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5a907143f8e388b/Desktop/MSBA 2024/Pricing Project/"/>
    </mc:Choice>
  </mc:AlternateContent>
  <xr:revisionPtr revIDLastSave="17" documentId="13_ncr:1_{D582066F-3BE1-4AB0-9419-8A73B4E300A6}" xr6:coauthVersionLast="47" xr6:coauthVersionMax="47" xr10:uidLastSave="{0E91AF5B-505A-41C6-B814-42AC0399D33D}"/>
  <bookViews>
    <workbookView minimized="1" xWindow="1884" yWindow="1884" windowWidth="17280" windowHeight="8880" xr2:uid="{00000000-000D-0000-FFFF-FFFF00000000}"/>
  </bookViews>
  <sheets>
    <sheet name="Parameters" sheetId="3" r:id="rId1"/>
    <sheet name="Lapses" sheetId="4" r:id="rId2"/>
    <sheet name="Valuation_Lapses" sheetId="7" r:id="rId3"/>
    <sheet name="Decrements" sheetId="17" r:id="rId4"/>
    <sheet name="Curves" sheetId="2" r:id="rId5"/>
    <sheet name="BEL " sheetId="24" r:id="rId6"/>
    <sheet name="Chart2" sheetId="26" state="hidden" r:id="rId7"/>
    <sheet name="RA" sheetId="25" r:id="rId8"/>
    <sheet name="Model_Point" sheetId="6" r:id="rId9"/>
    <sheet name="BEL Margins_Base Results" sheetId="21" state="hidden" r:id="rId10"/>
    <sheet name="RunIterations" sheetId="9" r:id="rId11"/>
    <sheet name="IFRS17_CF" sheetId="11" r:id="rId12"/>
    <sheet name="IFRS17_CF_Base" sheetId="18" r:id="rId13"/>
    <sheet name="IFRS17_CF_CumCalc" sheetId="20" r:id="rId14"/>
    <sheet name="IFRS17_CumRslt" sheetId="19" r:id="rId15"/>
    <sheet name="RA_Calc" sheetId="15" r:id="rId16"/>
    <sheet name="Chart1" sheetId="13" r:id="rId17"/>
    <sheet name="Chart4" sheetId="16" r:id="rId18"/>
    <sheet name="CashflowsPerCohort" sheetId="22" state="hidden" r:id="rId19"/>
  </sheets>
  <definedNames>
    <definedName name="_xlnm._FilterDatabase" localSheetId="5" hidden="1">'BEL '!$B$2:$AT$663</definedName>
    <definedName name="_xlnm._FilterDatabase" localSheetId="4" hidden="1">Curves!$U$2:$U$102</definedName>
    <definedName name="_xlnm._FilterDatabase" localSheetId="3" hidden="1">Decrements!$A$4:$P$4</definedName>
    <definedName name="_xlnm._FilterDatabase" localSheetId="8" hidden="1">Model_Point!$A$1:$AD$662</definedName>
    <definedName name="_xlnm._FilterDatabase" localSheetId="7" hidden="1">RA!$B$2:$AT$663</definedName>
    <definedName name="Accidental_Death_Identifier" localSheetId="5">'BEL '!#REF!</definedName>
    <definedName name="Accidental_Death_Identifier" localSheetId="7">RA!#REF!</definedName>
    <definedName name="Accidental_Death_Identifier">Model_Point!$P$2</definedName>
    <definedName name="As_And_When_Thereafter">Parameters!$B$21</definedName>
    <definedName name="As_And_When_Year1">Parameters!$B$19</definedName>
    <definedName name="As_And_When_Year2">Parameters!$B$20</definedName>
    <definedName name="Attr_Exp_Ratio">Parameters!$B$54</definedName>
    <definedName name="Attr_Maint_Exp_PaidUp">Parameters!$B$47</definedName>
    <definedName name="Attribut_Acq_Expense">Parameters!$B$44</definedName>
    <definedName name="Attribut_Mainten_Expenses">Parameters!$B$46</definedName>
    <definedName name="BEL_ChartRange" localSheetId="5">OFFSET(IFRS17_CF!$F$69,,,,MIN('BEL '!Entry_Age+'BEL '!cover_term,101)-'BEL '!Entry_Age)</definedName>
    <definedName name="BEL_ChartRange" localSheetId="12">OFFSET(IFRS17_CF_Base!$F$69,,,,MIN(Entry_Age+cover_term,101)-Entry_Age)</definedName>
    <definedName name="BEL_ChartRange" localSheetId="13">OFFSET(IFRS17_CF_CumCalc!$F$69,,,,MIN(Entry_Age+cover_term,101)-Entry_Age)</definedName>
    <definedName name="BEL_ChartRange" localSheetId="14">OFFSET(IFRS17_CumRslt!$F$69,,,,MIN(Entry_Age+cover_term,101)-Entry_Age)</definedName>
    <definedName name="BEL_ChartRange" localSheetId="7">OFFSET(IFRS17_CF!$F$69,,,,MIN(RA!Entry_Age+RA!cover_term,101)-RA!Entry_Age)</definedName>
    <definedName name="BEL_ChartRange">OFFSET(IFRS17_CF!$F$69,,,,MIN(Entry_Age+cover_term,101)-Entry_Age)</definedName>
    <definedName name="calc_range" localSheetId="3">Decrements!$1:$1214</definedName>
    <definedName name="calc_range">#REF!</definedName>
    <definedName name="Cash_Back_Percentage">Parameters!$B$7</definedName>
    <definedName name="Cash_Back_Period">Parameters!$B$6</definedName>
    <definedName name="Commission_loading">Parameters!$B$22</definedName>
    <definedName name="cover_term" localSheetId="5">'BEL '!#REF!</definedName>
    <definedName name="cover_term" localSheetId="7">RA!#REF!</definedName>
    <definedName name="cover_term">Model_Point!$D$2</definedName>
    <definedName name="CSM_ChartRange" localSheetId="5">OFFSET(IFRS17_CF!$F$83,,,,MIN('BEL '!Entry_Age+'BEL '!cover_term,101)-'BEL '!Entry_Age)</definedName>
    <definedName name="CSM_ChartRange" localSheetId="12">OFFSET(IFRS17_CF_Base!$F$83,,,,MIN(Entry_Age+cover_term,101)-Entry_Age)</definedName>
    <definedName name="CSM_ChartRange" localSheetId="13">OFFSET(IFRS17_CF_CumCalc!$F$83,,,,MIN(Entry_Age+cover_term,101)-Entry_Age)</definedName>
    <definedName name="CSM_ChartRange" localSheetId="14">OFFSET(IFRS17_CumRslt!$F$83,,,,MIN(Entry_Age+cover_term,101)-Entry_Age)</definedName>
    <definedName name="CSM_ChartRange" localSheetId="7">OFFSET(IFRS17_CF!$F$83,,,,MIN(RA!Entry_Age+RA!cover_term,101)-RA!Entry_Age)</definedName>
    <definedName name="CSM_ChartRange">OFFSET(IFRS17_CF!$F$83,,,,MIN(Entry_Age+cover_term,101)-Entry_Age)</definedName>
    <definedName name="CSM_Percent">RunIterations!$C$12</definedName>
    <definedName name="CSM_Prof_ChartRange" localSheetId="5">OFFSET(IFRS17_CF!$F$102,,,,MIN('BEL '!Entry_Age+'BEL '!cover_term,101)-'BEL '!Entry_Age)</definedName>
    <definedName name="CSM_Prof_ChartRange" localSheetId="12">OFFSET(IFRS17_CF_Base!$F$102,,,,MIN(Entry_Age+cover_term,101)-Entry_Age)</definedName>
    <definedName name="CSM_Prof_ChartRange" localSheetId="13">OFFSET(IFRS17_CF_CumCalc!$F$102,,,,MIN(Entry_Age+cover_term,101)-Entry_Age)</definedName>
    <definedName name="CSM_Prof_ChartRange" localSheetId="14">OFFSET(IFRS17_CumRslt!$F$102,,,,MIN(Entry_Age+cover_term,101)-Entry_Age)</definedName>
    <definedName name="CSM_Prof_ChartRange" localSheetId="7">OFFSET(IFRS17_CF!$F$102,,,,MIN(RA!Entry_Age+RA!cover_term,101)-RA!Entry_Age)</definedName>
    <definedName name="CSM_Prof_ChartRange">OFFSET(IFRS17_CF!$F$102,,,,MIN(Entry_Age+cover_term,101)-Entry_Age)</definedName>
    <definedName name="CSM_Profit_Tolerance">RunIterations!$C$14</definedName>
    <definedName name="CSM_Target">RunIterations!$C$13</definedName>
    <definedName name="discr_marg_charge_inv_return">Parameters!$B$36</definedName>
    <definedName name="Discr_Marg_Expenses">Parameters!$B$38</definedName>
    <definedName name="discr_marg_infl">Parameters!$B$35</definedName>
    <definedName name="Discr_Marg_Lapses">Parameters!$B$37</definedName>
    <definedName name="discr_marg_mort">Parameters!$B$33</definedName>
    <definedName name="discr_mragin_surrenders">Parameters!$B$34</definedName>
    <definedName name="Distribution_Fee_Loading">Parameters!$B$56</definedName>
    <definedName name="duration_t">#REF!</definedName>
    <definedName name="Entry_Age" localSheetId="5">'BEL '!#REF!</definedName>
    <definedName name="Entry_Age" localSheetId="7">RA!#REF!</definedName>
    <definedName name="Entry_Age">Model_Point!$B$2</definedName>
    <definedName name="Escalation_Factor" localSheetId="5">'BEL '!#REF!</definedName>
    <definedName name="Escalation_Factor" localSheetId="7">RA!#REF!</definedName>
    <definedName name="Escalation_Factor">Model_Point!$I$2</definedName>
    <definedName name="Exp_Infl_Risk_Adj">Parameters!$B$53</definedName>
    <definedName name="Exp_Prof_Range" localSheetId="5">OFFSET(IFRS17_CF!$F$116,,,,MIN('BEL '!Entry_Age+'BEL '!cover_term,101)-'BEL '!Entry_Age)</definedName>
    <definedName name="Exp_Prof_Range" localSheetId="12">OFFSET(IFRS17_CF_Base!$F$116,,,,MIN(Entry_Age+cover_term,101)-Entry_Age)</definedName>
    <definedName name="Exp_Prof_Range" localSheetId="13">OFFSET(IFRS17_CF_CumCalc!$F$116,,,,MIN(Entry_Age+cover_term,101)-Entry_Age)</definedName>
    <definedName name="Exp_Prof_Range" localSheetId="14">OFFSET(IFRS17_CumRslt!$F$116,,,,MIN(Entry_Age+cover_term,101)-Entry_Age)</definedName>
    <definedName name="Exp_Prof_Range" localSheetId="7">OFFSET(IFRS17_CF!$F$116,,,,MIN(RA!Entry_Age+RA!cover_term,101)-RA!Entry_Age)</definedName>
    <definedName name="Exp_Prof_Range">OFFSET(IFRS17_CF!$F$116,,,,MIN(Entry_Age+cover_term,101)-Entry_Age)</definedName>
    <definedName name="Exp_Risk_Adj">Parameters!$B$51</definedName>
    <definedName name="Expense_Factor">Parameters!$B$62</definedName>
    <definedName name="Expense_Loading">Parameters!$B$55</definedName>
    <definedName name="Expense_Sensitivity">Parameters!$G$11</definedName>
    <definedName name="Flat_Commission">Parameters!$B$18</definedName>
    <definedName name="gj">IFRS17_CumRslt!$F$14</definedName>
    <definedName name="IFRS17_Profit_PV">RunIterations!$C$11</definedName>
    <definedName name="Income_Benefit">Parameters!$B$8</definedName>
    <definedName name="Inflation_Factor">Parameters!$B$63</definedName>
    <definedName name="Initial_Expense_Percent">Parameters!$B$10</definedName>
    <definedName name="Initial_Expenses">Parameters!$B$9</definedName>
    <definedName name="Inv_Prof_Range" localSheetId="5">OFFSET(IFRS17_CF!$F$120,,,,MIN('BEL '!Entry_Age+'BEL '!cover_term,101)-'BEL '!Entry_Age)</definedName>
    <definedName name="Inv_Prof_Range" localSheetId="12">OFFSET(IFRS17_CF_Base!$F$120,,,,MIN(Entry_Age+cover_term,101)-Entry_Age)</definedName>
    <definedName name="Inv_Prof_Range" localSheetId="13">OFFSET(IFRS17_CF_CumCalc!$F$120,,,,MIN(Entry_Age+cover_term,101)-Entry_Age)</definedName>
    <definedName name="Inv_Prof_Range" localSheetId="14">OFFSET(IFRS17_CumRslt!$F$120,,,,MIN(Entry_Age+cover_term,101)-Entry_Age)</definedName>
    <definedName name="Inv_Prof_Range" localSheetId="7">OFFSET(IFRS17_CF!$F$120,,,,MIN(RA!Entry_Age+RA!cover_term,101)-RA!Entry_Age)</definedName>
    <definedName name="Inv_Prof_Range">OFFSET(IFRS17_CF!$F$120,,,,MIN(Entry_Age+cover_term,101)-Entry_Age)</definedName>
    <definedName name="Inv_Return_Factor">Parameters!$B$65</definedName>
    <definedName name="Investment_Return">Parameters!$B$16</definedName>
    <definedName name="Lapse_Risk_Adj">Parameters!$B$52</definedName>
    <definedName name="Lapses_Factor">Parameters!$B$64</definedName>
    <definedName name="Lapses_Sensitivity">Parameters!$G$10</definedName>
    <definedName name="Main_Life_Indicator" localSheetId="5">'BEL '!#REF!</definedName>
    <definedName name="Main_Life_Indicator" localSheetId="7">RA!#REF!</definedName>
    <definedName name="Main_Life_Indicator">Model_Point!$G$2</definedName>
    <definedName name="Mortality_Loading">Parameters!$B$3</definedName>
    <definedName name="Mortality_Sensitivity">Parameters!$G$9</definedName>
    <definedName name="Mortality_Senstvty_Factor">Parameters!$B$61</definedName>
    <definedName name="Mortality_Table" localSheetId="5">'BEL '!#REF!</definedName>
    <definedName name="Mortality_Table" localSheetId="7">RA!#REF!</definedName>
    <definedName name="Mortality_Table">Model_Point!$U$2</definedName>
    <definedName name="NewBusinessYear" localSheetId="5">'BEL '!#REF!</definedName>
    <definedName name="NewBusinessYear" localSheetId="7">RA!#REF!</definedName>
    <definedName name="NewBusinessYear">Model_Point!$K$2</definedName>
    <definedName name="Non_Attribut_Acq_Expense">Parameters!$B$45</definedName>
    <definedName name="Non_Attribut_Maint_Expense">Parameters!$B$48</definedName>
    <definedName name="Non_Attribut_Maint_Expense_PaidUp">Parameters!$B$49</definedName>
    <definedName name="PaidUp_Expenses">Parameters!$B$12</definedName>
    <definedName name="Prem_Miss">Parameters!$B$2</definedName>
    <definedName name="Prem_Term" localSheetId="5">'BEL '!#REF!</definedName>
    <definedName name="Prem_Term" localSheetId="7">RA!#REF!</definedName>
    <definedName name="Prem_Term">Model_Point!$E$2</definedName>
    <definedName name="Prem_Waiver_Period">Parameters!$B$4</definedName>
    <definedName name="Premium" localSheetId="5">'BEL '!#REF!</definedName>
    <definedName name="Premium" localSheetId="7">RA!#REF!</definedName>
    <definedName name="Premium">Model_Point!$F$2</definedName>
    <definedName name="Premium_Waiver_Age">Parameters!$B$5</definedName>
    <definedName name="presc_charge_invest_return">Parameters!$B$29</definedName>
    <definedName name="presc_marg_exp_infl">Parameters!$B$28</definedName>
    <definedName name="Presc_Marg_Expenses">Parameters!$B$31</definedName>
    <definedName name="Presc_Marg_Lapses">Parameters!$B$30</definedName>
    <definedName name="presc_marg_mort">Parameters!$B$26</definedName>
    <definedName name="presc_margin_surrenders">Parameters!$B$27</definedName>
    <definedName name="ProfitTarget">RunIterations!$C$6</definedName>
    <definedName name="ProfitTolerance">RunIterations!$C$7</definedName>
    <definedName name="Quota_Share_Retention">Parameters!$B$23</definedName>
    <definedName name="RA_ChartRange" localSheetId="5">OFFSET(IFRS17_CF!$F$76,,,,MIN('BEL '!Entry_Age+'BEL '!cover_term,101)-'BEL '!Entry_Age)</definedName>
    <definedName name="RA_ChartRange" localSheetId="12">OFFSET(IFRS17_CF_Base!$F$76,,,,MIN(Entry_Age+cover_term,101)-Entry_Age)</definedName>
    <definedName name="RA_ChartRange" localSheetId="13">OFFSET(IFRS17_CF_CumCalc!$F$76,,,,MIN(Entry_Age+cover_term,101)-Entry_Age)</definedName>
    <definedName name="RA_ChartRange" localSheetId="14">OFFSET(IFRS17_CumRslt!$F$76,,,,MIN(Entry_Age+cover_term,101)-Entry_Age)</definedName>
    <definedName name="RA_ChartRange" localSheetId="7">OFFSET(IFRS17_CF!$F$76,,,,MIN(RA!Entry_Age+RA!cover_term,101)-RA!Entry_Age)</definedName>
    <definedName name="RA_ChartRange">OFFSET(IFRS17_CF!$F$76,,,,MIN(Entry_Age+cover_term,101)-Entry_Age)</definedName>
    <definedName name="RA_Prof_ChartRange" localSheetId="5">OFFSET(IFRS17_CF!$F$103,,,,MIN('BEL '!Entry_Age+'BEL '!cover_term,101)-'BEL '!Entry_Age)</definedName>
    <definedName name="RA_Prof_ChartRange" localSheetId="12">OFFSET(IFRS17_CF_Base!$F$103,,,,MIN(Entry_Age+cover_term,101)-Entry_Age)</definedName>
    <definedName name="RA_Prof_ChartRange" localSheetId="13">OFFSET(IFRS17_CF_CumCalc!$F$103,,,,MIN(Entry_Age+cover_term,101)-Entry_Age)</definedName>
    <definedName name="RA_Prof_ChartRange" localSheetId="14">OFFSET(IFRS17_CumRslt!$F$103,,,,MIN(Entry_Age+cover_term,101)-Entry_Age)</definedName>
    <definedName name="RA_Prof_ChartRange" localSheetId="7">OFFSET(IFRS17_CF!$F$103,,,,MIN(RA!Entry_Age+RA!cover_term,101)-RA!Entry_Age)</definedName>
    <definedName name="RA_Prof_ChartRange">OFFSET(IFRS17_CF!$F$103,,,,MIN(Entry_Age+cover_term,101)-Entry_Age)</definedName>
    <definedName name="RDR">Parameters!$B$17</definedName>
    <definedName name="Ren_Exp_Inflation">Parameters!$B$15</definedName>
    <definedName name="Renewal_Expenses">Parameters!$B$11</definedName>
    <definedName name="Reserve" localSheetId="3">Decrements!#REF!</definedName>
    <definedName name="Reserve">#REF!</definedName>
    <definedName name="Risk_Adj_Mortality">Parameters!$B$50</definedName>
    <definedName name="Sum_Assured" localSheetId="5">'BEL '!#REF!</definedName>
    <definedName name="Sum_Assured" localSheetId="7">RA!#REF!</definedName>
    <definedName name="Sum_Assured">Model_Point!$H$2</definedName>
    <definedName name="Surplus_Retention_Limit">Parameters!$B$24</definedName>
    <definedName name="Termination_Expenses">Parameters!$B$13</definedName>
    <definedName name="Termintaion_Expenses">Parameters!$B$13</definedName>
    <definedName name="Total_ChartRange" localSheetId="5">OFFSET(IFRS17_CF!$F$92,,,,MIN('BEL '!Entry_Age+'BEL '!cover_term,101)-'BEL '!Entry_Age)</definedName>
    <definedName name="Total_ChartRange" localSheetId="12">OFFSET(IFRS17_CF_Base!$F$92,,,,MIN(Entry_Age+cover_term,101)-Entry_Age)</definedName>
    <definedName name="Total_ChartRange" localSheetId="13">OFFSET(IFRS17_CF_CumCalc!$F$92,,,,MIN(Entry_Age+cover_term,101)-Entry_Age)</definedName>
    <definedName name="Total_ChartRange" localSheetId="14">OFFSET(IFRS17_CumRslt!$F$92,,,,MIN(Entry_Age+cover_term,101)-Entry_Age)</definedName>
    <definedName name="Total_ChartRange" localSheetId="7">OFFSET(IFRS17_CF!$F$92,,,,MIN(RA!Entry_Age+RA!cover_term,101)-RA!Entry_Age)</definedName>
    <definedName name="Total_ChartRange">OFFSET(IFRS17_CF!$F$92,,,,MIN(Entry_Age+cover_term,101)-Entry_Age)</definedName>
    <definedName name="TotProfit_ChartRange" localSheetId="5">OFFSET(IFRS17_CF!$F$122,,,,MIN('BEL '!Entry_Age+'BEL '!cover_term,101)-'BEL '!Entry_Age)</definedName>
    <definedName name="TotProfit_ChartRange" localSheetId="12">OFFSET(IFRS17_CF_Base!$F$122,,,,MIN(Entry_Age+cover_term,101)-Entry_Age)</definedName>
    <definedName name="TotProfit_ChartRange" localSheetId="13">OFFSET(IFRS17_CF_CumCalc!$F$122,,,,MIN(Entry_Age+cover_term,101)-Entry_Age)</definedName>
    <definedName name="TotProfit_ChartRange" localSheetId="14">OFFSET(IFRS17_CumRslt!$F$122,,,,MIN(Entry_Age+cover_term,101)-Entry_Age)</definedName>
    <definedName name="TotProfit_ChartRange" localSheetId="7">OFFSET(IFRS17_CF!$F$122,,,,MIN(RA!Entry_Age+RA!cover_term,101)-RA!Entry_Age)</definedName>
    <definedName name="TotProfit_ChartRange">OFFSET(IFRS17_CF!$F$122,,,,MIN(Entry_Age+cover_term,101)-Entry_Age)</definedName>
    <definedName name="Valuation_Initial_Expenses">Parameters!$B$40</definedName>
    <definedName name="Valuation_Paid_Up_Expenses">Parameters!$B$42</definedName>
    <definedName name="Valuation_Renewal_Expenses">Parameters!$B$41</definedName>
    <definedName name="Valuation_Termination_Expenses">Parameters!$B$43</definedName>
    <definedName name="VAT">Parameters!$B$57</definedName>
    <definedName name="VNBMargin">RunIterations!$C$5</definedName>
    <definedName name="Volume" localSheetId="5">'BEL '!#REF!</definedName>
    <definedName name="Volume" localSheetId="7">RA!#REF!</definedName>
    <definedName name="Volume">Model_Point!$S$2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" i="2"/>
  <c r="N34" i="21" l="1"/>
  <c r="O34" i="21"/>
  <c r="P34" i="21"/>
  <c r="Q34" i="21"/>
  <c r="R34" i="21"/>
  <c r="S34" i="21"/>
  <c r="T34" i="21"/>
  <c r="U34" i="21"/>
  <c r="V34" i="21"/>
  <c r="W34" i="21"/>
  <c r="X34" i="21"/>
  <c r="Y34" i="21"/>
  <c r="Z34" i="21"/>
  <c r="AA34" i="21"/>
  <c r="AB34" i="21"/>
  <c r="AC34" i="21"/>
  <c r="AD34" i="21"/>
  <c r="AE34" i="21"/>
  <c r="AF34" i="21"/>
  <c r="AG34" i="21"/>
  <c r="AH34" i="21"/>
  <c r="AI34" i="21"/>
  <c r="AJ34" i="21"/>
  <c r="AK34" i="21"/>
  <c r="AL34" i="21"/>
  <c r="AM34" i="21"/>
  <c r="AN34" i="21"/>
  <c r="AO34" i="21"/>
  <c r="AP34" i="21"/>
  <c r="AQ34" i="21"/>
  <c r="AR34" i="21"/>
  <c r="AS34" i="21"/>
  <c r="AT34" i="21"/>
  <c r="AU34" i="21"/>
  <c r="AV34" i="21"/>
  <c r="AW34" i="21"/>
  <c r="AX34" i="21"/>
  <c r="AY34" i="21"/>
  <c r="AZ34" i="21"/>
  <c r="BA34" i="21"/>
  <c r="BB34" i="21"/>
  <c r="BC34" i="21"/>
  <c r="BD34" i="21"/>
  <c r="BE34" i="21"/>
  <c r="BF34" i="21"/>
  <c r="BG34" i="21"/>
  <c r="BH34" i="21"/>
  <c r="BI34" i="21"/>
  <c r="BJ34" i="21"/>
  <c r="BK34" i="21"/>
  <c r="BL34" i="21"/>
  <c r="BM34" i="21"/>
  <c r="BN34" i="21"/>
  <c r="BO34" i="21"/>
  <c r="BP34" i="21"/>
  <c r="BQ34" i="21"/>
  <c r="BR34" i="21"/>
  <c r="BS34" i="21"/>
  <c r="BT34" i="21"/>
  <c r="BU34" i="21"/>
  <c r="BV34" i="21"/>
  <c r="BW34" i="21"/>
  <c r="BX34" i="21"/>
  <c r="BY34" i="21"/>
  <c r="BZ34" i="21"/>
  <c r="CA34" i="21"/>
  <c r="CB34" i="21"/>
  <c r="CC34" i="21"/>
  <c r="CD34" i="21"/>
  <c r="CE34" i="21"/>
  <c r="CF34" i="21"/>
  <c r="CG34" i="21"/>
  <c r="CH34" i="21"/>
  <c r="CI34" i="21"/>
  <c r="CJ34" i="21"/>
  <c r="CK34" i="21"/>
  <c r="CL34" i="21"/>
  <c r="CM34" i="21"/>
  <c r="CN34" i="21"/>
  <c r="CO34" i="21"/>
  <c r="CP34" i="21"/>
  <c r="CQ34" i="21"/>
  <c r="CR34" i="21"/>
  <c r="CS34" i="21"/>
  <c r="CT34" i="21"/>
  <c r="CU34" i="21"/>
  <c r="CV34" i="21"/>
  <c r="CW34" i="21"/>
  <c r="CX34" i="21"/>
  <c r="CY34" i="21"/>
  <c r="N29" i="21"/>
  <c r="O29" i="21"/>
  <c r="P29" i="21"/>
  <c r="Q29" i="21"/>
  <c r="R29" i="21"/>
  <c r="S29" i="21"/>
  <c r="T29" i="21"/>
  <c r="U29" i="21"/>
  <c r="V29" i="21"/>
  <c r="W29" i="21"/>
  <c r="X29" i="21"/>
  <c r="Y29" i="21"/>
  <c r="Z29" i="21"/>
  <c r="AA29" i="21"/>
  <c r="AB29" i="21"/>
  <c r="AC29" i="21"/>
  <c r="AD29" i="21"/>
  <c r="AE29" i="21"/>
  <c r="AF29" i="21"/>
  <c r="AG29" i="21"/>
  <c r="AH29" i="21"/>
  <c r="AI29" i="21"/>
  <c r="AJ29" i="21"/>
  <c r="AK29" i="21"/>
  <c r="AL29" i="21"/>
  <c r="AM29" i="21"/>
  <c r="AN29" i="21"/>
  <c r="AO29" i="21"/>
  <c r="AP29" i="21"/>
  <c r="AQ29" i="21"/>
  <c r="AR29" i="21"/>
  <c r="AS29" i="21"/>
  <c r="AT29" i="21"/>
  <c r="AU29" i="21"/>
  <c r="AV29" i="21"/>
  <c r="AW29" i="21"/>
  <c r="AX29" i="21"/>
  <c r="AY29" i="21"/>
  <c r="AZ29" i="21"/>
  <c r="BA29" i="21"/>
  <c r="BB29" i="21"/>
  <c r="BC29" i="21"/>
  <c r="BD29" i="21"/>
  <c r="BE29" i="21"/>
  <c r="BF29" i="21"/>
  <c r="BG29" i="21"/>
  <c r="BH29" i="21"/>
  <c r="BI29" i="21"/>
  <c r="BJ29" i="21"/>
  <c r="BK29" i="21"/>
  <c r="BL29" i="21"/>
  <c r="BM29" i="21"/>
  <c r="BN29" i="21"/>
  <c r="BO29" i="21"/>
  <c r="BP29" i="21"/>
  <c r="BQ29" i="21"/>
  <c r="BR29" i="21"/>
  <c r="BS29" i="21"/>
  <c r="BT29" i="21"/>
  <c r="BU29" i="21"/>
  <c r="BV29" i="21"/>
  <c r="BW29" i="21"/>
  <c r="BX29" i="21"/>
  <c r="BY29" i="21"/>
  <c r="BZ29" i="21"/>
  <c r="CA29" i="21"/>
  <c r="CB29" i="21"/>
  <c r="CC29" i="21"/>
  <c r="CD29" i="21"/>
  <c r="CE29" i="21"/>
  <c r="CF29" i="21"/>
  <c r="CG29" i="21"/>
  <c r="CH29" i="21"/>
  <c r="CI29" i="21"/>
  <c r="CJ29" i="21"/>
  <c r="CK29" i="21"/>
  <c r="CL29" i="21"/>
  <c r="CM29" i="21"/>
  <c r="CN29" i="21"/>
  <c r="CO29" i="21"/>
  <c r="CP29" i="21"/>
  <c r="CQ29" i="21"/>
  <c r="CR29" i="21"/>
  <c r="CS29" i="21"/>
  <c r="CT29" i="21"/>
  <c r="CU29" i="21"/>
  <c r="CV29" i="21"/>
  <c r="CW29" i="21"/>
  <c r="CX29" i="21"/>
  <c r="CY29" i="21"/>
  <c r="N21" i="21"/>
  <c r="O21" i="21"/>
  <c r="P21" i="21"/>
  <c r="Q21" i="21"/>
  <c r="R21" i="21"/>
  <c r="S21" i="21"/>
  <c r="T21" i="21"/>
  <c r="U21" i="21"/>
  <c r="V21" i="21"/>
  <c r="W21" i="21"/>
  <c r="X21" i="21"/>
  <c r="Y21" i="21"/>
  <c r="Z21" i="21"/>
  <c r="AA21" i="21"/>
  <c r="AB21" i="21"/>
  <c r="AC21" i="21"/>
  <c r="AD21" i="21"/>
  <c r="AE21" i="21"/>
  <c r="AF21" i="21"/>
  <c r="AG21" i="21"/>
  <c r="AH21" i="21"/>
  <c r="AI21" i="21"/>
  <c r="AJ21" i="21"/>
  <c r="AK21" i="21"/>
  <c r="AL21" i="21"/>
  <c r="AM21" i="21"/>
  <c r="AN21" i="21"/>
  <c r="AO21" i="21"/>
  <c r="AP21" i="21"/>
  <c r="AQ21" i="21"/>
  <c r="AR21" i="21"/>
  <c r="AS21" i="21"/>
  <c r="AT21" i="21"/>
  <c r="AU21" i="21"/>
  <c r="AV21" i="21"/>
  <c r="AW21" i="21"/>
  <c r="AX21" i="21"/>
  <c r="AY21" i="21"/>
  <c r="AZ21" i="21"/>
  <c r="BA21" i="21"/>
  <c r="BB21" i="21"/>
  <c r="BC21" i="21"/>
  <c r="BD21" i="21"/>
  <c r="BE21" i="21"/>
  <c r="BF21" i="21"/>
  <c r="BG21" i="21"/>
  <c r="BH21" i="21"/>
  <c r="BI21" i="21"/>
  <c r="BJ21" i="21"/>
  <c r="BK21" i="21"/>
  <c r="BL21" i="21"/>
  <c r="BM21" i="21"/>
  <c r="BN21" i="21"/>
  <c r="BO21" i="21"/>
  <c r="BP21" i="21"/>
  <c r="BQ21" i="21"/>
  <c r="BR21" i="21"/>
  <c r="BS21" i="21"/>
  <c r="BT21" i="21"/>
  <c r="BU21" i="21"/>
  <c r="BV21" i="21"/>
  <c r="BW21" i="21"/>
  <c r="BX21" i="21"/>
  <c r="BY21" i="21"/>
  <c r="BZ21" i="21"/>
  <c r="CA21" i="21"/>
  <c r="CB21" i="21"/>
  <c r="CC21" i="21"/>
  <c r="CD21" i="21"/>
  <c r="CE21" i="21"/>
  <c r="CF21" i="21"/>
  <c r="CG21" i="21"/>
  <c r="CH21" i="21"/>
  <c r="CI21" i="21"/>
  <c r="CJ21" i="21"/>
  <c r="CK21" i="21"/>
  <c r="CL21" i="21"/>
  <c r="CM21" i="21"/>
  <c r="CN21" i="21"/>
  <c r="CO21" i="21"/>
  <c r="CP21" i="21"/>
  <c r="CQ21" i="21"/>
  <c r="CR21" i="21"/>
  <c r="CS21" i="21"/>
  <c r="CT21" i="21"/>
  <c r="CU21" i="21"/>
  <c r="CV21" i="21"/>
  <c r="CW21" i="21"/>
  <c r="CX21" i="21"/>
  <c r="CY21" i="21"/>
  <c r="E20" i="21"/>
  <c r="F20" i="21" s="1"/>
  <c r="G20" i="21" s="1"/>
  <c r="H20" i="21" s="1"/>
  <c r="I20" i="21" s="1"/>
  <c r="J20" i="21" s="1"/>
  <c r="K20" i="21" s="1"/>
  <c r="L20" i="21" s="1"/>
  <c r="M20" i="21" s="1"/>
  <c r="N20" i="21" s="1"/>
  <c r="O20" i="21" s="1"/>
  <c r="P20" i="21" s="1"/>
  <c r="Q20" i="21" s="1"/>
  <c r="R20" i="21" s="1"/>
  <c r="S20" i="21" s="1"/>
  <c r="T20" i="21" s="1"/>
  <c r="U20" i="21" s="1"/>
  <c r="V20" i="21" s="1"/>
  <c r="W20" i="21" s="1"/>
  <c r="X20" i="21" s="1"/>
  <c r="Y20" i="21" s="1"/>
  <c r="Z20" i="21" s="1"/>
  <c r="AA20" i="21" s="1"/>
  <c r="AB20" i="21" s="1"/>
  <c r="AC20" i="21" s="1"/>
  <c r="AD20" i="21" s="1"/>
  <c r="AE20" i="21" s="1"/>
  <c r="AF20" i="21" s="1"/>
  <c r="AG20" i="21" s="1"/>
  <c r="AH20" i="21" s="1"/>
  <c r="AI20" i="21" s="1"/>
  <c r="AJ20" i="21" s="1"/>
  <c r="AK20" i="21" s="1"/>
  <c r="AL20" i="21" s="1"/>
  <c r="AM20" i="21" s="1"/>
  <c r="AN20" i="21" s="1"/>
  <c r="AO20" i="21" s="1"/>
  <c r="AP20" i="21" s="1"/>
  <c r="AQ20" i="21" s="1"/>
  <c r="AR20" i="21" s="1"/>
  <c r="AS20" i="21" s="1"/>
  <c r="AT20" i="21" s="1"/>
  <c r="AU20" i="21" s="1"/>
  <c r="AV20" i="21" s="1"/>
  <c r="AW20" i="21" s="1"/>
  <c r="AX20" i="21" s="1"/>
  <c r="AY20" i="21" s="1"/>
  <c r="AZ20" i="21" s="1"/>
  <c r="BA20" i="21" s="1"/>
  <c r="BB20" i="21" s="1"/>
  <c r="BC20" i="21" s="1"/>
  <c r="BD20" i="21" s="1"/>
  <c r="BE20" i="21" s="1"/>
  <c r="BF20" i="21" s="1"/>
  <c r="BG20" i="21" s="1"/>
  <c r="BH20" i="21" s="1"/>
  <c r="BI20" i="21" s="1"/>
  <c r="BJ20" i="21" s="1"/>
  <c r="BK20" i="21" s="1"/>
  <c r="BL20" i="21" s="1"/>
  <c r="BM20" i="21" s="1"/>
  <c r="BN20" i="21" s="1"/>
  <c r="BO20" i="21" s="1"/>
  <c r="BP20" i="21" s="1"/>
  <c r="BQ20" i="21" s="1"/>
  <c r="BR20" i="21" s="1"/>
  <c r="BS20" i="21" s="1"/>
  <c r="BT20" i="21" s="1"/>
  <c r="BU20" i="21" s="1"/>
  <c r="BV20" i="21" s="1"/>
  <c r="BW20" i="21" s="1"/>
  <c r="BX20" i="21" s="1"/>
  <c r="BY20" i="21" s="1"/>
  <c r="BZ20" i="21" s="1"/>
  <c r="CA20" i="21" s="1"/>
  <c r="CB20" i="21" s="1"/>
  <c r="CC20" i="21" s="1"/>
  <c r="CD20" i="21" s="1"/>
  <c r="CE20" i="21" s="1"/>
  <c r="CF20" i="21" s="1"/>
  <c r="CG20" i="21" s="1"/>
  <c r="CH20" i="21" s="1"/>
  <c r="CI20" i="21" s="1"/>
  <c r="CJ20" i="21" s="1"/>
  <c r="CK20" i="21" s="1"/>
  <c r="CL20" i="21" s="1"/>
  <c r="CM20" i="21" s="1"/>
  <c r="CN20" i="21" s="1"/>
  <c r="CO20" i="21" s="1"/>
  <c r="CP20" i="21" s="1"/>
  <c r="CQ20" i="21" s="1"/>
  <c r="CR20" i="21" s="1"/>
  <c r="CS20" i="21" s="1"/>
  <c r="CT20" i="21" s="1"/>
  <c r="CU20" i="21" s="1"/>
  <c r="CV20" i="21" s="1"/>
  <c r="CW20" i="21" s="1"/>
  <c r="CX20" i="21" s="1"/>
  <c r="CY20" i="21" s="1"/>
  <c r="D21" i="21"/>
  <c r="E21" i="21"/>
  <c r="F21" i="21"/>
  <c r="G21" i="21"/>
  <c r="H21" i="21"/>
  <c r="I21" i="21"/>
  <c r="J21" i="21"/>
  <c r="K21" i="21"/>
  <c r="L21" i="21"/>
  <c r="M21" i="21"/>
  <c r="E28" i="21"/>
  <c r="F28" i="21" s="1"/>
  <c r="G28" i="21" s="1"/>
  <c r="H28" i="21" s="1"/>
  <c r="I28" i="21" s="1"/>
  <c r="J28" i="21" s="1"/>
  <c r="K28" i="21" s="1"/>
  <c r="L28" i="21" s="1"/>
  <c r="M28" i="21" s="1"/>
  <c r="N28" i="21" s="1"/>
  <c r="O28" i="21" s="1"/>
  <c r="P28" i="21" s="1"/>
  <c r="Q28" i="21" s="1"/>
  <c r="R28" i="21" s="1"/>
  <c r="S28" i="21" s="1"/>
  <c r="T28" i="21" s="1"/>
  <c r="U28" i="21" s="1"/>
  <c r="V28" i="21" s="1"/>
  <c r="W28" i="21" s="1"/>
  <c r="X28" i="21" s="1"/>
  <c r="Y28" i="21" s="1"/>
  <c r="Z28" i="21" s="1"/>
  <c r="AA28" i="21" s="1"/>
  <c r="AB28" i="21" s="1"/>
  <c r="AC28" i="21" s="1"/>
  <c r="AD28" i="21" s="1"/>
  <c r="AE28" i="21" s="1"/>
  <c r="AF28" i="21" s="1"/>
  <c r="AG28" i="21" s="1"/>
  <c r="AH28" i="21" s="1"/>
  <c r="AI28" i="21" s="1"/>
  <c r="AJ28" i="21" s="1"/>
  <c r="AK28" i="21" s="1"/>
  <c r="AL28" i="21" s="1"/>
  <c r="AM28" i="21" s="1"/>
  <c r="AN28" i="21" s="1"/>
  <c r="AO28" i="21" s="1"/>
  <c r="AP28" i="21" s="1"/>
  <c r="AQ28" i="21" s="1"/>
  <c r="AR28" i="21" s="1"/>
  <c r="AS28" i="21" s="1"/>
  <c r="AT28" i="21" s="1"/>
  <c r="AU28" i="21" s="1"/>
  <c r="AV28" i="21" s="1"/>
  <c r="AW28" i="21" s="1"/>
  <c r="AX28" i="21" s="1"/>
  <c r="AY28" i="21" s="1"/>
  <c r="AZ28" i="21" s="1"/>
  <c r="BA28" i="21" s="1"/>
  <c r="BB28" i="21" s="1"/>
  <c r="BC28" i="21" s="1"/>
  <c r="BD28" i="21" s="1"/>
  <c r="BE28" i="21" s="1"/>
  <c r="BF28" i="21" s="1"/>
  <c r="BG28" i="21" s="1"/>
  <c r="BH28" i="21" s="1"/>
  <c r="BI28" i="21" s="1"/>
  <c r="BJ28" i="21" s="1"/>
  <c r="BK28" i="21" s="1"/>
  <c r="BL28" i="21" s="1"/>
  <c r="BM28" i="21" s="1"/>
  <c r="BN28" i="21" s="1"/>
  <c r="BO28" i="21" s="1"/>
  <c r="BP28" i="21" s="1"/>
  <c r="BQ28" i="21" s="1"/>
  <c r="BR28" i="21" s="1"/>
  <c r="BS28" i="21" s="1"/>
  <c r="BT28" i="21" s="1"/>
  <c r="BU28" i="21" s="1"/>
  <c r="BV28" i="21" s="1"/>
  <c r="BW28" i="21" s="1"/>
  <c r="BX28" i="21" s="1"/>
  <c r="BY28" i="21" s="1"/>
  <c r="BZ28" i="21" s="1"/>
  <c r="CA28" i="21" s="1"/>
  <c r="CB28" i="21" s="1"/>
  <c r="CC28" i="21" s="1"/>
  <c r="CD28" i="21" s="1"/>
  <c r="CE28" i="21" s="1"/>
  <c r="CF28" i="21" s="1"/>
  <c r="CG28" i="21" s="1"/>
  <c r="CH28" i="21" s="1"/>
  <c r="CI28" i="21" s="1"/>
  <c r="CJ28" i="21" s="1"/>
  <c r="CK28" i="21" s="1"/>
  <c r="CL28" i="21" s="1"/>
  <c r="CM28" i="21" s="1"/>
  <c r="CN28" i="21" s="1"/>
  <c r="CO28" i="21" s="1"/>
  <c r="CP28" i="21" s="1"/>
  <c r="CQ28" i="21" s="1"/>
  <c r="CR28" i="21" s="1"/>
  <c r="CS28" i="21" s="1"/>
  <c r="CT28" i="21" s="1"/>
  <c r="CU28" i="21" s="1"/>
  <c r="CV28" i="21" s="1"/>
  <c r="CW28" i="21" s="1"/>
  <c r="CX28" i="21" s="1"/>
  <c r="CY28" i="21" s="1"/>
  <c r="D29" i="21"/>
  <c r="E29" i="21"/>
  <c r="F29" i="21"/>
  <c r="G29" i="21"/>
  <c r="H29" i="21"/>
  <c r="I29" i="21"/>
  <c r="J29" i="21"/>
  <c r="K29" i="21"/>
  <c r="L29" i="21"/>
  <c r="M29" i="21"/>
  <c r="D34" i="21"/>
  <c r="E34" i="21"/>
  <c r="F34" i="21"/>
  <c r="G34" i="21"/>
  <c r="H34" i="21"/>
  <c r="I34" i="21"/>
  <c r="J34" i="21"/>
  <c r="K34" i="21"/>
  <c r="L34" i="21"/>
  <c r="M34" i="21"/>
  <c r="E16" i="21"/>
  <c r="F16" i="21"/>
  <c r="G16" i="21"/>
  <c r="H16" i="21"/>
  <c r="I16" i="21"/>
  <c r="J16" i="21"/>
  <c r="K16" i="21"/>
  <c r="L16" i="21"/>
  <c r="M16" i="21"/>
  <c r="N16" i="21"/>
  <c r="O16" i="21"/>
  <c r="P16" i="21"/>
  <c r="Q16" i="21"/>
  <c r="R16" i="21"/>
  <c r="S16" i="21"/>
  <c r="T16" i="21"/>
  <c r="U16" i="21"/>
  <c r="V16" i="21"/>
  <c r="W16" i="21"/>
  <c r="X16" i="21"/>
  <c r="Y16" i="21"/>
  <c r="Z16" i="21"/>
  <c r="AA16" i="21"/>
  <c r="AB16" i="21"/>
  <c r="AC16" i="21"/>
  <c r="AD16" i="21"/>
  <c r="AE16" i="21"/>
  <c r="AF16" i="21"/>
  <c r="AG16" i="21"/>
  <c r="AH16" i="21"/>
  <c r="AI16" i="21"/>
  <c r="AJ16" i="21"/>
  <c r="AK16" i="21"/>
  <c r="AL16" i="21"/>
  <c r="AM16" i="21"/>
  <c r="AN16" i="21"/>
  <c r="AO16" i="21"/>
  <c r="AP16" i="21"/>
  <c r="AQ16" i="21"/>
  <c r="AR16" i="21"/>
  <c r="AS16" i="21"/>
  <c r="AT16" i="21"/>
  <c r="AU16" i="21"/>
  <c r="AV16" i="21"/>
  <c r="AW16" i="21"/>
  <c r="AX16" i="21"/>
  <c r="AY16" i="21"/>
  <c r="AZ16" i="21"/>
  <c r="BA16" i="21"/>
  <c r="BB16" i="21"/>
  <c r="BC16" i="21"/>
  <c r="BD16" i="21"/>
  <c r="BE16" i="21"/>
  <c r="BF16" i="21"/>
  <c r="BG16" i="21"/>
  <c r="BH16" i="21"/>
  <c r="BI16" i="21"/>
  <c r="BJ16" i="21"/>
  <c r="BK16" i="21"/>
  <c r="BL16" i="21"/>
  <c r="BM16" i="21"/>
  <c r="BN16" i="21"/>
  <c r="BO16" i="21"/>
  <c r="BP16" i="21"/>
  <c r="BQ16" i="21"/>
  <c r="BR16" i="21"/>
  <c r="BS16" i="21"/>
  <c r="BT16" i="21"/>
  <c r="BU16" i="21"/>
  <c r="BV16" i="21"/>
  <c r="BW16" i="21"/>
  <c r="BX16" i="21"/>
  <c r="BY16" i="21"/>
  <c r="BZ16" i="21"/>
  <c r="CA16" i="21"/>
  <c r="CB16" i="21"/>
  <c r="CC16" i="21"/>
  <c r="CD16" i="21"/>
  <c r="CE16" i="21"/>
  <c r="CF16" i="21"/>
  <c r="CG16" i="21"/>
  <c r="CH16" i="21"/>
  <c r="CI16" i="21"/>
  <c r="CJ16" i="21"/>
  <c r="CK16" i="21"/>
  <c r="CL16" i="21"/>
  <c r="CM16" i="21"/>
  <c r="CN16" i="21"/>
  <c r="CO16" i="21"/>
  <c r="CP16" i="21"/>
  <c r="CQ16" i="21"/>
  <c r="CR16" i="21"/>
  <c r="CS16" i="21"/>
  <c r="CT16" i="21"/>
  <c r="CU16" i="21"/>
  <c r="CV16" i="21"/>
  <c r="CW16" i="21"/>
  <c r="CX16" i="21"/>
  <c r="CY16" i="21"/>
  <c r="D16" i="21"/>
  <c r="E9" i="21"/>
  <c r="E30" i="21" s="1"/>
  <c r="F9" i="21"/>
  <c r="F30" i="21" s="1"/>
  <c r="F32" i="21" s="1"/>
  <c r="G9" i="21"/>
  <c r="G30" i="21" s="1"/>
  <c r="G32" i="21" s="1"/>
  <c r="H9" i="21"/>
  <c r="H30" i="21" s="1"/>
  <c r="H32" i="21" s="1"/>
  <c r="I9" i="21"/>
  <c r="I30" i="21" s="1"/>
  <c r="J9" i="21"/>
  <c r="J30" i="21" s="1"/>
  <c r="K9" i="21"/>
  <c r="K30" i="21" s="1"/>
  <c r="L9" i="21"/>
  <c r="L30" i="21" s="1"/>
  <c r="M9" i="21"/>
  <c r="M30" i="21" s="1"/>
  <c r="N9" i="21"/>
  <c r="N30" i="21" s="1"/>
  <c r="O9" i="21"/>
  <c r="O30" i="21" s="1"/>
  <c r="P9" i="21"/>
  <c r="P30" i="21" s="1"/>
  <c r="Q9" i="21"/>
  <c r="Q30" i="21" s="1"/>
  <c r="R9" i="21"/>
  <c r="R30" i="21" s="1"/>
  <c r="S9" i="21"/>
  <c r="S30" i="21" s="1"/>
  <c r="T9" i="21"/>
  <c r="T30" i="21" s="1"/>
  <c r="U9" i="21"/>
  <c r="U30" i="21" s="1"/>
  <c r="V9" i="21"/>
  <c r="V30" i="21" s="1"/>
  <c r="V32" i="21" s="1"/>
  <c r="W9" i="21"/>
  <c r="W30" i="21" s="1"/>
  <c r="X9" i="21"/>
  <c r="X30" i="21" s="1"/>
  <c r="Y9" i="21"/>
  <c r="Y30" i="21" s="1"/>
  <c r="Z9" i="21"/>
  <c r="Z30" i="21" s="1"/>
  <c r="AA9" i="21"/>
  <c r="AA30" i="21" s="1"/>
  <c r="AB9" i="21"/>
  <c r="AB30" i="21" s="1"/>
  <c r="AC9" i="21"/>
  <c r="AC30" i="21" s="1"/>
  <c r="AD9" i="21"/>
  <c r="AD30" i="21" s="1"/>
  <c r="AE9" i="21"/>
  <c r="AE30" i="21" s="1"/>
  <c r="AF9" i="21"/>
  <c r="AF30" i="21" s="1"/>
  <c r="AG9" i="21"/>
  <c r="AG30" i="21" s="1"/>
  <c r="AH9" i="21"/>
  <c r="AH30" i="21" s="1"/>
  <c r="AI9" i="21"/>
  <c r="AI30" i="21" s="1"/>
  <c r="AJ9" i="21"/>
  <c r="AJ30" i="21" s="1"/>
  <c r="AJ32" i="21" s="1"/>
  <c r="AK9" i="21"/>
  <c r="AK30" i="21" s="1"/>
  <c r="AL9" i="21"/>
  <c r="AL30" i="21" s="1"/>
  <c r="AM9" i="21"/>
  <c r="AM30" i="21" s="1"/>
  <c r="AN9" i="21"/>
  <c r="AN30" i="21" s="1"/>
  <c r="AO9" i="21"/>
  <c r="AO30" i="21" s="1"/>
  <c r="AP9" i="21"/>
  <c r="AP30" i="21" s="1"/>
  <c r="AQ9" i="21"/>
  <c r="AQ30" i="21" s="1"/>
  <c r="AR9" i="21"/>
  <c r="AR30" i="21" s="1"/>
  <c r="AS9" i="21"/>
  <c r="AS30" i="21" s="1"/>
  <c r="AT9" i="21"/>
  <c r="AT30" i="21" s="1"/>
  <c r="AU9" i="21"/>
  <c r="AU30" i="21" s="1"/>
  <c r="AV9" i="21"/>
  <c r="AV30" i="21" s="1"/>
  <c r="AW9" i="21"/>
  <c r="AW30" i="21" s="1"/>
  <c r="AX9" i="21"/>
  <c r="AX30" i="21" s="1"/>
  <c r="AY9" i="21"/>
  <c r="AY30" i="21" s="1"/>
  <c r="AZ9" i="21"/>
  <c r="AZ30" i="21" s="1"/>
  <c r="BA9" i="21"/>
  <c r="BA30" i="21" s="1"/>
  <c r="BB9" i="21"/>
  <c r="BB30" i="21" s="1"/>
  <c r="BC9" i="21"/>
  <c r="BC30" i="21" s="1"/>
  <c r="BD9" i="21"/>
  <c r="BD30" i="21" s="1"/>
  <c r="BE9" i="21"/>
  <c r="BE30" i="21" s="1"/>
  <c r="BF9" i="21"/>
  <c r="BF30" i="21" s="1"/>
  <c r="BG9" i="21"/>
  <c r="BG30" i="21" s="1"/>
  <c r="BH9" i="21"/>
  <c r="BH30" i="21" s="1"/>
  <c r="BI9" i="21"/>
  <c r="BI30" i="21" s="1"/>
  <c r="BJ9" i="21"/>
  <c r="BJ30" i="21" s="1"/>
  <c r="BK9" i="21"/>
  <c r="BK30" i="21" s="1"/>
  <c r="BL9" i="21"/>
  <c r="BL30" i="21" s="1"/>
  <c r="BM9" i="21"/>
  <c r="BM30" i="21" s="1"/>
  <c r="BN9" i="21"/>
  <c r="BN30" i="21" s="1"/>
  <c r="BO9" i="21"/>
  <c r="BO30" i="21" s="1"/>
  <c r="BP9" i="21"/>
  <c r="BP30" i="21" s="1"/>
  <c r="BQ9" i="21"/>
  <c r="BQ30" i="21" s="1"/>
  <c r="BR9" i="21"/>
  <c r="BR30" i="21" s="1"/>
  <c r="BS9" i="21"/>
  <c r="BS30" i="21" s="1"/>
  <c r="BT9" i="21"/>
  <c r="BT30" i="21" s="1"/>
  <c r="BU9" i="21"/>
  <c r="BU30" i="21" s="1"/>
  <c r="BV9" i="21"/>
  <c r="BV30" i="21" s="1"/>
  <c r="BW9" i="21"/>
  <c r="BW30" i="21" s="1"/>
  <c r="BX9" i="21"/>
  <c r="BX30" i="21" s="1"/>
  <c r="BY9" i="21"/>
  <c r="BY30" i="21" s="1"/>
  <c r="BZ9" i="21"/>
  <c r="BZ30" i="21" s="1"/>
  <c r="CA9" i="21"/>
  <c r="CA30" i="21" s="1"/>
  <c r="CB9" i="21"/>
  <c r="CB30" i="21" s="1"/>
  <c r="CC9" i="21"/>
  <c r="CC30" i="21" s="1"/>
  <c r="CD9" i="21"/>
  <c r="CD30" i="21" s="1"/>
  <c r="CE9" i="21"/>
  <c r="CE30" i="21" s="1"/>
  <c r="CF9" i="21"/>
  <c r="CF30" i="21" s="1"/>
  <c r="CG9" i="21"/>
  <c r="CG30" i="21" s="1"/>
  <c r="CH9" i="21"/>
  <c r="CH30" i="21" s="1"/>
  <c r="CI9" i="21"/>
  <c r="CI30" i="21" s="1"/>
  <c r="CJ9" i="21"/>
  <c r="CJ30" i="21" s="1"/>
  <c r="CK9" i="21"/>
  <c r="CK30" i="21" s="1"/>
  <c r="CL9" i="21"/>
  <c r="CL30" i="21" s="1"/>
  <c r="CM9" i="21"/>
  <c r="CM30" i="21" s="1"/>
  <c r="CN9" i="21"/>
  <c r="CN30" i="21" s="1"/>
  <c r="CN32" i="21" s="1"/>
  <c r="CO9" i="21"/>
  <c r="CO30" i="21" s="1"/>
  <c r="CP9" i="21"/>
  <c r="CP30" i="21" s="1"/>
  <c r="CQ9" i="21"/>
  <c r="CQ30" i="21" s="1"/>
  <c r="CR9" i="21"/>
  <c r="CR30" i="21" s="1"/>
  <c r="CS9" i="21"/>
  <c r="CS30" i="21" s="1"/>
  <c r="CT9" i="21"/>
  <c r="CT30" i="21" s="1"/>
  <c r="CU9" i="21"/>
  <c r="CU30" i="21" s="1"/>
  <c r="CV9" i="21"/>
  <c r="CV30" i="21" s="1"/>
  <c r="CW9" i="21"/>
  <c r="CW30" i="21" s="1"/>
  <c r="CX9" i="21"/>
  <c r="CX30" i="21" s="1"/>
  <c r="CY9" i="21"/>
  <c r="CY30" i="21" s="1"/>
  <c r="D9" i="21"/>
  <c r="D30" i="21" s="1"/>
  <c r="F4" i="21"/>
  <c r="G4" i="21"/>
  <c r="H4" i="21"/>
  <c r="H22" i="21" s="1"/>
  <c r="I4" i="21"/>
  <c r="I22" i="21" s="1"/>
  <c r="J4" i="21"/>
  <c r="J22" i="21" s="1"/>
  <c r="K4" i="21"/>
  <c r="L4" i="21"/>
  <c r="L22" i="21" s="1"/>
  <c r="M4" i="21"/>
  <c r="M22" i="21" s="1"/>
  <c r="M24" i="21" s="1"/>
  <c r="N4" i="21"/>
  <c r="N22" i="21" s="1"/>
  <c r="O4" i="21"/>
  <c r="O22" i="21" s="1"/>
  <c r="P4" i="21"/>
  <c r="P22" i="21" s="1"/>
  <c r="Q4" i="21"/>
  <c r="Q22" i="21" s="1"/>
  <c r="Q24" i="21" s="1"/>
  <c r="R4" i="21"/>
  <c r="R22" i="21" s="1"/>
  <c r="S4" i="21"/>
  <c r="S22" i="21" s="1"/>
  <c r="T4" i="21"/>
  <c r="T22" i="21" s="1"/>
  <c r="T24" i="21" s="1"/>
  <c r="U4" i="21"/>
  <c r="U22" i="21" s="1"/>
  <c r="U24" i="21" s="1"/>
  <c r="V4" i="21"/>
  <c r="V22" i="21" s="1"/>
  <c r="W4" i="21"/>
  <c r="W22" i="21" s="1"/>
  <c r="X4" i="21"/>
  <c r="X22" i="21" s="1"/>
  <c r="Y4" i="21"/>
  <c r="Y22" i="21" s="1"/>
  <c r="Z4" i="21"/>
  <c r="Z22" i="21" s="1"/>
  <c r="AA4" i="21"/>
  <c r="AA22" i="21" s="1"/>
  <c r="AB4" i="21"/>
  <c r="AB22" i="21" s="1"/>
  <c r="AC4" i="21"/>
  <c r="AC22" i="21" s="1"/>
  <c r="AD4" i="21"/>
  <c r="AD22" i="21" s="1"/>
  <c r="AD24" i="21" s="1"/>
  <c r="AE4" i="21"/>
  <c r="AE22" i="21" s="1"/>
  <c r="AE24" i="21" s="1"/>
  <c r="AF4" i="21"/>
  <c r="AF22" i="21" s="1"/>
  <c r="AG4" i="21"/>
  <c r="AG22" i="21" s="1"/>
  <c r="AG24" i="21" s="1"/>
  <c r="AH4" i="21"/>
  <c r="AH22" i="21" s="1"/>
  <c r="AI4" i="21"/>
  <c r="AI22" i="21" s="1"/>
  <c r="AJ4" i="21"/>
  <c r="AJ22" i="21" s="1"/>
  <c r="AK4" i="21"/>
  <c r="AK22" i="21" s="1"/>
  <c r="AL4" i="21"/>
  <c r="AL22" i="21" s="1"/>
  <c r="AM4" i="21"/>
  <c r="AM22" i="21" s="1"/>
  <c r="AN4" i="21"/>
  <c r="AN22" i="21" s="1"/>
  <c r="AO4" i="21"/>
  <c r="AO22" i="21" s="1"/>
  <c r="AP4" i="21"/>
  <c r="AP22" i="21" s="1"/>
  <c r="AQ4" i="21"/>
  <c r="AQ22" i="21" s="1"/>
  <c r="AR4" i="21"/>
  <c r="AR22" i="21" s="1"/>
  <c r="AR24" i="21" s="1"/>
  <c r="AS4" i="21"/>
  <c r="AS22" i="21" s="1"/>
  <c r="AS24" i="21" s="1"/>
  <c r="AT4" i="21"/>
  <c r="AT22" i="21" s="1"/>
  <c r="AT24" i="21" s="1"/>
  <c r="AU4" i="21"/>
  <c r="AU22" i="21" s="1"/>
  <c r="AU24" i="21" s="1"/>
  <c r="AV4" i="21"/>
  <c r="AV22" i="21" s="1"/>
  <c r="AW4" i="21"/>
  <c r="AW22" i="21" s="1"/>
  <c r="AW24" i="21" s="1"/>
  <c r="AX4" i="21"/>
  <c r="AX22" i="21" s="1"/>
  <c r="AY4" i="21"/>
  <c r="AY22" i="21" s="1"/>
  <c r="AZ4" i="21"/>
  <c r="AZ22" i="21" s="1"/>
  <c r="BA4" i="21"/>
  <c r="BA22" i="21" s="1"/>
  <c r="BB4" i="21"/>
  <c r="BB22" i="21" s="1"/>
  <c r="BC4" i="21"/>
  <c r="BC22" i="21" s="1"/>
  <c r="BD4" i="21"/>
  <c r="BD22" i="21" s="1"/>
  <c r="BE4" i="21"/>
  <c r="BE22" i="21" s="1"/>
  <c r="BF4" i="21"/>
  <c r="BF22" i="21" s="1"/>
  <c r="BF24" i="21" s="1"/>
  <c r="BG4" i="21"/>
  <c r="BG22" i="21" s="1"/>
  <c r="BG24" i="21" s="1"/>
  <c r="BH4" i="21"/>
  <c r="BH22" i="21" s="1"/>
  <c r="BH24" i="21" s="1"/>
  <c r="BI4" i="21"/>
  <c r="BI22" i="21" s="1"/>
  <c r="BI24" i="21" s="1"/>
  <c r="BJ4" i="21"/>
  <c r="BJ22" i="21" s="1"/>
  <c r="BJ24" i="21" s="1"/>
  <c r="BK4" i="21"/>
  <c r="BK22" i="21" s="1"/>
  <c r="BK24" i="21" s="1"/>
  <c r="BL4" i="21"/>
  <c r="BL22" i="21" s="1"/>
  <c r="BM4" i="21"/>
  <c r="BM22" i="21" s="1"/>
  <c r="BN4" i="21"/>
  <c r="BN22" i="21" s="1"/>
  <c r="BO4" i="21"/>
  <c r="BO22" i="21" s="1"/>
  <c r="BP4" i="21"/>
  <c r="BP22" i="21" s="1"/>
  <c r="BQ4" i="21"/>
  <c r="BQ22" i="21" s="1"/>
  <c r="BR4" i="21"/>
  <c r="BR22" i="21" s="1"/>
  <c r="BS4" i="21"/>
  <c r="BS22" i="21" s="1"/>
  <c r="BT4" i="21"/>
  <c r="BT22" i="21" s="1"/>
  <c r="BT24" i="21" s="1"/>
  <c r="BU4" i="21"/>
  <c r="BU22" i="21" s="1"/>
  <c r="BU24" i="21" s="1"/>
  <c r="BV4" i="21"/>
  <c r="BV22" i="21" s="1"/>
  <c r="BV24" i="21" s="1"/>
  <c r="BW4" i="21"/>
  <c r="BW22" i="21" s="1"/>
  <c r="BW24" i="21" s="1"/>
  <c r="BX4" i="21"/>
  <c r="BX22" i="21" s="1"/>
  <c r="BX24" i="21" s="1"/>
  <c r="BY4" i="21"/>
  <c r="BY22" i="21" s="1"/>
  <c r="BY24" i="21" s="1"/>
  <c r="BZ4" i="21"/>
  <c r="BZ22" i="21" s="1"/>
  <c r="CA4" i="21"/>
  <c r="CA22" i="21" s="1"/>
  <c r="CB4" i="21"/>
  <c r="CB22" i="21" s="1"/>
  <c r="CC4" i="21"/>
  <c r="CC22" i="21" s="1"/>
  <c r="CD4" i="21"/>
  <c r="CD22" i="21" s="1"/>
  <c r="CE4" i="21"/>
  <c r="CE22" i="21" s="1"/>
  <c r="CF4" i="21"/>
  <c r="CF22" i="21" s="1"/>
  <c r="CG4" i="21"/>
  <c r="CG22" i="21" s="1"/>
  <c r="CH4" i="21"/>
  <c r="CH22" i="21" s="1"/>
  <c r="CH24" i="21" s="1"/>
  <c r="CI4" i="21"/>
  <c r="CI22" i="21" s="1"/>
  <c r="CI24" i="21" s="1"/>
  <c r="CJ4" i="21"/>
  <c r="CJ22" i="21" s="1"/>
  <c r="CJ24" i="21" s="1"/>
  <c r="CK4" i="21"/>
  <c r="CK22" i="21" s="1"/>
  <c r="CK24" i="21" s="1"/>
  <c r="CL4" i="21"/>
  <c r="CL22" i="21" s="1"/>
  <c r="CL24" i="21" s="1"/>
  <c r="CM4" i="21"/>
  <c r="CM22" i="21" s="1"/>
  <c r="CM24" i="21" s="1"/>
  <c r="CN4" i="21"/>
  <c r="CN22" i="21" s="1"/>
  <c r="CO4" i="21"/>
  <c r="CO22" i="21" s="1"/>
  <c r="CP4" i="21"/>
  <c r="CP22" i="21" s="1"/>
  <c r="CQ4" i="21"/>
  <c r="CQ22" i="21" s="1"/>
  <c r="CR4" i="21"/>
  <c r="CR22" i="21" s="1"/>
  <c r="CS4" i="21"/>
  <c r="CS22" i="21" s="1"/>
  <c r="CT4" i="21"/>
  <c r="CT22" i="21" s="1"/>
  <c r="CU4" i="21"/>
  <c r="CU22" i="21" s="1"/>
  <c r="CV4" i="21"/>
  <c r="CV22" i="21" s="1"/>
  <c r="CV24" i="21" s="1"/>
  <c r="CW4" i="21"/>
  <c r="CW22" i="21" s="1"/>
  <c r="CW24" i="21" s="1"/>
  <c r="CX4" i="21"/>
  <c r="CX22" i="21" s="1"/>
  <c r="CX24" i="21" s="1"/>
  <c r="CY4" i="21"/>
  <c r="CY22" i="21" s="1"/>
  <c r="CY24" i="21" s="1"/>
  <c r="E4" i="21"/>
  <c r="E22" i="21" s="1"/>
  <c r="E24" i="21" s="1"/>
  <c r="D4" i="21"/>
  <c r="D22" i="21" s="1"/>
  <c r="D24" i="21" s="1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385" i="25"/>
  <c r="A386" i="25"/>
  <c r="A387" i="25"/>
  <c r="A388" i="25"/>
  <c r="A389" i="25"/>
  <c r="A390" i="25"/>
  <c r="A391" i="25"/>
  <c r="A392" i="25"/>
  <c r="A393" i="25"/>
  <c r="A394" i="25"/>
  <c r="A395" i="25"/>
  <c r="A396" i="25"/>
  <c r="A397" i="25"/>
  <c r="A398" i="25"/>
  <c r="A399" i="25"/>
  <c r="A400" i="25"/>
  <c r="A401" i="25"/>
  <c r="A402" i="25"/>
  <c r="A403" i="25"/>
  <c r="A404" i="25"/>
  <c r="A405" i="25"/>
  <c r="A406" i="25"/>
  <c r="A407" i="25"/>
  <c r="A408" i="25"/>
  <c r="A409" i="25"/>
  <c r="A410" i="25"/>
  <c r="A411" i="25"/>
  <c r="A412" i="25"/>
  <c r="A413" i="25"/>
  <c r="A414" i="25"/>
  <c r="A415" i="25"/>
  <c r="A416" i="25"/>
  <c r="A417" i="25"/>
  <c r="A418" i="25"/>
  <c r="A419" i="25"/>
  <c r="A420" i="25"/>
  <c r="A421" i="25"/>
  <c r="A422" i="25"/>
  <c r="A423" i="25"/>
  <c r="A424" i="25"/>
  <c r="A425" i="25"/>
  <c r="A426" i="25"/>
  <c r="A427" i="25"/>
  <c r="A428" i="25"/>
  <c r="A429" i="25"/>
  <c r="A430" i="25"/>
  <c r="A431" i="25"/>
  <c r="A432" i="25"/>
  <c r="A433" i="25"/>
  <c r="A434" i="25"/>
  <c r="A435" i="25"/>
  <c r="A436" i="25"/>
  <c r="A437" i="25"/>
  <c r="A438" i="25"/>
  <c r="A439" i="25"/>
  <c r="A440" i="25"/>
  <c r="A441" i="25"/>
  <c r="A442" i="25"/>
  <c r="A443" i="25"/>
  <c r="A444" i="25"/>
  <c r="A445" i="25"/>
  <c r="A446" i="25"/>
  <c r="A447" i="25"/>
  <c r="A448" i="25"/>
  <c r="A449" i="25"/>
  <c r="A450" i="25"/>
  <c r="A451" i="25"/>
  <c r="A452" i="25"/>
  <c r="A453" i="25"/>
  <c r="A454" i="25"/>
  <c r="A455" i="25"/>
  <c r="A456" i="25"/>
  <c r="A457" i="25"/>
  <c r="A458" i="25"/>
  <c r="A459" i="25"/>
  <c r="A460" i="25"/>
  <c r="A461" i="25"/>
  <c r="A462" i="25"/>
  <c r="A463" i="25"/>
  <c r="A464" i="25"/>
  <c r="A465" i="25"/>
  <c r="A466" i="25"/>
  <c r="A467" i="25"/>
  <c r="A468" i="25"/>
  <c r="A469" i="25"/>
  <c r="A470" i="25"/>
  <c r="A471" i="25"/>
  <c r="A472" i="25"/>
  <c r="A473" i="25"/>
  <c r="A474" i="25"/>
  <c r="A475" i="25"/>
  <c r="A476" i="25"/>
  <c r="A477" i="25"/>
  <c r="A478" i="25"/>
  <c r="A479" i="25"/>
  <c r="A480" i="25"/>
  <c r="A481" i="25"/>
  <c r="A482" i="25"/>
  <c r="A483" i="25"/>
  <c r="A484" i="25"/>
  <c r="A485" i="25"/>
  <c r="A486" i="25"/>
  <c r="A487" i="25"/>
  <c r="A488" i="25"/>
  <c r="A489" i="25"/>
  <c r="A490" i="25"/>
  <c r="A491" i="25"/>
  <c r="A492" i="25"/>
  <c r="A493" i="25"/>
  <c r="A494" i="25"/>
  <c r="A495" i="25"/>
  <c r="A496" i="25"/>
  <c r="A497" i="25"/>
  <c r="A498" i="25"/>
  <c r="A499" i="25"/>
  <c r="A500" i="25"/>
  <c r="A501" i="25"/>
  <c r="A502" i="25"/>
  <c r="A503" i="25"/>
  <c r="A504" i="25"/>
  <c r="A505" i="25"/>
  <c r="A506" i="25"/>
  <c r="A507" i="25"/>
  <c r="A508" i="25"/>
  <c r="A509" i="25"/>
  <c r="A510" i="25"/>
  <c r="A511" i="25"/>
  <c r="A512" i="25"/>
  <c r="A513" i="25"/>
  <c r="A514" i="25"/>
  <c r="A515" i="25"/>
  <c r="A516" i="25"/>
  <c r="A517" i="25"/>
  <c r="A518" i="25"/>
  <c r="A519" i="25"/>
  <c r="A520" i="25"/>
  <c r="A521" i="25"/>
  <c r="A522" i="25"/>
  <c r="A523" i="25"/>
  <c r="A524" i="25"/>
  <c r="A525" i="25"/>
  <c r="A526" i="25"/>
  <c r="A527" i="25"/>
  <c r="A528" i="25"/>
  <c r="A529" i="25"/>
  <c r="A530" i="25"/>
  <c r="A531" i="25"/>
  <c r="A532" i="25"/>
  <c r="A533" i="25"/>
  <c r="A534" i="25"/>
  <c r="A535" i="25"/>
  <c r="A536" i="25"/>
  <c r="A537" i="25"/>
  <c r="A538" i="25"/>
  <c r="A539" i="25"/>
  <c r="A540" i="25"/>
  <c r="A541" i="25"/>
  <c r="A542" i="25"/>
  <c r="A543" i="25"/>
  <c r="A544" i="25"/>
  <c r="A545" i="25"/>
  <c r="A546" i="25"/>
  <c r="A547" i="25"/>
  <c r="A548" i="25"/>
  <c r="A549" i="25"/>
  <c r="A550" i="25"/>
  <c r="A551" i="25"/>
  <c r="A552" i="25"/>
  <c r="A553" i="25"/>
  <c r="A554" i="25"/>
  <c r="A555" i="25"/>
  <c r="A556" i="25"/>
  <c r="A557" i="25"/>
  <c r="A558" i="25"/>
  <c r="A559" i="25"/>
  <c r="A560" i="25"/>
  <c r="A561" i="25"/>
  <c r="A562" i="25"/>
  <c r="A563" i="25"/>
  <c r="A564" i="25"/>
  <c r="A565" i="25"/>
  <c r="A566" i="25"/>
  <c r="A567" i="25"/>
  <c r="A568" i="25"/>
  <c r="A569" i="25"/>
  <c r="A570" i="25"/>
  <c r="A571" i="25"/>
  <c r="A572" i="25"/>
  <c r="A573" i="25"/>
  <c r="A574" i="25"/>
  <c r="A575" i="25"/>
  <c r="A576" i="25"/>
  <c r="A577" i="25"/>
  <c r="A578" i="25"/>
  <c r="A579" i="25"/>
  <c r="A580" i="25"/>
  <c r="A581" i="25"/>
  <c r="A582" i="25"/>
  <c r="A583" i="25"/>
  <c r="A584" i="25"/>
  <c r="A585" i="25"/>
  <c r="A586" i="25"/>
  <c r="A587" i="25"/>
  <c r="A588" i="25"/>
  <c r="A589" i="25"/>
  <c r="A590" i="25"/>
  <c r="A591" i="25"/>
  <c r="A592" i="25"/>
  <c r="A593" i="25"/>
  <c r="A594" i="25"/>
  <c r="A595" i="25"/>
  <c r="A596" i="25"/>
  <c r="A597" i="25"/>
  <c r="A598" i="25"/>
  <c r="A599" i="25"/>
  <c r="A600" i="25"/>
  <c r="A601" i="25"/>
  <c r="A602" i="25"/>
  <c r="A603" i="25"/>
  <c r="A604" i="25"/>
  <c r="A605" i="25"/>
  <c r="A606" i="25"/>
  <c r="A607" i="25"/>
  <c r="A608" i="25"/>
  <c r="A609" i="25"/>
  <c r="A610" i="25"/>
  <c r="A611" i="25"/>
  <c r="A612" i="25"/>
  <c r="A613" i="25"/>
  <c r="A614" i="25"/>
  <c r="A615" i="25"/>
  <c r="A616" i="25"/>
  <c r="A617" i="25"/>
  <c r="A618" i="25"/>
  <c r="A619" i="25"/>
  <c r="A620" i="25"/>
  <c r="A621" i="25"/>
  <c r="A622" i="25"/>
  <c r="A623" i="25"/>
  <c r="A624" i="25"/>
  <c r="A625" i="25"/>
  <c r="A626" i="25"/>
  <c r="A627" i="25"/>
  <c r="A628" i="25"/>
  <c r="A629" i="25"/>
  <c r="A630" i="25"/>
  <c r="A631" i="25"/>
  <c r="A632" i="25"/>
  <c r="A633" i="25"/>
  <c r="A634" i="25"/>
  <c r="A635" i="25"/>
  <c r="A636" i="25"/>
  <c r="A637" i="25"/>
  <c r="A638" i="25"/>
  <c r="A639" i="25"/>
  <c r="A640" i="25"/>
  <c r="A641" i="25"/>
  <c r="A642" i="25"/>
  <c r="A643" i="25"/>
  <c r="A644" i="25"/>
  <c r="A645" i="25"/>
  <c r="A646" i="25"/>
  <c r="A647" i="25"/>
  <c r="A648" i="25"/>
  <c r="A649" i="25"/>
  <c r="A650" i="25"/>
  <c r="A651" i="25"/>
  <c r="A652" i="25"/>
  <c r="A653" i="25"/>
  <c r="A654" i="25"/>
  <c r="A655" i="25"/>
  <c r="A656" i="25"/>
  <c r="A657" i="25"/>
  <c r="A658" i="25"/>
  <c r="A659" i="25"/>
  <c r="A660" i="25"/>
  <c r="A661" i="25"/>
  <c r="A66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6" i="25"/>
  <c r="A7" i="25"/>
  <c r="A8" i="25"/>
  <c r="A9" i="25"/>
  <c r="A10" i="25"/>
  <c r="A11" i="25"/>
  <c r="A12" i="25"/>
  <c r="A4" i="25"/>
  <c r="A5" i="25"/>
  <c r="A3" i="25"/>
  <c r="BQ32" i="21" l="1"/>
  <c r="BC32" i="21"/>
  <c r="AO32" i="21"/>
  <c r="CQ24" i="21"/>
  <c r="CC24" i="21"/>
  <c r="AM24" i="21"/>
  <c r="Y24" i="21"/>
  <c r="BP32" i="21"/>
  <c r="BB32" i="21"/>
  <c r="AN32" i="21"/>
  <c r="AN37" i="21" s="1"/>
  <c r="AZ32" i="21"/>
  <c r="AL32" i="21"/>
  <c r="X32" i="21"/>
  <c r="CA32" i="21"/>
  <c r="AK32" i="21"/>
  <c r="W32" i="21"/>
  <c r="CM32" i="21"/>
  <c r="CM37" i="21" s="1"/>
  <c r="U32" i="21"/>
  <c r="CL32" i="21"/>
  <c r="CL37" i="21" s="1"/>
  <c r="CY32" i="21"/>
  <c r="CK32" i="21"/>
  <c r="CK37" i="21" s="1"/>
  <c r="AU32" i="21"/>
  <c r="CX32" i="21"/>
  <c r="CX37" i="21" s="1"/>
  <c r="CJ32" i="21"/>
  <c r="CJ37" i="21" s="1"/>
  <c r="AT32" i="21"/>
  <c r="AT37" i="21" s="1"/>
  <c r="CW32" i="21"/>
  <c r="CW37" i="21" s="1"/>
  <c r="CI32" i="21"/>
  <c r="CI37" i="21" s="1"/>
  <c r="BU32" i="21"/>
  <c r="BU37" i="21" s="1"/>
  <c r="AS32" i="21"/>
  <c r="AE32" i="21"/>
  <c r="AE37" i="21" s="1"/>
  <c r="CG24" i="21"/>
  <c r="BS24" i="21"/>
  <c r="BS37" i="21" s="1"/>
  <c r="BE24" i="21"/>
  <c r="AQ24" i="21"/>
  <c r="AC24" i="21"/>
  <c r="O24" i="21"/>
  <c r="CV32" i="21"/>
  <c r="CH32" i="21"/>
  <c r="CH37" i="21" s="1"/>
  <c r="BT32" i="21"/>
  <c r="BT37" i="21" s="1"/>
  <c r="CF24" i="21"/>
  <c r="BR24" i="21"/>
  <c r="BD24" i="21"/>
  <c r="BD37" i="21" s="1"/>
  <c r="AP24" i="21"/>
  <c r="AB24" i="21"/>
  <c r="N24" i="21"/>
  <c r="CG32" i="21"/>
  <c r="BS32" i="21"/>
  <c r="BE32" i="21"/>
  <c r="AQ32" i="21"/>
  <c r="CS24" i="21"/>
  <c r="BQ24" i="21"/>
  <c r="BQ37" i="21" s="1"/>
  <c r="BC24" i="21"/>
  <c r="BC37" i="21" s="1"/>
  <c r="AO24" i="21"/>
  <c r="AO37" i="21" s="1"/>
  <c r="AA24" i="21"/>
  <c r="CF32" i="21"/>
  <c r="CF37" i="21" s="1"/>
  <c r="BR32" i="21"/>
  <c r="BD32" i="21"/>
  <c r="AP32" i="21"/>
  <c r="BP24" i="21"/>
  <c r="BB24" i="21"/>
  <c r="AN24" i="21"/>
  <c r="Z24" i="21"/>
  <c r="L24" i="21"/>
  <c r="M32" i="21"/>
  <c r="M37" i="21" s="1"/>
  <c r="K32" i="21"/>
  <c r="T32" i="21"/>
  <c r="T37" i="21" s="1"/>
  <c r="BA24" i="21"/>
  <c r="BA37" i="21" s="1"/>
  <c r="L32" i="21"/>
  <c r="CP24" i="21"/>
  <c r="AZ24" i="21"/>
  <c r="AZ37" i="21" s="1"/>
  <c r="AL24" i="21"/>
  <c r="X24" i="21"/>
  <c r="J24" i="21"/>
  <c r="CQ32" i="21"/>
  <c r="BA32" i="21"/>
  <c r="AM32" i="21"/>
  <c r="Y32" i="21"/>
  <c r="Y37" i="21" s="1"/>
  <c r="CO24" i="21"/>
  <c r="CA24" i="21"/>
  <c r="CA37" i="21" s="1"/>
  <c r="BM24" i="21"/>
  <c r="AK24" i="21"/>
  <c r="AK37" i="21" s="1"/>
  <c r="W24" i="21"/>
  <c r="W37" i="21" s="1"/>
  <c r="I24" i="21"/>
  <c r="I37" i="21" s="1"/>
  <c r="J32" i="21"/>
  <c r="J37" i="21" s="1"/>
  <c r="CN24" i="21"/>
  <c r="CN37" i="21" s="1"/>
  <c r="BZ24" i="21"/>
  <c r="AJ24" i="21"/>
  <c r="V24" i="21"/>
  <c r="V37" i="21" s="1"/>
  <c r="I32" i="21"/>
  <c r="BK32" i="21"/>
  <c r="BK37" i="21" s="1"/>
  <c r="O32" i="21"/>
  <c r="CP32" i="21"/>
  <c r="BZ32" i="21"/>
  <c r="BJ32" i="21"/>
  <c r="BJ37" i="21" s="1"/>
  <c r="AD32" i="21"/>
  <c r="AD37" i="21" s="1"/>
  <c r="N32" i="21"/>
  <c r="N37" i="21" s="1"/>
  <c r="CO32" i="21"/>
  <c r="CO37" i="21" s="1"/>
  <c r="BY32" i="21"/>
  <c r="BY37" i="21" s="1"/>
  <c r="BI32" i="21"/>
  <c r="BI37" i="21" s="1"/>
  <c r="AC32" i="21"/>
  <c r="BX32" i="21"/>
  <c r="BX37" i="21" s="1"/>
  <c r="BH32" i="21"/>
  <c r="BH37" i="21" s="1"/>
  <c r="AR32" i="21"/>
  <c r="AR37" i="21" s="1"/>
  <c r="AB32" i="21"/>
  <c r="CQ37" i="21"/>
  <c r="AU37" i="21"/>
  <c r="BG32" i="21"/>
  <c r="BG37" i="21" s="1"/>
  <c r="BW32" i="21"/>
  <c r="BW37" i="21" s="1"/>
  <c r="AA32" i="21"/>
  <c r="AA37" i="21" s="1"/>
  <c r="BV32" i="21"/>
  <c r="BV37" i="21" s="1"/>
  <c r="BF32" i="21"/>
  <c r="BF37" i="21" s="1"/>
  <c r="Z32" i="21"/>
  <c r="CU24" i="21"/>
  <c r="AI24" i="21"/>
  <c r="R24" i="21"/>
  <c r="AM37" i="21"/>
  <c r="BL24" i="21"/>
  <c r="CG37" i="21"/>
  <c r="E32" i="21"/>
  <c r="E37" i="21" s="1"/>
  <c r="CV37" i="21"/>
  <c r="BP37" i="21"/>
  <c r="AJ37" i="21"/>
  <c r="S24" i="21"/>
  <c r="CT24" i="21"/>
  <c r="CD24" i="21"/>
  <c r="AX24" i="21"/>
  <c r="CY37" i="21"/>
  <c r="CR24" i="21"/>
  <c r="AF24" i="21"/>
  <c r="U37" i="21"/>
  <c r="H24" i="21"/>
  <c r="H37" i="21" s="1"/>
  <c r="AH24" i="21"/>
  <c r="CB24" i="21"/>
  <c r="P24" i="21"/>
  <c r="CU32" i="21"/>
  <c r="CE32" i="21"/>
  <c r="BO32" i="21"/>
  <c r="AY32" i="21"/>
  <c r="AI32" i="21"/>
  <c r="S32" i="21"/>
  <c r="CE24" i="21"/>
  <c r="AY24" i="21"/>
  <c r="AV24" i="21"/>
  <c r="CT32" i="21"/>
  <c r="CD32" i="21"/>
  <c r="BN32" i="21"/>
  <c r="AX32" i="21"/>
  <c r="AH32" i="21"/>
  <c r="R32" i="21"/>
  <c r="D32" i="21"/>
  <c r="D37" i="21" s="1"/>
  <c r="BB37" i="21"/>
  <c r="CS32" i="21"/>
  <c r="CS37" i="21" s="1"/>
  <c r="CC32" i="21"/>
  <c r="CC37" i="21" s="1"/>
  <c r="BM32" i="21"/>
  <c r="AW32" i="21"/>
  <c r="AW37" i="21" s="1"/>
  <c r="AG32" i="21"/>
  <c r="AG37" i="21" s="1"/>
  <c r="Q32" i="21"/>
  <c r="Q37" i="21" s="1"/>
  <c r="BO24" i="21"/>
  <c r="BN24" i="21"/>
  <c r="CR32" i="21"/>
  <c r="CB32" i="21"/>
  <c r="BL32" i="21"/>
  <c r="AV32" i="21"/>
  <c r="AF32" i="21"/>
  <c r="P32" i="21"/>
  <c r="AS37" i="21"/>
  <c r="K11" i="21"/>
  <c r="AA11" i="21"/>
  <c r="CM11" i="21"/>
  <c r="BG11" i="21"/>
  <c r="AQ11" i="21"/>
  <c r="BW11" i="21"/>
  <c r="AH11" i="21"/>
  <c r="BO11" i="21"/>
  <c r="AI11" i="21"/>
  <c r="G11" i="21"/>
  <c r="CE11" i="21"/>
  <c r="AY11" i="21"/>
  <c r="CI11" i="21"/>
  <c r="BC11" i="21"/>
  <c r="AM11" i="21"/>
  <c r="CY11" i="21"/>
  <c r="W11" i="21"/>
  <c r="BS11" i="21"/>
  <c r="CU11" i="21"/>
  <c r="CH11" i="21"/>
  <c r="BB11" i="21"/>
  <c r="V11" i="21"/>
  <c r="CG11" i="21"/>
  <c r="BQ11" i="21"/>
  <c r="BA11" i="21"/>
  <c r="AK11" i="21"/>
  <c r="U11" i="21"/>
  <c r="CX11" i="21"/>
  <c r="BR11" i="21"/>
  <c r="AL11" i="21"/>
  <c r="F11" i="21"/>
  <c r="CW11" i="21"/>
  <c r="CV11" i="21"/>
  <c r="CF11" i="21"/>
  <c r="BP11" i="21"/>
  <c r="AZ11" i="21"/>
  <c r="AJ11" i="21"/>
  <c r="T11" i="21"/>
  <c r="S11" i="21"/>
  <c r="R11" i="21"/>
  <c r="K22" i="21"/>
  <c r="K24" i="21" s="1"/>
  <c r="G22" i="21"/>
  <c r="G24" i="21" s="1"/>
  <c r="G37" i="21" s="1"/>
  <c r="F22" i="21"/>
  <c r="F24" i="21" s="1"/>
  <c r="F37" i="21" s="1"/>
  <c r="BN11" i="21"/>
  <c r="BM11" i="21"/>
  <c r="Q11" i="21"/>
  <c r="CB11" i="21"/>
  <c r="AF11" i="21"/>
  <c r="CL11" i="21"/>
  <c r="BV11" i="21"/>
  <c r="BF11" i="21"/>
  <c r="AP11" i="21"/>
  <c r="Z11" i="21"/>
  <c r="J11" i="21"/>
  <c r="CT11" i="21"/>
  <c r="CD11" i="21"/>
  <c r="CC11" i="21"/>
  <c r="AG11" i="21"/>
  <c r="CR11" i="21"/>
  <c r="BL11" i="21"/>
  <c r="P11" i="21"/>
  <c r="CK11" i="21"/>
  <c r="BU11" i="21"/>
  <c r="BE11" i="21"/>
  <c r="AO11" i="21"/>
  <c r="Y11" i="21"/>
  <c r="I11" i="21"/>
  <c r="AX11" i="21"/>
  <c r="CS11" i="21"/>
  <c r="AW11" i="21"/>
  <c r="AV11" i="21"/>
  <c r="E11" i="21"/>
  <c r="CJ11" i="21"/>
  <c r="BT11" i="21"/>
  <c r="BD11" i="21"/>
  <c r="AN11" i="21"/>
  <c r="X11" i="21"/>
  <c r="H11" i="21"/>
  <c r="O11" i="21"/>
  <c r="BJ11" i="21"/>
  <c r="AC11" i="21"/>
  <c r="CQ11" i="21"/>
  <c r="AD11" i="21"/>
  <c r="CO11" i="21"/>
  <c r="M11" i="21"/>
  <c r="AB11" i="21"/>
  <c r="AU11" i="21"/>
  <c r="CP11" i="21"/>
  <c r="AR11" i="21"/>
  <c r="CA11" i="21"/>
  <c r="AT11" i="21"/>
  <c r="AS11" i="21"/>
  <c r="BH11" i="21"/>
  <c r="AE11" i="21"/>
  <c r="BZ11" i="21"/>
  <c r="BY11" i="21"/>
  <c r="BX11" i="21"/>
  <c r="L11" i="21"/>
  <c r="BK11" i="21"/>
  <c r="N11" i="21"/>
  <c r="BI11" i="21"/>
  <c r="CN11" i="21"/>
  <c r="BR37" i="21" l="1"/>
  <c r="L37" i="21"/>
  <c r="AQ37" i="21"/>
  <c r="BE37" i="21"/>
  <c r="BM37" i="21"/>
  <c r="X37" i="21"/>
  <c r="O37" i="21"/>
  <c r="AL37" i="21"/>
  <c r="AP37" i="21"/>
  <c r="BZ37" i="21"/>
  <c r="CP37" i="21"/>
  <c r="K37" i="21"/>
  <c r="AB37" i="21"/>
  <c r="Z37" i="21"/>
  <c r="AC37" i="21"/>
  <c r="CT37" i="21"/>
  <c r="S37" i="21"/>
  <c r="AY37" i="21"/>
  <c r="AH37" i="21"/>
  <c r="CE37" i="21"/>
  <c r="P37" i="21"/>
  <c r="BN37" i="21"/>
  <c r="R37" i="21"/>
  <c r="BO37" i="21"/>
  <c r="AF37" i="21"/>
  <c r="AI37" i="21"/>
  <c r="BL37" i="21"/>
  <c r="CU37" i="21"/>
  <c r="AV37" i="21"/>
  <c r="CB37" i="21"/>
  <c r="AX37" i="21"/>
  <c r="CR37" i="21"/>
  <c r="CD37" i="21"/>
  <c r="F5" i="18"/>
  <c r="G5" i="18"/>
  <c r="F95" i="18" l="1"/>
  <c r="F72" i="18"/>
  <c r="F79" i="18"/>
  <c r="F64" i="18"/>
  <c r="D11" i="3"/>
  <c r="M3" i="4" l="1"/>
  <c r="K15" i="22"/>
  <c r="D15" i="22"/>
  <c r="E15" i="22"/>
  <c r="F15" i="22"/>
  <c r="G15" i="22"/>
  <c r="H15" i="22"/>
  <c r="I15" i="22"/>
  <c r="J15" i="22"/>
  <c r="D16" i="22"/>
  <c r="E16" i="22"/>
  <c r="F16" i="22"/>
  <c r="G16" i="22"/>
  <c r="H16" i="22"/>
  <c r="I16" i="22"/>
  <c r="J16" i="22"/>
  <c r="K16" i="22"/>
  <c r="D17" i="22"/>
  <c r="E17" i="22"/>
  <c r="F17" i="22"/>
  <c r="G17" i="22"/>
  <c r="H17" i="22"/>
  <c r="I17" i="22"/>
  <c r="J17" i="22"/>
  <c r="K17" i="22"/>
  <c r="D18" i="22"/>
  <c r="E18" i="22"/>
  <c r="F18" i="22"/>
  <c r="G18" i="22"/>
  <c r="H18" i="22"/>
  <c r="I18" i="22"/>
  <c r="J18" i="22"/>
  <c r="K18" i="22"/>
  <c r="D19" i="22"/>
  <c r="E19" i="22"/>
  <c r="F19" i="22"/>
  <c r="G19" i="22"/>
  <c r="H19" i="22"/>
  <c r="I19" i="22"/>
  <c r="J19" i="22"/>
  <c r="K19" i="22"/>
  <c r="D20" i="22"/>
  <c r="E20" i="22"/>
  <c r="F20" i="22"/>
  <c r="G20" i="22"/>
  <c r="H20" i="22"/>
  <c r="I20" i="22"/>
  <c r="J20" i="22"/>
  <c r="K20" i="22"/>
  <c r="D21" i="22"/>
  <c r="E21" i="22"/>
  <c r="F21" i="22"/>
  <c r="G21" i="22"/>
  <c r="H21" i="22"/>
  <c r="I21" i="22"/>
  <c r="J21" i="22"/>
  <c r="K21" i="22"/>
  <c r="D22" i="22"/>
  <c r="E22" i="22"/>
  <c r="F22" i="22"/>
  <c r="G22" i="22"/>
  <c r="H22" i="22"/>
  <c r="I22" i="22"/>
  <c r="J22" i="22"/>
  <c r="K22" i="22"/>
  <c r="D23" i="22"/>
  <c r="E23" i="22"/>
  <c r="F23" i="22"/>
  <c r="G23" i="22"/>
  <c r="H23" i="22"/>
  <c r="I23" i="22"/>
  <c r="J23" i="22"/>
  <c r="K23" i="22"/>
  <c r="C16" i="22"/>
  <c r="C17" i="22"/>
  <c r="C18" i="22"/>
  <c r="C19" i="22"/>
  <c r="C20" i="22"/>
  <c r="C21" i="22"/>
  <c r="C22" i="22"/>
  <c r="C23" i="22"/>
  <c r="C15" i="22"/>
  <c r="B16" i="22"/>
  <c r="B17" i="22"/>
  <c r="B18" i="22"/>
  <c r="B19" i="22"/>
  <c r="B20" i="22"/>
  <c r="B21" i="22"/>
  <c r="B22" i="22"/>
  <c r="B23" i="22"/>
  <c r="B15" i="22"/>
  <c r="DB7" i="11" l="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BN7" i="11"/>
  <c r="BM7" i="11"/>
  <c r="BL7" i="11"/>
  <c r="BK7" i="11"/>
  <c r="BJ7" i="11"/>
  <c r="BI7" i="11"/>
  <c r="BH7" i="11"/>
  <c r="BG7" i="11"/>
  <c r="BF7" i="11"/>
  <c r="BE7" i="11"/>
  <c r="BD7" i="11"/>
  <c r="BC7" i="11"/>
  <c r="BB7" i="11"/>
  <c r="BA7" i="11"/>
  <c r="AZ7" i="11"/>
  <c r="AY7" i="11"/>
  <c r="AX7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K5" i="4"/>
  <c r="K4" i="4"/>
  <c r="K3" i="4"/>
  <c r="E15" i="21" l="1"/>
  <c r="F15" i="21" s="1"/>
  <c r="G15" i="21" s="1"/>
  <c r="H15" i="21" s="1"/>
  <c r="I15" i="21" s="1"/>
  <c r="J15" i="21" s="1"/>
  <c r="K15" i="21" s="1"/>
  <c r="L15" i="21" s="1"/>
  <c r="M15" i="21" s="1"/>
  <c r="N15" i="21" s="1"/>
  <c r="O15" i="21" s="1"/>
  <c r="P15" i="21" s="1"/>
  <c r="Q15" i="21" s="1"/>
  <c r="R15" i="21" s="1"/>
  <c r="S15" i="21" s="1"/>
  <c r="T15" i="21" s="1"/>
  <c r="U15" i="21" s="1"/>
  <c r="V15" i="21" s="1"/>
  <c r="W15" i="21" s="1"/>
  <c r="X15" i="21" s="1"/>
  <c r="Y15" i="21" s="1"/>
  <c r="Z15" i="21" s="1"/>
  <c r="AA15" i="21" s="1"/>
  <c r="AB15" i="21" s="1"/>
  <c r="AC15" i="21" s="1"/>
  <c r="AD15" i="21" s="1"/>
  <c r="AE15" i="21" s="1"/>
  <c r="AF15" i="21" s="1"/>
  <c r="AG15" i="21" s="1"/>
  <c r="AH15" i="21" s="1"/>
  <c r="AI15" i="21" s="1"/>
  <c r="AJ15" i="21" s="1"/>
  <c r="AK15" i="21" s="1"/>
  <c r="AL15" i="21" s="1"/>
  <c r="AM15" i="21" s="1"/>
  <c r="AN15" i="21" s="1"/>
  <c r="AO15" i="21" s="1"/>
  <c r="AP15" i="21" s="1"/>
  <c r="AQ15" i="21" s="1"/>
  <c r="AR15" i="21" s="1"/>
  <c r="AS15" i="21" s="1"/>
  <c r="AT15" i="21" s="1"/>
  <c r="AU15" i="21" s="1"/>
  <c r="AV15" i="21" s="1"/>
  <c r="AW15" i="21" s="1"/>
  <c r="AX15" i="21" s="1"/>
  <c r="AY15" i="21" s="1"/>
  <c r="AZ15" i="21" s="1"/>
  <c r="BA15" i="21" s="1"/>
  <c r="BB15" i="21" s="1"/>
  <c r="BC15" i="21" s="1"/>
  <c r="BD15" i="21" s="1"/>
  <c r="BE15" i="21" s="1"/>
  <c r="BF15" i="21" s="1"/>
  <c r="BG15" i="21" s="1"/>
  <c r="BH15" i="21" s="1"/>
  <c r="BI15" i="21" s="1"/>
  <c r="BJ15" i="21" s="1"/>
  <c r="BK15" i="21" s="1"/>
  <c r="BL15" i="21" s="1"/>
  <c r="BM15" i="21" s="1"/>
  <c r="BN15" i="21" s="1"/>
  <c r="BO15" i="21" s="1"/>
  <c r="BP15" i="21" s="1"/>
  <c r="BQ15" i="21" s="1"/>
  <c r="BR15" i="21" s="1"/>
  <c r="BS15" i="21" s="1"/>
  <c r="BT15" i="21" s="1"/>
  <c r="BU15" i="21" s="1"/>
  <c r="BV15" i="21" s="1"/>
  <c r="BW15" i="21" s="1"/>
  <c r="BX15" i="21" s="1"/>
  <c r="BY15" i="21" s="1"/>
  <c r="BZ15" i="21" s="1"/>
  <c r="CA15" i="21" s="1"/>
  <c r="CB15" i="21" s="1"/>
  <c r="CC15" i="21" s="1"/>
  <c r="CD15" i="21" s="1"/>
  <c r="CE15" i="21" s="1"/>
  <c r="CF15" i="21" s="1"/>
  <c r="CG15" i="21" s="1"/>
  <c r="CH15" i="21" s="1"/>
  <c r="CI15" i="21" s="1"/>
  <c r="CJ15" i="21" s="1"/>
  <c r="CK15" i="21" s="1"/>
  <c r="CL15" i="21" s="1"/>
  <c r="CM15" i="21" s="1"/>
  <c r="CN15" i="21" s="1"/>
  <c r="CO15" i="21" s="1"/>
  <c r="CP15" i="21" s="1"/>
  <c r="CQ15" i="21" s="1"/>
  <c r="CR15" i="21" s="1"/>
  <c r="CS15" i="21" s="1"/>
  <c r="CT15" i="21" s="1"/>
  <c r="CU15" i="21" s="1"/>
  <c r="CV15" i="21" s="1"/>
  <c r="CW15" i="21" s="1"/>
  <c r="CX15" i="21" s="1"/>
  <c r="CY15" i="21" s="1"/>
  <c r="E8" i="21"/>
  <c r="F8" i="21" s="1"/>
  <c r="G8" i="21" s="1"/>
  <c r="H8" i="21" s="1"/>
  <c r="I8" i="21" s="1"/>
  <c r="J8" i="21" s="1"/>
  <c r="K8" i="21" s="1"/>
  <c r="L8" i="21" s="1"/>
  <c r="M8" i="21" s="1"/>
  <c r="N8" i="21" s="1"/>
  <c r="O8" i="21" s="1"/>
  <c r="P8" i="21" s="1"/>
  <c r="Q8" i="21" s="1"/>
  <c r="R8" i="21" s="1"/>
  <c r="S8" i="21" s="1"/>
  <c r="T8" i="21" s="1"/>
  <c r="U8" i="21" s="1"/>
  <c r="V8" i="21" s="1"/>
  <c r="W8" i="21" s="1"/>
  <c r="X8" i="21" s="1"/>
  <c r="Y8" i="21" s="1"/>
  <c r="Z8" i="21" s="1"/>
  <c r="AA8" i="21" s="1"/>
  <c r="AB8" i="21" s="1"/>
  <c r="AC8" i="21" s="1"/>
  <c r="AD8" i="21" s="1"/>
  <c r="AE8" i="21" s="1"/>
  <c r="AF8" i="21" s="1"/>
  <c r="AG8" i="21" s="1"/>
  <c r="AH8" i="21" s="1"/>
  <c r="AI8" i="21" s="1"/>
  <c r="AJ8" i="21" s="1"/>
  <c r="AK8" i="21" s="1"/>
  <c r="AL8" i="21" s="1"/>
  <c r="AM8" i="21" s="1"/>
  <c r="AN8" i="21" s="1"/>
  <c r="AO8" i="21" s="1"/>
  <c r="AP8" i="21" s="1"/>
  <c r="AQ8" i="21" s="1"/>
  <c r="AR8" i="21" s="1"/>
  <c r="AS8" i="21" s="1"/>
  <c r="AT8" i="21" s="1"/>
  <c r="AU8" i="21" s="1"/>
  <c r="AV8" i="21" s="1"/>
  <c r="AW8" i="21" s="1"/>
  <c r="AX8" i="21" s="1"/>
  <c r="AY8" i="21" s="1"/>
  <c r="AZ8" i="21" s="1"/>
  <c r="BA8" i="21" s="1"/>
  <c r="BB8" i="21" s="1"/>
  <c r="BC8" i="21" s="1"/>
  <c r="BD8" i="21" s="1"/>
  <c r="BE8" i="21" s="1"/>
  <c r="BF8" i="21" s="1"/>
  <c r="BG8" i="21" s="1"/>
  <c r="BH8" i="21" s="1"/>
  <c r="BI8" i="21" s="1"/>
  <c r="BJ8" i="21" s="1"/>
  <c r="BK8" i="21" s="1"/>
  <c r="BL8" i="21" s="1"/>
  <c r="BM8" i="21" s="1"/>
  <c r="BN8" i="21" s="1"/>
  <c r="BO8" i="21" s="1"/>
  <c r="BP8" i="21" s="1"/>
  <c r="BQ8" i="21" s="1"/>
  <c r="BR8" i="21" s="1"/>
  <c r="BS8" i="21" s="1"/>
  <c r="BT8" i="21" s="1"/>
  <c r="BU8" i="21" s="1"/>
  <c r="BV8" i="21" s="1"/>
  <c r="BW8" i="21" s="1"/>
  <c r="BX8" i="21" s="1"/>
  <c r="BY8" i="21" s="1"/>
  <c r="BZ8" i="21" s="1"/>
  <c r="CA8" i="21" s="1"/>
  <c r="CB8" i="21" s="1"/>
  <c r="CC8" i="21" s="1"/>
  <c r="CD8" i="21" s="1"/>
  <c r="CE8" i="21" s="1"/>
  <c r="CF8" i="21" s="1"/>
  <c r="CG8" i="21" s="1"/>
  <c r="CH8" i="21" s="1"/>
  <c r="CI8" i="21" s="1"/>
  <c r="CJ8" i="21" s="1"/>
  <c r="CK8" i="21" s="1"/>
  <c r="CL8" i="21" s="1"/>
  <c r="CM8" i="21" s="1"/>
  <c r="CN8" i="21" s="1"/>
  <c r="CO8" i="21" s="1"/>
  <c r="CP8" i="21" s="1"/>
  <c r="CQ8" i="21" s="1"/>
  <c r="CR8" i="21" s="1"/>
  <c r="CS8" i="21" s="1"/>
  <c r="CT8" i="21" s="1"/>
  <c r="CU8" i="21" s="1"/>
  <c r="CV8" i="21" s="1"/>
  <c r="CW8" i="21" s="1"/>
  <c r="CX8" i="21" s="1"/>
  <c r="CY8" i="21" s="1"/>
  <c r="E3" i="21"/>
  <c r="F3" i="21" s="1"/>
  <c r="G3" i="21" s="1"/>
  <c r="H3" i="21" s="1"/>
  <c r="I3" i="21" s="1"/>
  <c r="J3" i="21" s="1"/>
  <c r="K3" i="21" s="1"/>
  <c r="L3" i="21" s="1"/>
  <c r="M3" i="21" s="1"/>
  <c r="N3" i="21" s="1"/>
  <c r="O3" i="21" s="1"/>
  <c r="P3" i="21" s="1"/>
  <c r="Q3" i="21" s="1"/>
  <c r="R3" i="21" s="1"/>
  <c r="S3" i="21" s="1"/>
  <c r="T3" i="21" s="1"/>
  <c r="U3" i="21" s="1"/>
  <c r="V3" i="21" s="1"/>
  <c r="W3" i="21" s="1"/>
  <c r="X3" i="21" s="1"/>
  <c r="Y3" i="21" s="1"/>
  <c r="Z3" i="21" s="1"/>
  <c r="AA3" i="21" s="1"/>
  <c r="AB3" i="21" s="1"/>
  <c r="AC3" i="21" s="1"/>
  <c r="AD3" i="21" s="1"/>
  <c r="AE3" i="21" s="1"/>
  <c r="AF3" i="21" s="1"/>
  <c r="AG3" i="21" s="1"/>
  <c r="AH3" i="21" s="1"/>
  <c r="AI3" i="21" s="1"/>
  <c r="AJ3" i="21" s="1"/>
  <c r="AK3" i="21" s="1"/>
  <c r="AL3" i="21" s="1"/>
  <c r="AM3" i="21" s="1"/>
  <c r="AN3" i="21" s="1"/>
  <c r="AO3" i="21" s="1"/>
  <c r="AP3" i="21" s="1"/>
  <c r="AQ3" i="21" s="1"/>
  <c r="AR3" i="21" s="1"/>
  <c r="AS3" i="21" s="1"/>
  <c r="AT3" i="21" s="1"/>
  <c r="AU3" i="21" s="1"/>
  <c r="AV3" i="21" s="1"/>
  <c r="AW3" i="21" s="1"/>
  <c r="AX3" i="21" s="1"/>
  <c r="AY3" i="21" s="1"/>
  <c r="AZ3" i="21" s="1"/>
  <c r="BA3" i="21" s="1"/>
  <c r="BB3" i="21" s="1"/>
  <c r="BC3" i="21" s="1"/>
  <c r="BD3" i="21" s="1"/>
  <c r="BE3" i="21" s="1"/>
  <c r="BF3" i="21" s="1"/>
  <c r="BG3" i="21" s="1"/>
  <c r="BH3" i="21" s="1"/>
  <c r="BI3" i="21" s="1"/>
  <c r="BJ3" i="21" s="1"/>
  <c r="BK3" i="21" s="1"/>
  <c r="BL3" i="21" s="1"/>
  <c r="BM3" i="21" s="1"/>
  <c r="BN3" i="21" s="1"/>
  <c r="BO3" i="21" s="1"/>
  <c r="BP3" i="21" s="1"/>
  <c r="BQ3" i="21" s="1"/>
  <c r="BR3" i="21" s="1"/>
  <c r="BS3" i="21" s="1"/>
  <c r="BT3" i="21" s="1"/>
  <c r="BU3" i="21" s="1"/>
  <c r="BV3" i="21" s="1"/>
  <c r="BW3" i="21" s="1"/>
  <c r="BX3" i="21" s="1"/>
  <c r="BY3" i="21" s="1"/>
  <c r="BZ3" i="21" s="1"/>
  <c r="CA3" i="21" s="1"/>
  <c r="CB3" i="21" s="1"/>
  <c r="CC3" i="21" s="1"/>
  <c r="CD3" i="21" s="1"/>
  <c r="CE3" i="21" s="1"/>
  <c r="CF3" i="21" s="1"/>
  <c r="CG3" i="21" s="1"/>
  <c r="CH3" i="21" s="1"/>
  <c r="CI3" i="21" s="1"/>
  <c r="CJ3" i="21" s="1"/>
  <c r="CK3" i="21" s="1"/>
  <c r="CL3" i="21" s="1"/>
  <c r="CM3" i="21" s="1"/>
  <c r="CN3" i="21" s="1"/>
  <c r="CO3" i="21" s="1"/>
  <c r="CP3" i="21" s="1"/>
  <c r="CQ3" i="21" s="1"/>
  <c r="CR3" i="21" s="1"/>
  <c r="CS3" i="21" s="1"/>
  <c r="CT3" i="21" s="1"/>
  <c r="CU3" i="21" s="1"/>
  <c r="CV3" i="21" s="1"/>
  <c r="CW3" i="21" s="1"/>
  <c r="CX3" i="21" s="1"/>
  <c r="CY3" i="21" s="1"/>
  <c r="D42" i="21" l="1"/>
  <c r="D44" i="21" s="1"/>
  <c r="E40" i="21" l="1"/>
  <c r="E42" i="21" s="1"/>
  <c r="D11" i="21"/>
  <c r="E44" i="21" l="1"/>
  <c r="F40" i="21" s="1"/>
  <c r="F42" i="21" s="1"/>
  <c r="F44" i="21" s="1"/>
  <c r="G40" i="21" s="1"/>
  <c r="G42" i="21" s="1"/>
  <c r="G44" i="21" s="1"/>
  <c r="H40" i="21" s="1"/>
  <c r="H42" i="21" s="1"/>
  <c r="H44" i="21" s="1"/>
  <c r="I40" i="21" s="1"/>
  <c r="I42" i="21" s="1"/>
  <c r="I44" i="21" s="1"/>
  <c r="J40" i="21" s="1"/>
  <c r="J42" i="21" s="1"/>
  <c r="J44" i="21" s="1"/>
  <c r="K40" i="21" s="1"/>
  <c r="K42" i="21" s="1"/>
  <c r="K44" i="21" s="1"/>
  <c r="L40" i="21" s="1"/>
  <c r="L42" i="21" s="1"/>
  <c r="L44" i="21" s="1"/>
  <c r="B18" i="3"/>
  <c r="B16" i="3"/>
  <c r="B15" i="3"/>
  <c r="B14" i="3"/>
  <c r="B13" i="3"/>
  <c r="B10" i="3"/>
  <c r="B9" i="3"/>
  <c r="B11" i="3"/>
  <c r="B12" i="3" s="1"/>
  <c r="M40" i="21" l="1"/>
  <c r="M42" i="21" l="1"/>
  <c r="M44" i="21" l="1"/>
  <c r="N40" i="21" s="1"/>
  <c r="BBV5" i="18"/>
  <c r="BBU5" i="18"/>
  <c r="BBT5" i="18"/>
  <c r="BBS5" i="18"/>
  <c r="BBR5" i="18"/>
  <c r="BBQ5" i="18"/>
  <c r="BBP5" i="18"/>
  <c r="BBO5" i="18"/>
  <c r="BBN5" i="18"/>
  <c r="BBM5" i="18"/>
  <c r="BBL5" i="18"/>
  <c r="BBK5" i="18"/>
  <c r="BBJ5" i="18"/>
  <c r="BBI5" i="18"/>
  <c r="BBH5" i="18"/>
  <c r="BBG5" i="18"/>
  <c r="BBF5" i="18"/>
  <c r="BBE5" i="18"/>
  <c r="BBD5" i="18"/>
  <c r="BBC5" i="18"/>
  <c r="BBB5" i="18"/>
  <c r="BBA5" i="18"/>
  <c r="BAZ5" i="18"/>
  <c r="BAY5" i="18"/>
  <c r="BAX5" i="18"/>
  <c r="BAW5" i="18"/>
  <c r="BAV5" i="18"/>
  <c r="BAU5" i="18"/>
  <c r="BAT5" i="18"/>
  <c r="BAS5" i="18"/>
  <c r="BAR5" i="18"/>
  <c r="BAQ5" i="18"/>
  <c r="BAP5" i="18"/>
  <c r="BAO5" i="18"/>
  <c r="BAN5" i="18"/>
  <c r="BAM5" i="18"/>
  <c r="BAL5" i="18"/>
  <c r="BAK5" i="18"/>
  <c r="BAJ5" i="18"/>
  <c r="BAI5" i="18"/>
  <c r="BAH5" i="18"/>
  <c r="BAG5" i="18"/>
  <c r="BAF5" i="18"/>
  <c r="BAE5" i="18"/>
  <c r="BAD5" i="18"/>
  <c r="BAC5" i="18"/>
  <c r="BAB5" i="18"/>
  <c r="BAA5" i="18"/>
  <c r="AZZ5" i="18"/>
  <c r="AZY5" i="18"/>
  <c r="AZX5" i="18"/>
  <c r="AZW5" i="18"/>
  <c r="AZV5" i="18"/>
  <c r="AZU5" i="18"/>
  <c r="AZT5" i="18"/>
  <c r="AZS5" i="18"/>
  <c r="AZR5" i="18"/>
  <c r="AZQ5" i="18"/>
  <c r="AZP5" i="18"/>
  <c r="AZO5" i="18"/>
  <c r="AZN5" i="18"/>
  <c r="AZM5" i="18"/>
  <c r="AZL5" i="18"/>
  <c r="AZK5" i="18"/>
  <c r="AZJ5" i="18"/>
  <c r="AZI5" i="18"/>
  <c r="AZH5" i="18"/>
  <c r="AZG5" i="18"/>
  <c r="AZF5" i="18"/>
  <c r="AZE5" i="18"/>
  <c r="AZD5" i="18"/>
  <c r="AZC5" i="18"/>
  <c r="AZB5" i="18"/>
  <c r="AZA5" i="18"/>
  <c r="AYZ5" i="18"/>
  <c r="AYY5" i="18"/>
  <c r="AYX5" i="18"/>
  <c r="AYW5" i="18"/>
  <c r="AYV5" i="18"/>
  <c r="AYU5" i="18"/>
  <c r="AYT5" i="18"/>
  <c r="AYS5" i="18"/>
  <c r="AYR5" i="18"/>
  <c r="AYQ5" i="18"/>
  <c r="AYP5" i="18"/>
  <c r="AYO5" i="18"/>
  <c r="AYN5" i="18"/>
  <c r="AYM5" i="18"/>
  <c r="AYL5" i="18"/>
  <c r="AYK5" i="18"/>
  <c r="AYJ5" i="18"/>
  <c r="AYI5" i="18"/>
  <c r="AYH5" i="18"/>
  <c r="AYG5" i="18"/>
  <c r="AYF5" i="18"/>
  <c r="AYE5" i="18"/>
  <c r="AYD5" i="18"/>
  <c r="AYC5" i="18"/>
  <c r="AYB5" i="18"/>
  <c r="AYA5" i="18"/>
  <c r="AXZ5" i="18"/>
  <c r="AXY5" i="18"/>
  <c r="AXX5" i="18"/>
  <c r="AXW5" i="18"/>
  <c r="AXV5" i="18"/>
  <c r="AXU5" i="18"/>
  <c r="AXT5" i="18"/>
  <c r="AXS5" i="18"/>
  <c r="AXR5" i="18"/>
  <c r="AXQ5" i="18"/>
  <c r="AXP5" i="18"/>
  <c r="AXO5" i="18"/>
  <c r="AXN5" i="18"/>
  <c r="AXM5" i="18"/>
  <c r="AXL5" i="18"/>
  <c r="AXK5" i="18"/>
  <c r="AXJ5" i="18"/>
  <c r="AXI5" i="18"/>
  <c r="AXH5" i="18"/>
  <c r="AXG5" i="18"/>
  <c r="AXF5" i="18"/>
  <c r="AXE5" i="18"/>
  <c r="AXD5" i="18"/>
  <c r="AXC5" i="18"/>
  <c r="AXB5" i="18"/>
  <c r="AXA5" i="18"/>
  <c r="AWZ5" i="18"/>
  <c r="AWY5" i="18"/>
  <c r="AWX5" i="18"/>
  <c r="AWW5" i="18"/>
  <c r="AWV5" i="18"/>
  <c r="AWU5" i="18"/>
  <c r="AWT5" i="18"/>
  <c r="AWS5" i="18"/>
  <c r="AWR5" i="18"/>
  <c r="AWQ5" i="18"/>
  <c r="AWP5" i="18"/>
  <c r="AWO5" i="18"/>
  <c r="AWN5" i="18"/>
  <c r="AWM5" i="18"/>
  <c r="AWL5" i="18"/>
  <c r="AWK5" i="18"/>
  <c r="AWJ5" i="18"/>
  <c r="AWI5" i="18"/>
  <c r="AWH5" i="18"/>
  <c r="AWG5" i="18"/>
  <c r="AWF5" i="18"/>
  <c r="AWE5" i="18"/>
  <c r="AWD5" i="18"/>
  <c r="AWC5" i="18"/>
  <c r="AWB5" i="18"/>
  <c r="AWA5" i="18"/>
  <c r="AVZ5" i="18"/>
  <c r="AVY5" i="18"/>
  <c r="AVX5" i="18"/>
  <c r="AVW5" i="18"/>
  <c r="AVV5" i="18"/>
  <c r="AVU5" i="18"/>
  <c r="AVT5" i="18"/>
  <c r="AVS5" i="18"/>
  <c r="AVR5" i="18"/>
  <c r="AVQ5" i="18"/>
  <c r="AVP5" i="18"/>
  <c r="AVO5" i="18"/>
  <c r="AVN5" i="18"/>
  <c r="AVM5" i="18"/>
  <c r="AVL5" i="18"/>
  <c r="AVK5" i="18"/>
  <c r="AVJ5" i="18"/>
  <c r="AVI5" i="18"/>
  <c r="AVH5" i="18"/>
  <c r="AVG5" i="18"/>
  <c r="AVF5" i="18"/>
  <c r="AVE5" i="18"/>
  <c r="AVD5" i="18"/>
  <c r="AVC5" i="18"/>
  <c r="AVB5" i="18"/>
  <c r="AVA5" i="18"/>
  <c r="AUZ5" i="18"/>
  <c r="AUY5" i="18"/>
  <c r="AUX5" i="18"/>
  <c r="AUW5" i="18"/>
  <c r="AUV5" i="18"/>
  <c r="AUU5" i="18"/>
  <c r="AUT5" i="18"/>
  <c r="AUS5" i="18"/>
  <c r="AUR5" i="18"/>
  <c r="AUQ5" i="18"/>
  <c r="AUP5" i="18"/>
  <c r="AUO5" i="18"/>
  <c r="AUN5" i="18"/>
  <c r="AUM5" i="18"/>
  <c r="AUL5" i="18"/>
  <c r="AUK5" i="18"/>
  <c r="AUJ5" i="18"/>
  <c r="AUI5" i="18"/>
  <c r="AUH5" i="18"/>
  <c r="AUG5" i="18"/>
  <c r="AUF5" i="18"/>
  <c r="AUE5" i="18"/>
  <c r="AUD5" i="18"/>
  <c r="AUC5" i="18"/>
  <c r="AUB5" i="18"/>
  <c r="AUA5" i="18"/>
  <c r="ATZ5" i="18"/>
  <c r="ATY5" i="18"/>
  <c r="ATX5" i="18"/>
  <c r="ATW5" i="18"/>
  <c r="ATV5" i="18"/>
  <c r="ATU5" i="18"/>
  <c r="ATT5" i="18"/>
  <c r="ATS5" i="18"/>
  <c r="ATR5" i="18"/>
  <c r="ATQ5" i="18"/>
  <c r="ATP5" i="18"/>
  <c r="ATO5" i="18"/>
  <c r="ATN5" i="18"/>
  <c r="ATM5" i="18"/>
  <c r="ATL5" i="18"/>
  <c r="ATK5" i="18"/>
  <c r="ATJ5" i="18"/>
  <c r="ATI5" i="18"/>
  <c r="ATH5" i="18"/>
  <c r="ATG5" i="18"/>
  <c r="ATF5" i="18"/>
  <c r="ATE5" i="18"/>
  <c r="ATD5" i="18"/>
  <c r="ATC5" i="18"/>
  <c r="ATB5" i="18"/>
  <c r="ATA5" i="18"/>
  <c r="ASZ5" i="18"/>
  <c r="ASY5" i="18"/>
  <c r="ASX5" i="18"/>
  <c r="ASW5" i="18"/>
  <c r="ASV5" i="18"/>
  <c r="ASU5" i="18"/>
  <c r="AST5" i="18"/>
  <c r="ASS5" i="18"/>
  <c r="ASR5" i="18"/>
  <c r="ASQ5" i="18"/>
  <c r="ASP5" i="18"/>
  <c r="ASO5" i="18"/>
  <c r="ASN5" i="18"/>
  <c r="ASM5" i="18"/>
  <c r="ASL5" i="18"/>
  <c r="ASK5" i="18"/>
  <c r="ASJ5" i="18"/>
  <c r="ASI5" i="18"/>
  <c r="ASH5" i="18"/>
  <c r="ASG5" i="18"/>
  <c r="ASF5" i="18"/>
  <c r="ASE5" i="18"/>
  <c r="ASD5" i="18"/>
  <c r="ASC5" i="18"/>
  <c r="ASB5" i="18"/>
  <c r="ASA5" i="18"/>
  <c r="ARZ5" i="18"/>
  <c r="ARY5" i="18"/>
  <c r="ARX5" i="18"/>
  <c r="ARW5" i="18"/>
  <c r="ARV5" i="18"/>
  <c r="ARU5" i="18"/>
  <c r="ART5" i="18"/>
  <c r="ARS5" i="18"/>
  <c r="ARR5" i="18"/>
  <c r="ARQ5" i="18"/>
  <c r="ARP5" i="18"/>
  <c r="ARO5" i="18"/>
  <c r="ARN5" i="18"/>
  <c r="ARM5" i="18"/>
  <c r="ARL5" i="18"/>
  <c r="ARK5" i="18"/>
  <c r="ARJ5" i="18"/>
  <c r="ARI5" i="18"/>
  <c r="ARH5" i="18"/>
  <c r="ARG5" i="18"/>
  <c r="ARF5" i="18"/>
  <c r="ARE5" i="18"/>
  <c r="ARD5" i="18"/>
  <c r="ARC5" i="18"/>
  <c r="ARB5" i="18"/>
  <c r="ARA5" i="18"/>
  <c r="AQZ5" i="18"/>
  <c r="AQY5" i="18"/>
  <c r="AQX5" i="18"/>
  <c r="AQW5" i="18"/>
  <c r="AQV5" i="18"/>
  <c r="AQU5" i="18"/>
  <c r="AQT5" i="18"/>
  <c r="AQS5" i="18"/>
  <c r="AQR5" i="18"/>
  <c r="AQQ5" i="18"/>
  <c r="AQP5" i="18"/>
  <c r="AQO5" i="18"/>
  <c r="AQN5" i="18"/>
  <c r="AQM5" i="18"/>
  <c r="AQL5" i="18"/>
  <c r="AQK5" i="18"/>
  <c r="AQJ5" i="18"/>
  <c r="AQI5" i="18"/>
  <c r="AQH5" i="18"/>
  <c r="AQG5" i="18"/>
  <c r="AQF5" i="18"/>
  <c r="AQE5" i="18"/>
  <c r="AQD5" i="18"/>
  <c r="AQC5" i="18"/>
  <c r="AQB5" i="18"/>
  <c r="AQA5" i="18"/>
  <c r="APZ5" i="18"/>
  <c r="APY5" i="18"/>
  <c r="APX5" i="18"/>
  <c r="APW5" i="18"/>
  <c r="APV5" i="18"/>
  <c r="APU5" i="18"/>
  <c r="APT5" i="18"/>
  <c r="APS5" i="18"/>
  <c r="APR5" i="18"/>
  <c r="APQ5" i="18"/>
  <c r="APP5" i="18"/>
  <c r="APO5" i="18"/>
  <c r="APN5" i="18"/>
  <c r="APM5" i="18"/>
  <c r="APL5" i="18"/>
  <c r="APK5" i="18"/>
  <c r="APJ5" i="18"/>
  <c r="API5" i="18"/>
  <c r="APH5" i="18"/>
  <c r="APG5" i="18"/>
  <c r="APF5" i="18"/>
  <c r="APE5" i="18"/>
  <c r="APD5" i="18"/>
  <c r="APC5" i="18"/>
  <c r="APB5" i="18"/>
  <c r="APA5" i="18"/>
  <c r="AOZ5" i="18"/>
  <c r="AOY5" i="18"/>
  <c r="AOX5" i="18"/>
  <c r="AOW5" i="18"/>
  <c r="AOV5" i="18"/>
  <c r="AOU5" i="18"/>
  <c r="AOT5" i="18"/>
  <c r="AOS5" i="18"/>
  <c r="AOR5" i="18"/>
  <c r="AOQ5" i="18"/>
  <c r="AOP5" i="18"/>
  <c r="AOO5" i="18"/>
  <c r="AON5" i="18"/>
  <c r="AOM5" i="18"/>
  <c r="AOL5" i="18"/>
  <c r="AOK5" i="18"/>
  <c r="AOJ5" i="18"/>
  <c r="AOI5" i="18"/>
  <c r="AOH5" i="18"/>
  <c r="AOG5" i="18"/>
  <c r="AOF5" i="18"/>
  <c r="AOE5" i="18"/>
  <c r="AOD5" i="18"/>
  <c r="AOC5" i="18"/>
  <c r="AOB5" i="18"/>
  <c r="AOA5" i="18"/>
  <c r="ANZ5" i="18"/>
  <c r="ANY5" i="18"/>
  <c r="ANX5" i="18"/>
  <c r="ANW5" i="18"/>
  <c r="ANV5" i="18"/>
  <c r="ANU5" i="18"/>
  <c r="ANT5" i="18"/>
  <c r="ANS5" i="18"/>
  <c r="ANR5" i="18"/>
  <c r="ANQ5" i="18"/>
  <c r="ANP5" i="18"/>
  <c r="ANO5" i="18"/>
  <c r="ANN5" i="18"/>
  <c r="ANM5" i="18"/>
  <c r="ANL5" i="18"/>
  <c r="ANK5" i="18"/>
  <c r="ANJ5" i="18"/>
  <c r="ANI5" i="18"/>
  <c r="ANH5" i="18"/>
  <c r="ANG5" i="18"/>
  <c r="ANF5" i="18"/>
  <c r="ANE5" i="18"/>
  <c r="AND5" i="18"/>
  <c r="ANC5" i="18"/>
  <c r="ANB5" i="18"/>
  <c r="ANA5" i="18"/>
  <c r="AMZ5" i="18"/>
  <c r="AMY5" i="18"/>
  <c r="AMX5" i="18"/>
  <c r="AMW5" i="18"/>
  <c r="AMV5" i="18"/>
  <c r="AMU5" i="18"/>
  <c r="AMT5" i="18"/>
  <c r="AMS5" i="18"/>
  <c r="AMR5" i="18"/>
  <c r="AMQ5" i="18"/>
  <c r="AMP5" i="18"/>
  <c r="AMO5" i="18"/>
  <c r="AMN5" i="18"/>
  <c r="AMM5" i="18"/>
  <c r="AML5" i="18"/>
  <c r="AMK5" i="18"/>
  <c r="AMJ5" i="18"/>
  <c r="AMI5" i="18"/>
  <c r="AMH5" i="18"/>
  <c r="AMG5" i="18"/>
  <c r="AMF5" i="18"/>
  <c r="AME5" i="18"/>
  <c r="AMD5" i="18"/>
  <c r="AMC5" i="18"/>
  <c r="AMB5" i="18"/>
  <c r="AMA5" i="18"/>
  <c r="ALZ5" i="18"/>
  <c r="ALY5" i="18"/>
  <c r="ALX5" i="18"/>
  <c r="ALW5" i="18"/>
  <c r="ALV5" i="18"/>
  <c r="ALU5" i="18"/>
  <c r="ALT5" i="18"/>
  <c r="ALS5" i="18"/>
  <c r="ALR5" i="18"/>
  <c r="ALQ5" i="18"/>
  <c r="ALP5" i="18"/>
  <c r="ALO5" i="18"/>
  <c r="ALN5" i="18"/>
  <c r="ALM5" i="18"/>
  <c r="ALL5" i="18"/>
  <c r="ALK5" i="18"/>
  <c r="ALJ5" i="18"/>
  <c r="ALI5" i="18"/>
  <c r="ALH5" i="18"/>
  <c r="ALG5" i="18"/>
  <c r="ALF5" i="18"/>
  <c r="ALE5" i="18"/>
  <c r="ALD5" i="18"/>
  <c r="ALC5" i="18"/>
  <c r="ALB5" i="18"/>
  <c r="ALA5" i="18"/>
  <c r="AKZ5" i="18"/>
  <c r="AKY5" i="18"/>
  <c r="AKX5" i="18"/>
  <c r="AKW5" i="18"/>
  <c r="AKV5" i="18"/>
  <c r="AKU5" i="18"/>
  <c r="AKT5" i="18"/>
  <c r="AKS5" i="18"/>
  <c r="AKR5" i="18"/>
  <c r="AKQ5" i="18"/>
  <c r="AKP5" i="18"/>
  <c r="AKO5" i="18"/>
  <c r="AKN5" i="18"/>
  <c r="AKM5" i="18"/>
  <c r="AKL5" i="18"/>
  <c r="AKK5" i="18"/>
  <c r="AKJ5" i="18"/>
  <c r="AKI5" i="18"/>
  <c r="AKH5" i="18"/>
  <c r="AKG5" i="18"/>
  <c r="AKF5" i="18"/>
  <c r="AKE5" i="18"/>
  <c r="AKD5" i="18"/>
  <c r="AKC5" i="18"/>
  <c r="AKB5" i="18"/>
  <c r="AKA5" i="18"/>
  <c r="AJZ5" i="18"/>
  <c r="AJY5" i="18"/>
  <c r="AJX5" i="18"/>
  <c r="AJW5" i="18"/>
  <c r="AJV5" i="18"/>
  <c r="AJU5" i="18"/>
  <c r="AJT5" i="18"/>
  <c r="AJS5" i="18"/>
  <c r="AJR5" i="18"/>
  <c r="AJQ5" i="18"/>
  <c r="AJP5" i="18"/>
  <c r="AJO5" i="18"/>
  <c r="AJN5" i="18"/>
  <c r="AJM5" i="18"/>
  <c r="AJL5" i="18"/>
  <c r="AJK5" i="18"/>
  <c r="AJJ5" i="18"/>
  <c r="AJI5" i="18"/>
  <c r="AJH5" i="18"/>
  <c r="AJG5" i="18"/>
  <c r="AJF5" i="18"/>
  <c r="AJE5" i="18"/>
  <c r="AJD5" i="18"/>
  <c r="AJC5" i="18"/>
  <c r="AJB5" i="18"/>
  <c r="AJA5" i="18"/>
  <c r="AIZ5" i="18"/>
  <c r="AIY5" i="18"/>
  <c r="AIX5" i="18"/>
  <c r="AIW5" i="18"/>
  <c r="AIV5" i="18"/>
  <c r="AIU5" i="18"/>
  <c r="AIT5" i="18"/>
  <c r="AIS5" i="18"/>
  <c r="AIR5" i="18"/>
  <c r="AIQ5" i="18"/>
  <c r="AIP5" i="18"/>
  <c r="AIO5" i="18"/>
  <c r="AIN5" i="18"/>
  <c r="AIM5" i="18"/>
  <c r="AIL5" i="18"/>
  <c r="AIK5" i="18"/>
  <c r="AIJ5" i="18"/>
  <c r="AII5" i="18"/>
  <c r="AIH5" i="18"/>
  <c r="AIG5" i="18"/>
  <c r="AIF5" i="18"/>
  <c r="AIE5" i="18"/>
  <c r="AID5" i="18"/>
  <c r="AIC5" i="18"/>
  <c r="AIB5" i="18"/>
  <c r="AIA5" i="18"/>
  <c r="AHZ5" i="18"/>
  <c r="AHY5" i="18"/>
  <c r="AHX5" i="18"/>
  <c r="AHW5" i="18"/>
  <c r="AHV5" i="18"/>
  <c r="AHU5" i="18"/>
  <c r="AHT5" i="18"/>
  <c r="AHS5" i="18"/>
  <c r="AHR5" i="18"/>
  <c r="AHQ5" i="18"/>
  <c r="AHP5" i="18"/>
  <c r="AHO5" i="18"/>
  <c r="AHN5" i="18"/>
  <c r="AHM5" i="18"/>
  <c r="AHL5" i="18"/>
  <c r="AHK5" i="18"/>
  <c r="AHJ5" i="18"/>
  <c r="AHI5" i="18"/>
  <c r="AHH5" i="18"/>
  <c r="AHG5" i="18"/>
  <c r="AHF5" i="18"/>
  <c r="AHE5" i="18"/>
  <c r="AHD5" i="18"/>
  <c r="AHC5" i="18"/>
  <c r="AHB5" i="18"/>
  <c r="AHA5" i="18"/>
  <c r="AGZ5" i="18"/>
  <c r="AGY5" i="18"/>
  <c r="AGX5" i="18"/>
  <c r="AGW5" i="18"/>
  <c r="AGV5" i="18"/>
  <c r="AGU5" i="18"/>
  <c r="AGT5" i="18"/>
  <c r="AGS5" i="18"/>
  <c r="AGR5" i="18"/>
  <c r="AGQ5" i="18"/>
  <c r="AGP5" i="18"/>
  <c r="AGO5" i="18"/>
  <c r="AGN5" i="18"/>
  <c r="AGM5" i="18"/>
  <c r="AGL5" i="18"/>
  <c r="AGK5" i="18"/>
  <c r="AGJ5" i="18"/>
  <c r="AGI5" i="18"/>
  <c r="AGH5" i="18"/>
  <c r="AGG5" i="18"/>
  <c r="AGF5" i="18"/>
  <c r="AGE5" i="18"/>
  <c r="AGD5" i="18"/>
  <c r="AGC5" i="18"/>
  <c r="AGB5" i="18"/>
  <c r="AGA5" i="18"/>
  <c r="AFZ5" i="18"/>
  <c r="AFY5" i="18"/>
  <c r="AFX5" i="18"/>
  <c r="AFW5" i="18"/>
  <c r="AFV5" i="18"/>
  <c r="AFU5" i="18"/>
  <c r="AFT5" i="18"/>
  <c r="AFS5" i="18"/>
  <c r="AFR5" i="18"/>
  <c r="AFQ5" i="18"/>
  <c r="AFP5" i="18"/>
  <c r="AFO5" i="18"/>
  <c r="AFN5" i="18"/>
  <c r="AFM5" i="18"/>
  <c r="AFL5" i="18"/>
  <c r="AFK5" i="18"/>
  <c r="AFJ5" i="18"/>
  <c r="AFI5" i="18"/>
  <c r="AFH5" i="18"/>
  <c r="AFG5" i="18"/>
  <c r="AFF5" i="18"/>
  <c r="AFE5" i="18"/>
  <c r="AFD5" i="18"/>
  <c r="AFC5" i="18"/>
  <c r="AFB5" i="18"/>
  <c r="AFA5" i="18"/>
  <c r="AEZ5" i="18"/>
  <c r="AEY5" i="18"/>
  <c r="AEX5" i="18"/>
  <c r="AEW5" i="18"/>
  <c r="AEV5" i="18"/>
  <c r="AEU5" i="18"/>
  <c r="AET5" i="18"/>
  <c r="AES5" i="18"/>
  <c r="AER5" i="18"/>
  <c r="AEQ5" i="18"/>
  <c r="AEP5" i="18"/>
  <c r="AEO5" i="18"/>
  <c r="AEN5" i="18"/>
  <c r="AEM5" i="18"/>
  <c r="AEL5" i="18"/>
  <c r="AEK5" i="18"/>
  <c r="AEJ5" i="18"/>
  <c r="AEI5" i="18"/>
  <c r="AEH5" i="18"/>
  <c r="AEG5" i="18"/>
  <c r="AEF5" i="18"/>
  <c r="AEE5" i="18"/>
  <c r="AED5" i="18"/>
  <c r="AEC5" i="18"/>
  <c r="AEB5" i="18"/>
  <c r="AEA5" i="18"/>
  <c r="ADZ5" i="18"/>
  <c r="ADY5" i="18"/>
  <c r="ADX5" i="18"/>
  <c r="ADW5" i="18"/>
  <c r="ADV5" i="18"/>
  <c r="ADU5" i="18"/>
  <c r="ADT5" i="18"/>
  <c r="ADS5" i="18"/>
  <c r="ADR5" i="18"/>
  <c r="ADQ5" i="18"/>
  <c r="ADP5" i="18"/>
  <c r="ADO5" i="18"/>
  <c r="ADN5" i="18"/>
  <c r="ADM5" i="18"/>
  <c r="ADL5" i="18"/>
  <c r="ADK5" i="18"/>
  <c r="ADJ5" i="18"/>
  <c r="ADI5" i="18"/>
  <c r="ADH5" i="18"/>
  <c r="ADG5" i="18"/>
  <c r="ADF5" i="18"/>
  <c r="ADE5" i="18"/>
  <c r="ADD5" i="18"/>
  <c r="ADC5" i="18"/>
  <c r="ADB5" i="18"/>
  <c r="ADA5" i="18"/>
  <c r="ACZ5" i="18"/>
  <c r="ACY5" i="18"/>
  <c r="ACX5" i="18"/>
  <c r="ACW5" i="18"/>
  <c r="ACV5" i="18"/>
  <c r="ACU5" i="18"/>
  <c r="ACT5" i="18"/>
  <c r="ACS5" i="18"/>
  <c r="ACR5" i="18"/>
  <c r="ACQ5" i="18"/>
  <c r="ACP5" i="18"/>
  <c r="ACO5" i="18"/>
  <c r="ACN5" i="18"/>
  <c r="ACM5" i="18"/>
  <c r="ACL5" i="18"/>
  <c r="ACK5" i="18"/>
  <c r="ACJ5" i="18"/>
  <c r="ACI5" i="18"/>
  <c r="ACH5" i="18"/>
  <c r="ACG5" i="18"/>
  <c r="ACF5" i="18"/>
  <c r="ACE5" i="18"/>
  <c r="ACD5" i="18"/>
  <c r="ACC5" i="18"/>
  <c r="ACB5" i="18"/>
  <c r="ACA5" i="18"/>
  <c r="ABZ5" i="18"/>
  <c r="ABY5" i="18"/>
  <c r="ABX5" i="18"/>
  <c r="ABW5" i="18"/>
  <c r="ABV5" i="18"/>
  <c r="ABU5" i="18"/>
  <c r="ABT5" i="18"/>
  <c r="ABS5" i="18"/>
  <c r="ABR5" i="18"/>
  <c r="ABQ5" i="18"/>
  <c r="ABP5" i="18"/>
  <c r="ABO5" i="18"/>
  <c r="ABN5" i="18"/>
  <c r="ABM5" i="18"/>
  <c r="ABL5" i="18"/>
  <c r="ABK5" i="18"/>
  <c r="ABJ5" i="18"/>
  <c r="ABI5" i="18"/>
  <c r="ABH5" i="18"/>
  <c r="ABG5" i="18"/>
  <c r="ABF5" i="18"/>
  <c r="ABE5" i="18"/>
  <c r="ABD5" i="18"/>
  <c r="ABC5" i="18"/>
  <c r="ABB5" i="18"/>
  <c r="ABA5" i="18"/>
  <c r="AAZ5" i="18"/>
  <c r="AAY5" i="18"/>
  <c r="AAX5" i="18"/>
  <c r="AAW5" i="18"/>
  <c r="AAV5" i="18"/>
  <c r="AAU5" i="18"/>
  <c r="AAT5" i="18"/>
  <c r="AAS5" i="18"/>
  <c r="AAR5" i="18"/>
  <c r="AAQ5" i="18"/>
  <c r="AAP5" i="18"/>
  <c r="AAO5" i="18"/>
  <c r="AAN5" i="18"/>
  <c r="AAM5" i="18"/>
  <c r="AAL5" i="18"/>
  <c r="AAK5" i="18"/>
  <c r="AAJ5" i="18"/>
  <c r="AAI5" i="18"/>
  <c r="AAH5" i="18"/>
  <c r="AAG5" i="18"/>
  <c r="AAF5" i="18"/>
  <c r="AAE5" i="18"/>
  <c r="AAD5" i="18"/>
  <c r="AAC5" i="18"/>
  <c r="AAB5" i="18"/>
  <c r="AAA5" i="18"/>
  <c r="ZZ5" i="18"/>
  <c r="ZY5" i="18"/>
  <c r="ZX5" i="18"/>
  <c r="ZW5" i="18"/>
  <c r="ZV5" i="18"/>
  <c r="ZU5" i="18"/>
  <c r="ZT5" i="18"/>
  <c r="ZS5" i="18"/>
  <c r="ZR5" i="18"/>
  <c r="ZQ5" i="18"/>
  <c r="ZP5" i="18"/>
  <c r="ZO5" i="18"/>
  <c r="ZN5" i="18"/>
  <c r="ZM5" i="18"/>
  <c r="ZL5" i="18"/>
  <c r="ZK5" i="18"/>
  <c r="ZJ5" i="18"/>
  <c r="ZI5" i="18"/>
  <c r="ZH5" i="18"/>
  <c r="ZG5" i="18"/>
  <c r="ZF5" i="18"/>
  <c r="ZE5" i="18"/>
  <c r="ZD5" i="18"/>
  <c r="ZC5" i="18"/>
  <c r="ZB5" i="18"/>
  <c r="ZA5" i="18"/>
  <c r="YZ5" i="18"/>
  <c r="YY5" i="18"/>
  <c r="YX5" i="18"/>
  <c r="YW5" i="18"/>
  <c r="YV5" i="18"/>
  <c r="YU5" i="18"/>
  <c r="YT5" i="18"/>
  <c r="YS5" i="18"/>
  <c r="YR5" i="18"/>
  <c r="YQ5" i="18"/>
  <c r="YP5" i="18"/>
  <c r="YO5" i="18"/>
  <c r="YN5" i="18"/>
  <c r="YM5" i="18"/>
  <c r="YL5" i="18"/>
  <c r="YK5" i="18"/>
  <c r="YJ5" i="18"/>
  <c r="YI5" i="18"/>
  <c r="YH5" i="18"/>
  <c r="YG5" i="18"/>
  <c r="YF5" i="18"/>
  <c r="YE5" i="18"/>
  <c r="YD5" i="18"/>
  <c r="YC5" i="18"/>
  <c r="YB5" i="18"/>
  <c r="YA5" i="18"/>
  <c r="XZ5" i="18"/>
  <c r="XY5" i="18"/>
  <c r="XX5" i="18"/>
  <c r="XW5" i="18"/>
  <c r="XV5" i="18"/>
  <c r="XU5" i="18"/>
  <c r="XT5" i="18"/>
  <c r="XS5" i="18"/>
  <c r="XR5" i="18"/>
  <c r="XQ5" i="18"/>
  <c r="XP5" i="18"/>
  <c r="XO5" i="18"/>
  <c r="XN5" i="18"/>
  <c r="XM5" i="18"/>
  <c r="XL5" i="18"/>
  <c r="XK5" i="18"/>
  <c r="XJ5" i="18"/>
  <c r="XI5" i="18"/>
  <c r="XH5" i="18"/>
  <c r="XG5" i="18"/>
  <c r="XF5" i="18"/>
  <c r="XE5" i="18"/>
  <c r="XD5" i="18"/>
  <c r="XC5" i="18"/>
  <c r="XB5" i="18"/>
  <c r="XA5" i="18"/>
  <c r="WZ5" i="18"/>
  <c r="WY5" i="18"/>
  <c r="WX5" i="18"/>
  <c r="WW5" i="18"/>
  <c r="WV5" i="18"/>
  <c r="WU5" i="18"/>
  <c r="WT5" i="18"/>
  <c r="WS5" i="18"/>
  <c r="WR5" i="18"/>
  <c r="WQ5" i="18"/>
  <c r="WP5" i="18"/>
  <c r="WO5" i="18"/>
  <c r="WN5" i="18"/>
  <c r="WM5" i="18"/>
  <c r="WL5" i="18"/>
  <c r="WK5" i="18"/>
  <c r="WJ5" i="18"/>
  <c r="WI5" i="18"/>
  <c r="WH5" i="18"/>
  <c r="WG5" i="18"/>
  <c r="WF5" i="18"/>
  <c r="WE5" i="18"/>
  <c r="WD5" i="18"/>
  <c r="WC5" i="18"/>
  <c r="WB5" i="18"/>
  <c r="WA5" i="18"/>
  <c r="VZ5" i="18"/>
  <c r="VY5" i="18"/>
  <c r="VX5" i="18"/>
  <c r="VW5" i="18"/>
  <c r="VV5" i="18"/>
  <c r="VU5" i="18"/>
  <c r="VT5" i="18"/>
  <c r="VS5" i="18"/>
  <c r="VR5" i="18"/>
  <c r="VQ5" i="18"/>
  <c r="VP5" i="18"/>
  <c r="VO5" i="18"/>
  <c r="VN5" i="18"/>
  <c r="VM5" i="18"/>
  <c r="VL5" i="18"/>
  <c r="VK5" i="18"/>
  <c r="VJ5" i="18"/>
  <c r="VI5" i="18"/>
  <c r="VH5" i="18"/>
  <c r="VG5" i="18"/>
  <c r="VF5" i="18"/>
  <c r="VE5" i="18"/>
  <c r="VD5" i="18"/>
  <c r="VC5" i="18"/>
  <c r="VB5" i="18"/>
  <c r="VA5" i="18"/>
  <c r="UZ5" i="18"/>
  <c r="UY5" i="18"/>
  <c r="UX5" i="18"/>
  <c r="UW5" i="18"/>
  <c r="UV5" i="18"/>
  <c r="UU5" i="18"/>
  <c r="UT5" i="18"/>
  <c r="US5" i="18"/>
  <c r="UR5" i="18"/>
  <c r="UQ5" i="18"/>
  <c r="UP5" i="18"/>
  <c r="UO5" i="18"/>
  <c r="UN5" i="18"/>
  <c r="UM5" i="18"/>
  <c r="UL5" i="18"/>
  <c r="UK5" i="18"/>
  <c r="UJ5" i="18"/>
  <c r="UI5" i="18"/>
  <c r="UH5" i="18"/>
  <c r="UG5" i="18"/>
  <c r="UF5" i="18"/>
  <c r="UE5" i="18"/>
  <c r="UD5" i="18"/>
  <c r="UC5" i="18"/>
  <c r="UB5" i="18"/>
  <c r="UA5" i="18"/>
  <c r="TZ5" i="18"/>
  <c r="TY5" i="18"/>
  <c r="TX5" i="18"/>
  <c r="TW5" i="18"/>
  <c r="TV5" i="18"/>
  <c r="TU5" i="18"/>
  <c r="TT5" i="18"/>
  <c r="TS5" i="18"/>
  <c r="TR5" i="18"/>
  <c r="TQ5" i="18"/>
  <c r="TP5" i="18"/>
  <c r="TO5" i="18"/>
  <c r="TN5" i="18"/>
  <c r="TM5" i="18"/>
  <c r="TL5" i="18"/>
  <c r="TK5" i="18"/>
  <c r="TJ5" i="18"/>
  <c r="TI5" i="18"/>
  <c r="TH5" i="18"/>
  <c r="TG5" i="18"/>
  <c r="TF5" i="18"/>
  <c r="TE5" i="18"/>
  <c r="TD5" i="18"/>
  <c r="TC5" i="18"/>
  <c r="TB5" i="18"/>
  <c r="TA5" i="18"/>
  <c r="SZ5" i="18"/>
  <c r="SY5" i="18"/>
  <c r="SX5" i="18"/>
  <c r="SW5" i="18"/>
  <c r="SV5" i="18"/>
  <c r="SU5" i="18"/>
  <c r="ST5" i="18"/>
  <c r="SS5" i="18"/>
  <c r="SR5" i="18"/>
  <c r="SQ5" i="18"/>
  <c r="SP5" i="18"/>
  <c r="SO5" i="18"/>
  <c r="SN5" i="18"/>
  <c r="SM5" i="18"/>
  <c r="SL5" i="18"/>
  <c r="SK5" i="18"/>
  <c r="SJ5" i="18"/>
  <c r="SI5" i="18"/>
  <c r="SH5" i="18"/>
  <c r="SG5" i="18"/>
  <c r="SF5" i="18"/>
  <c r="SE5" i="18"/>
  <c r="SD5" i="18"/>
  <c r="SC5" i="18"/>
  <c r="SB5" i="18"/>
  <c r="SA5" i="18"/>
  <c r="RZ5" i="18"/>
  <c r="RY5" i="18"/>
  <c r="RX5" i="18"/>
  <c r="RW5" i="18"/>
  <c r="RV5" i="18"/>
  <c r="RU5" i="18"/>
  <c r="RT5" i="18"/>
  <c r="RS5" i="18"/>
  <c r="RR5" i="18"/>
  <c r="RQ5" i="18"/>
  <c r="RP5" i="18"/>
  <c r="RO5" i="18"/>
  <c r="RN5" i="18"/>
  <c r="RM5" i="18"/>
  <c r="RL5" i="18"/>
  <c r="RK5" i="18"/>
  <c r="RJ5" i="18"/>
  <c r="RI5" i="18"/>
  <c r="RH5" i="18"/>
  <c r="RG5" i="18"/>
  <c r="RF5" i="18"/>
  <c r="RE5" i="18"/>
  <c r="RD5" i="18"/>
  <c r="RC5" i="18"/>
  <c r="RB5" i="18"/>
  <c r="RA5" i="18"/>
  <c r="QZ5" i="18"/>
  <c r="QY5" i="18"/>
  <c r="QX5" i="18"/>
  <c r="QW5" i="18"/>
  <c r="QV5" i="18"/>
  <c r="QU5" i="18"/>
  <c r="QT5" i="18"/>
  <c r="QS5" i="18"/>
  <c r="QR5" i="18"/>
  <c r="QQ5" i="18"/>
  <c r="QP5" i="18"/>
  <c r="QO5" i="18"/>
  <c r="QN5" i="18"/>
  <c r="QM5" i="18"/>
  <c r="QL5" i="18"/>
  <c r="QK5" i="18"/>
  <c r="QJ5" i="18"/>
  <c r="QI5" i="18"/>
  <c r="QH5" i="18"/>
  <c r="QG5" i="18"/>
  <c r="QF5" i="18"/>
  <c r="QE5" i="18"/>
  <c r="QD5" i="18"/>
  <c r="QC5" i="18"/>
  <c r="QB5" i="18"/>
  <c r="QA5" i="18"/>
  <c r="PZ5" i="18"/>
  <c r="PY5" i="18"/>
  <c r="PX5" i="18"/>
  <c r="PW5" i="18"/>
  <c r="PV5" i="18"/>
  <c r="PU5" i="18"/>
  <c r="PT5" i="18"/>
  <c r="PS5" i="18"/>
  <c r="PR5" i="18"/>
  <c r="PQ5" i="18"/>
  <c r="PP5" i="18"/>
  <c r="PO5" i="18"/>
  <c r="PN5" i="18"/>
  <c r="PM5" i="18"/>
  <c r="PL5" i="18"/>
  <c r="PK5" i="18"/>
  <c r="PJ5" i="18"/>
  <c r="PI5" i="18"/>
  <c r="PH5" i="18"/>
  <c r="PG5" i="18"/>
  <c r="PF5" i="18"/>
  <c r="PE5" i="18"/>
  <c r="PD5" i="18"/>
  <c r="PC5" i="18"/>
  <c r="PB5" i="18"/>
  <c r="PA5" i="18"/>
  <c r="OZ5" i="18"/>
  <c r="OY5" i="18"/>
  <c r="OX5" i="18"/>
  <c r="OW5" i="18"/>
  <c r="OV5" i="18"/>
  <c r="OU5" i="18"/>
  <c r="OT5" i="18"/>
  <c r="OS5" i="18"/>
  <c r="OR5" i="18"/>
  <c r="OQ5" i="18"/>
  <c r="OP5" i="18"/>
  <c r="OO5" i="18"/>
  <c r="ON5" i="18"/>
  <c r="OM5" i="18"/>
  <c r="OL5" i="18"/>
  <c r="OK5" i="18"/>
  <c r="OJ5" i="18"/>
  <c r="OI5" i="18"/>
  <c r="OH5" i="18"/>
  <c r="OG5" i="18"/>
  <c r="OF5" i="18"/>
  <c r="OE5" i="18"/>
  <c r="OD5" i="18"/>
  <c r="OC5" i="18"/>
  <c r="OB5" i="18"/>
  <c r="OA5" i="18"/>
  <c r="NZ5" i="18"/>
  <c r="NY5" i="18"/>
  <c r="NX5" i="18"/>
  <c r="NW5" i="18"/>
  <c r="NV5" i="18"/>
  <c r="NU5" i="18"/>
  <c r="NT5" i="18"/>
  <c r="NS5" i="18"/>
  <c r="NR5" i="18"/>
  <c r="NQ5" i="18"/>
  <c r="NP5" i="18"/>
  <c r="NO5" i="18"/>
  <c r="NN5" i="18"/>
  <c r="NM5" i="18"/>
  <c r="NL5" i="18"/>
  <c r="NK5" i="18"/>
  <c r="NJ5" i="18"/>
  <c r="NI5" i="18"/>
  <c r="NH5" i="18"/>
  <c r="NG5" i="18"/>
  <c r="NF5" i="18"/>
  <c r="NE5" i="18"/>
  <c r="ND5" i="18"/>
  <c r="NC5" i="18"/>
  <c r="NB5" i="18"/>
  <c r="NA5" i="18"/>
  <c r="MZ5" i="18"/>
  <c r="MY5" i="18"/>
  <c r="MX5" i="18"/>
  <c r="MW5" i="18"/>
  <c r="MV5" i="18"/>
  <c r="MU5" i="18"/>
  <c r="MT5" i="18"/>
  <c r="MS5" i="18"/>
  <c r="MR5" i="18"/>
  <c r="MQ5" i="18"/>
  <c r="MP5" i="18"/>
  <c r="MO5" i="18"/>
  <c r="MN5" i="18"/>
  <c r="MM5" i="18"/>
  <c r="ML5" i="18"/>
  <c r="MK5" i="18"/>
  <c r="MJ5" i="18"/>
  <c r="MI5" i="18"/>
  <c r="MH5" i="18"/>
  <c r="MG5" i="18"/>
  <c r="MF5" i="18"/>
  <c r="ME5" i="18"/>
  <c r="MD5" i="18"/>
  <c r="MC5" i="18"/>
  <c r="MB5" i="18"/>
  <c r="MA5" i="18"/>
  <c r="LZ5" i="18"/>
  <c r="LY5" i="18"/>
  <c r="LX5" i="18"/>
  <c r="LW5" i="18"/>
  <c r="LV5" i="18"/>
  <c r="LU5" i="18"/>
  <c r="LT5" i="18"/>
  <c r="LS5" i="18"/>
  <c r="LR5" i="18"/>
  <c r="LQ5" i="18"/>
  <c r="LP5" i="18"/>
  <c r="LO5" i="18"/>
  <c r="LN5" i="18"/>
  <c r="LM5" i="18"/>
  <c r="LL5" i="18"/>
  <c r="LK5" i="18"/>
  <c r="LJ5" i="18"/>
  <c r="LI5" i="18"/>
  <c r="LH5" i="18"/>
  <c r="LG5" i="18"/>
  <c r="LF5" i="18"/>
  <c r="LE5" i="18"/>
  <c r="LD5" i="18"/>
  <c r="LC5" i="18"/>
  <c r="LB5" i="18"/>
  <c r="LA5" i="18"/>
  <c r="KZ5" i="18"/>
  <c r="KY5" i="18"/>
  <c r="KX5" i="18"/>
  <c r="KW5" i="18"/>
  <c r="KV5" i="18"/>
  <c r="KU5" i="18"/>
  <c r="KT5" i="18"/>
  <c r="KS5" i="18"/>
  <c r="KR5" i="18"/>
  <c r="KQ5" i="18"/>
  <c r="KP5" i="18"/>
  <c r="KO5" i="18"/>
  <c r="KN5" i="18"/>
  <c r="KM5" i="18"/>
  <c r="KL5" i="18"/>
  <c r="KK5" i="18"/>
  <c r="KJ5" i="18"/>
  <c r="KI5" i="18"/>
  <c r="KH5" i="18"/>
  <c r="KG5" i="18"/>
  <c r="KF5" i="18"/>
  <c r="KE5" i="18"/>
  <c r="KD5" i="18"/>
  <c r="KC5" i="18"/>
  <c r="KB5" i="18"/>
  <c r="KA5" i="18"/>
  <c r="JZ5" i="18"/>
  <c r="JY5" i="18"/>
  <c r="JX5" i="18"/>
  <c r="JW5" i="18"/>
  <c r="JV5" i="18"/>
  <c r="JU5" i="18"/>
  <c r="JT5" i="18"/>
  <c r="JS5" i="18"/>
  <c r="JR5" i="18"/>
  <c r="JQ5" i="18"/>
  <c r="JP5" i="18"/>
  <c r="JO5" i="18"/>
  <c r="JN5" i="18"/>
  <c r="JM5" i="18"/>
  <c r="JL5" i="18"/>
  <c r="JK5" i="18"/>
  <c r="JJ5" i="18"/>
  <c r="JI5" i="18"/>
  <c r="JH5" i="18"/>
  <c r="JG5" i="18"/>
  <c r="JF5" i="18"/>
  <c r="JE5" i="18"/>
  <c r="JD5" i="18"/>
  <c r="JC5" i="18"/>
  <c r="JB5" i="18"/>
  <c r="JA5" i="18"/>
  <c r="IZ5" i="18"/>
  <c r="IY5" i="18"/>
  <c r="IX5" i="18"/>
  <c r="IW5" i="18"/>
  <c r="IV5" i="18"/>
  <c r="IU5" i="18"/>
  <c r="IT5" i="18"/>
  <c r="IS5" i="18"/>
  <c r="IR5" i="18"/>
  <c r="IQ5" i="18"/>
  <c r="IP5" i="18"/>
  <c r="IO5" i="18"/>
  <c r="IN5" i="18"/>
  <c r="IM5" i="18"/>
  <c r="IL5" i="18"/>
  <c r="IK5" i="18"/>
  <c r="IJ5" i="18"/>
  <c r="II5" i="18"/>
  <c r="IH5" i="18"/>
  <c r="IG5" i="18"/>
  <c r="IF5" i="18"/>
  <c r="IE5" i="18"/>
  <c r="ID5" i="18"/>
  <c r="IC5" i="18"/>
  <c r="IB5" i="18"/>
  <c r="IA5" i="18"/>
  <c r="HZ5" i="18"/>
  <c r="HY5" i="18"/>
  <c r="HX5" i="18"/>
  <c r="HW5" i="18"/>
  <c r="HV5" i="18"/>
  <c r="HU5" i="18"/>
  <c r="HT5" i="18"/>
  <c r="HS5" i="18"/>
  <c r="HR5" i="18"/>
  <c r="HQ5" i="18"/>
  <c r="HP5" i="18"/>
  <c r="HO5" i="18"/>
  <c r="HN5" i="18"/>
  <c r="HM5" i="18"/>
  <c r="HL5" i="18"/>
  <c r="HK5" i="18"/>
  <c r="HJ5" i="18"/>
  <c r="HI5" i="18"/>
  <c r="HH5" i="18"/>
  <c r="HG5" i="18"/>
  <c r="HF5" i="18"/>
  <c r="HE5" i="18"/>
  <c r="HD5" i="18"/>
  <c r="HC5" i="18"/>
  <c r="HB5" i="18"/>
  <c r="HA5" i="18"/>
  <c r="GZ5" i="18"/>
  <c r="GY5" i="18"/>
  <c r="GX5" i="18"/>
  <c r="GW5" i="18"/>
  <c r="GV5" i="18"/>
  <c r="GU5" i="18"/>
  <c r="GT5" i="18"/>
  <c r="GS5" i="18"/>
  <c r="GR5" i="18"/>
  <c r="GQ5" i="18"/>
  <c r="GP5" i="18"/>
  <c r="GO5" i="18"/>
  <c r="GN5" i="18"/>
  <c r="GM5" i="18"/>
  <c r="GL5" i="18"/>
  <c r="GK5" i="18"/>
  <c r="GJ5" i="18"/>
  <c r="GI5" i="18"/>
  <c r="GH5" i="18"/>
  <c r="GG5" i="18"/>
  <c r="GF5" i="18"/>
  <c r="GE5" i="18"/>
  <c r="GD5" i="18"/>
  <c r="GC5" i="18"/>
  <c r="GB5" i="18"/>
  <c r="GA5" i="18"/>
  <c r="FZ5" i="18"/>
  <c r="FY5" i="18"/>
  <c r="FX5" i="18"/>
  <c r="FW5" i="18"/>
  <c r="FV5" i="18"/>
  <c r="FU5" i="18"/>
  <c r="FT5" i="18"/>
  <c r="FS5" i="18"/>
  <c r="FR5" i="18"/>
  <c r="FQ5" i="18"/>
  <c r="FP5" i="18"/>
  <c r="FO5" i="18"/>
  <c r="FN5" i="18"/>
  <c r="FM5" i="18"/>
  <c r="FL5" i="18"/>
  <c r="FK5" i="18"/>
  <c r="FJ5" i="18"/>
  <c r="FI5" i="18"/>
  <c r="FH5" i="18"/>
  <c r="FG5" i="18"/>
  <c r="FF5" i="18"/>
  <c r="FE5" i="18"/>
  <c r="FD5" i="18"/>
  <c r="FC5" i="18"/>
  <c r="FB5" i="18"/>
  <c r="FA5" i="18"/>
  <c r="EZ5" i="18"/>
  <c r="EY5" i="18"/>
  <c r="EX5" i="18"/>
  <c r="EW5" i="18"/>
  <c r="EV5" i="18"/>
  <c r="EU5" i="18"/>
  <c r="ET5" i="18"/>
  <c r="ES5" i="18"/>
  <c r="ER5" i="18"/>
  <c r="EQ5" i="18"/>
  <c r="EP5" i="18"/>
  <c r="EO5" i="18"/>
  <c r="EN5" i="18"/>
  <c r="EM5" i="18"/>
  <c r="EL5" i="18"/>
  <c r="EK5" i="18"/>
  <c r="EJ5" i="18"/>
  <c r="EI5" i="18"/>
  <c r="EH5" i="18"/>
  <c r="EG5" i="18"/>
  <c r="EF5" i="18"/>
  <c r="EE5" i="18"/>
  <c r="ED5" i="18"/>
  <c r="EC5" i="18"/>
  <c r="EB5" i="18"/>
  <c r="EA5" i="18"/>
  <c r="DZ5" i="18"/>
  <c r="DY5" i="18"/>
  <c r="DX5" i="18"/>
  <c r="DW5" i="18"/>
  <c r="DV5" i="18"/>
  <c r="DU5" i="18"/>
  <c r="DT5" i="18"/>
  <c r="DS5" i="18"/>
  <c r="DR5" i="18"/>
  <c r="DQ5" i="18"/>
  <c r="DP5" i="18"/>
  <c r="DO5" i="18"/>
  <c r="DN5" i="18"/>
  <c r="DM5" i="18"/>
  <c r="DL5" i="18"/>
  <c r="DK5" i="18"/>
  <c r="DJ5" i="18"/>
  <c r="DI5" i="18"/>
  <c r="DH5" i="18"/>
  <c r="DG5" i="18"/>
  <c r="DF5" i="18"/>
  <c r="DE5" i="18"/>
  <c r="DD5" i="18"/>
  <c r="DC5" i="18"/>
  <c r="DB5" i="18"/>
  <c r="DA5" i="18"/>
  <c r="CZ5" i="18"/>
  <c r="CY5" i="18"/>
  <c r="CX5" i="18"/>
  <c r="CW5" i="18"/>
  <c r="CV5" i="18"/>
  <c r="CU5" i="18"/>
  <c r="CT5" i="18"/>
  <c r="CS5" i="18"/>
  <c r="CR5" i="18"/>
  <c r="CQ5" i="18"/>
  <c r="CP5" i="18"/>
  <c r="CO5" i="18"/>
  <c r="CN5" i="18"/>
  <c r="CM5" i="18"/>
  <c r="CL5" i="18"/>
  <c r="CK5" i="18"/>
  <c r="CJ5" i="18"/>
  <c r="CI5" i="18"/>
  <c r="CH5" i="18"/>
  <c r="CG5" i="18"/>
  <c r="CF5" i="18"/>
  <c r="CE5" i="18"/>
  <c r="CD5" i="18"/>
  <c r="CC5" i="18"/>
  <c r="CB5" i="18"/>
  <c r="CA5" i="18"/>
  <c r="BZ5" i="18"/>
  <c r="BY5" i="18"/>
  <c r="BX5" i="18"/>
  <c r="BW5" i="18"/>
  <c r="BV5" i="18"/>
  <c r="BU5" i="18"/>
  <c r="BT5" i="18"/>
  <c r="BS5" i="18"/>
  <c r="BR5" i="18"/>
  <c r="BQ5" i="18"/>
  <c r="BP5" i="18"/>
  <c r="BO5" i="18"/>
  <c r="BN5" i="18"/>
  <c r="BM5" i="18"/>
  <c r="BL5" i="18"/>
  <c r="BK5" i="18"/>
  <c r="BJ5" i="18"/>
  <c r="BI5" i="18"/>
  <c r="BH5" i="18"/>
  <c r="BG5" i="18"/>
  <c r="BF5" i="18"/>
  <c r="BE5" i="18"/>
  <c r="BD5" i="18"/>
  <c r="BC5" i="18"/>
  <c r="BB5" i="18"/>
  <c r="BA5" i="18"/>
  <c r="AZ5" i="18"/>
  <c r="AY5" i="18"/>
  <c r="AX5" i="18"/>
  <c r="AW5" i="18"/>
  <c r="AV5" i="18"/>
  <c r="AU5" i="18"/>
  <c r="AT5" i="18"/>
  <c r="AS5" i="18"/>
  <c r="AR5" i="18"/>
  <c r="AQ5" i="18"/>
  <c r="AP5" i="18"/>
  <c r="AO5" i="18"/>
  <c r="AN5" i="18"/>
  <c r="AM5" i="18"/>
  <c r="AL5" i="18"/>
  <c r="AK5" i="18"/>
  <c r="AJ5" i="18"/>
  <c r="AI5" i="18"/>
  <c r="AH5" i="18"/>
  <c r="AG5" i="18"/>
  <c r="AF5" i="18"/>
  <c r="AE5" i="18"/>
  <c r="AD5" i="18"/>
  <c r="AC5" i="18"/>
  <c r="AB5" i="18"/>
  <c r="AA5" i="18"/>
  <c r="Z5" i="18"/>
  <c r="Y5" i="18"/>
  <c r="X5" i="18"/>
  <c r="W5" i="18"/>
  <c r="V5" i="18"/>
  <c r="U5" i="18"/>
  <c r="T5" i="18"/>
  <c r="S5" i="18"/>
  <c r="R5" i="18"/>
  <c r="Q5" i="18"/>
  <c r="P5" i="18"/>
  <c r="O5" i="18"/>
  <c r="N5" i="18"/>
  <c r="M5" i="18"/>
  <c r="L5" i="18"/>
  <c r="K5" i="18"/>
  <c r="J5" i="18"/>
  <c r="I5" i="18"/>
  <c r="H5" i="18"/>
  <c r="GJ2" i="19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5" i="7"/>
  <c r="B4" i="7"/>
  <c r="B3" i="7"/>
  <c r="B2" i="7"/>
  <c r="O3" i="4"/>
  <c r="BH96" i="18" l="1"/>
  <c r="BH80" i="18"/>
  <c r="BH73" i="18"/>
  <c r="BH65" i="18"/>
  <c r="DT96" i="18"/>
  <c r="DT80" i="18"/>
  <c r="DT73" i="18"/>
  <c r="DT65" i="18"/>
  <c r="FX15" i="18"/>
  <c r="FX96" i="18"/>
  <c r="FX80" i="18"/>
  <c r="FX73" i="18"/>
  <c r="FX65" i="18"/>
  <c r="U123" i="18"/>
  <c r="U96" i="18"/>
  <c r="U80" i="18"/>
  <c r="U73" i="18"/>
  <c r="U65" i="18"/>
  <c r="AS96" i="18"/>
  <c r="AS80" i="18"/>
  <c r="AS65" i="18"/>
  <c r="AS73" i="18"/>
  <c r="BI17" i="18"/>
  <c r="BI96" i="18"/>
  <c r="BI80" i="18"/>
  <c r="BI73" i="18"/>
  <c r="BI65" i="18"/>
  <c r="CG19" i="18"/>
  <c r="CG96" i="18"/>
  <c r="CG80" i="18"/>
  <c r="CG73" i="18"/>
  <c r="CG65" i="18"/>
  <c r="CW96" i="18"/>
  <c r="CW80" i="18"/>
  <c r="CW65" i="18"/>
  <c r="CW73" i="18"/>
  <c r="DE17" i="18"/>
  <c r="DE96" i="18"/>
  <c r="DE80" i="18"/>
  <c r="DE73" i="18"/>
  <c r="DE65" i="18"/>
  <c r="DM15" i="18"/>
  <c r="DM96" i="18"/>
  <c r="DM80" i="18"/>
  <c r="DM73" i="18"/>
  <c r="DM65" i="18"/>
  <c r="DU96" i="18"/>
  <c r="DU80" i="18"/>
  <c r="DU65" i="18"/>
  <c r="DU73" i="18"/>
  <c r="EC121" i="18"/>
  <c r="EC96" i="18"/>
  <c r="EC80" i="18"/>
  <c r="EC65" i="18"/>
  <c r="EC73" i="18"/>
  <c r="EK19" i="18"/>
  <c r="EK96" i="18"/>
  <c r="EK80" i="18"/>
  <c r="EK65" i="18"/>
  <c r="EK73" i="18"/>
  <c r="ES96" i="18"/>
  <c r="ES80" i="18"/>
  <c r="ES65" i="18"/>
  <c r="ES73" i="18"/>
  <c r="FA17" i="18"/>
  <c r="FA96" i="18"/>
  <c r="FA80" i="18"/>
  <c r="FA65" i="18"/>
  <c r="FA73" i="18"/>
  <c r="FI96" i="18"/>
  <c r="FI80" i="18"/>
  <c r="FI65" i="18"/>
  <c r="FI73" i="18"/>
  <c r="FQ19" i="18"/>
  <c r="FQ96" i="18"/>
  <c r="FQ80" i="18"/>
  <c r="FQ65" i="18"/>
  <c r="FQ73" i="18"/>
  <c r="FY15" i="18"/>
  <c r="FY96" i="18"/>
  <c r="FY80" i="18"/>
  <c r="FY65" i="18"/>
  <c r="FY73" i="18"/>
  <c r="GG19" i="18"/>
  <c r="GG96" i="18"/>
  <c r="GG80" i="18"/>
  <c r="GG65" i="18"/>
  <c r="GG73" i="18"/>
  <c r="AZ96" i="18"/>
  <c r="AZ80" i="18"/>
  <c r="AZ73" i="18"/>
  <c r="AZ65" i="18"/>
  <c r="DL15" i="18"/>
  <c r="DL96" i="18"/>
  <c r="DL80" i="18"/>
  <c r="DL73" i="18"/>
  <c r="DL65" i="18"/>
  <c r="FP96" i="18"/>
  <c r="FP80" i="18"/>
  <c r="FP73" i="18"/>
  <c r="FP65" i="18"/>
  <c r="AK96" i="18"/>
  <c r="AK80" i="18"/>
  <c r="AK65" i="18"/>
  <c r="AK73" i="18"/>
  <c r="BY17" i="18"/>
  <c r="BY96" i="18"/>
  <c r="BY80" i="18"/>
  <c r="BY73" i="18"/>
  <c r="BY65" i="18"/>
  <c r="V96" i="18"/>
  <c r="V73" i="18"/>
  <c r="V80" i="18"/>
  <c r="V65" i="18"/>
  <c r="AT96" i="18"/>
  <c r="AT73" i="18"/>
  <c r="AT65" i="18"/>
  <c r="AT80" i="18"/>
  <c r="BJ96" i="18"/>
  <c r="BJ80" i="18"/>
  <c r="BJ73" i="18"/>
  <c r="BJ65" i="18"/>
  <c r="CH96" i="18"/>
  <c r="CH80" i="18"/>
  <c r="CH73" i="18"/>
  <c r="CH65" i="18"/>
  <c r="CX15" i="18"/>
  <c r="CX96" i="18"/>
  <c r="CX80" i="18"/>
  <c r="CX73" i="18"/>
  <c r="CX65" i="18"/>
  <c r="DN96" i="18"/>
  <c r="DN80" i="18"/>
  <c r="DN65" i="18"/>
  <c r="DN73" i="18"/>
  <c r="EL15" i="18"/>
  <c r="EL96" i="18"/>
  <c r="EL80" i="18"/>
  <c r="EL65" i="18"/>
  <c r="EL73" i="18"/>
  <c r="FB96" i="18"/>
  <c r="FB80" i="18"/>
  <c r="FB65" i="18"/>
  <c r="FB73" i="18"/>
  <c r="FZ96" i="18"/>
  <c r="FZ80" i="18"/>
  <c r="FZ65" i="18"/>
  <c r="FZ73" i="18"/>
  <c r="AB96" i="18"/>
  <c r="AB73" i="18"/>
  <c r="AB80" i="18"/>
  <c r="AB65" i="18"/>
  <c r="BP19" i="18"/>
  <c r="BP96" i="18"/>
  <c r="BP80" i="18"/>
  <c r="BP73" i="18"/>
  <c r="BP65" i="18"/>
  <c r="DD17" i="18"/>
  <c r="DD96" i="18"/>
  <c r="DD80" i="18"/>
  <c r="DD73" i="18"/>
  <c r="DD65" i="18"/>
  <c r="ER96" i="18"/>
  <c r="ER80" i="18"/>
  <c r="ER73" i="18"/>
  <c r="ER65" i="18"/>
  <c r="AC96" i="18"/>
  <c r="AC80" i="18"/>
  <c r="AC73" i="18"/>
  <c r="AC65" i="18"/>
  <c r="BA96" i="18"/>
  <c r="BA80" i="18"/>
  <c r="BA73" i="18"/>
  <c r="BA65" i="18"/>
  <c r="BQ15" i="18"/>
  <c r="BQ96" i="18"/>
  <c r="BQ80" i="18"/>
  <c r="BQ65" i="18"/>
  <c r="BQ73" i="18"/>
  <c r="CO108" i="18"/>
  <c r="CO96" i="18"/>
  <c r="CO80" i="18"/>
  <c r="CO65" i="18"/>
  <c r="CO73" i="18"/>
  <c r="AD15" i="18"/>
  <c r="AD96" i="18"/>
  <c r="AD73" i="18"/>
  <c r="AD80" i="18"/>
  <c r="AD65" i="18"/>
  <c r="AL96" i="18"/>
  <c r="AL73" i="18"/>
  <c r="AL65" i="18"/>
  <c r="AL80" i="18"/>
  <c r="BB96" i="18"/>
  <c r="BB80" i="18"/>
  <c r="BB73" i="18"/>
  <c r="BB65" i="18"/>
  <c r="BR96" i="18"/>
  <c r="BR80" i="18"/>
  <c r="BR73" i="18"/>
  <c r="BR65" i="18"/>
  <c r="BZ15" i="18"/>
  <c r="BZ96" i="18"/>
  <c r="BZ80" i="18"/>
  <c r="BZ73" i="18"/>
  <c r="BZ65" i="18"/>
  <c r="CP96" i="18"/>
  <c r="CP80" i="18"/>
  <c r="CP73" i="18"/>
  <c r="CP65" i="18"/>
  <c r="DF96" i="18"/>
  <c r="DF80" i="18"/>
  <c r="DF73" i="18"/>
  <c r="DF65" i="18"/>
  <c r="DV96" i="18"/>
  <c r="DV80" i="18"/>
  <c r="DV65" i="18"/>
  <c r="DV73" i="18"/>
  <c r="ED96" i="18"/>
  <c r="ED80" i="18"/>
  <c r="ED65" i="18"/>
  <c r="ED73" i="18"/>
  <c r="ET96" i="18"/>
  <c r="ET80" i="18"/>
  <c r="ET65" i="18"/>
  <c r="ET73" i="18"/>
  <c r="FJ96" i="18"/>
  <c r="FJ80" i="18"/>
  <c r="FJ65" i="18"/>
  <c r="FJ73" i="18"/>
  <c r="FR19" i="18"/>
  <c r="FR96" i="18"/>
  <c r="FR80" i="18"/>
  <c r="FR65" i="18"/>
  <c r="FR73" i="18"/>
  <c r="GH96" i="18"/>
  <c r="GH80" i="18"/>
  <c r="GH65" i="18"/>
  <c r="GH73" i="18"/>
  <c r="W96" i="18"/>
  <c r="W73" i="18"/>
  <c r="W80" i="18"/>
  <c r="W65" i="18"/>
  <c r="AE15" i="18"/>
  <c r="AE96" i="18"/>
  <c r="AE73" i="18"/>
  <c r="AE80" i="18"/>
  <c r="AE65" i="18"/>
  <c r="AM73" i="18"/>
  <c r="AM80" i="18"/>
  <c r="AM96" i="18"/>
  <c r="AM65" i="18"/>
  <c r="AU73" i="18"/>
  <c r="AU96" i="18"/>
  <c r="AU80" i="18"/>
  <c r="AU65" i="18"/>
  <c r="BC80" i="18"/>
  <c r="BC96" i="18"/>
  <c r="BC73" i="18"/>
  <c r="BC65" i="18"/>
  <c r="BK80" i="18"/>
  <c r="BK96" i="18"/>
  <c r="BK73" i="18"/>
  <c r="BK65" i="18"/>
  <c r="BS96" i="18"/>
  <c r="BS73" i="18"/>
  <c r="BS80" i="18"/>
  <c r="BS65" i="18"/>
  <c r="CA15" i="18"/>
  <c r="CA96" i="18"/>
  <c r="CA80" i="18"/>
  <c r="CA73" i="18"/>
  <c r="CA65" i="18"/>
  <c r="CI96" i="18"/>
  <c r="CI80" i="18"/>
  <c r="CI73" i="18"/>
  <c r="CI65" i="18"/>
  <c r="CQ96" i="18"/>
  <c r="CQ80" i="18"/>
  <c r="CQ73" i="18"/>
  <c r="CQ65" i="18"/>
  <c r="CY73" i="18"/>
  <c r="CY96" i="18"/>
  <c r="CY80" i="18"/>
  <c r="CY65" i="18"/>
  <c r="DG17" i="18"/>
  <c r="DG73" i="18"/>
  <c r="DG96" i="18"/>
  <c r="DG80" i="18"/>
  <c r="DG65" i="18"/>
  <c r="DO96" i="18"/>
  <c r="DO80" i="18"/>
  <c r="DO73" i="18"/>
  <c r="DO65" i="18"/>
  <c r="DW96" i="18"/>
  <c r="DW80" i="18"/>
  <c r="DW73" i="18"/>
  <c r="DW65" i="18"/>
  <c r="EE65" i="18"/>
  <c r="EE96" i="18"/>
  <c r="EE80" i="18"/>
  <c r="EE73" i="18"/>
  <c r="EM65" i="18"/>
  <c r="EM96" i="18"/>
  <c r="EM80" i="18"/>
  <c r="EM73" i="18"/>
  <c r="EU96" i="18"/>
  <c r="EU80" i="18"/>
  <c r="EU65" i="18"/>
  <c r="EU73" i="18"/>
  <c r="FC96" i="18"/>
  <c r="FC80" i="18"/>
  <c r="FC65" i="18"/>
  <c r="FC73" i="18"/>
  <c r="FK65" i="18"/>
  <c r="FK73" i="18"/>
  <c r="FK80" i="18"/>
  <c r="FK96" i="18"/>
  <c r="FS19" i="18"/>
  <c r="FS65" i="18"/>
  <c r="FS73" i="18"/>
  <c r="FS96" i="18"/>
  <c r="FS80" i="18"/>
  <c r="GA65" i="18"/>
  <c r="GA96" i="18"/>
  <c r="GA80" i="18"/>
  <c r="GA73" i="18"/>
  <c r="GI15" i="18"/>
  <c r="GI65" i="18"/>
  <c r="GI96" i="18"/>
  <c r="GI80" i="18"/>
  <c r="GI73" i="18"/>
  <c r="AJ19" i="18"/>
  <c r="AJ96" i="18"/>
  <c r="AJ73" i="18"/>
  <c r="AJ80" i="18"/>
  <c r="AJ65" i="18"/>
  <c r="CN17" i="18"/>
  <c r="CN96" i="18"/>
  <c r="CN80" i="18"/>
  <c r="CN73" i="18"/>
  <c r="CN65" i="18"/>
  <c r="EZ17" i="18"/>
  <c r="EZ96" i="18"/>
  <c r="EZ80" i="18"/>
  <c r="EZ73" i="18"/>
  <c r="EZ65" i="18"/>
  <c r="P96" i="18"/>
  <c r="P73" i="18"/>
  <c r="P80" i="18"/>
  <c r="P65" i="18"/>
  <c r="X96" i="18"/>
  <c r="X73" i="18"/>
  <c r="X80" i="18"/>
  <c r="X65" i="18"/>
  <c r="AF15" i="18"/>
  <c r="AF96" i="18"/>
  <c r="AF73" i="18"/>
  <c r="AF80" i="18"/>
  <c r="AF65" i="18"/>
  <c r="AN96" i="18"/>
  <c r="AN73" i="18"/>
  <c r="AN80" i="18"/>
  <c r="AN65" i="18"/>
  <c r="AV96" i="18"/>
  <c r="AV73" i="18"/>
  <c r="AV80" i="18"/>
  <c r="AV65" i="18"/>
  <c r="BD96" i="18"/>
  <c r="BD73" i="18"/>
  <c r="BD65" i="18"/>
  <c r="BD80" i="18"/>
  <c r="BL96" i="18"/>
  <c r="BL80" i="18"/>
  <c r="BL73" i="18"/>
  <c r="BL65" i="18"/>
  <c r="BT96" i="18"/>
  <c r="BT73" i="18"/>
  <c r="BT80" i="18"/>
  <c r="BT65" i="18"/>
  <c r="CB15" i="18"/>
  <c r="CB96" i="18"/>
  <c r="CB80" i="18"/>
  <c r="CB73" i="18"/>
  <c r="CB65" i="18"/>
  <c r="CJ96" i="18"/>
  <c r="CJ80" i="18"/>
  <c r="CJ73" i="18"/>
  <c r="CJ65" i="18"/>
  <c r="CR96" i="18"/>
  <c r="CR80" i="18"/>
  <c r="CR73" i="18"/>
  <c r="CR65" i="18"/>
  <c r="CZ17" i="18"/>
  <c r="CZ96" i="18"/>
  <c r="CZ80" i="18"/>
  <c r="CZ73" i="18"/>
  <c r="CZ65" i="18"/>
  <c r="DH17" i="18"/>
  <c r="DH96" i="18"/>
  <c r="DH80" i="18"/>
  <c r="DH73" i="18"/>
  <c r="DH65" i="18"/>
  <c r="DP96" i="18"/>
  <c r="DP80" i="18"/>
  <c r="DP73" i="18"/>
  <c r="DP65" i="18"/>
  <c r="DX96" i="18"/>
  <c r="DX80" i="18"/>
  <c r="DX65" i="18"/>
  <c r="DX73" i="18"/>
  <c r="EF96" i="18"/>
  <c r="EF80" i="18"/>
  <c r="EF65" i="18"/>
  <c r="EF73" i="18"/>
  <c r="EN96" i="18"/>
  <c r="EN80" i="18"/>
  <c r="EN65" i="18"/>
  <c r="EN73" i="18"/>
  <c r="EV96" i="18"/>
  <c r="EV80" i="18"/>
  <c r="EV65" i="18"/>
  <c r="EV73" i="18"/>
  <c r="FD96" i="18"/>
  <c r="FD80" i="18"/>
  <c r="FD65" i="18"/>
  <c r="FD73" i="18"/>
  <c r="FL19" i="18"/>
  <c r="FL96" i="18"/>
  <c r="FL80" i="18"/>
  <c r="FL65" i="18"/>
  <c r="FL73" i="18"/>
  <c r="FT15" i="18"/>
  <c r="FT96" i="18"/>
  <c r="FT80" i="18"/>
  <c r="FT65" i="18"/>
  <c r="FT73" i="18"/>
  <c r="GB96" i="18"/>
  <c r="GB80" i="18"/>
  <c r="GB65" i="18"/>
  <c r="GB73" i="18"/>
  <c r="GJ15" i="18"/>
  <c r="GJ96" i="18"/>
  <c r="GJ80" i="18"/>
  <c r="GJ65" i="18"/>
  <c r="GJ73" i="18"/>
  <c r="T19" i="18"/>
  <c r="T96" i="18"/>
  <c r="T73" i="18"/>
  <c r="T80" i="18"/>
  <c r="T65" i="18"/>
  <c r="CF19" i="18"/>
  <c r="CF96" i="18"/>
  <c r="CF80" i="18"/>
  <c r="CF73" i="18"/>
  <c r="CF65" i="18"/>
  <c r="EJ96" i="18"/>
  <c r="EJ80" i="18"/>
  <c r="EJ73" i="18"/>
  <c r="EJ65" i="18"/>
  <c r="Q96" i="18"/>
  <c r="Q73" i="18"/>
  <c r="Q80" i="18"/>
  <c r="Q65" i="18"/>
  <c r="Y96" i="18"/>
  <c r="Y73" i="18"/>
  <c r="Y80" i="18"/>
  <c r="Y65" i="18"/>
  <c r="AG96" i="18"/>
  <c r="AG73" i="18"/>
  <c r="AG80" i="18"/>
  <c r="AG65" i="18"/>
  <c r="AO96" i="18"/>
  <c r="AO73" i="18"/>
  <c r="AO80" i="18"/>
  <c r="AO65" i="18"/>
  <c r="AW96" i="18"/>
  <c r="AW73" i="18"/>
  <c r="AW80" i="18"/>
  <c r="AW65" i="18"/>
  <c r="BE96" i="18"/>
  <c r="BE73" i="18"/>
  <c r="BE80" i="18"/>
  <c r="BE65" i="18"/>
  <c r="BM96" i="18"/>
  <c r="BM80" i="18"/>
  <c r="BM73" i="18"/>
  <c r="BM65" i="18"/>
  <c r="BU17" i="18"/>
  <c r="BU96" i="18"/>
  <c r="BU80" i="18"/>
  <c r="BU73" i="18"/>
  <c r="BU65" i="18"/>
  <c r="CC15" i="18"/>
  <c r="CC96" i="18"/>
  <c r="CC80" i="18"/>
  <c r="CC73" i="18"/>
  <c r="CC65" i="18"/>
  <c r="CK108" i="18"/>
  <c r="CK96" i="18"/>
  <c r="CK80" i="18"/>
  <c r="CK73" i="18"/>
  <c r="CK65" i="18"/>
  <c r="CS96" i="18"/>
  <c r="CS80" i="18"/>
  <c r="CS73" i="18"/>
  <c r="CS65" i="18"/>
  <c r="DA17" i="18"/>
  <c r="DA96" i="18"/>
  <c r="DA80" i="18"/>
  <c r="DA73" i="18"/>
  <c r="DA65" i="18"/>
  <c r="DI96" i="18"/>
  <c r="DI80" i="18"/>
  <c r="DI73" i="18"/>
  <c r="DI65" i="18"/>
  <c r="DQ113" i="18"/>
  <c r="DQ96" i="18"/>
  <c r="DQ80" i="18"/>
  <c r="DQ73" i="18"/>
  <c r="DQ65" i="18"/>
  <c r="DY96" i="18"/>
  <c r="DY80" i="18"/>
  <c r="DY73" i="18"/>
  <c r="DY65" i="18"/>
  <c r="EG96" i="18"/>
  <c r="EG80" i="18"/>
  <c r="EG73" i="18"/>
  <c r="EG65" i="18"/>
  <c r="EO96" i="18"/>
  <c r="EO80" i="18"/>
  <c r="EO73" i="18"/>
  <c r="EO65" i="18"/>
  <c r="EW17" i="18"/>
  <c r="EW96" i="18"/>
  <c r="EW80" i="18"/>
  <c r="EW73" i="18"/>
  <c r="EW65" i="18"/>
  <c r="FE96" i="18"/>
  <c r="FE80" i="18"/>
  <c r="FE73" i="18"/>
  <c r="FE65" i="18"/>
  <c r="FM113" i="18"/>
  <c r="FM96" i="18"/>
  <c r="FM80" i="18"/>
  <c r="FM73" i="18"/>
  <c r="FM65" i="18"/>
  <c r="FU15" i="18"/>
  <c r="FU96" i="18"/>
  <c r="FU80" i="18"/>
  <c r="FU73" i="18"/>
  <c r="FU65" i="18"/>
  <c r="GC96" i="18"/>
  <c r="GC80" i="18"/>
  <c r="GC73" i="18"/>
  <c r="GC65" i="18"/>
  <c r="AR96" i="18"/>
  <c r="AR73" i="18"/>
  <c r="AR80" i="18"/>
  <c r="AR65" i="18"/>
  <c r="CV19" i="18"/>
  <c r="CV96" i="18"/>
  <c r="CV80" i="18"/>
  <c r="CV73" i="18"/>
  <c r="CV65" i="18"/>
  <c r="FH96" i="18"/>
  <c r="FH80" i="18"/>
  <c r="FH73" i="18"/>
  <c r="FH65" i="18"/>
  <c r="R96" i="18"/>
  <c r="R73" i="18"/>
  <c r="R80" i="18"/>
  <c r="R65" i="18"/>
  <c r="Z96" i="18"/>
  <c r="Z73" i="18"/>
  <c r="Z80" i="18"/>
  <c r="Z65" i="18"/>
  <c r="AH96" i="18"/>
  <c r="AH73" i="18"/>
  <c r="AH80" i="18"/>
  <c r="AH65" i="18"/>
  <c r="AP96" i="18"/>
  <c r="AP73" i="18"/>
  <c r="AP80" i="18"/>
  <c r="AP65" i="18"/>
  <c r="AX96" i="18"/>
  <c r="AX73" i="18"/>
  <c r="AX80" i="18"/>
  <c r="AX65" i="18"/>
  <c r="BF96" i="18"/>
  <c r="BF73" i="18"/>
  <c r="BF80" i="18"/>
  <c r="BF65" i="18"/>
  <c r="BN96" i="18"/>
  <c r="BN80" i="18"/>
  <c r="BN73" i="18"/>
  <c r="BN65" i="18"/>
  <c r="BV96" i="18"/>
  <c r="BV80" i="18"/>
  <c r="BV73" i="18"/>
  <c r="BV65" i="18"/>
  <c r="CD96" i="18"/>
  <c r="CD80" i="18"/>
  <c r="CD73" i="18"/>
  <c r="CD65" i="18"/>
  <c r="CL96" i="18"/>
  <c r="CL80" i="18"/>
  <c r="CL73" i="18"/>
  <c r="CL65" i="18"/>
  <c r="CT96" i="18"/>
  <c r="CT80" i="18"/>
  <c r="CT73" i="18"/>
  <c r="CT65" i="18"/>
  <c r="DB17" i="18"/>
  <c r="DB96" i="18"/>
  <c r="DB80" i="18"/>
  <c r="DB73" i="18"/>
  <c r="DB65" i="18"/>
  <c r="DJ96" i="18"/>
  <c r="DJ80" i="18"/>
  <c r="DJ73" i="18"/>
  <c r="DJ65" i="18"/>
  <c r="DR17" i="18"/>
  <c r="DR96" i="18"/>
  <c r="DR80" i="18"/>
  <c r="DR73" i="18"/>
  <c r="DR65" i="18"/>
  <c r="DZ96" i="18"/>
  <c r="DZ80" i="18"/>
  <c r="DZ73" i="18"/>
  <c r="DZ65" i="18"/>
  <c r="EH96" i="18"/>
  <c r="EH80" i="18"/>
  <c r="EH73" i="18"/>
  <c r="EH65" i="18"/>
  <c r="EP96" i="18"/>
  <c r="EP80" i="18"/>
  <c r="EP73" i="18"/>
  <c r="EP65" i="18"/>
  <c r="EX17" i="18"/>
  <c r="EX96" i="18"/>
  <c r="EX80" i="18"/>
  <c r="EX73" i="18"/>
  <c r="EX65" i="18"/>
  <c r="FF96" i="18"/>
  <c r="FF80" i="18"/>
  <c r="FF73" i="18"/>
  <c r="FF65" i="18"/>
  <c r="FN96" i="18"/>
  <c r="FN80" i="18"/>
  <c r="FN73" i="18"/>
  <c r="FN65" i="18"/>
  <c r="FV96" i="18"/>
  <c r="FV80" i="18"/>
  <c r="FV73" i="18"/>
  <c r="FV65" i="18"/>
  <c r="GD96" i="18"/>
  <c r="GD80" i="18"/>
  <c r="GD73" i="18"/>
  <c r="GD65" i="18"/>
  <c r="BX17" i="18"/>
  <c r="BX96" i="18"/>
  <c r="BX80" i="18"/>
  <c r="BX73" i="18"/>
  <c r="BX65" i="18"/>
  <c r="EB121" i="18"/>
  <c r="EB96" i="18"/>
  <c r="EB80" i="18"/>
  <c r="EB73" i="18"/>
  <c r="EB65" i="18"/>
  <c r="GF96" i="18"/>
  <c r="GF80" i="18"/>
  <c r="GF73" i="18"/>
  <c r="GF65" i="18"/>
  <c r="S96" i="18"/>
  <c r="S73" i="18"/>
  <c r="S80" i="18"/>
  <c r="S65" i="18"/>
  <c r="AA96" i="18"/>
  <c r="AA73" i="18"/>
  <c r="AA80" i="18"/>
  <c r="AA65" i="18"/>
  <c r="AI96" i="18"/>
  <c r="AI73" i="18"/>
  <c r="AI80" i="18"/>
  <c r="AI65" i="18"/>
  <c r="AQ96" i="18"/>
  <c r="AQ73" i="18"/>
  <c r="AQ80" i="18"/>
  <c r="AQ65" i="18"/>
  <c r="AY96" i="18"/>
  <c r="AY73" i="18"/>
  <c r="AY80" i="18"/>
  <c r="AY65" i="18"/>
  <c r="BG96" i="18"/>
  <c r="BG73" i="18"/>
  <c r="BG80" i="18"/>
  <c r="BG65" i="18"/>
  <c r="BO96" i="18"/>
  <c r="BO73" i="18"/>
  <c r="BO80" i="18"/>
  <c r="BO65" i="18"/>
  <c r="BW17" i="18"/>
  <c r="BW96" i="18"/>
  <c r="BW80" i="18"/>
  <c r="BW73" i="18"/>
  <c r="BW65" i="18"/>
  <c r="CE19" i="18"/>
  <c r="CE96" i="18"/>
  <c r="CE80" i="18"/>
  <c r="CE73" i="18"/>
  <c r="CE65" i="18"/>
  <c r="CM108" i="18"/>
  <c r="CM96" i="18"/>
  <c r="CM80" i="18"/>
  <c r="CM73" i="18"/>
  <c r="CM65" i="18"/>
  <c r="CU15" i="18"/>
  <c r="CU96" i="18"/>
  <c r="CU80" i="18"/>
  <c r="CU73" i="18"/>
  <c r="CU65" i="18"/>
  <c r="DC17" i="18"/>
  <c r="DC96" i="18"/>
  <c r="DC80" i="18"/>
  <c r="DC73" i="18"/>
  <c r="DC65" i="18"/>
  <c r="DK96" i="18"/>
  <c r="DK80" i="18"/>
  <c r="DK73" i="18"/>
  <c r="DK65" i="18"/>
  <c r="DS96" i="18"/>
  <c r="DS80" i="18"/>
  <c r="DS73" i="18"/>
  <c r="DS65" i="18"/>
  <c r="EA121" i="18"/>
  <c r="EA96" i="18"/>
  <c r="EA80" i="18"/>
  <c r="EA73" i="18"/>
  <c r="EA65" i="18"/>
  <c r="EI19" i="18"/>
  <c r="EI96" i="18"/>
  <c r="EI80" i="18"/>
  <c r="EI73" i="18"/>
  <c r="EI65" i="18"/>
  <c r="EQ96" i="18"/>
  <c r="EQ80" i="18"/>
  <c r="EQ73" i="18"/>
  <c r="EQ65" i="18"/>
  <c r="EY96" i="18"/>
  <c r="EY80" i="18"/>
  <c r="EY73" i="18"/>
  <c r="EY65" i="18"/>
  <c r="FG96" i="18"/>
  <c r="FG80" i="18"/>
  <c r="FG73" i="18"/>
  <c r="FG65" i="18"/>
  <c r="FO96" i="18"/>
  <c r="FO80" i="18"/>
  <c r="FO73" i="18"/>
  <c r="FO65" i="18"/>
  <c r="FW15" i="18"/>
  <c r="FW96" i="18"/>
  <c r="FW80" i="18"/>
  <c r="FW73" i="18"/>
  <c r="FW65" i="18"/>
  <c r="GE19" i="18"/>
  <c r="GE96" i="18"/>
  <c r="GE80" i="18"/>
  <c r="GE73" i="18"/>
  <c r="GE65" i="18"/>
  <c r="N42" i="21"/>
  <c r="N44" i="21" s="1"/>
  <c r="O40" i="21" s="1"/>
  <c r="O42" i="21" s="1"/>
  <c r="O44" i="21" s="1"/>
  <c r="P40" i="21" s="1"/>
  <c r="P42" i="21" s="1"/>
  <c r="P44" i="21" s="1"/>
  <c r="Q40" i="21" s="1"/>
  <c r="Q42" i="21" s="1"/>
  <c r="Q44" i="21" s="1"/>
  <c r="R40" i="21" s="1"/>
  <c r="R42" i="21" s="1"/>
  <c r="R44" i="21" s="1"/>
  <c r="S40" i="21" s="1"/>
  <c r="S42" i="21" s="1"/>
  <c r="S44" i="21" s="1"/>
  <c r="T40" i="21" s="1"/>
  <c r="T42" i="21" s="1"/>
  <c r="T44" i="21" s="1"/>
  <c r="U40" i="21" s="1"/>
  <c r="U42" i="21" s="1"/>
  <c r="U44" i="21" s="1"/>
  <c r="V40" i="21" s="1"/>
  <c r="V42" i="21" s="1"/>
  <c r="V44" i="21" s="1"/>
  <c r="W40" i="21" s="1"/>
  <c r="W42" i="21" s="1"/>
  <c r="W44" i="21" s="1"/>
  <c r="X40" i="21" s="1"/>
  <c r="X42" i="21" s="1"/>
  <c r="X44" i="21" s="1"/>
  <c r="Y40" i="21" s="1"/>
  <c r="Y42" i="21" s="1"/>
  <c r="Y44" i="21" s="1"/>
  <c r="Z40" i="21" s="1"/>
  <c r="Z42" i="21" s="1"/>
  <c r="Z44" i="21" s="1"/>
  <c r="AA40" i="21" s="1"/>
  <c r="T15" i="18"/>
  <c r="U15" i="18"/>
  <c r="EC15" i="18"/>
  <c r="FS15" i="18"/>
  <c r="U19" i="18"/>
  <c r="EB15" i="18"/>
  <c r="EA15" i="18"/>
  <c r="BV17" i="18"/>
  <c r="GJ17" i="18"/>
  <c r="FQ113" i="18"/>
  <c r="R15" i="18"/>
  <c r="CD121" i="18"/>
  <c r="FF117" i="18"/>
  <c r="FF15" i="18"/>
  <c r="AH15" i="18"/>
  <c r="AH19" i="18"/>
  <c r="EP15" i="18"/>
  <c r="CT19" i="18"/>
  <c r="CT117" i="18"/>
  <c r="N15" i="18"/>
  <c r="AD17" i="18"/>
  <c r="AT17" i="18"/>
  <c r="BJ15" i="18"/>
  <c r="BZ17" i="18"/>
  <c r="DF17" i="18"/>
  <c r="DF15" i="18"/>
  <c r="FB17" i="18"/>
  <c r="FR15" i="18"/>
  <c r="FR113" i="18"/>
  <c r="GH17" i="18"/>
  <c r="DV17" i="18"/>
  <c r="AD19" i="18"/>
  <c r="BN15" i="18"/>
  <c r="BN19" i="18"/>
  <c r="AE17" i="18"/>
  <c r="BK17" i="18"/>
  <c r="BK15" i="18"/>
  <c r="CA108" i="18"/>
  <c r="CA17" i="18"/>
  <c r="DG113" i="18"/>
  <c r="DG15" i="18"/>
  <c r="EM17" i="18"/>
  <c r="EM15" i="18"/>
  <c r="FC17" i="18"/>
  <c r="FS108" i="18"/>
  <c r="FS113" i="18"/>
  <c r="GI17" i="18"/>
  <c r="DW17" i="18"/>
  <c r="AE19" i="18"/>
  <c r="DV113" i="18"/>
  <c r="DJ15" i="18"/>
  <c r="AU17" i="18"/>
  <c r="P19" i="18"/>
  <c r="P17" i="18"/>
  <c r="AF117" i="18"/>
  <c r="AV17" i="18"/>
  <c r="AV15" i="18"/>
  <c r="BL15" i="18"/>
  <c r="BL19" i="18"/>
  <c r="CB17" i="18"/>
  <c r="CR17" i="18"/>
  <c r="DH15" i="18"/>
  <c r="EN15" i="18"/>
  <c r="FD17" i="18"/>
  <c r="CD15" i="18"/>
  <c r="DX17" i="18"/>
  <c r="AF19" i="18"/>
  <c r="AX15" i="18"/>
  <c r="FV15" i="18"/>
  <c r="AG19" i="18"/>
  <c r="AG15" i="18"/>
  <c r="AW15" i="18"/>
  <c r="BM19" i="18"/>
  <c r="CS117" i="18"/>
  <c r="DI15" i="18"/>
  <c r="EO15" i="18"/>
  <c r="FE15" i="18"/>
  <c r="CE15" i="18"/>
  <c r="AI19" i="18"/>
  <c r="EC115" i="18"/>
  <c r="AY19" i="18"/>
  <c r="DM19" i="18"/>
  <c r="FY108" i="18"/>
  <c r="AY15" i="18"/>
  <c r="AQ17" i="18"/>
  <c r="GD17" i="18"/>
  <c r="AZ19" i="18"/>
  <c r="EB19" i="18"/>
  <c r="GE108" i="18"/>
  <c r="AZ15" i="18"/>
  <c r="AR17" i="18"/>
  <c r="GE17" i="18"/>
  <c r="BA19" i="18"/>
  <c r="BA15" i="18"/>
  <c r="FG15" i="18"/>
  <c r="AS17" i="18"/>
  <c r="GF17" i="18"/>
  <c r="CG15" i="18"/>
  <c r="CW15" i="18"/>
  <c r="DL19" i="18"/>
  <c r="EQ15" i="18"/>
  <c r="FH15" i="18"/>
  <c r="GG17" i="18"/>
  <c r="ES19" i="18"/>
  <c r="CU19" i="18"/>
  <c r="CF15" i="18"/>
  <c r="EB115" i="18"/>
  <c r="DK19" i="18"/>
  <c r="DK15" i="18"/>
  <c r="FI15" i="18"/>
  <c r="FO19" i="18"/>
  <c r="CE121" i="18"/>
  <c r="S117" i="18"/>
  <c r="S15" i="18"/>
  <c r="S19" i="18"/>
  <c r="BO19" i="18"/>
  <c r="CF121" i="18"/>
  <c r="CH117" i="18"/>
  <c r="CH121" i="18"/>
  <c r="CH113" i="18"/>
  <c r="CH123" i="18"/>
  <c r="CH115" i="18"/>
  <c r="CH108" i="18"/>
  <c r="CH17" i="18"/>
  <c r="F7" i="18"/>
  <c r="F117" i="18"/>
  <c r="F121" i="18"/>
  <c r="F113" i="18"/>
  <c r="F123" i="18"/>
  <c r="F115" i="18"/>
  <c r="F108" i="18"/>
  <c r="DN117" i="18"/>
  <c r="DN121" i="18"/>
  <c r="DN113" i="18"/>
  <c r="DN115" i="18"/>
  <c r="DN123" i="18"/>
  <c r="DN108" i="18"/>
  <c r="DN17" i="18"/>
  <c r="CI7" i="18"/>
  <c r="CI121" i="18"/>
  <c r="CI113" i="18"/>
  <c r="CI123" i="18"/>
  <c r="CI115" i="18"/>
  <c r="CI108" i="18"/>
  <c r="CI117" i="18"/>
  <c r="CI17" i="18"/>
  <c r="CI15" i="18"/>
  <c r="H10" i="18"/>
  <c r="H117" i="18"/>
  <c r="H121" i="18"/>
  <c r="H113" i="18"/>
  <c r="H123" i="18"/>
  <c r="H115" i="18"/>
  <c r="H108" i="18"/>
  <c r="H15" i="18"/>
  <c r="EF117" i="18"/>
  <c r="EF121" i="18"/>
  <c r="EF113" i="18"/>
  <c r="EF123" i="18"/>
  <c r="EF115" i="18"/>
  <c r="EF108" i="18"/>
  <c r="EF15" i="18"/>
  <c r="BU10" i="18"/>
  <c r="BU117" i="18"/>
  <c r="BU121" i="18"/>
  <c r="BU113" i="18"/>
  <c r="BU115" i="18"/>
  <c r="BU108" i="18"/>
  <c r="BU123" i="18"/>
  <c r="BU15" i="18"/>
  <c r="BU19" i="18"/>
  <c r="FM117" i="18"/>
  <c r="FM115" i="18"/>
  <c r="FM121" i="18"/>
  <c r="FM108" i="18"/>
  <c r="FM123" i="18"/>
  <c r="FM15" i="18"/>
  <c r="CL10" i="18"/>
  <c r="CL117" i="18"/>
  <c r="CL121" i="18"/>
  <c r="CL113" i="18"/>
  <c r="CL123" i="18"/>
  <c r="CL115" i="18"/>
  <c r="CL15" i="18"/>
  <c r="CL19" i="18"/>
  <c r="GD117" i="18"/>
  <c r="GD121" i="18"/>
  <c r="GD113" i="18"/>
  <c r="GD123" i="18"/>
  <c r="GD115" i="18"/>
  <c r="GD108" i="18"/>
  <c r="GD15" i="18"/>
  <c r="EU19" i="18"/>
  <c r="BW7" i="18"/>
  <c r="BW121" i="18"/>
  <c r="BW113" i="18"/>
  <c r="BW123" i="18"/>
  <c r="BW115" i="18"/>
  <c r="BW117" i="18"/>
  <c r="BW108" i="18"/>
  <c r="BW15" i="18"/>
  <c r="BW19" i="18"/>
  <c r="EY121" i="18"/>
  <c r="EY113" i="18"/>
  <c r="EY123" i="18"/>
  <c r="EY115" i="18"/>
  <c r="EY117" i="18"/>
  <c r="EY108" i="18"/>
  <c r="EY15" i="18"/>
  <c r="DP19" i="18"/>
  <c r="BH7" i="18"/>
  <c r="BH121" i="18"/>
  <c r="BH113" i="18"/>
  <c r="BH123" i="18"/>
  <c r="BH115" i="18"/>
  <c r="BH117" i="18"/>
  <c r="BH108" i="18"/>
  <c r="BH19" i="18"/>
  <c r="BH15" i="18"/>
  <c r="DT121" i="18"/>
  <c r="DT113" i="18"/>
  <c r="DT123" i="18"/>
  <c r="DT115" i="18"/>
  <c r="DT108" i="18"/>
  <c r="DT117" i="18"/>
  <c r="DT19" i="18"/>
  <c r="DT15" i="18"/>
  <c r="GF121" i="18"/>
  <c r="GF113" i="18"/>
  <c r="GF123" i="18"/>
  <c r="GF115" i="18"/>
  <c r="GF117" i="18"/>
  <c r="GF108" i="18"/>
  <c r="GF19" i="18"/>
  <c r="GF15" i="18"/>
  <c r="CK19" i="18"/>
  <c r="GC19" i="18"/>
  <c r="M113" i="18"/>
  <c r="M117" i="18"/>
  <c r="M108" i="18"/>
  <c r="M123" i="18"/>
  <c r="M115" i="18"/>
  <c r="M121" i="18"/>
  <c r="M15" i="18"/>
  <c r="CO115" i="18"/>
  <c r="CO121" i="18"/>
  <c r="CO113" i="18"/>
  <c r="CO117" i="18"/>
  <c r="CO15" i="18"/>
  <c r="CO123" i="18"/>
  <c r="CO19" i="18"/>
  <c r="FQ115" i="18"/>
  <c r="FQ121" i="18"/>
  <c r="FQ123" i="18"/>
  <c r="FQ15" i="18"/>
  <c r="FQ108" i="18"/>
  <c r="FQ117" i="18"/>
  <c r="FN17" i="18"/>
  <c r="BJ123" i="18"/>
  <c r="BJ115" i="18"/>
  <c r="BJ117" i="18"/>
  <c r="BJ108" i="18"/>
  <c r="BJ113" i="18"/>
  <c r="BJ121" i="18"/>
  <c r="BJ19" i="18"/>
  <c r="EL123" i="18"/>
  <c r="EL115" i="18"/>
  <c r="EL121" i="18"/>
  <c r="EL108" i="18"/>
  <c r="EL117" i="18"/>
  <c r="EL113" i="18"/>
  <c r="EL19" i="18"/>
  <c r="EK17" i="18"/>
  <c r="DS19" i="18"/>
  <c r="CQ7" i="18"/>
  <c r="CQ123" i="18"/>
  <c r="CQ115" i="18"/>
  <c r="CQ121" i="18"/>
  <c r="CQ108" i="18"/>
  <c r="CQ113" i="18"/>
  <c r="CQ117" i="18"/>
  <c r="CQ19" i="18"/>
  <c r="FS123" i="18"/>
  <c r="FS115" i="18"/>
  <c r="FS121" i="18"/>
  <c r="FS117" i="18"/>
  <c r="BG17" i="18"/>
  <c r="FP17" i="18"/>
  <c r="CB10" i="18"/>
  <c r="CB123" i="18"/>
  <c r="CB115" i="18"/>
  <c r="CB117" i="18"/>
  <c r="CB113" i="18"/>
  <c r="CB108" i="18"/>
  <c r="CB19" i="18"/>
  <c r="CB121" i="18"/>
  <c r="DX123" i="18"/>
  <c r="DX115" i="18"/>
  <c r="DX117" i="18"/>
  <c r="DX113" i="18"/>
  <c r="DX108" i="18"/>
  <c r="DX121" i="18"/>
  <c r="DX19" i="18"/>
  <c r="EN123" i="18"/>
  <c r="EN115" i="18"/>
  <c r="EN121" i="18"/>
  <c r="EN108" i="18"/>
  <c r="EN117" i="18"/>
  <c r="EN113" i="18"/>
  <c r="EN19" i="18"/>
  <c r="FT123" i="18"/>
  <c r="FT115" i="18"/>
  <c r="FT108" i="18"/>
  <c r="FT117" i="18"/>
  <c r="FT121" i="18"/>
  <c r="FT113" i="18"/>
  <c r="FT19" i="18"/>
  <c r="AI15" i="18"/>
  <c r="BM15" i="18"/>
  <c r="CQ15" i="18"/>
  <c r="DN15" i="18"/>
  <c r="ER15" i="18"/>
  <c r="BH17" i="18"/>
  <c r="CL17" i="18"/>
  <c r="DP17" i="18"/>
  <c r="FQ17" i="18"/>
  <c r="AK19" i="18"/>
  <c r="BQ19" i="18"/>
  <c r="CW19" i="18"/>
  <c r="EC19" i="18"/>
  <c r="FB19" i="18"/>
  <c r="GH19" i="18"/>
  <c r="BX108" i="18"/>
  <c r="DZ121" i="18"/>
  <c r="CX117" i="18"/>
  <c r="CX121" i="18"/>
  <c r="CX113" i="18"/>
  <c r="CX123" i="18"/>
  <c r="CX115" i="18"/>
  <c r="CX17" i="18"/>
  <c r="CX108" i="18"/>
  <c r="BS7" i="18"/>
  <c r="BS121" i="18"/>
  <c r="BS113" i="18"/>
  <c r="BS115" i="18"/>
  <c r="BS123" i="18"/>
  <c r="BS117" i="18"/>
  <c r="BS108" i="18"/>
  <c r="BS17" i="18"/>
  <c r="BS15" i="18"/>
  <c r="FK121" i="18"/>
  <c r="FK113" i="18"/>
  <c r="FK115" i="18"/>
  <c r="FK108" i="18"/>
  <c r="FK123" i="18"/>
  <c r="FK17" i="18"/>
  <c r="FK117" i="18"/>
  <c r="FK15" i="18"/>
  <c r="BD10" i="18"/>
  <c r="BD117" i="18"/>
  <c r="BD121" i="18"/>
  <c r="BD113" i="18"/>
  <c r="BD123" i="18"/>
  <c r="BD108" i="18"/>
  <c r="BD115" i="18"/>
  <c r="BD15" i="18"/>
  <c r="BD19" i="18"/>
  <c r="EV117" i="18"/>
  <c r="EV121" i="18"/>
  <c r="EV113" i="18"/>
  <c r="EV115" i="18"/>
  <c r="EV108" i="18"/>
  <c r="EV123" i="18"/>
  <c r="EV15" i="18"/>
  <c r="AO10" i="18"/>
  <c r="AO117" i="18"/>
  <c r="AO115" i="18"/>
  <c r="AO121" i="18"/>
  <c r="AO113" i="18"/>
  <c r="AO108" i="18"/>
  <c r="AO19" i="18"/>
  <c r="AO15" i="18"/>
  <c r="AO123" i="18"/>
  <c r="EG117" i="18"/>
  <c r="EG123" i="18"/>
  <c r="EG121" i="18"/>
  <c r="EG115" i="18"/>
  <c r="EG113" i="18"/>
  <c r="EG108" i="18"/>
  <c r="EG15" i="18"/>
  <c r="Z10" i="18"/>
  <c r="Z117" i="18"/>
  <c r="Z121" i="18"/>
  <c r="Z113" i="18"/>
  <c r="Z123" i="18"/>
  <c r="Z115" i="18"/>
  <c r="Z108" i="18"/>
  <c r="Z19" i="18"/>
  <c r="Z15" i="18"/>
  <c r="DB10" i="18"/>
  <c r="DB117" i="18"/>
  <c r="DB121" i="18"/>
  <c r="DB113" i="18"/>
  <c r="DB123" i="18"/>
  <c r="DB115" i="18"/>
  <c r="DB108" i="18"/>
  <c r="DB15" i="18"/>
  <c r="X17" i="18"/>
  <c r="AQ7" i="18"/>
  <c r="AQ121" i="18"/>
  <c r="AQ113" i="18"/>
  <c r="AQ123" i="18"/>
  <c r="AQ115" i="18"/>
  <c r="AQ117" i="18"/>
  <c r="AQ108" i="18"/>
  <c r="AQ19" i="18"/>
  <c r="AQ15" i="18"/>
  <c r="DS121" i="18"/>
  <c r="DS113" i="18"/>
  <c r="DS123" i="18"/>
  <c r="DS115" i="18"/>
  <c r="DS108" i="18"/>
  <c r="DS117" i="18"/>
  <c r="DS15" i="18"/>
  <c r="EV19" i="18"/>
  <c r="DO117" i="18"/>
  <c r="AR7" i="18"/>
  <c r="AR121" i="18"/>
  <c r="AR113" i="18"/>
  <c r="AR123" i="18"/>
  <c r="AR115" i="18"/>
  <c r="AR117" i="18"/>
  <c r="AR108" i="18"/>
  <c r="AR19" i="18"/>
  <c r="AR15" i="18"/>
  <c r="DD121" i="18"/>
  <c r="DD113" i="18"/>
  <c r="DD123" i="18"/>
  <c r="DD115" i="18"/>
  <c r="DD117" i="18"/>
  <c r="DD108" i="18"/>
  <c r="DD19" i="18"/>
  <c r="DD15" i="18"/>
  <c r="FP121" i="18"/>
  <c r="FP113" i="18"/>
  <c r="FP123" i="18"/>
  <c r="FP115" i="18"/>
  <c r="FP108" i="18"/>
  <c r="FP19" i="18"/>
  <c r="FP15" i="18"/>
  <c r="FP117" i="18"/>
  <c r="BB15" i="18"/>
  <c r="FM17" i="18"/>
  <c r="DQ19" i="18"/>
  <c r="BY117" i="18"/>
  <c r="BY113" i="18"/>
  <c r="BY108" i="18"/>
  <c r="BY121" i="18"/>
  <c r="BY115" i="18"/>
  <c r="BY123" i="18"/>
  <c r="BY15" i="18"/>
  <c r="BY19" i="18"/>
  <c r="FA117" i="18"/>
  <c r="FA113" i="18"/>
  <c r="FA115" i="18"/>
  <c r="FA123" i="18"/>
  <c r="FA108" i="18"/>
  <c r="FA121" i="18"/>
  <c r="FA15" i="18"/>
  <c r="BE17" i="18"/>
  <c r="EX19" i="18"/>
  <c r="ED115" i="18"/>
  <c r="AT123" i="18"/>
  <c r="AT115" i="18"/>
  <c r="AT121" i="18"/>
  <c r="AT113" i="18"/>
  <c r="AT108" i="18"/>
  <c r="AT117" i="18"/>
  <c r="AT19" i="18"/>
  <c r="DV123" i="18"/>
  <c r="DV115" i="18"/>
  <c r="DV121" i="18"/>
  <c r="DV117" i="18"/>
  <c r="DV108" i="18"/>
  <c r="DV19" i="18"/>
  <c r="AU7" i="18"/>
  <c r="AU123" i="18"/>
  <c r="AU115" i="18"/>
  <c r="AU121" i="18"/>
  <c r="AU108" i="18"/>
  <c r="AU113" i="18"/>
  <c r="AU117" i="18"/>
  <c r="DW123" i="18"/>
  <c r="DW115" i="18"/>
  <c r="DW117" i="18"/>
  <c r="DW113" i="18"/>
  <c r="DW121" i="18"/>
  <c r="DW108" i="18"/>
  <c r="DW19" i="18"/>
  <c r="AM108" i="18"/>
  <c r="BL10" i="18"/>
  <c r="BL123" i="18"/>
  <c r="BL115" i="18"/>
  <c r="BL108" i="18"/>
  <c r="BL121" i="18"/>
  <c r="BL117" i="18"/>
  <c r="BL113" i="18"/>
  <c r="GJ123" i="18"/>
  <c r="GJ115" i="18"/>
  <c r="GJ108" i="18"/>
  <c r="GJ117" i="18"/>
  <c r="GJ113" i="18"/>
  <c r="GJ121" i="18"/>
  <c r="AG10" i="18"/>
  <c r="AG108" i="18"/>
  <c r="AG123" i="18"/>
  <c r="AG121" i="18"/>
  <c r="AG117" i="18"/>
  <c r="AG113" i="18"/>
  <c r="AG115" i="18"/>
  <c r="AG17" i="18"/>
  <c r="CC10" i="18"/>
  <c r="CC117" i="18"/>
  <c r="CC113" i="18"/>
  <c r="CC108" i="18"/>
  <c r="CC115" i="18"/>
  <c r="CC123" i="18"/>
  <c r="CC121" i="18"/>
  <c r="CC17" i="18"/>
  <c r="DI123" i="18"/>
  <c r="DI108" i="18"/>
  <c r="DI117" i="18"/>
  <c r="DI115" i="18"/>
  <c r="DI113" i="18"/>
  <c r="DI121" i="18"/>
  <c r="DI19" i="18"/>
  <c r="DI17" i="18"/>
  <c r="EO121" i="18"/>
  <c r="EO108" i="18"/>
  <c r="EO115" i="18"/>
  <c r="EO117" i="18"/>
  <c r="EO123" i="18"/>
  <c r="EO113" i="18"/>
  <c r="EO19" i="18"/>
  <c r="EO17" i="18"/>
  <c r="FU115" i="18"/>
  <c r="FU108" i="18"/>
  <c r="FU117" i="18"/>
  <c r="FU113" i="18"/>
  <c r="FU123" i="18"/>
  <c r="FU121" i="18"/>
  <c r="FU19" i="18"/>
  <c r="FU17" i="18"/>
  <c r="F15" i="18"/>
  <c r="AJ15" i="18"/>
  <c r="CR15" i="18"/>
  <c r="DV15" i="18"/>
  <c r="ES15" i="18"/>
  <c r="CM17" i="18"/>
  <c r="DQ17" i="18"/>
  <c r="EN17" i="18"/>
  <c r="FR17" i="18"/>
  <c r="AL19" i="18"/>
  <c r="BR19" i="18"/>
  <c r="CX19" i="18"/>
  <c r="ED19" i="18"/>
  <c r="FJ19" i="18"/>
  <c r="GI19" i="18"/>
  <c r="V117" i="18"/>
  <c r="V121" i="18"/>
  <c r="V113" i="18"/>
  <c r="V108" i="18"/>
  <c r="V115" i="18"/>
  <c r="V17" i="18"/>
  <c r="V19" i="18"/>
  <c r="ET117" i="18"/>
  <c r="ET121" i="18"/>
  <c r="ET113" i="18"/>
  <c r="ET108" i="18"/>
  <c r="ET115" i="18"/>
  <c r="ET123" i="18"/>
  <c r="ET17" i="18"/>
  <c r="BC7" i="18"/>
  <c r="BC121" i="18"/>
  <c r="BC113" i="18"/>
  <c r="BC117" i="18"/>
  <c r="BC123" i="18"/>
  <c r="BC108" i="18"/>
  <c r="BC115" i="18"/>
  <c r="BC17" i="18"/>
  <c r="BC15" i="18"/>
  <c r="EE121" i="18"/>
  <c r="EE113" i="18"/>
  <c r="EE123" i="18"/>
  <c r="EE117" i="18"/>
  <c r="EE115" i="18"/>
  <c r="EE108" i="18"/>
  <c r="EE17" i="18"/>
  <c r="EE15" i="18"/>
  <c r="AN10" i="18"/>
  <c r="AN117" i="18"/>
  <c r="AN121" i="18"/>
  <c r="AN113" i="18"/>
  <c r="AN115" i="18"/>
  <c r="AN108" i="18"/>
  <c r="AN19" i="18"/>
  <c r="AN15" i="18"/>
  <c r="AN123" i="18"/>
  <c r="DP117" i="18"/>
  <c r="DP121" i="18"/>
  <c r="DP113" i="18"/>
  <c r="DP115" i="18"/>
  <c r="DP108" i="18"/>
  <c r="DP123" i="18"/>
  <c r="DP15" i="18"/>
  <c r="I10" i="18"/>
  <c r="I117" i="18"/>
  <c r="I123" i="18"/>
  <c r="I113" i="18"/>
  <c r="I108" i="18"/>
  <c r="I115" i="18"/>
  <c r="I121" i="18"/>
  <c r="I15" i="18"/>
  <c r="DA10" i="18"/>
  <c r="DA117" i="18"/>
  <c r="DA113" i="18"/>
  <c r="DA123" i="18"/>
  <c r="DA121" i="18"/>
  <c r="DA115" i="18"/>
  <c r="DA108" i="18"/>
  <c r="DA15" i="18"/>
  <c r="BB19" i="18"/>
  <c r="BV10" i="18"/>
  <c r="BV117" i="18"/>
  <c r="BV121" i="18"/>
  <c r="BV113" i="18"/>
  <c r="BV123" i="18"/>
  <c r="BV115" i="18"/>
  <c r="BV108" i="18"/>
  <c r="BV15" i="18"/>
  <c r="BV19" i="18"/>
  <c r="FN117" i="18"/>
  <c r="FN121" i="18"/>
  <c r="FN113" i="18"/>
  <c r="FN123" i="18"/>
  <c r="FN115" i="18"/>
  <c r="FN108" i="18"/>
  <c r="FN15" i="18"/>
  <c r="CI19" i="18"/>
  <c r="AA7" i="18"/>
  <c r="AA121" i="18"/>
  <c r="AA113" i="18"/>
  <c r="AA123" i="18"/>
  <c r="AA115" i="18"/>
  <c r="AA117" i="18"/>
  <c r="AA108" i="18"/>
  <c r="AA19" i="18"/>
  <c r="AA15" i="18"/>
  <c r="EI121" i="18"/>
  <c r="EI113" i="18"/>
  <c r="EI123" i="18"/>
  <c r="EI115" i="18"/>
  <c r="EI117" i="18"/>
  <c r="EI15" i="18"/>
  <c r="EI108" i="18"/>
  <c r="AF10" i="18"/>
  <c r="AF123" i="18"/>
  <c r="AF115" i="18"/>
  <c r="AF108" i="18"/>
  <c r="AF121" i="18"/>
  <c r="AF113" i="18"/>
  <c r="FD123" i="18"/>
  <c r="FD115" i="18"/>
  <c r="FD108" i="18"/>
  <c r="FD113" i="18"/>
  <c r="FD117" i="18"/>
  <c r="FD121" i="18"/>
  <c r="FD19" i="18"/>
  <c r="Q10" i="18"/>
  <c r="Q121" i="18"/>
  <c r="Q108" i="18"/>
  <c r="Q115" i="18"/>
  <c r="Q123" i="18"/>
  <c r="Q113" i="18"/>
  <c r="Q17" i="18"/>
  <c r="AW10" i="18"/>
  <c r="AW115" i="18"/>
  <c r="AW108" i="18"/>
  <c r="AW117" i="18"/>
  <c r="AW113" i="18"/>
  <c r="AW123" i="18"/>
  <c r="AW121" i="18"/>
  <c r="AW17" i="18"/>
  <c r="BM10" i="18"/>
  <c r="BM123" i="18"/>
  <c r="BM108" i="18"/>
  <c r="BM121" i="18"/>
  <c r="BM117" i="18"/>
  <c r="BM113" i="18"/>
  <c r="BM115" i="18"/>
  <c r="BM17" i="18"/>
  <c r="CS10" i="18"/>
  <c r="CS121" i="18"/>
  <c r="CS115" i="18"/>
  <c r="CS108" i="18"/>
  <c r="CS113" i="18"/>
  <c r="CS123" i="18"/>
  <c r="CS19" i="18"/>
  <c r="CS17" i="18"/>
  <c r="DY117" i="18"/>
  <c r="DY113" i="18"/>
  <c r="DY108" i="18"/>
  <c r="DY121" i="18"/>
  <c r="DY115" i="18"/>
  <c r="DY123" i="18"/>
  <c r="DY19" i="18"/>
  <c r="DY17" i="18"/>
  <c r="FE108" i="18"/>
  <c r="FE123" i="18"/>
  <c r="FE113" i="18"/>
  <c r="FE115" i="18"/>
  <c r="FE117" i="18"/>
  <c r="FE121" i="18"/>
  <c r="FE19" i="18"/>
  <c r="FE17" i="18"/>
  <c r="R10" i="18"/>
  <c r="R121" i="18"/>
  <c r="R108" i="18"/>
  <c r="R115" i="18"/>
  <c r="R123" i="18"/>
  <c r="R113" i="18"/>
  <c r="R17" i="18"/>
  <c r="AH10" i="18"/>
  <c r="AH108" i="18"/>
  <c r="AH123" i="18"/>
  <c r="AH121" i="18"/>
  <c r="AH117" i="18"/>
  <c r="AH115" i="18"/>
  <c r="AH113" i="18"/>
  <c r="AH17" i="18"/>
  <c r="AX10" i="18"/>
  <c r="AX108" i="18"/>
  <c r="AX117" i="18"/>
  <c r="AX113" i="18"/>
  <c r="AX115" i="18"/>
  <c r="AX123" i="18"/>
  <c r="AX121" i="18"/>
  <c r="AX17" i="18"/>
  <c r="BN10" i="18"/>
  <c r="BN108" i="18"/>
  <c r="BN121" i="18"/>
  <c r="BN117" i="18"/>
  <c r="BN113" i="18"/>
  <c r="BN123" i="18"/>
  <c r="BN115" i="18"/>
  <c r="BN17" i="18"/>
  <c r="CD10" i="18"/>
  <c r="CD108" i="18"/>
  <c r="CD117" i="18"/>
  <c r="CD115" i="18"/>
  <c r="CD113" i="18"/>
  <c r="CD123" i="18"/>
  <c r="CD17" i="18"/>
  <c r="CT10" i="18"/>
  <c r="CT115" i="18"/>
  <c r="CT108" i="18"/>
  <c r="CT121" i="18"/>
  <c r="CT113" i="18"/>
  <c r="CT123" i="18"/>
  <c r="CT17" i="18"/>
  <c r="DJ123" i="18"/>
  <c r="DJ108" i="18"/>
  <c r="DJ117" i="18"/>
  <c r="DJ115" i="18"/>
  <c r="DJ113" i="18"/>
  <c r="DJ121" i="18"/>
  <c r="DJ19" i="18"/>
  <c r="DJ17" i="18"/>
  <c r="DZ117" i="18"/>
  <c r="DZ113" i="18"/>
  <c r="DZ108" i="18"/>
  <c r="DZ115" i="18"/>
  <c r="DZ123" i="18"/>
  <c r="DZ19" i="18"/>
  <c r="DZ17" i="18"/>
  <c r="EP121" i="18"/>
  <c r="EP108" i="18"/>
  <c r="EP115" i="18"/>
  <c r="EP117" i="18"/>
  <c r="EP123" i="18"/>
  <c r="EP113" i="18"/>
  <c r="EP19" i="18"/>
  <c r="EP17" i="18"/>
  <c r="FF108" i="18"/>
  <c r="FF123" i="18"/>
  <c r="FF113" i="18"/>
  <c r="FF121" i="18"/>
  <c r="FF115" i="18"/>
  <c r="FF19" i="18"/>
  <c r="FF17" i="18"/>
  <c r="FV108" i="18"/>
  <c r="FV117" i="18"/>
  <c r="FV113" i="18"/>
  <c r="FV123" i="18"/>
  <c r="FV121" i="18"/>
  <c r="FV115" i="18"/>
  <c r="FV19" i="18"/>
  <c r="FV17" i="18"/>
  <c r="AK15" i="18"/>
  <c r="BO15" i="18"/>
  <c r="CS15" i="18"/>
  <c r="DW15" i="18"/>
  <c r="ET15" i="18"/>
  <c r="AF17" i="18"/>
  <c r="BJ17" i="18"/>
  <c r="EV17" i="18"/>
  <c r="FS17" i="18"/>
  <c r="AU19" i="18"/>
  <c r="BS19" i="18"/>
  <c r="CY19" i="18"/>
  <c r="EE19" i="18"/>
  <c r="FK19" i="18"/>
  <c r="GJ19" i="18"/>
  <c r="T113" i="18"/>
  <c r="BB117" i="18"/>
  <c r="BB121" i="18"/>
  <c r="BB113" i="18"/>
  <c r="BB108" i="18"/>
  <c r="BB115" i="18"/>
  <c r="BB17" i="18"/>
  <c r="BB123" i="18"/>
  <c r="FJ117" i="18"/>
  <c r="FJ121" i="18"/>
  <c r="FJ113" i="18"/>
  <c r="FJ123" i="18"/>
  <c r="FJ115" i="18"/>
  <c r="FJ17" i="18"/>
  <c r="FJ108" i="18"/>
  <c r="W7" i="18"/>
  <c r="W121" i="18"/>
  <c r="W113" i="18"/>
  <c r="W123" i="18"/>
  <c r="W115" i="18"/>
  <c r="W108" i="18"/>
  <c r="W17" i="18"/>
  <c r="W19" i="18"/>
  <c r="W15" i="18"/>
  <c r="DO121" i="18"/>
  <c r="DO113" i="18"/>
  <c r="DO115" i="18"/>
  <c r="DO123" i="18"/>
  <c r="DO108" i="18"/>
  <c r="DO17" i="18"/>
  <c r="DO15" i="18"/>
  <c r="X10" i="18"/>
  <c r="X117" i="18"/>
  <c r="X121" i="18"/>
  <c r="X113" i="18"/>
  <c r="X123" i="18"/>
  <c r="X115" i="18"/>
  <c r="X108" i="18"/>
  <c r="X19" i="18"/>
  <c r="X15" i="18"/>
  <c r="CZ10" i="18"/>
  <c r="CZ117" i="18"/>
  <c r="CZ121" i="18"/>
  <c r="CZ113" i="18"/>
  <c r="CZ108" i="18"/>
  <c r="CZ123" i="18"/>
  <c r="CZ115" i="18"/>
  <c r="CZ15" i="18"/>
  <c r="CK10" i="18"/>
  <c r="CK117" i="18"/>
  <c r="CK115" i="18"/>
  <c r="CK123" i="18"/>
  <c r="CK121" i="18"/>
  <c r="CK113" i="18"/>
  <c r="CK15" i="18"/>
  <c r="GC117" i="18"/>
  <c r="GC123" i="18"/>
  <c r="GC121" i="18"/>
  <c r="GC115" i="18"/>
  <c r="GC108" i="18"/>
  <c r="GC113" i="18"/>
  <c r="GC15" i="18"/>
  <c r="ED15" i="18"/>
  <c r="EF17" i="18"/>
  <c r="CH19" i="18"/>
  <c r="BF10" i="18"/>
  <c r="BF117" i="18"/>
  <c r="BF121" i="18"/>
  <c r="BF113" i="18"/>
  <c r="BF123" i="18"/>
  <c r="BF115" i="18"/>
  <c r="BF108" i="18"/>
  <c r="BF15" i="18"/>
  <c r="BF19" i="18"/>
  <c r="EH117" i="18"/>
  <c r="EH121" i="18"/>
  <c r="EH113" i="18"/>
  <c r="EH123" i="18"/>
  <c r="EH115" i="18"/>
  <c r="EH108" i="18"/>
  <c r="EH15" i="18"/>
  <c r="BC19" i="18"/>
  <c r="DC121" i="18"/>
  <c r="DC113" i="18"/>
  <c r="DC123" i="18"/>
  <c r="DC115" i="18"/>
  <c r="DC117" i="18"/>
  <c r="DC108" i="18"/>
  <c r="DC15" i="18"/>
  <c r="DC19" i="18"/>
  <c r="FJ15" i="18"/>
  <c r="EH17" i="18"/>
  <c r="BI123" i="18"/>
  <c r="BI121" i="18"/>
  <c r="BI117" i="18"/>
  <c r="BI108" i="18"/>
  <c r="BI113" i="18"/>
  <c r="BI15" i="18"/>
  <c r="BI19" i="18"/>
  <c r="BI115" i="18"/>
  <c r="DU121" i="18"/>
  <c r="DU108" i="18"/>
  <c r="DU117" i="18"/>
  <c r="DU115" i="18"/>
  <c r="DU123" i="18"/>
  <c r="DU15" i="18"/>
  <c r="DU19" i="18"/>
  <c r="GD19" i="18"/>
  <c r="N123" i="18"/>
  <c r="N115" i="18"/>
  <c r="N117" i="18"/>
  <c r="N108" i="18"/>
  <c r="N121" i="18"/>
  <c r="N113" i="18"/>
  <c r="CP123" i="18"/>
  <c r="CP115" i="18"/>
  <c r="CP121" i="18"/>
  <c r="CP108" i="18"/>
  <c r="CP113" i="18"/>
  <c r="CP117" i="18"/>
  <c r="CP19" i="18"/>
  <c r="FR123" i="18"/>
  <c r="FR115" i="18"/>
  <c r="FR121" i="18"/>
  <c r="FR117" i="18"/>
  <c r="FR108" i="18"/>
  <c r="CJ17" i="18"/>
  <c r="AL108" i="18"/>
  <c r="O7" i="18"/>
  <c r="O123" i="18"/>
  <c r="O115" i="18"/>
  <c r="O121" i="18"/>
  <c r="O117" i="18"/>
  <c r="O108" i="18"/>
  <c r="O113" i="18"/>
  <c r="CA7" i="18"/>
  <c r="CA123" i="18"/>
  <c r="CA115" i="18"/>
  <c r="CA117" i="18"/>
  <c r="CA113" i="18"/>
  <c r="CA121" i="18"/>
  <c r="CA19" i="18"/>
  <c r="EM123" i="18"/>
  <c r="EM115" i="18"/>
  <c r="EM121" i="18"/>
  <c r="EM108" i="18"/>
  <c r="EM117" i="18"/>
  <c r="EM113" i="18"/>
  <c r="EM19" i="18"/>
  <c r="AV10" i="18"/>
  <c r="AV123" i="18"/>
  <c r="AV115" i="18"/>
  <c r="AV108" i="18"/>
  <c r="AV121" i="18"/>
  <c r="AV117" i="18"/>
  <c r="AV113" i="18"/>
  <c r="AI7" i="18"/>
  <c r="AI108" i="18"/>
  <c r="AI123" i="18"/>
  <c r="AI121" i="18"/>
  <c r="AI117" i="18"/>
  <c r="AI115" i="18"/>
  <c r="AI113" i="18"/>
  <c r="AI17" i="18"/>
  <c r="CE7" i="18"/>
  <c r="CE108" i="18"/>
  <c r="CE123" i="18"/>
  <c r="CE115" i="18"/>
  <c r="CE113" i="18"/>
  <c r="CE117" i="18"/>
  <c r="CE17" i="18"/>
  <c r="EA117" i="18"/>
  <c r="EA113" i="18"/>
  <c r="EA108" i="18"/>
  <c r="EA115" i="18"/>
  <c r="EA123" i="18"/>
  <c r="EA19" i="18"/>
  <c r="EA17" i="18"/>
  <c r="FW108" i="18"/>
  <c r="FW117" i="18"/>
  <c r="FW113" i="18"/>
  <c r="FW123" i="18"/>
  <c r="FW121" i="18"/>
  <c r="FW115" i="18"/>
  <c r="FW19" i="18"/>
  <c r="FW17" i="18"/>
  <c r="O15" i="18"/>
  <c r="AL15" i="18"/>
  <c r="BP15" i="18"/>
  <c r="CT15" i="18"/>
  <c r="DX15" i="18"/>
  <c r="FB15" i="18"/>
  <c r="AN17" i="18"/>
  <c r="CO17" i="18"/>
  <c r="DS17" i="18"/>
  <c r="FT17" i="18"/>
  <c r="AV19" i="18"/>
  <c r="BT19" i="18"/>
  <c r="CZ19" i="18"/>
  <c r="EF19" i="18"/>
  <c r="CL108" i="18"/>
  <c r="BR117" i="18"/>
  <c r="BR121" i="18"/>
  <c r="BR113" i="18"/>
  <c r="BR115" i="18"/>
  <c r="BR123" i="18"/>
  <c r="BR108" i="18"/>
  <c r="BR17" i="18"/>
  <c r="FZ117" i="18"/>
  <c r="FZ121" i="18"/>
  <c r="FZ113" i="18"/>
  <c r="FZ123" i="18"/>
  <c r="FZ115" i="18"/>
  <c r="FZ19" i="18"/>
  <c r="FZ17" i="18"/>
  <c r="AM7" i="18"/>
  <c r="AM121" i="18"/>
  <c r="AM113" i="18"/>
  <c r="AM115" i="18"/>
  <c r="AM123" i="18"/>
  <c r="AM117" i="18"/>
  <c r="AM17" i="18"/>
  <c r="AM19" i="18"/>
  <c r="AM15" i="18"/>
  <c r="EU121" i="18"/>
  <c r="EU113" i="18"/>
  <c r="EU117" i="18"/>
  <c r="EU108" i="18"/>
  <c r="EU115" i="18"/>
  <c r="EU123" i="18"/>
  <c r="EU17" i="18"/>
  <c r="EU15" i="18"/>
  <c r="BT10" i="18"/>
  <c r="BT117" i="18"/>
  <c r="BT121" i="18"/>
  <c r="BT113" i="18"/>
  <c r="BT123" i="18"/>
  <c r="BT115" i="18"/>
  <c r="BT108" i="18"/>
  <c r="BT15" i="18"/>
  <c r="FL117" i="18"/>
  <c r="FL121" i="18"/>
  <c r="FL113" i="18"/>
  <c r="FL115" i="18"/>
  <c r="FL108" i="18"/>
  <c r="FL123" i="18"/>
  <c r="FL15" i="18"/>
  <c r="BE10" i="18"/>
  <c r="BE117" i="18"/>
  <c r="BE123" i="18"/>
  <c r="BE108" i="18"/>
  <c r="BE121" i="18"/>
  <c r="BE115" i="18"/>
  <c r="BE113" i="18"/>
  <c r="BE15" i="18"/>
  <c r="BE19" i="18"/>
  <c r="EW117" i="18"/>
  <c r="EW113" i="18"/>
  <c r="EW121" i="18"/>
  <c r="EW115" i="18"/>
  <c r="EW108" i="18"/>
  <c r="EW123" i="18"/>
  <c r="EW15" i="18"/>
  <c r="ET19" i="18"/>
  <c r="J10" i="18"/>
  <c r="J117" i="18"/>
  <c r="J121" i="18"/>
  <c r="J113" i="18"/>
  <c r="J123" i="18"/>
  <c r="J115" i="18"/>
  <c r="J108" i="18"/>
  <c r="J15" i="18"/>
  <c r="DR117" i="18"/>
  <c r="DR121" i="18"/>
  <c r="DR113" i="18"/>
  <c r="DR123" i="18"/>
  <c r="DR115" i="18"/>
  <c r="DR108" i="18"/>
  <c r="DR15" i="18"/>
  <c r="V15" i="18"/>
  <c r="EG17" i="18"/>
  <c r="GA19" i="18"/>
  <c r="BG7" i="18"/>
  <c r="BG121" i="18"/>
  <c r="BG113" i="18"/>
  <c r="BG123" i="18"/>
  <c r="BG115" i="18"/>
  <c r="BG117" i="18"/>
  <c r="BG108" i="18"/>
  <c r="BG15" i="18"/>
  <c r="BG19" i="18"/>
  <c r="FO121" i="18"/>
  <c r="FO113" i="18"/>
  <c r="FO123" i="18"/>
  <c r="FO115" i="18"/>
  <c r="FO108" i="18"/>
  <c r="FO15" i="18"/>
  <c r="FO117" i="18"/>
  <c r="Y17" i="18"/>
  <c r="GB19" i="18"/>
  <c r="AB7" i="18"/>
  <c r="AB121" i="18"/>
  <c r="AB113" i="18"/>
  <c r="AB123" i="18"/>
  <c r="AB115" i="18"/>
  <c r="AB117" i="18"/>
  <c r="AB108" i="18"/>
  <c r="AB19" i="18"/>
  <c r="AB15" i="18"/>
  <c r="CN7" i="18"/>
  <c r="CN121" i="18"/>
  <c r="CN113" i="18"/>
  <c r="CN123" i="18"/>
  <c r="CN115" i="18"/>
  <c r="CN19" i="18"/>
  <c r="CN117" i="18"/>
  <c r="CN15" i="18"/>
  <c r="EZ121" i="18"/>
  <c r="EZ113" i="18"/>
  <c r="EZ123" i="18"/>
  <c r="EZ115" i="18"/>
  <c r="EZ117" i="18"/>
  <c r="EZ108" i="18"/>
  <c r="EZ19" i="18"/>
  <c r="EZ15" i="18"/>
  <c r="BD17" i="18"/>
  <c r="AS115" i="18"/>
  <c r="AS121" i="18"/>
  <c r="AS113" i="18"/>
  <c r="AS108" i="18"/>
  <c r="AS117" i="18"/>
  <c r="AS15" i="18"/>
  <c r="AS19" i="18"/>
  <c r="AS123" i="18"/>
  <c r="EK121" i="18"/>
  <c r="EK123" i="18"/>
  <c r="EK115" i="18"/>
  <c r="EK108" i="18"/>
  <c r="EK117" i="18"/>
  <c r="EK113" i="18"/>
  <c r="EK15" i="18"/>
  <c r="DR19" i="18"/>
  <c r="BZ123" i="18"/>
  <c r="BZ115" i="18"/>
  <c r="BZ117" i="18"/>
  <c r="BZ113" i="18"/>
  <c r="BZ108" i="18"/>
  <c r="BZ121" i="18"/>
  <c r="BZ19" i="18"/>
  <c r="FB123" i="18"/>
  <c r="FB115" i="18"/>
  <c r="FB117" i="18"/>
  <c r="FB113" i="18"/>
  <c r="FB108" i="18"/>
  <c r="FB121" i="18"/>
  <c r="CH15" i="18"/>
  <c r="AB17" i="18"/>
  <c r="FO17" i="18"/>
  <c r="BK7" i="18"/>
  <c r="BK123" i="18"/>
  <c r="BK115" i="18"/>
  <c r="BK121" i="18"/>
  <c r="BK117" i="18"/>
  <c r="BK108" i="18"/>
  <c r="BK113" i="18"/>
  <c r="BK19" i="18"/>
  <c r="FC123" i="18"/>
  <c r="FC115" i="18"/>
  <c r="FC117" i="18"/>
  <c r="FC113" i="18"/>
  <c r="FC108" i="18"/>
  <c r="FC121" i="18"/>
  <c r="FC19" i="18"/>
  <c r="CP15" i="18"/>
  <c r="P10" i="18"/>
  <c r="P123" i="18"/>
  <c r="P115" i="18"/>
  <c r="P121" i="18"/>
  <c r="P108" i="18"/>
  <c r="P117" i="18"/>
  <c r="P113" i="18"/>
  <c r="DH123" i="18"/>
  <c r="DH115" i="18"/>
  <c r="DH108" i="18"/>
  <c r="DH121" i="18"/>
  <c r="DH117" i="18"/>
  <c r="DH113" i="18"/>
  <c r="DH19" i="18"/>
  <c r="AY7" i="18"/>
  <c r="AY108" i="18"/>
  <c r="AY117" i="18"/>
  <c r="AY113" i="18"/>
  <c r="AY123" i="18"/>
  <c r="AY115" i="18"/>
  <c r="AY121" i="18"/>
  <c r="AY17" i="18"/>
  <c r="DK123" i="18"/>
  <c r="DK108" i="18"/>
  <c r="DK121" i="18"/>
  <c r="DK117" i="18"/>
  <c r="DK115" i="18"/>
  <c r="DK113" i="18"/>
  <c r="DK17" i="18"/>
  <c r="FG108" i="18"/>
  <c r="FG123" i="18"/>
  <c r="FG113" i="18"/>
  <c r="FG121" i="18"/>
  <c r="FG115" i="18"/>
  <c r="FG19" i="18"/>
  <c r="FG17" i="18"/>
  <c r="FG117" i="18"/>
  <c r="T7" i="18"/>
  <c r="T117" i="18"/>
  <c r="T108" i="18"/>
  <c r="T115" i="18"/>
  <c r="T121" i="18"/>
  <c r="T123" i="18"/>
  <c r="T17" i="18"/>
  <c r="AZ7" i="18"/>
  <c r="AZ117" i="18"/>
  <c r="AZ108" i="18"/>
  <c r="AZ113" i="18"/>
  <c r="AZ123" i="18"/>
  <c r="AZ121" i="18"/>
  <c r="AZ115" i="18"/>
  <c r="AZ17" i="18"/>
  <c r="CF7" i="18"/>
  <c r="CF117" i="18"/>
  <c r="CF108" i="18"/>
  <c r="CF123" i="18"/>
  <c r="CF113" i="18"/>
  <c r="CF115" i="18"/>
  <c r="CF17" i="18"/>
  <c r="DL117" i="18"/>
  <c r="DL108" i="18"/>
  <c r="DL121" i="18"/>
  <c r="DL123" i="18"/>
  <c r="DL115" i="18"/>
  <c r="DL113" i="18"/>
  <c r="DL17" i="18"/>
  <c r="ER117" i="18"/>
  <c r="ER108" i="18"/>
  <c r="ER115" i="18"/>
  <c r="ER123" i="18"/>
  <c r="ER121" i="18"/>
  <c r="ER113" i="18"/>
  <c r="ER19" i="18"/>
  <c r="ER17" i="18"/>
  <c r="FX117" i="18"/>
  <c r="FX108" i="18"/>
  <c r="FX113" i="18"/>
  <c r="FX123" i="18"/>
  <c r="FX121" i="18"/>
  <c r="FX115" i="18"/>
  <c r="FX19" i="18"/>
  <c r="FX17" i="18"/>
  <c r="P15" i="18"/>
  <c r="AT15" i="18"/>
  <c r="DY15" i="18"/>
  <c r="FC15" i="18"/>
  <c r="FZ15" i="18"/>
  <c r="AO17" i="18"/>
  <c r="BL17" i="18"/>
  <c r="CP17" i="18"/>
  <c r="DT17" i="18"/>
  <c r="GB17" i="18"/>
  <c r="Q19" i="18"/>
  <c r="AW19" i="18"/>
  <c r="CC19" i="18"/>
  <c r="DA19" i="18"/>
  <c r="EG19" i="18"/>
  <c r="FM19" i="18"/>
  <c r="Q117" i="18"/>
  <c r="AL117" i="18"/>
  <c r="AL121" i="18"/>
  <c r="AL113" i="18"/>
  <c r="AL123" i="18"/>
  <c r="AL115" i="18"/>
  <c r="AL17" i="18"/>
  <c r="ED117" i="18"/>
  <c r="ED121" i="18"/>
  <c r="ED113" i="18"/>
  <c r="ED123" i="18"/>
  <c r="ED108" i="18"/>
  <c r="ED17" i="18"/>
  <c r="G121" i="18"/>
  <c r="G113" i="18"/>
  <c r="G123" i="18"/>
  <c r="G117" i="18"/>
  <c r="G108" i="18"/>
  <c r="G115" i="18"/>
  <c r="G15" i="18"/>
  <c r="CY7" i="18"/>
  <c r="CY121" i="18"/>
  <c r="CY113" i="18"/>
  <c r="CY117" i="18"/>
  <c r="CY108" i="18"/>
  <c r="CY123" i="18"/>
  <c r="CY115" i="18"/>
  <c r="CY17" i="18"/>
  <c r="CY15" i="18"/>
  <c r="GA121" i="18"/>
  <c r="GA113" i="18"/>
  <c r="GA117" i="18"/>
  <c r="GA123" i="18"/>
  <c r="GA115" i="18"/>
  <c r="GA108" i="18"/>
  <c r="GA17" i="18"/>
  <c r="GA15" i="18"/>
  <c r="W117" i="18"/>
  <c r="CJ10" i="18"/>
  <c r="CJ117" i="18"/>
  <c r="CJ121" i="18"/>
  <c r="CJ113" i="18"/>
  <c r="CJ115" i="18"/>
  <c r="CJ108" i="18"/>
  <c r="CJ123" i="18"/>
  <c r="CJ15" i="18"/>
  <c r="GB117" i="18"/>
  <c r="GB121" i="18"/>
  <c r="GB113" i="18"/>
  <c r="GB123" i="18"/>
  <c r="GB115" i="18"/>
  <c r="GB108" i="18"/>
  <c r="GB15" i="18"/>
  <c r="Y10" i="18"/>
  <c r="Y117" i="18"/>
  <c r="Y113" i="18"/>
  <c r="Y123" i="18"/>
  <c r="Y115" i="18"/>
  <c r="Y108" i="18"/>
  <c r="Y121" i="18"/>
  <c r="Y19" i="18"/>
  <c r="Y15" i="18"/>
  <c r="DQ117" i="18"/>
  <c r="DQ115" i="18"/>
  <c r="DQ121" i="18"/>
  <c r="DQ108" i="18"/>
  <c r="DQ123" i="18"/>
  <c r="DQ15" i="18"/>
  <c r="DN19" i="18"/>
  <c r="FZ108" i="18"/>
  <c r="AP10" i="18"/>
  <c r="AP117" i="18"/>
  <c r="AP121" i="18"/>
  <c r="AP113" i="18"/>
  <c r="AP123" i="18"/>
  <c r="AP115" i="18"/>
  <c r="AP108" i="18"/>
  <c r="AP19" i="18"/>
  <c r="AP15" i="18"/>
  <c r="EX117" i="18"/>
  <c r="EX121" i="18"/>
  <c r="EX113" i="18"/>
  <c r="EX123" i="18"/>
  <c r="EX115" i="18"/>
  <c r="EX108" i="18"/>
  <c r="EX15" i="18"/>
  <c r="DO19" i="18"/>
  <c r="K7" i="18"/>
  <c r="K121" i="18"/>
  <c r="K113" i="18"/>
  <c r="K123" i="18"/>
  <c r="K115" i="18"/>
  <c r="K117" i="18"/>
  <c r="K108" i="18"/>
  <c r="K15" i="18"/>
  <c r="CM7" i="18"/>
  <c r="CM121" i="18"/>
  <c r="CM113" i="18"/>
  <c r="CM123" i="18"/>
  <c r="CM115" i="18"/>
  <c r="CM117" i="18"/>
  <c r="CM15" i="18"/>
  <c r="CM19" i="18"/>
  <c r="GE121" i="18"/>
  <c r="GE113" i="18"/>
  <c r="GE123" i="18"/>
  <c r="GE115" i="18"/>
  <c r="GE117" i="18"/>
  <c r="GE15" i="18"/>
  <c r="FL17" i="18"/>
  <c r="CJ19" i="18"/>
  <c r="L7" i="18"/>
  <c r="L121" i="18"/>
  <c r="L113" i="18"/>
  <c r="L123" i="18"/>
  <c r="L115" i="18"/>
  <c r="L108" i="18"/>
  <c r="L117" i="18"/>
  <c r="L15" i="18"/>
  <c r="BX7" i="18"/>
  <c r="BX121" i="18"/>
  <c r="BX113" i="18"/>
  <c r="BX123" i="18"/>
  <c r="BX115" i="18"/>
  <c r="BX117" i="18"/>
  <c r="BX19" i="18"/>
  <c r="BX15" i="18"/>
  <c r="EJ121" i="18"/>
  <c r="EJ113" i="18"/>
  <c r="EJ123" i="18"/>
  <c r="EJ115" i="18"/>
  <c r="EJ117" i="18"/>
  <c r="EJ108" i="18"/>
  <c r="EJ19" i="18"/>
  <c r="EJ15" i="18"/>
  <c r="Z17" i="18"/>
  <c r="EI17" i="18"/>
  <c r="EW19" i="18"/>
  <c r="AC117" i="18"/>
  <c r="AC113" i="18"/>
  <c r="AC123" i="18"/>
  <c r="AC115" i="18"/>
  <c r="AC108" i="18"/>
  <c r="AC121" i="18"/>
  <c r="AC19" i="18"/>
  <c r="AC15" i="18"/>
  <c r="DE117" i="18"/>
  <c r="DE113" i="18"/>
  <c r="DE123" i="18"/>
  <c r="DE121" i="18"/>
  <c r="DE115" i="18"/>
  <c r="DE108" i="18"/>
  <c r="DE15" i="18"/>
  <c r="DE19" i="18"/>
  <c r="GG123" i="18"/>
  <c r="GG121" i="18"/>
  <c r="GG115" i="18"/>
  <c r="GG117" i="18"/>
  <c r="GG108" i="18"/>
  <c r="GG113" i="18"/>
  <c r="GG15" i="18"/>
  <c r="AA17" i="18"/>
  <c r="EJ17" i="18"/>
  <c r="AD123" i="18"/>
  <c r="AD115" i="18"/>
  <c r="AD117" i="18"/>
  <c r="AD113" i="18"/>
  <c r="AD108" i="18"/>
  <c r="AD121" i="18"/>
  <c r="DF123" i="18"/>
  <c r="DF115" i="18"/>
  <c r="DF121" i="18"/>
  <c r="DF117" i="18"/>
  <c r="DF108" i="18"/>
  <c r="DF113" i="18"/>
  <c r="DF19" i="18"/>
  <c r="GH123" i="18"/>
  <c r="GH115" i="18"/>
  <c r="GH117" i="18"/>
  <c r="GH108" i="18"/>
  <c r="GH113" i="18"/>
  <c r="GH121" i="18"/>
  <c r="BF17" i="18"/>
  <c r="EY19" i="18"/>
  <c r="AE7" i="18"/>
  <c r="AE123" i="18"/>
  <c r="AE115" i="18"/>
  <c r="AE117" i="18"/>
  <c r="AE113" i="18"/>
  <c r="AE108" i="18"/>
  <c r="AE121" i="18"/>
  <c r="DG123" i="18"/>
  <c r="DG115" i="18"/>
  <c r="DG121" i="18"/>
  <c r="DG117" i="18"/>
  <c r="DG108" i="18"/>
  <c r="DG19" i="18"/>
  <c r="GI123" i="18"/>
  <c r="GI115" i="18"/>
  <c r="GI117" i="18"/>
  <c r="GI108" i="18"/>
  <c r="GI113" i="18"/>
  <c r="GI121" i="18"/>
  <c r="AC17" i="18"/>
  <c r="CK17" i="18"/>
  <c r="EL17" i="18"/>
  <c r="FA19" i="18"/>
  <c r="CR10" i="18"/>
  <c r="CR123" i="18"/>
  <c r="CR115" i="18"/>
  <c r="CR121" i="18"/>
  <c r="CR108" i="18"/>
  <c r="CR113" i="18"/>
  <c r="CR117" i="18"/>
  <c r="CR19" i="18"/>
  <c r="S7" i="18"/>
  <c r="S121" i="18"/>
  <c r="S108" i="18"/>
  <c r="S115" i="18"/>
  <c r="S123" i="18"/>
  <c r="S113" i="18"/>
  <c r="S17" i="18"/>
  <c r="BO7" i="18"/>
  <c r="BO108" i="18"/>
  <c r="BO121" i="18"/>
  <c r="BO115" i="18"/>
  <c r="BO117" i="18"/>
  <c r="BO123" i="18"/>
  <c r="BO113" i="18"/>
  <c r="BO17" i="18"/>
  <c r="CU7" i="18"/>
  <c r="CU115" i="18"/>
  <c r="CU108" i="18"/>
  <c r="CU117" i="18"/>
  <c r="CU113" i="18"/>
  <c r="CU123" i="18"/>
  <c r="CU121" i="18"/>
  <c r="CU17" i="18"/>
  <c r="EQ121" i="18"/>
  <c r="EQ108" i="18"/>
  <c r="EQ115" i="18"/>
  <c r="EQ117" i="18"/>
  <c r="EQ123" i="18"/>
  <c r="EQ113" i="18"/>
  <c r="EQ19" i="18"/>
  <c r="EQ17" i="18"/>
  <c r="AJ7" i="18"/>
  <c r="AJ117" i="18"/>
  <c r="AJ108" i="18"/>
  <c r="AJ123" i="18"/>
  <c r="AJ115" i="18"/>
  <c r="AJ113" i="18"/>
  <c r="AJ121" i="18"/>
  <c r="AJ17" i="18"/>
  <c r="BP7" i="18"/>
  <c r="BP117" i="18"/>
  <c r="BP108" i="18"/>
  <c r="BP121" i="18"/>
  <c r="BP115" i="18"/>
  <c r="BP123" i="18"/>
  <c r="BP113" i="18"/>
  <c r="BP17" i="18"/>
  <c r="CV7" i="18"/>
  <c r="CV117" i="18"/>
  <c r="CV108" i="18"/>
  <c r="CV113" i="18"/>
  <c r="CV123" i="18"/>
  <c r="CV121" i="18"/>
  <c r="CV115" i="18"/>
  <c r="CV17" i="18"/>
  <c r="EB117" i="18"/>
  <c r="EB108" i="18"/>
  <c r="EB123" i="18"/>
  <c r="EB113" i="18"/>
  <c r="EB17" i="18"/>
  <c r="FH117" i="18"/>
  <c r="FH108" i="18"/>
  <c r="FH123" i="18"/>
  <c r="FH113" i="18"/>
  <c r="FH121" i="18"/>
  <c r="FH115" i="18"/>
  <c r="FH19" i="18"/>
  <c r="FH17" i="18"/>
  <c r="U117" i="18"/>
  <c r="U115" i="18"/>
  <c r="U113" i="18"/>
  <c r="U108" i="18"/>
  <c r="U121" i="18"/>
  <c r="U17" i="18"/>
  <c r="AK117" i="18"/>
  <c r="AK123" i="18"/>
  <c r="AK121" i="18"/>
  <c r="AK115" i="18"/>
  <c r="AK113" i="18"/>
  <c r="AK108" i="18"/>
  <c r="AK17" i="18"/>
  <c r="BA117" i="18"/>
  <c r="BA113" i="18"/>
  <c r="BA108" i="18"/>
  <c r="BA121" i="18"/>
  <c r="BA115" i="18"/>
  <c r="BA17" i="18"/>
  <c r="BA123" i="18"/>
  <c r="BQ117" i="18"/>
  <c r="BQ121" i="18"/>
  <c r="BQ115" i="18"/>
  <c r="BQ123" i="18"/>
  <c r="BQ113" i="18"/>
  <c r="BQ108" i="18"/>
  <c r="BQ17" i="18"/>
  <c r="CG117" i="18"/>
  <c r="CG123" i="18"/>
  <c r="CG115" i="18"/>
  <c r="CG108" i="18"/>
  <c r="CG121" i="18"/>
  <c r="CG113" i="18"/>
  <c r="CG17" i="18"/>
  <c r="CW117" i="18"/>
  <c r="CW113" i="18"/>
  <c r="CW108" i="18"/>
  <c r="CW123" i="18"/>
  <c r="CW121" i="18"/>
  <c r="CW115" i="18"/>
  <c r="CW17" i="18"/>
  <c r="DM117" i="18"/>
  <c r="DM121" i="18"/>
  <c r="DM115" i="18"/>
  <c r="DM113" i="18"/>
  <c r="DM123" i="18"/>
  <c r="DM108" i="18"/>
  <c r="DM17" i="18"/>
  <c r="EC117" i="18"/>
  <c r="EC123" i="18"/>
  <c r="EC113" i="18"/>
  <c r="EC108" i="18"/>
  <c r="EC17" i="18"/>
  <c r="ES117" i="18"/>
  <c r="ES115" i="18"/>
  <c r="ES113" i="18"/>
  <c r="ES123" i="18"/>
  <c r="ES121" i="18"/>
  <c r="ES108" i="18"/>
  <c r="ES17" i="18"/>
  <c r="FI117" i="18"/>
  <c r="FI123" i="18"/>
  <c r="FI121" i="18"/>
  <c r="FI113" i="18"/>
  <c r="FI108" i="18"/>
  <c r="FI115" i="18"/>
  <c r="FI19" i="18"/>
  <c r="FI17" i="18"/>
  <c r="FY117" i="18"/>
  <c r="FY113" i="18"/>
  <c r="FY123" i="18"/>
  <c r="FY121" i="18"/>
  <c r="FY115" i="18"/>
  <c r="FY19" i="18"/>
  <c r="FY17" i="18"/>
  <c r="Q15" i="18"/>
  <c r="AU15" i="18"/>
  <c r="BR15" i="18"/>
  <c r="CV15" i="18"/>
  <c r="DZ15" i="18"/>
  <c r="FD15" i="18"/>
  <c r="GH15" i="18"/>
  <c r="AP17" i="18"/>
  <c r="BT17" i="18"/>
  <c r="CQ17" i="18"/>
  <c r="DU17" i="18"/>
  <c r="EY17" i="18"/>
  <c r="GC17" i="18"/>
  <c r="R19" i="18"/>
  <c r="AX19" i="18"/>
  <c r="CD19" i="18"/>
  <c r="DB19" i="18"/>
  <c r="EH19" i="18"/>
  <c r="FN19" i="18"/>
  <c r="CN108" i="18"/>
  <c r="DU113" i="18"/>
  <c r="R117" i="18"/>
  <c r="V123" i="18"/>
  <c r="X7" i="18"/>
  <c r="AV7" i="18"/>
  <c r="L10" i="18"/>
  <c r="S10" i="18"/>
  <c r="AW7" i="18"/>
  <c r="AQ10" i="18"/>
  <c r="BD7" i="18"/>
  <c r="AR10" i="18"/>
  <c r="CB7" i="18"/>
  <c r="AY10" i="18"/>
  <c r="CC7" i="18"/>
  <c r="BW10" i="18"/>
  <c r="P7" i="18"/>
  <c r="CJ7" i="18"/>
  <c r="BX10" i="18"/>
  <c r="Q7" i="18"/>
  <c r="K10" i="18"/>
  <c r="CE10" i="18"/>
  <c r="Y7" i="18"/>
  <c r="BE7" i="18"/>
  <c r="CK7" i="18"/>
  <c r="T10" i="18"/>
  <c r="AZ10" i="18"/>
  <c r="CF10" i="18"/>
  <c r="AF7" i="18"/>
  <c r="BL7" i="18"/>
  <c r="CR7" i="18"/>
  <c r="AA10" i="18"/>
  <c r="BG10" i="18"/>
  <c r="CM10" i="18"/>
  <c r="AG7" i="18"/>
  <c r="BM7" i="18"/>
  <c r="CS7" i="18"/>
  <c r="AB10" i="18"/>
  <c r="BH10" i="18"/>
  <c r="CN10" i="18"/>
  <c r="H7" i="18"/>
  <c r="AN7" i="18"/>
  <c r="BT7" i="18"/>
  <c r="CZ7" i="18"/>
  <c r="AI10" i="18"/>
  <c r="BO10" i="18"/>
  <c r="CU10" i="18"/>
  <c r="I7" i="18"/>
  <c r="AO7" i="18"/>
  <c r="BU7" i="18"/>
  <c r="DA7" i="18"/>
  <c r="AJ10" i="18"/>
  <c r="BP10" i="18"/>
  <c r="CV10" i="18"/>
  <c r="U7" i="18"/>
  <c r="U10" i="18"/>
  <c r="BI7" i="18"/>
  <c r="BI10" i="18"/>
  <c r="CG7" i="18"/>
  <c r="CG10" i="18"/>
  <c r="AS7" i="18"/>
  <c r="AS10" i="18"/>
  <c r="CW7" i="18"/>
  <c r="CW10" i="18"/>
  <c r="AC7" i="18"/>
  <c r="AC10" i="18"/>
  <c r="BQ7" i="18"/>
  <c r="BQ10" i="18"/>
  <c r="AK7" i="18"/>
  <c r="AK10" i="18"/>
  <c r="BY7" i="18"/>
  <c r="BY10" i="18"/>
  <c r="M7" i="18"/>
  <c r="M10" i="18"/>
  <c r="BA7" i="18"/>
  <c r="BA10" i="18"/>
  <c r="CO7" i="18"/>
  <c r="CO10" i="18"/>
  <c r="G7" i="18"/>
  <c r="G10" i="18"/>
  <c r="N7" i="18"/>
  <c r="N10" i="18"/>
  <c r="V7" i="18"/>
  <c r="V10" i="18"/>
  <c r="AD7" i="18"/>
  <c r="AD10" i="18"/>
  <c r="AL7" i="18"/>
  <c r="AL10" i="18"/>
  <c r="AT7" i="18"/>
  <c r="AT10" i="18"/>
  <c r="BB7" i="18"/>
  <c r="BB10" i="18"/>
  <c r="BJ7" i="18"/>
  <c r="BJ10" i="18"/>
  <c r="BR7" i="18"/>
  <c r="BR10" i="18"/>
  <c r="BZ7" i="18"/>
  <c r="BZ10" i="18"/>
  <c r="CH7" i="18"/>
  <c r="CH10" i="18"/>
  <c r="CP7" i="18"/>
  <c r="CP10" i="18"/>
  <c r="CX7" i="18"/>
  <c r="CX10" i="18"/>
  <c r="J7" i="18"/>
  <c r="R7" i="18"/>
  <c r="Z7" i="18"/>
  <c r="AH7" i="18"/>
  <c r="AP7" i="18"/>
  <c r="AX7" i="18"/>
  <c r="BF7" i="18"/>
  <c r="BN7" i="18"/>
  <c r="BV7" i="18"/>
  <c r="CD7" i="18"/>
  <c r="CL7" i="18"/>
  <c r="CT7" i="18"/>
  <c r="DB7" i="18"/>
  <c r="F10" i="18"/>
  <c r="O10" i="18"/>
  <c r="W10" i="18"/>
  <c r="AE10" i="18"/>
  <c r="AM10" i="18"/>
  <c r="AU10" i="18"/>
  <c r="BC10" i="18"/>
  <c r="BK10" i="18"/>
  <c r="BS10" i="18"/>
  <c r="CA10" i="18"/>
  <c r="CI10" i="18"/>
  <c r="CQ10" i="18"/>
  <c r="CY10" i="18"/>
  <c r="F44" i="15"/>
  <c r="F17" i="15"/>
  <c r="AA42" i="21" l="1"/>
  <c r="AA44" i="21" s="1"/>
  <c r="AB40" i="21" s="1"/>
  <c r="GJ30" i="18"/>
  <c r="GI30" i="18"/>
  <c r="GH30" i="18"/>
  <c r="GG30" i="18"/>
  <c r="GF30" i="18"/>
  <c r="GE30" i="18"/>
  <c r="GD30" i="18"/>
  <c r="GC30" i="18"/>
  <c r="GB30" i="18"/>
  <c r="GA30" i="18"/>
  <c r="FZ30" i="18"/>
  <c r="FY30" i="18"/>
  <c r="FX30" i="18"/>
  <c r="FW30" i="18"/>
  <c r="FV30" i="18"/>
  <c r="FU30" i="18"/>
  <c r="FT30" i="18"/>
  <c r="FS30" i="18"/>
  <c r="FR30" i="18"/>
  <c r="FQ30" i="18"/>
  <c r="FP30" i="18"/>
  <c r="FO30" i="18"/>
  <c r="FN30" i="18"/>
  <c r="FM30" i="18"/>
  <c r="FL30" i="18"/>
  <c r="FK30" i="18"/>
  <c r="FJ30" i="18"/>
  <c r="FI30" i="18"/>
  <c r="FH30" i="18"/>
  <c r="FG30" i="18"/>
  <c r="FF30" i="18"/>
  <c r="FE30" i="18"/>
  <c r="FD30" i="18"/>
  <c r="FC30" i="18"/>
  <c r="FB30" i="18"/>
  <c r="FA30" i="18"/>
  <c r="EZ30" i="18"/>
  <c r="EY30" i="18"/>
  <c r="EX30" i="18"/>
  <c r="EW30" i="18"/>
  <c r="EV30" i="18"/>
  <c r="EU30" i="18"/>
  <c r="ET30" i="18"/>
  <c r="ES30" i="18"/>
  <c r="ER30" i="18"/>
  <c r="EQ30" i="18"/>
  <c r="EP30" i="18"/>
  <c r="EO30" i="18"/>
  <c r="EN30" i="18"/>
  <c r="EM30" i="18"/>
  <c r="EL30" i="18"/>
  <c r="EK30" i="18"/>
  <c r="EJ30" i="18"/>
  <c r="EI30" i="18"/>
  <c r="EH30" i="18"/>
  <c r="EG30" i="18"/>
  <c r="EF30" i="18"/>
  <c r="EE30" i="18"/>
  <c r="ED30" i="18"/>
  <c r="EC30" i="18"/>
  <c r="EB30" i="18"/>
  <c r="EA30" i="18"/>
  <c r="DZ30" i="18"/>
  <c r="DY30" i="18"/>
  <c r="DX30" i="18"/>
  <c r="DW30" i="18"/>
  <c r="DV30" i="18"/>
  <c r="DU30" i="18"/>
  <c r="DT30" i="18"/>
  <c r="DS30" i="18"/>
  <c r="DR30" i="18"/>
  <c r="DQ30" i="18"/>
  <c r="DP30" i="18"/>
  <c r="DO30" i="18"/>
  <c r="DN30" i="18"/>
  <c r="DM30" i="18"/>
  <c r="DL30" i="18"/>
  <c r="DK30" i="18"/>
  <c r="DJ30" i="18"/>
  <c r="DI30" i="18"/>
  <c r="DH30" i="18"/>
  <c r="DG30" i="18"/>
  <c r="DF30" i="18"/>
  <c r="DE30" i="18"/>
  <c r="DD30" i="18"/>
  <c r="DC30" i="18"/>
  <c r="DB30" i="18"/>
  <c r="DA30" i="18"/>
  <c r="CZ30" i="18"/>
  <c r="CY30" i="18"/>
  <c r="CX30" i="18"/>
  <c r="CW30" i="18"/>
  <c r="CV30" i="18"/>
  <c r="CU30" i="18"/>
  <c r="CT30" i="18"/>
  <c r="CS30" i="18"/>
  <c r="CR30" i="18"/>
  <c r="CQ30" i="18"/>
  <c r="CP30" i="18"/>
  <c r="CO30" i="18"/>
  <c r="CN30" i="18"/>
  <c r="CM30" i="18"/>
  <c r="CL30" i="18"/>
  <c r="CK30" i="18"/>
  <c r="CJ30" i="18"/>
  <c r="CI30" i="18"/>
  <c r="CH30" i="18"/>
  <c r="CG30" i="18"/>
  <c r="CF30" i="18"/>
  <c r="CE30" i="18"/>
  <c r="CD30" i="18"/>
  <c r="CC30" i="18"/>
  <c r="CB30" i="18"/>
  <c r="CA30" i="18"/>
  <c r="BZ30" i="18"/>
  <c r="BY30" i="18"/>
  <c r="BX30" i="18"/>
  <c r="BW30" i="18"/>
  <c r="BV30" i="18"/>
  <c r="BU30" i="18"/>
  <c r="BT30" i="18"/>
  <c r="BS30" i="18"/>
  <c r="BR30" i="18"/>
  <c r="BQ30" i="18"/>
  <c r="BP30" i="18"/>
  <c r="BO30" i="18"/>
  <c r="BN30" i="18"/>
  <c r="BM30" i="18"/>
  <c r="BL30" i="18"/>
  <c r="BK30" i="18"/>
  <c r="BJ30" i="18"/>
  <c r="BI30" i="18"/>
  <c r="BH30" i="18"/>
  <c r="BG30" i="18"/>
  <c r="BF30" i="18"/>
  <c r="BE30" i="18"/>
  <c r="BD30" i="18"/>
  <c r="BC30" i="18"/>
  <c r="BB30" i="18"/>
  <c r="BA30" i="18"/>
  <c r="AZ30" i="18"/>
  <c r="AY30" i="18"/>
  <c r="AX30" i="18"/>
  <c r="AW30" i="18"/>
  <c r="AV30" i="18"/>
  <c r="AU30" i="18"/>
  <c r="AT30" i="18"/>
  <c r="AS30" i="18"/>
  <c r="AR30" i="18"/>
  <c r="AQ30" i="18"/>
  <c r="AP30" i="18"/>
  <c r="AO30" i="18"/>
  <c r="AN30" i="18"/>
  <c r="AM30" i="18"/>
  <c r="AL30" i="18"/>
  <c r="AK30" i="18"/>
  <c r="AJ30" i="18"/>
  <c r="AI30" i="18"/>
  <c r="AH30" i="18"/>
  <c r="AG30" i="18"/>
  <c r="AF30" i="18"/>
  <c r="AE30" i="18"/>
  <c r="AD30" i="18"/>
  <c r="AC30" i="18"/>
  <c r="AB30" i="18"/>
  <c r="AA30" i="18"/>
  <c r="Z30" i="18"/>
  <c r="Y30" i="18"/>
  <c r="X30" i="18"/>
  <c r="W30" i="18"/>
  <c r="V30" i="18"/>
  <c r="U30" i="18"/>
  <c r="T30" i="18"/>
  <c r="S30" i="18"/>
  <c r="R30" i="18"/>
  <c r="Q30" i="18"/>
  <c r="P30" i="18"/>
  <c r="GI28" i="18"/>
  <c r="GH28" i="18"/>
  <c r="GG28" i="18"/>
  <c r="GF28" i="18"/>
  <c r="GE28" i="18"/>
  <c r="GD28" i="18"/>
  <c r="GA28" i="18"/>
  <c r="FZ28" i="18"/>
  <c r="FY28" i="18"/>
  <c r="FX28" i="18"/>
  <c r="FW28" i="18"/>
  <c r="FV28" i="18"/>
  <c r="FS28" i="18"/>
  <c r="FR28" i="18"/>
  <c r="FQ28" i="18"/>
  <c r="FP28" i="18"/>
  <c r="FO28" i="18"/>
  <c r="FN28" i="18"/>
  <c r="FK28" i="18"/>
  <c r="FJ28" i="18"/>
  <c r="FI28" i="18"/>
  <c r="FH28" i="18"/>
  <c r="FG28" i="18"/>
  <c r="FF28" i="18"/>
  <c r="FC28" i="18"/>
  <c r="FB28" i="18"/>
  <c r="FA28" i="18"/>
  <c r="EZ28" i="18"/>
  <c r="EY28" i="18"/>
  <c r="EX28" i="18"/>
  <c r="EU28" i="18"/>
  <c r="ET28" i="18"/>
  <c r="ES28" i="18"/>
  <c r="ER28" i="18"/>
  <c r="EQ28" i="18"/>
  <c r="EP28" i="18"/>
  <c r="EM28" i="18"/>
  <c r="EL28" i="18"/>
  <c r="EK28" i="18"/>
  <c r="EJ28" i="18"/>
  <c r="EI28" i="18"/>
  <c r="EH28" i="18"/>
  <c r="EE28" i="18"/>
  <c r="ED28" i="18"/>
  <c r="EC28" i="18"/>
  <c r="EB28" i="18"/>
  <c r="EA28" i="18"/>
  <c r="DZ28" i="18"/>
  <c r="DW28" i="18"/>
  <c r="DV28" i="18"/>
  <c r="DU28" i="18"/>
  <c r="DT28" i="18"/>
  <c r="DS28" i="18"/>
  <c r="DR28" i="18"/>
  <c r="DO28" i="18"/>
  <c r="DN28" i="18"/>
  <c r="DM28" i="18"/>
  <c r="DL28" i="18"/>
  <c r="DK28" i="18"/>
  <c r="DJ28" i="18"/>
  <c r="DG28" i="18"/>
  <c r="DF28" i="18"/>
  <c r="DE28" i="18"/>
  <c r="DD28" i="18"/>
  <c r="DC28" i="18"/>
  <c r="DB28" i="18"/>
  <c r="CY28" i="18"/>
  <c r="CX28" i="18"/>
  <c r="CW28" i="18"/>
  <c r="CV28" i="18"/>
  <c r="CU28" i="18"/>
  <c r="CT28" i="18"/>
  <c r="CQ28" i="18"/>
  <c r="CP28" i="18"/>
  <c r="CO28" i="18"/>
  <c r="CN28" i="18"/>
  <c r="CM28" i="18"/>
  <c r="CL28" i="18"/>
  <c r="CI28" i="18"/>
  <c r="CH28" i="18"/>
  <c r="CG28" i="18"/>
  <c r="CF28" i="18"/>
  <c r="CE28" i="18"/>
  <c r="CD28" i="18"/>
  <c r="CA28" i="18"/>
  <c r="BZ28" i="18"/>
  <c r="BY28" i="18"/>
  <c r="BX28" i="18"/>
  <c r="BW28" i="18"/>
  <c r="BV28" i="18"/>
  <c r="BS28" i="18"/>
  <c r="BR28" i="18"/>
  <c r="BQ28" i="18"/>
  <c r="BP28" i="18"/>
  <c r="BO28" i="18"/>
  <c r="BN28" i="18"/>
  <c r="BK28" i="18"/>
  <c r="BJ28" i="18"/>
  <c r="BI28" i="18"/>
  <c r="BH28" i="18"/>
  <c r="BG28" i="18"/>
  <c r="BF28" i="18"/>
  <c r="BC28" i="18"/>
  <c r="BB28" i="18"/>
  <c r="BA28" i="18"/>
  <c r="AZ28" i="18"/>
  <c r="AY28" i="18"/>
  <c r="AX28" i="18"/>
  <c r="AU28" i="18"/>
  <c r="AT28" i="18"/>
  <c r="AS28" i="18"/>
  <c r="AR28" i="18"/>
  <c r="AQ28" i="18"/>
  <c r="AP28" i="18"/>
  <c r="AM28" i="18"/>
  <c r="AL28" i="18"/>
  <c r="AK28" i="18"/>
  <c r="AJ28" i="18"/>
  <c r="AI28" i="18"/>
  <c r="AH28" i="18"/>
  <c r="AE28" i="18"/>
  <c r="AD28" i="18"/>
  <c r="AC28" i="18"/>
  <c r="AB28" i="18"/>
  <c r="AA28" i="18"/>
  <c r="Z28" i="18"/>
  <c r="W28" i="18"/>
  <c r="V28" i="18"/>
  <c r="U28" i="18"/>
  <c r="T28" i="18"/>
  <c r="S28" i="18"/>
  <c r="R28" i="18"/>
  <c r="GJ26" i="18"/>
  <c r="GI26" i="18"/>
  <c r="GH26" i="18"/>
  <c r="GG26" i="18"/>
  <c r="GF26" i="18"/>
  <c r="GE26" i="18"/>
  <c r="GD26" i="18"/>
  <c r="GC26" i="18"/>
  <c r="GB26" i="18"/>
  <c r="GA26" i="18"/>
  <c r="FZ26" i="18"/>
  <c r="FY26" i="18"/>
  <c r="FX26" i="18"/>
  <c r="FW26" i="18"/>
  <c r="FV26" i="18"/>
  <c r="FU26" i="18"/>
  <c r="FT26" i="18"/>
  <c r="FS26" i="18"/>
  <c r="FR26" i="18"/>
  <c r="FQ26" i="18"/>
  <c r="FP26" i="18"/>
  <c r="FO26" i="18"/>
  <c r="FN26" i="18"/>
  <c r="FM26" i="18"/>
  <c r="FL26" i="18"/>
  <c r="FK26" i="18"/>
  <c r="FJ26" i="18"/>
  <c r="FI26" i="18"/>
  <c r="FH26" i="18"/>
  <c r="FG26" i="18"/>
  <c r="FF26" i="18"/>
  <c r="FE26" i="18"/>
  <c r="FD26" i="18"/>
  <c r="FC26" i="18"/>
  <c r="FB26" i="18"/>
  <c r="FA26" i="18"/>
  <c r="EZ26" i="18"/>
  <c r="EY26" i="18"/>
  <c r="EX26" i="18"/>
  <c r="EW26" i="18"/>
  <c r="EV26" i="18"/>
  <c r="EU26" i="18"/>
  <c r="ET26" i="18"/>
  <c r="ES26" i="18"/>
  <c r="ER26" i="18"/>
  <c r="EQ26" i="18"/>
  <c r="EP26" i="18"/>
  <c r="EO26" i="18"/>
  <c r="EN26" i="18"/>
  <c r="EM26" i="18"/>
  <c r="EL26" i="18"/>
  <c r="EK26" i="18"/>
  <c r="EJ26" i="18"/>
  <c r="EI26" i="18"/>
  <c r="EH26" i="18"/>
  <c r="EG26" i="18"/>
  <c r="EF26" i="18"/>
  <c r="EE26" i="18"/>
  <c r="ED26" i="18"/>
  <c r="EC26" i="18"/>
  <c r="EB26" i="18"/>
  <c r="EA26" i="18"/>
  <c r="DZ26" i="18"/>
  <c r="DY26" i="18"/>
  <c r="DX26" i="18"/>
  <c r="DW26" i="18"/>
  <c r="DV26" i="18"/>
  <c r="DU26" i="18"/>
  <c r="DT26" i="18"/>
  <c r="DS26" i="18"/>
  <c r="DR26" i="18"/>
  <c r="DQ26" i="18"/>
  <c r="DP26" i="18"/>
  <c r="DO26" i="18"/>
  <c r="DN26" i="18"/>
  <c r="DM26" i="18"/>
  <c r="DL26" i="18"/>
  <c r="DK26" i="18"/>
  <c r="DJ26" i="18"/>
  <c r="DI26" i="18"/>
  <c r="DH26" i="18"/>
  <c r="DG26" i="18"/>
  <c r="DF26" i="18"/>
  <c r="DE26" i="18"/>
  <c r="DD26" i="18"/>
  <c r="DC26" i="18"/>
  <c r="DB26" i="18"/>
  <c r="DA26" i="18"/>
  <c r="CZ26" i="18"/>
  <c r="CY26" i="18"/>
  <c r="CX26" i="18"/>
  <c r="CW26" i="18"/>
  <c r="CV26" i="18"/>
  <c r="CU26" i="18"/>
  <c r="CT26" i="18"/>
  <c r="CS26" i="18"/>
  <c r="CR26" i="18"/>
  <c r="CQ26" i="18"/>
  <c r="CP26" i="18"/>
  <c r="CO26" i="18"/>
  <c r="CN26" i="18"/>
  <c r="CM26" i="18"/>
  <c r="CL26" i="18"/>
  <c r="CK26" i="18"/>
  <c r="CJ26" i="18"/>
  <c r="CI26" i="18"/>
  <c r="CH26" i="18"/>
  <c r="CG26" i="18"/>
  <c r="CF26" i="18"/>
  <c r="CE26" i="18"/>
  <c r="CD26" i="18"/>
  <c r="CC26" i="18"/>
  <c r="CB26" i="18"/>
  <c r="CA26" i="18"/>
  <c r="BZ26" i="18"/>
  <c r="BY26" i="18"/>
  <c r="BX26" i="18"/>
  <c r="BW26" i="18"/>
  <c r="BV26" i="18"/>
  <c r="BU26" i="18"/>
  <c r="BT26" i="18"/>
  <c r="BS26" i="18"/>
  <c r="BR26" i="18"/>
  <c r="BQ26" i="18"/>
  <c r="BP26" i="18"/>
  <c r="BO26" i="18"/>
  <c r="BN26" i="18"/>
  <c r="BM26" i="18"/>
  <c r="BL26" i="18"/>
  <c r="BK26" i="18"/>
  <c r="BJ26" i="18"/>
  <c r="BI26" i="18"/>
  <c r="BH26" i="18"/>
  <c r="BG26" i="18"/>
  <c r="BF26" i="18"/>
  <c r="BE26" i="18"/>
  <c r="BD26" i="18"/>
  <c r="BC26" i="18"/>
  <c r="BB26" i="18"/>
  <c r="BA26" i="18"/>
  <c r="AZ26" i="18"/>
  <c r="AY26" i="18"/>
  <c r="AX26" i="18"/>
  <c r="AW26" i="18"/>
  <c r="AV26" i="18"/>
  <c r="AU26" i="18"/>
  <c r="AT26" i="18"/>
  <c r="AS26" i="18"/>
  <c r="AR26" i="18"/>
  <c r="AQ26" i="18"/>
  <c r="AP26" i="18"/>
  <c r="AO26" i="18"/>
  <c r="AN26" i="18"/>
  <c r="AM26" i="18"/>
  <c r="AL26" i="18"/>
  <c r="AK26" i="18"/>
  <c r="AJ26" i="18"/>
  <c r="AI26" i="18"/>
  <c r="AH26" i="18"/>
  <c r="AG26" i="18"/>
  <c r="AF26" i="18"/>
  <c r="AE26" i="18"/>
  <c r="AD26" i="18"/>
  <c r="AC26" i="18"/>
  <c r="AB26" i="18"/>
  <c r="AA26" i="18"/>
  <c r="Z26" i="18"/>
  <c r="Y26" i="18"/>
  <c r="X26" i="18"/>
  <c r="W26" i="18"/>
  <c r="V26" i="18"/>
  <c r="U26" i="18"/>
  <c r="T26" i="18"/>
  <c r="S26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F10" i="20"/>
  <c r="F11" i="20" s="1"/>
  <c r="F7" i="20"/>
  <c r="F8" i="20" s="1"/>
  <c r="G5" i="20"/>
  <c r="H5" i="20" s="1"/>
  <c r="G4" i="20"/>
  <c r="F4" i="20"/>
  <c r="F10" i="19"/>
  <c r="F11" i="19" s="1"/>
  <c r="G7" i="19"/>
  <c r="F7" i="19"/>
  <c r="F8" i="19" s="1"/>
  <c r="H5" i="19"/>
  <c r="H10" i="19" s="1"/>
  <c r="G5" i="19"/>
  <c r="G10" i="19" s="1"/>
  <c r="H4" i="19"/>
  <c r="G4" i="19"/>
  <c r="F4" i="19"/>
  <c r="F11" i="18"/>
  <c r="F8" i="18"/>
  <c r="G8" i="18" s="1"/>
  <c r="H8" i="18" s="1"/>
  <c r="I8" i="18" s="1"/>
  <c r="J8" i="18" s="1"/>
  <c r="K8" i="18" s="1"/>
  <c r="L8" i="18" s="1"/>
  <c r="M8" i="18" s="1"/>
  <c r="N8" i="18" s="1"/>
  <c r="O8" i="18" s="1"/>
  <c r="P8" i="18" s="1"/>
  <c r="Q8" i="18" s="1"/>
  <c r="R8" i="18" s="1"/>
  <c r="S8" i="18" s="1"/>
  <c r="T8" i="18" s="1"/>
  <c r="U8" i="18" s="1"/>
  <c r="V8" i="18" s="1"/>
  <c r="W8" i="18" s="1"/>
  <c r="X8" i="18" s="1"/>
  <c r="Y8" i="18" s="1"/>
  <c r="Z8" i="18" s="1"/>
  <c r="AA8" i="18" s="1"/>
  <c r="AB8" i="18" s="1"/>
  <c r="AC8" i="18" s="1"/>
  <c r="AD8" i="18" s="1"/>
  <c r="AE8" i="18" s="1"/>
  <c r="AF8" i="18" s="1"/>
  <c r="AG8" i="18" s="1"/>
  <c r="AH8" i="18" s="1"/>
  <c r="AI8" i="18" s="1"/>
  <c r="AJ8" i="18" s="1"/>
  <c r="AK8" i="18" s="1"/>
  <c r="AL8" i="18" s="1"/>
  <c r="AM8" i="18" s="1"/>
  <c r="AN8" i="18" s="1"/>
  <c r="AO8" i="18" s="1"/>
  <c r="AP8" i="18" s="1"/>
  <c r="AQ8" i="18" s="1"/>
  <c r="AR8" i="18" s="1"/>
  <c r="AS8" i="18" s="1"/>
  <c r="AT8" i="18" s="1"/>
  <c r="AU8" i="18" s="1"/>
  <c r="AV8" i="18" s="1"/>
  <c r="AW8" i="18" s="1"/>
  <c r="AX8" i="18" s="1"/>
  <c r="AY8" i="18" s="1"/>
  <c r="AZ8" i="18" s="1"/>
  <c r="BA8" i="18" s="1"/>
  <c r="BB8" i="18" s="1"/>
  <c r="BC8" i="18" s="1"/>
  <c r="BD8" i="18" s="1"/>
  <c r="BE8" i="18" s="1"/>
  <c r="BF8" i="18" s="1"/>
  <c r="BG8" i="18" s="1"/>
  <c r="BH8" i="18" s="1"/>
  <c r="BI8" i="18" s="1"/>
  <c r="BJ8" i="18" s="1"/>
  <c r="BK8" i="18" s="1"/>
  <c r="BL8" i="18" s="1"/>
  <c r="BM8" i="18" s="1"/>
  <c r="BN8" i="18" s="1"/>
  <c r="BO8" i="18" s="1"/>
  <c r="BP8" i="18" s="1"/>
  <c r="BQ8" i="18" s="1"/>
  <c r="BR8" i="18" s="1"/>
  <c r="BS8" i="18" s="1"/>
  <c r="BT8" i="18" s="1"/>
  <c r="BU8" i="18" s="1"/>
  <c r="BV8" i="18" s="1"/>
  <c r="BW8" i="18" s="1"/>
  <c r="BX8" i="18" s="1"/>
  <c r="BY8" i="18" s="1"/>
  <c r="BZ8" i="18" s="1"/>
  <c r="CA8" i="18" s="1"/>
  <c r="CB8" i="18" s="1"/>
  <c r="CC8" i="18" s="1"/>
  <c r="CD8" i="18" s="1"/>
  <c r="CE8" i="18" s="1"/>
  <c r="CF8" i="18" s="1"/>
  <c r="CG8" i="18" s="1"/>
  <c r="CH8" i="18" s="1"/>
  <c r="CI8" i="18" s="1"/>
  <c r="CJ8" i="18" s="1"/>
  <c r="CK8" i="18" s="1"/>
  <c r="CL8" i="18" s="1"/>
  <c r="CM8" i="18" s="1"/>
  <c r="CN8" i="18" s="1"/>
  <c r="CO8" i="18" s="1"/>
  <c r="CP8" i="18" s="1"/>
  <c r="CQ8" i="18" s="1"/>
  <c r="CR8" i="18" s="1"/>
  <c r="CS8" i="18" s="1"/>
  <c r="CT8" i="18" s="1"/>
  <c r="CU8" i="18" s="1"/>
  <c r="CV8" i="18" s="1"/>
  <c r="CW8" i="18" s="1"/>
  <c r="CX8" i="18" s="1"/>
  <c r="CY8" i="18" s="1"/>
  <c r="CZ8" i="18" s="1"/>
  <c r="DA8" i="18" s="1"/>
  <c r="DB8" i="18" s="1"/>
  <c r="F4" i="18"/>
  <c r="GJ30" i="11"/>
  <c r="GI30" i="11"/>
  <c r="GH30" i="11"/>
  <c r="GG30" i="11"/>
  <c r="GF30" i="11"/>
  <c r="GE30" i="11"/>
  <c r="GD30" i="11"/>
  <c r="GC30" i="11"/>
  <c r="GB30" i="11"/>
  <c r="GA30" i="11"/>
  <c r="FZ30" i="11"/>
  <c r="FY30" i="11"/>
  <c r="FX30" i="11"/>
  <c r="FW30" i="11"/>
  <c r="FV30" i="11"/>
  <c r="FU30" i="11"/>
  <c r="FT30" i="11"/>
  <c r="FS30" i="11"/>
  <c r="FR30" i="11"/>
  <c r="FQ30" i="11"/>
  <c r="FP30" i="11"/>
  <c r="FO30" i="11"/>
  <c r="FN30" i="11"/>
  <c r="FM30" i="11"/>
  <c r="FL30" i="11"/>
  <c r="FK30" i="11"/>
  <c r="FJ30" i="11"/>
  <c r="FI30" i="11"/>
  <c r="FH30" i="11"/>
  <c r="FG30" i="11"/>
  <c r="FF30" i="11"/>
  <c r="FE30" i="11"/>
  <c r="FD30" i="11"/>
  <c r="FC30" i="11"/>
  <c r="FB30" i="11"/>
  <c r="FA30" i="11"/>
  <c r="EZ30" i="11"/>
  <c r="EY30" i="11"/>
  <c r="EX30" i="11"/>
  <c r="EW30" i="11"/>
  <c r="EV30" i="11"/>
  <c r="EU30" i="11"/>
  <c r="ET30" i="11"/>
  <c r="ES30" i="11"/>
  <c r="ER30" i="11"/>
  <c r="EQ30" i="11"/>
  <c r="EP30" i="11"/>
  <c r="EO30" i="11"/>
  <c r="EN30" i="11"/>
  <c r="EM30" i="11"/>
  <c r="EL30" i="11"/>
  <c r="EK30" i="11"/>
  <c r="EJ30" i="11"/>
  <c r="EI30" i="11"/>
  <c r="EH30" i="11"/>
  <c r="EG30" i="11"/>
  <c r="EF30" i="11"/>
  <c r="EE30" i="11"/>
  <c r="ED30" i="11"/>
  <c r="EC30" i="11"/>
  <c r="EB30" i="11"/>
  <c r="EA30" i="11"/>
  <c r="DZ30" i="11"/>
  <c r="DY30" i="11"/>
  <c r="DX30" i="11"/>
  <c r="DW30" i="11"/>
  <c r="DV30" i="11"/>
  <c r="DU30" i="11"/>
  <c r="DT30" i="11"/>
  <c r="DS30" i="11"/>
  <c r="DR30" i="11"/>
  <c r="DQ30" i="11"/>
  <c r="DP30" i="11"/>
  <c r="DO30" i="11"/>
  <c r="DN30" i="11"/>
  <c r="DM30" i="11"/>
  <c r="DL30" i="11"/>
  <c r="DK30" i="11"/>
  <c r="DJ30" i="11"/>
  <c r="DI30" i="11"/>
  <c r="DH30" i="11"/>
  <c r="DG30" i="11"/>
  <c r="DF30" i="11"/>
  <c r="DE30" i="11"/>
  <c r="DD30" i="11"/>
  <c r="DC30" i="11"/>
  <c r="DB30" i="11"/>
  <c r="DA30" i="11"/>
  <c r="CZ30" i="11"/>
  <c r="CY30" i="11"/>
  <c r="CX30" i="11"/>
  <c r="CW30" i="11"/>
  <c r="CV30" i="11"/>
  <c r="CU30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C30" i="11"/>
  <c r="CB30" i="11"/>
  <c r="CA30" i="11"/>
  <c r="BZ30" i="11"/>
  <c r="BY30" i="11"/>
  <c r="BX30" i="11"/>
  <c r="BW30" i="11"/>
  <c r="BV30" i="11"/>
  <c r="BU30" i="11"/>
  <c r="BT30" i="11"/>
  <c r="BS30" i="11"/>
  <c r="BR30" i="11"/>
  <c r="BQ30" i="11"/>
  <c r="BP30" i="11"/>
  <c r="BO30" i="11"/>
  <c r="BN30" i="11"/>
  <c r="BM30" i="11"/>
  <c r="BL30" i="11"/>
  <c r="BK30" i="11"/>
  <c r="BJ30" i="11"/>
  <c r="BI30" i="11"/>
  <c r="BH30" i="11"/>
  <c r="BG30" i="11"/>
  <c r="BF30" i="11"/>
  <c r="BE30" i="11"/>
  <c r="BD30" i="11"/>
  <c r="BC30" i="11"/>
  <c r="BB30" i="11"/>
  <c r="BA30" i="11"/>
  <c r="AZ30" i="11"/>
  <c r="AY30" i="11"/>
  <c r="AX30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GJ28" i="11"/>
  <c r="GI28" i="11"/>
  <c r="GH28" i="11"/>
  <c r="GG28" i="11"/>
  <c r="GF28" i="11"/>
  <c r="GE28" i="11"/>
  <c r="GD28" i="11"/>
  <c r="GC28" i="11"/>
  <c r="GB28" i="11"/>
  <c r="GA28" i="11"/>
  <c r="FZ28" i="11"/>
  <c r="FY28" i="11"/>
  <c r="FX28" i="11"/>
  <c r="FW28" i="11"/>
  <c r="FV28" i="11"/>
  <c r="FU28" i="11"/>
  <c r="FT28" i="11"/>
  <c r="FS28" i="11"/>
  <c r="FR28" i="11"/>
  <c r="FQ28" i="11"/>
  <c r="FP28" i="11"/>
  <c r="FO28" i="11"/>
  <c r="FN28" i="11"/>
  <c r="FM28" i="11"/>
  <c r="FL28" i="11"/>
  <c r="FK28" i="11"/>
  <c r="FJ28" i="11"/>
  <c r="FI28" i="11"/>
  <c r="FH28" i="11"/>
  <c r="FG28" i="11"/>
  <c r="FF28" i="11"/>
  <c r="FE28" i="11"/>
  <c r="FD28" i="11"/>
  <c r="FC28" i="11"/>
  <c r="FB28" i="11"/>
  <c r="FA28" i="11"/>
  <c r="EZ28" i="11"/>
  <c r="EY28" i="11"/>
  <c r="EX28" i="11"/>
  <c r="EW28" i="11"/>
  <c r="EV28" i="11"/>
  <c r="EU28" i="11"/>
  <c r="ET28" i="11"/>
  <c r="ES28" i="11"/>
  <c r="ER28" i="11"/>
  <c r="EQ28" i="11"/>
  <c r="EP28" i="11"/>
  <c r="EO28" i="11"/>
  <c r="EN28" i="11"/>
  <c r="EM28" i="11"/>
  <c r="EL28" i="11"/>
  <c r="EK28" i="11"/>
  <c r="EJ28" i="11"/>
  <c r="EI28" i="11"/>
  <c r="EH28" i="11"/>
  <c r="EG28" i="11"/>
  <c r="EF28" i="11"/>
  <c r="EE28" i="11"/>
  <c r="ED28" i="11"/>
  <c r="EC28" i="11"/>
  <c r="EB28" i="11"/>
  <c r="EA28" i="11"/>
  <c r="DZ28" i="11"/>
  <c r="DY28" i="11"/>
  <c r="DX28" i="11"/>
  <c r="DW28" i="11"/>
  <c r="DV28" i="11"/>
  <c r="DU28" i="11"/>
  <c r="DT28" i="11"/>
  <c r="DS28" i="11"/>
  <c r="DR28" i="11"/>
  <c r="DQ28" i="11"/>
  <c r="DP28" i="11"/>
  <c r="DO28" i="11"/>
  <c r="DN28" i="11"/>
  <c r="DM28" i="11"/>
  <c r="DL28" i="11"/>
  <c r="DK28" i="11"/>
  <c r="DJ28" i="11"/>
  <c r="DI28" i="11"/>
  <c r="DH28" i="11"/>
  <c r="DG28" i="11"/>
  <c r="DF28" i="11"/>
  <c r="DE28" i="11"/>
  <c r="DD28" i="11"/>
  <c r="DC28" i="11"/>
  <c r="DB28" i="11"/>
  <c r="DA28" i="11"/>
  <c r="CZ28" i="11"/>
  <c r="CY28" i="11"/>
  <c r="CX28" i="11"/>
  <c r="CW28" i="11"/>
  <c r="CV28" i="11"/>
  <c r="CU28" i="11"/>
  <c r="CT28" i="11"/>
  <c r="CS28" i="11"/>
  <c r="CR28" i="11"/>
  <c r="CQ28" i="11"/>
  <c r="CP28" i="11"/>
  <c r="CO28" i="11"/>
  <c r="CN28" i="11"/>
  <c r="CM28" i="11"/>
  <c r="CL28" i="11"/>
  <c r="CK28" i="11"/>
  <c r="CJ28" i="11"/>
  <c r="CI28" i="11"/>
  <c r="CH28" i="11"/>
  <c r="CG28" i="11"/>
  <c r="CF28" i="11"/>
  <c r="CE28" i="11"/>
  <c r="CD28" i="11"/>
  <c r="CC28" i="11"/>
  <c r="CB28" i="11"/>
  <c r="CA28" i="11"/>
  <c r="BZ28" i="11"/>
  <c r="BY28" i="11"/>
  <c r="BX28" i="11"/>
  <c r="BW28" i="11"/>
  <c r="BV28" i="11"/>
  <c r="BU28" i="11"/>
  <c r="BT28" i="11"/>
  <c r="BS28" i="11"/>
  <c r="BR28" i="11"/>
  <c r="BQ28" i="11"/>
  <c r="BP28" i="11"/>
  <c r="BO28" i="11"/>
  <c r="BN28" i="11"/>
  <c r="BM28" i="11"/>
  <c r="BL28" i="11"/>
  <c r="BK28" i="11"/>
  <c r="BJ28" i="11"/>
  <c r="BI28" i="11"/>
  <c r="BH28" i="11"/>
  <c r="BG28" i="11"/>
  <c r="BF28" i="11"/>
  <c r="BE28" i="11"/>
  <c r="BD28" i="11"/>
  <c r="BC28" i="11"/>
  <c r="BB28" i="11"/>
  <c r="BA28" i="11"/>
  <c r="AZ28" i="11"/>
  <c r="AY28" i="11"/>
  <c r="AX28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GJ26" i="11"/>
  <c r="GI26" i="11"/>
  <c r="GH26" i="11"/>
  <c r="GG26" i="11"/>
  <c r="GF26" i="11"/>
  <c r="GE26" i="11"/>
  <c r="GD26" i="11"/>
  <c r="GC26" i="11"/>
  <c r="GB26" i="11"/>
  <c r="GA26" i="11"/>
  <c r="FZ26" i="11"/>
  <c r="FY26" i="11"/>
  <c r="FX26" i="11"/>
  <c r="FW26" i="11"/>
  <c r="FV26" i="11"/>
  <c r="FU26" i="11"/>
  <c r="FT26" i="11"/>
  <c r="FS26" i="11"/>
  <c r="FR26" i="11"/>
  <c r="FQ26" i="11"/>
  <c r="FP26" i="11"/>
  <c r="FO26" i="11"/>
  <c r="FN26" i="11"/>
  <c r="FM26" i="11"/>
  <c r="FL26" i="11"/>
  <c r="FK26" i="11"/>
  <c r="FJ26" i="11"/>
  <c r="FI26" i="11"/>
  <c r="FH26" i="11"/>
  <c r="FG26" i="11"/>
  <c r="FF26" i="11"/>
  <c r="FE26" i="11"/>
  <c r="FD26" i="11"/>
  <c r="FC26" i="11"/>
  <c r="FB26" i="11"/>
  <c r="FA26" i="11"/>
  <c r="EZ26" i="11"/>
  <c r="EY26" i="11"/>
  <c r="EX26" i="11"/>
  <c r="EW26" i="11"/>
  <c r="EV26" i="11"/>
  <c r="EU26" i="11"/>
  <c r="ET26" i="11"/>
  <c r="ES26" i="11"/>
  <c r="ER26" i="11"/>
  <c r="EQ26" i="11"/>
  <c r="EP26" i="11"/>
  <c r="EO26" i="11"/>
  <c r="EN26" i="11"/>
  <c r="EM26" i="11"/>
  <c r="EL26" i="11"/>
  <c r="EK26" i="11"/>
  <c r="EJ26" i="11"/>
  <c r="EI26" i="11"/>
  <c r="EH26" i="11"/>
  <c r="EG26" i="11"/>
  <c r="EF26" i="11"/>
  <c r="EE26" i="11"/>
  <c r="ED26" i="11"/>
  <c r="EC26" i="11"/>
  <c r="EB26" i="11"/>
  <c r="EA26" i="11"/>
  <c r="DZ26" i="11"/>
  <c r="DY26" i="11"/>
  <c r="DX26" i="11"/>
  <c r="DW26" i="11"/>
  <c r="DV26" i="11"/>
  <c r="DU26" i="11"/>
  <c r="DT26" i="11"/>
  <c r="DS26" i="11"/>
  <c r="DR26" i="11"/>
  <c r="DQ26" i="11"/>
  <c r="DP26" i="11"/>
  <c r="DO26" i="11"/>
  <c r="DN26" i="11"/>
  <c r="DM26" i="11"/>
  <c r="DL26" i="11"/>
  <c r="DK26" i="11"/>
  <c r="DJ26" i="11"/>
  <c r="DI26" i="11"/>
  <c r="DH26" i="11"/>
  <c r="DG26" i="11"/>
  <c r="DF26" i="11"/>
  <c r="DE26" i="11"/>
  <c r="DD26" i="11"/>
  <c r="DC26" i="11"/>
  <c r="DB26" i="11"/>
  <c r="DA26" i="11"/>
  <c r="CZ26" i="11"/>
  <c r="CY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E26" i="11"/>
  <c r="CD26" i="11"/>
  <c r="CC26" i="11"/>
  <c r="CB26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BN26" i="11"/>
  <c r="BM26" i="11"/>
  <c r="BL26" i="11"/>
  <c r="BK26" i="11"/>
  <c r="BJ26" i="11"/>
  <c r="BI26" i="11"/>
  <c r="BH26" i="11"/>
  <c r="BG26" i="11"/>
  <c r="BF26" i="11"/>
  <c r="BE26" i="11"/>
  <c r="BD26" i="11"/>
  <c r="BC26" i="11"/>
  <c r="BB26" i="11"/>
  <c r="BA26" i="11"/>
  <c r="AZ26" i="11"/>
  <c r="AY26" i="11"/>
  <c r="AX26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GJ47" i="11"/>
  <c r="GI47" i="11"/>
  <c r="GH47" i="11"/>
  <c r="GG47" i="11"/>
  <c r="GF47" i="11"/>
  <c r="GE47" i="11"/>
  <c r="GD47" i="11"/>
  <c r="GC47" i="11"/>
  <c r="GB47" i="11"/>
  <c r="GA47" i="11"/>
  <c r="FZ47" i="11"/>
  <c r="FY47" i="11"/>
  <c r="FX47" i="11"/>
  <c r="FW47" i="11"/>
  <c r="FV47" i="11"/>
  <c r="FU47" i="11"/>
  <c r="FT47" i="11"/>
  <c r="FS47" i="11"/>
  <c r="FR47" i="11"/>
  <c r="FQ47" i="11"/>
  <c r="FP47" i="11"/>
  <c r="FO47" i="11"/>
  <c r="FN47" i="11"/>
  <c r="FM47" i="11"/>
  <c r="FL47" i="11"/>
  <c r="FK47" i="11"/>
  <c r="FJ47" i="11"/>
  <c r="FI47" i="11"/>
  <c r="FH47" i="11"/>
  <c r="FG47" i="11"/>
  <c r="FF47" i="11"/>
  <c r="FE47" i="11"/>
  <c r="FD47" i="11"/>
  <c r="FC47" i="11"/>
  <c r="FB47" i="11"/>
  <c r="FA47" i="11"/>
  <c r="EZ47" i="11"/>
  <c r="EY47" i="11"/>
  <c r="EX47" i="11"/>
  <c r="EW47" i="11"/>
  <c r="EV47" i="11"/>
  <c r="EU47" i="11"/>
  <c r="ET47" i="11"/>
  <c r="ES47" i="11"/>
  <c r="ER47" i="11"/>
  <c r="EQ47" i="11"/>
  <c r="EP47" i="11"/>
  <c r="EO47" i="11"/>
  <c r="EN47" i="11"/>
  <c r="EM47" i="11"/>
  <c r="EL47" i="11"/>
  <c r="EK47" i="11"/>
  <c r="EJ47" i="11"/>
  <c r="EI47" i="11"/>
  <c r="EH47" i="11"/>
  <c r="EG47" i="11"/>
  <c r="EF47" i="11"/>
  <c r="EE47" i="11"/>
  <c r="ED47" i="11"/>
  <c r="EC47" i="11"/>
  <c r="EB47" i="11"/>
  <c r="EA47" i="11"/>
  <c r="DZ47" i="11"/>
  <c r="DY47" i="11"/>
  <c r="DX47" i="11"/>
  <c r="DW47" i="11"/>
  <c r="DV47" i="11"/>
  <c r="DU47" i="11"/>
  <c r="DT47" i="11"/>
  <c r="DS47" i="11"/>
  <c r="DR47" i="11"/>
  <c r="DQ47" i="11"/>
  <c r="DP47" i="11"/>
  <c r="DO47" i="11"/>
  <c r="DN47" i="11"/>
  <c r="DM47" i="11"/>
  <c r="DL47" i="11"/>
  <c r="DK47" i="11"/>
  <c r="DJ47" i="11"/>
  <c r="DI47" i="11"/>
  <c r="DH47" i="11"/>
  <c r="DG47" i="11"/>
  <c r="DF47" i="11"/>
  <c r="DE47" i="11"/>
  <c r="DD47" i="11"/>
  <c r="DC47" i="11"/>
  <c r="DB47" i="11"/>
  <c r="GJ46" i="11"/>
  <c r="GI46" i="11"/>
  <c r="GH46" i="11"/>
  <c r="GG46" i="11"/>
  <c r="GF46" i="11"/>
  <c r="GE46" i="11"/>
  <c r="GD46" i="11"/>
  <c r="GC46" i="11"/>
  <c r="GB46" i="11"/>
  <c r="GA46" i="11"/>
  <c r="FZ46" i="11"/>
  <c r="FY46" i="11"/>
  <c r="FX46" i="11"/>
  <c r="FW46" i="11"/>
  <c r="FV46" i="11"/>
  <c r="FU46" i="11"/>
  <c r="FT46" i="11"/>
  <c r="FS46" i="11"/>
  <c r="FR46" i="11"/>
  <c r="FQ46" i="11"/>
  <c r="FP46" i="11"/>
  <c r="FO46" i="11"/>
  <c r="FN46" i="11"/>
  <c r="FM46" i="11"/>
  <c r="FL46" i="11"/>
  <c r="FK46" i="11"/>
  <c r="FJ46" i="11"/>
  <c r="FI46" i="11"/>
  <c r="FH46" i="11"/>
  <c r="FG46" i="11"/>
  <c r="FF46" i="11"/>
  <c r="FE46" i="11"/>
  <c r="FD46" i="11"/>
  <c r="FC46" i="11"/>
  <c r="FB46" i="11"/>
  <c r="FA46" i="11"/>
  <c r="EZ46" i="11"/>
  <c r="EY46" i="11"/>
  <c r="EX46" i="11"/>
  <c r="EW46" i="11"/>
  <c r="EV46" i="11"/>
  <c r="EU46" i="11"/>
  <c r="ET46" i="11"/>
  <c r="ES46" i="11"/>
  <c r="ER46" i="11"/>
  <c r="EQ46" i="11"/>
  <c r="EP46" i="11"/>
  <c r="EO46" i="11"/>
  <c r="EN46" i="11"/>
  <c r="EM46" i="11"/>
  <c r="EL46" i="11"/>
  <c r="EK46" i="11"/>
  <c r="EJ46" i="11"/>
  <c r="EI46" i="11"/>
  <c r="EH46" i="11"/>
  <c r="EG46" i="11"/>
  <c r="EF46" i="11"/>
  <c r="EE46" i="11"/>
  <c r="ED46" i="11"/>
  <c r="EC46" i="11"/>
  <c r="EB46" i="11"/>
  <c r="EA46" i="11"/>
  <c r="DZ46" i="11"/>
  <c r="DY46" i="11"/>
  <c r="DX46" i="11"/>
  <c r="DW46" i="11"/>
  <c r="DV46" i="11"/>
  <c r="DU46" i="11"/>
  <c r="DT46" i="11"/>
  <c r="DS46" i="11"/>
  <c r="DR46" i="11"/>
  <c r="DQ46" i="11"/>
  <c r="DP46" i="11"/>
  <c r="DO46" i="11"/>
  <c r="DN46" i="11"/>
  <c r="DM46" i="11"/>
  <c r="DL46" i="11"/>
  <c r="DK46" i="11"/>
  <c r="DJ46" i="11"/>
  <c r="DI46" i="11"/>
  <c r="DH46" i="11"/>
  <c r="DG46" i="11"/>
  <c r="DF46" i="11"/>
  <c r="DE46" i="11"/>
  <c r="DD46" i="11"/>
  <c r="DC46" i="11"/>
  <c r="DB46" i="11"/>
  <c r="GJ45" i="11"/>
  <c r="GI45" i="11"/>
  <c r="GH45" i="11"/>
  <c r="GG45" i="11"/>
  <c r="GF45" i="11"/>
  <c r="GE45" i="11"/>
  <c r="GD45" i="11"/>
  <c r="GC45" i="11"/>
  <c r="GB45" i="11"/>
  <c r="GA45" i="11"/>
  <c r="FZ45" i="11"/>
  <c r="FY45" i="11"/>
  <c r="FX45" i="11"/>
  <c r="FW45" i="11"/>
  <c r="FV45" i="11"/>
  <c r="FU45" i="11"/>
  <c r="FT45" i="11"/>
  <c r="FS45" i="11"/>
  <c r="FR45" i="11"/>
  <c r="FQ45" i="11"/>
  <c r="FP45" i="11"/>
  <c r="FO45" i="11"/>
  <c r="FN45" i="11"/>
  <c r="FM45" i="11"/>
  <c r="FL45" i="11"/>
  <c r="FK45" i="11"/>
  <c r="FJ45" i="11"/>
  <c r="FI45" i="11"/>
  <c r="FH45" i="11"/>
  <c r="FG45" i="11"/>
  <c r="FF45" i="11"/>
  <c r="FE45" i="11"/>
  <c r="FD45" i="11"/>
  <c r="FC45" i="11"/>
  <c r="FB45" i="11"/>
  <c r="FA45" i="11"/>
  <c r="EZ45" i="11"/>
  <c r="EY45" i="11"/>
  <c r="EX45" i="11"/>
  <c r="EW45" i="11"/>
  <c r="EV45" i="11"/>
  <c r="EU45" i="11"/>
  <c r="ET45" i="11"/>
  <c r="ES45" i="11"/>
  <c r="ER45" i="11"/>
  <c r="EQ45" i="11"/>
  <c r="EP45" i="11"/>
  <c r="EO45" i="11"/>
  <c r="EN45" i="11"/>
  <c r="EM45" i="11"/>
  <c r="EL45" i="11"/>
  <c r="EK45" i="11"/>
  <c r="EJ45" i="11"/>
  <c r="EI45" i="11"/>
  <c r="EH45" i="11"/>
  <c r="EG45" i="11"/>
  <c r="EF45" i="11"/>
  <c r="EE45" i="11"/>
  <c r="ED45" i="11"/>
  <c r="EC45" i="11"/>
  <c r="EB45" i="11"/>
  <c r="EA45" i="11"/>
  <c r="DZ45" i="11"/>
  <c r="DY45" i="11"/>
  <c r="DX45" i="11"/>
  <c r="DW45" i="11"/>
  <c r="DV45" i="11"/>
  <c r="DU45" i="11"/>
  <c r="DT45" i="11"/>
  <c r="DS45" i="11"/>
  <c r="DR45" i="11"/>
  <c r="DQ45" i="11"/>
  <c r="DP45" i="11"/>
  <c r="DO45" i="11"/>
  <c r="DN45" i="11"/>
  <c r="DM45" i="11"/>
  <c r="DL45" i="11"/>
  <c r="DK45" i="11"/>
  <c r="DJ45" i="11"/>
  <c r="DI45" i="11"/>
  <c r="DH45" i="11"/>
  <c r="DG45" i="11"/>
  <c r="DF45" i="11"/>
  <c r="DE45" i="11"/>
  <c r="DD45" i="11"/>
  <c r="DC45" i="11"/>
  <c r="DB45" i="11"/>
  <c r="F45" i="11"/>
  <c r="F45" i="18" s="1"/>
  <c r="GJ44" i="11"/>
  <c r="GI44" i="11"/>
  <c r="GH44" i="11"/>
  <c r="GG44" i="11"/>
  <c r="GF44" i="11"/>
  <c r="GE44" i="11"/>
  <c r="GD44" i="11"/>
  <c r="GC44" i="11"/>
  <c r="GB44" i="11"/>
  <c r="GA44" i="11"/>
  <c r="FZ44" i="11"/>
  <c r="FY44" i="11"/>
  <c r="FX44" i="11"/>
  <c r="FW44" i="11"/>
  <c r="FV44" i="11"/>
  <c r="FU44" i="11"/>
  <c r="FT44" i="11"/>
  <c r="FS44" i="11"/>
  <c r="FR44" i="11"/>
  <c r="FQ44" i="11"/>
  <c r="FP44" i="11"/>
  <c r="FO44" i="11"/>
  <c r="FN44" i="11"/>
  <c r="FM44" i="11"/>
  <c r="FL44" i="11"/>
  <c r="FK44" i="11"/>
  <c r="FJ44" i="11"/>
  <c r="FI44" i="11"/>
  <c r="FH44" i="11"/>
  <c r="FG44" i="11"/>
  <c r="FF44" i="11"/>
  <c r="FE44" i="11"/>
  <c r="FD44" i="11"/>
  <c r="FC44" i="11"/>
  <c r="FB44" i="11"/>
  <c r="FA44" i="11"/>
  <c r="EZ44" i="11"/>
  <c r="EY44" i="11"/>
  <c r="EX44" i="11"/>
  <c r="EW44" i="11"/>
  <c r="EV44" i="11"/>
  <c r="EU44" i="11"/>
  <c r="ET44" i="11"/>
  <c r="ES44" i="11"/>
  <c r="ER44" i="11"/>
  <c r="EQ44" i="11"/>
  <c r="EP44" i="11"/>
  <c r="EO44" i="11"/>
  <c r="EN44" i="11"/>
  <c r="EM44" i="11"/>
  <c r="EL44" i="11"/>
  <c r="EK44" i="11"/>
  <c r="EJ44" i="11"/>
  <c r="EI44" i="11"/>
  <c r="EH44" i="11"/>
  <c r="EG44" i="11"/>
  <c r="EF44" i="11"/>
  <c r="EE44" i="11"/>
  <c r="ED44" i="11"/>
  <c r="EC44" i="11"/>
  <c r="EB44" i="11"/>
  <c r="EA44" i="11"/>
  <c r="DZ44" i="11"/>
  <c r="DY44" i="11"/>
  <c r="DX44" i="11"/>
  <c r="DW44" i="11"/>
  <c r="DV44" i="11"/>
  <c r="DU44" i="11"/>
  <c r="DT44" i="11"/>
  <c r="DS44" i="11"/>
  <c r="DR44" i="11"/>
  <c r="DQ44" i="11"/>
  <c r="DP44" i="11"/>
  <c r="DO44" i="11"/>
  <c r="DN44" i="11"/>
  <c r="DM44" i="11"/>
  <c r="DL44" i="11"/>
  <c r="DK44" i="11"/>
  <c r="DJ44" i="11"/>
  <c r="DI44" i="11"/>
  <c r="DH44" i="11"/>
  <c r="DG44" i="11"/>
  <c r="DF44" i="11"/>
  <c r="DE44" i="11"/>
  <c r="DD44" i="11"/>
  <c r="DC44" i="11"/>
  <c r="DB44" i="11"/>
  <c r="F44" i="11"/>
  <c r="F44" i="18" s="1"/>
  <c r="B5" i="17"/>
  <c r="M1" i="17" a="1"/>
  <c r="M1" i="17" s="1"/>
  <c r="C5" i="17" l="1"/>
  <c r="EO47" i="18"/>
  <c r="DY47" i="18"/>
  <c r="EM47" i="18"/>
  <c r="ET44" i="18"/>
  <c r="FJ44" i="18"/>
  <c r="DV45" i="18"/>
  <c r="EL45" i="18"/>
  <c r="FB45" i="18"/>
  <c r="FR45" i="18"/>
  <c r="GH45" i="18"/>
  <c r="DO46" i="18"/>
  <c r="FS47" i="18"/>
  <c r="GI47" i="18"/>
  <c r="EE46" i="18"/>
  <c r="EU46" i="18"/>
  <c r="FK46" i="18"/>
  <c r="GJ47" i="18"/>
  <c r="FE47" i="18"/>
  <c r="FU47" i="18"/>
  <c r="EM44" i="18"/>
  <c r="GI44" i="18"/>
  <c r="EU45" i="18"/>
  <c r="EN46" i="18"/>
  <c r="GJ46" i="18"/>
  <c r="EW47" i="18"/>
  <c r="FS44" i="18"/>
  <c r="EE45" i="18"/>
  <c r="DX46" i="18"/>
  <c r="FT46" i="18"/>
  <c r="FM47" i="18"/>
  <c r="GD47" i="18"/>
  <c r="DW44" i="18"/>
  <c r="DO45" i="18"/>
  <c r="FK45" i="18"/>
  <c r="FD46" i="18"/>
  <c r="DQ47" i="18"/>
  <c r="GC47" i="18"/>
  <c r="EO46" i="18"/>
  <c r="FC44" i="18"/>
  <c r="GA45" i="18"/>
  <c r="EG47" i="18"/>
  <c r="ET47" i="18"/>
  <c r="DU44" i="18"/>
  <c r="FJ47" i="18"/>
  <c r="DX44" i="18"/>
  <c r="DP45" i="18"/>
  <c r="FT44" i="18"/>
  <c r="EF45" i="18"/>
  <c r="EN44" i="18"/>
  <c r="DK47" i="18"/>
  <c r="EB47" i="18"/>
  <c r="ER47" i="18"/>
  <c r="FH47" i="18"/>
  <c r="FX47" i="18"/>
  <c r="GJ44" i="18"/>
  <c r="EA47" i="18"/>
  <c r="FZ47" i="18"/>
  <c r="EV45" i="18"/>
  <c r="FA44" i="18"/>
  <c r="GG44" i="18"/>
  <c r="DM45" i="18"/>
  <c r="EC45" i="18"/>
  <c r="ES45" i="18"/>
  <c r="FL45" i="18"/>
  <c r="EF44" i="18"/>
  <c r="FW47" i="18"/>
  <c r="EK44" i="18"/>
  <c r="FQ44" i="18"/>
  <c r="DY46" i="18"/>
  <c r="DR47" i="18"/>
  <c r="EH47" i="18"/>
  <c r="EX47" i="18"/>
  <c r="FN47" i="18"/>
  <c r="GB45" i="18"/>
  <c r="DL44" i="18"/>
  <c r="ER44" i="18"/>
  <c r="FX44" i="18"/>
  <c r="DT45" i="18"/>
  <c r="EZ45" i="18"/>
  <c r="GF45" i="18"/>
  <c r="DM46" i="18"/>
  <c r="EC46" i="18"/>
  <c r="ES46" i="18"/>
  <c r="FI46" i="18"/>
  <c r="FY46" i="18"/>
  <c r="DV47" i="18"/>
  <c r="EL47" i="18"/>
  <c r="FD44" i="18"/>
  <c r="FE46" i="18"/>
  <c r="EB44" i="18"/>
  <c r="FH44" i="18"/>
  <c r="EJ45" i="18"/>
  <c r="FP45" i="18"/>
  <c r="FU46" i="18"/>
  <c r="GA46" i="18"/>
  <c r="GA44" i="18"/>
  <c r="FS45" i="18"/>
  <c r="FL46" i="18"/>
  <c r="GB46" i="18"/>
  <c r="DO44" i="18"/>
  <c r="EV44" i="18"/>
  <c r="FD45" i="18"/>
  <c r="FM46" i="18"/>
  <c r="GC46" i="18"/>
  <c r="DZ47" i="18"/>
  <c r="EP47" i="18"/>
  <c r="FF47" i="18"/>
  <c r="FV47" i="18"/>
  <c r="ED44" i="18"/>
  <c r="EE44" i="18"/>
  <c r="EM45" i="18"/>
  <c r="EF46" i="18"/>
  <c r="FL44" i="18"/>
  <c r="DX45" i="18"/>
  <c r="EG46" i="18"/>
  <c r="FN46" i="18"/>
  <c r="FC45" i="18"/>
  <c r="FT45" i="18"/>
  <c r="FM44" i="18"/>
  <c r="DS44" i="18"/>
  <c r="EI44" i="18"/>
  <c r="FO44" i="18"/>
  <c r="EA45" i="18"/>
  <c r="FW45" i="18"/>
  <c r="DT46" i="18"/>
  <c r="EJ46" i="18"/>
  <c r="EZ46" i="18"/>
  <c r="FP46" i="18"/>
  <c r="GF46" i="18"/>
  <c r="DM47" i="18"/>
  <c r="FK44" i="18"/>
  <c r="DP46" i="18"/>
  <c r="GB44" i="18"/>
  <c r="DQ46" i="18"/>
  <c r="EY44" i="18"/>
  <c r="GE44" i="18"/>
  <c r="DK45" i="18"/>
  <c r="EQ45" i="18"/>
  <c r="FG45" i="18"/>
  <c r="FY44" i="18"/>
  <c r="DW45" i="18"/>
  <c r="GI45" i="18"/>
  <c r="EV46" i="18"/>
  <c r="GJ45" i="18"/>
  <c r="FI45" i="18"/>
  <c r="DN44" i="18"/>
  <c r="FZ44" i="18"/>
  <c r="EN45" i="18"/>
  <c r="EW46" i="18"/>
  <c r="EU44" i="18"/>
  <c r="DS47" i="18"/>
  <c r="DZ46" i="18"/>
  <c r="FF46" i="18"/>
  <c r="EJ47" i="18"/>
  <c r="EZ47" i="18"/>
  <c r="FU44" i="18"/>
  <c r="EW45" i="18"/>
  <c r="EP46" i="18"/>
  <c r="FV46" i="18"/>
  <c r="FB47" i="18"/>
  <c r="FR47" i="18"/>
  <c r="GH47" i="18"/>
  <c r="DU45" i="18"/>
  <c r="DX47" i="18"/>
  <c r="EN47" i="18"/>
  <c r="FD47" i="18"/>
  <c r="FT47" i="18"/>
  <c r="GD46" i="18"/>
  <c r="EQ47" i="18"/>
  <c r="FG47" i="18"/>
  <c r="DY45" i="18"/>
  <c r="EX46" i="18"/>
  <c r="DR44" i="18"/>
  <c r="EH44" i="18"/>
  <c r="EX44" i="18"/>
  <c r="FN44" i="18"/>
  <c r="GD44" i="18"/>
  <c r="DZ45" i="18"/>
  <c r="EP45" i="18"/>
  <c r="FF45" i="18"/>
  <c r="FV45" i="18"/>
  <c r="DS46" i="18"/>
  <c r="EI46" i="18"/>
  <c r="EY46" i="18"/>
  <c r="FO46" i="18"/>
  <c r="GE46" i="18"/>
  <c r="DL47" i="18"/>
  <c r="DQ44" i="18"/>
  <c r="DR46" i="18"/>
  <c r="EC47" i="18"/>
  <c r="ES47" i="18"/>
  <c r="FI47" i="18"/>
  <c r="FY47" i="18"/>
  <c r="DT44" i="18"/>
  <c r="EJ44" i="18"/>
  <c r="EZ44" i="18"/>
  <c r="FP44" i="18"/>
  <c r="GF44" i="18"/>
  <c r="DL45" i="18"/>
  <c r="EB45" i="18"/>
  <c r="ER45" i="18"/>
  <c r="FH45" i="18"/>
  <c r="FX45" i="18"/>
  <c r="DU46" i="18"/>
  <c r="EK46" i="18"/>
  <c r="FA46" i="18"/>
  <c r="FQ46" i="18"/>
  <c r="GG46" i="18"/>
  <c r="DN47" i="18"/>
  <c r="ED47" i="18"/>
  <c r="EO45" i="18"/>
  <c r="FU45" i="18"/>
  <c r="EH46" i="18"/>
  <c r="FY45" i="18"/>
  <c r="DV46" i="18"/>
  <c r="EL46" i="18"/>
  <c r="FB46" i="18"/>
  <c r="FR46" i="18"/>
  <c r="GH46" i="18"/>
  <c r="DO47" i="18"/>
  <c r="EE47" i="18"/>
  <c r="EU47" i="18"/>
  <c r="FK47" i="18"/>
  <c r="GA47" i="18"/>
  <c r="DV44" i="18"/>
  <c r="EL44" i="18"/>
  <c r="FB44" i="18"/>
  <c r="FR44" i="18"/>
  <c r="GH44" i="18"/>
  <c r="DN45" i="18"/>
  <c r="ED45" i="18"/>
  <c r="ET45" i="18"/>
  <c r="FJ45" i="18"/>
  <c r="FZ45" i="18"/>
  <c r="DW46" i="18"/>
  <c r="EM46" i="18"/>
  <c r="FC46" i="18"/>
  <c r="FS46" i="18"/>
  <c r="GI46" i="18"/>
  <c r="DP47" i="18"/>
  <c r="EF47" i="18"/>
  <c r="EV47" i="18"/>
  <c r="FL47" i="18"/>
  <c r="GB47" i="18"/>
  <c r="GC44" i="18"/>
  <c r="FE45" i="18"/>
  <c r="EG44" i="18"/>
  <c r="GC45" i="18"/>
  <c r="EI47" i="18"/>
  <c r="EY47" i="18"/>
  <c r="FO47" i="18"/>
  <c r="GE47" i="18"/>
  <c r="EA46" i="18"/>
  <c r="FP47" i="18"/>
  <c r="GF47" i="18"/>
  <c r="FE44" i="18"/>
  <c r="EG45" i="18"/>
  <c r="DZ44" i="18"/>
  <c r="DR45" i="18"/>
  <c r="DK46" i="18"/>
  <c r="DT47" i="18"/>
  <c r="DK44" i="18"/>
  <c r="EA44" i="18"/>
  <c r="EQ44" i="18"/>
  <c r="FG44" i="18"/>
  <c r="FW44" i="18"/>
  <c r="DS45" i="18"/>
  <c r="EI45" i="18"/>
  <c r="EY45" i="18"/>
  <c r="FO45" i="18"/>
  <c r="GE45" i="18"/>
  <c r="DL46" i="18"/>
  <c r="EB46" i="18"/>
  <c r="ER46" i="18"/>
  <c r="FH46" i="18"/>
  <c r="FX46" i="18"/>
  <c r="DU47" i="18"/>
  <c r="EK47" i="18"/>
  <c r="FA47" i="18"/>
  <c r="FQ47" i="18"/>
  <c r="GG47" i="18"/>
  <c r="FF44" i="18"/>
  <c r="EH45" i="18"/>
  <c r="GD45" i="18"/>
  <c r="FG46" i="18"/>
  <c r="DP44" i="18"/>
  <c r="EW44" i="18"/>
  <c r="EO44" i="18"/>
  <c r="DQ45" i="18"/>
  <c r="FM45" i="18"/>
  <c r="EP44" i="18"/>
  <c r="FV44" i="18"/>
  <c r="EX45" i="18"/>
  <c r="FN45" i="18"/>
  <c r="EQ46" i="18"/>
  <c r="FW46" i="18"/>
  <c r="DM44" i="18"/>
  <c r="EC44" i="18"/>
  <c r="ES44" i="18"/>
  <c r="FI44" i="18"/>
  <c r="EK45" i="18"/>
  <c r="FA45" i="18"/>
  <c r="FQ45" i="18"/>
  <c r="GG45" i="18"/>
  <c r="DN46" i="18"/>
  <c r="ED46" i="18"/>
  <c r="ET46" i="18"/>
  <c r="FJ46" i="18"/>
  <c r="FZ46" i="18"/>
  <c r="DW47" i="18"/>
  <c r="FC47" i="18"/>
  <c r="DY44" i="18"/>
  <c r="AB42" i="21"/>
  <c r="AB44" i="21" s="1"/>
  <c r="AC40" i="21" s="1"/>
  <c r="F14" i="11"/>
  <c r="G8" i="19"/>
  <c r="F49" i="18"/>
  <c r="F49" i="20" s="1"/>
  <c r="G4" i="18"/>
  <c r="FD14" i="11"/>
  <c r="DQ14" i="11"/>
  <c r="DB14" i="11"/>
  <c r="DJ14" i="11"/>
  <c r="DR14" i="11"/>
  <c r="DZ14" i="11"/>
  <c r="EH14" i="11"/>
  <c r="EP14" i="11"/>
  <c r="EX14" i="11"/>
  <c r="FF14" i="11"/>
  <c r="FN14" i="11"/>
  <c r="FV14" i="11"/>
  <c r="GD14" i="11"/>
  <c r="EN14" i="11"/>
  <c r="FT14" i="11"/>
  <c r="DI14" i="11"/>
  <c r="EW14" i="11"/>
  <c r="FM14" i="11"/>
  <c r="DC14" i="11"/>
  <c r="DK14" i="11"/>
  <c r="EA14" i="11"/>
  <c r="EQ14" i="11"/>
  <c r="FG14" i="11"/>
  <c r="FO14" i="11"/>
  <c r="GE14" i="11"/>
  <c r="EV14" i="11"/>
  <c r="EG14" i="11"/>
  <c r="FE14" i="11"/>
  <c r="DS14" i="11"/>
  <c r="EI14" i="11"/>
  <c r="EY14" i="11"/>
  <c r="FW14" i="11"/>
  <c r="DD14" i="11"/>
  <c r="DL14" i="11"/>
  <c r="DT14" i="11"/>
  <c r="EB14" i="11"/>
  <c r="EJ14" i="11"/>
  <c r="ER14" i="11"/>
  <c r="EZ14" i="11"/>
  <c r="FH14" i="11"/>
  <c r="FP14" i="11"/>
  <c r="FX14" i="11"/>
  <c r="GF14" i="11"/>
  <c r="DH14" i="11"/>
  <c r="EO14" i="11"/>
  <c r="FU14" i="11"/>
  <c r="DM14" i="11"/>
  <c r="EK14" i="11"/>
  <c r="FQ14" i="11"/>
  <c r="EF14" i="11"/>
  <c r="GB14" i="11"/>
  <c r="DY14" i="11"/>
  <c r="DU14" i="11"/>
  <c r="ES14" i="11"/>
  <c r="FI14" i="11"/>
  <c r="GG14" i="11"/>
  <c r="DF14" i="11"/>
  <c r="DV14" i="11"/>
  <c r="EL14" i="11"/>
  <c r="FB14" i="11"/>
  <c r="FR14" i="11"/>
  <c r="DP14" i="11"/>
  <c r="FL14" i="11"/>
  <c r="GC14" i="11"/>
  <c r="DE14" i="11"/>
  <c r="EC14" i="11"/>
  <c r="FA14" i="11"/>
  <c r="FY14" i="11"/>
  <c r="DN14" i="11"/>
  <c r="ED14" i="11"/>
  <c r="ET14" i="11"/>
  <c r="FJ14" i="11"/>
  <c r="FZ14" i="11"/>
  <c r="GH14" i="11"/>
  <c r="DG14" i="11"/>
  <c r="DO14" i="11"/>
  <c r="DW14" i="11"/>
  <c r="EE14" i="11"/>
  <c r="EM14" i="11"/>
  <c r="EU14" i="11"/>
  <c r="FC14" i="11"/>
  <c r="FK14" i="11"/>
  <c r="FS14" i="11"/>
  <c r="GA14" i="11"/>
  <c r="GI14" i="11"/>
  <c r="DX14" i="11"/>
  <c r="GJ14" i="11"/>
  <c r="CM87" i="18"/>
  <c r="P87" i="18"/>
  <c r="X87" i="18"/>
  <c r="AF87" i="18"/>
  <c r="AN87" i="18"/>
  <c r="AV87" i="18"/>
  <c r="BD87" i="18"/>
  <c r="BL87" i="18"/>
  <c r="BT87" i="18"/>
  <c r="CB87" i="18"/>
  <c r="CJ87" i="18"/>
  <c r="CR87" i="18"/>
  <c r="CZ87" i="18"/>
  <c r="DH87" i="18"/>
  <c r="DP87" i="18"/>
  <c r="DX87" i="18"/>
  <c r="EF87" i="18"/>
  <c r="EN87" i="18"/>
  <c r="EV87" i="18"/>
  <c r="FD87" i="18"/>
  <c r="FL87" i="18"/>
  <c r="FT87" i="18"/>
  <c r="GB87" i="18"/>
  <c r="GJ87" i="18"/>
  <c r="DA87" i="18"/>
  <c r="DI87" i="18"/>
  <c r="AK87" i="18"/>
  <c r="CO87" i="18"/>
  <c r="DM87" i="18"/>
  <c r="AX87" i="18"/>
  <c r="CD87" i="18"/>
  <c r="DZ87" i="18"/>
  <c r="W87" i="18"/>
  <c r="AE87" i="18"/>
  <c r="AM87" i="18"/>
  <c r="AU87" i="18"/>
  <c r="BC87" i="18"/>
  <c r="BK87" i="18"/>
  <c r="BS87" i="18"/>
  <c r="CA87" i="18"/>
  <c r="CI87" i="18"/>
  <c r="CQ87" i="18"/>
  <c r="CY87" i="18"/>
  <c r="DG87" i="18"/>
  <c r="DO87" i="18"/>
  <c r="DW87" i="18"/>
  <c r="EE87" i="18"/>
  <c r="EM87" i="18"/>
  <c r="EU87" i="18"/>
  <c r="FC87" i="18"/>
  <c r="FK87" i="18"/>
  <c r="FS87" i="18"/>
  <c r="GA87" i="18"/>
  <c r="GI87" i="18"/>
  <c r="GC87" i="18"/>
  <c r="Q87" i="18"/>
  <c r="Y87" i="18"/>
  <c r="AG87" i="18"/>
  <c r="AO87" i="18"/>
  <c r="AW87" i="18"/>
  <c r="BE87" i="18"/>
  <c r="BM87" i="18"/>
  <c r="BU87" i="18"/>
  <c r="CC87" i="18"/>
  <c r="CK87" i="18"/>
  <c r="CS87" i="18"/>
  <c r="DQ87" i="18"/>
  <c r="DY87" i="18"/>
  <c r="EG87" i="18"/>
  <c r="EO87" i="18"/>
  <c r="EW87" i="18"/>
  <c r="FE87" i="18"/>
  <c r="FM87" i="18"/>
  <c r="FU87" i="18"/>
  <c r="F86" i="18"/>
  <c r="AC87" i="18"/>
  <c r="AS87" i="18"/>
  <c r="BI87" i="18"/>
  <c r="BQ87" i="18"/>
  <c r="BY87" i="18"/>
  <c r="CG87" i="18"/>
  <c r="CW87" i="18"/>
  <c r="DU87" i="18"/>
  <c r="EK87" i="18"/>
  <c r="ES87" i="18"/>
  <c r="FI87" i="18"/>
  <c r="FY87" i="18"/>
  <c r="V87" i="18"/>
  <c r="BB87" i="18"/>
  <c r="FR87" i="18"/>
  <c r="FZ87" i="18"/>
  <c r="GH87" i="18"/>
  <c r="T87" i="18"/>
  <c r="R87" i="18"/>
  <c r="Z87" i="18"/>
  <c r="AH87" i="18"/>
  <c r="AP87" i="18"/>
  <c r="AB87" i="18"/>
  <c r="AJ87" i="18"/>
  <c r="AR87" i="18"/>
  <c r="AZ87" i="18"/>
  <c r="BH87" i="18"/>
  <c r="BP87" i="18"/>
  <c r="BX87" i="18"/>
  <c r="CF87" i="18"/>
  <c r="CN87" i="18"/>
  <c r="CV87" i="18"/>
  <c r="DD87" i="18"/>
  <c r="DL87" i="18"/>
  <c r="DT87" i="18"/>
  <c r="EB87" i="18"/>
  <c r="EJ87" i="18"/>
  <c r="ER87" i="18"/>
  <c r="EZ87" i="18"/>
  <c r="FH87" i="18"/>
  <c r="FP87" i="18"/>
  <c r="FX87" i="18"/>
  <c r="GF87" i="18"/>
  <c r="BF87" i="18"/>
  <c r="BN87" i="18"/>
  <c r="BV87" i="18"/>
  <c r="CL87" i="18"/>
  <c r="CT87" i="18"/>
  <c r="DB87" i="18"/>
  <c r="DJ87" i="18"/>
  <c r="DR87" i="18"/>
  <c r="EH87" i="18"/>
  <c r="EP87" i="18"/>
  <c r="EX87" i="18"/>
  <c r="FF87" i="18"/>
  <c r="FN87" i="18"/>
  <c r="FV87" i="18"/>
  <c r="GD87" i="18"/>
  <c r="U87" i="18"/>
  <c r="BA87" i="18"/>
  <c r="DE87" i="18"/>
  <c r="EC87" i="18"/>
  <c r="FA87" i="18"/>
  <c r="FQ87" i="18"/>
  <c r="GG87" i="18"/>
  <c r="AD87" i="18"/>
  <c r="AL87" i="18"/>
  <c r="AT87" i="18"/>
  <c r="BJ87" i="18"/>
  <c r="BR87" i="18"/>
  <c r="H10" i="20"/>
  <c r="H7" i="20"/>
  <c r="I5" i="20"/>
  <c r="H4" i="20"/>
  <c r="G7" i="20"/>
  <c r="G8" i="20" s="1"/>
  <c r="G10" i="20"/>
  <c r="G11" i="20" s="1"/>
  <c r="G11" i="19"/>
  <c r="H11" i="19" s="1"/>
  <c r="H7" i="19"/>
  <c r="I5" i="19"/>
  <c r="S87" i="18"/>
  <c r="AA87" i="18"/>
  <c r="AI87" i="18"/>
  <c r="AQ87" i="18"/>
  <c r="AY87" i="18"/>
  <c r="BG87" i="18"/>
  <c r="BO87" i="18"/>
  <c r="BW87" i="18"/>
  <c r="CE87" i="18"/>
  <c r="CU87" i="18"/>
  <c r="DC87" i="18"/>
  <c r="DK87" i="18"/>
  <c r="DS87" i="18"/>
  <c r="EA87" i="18"/>
  <c r="EI87" i="18"/>
  <c r="EQ87" i="18"/>
  <c r="EY87" i="18"/>
  <c r="FG87" i="18"/>
  <c r="FO87" i="18"/>
  <c r="FW87" i="18"/>
  <c r="GE87" i="18"/>
  <c r="BZ87" i="18"/>
  <c r="CH87" i="18"/>
  <c r="CP87" i="18"/>
  <c r="CX87" i="18"/>
  <c r="DF87" i="18"/>
  <c r="DN87" i="18"/>
  <c r="DV87" i="18"/>
  <c r="ED87" i="18"/>
  <c r="EL87" i="18"/>
  <c r="ET87" i="18"/>
  <c r="FB87" i="18"/>
  <c r="FJ87" i="18"/>
  <c r="P28" i="18"/>
  <c r="X28" i="18"/>
  <c r="AF28" i="18"/>
  <c r="AN28" i="18"/>
  <c r="AV28" i="18"/>
  <c r="BD28" i="18"/>
  <c r="BL28" i="18"/>
  <c r="BT28" i="18"/>
  <c r="CB28" i="18"/>
  <c r="CJ28" i="18"/>
  <c r="CR28" i="18"/>
  <c r="CZ28" i="18"/>
  <c r="DH28" i="18"/>
  <c r="DP28" i="18"/>
  <c r="DX28" i="18"/>
  <c r="EF28" i="18"/>
  <c r="EN28" i="18"/>
  <c r="EV28" i="18"/>
  <c r="FD28" i="18"/>
  <c r="FL28" i="18"/>
  <c r="FT28" i="18"/>
  <c r="GB28" i="18"/>
  <c r="GJ28" i="18"/>
  <c r="Q28" i="18"/>
  <c r="Y28" i="18"/>
  <c r="AG28" i="18"/>
  <c r="AO28" i="18"/>
  <c r="AW28" i="18"/>
  <c r="BE28" i="18"/>
  <c r="BM28" i="18"/>
  <c r="BU28" i="18"/>
  <c r="CC28" i="18"/>
  <c r="CK28" i="18"/>
  <c r="CS28" i="18"/>
  <c r="DA28" i="18"/>
  <c r="DI28" i="18"/>
  <c r="DQ28" i="18"/>
  <c r="DY28" i="18"/>
  <c r="EG28" i="18"/>
  <c r="EO28" i="18"/>
  <c r="EW28" i="18"/>
  <c r="FE28" i="18"/>
  <c r="FM28" i="18"/>
  <c r="FU28" i="18"/>
  <c r="GC28" i="18"/>
  <c r="H4" i="18"/>
  <c r="G11" i="18"/>
  <c r="B6" i="17"/>
  <c r="H8" i="19" l="1"/>
  <c r="H8" i="20"/>
  <c r="F14" i="18"/>
  <c r="F66" i="11"/>
  <c r="F66" i="18" s="1"/>
  <c r="AC42" i="21"/>
  <c r="AC44" i="21" s="1"/>
  <c r="AD40" i="21" s="1"/>
  <c r="ER14" i="18"/>
  <c r="DK14" i="18"/>
  <c r="GH14" i="18"/>
  <c r="EQ14" i="18"/>
  <c r="ED14" i="18"/>
  <c r="DR14" i="18"/>
  <c r="FP14" i="18"/>
  <c r="EX14" i="18"/>
  <c r="FJ14" i="18"/>
  <c r="DZ14" i="18"/>
  <c r="DU14" i="18"/>
  <c r="FR14" i="18"/>
  <c r="FE14" i="18"/>
  <c r="EI14" i="18"/>
  <c r="EU14" i="18"/>
  <c r="DW14" i="18"/>
  <c r="GF14" i="18"/>
  <c r="EA14" i="18"/>
  <c r="ES14" i="18"/>
  <c r="EG14" i="18"/>
  <c r="FN14" i="18"/>
  <c r="FB14" i="18"/>
  <c r="FZ14" i="18"/>
  <c r="DV14" i="18"/>
  <c r="FO14" i="18"/>
  <c r="DO14" i="18"/>
  <c r="GJ14" i="18"/>
  <c r="ET14" i="18"/>
  <c r="FI14" i="18"/>
  <c r="FG14" i="18"/>
  <c r="EH14" i="18"/>
  <c r="EK14" i="18"/>
  <c r="GC14" i="18"/>
  <c r="FW14" i="18"/>
  <c r="EM14" i="18"/>
  <c r="FL14" i="18"/>
  <c r="DM14" i="18"/>
  <c r="EY14" i="18"/>
  <c r="FT14" i="18"/>
  <c r="EE14" i="18"/>
  <c r="DP14" i="18"/>
  <c r="DS14" i="18"/>
  <c r="GD14" i="18"/>
  <c r="FV14" i="18"/>
  <c r="EL14" i="18"/>
  <c r="FX14" i="18"/>
  <c r="EV14" i="18"/>
  <c r="FF14" i="18"/>
  <c r="GE14" i="18"/>
  <c r="GG14" i="18"/>
  <c r="FH14" i="18"/>
  <c r="EP14" i="18"/>
  <c r="EN14" i="18"/>
  <c r="EZ14" i="18"/>
  <c r="DX14" i="18"/>
  <c r="DN14" i="18"/>
  <c r="FY14" i="18"/>
  <c r="EB14" i="18"/>
  <c r="GI14" i="18"/>
  <c r="EJ14" i="18"/>
  <c r="GA14" i="18"/>
  <c r="FS14" i="18"/>
  <c r="GB14" i="18"/>
  <c r="DT14" i="18"/>
  <c r="EO14" i="18"/>
  <c r="DY14" i="18"/>
  <c r="FA14" i="18"/>
  <c r="FK14" i="18"/>
  <c r="EC14" i="18"/>
  <c r="EF14" i="18"/>
  <c r="DL14" i="18"/>
  <c r="FM14" i="18"/>
  <c r="DQ14" i="18"/>
  <c r="FU14" i="18"/>
  <c r="FC14" i="18"/>
  <c r="FQ14" i="18"/>
  <c r="EW14" i="18"/>
  <c r="FD14" i="18"/>
  <c r="FA49" i="18"/>
  <c r="FA49" i="20" s="1"/>
  <c r="FI49" i="18"/>
  <c r="FI49" i="20" s="1"/>
  <c r="ES49" i="18"/>
  <c r="ES49" i="20" s="1"/>
  <c r="DM49" i="18"/>
  <c r="DM49" i="20" s="1"/>
  <c r="FY49" i="18"/>
  <c r="FY49" i="20" s="1"/>
  <c r="EC49" i="18"/>
  <c r="EC49" i="20" s="1"/>
  <c r="GG49" i="18"/>
  <c r="GG49" i="20" s="1"/>
  <c r="EK49" i="18"/>
  <c r="EK49" i="20" s="1"/>
  <c r="FQ49" i="18"/>
  <c r="FQ49" i="20" s="1"/>
  <c r="DU49" i="18"/>
  <c r="DU49" i="20" s="1"/>
  <c r="FU49" i="18"/>
  <c r="FU49" i="20" s="1"/>
  <c r="FL49" i="18"/>
  <c r="FL49" i="20" s="1"/>
  <c r="EF49" i="18"/>
  <c r="EF49" i="20" s="1"/>
  <c r="EV49" i="18"/>
  <c r="EV49" i="20" s="1"/>
  <c r="DX49" i="18"/>
  <c r="DX49" i="20" s="1"/>
  <c r="GB49" i="18"/>
  <c r="GB49" i="20" s="1"/>
  <c r="EN49" i="18"/>
  <c r="EN49" i="20" s="1"/>
  <c r="FE49" i="18"/>
  <c r="FE49" i="20" s="1"/>
  <c r="FD49" i="18"/>
  <c r="FD49" i="20" s="1"/>
  <c r="ET49" i="18"/>
  <c r="ET49" i="20" s="1"/>
  <c r="DP49" i="18"/>
  <c r="DP49" i="20" s="1"/>
  <c r="GH49" i="18"/>
  <c r="GH49" i="20" s="1"/>
  <c r="EG49" i="18"/>
  <c r="EG49" i="20" s="1"/>
  <c r="FR49" i="18"/>
  <c r="FR49" i="20" s="1"/>
  <c r="EO49" i="18"/>
  <c r="EO49" i="20" s="1"/>
  <c r="FM49" i="18"/>
  <c r="FM49" i="20" s="1"/>
  <c r="FT49" i="18"/>
  <c r="FT49" i="20" s="1"/>
  <c r="DY49" i="18"/>
  <c r="DY49" i="20" s="1"/>
  <c r="EW49" i="18"/>
  <c r="EW49" i="20" s="1"/>
  <c r="DL49" i="18"/>
  <c r="DL49" i="20" s="1"/>
  <c r="DQ49" i="18"/>
  <c r="DQ49" i="20" s="1"/>
  <c r="GC49" i="18"/>
  <c r="GC49" i="20" s="1"/>
  <c r="ED49" i="18"/>
  <c r="ED49" i="20" s="1"/>
  <c r="DN49" i="18"/>
  <c r="DN49" i="20" s="1"/>
  <c r="GJ49" i="18"/>
  <c r="GJ49" i="20" s="1"/>
  <c r="EB49" i="18"/>
  <c r="EB49" i="20" s="1"/>
  <c r="FZ49" i="18"/>
  <c r="FZ49" i="20" s="1"/>
  <c r="FJ49" i="18"/>
  <c r="FJ49" i="20" s="1"/>
  <c r="DT49" i="18"/>
  <c r="DT49" i="20" s="1"/>
  <c r="FB49" i="18"/>
  <c r="FB49" i="20" s="1"/>
  <c r="DV49" i="18"/>
  <c r="DV49" i="20" s="1"/>
  <c r="EL49" i="18"/>
  <c r="EL49" i="20" s="1"/>
  <c r="EJ49" i="18"/>
  <c r="EJ49" i="20" s="1"/>
  <c r="FF49" i="18"/>
  <c r="FF49" i="20" s="1"/>
  <c r="EX49" i="18"/>
  <c r="EX49" i="20" s="1"/>
  <c r="GF49" i="18"/>
  <c r="GF49" i="20" s="1"/>
  <c r="EP49" i="18"/>
  <c r="EP49" i="20" s="1"/>
  <c r="FX49" i="18"/>
  <c r="FX49" i="20" s="1"/>
  <c r="FP49" i="18"/>
  <c r="FP49" i="20" s="1"/>
  <c r="FH49" i="18"/>
  <c r="FH49" i="20" s="1"/>
  <c r="EH49" i="18"/>
  <c r="EH49" i="20" s="1"/>
  <c r="EZ49" i="18"/>
  <c r="EZ49" i="20" s="1"/>
  <c r="DZ49" i="18"/>
  <c r="DZ49" i="20" s="1"/>
  <c r="ER49" i="18"/>
  <c r="ER49" i="20" s="1"/>
  <c r="GD49" i="18"/>
  <c r="GD49" i="20" s="1"/>
  <c r="DR49" i="18"/>
  <c r="DR49" i="20" s="1"/>
  <c r="FV49" i="18"/>
  <c r="FV49" i="20" s="1"/>
  <c r="EA49" i="18"/>
  <c r="EA49" i="20" s="1"/>
  <c r="FC49" i="18"/>
  <c r="FC49" i="20" s="1"/>
  <c r="FN49" i="18"/>
  <c r="FN49" i="20" s="1"/>
  <c r="EI49" i="18"/>
  <c r="EI49" i="20" s="1"/>
  <c r="GE49" i="18"/>
  <c r="GE49" i="20" s="1"/>
  <c r="DS49" i="18"/>
  <c r="DS49" i="20" s="1"/>
  <c r="EU49" i="18"/>
  <c r="EU49" i="20" s="1"/>
  <c r="FK49" i="18"/>
  <c r="FK49" i="20" s="1"/>
  <c r="FW49" i="18"/>
  <c r="FW49" i="20" s="1"/>
  <c r="DK49" i="18"/>
  <c r="DK49" i="20" s="1"/>
  <c r="GA49" i="18"/>
  <c r="GA49" i="20" s="1"/>
  <c r="DO49" i="18"/>
  <c r="DO49" i="20" s="1"/>
  <c r="EM49" i="18"/>
  <c r="EM49" i="20" s="1"/>
  <c r="FO49" i="18"/>
  <c r="FO49" i="20" s="1"/>
  <c r="EE49" i="18"/>
  <c r="EE49" i="20" s="1"/>
  <c r="FG49" i="18"/>
  <c r="FG49" i="20" s="1"/>
  <c r="GI49" i="18"/>
  <c r="GI49" i="20" s="1"/>
  <c r="DW49" i="18"/>
  <c r="DW49" i="20" s="1"/>
  <c r="EY49" i="18"/>
  <c r="EY49" i="20" s="1"/>
  <c r="EQ49" i="18"/>
  <c r="EQ49" i="20" s="1"/>
  <c r="FS49" i="18"/>
  <c r="FS49" i="20" s="1"/>
  <c r="H11" i="20"/>
  <c r="I7" i="20"/>
  <c r="I8" i="20" s="1"/>
  <c r="I10" i="20"/>
  <c r="J5" i="20"/>
  <c r="I4" i="20"/>
  <c r="J5" i="19"/>
  <c r="I10" i="19"/>
  <c r="I11" i="19" s="1"/>
  <c r="I7" i="19"/>
  <c r="I4" i="19"/>
  <c r="H11" i="18"/>
  <c r="I4" i="18"/>
  <c r="B7" i="17"/>
  <c r="I8" i="19" l="1"/>
  <c r="AD42" i="21"/>
  <c r="AD44" i="21" s="1"/>
  <c r="AE40" i="21" s="1"/>
  <c r="J7" i="20"/>
  <c r="J8" i="20" s="1"/>
  <c r="J10" i="20"/>
  <c r="K5" i="20"/>
  <c r="J4" i="20"/>
  <c r="I11" i="20"/>
  <c r="K5" i="19"/>
  <c r="J10" i="19"/>
  <c r="J11" i="19" s="1"/>
  <c r="J7" i="19"/>
  <c r="J4" i="19"/>
  <c r="I11" i="18"/>
  <c r="J4" i="18"/>
  <c r="B8" i="17"/>
  <c r="J8" i="19" l="1"/>
  <c r="AE42" i="21"/>
  <c r="AE44" i="21" s="1"/>
  <c r="AF40" i="21" s="1"/>
  <c r="J11" i="20"/>
  <c r="K10" i="20"/>
  <c r="K7" i="20"/>
  <c r="K8" i="20" s="1"/>
  <c r="L5" i="20"/>
  <c r="K4" i="20"/>
  <c r="K10" i="19"/>
  <c r="K11" i="19" s="1"/>
  <c r="K7" i="19"/>
  <c r="L5" i="19"/>
  <c r="K4" i="19"/>
  <c r="K4" i="18"/>
  <c r="J11" i="18"/>
  <c r="B9" i="17"/>
  <c r="K8" i="19" l="1"/>
  <c r="AF42" i="21"/>
  <c r="AF44" i="21" s="1"/>
  <c r="AG40" i="21" s="1"/>
  <c r="L10" i="20"/>
  <c r="M5" i="20"/>
  <c r="L7" i="20"/>
  <c r="L8" i="20" s="1"/>
  <c r="L4" i="20"/>
  <c r="K11" i="20"/>
  <c r="L10" i="19"/>
  <c r="L11" i="19" s="1"/>
  <c r="L7" i="19"/>
  <c r="M5" i="19"/>
  <c r="L4" i="19"/>
  <c r="L4" i="18"/>
  <c r="K11" i="18"/>
  <c r="B10" i="17"/>
  <c r="L8" i="19" l="1"/>
  <c r="AG42" i="21"/>
  <c r="AG44" i="21" s="1"/>
  <c r="AH40" i="21" s="1"/>
  <c r="M10" i="20"/>
  <c r="M7" i="20"/>
  <c r="M8" i="20" s="1"/>
  <c r="M4" i="20"/>
  <c r="N5" i="20"/>
  <c r="L11" i="20"/>
  <c r="M7" i="19"/>
  <c r="N5" i="19"/>
  <c r="M10" i="19"/>
  <c r="M11" i="19" s="1"/>
  <c r="M4" i="19"/>
  <c r="M4" i="18"/>
  <c r="L11" i="18"/>
  <c r="B11" i="17"/>
  <c r="M8" i="19" l="1"/>
  <c r="M11" i="20"/>
  <c r="AH42" i="21"/>
  <c r="AH44" i="21" s="1"/>
  <c r="AI40" i="21" s="1"/>
  <c r="N10" i="20"/>
  <c r="N7" i="20"/>
  <c r="N8" i="20" s="1"/>
  <c r="N4" i="20"/>
  <c r="O5" i="20"/>
  <c r="N7" i="19"/>
  <c r="O5" i="19"/>
  <c r="N10" i="19"/>
  <c r="N11" i="19" s="1"/>
  <c r="N4" i="19"/>
  <c r="M11" i="18"/>
  <c r="N4" i="18"/>
  <c r="B12" i="17"/>
  <c r="N8" i="19" l="1"/>
  <c r="N11" i="20"/>
  <c r="AI42" i="21"/>
  <c r="AI44" i="21" s="1"/>
  <c r="AJ40" i="21" s="1"/>
  <c r="N11" i="18"/>
  <c r="O10" i="20"/>
  <c r="O7" i="20"/>
  <c r="O8" i="20" s="1"/>
  <c r="P5" i="20"/>
  <c r="O4" i="20"/>
  <c r="P5" i="19"/>
  <c r="O10" i="19"/>
  <c r="O11" i="19" s="1"/>
  <c r="O4" i="19"/>
  <c r="O7" i="19"/>
  <c r="O4" i="18"/>
  <c r="B13" i="17"/>
  <c r="O8" i="19" l="1"/>
  <c r="O11" i="20"/>
  <c r="AJ42" i="21"/>
  <c r="AJ44" i="21" s="1"/>
  <c r="AK40" i="21" s="1"/>
  <c r="O11" i="18"/>
  <c r="P10" i="20"/>
  <c r="P7" i="20"/>
  <c r="P8" i="20" s="1"/>
  <c r="Q5" i="20"/>
  <c r="P4" i="20"/>
  <c r="Q5" i="19"/>
  <c r="P10" i="19"/>
  <c r="P11" i="19" s="1"/>
  <c r="P7" i="19"/>
  <c r="P8" i="19" s="1"/>
  <c r="P4" i="19"/>
  <c r="P4" i="18"/>
  <c r="B14" i="17"/>
  <c r="P11" i="20" l="1"/>
  <c r="AK42" i="21"/>
  <c r="AK44" i="21" s="1"/>
  <c r="AL40" i="21" s="1"/>
  <c r="P11" i="18"/>
  <c r="Q7" i="20"/>
  <c r="Q8" i="20" s="1"/>
  <c r="R5" i="20"/>
  <c r="Q4" i="20"/>
  <c r="Q10" i="20"/>
  <c r="R5" i="19"/>
  <c r="Q10" i="19"/>
  <c r="Q11" i="19" s="1"/>
  <c r="Q7" i="19"/>
  <c r="Q8" i="19" s="1"/>
  <c r="Q4" i="19"/>
  <c r="Q4" i="18"/>
  <c r="B15" i="17"/>
  <c r="Q11" i="20" l="1"/>
  <c r="AL42" i="21"/>
  <c r="AL44" i="21" s="1"/>
  <c r="AM40" i="21" s="1"/>
  <c r="Q11" i="18"/>
  <c r="R10" i="20"/>
  <c r="R7" i="20"/>
  <c r="R8" i="20" s="1"/>
  <c r="R4" i="20"/>
  <c r="S5" i="20"/>
  <c r="S5" i="19"/>
  <c r="R10" i="19"/>
  <c r="R11" i="19" s="1"/>
  <c r="R7" i="19"/>
  <c r="R8" i="19" s="1"/>
  <c r="R4" i="19"/>
  <c r="R4" i="18"/>
  <c r="B16" i="17"/>
  <c r="R11" i="20" l="1"/>
  <c r="AM42" i="21"/>
  <c r="AM44" i="21" s="1"/>
  <c r="AN40" i="21" s="1"/>
  <c r="R11" i="18"/>
  <c r="S10" i="20"/>
  <c r="S7" i="20"/>
  <c r="S8" i="20" s="1"/>
  <c r="S4" i="20"/>
  <c r="T5" i="20"/>
  <c r="S10" i="19"/>
  <c r="S11" i="19" s="1"/>
  <c r="S7" i="19"/>
  <c r="S8" i="19" s="1"/>
  <c r="S4" i="19"/>
  <c r="T5" i="19"/>
  <c r="S4" i="18"/>
  <c r="B17" i="17"/>
  <c r="S11" i="20" l="1"/>
  <c r="AN42" i="21"/>
  <c r="AN44" i="21" s="1"/>
  <c r="AO40" i="21" s="1"/>
  <c r="S11" i="18"/>
  <c r="T10" i="20"/>
  <c r="U5" i="20"/>
  <c r="T7" i="20"/>
  <c r="T8" i="20" s="1"/>
  <c r="T4" i="20"/>
  <c r="T10" i="19"/>
  <c r="T11" i="19" s="1"/>
  <c r="T7" i="19"/>
  <c r="T8" i="19" s="1"/>
  <c r="U5" i="19"/>
  <c r="T4" i="19"/>
  <c r="T4" i="18"/>
  <c r="B18" i="17"/>
  <c r="T11" i="20" l="1"/>
  <c r="AO42" i="21"/>
  <c r="AO44" i="21" s="1"/>
  <c r="AP40" i="21" s="1"/>
  <c r="T11" i="18"/>
  <c r="U4" i="20"/>
  <c r="U7" i="20"/>
  <c r="U8" i="20" s="1"/>
  <c r="V5" i="20"/>
  <c r="U10" i="20"/>
  <c r="U7" i="19"/>
  <c r="U8" i="19" s="1"/>
  <c r="V5" i="19"/>
  <c r="U10" i="19"/>
  <c r="U11" i="19" s="1"/>
  <c r="U4" i="19"/>
  <c r="U4" i="18"/>
  <c r="B19" i="17"/>
  <c r="U11" i="20" l="1"/>
  <c r="AP42" i="21"/>
  <c r="AP44" i="21" s="1"/>
  <c r="AQ40" i="21" s="1"/>
  <c r="U11" i="18"/>
  <c r="V10" i="20"/>
  <c r="V7" i="20"/>
  <c r="V8" i="20" s="1"/>
  <c r="V4" i="20"/>
  <c r="W5" i="20"/>
  <c r="V7" i="19"/>
  <c r="V8" i="19" s="1"/>
  <c r="W5" i="19"/>
  <c r="V10" i="19"/>
  <c r="V11" i="19" s="1"/>
  <c r="V4" i="19"/>
  <c r="V4" i="18"/>
  <c r="B20" i="17"/>
  <c r="V11" i="20" l="1"/>
  <c r="AQ42" i="21"/>
  <c r="AQ44" i="21" s="1"/>
  <c r="AR40" i="21" s="1"/>
  <c r="AR42" i="21" s="1"/>
  <c r="AR44" i="21" s="1"/>
  <c r="AS40" i="21" s="1"/>
  <c r="AS42" i="21" s="1"/>
  <c r="AS44" i="21" s="1"/>
  <c r="AT40" i="21" s="1"/>
  <c r="AT42" i="21" s="1"/>
  <c r="AT44" i="21" s="1"/>
  <c r="AU40" i="21" s="1"/>
  <c r="AU42" i="21" s="1"/>
  <c r="AU44" i="21" s="1"/>
  <c r="AV40" i="21" s="1"/>
  <c r="V11" i="18"/>
  <c r="W11" i="18" s="1"/>
  <c r="W10" i="20"/>
  <c r="W7" i="20"/>
  <c r="W8" i="20" s="1"/>
  <c r="X5" i="20"/>
  <c r="W4" i="20"/>
  <c r="X5" i="19"/>
  <c r="W10" i="19"/>
  <c r="W11" i="19" s="1"/>
  <c r="W7" i="19"/>
  <c r="W8" i="19" s="1"/>
  <c r="W4" i="19"/>
  <c r="W4" i="18"/>
  <c r="B21" i="17"/>
  <c r="W11" i="20" l="1"/>
  <c r="AV42" i="21"/>
  <c r="AV44" i="21" s="1"/>
  <c r="AW40" i="21" s="1"/>
  <c r="AW42" i="21" s="1"/>
  <c r="AW44" i="21" s="1"/>
  <c r="AX40" i="21" s="1"/>
  <c r="X10" i="20"/>
  <c r="X7" i="20"/>
  <c r="X8" i="20" s="1"/>
  <c r="Y5" i="20"/>
  <c r="X4" i="20"/>
  <c r="Y5" i="19"/>
  <c r="X10" i="19"/>
  <c r="X11" i="19" s="1"/>
  <c r="X7" i="19"/>
  <c r="X8" i="19" s="1"/>
  <c r="X4" i="19"/>
  <c r="X11" i="18"/>
  <c r="X4" i="18"/>
  <c r="B22" i="17"/>
  <c r="X11" i="20" l="1"/>
  <c r="AX42" i="21"/>
  <c r="AX44" i="21" s="1"/>
  <c r="AY40" i="21" s="1"/>
  <c r="AY42" i="21" s="1"/>
  <c r="AY44" i="21" s="1"/>
  <c r="AZ40" i="21" s="1"/>
  <c r="AZ42" i="21" s="1"/>
  <c r="AZ44" i="21" s="1"/>
  <c r="BA40" i="21" s="1"/>
  <c r="BA42" i="21" s="1"/>
  <c r="BA44" i="21" s="1"/>
  <c r="BB40" i="21" s="1"/>
  <c r="Y10" i="20"/>
  <c r="Y7" i="20"/>
  <c r="Y8" i="20" s="1"/>
  <c r="Z5" i="20"/>
  <c r="Y4" i="20"/>
  <c r="Z5" i="19"/>
  <c r="Y10" i="19"/>
  <c r="Y11" i="19" s="1"/>
  <c r="Y7" i="19"/>
  <c r="Y8" i="19" s="1"/>
  <c r="Y4" i="19"/>
  <c r="Y11" i="18"/>
  <c r="Y4" i="18"/>
  <c r="B23" i="17"/>
  <c r="Y11" i="20" l="1"/>
  <c r="BB42" i="21"/>
  <c r="BB44" i="21" s="1"/>
  <c r="BC40" i="21" s="1"/>
  <c r="Z10" i="20"/>
  <c r="AA5" i="20"/>
  <c r="Z4" i="20"/>
  <c r="Z7" i="20"/>
  <c r="Z8" i="20" s="1"/>
  <c r="AA5" i="19"/>
  <c r="Z10" i="19"/>
  <c r="Z11" i="19" s="1"/>
  <c r="Z7" i="19"/>
  <c r="Z8" i="19" s="1"/>
  <c r="Z4" i="19"/>
  <c r="Z11" i="18"/>
  <c r="Z4" i="18"/>
  <c r="B24" i="17"/>
  <c r="Z11" i="20" l="1"/>
  <c r="BC42" i="21"/>
  <c r="BC44" i="21" s="1"/>
  <c r="BD40" i="21" s="1"/>
  <c r="AA10" i="20"/>
  <c r="AA7" i="20"/>
  <c r="AA8" i="20" s="1"/>
  <c r="AB5" i="20"/>
  <c r="AA4" i="20"/>
  <c r="AA10" i="19"/>
  <c r="AA11" i="19" s="1"/>
  <c r="AA7" i="19"/>
  <c r="AA8" i="19" s="1"/>
  <c r="AA4" i="19"/>
  <c r="AB5" i="19"/>
  <c r="AA11" i="18"/>
  <c r="AA4" i="18"/>
  <c r="B25" i="17"/>
  <c r="AA11" i="20" l="1"/>
  <c r="BD42" i="21"/>
  <c r="BD44" i="21" s="1"/>
  <c r="BE40" i="21" s="1"/>
  <c r="BE42" i="21" s="1"/>
  <c r="BE44" i="21" s="1"/>
  <c r="BF40" i="21" s="1"/>
  <c r="BF42" i="21" s="1"/>
  <c r="BF44" i="21" s="1"/>
  <c r="BG40" i="21" s="1"/>
  <c r="AB10" i="20"/>
  <c r="AC5" i="20"/>
  <c r="AB7" i="20"/>
  <c r="AB8" i="20" s="1"/>
  <c r="AB4" i="20"/>
  <c r="AB10" i="19"/>
  <c r="AB11" i="19" s="1"/>
  <c r="AB7" i="19"/>
  <c r="AB8" i="19" s="1"/>
  <c r="AC5" i="19"/>
  <c r="AB4" i="19"/>
  <c r="AB11" i="18"/>
  <c r="AB4" i="18"/>
  <c r="B26" i="17"/>
  <c r="AB11" i="20" l="1"/>
  <c r="BG42" i="21"/>
  <c r="BG44" i="21" s="1"/>
  <c r="BH40" i="21" s="1"/>
  <c r="AC4" i="20"/>
  <c r="AC10" i="20"/>
  <c r="AC7" i="20"/>
  <c r="AC8" i="20" s="1"/>
  <c r="AD5" i="20"/>
  <c r="AC7" i="19"/>
  <c r="AC8" i="19" s="1"/>
  <c r="AD5" i="19"/>
  <c r="AC10" i="19"/>
  <c r="AC11" i="19" s="1"/>
  <c r="AC4" i="19"/>
  <c r="AC11" i="18"/>
  <c r="AC4" i="18"/>
  <c r="B27" i="17"/>
  <c r="AC11" i="20" l="1"/>
  <c r="BH42" i="21"/>
  <c r="BH44" i="21" s="1"/>
  <c r="BI40" i="21" s="1"/>
  <c r="AD7" i="20"/>
  <c r="AD8" i="20" s="1"/>
  <c r="AD10" i="20"/>
  <c r="AD4" i="20"/>
  <c r="AE5" i="20"/>
  <c r="AD7" i="19"/>
  <c r="AD8" i="19" s="1"/>
  <c r="AE5" i="19"/>
  <c r="AD10" i="19"/>
  <c r="AD11" i="19" s="1"/>
  <c r="AD4" i="19"/>
  <c r="AD11" i="18"/>
  <c r="AD4" i="18"/>
  <c r="B28" i="17"/>
  <c r="AD11" i="20" l="1"/>
  <c r="BI42" i="21"/>
  <c r="BI44" i="21" s="1"/>
  <c r="BJ40" i="21" s="1"/>
  <c r="BJ42" i="21" s="1"/>
  <c r="BJ44" i="21" s="1"/>
  <c r="BK40" i="21" s="1"/>
  <c r="BK42" i="21" s="1"/>
  <c r="BK44" i="21" s="1"/>
  <c r="BL40" i="21" s="1"/>
  <c r="BL42" i="21" s="1"/>
  <c r="BL44" i="21" s="1"/>
  <c r="BM40" i="21" s="1"/>
  <c r="BM42" i="21" s="1"/>
  <c r="BM44" i="21" s="1"/>
  <c r="BN40" i="21" s="1"/>
  <c r="BN42" i="21" s="1"/>
  <c r="BN44" i="21" s="1"/>
  <c r="BO40" i="21" s="1"/>
  <c r="BO42" i="21" s="1"/>
  <c r="BO44" i="21" s="1"/>
  <c r="BP40" i="21" s="1"/>
  <c r="BP42" i="21" s="1"/>
  <c r="BP44" i="21" s="1"/>
  <c r="BQ40" i="21" s="1"/>
  <c r="AE7" i="20"/>
  <c r="AE8" i="20" s="1"/>
  <c r="AE10" i="20"/>
  <c r="AE4" i="20"/>
  <c r="AF5" i="20"/>
  <c r="AF5" i="19"/>
  <c r="AE10" i="19"/>
  <c r="AE11" i="19" s="1"/>
  <c r="AE7" i="19"/>
  <c r="AE8" i="19" s="1"/>
  <c r="AE4" i="19"/>
  <c r="AE11" i="18"/>
  <c r="AE4" i="18"/>
  <c r="B29" i="17"/>
  <c r="AE11" i="20" l="1"/>
  <c r="BQ42" i="21"/>
  <c r="BQ44" i="21" s="1"/>
  <c r="BR40" i="21" s="1"/>
  <c r="BR42" i="21" s="1"/>
  <c r="BR44" i="21" s="1"/>
  <c r="BS40" i="21" s="1"/>
  <c r="BS42" i="21" s="1"/>
  <c r="BS44" i="21" s="1"/>
  <c r="BT40" i="21" s="1"/>
  <c r="BT42" i="21" s="1"/>
  <c r="BT44" i="21" s="1"/>
  <c r="BU40" i="21" s="1"/>
  <c r="BU42" i="21" s="1"/>
  <c r="BU44" i="21" s="1"/>
  <c r="BV40" i="21" s="1"/>
  <c r="AF10" i="20"/>
  <c r="AF7" i="20"/>
  <c r="AF8" i="20" s="1"/>
  <c r="AG5" i="20"/>
  <c r="AF4" i="20"/>
  <c r="AG5" i="19"/>
  <c r="AF10" i="19"/>
  <c r="AF11" i="19" s="1"/>
  <c r="AF7" i="19"/>
  <c r="AF8" i="19" s="1"/>
  <c r="AF4" i="19"/>
  <c r="AF11" i="18"/>
  <c r="AF4" i="18"/>
  <c r="B30" i="17"/>
  <c r="AF11" i="20" l="1"/>
  <c r="BV42" i="21"/>
  <c r="BV44" i="21" s="1"/>
  <c r="BW40" i="21" s="1"/>
  <c r="AG10" i="20"/>
  <c r="AG7" i="20"/>
  <c r="AG8" i="20" s="1"/>
  <c r="AH5" i="20"/>
  <c r="AG4" i="20"/>
  <c r="AH5" i="19"/>
  <c r="AG10" i="19"/>
  <c r="AG11" i="19" s="1"/>
  <c r="AG7" i="19"/>
  <c r="AG8" i="19" s="1"/>
  <c r="AG4" i="19"/>
  <c r="AG11" i="18"/>
  <c r="AG4" i="18"/>
  <c r="B31" i="17"/>
  <c r="AG11" i="20" l="1"/>
  <c r="BW42" i="21"/>
  <c r="BW44" i="21" s="1"/>
  <c r="BX40" i="21" s="1"/>
  <c r="AI5" i="20"/>
  <c r="AH10" i="20"/>
  <c r="AH7" i="20"/>
  <c r="AH8" i="20" s="1"/>
  <c r="AH4" i="20"/>
  <c r="AI5" i="19"/>
  <c r="AH10" i="19"/>
  <c r="AH11" i="19" s="1"/>
  <c r="AH7" i="19"/>
  <c r="AH8" i="19" s="1"/>
  <c r="AH4" i="19"/>
  <c r="AH11" i="18"/>
  <c r="AH4" i="18"/>
  <c r="B32" i="17"/>
  <c r="AH11" i="20" l="1"/>
  <c r="BX42" i="21"/>
  <c r="BX44" i="21" s="1"/>
  <c r="BY40" i="21" s="1"/>
  <c r="BY42" i="21" s="1"/>
  <c r="BY44" i="21" s="1"/>
  <c r="BZ40" i="21" s="1"/>
  <c r="AI10" i="20"/>
  <c r="AI7" i="20"/>
  <c r="AI8" i="20" s="1"/>
  <c r="AJ5" i="20"/>
  <c r="AI4" i="20"/>
  <c r="AI10" i="19"/>
  <c r="AI11" i="19" s="1"/>
  <c r="AI7" i="19"/>
  <c r="AI8" i="19" s="1"/>
  <c r="AI4" i="19"/>
  <c r="AJ5" i="19"/>
  <c r="AI11" i="18"/>
  <c r="AI4" i="18"/>
  <c r="B33" i="17"/>
  <c r="AI11" i="20" l="1"/>
  <c r="BZ42" i="21"/>
  <c r="BZ44" i="21" s="1"/>
  <c r="CA40" i="21" s="1"/>
  <c r="AJ10" i="20"/>
  <c r="AK5" i="20"/>
  <c r="AJ7" i="20"/>
  <c r="AJ8" i="20" s="1"/>
  <c r="AJ4" i="20"/>
  <c r="AJ10" i="19"/>
  <c r="AJ11" i="19" s="1"/>
  <c r="AJ7" i="19"/>
  <c r="AJ8" i="19" s="1"/>
  <c r="AK5" i="19"/>
  <c r="AJ4" i="19"/>
  <c r="AJ11" i="18"/>
  <c r="AJ4" i="18"/>
  <c r="B34" i="17"/>
  <c r="AJ11" i="20" l="1"/>
  <c r="CA42" i="21"/>
  <c r="CA44" i="21" s="1"/>
  <c r="CB40" i="21" s="1"/>
  <c r="CB42" i="21" s="1"/>
  <c r="CB44" i="21" s="1"/>
  <c r="CC40" i="21" s="1"/>
  <c r="AK10" i="20"/>
  <c r="AL5" i="20"/>
  <c r="AK4" i="20"/>
  <c r="AK7" i="20"/>
  <c r="AK8" i="20" s="1"/>
  <c r="AK10" i="19"/>
  <c r="AK11" i="19" s="1"/>
  <c r="AK7" i="19"/>
  <c r="AK8" i="19" s="1"/>
  <c r="AL5" i="19"/>
  <c r="AK4" i="19"/>
  <c r="AK4" i="18"/>
  <c r="AK11" i="18"/>
  <c r="B35" i="17"/>
  <c r="AK11" i="20" l="1"/>
  <c r="CC42" i="21"/>
  <c r="CC44" i="21" s="1"/>
  <c r="CD40" i="21" s="1"/>
  <c r="AL10" i="20"/>
  <c r="AL7" i="20"/>
  <c r="AL8" i="20" s="1"/>
  <c r="AL4" i="20"/>
  <c r="AM5" i="20"/>
  <c r="AL7" i="19"/>
  <c r="AL8" i="19" s="1"/>
  <c r="AM5" i="19"/>
  <c r="AL10" i="19"/>
  <c r="AL11" i="19" s="1"/>
  <c r="AL4" i="19"/>
  <c r="AL11" i="18"/>
  <c r="AL4" i="18"/>
  <c r="B36" i="17"/>
  <c r="AL11" i="20" l="1"/>
  <c r="CD42" i="21"/>
  <c r="CD44" i="21" s="1"/>
  <c r="CE40" i="21" s="1"/>
  <c r="AM10" i="20"/>
  <c r="AM7" i="20"/>
  <c r="AM8" i="20" s="1"/>
  <c r="AM4" i="20"/>
  <c r="AN5" i="20"/>
  <c r="AN5" i="19"/>
  <c r="AM10" i="19"/>
  <c r="AM11" i="19" s="1"/>
  <c r="AM7" i="19"/>
  <c r="AM8" i="19" s="1"/>
  <c r="AM4" i="19"/>
  <c r="AM11" i="18"/>
  <c r="AM4" i="18"/>
  <c r="B37" i="17"/>
  <c r="AM11" i="20" l="1"/>
  <c r="CE42" i="21"/>
  <c r="CE44" i="21" s="1"/>
  <c r="CF40" i="21" s="1"/>
  <c r="CF42" i="21" s="1"/>
  <c r="CF44" i="21" s="1"/>
  <c r="CG40" i="21" s="1"/>
  <c r="AN10" i="20"/>
  <c r="AN7" i="20"/>
  <c r="AN8" i="20" s="1"/>
  <c r="AO5" i="20"/>
  <c r="AN4" i="20"/>
  <c r="AO5" i="19"/>
  <c r="AN10" i="19"/>
  <c r="AN11" i="19" s="1"/>
  <c r="AN7" i="19"/>
  <c r="AN8" i="19" s="1"/>
  <c r="AN4" i="19"/>
  <c r="AN11" i="18"/>
  <c r="AN4" i="18"/>
  <c r="B38" i="17"/>
  <c r="AN11" i="20" l="1"/>
  <c r="CG42" i="21"/>
  <c r="CG44" i="21" s="1"/>
  <c r="CH40" i="21" s="1"/>
  <c r="AO10" i="20"/>
  <c r="AO7" i="20"/>
  <c r="AO8" i="20" s="1"/>
  <c r="AP5" i="20"/>
  <c r="AO4" i="20"/>
  <c r="AP5" i="19"/>
  <c r="AO10" i="19"/>
  <c r="AO11" i="19" s="1"/>
  <c r="AO7" i="19"/>
  <c r="AO8" i="19" s="1"/>
  <c r="AO4" i="19"/>
  <c r="AO11" i="18"/>
  <c r="AO4" i="18"/>
  <c r="B39" i="17"/>
  <c r="AO11" i="20" l="1"/>
  <c r="CH42" i="21"/>
  <c r="CH44" i="21" s="1"/>
  <c r="CI40" i="21" s="1"/>
  <c r="CI42" i="21" s="1"/>
  <c r="CI44" i="21" s="1"/>
  <c r="CJ40" i="21" s="1"/>
  <c r="AP10" i="20"/>
  <c r="AP7" i="20"/>
  <c r="AP8" i="20" s="1"/>
  <c r="AQ5" i="20"/>
  <c r="AP4" i="20"/>
  <c r="AQ5" i="19"/>
  <c r="AP10" i="19"/>
  <c r="AP11" i="19" s="1"/>
  <c r="AP7" i="19"/>
  <c r="AP8" i="19" s="1"/>
  <c r="AP4" i="19"/>
  <c r="AP11" i="18"/>
  <c r="AP4" i="18"/>
  <c r="B40" i="17"/>
  <c r="AP11" i="20" l="1"/>
  <c r="CJ42" i="21"/>
  <c r="CJ44" i="21" s="1"/>
  <c r="CK40" i="21" s="1"/>
  <c r="CK42" i="21" s="1"/>
  <c r="CK44" i="21" s="1"/>
  <c r="CL40" i="21" s="1"/>
  <c r="CL42" i="21" s="1"/>
  <c r="CL44" i="21" s="1"/>
  <c r="CM40" i="21" s="1"/>
  <c r="CM42" i="21" s="1"/>
  <c r="CM44" i="21" s="1"/>
  <c r="CN40" i="21" s="1"/>
  <c r="AQ10" i="20"/>
  <c r="AQ7" i="20"/>
  <c r="AQ8" i="20" s="1"/>
  <c r="AR5" i="20"/>
  <c r="AQ4" i="20"/>
  <c r="AQ10" i="19"/>
  <c r="AQ11" i="19" s="1"/>
  <c r="AQ7" i="19"/>
  <c r="AQ8" i="19" s="1"/>
  <c r="AQ4" i="19"/>
  <c r="AR5" i="19"/>
  <c r="AQ11" i="18"/>
  <c r="AQ4" i="18"/>
  <c r="B41" i="17"/>
  <c r="AQ11" i="20" l="1"/>
  <c r="CN42" i="21"/>
  <c r="CN44" i="21" s="1"/>
  <c r="CO40" i="21" s="1"/>
  <c r="CO42" i="21" s="1"/>
  <c r="CO44" i="21" s="1"/>
  <c r="CP40" i="21" s="1"/>
  <c r="CP42" i="21" s="1"/>
  <c r="CP44" i="21" s="1"/>
  <c r="CQ40" i="21" s="1"/>
  <c r="AR10" i="20"/>
  <c r="AS5" i="20"/>
  <c r="AR7" i="20"/>
  <c r="AR8" i="20" s="1"/>
  <c r="AR4" i="20"/>
  <c r="AR10" i="19"/>
  <c r="AR11" i="19" s="1"/>
  <c r="AR7" i="19"/>
  <c r="AR8" i="19" s="1"/>
  <c r="AS5" i="19"/>
  <c r="AR4" i="19"/>
  <c r="AR11" i="18"/>
  <c r="AR4" i="18"/>
  <c r="B42" i="17"/>
  <c r="AR11" i="20" l="1"/>
  <c r="CQ42" i="21"/>
  <c r="CQ44" i="21" s="1"/>
  <c r="CR40" i="21" s="1"/>
  <c r="AS10" i="20"/>
  <c r="AS7" i="20"/>
  <c r="AS8" i="20" s="1"/>
  <c r="AS4" i="20"/>
  <c r="AT5" i="20"/>
  <c r="AS10" i="19"/>
  <c r="AS11" i="19" s="1"/>
  <c r="AS7" i="19"/>
  <c r="AS8" i="19" s="1"/>
  <c r="AT5" i="19"/>
  <c r="AS4" i="19"/>
  <c r="AS11" i="18"/>
  <c r="AS4" i="18"/>
  <c r="B43" i="17"/>
  <c r="AS11" i="20" l="1"/>
  <c r="CR42" i="21"/>
  <c r="CR44" i="21" s="1"/>
  <c r="CS40" i="21" s="1"/>
  <c r="CS42" i="21" s="1"/>
  <c r="CS44" i="21" s="1"/>
  <c r="CT40" i="21" s="1"/>
  <c r="AT7" i="20"/>
  <c r="AT8" i="20" s="1"/>
  <c r="AT4" i="20"/>
  <c r="AT10" i="20"/>
  <c r="AU5" i="20"/>
  <c r="AT10" i="19"/>
  <c r="AT11" i="19" s="1"/>
  <c r="AT7" i="19"/>
  <c r="AT8" i="19" s="1"/>
  <c r="AU5" i="19"/>
  <c r="AT4" i="19"/>
  <c r="AT11" i="18"/>
  <c r="AT4" i="18"/>
  <c r="B44" i="17"/>
  <c r="AT11" i="20" l="1"/>
  <c r="CT42" i="21"/>
  <c r="CT44" i="21" s="1"/>
  <c r="CU40" i="21" s="1"/>
  <c r="AU7" i="20"/>
  <c r="AU8" i="20" s="1"/>
  <c r="AU10" i="20"/>
  <c r="AV5" i="20"/>
  <c r="AU4" i="20"/>
  <c r="AV5" i="19"/>
  <c r="AU7" i="19"/>
  <c r="AU8" i="19" s="1"/>
  <c r="AU4" i="19"/>
  <c r="AU10" i="19"/>
  <c r="AU11" i="19" s="1"/>
  <c r="AU11" i="18"/>
  <c r="AU4" i="18"/>
  <c r="B45" i="17"/>
  <c r="AU11" i="20" l="1"/>
  <c r="CU42" i="21"/>
  <c r="CU44" i="21" s="1"/>
  <c r="CV40" i="21" s="1"/>
  <c r="AV10" i="20"/>
  <c r="AV7" i="20"/>
  <c r="AV8" i="20" s="1"/>
  <c r="AW5" i="20"/>
  <c r="AV4" i="20"/>
  <c r="AW5" i="19"/>
  <c r="AV10" i="19"/>
  <c r="AV11" i="19" s="1"/>
  <c r="AV7" i="19"/>
  <c r="AV8" i="19" s="1"/>
  <c r="AV4" i="19"/>
  <c r="AV4" i="18"/>
  <c r="AV11" i="18"/>
  <c r="B46" i="17"/>
  <c r="AV11" i="20" l="1"/>
  <c r="CV42" i="21"/>
  <c r="CV44" i="21" s="1"/>
  <c r="CW40" i="21" s="1"/>
  <c r="AW10" i="20"/>
  <c r="AW7" i="20"/>
  <c r="AW8" i="20" s="1"/>
  <c r="AW4" i="20"/>
  <c r="AX5" i="20"/>
  <c r="AX5" i="19"/>
  <c r="AW10" i="19"/>
  <c r="AW11" i="19" s="1"/>
  <c r="AW7" i="19"/>
  <c r="AW8" i="19" s="1"/>
  <c r="AW4" i="19"/>
  <c r="AW11" i="18"/>
  <c r="AW4" i="18"/>
  <c r="B47" i="17"/>
  <c r="AW11" i="20" l="1"/>
  <c r="CW42" i="21"/>
  <c r="CW44" i="21" s="1"/>
  <c r="CX40" i="21" s="1"/>
  <c r="AX10" i="20"/>
  <c r="AX7" i="20"/>
  <c r="AX8" i="20" s="1"/>
  <c r="AX4" i="20"/>
  <c r="AY5" i="20"/>
  <c r="AY5" i="19"/>
  <c r="AX10" i="19"/>
  <c r="AX11" i="19" s="1"/>
  <c r="AX7" i="19"/>
  <c r="AX8" i="19" s="1"/>
  <c r="AX4" i="19"/>
  <c r="AX11" i="18"/>
  <c r="AX4" i="18"/>
  <c r="B48" i="17"/>
  <c r="AX11" i="20" l="1"/>
  <c r="CX42" i="21"/>
  <c r="CX44" i="21" s="1"/>
  <c r="CY40" i="21" s="1"/>
  <c r="AY10" i="20"/>
  <c r="AY7" i="20"/>
  <c r="AY8" i="20" s="1"/>
  <c r="AY4" i="20"/>
  <c r="AZ5" i="20"/>
  <c r="AY10" i="19"/>
  <c r="AY11" i="19" s="1"/>
  <c r="AY7" i="19"/>
  <c r="AY8" i="19" s="1"/>
  <c r="AY4" i="19"/>
  <c r="AZ5" i="19"/>
  <c r="AY11" i="18"/>
  <c r="AY4" i="18"/>
  <c r="B49" i="17"/>
  <c r="AY11" i="20" l="1"/>
  <c r="CY42" i="21"/>
  <c r="CY44" i="21" s="1"/>
  <c r="AZ10" i="20"/>
  <c r="BA5" i="20"/>
  <c r="AZ7" i="20"/>
  <c r="AZ8" i="20" s="1"/>
  <c r="AZ4" i="20"/>
  <c r="AZ10" i="19"/>
  <c r="AZ11" i="19" s="1"/>
  <c r="AZ7" i="19"/>
  <c r="AZ8" i="19" s="1"/>
  <c r="BA5" i="19"/>
  <c r="AZ4" i="19"/>
  <c r="AZ11" i="18"/>
  <c r="AZ4" i="18"/>
  <c r="B50" i="17"/>
  <c r="AZ11" i="20" l="1"/>
  <c r="BA10" i="20"/>
  <c r="BA4" i="20"/>
  <c r="BA7" i="20"/>
  <c r="BA8" i="20" s="1"/>
  <c r="BB5" i="20"/>
  <c r="BA10" i="19"/>
  <c r="BA11" i="19" s="1"/>
  <c r="BA7" i="19"/>
  <c r="BA8" i="19" s="1"/>
  <c r="BB5" i="19"/>
  <c r="BA4" i="19"/>
  <c r="BA11" i="18"/>
  <c r="BA4" i="18"/>
  <c r="B51" i="17"/>
  <c r="BA11" i="20" l="1"/>
  <c r="BB7" i="20"/>
  <c r="BB8" i="20" s="1"/>
  <c r="BB10" i="20"/>
  <c r="BB4" i="20"/>
  <c r="BC5" i="20"/>
  <c r="BB7" i="19"/>
  <c r="BB8" i="19" s="1"/>
  <c r="BB10" i="19"/>
  <c r="BB11" i="19" s="1"/>
  <c r="BC5" i="19"/>
  <c r="BB4" i="19"/>
  <c r="BB11" i="18"/>
  <c r="BB4" i="18"/>
  <c r="B52" i="17"/>
  <c r="BB11" i="20" l="1"/>
  <c r="BC7" i="20"/>
  <c r="BC8" i="20" s="1"/>
  <c r="BC10" i="20"/>
  <c r="BD5" i="20"/>
  <c r="BC4" i="20"/>
  <c r="BC10" i="19"/>
  <c r="BC11" i="19" s="1"/>
  <c r="BD5" i="19"/>
  <c r="BC7" i="19"/>
  <c r="BC8" i="19" s="1"/>
  <c r="BC4" i="19"/>
  <c r="BC11" i="18"/>
  <c r="BC4" i="18"/>
  <c r="B53" i="17"/>
  <c r="BC11" i="20" l="1"/>
  <c r="BD10" i="20"/>
  <c r="BD7" i="20"/>
  <c r="BD8" i="20" s="1"/>
  <c r="BE5" i="20"/>
  <c r="BD4" i="20"/>
  <c r="BE5" i="19"/>
  <c r="BD7" i="19"/>
  <c r="BD8" i="19" s="1"/>
  <c r="BD4" i="19"/>
  <c r="BD10" i="19"/>
  <c r="BD11" i="19" s="1"/>
  <c r="BD11" i="18"/>
  <c r="BD4" i="18"/>
  <c r="B54" i="17"/>
  <c r="BD11" i="20" l="1"/>
  <c r="BE10" i="20"/>
  <c r="BE7" i="20"/>
  <c r="BE8" i="20" s="1"/>
  <c r="BF5" i="20"/>
  <c r="BE4" i="20"/>
  <c r="BF5" i="19"/>
  <c r="BE7" i="19"/>
  <c r="BE8" i="19" s="1"/>
  <c r="BE10" i="19"/>
  <c r="BE11" i="19" s="1"/>
  <c r="BE4" i="19"/>
  <c r="BE11" i="18"/>
  <c r="BE4" i="18"/>
  <c r="B55" i="17"/>
  <c r="BE11" i="20" l="1"/>
  <c r="BF10" i="20"/>
  <c r="BG5" i="20"/>
  <c r="BF4" i="20"/>
  <c r="BF7" i="20"/>
  <c r="BF8" i="20" s="1"/>
  <c r="BG5" i="19"/>
  <c r="BF7" i="19"/>
  <c r="BF8" i="19" s="1"/>
  <c r="BF10" i="19"/>
  <c r="BF11" i="19" s="1"/>
  <c r="BF4" i="19"/>
  <c r="BF11" i="18"/>
  <c r="BF4" i="18"/>
  <c r="B56" i="17"/>
  <c r="BF11" i="20" l="1"/>
  <c r="BG7" i="20"/>
  <c r="BG8" i="20" s="1"/>
  <c r="BG10" i="20"/>
  <c r="BG4" i="20"/>
  <c r="BH5" i="20"/>
  <c r="BG7" i="19"/>
  <c r="BG8" i="19" s="1"/>
  <c r="BG10" i="19"/>
  <c r="BG11" i="19" s="1"/>
  <c r="BG4" i="19"/>
  <c r="BH5" i="19"/>
  <c r="BG11" i="18"/>
  <c r="BG4" i="18"/>
  <c r="B57" i="17"/>
  <c r="BG11" i="20" l="1"/>
  <c r="BH10" i="20"/>
  <c r="BI5" i="20"/>
  <c r="BH7" i="20"/>
  <c r="BH8" i="20" s="1"/>
  <c r="BH4" i="20"/>
  <c r="BH7" i="19"/>
  <c r="BH8" i="19" s="1"/>
  <c r="BH10" i="19"/>
  <c r="BH11" i="19" s="1"/>
  <c r="BI5" i="19"/>
  <c r="BH4" i="19"/>
  <c r="BH11" i="18"/>
  <c r="BH4" i="18"/>
  <c r="B58" i="17"/>
  <c r="BH11" i="20" l="1"/>
  <c r="BI10" i="20"/>
  <c r="BI4" i="20"/>
  <c r="BI7" i="20"/>
  <c r="BI8" i="20" s="1"/>
  <c r="BJ5" i="20"/>
  <c r="BI10" i="19"/>
  <c r="BI11" i="19" s="1"/>
  <c r="BI7" i="19"/>
  <c r="BI8" i="19" s="1"/>
  <c r="BJ5" i="19"/>
  <c r="BI4" i="19"/>
  <c r="BI11" i="18"/>
  <c r="BI4" i="18"/>
  <c r="B59" i="17"/>
  <c r="BI11" i="20" l="1"/>
  <c r="BJ10" i="20"/>
  <c r="BJ7" i="20"/>
  <c r="BJ8" i="20" s="1"/>
  <c r="BJ4" i="20"/>
  <c r="BK5" i="20"/>
  <c r="BJ7" i="19"/>
  <c r="BJ8" i="19" s="1"/>
  <c r="BJ10" i="19"/>
  <c r="BJ11" i="19" s="1"/>
  <c r="BK5" i="19"/>
  <c r="BJ4" i="19"/>
  <c r="BJ11" i="18"/>
  <c r="BJ4" i="18"/>
  <c r="B60" i="17"/>
  <c r="BJ11" i="20" l="1"/>
  <c r="BK10" i="20"/>
  <c r="BK7" i="20"/>
  <c r="BK8" i="20" s="1"/>
  <c r="BL5" i="20"/>
  <c r="BK4" i="20"/>
  <c r="BK10" i="19"/>
  <c r="BK11" i="19" s="1"/>
  <c r="BL5" i="19"/>
  <c r="BK4" i="19"/>
  <c r="BK7" i="19"/>
  <c r="BK8" i="19" s="1"/>
  <c r="BK11" i="18"/>
  <c r="BK4" i="18"/>
  <c r="B61" i="17"/>
  <c r="BK11" i="20" l="1"/>
  <c r="BL10" i="20"/>
  <c r="BL7" i="20"/>
  <c r="BL8" i="20" s="1"/>
  <c r="BM5" i="20"/>
  <c r="BL4" i="20"/>
  <c r="BL10" i="19"/>
  <c r="BL11" i="19" s="1"/>
  <c r="BM5" i="19"/>
  <c r="BL7" i="19"/>
  <c r="BL8" i="19" s="1"/>
  <c r="BL4" i="19"/>
  <c r="BL11" i="18"/>
  <c r="BL4" i="18"/>
  <c r="B62" i="17"/>
  <c r="BL11" i="20" l="1"/>
  <c r="BM10" i="20"/>
  <c r="BM7" i="20"/>
  <c r="BM8" i="20" s="1"/>
  <c r="BN5" i="20"/>
  <c r="BM4" i="20"/>
  <c r="BN5" i="19"/>
  <c r="BM7" i="19"/>
  <c r="BM8" i="19" s="1"/>
  <c r="BM4" i="19"/>
  <c r="BM10" i="19"/>
  <c r="BM11" i="19" s="1"/>
  <c r="BM11" i="18"/>
  <c r="BM4" i="18"/>
  <c r="B63" i="17"/>
  <c r="BM11" i="20" l="1"/>
  <c r="BN10" i="20"/>
  <c r="BO5" i="20"/>
  <c r="BN7" i="20"/>
  <c r="BN8" i="20" s="1"/>
  <c r="BN4" i="20"/>
  <c r="BO5" i="19"/>
  <c r="BN7" i="19"/>
  <c r="BN8" i="19" s="1"/>
  <c r="BN10" i="19"/>
  <c r="BN11" i="19" s="1"/>
  <c r="BN4" i="19"/>
  <c r="BN11" i="18"/>
  <c r="BN4" i="18"/>
  <c r="B64" i="17"/>
  <c r="BN11" i="20" l="1"/>
  <c r="BO10" i="20"/>
  <c r="BO7" i="20"/>
  <c r="BO8" i="20" s="1"/>
  <c r="BP5" i="20"/>
  <c r="BO4" i="20"/>
  <c r="BO7" i="19"/>
  <c r="BO8" i="19" s="1"/>
  <c r="BO10" i="19"/>
  <c r="BO11" i="19" s="1"/>
  <c r="BO4" i="19"/>
  <c r="BP5" i="19"/>
  <c r="BO11" i="18"/>
  <c r="BO4" i="18"/>
  <c r="B65" i="17"/>
  <c r="BO11" i="20" l="1"/>
  <c r="BP10" i="20"/>
  <c r="BQ5" i="20"/>
  <c r="BP7" i="20"/>
  <c r="BP8" i="20" s="1"/>
  <c r="BP4" i="20"/>
  <c r="BP7" i="19"/>
  <c r="BP8" i="19" s="1"/>
  <c r="BP10" i="19"/>
  <c r="BP11" i="19" s="1"/>
  <c r="BQ5" i="19"/>
  <c r="BP4" i="19"/>
  <c r="BP11" i="18"/>
  <c r="BP4" i="18"/>
  <c r="B66" i="17"/>
  <c r="BP11" i="20" l="1"/>
  <c r="BQ10" i="20"/>
  <c r="BR5" i="20"/>
  <c r="BQ4" i="20"/>
  <c r="BQ7" i="20"/>
  <c r="BQ8" i="20" s="1"/>
  <c r="BQ10" i="19"/>
  <c r="BQ11" i="19" s="1"/>
  <c r="BQ7" i="19"/>
  <c r="BQ8" i="19" s="1"/>
  <c r="BR5" i="19"/>
  <c r="BQ4" i="19"/>
  <c r="BQ11" i="18"/>
  <c r="BQ4" i="18"/>
  <c r="B67" i="17"/>
  <c r="BQ11" i="20" l="1"/>
  <c r="BR7" i="20"/>
  <c r="BR8" i="20" s="1"/>
  <c r="BR4" i="20"/>
  <c r="BS5" i="20"/>
  <c r="BR10" i="20"/>
  <c r="BR7" i="19"/>
  <c r="BR8" i="19" s="1"/>
  <c r="BR10" i="19"/>
  <c r="BR11" i="19" s="1"/>
  <c r="BS5" i="19"/>
  <c r="BR4" i="19"/>
  <c r="BR11" i="18"/>
  <c r="BR4" i="18"/>
  <c r="B68" i="17"/>
  <c r="BR11" i="20" l="1"/>
  <c r="BS7" i="20"/>
  <c r="BS8" i="20" s="1"/>
  <c r="BS10" i="20"/>
  <c r="BS4" i="20"/>
  <c r="BT5" i="20"/>
  <c r="BS10" i="19"/>
  <c r="BS11" i="19" s="1"/>
  <c r="BT5" i="19"/>
  <c r="BS4" i="19"/>
  <c r="BS7" i="19"/>
  <c r="BS8" i="19" s="1"/>
  <c r="BS11" i="18"/>
  <c r="BS4" i="18"/>
  <c r="B69" i="17"/>
  <c r="BS11" i="20" l="1"/>
  <c r="BT10" i="20"/>
  <c r="BT7" i="20"/>
  <c r="BT8" i="20" s="1"/>
  <c r="BU5" i="20"/>
  <c r="BT4" i="20"/>
  <c r="BT10" i="19"/>
  <c r="BT11" i="19" s="1"/>
  <c r="BU5" i="19"/>
  <c r="BT7" i="19"/>
  <c r="BT8" i="19" s="1"/>
  <c r="BT4" i="19"/>
  <c r="BT11" i="18"/>
  <c r="BT4" i="18"/>
  <c r="B70" i="17"/>
  <c r="BT11" i="20" l="1"/>
  <c r="BU10" i="20"/>
  <c r="BU7" i="20"/>
  <c r="BU8" i="20" s="1"/>
  <c r="BV5" i="20"/>
  <c r="BU4" i="20"/>
  <c r="BU10" i="19"/>
  <c r="BU11" i="19" s="1"/>
  <c r="BV5" i="19"/>
  <c r="BU7" i="19"/>
  <c r="BU8" i="19" s="1"/>
  <c r="BU4" i="19"/>
  <c r="BU11" i="18"/>
  <c r="BU4" i="18"/>
  <c r="B71" i="17"/>
  <c r="BU11" i="20" l="1"/>
  <c r="BV7" i="20"/>
  <c r="BV8" i="20" s="1"/>
  <c r="BV10" i="20"/>
  <c r="BW5" i="20"/>
  <c r="BV4" i="20"/>
  <c r="BW5" i="19"/>
  <c r="BV7" i="19"/>
  <c r="BV8" i="19" s="1"/>
  <c r="BV4" i="19"/>
  <c r="BV10" i="19"/>
  <c r="BV11" i="19" s="1"/>
  <c r="BV11" i="18"/>
  <c r="BV4" i="18"/>
  <c r="B72" i="17"/>
  <c r="BV11" i="20" l="1"/>
  <c r="BW7" i="20"/>
  <c r="BW8" i="20" s="1"/>
  <c r="BX5" i="20"/>
  <c r="BW4" i="20"/>
  <c r="BW10" i="20"/>
  <c r="BW7" i="19"/>
  <c r="BW8" i="19" s="1"/>
  <c r="BW10" i="19"/>
  <c r="BW11" i="19" s="1"/>
  <c r="BX5" i="19"/>
  <c r="BW4" i="19"/>
  <c r="BW11" i="18"/>
  <c r="BW4" i="18"/>
  <c r="B73" i="17"/>
  <c r="BW11" i="20" l="1"/>
  <c r="BX10" i="20"/>
  <c r="BY5" i="20"/>
  <c r="BX7" i="20"/>
  <c r="BX8" i="20" s="1"/>
  <c r="BX4" i="20"/>
  <c r="BX7" i="19"/>
  <c r="BX8" i="19" s="1"/>
  <c r="BX10" i="19"/>
  <c r="BX11" i="19" s="1"/>
  <c r="BY5" i="19"/>
  <c r="BX4" i="19"/>
  <c r="BX11" i="18"/>
  <c r="BX4" i="18"/>
  <c r="B74" i="17"/>
  <c r="BX11" i="20" l="1"/>
  <c r="BY10" i="20"/>
  <c r="BY7" i="20"/>
  <c r="BY8" i="20" s="1"/>
  <c r="BY4" i="20"/>
  <c r="BZ5" i="20"/>
  <c r="BY10" i="19"/>
  <c r="BY11" i="19" s="1"/>
  <c r="BY7" i="19"/>
  <c r="BY8" i="19" s="1"/>
  <c r="BZ5" i="19"/>
  <c r="BY4" i="19"/>
  <c r="BY11" i="18"/>
  <c r="BY4" i="18"/>
  <c r="B75" i="17"/>
  <c r="BY11" i="20" l="1"/>
  <c r="BZ10" i="20"/>
  <c r="BZ4" i="20"/>
  <c r="BZ7" i="20"/>
  <c r="BZ8" i="20" s="1"/>
  <c r="CA5" i="20"/>
  <c r="BZ7" i="19"/>
  <c r="BZ8" i="19" s="1"/>
  <c r="BZ10" i="19"/>
  <c r="BZ11" i="19" s="1"/>
  <c r="CA5" i="19"/>
  <c r="BZ4" i="19"/>
  <c r="BZ11" i="18"/>
  <c r="BZ4" i="18"/>
  <c r="B76" i="17"/>
  <c r="BZ11" i="20" l="1"/>
  <c r="CA10" i="20"/>
  <c r="CA7" i="20"/>
  <c r="CA8" i="20" s="1"/>
  <c r="CB5" i="20"/>
  <c r="CA4" i="20"/>
  <c r="CA10" i="19"/>
  <c r="CA11" i="19" s="1"/>
  <c r="CB5" i="19"/>
  <c r="CA4" i="19"/>
  <c r="CA7" i="19"/>
  <c r="CA8" i="19" s="1"/>
  <c r="CA11" i="18"/>
  <c r="CA4" i="18"/>
  <c r="B77" i="17"/>
  <c r="CA11" i="20" l="1"/>
  <c r="CB10" i="20"/>
  <c r="CB7" i="20"/>
  <c r="CB8" i="20" s="1"/>
  <c r="CC5" i="20"/>
  <c r="CB4" i="20"/>
  <c r="CB10" i="19"/>
  <c r="CB11" i="19" s="1"/>
  <c r="CC5" i="19"/>
  <c r="CB7" i="19"/>
  <c r="CB8" i="19" s="1"/>
  <c r="CB4" i="19"/>
  <c r="CB11" i="18"/>
  <c r="CB4" i="18"/>
  <c r="B78" i="17"/>
  <c r="CB11" i="20" l="1"/>
  <c r="CC10" i="20"/>
  <c r="CC7" i="20"/>
  <c r="CC8" i="20" s="1"/>
  <c r="CD5" i="20"/>
  <c r="CC4" i="20"/>
  <c r="CC10" i="19"/>
  <c r="CC11" i="19" s="1"/>
  <c r="CD5" i="19"/>
  <c r="CC7" i="19"/>
  <c r="CC8" i="19" s="1"/>
  <c r="CC4" i="19"/>
  <c r="CC4" i="18"/>
  <c r="CC11" i="18"/>
  <c r="B79" i="17"/>
  <c r="CC11" i="20" l="1"/>
  <c r="CD7" i="20"/>
  <c r="CD8" i="20" s="1"/>
  <c r="CD10" i="20"/>
  <c r="CD4" i="20"/>
  <c r="CE5" i="20"/>
  <c r="CD10" i="19"/>
  <c r="CD11" i="19" s="1"/>
  <c r="CE5" i="19"/>
  <c r="CD7" i="19"/>
  <c r="CD8" i="19" s="1"/>
  <c r="CD4" i="19"/>
  <c r="CD11" i="18"/>
  <c r="CD4" i="18"/>
  <c r="B80" i="17"/>
  <c r="CD11" i="20" l="1"/>
  <c r="CE10" i="20"/>
  <c r="CE7" i="20"/>
  <c r="CE8" i="20" s="1"/>
  <c r="CE4" i="20"/>
  <c r="CF5" i="20"/>
  <c r="CE7" i="19"/>
  <c r="CE8" i="19" s="1"/>
  <c r="CE4" i="19"/>
  <c r="CE10" i="19"/>
  <c r="CE11" i="19" s="1"/>
  <c r="CF5" i="19"/>
  <c r="CE11" i="18"/>
  <c r="CE4" i="18"/>
  <c r="B81" i="17"/>
  <c r="CE11" i="20" l="1"/>
  <c r="CF10" i="20"/>
  <c r="CG5" i="20"/>
  <c r="CF7" i="20"/>
  <c r="CF8" i="20" s="1"/>
  <c r="CF4" i="20"/>
  <c r="CF7" i="19"/>
  <c r="CF8" i="19" s="1"/>
  <c r="CF10" i="19"/>
  <c r="CF11" i="19" s="1"/>
  <c r="CG5" i="19"/>
  <c r="CF4" i="19"/>
  <c r="CF11" i="18"/>
  <c r="CF4" i="18"/>
  <c r="B82" i="17"/>
  <c r="CF11" i="20" l="1"/>
  <c r="CG10" i="20"/>
  <c r="CG7" i="20"/>
  <c r="CG8" i="20" s="1"/>
  <c r="CG4" i="20"/>
  <c r="CH5" i="20"/>
  <c r="CG10" i="19"/>
  <c r="CG11" i="19" s="1"/>
  <c r="CG7" i="19"/>
  <c r="CG8" i="19" s="1"/>
  <c r="CH5" i="19"/>
  <c r="CG4" i="19"/>
  <c r="CG11" i="18"/>
  <c r="CG4" i="18"/>
  <c r="B83" i="17"/>
  <c r="CG11" i="20" l="1"/>
  <c r="CH7" i="20"/>
  <c r="CH8" i="20" s="1"/>
  <c r="CH4" i="20"/>
  <c r="CI5" i="20"/>
  <c r="CH10" i="20"/>
  <c r="CH7" i="19"/>
  <c r="CH8" i="19" s="1"/>
  <c r="CI5" i="19"/>
  <c r="CH10" i="19"/>
  <c r="CH11" i="19" s="1"/>
  <c r="CH4" i="19"/>
  <c r="CH11" i="18"/>
  <c r="CH4" i="18"/>
  <c r="B84" i="17"/>
  <c r="CH11" i="20" l="1"/>
  <c r="CI10" i="20"/>
  <c r="CJ5" i="20"/>
  <c r="CI4" i="20"/>
  <c r="CI7" i="20"/>
  <c r="CI8" i="20" s="1"/>
  <c r="CJ5" i="19"/>
  <c r="CI10" i="19"/>
  <c r="CI11" i="19" s="1"/>
  <c r="CI7" i="19"/>
  <c r="CI8" i="19" s="1"/>
  <c r="CI4" i="19"/>
  <c r="CI11" i="18"/>
  <c r="CI4" i="18"/>
  <c r="B85" i="17"/>
  <c r="CI11" i="20" l="1"/>
  <c r="CJ10" i="20"/>
  <c r="CJ7" i="20"/>
  <c r="CJ8" i="20" s="1"/>
  <c r="CK5" i="20"/>
  <c r="CJ4" i="20"/>
  <c r="CK5" i="19"/>
  <c r="CJ10" i="19"/>
  <c r="CJ11" i="19" s="1"/>
  <c r="CJ7" i="19"/>
  <c r="CJ8" i="19" s="1"/>
  <c r="CJ4" i="19"/>
  <c r="CJ11" i="18"/>
  <c r="CJ4" i="18"/>
  <c r="B86" i="17"/>
  <c r="CJ11" i="20" l="1"/>
  <c r="CK10" i="20"/>
  <c r="CK7" i="20"/>
  <c r="CK8" i="20" s="1"/>
  <c r="CL5" i="20"/>
  <c r="CK4" i="20"/>
  <c r="CL5" i="19"/>
  <c r="CK10" i="19"/>
  <c r="CK11" i="19" s="1"/>
  <c r="CK7" i="19"/>
  <c r="CK8" i="19" s="1"/>
  <c r="CK4" i="19"/>
  <c r="CK11" i="18"/>
  <c r="K54" i="18" s="1"/>
  <c r="CK4" i="18"/>
  <c r="B87" i="17"/>
  <c r="CK11" i="20" l="1"/>
  <c r="CL7" i="20"/>
  <c r="CL8" i="20" s="1"/>
  <c r="CL10" i="20"/>
  <c r="CM5" i="20"/>
  <c r="CL4" i="20"/>
  <c r="CM5" i="19"/>
  <c r="CL10" i="19"/>
  <c r="CL11" i="19" s="1"/>
  <c r="CL7" i="19"/>
  <c r="CL8" i="19" s="1"/>
  <c r="CL4" i="19"/>
  <c r="CL11" i="18"/>
  <c r="CL4" i="18"/>
  <c r="B88" i="17"/>
  <c r="CL11" i="20" l="1"/>
  <c r="CM7" i="20"/>
  <c r="CM8" i="20" s="1"/>
  <c r="CM10" i="20"/>
  <c r="CM4" i="20"/>
  <c r="CN5" i="20"/>
  <c r="CM10" i="19"/>
  <c r="CM11" i="19" s="1"/>
  <c r="CM7" i="19"/>
  <c r="CM8" i="19" s="1"/>
  <c r="CM4" i="19"/>
  <c r="CN5" i="19"/>
  <c r="CM11" i="18"/>
  <c r="CM4" i="18"/>
  <c r="B89" i="17"/>
  <c r="CM11" i="20" l="1"/>
  <c r="CN10" i="20"/>
  <c r="CN7" i="20"/>
  <c r="CN8" i="20" s="1"/>
  <c r="CO5" i="20"/>
  <c r="CN4" i="20"/>
  <c r="CN7" i="19"/>
  <c r="CN8" i="19" s="1"/>
  <c r="CO5" i="19"/>
  <c r="CN10" i="19"/>
  <c r="CN11" i="19" s="1"/>
  <c r="CN4" i="19"/>
  <c r="CN11" i="18"/>
  <c r="CN4" i="18"/>
  <c r="B90" i="17"/>
  <c r="CN11" i="20" l="1"/>
  <c r="CO10" i="20"/>
  <c r="CO4" i="20"/>
  <c r="CO7" i="20"/>
  <c r="CO8" i="20" s="1"/>
  <c r="CP5" i="20"/>
  <c r="CO10" i="19"/>
  <c r="CO11" i="19" s="1"/>
  <c r="CO7" i="19"/>
  <c r="CO8" i="19" s="1"/>
  <c r="CP5" i="19"/>
  <c r="CO4" i="19"/>
  <c r="CO11" i="18"/>
  <c r="CO4" i="18"/>
  <c r="B91" i="17"/>
  <c r="CO11" i="20" l="1"/>
  <c r="CP10" i="20"/>
  <c r="CP7" i="20"/>
  <c r="CP8" i="20" s="1"/>
  <c r="CP4" i="20"/>
  <c r="CQ5" i="20"/>
  <c r="CP7" i="19"/>
  <c r="CP8" i="19" s="1"/>
  <c r="CQ5" i="19"/>
  <c r="CP10" i="19"/>
  <c r="CP11" i="19" s="1"/>
  <c r="CP4" i="19"/>
  <c r="CP11" i="18"/>
  <c r="CP4" i="18"/>
  <c r="B92" i="17"/>
  <c r="CP11" i="20" l="1"/>
  <c r="CQ10" i="20"/>
  <c r="CQ7" i="20"/>
  <c r="CQ8" i="20" s="1"/>
  <c r="CR5" i="20"/>
  <c r="CQ4" i="20"/>
  <c r="CR5" i="19"/>
  <c r="CQ10" i="19"/>
  <c r="CQ11" i="19" s="1"/>
  <c r="CQ7" i="19"/>
  <c r="CQ8" i="19" s="1"/>
  <c r="CQ4" i="19"/>
  <c r="CQ11" i="18"/>
  <c r="CQ4" i="18"/>
  <c r="B93" i="17"/>
  <c r="CQ11" i="20" l="1"/>
  <c r="CR10" i="20"/>
  <c r="CS5" i="20"/>
  <c r="CR7" i="20"/>
  <c r="CR8" i="20" s="1"/>
  <c r="CR4" i="20"/>
  <c r="CS5" i="19"/>
  <c r="CR10" i="19"/>
  <c r="CR11" i="19" s="1"/>
  <c r="CR7" i="19"/>
  <c r="CR8" i="19" s="1"/>
  <c r="CR4" i="19"/>
  <c r="CR11" i="18"/>
  <c r="CR4" i="18"/>
  <c r="B94" i="17"/>
  <c r="CR11" i="20" l="1"/>
  <c r="CS10" i="20"/>
  <c r="CS7" i="20"/>
  <c r="CS8" i="20" s="1"/>
  <c r="CT5" i="20"/>
  <c r="CS4" i="20"/>
  <c r="CT5" i="19"/>
  <c r="CS10" i="19"/>
  <c r="CS11" i="19" s="1"/>
  <c r="CS7" i="19"/>
  <c r="CS8" i="19" s="1"/>
  <c r="CS4" i="19"/>
  <c r="CS11" i="18"/>
  <c r="CS4" i="18"/>
  <c r="B95" i="17"/>
  <c r="CS11" i="20" l="1"/>
  <c r="CT7" i="20"/>
  <c r="CT8" i="20" s="1"/>
  <c r="CT10" i="20"/>
  <c r="CU5" i="20"/>
  <c r="CT4" i="20"/>
  <c r="CU5" i="19"/>
  <c r="CT10" i="19"/>
  <c r="CT11" i="19" s="1"/>
  <c r="CT7" i="19"/>
  <c r="CT8" i="19" s="1"/>
  <c r="CT4" i="19"/>
  <c r="CT11" i="18"/>
  <c r="CT4" i="18"/>
  <c r="B96" i="17"/>
  <c r="CT11" i="20" l="1"/>
  <c r="CU10" i="20"/>
  <c r="CU7" i="20"/>
  <c r="CU8" i="20" s="1"/>
  <c r="CV5" i="20"/>
  <c r="CU4" i="20"/>
  <c r="CU10" i="19"/>
  <c r="CU11" i="19" s="1"/>
  <c r="CU7" i="19"/>
  <c r="CU8" i="19" s="1"/>
  <c r="CU4" i="19"/>
  <c r="CV5" i="19"/>
  <c r="CU11" i="18"/>
  <c r="CU4" i="18"/>
  <c r="B97" i="17"/>
  <c r="CU11" i="20" l="1"/>
  <c r="CV10" i="20"/>
  <c r="CV7" i="20"/>
  <c r="CV8" i="20" s="1"/>
  <c r="CW5" i="20"/>
  <c r="CV4" i="20"/>
  <c r="CV10" i="19"/>
  <c r="CV11" i="19" s="1"/>
  <c r="CV7" i="19"/>
  <c r="CV8" i="19" s="1"/>
  <c r="CW5" i="19"/>
  <c r="CV4" i="19"/>
  <c r="CV11" i="18"/>
  <c r="CV4" i="18"/>
  <c r="B98" i="17"/>
  <c r="CV11" i="20" l="1"/>
  <c r="CW10" i="20"/>
  <c r="CW7" i="20"/>
  <c r="CW8" i="20" s="1"/>
  <c r="CX5" i="20"/>
  <c r="CW4" i="20"/>
  <c r="CW10" i="19"/>
  <c r="CW11" i="19" s="1"/>
  <c r="CW7" i="19"/>
  <c r="CW8" i="19" s="1"/>
  <c r="CX5" i="19"/>
  <c r="CW4" i="19"/>
  <c r="CW11" i="18"/>
  <c r="CW4" i="18"/>
  <c r="B99" i="17"/>
  <c r="CW11" i="20" l="1"/>
  <c r="CY5" i="20"/>
  <c r="CX4" i="20"/>
  <c r="CX10" i="20"/>
  <c r="CX7" i="20"/>
  <c r="CX8" i="20" s="1"/>
  <c r="CX7" i="19"/>
  <c r="CX8" i="19" s="1"/>
  <c r="CY5" i="19"/>
  <c r="CX10" i="19"/>
  <c r="CX11" i="19" s="1"/>
  <c r="CX4" i="19"/>
  <c r="CX11" i="18"/>
  <c r="CX4" i="18"/>
  <c r="B100" i="17"/>
  <c r="CX11" i="20" l="1"/>
  <c r="CY10" i="20"/>
  <c r="CY7" i="20"/>
  <c r="CY8" i="20" s="1"/>
  <c r="CZ5" i="20"/>
  <c r="CY4" i="20"/>
  <c r="CZ5" i="19"/>
  <c r="CY10" i="19"/>
  <c r="CY11" i="19" s="1"/>
  <c r="CY7" i="19"/>
  <c r="CY8" i="19" s="1"/>
  <c r="CY4" i="19"/>
  <c r="CY11" i="18"/>
  <c r="CY4" i="18"/>
  <c r="B101" i="17"/>
  <c r="CY11" i="20" l="1"/>
  <c r="CZ10" i="20"/>
  <c r="CZ7" i="20"/>
  <c r="CZ8" i="20" s="1"/>
  <c r="DA5" i="20"/>
  <c r="CZ4" i="20"/>
  <c r="DA5" i="19"/>
  <c r="CZ10" i="19"/>
  <c r="CZ11" i="19" s="1"/>
  <c r="CZ7" i="19"/>
  <c r="CZ8" i="19" s="1"/>
  <c r="CZ4" i="19"/>
  <c r="CZ11" i="18"/>
  <c r="CZ4" i="18"/>
  <c r="B102" i="17"/>
  <c r="C101" i="17"/>
  <c r="D101" i="17" s="1"/>
  <c r="CZ11" i="20" l="1"/>
  <c r="DA10" i="20"/>
  <c r="DA7" i="20"/>
  <c r="DA8" i="20" s="1"/>
  <c r="DA4" i="20"/>
  <c r="DB5" i="20"/>
  <c r="DB5" i="19"/>
  <c r="DA10" i="19"/>
  <c r="DA11" i="19" s="1"/>
  <c r="DA7" i="19"/>
  <c r="DA8" i="19" s="1"/>
  <c r="DA4" i="19"/>
  <c r="DA11" i="18"/>
  <c r="DA4" i="18"/>
  <c r="C102" i="17"/>
  <c r="D102" i="17" s="1"/>
  <c r="B103" i="17"/>
  <c r="DA11" i="20" l="1"/>
  <c r="DB7" i="20"/>
  <c r="DB8" i="20" s="1"/>
  <c r="DB10" i="20"/>
  <c r="DB4" i="20"/>
  <c r="DC5" i="20"/>
  <c r="DC5" i="19"/>
  <c r="DB10" i="19"/>
  <c r="DB11" i="19" s="1"/>
  <c r="DB7" i="19"/>
  <c r="DB8" i="19" s="1"/>
  <c r="DB4" i="19"/>
  <c r="DB11" i="18"/>
  <c r="DB4" i="18"/>
  <c r="B104" i="17"/>
  <c r="C103" i="17"/>
  <c r="D103" i="17" s="1"/>
  <c r="DB11" i="20" l="1"/>
  <c r="DD5" i="20"/>
  <c r="DC4" i="20"/>
  <c r="DC4" i="19"/>
  <c r="DD5" i="19"/>
  <c r="DC4" i="18"/>
  <c r="C104" i="17"/>
  <c r="D104" i="17" s="1"/>
  <c r="DE5" i="20" l="1"/>
  <c r="DD4" i="20"/>
  <c r="DE5" i="19"/>
  <c r="DD4" i="19"/>
  <c r="DD4" i="18"/>
  <c r="GK71" i="15"/>
  <c r="GL71" i="15"/>
  <c r="GM71" i="15"/>
  <c r="GN71" i="15"/>
  <c r="GO71" i="15"/>
  <c r="GP71" i="15"/>
  <c r="GQ71" i="15"/>
  <c r="GR71" i="15"/>
  <c r="GS71" i="15"/>
  <c r="GT71" i="15"/>
  <c r="GU71" i="15"/>
  <c r="GV71" i="15"/>
  <c r="GW71" i="15"/>
  <c r="GX71" i="15"/>
  <c r="GY71" i="15"/>
  <c r="GZ71" i="15"/>
  <c r="HA71" i="15"/>
  <c r="HB71" i="15"/>
  <c r="HC71" i="15"/>
  <c r="HD71" i="15"/>
  <c r="HE71" i="15"/>
  <c r="HF71" i="15"/>
  <c r="HG71" i="15"/>
  <c r="HH71" i="15"/>
  <c r="HI71" i="15"/>
  <c r="HJ71" i="15"/>
  <c r="HK71" i="15"/>
  <c r="HL71" i="15"/>
  <c r="HM71" i="15"/>
  <c r="HN71" i="15"/>
  <c r="HO71" i="15"/>
  <c r="HP71" i="15"/>
  <c r="HQ71" i="15"/>
  <c r="HR71" i="15"/>
  <c r="HS71" i="15"/>
  <c r="HT71" i="15"/>
  <c r="HU71" i="15"/>
  <c r="HV71" i="15"/>
  <c r="HW71" i="15"/>
  <c r="HX71" i="15"/>
  <c r="HY71" i="15"/>
  <c r="HZ71" i="15"/>
  <c r="IA71" i="15"/>
  <c r="IB71" i="15"/>
  <c r="GK72" i="15"/>
  <c r="GL72" i="15"/>
  <c r="GM72" i="15"/>
  <c r="GN72" i="15"/>
  <c r="GO72" i="15"/>
  <c r="GP72" i="15"/>
  <c r="GQ72" i="15"/>
  <c r="GR72" i="15"/>
  <c r="GS72" i="15"/>
  <c r="GT72" i="15"/>
  <c r="GU72" i="15"/>
  <c r="GV72" i="15"/>
  <c r="GW72" i="15"/>
  <c r="GX72" i="15"/>
  <c r="GY72" i="15"/>
  <c r="GZ72" i="15"/>
  <c r="HA72" i="15"/>
  <c r="HB72" i="15"/>
  <c r="HC72" i="15"/>
  <c r="HD72" i="15"/>
  <c r="HE72" i="15"/>
  <c r="HF72" i="15"/>
  <c r="HG72" i="15"/>
  <c r="HH72" i="15"/>
  <c r="HI72" i="15"/>
  <c r="HJ72" i="15"/>
  <c r="HK72" i="15"/>
  <c r="HL72" i="15"/>
  <c r="HM72" i="15"/>
  <c r="HN72" i="15"/>
  <c r="HO72" i="15"/>
  <c r="HP72" i="15"/>
  <c r="HQ72" i="15"/>
  <c r="HR72" i="15"/>
  <c r="HS72" i="15"/>
  <c r="HT72" i="15"/>
  <c r="HU72" i="15"/>
  <c r="HV72" i="15"/>
  <c r="HW72" i="15"/>
  <c r="HX72" i="15"/>
  <c r="HY72" i="15"/>
  <c r="HZ72" i="15"/>
  <c r="IA72" i="15"/>
  <c r="IB72" i="15"/>
  <c r="F10" i="15"/>
  <c r="F7" i="15"/>
  <c r="F13" i="15"/>
  <c r="F14" i="15" s="1"/>
  <c r="G14" i="15" l="1"/>
  <c r="DE4" i="20"/>
  <c r="DF5" i="20"/>
  <c r="DF5" i="19"/>
  <c r="DE4" i="19"/>
  <c r="DE4" i="18"/>
  <c r="F8" i="15"/>
  <c r="F11" i="15" l="1"/>
  <c r="G11" i="15" s="1"/>
  <c r="G8" i="15"/>
  <c r="DF4" i="20"/>
  <c r="DG5" i="20"/>
  <c r="DG5" i="19"/>
  <c r="DF4" i="19"/>
  <c r="DF4" i="18"/>
  <c r="F10" i="11"/>
  <c r="G11" i="11" s="1"/>
  <c r="F8" i="11"/>
  <c r="G8" i="11" s="1"/>
  <c r="H8" i="11" s="1"/>
  <c r="I8" i="11" s="1"/>
  <c r="J8" i="11" s="1"/>
  <c r="K8" i="11" s="1"/>
  <c r="L8" i="11" s="1"/>
  <c r="M8" i="11" s="1"/>
  <c r="N8" i="11" s="1"/>
  <c r="O8" i="11" s="1"/>
  <c r="P8" i="11" s="1"/>
  <c r="Q8" i="11" s="1"/>
  <c r="R8" i="11" s="1"/>
  <c r="S8" i="11" s="1"/>
  <c r="T8" i="11" s="1"/>
  <c r="U8" i="11" s="1"/>
  <c r="V8" i="11" s="1"/>
  <c r="W8" i="11" s="1"/>
  <c r="X8" i="11" s="1"/>
  <c r="Y8" i="11" s="1"/>
  <c r="Z8" i="11" s="1"/>
  <c r="AA8" i="11" s="1"/>
  <c r="AB8" i="11" s="1"/>
  <c r="AC8" i="11" s="1"/>
  <c r="AD8" i="11" s="1"/>
  <c r="AE8" i="11" s="1"/>
  <c r="AF8" i="11" s="1"/>
  <c r="AG8" i="11" s="1"/>
  <c r="AH8" i="11" s="1"/>
  <c r="AI8" i="11" s="1"/>
  <c r="AJ8" i="11" s="1"/>
  <c r="AK8" i="11" s="1"/>
  <c r="AL8" i="11" s="1"/>
  <c r="AM8" i="11" s="1"/>
  <c r="AN8" i="11" s="1"/>
  <c r="AO8" i="11" s="1"/>
  <c r="AP8" i="11" s="1"/>
  <c r="AQ8" i="11" s="1"/>
  <c r="AR8" i="11" s="1"/>
  <c r="AS8" i="11" s="1"/>
  <c r="AT8" i="11" s="1"/>
  <c r="AU8" i="11" s="1"/>
  <c r="AV8" i="11" s="1"/>
  <c r="AW8" i="11" s="1"/>
  <c r="AX8" i="11" s="1"/>
  <c r="AY8" i="11" s="1"/>
  <c r="AZ8" i="11" s="1"/>
  <c r="BA8" i="11" s="1"/>
  <c r="BB8" i="11" s="1"/>
  <c r="BC8" i="11" s="1"/>
  <c r="BD8" i="11" s="1"/>
  <c r="BE8" i="11" s="1"/>
  <c r="BF8" i="11" s="1"/>
  <c r="BG8" i="11" s="1"/>
  <c r="BH8" i="11" s="1"/>
  <c r="BI8" i="11" s="1"/>
  <c r="BJ8" i="11" s="1"/>
  <c r="BK8" i="11" s="1"/>
  <c r="BL8" i="11" s="1"/>
  <c r="BM8" i="11" s="1"/>
  <c r="BN8" i="11" s="1"/>
  <c r="BO8" i="11" s="1"/>
  <c r="BP8" i="11" s="1"/>
  <c r="BQ8" i="11" s="1"/>
  <c r="BR8" i="11" s="1"/>
  <c r="BS8" i="11" s="1"/>
  <c r="BT8" i="11" s="1"/>
  <c r="BU8" i="11" s="1"/>
  <c r="BV8" i="11" s="1"/>
  <c r="BW8" i="11" s="1"/>
  <c r="BX8" i="11" s="1"/>
  <c r="BY8" i="11" s="1"/>
  <c r="BZ8" i="11" s="1"/>
  <c r="CA8" i="11" s="1"/>
  <c r="CB8" i="11" s="1"/>
  <c r="CC8" i="11" s="1"/>
  <c r="CD8" i="11" s="1"/>
  <c r="CE8" i="11" s="1"/>
  <c r="CF8" i="11" s="1"/>
  <c r="CG8" i="11" s="1"/>
  <c r="CH8" i="11" s="1"/>
  <c r="CI8" i="11" s="1"/>
  <c r="CJ8" i="11" s="1"/>
  <c r="CK8" i="11" s="1"/>
  <c r="CL8" i="11" s="1"/>
  <c r="CM8" i="11" s="1"/>
  <c r="CN8" i="11" s="1"/>
  <c r="CO8" i="11" s="1"/>
  <c r="CP8" i="11" s="1"/>
  <c r="CQ8" i="11" s="1"/>
  <c r="CR8" i="11" s="1"/>
  <c r="CS8" i="11" s="1"/>
  <c r="CT8" i="11" s="1"/>
  <c r="CU8" i="11" s="1"/>
  <c r="CV8" i="11" s="1"/>
  <c r="CW8" i="11" s="1"/>
  <c r="CX8" i="11" s="1"/>
  <c r="CY8" i="11" s="1"/>
  <c r="CZ8" i="11" s="1"/>
  <c r="DA8" i="11" s="1"/>
  <c r="DB8" i="11" s="1"/>
  <c r="G3" i="2"/>
  <c r="I3" i="2" s="1"/>
  <c r="G4" i="2"/>
  <c r="I4" i="2" s="1"/>
  <c r="G5" i="2"/>
  <c r="I5" i="2" s="1"/>
  <c r="G6" i="2"/>
  <c r="I6" i="2" s="1"/>
  <c r="G7" i="2"/>
  <c r="I7" i="2" s="1"/>
  <c r="G8" i="2"/>
  <c r="I8" i="2" s="1"/>
  <c r="G9" i="2"/>
  <c r="I9" i="2" s="1"/>
  <c r="G10" i="2"/>
  <c r="I10" i="2" s="1"/>
  <c r="G11" i="2"/>
  <c r="I11" i="2" s="1"/>
  <c r="G12" i="2"/>
  <c r="I12" i="2" s="1"/>
  <c r="G13" i="2"/>
  <c r="I13" i="2" s="1"/>
  <c r="G14" i="2"/>
  <c r="I14" i="2" s="1"/>
  <c r="G15" i="2"/>
  <c r="I15" i="2" s="1"/>
  <c r="G16" i="2"/>
  <c r="I16" i="2" s="1"/>
  <c r="G17" i="2"/>
  <c r="I17" i="2" s="1"/>
  <c r="G18" i="2"/>
  <c r="I18" i="2" s="1"/>
  <c r="G19" i="2"/>
  <c r="I19" i="2" s="1"/>
  <c r="G20" i="2"/>
  <c r="I20" i="2" s="1"/>
  <c r="G21" i="2"/>
  <c r="I21" i="2" s="1"/>
  <c r="G22" i="2"/>
  <c r="I22" i="2" s="1"/>
  <c r="G23" i="2"/>
  <c r="I23" i="2" s="1"/>
  <c r="G24" i="2"/>
  <c r="I24" i="2" s="1"/>
  <c r="G25" i="2"/>
  <c r="I25" i="2" s="1"/>
  <c r="G26" i="2"/>
  <c r="I26" i="2" s="1"/>
  <c r="G27" i="2"/>
  <c r="I27" i="2" s="1"/>
  <c r="G28" i="2"/>
  <c r="I28" i="2" s="1"/>
  <c r="G29" i="2"/>
  <c r="I29" i="2" s="1"/>
  <c r="G30" i="2"/>
  <c r="I30" i="2" s="1"/>
  <c r="G31" i="2"/>
  <c r="I31" i="2" s="1"/>
  <c r="G32" i="2"/>
  <c r="I32" i="2" s="1"/>
  <c r="G33" i="2"/>
  <c r="I33" i="2" s="1"/>
  <c r="G34" i="2"/>
  <c r="I34" i="2" s="1"/>
  <c r="G35" i="2"/>
  <c r="I35" i="2" s="1"/>
  <c r="G36" i="2"/>
  <c r="I36" i="2" s="1"/>
  <c r="G37" i="2"/>
  <c r="I37" i="2" s="1"/>
  <c r="G38" i="2"/>
  <c r="I38" i="2" s="1"/>
  <c r="G39" i="2"/>
  <c r="I39" i="2" s="1"/>
  <c r="G40" i="2"/>
  <c r="I40" i="2" s="1"/>
  <c r="G41" i="2"/>
  <c r="I41" i="2" s="1"/>
  <c r="G42" i="2"/>
  <c r="I42" i="2" s="1"/>
  <c r="G43" i="2"/>
  <c r="I43" i="2" s="1"/>
  <c r="G44" i="2"/>
  <c r="I44" i="2" s="1"/>
  <c r="G45" i="2"/>
  <c r="I45" i="2" s="1"/>
  <c r="G46" i="2"/>
  <c r="I46" i="2" s="1"/>
  <c r="G47" i="2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66" i="2"/>
  <c r="I66" i="2" s="1"/>
  <c r="G67" i="2"/>
  <c r="I67" i="2" s="1"/>
  <c r="G68" i="2"/>
  <c r="I68" i="2" s="1"/>
  <c r="G69" i="2"/>
  <c r="I69" i="2" s="1"/>
  <c r="G70" i="2"/>
  <c r="I70" i="2" s="1"/>
  <c r="G71" i="2"/>
  <c r="I71" i="2" s="1"/>
  <c r="G72" i="2"/>
  <c r="I72" i="2" s="1"/>
  <c r="G73" i="2"/>
  <c r="I73" i="2" s="1"/>
  <c r="G74" i="2"/>
  <c r="I74" i="2" s="1"/>
  <c r="G75" i="2"/>
  <c r="I75" i="2" s="1"/>
  <c r="G76" i="2"/>
  <c r="I76" i="2" s="1"/>
  <c r="G77" i="2"/>
  <c r="I77" i="2" s="1"/>
  <c r="G78" i="2"/>
  <c r="I78" i="2" s="1"/>
  <c r="G79" i="2"/>
  <c r="I79" i="2" s="1"/>
  <c r="G80" i="2"/>
  <c r="I80" i="2" s="1"/>
  <c r="G81" i="2"/>
  <c r="I81" i="2" s="1"/>
  <c r="G82" i="2"/>
  <c r="I82" i="2" s="1"/>
  <c r="G83" i="2"/>
  <c r="I83" i="2" s="1"/>
  <c r="G84" i="2"/>
  <c r="I84" i="2" s="1"/>
  <c r="G85" i="2"/>
  <c r="I85" i="2" s="1"/>
  <c r="G86" i="2"/>
  <c r="I86" i="2" s="1"/>
  <c r="G87" i="2"/>
  <c r="I87" i="2" s="1"/>
  <c r="G88" i="2"/>
  <c r="I88" i="2" s="1"/>
  <c r="G89" i="2"/>
  <c r="I89" i="2" s="1"/>
  <c r="G90" i="2"/>
  <c r="I90" i="2" s="1"/>
  <c r="G91" i="2"/>
  <c r="I91" i="2" s="1"/>
  <c r="G92" i="2"/>
  <c r="I92" i="2" s="1"/>
  <c r="G93" i="2"/>
  <c r="I93" i="2" s="1"/>
  <c r="G94" i="2"/>
  <c r="I94" i="2" s="1"/>
  <c r="G95" i="2"/>
  <c r="I95" i="2" s="1"/>
  <c r="G96" i="2"/>
  <c r="I96" i="2" s="1"/>
  <c r="G97" i="2"/>
  <c r="I97" i="2" s="1"/>
  <c r="G98" i="2"/>
  <c r="I98" i="2" s="1"/>
  <c r="G99" i="2"/>
  <c r="I99" i="2" s="1"/>
  <c r="G100" i="2"/>
  <c r="I100" i="2" s="1"/>
  <c r="G101" i="2"/>
  <c r="I101" i="2" s="1"/>
  <c r="G102" i="2"/>
  <c r="I102" i="2" s="1"/>
  <c r="G2" i="2"/>
  <c r="I2" i="2" s="1"/>
  <c r="DH5" i="20" l="1"/>
  <c r="DG4" i="20"/>
  <c r="DH5" i="19"/>
  <c r="DG4" i="19"/>
  <c r="DG4" i="18"/>
  <c r="DI5" i="20" l="1"/>
  <c r="DH4" i="20"/>
  <c r="DI5" i="19"/>
  <c r="DH4" i="19"/>
  <c r="DH4" i="18"/>
  <c r="DJ5" i="20" l="1"/>
  <c r="DI4" i="20"/>
  <c r="DJ5" i="19"/>
  <c r="DI4" i="19"/>
  <c r="DI4" i="18"/>
  <c r="DK5" i="20" l="1"/>
  <c r="DJ4" i="20"/>
  <c r="DK5" i="19"/>
  <c r="DJ4" i="19"/>
  <c r="DJ4" i="18"/>
  <c r="C91" i="17"/>
  <c r="D91" i="17" s="1"/>
  <c r="C92" i="17"/>
  <c r="D92" i="17" s="1"/>
  <c r="C93" i="17"/>
  <c r="D93" i="17" s="1"/>
  <c r="C94" i="17"/>
  <c r="D94" i="17" s="1"/>
  <c r="C95" i="17"/>
  <c r="D95" i="17" s="1"/>
  <c r="C96" i="17"/>
  <c r="D96" i="17" s="1"/>
  <c r="C97" i="17"/>
  <c r="D97" i="17" s="1"/>
  <c r="C98" i="17"/>
  <c r="D98" i="17" s="1"/>
  <c r="C99" i="17"/>
  <c r="D99" i="17" s="1"/>
  <c r="C100" i="17"/>
  <c r="D100" i="17" s="1"/>
  <c r="F28" i="15" l="1"/>
  <c r="F56" i="15"/>
  <c r="G56" i="15"/>
  <c r="F29" i="15"/>
  <c r="F55" i="15"/>
  <c r="C88" i="17"/>
  <c r="D88" i="17" s="1"/>
  <c r="C84" i="17"/>
  <c r="D84" i="17" s="1"/>
  <c r="C87" i="17"/>
  <c r="D87" i="17" s="1"/>
  <c r="C83" i="17"/>
  <c r="D83" i="17" s="1"/>
  <c r="C90" i="17"/>
  <c r="D90" i="17" s="1"/>
  <c r="C82" i="17"/>
  <c r="D82" i="17" s="1"/>
  <c r="C89" i="17"/>
  <c r="D89" i="17" s="1"/>
  <c r="C85" i="17"/>
  <c r="D85" i="17" s="1"/>
  <c r="C81" i="17"/>
  <c r="D81" i="17" s="1"/>
  <c r="C86" i="17"/>
  <c r="D86" i="17" s="1"/>
  <c r="C35" i="17"/>
  <c r="D35" i="17" s="1"/>
  <c r="C31" i="17"/>
  <c r="D31" i="17" s="1"/>
  <c r="C39" i="17"/>
  <c r="D39" i="17" s="1"/>
  <c r="C40" i="17"/>
  <c r="D40" i="17" s="1"/>
  <c r="C36" i="17"/>
  <c r="D36" i="17" s="1"/>
  <c r="C32" i="17"/>
  <c r="D32" i="17" s="1"/>
  <c r="C28" i="17"/>
  <c r="D28" i="17" s="1"/>
  <c r="C24" i="17"/>
  <c r="D24" i="17" s="1"/>
  <c r="C20" i="17"/>
  <c r="D20" i="17" s="1"/>
  <c r="C16" i="17"/>
  <c r="D16" i="17" s="1"/>
  <c r="C12" i="17"/>
  <c r="D12" i="17" s="1"/>
  <c r="C8" i="17"/>
  <c r="D8" i="17" s="1"/>
  <c r="C11" i="17"/>
  <c r="D11" i="17" s="1"/>
  <c r="C7" i="17"/>
  <c r="D7" i="17" s="1"/>
  <c r="C23" i="17"/>
  <c r="D23" i="17" s="1"/>
  <c r="C38" i="17"/>
  <c r="D38" i="17" s="1"/>
  <c r="C30" i="17"/>
  <c r="D30" i="17" s="1"/>
  <c r="C26" i="17"/>
  <c r="D26" i="17" s="1"/>
  <c r="C18" i="17"/>
  <c r="D18" i="17" s="1"/>
  <c r="C14" i="17"/>
  <c r="D14" i="17" s="1"/>
  <c r="C10" i="17"/>
  <c r="D10" i="17" s="1"/>
  <c r="C6" i="17"/>
  <c r="D6" i="17" s="1"/>
  <c r="C19" i="17"/>
  <c r="D19" i="17" s="1"/>
  <c r="C34" i="17"/>
  <c r="D34" i="17" s="1"/>
  <c r="C22" i="17"/>
  <c r="D22" i="17" s="1"/>
  <c r="C27" i="17"/>
  <c r="D27" i="17" s="1"/>
  <c r="C33" i="17"/>
  <c r="D33" i="17" s="1"/>
  <c r="C25" i="17"/>
  <c r="D25" i="17" s="1"/>
  <c r="C17" i="17"/>
  <c r="D17" i="17" s="1"/>
  <c r="C9" i="17"/>
  <c r="D9" i="17" s="1"/>
  <c r="O5" i="17"/>
  <c r="C15" i="17"/>
  <c r="D15" i="17" s="1"/>
  <c r="C37" i="17"/>
  <c r="D37" i="17" s="1"/>
  <c r="C29" i="17"/>
  <c r="D29" i="17" s="1"/>
  <c r="C21" i="17"/>
  <c r="D21" i="17" s="1"/>
  <c r="C13" i="17"/>
  <c r="D13" i="17" s="1"/>
  <c r="DL5" i="20"/>
  <c r="DK4" i="20"/>
  <c r="DK4" i="19"/>
  <c r="DL5" i="19"/>
  <c r="DK4" i="18"/>
  <c r="C55" i="17"/>
  <c r="D55" i="17" s="1"/>
  <c r="C75" i="17"/>
  <c r="D75" i="17" s="1"/>
  <c r="C51" i="17"/>
  <c r="D51" i="17" s="1"/>
  <c r="C71" i="17"/>
  <c r="D71" i="17" s="1"/>
  <c r="C47" i="17"/>
  <c r="D47" i="17" s="1"/>
  <c r="C67" i="17"/>
  <c r="D67" i="17" s="1"/>
  <c r="C43" i="17"/>
  <c r="D43" i="17" s="1"/>
  <c r="C63" i="17"/>
  <c r="D63" i="17" s="1"/>
  <c r="C56" i="17"/>
  <c r="D56" i="17" s="1"/>
  <c r="C76" i="17"/>
  <c r="D76" i="17" s="1"/>
  <c r="C59" i="17"/>
  <c r="D59" i="17" s="1"/>
  <c r="C79" i="17"/>
  <c r="D79" i="17" s="1"/>
  <c r="C58" i="17"/>
  <c r="D58" i="17" s="1"/>
  <c r="C78" i="17"/>
  <c r="D78" i="17" s="1"/>
  <c r="C50" i="17"/>
  <c r="D50" i="17" s="1"/>
  <c r="C70" i="17"/>
  <c r="D70" i="17" s="1"/>
  <c r="C42" i="17"/>
  <c r="D42" i="17" s="1"/>
  <c r="C62" i="17"/>
  <c r="D62" i="17" s="1"/>
  <c r="C54" i="17"/>
  <c r="D54" i="17" s="1"/>
  <c r="C74" i="17"/>
  <c r="D74" i="17" s="1"/>
  <c r="C46" i="17"/>
  <c r="D46" i="17" s="1"/>
  <c r="C66" i="17"/>
  <c r="D66" i="17" s="1"/>
  <c r="C60" i="17"/>
  <c r="D60" i="17" s="1"/>
  <c r="C80" i="17"/>
  <c r="D80" i="17" s="1"/>
  <c r="C57" i="17"/>
  <c r="D57" i="17" s="1"/>
  <c r="C77" i="17"/>
  <c r="D77" i="17" s="1"/>
  <c r="C53" i="17"/>
  <c r="D53" i="17" s="1"/>
  <c r="C73" i="17"/>
  <c r="D73" i="17" s="1"/>
  <c r="C45" i="17"/>
  <c r="D45" i="17" s="1"/>
  <c r="C65" i="17"/>
  <c r="D65" i="17" s="1"/>
  <c r="C52" i="17"/>
  <c r="D52" i="17" s="1"/>
  <c r="C72" i="17"/>
  <c r="D72" i="17" s="1"/>
  <c r="C49" i="17"/>
  <c r="D49" i="17" s="1"/>
  <c r="C69" i="17"/>
  <c r="D69" i="17" s="1"/>
  <c r="C41" i="17"/>
  <c r="D41" i="17" s="1"/>
  <c r="C61" i="17"/>
  <c r="D61" i="17" s="1"/>
  <c r="C48" i="17"/>
  <c r="D48" i="17" s="1"/>
  <c r="C68" i="17"/>
  <c r="D68" i="17" s="1"/>
  <c r="C44" i="17"/>
  <c r="D44" i="17" s="1"/>
  <c r="C64" i="17"/>
  <c r="D64" i="17" s="1"/>
  <c r="D5" i="17" l="1"/>
  <c r="M5" i="17" s="1"/>
  <c r="DM5" i="20"/>
  <c r="DL4" i="20"/>
  <c r="DM5" i="19"/>
  <c r="DL4" i="19"/>
  <c r="DL4" i="18"/>
  <c r="F22" i="15"/>
  <c r="F49" i="15"/>
  <c r="J6" i="17" l="1"/>
  <c r="F46" i="11"/>
  <c r="F46" i="18" s="1"/>
  <c r="DM4" i="20"/>
  <c r="DN5" i="20"/>
  <c r="DN5" i="19"/>
  <c r="DM4" i="19"/>
  <c r="DM4" i="18"/>
  <c r="DN4" i="20" l="1"/>
  <c r="DO5" i="20"/>
  <c r="DO5" i="19"/>
  <c r="DN4" i="19"/>
  <c r="DN4" i="18"/>
  <c r="C16" i="9"/>
  <c r="C18" i="9" s="1"/>
  <c r="F42" i="11"/>
  <c r="DO4" i="20" l="1"/>
  <c r="DP5" i="20"/>
  <c r="DP5" i="19"/>
  <c r="DO4" i="19"/>
  <c r="DO4" i="18"/>
  <c r="B48" i="3"/>
  <c r="B46" i="3"/>
  <c r="B45" i="3"/>
  <c r="F19" i="11" s="1"/>
  <c r="B44" i="3"/>
  <c r="DQ5" i="20" l="1"/>
  <c r="DP4" i="20"/>
  <c r="DQ5" i="19"/>
  <c r="DP4" i="19"/>
  <c r="DP4" i="18"/>
  <c r="IB73" i="15"/>
  <c r="HT73" i="15"/>
  <c r="HR73" i="15"/>
  <c r="HL73" i="15"/>
  <c r="HJ73" i="15"/>
  <c r="HD73" i="15"/>
  <c r="HB73" i="15"/>
  <c r="GV73" i="15"/>
  <c r="GT73" i="15"/>
  <c r="GN73" i="15"/>
  <c r="GL73" i="15"/>
  <c r="B43" i="3"/>
  <c r="B41" i="3"/>
  <c r="B40" i="3"/>
  <c r="B4" i="3"/>
  <c r="GJ45" i="15"/>
  <c r="GI45" i="15"/>
  <c r="GH45" i="15"/>
  <c r="GG45" i="15"/>
  <c r="GF45" i="15"/>
  <c r="GE45" i="15"/>
  <c r="GD45" i="15"/>
  <c r="GC45" i="15"/>
  <c r="GB45" i="15"/>
  <c r="GA45" i="15"/>
  <c r="FZ45" i="15"/>
  <c r="FY45" i="15"/>
  <c r="FX45" i="15"/>
  <c r="FW45" i="15"/>
  <c r="FV45" i="15"/>
  <c r="FU45" i="15"/>
  <c r="FT45" i="15"/>
  <c r="FS45" i="15"/>
  <c r="FR45" i="15"/>
  <c r="FQ45" i="15"/>
  <c r="FP45" i="15"/>
  <c r="FO45" i="15"/>
  <c r="FN45" i="15"/>
  <c r="FM45" i="15"/>
  <c r="FL45" i="15"/>
  <c r="FK45" i="15"/>
  <c r="FJ45" i="15"/>
  <c r="FI45" i="15"/>
  <c r="FH45" i="15"/>
  <c r="FG45" i="15"/>
  <c r="FF45" i="15"/>
  <c r="FE45" i="15"/>
  <c r="FD45" i="15"/>
  <c r="FC45" i="15"/>
  <c r="FB45" i="15"/>
  <c r="FA45" i="15"/>
  <c r="EZ45" i="15"/>
  <c r="EY45" i="15"/>
  <c r="EX45" i="15"/>
  <c r="EW45" i="15"/>
  <c r="EV45" i="15"/>
  <c r="EU45" i="15"/>
  <c r="ET45" i="15"/>
  <c r="ES45" i="15"/>
  <c r="ER45" i="15"/>
  <c r="EQ45" i="15"/>
  <c r="EP45" i="15"/>
  <c r="EO45" i="15"/>
  <c r="EN45" i="15"/>
  <c r="EM45" i="15"/>
  <c r="EL45" i="15"/>
  <c r="EK45" i="15"/>
  <c r="EJ45" i="15"/>
  <c r="EI45" i="15"/>
  <c r="EH45" i="15"/>
  <c r="EG45" i="15"/>
  <c r="EF45" i="15"/>
  <c r="EE45" i="15"/>
  <c r="ED45" i="15"/>
  <c r="EC45" i="15"/>
  <c r="EB45" i="15"/>
  <c r="EA45" i="15"/>
  <c r="DZ45" i="15"/>
  <c r="DY45" i="15"/>
  <c r="DX45" i="15"/>
  <c r="DW45" i="15"/>
  <c r="DV45" i="15"/>
  <c r="DU45" i="15"/>
  <c r="DT45" i="15"/>
  <c r="DS45" i="15"/>
  <c r="DR45" i="15"/>
  <c r="DQ45" i="15"/>
  <c r="DP45" i="15"/>
  <c r="DO45" i="15"/>
  <c r="DN45" i="15"/>
  <c r="DM45" i="15"/>
  <c r="DL45" i="15"/>
  <c r="DK45" i="15"/>
  <c r="DJ45" i="15"/>
  <c r="DI45" i="15"/>
  <c r="DH45" i="15"/>
  <c r="DG45" i="15"/>
  <c r="DF45" i="15"/>
  <c r="DE45" i="15"/>
  <c r="DD45" i="15"/>
  <c r="DC45" i="15"/>
  <c r="DB45" i="15"/>
  <c r="DA45" i="15"/>
  <c r="CZ45" i="15"/>
  <c r="CY45" i="15"/>
  <c r="CX45" i="15"/>
  <c r="CW45" i="15"/>
  <c r="CV45" i="15"/>
  <c r="CU45" i="15"/>
  <c r="CT45" i="15"/>
  <c r="CS45" i="15"/>
  <c r="CR45" i="15"/>
  <c r="CQ45" i="15"/>
  <c r="CP45" i="15"/>
  <c r="CO45" i="15"/>
  <c r="CN45" i="15"/>
  <c r="CM45" i="15"/>
  <c r="CL45" i="15"/>
  <c r="CK45" i="15"/>
  <c r="CJ45" i="15"/>
  <c r="CI45" i="15"/>
  <c r="CH45" i="15"/>
  <c r="CG45" i="15"/>
  <c r="CF45" i="15"/>
  <c r="CE45" i="15"/>
  <c r="CD45" i="15"/>
  <c r="CC45" i="15"/>
  <c r="CB45" i="15"/>
  <c r="CA45" i="15"/>
  <c r="BZ45" i="15"/>
  <c r="BY45" i="15"/>
  <c r="BX45" i="15"/>
  <c r="BW45" i="15"/>
  <c r="BV45" i="15"/>
  <c r="BU45" i="15"/>
  <c r="BT45" i="15"/>
  <c r="BS45" i="15"/>
  <c r="BR45" i="15"/>
  <c r="BQ45" i="15"/>
  <c r="BP45" i="15"/>
  <c r="BO45" i="15"/>
  <c r="BN45" i="15"/>
  <c r="BM45" i="15"/>
  <c r="BL45" i="15"/>
  <c r="BK45" i="15"/>
  <c r="BJ45" i="15"/>
  <c r="BI45" i="15"/>
  <c r="BH45" i="15"/>
  <c r="BG45" i="15"/>
  <c r="BF45" i="15"/>
  <c r="BE45" i="15"/>
  <c r="BD45" i="15"/>
  <c r="BC45" i="15"/>
  <c r="BB45" i="15"/>
  <c r="BA45" i="15"/>
  <c r="AZ45" i="15"/>
  <c r="AY45" i="15"/>
  <c r="AX45" i="15"/>
  <c r="AW45" i="15"/>
  <c r="AV45" i="15"/>
  <c r="AU45" i="15"/>
  <c r="AT45" i="15"/>
  <c r="AS45" i="15"/>
  <c r="AR45" i="15"/>
  <c r="AQ45" i="15"/>
  <c r="AP45" i="15"/>
  <c r="AO45" i="15"/>
  <c r="AN45" i="15"/>
  <c r="AM45" i="15"/>
  <c r="AL45" i="15"/>
  <c r="AK45" i="15"/>
  <c r="AJ45" i="15"/>
  <c r="AI45" i="15"/>
  <c r="AH45" i="15"/>
  <c r="AG45" i="15"/>
  <c r="AF45" i="15"/>
  <c r="AE45" i="15"/>
  <c r="AD45" i="15"/>
  <c r="AC45" i="15"/>
  <c r="AB45" i="15"/>
  <c r="AA45" i="15"/>
  <c r="Z45" i="15"/>
  <c r="Y45" i="15"/>
  <c r="X45" i="15"/>
  <c r="W45" i="15"/>
  <c r="V45" i="15"/>
  <c r="U45" i="15"/>
  <c r="T45" i="15"/>
  <c r="S45" i="15"/>
  <c r="R45" i="15"/>
  <c r="Q45" i="15"/>
  <c r="P45" i="15"/>
  <c r="O45" i="15"/>
  <c r="N45" i="15"/>
  <c r="M45" i="15"/>
  <c r="L45" i="15"/>
  <c r="K45" i="15"/>
  <c r="J45" i="15"/>
  <c r="I45" i="15"/>
  <c r="H45" i="15"/>
  <c r="G45" i="15"/>
  <c r="F45" i="15"/>
  <c r="F18" i="15"/>
  <c r="G5" i="15"/>
  <c r="F4" i="15"/>
  <c r="G5" i="17" l="1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G101" i="17"/>
  <c r="G102" i="17"/>
  <c r="G103" i="17"/>
  <c r="G104" i="17"/>
  <c r="G7" i="15"/>
  <c r="H8" i="15" s="1"/>
  <c r="G10" i="15"/>
  <c r="H11" i="15" s="1"/>
  <c r="DR5" i="20"/>
  <c r="DQ4" i="20"/>
  <c r="DR5" i="19"/>
  <c r="DQ4" i="19"/>
  <c r="DQ4" i="18"/>
  <c r="F49" i="11"/>
  <c r="G13" i="15"/>
  <c r="H14" i="15" s="1"/>
  <c r="B49" i="3"/>
  <c r="B47" i="3"/>
  <c r="HZ73" i="15"/>
  <c r="GQ73" i="15"/>
  <c r="GP73" i="15"/>
  <c r="GX73" i="15"/>
  <c r="HF73" i="15"/>
  <c r="HN73" i="15"/>
  <c r="HV73" i="15"/>
  <c r="GY73" i="15"/>
  <c r="HG73" i="15"/>
  <c r="HO73" i="15"/>
  <c r="HW73" i="15"/>
  <c r="GK73" i="15"/>
  <c r="GS73" i="15"/>
  <c r="HA73" i="15"/>
  <c r="HI73" i="15"/>
  <c r="HQ73" i="15"/>
  <c r="HY73" i="15"/>
  <c r="GM73" i="15"/>
  <c r="GU73" i="15"/>
  <c r="HC73" i="15"/>
  <c r="HK73" i="15"/>
  <c r="HS73" i="15"/>
  <c r="IA73" i="15"/>
  <c r="GO73" i="15"/>
  <c r="GW73" i="15"/>
  <c r="HE73" i="15"/>
  <c r="HM73" i="15"/>
  <c r="HU73" i="15"/>
  <c r="GR73" i="15"/>
  <c r="GZ73" i="15"/>
  <c r="HH73" i="15"/>
  <c r="HP73" i="15"/>
  <c r="HX73" i="15"/>
  <c r="B42" i="3"/>
  <c r="H5" i="15"/>
  <c r="G4" i="15"/>
  <c r="H7" i="15" l="1"/>
  <c r="I8" i="15" s="1"/>
  <c r="H10" i="15"/>
  <c r="I11" i="15" s="1"/>
  <c r="F18" i="11"/>
  <c r="DS5" i="20"/>
  <c r="DR4" i="20"/>
  <c r="DS5" i="19"/>
  <c r="DR4" i="19"/>
  <c r="DR4" i="18"/>
  <c r="F25" i="11"/>
  <c r="F48" i="15"/>
  <c r="F21" i="15"/>
  <c r="F20" i="11"/>
  <c r="F20" i="18" s="1"/>
  <c r="F20" i="15"/>
  <c r="F47" i="15"/>
  <c r="F17" i="11"/>
  <c r="H13" i="15"/>
  <c r="I14" i="15" s="1"/>
  <c r="H4" i="15"/>
  <c r="I5" i="15"/>
  <c r="F19" i="15"/>
  <c r="I7" i="15" l="1"/>
  <c r="J8" i="15" s="1"/>
  <c r="I10" i="15"/>
  <c r="J11" i="15" s="1"/>
  <c r="F18" i="18"/>
  <c r="F29" i="18" s="1"/>
  <c r="F29" i="11"/>
  <c r="N17" i="18"/>
  <c r="N28" i="18" s="1"/>
  <c r="O17" i="18"/>
  <c r="O28" i="18" s="1"/>
  <c r="L17" i="18"/>
  <c r="L28" i="18" s="1"/>
  <c r="M17" i="18"/>
  <c r="M28" i="18" s="1"/>
  <c r="J17" i="18"/>
  <c r="J28" i="18" s="1"/>
  <c r="K17" i="18"/>
  <c r="K28" i="18" s="1"/>
  <c r="H17" i="18"/>
  <c r="H28" i="18" s="1"/>
  <c r="I17" i="18"/>
  <c r="I28" i="18" s="1"/>
  <c r="F17" i="18"/>
  <c r="G17" i="18"/>
  <c r="G28" i="18" s="1"/>
  <c r="F25" i="18"/>
  <c r="DT5" i="20"/>
  <c r="DS4" i="20"/>
  <c r="DS4" i="19"/>
  <c r="DT5" i="19"/>
  <c r="F28" i="11"/>
  <c r="F31" i="11"/>
  <c r="DS4" i="18"/>
  <c r="J5" i="15"/>
  <c r="I13" i="15"/>
  <c r="J14" i="15" s="1"/>
  <c r="K5" i="15"/>
  <c r="I4" i="15"/>
  <c r="K7" i="15" l="1"/>
  <c r="K10" i="15"/>
  <c r="J7" i="15"/>
  <c r="K8" i="15" s="1"/>
  <c r="J10" i="15"/>
  <c r="K11" i="15" s="1"/>
  <c r="J4" i="15"/>
  <c r="F28" i="18"/>
  <c r="K56" i="18" s="1"/>
  <c r="F31" i="18"/>
  <c r="DU5" i="20"/>
  <c r="DT4" i="20"/>
  <c r="DU5" i="19"/>
  <c r="DT4" i="19"/>
  <c r="DT4" i="18"/>
  <c r="L5" i="15"/>
  <c r="K13" i="15"/>
  <c r="J13" i="15"/>
  <c r="K14" i="15" s="1"/>
  <c r="K4" i="15"/>
  <c r="N3" i="2"/>
  <c r="O3" i="2" s="1"/>
  <c r="N4" i="2"/>
  <c r="N5" i="2"/>
  <c r="N6" i="2"/>
  <c r="N7" i="2"/>
  <c r="N8" i="2"/>
  <c r="O8" i="2" s="1"/>
  <c r="N9" i="2"/>
  <c r="N10" i="2"/>
  <c r="N11" i="2"/>
  <c r="N12" i="2"/>
  <c r="N13" i="2"/>
  <c r="O13" i="2" s="1"/>
  <c r="N14" i="2"/>
  <c r="N15" i="2"/>
  <c r="N16" i="2"/>
  <c r="N17" i="2"/>
  <c r="N18" i="2"/>
  <c r="O18" i="2" s="1"/>
  <c r="N19" i="2"/>
  <c r="N20" i="2"/>
  <c r="N21" i="2"/>
  <c r="N22" i="2"/>
  <c r="N23" i="2"/>
  <c r="O23" i="2" s="1"/>
  <c r="N24" i="2"/>
  <c r="N25" i="2"/>
  <c r="N26" i="2"/>
  <c r="N27" i="2"/>
  <c r="N28" i="2"/>
  <c r="O28" i="2" s="1"/>
  <c r="N29" i="2"/>
  <c r="N30" i="2"/>
  <c r="N31" i="2"/>
  <c r="N32" i="2"/>
  <c r="N33" i="2"/>
  <c r="O33" i="2" s="1"/>
  <c r="N34" i="2"/>
  <c r="N35" i="2"/>
  <c r="N36" i="2"/>
  <c r="N37" i="2"/>
  <c r="N38" i="2"/>
  <c r="O38" i="2" s="1"/>
  <c r="N39" i="2"/>
  <c r="N40" i="2"/>
  <c r="N41" i="2"/>
  <c r="N42" i="2"/>
  <c r="N43" i="2"/>
  <c r="O43" i="2" s="1"/>
  <c r="N44" i="2"/>
  <c r="N45" i="2"/>
  <c r="N46" i="2"/>
  <c r="N47" i="2"/>
  <c r="N48" i="2"/>
  <c r="O48" i="2" s="1"/>
  <c r="N49" i="2"/>
  <c r="N50" i="2"/>
  <c r="N51" i="2"/>
  <c r="N52" i="2"/>
  <c r="N53" i="2"/>
  <c r="O53" i="2" s="1"/>
  <c r="N54" i="2"/>
  <c r="N55" i="2"/>
  <c r="N56" i="2"/>
  <c r="N57" i="2"/>
  <c r="N58" i="2"/>
  <c r="O58" i="2" s="1"/>
  <c r="N59" i="2"/>
  <c r="N60" i="2"/>
  <c r="N61" i="2"/>
  <c r="N62" i="2"/>
  <c r="N63" i="2"/>
  <c r="O63" i="2" s="1"/>
  <c r="N64" i="2"/>
  <c r="N65" i="2"/>
  <c r="N66" i="2"/>
  <c r="N67" i="2"/>
  <c r="N68" i="2"/>
  <c r="O68" i="2" s="1"/>
  <c r="N69" i="2"/>
  <c r="N70" i="2"/>
  <c r="N71" i="2"/>
  <c r="N72" i="2"/>
  <c r="N73" i="2"/>
  <c r="O73" i="2" s="1"/>
  <c r="N74" i="2"/>
  <c r="N75" i="2"/>
  <c r="N76" i="2"/>
  <c r="N77" i="2"/>
  <c r="N78" i="2"/>
  <c r="O78" i="2" s="1"/>
  <c r="N79" i="2"/>
  <c r="N80" i="2"/>
  <c r="N81" i="2"/>
  <c r="N82" i="2"/>
  <c r="N83" i="2"/>
  <c r="O83" i="2" s="1"/>
  <c r="N84" i="2"/>
  <c r="N85" i="2"/>
  <c r="N86" i="2"/>
  <c r="N87" i="2"/>
  <c r="N88" i="2"/>
  <c r="O88" i="2" s="1"/>
  <c r="N89" i="2"/>
  <c r="N90" i="2"/>
  <c r="N91" i="2"/>
  <c r="N92" i="2"/>
  <c r="N93" i="2"/>
  <c r="O93" i="2" s="1"/>
  <c r="N94" i="2"/>
  <c r="N95" i="2"/>
  <c r="N96" i="2"/>
  <c r="N97" i="2"/>
  <c r="N98" i="2"/>
  <c r="O98" i="2" s="1"/>
  <c r="N99" i="2"/>
  <c r="N100" i="2"/>
  <c r="N101" i="2"/>
  <c r="N102" i="2"/>
  <c r="L11" i="15" l="1"/>
  <c r="L14" i="15"/>
  <c r="L8" i="15"/>
  <c r="L7" i="15"/>
  <c r="M8" i="15" s="1"/>
  <c r="L10" i="15"/>
  <c r="L4" i="15"/>
  <c r="DU4" i="20"/>
  <c r="DV5" i="20"/>
  <c r="DV5" i="19"/>
  <c r="DU4" i="19"/>
  <c r="DU4" i="18"/>
  <c r="L13" i="15"/>
  <c r="M5" i="15"/>
  <c r="O9" i="2"/>
  <c r="O59" i="2"/>
  <c r="O19" i="2"/>
  <c r="O79" i="2"/>
  <c r="O94" i="2"/>
  <c r="O84" i="2"/>
  <c r="O44" i="2"/>
  <c r="O4" i="2"/>
  <c r="O14" i="2"/>
  <c r="O99" i="2"/>
  <c r="O74" i="2"/>
  <c r="O34" i="2"/>
  <c r="O29" i="2"/>
  <c r="O54" i="2"/>
  <c r="O69" i="2"/>
  <c r="O64" i="2"/>
  <c r="O24" i="2"/>
  <c r="O49" i="2"/>
  <c r="O39" i="2"/>
  <c r="O89" i="2"/>
  <c r="M11" i="15" l="1"/>
  <c r="M14" i="15"/>
  <c r="M7" i="15"/>
  <c r="N8" i="15" s="1"/>
  <c r="M10" i="15"/>
  <c r="DV4" i="20"/>
  <c r="DW5" i="20"/>
  <c r="DW5" i="19"/>
  <c r="DV4" i="19"/>
  <c r="DV4" i="18"/>
  <c r="M13" i="15"/>
  <c r="N14" i="15" s="1"/>
  <c r="M4" i="15"/>
  <c r="N5" i="15"/>
  <c r="O55" i="2"/>
  <c r="O40" i="2"/>
  <c r="O75" i="2"/>
  <c r="O20" i="2"/>
  <c r="O85" i="2"/>
  <c r="O30" i="2"/>
  <c r="O95" i="2"/>
  <c r="O90" i="2"/>
  <c r="O80" i="2"/>
  <c r="O65" i="2"/>
  <c r="O35" i="2"/>
  <c r="O50" i="2"/>
  <c r="O100" i="2"/>
  <c r="O60" i="2"/>
  <c r="O25" i="2"/>
  <c r="O15" i="2"/>
  <c r="O10" i="2"/>
  <c r="O5" i="2"/>
  <c r="O70" i="2"/>
  <c r="O45" i="2"/>
  <c r="N11" i="15" l="1"/>
  <c r="N7" i="15"/>
  <c r="O8" i="15" s="1"/>
  <c r="N10" i="15"/>
  <c r="O11" i="15" s="1"/>
  <c r="N4" i="15"/>
  <c r="O5" i="15"/>
  <c r="O13" i="15" s="1"/>
  <c r="DX5" i="20"/>
  <c r="DW4" i="20"/>
  <c r="DX5" i="19"/>
  <c r="DW4" i="19"/>
  <c r="DW4" i="18"/>
  <c r="N13" i="15"/>
  <c r="O14" i="15" s="1"/>
  <c r="O51" i="2"/>
  <c r="O21" i="2"/>
  <c r="O71" i="2"/>
  <c r="O26" i="2"/>
  <c r="O36" i="2"/>
  <c r="O96" i="2"/>
  <c r="O76" i="2"/>
  <c r="O46" i="2"/>
  <c r="O16" i="2"/>
  <c r="O91" i="2"/>
  <c r="O6" i="2"/>
  <c r="O61" i="2"/>
  <c r="O66" i="2"/>
  <c r="O31" i="2"/>
  <c r="O41" i="2"/>
  <c r="O11" i="2"/>
  <c r="O101" i="2"/>
  <c r="O81" i="2"/>
  <c r="O86" i="2"/>
  <c r="O56" i="2"/>
  <c r="P5" i="15"/>
  <c r="P14" i="15" l="1"/>
  <c r="P7" i="15"/>
  <c r="P10" i="15"/>
  <c r="O7" i="15"/>
  <c r="P8" i="15" s="1"/>
  <c r="O10" i="15"/>
  <c r="P11" i="15" s="1"/>
  <c r="O4" i="15"/>
  <c r="DY5" i="20"/>
  <c r="DX4" i="20"/>
  <c r="DY5" i="19"/>
  <c r="DX4" i="19"/>
  <c r="DX4" i="18"/>
  <c r="P13" i="15"/>
  <c r="O52" i="2"/>
  <c r="O67" i="2"/>
  <c r="O37" i="2"/>
  <c r="O12" i="2"/>
  <c r="O47" i="2"/>
  <c r="O87" i="2"/>
  <c r="O77" i="2"/>
  <c r="O102" i="2"/>
  <c r="O17" i="2"/>
  <c r="O57" i="2"/>
  <c r="O62" i="2"/>
  <c r="O27" i="2"/>
  <c r="O42" i="2"/>
  <c r="O7" i="2"/>
  <c r="O72" i="2"/>
  <c r="O82" i="2"/>
  <c r="O32" i="2"/>
  <c r="O92" i="2"/>
  <c r="O97" i="2"/>
  <c r="O22" i="2"/>
  <c r="Q5" i="15"/>
  <c r="P4" i="15"/>
  <c r="M4" i="7"/>
  <c r="M5" i="7"/>
  <c r="M3" i="7"/>
  <c r="O4" i="7"/>
  <c r="O5" i="7"/>
  <c r="O3" i="7"/>
  <c r="B3" i="4"/>
  <c r="B2" i="4"/>
  <c r="E5" i="17" s="1"/>
  <c r="N5" i="17" s="1"/>
  <c r="P5" i="17" s="1"/>
  <c r="I6" i="17" s="1"/>
  <c r="Q14" i="15" l="1"/>
  <c r="Q7" i="15"/>
  <c r="Q10" i="15"/>
  <c r="Q8" i="15"/>
  <c r="Q11" i="15"/>
  <c r="DZ5" i="20"/>
  <c r="DY4" i="20"/>
  <c r="DZ5" i="19"/>
  <c r="DY4" i="19"/>
  <c r="DY4" i="18"/>
  <c r="F47" i="11"/>
  <c r="F47" i="18" s="1"/>
  <c r="K6" i="17"/>
  <c r="R5" i="17"/>
  <c r="E6" i="17"/>
  <c r="Q13" i="15"/>
  <c r="F31" i="15" a="1"/>
  <c r="F31" i="15" s="1"/>
  <c r="F58" i="15"/>
  <c r="F57" i="15" s="1"/>
  <c r="R5" i="15"/>
  <c r="Q4" i="15"/>
  <c r="C7" i="9"/>
  <c r="R11" i="15" l="1"/>
  <c r="R8" i="15"/>
  <c r="R14" i="15"/>
  <c r="R7" i="15"/>
  <c r="S8" i="15" s="1"/>
  <c r="R10" i="15"/>
  <c r="S11" i="15" s="1"/>
  <c r="DZ4" i="20"/>
  <c r="EA5" i="20"/>
  <c r="EA5" i="19"/>
  <c r="DZ4" i="19"/>
  <c r="G45" i="11"/>
  <c r="G45" i="18" s="1"/>
  <c r="DZ4" i="18"/>
  <c r="H6" i="17"/>
  <c r="O6" i="17"/>
  <c r="R13" i="15"/>
  <c r="F32" i="15"/>
  <c r="F30" i="15"/>
  <c r="S5" i="15"/>
  <c r="R4" i="15"/>
  <c r="GJ87" i="11"/>
  <c r="GI87" i="11"/>
  <c r="GH87" i="11"/>
  <c r="GG87" i="11"/>
  <c r="GF87" i="11"/>
  <c r="GE87" i="11"/>
  <c r="GD87" i="11"/>
  <c r="GC87" i="11"/>
  <c r="GB87" i="11"/>
  <c r="GA87" i="11"/>
  <c r="FZ87" i="11"/>
  <c r="FY87" i="11"/>
  <c r="FX87" i="11"/>
  <c r="FW87" i="11"/>
  <c r="FV87" i="11"/>
  <c r="FU87" i="11"/>
  <c r="FT87" i="11"/>
  <c r="FS87" i="11"/>
  <c r="FR87" i="11"/>
  <c r="FQ87" i="11"/>
  <c r="FP87" i="11"/>
  <c r="FO87" i="11"/>
  <c r="FN87" i="11"/>
  <c r="FM87" i="11"/>
  <c r="FL87" i="11"/>
  <c r="FK87" i="11"/>
  <c r="FJ87" i="11"/>
  <c r="FI87" i="11"/>
  <c r="FH87" i="11"/>
  <c r="FG87" i="11"/>
  <c r="FF87" i="11"/>
  <c r="FE87" i="11"/>
  <c r="FD87" i="11"/>
  <c r="FC87" i="11"/>
  <c r="FB87" i="11"/>
  <c r="FA87" i="11"/>
  <c r="EZ87" i="11"/>
  <c r="EY87" i="11"/>
  <c r="EX87" i="11"/>
  <c r="EW87" i="11"/>
  <c r="EV87" i="11"/>
  <c r="EU87" i="11"/>
  <c r="ET87" i="11"/>
  <c r="ES87" i="11"/>
  <c r="ER87" i="11"/>
  <c r="EQ87" i="11"/>
  <c r="EP87" i="11"/>
  <c r="EO87" i="11"/>
  <c r="EN87" i="11"/>
  <c r="EM87" i="11"/>
  <c r="EL87" i="11"/>
  <c r="EK87" i="11"/>
  <c r="EJ87" i="11"/>
  <c r="EI87" i="11"/>
  <c r="EH87" i="11"/>
  <c r="EG87" i="11"/>
  <c r="EF87" i="11"/>
  <c r="EE87" i="11"/>
  <c r="ED87" i="11"/>
  <c r="EC87" i="11"/>
  <c r="EB87" i="11"/>
  <c r="EA87" i="11"/>
  <c r="DZ87" i="11"/>
  <c r="DY87" i="11"/>
  <c r="DX87" i="11"/>
  <c r="DW87" i="11"/>
  <c r="DV87" i="11"/>
  <c r="DU87" i="11"/>
  <c r="DT87" i="11"/>
  <c r="DS87" i="11"/>
  <c r="DR87" i="11"/>
  <c r="DQ87" i="11"/>
  <c r="DP87" i="11"/>
  <c r="DO87" i="11"/>
  <c r="DN87" i="11"/>
  <c r="DM87" i="11"/>
  <c r="DL87" i="11"/>
  <c r="DK87" i="11"/>
  <c r="DJ87" i="11"/>
  <c r="DI87" i="11"/>
  <c r="DH87" i="11"/>
  <c r="DG87" i="11"/>
  <c r="DF87" i="11"/>
  <c r="DE87" i="11"/>
  <c r="DD87" i="11"/>
  <c r="DC87" i="11"/>
  <c r="DB87" i="11"/>
  <c r="DA87" i="11"/>
  <c r="CZ87" i="11"/>
  <c r="CY87" i="11"/>
  <c r="CX87" i="11"/>
  <c r="CW87" i="11"/>
  <c r="CV87" i="11"/>
  <c r="CU87" i="11"/>
  <c r="CT87" i="11"/>
  <c r="CS87" i="11"/>
  <c r="CR87" i="11"/>
  <c r="CQ87" i="11"/>
  <c r="CP87" i="11"/>
  <c r="CO87" i="11"/>
  <c r="CN87" i="11"/>
  <c r="CM87" i="11"/>
  <c r="CL87" i="11"/>
  <c r="CK87" i="11"/>
  <c r="CJ87" i="11"/>
  <c r="CI87" i="11"/>
  <c r="CH87" i="11"/>
  <c r="CG87" i="11"/>
  <c r="CF87" i="11"/>
  <c r="CE87" i="11"/>
  <c r="CD87" i="11"/>
  <c r="CC87" i="11"/>
  <c r="CB87" i="11"/>
  <c r="CA87" i="11"/>
  <c r="BZ87" i="11"/>
  <c r="BY87" i="11"/>
  <c r="BX87" i="11"/>
  <c r="BW87" i="11"/>
  <c r="BV87" i="11"/>
  <c r="BU87" i="11"/>
  <c r="BT87" i="11"/>
  <c r="BS87" i="11"/>
  <c r="BR87" i="11"/>
  <c r="BQ87" i="11"/>
  <c r="BP87" i="11"/>
  <c r="BO87" i="11"/>
  <c r="BN87" i="11"/>
  <c r="BM87" i="11"/>
  <c r="BL87" i="11"/>
  <c r="BK87" i="11"/>
  <c r="BJ87" i="11"/>
  <c r="BI87" i="11"/>
  <c r="BH87" i="11"/>
  <c r="BG87" i="11"/>
  <c r="BF87" i="11"/>
  <c r="BE87" i="11"/>
  <c r="BD87" i="11"/>
  <c r="BC87" i="11"/>
  <c r="BB87" i="11"/>
  <c r="BA87" i="11"/>
  <c r="AZ87" i="11"/>
  <c r="AY87" i="11"/>
  <c r="AX87" i="11"/>
  <c r="AW87" i="11"/>
  <c r="AV87" i="11"/>
  <c r="AU87" i="11"/>
  <c r="AT87" i="11"/>
  <c r="AS87" i="11"/>
  <c r="AR87" i="11"/>
  <c r="AQ87" i="11"/>
  <c r="AP87" i="11"/>
  <c r="AO87" i="11"/>
  <c r="AN87" i="11"/>
  <c r="AM87" i="11"/>
  <c r="AL87" i="11"/>
  <c r="AK87" i="11"/>
  <c r="AJ87" i="11"/>
  <c r="AI87" i="11"/>
  <c r="AH87" i="11"/>
  <c r="AG87" i="11"/>
  <c r="AF87" i="11"/>
  <c r="AE87" i="11"/>
  <c r="AD87" i="11"/>
  <c r="AC87" i="11"/>
  <c r="AB87" i="11"/>
  <c r="AA87" i="11"/>
  <c r="Z87" i="11"/>
  <c r="F15" i="11"/>
  <c r="E3" i="2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F4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6" i="11"/>
  <c r="G5" i="11"/>
  <c r="S14" i="15" l="1"/>
  <c r="S7" i="15"/>
  <c r="T8" i="15" s="1"/>
  <c r="S10" i="15"/>
  <c r="T11" i="15" s="1"/>
  <c r="EB5" i="20"/>
  <c r="EA4" i="20"/>
  <c r="EA4" i="19"/>
  <c r="EB5" i="19"/>
  <c r="EA4" i="18"/>
  <c r="G44" i="11"/>
  <c r="G44" i="18" s="1"/>
  <c r="M6" i="17"/>
  <c r="S13" i="15"/>
  <c r="G10" i="11"/>
  <c r="H11" i="11" s="1"/>
  <c r="G27" i="15"/>
  <c r="G29" i="15" s="1"/>
  <c r="G26" i="15"/>
  <c r="T5" i="15"/>
  <c r="S4" i="15"/>
  <c r="H5" i="11"/>
  <c r="G4" i="11"/>
  <c r="T14" i="15" l="1"/>
  <c r="T7" i="15"/>
  <c r="U8" i="15" s="1"/>
  <c r="T10" i="15"/>
  <c r="U11" i="15" s="1"/>
  <c r="G49" i="18"/>
  <c r="G49" i="20" s="1"/>
  <c r="G17" i="15"/>
  <c r="G28" i="15"/>
  <c r="G22" i="15" s="1"/>
  <c r="G14" i="11"/>
  <c r="EC5" i="20"/>
  <c r="EB4" i="20"/>
  <c r="EC5" i="19"/>
  <c r="EB4" i="19"/>
  <c r="EB4" i="18"/>
  <c r="J7" i="17"/>
  <c r="G46" i="11"/>
  <c r="G46" i="18" s="1"/>
  <c r="N6" i="17"/>
  <c r="P6" i="17" s="1"/>
  <c r="I7" i="17" s="1"/>
  <c r="G20" i="15"/>
  <c r="G21" i="15"/>
  <c r="T13" i="15"/>
  <c r="H4" i="11"/>
  <c r="H10" i="11"/>
  <c r="I11" i="11" s="1"/>
  <c r="U5" i="15"/>
  <c r="T4" i="15"/>
  <c r="I5" i="11"/>
  <c r="U14" i="15" l="1"/>
  <c r="U7" i="15"/>
  <c r="V8" i="15" s="1"/>
  <c r="U10" i="15"/>
  <c r="V11" i="15" s="1"/>
  <c r="G14" i="18"/>
  <c r="EC4" i="20"/>
  <c r="ED5" i="20"/>
  <c r="ED5" i="19"/>
  <c r="EC4" i="19"/>
  <c r="H45" i="11"/>
  <c r="H45" i="18" s="1"/>
  <c r="EC4" i="18"/>
  <c r="G47" i="11"/>
  <c r="G47" i="18" s="1"/>
  <c r="O7" i="17"/>
  <c r="K7" i="17"/>
  <c r="H7" i="17"/>
  <c r="U13" i="15"/>
  <c r="I10" i="11"/>
  <c r="J11" i="11" s="1"/>
  <c r="G31" i="15" a="1"/>
  <c r="G31" i="15" s="1"/>
  <c r="G30" i="15" s="1"/>
  <c r="V5" i="15"/>
  <c r="U4" i="15"/>
  <c r="J5" i="11"/>
  <c r="I4" i="11"/>
  <c r="V14" i="15" l="1"/>
  <c r="V7" i="15"/>
  <c r="W8" i="15" s="1"/>
  <c r="V10" i="15"/>
  <c r="W11" i="15" s="1"/>
  <c r="ED4" i="20"/>
  <c r="EE5" i="20"/>
  <c r="EE5" i="19"/>
  <c r="ED4" i="19"/>
  <c r="H44" i="11"/>
  <c r="H44" i="18" s="1"/>
  <c r="ED4" i="18"/>
  <c r="M7" i="17"/>
  <c r="V13" i="15"/>
  <c r="J10" i="11"/>
  <c r="K11" i="11" s="1"/>
  <c r="H27" i="15"/>
  <c r="H29" i="15" s="1"/>
  <c r="H26" i="15"/>
  <c r="G32" i="15"/>
  <c r="W5" i="15"/>
  <c r="V4" i="15"/>
  <c r="K5" i="11"/>
  <c r="J4" i="11"/>
  <c r="W14" i="15" l="1"/>
  <c r="W7" i="15"/>
  <c r="X8" i="15" s="1"/>
  <c r="W10" i="15"/>
  <c r="X11" i="15" s="1"/>
  <c r="H49" i="18"/>
  <c r="H49" i="20" s="1"/>
  <c r="H17" i="15"/>
  <c r="H28" i="15"/>
  <c r="H22" i="15" s="1"/>
  <c r="H14" i="11"/>
  <c r="EF5" i="20"/>
  <c r="EE4" i="20"/>
  <c r="EF5" i="19"/>
  <c r="EE4" i="19"/>
  <c r="EE4" i="18"/>
  <c r="J8" i="17"/>
  <c r="H46" i="11"/>
  <c r="H46" i="18" s="1"/>
  <c r="H21" i="15"/>
  <c r="H20" i="15"/>
  <c r="W13" i="15"/>
  <c r="X14" i="15" s="1"/>
  <c r="K10" i="11"/>
  <c r="L11" i="11" s="1"/>
  <c r="X5" i="15"/>
  <c r="W4" i="15"/>
  <c r="L5" i="11"/>
  <c r="K4" i="11"/>
  <c r="X7" i="15" l="1"/>
  <c r="Y8" i="15" s="1"/>
  <c r="X10" i="15"/>
  <c r="Y11" i="15" s="1"/>
  <c r="H14" i="18"/>
  <c r="EG5" i="20"/>
  <c r="EF4" i="20"/>
  <c r="EG5" i="19"/>
  <c r="EF4" i="19"/>
  <c r="EF4" i="18"/>
  <c r="X13" i="15"/>
  <c r="Y14" i="15" s="1"/>
  <c r="L10" i="11"/>
  <c r="M11" i="11" s="1"/>
  <c r="X4" i="15"/>
  <c r="Y5" i="15"/>
  <c r="M5" i="11"/>
  <c r="L4" i="11"/>
  <c r="Y7" i="15" l="1"/>
  <c r="Z8" i="15" s="1"/>
  <c r="Y10" i="15"/>
  <c r="Z11" i="15" s="1"/>
  <c r="EH5" i="20"/>
  <c r="EG4" i="20"/>
  <c r="EH5" i="19"/>
  <c r="EG4" i="19"/>
  <c r="EG4" i="18"/>
  <c r="Y13" i="15"/>
  <c r="Z14" i="15" s="1"/>
  <c r="M10" i="11"/>
  <c r="N11" i="11" s="1"/>
  <c r="Z5" i="15"/>
  <c r="Y4" i="15"/>
  <c r="M4" i="11"/>
  <c r="N5" i="11"/>
  <c r="Z7" i="15" l="1"/>
  <c r="AA8" i="15" s="1"/>
  <c r="Z10" i="15"/>
  <c r="AA11" i="15" s="1"/>
  <c r="EI5" i="20"/>
  <c r="EH4" i="20"/>
  <c r="EI5" i="19"/>
  <c r="EH4" i="19"/>
  <c r="EH4" i="18"/>
  <c r="Z13" i="15"/>
  <c r="AA14" i="15" s="1"/>
  <c r="N10" i="11"/>
  <c r="O11" i="11" s="1"/>
  <c r="AA5" i="15"/>
  <c r="Z4" i="15"/>
  <c r="O5" i="11"/>
  <c r="N4" i="11"/>
  <c r="AA7" i="15" l="1"/>
  <c r="AB8" i="15" s="1"/>
  <c r="AA10" i="15"/>
  <c r="AB11" i="15" s="1"/>
  <c r="N19" i="18"/>
  <c r="N30" i="18" s="1"/>
  <c r="O19" i="18"/>
  <c r="O30" i="18" s="1"/>
  <c r="L19" i="18"/>
  <c r="L30" i="18" s="1"/>
  <c r="M19" i="18"/>
  <c r="M30" i="18" s="1"/>
  <c r="J19" i="18"/>
  <c r="J30" i="18" s="1"/>
  <c r="K19" i="18"/>
  <c r="K30" i="18" s="1"/>
  <c r="H19" i="18"/>
  <c r="H30" i="18" s="1"/>
  <c r="I19" i="18"/>
  <c r="I30" i="18" s="1"/>
  <c r="F19" i="18"/>
  <c r="G19" i="18"/>
  <c r="G30" i="18" s="1"/>
  <c r="EJ5" i="20"/>
  <c r="EI4" i="20"/>
  <c r="F30" i="11"/>
  <c r="F116" i="11" s="1"/>
  <c r="F116" i="18" s="1"/>
  <c r="EJ5" i="19"/>
  <c r="EI4" i="19"/>
  <c r="EI4" i="18"/>
  <c r="AA13" i="15"/>
  <c r="AB14" i="15" s="1"/>
  <c r="O10" i="11"/>
  <c r="P11" i="11" s="1"/>
  <c r="AB5" i="15"/>
  <c r="AA4" i="15"/>
  <c r="P5" i="11"/>
  <c r="O4" i="11"/>
  <c r="F16" i="11"/>
  <c r="F96" i="11"/>
  <c r="N96" i="18" l="1"/>
  <c r="O96" i="18"/>
  <c r="L96" i="18"/>
  <c r="M96" i="18"/>
  <c r="J96" i="18"/>
  <c r="K96" i="18"/>
  <c r="H96" i="18"/>
  <c r="I96" i="18"/>
  <c r="F96" i="18"/>
  <c r="G96" i="18"/>
  <c r="AB7" i="15"/>
  <c r="AC8" i="15" s="1"/>
  <c r="AB10" i="15"/>
  <c r="AC11" i="15" s="1"/>
  <c r="F16" i="18"/>
  <c r="F30" i="18"/>
  <c r="K58" i="18" s="1"/>
  <c r="EK5" i="20"/>
  <c r="EJ4" i="20"/>
  <c r="F97" i="11"/>
  <c r="EK5" i="19"/>
  <c r="EJ4" i="19"/>
  <c r="F27" i="11"/>
  <c r="EJ4" i="18"/>
  <c r="AB13" i="15"/>
  <c r="AC14" i="15" s="1"/>
  <c r="P10" i="11"/>
  <c r="Q11" i="11" s="1"/>
  <c r="F88" i="11"/>
  <c r="F105" i="11"/>
  <c r="F105" i="18" s="1"/>
  <c r="AC5" i="15"/>
  <c r="AB4" i="15"/>
  <c r="Q5" i="11"/>
  <c r="P4" i="11"/>
  <c r="F97" i="18" l="1"/>
  <c r="AC7" i="15"/>
  <c r="AD8" i="15" s="1"/>
  <c r="AC10" i="15"/>
  <c r="AD11" i="15" s="1"/>
  <c r="F88" i="18"/>
  <c r="F27" i="18"/>
  <c r="EL5" i="20"/>
  <c r="EK4" i="20"/>
  <c r="EL5" i="19"/>
  <c r="EK4" i="19"/>
  <c r="EK4" i="18"/>
  <c r="AC13" i="15"/>
  <c r="AD14" i="15" s="1"/>
  <c r="Q10" i="11"/>
  <c r="R11" i="11" s="1"/>
  <c r="AD5" i="15"/>
  <c r="AC4" i="15"/>
  <c r="R5" i="11"/>
  <c r="Q4" i="11"/>
  <c r="AD7" i="15" l="1"/>
  <c r="AE8" i="15" s="1"/>
  <c r="AD10" i="15"/>
  <c r="AE11" i="15" s="1"/>
  <c r="EL4" i="20"/>
  <c r="EM5" i="20"/>
  <c r="EM5" i="19"/>
  <c r="EL4" i="19"/>
  <c r="EL4" i="18"/>
  <c r="AD13" i="15"/>
  <c r="AE14" i="15" s="1"/>
  <c r="R10" i="11"/>
  <c r="S11" i="11" s="1"/>
  <c r="AE5" i="15"/>
  <c r="AD4" i="15"/>
  <c r="S5" i="11"/>
  <c r="R4" i="11"/>
  <c r="D101" i="7"/>
  <c r="D100" i="7"/>
  <c r="D99" i="7"/>
  <c r="D98" i="7"/>
  <c r="E98" i="7" s="1"/>
  <c r="E99" i="7" s="1"/>
  <c r="E100" i="7" s="1"/>
  <c r="D97" i="7"/>
  <c r="D96" i="7"/>
  <c r="D95" i="7"/>
  <c r="D94" i="7"/>
  <c r="D93" i="7"/>
  <c r="D92" i="7"/>
  <c r="D91" i="7"/>
  <c r="D90" i="7"/>
  <c r="D89" i="7"/>
  <c r="D88" i="7"/>
  <c r="D87" i="7"/>
  <c r="D86" i="7"/>
  <c r="E86" i="7" s="1"/>
  <c r="E87" i="7" s="1"/>
  <c r="E88" i="7" s="1"/>
  <c r="D85" i="7"/>
  <c r="D84" i="7"/>
  <c r="D83" i="7"/>
  <c r="D82" i="7"/>
  <c r="D81" i="7"/>
  <c r="D80" i="7"/>
  <c r="D79" i="7"/>
  <c r="D78" i="7"/>
  <c r="D77" i="7"/>
  <c r="D76" i="7"/>
  <c r="D75" i="7"/>
  <c r="D74" i="7"/>
  <c r="E74" i="7" s="1"/>
  <c r="E75" i="7" s="1"/>
  <c r="E76" i="7" s="1"/>
  <c r="D73" i="7"/>
  <c r="D72" i="7"/>
  <c r="D71" i="7"/>
  <c r="D70" i="7"/>
  <c r="D69" i="7"/>
  <c r="D68" i="7"/>
  <c r="D67" i="7"/>
  <c r="D66" i="7"/>
  <c r="D65" i="7"/>
  <c r="D64" i="7"/>
  <c r="D63" i="7"/>
  <c r="D62" i="7"/>
  <c r="E62" i="7" s="1"/>
  <c r="E63" i="7" s="1"/>
  <c r="E64" i="7" s="1"/>
  <c r="E65" i="7" s="1"/>
  <c r="E66" i="7" s="1"/>
  <c r="E67" i="7" s="1"/>
  <c r="E68" i="7" s="1"/>
  <c r="E69" i="7" s="1"/>
  <c r="E70" i="7" s="1"/>
  <c r="E71" i="7" s="1"/>
  <c r="D61" i="7"/>
  <c r="D60" i="7"/>
  <c r="D59" i="7"/>
  <c r="D58" i="7"/>
  <c r="D57" i="7"/>
  <c r="D56" i="7"/>
  <c r="D55" i="7"/>
  <c r="D54" i="7"/>
  <c r="D53" i="7"/>
  <c r="D52" i="7"/>
  <c r="D51" i="7"/>
  <c r="D50" i="7"/>
  <c r="E50" i="7" s="1"/>
  <c r="E51" i="7" s="1"/>
  <c r="E52" i="7" s="1"/>
  <c r="D49" i="7"/>
  <c r="D48" i="7"/>
  <c r="D47" i="7"/>
  <c r="D46" i="7"/>
  <c r="D45" i="7"/>
  <c r="D44" i="7"/>
  <c r="D43" i="7"/>
  <c r="D42" i="7"/>
  <c r="D41" i="7"/>
  <c r="D40" i="7"/>
  <c r="D39" i="7"/>
  <c r="D38" i="7"/>
  <c r="E38" i="7" s="1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E14" i="7" s="1"/>
  <c r="D13" i="7"/>
  <c r="D12" i="7"/>
  <c r="D11" i="7"/>
  <c r="D10" i="7"/>
  <c r="D9" i="7"/>
  <c r="D8" i="7"/>
  <c r="D7" i="7"/>
  <c r="D6" i="7"/>
  <c r="D5" i="7"/>
  <c r="D4" i="7"/>
  <c r="D3" i="7"/>
  <c r="D2" i="7"/>
  <c r="E2" i="7" s="1"/>
  <c r="E3" i="7" s="1"/>
  <c r="E4" i="7" s="1"/>
  <c r="AE7" i="15" l="1"/>
  <c r="AF8" i="15" s="1"/>
  <c r="AE10" i="15"/>
  <c r="AF11" i="15" s="1"/>
  <c r="EM4" i="20"/>
  <c r="EN5" i="20"/>
  <c r="EN5" i="19"/>
  <c r="EM4" i="19"/>
  <c r="EM4" i="18"/>
  <c r="AE13" i="15"/>
  <c r="AF14" i="15" s="1"/>
  <c r="S10" i="11"/>
  <c r="T11" i="11" s="1"/>
  <c r="AE4" i="15"/>
  <c r="AF5" i="15"/>
  <c r="T5" i="11"/>
  <c r="S4" i="11"/>
  <c r="E101" i="7"/>
  <c r="F100" i="7" s="1"/>
  <c r="E5" i="7"/>
  <c r="E6" i="7" s="1"/>
  <c r="E7" i="7" s="1"/>
  <c r="E53" i="7"/>
  <c r="E54" i="7" s="1"/>
  <c r="E55" i="7" s="1"/>
  <c r="E56" i="7" s="1"/>
  <c r="E57" i="7" s="1"/>
  <c r="E58" i="7" s="1"/>
  <c r="E59" i="7" s="1"/>
  <c r="E60" i="7" s="1"/>
  <c r="E61" i="7" s="1"/>
  <c r="F58" i="7" s="1"/>
  <c r="E15" i="7"/>
  <c r="E16" i="7" s="1"/>
  <c r="E17" i="7" s="1"/>
  <c r="E18" i="7" s="1"/>
  <c r="E19" i="7" s="1"/>
  <c r="E20" i="7" s="1"/>
  <c r="E21" i="7" s="1"/>
  <c r="E22" i="7" s="1"/>
  <c r="E23" i="7" s="1"/>
  <c r="E24" i="7" s="1"/>
  <c r="E25" i="7" s="1"/>
  <c r="F25" i="7" s="1"/>
  <c r="E39" i="7"/>
  <c r="E40" i="7" s="1"/>
  <c r="E41" i="7" s="1"/>
  <c r="E42" i="7" s="1"/>
  <c r="E43" i="7" s="1"/>
  <c r="E44" i="7" s="1"/>
  <c r="E45" i="7" s="1"/>
  <c r="E46" i="7" s="1"/>
  <c r="E47" i="7" s="1"/>
  <c r="E48" i="7" s="1"/>
  <c r="E49" i="7" s="1"/>
  <c r="E26" i="7"/>
  <c r="E27" i="7" s="1"/>
  <c r="E28" i="7" s="1"/>
  <c r="E29" i="7" s="1"/>
  <c r="E30" i="7" s="1"/>
  <c r="E31" i="7" s="1"/>
  <c r="E32" i="7" s="1"/>
  <c r="E33" i="7" s="1"/>
  <c r="E34" i="7" s="1"/>
  <c r="E35" i="7" s="1"/>
  <c r="E36" i="7" s="1"/>
  <c r="E37" i="7" s="1"/>
  <c r="F24" i="7"/>
  <c r="F15" i="7"/>
  <c r="G15" i="7" s="1"/>
  <c r="F17" i="7"/>
  <c r="G17" i="7" s="1"/>
  <c r="E77" i="7"/>
  <c r="F18" i="7"/>
  <c r="F22" i="7"/>
  <c r="E72" i="7"/>
  <c r="E73" i="7" s="1"/>
  <c r="E89" i="7"/>
  <c r="F98" i="7"/>
  <c r="AF7" i="15" l="1"/>
  <c r="AG8" i="15" s="1"/>
  <c r="AF10" i="15"/>
  <c r="AG11" i="15" s="1"/>
  <c r="EO5" i="20"/>
  <c r="EN4" i="20"/>
  <c r="EO5" i="19"/>
  <c r="EN4" i="19"/>
  <c r="EN4" i="18"/>
  <c r="AF13" i="15"/>
  <c r="AG14" i="15" s="1"/>
  <c r="T10" i="11"/>
  <c r="U11" i="11" s="1"/>
  <c r="E8" i="7"/>
  <c r="F54" i="7"/>
  <c r="F50" i="7"/>
  <c r="F14" i="7"/>
  <c r="G14" i="7" s="1"/>
  <c r="F53" i="7"/>
  <c r="G53" i="7" s="1"/>
  <c r="F49" i="7"/>
  <c r="G49" i="7" s="1"/>
  <c r="F57" i="7"/>
  <c r="G57" i="7" s="1"/>
  <c r="F55" i="7"/>
  <c r="G55" i="7" s="1"/>
  <c r="F51" i="7"/>
  <c r="G51" i="7" s="1"/>
  <c r="F56" i="7"/>
  <c r="F59" i="7"/>
  <c r="G59" i="7" s="1"/>
  <c r="F60" i="7"/>
  <c r="AG5" i="15"/>
  <c r="AF4" i="15"/>
  <c r="U5" i="11"/>
  <c r="T4" i="11"/>
  <c r="F45" i="7"/>
  <c r="G45" i="7" s="1"/>
  <c r="F39" i="7"/>
  <c r="F31" i="7"/>
  <c r="G31" i="7" s="1"/>
  <c r="F20" i="7"/>
  <c r="G20" i="7" s="1"/>
  <c r="F35" i="7"/>
  <c r="G35" i="7" s="1"/>
  <c r="F38" i="7"/>
  <c r="F16" i="7"/>
  <c r="F27" i="7"/>
  <c r="G27" i="7" s="1"/>
  <c r="F23" i="7"/>
  <c r="G23" i="7" s="1"/>
  <c r="F44" i="7"/>
  <c r="G44" i="7" s="1"/>
  <c r="F21" i="7"/>
  <c r="G21" i="7" s="1"/>
  <c r="F30" i="7"/>
  <c r="F42" i="7"/>
  <c r="F52" i="7"/>
  <c r="F19" i="7"/>
  <c r="G19" i="7" s="1"/>
  <c r="G98" i="7"/>
  <c r="G30" i="7"/>
  <c r="G24" i="7"/>
  <c r="F48" i="7"/>
  <c r="G60" i="7"/>
  <c r="F43" i="7"/>
  <c r="G43" i="7" s="1"/>
  <c r="F28" i="7"/>
  <c r="G100" i="7"/>
  <c r="F46" i="7"/>
  <c r="G58" i="7"/>
  <c r="F41" i="7"/>
  <c r="G41" i="7" s="1"/>
  <c r="G25" i="7"/>
  <c r="G16" i="7"/>
  <c r="G50" i="7"/>
  <c r="G56" i="7"/>
  <c r="G39" i="7"/>
  <c r="F40" i="7"/>
  <c r="G52" i="7"/>
  <c r="F36" i="7"/>
  <c r="F37" i="7"/>
  <c r="G37" i="7" s="1"/>
  <c r="G42" i="7"/>
  <c r="G38" i="7"/>
  <c r="F101" i="7"/>
  <c r="G22" i="7"/>
  <c r="F34" i="7"/>
  <c r="F26" i="7"/>
  <c r="G54" i="7"/>
  <c r="F99" i="7"/>
  <c r="G18" i="7"/>
  <c r="F47" i="7"/>
  <c r="G47" i="7" s="1"/>
  <c r="F32" i="7"/>
  <c r="F64" i="7"/>
  <c r="F29" i="7"/>
  <c r="F33" i="7"/>
  <c r="E90" i="7"/>
  <c r="F66" i="7"/>
  <c r="F61" i="7"/>
  <c r="E78" i="7"/>
  <c r="F67" i="7" s="1"/>
  <c r="F63" i="7"/>
  <c r="F65" i="7"/>
  <c r="F62" i="7"/>
  <c r="AG7" i="15" l="1"/>
  <c r="AH8" i="15" s="1"/>
  <c r="AG10" i="15"/>
  <c r="AH11" i="15" s="1"/>
  <c r="EP5" i="20"/>
  <c r="EO4" i="20"/>
  <c r="EP5" i="19"/>
  <c r="EO4" i="19"/>
  <c r="EO4" i="18"/>
  <c r="AG13" i="15"/>
  <c r="AH14" i="15" s="1"/>
  <c r="U10" i="11"/>
  <c r="V11" i="11" s="1"/>
  <c r="E9" i="7"/>
  <c r="AH5" i="15"/>
  <c r="AG4" i="15"/>
  <c r="V5" i="11"/>
  <c r="U4" i="11"/>
  <c r="G67" i="7"/>
  <c r="G34" i="7"/>
  <c r="G61" i="7"/>
  <c r="G32" i="7"/>
  <c r="G40" i="7"/>
  <c r="G48" i="7"/>
  <c r="G66" i="7"/>
  <c r="G29" i="7"/>
  <c r="G99" i="7"/>
  <c r="G46" i="7"/>
  <c r="G62" i="7"/>
  <c r="G65" i="7"/>
  <c r="G64" i="7"/>
  <c r="G28" i="7"/>
  <c r="G63" i="7"/>
  <c r="G33" i="7"/>
  <c r="G36" i="7"/>
  <c r="G101" i="7"/>
  <c r="G26" i="7"/>
  <c r="E79" i="7"/>
  <c r="F68" i="7" s="1"/>
  <c r="E91" i="7"/>
  <c r="AH7" i="15" l="1"/>
  <c r="AI8" i="15" s="1"/>
  <c r="AH10" i="15"/>
  <c r="AI11" i="15" s="1"/>
  <c r="EQ5" i="20"/>
  <c r="EP4" i="20"/>
  <c r="EQ5" i="19"/>
  <c r="EP4" i="19"/>
  <c r="EP4" i="18"/>
  <c r="AH13" i="15"/>
  <c r="AI14" i="15" s="1"/>
  <c r="V10" i="11"/>
  <c r="W11" i="11" s="1"/>
  <c r="E10" i="7"/>
  <c r="AI5" i="15"/>
  <c r="AH4" i="15"/>
  <c r="W5" i="11"/>
  <c r="V4" i="11"/>
  <c r="G68" i="7"/>
  <c r="E92" i="7"/>
  <c r="E80" i="7"/>
  <c r="AI7" i="15" l="1"/>
  <c r="AJ8" i="15" s="1"/>
  <c r="AI10" i="15"/>
  <c r="AJ11" i="15" s="1"/>
  <c r="ER5" i="20"/>
  <c r="EQ4" i="20"/>
  <c r="EQ4" i="19"/>
  <c r="ER5" i="19"/>
  <c r="EQ4" i="18"/>
  <c r="AI13" i="15"/>
  <c r="AJ14" i="15" s="1"/>
  <c r="W10" i="11"/>
  <c r="X11" i="11" s="1"/>
  <c r="E11" i="7"/>
  <c r="AI4" i="15"/>
  <c r="AJ5" i="15"/>
  <c r="X5" i="11"/>
  <c r="W4" i="11"/>
  <c r="F69" i="7"/>
  <c r="E81" i="7"/>
  <c r="E93" i="7"/>
  <c r="AJ7" i="15" l="1"/>
  <c r="AK8" i="15" s="1"/>
  <c r="AJ10" i="15"/>
  <c r="AK11" i="15" s="1"/>
  <c r="ES5" i="20"/>
  <c r="ER4" i="20"/>
  <c r="ES5" i="19"/>
  <c r="ER4" i="19"/>
  <c r="ER4" i="18"/>
  <c r="AJ13" i="15"/>
  <c r="AK14" i="15" s="1"/>
  <c r="X10" i="11"/>
  <c r="Y11" i="11" s="1"/>
  <c r="E12" i="7"/>
  <c r="AK5" i="15"/>
  <c r="AJ4" i="15"/>
  <c r="Y5" i="11"/>
  <c r="X4" i="11"/>
  <c r="G69" i="7"/>
  <c r="E94" i="7"/>
  <c r="E82" i="7"/>
  <c r="F70" i="7"/>
  <c r="AK7" i="15" l="1"/>
  <c r="AL8" i="15" s="1"/>
  <c r="AK10" i="15"/>
  <c r="AL11" i="15" s="1"/>
  <c r="ES4" i="20"/>
  <c r="ET5" i="20"/>
  <c r="ET5" i="19"/>
  <c r="ES4" i="19"/>
  <c r="ES4" i="18"/>
  <c r="AK13" i="15"/>
  <c r="AL14" i="15" s="1"/>
  <c r="Y10" i="11"/>
  <c r="Z11" i="11" s="1"/>
  <c r="E13" i="7"/>
  <c r="F8" i="7" s="1"/>
  <c r="G8" i="7" s="1"/>
  <c r="F12" i="7"/>
  <c r="G12" i="7" s="1"/>
  <c r="F10" i="7"/>
  <c r="G10" i="7" s="1"/>
  <c r="AL5" i="15"/>
  <c r="AK4" i="15"/>
  <c r="Z5" i="11"/>
  <c r="Y4" i="11"/>
  <c r="G70" i="7"/>
  <c r="E83" i="7"/>
  <c r="F71" i="7"/>
  <c r="E95" i="7"/>
  <c r="AL7" i="15" l="1"/>
  <c r="AM8" i="15" s="1"/>
  <c r="AL10" i="15"/>
  <c r="AM11" i="15" s="1"/>
  <c r="ET4" i="20"/>
  <c r="EU5" i="20"/>
  <c r="EU5" i="19"/>
  <c r="ET4" i="19"/>
  <c r="ET4" i="18"/>
  <c r="AL13" i="15"/>
  <c r="AM14" i="15" s="1"/>
  <c r="Z10" i="11"/>
  <c r="AA11" i="11" s="1"/>
  <c r="F13" i="7"/>
  <c r="G13" i="7" s="1"/>
  <c r="F3" i="7"/>
  <c r="G3" i="7" s="1"/>
  <c r="F7" i="7"/>
  <c r="G7" i="7" s="1"/>
  <c r="F6" i="7"/>
  <c r="G6" i="7" s="1"/>
  <c r="F2" i="7"/>
  <c r="G2" i="7" s="1"/>
  <c r="F5" i="7"/>
  <c r="G5" i="7" s="1"/>
  <c r="F11" i="7"/>
  <c r="G11" i="7" s="1"/>
  <c r="F4" i="7"/>
  <c r="G4" i="7" s="1"/>
  <c r="F9" i="7"/>
  <c r="G9" i="7" s="1"/>
  <c r="AM5" i="15"/>
  <c r="AL4" i="15"/>
  <c r="Z4" i="11"/>
  <c r="AA5" i="11"/>
  <c r="G71" i="7"/>
  <c r="E96" i="7"/>
  <c r="F72" i="7"/>
  <c r="E84" i="7"/>
  <c r="F73" i="7" s="1"/>
  <c r="AM7" i="15" l="1"/>
  <c r="AN8" i="15" s="1"/>
  <c r="AM10" i="15"/>
  <c r="AN11" i="15" s="1"/>
  <c r="EV5" i="20"/>
  <c r="EU4" i="20"/>
  <c r="EV5" i="19"/>
  <c r="EU4" i="19"/>
  <c r="EU4" i="18"/>
  <c r="AM13" i="15"/>
  <c r="AN14" i="15" s="1"/>
  <c r="AA10" i="11"/>
  <c r="AB11" i="11" s="1"/>
  <c r="AM4" i="15"/>
  <c r="AN5" i="15"/>
  <c r="AB5" i="11"/>
  <c r="AA4" i="11"/>
  <c r="G73" i="7"/>
  <c r="G72" i="7"/>
  <c r="E85" i="7"/>
  <c r="F80" i="7" s="1"/>
  <c r="E97" i="7"/>
  <c r="F96" i="7" s="1"/>
  <c r="AN7" i="15" l="1"/>
  <c r="AO8" i="15" s="1"/>
  <c r="AN10" i="15"/>
  <c r="AO11" i="15" s="1"/>
  <c r="EW5" i="20"/>
  <c r="EV4" i="20"/>
  <c r="EW5" i="19"/>
  <c r="EV4" i="19"/>
  <c r="EV4" i="18"/>
  <c r="AN13" i="15"/>
  <c r="AO14" i="15" s="1"/>
  <c r="AB10" i="11"/>
  <c r="AC11" i="11" s="1"/>
  <c r="AO5" i="15"/>
  <c r="AN4" i="15"/>
  <c r="AB4" i="11"/>
  <c r="AC5" i="11"/>
  <c r="F84" i="7"/>
  <c r="G84" i="7" s="1"/>
  <c r="G80" i="7"/>
  <c r="F92" i="7"/>
  <c r="G96" i="7"/>
  <c r="F87" i="7"/>
  <c r="F94" i="7"/>
  <c r="F97" i="7"/>
  <c r="F91" i="7"/>
  <c r="F90" i="7"/>
  <c r="F93" i="7"/>
  <c r="F88" i="7"/>
  <c r="F86" i="7"/>
  <c r="F95" i="7"/>
  <c r="F89" i="7"/>
  <c r="F85" i="7"/>
  <c r="F75" i="7"/>
  <c r="F78" i="7"/>
  <c r="F76" i="7"/>
  <c r="F74" i="7"/>
  <c r="F82" i="7"/>
  <c r="F83" i="7"/>
  <c r="F79" i="7"/>
  <c r="F77" i="7"/>
  <c r="F81" i="7"/>
  <c r="AO7" i="15" l="1"/>
  <c r="AP8" i="15" s="1"/>
  <c r="AO10" i="15"/>
  <c r="AP11" i="15" s="1"/>
  <c r="EX5" i="20"/>
  <c r="EW4" i="20"/>
  <c r="EX5" i="19"/>
  <c r="EW4" i="19"/>
  <c r="EW4" i="18"/>
  <c r="AO13" i="15"/>
  <c r="AP14" i="15" s="1"/>
  <c r="AC10" i="11"/>
  <c r="AD11" i="11" s="1"/>
  <c r="AP5" i="15"/>
  <c r="AO4" i="15"/>
  <c r="AD5" i="11"/>
  <c r="AC4" i="11"/>
  <c r="G79" i="7"/>
  <c r="G83" i="7"/>
  <c r="G95" i="7"/>
  <c r="G82" i="7"/>
  <c r="G86" i="7"/>
  <c r="G88" i="7"/>
  <c r="G76" i="7"/>
  <c r="G93" i="7"/>
  <c r="G94" i="7"/>
  <c r="G74" i="7"/>
  <c r="G92" i="7"/>
  <c r="G78" i="7"/>
  <c r="G90" i="7"/>
  <c r="G87" i="7"/>
  <c r="G81" i="7"/>
  <c r="G91" i="7"/>
  <c r="G89" i="7"/>
  <c r="G75" i="7"/>
  <c r="G77" i="7"/>
  <c r="G85" i="7"/>
  <c r="G97" i="7"/>
  <c r="AP7" i="15" l="1"/>
  <c r="AQ8" i="15" s="1"/>
  <c r="AP10" i="15"/>
  <c r="AQ11" i="15" s="1"/>
  <c r="EX4" i="20"/>
  <c r="EY5" i="20"/>
  <c r="EY5" i="19"/>
  <c r="EX4" i="19"/>
  <c r="EX4" i="18"/>
  <c r="AP13" i="15"/>
  <c r="AQ14" i="15" s="1"/>
  <c r="AD10" i="11"/>
  <c r="AE11" i="11" s="1"/>
  <c r="AQ5" i="15"/>
  <c r="AP4" i="15"/>
  <c r="AE5" i="11"/>
  <c r="AD4" i="11"/>
  <c r="AQ7" i="15" l="1"/>
  <c r="AR8" i="15" s="1"/>
  <c r="AQ10" i="15"/>
  <c r="AR11" i="15" s="1"/>
  <c r="EZ5" i="20"/>
  <c r="EY4" i="20"/>
  <c r="EY4" i="19"/>
  <c r="EZ5" i="19"/>
  <c r="EY4" i="18"/>
  <c r="AQ13" i="15"/>
  <c r="AR14" i="15" s="1"/>
  <c r="AE10" i="11"/>
  <c r="AF11" i="11" s="1"/>
  <c r="AR5" i="15"/>
  <c r="AQ4" i="15"/>
  <c r="AF5" i="11"/>
  <c r="AE4" i="11"/>
  <c r="D101" i="4"/>
  <c r="D100" i="4"/>
  <c r="D99" i="4"/>
  <c r="D98" i="4"/>
  <c r="E98" i="4" s="1"/>
  <c r="E99" i="4" s="1"/>
  <c r="E100" i="4" s="1"/>
  <c r="D97" i="4"/>
  <c r="D96" i="4"/>
  <c r="D95" i="4"/>
  <c r="D94" i="4"/>
  <c r="D93" i="4"/>
  <c r="D92" i="4"/>
  <c r="D91" i="4"/>
  <c r="D90" i="4"/>
  <c r="D89" i="4"/>
  <c r="D88" i="4"/>
  <c r="D87" i="4"/>
  <c r="D86" i="4"/>
  <c r="E86" i="4" s="1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E50" i="4" s="1"/>
  <c r="E51" i="4" s="1"/>
  <c r="E52" i="4" s="1"/>
  <c r="E53" i="4" s="1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E14" i="4" s="1"/>
  <c r="D13" i="4"/>
  <c r="D12" i="4"/>
  <c r="D11" i="4"/>
  <c r="D10" i="4"/>
  <c r="D9" i="4"/>
  <c r="D8" i="4"/>
  <c r="D7" i="4"/>
  <c r="D6" i="4"/>
  <c r="D5" i="4"/>
  <c r="D4" i="4"/>
  <c r="D3" i="4"/>
  <c r="D2" i="4"/>
  <c r="AR7" i="15" l="1"/>
  <c r="AS8" i="15" s="1"/>
  <c r="AR10" i="15"/>
  <c r="AS11" i="15" s="1"/>
  <c r="FA5" i="20"/>
  <c r="EZ4" i="20"/>
  <c r="FA5" i="19"/>
  <c r="EZ4" i="19"/>
  <c r="EZ4" i="18"/>
  <c r="AR13" i="15"/>
  <c r="AS14" i="15" s="1"/>
  <c r="AF10" i="11"/>
  <c r="AG11" i="11" s="1"/>
  <c r="E54" i="4"/>
  <c r="E55" i="4" s="1"/>
  <c r="E56" i="4" s="1"/>
  <c r="E57" i="4" s="1"/>
  <c r="E58" i="4" s="1"/>
  <c r="E59" i="4" s="1"/>
  <c r="E60" i="4" s="1"/>
  <c r="E61" i="4" s="1"/>
  <c r="AS5" i="15"/>
  <c r="AR4" i="15"/>
  <c r="AF4" i="11"/>
  <c r="AG5" i="11"/>
  <c r="E101" i="4"/>
  <c r="F97" i="4" s="1"/>
  <c r="E15" i="4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87" i="4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F50" i="4"/>
  <c r="F86" i="4"/>
  <c r="F98" i="4"/>
  <c r="E2" i="4"/>
  <c r="E3" i="4" s="1"/>
  <c r="E4" i="4" s="1"/>
  <c r="E5" i="4" s="1"/>
  <c r="E6" i="4" s="1"/>
  <c r="E7" i="4" s="1"/>
  <c r="E8" i="4" s="1"/>
  <c r="E9" i="4" s="1"/>
  <c r="E10" i="4" s="1"/>
  <c r="E11" i="4" s="1"/>
  <c r="E12" i="4" s="1"/>
  <c r="E13" i="4" s="1"/>
  <c r="E26" i="4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E37" i="4" s="1"/>
  <c r="E38" i="4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F49" i="4" s="1"/>
  <c r="E62" i="4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E85" i="4" s="1"/>
  <c r="AS7" i="15" l="1"/>
  <c r="AT8" i="15" s="1"/>
  <c r="AS10" i="15"/>
  <c r="AT11" i="15" s="1"/>
  <c r="FA4" i="20"/>
  <c r="FB5" i="20"/>
  <c r="FB5" i="19"/>
  <c r="FA4" i="19"/>
  <c r="FA4" i="18"/>
  <c r="AS13" i="15"/>
  <c r="AT14" i="15" s="1"/>
  <c r="AG10" i="11"/>
  <c r="AH11" i="11" s="1"/>
  <c r="F95" i="4"/>
  <c r="AT5" i="15"/>
  <c r="AS4" i="15"/>
  <c r="AH5" i="11"/>
  <c r="AG4" i="11"/>
  <c r="F21" i="11"/>
  <c r="F85" i="4"/>
  <c r="F14" i="4"/>
  <c r="G14" i="4" s="1"/>
  <c r="F93" i="4"/>
  <c r="F96" i="4"/>
  <c r="F91" i="4"/>
  <c r="F94" i="4"/>
  <c r="F92" i="4"/>
  <c r="F87" i="4"/>
  <c r="F89" i="4"/>
  <c r="F90" i="4"/>
  <c r="F13" i="4"/>
  <c r="G13" i="4" s="1"/>
  <c r="F88" i="4"/>
  <c r="F37" i="4"/>
  <c r="F73" i="4"/>
  <c r="F66" i="4"/>
  <c r="F56" i="4"/>
  <c r="F48" i="4"/>
  <c r="F44" i="4"/>
  <c r="F40" i="4"/>
  <c r="F36" i="4"/>
  <c r="F32" i="4"/>
  <c r="F28" i="4"/>
  <c r="F24" i="4"/>
  <c r="F20" i="4"/>
  <c r="F99" i="4"/>
  <c r="F83" i="4"/>
  <c r="F79" i="4"/>
  <c r="F75" i="4"/>
  <c r="F71" i="4"/>
  <c r="F67" i="4"/>
  <c r="F63" i="4"/>
  <c r="F59" i="4"/>
  <c r="F55" i="4"/>
  <c r="F51" i="4"/>
  <c r="F47" i="4"/>
  <c r="F43" i="4"/>
  <c r="F39" i="4"/>
  <c r="F35" i="4"/>
  <c r="F31" i="4"/>
  <c r="F27" i="4"/>
  <c r="F23" i="4"/>
  <c r="F19" i="4"/>
  <c r="F15" i="4"/>
  <c r="F11" i="4"/>
  <c r="F7" i="4"/>
  <c r="F3" i="4"/>
  <c r="F82" i="4"/>
  <c r="F78" i="4"/>
  <c r="F74" i="4"/>
  <c r="F68" i="4"/>
  <c r="F62" i="4"/>
  <c r="F54" i="4"/>
  <c r="F12" i="4"/>
  <c r="F8" i="4"/>
  <c r="F4" i="4"/>
  <c r="F100" i="4"/>
  <c r="F70" i="4"/>
  <c r="F60" i="4"/>
  <c r="F52" i="4"/>
  <c r="F46" i="4"/>
  <c r="F42" i="4"/>
  <c r="F38" i="4"/>
  <c r="F34" i="4"/>
  <c r="F30" i="4"/>
  <c r="F26" i="4"/>
  <c r="F22" i="4"/>
  <c r="F18" i="4"/>
  <c r="F101" i="4"/>
  <c r="F81" i="4"/>
  <c r="F77" i="4"/>
  <c r="F69" i="4"/>
  <c r="F65" i="4"/>
  <c r="F61" i="4"/>
  <c r="F57" i="4"/>
  <c r="F53" i="4"/>
  <c r="F45" i="4"/>
  <c r="F41" i="4"/>
  <c r="F33" i="4"/>
  <c r="F29" i="4"/>
  <c r="F25" i="4"/>
  <c r="F21" i="4"/>
  <c r="F17" i="4"/>
  <c r="F9" i="4"/>
  <c r="F5" i="4"/>
  <c r="F84" i="4"/>
  <c r="F80" i="4"/>
  <c r="F76" i="4"/>
  <c r="F72" i="4"/>
  <c r="F64" i="4"/>
  <c r="F58" i="4"/>
  <c r="F16" i="4"/>
  <c r="F10" i="4"/>
  <c r="F6" i="4"/>
  <c r="F2" i="4"/>
  <c r="AT7" i="15" l="1"/>
  <c r="AU8" i="15" s="1"/>
  <c r="AT10" i="15"/>
  <c r="AU11" i="15" s="1"/>
  <c r="F21" i="18"/>
  <c r="F67" i="11"/>
  <c r="FB4" i="20"/>
  <c r="FC5" i="20"/>
  <c r="FC5" i="19"/>
  <c r="FB4" i="19"/>
  <c r="FB4" i="18"/>
  <c r="F32" i="11"/>
  <c r="F110" i="11"/>
  <c r="F110" i="18" s="1"/>
  <c r="AT13" i="15"/>
  <c r="AU14" i="15" s="1"/>
  <c r="AH10" i="11"/>
  <c r="AI11" i="11" s="1"/>
  <c r="F104" i="11"/>
  <c r="F104" i="18" s="1"/>
  <c r="AU5" i="15"/>
  <c r="AT4" i="15"/>
  <c r="AI5" i="11"/>
  <c r="AH4" i="11"/>
  <c r="G16" i="4"/>
  <c r="G11" i="4"/>
  <c r="G15" i="4"/>
  <c r="G5" i="4"/>
  <c r="G18" i="4"/>
  <c r="G4" i="4"/>
  <c r="G19" i="4"/>
  <c r="G20" i="4"/>
  <c r="G9" i="4"/>
  <c r="G22" i="4"/>
  <c r="G8" i="4"/>
  <c r="G23" i="4"/>
  <c r="G24" i="4"/>
  <c r="G2" i="4"/>
  <c r="G21" i="4"/>
  <c r="G6" i="4"/>
  <c r="G25" i="4"/>
  <c r="G3" i="4"/>
  <c r="G17" i="4"/>
  <c r="G12" i="4"/>
  <c r="G10" i="4"/>
  <c r="G7" i="4"/>
  <c r="F67" i="18" l="1"/>
  <c r="AU7" i="15"/>
  <c r="AV8" i="15" s="1"/>
  <c r="AU10" i="15"/>
  <c r="AV11" i="15" s="1"/>
  <c r="F32" i="18"/>
  <c r="FD5" i="20"/>
  <c r="FC4" i="20"/>
  <c r="FD5" i="19"/>
  <c r="FC4" i="19"/>
  <c r="FC4" i="18"/>
  <c r="AU13" i="15"/>
  <c r="AV14" i="15" s="1"/>
  <c r="AI10" i="11"/>
  <c r="AJ11" i="11" s="1"/>
  <c r="F23" i="15"/>
  <c r="AU4" i="15"/>
  <c r="AV5" i="15"/>
  <c r="AI4" i="11"/>
  <c r="AJ5" i="11"/>
  <c r="AV7" i="15" l="1"/>
  <c r="AW8" i="15" s="1"/>
  <c r="AV10" i="15"/>
  <c r="AW11" i="15" s="1"/>
  <c r="F33" i="18"/>
  <c r="FE5" i="20"/>
  <c r="FD4" i="20"/>
  <c r="FE5" i="19"/>
  <c r="FD4" i="19"/>
  <c r="FD4" i="18"/>
  <c r="AV13" i="15"/>
  <c r="AW14" i="15" s="1"/>
  <c r="AJ10" i="11"/>
  <c r="AK11" i="11" s="1"/>
  <c r="F89" i="11"/>
  <c r="AW5" i="15"/>
  <c r="AV4" i="15"/>
  <c r="AK5" i="11"/>
  <c r="AJ4" i="11"/>
  <c r="AW7" i="15" l="1"/>
  <c r="AX8" i="15" s="1"/>
  <c r="AW10" i="15"/>
  <c r="AX11" i="15" s="1"/>
  <c r="F89" i="18"/>
  <c r="FF5" i="20"/>
  <c r="FE4" i="20"/>
  <c r="FF5" i="19"/>
  <c r="FE4" i="19"/>
  <c r="FE4" i="18"/>
  <c r="AW13" i="15"/>
  <c r="AX14" i="15" s="1"/>
  <c r="AK10" i="11"/>
  <c r="AL11" i="11" s="1"/>
  <c r="AW4" i="15"/>
  <c r="AX5" i="15"/>
  <c r="AL5" i="11"/>
  <c r="AK4" i="11"/>
  <c r="AX7" i="15" l="1"/>
  <c r="AY8" i="15" s="1"/>
  <c r="AX10" i="15"/>
  <c r="AY11" i="15" s="1"/>
  <c r="FG5" i="20"/>
  <c r="FF4" i="20"/>
  <c r="FG5" i="19"/>
  <c r="FF4" i="19"/>
  <c r="FF4" i="18"/>
  <c r="AX13" i="15"/>
  <c r="AY14" i="15" s="1"/>
  <c r="AL10" i="11"/>
  <c r="AM11" i="11" s="1"/>
  <c r="AY5" i="15"/>
  <c r="AX4" i="15"/>
  <c r="F48" i="11"/>
  <c r="F48" i="18" s="1"/>
  <c r="AM5" i="11"/>
  <c r="AL4" i="11"/>
  <c r="F33" i="11"/>
  <c r="F109" i="11"/>
  <c r="F109" i="18" s="1"/>
  <c r="AY7" i="15" l="1"/>
  <c r="AZ8" i="15" s="1"/>
  <c r="AY10" i="15"/>
  <c r="AZ11" i="15" s="1"/>
  <c r="FH5" i="20"/>
  <c r="FG4" i="20"/>
  <c r="FG4" i="19"/>
  <c r="FH5" i="19"/>
  <c r="FG4" i="18"/>
  <c r="AY13" i="15"/>
  <c r="AZ14" i="15" s="1"/>
  <c r="AM10" i="11"/>
  <c r="AN11" i="11" s="1"/>
  <c r="AY4" i="15"/>
  <c r="AZ5" i="15"/>
  <c r="AN5" i="11"/>
  <c r="AM4" i="11"/>
  <c r="AZ7" i="15" l="1"/>
  <c r="BA8" i="15" s="1"/>
  <c r="AZ10" i="15"/>
  <c r="BA11" i="15" s="1"/>
  <c r="FI5" i="20"/>
  <c r="FH4" i="20"/>
  <c r="FI5" i="19"/>
  <c r="FH4" i="19"/>
  <c r="FH4" i="18"/>
  <c r="AZ13" i="15"/>
  <c r="BA14" i="15" s="1"/>
  <c r="AN10" i="11"/>
  <c r="AO11" i="11" s="1"/>
  <c r="BA5" i="15"/>
  <c r="AZ4" i="15"/>
  <c r="AO5" i="11"/>
  <c r="AN4" i="11"/>
  <c r="BA7" i="15" l="1"/>
  <c r="BB8" i="15" s="1"/>
  <c r="BA10" i="15"/>
  <c r="BB11" i="15" s="1"/>
  <c r="FJ5" i="20"/>
  <c r="FI4" i="20"/>
  <c r="FJ5" i="19"/>
  <c r="FI4" i="19"/>
  <c r="FI4" i="18"/>
  <c r="G49" i="11"/>
  <c r="G18" i="11"/>
  <c r="G20" i="11"/>
  <c r="G20" i="18" s="1"/>
  <c r="BA13" i="15"/>
  <c r="BB14" i="15" s="1"/>
  <c r="AO10" i="11"/>
  <c r="AP11" i="11" s="1"/>
  <c r="BB5" i="15"/>
  <c r="BA4" i="15"/>
  <c r="AP5" i="11"/>
  <c r="AO4" i="11"/>
  <c r="G21" i="11"/>
  <c r="G96" i="11"/>
  <c r="G21" i="18" l="1"/>
  <c r="BB7" i="15"/>
  <c r="BC8" i="15" s="1"/>
  <c r="BB10" i="15"/>
  <c r="BC11" i="15" s="1"/>
  <c r="G18" i="18"/>
  <c r="FK5" i="20"/>
  <c r="FJ4" i="20"/>
  <c r="G12" i="11"/>
  <c r="G31" i="11"/>
  <c r="G116" i="11" s="1"/>
  <c r="G116" i="18" s="1"/>
  <c r="G29" i="11"/>
  <c r="FK5" i="19"/>
  <c r="FJ4" i="19"/>
  <c r="FJ4" i="18"/>
  <c r="G32" i="11"/>
  <c r="G109" i="11" s="1"/>
  <c r="G109" i="18" s="1"/>
  <c r="G25" i="11"/>
  <c r="G16" i="11"/>
  <c r="G19" i="15"/>
  <c r="BB13" i="15"/>
  <c r="BC14" i="15" s="1"/>
  <c r="AP10" i="11"/>
  <c r="AQ11" i="11" s="1"/>
  <c r="G48" i="11"/>
  <c r="G48" i="18" s="1"/>
  <c r="BC5" i="15"/>
  <c r="BB4" i="15"/>
  <c r="AQ5" i="11"/>
  <c r="AP4" i="11"/>
  <c r="G66" i="11"/>
  <c r="G66" i="18" s="1"/>
  <c r="BC7" i="15" l="1"/>
  <c r="BD8" i="15" s="1"/>
  <c r="BC10" i="15"/>
  <c r="BD11" i="15" s="1"/>
  <c r="G16" i="18"/>
  <c r="G31" i="18"/>
  <c r="G32" i="18"/>
  <c r="G25" i="18"/>
  <c r="G29" i="18"/>
  <c r="FK4" i="20"/>
  <c r="FL5" i="20"/>
  <c r="FL5" i="19"/>
  <c r="FK4" i="19"/>
  <c r="G27" i="11"/>
  <c r="G110" i="11" s="1"/>
  <c r="G110" i="18" s="1"/>
  <c r="FK4" i="18"/>
  <c r="BC13" i="15"/>
  <c r="BD14" i="15" s="1"/>
  <c r="AQ10" i="11"/>
  <c r="AR11" i="11" s="1"/>
  <c r="G88" i="11"/>
  <c r="G23" i="15"/>
  <c r="BD5" i="15"/>
  <c r="BC4" i="15"/>
  <c r="AR5" i="11"/>
  <c r="AQ4" i="11"/>
  <c r="G105" i="11"/>
  <c r="G105" i="18" s="1"/>
  <c r="BD7" i="15" l="1"/>
  <c r="BE8" i="15" s="1"/>
  <c r="BD10" i="15"/>
  <c r="BE11" i="15" s="1"/>
  <c r="G33" i="11"/>
  <c r="G27" i="18"/>
  <c r="FM5" i="20"/>
  <c r="FL4" i="20"/>
  <c r="FM5" i="19"/>
  <c r="FL4" i="19"/>
  <c r="FL4" i="18"/>
  <c r="BD13" i="15"/>
  <c r="BE14" i="15" s="1"/>
  <c r="AR10" i="11"/>
  <c r="AS11" i="11" s="1"/>
  <c r="BE5" i="15"/>
  <c r="BD4" i="15"/>
  <c r="AS5" i="11"/>
  <c r="AR4" i="11"/>
  <c r="H96" i="11"/>
  <c r="BE7" i="15" l="1"/>
  <c r="BF8" i="15" s="1"/>
  <c r="BE10" i="15"/>
  <c r="BF11" i="15" s="1"/>
  <c r="G33" i="18"/>
  <c r="FM4" i="20"/>
  <c r="FN5" i="20"/>
  <c r="FN5" i="19"/>
  <c r="FM4" i="19"/>
  <c r="FM4" i="18"/>
  <c r="H49" i="11"/>
  <c r="H18" i="11"/>
  <c r="H20" i="11"/>
  <c r="H20" i="18" s="1"/>
  <c r="H19" i="15"/>
  <c r="BE13" i="15"/>
  <c r="BF14" i="15" s="1"/>
  <c r="AS10" i="11"/>
  <c r="AT11" i="11" s="1"/>
  <c r="BF5" i="15"/>
  <c r="BE4" i="15"/>
  <c r="H21" i="11"/>
  <c r="AT5" i="11"/>
  <c r="AS4" i="11"/>
  <c r="H21" i="18" l="1"/>
  <c r="BF7" i="15"/>
  <c r="BG8" i="15" s="1"/>
  <c r="BF10" i="15"/>
  <c r="BG11" i="15" s="1"/>
  <c r="H18" i="18"/>
  <c r="FN4" i="20"/>
  <c r="FO5" i="20"/>
  <c r="H31" i="11"/>
  <c r="H116" i="11" s="1"/>
  <c r="H116" i="18" s="1"/>
  <c r="H29" i="11"/>
  <c r="FO5" i="19"/>
  <c r="FN4" i="19"/>
  <c r="FN4" i="18"/>
  <c r="H12" i="11"/>
  <c r="H32" i="11"/>
  <c r="H109" i="11" s="1"/>
  <c r="H109" i="18" s="1"/>
  <c r="H25" i="11"/>
  <c r="H16" i="11"/>
  <c r="BF13" i="15"/>
  <c r="BG14" i="15" s="1"/>
  <c r="AT10" i="11"/>
  <c r="AU11" i="11" s="1"/>
  <c r="BG5" i="15"/>
  <c r="BF4" i="15"/>
  <c r="AT4" i="11"/>
  <c r="AU5" i="11"/>
  <c r="H66" i="11"/>
  <c r="H66" i="18" s="1"/>
  <c r="BG7" i="15" l="1"/>
  <c r="BH8" i="15" s="1"/>
  <c r="BG10" i="15"/>
  <c r="BH11" i="15" s="1"/>
  <c r="H16" i="18"/>
  <c r="H29" i="18"/>
  <c r="H31" i="18"/>
  <c r="H32" i="18"/>
  <c r="H25" i="18"/>
  <c r="FP5" i="20"/>
  <c r="FO4" i="20"/>
  <c r="FO4" i="19"/>
  <c r="FP5" i="19"/>
  <c r="FO4" i="18"/>
  <c r="H105" i="11"/>
  <c r="H105" i="18" s="1"/>
  <c r="H27" i="11"/>
  <c r="H110" i="11" s="1"/>
  <c r="H110" i="18" s="1"/>
  <c r="BG13" i="15"/>
  <c r="BH14" i="15" s="1"/>
  <c r="AU10" i="11"/>
  <c r="AV11" i="11" s="1"/>
  <c r="H88" i="11"/>
  <c r="BH5" i="15"/>
  <c r="BG4" i="15"/>
  <c r="H23" i="15"/>
  <c r="AV5" i="11"/>
  <c r="AU4" i="11"/>
  <c r="BH7" i="15" l="1"/>
  <c r="BI8" i="15" s="1"/>
  <c r="BH10" i="15"/>
  <c r="BI11" i="15" s="1"/>
  <c r="H88" i="18"/>
  <c r="H27" i="18"/>
  <c r="FQ5" i="20"/>
  <c r="FP4" i="20"/>
  <c r="FQ5" i="19"/>
  <c r="FP4" i="19"/>
  <c r="H33" i="11"/>
  <c r="FP4" i="18"/>
  <c r="BH13" i="15"/>
  <c r="BI14" i="15" s="1"/>
  <c r="AV10" i="11"/>
  <c r="AW11" i="11" s="1"/>
  <c r="BI5" i="15"/>
  <c r="BH4" i="15"/>
  <c r="AW5" i="11"/>
  <c r="AV4" i="11"/>
  <c r="BI7" i="15" l="1"/>
  <c r="BJ8" i="15" s="1"/>
  <c r="BI10" i="15"/>
  <c r="BJ11" i="15" s="1"/>
  <c r="H33" i="18"/>
  <c r="FQ4" i="20"/>
  <c r="FR5" i="20"/>
  <c r="FR5" i="19"/>
  <c r="FQ4" i="19"/>
  <c r="FQ4" i="18"/>
  <c r="BI13" i="15"/>
  <c r="BJ14" i="15" s="1"/>
  <c r="AW10" i="11"/>
  <c r="AX11" i="11" s="1"/>
  <c r="BJ5" i="15"/>
  <c r="BI4" i="15"/>
  <c r="AX5" i="11"/>
  <c r="AW4" i="11"/>
  <c r="BJ7" i="15" l="1"/>
  <c r="BK8" i="15" s="1"/>
  <c r="BJ10" i="15"/>
  <c r="BK11" i="15" s="1"/>
  <c r="FR4" i="20"/>
  <c r="FS5" i="20"/>
  <c r="FS5" i="19"/>
  <c r="FR4" i="19"/>
  <c r="FR4" i="18"/>
  <c r="BJ13" i="15"/>
  <c r="BK14" i="15" s="1"/>
  <c r="AX10" i="11"/>
  <c r="AY11" i="11" s="1"/>
  <c r="BK5" i="15"/>
  <c r="BJ4" i="15"/>
  <c r="AY5" i="11"/>
  <c r="AX4" i="11"/>
  <c r="BK7" i="15" l="1"/>
  <c r="BL8" i="15" s="1"/>
  <c r="BK10" i="15"/>
  <c r="BL11" i="15" s="1"/>
  <c r="FT5" i="20"/>
  <c r="FS4" i="20"/>
  <c r="FT5" i="19"/>
  <c r="FS4" i="19"/>
  <c r="FS4" i="18"/>
  <c r="BK13" i="15"/>
  <c r="BL14" i="15" s="1"/>
  <c r="AY10" i="11"/>
  <c r="AZ11" i="11" s="1"/>
  <c r="BL5" i="15"/>
  <c r="BK4" i="15"/>
  <c r="AZ5" i="11"/>
  <c r="AY4" i="11"/>
  <c r="BL7" i="15" l="1"/>
  <c r="BM8" i="15" s="1"/>
  <c r="BL10" i="15"/>
  <c r="BM11" i="15" s="1"/>
  <c r="FU5" i="20"/>
  <c r="FT4" i="20"/>
  <c r="FU5" i="19"/>
  <c r="FT4" i="19"/>
  <c r="FT4" i="18"/>
  <c r="BL13" i="15"/>
  <c r="BM14" i="15" s="1"/>
  <c r="AZ10" i="11"/>
  <c r="BA11" i="11" s="1"/>
  <c r="BM5" i="15"/>
  <c r="BL4" i="15"/>
  <c r="BA5" i="11"/>
  <c r="AZ4" i="11"/>
  <c r="BM7" i="15" l="1"/>
  <c r="BN8" i="15" s="1"/>
  <c r="BM10" i="15"/>
  <c r="BN11" i="15" s="1"/>
  <c r="FV5" i="20"/>
  <c r="FU4" i="20"/>
  <c r="FV5" i="19"/>
  <c r="FU4" i="19"/>
  <c r="FU4" i="18"/>
  <c r="BM13" i="15"/>
  <c r="BN14" i="15" s="1"/>
  <c r="BA10" i="11"/>
  <c r="BB11" i="11" s="1"/>
  <c r="BN5" i="15"/>
  <c r="BM4" i="15"/>
  <c r="BA4" i="11"/>
  <c r="BB5" i="11"/>
  <c r="BN7" i="15" l="1"/>
  <c r="BO8" i="15" s="1"/>
  <c r="BN10" i="15"/>
  <c r="BO11" i="15" s="1"/>
  <c r="FW5" i="20"/>
  <c r="FV4" i="20"/>
  <c r="FW5" i="19"/>
  <c r="FV4" i="19"/>
  <c r="FV4" i="18"/>
  <c r="BN13" i="15"/>
  <c r="BO14" i="15" s="1"/>
  <c r="BB10" i="11"/>
  <c r="BC11" i="11" s="1"/>
  <c r="BN4" i="15"/>
  <c r="BO5" i="15"/>
  <c r="BC5" i="11"/>
  <c r="BB4" i="11"/>
  <c r="BO7" i="15" l="1"/>
  <c r="BP8" i="15" s="1"/>
  <c r="BO10" i="15"/>
  <c r="BP11" i="15" s="1"/>
  <c r="FX5" i="20"/>
  <c r="FW4" i="20"/>
  <c r="FW4" i="19"/>
  <c r="FX5" i="19"/>
  <c r="FW4" i="18"/>
  <c r="BO13" i="15"/>
  <c r="BP14" i="15" s="1"/>
  <c r="BC10" i="11"/>
  <c r="BD11" i="11" s="1"/>
  <c r="BO4" i="15"/>
  <c r="BP5" i="15"/>
  <c r="BD5" i="11"/>
  <c r="BC4" i="11"/>
  <c r="BP7" i="15" l="1"/>
  <c r="BQ8" i="15" s="1"/>
  <c r="BP10" i="15"/>
  <c r="BQ11" i="15" s="1"/>
  <c r="FY5" i="20"/>
  <c r="FX4" i="20"/>
  <c r="FY5" i="19"/>
  <c r="FX4" i="19"/>
  <c r="FX4" i="18"/>
  <c r="BP13" i="15"/>
  <c r="BQ14" i="15" s="1"/>
  <c r="BD10" i="11"/>
  <c r="BE11" i="11" s="1"/>
  <c r="BQ5" i="15"/>
  <c r="BP4" i="15"/>
  <c r="BE5" i="11"/>
  <c r="BD4" i="11"/>
  <c r="BQ7" i="15" l="1"/>
  <c r="BR8" i="15" s="1"/>
  <c r="BQ10" i="15"/>
  <c r="BR11" i="15" s="1"/>
  <c r="FY4" i="20"/>
  <c r="FZ5" i="20"/>
  <c r="FZ5" i="19"/>
  <c r="FY4" i="19"/>
  <c r="FY4" i="18"/>
  <c r="BQ13" i="15"/>
  <c r="BR14" i="15" s="1"/>
  <c r="BE10" i="11"/>
  <c r="BF11" i="11" s="1"/>
  <c r="BR5" i="15"/>
  <c r="BQ4" i="15"/>
  <c r="BF5" i="11"/>
  <c r="BE4" i="11"/>
  <c r="BR7" i="15" l="1"/>
  <c r="BS8" i="15" s="1"/>
  <c r="BR10" i="15"/>
  <c r="BS11" i="15" s="1"/>
  <c r="FZ4" i="20"/>
  <c r="GA5" i="20"/>
  <c r="GA5" i="19"/>
  <c r="FZ4" i="19"/>
  <c r="FZ4" i="18"/>
  <c r="BR13" i="15"/>
  <c r="BS14" i="15" s="1"/>
  <c r="BF10" i="11"/>
  <c r="BG11" i="11" s="1"/>
  <c r="BS5" i="15"/>
  <c r="BR4" i="15"/>
  <c r="BG5" i="11"/>
  <c r="BF4" i="11"/>
  <c r="BS7" i="15" l="1"/>
  <c r="BT8" i="15" s="1"/>
  <c r="BS10" i="15"/>
  <c r="BT11" i="15" s="1"/>
  <c r="GA4" i="20"/>
  <c r="GB5" i="20"/>
  <c r="GB5" i="19"/>
  <c r="GA4" i="19"/>
  <c r="GA4" i="18"/>
  <c r="BS13" i="15"/>
  <c r="BT14" i="15" s="1"/>
  <c r="BG10" i="11"/>
  <c r="BH11" i="11" s="1"/>
  <c r="BT5" i="15"/>
  <c r="BS4" i="15"/>
  <c r="BH5" i="11"/>
  <c r="BG4" i="11"/>
  <c r="BT7" i="15" l="1"/>
  <c r="BU8" i="15" s="1"/>
  <c r="BT10" i="15"/>
  <c r="BU11" i="15" s="1"/>
  <c r="GC5" i="20"/>
  <c r="GB4" i="20"/>
  <c r="GC5" i="19"/>
  <c r="GB4" i="19"/>
  <c r="GB4" i="18"/>
  <c r="BT13" i="15"/>
  <c r="BU14" i="15" s="1"/>
  <c r="BH10" i="11"/>
  <c r="BI11" i="11" s="1"/>
  <c r="BU5" i="15"/>
  <c r="BT4" i="15"/>
  <c r="BI5" i="11"/>
  <c r="BH4" i="11"/>
  <c r="BU7" i="15" l="1"/>
  <c r="BV8" i="15" s="1"/>
  <c r="BU10" i="15"/>
  <c r="BV11" i="15" s="1"/>
  <c r="GD5" i="20"/>
  <c r="GC4" i="20"/>
  <c r="GD5" i="19"/>
  <c r="GC4" i="19"/>
  <c r="GC4" i="18"/>
  <c r="BU13" i="15"/>
  <c r="BV14" i="15" s="1"/>
  <c r="BI10" i="11"/>
  <c r="BJ11" i="11" s="1"/>
  <c r="BV5" i="15"/>
  <c r="BU4" i="15"/>
  <c r="BJ5" i="11"/>
  <c r="BI4" i="11"/>
  <c r="BV7" i="15" l="1"/>
  <c r="BW8" i="15" s="1"/>
  <c r="BV10" i="15"/>
  <c r="BW11" i="15" s="1"/>
  <c r="GE5" i="20"/>
  <c r="GD4" i="20"/>
  <c r="GE5" i="19"/>
  <c r="GD4" i="19"/>
  <c r="GD4" i="18"/>
  <c r="BV13" i="15"/>
  <c r="BW14" i="15" s="1"/>
  <c r="BJ10" i="11"/>
  <c r="BK11" i="11" s="1"/>
  <c r="BW5" i="15"/>
  <c r="BV4" i="15"/>
  <c r="BK5" i="11"/>
  <c r="BJ4" i="11"/>
  <c r="BW7" i="15" l="1"/>
  <c r="BX8" i="15" s="1"/>
  <c r="BW10" i="15"/>
  <c r="BX11" i="15" s="1"/>
  <c r="GF5" i="20"/>
  <c r="GE4" i="20"/>
  <c r="GE4" i="19"/>
  <c r="GF5" i="19"/>
  <c r="GE4" i="18"/>
  <c r="BW13" i="15"/>
  <c r="BX14" i="15" s="1"/>
  <c r="BK10" i="11"/>
  <c r="BL11" i="11" s="1"/>
  <c r="BX5" i="15"/>
  <c r="BW4" i="15"/>
  <c r="BL5" i="11"/>
  <c r="BK4" i="11"/>
  <c r="BX7" i="15" l="1"/>
  <c r="BY8" i="15" s="1"/>
  <c r="BX10" i="15"/>
  <c r="BY11" i="15" s="1"/>
  <c r="GG5" i="20"/>
  <c r="GF4" i="20"/>
  <c r="GG5" i="19"/>
  <c r="GF4" i="19"/>
  <c r="GF4" i="18"/>
  <c r="BX13" i="15"/>
  <c r="BY14" i="15" s="1"/>
  <c r="BL10" i="11"/>
  <c r="BM11" i="11" s="1"/>
  <c r="BY5" i="15"/>
  <c r="BX4" i="15"/>
  <c r="BM5" i="11"/>
  <c r="BL4" i="11"/>
  <c r="BY7" i="15" l="1"/>
  <c r="BZ8" i="15" s="1"/>
  <c r="BY10" i="15"/>
  <c r="BZ11" i="15" s="1"/>
  <c r="GG4" i="20"/>
  <c r="GH5" i="20"/>
  <c r="GH5" i="19"/>
  <c r="GG4" i="19"/>
  <c r="GG4" i="18"/>
  <c r="BY13" i="15"/>
  <c r="BZ14" i="15" s="1"/>
  <c r="BM10" i="11"/>
  <c r="BN11" i="11" s="1"/>
  <c r="BZ5" i="15"/>
  <c r="BY4" i="15"/>
  <c r="BM4" i="11"/>
  <c r="BN5" i="11"/>
  <c r="BZ7" i="15" l="1"/>
  <c r="CA8" i="15" s="1"/>
  <c r="BZ10" i="15"/>
  <c r="CA11" i="15" s="1"/>
  <c r="GH4" i="20"/>
  <c r="GI5" i="20"/>
  <c r="GI5" i="19"/>
  <c r="GH4" i="19"/>
  <c r="GH4" i="18"/>
  <c r="BZ13" i="15"/>
  <c r="CA14" i="15" s="1"/>
  <c r="BN10" i="11"/>
  <c r="BO11" i="11" s="1"/>
  <c r="CA5" i="15"/>
  <c r="BZ4" i="15"/>
  <c r="BO5" i="11"/>
  <c r="BN4" i="11"/>
  <c r="CA7" i="15" l="1"/>
  <c r="CB8" i="15" s="1"/>
  <c r="CA10" i="15"/>
  <c r="CB11" i="15" s="1"/>
  <c r="GJ5" i="20"/>
  <c r="GI4" i="20"/>
  <c r="GJ5" i="19"/>
  <c r="GI4" i="19"/>
  <c r="GI4" i="18"/>
  <c r="CA13" i="15"/>
  <c r="CB14" i="15" s="1"/>
  <c r="BO10" i="11"/>
  <c r="BP11" i="11" s="1"/>
  <c r="CB5" i="15"/>
  <c r="CA4" i="15"/>
  <c r="BP5" i="11"/>
  <c r="BO4" i="11"/>
  <c r="CB7" i="15" l="1"/>
  <c r="CC8" i="15" s="1"/>
  <c r="CB10" i="15"/>
  <c r="CC11" i="15" s="1"/>
  <c r="GK5" i="20"/>
  <c r="GJ4" i="20"/>
  <c r="GK5" i="19"/>
  <c r="GJ4" i="19"/>
  <c r="GJ4" i="18"/>
  <c r="CB13" i="15"/>
  <c r="CC14" i="15" s="1"/>
  <c r="BP10" i="11"/>
  <c r="BQ11" i="11" s="1"/>
  <c r="CC5" i="15"/>
  <c r="CB4" i="15"/>
  <c r="BQ5" i="11"/>
  <c r="BP4" i="11"/>
  <c r="F36" i="15" l="1"/>
  <c r="F63" i="15"/>
  <c r="CC7" i="15"/>
  <c r="CD8" i="15" s="1"/>
  <c r="CC10" i="15"/>
  <c r="CD11" i="15" s="1"/>
  <c r="GK4" i="20"/>
  <c r="GL5" i="20"/>
  <c r="GL5" i="19"/>
  <c r="GK4" i="19"/>
  <c r="GK4" i="18"/>
  <c r="CC13" i="15"/>
  <c r="CD14" i="15" s="1"/>
  <c r="BQ10" i="11"/>
  <c r="BR11" i="11" s="1"/>
  <c r="CD5" i="15"/>
  <c r="CC4" i="15"/>
  <c r="BR5" i="11"/>
  <c r="BQ4" i="11"/>
  <c r="CD7" i="15" l="1"/>
  <c r="CE8" i="15" s="1"/>
  <c r="CD10" i="15"/>
  <c r="CE11" i="15" s="1"/>
  <c r="GL4" i="20"/>
  <c r="GM5" i="20"/>
  <c r="GM5" i="19"/>
  <c r="GL4" i="19"/>
  <c r="GL4" i="18"/>
  <c r="CD13" i="15"/>
  <c r="CE14" i="15" s="1"/>
  <c r="BR10" i="11"/>
  <c r="BS11" i="11" s="1"/>
  <c r="CE5" i="15"/>
  <c r="CD4" i="15"/>
  <c r="BS5" i="11"/>
  <c r="BR4" i="11"/>
  <c r="CE7" i="15" l="1"/>
  <c r="CF8" i="15" s="1"/>
  <c r="CE10" i="15"/>
  <c r="CF11" i="15" s="1"/>
  <c r="GN5" i="20"/>
  <c r="GM4" i="20"/>
  <c r="GM4" i="19"/>
  <c r="GN5" i="19"/>
  <c r="GM4" i="18"/>
  <c r="CE13" i="15"/>
  <c r="CF14" i="15" s="1"/>
  <c r="BS10" i="11"/>
  <c r="BT11" i="11" s="1"/>
  <c r="CE4" i="15"/>
  <c r="CF5" i="15"/>
  <c r="BT5" i="11"/>
  <c r="BS4" i="11"/>
  <c r="CF7" i="15" l="1"/>
  <c r="CG8" i="15" s="1"/>
  <c r="CF10" i="15"/>
  <c r="CG11" i="15" s="1"/>
  <c r="GO5" i="20"/>
  <c r="GN4" i="20"/>
  <c r="GO5" i="19"/>
  <c r="GN4" i="19"/>
  <c r="GN4" i="18"/>
  <c r="CF13" i="15"/>
  <c r="CG14" i="15" s="1"/>
  <c r="BT10" i="11"/>
  <c r="BU11" i="11" s="1"/>
  <c r="CG5" i="15"/>
  <c r="CF4" i="15"/>
  <c r="BU5" i="11"/>
  <c r="BT4" i="11"/>
  <c r="CG7" i="15" l="1"/>
  <c r="CH8" i="15" s="1"/>
  <c r="CG10" i="15"/>
  <c r="CH11" i="15" s="1"/>
  <c r="GO4" i="20"/>
  <c r="GP5" i="20"/>
  <c r="GP5" i="19"/>
  <c r="GO4" i="19"/>
  <c r="GO4" i="18"/>
  <c r="CG13" i="15"/>
  <c r="CH14" i="15" s="1"/>
  <c r="BU10" i="11"/>
  <c r="BV11" i="11" s="1"/>
  <c r="CH5" i="15"/>
  <c r="CG4" i="15"/>
  <c r="BV5" i="11"/>
  <c r="BU4" i="11"/>
  <c r="CH7" i="15" l="1"/>
  <c r="CI8" i="15" s="1"/>
  <c r="CH10" i="15"/>
  <c r="CI11" i="15" s="1"/>
  <c r="GP4" i="20"/>
  <c r="GQ5" i="20"/>
  <c r="GQ5" i="19"/>
  <c r="GP4" i="19"/>
  <c r="GP4" i="18"/>
  <c r="CH13" i="15"/>
  <c r="CI14" i="15" s="1"/>
  <c r="BV10" i="11"/>
  <c r="BW11" i="11" s="1"/>
  <c r="CI5" i="15"/>
  <c r="CH4" i="15"/>
  <c r="BW5" i="11"/>
  <c r="BV4" i="11"/>
  <c r="CI7" i="15" l="1"/>
  <c r="CJ8" i="15" s="1"/>
  <c r="CI10" i="15"/>
  <c r="CJ11" i="15" s="1"/>
  <c r="GR5" i="20"/>
  <c r="GQ4" i="20"/>
  <c r="GR5" i="19"/>
  <c r="GQ4" i="19"/>
  <c r="GQ4" i="18"/>
  <c r="CI13" i="15"/>
  <c r="CJ14" i="15" s="1"/>
  <c r="BW10" i="11"/>
  <c r="BX11" i="11" s="1"/>
  <c r="CJ5" i="15"/>
  <c r="CI4" i="15"/>
  <c r="BX5" i="11"/>
  <c r="BW4" i="11"/>
  <c r="CJ7" i="15" l="1"/>
  <c r="CK8" i="15" s="1"/>
  <c r="CJ10" i="15"/>
  <c r="CK11" i="15" s="1"/>
  <c r="GS5" i="20"/>
  <c r="GR4" i="20"/>
  <c r="GS5" i="19"/>
  <c r="GR4" i="19"/>
  <c r="GR4" i="18"/>
  <c r="CJ13" i="15"/>
  <c r="CK14" i="15" s="1"/>
  <c r="BX10" i="11"/>
  <c r="BY11" i="11" s="1"/>
  <c r="CK5" i="15"/>
  <c r="CJ4" i="15"/>
  <c r="BY5" i="11"/>
  <c r="BX4" i="11"/>
  <c r="CK7" i="15" l="1"/>
  <c r="CL8" i="15" s="1"/>
  <c r="CK10" i="15"/>
  <c r="CL11" i="15" s="1"/>
  <c r="GT5" i="20"/>
  <c r="GS4" i="20"/>
  <c r="GT5" i="19"/>
  <c r="GS4" i="19"/>
  <c r="GS4" i="18"/>
  <c r="CK13" i="15"/>
  <c r="CL14" i="15" s="1"/>
  <c r="BY10" i="11"/>
  <c r="BZ11" i="11" s="1"/>
  <c r="CL5" i="15"/>
  <c r="CK4" i="15"/>
  <c r="BZ5" i="11"/>
  <c r="BY4" i="11"/>
  <c r="CL7" i="15" l="1"/>
  <c r="CM8" i="15" s="1"/>
  <c r="CL10" i="15"/>
  <c r="CM11" i="15" s="1"/>
  <c r="GU5" i="20"/>
  <c r="GT4" i="20"/>
  <c r="GU5" i="19"/>
  <c r="GT4" i="19"/>
  <c r="GT4" i="18"/>
  <c r="CL13" i="15"/>
  <c r="CM14" i="15" s="1"/>
  <c r="BZ10" i="11"/>
  <c r="CA11" i="11" s="1"/>
  <c r="CM5" i="15"/>
  <c r="CL4" i="15"/>
  <c r="CA5" i="11"/>
  <c r="BZ4" i="11"/>
  <c r="CM7" i="15" l="1"/>
  <c r="CN8" i="15" s="1"/>
  <c r="CM10" i="15"/>
  <c r="CN11" i="15" s="1"/>
  <c r="GV5" i="20"/>
  <c r="GU4" i="20"/>
  <c r="GV5" i="19"/>
  <c r="GU4" i="19"/>
  <c r="GU4" i="18"/>
  <c r="CM13" i="15"/>
  <c r="CN14" i="15" s="1"/>
  <c r="CA10" i="11"/>
  <c r="CB11" i="11" s="1"/>
  <c r="CN5" i="15"/>
  <c r="CM4" i="15"/>
  <c r="CB5" i="11"/>
  <c r="CA4" i="11"/>
  <c r="CN7" i="15" l="1"/>
  <c r="CO8" i="15" s="1"/>
  <c r="CN10" i="15"/>
  <c r="CO11" i="15" s="1"/>
  <c r="GW5" i="20"/>
  <c r="GV4" i="20"/>
  <c r="GW5" i="19"/>
  <c r="GV4" i="19"/>
  <c r="GV4" i="18"/>
  <c r="CN13" i="15"/>
  <c r="CO14" i="15" s="1"/>
  <c r="CB10" i="11"/>
  <c r="CC11" i="11" s="1"/>
  <c r="F57" i="11" s="1"/>
  <c r="F57" i="18" s="1"/>
  <c r="CO5" i="15"/>
  <c r="CN4" i="15"/>
  <c r="CC5" i="11"/>
  <c r="CB4" i="11"/>
  <c r="CO7" i="15" l="1"/>
  <c r="CP8" i="15" s="1"/>
  <c r="CO10" i="15"/>
  <c r="CP11" i="15" s="1"/>
  <c r="GX5" i="20"/>
  <c r="GW4" i="20"/>
  <c r="GX5" i="19"/>
  <c r="GW4" i="19"/>
  <c r="GW4" i="18"/>
  <c r="K56" i="11"/>
  <c r="K54" i="11"/>
  <c r="G36" i="15" s="1"/>
  <c r="K58" i="11"/>
  <c r="CO13" i="15"/>
  <c r="CP14" i="15" s="1"/>
  <c r="CC10" i="11"/>
  <c r="CD11" i="11" s="1"/>
  <c r="CP5" i="15"/>
  <c r="CO4" i="15"/>
  <c r="CD5" i="11"/>
  <c r="CC4" i="11"/>
  <c r="CP7" i="15" l="1"/>
  <c r="CQ8" i="15" s="1"/>
  <c r="CP10" i="15"/>
  <c r="CQ11" i="15" s="1"/>
  <c r="GY5" i="20"/>
  <c r="GX4" i="20"/>
  <c r="GY5" i="19"/>
  <c r="GX4" i="19"/>
  <c r="GX4" i="18"/>
  <c r="CP13" i="15"/>
  <c r="CQ14" i="15" s="1"/>
  <c r="CD10" i="11"/>
  <c r="CE11" i="11" s="1"/>
  <c r="CQ5" i="15"/>
  <c r="CP4" i="15"/>
  <c r="CE5" i="11"/>
  <c r="CD4" i="11"/>
  <c r="CQ7" i="15" l="1"/>
  <c r="CR8" i="15" s="1"/>
  <c r="CQ10" i="15"/>
  <c r="CR11" i="15" s="1"/>
  <c r="GZ5" i="20"/>
  <c r="GY4" i="20"/>
  <c r="GZ5" i="19"/>
  <c r="GY4" i="19"/>
  <c r="GY4" i="18"/>
  <c r="CQ13" i="15"/>
  <c r="CR14" i="15" s="1"/>
  <c r="CE10" i="11"/>
  <c r="CF11" i="11" s="1"/>
  <c r="CR5" i="15"/>
  <c r="CQ4" i="15"/>
  <c r="CF5" i="11"/>
  <c r="CE4" i="11"/>
  <c r="CR7" i="15" l="1"/>
  <c r="CS8" i="15" s="1"/>
  <c r="CR10" i="15"/>
  <c r="CS11" i="15" s="1"/>
  <c r="HA5" i="20"/>
  <c r="GZ4" i="20"/>
  <c r="HA5" i="19"/>
  <c r="GZ4" i="19"/>
  <c r="GZ4" i="18"/>
  <c r="CR13" i="15"/>
  <c r="CS14" i="15" s="1"/>
  <c r="CF10" i="11"/>
  <c r="CG11" i="11" s="1"/>
  <c r="CS5" i="15"/>
  <c r="CR4" i="15"/>
  <c r="CG5" i="11"/>
  <c r="CF4" i="11"/>
  <c r="CS7" i="15" l="1"/>
  <c r="CT8" i="15" s="1"/>
  <c r="CS10" i="15"/>
  <c r="CT11" i="15" s="1"/>
  <c r="HA4" i="20"/>
  <c r="HB5" i="20"/>
  <c r="HB5" i="19"/>
  <c r="HA4" i="19"/>
  <c r="HA4" i="18"/>
  <c r="CS13" i="15"/>
  <c r="CT14" i="15" s="1"/>
  <c r="CG10" i="11"/>
  <c r="CH11" i="11" s="1"/>
  <c r="CT5" i="15"/>
  <c r="CS4" i="15"/>
  <c r="CH5" i="11"/>
  <c r="CG4" i="11"/>
  <c r="CT7" i="15" l="1"/>
  <c r="CU8" i="15" s="1"/>
  <c r="CT10" i="15"/>
  <c r="CU11" i="15" s="1"/>
  <c r="HC5" i="20"/>
  <c r="HB4" i="20"/>
  <c r="HC5" i="19"/>
  <c r="HB4" i="19"/>
  <c r="HB4" i="18"/>
  <c r="CT13" i="15"/>
  <c r="CU14" i="15" s="1"/>
  <c r="CH10" i="11"/>
  <c r="CI11" i="11" s="1"/>
  <c r="CT4" i="15"/>
  <c r="CU5" i="15"/>
  <c r="CI5" i="11"/>
  <c r="CH4" i="11"/>
  <c r="CU7" i="15" l="1"/>
  <c r="CV8" i="15" s="1"/>
  <c r="CU10" i="15"/>
  <c r="CV11" i="15" s="1"/>
  <c r="HD5" i="20"/>
  <c r="HC4" i="20"/>
  <c r="HC4" i="19"/>
  <c r="HD5" i="19"/>
  <c r="HC4" i="18"/>
  <c r="CU13" i="15"/>
  <c r="CV14" i="15" s="1"/>
  <c r="CI10" i="11"/>
  <c r="CJ11" i="11" s="1"/>
  <c r="CU4" i="15"/>
  <c r="CV5" i="15"/>
  <c r="CJ5" i="11"/>
  <c r="CI4" i="11"/>
  <c r="CV7" i="15" l="1"/>
  <c r="CW8" i="15" s="1"/>
  <c r="CV10" i="15"/>
  <c r="CW11" i="15" s="1"/>
  <c r="HE5" i="20"/>
  <c r="HD4" i="20"/>
  <c r="HE5" i="19"/>
  <c r="HD4" i="19"/>
  <c r="HD4" i="18"/>
  <c r="CV13" i="15"/>
  <c r="CW14" i="15" s="1"/>
  <c r="CJ10" i="11"/>
  <c r="CK11" i="11" s="1"/>
  <c r="CW5" i="15"/>
  <c r="CV4" i="15"/>
  <c r="CK5" i="11"/>
  <c r="CJ4" i="11"/>
  <c r="CW7" i="15" l="1"/>
  <c r="CX8" i="15" s="1"/>
  <c r="CW10" i="15"/>
  <c r="CX11" i="15" s="1"/>
  <c r="HE4" i="20"/>
  <c r="HF5" i="20"/>
  <c r="HF5" i="19"/>
  <c r="HE4" i="19"/>
  <c r="HE4" i="18"/>
  <c r="CW13" i="15"/>
  <c r="CX14" i="15" s="1"/>
  <c r="CK10" i="11"/>
  <c r="CL11" i="11" s="1"/>
  <c r="CX5" i="15"/>
  <c r="CW4" i="15"/>
  <c r="CL5" i="11"/>
  <c r="CK4" i="11"/>
  <c r="CX7" i="15" l="1"/>
  <c r="CY8" i="15" s="1"/>
  <c r="CX10" i="15"/>
  <c r="CY11" i="15" s="1"/>
  <c r="HF4" i="20"/>
  <c r="HG5" i="20"/>
  <c r="HG5" i="19"/>
  <c r="HF4" i="19"/>
  <c r="HF4" i="18"/>
  <c r="CX13" i="15"/>
  <c r="CY14" i="15" s="1"/>
  <c r="CL10" i="11"/>
  <c r="CM11" i="11" s="1"/>
  <c r="CY5" i="15"/>
  <c r="CX4" i="15"/>
  <c r="CM5" i="11"/>
  <c r="CL4" i="11"/>
  <c r="CY7" i="15" l="1"/>
  <c r="CZ8" i="15" s="1"/>
  <c r="CY10" i="15"/>
  <c r="CZ11" i="15" s="1"/>
  <c r="HG4" i="20"/>
  <c r="HH5" i="20"/>
  <c r="HH5" i="19"/>
  <c r="HG4" i="19"/>
  <c r="HG4" i="18"/>
  <c r="CY13" i="15"/>
  <c r="CZ14" i="15" s="1"/>
  <c r="CM10" i="11"/>
  <c r="CN11" i="11" s="1"/>
  <c r="CZ5" i="15"/>
  <c r="CY4" i="15"/>
  <c r="CN5" i="11"/>
  <c r="CM4" i="11"/>
  <c r="CZ7" i="15" l="1"/>
  <c r="DA8" i="15" s="1"/>
  <c r="CZ10" i="15"/>
  <c r="DA11" i="15" s="1"/>
  <c r="HI5" i="20"/>
  <c r="HH4" i="20"/>
  <c r="HI5" i="19"/>
  <c r="HH4" i="19"/>
  <c r="HH4" i="18"/>
  <c r="CZ13" i="15"/>
  <c r="DA14" i="15" s="1"/>
  <c r="CN10" i="11"/>
  <c r="CO11" i="11" s="1"/>
  <c r="DA5" i="15"/>
  <c r="CZ4" i="15"/>
  <c r="CN4" i="11"/>
  <c r="CO5" i="11"/>
  <c r="DA7" i="15" l="1"/>
  <c r="DB8" i="15" s="1"/>
  <c r="DA10" i="15"/>
  <c r="DB11" i="15" s="1"/>
  <c r="HJ5" i="20"/>
  <c r="HI4" i="20"/>
  <c r="HJ5" i="19"/>
  <c r="HI4" i="19"/>
  <c r="HI4" i="18"/>
  <c r="DA13" i="15"/>
  <c r="DB14" i="15" s="1"/>
  <c r="CO10" i="11"/>
  <c r="CP11" i="11" s="1"/>
  <c r="DB5" i="15"/>
  <c r="DA4" i="15"/>
  <c r="CO4" i="11"/>
  <c r="CP5" i="11"/>
  <c r="DB7" i="15" l="1"/>
  <c r="DB10" i="15"/>
  <c r="HK5" i="20"/>
  <c r="HJ4" i="20"/>
  <c r="HK5" i="19"/>
  <c r="HJ4" i="19"/>
  <c r="HJ4" i="18"/>
  <c r="DB13" i="15"/>
  <c r="CP10" i="11"/>
  <c r="CQ11" i="11" s="1"/>
  <c r="DC5" i="15"/>
  <c r="DB4" i="15"/>
  <c r="CQ5" i="11"/>
  <c r="CP4" i="11"/>
  <c r="HL5" i="20" l="1"/>
  <c r="HK4" i="20"/>
  <c r="HK4" i="19"/>
  <c r="HL5" i="19"/>
  <c r="HK4" i="18"/>
  <c r="CQ10" i="11"/>
  <c r="CR11" i="11" s="1"/>
  <c r="DD5" i="15"/>
  <c r="DC4" i="15"/>
  <c r="CR5" i="11"/>
  <c r="CQ4" i="11"/>
  <c r="HM5" i="20" l="1"/>
  <c r="HL4" i="20"/>
  <c r="HM5" i="19"/>
  <c r="HL4" i="19"/>
  <c r="HL4" i="18"/>
  <c r="CR10" i="11"/>
  <c r="CS11" i="11" s="1"/>
  <c r="DE5" i="15"/>
  <c r="DD4" i="15"/>
  <c r="CS5" i="11"/>
  <c r="CR4" i="11"/>
  <c r="HN5" i="20" l="1"/>
  <c r="HM4" i="20"/>
  <c r="HN5" i="19"/>
  <c r="HM4" i="19"/>
  <c r="HM4" i="18"/>
  <c r="CS10" i="11"/>
  <c r="CT11" i="11" s="1"/>
  <c r="DF5" i="15"/>
  <c r="DE4" i="15"/>
  <c r="CT5" i="11"/>
  <c r="CS4" i="11"/>
  <c r="HO5" i="20" l="1"/>
  <c r="HN4" i="20"/>
  <c r="HO5" i="19"/>
  <c r="HN4" i="19"/>
  <c r="HN4" i="18"/>
  <c r="CT10" i="11"/>
  <c r="CU11" i="11" s="1"/>
  <c r="DG5" i="15"/>
  <c r="DF4" i="15"/>
  <c r="CU5" i="11"/>
  <c r="CT4" i="11"/>
  <c r="HP5" i="20" l="1"/>
  <c r="HO4" i="20"/>
  <c r="HP5" i="19"/>
  <c r="HO4" i="19"/>
  <c r="HO4" i="18"/>
  <c r="CU10" i="11"/>
  <c r="CV11" i="11" s="1"/>
  <c r="DH5" i="15"/>
  <c r="DG4" i="15"/>
  <c r="CV5" i="11"/>
  <c r="CU4" i="11"/>
  <c r="HQ5" i="20" l="1"/>
  <c r="HP4" i="20"/>
  <c r="HQ5" i="19"/>
  <c r="HP4" i="19"/>
  <c r="HP4" i="18"/>
  <c r="CV10" i="11"/>
  <c r="CW11" i="11" s="1"/>
  <c r="DI5" i="15"/>
  <c r="DH4" i="15"/>
  <c r="CV4" i="11"/>
  <c r="CW5" i="11"/>
  <c r="HQ4" i="20" l="1"/>
  <c r="HR5" i="20"/>
  <c r="HR5" i="19"/>
  <c r="HQ4" i="19"/>
  <c r="HQ4" i="18"/>
  <c r="CW10" i="11"/>
  <c r="CX11" i="11" s="1"/>
  <c r="DJ5" i="15"/>
  <c r="DI4" i="15"/>
  <c r="CX5" i="11"/>
  <c r="CW4" i="11"/>
  <c r="HS5" i="20" l="1"/>
  <c r="HR4" i="20"/>
  <c r="HS5" i="19"/>
  <c r="HR4" i="19"/>
  <c r="HR4" i="18"/>
  <c r="CX10" i="11"/>
  <c r="CY11" i="11" s="1"/>
  <c r="DK5" i="15"/>
  <c r="DJ4" i="15"/>
  <c r="CY5" i="11"/>
  <c r="CX4" i="11"/>
  <c r="HT5" i="20" l="1"/>
  <c r="HS4" i="20"/>
  <c r="HS4" i="19"/>
  <c r="HT5" i="19"/>
  <c r="HS4" i="18"/>
  <c r="CY10" i="11"/>
  <c r="CZ11" i="11" s="1"/>
  <c r="DK4" i="15"/>
  <c r="DL5" i="15"/>
  <c r="CZ5" i="11"/>
  <c r="CY4" i="11"/>
  <c r="HU5" i="20" l="1"/>
  <c r="HT4" i="20"/>
  <c r="HU5" i="19"/>
  <c r="HT4" i="19"/>
  <c r="HT4" i="18"/>
  <c r="CZ10" i="11"/>
  <c r="DA11" i="11" s="1"/>
  <c r="DM5" i="15"/>
  <c r="DL4" i="15"/>
  <c r="CZ4" i="11"/>
  <c r="DA5" i="11"/>
  <c r="HU4" i="20" l="1"/>
  <c r="HV5" i="20"/>
  <c r="HV5" i="19"/>
  <c r="HU4" i="19"/>
  <c r="HU4" i="18"/>
  <c r="DA10" i="11"/>
  <c r="DB11" i="11" s="1"/>
  <c r="DN5" i="15"/>
  <c r="DM4" i="15"/>
  <c r="DB5" i="11"/>
  <c r="DA4" i="11"/>
  <c r="HV4" i="20" l="1"/>
  <c r="HW5" i="20"/>
  <c r="HW5" i="19"/>
  <c r="HV4" i="19"/>
  <c r="HV4" i="18"/>
  <c r="DB10" i="11"/>
  <c r="DO5" i="15"/>
  <c r="DN4" i="15"/>
  <c r="DC5" i="11"/>
  <c r="DB4" i="11"/>
  <c r="HW4" i="20" l="1"/>
  <c r="HX5" i="20"/>
  <c r="HX5" i="19"/>
  <c r="HW4" i="19"/>
  <c r="HW4" i="18"/>
  <c r="DB49" i="11"/>
  <c r="DB21" i="11"/>
  <c r="DB18" i="11"/>
  <c r="DB20" i="11"/>
  <c r="DP5" i="15"/>
  <c r="DO4" i="15"/>
  <c r="DB48" i="11"/>
  <c r="DD5" i="11"/>
  <c r="DC4" i="11"/>
  <c r="DC21" i="11"/>
  <c r="HY5" i="20" l="1"/>
  <c r="HX4" i="20"/>
  <c r="DB32" i="11"/>
  <c r="DB29" i="11"/>
  <c r="DC32" i="11"/>
  <c r="HY5" i="19"/>
  <c r="HX4" i="19"/>
  <c r="HX4" i="18"/>
  <c r="DB31" i="11"/>
  <c r="DB116" i="11" s="1"/>
  <c r="DC49" i="11"/>
  <c r="DC20" i="11"/>
  <c r="DC18" i="11"/>
  <c r="DQ5" i="15"/>
  <c r="DP4" i="15"/>
  <c r="DC48" i="11"/>
  <c r="DE5" i="11"/>
  <c r="DD4" i="11"/>
  <c r="DD21" i="11"/>
  <c r="HZ5" i="20" l="1"/>
  <c r="HY4" i="20"/>
  <c r="HZ5" i="19"/>
  <c r="HY4" i="19"/>
  <c r="DC29" i="11"/>
  <c r="DD32" i="11"/>
  <c r="HY4" i="18"/>
  <c r="DC31" i="11"/>
  <c r="DC116" i="11" s="1"/>
  <c r="DD18" i="11"/>
  <c r="DD49" i="11"/>
  <c r="DD20" i="11"/>
  <c r="DR5" i="15"/>
  <c r="DQ4" i="15"/>
  <c r="DD48" i="11"/>
  <c r="DF5" i="11"/>
  <c r="DE4" i="11"/>
  <c r="DE21" i="11"/>
  <c r="IA5" i="20" l="1"/>
  <c r="HZ4" i="20"/>
  <c r="IA5" i="19"/>
  <c r="HZ4" i="19"/>
  <c r="DE32" i="11"/>
  <c r="DD29" i="11"/>
  <c r="HZ4" i="18"/>
  <c r="DD31" i="11"/>
  <c r="DD116" i="11" s="1"/>
  <c r="DE20" i="11"/>
  <c r="DE49" i="11"/>
  <c r="DE18" i="11"/>
  <c r="DS5" i="15"/>
  <c r="DR4" i="15"/>
  <c r="DE48" i="11"/>
  <c r="DG5" i="11"/>
  <c r="DF21" i="11"/>
  <c r="DF4" i="11"/>
  <c r="IB5" i="20" l="1"/>
  <c r="IA4" i="20"/>
  <c r="IA4" i="19"/>
  <c r="IB5" i="19"/>
  <c r="DE29" i="11"/>
  <c r="DF32" i="11"/>
  <c r="IA4" i="18"/>
  <c r="DE31" i="11"/>
  <c r="DE116" i="11" s="1"/>
  <c r="DF18" i="11"/>
  <c r="DF20" i="11"/>
  <c r="DF49" i="11"/>
  <c r="DT5" i="15"/>
  <c r="DS4" i="15"/>
  <c r="DF48" i="11"/>
  <c r="DH5" i="11"/>
  <c r="DG4" i="11"/>
  <c r="DG21" i="11"/>
  <c r="IC5" i="20" l="1"/>
  <c r="IB4" i="20"/>
  <c r="IC5" i="19"/>
  <c r="IB4" i="19"/>
  <c r="DG32" i="11"/>
  <c r="DF29" i="11"/>
  <c r="IB4" i="18"/>
  <c r="DF31" i="11"/>
  <c r="DF116" i="11" s="1"/>
  <c r="DG18" i="11"/>
  <c r="DG20" i="11"/>
  <c r="DG49" i="11"/>
  <c r="DU5" i="15"/>
  <c r="DT4" i="15"/>
  <c r="DG48" i="11"/>
  <c r="DH4" i="11"/>
  <c r="DH21" i="11"/>
  <c r="DI5" i="11"/>
  <c r="ID5" i="20" l="1"/>
  <c r="IC4" i="20"/>
  <c r="ID5" i="19"/>
  <c r="IC4" i="19"/>
  <c r="DG29" i="11"/>
  <c r="DH32" i="11"/>
  <c r="IC4" i="18"/>
  <c r="DG31" i="11"/>
  <c r="DG116" i="11" s="1"/>
  <c r="DH20" i="11"/>
  <c r="DH18" i="11"/>
  <c r="DH49" i="11"/>
  <c r="DV5" i="15"/>
  <c r="DU4" i="15"/>
  <c r="DH48" i="11"/>
  <c r="DI4" i="11"/>
  <c r="DI21" i="11"/>
  <c r="DJ5" i="11"/>
  <c r="IE5" i="20" l="1"/>
  <c r="ID4" i="20"/>
  <c r="IE5" i="19"/>
  <c r="ID4" i="19"/>
  <c r="DH29" i="11"/>
  <c r="DI32" i="11"/>
  <c r="ID4" i="18"/>
  <c r="DH31" i="11"/>
  <c r="DH116" i="11" s="1"/>
  <c r="DI18" i="11"/>
  <c r="DI20" i="11"/>
  <c r="DI49" i="11"/>
  <c r="DW5" i="15"/>
  <c r="DV4" i="15"/>
  <c r="DI48" i="11"/>
  <c r="DJ4" i="11"/>
  <c r="DJ21" i="11"/>
  <c r="DK5" i="11"/>
  <c r="IE4" i="20" l="1"/>
  <c r="IF5" i="20"/>
  <c r="IF5" i="19"/>
  <c r="IE4" i="19"/>
  <c r="DI29" i="11"/>
  <c r="DJ32" i="11"/>
  <c r="IE4" i="18"/>
  <c r="DI31" i="11"/>
  <c r="DI116" i="11" s="1"/>
  <c r="DJ49" i="11"/>
  <c r="DJ18" i="11"/>
  <c r="DJ20" i="11"/>
  <c r="DX5" i="15"/>
  <c r="DW4" i="15"/>
  <c r="DJ48" i="11"/>
  <c r="DK4" i="11"/>
  <c r="DK21" i="11"/>
  <c r="DK21" i="18" s="1"/>
  <c r="DL5" i="11"/>
  <c r="IG5" i="20" l="1"/>
  <c r="IF4" i="20"/>
  <c r="IG5" i="19"/>
  <c r="IF4" i="19"/>
  <c r="DJ29" i="11"/>
  <c r="DJ31" i="11"/>
  <c r="DJ116" i="11" s="1"/>
  <c r="DK32" i="11"/>
  <c r="IF4" i="18"/>
  <c r="DK49" i="11"/>
  <c r="DK18" i="11"/>
  <c r="DK18" i="18" s="1"/>
  <c r="DK20" i="11"/>
  <c r="DK20" i="18" s="1"/>
  <c r="DY5" i="15"/>
  <c r="DX4" i="15"/>
  <c r="DK48" i="11"/>
  <c r="DK48" i="18" s="1"/>
  <c r="DL4" i="11"/>
  <c r="DL21" i="11"/>
  <c r="DL21" i="18" s="1"/>
  <c r="DM5" i="11"/>
  <c r="DK32" i="18" l="1"/>
  <c r="IG4" i="20"/>
  <c r="IH5" i="20"/>
  <c r="DK29" i="11"/>
  <c r="IH5" i="19"/>
  <c r="IG4" i="19"/>
  <c r="DL32" i="11"/>
  <c r="IG4" i="18"/>
  <c r="DK31" i="11"/>
  <c r="DK116" i="11" s="1"/>
  <c r="DK116" i="18" s="1"/>
  <c r="DL20" i="11"/>
  <c r="DL20" i="18" s="1"/>
  <c r="DL49" i="11"/>
  <c r="DL18" i="11"/>
  <c r="DL18" i="18" s="1"/>
  <c r="DZ5" i="15"/>
  <c r="DY4" i="15"/>
  <c r="DL48" i="11"/>
  <c r="DL48" i="18" s="1"/>
  <c r="DM21" i="11"/>
  <c r="DM21" i="18" s="1"/>
  <c r="DN5" i="11"/>
  <c r="DM4" i="11"/>
  <c r="DK29" i="18" l="1"/>
  <c r="DK31" i="18"/>
  <c r="DL32" i="18"/>
  <c r="II5" i="20"/>
  <c r="IH4" i="20"/>
  <c r="DL29" i="11"/>
  <c r="II5" i="19"/>
  <c r="IH4" i="19"/>
  <c r="DM32" i="11"/>
  <c r="IH4" i="18"/>
  <c r="DL31" i="11"/>
  <c r="DL116" i="11" s="1"/>
  <c r="DL116" i="18" s="1"/>
  <c r="DM20" i="11"/>
  <c r="DM20" i="18" s="1"/>
  <c r="DM49" i="11"/>
  <c r="DM18" i="11"/>
  <c r="DM18" i="18" s="1"/>
  <c r="DZ4" i="15"/>
  <c r="EA5" i="15"/>
  <c r="DM48" i="11"/>
  <c r="DM48" i="18" s="1"/>
  <c r="DN4" i="11"/>
  <c r="DN21" i="11"/>
  <c r="DN21" i="18" s="1"/>
  <c r="DO5" i="11"/>
  <c r="DM32" i="18" l="1"/>
  <c r="DL31" i="18"/>
  <c r="DL29" i="18"/>
  <c r="IJ5" i="20"/>
  <c r="II4" i="20"/>
  <c r="II4" i="19"/>
  <c r="IJ5" i="19"/>
  <c r="DM29" i="11"/>
  <c r="DN32" i="11"/>
  <c r="II4" i="18"/>
  <c r="DM31" i="11"/>
  <c r="DM116" i="11" s="1"/>
  <c r="DM116" i="18" s="1"/>
  <c r="DN18" i="11"/>
  <c r="DN18" i="18" s="1"/>
  <c r="DN20" i="11"/>
  <c r="DN20" i="18" s="1"/>
  <c r="DN49" i="11"/>
  <c r="EA4" i="15"/>
  <c r="EB5" i="15"/>
  <c r="DN48" i="11"/>
  <c r="DN48" i="18" s="1"/>
  <c r="DO4" i="11"/>
  <c r="DO21" i="11"/>
  <c r="DO21" i="18" s="1"/>
  <c r="DP5" i="11"/>
  <c r="DM31" i="18" l="1"/>
  <c r="DM29" i="18"/>
  <c r="DN32" i="18"/>
  <c r="IK5" i="20"/>
  <c r="IJ4" i="20"/>
  <c r="IK5" i="19"/>
  <c r="IJ4" i="19"/>
  <c r="DO32" i="11"/>
  <c r="DN29" i="11"/>
  <c r="IJ4" i="18"/>
  <c r="DN31" i="11"/>
  <c r="DN116" i="11" s="1"/>
  <c r="DN116" i="18" s="1"/>
  <c r="DO18" i="11"/>
  <c r="DO18" i="18" s="1"/>
  <c r="DO20" i="11"/>
  <c r="DO20" i="18" s="1"/>
  <c r="DO49" i="11"/>
  <c r="EC5" i="15"/>
  <c r="EB4" i="15"/>
  <c r="DO48" i="11"/>
  <c r="DO48" i="18" s="1"/>
  <c r="DP21" i="11"/>
  <c r="DP21" i="18" s="1"/>
  <c r="DP4" i="11"/>
  <c r="DQ5" i="11"/>
  <c r="DN29" i="18" l="1"/>
  <c r="DO32" i="18"/>
  <c r="DN31" i="18"/>
  <c r="IK4" i="20"/>
  <c r="IL5" i="20"/>
  <c r="IL5" i="19"/>
  <c r="IK4" i="19"/>
  <c r="DO29" i="11"/>
  <c r="DP32" i="11"/>
  <c r="IK4" i="18"/>
  <c r="DO31" i="11"/>
  <c r="DO116" i="11" s="1"/>
  <c r="DO116" i="18" s="1"/>
  <c r="DP18" i="11"/>
  <c r="DP18" i="18" s="1"/>
  <c r="DP20" i="11"/>
  <c r="DP20" i="18" s="1"/>
  <c r="DP49" i="11"/>
  <c r="ED5" i="15"/>
  <c r="EC4" i="15"/>
  <c r="DP48" i="11"/>
  <c r="DP48" i="18" s="1"/>
  <c r="DR5" i="11"/>
  <c r="DQ4" i="11"/>
  <c r="DQ21" i="11"/>
  <c r="DQ21" i="18" s="1"/>
  <c r="DP32" i="18" l="1"/>
  <c r="DO29" i="18"/>
  <c r="DO31" i="18"/>
  <c r="IL4" i="20"/>
  <c r="IM5" i="20"/>
  <c r="IM5" i="19"/>
  <c r="IL4" i="19"/>
  <c r="DQ32" i="11"/>
  <c r="DP29" i="11"/>
  <c r="IL4" i="18"/>
  <c r="DP31" i="11"/>
  <c r="DP116" i="11" s="1"/>
  <c r="DP116" i="18" s="1"/>
  <c r="DQ18" i="11"/>
  <c r="DQ18" i="18" s="1"/>
  <c r="DQ49" i="11"/>
  <c r="DQ20" i="11"/>
  <c r="DQ20" i="18" s="1"/>
  <c r="EE5" i="15"/>
  <c r="ED4" i="15"/>
  <c r="DQ48" i="11"/>
  <c r="DQ48" i="18" s="1"/>
  <c r="DS5" i="11"/>
  <c r="DR4" i="11"/>
  <c r="DR21" i="11"/>
  <c r="DR21" i="18" s="1"/>
  <c r="DP29" i="18" l="1"/>
  <c r="DQ32" i="18"/>
  <c r="DP31" i="18"/>
  <c r="IN5" i="20"/>
  <c r="IM4" i="20"/>
  <c r="IN5" i="19"/>
  <c r="IM4" i="19"/>
  <c r="DR32" i="11"/>
  <c r="DQ29" i="11"/>
  <c r="DQ31" i="11"/>
  <c r="DQ116" i="11" s="1"/>
  <c r="DQ116" i="18" s="1"/>
  <c r="IM4" i="18"/>
  <c r="DR49" i="11"/>
  <c r="DR18" i="11"/>
  <c r="DR18" i="18" s="1"/>
  <c r="DR20" i="11"/>
  <c r="DR20" i="18" s="1"/>
  <c r="EF5" i="15"/>
  <c r="EE4" i="15"/>
  <c r="DR48" i="11"/>
  <c r="DR48" i="18" s="1"/>
  <c r="DS21" i="11"/>
  <c r="DS21" i="18" s="1"/>
  <c r="DT5" i="11"/>
  <c r="DS4" i="11"/>
  <c r="DQ29" i="18" l="1"/>
  <c r="DR32" i="18"/>
  <c r="DQ31" i="18"/>
  <c r="IO5" i="20"/>
  <c r="IN4" i="20"/>
  <c r="DR29" i="11"/>
  <c r="IO5" i="19"/>
  <c r="IN4" i="19"/>
  <c r="DS32" i="11"/>
  <c r="IN4" i="18"/>
  <c r="DR31" i="11"/>
  <c r="DR116" i="11" s="1"/>
  <c r="DR116" i="18" s="1"/>
  <c r="DS49" i="11"/>
  <c r="DS20" i="11"/>
  <c r="DS20" i="18" s="1"/>
  <c r="DS18" i="11"/>
  <c r="DS18" i="18" s="1"/>
  <c r="EG5" i="15"/>
  <c r="EF4" i="15"/>
  <c r="DS48" i="11"/>
  <c r="DS48" i="18" s="1"/>
  <c r="DU5" i="11"/>
  <c r="DT21" i="11"/>
  <c r="DT21" i="18" s="1"/>
  <c r="DT4" i="11"/>
  <c r="DR29" i="18" l="1"/>
  <c r="DR31" i="18"/>
  <c r="DS32" i="18"/>
  <c r="IP5" i="20"/>
  <c r="IO4" i="20"/>
  <c r="DS29" i="11"/>
  <c r="DS31" i="11"/>
  <c r="DS116" i="11" s="1"/>
  <c r="DS116" i="18" s="1"/>
  <c r="DT32" i="11"/>
  <c r="IP5" i="19"/>
  <c r="IO4" i="19"/>
  <c r="IO4" i="18"/>
  <c r="DT49" i="11"/>
  <c r="DT20" i="11"/>
  <c r="DT20" i="18" s="1"/>
  <c r="DT18" i="11"/>
  <c r="DT18" i="18" s="1"/>
  <c r="EH5" i="15"/>
  <c r="EG4" i="15"/>
  <c r="DT48" i="11"/>
  <c r="DT48" i="18" s="1"/>
  <c r="DU4" i="11"/>
  <c r="DU21" i="11"/>
  <c r="DU21" i="18" s="1"/>
  <c r="DV5" i="11"/>
  <c r="DT32" i="18" l="1"/>
  <c r="DS31" i="18"/>
  <c r="DS29" i="18"/>
  <c r="IQ5" i="20"/>
  <c r="IP4" i="20"/>
  <c r="DT29" i="11"/>
  <c r="IQ5" i="19"/>
  <c r="IP4" i="19"/>
  <c r="DU32" i="11"/>
  <c r="IP4" i="18"/>
  <c r="DT31" i="11"/>
  <c r="DT116" i="11" s="1"/>
  <c r="DT116" i="18" s="1"/>
  <c r="DU20" i="11"/>
  <c r="DU20" i="18" s="1"/>
  <c r="DU49" i="11"/>
  <c r="DU18" i="11"/>
  <c r="DU18" i="18" s="1"/>
  <c r="EI5" i="15"/>
  <c r="EH4" i="15"/>
  <c r="DU48" i="11"/>
  <c r="DU48" i="18" s="1"/>
  <c r="DV4" i="11"/>
  <c r="DV21" i="11"/>
  <c r="DV21" i="18" s="1"/>
  <c r="DW5" i="11"/>
  <c r="DT31" i="18" l="1"/>
  <c r="DT29" i="18"/>
  <c r="DU32" i="18"/>
  <c r="IR5" i="20"/>
  <c r="IQ4" i="20"/>
  <c r="IQ4" i="19"/>
  <c r="IR5" i="19"/>
  <c r="DU29" i="11"/>
  <c r="DV32" i="11"/>
  <c r="IQ4" i="18"/>
  <c r="DU31" i="11"/>
  <c r="DU116" i="11" s="1"/>
  <c r="DU116" i="18" s="1"/>
  <c r="DV18" i="11"/>
  <c r="DV18" i="18" s="1"/>
  <c r="DV20" i="11"/>
  <c r="DV20" i="18" s="1"/>
  <c r="DV49" i="11"/>
  <c r="EJ5" i="15"/>
  <c r="EI4" i="15"/>
  <c r="DV48" i="11"/>
  <c r="DV48" i="18" s="1"/>
  <c r="DX5" i="11"/>
  <c r="DW4" i="11"/>
  <c r="DW21" i="11"/>
  <c r="DW21" i="18" s="1"/>
  <c r="DU31" i="18" l="1"/>
  <c r="DV32" i="18"/>
  <c r="DU29" i="18"/>
  <c r="IS5" i="20"/>
  <c r="IR4" i="20"/>
  <c r="IS5" i="19"/>
  <c r="IR4" i="19"/>
  <c r="DW32" i="11"/>
  <c r="DV29" i="11"/>
  <c r="IR4" i="18"/>
  <c r="DV31" i="11"/>
  <c r="DV116" i="11" s="1"/>
  <c r="DV116" i="18" s="1"/>
  <c r="DW18" i="11"/>
  <c r="DW18" i="18" s="1"/>
  <c r="DW20" i="11"/>
  <c r="DW20" i="18" s="1"/>
  <c r="DW49" i="11"/>
  <c r="EK5" i="15"/>
  <c r="EJ4" i="15"/>
  <c r="DW48" i="11"/>
  <c r="DW48" i="18" s="1"/>
  <c r="DX4" i="11"/>
  <c r="DY5" i="11"/>
  <c r="DX21" i="11"/>
  <c r="DX21" i="18" s="1"/>
  <c r="DV31" i="18" l="1"/>
  <c r="DW32" i="18"/>
  <c r="DV29" i="18"/>
  <c r="IT5" i="20"/>
  <c r="IS4" i="20"/>
  <c r="IT5" i="19"/>
  <c r="IS4" i="19"/>
  <c r="DX32" i="11"/>
  <c r="DW29" i="11"/>
  <c r="IS4" i="18"/>
  <c r="DW31" i="11"/>
  <c r="DW116" i="11" s="1"/>
  <c r="DW116" i="18" s="1"/>
  <c r="DX18" i="11"/>
  <c r="DX18" i="18" s="1"/>
  <c r="DX20" i="11"/>
  <c r="DX20" i="18" s="1"/>
  <c r="DX49" i="11"/>
  <c r="EL5" i="15"/>
  <c r="EK4" i="15"/>
  <c r="DX48" i="11"/>
  <c r="DX48" i="18" s="1"/>
  <c r="DY21" i="11"/>
  <c r="DY21" i="18" s="1"/>
  <c r="DY4" i="11"/>
  <c r="DZ5" i="11"/>
  <c r="DW29" i="18" l="1"/>
  <c r="DX32" i="18"/>
  <c r="DW31" i="18"/>
  <c r="IU5" i="20"/>
  <c r="IT4" i="20"/>
  <c r="DY32" i="11"/>
  <c r="IU5" i="19"/>
  <c r="IT4" i="19"/>
  <c r="DX29" i="11"/>
  <c r="IT4" i="18"/>
  <c r="DX31" i="11"/>
  <c r="DX116" i="11" s="1"/>
  <c r="DX116" i="18" s="1"/>
  <c r="DY18" i="11"/>
  <c r="DY18" i="18" s="1"/>
  <c r="DY20" i="11"/>
  <c r="DY20" i="18" s="1"/>
  <c r="DY49" i="11"/>
  <c r="EM5" i="15"/>
  <c r="EL4" i="15"/>
  <c r="DY48" i="11"/>
  <c r="DY48" i="18" s="1"/>
  <c r="EA5" i="11"/>
  <c r="DZ4" i="11"/>
  <c r="DZ21" i="11"/>
  <c r="DZ21" i="18" s="1"/>
  <c r="DX29" i="18" l="1"/>
  <c r="DX31" i="18"/>
  <c r="DY32" i="18"/>
  <c r="IV5" i="20"/>
  <c r="IU4" i="20"/>
  <c r="DZ32" i="11"/>
  <c r="IV5" i="19"/>
  <c r="IU4" i="19"/>
  <c r="DY29" i="11"/>
  <c r="IU4" i="18"/>
  <c r="DY31" i="11"/>
  <c r="DY116" i="11" s="1"/>
  <c r="DY116" i="18" s="1"/>
  <c r="DZ49" i="11"/>
  <c r="DZ18" i="11"/>
  <c r="DZ18" i="18" s="1"/>
  <c r="DZ20" i="11"/>
  <c r="DZ20" i="18" s="1"/>
  <c r="EN5" i="15"/>
  <c r="EM4" i="15"/>
  <c r="DZ48" i="11"/>
  <c r="DZ48" i="18" s="1"/>
  <c r="EA4" i="11"/>
  <c r="EB5" i="11"/>
  <c r="EA21" i="11"/>
  <c r="EA21" i="18" s="1"/>
  <c r="DY31" i="18" l="1"/>
  <c r="DY29" i="18"/>
  <c r="DZ32" i="18"/>
  <c r="IW5" i="20"/>
  <c r="IV4" i="20"/>
  <c r="EA32" i="11"/>
  <c r="IW5" i="19"/>
  <c r="IV4" i="19"/>
  <c r="DZ29" i="11"/>
  <c r="IV4" i="18"/>
  <c r="DZ31" i="11"/>
  <c r="DZ116" i="11" s="1"/>
  <c r="DZ116" i="18" s="1"/>
  <c r="EA49" i="11"/>
  <c r="EA20" i="11"/>
  <c r="EA20" i="18" s="1"/>
  <c r="EA18" i="11"/>
  <c r="EA18" i="18" s="1"/>
  <c r="EO5" i="15"/>
  <c r="EN4" i="15"/>
  <c r="EA48" i="11"/>
  <c r="EA48" i="18" s="1"/>
  <c r="EC5" i="11"/>
  <c r="EB4" i="11"/>
  <c r="EB21" i="11"/>
  <c r="EB21" i="18" s="1"/>
  <c r="EA32" i="18" l="1"/>
  <c r="DZ29" i="18"/>
  <c r="DZ31" i="18"/>
  <c r="IW4" i="20"/>
  <c r="IX5" i="20"/>
  <c r="IX5" i="19"/>
  <c r="IW4" i="19"/>
  <c r="EA29" i="11"/>
  <c r="EB32" i="11"/>
  <c r="IW4" i="18"/>
  <c r="EA31" i="11"/>
  <c r="EA116" i="11" s="1"/>
  <c r="EA116" i="18" s="1"/>
  <c r="EB49" i="11"/>
  <c r="EB18" i="11"/>
  <c r="EB18" i="18" s="1"/>
  <c r="EB20" i="11"/>
  <c r="EB20" i="18" s="1"/>
  <c r="EO4" i="15"/>
  <c r="EP5" i="15"/>
  <c r="EB48" i="11"/>
  <c r="EB48" i="18" s="1"/>
  <c r="ED5" i="11"/>
  <c r="EC21" i="11"/>
  <c r="EC21" i="18" s="1"/>
  <c r="EC4" i="11"/>
  <c r="EA29" i="18" l="1"/>
  <c r="EB32" i="18"/>
  <c r="EA31" i="18"/>
  <c r="IY5" i="20"/>
  <c r="IX4" i="20"/>
  <c r="EB29" i="11"/>
  <c r="IY5" i="19"/>
  <c r="IX4" i="19"/>
  <c r="EC32" i="11"/>
  <c r="IX4" i="18"/>
  <c r="EB31" i="11"/>
  <c r="EB116" i="11" s="1"/>
  <c r="EB116" i="18" s="1"/>
  <c r="EC20" i="11"/>
  <c r="EC20" i="18" s="1"/>
  <c r="EC49" i="11"/>
  <c r="EC18" i="11"/>
  <c r="EC18" i="18" s="1"/>
  <c r="EQ5" i="15"/>
  <c r="EP4" i="15"/>
  <c r="EC48" i="11"/>
  <c r="EC48" i="18" s="1"/>
  <c r="ED21" i="11"/>
  <c r="ED21" i="18" s="1"/>
  <c r="EE5" i="11"/>
  <c r="ED4" i="11"/>
  <c r="EB31" i="18" l="1"/>
  <c r="EC32" i="18"/>
  <c r="EB29" i="18"/>
  <c r="IZ5" i="20"/>
  <c r="IY4" i="20"/>
  <c r="IY4" i="19"/>
  <c r="IZ5" i="19"/>
  <c r="ED32" i="11"/>
  <c r="EC29" i="11"/>
  <c r="IY4" i="18"/>
  <c r="EC31" i="11"/>
  <c r="EC116" i="11" s="1"/>
  <c r="EC116" i="18" s="1"/>
  <c r="ED18" i="11"/>
  <c r="ED18" i="18" s="1"/>
  <c r="ED20" i="11"/>
  <c r="ED20" i="18" s="1"/>
  <c r="ED49" i="11"/>
  <c r="EQ4" i="15"/>
  <c r="ER5" i="15"/>
  <c r="ED48" i="11"/>
  <c r="ED48" i="18" s="1"/>
  <c r="EE21" i="11"/>
  <c r="EE21" i="18" s="1"/>
  <c r="EF5" i="11"/>
  <c r="EE4" i="11"/>
  <c r="EC31" i="18" l="1"/>
  <c r="ED32" i="18"/>
  <c r="EC29" i="18"/>
  <c r="JA5" i="20"/>
  <c r="IZ4" i="20"/>
  <c r="EE32" i="11"/>
  <c r="JA5" i="19"/>
  <c r="IZ4" i="19"/>
  <c r="ED29" i="11"/>
  <c r="IZ4" i="18"/>
  <c r="ED31" i="11"/>
  <c r="ED116" i="11" s="1"/>
  <c r="ED116" i="18" s="1"/>
  <c r="EE18" i="11"/>
  <c r="EE18" i="18" s="1"/>
  <c r="EE20" i="11"/>
  <c r="EE20" i="18" s="1"/>
  <c r="EE49" i="11"/>
  <c r="ES5" i="15"/>
  <c r="ER4" i="15"/>
  <c r="EE48" i="11"/>
  <c r="EE48" i="18" s="1"/>
  <c r="EF21" i="11"/>
  <c r="EF21" i="18" s="1"/>
  <c r="EG5" i="11"/>
  <c r="EF4" i="11"/>
  <c r="ED29" i="18" l="1"/>
  <c r="EE32" i="18"/>
  <c r="ED31" i="18"/>
  <c r="JA4" i="20"/>
  <c r="JB5" i="20"/>
  <c r="JB5" i="19"/>
  <c r="JA4" i="19"/>
  <c r="EE29" i="11"/>
  <c r="EF32" i="11"/>
  <c r="JA4" i="18"/>
  <c r="EE31" i="11"/>
  <c r="EE116" i="11" s="1"/>
  <c r="EE116" i="18" s="1"/>
  <c r="EF18" i="11"/>
  <c r="EF18" i="18" s="1"/>
  <c r="EF20" i="11"/>
  <c r="EF20" i="18" s="1"/>
  <c r="EF49" i="11"/>
  <c r="ET5" i="15"/>
  <c r="ES4" i="15"/>
  <c r="EF48" i="11"/>
  <c r="EF48" i="18" s="1"/>
  <c r="EG21" i="11"/>
  <c r="EG21" i="18" s="1"/>
  <c r="EH5" i="11"/>
  <c r="EG4" i="11"/>
  <c r="EF32" i="18" l="1"/>
  <c r="EE29" i="18"/>
  <c r="EE31" i="18"/>
  <c r="JB4" i="20"/>
  <c r="JC5" i="20"/>
  <c r="EG32" i="11"/>
  <c r="EF29" i="11"/>
  <c r="JC5" i="19"/>
  <c r="JB4" i="19"/>
  <c r="JB4" i="18"/>
  <c r="EF31" i="11"/>
  <c r="EF116" i="11" s="1"/>
  <c r="EF116" i="18" s="1"/>
  <c r="EG18" i="11"/>
  <c r="EG18" i="18" s="1"/>
  <c r="EG49" i="11"/>
  <c r="EG20" i="11"/>
  <c r="EG20" i="18" s="1"/>
  <c r="EU5" i="15"/>
  <c r="ET4" i="15"/>
  <c r="EG48" i="11"/>
  <c r="EG48" i="18" s="1"/>
  <c r="EH21" i="11"/>
  <c r="EH21" i="18" s="1"/>
  <c r="EI5" i="11"/>
  <c r="EH4" i="11"/>
  <c r="EG32" i="18" l="1"/>
  <c r="EF29" i="18"/>
  <c r="EF31" i="18"/>
  <c r="JD5" i="20"/>
  <c r="JC4" i="20"/>
  <c r="EH32" i="11"/>
  <c r="JD5" i="19"/>
  <c r="JC4" i="19"/>
  <c r="EG29" i="11"/>
  <c r="JC4" i="18"/>
  <c r="EG31" i="11"/>
  <c r="EG116" i="11" s="1"/>
  <c r="EG116" i="18" s="1"/>
  <c r="EH49" i="11"/>
  <c r="EH18" i="11"/>
  <c r="EH18" i="18" s="1"/>
  <c r="EH20" i="11"/>
  <c r="EH20" i="18" s="1"/>
  <c r="EV5" i="15"/>
  <c r="EU4" i="15"/>
  <c r="EH48" i="11"/>
  <c r="EH48" i="18" s="1"/>
  <c r="EJ5" i="11"/>
  <c r="EI4" i="11"/>
  <c r="EI21" i="11"/>
  <c r="EI21" i="18" s="1"/>
  <c r="EH32" i="18" l="1"/>
  <c r="EG29" i="18"/>
  <c r="EG31" i="18"/>
  <c r="JE5" i="20"/>
  <c r="JD4" i="20"/>
  <c r="JE5" i="19"/>
  <c r="JD4" i="19"/>
  <c r="EH29" i="11"/>
  <c r="EI32" i="11"/>
  <c r="JD4" i="18"/>
  <c r="EH31" i="11"/>
  <c r="EH116" i="11" s="1"/>
  <c r="EH116" i="18" s="1"/>
  <c r="EI49" i="11"/>
  <c r="EI18" i="11"/>
  <c r="EI18" i="18" s="1"/>
  <c r="EI20" i="11"/>
  <c r="EI20" i="18" s="1"/>
  <c r="EW5" i="15"/>
  <c r="EV4" i="15"/>
  <c r="EI48" i="11"/>
  <c r="EI48" i="18" s="1"/>
  <c r="EJ21" i="11"/>
  <c r="EJ21" i="18" s="1"/>
  <c r="EK5" i="11"/>
  <c r="EJ4" i="11"/>
  <c r="EI32" i="18" l="1"/>
  <c r="EH29" i="18"/>
  <c r="EH31" i="18"/>
  <c r="JF5" i="20"/>
  <c r="JE4" i="20"/>
  <c r="EJ32" i="11"/>
  <c r="JF5" i="19"/>
  <c r="JE4" i="19"/>
  <c r="EI29" i="11"/>
  <c r="JE4" i="18"/>
  <c r="EI31" i="11"/>
  <c r="EI116" i="11" s="1"/>
  <c r="EI116" i="18" s="1"/>
  <c r="EJ20" i="11"/>
  <c r="EJ20" i="18" s="1"/>
  <c r="EJ49" i="11"/>
  <c r="EJ18" i="11"/>
  <c r="EJ18" i="18" s="1"/>
  <c r="EX5" i="15"/>
  <c r="EW4" i="15"/>
  <c r="EJ48" i="11"/>
  <c r="EJ48" i="18" s="1"/>
  <c r="EK21" i="11"/>
  <c r="EK21" i="18" s="1"/>
  <c r="EL5" i="11"/>
  <c r="EK4" i="11"/>
  <c r="EI29" i="18" l="1"/>
  <c r="EI31" i="18"/>
  <c r="EJ32" i="18"/>
  <c r="JG5" i="20"/>
  <c r="JF4" i="20"/>
  <c r="JG5" i="19"/>
  <c r="JF4" i="19"/>
  <c r="EJ29" i="11"/>
  <c r="EK32" i="11"/>
  <c r="JF4" i="18"/>
  <c r="EJ31" i="11"/>
  <c r="EJ116" i="11" s="1"/>
  <c r="EJ116" i="18" s="1"/>
  <c r="EK20" i="11"/>
  <c r="EK20" i="18" s="1"/>
  <c r="EK18" i="11"/>
  <c r="EK18" i="18" s="1"/>
  <c r="EK49" i="11"/>
  <c r="EY5" i="15"/>
  <c r="EX4" i="15"/>
  <c r="EK48" i="11"/>
  <c r="EK48" i="18" s="1"/>
  <c r="EL21" i="11"/>
  <c r="EL21" i="18" s="1"/>
  <c r="EM5" i="11"/>
  <c r="EL4" i="11"/>
  <c r="EK32" i="18" l="1"/>
  <c r="EJ31" i="18"/>
  <c r="EJ29" i="18"/>
  <c r="JH5" i="20"/>
  <c r="JG4" i="20"/>
  <c r="EL32" i="11"/>
  <c r="EK29" i="11"/>
  <c r="JH5" i="19"/>
  <c r="JG4" i="19"/>
  <c r="JG4" i="18"/>
  <c r="EK31" i="11"/>
  <c r="EK116" i="11" s="1"/>
  <c r="EK116" i="18" s="1"/>
  <c r="EL18" i="11"/>
  <c r="EL18" i="18" s="1"/>
  <c r="EL20" i="11"/>
  <c r="EL20" i="18" s="1"/>
  <c r="EL49" i="11"/>
  <c r="EZ5" i="15"/>
  <c r="EY4" i="15"/>
  <c r="EL48" i="11"/>
  <c r="EL48" i="18" s="1"/>
  <c r="EM21" i="11"/>
  <c r="EM21" i="18" s="1"/>
  <c r="EN5" i="11"/>
  <c r="EM4" i="11"/>
  <c r="EK29" i="18" l="1"/>
  <c r="EK31" i="18"/>
  <c r="EL32" i="18"/>
  <c r="JI5" i="20"/>
  <c r="JH4" i="20"/>
  <c r="EL29" i="11"/>
  <c r="EM32" i="11"/>
  <c r="JI5" i="19"/>
  <c r="JH4" i="19"/>
  <c r="JH4" i="18"/>
  <c r="EL31" i="11"/>
  <c r="EL116" i="11" s="1"/>
  <c r="EL116" i="18" s="1"/>
  <c r="EM18" i="11"/>
  <c r="EM18" i="18" s="1"/>
  <c r="EM20" i="11"/>
  <c r="EM20" i="18" s="1"/>
  <c r="EM49" i="11"/>
  <c r="FA5" i="15"/>
  <c r="EZ4" i="15"/>
  <c r="EM48" i="11"/>
  <c r="EM48" i="18" s="1"/>
  <c r="EN4" i="11"/>
  <c r="EO5" i="11"/>
  <c r="EN21" i="11"/>
  <c r="EN21" i="18" s="1"/>
  <c r="EL29" i="18" l="1"/>
  <c r="EM32" i="18"/>
  <c r="EL31" i="18"/>
  <c r="JJ5" i="20"/>
  <c r="JI4" i="20"/>
  <c r="JJ5" i="19"/>
  <c r="JI4" i="19"/>
  <c r="EM29" i="11"/>
  <c r="EN32" i="11"/>
  <c r="JI4" i="18"/>
  <c r="EM31" i="11"/>
  <c r="EM116" i="11" s="1"/>
  <c r="EM116" i="18" s="1"/>
  <c r="EN18" i="11"/>
  <c r="EN18" i="18" s="1"/>
  <c r="EN20" i="11"/>
  <c r="EN20" i="18" s="1"/>
  <c r="EN49" i="11"/>
  <c r="FB5" i="15"/>
  <c r="FA4" i="15"/>
  <c r="EN48" i="11"/>
  <c r="EN48" i="18" s="1"/>
  <c r="EO21" i="11"/>
  <c r="EO21" i="18" s="1"/>
  <c r="EP5" i="11"/>
  <c r="EO4" i="11"/>
  <c r="EN32" i="18" l="1"/>
  <c r="EM29" i="18"/>
  <c r="EM31" i="18"/>
  <c r="JK5" i="20"/>
  <c r="JJ4" i="20"/>
  <c r="EO32" i="11"/>
  <c r="JK5" i="19"/>
  <c r="JJ4" i="19"/>
  <c r="EN29" i="11"/>
  <c r="JJ4" i="18"/>
  <c r="EN31" i="11"/>
  <c r="EN116" i="11" s="1"/>
  <c r="EN116" i="18" s="1"/>
  <c r="EO49" i="11"/>
  <c r="EO18" i="11"/>
  <c r="EO18" i="18" s="1"/>
  <c r="EO20" i="11"/>
  <c r="EO20" i="18" s="1"/>
  <c r="FC5" i="15"/>
  <c r="FB4" i="15"/>
  <c r="EO48" i="11"/>
  <c r="EO48" i="18" s="1"/>
  <c r="EP4" i="11"/>
  <c r="EP21" i="11"/>
  <c r="EP21" i="18" s="1"/>
  <c r="EQ5" i="11"/>
  <c r="EN31" i="18" l="1"/>
  <c r="EN29" i="18"/>
  <c r="EO32" i="18"/>
  <c r="JL5" i="20"/>
  <c r="JK4" i="20"/>
  <c r="JL5" i="19"/>
  <c r="JK4" i="19"/>
  <c r="EO29" i="11"/>
  <c r="EP32" i="11"/>
  <c r="JK4" i="18"/>
  <c r="EO31" i="11"/>
  <c r="EO116" i="11" s="1"/>
  <c r="EO116" i="18" s="1"/>
  <c r="EP49" i="11"/>
  <c r="EP18" i="11"/>
  <c r="EP18" i="18" s="1"/>
  <c r="EP20" i="11"/>
  <c r="EP20" i="18" s="1"/>
  <c r="FD5" i="15"/>
  <c r="FC4" i="15"/>
  <c r="EP48" i="11"/>
  <c r="EP48" i="18" s="1"/>
  <c r="EQ21" i="11"/>
  <c r="EQ21" i="18" s="1"/>
  <c r="ER5" i="11"/>
  <c r="EQ4" i="11"/>
  <c r="EP32" i="18" l="1"/>
  <c r="EO31" i="18"/>
  <c r="EO29" i="18"/>
  <c r="JM5" i="20"/>
  <c r="JL4" i="20"/>
  <c r="EQ32" i="11"/>
  <c r="EP29" i="11"/>
  <c r="JM5" i="19"/>
  <c r="JL4" i="19"/>
  <c r="JL4" i="18"/>
  <c r="EP31" i="11"/>
  <c r="EP116" i="11" s="1"/>
  <c r="EP116" i="18" s="1"/>
  <c r="EQ49" i="11"/>
  <c r="EQ20" i="11"/>
  <c r="EQ20" i="18" s="1"/>
  <c r="EQ18" i="11"/>
  <c r="EQ18" i="18" s="1"/>
  <c r="FE5" i="15"/>
  <c r="FD4" i="15"/>
  <c r="EQ48" i="11"/>
  <c r="EQ48" i="18" s="1"/>
  <c r="ES5" i="11"/>
  <c r="ER4" i="11"/>
  <c r="ER21" i="11"/>
  <c r="ER21" i="18" s="1"/>
  <c r="EP29" i="18" l="1"/>
  <c r="EP31" i="18"/>
  <c r="EQ32" i="18"/>
  <c r="JM4" i="20"/>
  <c r="JN5" i="20"/>
  <c r="JN5" i="19"/>
  <c r="JM4" i="19"/>
  <c r="EQ29" i="11"/>
  <c r="ER32" i="11"/>
  <c r="JM4" i="18"/>
  <c r="EQ31" i="11"/>
  <c r="EQ116" i="11" s="1"/>
  <c r="EQ116" i="18" s="1"/>
  <c r="ER18" i="11"/>
  <c r="ER18" i="18" s="1"/>
  <c r="ER49" i="11"/>
  <c r="ER20" i="11"/>
  <c r="ER20" i="18" s="1"/>
  <c r="FE4" i="15"/>
  <c r="FF5" i="15"/>
  <c r="ER48" i="11"/>
  <c r="ER48" i="18" s="1"/>
  <c r="ES21" i="11"/>
  <c r="ES21" i="18" s="1"/>
  <c r="ET5" i="11"/>
  <c r="ES4" i="11"/>
  <c r="ER32" i="18" l="1"/>
  <c r="EQ29" i="18"/>
  <c r="EQ31" i="18"/>
  <c r="JO5" i="20"/>
  <c r="JN4" i="20"/>
  <c r="JO5" i="19"/>
  <c r="JN4" i="19"/>
  <c r="ES32" i="11"/>
  <c r="ER29" i="11"/>
  <c r="JN4" i="18"/>
  <c r="ER31" i="11"/>
  <c r="ER116" i="11" s="1"/>
  <c r="ER116" i="18" s="1"/>
  <c r="ES20" i="11"/>
  <c r="ES20" i="18" s="1"/>
  <c r="ES49" i="11"/>
  <c r="ES18" i="11"/>
  <c r="ES18" i="18" s="1"/>
  <c r="FF4" i="15"/>
  <c r="FG5" i="15"/>
  <c r="ES48" i="11"/>
  <c r="ES48" i="18" s="1"/>
  <c r="EU5" i="11"/>
  <c r="ET21" i="11"/>
  <c r="ET21" i="18" s="1"/>
  <c r="ET4" i="11"/>
  <c r="ER31" i="18" l="1"/>
  <c r="ES32" i="18"/>
  <c r="ER29" i="18"/>
  <c r="JP5" i="20"/>
  <c r="JO4" i="20"/>
  <c r="JO4" i="19"/>
  <c r="JP5" i="19"/>
  <c r="ES29" i="11"/>
  <c r="ET32" i="11"/>
  <c r="JO4" i="18"/>
  <c r="ES31" i="11"/>
  <c r="ES116" i="11" s="1"/>
  <c r="ES116" i="18" s="1"/>
  <c r="ET18" i="11"/>
  <c r="ET18" i="18" s="1"/>
  <c r="ET20" i="11"/>
  <c r="ET20" i="18" s="1"/>
  <c r="ET49" i="11"/>
  <c r="FG4" i="15"/>
  <c r="FH5" i="15"/>
  <c r="ET48" i="11"/>
  <c r="ET48" i="18" s="1"/>
  <c r="EU21" i="11"/>
  <c r="EU21" i="18" s="1"/>
  <c r="EV5" i="11"/>
  <c r="EU4" i="11"/>
  <c r="ET32" i="18" l="1"/>
  <c r="ES31" i="18"/>
  <c r="ES29" i="18"/>
  <c r="JQ5" i="20"/>
  <c r="JP4" i="20"/>
  <c r="EU32" i="11"/>
  <c r="JQ5" i="19"/>
  <c r="JP4" i="19"/>
  <c r="ET29" i="11"/>
  <c r="JP4" i="18"/>
  <c r="ET31" i="11"/>
  <c r="ET116" i="11" s="1"/>
  <c r="ET116" i="18" s="1"/>
  <c r="EU18" i="11"/>
  <c r="EU18" i="18" s="1"/>
  <c r="EU20" i="11"/>
  <c r="EU20" i="18" s="1"/>
  <c r="EU49" i="11"/>
  <c r="FI5" i="15"/>
  <c r="FH4" i="15"/>
  <c r="EU48" i="11"/>
  <c r="EU48" i="18" s="1"/>
  <c r="EV4" i="11"/>
  <c r="EW5" i="11"/>
  <c r="EV21" i="11"/>
  <c r="EV21" i="18" s="1"/>
  <c r="ET29" i="18" l="1"/>
  <c r="ET31" i="18"/>
  <c r="EU32" i="18"/>
  <c r="JQ4" i="20"/>
  <c r="JR5" i="20"/>
  <c r="JR5" i="19"/>
  <c r="JQ4" i="19"/>
  <c r="EV32" i="11"/>
  <c r="EU29" i="11"/>
  <c r="JQ4" i="18"/>
  <c r="EU31" i="11"/>
  <c r="EU116" i="11" s="1"/>
  <c r="EU116" i="18" s="1"/>
  <c r="EV18" i="11"/>
  <c r="EV18" i="18" s="1"/>
  <c r="EV20" i="11"/>
  <c r="EV20" i="18" s="1"/>
  <c r="EV49" i="11"/>
  <c r="FJ5" i="15"/>
  <c r="FI4" i="15"/>
  <c r="EV48" i="11"/>
  <c r="EV48" i="18" s="1"/>
  <c r="EW21" i="11"/>
  <c r="EW21" i="18" s="1"/>
  <c r="EX5" i="11"/>
  <c r="EW4" i="11"/>
  <c r="EV32" i="18" l="1"/>
  <c r="EU31" i="18"/>
  <c r="EU29" i="18"/>
  <c r="JR4" i="20"/>
  <c r="JS5" i="20"/>
  <c r="EV29" i="11"/>
  <c r="EW32" i="11"/>
  <c r="JS5" i="19"/>
  <c r="JR4" i="19"/>
  <c r="JR4" i="18"/>
  <c r="EV31" i="11"/>
  <c r="EV116" i="11" s="1"/>
  <c r="EV116" i="18" s="1"/>
  <c r="EW18" i="11"/>
  <c r="EW18" i="18" s="1"/>
  <c r="EW20" i="11"/>
  <c r="EW20" i="18" s="1"/>
  <c r="EW49" i="11"/>
  <c r="FK5" i="15"/>
  <c r="FJ4" i="15"/>
  <c r="EW48" i="11"/>
  <c r="EW48" i="18" s="1"/>
  <c r="EY5" i="11"/>
  <c r="EX4" i="11"/>
  <c r="EX21" i="11"/>
  <c r="EX21" i="18" s="1"/>
  <c r="EV29" i="18" l="1"/>
  <c r="EV31" i="18"/>
  <c r="EW32" i="18"/>
  <c r="JS4" i="20"/>
  <c r="JT5" i="20"/>
  <c r="JT5" i="19"/>
  <c r="JS4" i="19"/>
  <c r="EW29" i="11"/>
  <c r="EX32" i="11"/>
  <c r="JS4" i="18"/>
  <c r="EW31" i="11"/>
  <c r="EW116" i="11" s="1"/>
  <c r="EW116" i="18" s="1"/>
  <c r="EX49" i="11"/>
  <c r="EX18" i="11"/>
  <c r="EX18" i="18" s="1"/>
  <c r="EX20" i="11"/>
  <c r="EX20" i="18" s="1"/>
  <c r="FL5" i="15"/>
  <c r="FK4" i="15"/>
  <c r="EX48" i="11"/>
  <c r="EX48" i="18" s="1"/>
  <c r="EZ5" i="11"/>
  <c r="EY4" i="11"/>
  <c r="EY21" i="11"/>
  <c r="EY21" i="18" s="1"/>
  <c r="EX32" i="18" l="1"/>
  <c r="EW29" i="18"/>
  <c r="EW31" i="18"/>
  <c r="JU5" i="20"/>
  <c r="JT4" i="20"/>
  <c r="EX29" i="11"/>
  <c r="JU5" i="19"/>
  <c r="JT4" i="19"/>
  <c r="EY32" i="11"/>
  <c r="JT4" i="18"/>
  <c r="EX31" i="11"/>
  <c r="EX116" i="11" s="1"/>
  <c r="EX116" i="18" s="1"/>
  <c r="EY49" i="11"/>
  <c r="EY20" i="11"/>
  <c r="EY20" i="18" s="1"/>
  <c r="EY18" i="11"/>
  <c r="EY18" i="18" s="1"/>
  <c r="FM5" i="15"/>
  <c r="FL4" i="15"/>
  <c r="EY48" i="11"/>
  <c r="EY48" i="18" s="1"/>
  <c r="FA5" i="11"/>
  <c r="EZ4" i="11"/>
  <c r="EZ21" i="11"/>
  <c r="EZ21" i="18" s="1"/>
  <c r="EY32" i="18" l="1"/>
  <c r="EX29" i="18"/>
  <c r="EX31" i="18"/>
  <c r="JV5" i="20"/>
  <c r="JU4" i="20"/>
  <c r="JV5" i="19"/>
  <c r="JU4" i="19"/>
  <c r="EY29" i="11"/>
  <c r="EZ32" i="11"/>
  <c r="JU4" i="18"/>
  <c r="EY31" i="11"/>
  <c r="EY116" i="11" s="1"/>
  <c r="EY116" i="18" s="1"/>
  <c r="EZ20" i="11"/>
  <c r="EZ20" i="18" s="1"/>
  <c r="EZ49" i="11"/>
  <c r="EZ18" i="11"/>
  <c r="EZ18" i="18" s="1"/>
  <c r="FN5" i="15"/>
  <c r="FM4" i="15"/>
  <c r="EZ48" i="11"/>
  <c r="EZ48" i="18" s="1"/>
  <c r="FB5" i="11"/>
  <c r="FA4" i="11"/>
  <c r="FA21" i="11"/>
  <c r="FA21" i="18" s="1"/>
  <c r="EY31" i="18" l="1"/>
  <c r="EZ32" i="18"/>
  <c r="EY29" i="18"/>
  <c r="JW5" i="20"/>
  <c r="JV4" i="20"/>
  <c r="FA32" i="11"/>
  <c r="EZ29" i="11"/>
  <c r="JW5" i="19"/>
  <c r="JV4" i="19"/>
  <c r="JV4" i="18"/>
  <c r="EZ31" i="11"/>
  <c r="EZ116" i="11" s="1"/>
  <c r="EZ116" i="18" s="1"/>
  <c r="FA20" i="11"/>
  <c r="FA20" i="18" s="1"/>
  <c r="FA49" i="11"/>
  <c r="FA18" i="11"/>
  <c r="FA18" i="18" s="1"/>
  <c r="FO5" i="15"/>
  <c r="FN4" i="15"/>
  <c r="FA48" i="11"/>
  <c r="FA48" i="18" s="1"/>
  <c r="FB21" i="11"/>
  <c r="FB21" i="18" s="1"/>
  <c r="FC5" i="11"/>
  <c r="FB4" i="11"/>
  <c r="EZ31" i="18" l="1"/>
  <c r="FA32" i="18"/>
  <c r="EZ29" i="18"/>
  <c r="JX5" i="20"/>
  <c r="JW4" i="20"/>
  <c r="FB32" i="11"/>
  <c r="JW4" i="19"/>
  <c r="JX5" i="19"/>
  <c r="FA29" i="11"/>
  <c r="JW4" i="18"/>
  <c r="FA31" i="11"/>
  <c r="FA116" i="11" s="1"/>
  <c r="FA116" i="18" s="1"/>
  <c r="FB18" i="11"/>
  <c r="FB18" i="18" s="1"/>
  <c r="FB20" i="11"/>
  <c r="FB20" i="18" s="1"/>
  <c r="FB49" i="11"/>
  <c r="FP5" i="15"/>
  <c r="FO4" i="15"/>
  <c r="FB48" i="11"/>
  <c r="FB48" i="18" s="1"/>
  <c r="FD5" i="11"/>
  <c r="FC4" i="11"/>
  <c r="FC21" i="11"/>
  <c r="FC21" i="18" s="1"/>
  <c r="FA31" i="18" l="1"/>
  <c r="FA29" i="18"/>
  <c r="FB32" i="18"/>
  <c r="JY5" i="20"/>
  <c r="JX4" i="20"/>
  <c r="JY5" i="19"/>
  <c r="JX4" i="19"/>
  <c r="FC32" i="11"/>
  <c r="FB29" i="11"/>
  <c r="JX4" i="18"/>
  <c r="FB31" i="11"/>
  <c r="FB116" i="11" s="1"/>
  <c r="FB116" i="18" s="1"/>
  <c r="FC18" i="11"/>
  <c r="FC18" i="18" s="1"/>
  <c r="FC20" i="11"/>
  <c r="FC20" i="18" s="1"/>
  <c r="FC49" i="11"/>
  <c r="FQ5" i="15"/>
  <c r="FP4" i="15"/>
  <c r="FC48" i="11"/>
  <c r="FC48" i="18" s="1"/>
  <c r="FD21" i="11"/>
  <c r="FD21" i="18" s="1"/>
  <c r="FE5" i="11"/>
  <c r="FD4" i="11"/>
  <c r="FB29" i="18" l="1"/>
  <c r="FB31" i="18"/>
  <c r="FC32" i="18"/>
  <c r="JZ5" i="20"/>
  <c r="JY4" i="20"/>
  <c r="FD32" i="11"/>
  <c r="JZ5" i="19"/>
  <c r="JY4" i="19"/>
  <c r="FC29" i="11"/>
  <c r="JY4" i="18"/>
  <c r="FC31" i="11"/>
  <c r="FC116" i="11" s="1"/>
  <c r="FC116" i="18" s="1"/>
  <c r="FD18" i="11"/>
  <c r="FD18" i="18" s="1"/>
  <c r="FD20" i="11"/>
  <c r="FD20" i="18" s="1"/>
  <c r="FD49" i="11"/>
  <c r="FR5" i="15"/>
  <c r="FQ4" i="15"/>
  <c r="FD48" i="11"/>
  <c r="FD48" i="18" s="1"/>
  <c r="FE4" i="11"/>
  <c r="FE21" i="11"/>
  <c r="FE21" i="18" s="1"/>
  <c r="FF5" i="11"/>
  <c r="FC29" i="18" l="1"/>
  <c r="FC31" i="18"/>
  <c r="FD32" i="18"/>
  <c r="KA5" i="20"/>
  <c r="JZ4" i="20"/>
  <c r="KA5" i="19"/>
  <c r="JZ4" i="19"/>
  <c r="FD29" i="11"/>
  <c r="FE32" i="11"/>
  <c r="JZ4" i="18"/>
  <c r="FD31" i="11"/>
  <c r="FD116" i="11" s="1"/>
  <c r="FD116" i="18" s="1"/>
  <c r="FE18" i="11"/>
  <c r="FE18" i="18" s="1"/>
  <c r="FE49" i="11"/>
  <c r="FE20" i="11"/>
  <c r="FE20" i="18" s="1"/>
  <c r="FS5" i="15"/>
  <c r="FR4" i="15"/>
  <c r="FE48" i="11"/>
  <c r="FE48" i="18" s="1"/>
  <c r="FF21" i="11"/>
  <c r="FF21" i="18" s="1"/>
  <c r="FG5" i="11"/>
  <c r="FF4" i="11"/>
  <c r="FE32" i="18" l="1"/>
  <c r="FD29" i="18"/>
  <c r="FD31" i="18"/>
  <c r="KA4" i="20"/>
  <c r="KB5" i="20"/>
  <c r="FF32" i="11"/>
  <c r="FE29" i="11"/>
  <c r="KB5" i="19"/>
  <c r="KA4" i="19"/>
  <c r="KA4" i="18"/>
  <c r="FE31" i="11"/>
  <c r="FE116" i="11" s="1"/>
  <c r="FE116" i="18" s="1"/>
  <c r="FF49" i="11"/>
  <c r="FF18" i="11"/>
  <c r="FF18" i="18" s="1"/>
  <c r="FF20" i="11"/>
  <c r="FF20" i="18" s="1"/>
  <c r="FT5" i="15"/>
  <c r="FS4" i="15"/>
  <c r="FF48" i="11"/>
  <c r="FF48" i="18" s="1"/>
  <c r="FG4" i="11"/>
  <c r="FG21" i="11"/>
  <c r="FG21" i="18" s="1"/>
  <c r="FH5" i="11"/>
  <c r="FE31" i="18" l="1"/>
  <c r="FE29" i="18"/>
  <c r="FF32" i="18"/>
  <c r="KC5" i="20"/>
  <c r="KB4" i="20"/>
  <c r="KC5" i="19"/>
  <c r="KB4" i="19"/>
  <c r="FF29" i="11"/>
  <c r="FG32" i="11"/>
  <c r="KB4" i="18"/>
  <c r="FF31" i="11"/>
  <c r="FF116" i="11" s="1"/>
  <c r="FF116" i="18" s="1"/>
  <c r="FG49" i="11"/>
  <c r="FG20" i="11"/>
  <c r="FG20" i="18" s="1"/>
  <c r="FG18" i="11"/>
  <c r="FG18" i="18" s="1"/>
  <c r="FU5" i="15"/>
  <c r="FT4" i="15"/>
  <c r="FG48" i="11"/>
  <c r="FG48" i="18" s="1"/>
  <c r="FH21" i="11"/>
  <c r="FH21" i="18" s="1"/>
  <c r="FI5" i="11"/>
  <c r="FH4" i="11"/>
  <c r="FF29" i="18" l="1"/>
  <c r="FG32" i="18"/>
  <c r="FF31" i="18"/>
  <c r="KC4" i="20"/>
  <c r="KD5" i="20"/>
  <c r="FG29" i="11"/>
  <c r="FH32" i="11"/>
  <c r="KD5" i="19"/>
  <c r="KC4" i="19"/>
  <c r="KC4" i="18"/>
  <c r="FG31" i="11"/>
  <c r="FG116" i="11" s="1"/>
  <c r="FG116" i="18" s="1"/>
  <c r="FH49" i="11"/>
  <c r="FH18" i="11"/>
  <c r="FH18" i="18" s="1"/>
  <c r="FH20" i="11"/>
  <c r="FH20" i="18" s="1"/>
  <c r="FU4" i="15"/>
  <c r="FV5" i="15"/>
  <c r="FH48" i="11"/>
  <c r="FH48" i="18" s="1"/>
  <c r="FI21" i="11"/>
  <c r="FI21" i="18" s="1"/>
  <c r="FJ5" i="11"/>
  <c r="FI4" i="11"/>
  <c r="FH32" i="18" l="1"/>
  <c r="FG31" i="18"/>
  <c r="FG29" i="18"/>
  <c r="KE5" i="20"/>
  <c r="KD4" i="20"/>
  <c r="KE5" i="19"/>
  <c r="KD4" i="19"/>
  <c r="FI32" i="11"/>
  <c r="FH29" i="11"/>
  <c r="KD4" i="18"/>
  <c r="FH31" i="11"/>
  <c r="FH116" i="11" s="1"/>
  <c r="FH116" i="18" s="1"/>
  <c r="FI20" i="11"/>
  <c r="FI20" i="18" s="1"/>
  <c r="FI49" i="11"/>
  <c r="FI18" i="11"/>
  <c r="FI18" i="18" s="1"/>
  <c r="FW5" i="15"/>
  <c r="FV4" i="15"/>
  <c r="FI48" i="11"/>
  <c r="FI48" i="18" s="1"/>
  <c r="FJ21" i="11"/>
  <c r="FJ21" i="18" s="1"/>
  <c r="FK5" i="11"/>
  <c r="FJ4" i="11"/>
  <c r="FH29" i="18" l="1"/>
  <c r="FH31" i="18"/>
  <c r="FI32" i="18"/>
  <c r="KF5" i="20"/>
  <c r="KE4" i="20"/>
  <c r="FJ32" i="11"/>
  <c r="KE4" i="19"/>
  <c r="KF5" i="19"/>
  <c r="FI29" i="11"/>
  <c r="KE4" i="18"/>
  <c r="FI31" i="11"/>
  <c r="FI116" i="11" s="1"/>
  <c r="FI116" i="18" s="1"/>
  <c r="FJ18" i="11"/>
  <c r="FJ18" i="18" s="1"/>
  <c r="FJ20" i="11"/>
  <c r="FJ20" i="18" s="1"/>
  <c r="FJ49" i="11"/>
  <c r="FW4" i="15"/>
  <c r="FX5" i="15"/>
  <c r="FJ48" i="11"/>
  <c r="FJ48" i="18" s="1"/>
  <c r="FL5" i="11"/>
  <c r="FK4" i="11"/>
  <c r="FK21" i="11"/>
  <c r="FK21" i="18" s="1"/>
  <c r="FI31" i="18" l="1"/>
  <c r="FJ32" i="18"/>
  <c r="FI29" i="18"/>
  <c r="KG5" i="20"/>
  <c r="KF4" i="20"/>
  <c r="KG5" i="19"/>
  <c r="KF4" i="19"/>
  <c r="FJ29" i="11"/>
  <c r="FK32" i="11"/>
  <c r="KF4" i="18"/>
  <c r="FJ31" i="11"/>
  <c r="FJ116" i="11" s="1"/>
  <c r="FJ116" i="18" s="1"/>
  <c r="FK18" i="11"/>
  <c r="FK18" i="18" s="1"/>
  <c r="FK20" i="11"/>
  <c r="FK20" i="18" s="1"/>
  <c r="FK49" i="11"/>
  <c r="FY5" i="15"/>
  <c r="FX4" i="15"/>
  <c r="FK48" i="11"/>
  <c r="FK48" i="18" s="1"/>
  <c r="FL21" i="11"/>
  <c r="FL21" i="18" s="1"/>
  <c r="FM5" i="11"/>
  <c r="FL4" i="11"/>
  <c r="FK32" i="18" l="1"/>
  <c r="FJ29" i="18"/>
  <c r="FJ31" i="18"/>
  <c r="KH5" i="20"/>
  <c r="KG4" i="20"/>
  <c r="FL32" i="11"/>
  <c r="KH5" i="19"/>
  <c r="KG4" i="19"/>
  <c r="FK29" i="11"/>
  <c r="KG4" i="18"/>
  <c r="FK31" i="11"/>
  <c r="FK116" i="11" s="1"/>
  <c r="FK116" i="18" s="1"/>
  <c r="FL18" i="11"/>
  <c r="FL18" i="18" s="1"/>
  <c r="FL20" i="11"/>
  <c r="FL20" i="18" s="1"/>
  <c r="FL49" i="11"/>
  <c r="FZ5" i="15"/>
  <c r="FY4" i="15"/>
  <c r="FL48" i="11"/>
  <c r="FL48" i="18" s="1"/>
  <c r="FM21" i="11"/>
  <c r="FM21" i="18" s="1"/>
  <c r="FN5" i="11"/>
  <c r="FM4" i="11"/>
  <c r="FK29" i="18" l="1"/>
  <c r="FK31" i="18"/>
  <c r="FL32" i="18"/>
  <c r="KH4" i="20"/>
  <c r="KI5" i="20"/>
  <c r="FM32" i="11"/>
  <c r="KI5" i="19"/>
  <c r="KH4" i="19"/>
  <c r="FL29" i="11"/>
  <c r="KH4" i="18"/>
  <c r="FL31" i="11"/>
  <c r="FL116" i="11" s="1"/>
  <c r="FL116" i="18" s="1"/>
  <c r="FM49" i="11"/>
  <c r="FM18" i="11"/>
  <c r="FM18" i="18" s="1"/>
  <c r="FM20" i="11"/>
  <c r="FM20" i="18" s="1"/>
  <c r="GA5" i="15"/>
  <c r="FZ4" i="15"/>
  <c r="FM48" i="11"/>
  <c r="FM48" i="18" s="1"/>
  <c r="FN21" i="11"/>
  <c r="FN21" i="18" s="1"/>
  <c r="FO5" i="11"/>
  <c r="FN4" i="11"/>
  <c r="FL31" i="18" l="1"/>
  <c r="FL29" i="18"/>
  <c r="FM32" i="18"/>
  <c r="KJ5" i="20"/>
  <c r="KI4" i="20"/>
  <c r="KJ5" i="19"/>
  <c r="KI4" i="19"/>
  <c r="FN32" i="11"/>
  <c r="FM29" i="11"/>
  <c r="KI4" i="18"/>
  <c r="FM31" i="11"/>
  <c r="FM116" i="11" s="1"/>
  <c r="FM116" i="18" s="1"/>
  <c r="FN49" i="11"/>
  <c r="FN18" i="11"/>
  <c r="FN18" i="18" s="1"/>
  <c r="FN20" i="11"/>
  <c r="FN20" i="18" s="1"/>
  <c r="GB5" i="15"/>
  <c r="GA4" i="15"/>
  <c r="FN48" i="11"/>
  <c r="FN48" i="18" s="1"/>
  <c r="FP5" i="11"/>
  <c r="FO21" i="11"/>
  <c r="FO21" i="18" s="1"/>
  <c r="FO4" i="11"/>
  <c r="FN32" i="18" l="1"/>
  <c r="FM29" i="18"/>
  <c r="FM31" i="18"/>
  <c r="KK5" i="20"/>
  <c r="KJ4" i="20"/>
  <c r="FN29" i="11"/>
  <c r="FO32" i="11"/>
  <c r="KK5" i="19"/>
  <c r="KJ4" i="19"/>
  <c r="KJ4" i="18"/>
  <c r="FN31" i="11"/>
  <c r="FN116" i="11" s="1"/>
  <c r="FN116" i="18" s="1"/>
  <c r="FO49" i="11"/>
  <c r="FO20" i="11"/>
  <c r="FO20" i="18" s="1"/>
  <c r="FO18" i="11"/>
  <c r="FO18" i="18" s="1"/>
  <c r="GC5" i="15"/>
  <c r="GB4" i="15"/>
  <c r="FO48" i="11"/>
  <c r="FO48" i="18" s="1"/>
  <c r="FQ5" i="11"/>
  <c r="FP21" i="11"/>
  <c r="FP21" i="18" s="1"/>
  <c r="FP4" i="11"/>
  <c r="FN29" i="18" l="1"/>
  <c r="FO32" i="18"/>
  <c r="FN31" i="18"/>
  <c r="KL5" i="20"/>
  <c r="KK4" i="20"/>
  <c r="KL5" i="19"/>
  <c r="KK4" i="19"/>
  <c r="FO29" i="11"/>
  <c r="FP32" i="11"/>
  <c r="KK4" i="18"/>
  <c r="FO31" i="11"/>
  <c r="FO116" i="11" s="1"/>
  <c r="FO116" i="18" s="1"/>
  <c r="FP49" i="11"/>
  <c r="FP18" i="11"/>
  <c r="FP18" i="18" s="1"/>
  <c r="FP20" i="11"/>
  <c r="FP20" i="18" s="1"/>
  <c r="GD5" i="15"/>
  <c r="GC4" i="15"/>
  <c r="FP48" i="11"/>
  <c r="FP48" i="18" s="1"/>
  <c r="FQ21" i="11"/>
  <c r="FQ21" i="18" s="1"/>
  <c r="FR5" i="11"/>
  <c r="FQ4" i="11"/>
  <c r="FP32" i="18" l="1"/>
  <c r="FO29" i="18"/>
  <c r="FO31" i="18"/>
  <c r="KM5" i="20"/>
  <c r="KL4" i="20"/>
  <c r="FQ32" i="11"/>
  <c r="FP29" i="11"/>
  <c r="KM5" i="19"/>
  <c r="KL4" i="19"/>
  <c r="KL4" i="18"/>
  <c r="FP31" i="11"/>
  <c r="FP116" i="11" s="1"/>
  <c r="FP116" i="18" s="1"/>
  <c r="FQ20" i="11"/>
  <c r="FQ20" i="18" s="1"/>
  <c r="FQ49" i="11"/>
  <c r="FQ18" i="11"/>
  <c r="FQ18" i="18" s="1"/>
  <c r="GE5" i="15"/>
  <c r="GD4" i="15"/>
  <c r="FQ48" i="11"/>
  <c r="FQ48" i="18" s="1"/>
  <c r="FR21" i="11"/>
  <c r="FR21" i="18" s="1"/>
  <c r="FS5" i="11"/>
  <c r="FR4" i="11"/>
  <c r="FP29" i="18" l="1"/>
  <c r="FQ32" i="18"/>
  <c r="FP31" i="18"/>
  <c r="KN5" i="20"/>
  <c r="KM4" i="20"/>
  <c r="FQ29" i="11"/>
  <c r="FR32" i="11"/>
  <c r="KM4" i="19"/>
  <c r="KN5" i="19"/>
  <c r="KM4" i="18"/>
  <c r="FQ31" i="11"/>
  <c r="FQ116" i="11" s="1"/>
  <c r="FQ116" i="18" s="1"/>
  <c r="FR18" i="11"/>
  <c r="FR18" i="18" s="1"/>
  <c r="FR20" i="11"/>
  <c r="FR20" i="18" s="1"/>
  <c r="FR49" i="11"/>
  <c r="GF5" i="15"/>
  <c r="GE4" i="15"/>
  <c r="FR48" i="11"/>
  <c r="FR48" i="18" s="1"/>
  <c r="FS21" i="11"/>
  <c r="FS21" i="18" s="1"/>
  <c r="FT5" i="11"/>
  <c r="FS4" i="11"/>
  <c r="FQ31" i="18" l="1"/>
  <c r="FR32" i="18"/>
  <c r="FQ29" i="18"/>
  <c r="KO5" i="20"/>
  <c r="KN4" i="20"/>
  <c r="FS32" i="11"/>
  <c r="FR29" i="11"/>
  <c r="KO5" i="19"/>
  <c r="KN4" i="19"/>
  <c r="KN4" i="18"/>
  <c r="FR31" i="11"/>
  <c r="FR116" i="11" s="1"/>
  <c r="FR116" i="18" s="1"/>
  <c r="FS18" i="11"/>
  <c r="FS18" i="18" s="1"/>
  <c r="FS20" i="11"/>
  <c r="FS20" i="18" s="1"/>
  <c r="FS49" i="11"/>
  <c r="GG5" i="15"/>
  <c r="GF4" i="15"/>
  <c r="FS48" i="11"/>
  <c r="FS48" i="18" s="1"/>
  <c r="FT21" i="11"/>
  <c r="FT21" i="18" s="1"/>
  <c r="FU5" i="11"/>
  <c r="FT4" i="11"/>
  <c r="FR29" i="18" l="1"/>
  <c r="FR31" i="18"/>
  <c r="FS32" i="18"/>
  <c r="KP5" i="20"/>
  <c r="KO4" i="20"/>
  <c r="FT32" i="11"/>
  <c r="KP5" i="19"/>
  <c r="KO4" i="19"/>
  <c r="FS29" i="11"/>
  <c r="KO4" i="18"/>
  <c r="FS31" i="11"/>
  <c r="FS116" i="11" s="1"/>
  <c r="FS116" i="18" s="1"/>
  <c r="FT18" i="11"/>
  <c r="FT18" i="18" s="1"/>
  <c r="FT20" i="11"/>
  <c r="FT20" i="18" s="1"/>
  <c r="FT49" i="11"/>
  <c r="GH5" i="15"/>
  <c r="GG4" i="15"/>
  <c r="FT48" i="11"/>
  <c r="FT48" i="18" s="1"/>
  <c r="FV5" i="11"/>
  <c r="FU21" i="11"/>
  <c r="FU21" i="18" s="1"/>
  <c r="FU4" i="11"/>
  <c r="FS29" i="18" l="1"/>
  <c r="FS31" i="18"/>
  <c r="FT32" i="18"/>
  <c r="KP4" i="20"/>
  <c r="KQ5" i="20"/>
  <c r="KQ5" i="19"/>
  <c r="KP4" i="19"/>
  <c r="FT29" i="11"/>
  <c r="FU32" i="11"/>
  <c r="KP4" i="18"/>
  <c r="FT31" i="11"/>
  <c r="FT116" i="11" s="1"/>
  <c r="FT116" i="18" s="1"/>
  <c r="FU18" i="11"/>
  <c r="FU18" i="18" s="1"/>
  <c r="FU20" i="11"/>
  <c r="FU20" i="18" s="1"/>
  <c r="FU49" i="11"/>
  <c r="GI5" i="15"/>
  <c r="GH4" i="15"/>
  <c r="FU48" i="11"/>
  <c r="FU48" i="18" s="1"/>
  <c r="FV21" i="11"/>
  <c r="FV21" i="18" s="1"/>
  <c r="FW5" i="11"/>
  <c r="FV4" i="11"/>
  <c r="FU32" i="18" l="1"/>
  <c r="FT29" i="18"/>
  <c r="FT31" i="18"/>
  <c r="KR5" i="20"/>
  <c r="KQ4" i="20"/>
  <c r="FV32" i="11"/>
  <c r="FU29" i="11"/>
  <c r="KR5" i="19"/>
  <c r="KQ4" i="19"/>
  <c r="KQ4" i="18"/>
  <c r="FU31" i="11"/>
  <c r="FU116" i="11" s="1"/>
  <c r="FU116" i="18" s="1"/>
  <c r="FV49" i="11"/>
  <c r="FV18" i="11"/>
  <c r="FV18" i="18" s="1"/>
  <c r="FV20" i="11"/>
  <c r="FV20" i="18" s="1"/>
  <c r="GJ5" i="15"/>
  <c r="GI4" i="15"/>
  <c r="FV48" i="11"/>
  <c r="FV48" i="18" s="1"/>
  <c r="FW21" i="11"/>
  <c r="FW21" i="18" s="1"/>
  <c r="FX5" i="11"/>
  <c r="FW4" i="11"/>
  <c r="FU29" i="18" l="1"/>
  <c r="FV32" i="18"/>
  <c r="FU31" i="18"/>
  <c r="KS5" i="20"/>
  <c r="KR4" i="20"/>
  <c r="KS5" i="19"/>
  <c r="KR4" i="19"/>
  <c r="FW32" i="11"/>
  <c r="FV29" i="11"/>
  <c r="KR4" i="18"/>
  <c r="FV31" i="11"/>
  <c r="FV116" i="11" s="1"/>
  <c r="FV116" i="18" s="1"/>
  <c r="FW49" i="11"/>
  <c r="FW18" i="11"/>
  <c r="FW18" i="18" s="1"/>
  <c r="FW20" i="11"/>
  <c r="FW20" i="18" s="1"/>
  <c r="GK5" i="15"/>
  <c r="GJ4" i="15"/>
  <c r="FW48" i="11"/>
  <c r="FW48" i="18" s="1"/>
  <c r="FX21" i="11"/>
  <c r="FX21" i="18" s="1"/>
  <c r="FY5" i="11"/>
  <c r="FX4" i="11"/>
  <c r="FV29" i="18" l="1"/>
  <c r="FV31" i="18"/>
  <c r="FW32" i="18"/>
  <c r="KT5" i="20"/>
  <c r="KS4" i="20"/>
  <c r="FX32" i="11"/>
  <c r="FW29" i="11"/>
  <c r="KT5" i="19"/>
  <c r="KS4" i="19"/>
  <c r="KS4" i="18"/>
  <c r="FW31" i="11"/>
  <c r="FW116" i="11" s="1"/>
  <c r="FW116" i="18" s="1"/>
  <c r="FX18" i="11"/>
  <c r="FX18" i="18" s="1"/>
  <c r="FX49" i="11"/>
  <c r="FX20" i="11"/>
  <c r="FX20" i="18" s="1"/>
  <c r="GL5" i="15"/>
  <c r="GK4" i="15"/>
  <c r="FX48" i="11"/>
  <c r="FX48" i="18" s="1"/>
  <c r="FY21" i="11"/>
  <c r="FY21" i="18" s="1"/>
  <c r="FZ5" i="11"/>
  <c r="FY4" i="11"/>
  <c r="FW31" i="18" l="1"/>
  <c r="FW29" i="18"/>
  <c r="FX32" i="18"/>
  <c r="KU5" i="20"/>
  <c r="KT4" i="20"/>
  <c r="FY32" i="11"/>
  <c r="KU5" i="19"/>
  <c r="KT4" i="19"/>
  <c r="FX29" i="11"/>
  <c r="KT4" i="18"/>
  <c r="FX31" i="11"/>
  <c r="FX116" i="11" s="1"/>
  <c r="FX116" i="18" s="1"/>
  <c r="FY20" i="11"/>
  <c r="FY20" i="18" s="1"/>
  <c r="FY49" i="11"/>
  <c r="FY18" i="11"/>
  <c r="FY18" i="18" s="1"/>
  <c r="GL4" i="15"/>
  <c r="GM5" i="15"/>
  <c r="FY48" i="11"/>
  <c r="FY48" i="18" s="1"/>
  <c r="FZ21" i="11"/>
  <c r="FZ21" i="18" s="1"/>
  <c r="GA5" i="11"/>
  <c r="FZ4" i="11"/>
  <c r="FX29" i="18" l="1"/>
  <c r="FY32" i="18"/>
  <c r="FX31" i="18"/>
  <c r="KV5" i="20"/>
  <c r="KU4" i="20"/>
  <c r="KU4" i="19"/>
  <c r="KV5" i="19"/>
  <c r="FZ32" i="11"/>
  <c r="FY29" i="11"/>
  <c r="KU4" i="18"/>
  <c r="FY31" i="11"/>
  <c r="FY116" i="11" s="1"/>
  <c r="FY116" i="18" s="1"/>
  <c r="FZ18" i="11"/>
  <c r="FZ18" i="18" s="1"/>
  <c r="FZ20" i="11"/>
  <c r="FZ20" i="18" s="1"/>
  <c r="FZ49" i="11"/>
  <c r="GM4" i="15"/>
  <c r="GN5" i="15"/>
  <c r="FZ48" i="11"/>
  <c r="FZ48" i="18" s="1"/>
  <c r="GA21" i="11"/>
  <c r="GA21" i="18" s="1"/>
  <c r="GB5" i="11"/>
  <c r="GA4" i="11"/>
  <c r="FY31" i="18" l="1"/>
  <c r="FZ32" i="18"/>
  <c r="FY29" i="18"/>
  <c r="KW5" i="20"/>
  <c r="KV4" i="20"/>
  <c r="GA32" i="11"/>
  <c r="FZ29" i="11"/>
  <c r="KW5" i="19"/>
  <c r="KV4" i="19"/>
  <c r="KV4" i="18"/>
  <c r="FZ31" i="11"/>
  <c r="FZ116" i="11" s="1"/>
  <c r="FZ116" i="18" s="1"/>
  <c r="GA18" i="11"/>
  <c r="GA18" i="18" s="1"/>
  <c r="GA20" i="11"/>
  <c r="GA20" i="18" s="1"/>
  <c r="GA49" i="11"/>
  <c r="GO5" i="15"/>
  <c r="GN4" i="15"/>
  <c r="GA48" i="11"/>
  <c r="GA48" i="18" s="1"/>
  <c r="GB21" i="11"/>
  <c r="GB21" i="18" s="1"/>
  <c r="GC5" i="11"/>
  <c r="GB4" i="11"/>
  <c r="FZ31" i="18" l="1"/>
  <c r="FZ29" i="18"/>
  <c r="GA32" i="18"/>
  <c r="KX5" i="20"/>
  <c r="KW4" i="20"/>
  <c r="GB32" i="11"/>
  <c r="GA29" i="11"/>
  <c r="KX5" i="19"/>
  <c r="KW4" i="19"/>
  <c r="KW4" i="18"/>
  <c r="GA31" i="11"/>
  <c r="GA116" i="11" s="1"/>
  <c r="GA116" i="18" s="1"/>
  <c r="GB18" i="11"/>
  <c r="GB18" i="18" s="1"/>
  <c r="GB20" i="11"/>
  <c r="GB20" i="18" s="1"/>
  <c r="GB49" i="11"/>
  <c r="GP5" i="15"/>
  <c r="GO4" i="15"/>
  <c r="GB48" i="11"/>
  <c r="GB48" i="18" s="1"/>
  <c r="GD5" i="11"/>
  <c r="GC4" i="11"/>
  <c r="GC21" i="11"/>
  <c r="GC21" i="18" s="1"/>
  <c r="GA31" i="18" l="1"/>
  <c r="GB32" i="18"/>
  <c r="GA29" i="18"/>
  <c r="KX4" i="20"/>
  <c r="KY5" i="20"/>
  <c r="KY5" i="19"/>
  <c r="KX4" i="19"/>
  <c r="GC32" i="11"/>
  <c r="GB29" i="11"/>
  <c r="KX4" i="18"/>
  <c r="GB31" i="11"/>
  <c r="GB116" i="11" s="1"/>
  <c r="GB116" i="18" s="1"/>
  <c r="GC18" i="11"/>
  <c r="GC18" i="18" s="1"/>
  <c r="GC20" i="11"/>
  <c r="GC20" i="18" s="1"/>
  <c r="GC49" i="11"/>
  <c r="GQ5" i="15"/>
  <c r="GP4" i="15"/>
  <c r="GC48" i="11"/>
  <c r="GC48" i="18" s="1"/>
  <c r="GD21" i="11"/>
  <c r="GD21" i="18" s="1"/>
  <c r="GE5" i="11"/>
  <c r="GD4" i="11"/>
  <c r="GB29" i="18" l="1"/>
  <c r="GC32" i="18"/>
  <c r="GB31" i="18"/>
  <c r="KZ5" i="20"/>
  <c r="KY4" i="20"/>
  <c r="KZ5" i="19"/>
  <c r="KY4" i="19"/>
  <c r="GD32" i="11"/>
  <c r="GC29" i="11"/>
  <c r="KY4" i="18"/>
  <c r="GC31" i="11"/>
  <c r="GC116" i="11" s="1"/>
  <c r="GC116" i="18" s="1"/>
  <c r="GD49" i="11"/>
  <c r="GD18" i="11"/>
  <c r="GD18" i="18" s="1"/>
  <c r="GD20" i="11"/>
  <c r="GD20" i="18" s="1"/>
  <c r="GR5" i="15"/>
  <c r="GQ4" i="15"/>
  <c r="GD48" i="11"/>
  <c r="GD48" i="18" s="1"/>
  <c r="GE21" i="11"/>
  <c r="GE21" i="18" s="1"/>
  <c r="GF5" i="11"/>
  <c r="GE4" i="11"/>
  <c r="GC29" i="18" l="1"/>
  <c r="GD32" i="18"/>
  <c r="GC31" i="18"/>
  <c r="LA5" i="20"/>
  <c r="KZ4" i="20"/>
  <c r="GD29" i="11"/>
  <c r="GE32" i="11"/>
  <c r="LA5" i="19"/>
  <c r="KZ4" i="19"/>
  <c r="KZ4" i="18"/>
  <c r="GD31" i="11"/>
  <c r="GD116" i="11" s="1"/>
  <c r="GD116" i="18" s="1"/>
  <c r="GE49" i="11"/>
  <c r="GE20" i="11"/>
  <c r="GE20" i="18" s="1"/>
  <c r="GE18" i="11"/>
  <c r="GE18" i="18" s="1"/>
  <c r="GS5" i="15"/>
  <c r="GR4" i="15"/>
  <c r="GE48" i="11"/>
  <c r="GE48" i="18" s="1"/>
  <c r="GF21" i="11"/>
  <c r="GF21" i="18" s="1"/>
  <c r="GF4" i="11"/>
  <c r="GG5" i="11"/>
  <c r="GD29" i="18" l="1"/>
  <c r="GE32" i="18"/>
  <c r="GD31" i="18"/>
  <c r="LB5" i="20"/>
  <c r="LA4" i="20"/>
  <c r="LB5" i="19"/>
  <c r="LA4" i="19"/>
  <c r="GF32" i="11"/>
  <c r="GE29" i="11"/>
  <c r="LA4" i="18"/>
  <c r="GE31" i="11"/>
  <c r="GE116" i="11" s="1"/>
  <c r="GE116" i="18" s="1"/>
  <c r="GF20" i="11"/>
  <c r="GF20" i="18" s="1"/>
  <c r="GF49" i="11"/>
  <c r="GF18" i="11"/>
  <c r="GF18" i="18" s="1"/>
  <c r="GT5" i="15"/>
  <c r="GS4" i="15"/>
  <c r="GF48" i="11"/>
  <c r="GF48" i="18" s="1"/>
  <c r="GH5" i="11"/>
  <c r="GG4" i="11"/>
  <c r="GG21" i="11"/>
  <c r="GG21" i="18" s="1"/>
  <c r="GE29" i="18" l="1"/>
  <c r="GE31" i="18"/>
  <c r="GF32" i="18"/>
  <c r="LC5" i="20"/>
  <c r="LB4" i="20"/>
  <c r="GF29" i="11"/>
  <c r="GG32" i="11"/>
  <c r="LC5" i="19"/>
  <c r="LB4" i="19"/>
  <c r="LB4" i="18"/>
  <c r="GF31" i="11"/>
  <c r="GF116" i="11" s="1"/>
  <c r="GF116" i="18" s="1"/>
  <c r="GG20" i="11"/>
  <c r="GG20" i="18" s="1"/>
  <c r="GG49" i="11"/>
  <c r="GG18" i="11"/>
  <c r="GG18" i="18" s="1"/>
  <c r="GU5" i="15"/>
  <c r="GT4" i="15"/>
  <c r="GG48" i="11"/>
  <c r="GG48" i="18" s="1"/>
  <c r="GI5" i="11"/>
  <c r="GH4" i="11"/>
  <c r="GH21" i="11"/>
  <c r="GH21" i="18" s="1"/>
  <c r="GF31" i="18" l="1"/>
  <c r="GF29" i="18"/>
  <c r="GG32" i="18"/>
  <c r="LD5" i="20"/>
  <c r="LC4" i="20"/>
  <c r="LC4" i="19"/>
  <c r="LD5" i="19"/>
  <c r="GG29" i="11"/>
  <c r="GH32" i="11"/>
  <c r="LC4" i="18"/>
  <c r="GG31" i="11"/>
  <c r="GG116" i="11" s="1"/>
  <c r="GG116" i="18" s="1"/>
  <c r="GH18" i="11"/>
  <c r="GH18" i="18" s="1"/>
  <c r="GH20" i="11"/>
  <c r="GH20" i="18" s="1"/>
  <c r="GH49" i="11"/>
  <c r="GV5" i="15"/>
  <c r="GU4" i="15"/>
  <c r="GH48" i="11"/>
  <c r="GH48" i="18" s="1"/>
  <c r="GI21" i="11"/>
  <c r="GI21" i="18" s="1"/>
  <c r="GJ5" i="11"/>
  <c r="GI4" i="11"/>
  <c r="GH32" i="18" l="1"/>
  <c r="GG31" i="18"/>
  <c r="GG29" i="18"/>
  <c r="LE5" i="20"/>
  <c r="LD4" i="20"/>
  <c r="LE5" i="19"/>
  <c r="LD4" i="19"/>
  <c r="GI32" i="11"/>
  <c r="GH29" i="11"/>
  <c r="LD4" i="18"/>
  <c r="GH31" i="11"/>
  <c r="GH116" i="11" s="1"/>
  <c r="GH116" i="18" s="1"/>
  <c r="GI18" i="11"/>
  <c r="GI18" i="18" s="1"/>
  <c r="GI20" i="11"/>
  <c r="GI20" i="18" s="1"/>
  <c r="GI49" i="11"/>
  <c r="GW5" i="15"/>
  <c r="GV4" i="15"/>
  <c r="GI48" i="11"/>
  <c r="GI48" i="18" s="1"/>
  <c r="GJ21" i="11"/>
  <c r="GJ21" i="18" s="1"/>
  <c r="GK5" i="11"/>
  <c r="GJ4" i="11"/>
  <c r="GH29" i="18" l="1"/>
  <c r="GI32" i="18"/>
  <c r="GH31" i="18"/>
  <c r="LF5" i="20"/>
  <c r="LE4" i="20"/>
  <c r="LF5" i="19"/>
  <c r="LE4" i="19"/>
  <c r="GI29" i="11"/>
  <c r="GJ32" i="11"/>
  <c r="LE4" i="18"/>
  <c r="GI31" i="11"/>
  <c r="GI116" i="11" s="1"/>
  <c r="GI116" i="18" s="1"/>
  <c r="GJ18" i="11"/>
  <c r="GJ18" i="18" s="1"/>
  <c r="GJ20" i="11"/>
  <c r="GJ20" i="18" s="1"/>
  <c r="GJ49" i="11"/>
  <c r="GX5" i="15"/>
  <c r="GW4" i="15"/>
  <c r="GJ48" i="11"/>
  <c r="GJ48" i="18" s="1"/>
  <c r="GK4" i="11"/>
  <c r="GL5" i="11"/>
  <c r="GJ32" i="18" l="1"/>
  <c r="GI29" i="18"/>
  <c r="GI31" i="18"/>
  <c r="LF4" i="20"/>
  <c r="LG5" i="20"/>
  <c r="LG5" i="19"/>
  <c r="LF4" i="19"/>
  <c r="GJ29" i="11"/>
  <c r="LF4" i="18"/>
  <c r="GJ31" i="11"/>
  <c r="GJ116" i="11" s="1"/>
  <c r="GJ116" i="18" s="1"/>
  <c r="GY5" i="15"/>
  <c r="GX4" i="15"/>
  <c r="GL4" i="11"/>
  <c r="GM5" i="11"/>
  <c r="GJ29" i="18" l="1"/>
  <c r="GJ31" i="18"/>
  <c r="LH5" i="20"/>
  <c r="LG4" i="20"/>
  <c r="LH5" i="19"/>
  <c r="LG4" i="19"/>
  <c r="LG4" i="18"/>
  <c r="GZ5" i="15"/>
  <c r="GY4" i="15"/>
  <c r="GN5" i="11"/>
  <c r="GM4" i="11"/>
  <c r="LI5" i="20" l="1"/>
  <c r="LH4" i="20"/>
  <c r="LI5" i="19"/>
  <c r="LH4" i="19"/>
  <c r="LH4" i="18"/>
  <c r="HA5" i="15"/>
  <c r="GZ4" i="15"/>
  <c r="GO5" i="11"/>
  <c r="GN4" i="11"/>
  <c r="LJ5" i="20" l="1"/>
  <c r="LI4" i="20"/>
  <c r="LJ5" i="19"/>
  <c r="LI4" i="19"/>
  <c r="LI4" i="18"/>
  <c r="HB5" i="15"/>
  <c r="HA4" i="15"/>
  <c r="GP5" i="11"/>
  <c r="GO4" i="11"/>
  <c r="LK5" i="20" l="1"/>
  <c r="LJ4" i="20"/>
  <c r="LK5" i="19"/>
  <c r="LJ4" i="19"/>
  <c r="LJ4" i="18"/>
  <c r="HB4" i="15"/>
  <c r="HC5" i="15"/>
  <c r="GQ5" i="11"/>
  <c r="GP4" i="11"/>
  <c r="LL5" i="20" l="1"/>
  <c r="LK4" i="20"/>
  <c r="LK4" i="19"/>
  <c r="LL5" i="19"/>
  <c r="LK4" i="18"/>
  <c r="HC4" i="15"/>
  <c r="HD5" i="15"/>
  <c r="GR5" i="11"/>
  <c r="GQ4" i="11"/>
  <c r="LM5" i="20" l="1"/>
  <c r="LL4" i="20"/>
  <c r="LM5" i="19"/>
  <c r="LL4" i="19"/>
  <c r="LL4" i="18"/>
  <c r="HE5" i="15"/>
  <c r="HD4" i="15"/>
  <c r="GS5" i="11"/>
  <c r="GR4" i="11"/>
  <c r="LN5" i="20" l="1"/>
  <c r="LM4" i="20"/>
  <c r="LN5" i="19"/>
  <c r="LM4" i="19"/>
  <c r="LM4" i="18"/>
  <c r="HF5" i="15"/>
  <c r="HE4" i="15"/>
  <c r="GT5" i="11"/>
  <c r="GS4" i="11"/>
  <c r="LN4" i="20" l="1"/>
  <c r="LO5" i="20"/>
  <c r="LO5" i="19"/>
  <c r="LN4" i="19"/>
  <c r="LN4" i="18"/>
  <c r="HG5" i="15"/>
  <c r="HF4" i="15"/>
  <c r="GU5" i="11"/>
  <c r="GT4" i="11"/>
  <c r="LP5" i="20" l="1"/>
  <c r="LO4" i="20"/>
  <c r="LP5" i="19"/>
  <c r="LO4" i="19"/>
  <c r="LO4" i="18"/>
  <c r="HH5" i="15"/>
  <c r="HG4" i="15"/>
  <c r="GV5" i="11"/>
  <c r="GU4" i="11"/>
  <c r="LQ5" i="20" l="1"/>
  <c r="LP4" i="20"/>
  <c r="LQ5" i="19"/>
  <c r="LP4" i="19"/>
  <c r="LP4" i="18"/>
  <c r="HI5" i="15"/>
  <c r="HH4" i="15"/>
  <c r="GW5" i="11"/>
  <c r="GV4" i="11"/>
  <c r="LQ4" i="20" l="1"/>
  <c r="LR5" i="20"/>
  <c r="LR5" i="19"/>
  <c r="LQ4" i="19"/>
  <c r="LQ4" i="18"/>
  <c r="HJ5" i="15"/>
  <c r="HI4" i="15"/>
  <c r="GX5" i="11"/>
  <c r="GW4" i="11"/>
  <c r="LS5" i="20" l="1"/>
  <c r="LR4" i="20"/>
  <c r="LS5" i="19"/>
  <c r="LR4" i="19"/>
  <c r="LR4" i="18"/>
  <c r="HK5" i="15"/>
  <c r="HJ4" i="15"/>
  <c r="GX4" i="11"/>
  <c r="GY5" i="11"/>
  <c r="LT5" i="20" l="1"/>
  <c r="LS4" i="20"/>
  <c r="LT5" i="19"/>
  <c r="LS4" i="19"/>
  <c r="LS4" i="18"/>
  <c r="HL5" i="15"/>
  <c r="HK4" i="15"/>
  <c r="GZ5" i="11"/>
  <c r="GY4" i="11"/>
  <c r="LU5" i="20" l="1"/>
  <c r="LT4" i="20"/>
  <c r="LU5" i="19"/>
  <c r="LT4" i="19"/>
  <c r="LT4" i="18"/>
  <c r="HM5" i="15"/>
  <c r="HL4" i="15"/>
  <c r="HA5" i="11"/>
  <c r="GZ4" i="11"/>
  <c r="LV5" i="20" l="1"/>
  <c r="LU4" i="20"/>
  <c r="LV5" i="19"/>
  <c r="LU4" i="19"/>
  <c r="LU4" i="18"/>
  <c r="HN5" i="15"/>
  <c r="HM4" i="15"/>
  <c r="HA4" i="11"/>
  <c r="HB5" i="11"/>
  <c r="LV4" i="20" l="1"/>
  <c r="LW5" i="20"/>
  <c r="LW5" i="19"/>
  <c r="LV4" i="19"/>
  <c r="LV4" i="18"/>
  <c r="HO5" i="15"/>
  <c r="HN4" i="15"/>
  <c r="HC5" i="11"/>
  <c r="HB4" i="11"/>
  <c r="LW4" i="20" l="1"/>
  <c r="LX5" i="20"/>
  <c r="LX5" i="19"/>
  <c r="LW4" i="19"/>
  <c r="LW4" i="18"/>
  <c r="HP5" i="15"/>
  <c r="HO4" i="15"/>
  <c r="HC4" i="11"/>
  <c r="HD5" i="11"/>
  <c r="LY5" i="20" l="1"/>
  <c r="LX4" i="20"/>
  <c r="LY5" i="19"/>
  <c r="LX4" i="19"/>
  <c r="LX4" i="18"/>
  <c r="HQ5" i="15"/>
  <c r="HP4" i="15"/>
  <c r="HE5" i="11"/>
  <c r="HD4" i="11"/>
  <c r="LZ5" i="20" l="1"/>
  <c r="LY4" i="20"/>
  <c r="LZ5" i="19"/>
  <c r="LY4" i="19"/>
  <c r="LY4" i="18"/>
  <c r="HR5" i="15"/>
  <c r="HQ4" i="15"/>
  <c r="HF5" i="11"/>
  <c r="HE4" i="11"/>
  <c r="MA5" i="20" l="1"/>
  <c r="LZ4" i="20"/>
  <c r="MA5" i="19"/>
  <c r="LZ4" i="19"/>
  <c r="LZ4" i="18"/>
  <c r="HS5" i="15"/>
  <c r="HR4" i="15"/>
  <c r="HG5" i="11"/>
  <c r="HF4" i="11"/>
  <c r="MB5" i="20" l="1"/>
  <c r="MA4" i="20"/>
  <c r="MA4" i="19"/>
  <c r="MB5" i="19"/>
  <c r="MA4" i="18"/>
  <c r="HS4" i="15"/>
  <c r="HT5" i="15"/>
  <c r="HG4" i="11"/>
  <c r="HH5" i="11"/>
  <c r="MC5" i="20" l="1"/>
  <c r="MB4" i="20"/>
  <c r="MC5" i="19"/>
  <c r="MB4" i="19"/>
  <c r="MB4" i="18"/>
  <c r="HU5" i="15"/>
  <c r="HT4" i="15"/>
  <c r="HI5" i="11"/>
  <c r="HH4" i="11"/>
  <c r="MD5" i="20" l="1"/>
  <c r="MC4" i="20"/>
  <c r="MD5" i="19"/>
  <c r="MC4" i="19"/>
  <c r="MC4" i="18"/>
  <c r="HV5" i="15"/>
  <c r="HU4" i="15"/>
  <c r="HJ5" i="11"/>
  <c r="HI4" i="11"/>
  <c r="MD4" i="20" l="1"/>
  <c r="ME5" i="20"/>
  <c r="ME5" i="19"/>
  <c r="MD4" i="19"/>
  <c r="MD4" i="18"/>
  <c r="HW5" i="15"/>
  <c r="HV4" i="15"/>
  <c r="HK5" i="11"/>
  <c r="HJ4" i="11"/>
  <c r="MF5" i="20" l="1"/>
  <c r="ME4" i="20"/>
  <c r="MF5" i="19"/>
  <c r="ME4" i="19"/>
  <c r="ME4" i="18"/>
  <c r="HX5" i="15"/>
  <c r="HW4" i="15"/>
  <c r="HK4" i="11"/>
  <c r="HL5" i="11"/>
  <c r="MG5" i="20" l="1"/>
  <c r="MF4" i="20"/>
  <c r="MG5" i="19"/>
  <c r="MF4" i="19"/>
  <c r="MF4" i="18"/>
  <c r="HY5" i="15"/>
  <c r="HX4" i="15"/>
  <c r="HL4" i="11"/>
  <c r="HM5" i="11"/>
  <c r="MH5" i="20" l="1"/>
  <c r="MG4" i="20"/>
  <c r="MH5" i="19"/>
  <c r="MG4" i="19"/>
  <c r="MG4" i="18"/>
  <c r="HZ5" i="15"/>
  <c r="HY4" i="15"/>
  <c r="HN5" i="11"/>
  <c r="HM4" i="11"/>
  <c r="MI5" i="20" l="1"/>
  <c r="MH4" i="20"/>
  <c r="MI5" i="19"/>
  <c r="MH4" i="19"/>
  <c r="MH4" i="18"/>
  <c r="IA5" i="15"/>
  <c r="HZ4" i="15"/>
  <c r="HN4" i="11"/>
  <c r="HO5" i="11"/>
  <c r="MJ5" i="20" l="1"/>
  <c r="MI4" i="20"/>
  <c r="MI4" i="19"/>
  <c r="MJ5" i="19"/>
  <c r="MI4" i="18"/>
  <c r="IB5" i="15"/>
  <c r="IA4" i="15"/>
  <c r="HP5" i="11"/>
  <c r="HO4" i="11"/>
  <c r="MK5" i="20" l="1"/>
  <c r="MJ4" i="20"/>
  <c r="MK5" i="19"/>
  <c r="MJ4" i="19"/>
  <c r="MJ4" i="18"/>
  <c r="IC5" i="15"/>
  <c r="IB4" i="15"/>
  <c r="HP4" i="11"/>
  <c r="HQ5" i="11"/>
  <c r="ML5" i="20" l="1"/>
  <c r="MK4" i="20"/>
  <c r="ML5" i="19"/>
  <c r="MK4" i="19"/>
  <c r="MK4" i="18"/>
  <c r="ID5" i="15"/>
  <c r="IC4" i="15"/>
  <c r="HR5" i="11"/>
  <c r="HQ4" i="11"/>
  <c r="ML4" i="20" l="1"/>
  <c r="MM5" i="20"/>
  <c r="MM5" i="19"/>
  <c r="ML4" i="19"/>
  <c r="ML4" i="18"/>
  <c r="IE5" i="15"/>
  <c r="ID4" i="15"/>
  <c r="HS5" i="11"/>
  <c r="HR4" i="11"/>
  <c r="MN5" i="20" l="1"/>
  <c r="MM4" i="20"/>
  <c r="MN5" i="19"/>
  <c r="MM4" i="19"/>
  <c r="MM4" i="18"/>
  <c r="IF5" i="15"/>
  <c r="IE4" i="15"/>
  <c r="HT5" i="11"/>
  <c r="HS4" i="11"/>
  <c r="MO5" i="20" l="1"/>
  <c r="MN4" i="20"/>
  <c r="MO5" i="19"/>
  <c r="MN4" i="19"/>
  <c r="MN4" i="18"/>
  <c r="IG5" i="15"/>
  <c r="IF4" i="15"/>
  <c r="HT4" i="11"/>
  <c r="HU5" i="11"/>
  <c r="MP5" i="20" l="1"/>
  <c r="MO4" i="20"/>
  <c r="MP5" i="19"/>
  <c r="MO4" i="19"/>
  <c r="MO4" i="18"/>
  <c r="IH5" i="15"/>
  <c r="IG4" i="15"/>
  <c r="HV5" i="11"/>
  <c r="HU4" i="11"/>
  <c r="MQ5" i="20" l="1"/>
  <c r="MP4" i="20"/>
  <c r="MQ5" i="19"/>
  <c r="MP4" i="19"/>
  <c r="MP4" i="18"/>
  <c r="IH4" i="15"/>
  <c r="II5" i="15"/>
  <c r="HV4" i="11"/>
  <c r="HW5" i="11"/>
  <c r="MR5" i="20" l="1"/>
  <c r="MQ4" i="20"/>
  <c r="MQ4" i="19"/>
  <c r="MR5" i="19"/>
  <c r="MQ4" i="18"/>
  <c r="II4" i="15"/>
  <c r="IJ5" i="15"/>
  <c r="HW4" i="11"/>
  <c r="HX5" i="11"/>
  <c r="MS5" i="20" l="1"/>
  <c r="MR4" i="20"/>
  <c r="MS5" i="19"/>
  <c r="MR4" i="19"/>
  <c r="MR4" i="18"/>
  <c r="IK5" i="15"/>
  <c r="IJ4" i="15"/>
  <c r="HY5" i="11"/>
  <c r="HX4" i="11"/>
  <c r="MT5" i="20" l="1"/>
  <c r="MS4" i="20"/>
  <c r="MT5" i="19"/>
  <c r="MS4" i="19"/>
  <c r="MS4" i="18"/>
  <c r="IL5" i="15"/>
  <c r="IK4" i="15"/>
  <c r="HZ5" i="11"/>
  <c r="HY4" i="11"/>
  <c r="MT4" i="20" l="1"/>
  <c r="MU5" i="20"/>
  <c r="MU5" i="19"/>
  <c r="MT4" i="19"/>
  <c r="MT4" i="18"/>
  <c r="IM5" i="15"/>
  <c r="IL4" i="15"/>
  <c r="IA5" i="11"/>
  <c r="HZ4" i="11"/>
  <c r="MV5" i="20" l="1"/>
  <c r="MU4" i="20"/>
  <c r="MV5" i="19"/>
  <c r="MU4" i="19"/>
  <c r="MU4" i="18"/>
  <c r="IN5" i="15"/>
  <c r="IM4" i="15"/>
  <c r="IB5" i="11"/>
  <c r="IA4" i="11"/>
  <c r="MW5" i="20" l="1"/>
  <c r="MV4" i="20"/>
  <c r="MW5" i="19"/>
  <c r="MV4" i="19"/>
  <c r="MV4" i="18"/>
  <c r="IO5" i="15"/>
  <c r="IN4" i="15"/>
  <c r="IC5" i="11"/>
  <c r="IB4" i="11"/>
  <c r="MW4" i="20" l="1"/>
  <c r="MX5" i="20"/>
  <c r="MX5" i="19"/>
  <c r="MW4" i="19"/>
  <c r="MW4" i="18"/>
  <c r="IP5" i="15"/>
  <c r="IO4" i="15"/>
  <c r="IC4" i="11"/>
  <c r="ID5" i="11"/>
  <c r="MY5" i="20" l="1"/>
  <c r="MX4" i="20"/>
  <c r="MY5" i="19"/>
  <c r="MX4" i="19"/>
  <c r="MX4" i="18"/>
  <c r="IQ5" i="15"/>
  <c r="IP4" i="15"/>
  <c r="ID4" i="11"/>
  <c r="IE5" i="11"/>
  <c r="MZ5" i="20" l="1"/>
  <c r="MY4" i="20"/>
  <c r="MY4" i="19"/>
  <c r="MZ5" i="19"/>
  <c r="MY4" i="18"/>
  <c r="IR5" i="15"/>
  <c r="IQ4" i="15"/>
  <c r="IF5" i="11"/>
  <c r="IE4" i="11"/>
  <c r="NA5" i="20" l="1"/>
  <c r="MZ4" i="20"/>
  <c r="NA5" i="19"/>
  <c r="MZ4" i="19"/>
  <c r="MZ4" i="18"/>
  <c r="IS5" i="15"/>
  <c r="IR4" i="15"/>
  <c r="IG5" i="11"/>
  <c r="IF4" i="11"/>
  <c r="NB5" i="20" l="1"/>
  <c r="NA4" i="20"/>
  <c r="NB5" i="19"/>
  <c r="NA4" i="19"/>
  <c r="NA4" i="18"/>
  <c r="IT5" i="15"/>
  <c r="IS4" i="15"/>
  <c r="IH5" i="11"/>
  <c r="IG4" i="11"/>
  <c r="NB4" i="20" l="1"/>
  <c r="NC5" i="20"/>
  <c r="NC5" i="19"/>
  <c r="NB4" i="19"/>
  <c r="NB4" i="18"/>
  <c r="IU5" i="15"/>
  <c r="IT4" i="15"/>
  <c r="II5" i="11"/>
  <c r="IH4" i="11"/>
  <c r="ND5" i="20" l="1"/>
  <c r="NC4" i="20"/>
  <c r="ND5" i="19"/>
  <c r="NC4" i="19"/>
  <c r="NC4" i="18"/>
  <c r="IV5" i="15"/>
  <c r="IU4" i="15"/>
  <c r="II4" i="11"/>
  <c r="IJ5" i="11"/>
  <c r="NE5" i="20" l="1"/>
  <c r="ND4" i="20"/>
  <c r="NE5" i="19"/>
  <c r="ND4" i="19"/>
  <c r="ND4" i="18"/>
  <c r="IW5" i="15"/>
  <c r="IV4" i="15"/>
  <c r="IK5" i="11"/>
  <c r="IJ4" i="11"/>
  <c r="NF5" i="20" l="1"/>
  <c r="NE4" i="20"/>
  <c r="NF5" i="19"/>
  <c r="NE4" i="19"/>
  <c r="NE4" i="18"/>
  <c r="IW4" i="15"/>
  <c r="IX5" i="15"/>
  <c r="IL5" i="11"/>
  <c r="IK4" i="11"/>
  <c r="NG5" i="20" l="1"/>
  <c r="NF4" i="20"/>
  <c r="NG5" i="19"/>
  <c r="NF4" i="19"/>
  <c r="NF4" i="18"/>
  <c r="IY5" i="15"/>
  <c r="IX4" i="15"/>
  <c r="IM5" i="11"/>
  <c r="IL4" i="11"/>
  <c r="NH5" i="20" l="1"/>
  <c r="NG4" i="20"/>
  <c r="NG4" i="19"/>
  <c r="NH5" i="19"/>
  <c r="NG4" i="18"/>
  <c r="IY4" i="15"/>
  <c r="IZ5" i="15"/>
  <c r="IN5" i="11"/>
  <c r="IM4" i="11"/>
  <c r="NI5" i="20" l="1"/>
  <c r="NH4" i="20"/>
  <c r="NI5" i="19"/>
  <c r="NH4" i="19"/>
  <c r="NH4" i="18"/>
  <c r="JA5" i="15"/>
  <c r="IZ4" i="15"/>
  <c r="IO5" i="11"/>
  <c r="IN4" i="11"/>
  <c r="NJ5" i="20" l="1"/>
  <c r="NI4" i="20"/>
  <c r="NJ5" i="19"/>
  <c r="NI4" i="19"/>
  <c r="NI4" i="18"/>
  <c r="JB5" i="15"/>
  <c r="JA4" i="15"/>
  <c r="IP5" i="11"/>
  <c r="IO4" i="11"/>
  <c r="NJ4" i="20" l="1"/>
  <c r="NK5" i="20"/>
  <c r="NK5" i="19"/>
  <c r="NJ4" i="19"/>
  <c r="NJ4" i="18"/>
  <c r="JC5" i="15"/>
  <c r="JB4" i="15"/>
  <c r="IQ5" i="11"/>
  <c r="IP4" i="11"/>
  <c r="NL5" i="20" l="1"/>
  <c r="NK4" i="20"/>
  <c r="NL5" i="19"/>
  <c r="NK4" i="19"/>
  <c r="NK4" i="18"/>
  <c r="JD5" i="15"/>
  <c r="JC4" i="15"/>
  <c r="IR5" i="11"/>
  <c r="IQ4" i="11"/>
  <c r="NM5" i="20" l="1"/>
  <c r="NL4" i="20"/>
  <c r="NM5" i="19"/>
  <c r="NL4" i="19"/>
  <c r="NL4" i="18"/>
  <c r="JE5" i="15"/>
  <c r="JD4" i="15"/>
  <c r="IR4" i="11"/>
  <c r="IS5" i="11"/>
  <c r="NN5" i="20" l="1"/>
  <c r="NM4" i="20"/>
  <c r="NN5" i="19"/>
  <c r="NM4" i="19"/>
  <c r="NM4" i="18"/>
  <c r="JF5" i="15"/>
  <c r="JE4" i="15"/>
  <c r="IT5" i="11"/>
  <c r="IS4" i="11"/>
  <c r="NO5" i="20" l="1"/>
  <c r="NN4" i="20"/>
  <c r="NO5" i="19"/>
  <c r="NN4" i="19"/>
  <c r="NN4" i="18"/>
  <c r="JG5" i="15"/>
  <c r="JF4" i="15"/>
  <c r="IU5" i="11"/>
  <c r="IT4" i="11"/>
  <c r="NP5" i="20" l="1"/>
  <c r="NO4" i="20"/>
  <c r="NO4" i="19"/>
  <c r="NP5" i="19"/>
  <c r="NO4" i="18"/>
  <c r="JH5" i="15"/>
  <c r="JG4" i="15"/>
  <c r="IV5" i="11"/>
  <c r="IU4" i="11"/>
  <c r="NQ5" i="20" l="1"/>
  <c r="NP4" i="20"/>
  <c r="NQ5" i="19"/>
  <c r="NP4" i="19"/>
  <c r="NP4" i="18"/>
  <c r="JI5" i="15"/>
  <c r="JH4" i="15"/>
  <c r="IW5" i="11"/>
  <c r="IV4" i="11"/>
  <c r="NR5" i="20" l="1"/>
  <c r="NQ4" i="20"/>
  <c r="NR5" i="19"/>
  <c r="NQ4" i="19"/>
  <c r="NQ4" i="18"/>
  <c r="JJ5" i="15"/>
  <c r="JI4" i="15"/>
  <c r="IW4" i="11"/>
  <c r="IX5" i="11"/>
  <c r="NR4" i="20" l="1"/>
  <c r="NS5" i="20"/>
  <c r="NS5" i="19"/>
  <c r="NR4" i="19"/>
  <c r="NR4" i="18"/>
  <c r="JK5" i="15"/>
  <c r="JJ4" i="15"/>
  <c r="IY5" i="11"/>
  <c r="IX4" i="11"/>
  <c r="NT5" i="20" l="1"/>
  <c r="NS4" i="20"/>
  <c r="NT5" i="19"/>
  <c r="NS4" i="19"/>
  <c r="NS4" i="18"/>
  <c r="JL5" i="15"/>
  <c r="JK4" i="15"/>
  <c r="IZ5" i="11"/>
  <c r="IY4" i="11"/>
  <c r="NU5" i="20" l="1"/>
  <c r="NT4" i="20"/>
  <c r="NU5" i="19"/>
  <c r="NT4" i="19"/>
  <c r="NT4" i="18"/>
  <c r="JM5" i="15"/>
  <c r="JL4" i="15"/>
  <c r="JA5" i="11"/>
  <c r="IZ4" i="11"/>
  <c r="NV5" i="20" l="1"/>
  <c r="NU4" i="20"/>
  <c r="NV5" i="19"/>
  <c r="NU4" i="19"/>
  <c r="NU4" i="18"/>
  <c r="JM4" i="15"/>
  <c r="JN5" i="15"/>
  <c r="JB5" i="11"/>
  <c r="JA4" i="11"/>
  <c r="NW5" i="20" l="1"/>
  <c r="NV4" i="20"/>
  <c r="NW5" i="19"/>
  <c r="NV4" i="19"/>
  <c r="NV4" i="18"/>
  <c r="JN4" i="15"/>
  <c r="JO5" i="15"/>
  <c r="JB4" i="11"/>
  <c r="JC5" i="11"/>
  <c r="NX5" i="20" l="1"/>
  <c r="NW4" i="20"/>
  <c r="NW4" i="19"/>
  <c r="NX5" i="19"/>
  <c r="NW4" i="18"/>
  <c r="JO4" i="15"/>
  <c r="JP5" i="15"/>
  <c r="JD5" i="11"/>
  <c r="JC4" i="11"/>
  <c r="NY5" i="20" l="1"/>
  <c r="NX4" i="20"/>
  <c r="NY5" i="19"/>
  <c r="NX4" i="19"/>
  <c r="NX4" i="18"/>
  <c r="JQ5" i="15"/>
  <c r="JP4" i="15"/>
  <c r="JE5" i="11"/>
  <c r="JD4" i="11"/>
  <c r="NZ5" i="20" l="1"/>
  <c r="NY4" i="20"/>
  <c r="NZ5" i="19"/>
  <c r="NY4" i="19"/>
  <c r="NY4" i="18"/>
  <c r="JR5" i="15"/>
  <c r="JQ4" i="15"/>
  <c r="JE4" i="11"/>
  <c r="JF5" i="11"/>
  <c r="NZ4" i="20" l="1"/>
  <c r="OA5" i="20"/>
  <c r="OA5" i="19"/>
  <c r="NZ4" i="19"/>
  <c r="NZ4" i="18"/>
  <c r="JS5" i="15"/>
  <c r="JR4" i="15"/>
  <c r="JF4" i="11"/>
  <c r="JG5" i="11"/>
  <c r="OB5" i="20" l="1"/>
  <c r="OA4" i="20"/>
  <c r="OB5" i="19"/>
  <c r="OA4" i="19"/>
  <c r="OA4" i="18"/>
  <c r="JT5" i="15"/>
  <c r="JS4" i="15"/>
  <c r="JH5" i="11"/>
  <c r="JG4" i="11"/>
  <c r="OC5" i="20" l="1"/>
  <c r="OB4" i="20"/>
  <c r="OC5" i="19"/>
  <c r="OB4" i="19"/>
  <c r="OB4" i="18"/>
  <c r="JU5" i="15"/>
  <c r="JT4" i="15"/>
  <c r="JI5" i="11"/>
  <c r="JH4" i="11"/>
  <c r="OC4" i="20" l="1"/>
  <c r="OD5" i="20"/>
  <c r="OD5" i="19"/>
  <c r="OC4" i="19"/>
  <c r="OC4" i="18"/>
  <c r="JV5" i="15"/>
  <c r="JU4" i="15"/>
  <c r="JJ5" i="11"/>
  <c r="JI4" i="11"/>
  <c r="OE5" i="20" l="1"/>
  <c r="OD4" i="20"/>
  <c r="OE5" i="19"/>
  <c r="OD4" i="19"/>
  <c r="OD4" i="18"/>
  <c r="JW5" i="15"/>
  <c r="JV4" i="15"/>
  <c r="JJ4" i="11"/>
  <c r="JK5" i="11"/>
  <c r="OF5" i="20" l="1"/>
  <c r="OE4" i="20"/>
  <c r="OF5" i="19"/>
  <c r="OE4" i="19"/>
  <c r="OE4" i="18"/>
  <c r="JX5" i="15"/>
  <c r="JW4" i="15"/>
  <c r="JL5" i="11"/>
  <c r="JK4" i="11"/>
  <c r="OG5" i="20" l="1"/>
  <c r="OF4" i="20"/>
  <c r="OG5" i="19"/>
  <c r="OF4" i="19"/>
  <c r="OF4" i="18"/>
  <c r="JY5" i="15"/>
  <c r="JX4" i="15"/>
  <c r="JL4" i="11"/>
  <c r="JM5" i="11"/>
  <c r="OH5" i="20" l="1"/>
  <c r="OG4" i="20"/>
  <c r="OH5" i="19"/>
  <c r="OG4" i="19"/>
  <c r="OG4" i="18"/>
  <c r="JZ5" i="15"/>
  <c r="JY4" i="15"/>
  <c r="JM4" i="11"/>
  <c r="JN5" i="11"/>
  <c r="OH4" i="20" l="1"/>
  <c r="OI5" i="20"/>
  <c r="OI5" i="19"/>
  <c r="OH4" i="19"/>
  <c r="OH4" i="18"/>
  <c r="KA5" i="15"/>
  <c r="JZ4" i="15"/>
  <c r="JN4" i="11"/>
  <c r="JO5" i="11"/>
  <c r="OJ5" i="20" l="1"/>
  <c r="OI4" i="20"/>
  <c r="OJ5" i="19"/>
  <c r="OI4" i="19"/>
  <c r="OI4" i="18"/>
  <c r="KB5" i="15"/>
  <c r="KA4" i="15"/>
  <c r="JP5" i="11"/>
  <c r="JO4" i="11"/>
  <c r="OK5" i="20" l="1"/>
  <c r="OJ4" i="20"/>
  <c r="OK5" i="19"/>
  <c r="OJ4" i="19"/>
  <c r="OJ4" i="18"/>
  <c r="KC5" i="15"/>
  <c r="KB4" i="15"/>
  <c r="JP4" i="11"/>
  <c r="JQ5" i="11"/>
  <c r="OL5" i="20" l="1"/>
  <c r="OK4" i="20"/>
  <c r="OL5" i="19"/>
  <c r="OK4" i="19"/>
  <c r="OK4" i="18"/>
  <c r="KC4" i="15"/>
  <c r="KD5" i="15"/>
  <c r="JR5" i="11"/>
  <c r="JQ4" i="11"/>
  <c r="OM5" i="20" l="1"/>
  <c r="OL4" i="20"/>
  <c r="OM5" i="19"/>
  <c r="OL4" i="19"/>
  <c r="OL4" i="18"/>
  <c r="KE5" i="15"/>
  <c r="KD4" i="15"/>
  <c r="JS5" i="11"/>
  <c r="JR4" i="11"/>
  <c r="ON5" i="20" l="1"/>
  <c r="OM4" i="20"/>
  <c r="OM4" i="19"/>
  <c r="ON5" i="19"/>
  <c r="OM4" i="18"/>
  <c r="KE4" i="15"/>
  <c r="KF5" i="15"/>
  <c r="JT5" i="11"/>
  <c r="JS4" i="11"/>
  <c r="OO5" i="20" l="1"/>
  <c r="ON4" i="20"/>
  <c r="OO5" i="19"/>
  <c r="ON4" i="19"/>
  <c r="ON4" i="18"/>
  <c r="KG5" i="15"/>
  <c r="KF4" i="15"/>
  <c r="JT4" i="11"/>
  <c r="JU5" i="11"/>
  <c r="OP5" i="20" l="1"/>
  <c r="OO4" i="20"/>
  <c r="OP5" i="19"/>
  <c r="OO4" i="19"/>
  <c r="OO4" i="18"/>
  <c r="KH5" i="15"/>
  <c r="KG4" i="15"/>
  <c r="JV5" i="11"/>
  <c r="JU4" i="11"/>
  <c r="OP4" i="20" l="1"/>
  <c r="OQ5" i="20"/>
  <c r="OQ5" i="19"/>
  <c r="OP4" i="19"/>
  <c r="OP4" i="18"/>
  <c r="KI5" i="15"/>
  <c r="KH4" i="15"/>
  <c r="JV4" i="11"/>
  <c r="JW5" i="11"/>
  <c r="OR5" i="20" l="1"/>
  <c r="OQ4" i="20"/>
  <c r="OR5" i="19"/>
  <c r="OQ4" i="19"/>
  <c r="OQ4" i="18"/>
  <c r="KJ5" i="15"/>
  <c r="KI4" i="15"/>
  <c r="JX5" i="11"/>
  <c r="JW4" i="11"/>
  <c r="OS5" i="20" l="1"/>
  <c r="OR4" i="20"/>
  <c r="OS5" i="19"/>
  <c r="OR4" i="19"/>
  <c r="OR4" i="18"/>
  <c r="KK5" i="15"/>
  <c r="KJ4" i="15"/>
  <c r="JY5" i="11"/>
  <c r="JX4" i="11"/>
  <c r="OT5" i="20" l="1"/>
  <c r="OS4" i="20"/>
  <c r="OT5" i="19"/>
  <c r="OS4" i="19"/>
  <c r="OS4" i="18"/>
  <c r="KL5" i="15"/>
  <c r="KK4" i="15"/>
  <c r="JZ5" i="11"/>
  <c r="JY4" i="11"/>
  <c r="OU5" i="20" l="1"/>
  <c r="OT4" i="20"/>
  <c r="OU5" i="19"/>
  <c r="OT4" i="19"/>
  <c r="OT4" i="18"/>
  <c r="KM5" i="15"/>
  <c r="KL4" i="15"/>
  <c r="KA5" i="11"/>
  <c r="JZ4" i="11"/>
  <c r="OV5" i="20" l="1"/>
  <c r="OU4" i="20"/>
  <c r="OU4" i="19"/>
  <c r="OV5" i="19"/>
  <c r="OU4" i="18"/>
  <c r="KN5" i="15"/>
  <c r="KM4" i="15"/>
  <c r="KB5" i="11"/>
  <c r="KA4" i="11"/>
  <c r="OW5" i="20" l="1"/>
  <c r="OV4" i="20"/>
  <c r="OW5" i="19"/>
  <c r="OV4" i="19"/>
  <c r="OV4" i="18"/>
  <c r="KO5" i="15"/>
  <c r="KN4" i="15"/>
  <c r="KC5" i="11"/>
  <c r="KB4" i="11"/>
  <c r="OX5" i="20" l="1"/>
  <c r="OW4" i="20"/>
  <c r="OX5" i="19"/>
  <c r="OW4" i="19"/>
  <c r="OW4" i="18"/>
  <c r="KP5" i="15"/>
  <c r="KO4" i="15"/>
  <c r="KD5" i="11"/>
  <c r="KC4" i="11"/>
  <c r="OX4" i="20" l="1"/>
  <c r="OY5" i="20"/>
  <c r="OY5" i="19"/>
  <c r="OX4" i="19"/>
  <c r="OX4" i="18"/>
  <c r="KQ5" i="15"/>
  <c r="KP4" i="15"/>
  <c r="KE5" i="11"/>
  <c r="KD4" i="11"/>
  <c r="OZ5" i="20" l="1"/>
  <c r="OY4" i="20"/>
  <c r="OZ5" i="19"/>
  <c r="OY4" i="19"/>
  <c r="OY4" i="18"/>
  <c r="KR5" i="15"/>
  <c r="KQ4" i="15"/>
  <c r="KF5" i="11"/>
  <c r="KE4" i="11"/>
  <c r="PA5" i="20" l="1"/>
  <c r="OZ4" i="20"/>
  <c r="PA5" i="19"/>
  <c r="OZ4" i="19"/>
  <c r="OZ4" i="18"/>
  <c r="KS5" i="15"/>
  <c r="KR4" i="15"/>
  <c r="KG5" i="11"/>
  <c r="KF4" i="11"/>
  <c r="PB5" i="20" l="1"/>
  <c r="PA4" i="20"/>
  <c r="PB5" i="19"/>
  <c r="PA4" i="19"/>
  <c r="PA4" i="18"/>
  <c r="KS4" i="15"/>
  <c r="KT5" i="15"/>
  <c r="KH5" i="11"/>
  <c r="KG4" i="11"/>
  <c r="PC5" i="20" l="1"/>
  <c r="PB4" i="20"/>
  <c r="PC5" i="19"/>
  <c r="PB4" i="19"/>
  <c r="PB4" i="18"/>
  <c r="KT4" i="15"/>
  <c r="KU5" i="15"/>
  <c r="KI5" i="11"/>
  <c r="KH4" i="11"/>
  <c r="PD5" i="20" l="1"/>
  <c r="PC4" i="20"/>
  <c r="PC4" i="19"/>
  <c r="PD5" i="19"/>
  <c r="PC4" i="18"/>
  <c r="KU4" i="15"/>
  <c r="KV5" i="15"/>
  <c r="KJ5" i="11"/>
  <c r="KI4" i="11"/>
  <c r="PE5" i="20" l="1"/>
  <c r="PD4" i="20"/>
  <c r="PE5" i="19"/>
  <c r="PD4" i="19"/>
  <c r="PD4" i="18"/>
  <c r="KW5" i="15"/>
  <c r="KV4" i="15"/>
  <c r="KK5" i="11"/>
  <c r="KJ4" i="11"/>
  <c r="PF5" i="20" l="1"/>
  <c r="PE4" i="20"/>
  <c r="PF5" i="19"/>
  <c r="PE4" i="19"/>
  <c r="PE4" i="18"/>
  <c r="KX5" i="15"/>
  <c r="KW4" i="15"/>
  <c r="KL5" i="11"/>
  <c r="KK4" i="11"/>
  <c r="PF4" i="20" l="1"/>
  <c r="PG5" i="20"/>
  <c r="PG5" i="19"/>
  <c r="PF4" i="19"/>
  <c r="PF4" i="18"/>
  <c r="KY5" i="15"/>
  <c r="KX4" i="15"/>
  <c r="KM5" i="11"/>
  <c r="KL4" i="11"/>
  <c r="PH5" i="20" l="1"/>
  <c r="PG4" i="20"/>
  <c r="PH5" i="19"/>
  <c r="PG4" i="19"/>
  <c r="PG4" i="18"/>
  <c r="KZ5" i="15"/>
  <c r="KY4" i="15"/>
  <c r="KN5" i="11"/>
  <c r="KM4" i="11"/>
  <c r="PI5" i="20" l="1"/>
  <c r="PH4" i="20"/>
  <c r="PI5" i="19"/>
  <c r="PH4" i="19"/>
  <c r="PH4" i="18"/>
  <c r="LA5" i="15"/>
  <c r="KZ4" i="15"/>
  <c r="KO5" i="11"/>
  <c r="KN4" i="11"/>
  <c r="PI4" i="20" l="1"/>
  <c r="PJ5" i="20"/>
  <c r="PJ5" i="19"/>
  <c r="PI4" i="19"/>
  <c r="PI4" i="18"/>
  <c r="LB5" i="15"/>
  <c r="LA4" i="15"/>
  <c r="KP5" i="11"/>
  <c r="KO4" i="11"/>
  <c r="PK5" i="20" l="1"/>
  <c r="PJ4" i="20"/>
  <c r="PK5" i="19"/>
  <c r="PJ4" i="19"/>
  <c r="PJ4" i="18"/>
  <c r="LC5" i="15"/>
  <c r="LB4" i="15"/>
  <c r="KQ5" i="11"/>
  <c r="KP4" i="11"/>
  <c r="PL5" i="20" l="1"/>
  <c r="PK4" i="20"/>
  <c r="PK4" i="19"/>
  <c r="PL5" i="19"/>
  <c r="PK4" i="18"/>
  <c r="LD5" i="15"/>
  <c r="LC4" i="15"/>
  <c r="KR5" i="11"/>
  <c r="KQ4" i="11"/>
  <c r="PM5" i="20" l="1"/>
  <c r="PL4" i="20"/>
  <c r="PM5" i="19"/>
  <c r="PL4" i="19"/>
  <c r="PL4" i="18"/>
  <c r="LE5" i="15"/>
  <c r="LD4" i="15"/>
  <c r="KS5" i="11"/>
  <c r="KR4" i="11"/>
  <c r="PN5" i="20" l="1"/>
  <c r="PM4" i="20"/>
  <c r="PN5" i="19"/>
  <c r="PM4" i="19"/>
  <c r="PM4" i="18"/>
  <c r="LF5" i="15"/>
  <c r="LE4" i="15"/>
  <c r="KT5" i="11"/>
  <c r="KS4" i="11"/>
  <c r="PN4" i="20" l="1"/>
  <c r="PO5" i="20"/>
  <c r="PO5" i="19"/>
  <c r="PN4" i="19"/>
  <c r="PN4" i="18"/>
  <c r="LG5" i="15"/>
  <c r="LF4" i="15"/>
  <c r="KU5" i="11"/>
  <c r="KT4" i="11"/>
  <c r="PP5" i="20" l="1"/>
  <c r="PO4" i="20"/>
  <c r="PP5" i="19"/>
  <c r="PO4" i="19"/>
  <c r="PO4" i="18"/>
  <c r="LH5" i="15"/>
  <c r="LG4" i="15"/>
  <c r="KV5" i="11"/>
  <c r="KU4" i="11"/>
  <c r="PQ5" i="20" l="1"/>
  <c r="PP4" i="20"/>
  <c r="PQ5" i="19"/>
  <c r="PP4" i="19"/>
  <c r="PP4" i="18"/>
  <c r="LI5" i="15"/>
  <c r="LH4" i="15"/>
  <c r="KW5" i="11"/>
  <c r="KV4" i="11"/>
  <c r="PR5" i="20" l="1"/>
  <c r="PQ4" i="20"/>
  <c r="PR5" i="19"/>
  <c r="PQ4" i="19"/>
  <c r="PQ4" i="18"/>
  <c r="LJ5" i="15"/>
  <c r="LI4" i="15"/>
  <c r="KX5" i="11"/>
  <c r="KW4" i="11"/>
  <c r="PS5" i="20" l="1"/>
  <c r="PR4" i="20"/>
  <c r="PS5" i="19"/>
  <c r="PR4" i="19"/>
  <c r="PR4" i="18"/>
  <c r="LK5" i="15"/>
  <c r="LJ4" i="15"/>
  <c r="KY5" i="11"/>
  <c r="KX4" i="11"/>
  <c r="PT5" i="20" l="1"/>
  <c r="PS4" i="20"/>
  <c r="PS4" i="19"/>
  <c r="PT5" i="19"/>
  <c r="PS4" i="18"/>
  <c r="LK4" i="15"/>
  <c r="LL5" i="15"/>
  <c r="KZ5" i="11"/>
  <c r="KY4" i="11"/>
  <c r="PU5" i="20" l="1"/>
  <c r="PT4" i="20"/>
  <c r="PU5" i="19"/>
  <c r="PT4" i="19"/>
  <c r="PT4" i="18"/>
  <c r="LM5" i="15"/>
  <c r="LL4" i="15"/>
  <c r="LA5" i="11"/>
  <c r="KZ4" i="11"/>
  <c r="PV5" i="20" l="1"/>
  <c r="PU4" i="20"/>
  <c r="PV5" i="19"/>
  <c r="PU4" i="19"/>
  <c r="PU4" i="18"/>
  <c r="LN5" i="15"/>
  <c r="LM4" i="15"/>
  <c r="LB5" i="11"/>
  <c r="LA4" i="11"/>
  <c r="PV4" i="20" l="1"/>
  <c r="PW5" i="20"/>
  <c r="PW5" i="19"/>
  <c r="PV4" i="19"/>
  <c r="PV4" i="18"/>
  <c r="LO5" i="15"/>
  <c r="LN4" i="15"/>
  <c r="LC5" i="11"/>
  <c r="LB4" i="11"/>
  <c r="PX5" i="20" l="1"/>
  <c r="PW4" i="20"/>
  <c r="PX5" i="19"/>
  <c r="PW4" i="19"/>
  <c r="PW4" i="18"/>
  <c r="LP5" i="15"/>
  <c r="LO4" i="15"/>
  <c r="LD5" i="11"/>
  <c r="LC4" i="11"/>
  <c r="PY5" i="20" l="1"/>
  <c r="PX4" i="20"/>
  <c r="PY5" i="19"/>
  <c r="PX4" i="19"/>
  <c r="PX4" i="18"/>
  <c r="LQ5" i="15"/>
  <c r="LP4" i="15"/>
  <c r="LE5" i="11"/>
  <c r="LD4" i="11"/>
  <c r="PZ5" i="20" l="1"/>
  <c r="PY4" i="20"/>
  <c r="PZ5" i="19"/>
  <c r="PY4" i="19"/>
  <c r="PY4" i="18"/>
  <c r="LR5" i="15"/>
  <c r="LQ4" i="15"/>
  <c r="LF5" i="11"/>
  <c r="LE4" i="11"/>
  <c r="QA5" i="20" l="1"/>
  <c r="PZ4" i="20"/>
  <c r="QA5" i="19"/>
  <c r="PZ4" i="19"/>
  <c r="PZ4" i="18"/>
  <c r="LS5" i="15"/>
  <c r="LR4" i="15"/>
  <c r="LG5" i="11"/>
  <c r="LF4" i="11"/>
  <c r="QB5" i="20" l="1"/>
  <c r="QA4" i="20"/>
  <c r="QA4" i="19"/>
  <c r="QB5" i="19"/>
  <c r="QA4" i="18"/>
  <c r="LT5" i="15"/>
  <c r="LS4" i="15"/>
  <c r="LH5" i="11"/>
  <c r="LG4" i="11"/>
  <c r="QC5" i="20" l="1"/>
  <c r="QB4" i="20"/>
  <c r="QC5" i="19"/>
  <c r="QB4" i="19"/>
  <c r="QB4" i="18"/>
  <c r="LU5" i="15"/>
  <c r="LT4" i="15"/>
  <c r="LI5" i="11"/>
  <c r="LH4" i="11"/>
  <c r="QD5" i="20" l="1"/>
  <c r="QC4" i="20"/>
  <c r="QD5" i="19"/>
  <c r="QC4" i="19"/>
  <c r="QC4" i="18"/>
  <c r="LV5" i="15"/>
  <c r="LU4" i="15"/>
  <c r="LJ5" i="11"/>
  <c r="LI4" i="11"/>
  <c r="QD4" i="20" l="1"/>
  <c r="QE5" i="20"/>
  <c r="QE5" i="19"/>
  <c r="QD4" i="19"/>
  <c r="QD4" i="18"/>
  <c r="LW5" i="15"/>
  <c r="LV4" i="15"/>
  <c r="LK5" i="11"/>
  <c r="LJ4" i="11"/>
  <c r="QF5" i="20" l="1"/>
  <c r="QE4" i="20"/>
  <c r="QF5" i="19"/>
  <c r="QE4" i="19"/>
  <c r="QE4" i="18"/>
  <c r="LX5" i="15"/>
  <c r="LW4" i="15"/>
  <c r="LL5" i="11"/>
  <c r="LK4" i="11"/>
  <c r="QG5" i="20" l="1"/>
  <c r="QF4" i="20"/>
  <c r="QG5" i="19"/>
  <c r="QF4" i="19"/>
  <c r="QF4" i="18"/>
  <c r="LY5" i="15"/>
  <c r="LX4" i="15"/>
  <c r="LM5" i="11"/>
  <c r="LL4" i="11"/>
  <c r="QH5" i="20" l="1"/>
  <c r="QG4" i="20"/>
  <c r="QH5" i="19"/>
  <c r="QG4" i="19"/>
  <c r="QG4" i="18"/>
  <c r="LZ5" i="15"/>
  <c r="LY4" i="15"/>
  <c r="LN5" i="11"/>
  <c r="LM4" i="11"/>
  <c r="QI5" i="20" l="1"/>
  <c r="QH4" i="20"/>
  <c r="QI5" i="19"/>
  <c r="QH4" i="19"/>
  <c r="QH4" i="18"/>
  <c r="LZ4" i="15"/>
  <c r="MA5" i="15"/>
  <c r="LO5" i="11"/>
  <c r="LN4" i="11"/>
  <c r="QJ5" i="20" l="1"/>
  <c r="QI4" i="20"/>
  <c r="QI4" i="19"/>
  <c r="QJ5" i="19"/>
  <c r="QI4" i="18"/>
  <c r="MA4" i="15"/>
  <c r="MB5" i="15"/>
  <c r="LP5" i="11"/>
  <c r="LO4" i="11"/>
  <c r="QK5" i="20" l="1"/>
  <c r="QJ4" i="20"/>
  <c r="QK5" i="19"/>
  <c r="QJ4" i="19"/>
  <c r="QJ4" i="18"/>
  <c r="MC5" i="15"/>
  <c r="MB4" i="15"/>
  <c r="LQ5" i="11"/>
  <c r="LP4" i="11"/>
  <c r="QL5" i="20" l="1"/>
  <c r="QK4" i="20"/>
  <c r="QL5" i="19"/>
  <c r="QK4" i="19"/>
  <c r="QK4" i="18"/>
  <c r="MD5" i="15"/>
  <c r="MC4" i="15"/>
  <c r="LR5" i="11"/>
  <c r="LQ4" i="11"/>
  <c r="QL4" i="20" l="1"/>
  <c r="QM5" i="20"/>
  <c r="QM5" i="19"/>
  <c r="QL4" i="19"/>
  <c r="QL4" i="18"/>
  <c r="ME5" i="15"/>
  <c r="MD4" i="15"/>
  <c r="LS5" i="11"/>
  <c r="LR4" i="11"/>
  <c r="QN5" i="20" l="1"/>
  <c r="QM4" i="20"/>
  <c r="QN5" i="19"/>
  <c r="QM4" i="19"/>
  <c r="QM4" i="18"/>
  <c r="MF5" i="15"/>
  <c r="ME4" i="15"/>
  <c r="LT5" i="11"/>
  <c r="LS4" i="11"/>
  <c r="QO5" i="20" l="1"/>
  <c r="QN4" i="20"/>
  <c r="QO5" i="19"/>
  <c r="QN4" i="19"/>
  <c r="QN4" i="18"/>
  <c r="MG5" i="15"/>
  <c r="MF4" i="15"/>
  <c r="LU5" i="11"/>
  <c r="LT4" i="11"/>
  <c r="QO4" i="20" l="1"/>
  <c r="QP5" i="20"/>
  <c r="QP5" i="19"/>
  <c r="QO4" i="19"/>
  <c r="QO4" i="18"/>
  <c r="MH5" i="15"/>
  <c r="MG4" i="15"/>
  <c r="LV5" i="11"/>
  <c r="LU4" i="11"/>
  <c r="QQ5" i="20" l="1"/>
  <c r="QP4" i="20"/>
  <c r="QQ5" i="19"/>
  <c r="QP4" i="19"/>
  <c r="QP4" i="18"/>
  <c r="MI5" i="15"/>
  <c r="MH4" i="15"/>
  <c r="LW5" i="11"/>
  <c r="LV4" i="11"/>
  <c r="QR5" i="20" l="1"/>
  <c r="QQ4" i="20"/>
  <c r="QR5" i="19"/>
  <c r="QQ4" i="19"/>
  <c r="QQ4" i="18"/>
  <c r="MJ5" i="15"/>
  <c r="MI4" i="15"/>
  <c r="LX5" i="11"/>
  <c r="LW4" i="11"/>
  <c r="QS5" i="20" l="1"/>
  <c r="QR4" i="20"/>
  <c r="QS5" i="19"/>
  <c r="QR4" i="19"/>
  <c r="QR4" i="18"/>
  <c r="MK5" i="15"/>
  <c r="MJ4" i="15"/>
  <c r="LY5" i="11"/>
  <c r="LX4" i="11"/>
  <c r="QT5" i="20" l="1"/>
  <c r="QS4" i="20"/>
  <c r="QT5" i="19"/>
  <c r="QS4" i="19"/>
  <c r="QS4" i="18"/>
  <c r="ML5" i="15"/>
  <c r="MK4" i="15"/>
  <c r="LZ5" i="11"/>
  <c r="LY4" i="11"/>
  <c r="QT4" i="20" l="1"/>
  <c r="QU5" i="20"/>
  <c r="QU5" i="19"/>
  <c r="QT4" i="19"/>
  <c r="QT4" i="18"/>
  <c r="MM5" i="15"/>
  <c r="ML4" i="15"/>
  <c r="MA5" i="11"/>
  <c r="LZ4" i="11"/>
  <c r="QV5" i="20" l="1"/>
  <c r="QU4" i="20"/>
  <c r="QV5" i="19"/>
  <c r="QU4" i="19"/>
  <c r="QU4" i="18"/>
  <c r="MN5" i="15"/>
  <c r="MM4" i="15"/>
  <c r="MB5" i="11"/>
  <c r="MA4" i="11"/>
  <c r="QW5" i="20" l="1"/>
  <c r="QV4" i="20"/>
  <c r="QW5" i="19"/>
  <c r="QV4" i="19"/>
  <c r="QV4" i="18"/>
  <c r="MO5" i="15"/>
  <c r="MN4" i="15"/>
  <c r="MC5" i="11"/>
  <c r="MB4" i="11"/>
  <c r="QX5" i="20" l="1"/>
  <c r="QW4" i="20"/>
  <c r="QX5" i="19"/>
  <c r="QW4" i="19"/>
  <c r="QW4" i="18"/>
  <c r="MP5" i="15"/>
  <c r="MO4" i="15"/>
  <c r="MD5" i="11"/>
  <c r="MC4" i="11"/>
  <c r="QY5" i="20" l="1"/>
  <c r="QX4" i="20"/>
  <c r="QY5" i="19"/>
  <c r="QX4" i="19"/>
  <c r="QX4" i="18"/>
  <c r="MQ5" i="15"/>
  <c r="MP4" i="15"/>
  <c r="ME5" i="11"/>
  <c r="MD4" i="11"/>
  <c r="QZ5" i="20" l="1"/>
  <c r="QY4" i="20"/>
  <c r="QY4" i="19"/>
  <c r="QZ5" i="19"/>
  <c r="QY4" i="18"/>
  <c r="MQ4" i="15"/>
  <c r="MR5" i="15"/>
  <c r="ME4" i="11"/>
  <c r="MF5" i="11"/>
  <c r="RA5" i="20" l="1"/>
  <c r="QZ4" i="20"/>
  <c r="RA5" i="19"/>
  <c r="QZ4" i="19"/>
  <c r="QZ4" i="18"/>
  <c r="MS5" i="15"/>
  <c r="MR4" i="15"/>
  <c r="MG5" i="11"/>
  <c r="MF4" i="11"/>
  <c r="RB5" i="20" l="1"/>
  <c r="RA4" i="20"/>
  <c r="RB5" i="19"/>
  <c r="RA4" i="19"/>
  <c r="RA4" i="18"/>
  <c r="MT5" i="15"/>
  <c r="MS4" i="15"/>
  <c r="MH5" i="11"/>
  <c r="MG4" i="11"/>
  <c r="RB4" i="20" l="1"/>
  <c r="RC5" i="20"/>
  <c r="RC5" i="19"/>
  <c r="RB4" i="19"/>
  <c r="RB4" i="18"/>
  <c r="MU5" i="15"/>
  <c r="MT4" i="15"/>
  <c r="MH4" i="11"/>
  <c r="MI5" i="11"/>
  <c r="RD5" i="20" l="1"/>
  <c r="RC4" i="20"/>
  <c r="RD5" i="19"/>
  <c r="RC4" i="19"/>
  <c r="RC4" i="18"/>
  <c r="MV5" i="15"/>
  <c r="MU4" i="15"/>
  <c r="MJ5" i="11"/>
  <c r="MI4" i="11"/>
  <c r="RE5" i="20" l="1"/>
  <c r="RD4" i="20"/>
  <c r="RE5" i="19"/>
  <c r="RD4" i="19"/>
  <c r="RD4" i="18"/>
  <c r="MW5" i="15"/>
  <c r="MV4" i="15"/>
  <c r="MJ4" i="11"/>
  <c r="MK5" i="11"/>
  <c r="RF5" i="20" l="1"/>
  <c r="RE4" i="20"/>
  <c r="RF5" i="19"/>
  <c r="RE4" i="19"/>
  <c r="RE4" i="18"/>
  <c r="MX5" i="15"/>
  <c r="MW4" i="15"/>
  <c r="ML5" i="11"/>
  <c r="MK4" i="11"/>
  <c r="RG5" i="20" l="1"/>
  <c r="RF4" i="20"/>
  <c r="RG5" i="19"/>
  <c r="RF4" i="19"/>
  <c r="RF4" i="18"/>
  <c r="MY5" i="15"/>
  <c r="MX4" i="15"/>
  <c r="ML4" i="11"/>
  <c r="MM5" i="11"/>
  <c r="RH5" i="20" l="1"/>
  <c r="RG4" i="20"/>
  <c r="RG4" i="19"/>
  <c r="RH5" i="19"/>
  <c r="RG4" i="18"/>
  <c r="MZ5" i="15"/>
  <c r="MY4" i="15"/>
  <c r="MM4" i="11"/>
  <c r="MN5" i="11"/>
  <c r="RI5" i="20" l="1"/>
  <c r="RH4" i="20"/>
  <c r="RI5" i="19"/>
  <c r="RH4" i="19"/>
  <c r="RH4" i="18"/>
  <c r="NA5" i="15"/>
  <c r="MZ4" i="15"/>
  <c r="MO5" i="11"/>
  <c r="MN4" i="11"/>
  <c r="RJ5" i="20" l="1"/>
  <c r="RI4" i="20"/>
  <c r="RJ5" i="19"/>
  <c r="RI4" i="19"/>
  <c r="RI4" i="18"/>
  <c r="NB5" i="15"/>
  <c r="NA4" i="15"/>
  <c r="MP5" i="11"/>
  <c r="MO4" i="11"/>
  <c r="RJ4" i="20" l="1"/>
  <c r="RK5" i="20"/>
  <c r="RK5" i="19"/>
  <c r="RJ4" i="19"/>
  <c r="RJ4" i="18"/>
  <c r="NC5" i="15"/>
  <c r="NB4" i="15"/>
  <c r="MQ5" i="11"/>
  <c r="MP4" i="11"/>
  <c r="RL5" i="20" l="1"/>
  <c r="RK4" i="20"/>
  <c r="RL5" i="19"/>
  <c r="RK4" i="19"/>
  <c r="RK4" i="18"/>
  <c r="ND5" i="15"/>
  <c r="NC4" i="15"/>
  <c r="MR5" i="11"/>
  <c r="MQ4" i="11"/>
  <c r="RM5" i="20" l="1"/>
  <c r="RL4" i="20"/>
  <c r="RM5" i="19"/>
  <c r="RL4" i="19"/>
  <c r="RL4" i="18"/>
  <c r="NE5" i="15"/>
  <c r="ND4" i="15"/>
  <c r="MS5" i="11"/>
  <c r="MR4" i="11"/>
  <c r="RN5" i="20" l="1"/>
  <c r="RM4" i="20"/>
  <c r="RN5" i="19"/>
  <c r="RM4" i="19"/>
  <c r="RM4" i="18"/>
  <c r="NF5" i="15"/>
  <c r="NE4" i="15"/>
  <c r="MT5" i="11"/>
  <c r="MS4" i="11"/>
  <c r="RO5" i="20" l="1"/>
  <c r="RN4" i="20"/>
  <c r="RO5" i="19"/>
  <c r="RN4" i="19"/>
  <c r="RN4" i="18"/>
  <c r="NF4" i="15"/>
  <c r="NG5" i="15"/>
  <c r="MU5" i="11"/>
  <c r="MT4" i="11"/>
  <c r="RP5" i="20" l="1"/>
  <c r="RO4" i="20"/>
  <c r="RO4" i="19"/>
  <c r="RP5" i="19"/>
  <c r="RO4" i="18"/>
  <c r="NG4" i="15"/>
  <c r="NH5" i="15"/>
  <c r="MU4" i="11"/>
  <c r="MV5" i="11"/>
  <c r="RQ5" i="20" l="1"/>
  <c r="RP4" i="20"/>
  <c r="RQ5" i="19"/>
  <c r="RP4" i="19"/>
  <c r="RP4" i="18"/>
  <c r="NI5" i="15"/>
  <c r="NH4" i="15"/>
  <c r="MW5" i="11"/>
  <c r="MV4" i="11"/>
  <c r="RR5" i="20" l="1"/>
  <c r="RQ4" i="20"/>
  <c r="RR5" i="19"/>
  <c r="RQ4" i="19"/>
  <c r="RQ4" i="18"/>
  <c r="NJ5" i="15"/>
  <c r="NI4" i="15"/>
  <c r="MX5" i="11"/>
  <c r="MW4" i="11"/>
  <c r="RR4" i="20" l="1"/>
  <c r="RS5" i="20"/>
  <c r="RS5" i="19"/>
  <c r="RR4" i="19"/>
  <c r="RR4" i="18"/>
  <c r="NK5" i="15"/>
  <c r="NJ4" i="15"/>
  <c r="MX4" i="11"/>
  <c r="MY5" i="11"/>
  <c r="RT5" i="20" l="1"/>
  <c r="RS4" i="20"/>
  <c r="RT5" i="19"/>
  <c r="RS4" i="19"/>
  <c r="RS4" i="18"/>
  <c r="NL5" i="15"/>
  <c r="NK4" i="15"/>
  <c r="MZ5" i="11"/>
  <c r="MY4" i="11"/>
  <c r="RU5" i="20" l="1"/>
  <c r="RT4" i="20"/>
  <c r="RU5" i="19"/>
  <c r="RT4" i="19"/>
  <c r="RT4" i="18"/>
  <c r="NM5" i="15"/>
  <c r="NL4" i="15"/>
  <c r="NA5" i="11"/>
  <c r="MZ4" i="11"/>
  <c r="RU4" i="20" l="1"/>
  <c r="RV5" i="20"/>
  <c r="RV5" i="19"/>
  <c r="RU4" i="19"/>
  <c r="RU4" i="18"/>
  <c r="NN5" i="15"/>
  <c r="NM4" i="15"/>
  <c r="NB5" i="11"/>
  <c r="NA4" i="11"/>
  <c r="RW5" i="20" l="1"/>
  <c r="RV4" i="20"/>
  <c r="RW5" i="19"/>
  <c r="RV4" i="19"/>
  <c r="RV4" i="18"/>
  <c r="NO5" i="15"/>
  <c r="NN4" i="15"/>
  <c r="NB4" i="11"/>
  <c r="NC5" i="11"/>
  <c r="RX5" i="20" l="1"/>
  <c r="RW4" i="20"/>
  <c r="RW4" i="19"/>
  <c r="RX5" i="19"/>
  <c r="RW4" i="18"/>
  <c r="NP5" i="15"/>
  <c r="NO4" i="15"/>
  <c r="NC4" i="11"/>
  <c r="ND5" i="11"/>
  <c r="RY5" i="20" l="1"/>
  <c r="RX4" i="20"/>
  <c r="RY5" i="19"/>
  <c r="RX4" i="19"/>
  <c r="RX4" i="18"/>
  <c r="NQ5" i="15"/>
  <c r="NP4" i="15"/>
  <c r="ND4" i="11"/>
  <c r="NE5" i="11"/>
  <c r="RZ5" i="20" l="1"/>
  <c r="RY4" i="20"/>
  <c r="RZ5" i="19"/>
  <c r="RY4" i="19"/>
  <c r="RY4" i="18"/>
  <c r="NR5" i="15"/>
  <c r="NQ4" i="15"/>
  <c r="NF5" i="11"/>
  <c r="NE4" i="11"/>
  <c r="RZ4" i="20" l="1"/>
  <c r="SA5" i="20"/>
  <c r="SA5" i="19"/>
  <c r="RZ4" i="19"/>
  <c r="RZ4" i="18"/>
  <c r="NS5" i="15"/>
  <c r="NR4" i="15"/>
  <c r="NG5" i="11"/>
  <c r="NF4" i="11"/>
  <c r="SB5" i="20" l="1"/>
  <c r="SA4" i="20"/>
  <c r="SB5" i="19"/>
  <c r="SA4" i="19"/>
  <c r="SA4" i="18"/>
  <c r="NT5" i="15"/>
  <c r="NS4" i="15"/>
  <c r="NH5" i="11"/>
  <c r="NG4" i="11"/>
  <c r="SC5" i="20" l="1"/>
  <c r="SB4" i="20"/>
  <c r="SC5" i="19"/>
  <c r="SB4" i="19"/>
  <c r="SB4" i="18"/>
  <c r="NU5" i="15"/>
  <c r="NT4" i="15"/>
  <c r="NI5" i="11"/>
  <c r="NH4" i="11"/>
  <c r="SD5" i="20" l="1"/>
  <c r="SC4" i="20"/>
  <c r="SD5" i="19"/>
  <c r="SC4" i="19"/>
  <c r="SC4" i="18"/>
  <c r="NV5" i="15"/>
  <c r="NU4" i="15"/>
  <c r="NJ5" i="11"/>
  <c r="NI4" i="11"/>
  <c r="SE5" i="20" l="1"/>
  <c r="SD4" i="20"/>
  <c r="SE5" i="19"/>
  <c r="SD4" i="19"/>
  <c r="SD4" i="18"/>
  <c r="NW5" i="15"/>
  <c r="NV4" i="15"/>
  <c r="NJ4" i="11"/>
  <c r="NK5" i="11"/>
  <c r="SF5" i="20" l="1"/>
  <c r="SE4" i="20"/>
  <c r="SE4" i="19"/>
  <c r="SF5" i="19"/>
  <c r="SE4" i="18"/>
  <c r="NW4" i="15"/>
  <c r="NX5" i="15"/>
  <c r="NL5" i="11"/>
  <c r="NK4" i="11"/>
  <c r="SG5" i="20" l="1"/>
  <c r="SF4" i="20"/>
  <c r="SG5" i="19"/>
  <c r="SF4" i="19"/>
  <c r="SF4" i="18"/>
  <c r="NY5" i="15"/>
  <c r="NX4" i="15"/>
  <c r="NL4" i="11"/>
  <c r="NM5" i="11"/>
  <c r="SH5" i="20" l="1"/>
  <c r="SG4" i="20"/>
  <c r="SH5" i="19"/>
  <c r="SG4" i="19"/>
  <c r="SG4" i="18"/>
  <c r="NZ5" i="15"/>
  <c r="NY4" i="15"/>
  <c r="NN5" i="11"/>
  <c r="NM4" i="11"/>
  <c r="SH4" i="20" l="1"/>
  <c r="SI5" i="20"/>
  <c r="SI5" i="19"/>
  <c r="SH4" i="19"/>
  <c r="SH4" i="18"/>
  <c r="OA5" i="15"/>
  <c r="NZ4" i="15"/>
  <c r="NO5" i="11"/>
  <c r="NN4" i="11"/>
  <c r="SJ5" i="20" l="1"/>
  <c r="SI4" i="20"/>
  <c r="SJ5" i="19"/>
  <c r="SI4" i="19"/>
  <c r="SI4" i="18"/>
  <c r="OB5" i="15"/>
  <c r="OA4" i="15"/>
  <c r="NP5" i="11"/>
  <c r="NO4" i="11"/>
  <c r="SK5" i="20" l="1"/>
  <c r="SJ4" i="20"/>
  <c r="SK5" i="19"/>
  <c r="SJ4" i="19"/>
  <c r="SJ4" i="18"/>
  <c r="OC5" i="15"/>
  <c r="OB4" i="15"/>
  <c r="NQ5" i="11"/>
  <c r="NP4" i="11"/>
  <c r="SL5" i="20" l="1"/>
  <c r="SK4" i="20"/>
  <c r="SL5" i="19"/>
  <c r="SK4" i="19"/>
  <c r="SK4" i="18"/>
  <c r="OD5" i="15"/>
  <c r="OC4" i="15"/>
  <c r="NR5" i="11"/>
  <c r="NQ4" i="11"/>
  <c r="SM5" i="20" l="1"/>
  <c r="SL4" i="20"/>
  <c r="SM5" i="19"/>
  <c r="SL4" i="19"/>
  <c r="SL4" i="18"/>
  <c r="OE5" i="15"/>
  <c r="OD4" i="15"/>
  <c r="NR4" i="11"/>
  <c r="NS5" i="11"/>
  <c r="SN5" i="20" l="1"/>
  <c r="SM4" i="20"/>
  <c r="SM4" i="19"/>
  <c r="SN5" i="19"/>
  <c r="SM4" i="18"/>
  <c r="OF5" i="15"/>
  <c r="OE4" i="15"/>
  <c r="NT5" i="11"/>
  <c r="NS4" i="11"/>
  <c r="SO5" i="20" l="1"/>
  <c r="SN4" i="20"/>
  <c r="SO5" i="19"/>
  <c r="SN4" i="19"/>
  <c r="SN4" i="18"/>
  <c r="OG5" i="15"/>
  <c r="OF4" i="15"/>
  <c r="NT4" i="11"/>
  <c r="NU5" i="11"/>
  <c r="SP5" i="20" l="1"/>
  <c r="SO4" i="20"/>
  <c r="SP5" i="19"/>
  <c r="SO4" i="19"/>
  <c r="SO4" i="18"/>
  <c r="OH5" i="15"/>
  <c r="OG4" i="15"/>
  <c r="NV5" i="11"/>
  <c r="NU4" i="11"/>
  <c r="SP4" i="20" l="1"/>
  <c r="SQ5" i="20"/>
  <c r="SQ5" i="19"/>
  <c r="SP4" i="19"/>
  <c r="SP4" i="18"/>
  <c r="OI5" i="15"/>
  <c r="OH4" i="15"/>
  <c r="NV4" i="11"/>
  <c r="NW5" i="11"/>
  <c r="SR5" i="20" l="1"/>
  <c r="SQ4" i="20"/>
  <c r="SR5" i="19"/>
  <c r="SQ4" i="19"/>
  <c r="SQ4" i="18"/>
  <c r="OJ5" i="15"/>
  <c r="OI4" i="15"/>
  <c r="NX5" i="11"/>
  <c r="NW4" i="11"/>
  <c r="SS5" i="20" l="1"/>
  <c r="SR4" i="20"/>
  <c r="SS5" i="19"/>
  <c r="SR4" i="19"/>
  <c r="SR4" i="18"/>
  <c r="OK5" i="15"/>
  <c r="OJ4" i="15"/>
  <c r="NX4" i="11"/>
  <c r="NY5" i="11"/>
  <c r="ST5" i="20" l="1"/>
  <c r="SS4" i="20"/>
  <c r="ST5" i="19"/>
  <c r="SS4" i="19"/>
  <c r="SS4" i="18"/>
  <c r="OK4" i="15"/>
  <c r="OL5" i="15"/>
  <c r="NZ5" i="11"/>
  <c r="NY4" i="11"/>
  <c r="SU5" i="20" l="1"/>
  <c r="ST4" i="20"/>
  <c r="SU5" i="19"/>
  <c r="ST4" i="19"/>
  <c r="ST4" i="18"/>
  <c r="OL4" i="15"/>
  <c r="OM5" i="15"/>
  <c r="NZ4" i="11"/>
  <c r="OA5" i="11"/>
  <c r="SV5" i="20" l="1"/>
  <c r="SU4" i="20"/>
  <c r="SU4" i="19"/>
  <c r="SV5" i="19"/>
  <c r="SU4" i="18"/>
  <c r="OM4" i="15"/>
  <c r="ON5" i="15"/>
  <c r="OB5" i="11"/>
  <c r="OA4" i="11"/>
  <c r="SW5" i="20" l="1"/>
  <c r="SV4" i="20"/>
  <c r="SW5" i="19"/>
  <c r="SV4" i="19"/>
  <c r="SV4" i="18"/>
  <c r="OO5" i="15"/>
  <c r="ON4" i="15"/>
  <c r="OC5" i="11"/>
  <c r="OB4" i="11"/>
  <c r="SX5" i="20" l="1"/>
  <c r="SW4" i="20"/>
  <c r="SX5" i="19"/>
  <c r="SW4" i="19"/>
  <c r="SW4" i="18"/>
  <c r="OP5" i="15"/>
  <c r="OO4" i="15"/>
  <c r="OD5" i="11"/>
  <c r="OC4" i="11"/>
  <c r="SX4" i="20" l="1"/>
  <c r="SY5" i="20"/>
  <c r="SY5" i="19"/>
  <c r="SX4" i="19"/>
  <c r="SX4" i="18"/>
  <c r="OQ5" i="15"/>
  <c r="OP4" i="15"/>
  <c r="OD4" i="11"/>
  <c r="OE5" i="11"/>
  <c r="SZ5" i="20" l="1"/>
  <c r="SY4" i="20"/>
  <c r="SZ5" i="19"/>
  <c r="SY4" i="19"/>
  <c r="SY4" i="18"/>
  <c r="OR5" i="15"/>
  <c r="OQ4" i="15"/>
  <c r="OE4" i="11"/>
  <c r="OF5" i="11"/>
  <c r="TA5" i="20" l="1"/>
  <c r="SZ4" i="20"/>
  <c r="TA5" i="19"/>
  <c r="SZ4" i="19"/>
  <c r="SZ4" i="18"/>
  <c r="OS5" i="15"/>
  <c r="OR4" i="15"/>
  <c r="OG5" i="11"/>
  <c r="OF4" i="11"/>
  <c r="TA4" i="20" l="1"/>
  <c r="TB5" i="20"/>
  <c r="TB5" i="19"/>
  <c r="TA4" i="19"/>
  <c r="TA4" i="18"/>
  <c r="OT5" i="15"/>
  <c r="OS4" i="15"/>
  <c r="OG4" i="11"/>
  <c r="OH5" i="11"/>
  <c r="TC5" i="20" l="1"/>
  <c r="TB4" i="20"/>
  <c r="TC5" i="19"/>
  <c r="TB4" i="19"/>
  <c r="TB4" i="18"/>
  <c r="OU5" i="15"/>
  <c r="OT4" i="15"/>
  <c r="OH4" i="11"/>
  <c r="OI5" i="11"/>
  <c r="TD5" i="20" l="1"/>
  <c r="TC4" i="20"/>
  <c r="TD5" i="19"/>
  <c r="TC4" i="19"/>
  <c r="TC4" i="18"/>
  <c r="OV5" i="15"/>
  <c r="OU4" i="15"/>
  <c r="OI4" i="11"/>
  <c r="OJ5" i="11"/>
  <c r="TE5" i="20" l="1"/>
  <c r="TD4" i="20"/>
  <c r="TE5" i="19"/>
  <c r="TD4" i="19"/>
  <c r="TD4" i="18"/>
  <c r="OW5" i="15"/>
  <c r="OV4" i="15"/>
  <c r="OK5" i="11"/>
  <c r="OJ4" i="11"/>
  <c r="TF5" i="20" l="1"/>
  <c r="TE4" i="20"/>
  <c r="TF5" i="19"/>
  <c r="TE4" i="19"/>
  <c r="TE4" i="18"/>
  <c r="OX5" i="15"/>
  <c r="OW4" i="15"/>
  <c r="OK4" i="11"/>
  <c r="OL5" i="11"/>
  <c r="TF4" i="20" l="1"/>
  <c r="TG5" i="20"/>
  <c r="TG5" i="19"/>
  <c r="TF4" i="19"/>
  <c r="TF4" i="18"/>
  <c r="OY5" i="15"/>
  <c r="OX4" i="15"/>
  <c r="OM5" i="11"/>
  <c r="OL4" i="11"/>
  <c r="TH5" i="20" l="1"/>
  <c r="TG4" i="20"/>
  <c r="TH5" i="19"/>
  <c r="TG4" i="19"/>
  <c r="TG4" i="18"/>
  <c r="OZ5" i="15"/>
  <c r="OY4" i="15"/>
  <c r="ON5" i="11"/>
  <c r="OM4" i="11"/>
  <c r="TI5" i="20" l="1"/>
  <c r="TH4" i="20"/>
  <c r="TI5" i="19"/>
  <c r="TH4" i="19"/>
  <c r="TH4" i="18"/>
  <c r="PA5" i="15"/>
  <c r="OZ4" i="15"/>
  <c r="OO5" i="11"/>
  <c r="ON4" i="11"/>
  <c r="TJ5" i="20" l="1"/>
  <c r="TI4" i="20"/>
  <c r="TJ5" i="19"/>
  <c r="TI4" i="19"/>
  <c r="TI4" i="18"/>
  <c r="PB5" i="15"/>
  <c r="PA4" i="15"/>
  <c r="OP5" i="11"/>
  <c r="OO4" i="11"/>
  <c r="TK5" i="20" l="1"/>
  <c r="TJ4" i="20"/>
  <c r="TK5" i="19"/>
  <c r="TJ4" i="19"/>
  <c r="TJ4" i="18"/>
  <c r="PC5" i="15"/>
  <c r="PB4" i="15"/>
  <c r="OQ5" i="11"/>
  <c r="OP4" i="11"/>
  <c r="TL5" i="20" l="1"/>
  <c r="TK4" i="20"/>
  <c r="TK4" i="19"/>
  <c r="TL5" i="19"/>
  <c r="TK4" i="18"/>
  <c r="PC4" i="15"/>
  <c r="PD5" i="15"/>
  <c r="OQ4" i="11"/>
  <c r="OR5" i="11"/>
  <c r="TM5" i="20" l="1"/>
  <c r="TL4" i="20"/>
  <c r="TM5" i="19"/>
  <c r="TL4" i="19"/>
  <c r="TL4" i="18"/>
  <c r="PE5" i="15"/>
  <c r="PD4" i="15"/>
  <c r="OR4" i="11"/>
  <c r="OS5" i="11"/>
  <c r="TN5" i="20" l="1"/>
  <c r="TM4" i="20"/>
  <c r="TN5" i="19"/>
  <c r="TM4" i="19"/>
  <c r="TM4" i="18"/>
  <c r="PF5" i="15"/>
  <c r="PE4" i="15"/>
  <c r="OT5" i="11"/>
  <c r="OS4" i="11"/>
  <c r="TN4" i="20" l="1"/>
  <c r="TO5" i="20"/>
  <c r="TO5" i="19"/>
  <c r="TN4" i="19"/>
  <c r="TN4" i="18"/>
  <c r="PG5" i="15"/>
  <c r="PF4" i="15"/>
  <c r="OU5" i="11"/>
  <c r="OT4" i="11"/>
  <c r="TP5" i="20" l="1"/>
  <c r="TO4" i="20"/>
  <c r="TP5" i="19"/>
  <c r="TO4" i="19"/>
  <c r="TO4" i="18"/>
  <c r="PH5" i="15"/>
  <c r="PG4" i="15"/>
  <c r="OV5" i="11"/>
  <c r="OU4" i="11"/>
  <c r="TQ5" i="20" l="1"/>
  <c r="TP4" i="20"/>
  <c r="TQ5" i="19"/>
  <c r="TP4" i="19"/>
  <c r="TP4" i="18"/>
  <c r="PI5" i="15"/>
  <c r="PH4" i="15"/>
  <c r="OW5" i="11"/>
  <c r="OV4" i="11"/>
  <c r="TR5" i="20" l="1"/>
  <c r="TQ4" i="20"/>
  <c r="TR5" i="19"/>
  <c r="TQ4" i="19"/>
  <c r="TQ4" i="18"/>
  <c r="PJ5" i="15"/>
  <c r="PI4" i="15"/>
  <c r="OX5" i="11"/>
  <c r="OW4" i="11"/>
  <c r="TS5" i="20" l="1"/>
  <c r="TR4" i="20"/>
  <c r="TS5" i="19"/>
  <c r="TR4" i="19"/>
  <c r="TR4" i="18"/>
  <c r="PK5" i="15"/>
  <c r="PJ4" i="15"/>
  <c r="OX4" i="11"/>
  <c r="OY5" i="11"/>
  <c r="TT5" i="20" l="1"/>
  <c r="TS4" i="20"/>
  <c r="TS4" i="19"/>
  <c r="TT5" i="19"/>
  <c r="TS4" i="18"/>
  <c r="PL5" i="15"/>
  <c r="PK4" i="15"/>
  <c r="OZ5" i="11"/>
  <c r="OY4" i="11"/>
  <c r="TU5" i="20" l="1"/>
  <c r="TT4" i="20"/>
  <c r="TU5" i="19"/>
  <c r="TT4" i="19"/>
  <c r="TT4" i="18"/>
  <c r="PM5" i="15"/>
  <c r="PL4" i="15"/>
  <c r="PA5" i="11"/>
  <c r="OZ4" i="11"/>
  <c r="TV5" i="20" l="1"/>
  <c r="TU4" i="20"/>
  <c r="TV5" i="19"/>
  <c r="TU4" i="19"/>
  <c r="TU4" i="18"/>
  <c r="PN5" i="15"/>
  <c r="PM4" i="15"/>
  <c r="PB5" i="11"/>
  <c r="PA4" i="11"/>
  <c r="TV4" i="20" l="1"/>
  <c r="TW5" i="20"/>
  <c r="TW5" i="19"/>
  <c r="TV4" i="19"/>
  <c r="TV4" i="18"/>
  <c r="PO5" i="15"/>
  <c r="PN4" i="15"/>
  <c r="PB4" i="11"/>
  <c r="PC5" i="11"/>
  <c r="TX5" i="20" l="1"/>
  <c r="TW4" i="20"/>
  <c r="TX5" i="19"/>
  <c r="TW4" i="19"/>
  <c r="TW4" i="18"/>
  <c r="PP5" i="15"/>
  <c r="PO4" i="15"/>
  <c r="PC4" i="11"/>
  <c r="PD5" i="11"/>
  <c r="TY5" i="20" l="1"/>
  <c r="TX4" i="20"/>
  <c r="TY5" i="19"/>
  <c r="TX4" i="19"/>
  <c r="TX4" i="18"/>
  <c r="PQ5" i="15"/>
  <c r="PP4" i="15"/>
  <c r="PE5" i="11"/>
  <c r="PD4" i="11"/>
  <c r="TZ5" i="20" l="1"/>
  <c r="TY4" i="20"/>
  <c r="TZ5" i="19"/>
  <c r="TY4" i="19"/>
  <c r="TY4" i="18"/>
  <c r="PQ4" i="15"/>
  <c r="PR5" i="15"/>
  <c r="PF5" i="11"/>
  <c r="PE4" i="11"/>
  <c r="UA5" i="20" l="1"/>
  <c r="TZ4" i="20"/>
  <c r="UA5" i="19"/>
  <c r="TZ4" i="19"/>
  <c r="TZ4" i="18"/>
  <c r="PR4" i="15"/>
  <c r="PS5" i="15"/>
  <c r="PG5" i="11"/>
  <c r="PF4" i="11"/>
  <c r="UB5" i="20" l="1"/>
  <c r="UA4" i="20"/>
  <c r="UA4" i="19"/>
  <c r="UB5" i="19"/>
  <c r="UA4" i="18"/>
  <c r="PS4" i="15"/>
  <c r="PT5" i="15"/>
  <c r="PG4" i="11"/>
  <c r="PH5" i="11"/>
  <c r="UC5" i="20" l="1"/>
  <c r="UB4" i="20"/>
  <c r="UC5" i="19"/>
  <c r="UB4" i="19"/>
  <c r="UB4" i="18"/>
  <c r="PU5" i="15"/>
  <c r="PT4" i="15"/>
  <c r="PI5" i="11"/>
  <c r="PH4" i="11"/>
  <c r="UD5" i="20" l="1"/>
  <c r="UC4" i="20"/>
  <c r="UD5" i="19"/>
  <c r="UC4" i="19"/>
  <c r="UC4" i="18"/>
  <c r="PV5" i="15"/>
  <c r="PU4" i="15"/>
  <c r="PI4" i="11"/>
  <c r="PJ5" i="11"/>
  <c r="UD4" i="20" l="1"/>
  <c r="UE5" i="20"/>
  <c r="UE5" i="19"/>
  <c r="UD4" i="19"/>
  <c r="UD4" i="18"/>
  <c r="PW5" i="15"/>
  <c r="PV4" i="15"/>
  <c r="PK5" i="11"/>
  <c r="PJ4" i="11"/>
  <c r="UF5" i="20" l="1"/>
  <c r="UE4" i="20"/>
  <c r="UF5" i="19"/>
  <c r="UE4" i="19"/>
  <c r="UE4" i="18"/>
  <c r="PX5" i="15"/>
  <c r="PW4" i="15"/>
  <c r="PL5" i="11"/>
  <c r="PK4" i="11"/>
  <c r="UG5" i="20" l="1"/>
  <c r="UF4" i="20"/>
  <c r="UG5" i="19"/>
  <c r="UF4" i="19"/>
  <c r="UF4" i="18"/>
  <c r="PY5" i="15"/>
  <c r="PX4" i="15"/>
  <c r="PM5" i="11"/>
  <c r="PL4" i="11"/>
  <c r="UG4" i="20" l="1"/>
  <c r="UH5" i="20"/>
  <c r="UH5" i="19"/>
  <c r="UG4" i="19"/>
  <c r="UG4" i="18"/>
  <c r="PZ5" i="15"/>
  <c r="PY4" i="15"/>
  <c r="PM4" i="11"/>
  <c r="PN5" i="11"/>
  <c r="UI5" i="20" l="1"/>
  <c r="UH4" i="20"/>
  <c r="UI5" i="19"/>
  <c r="UH4" i="19"/>
  <c r="UH4" i="18"/>
  <c r="QA5" i="15"/>
  <c r="PZ4" i="15"/>
  <c r="PN4" i="11"/>
  <c r="PO5" i="11"/>
  <c r="UJ5" i="20" l="1"/>
  <c r="UI4" i="20"/>
  <c r="UI4" i="19"/>
  <c r="UJ5" i="19"/>
  <c r="UI4" i="18"/>
  <c r="QB5" i="15"/>
  <c r="QA4" i="15"/>
  <c r="PP5" i="11"/>
  <c r="PO4" i="11"/>
  <c r="UK5" i="20" l="1"/>
  <c r="UJ4" i="20"/>
  <c r="UK5" i="19"/>
  <c r="UJ4" i="19"/>
  <c r="UJ4" i="18"/>
  <c r="QC5" i="15"/>
  <c r="QB4" i="15"/>
  <c r="PQ5" i="11"/>
  <c r="PP4" i="11"/>
  <c r="UL5" i="20" l="1"/>
  <c r="UK4" i="20"/>
  <c r="UL5" i="19"/>
  <c r="UK4" i="19"/>
  <c r="UK4" i="18"/>
  <c r="QD5" i="15"/>
  <c r="QC4" i="15"/>
  <c r="PR5" i="11"/>
  <c r="PQ4" i="11"/>
  <c r="UL4" i="20" l="1"/>
  <c r="UM5" i="20"/>
  <c r="UM5" i="19"/>
  <c r="UL4" i="19"/>
  <c r="UL4" i="18"/>
  <c r="QE5" i="15"/>
  <c r="QD4" i="15"/>
  <c r="PR4" i="11"/>
  <c r="PS5" i="11"/>
  <c r="UN5" i="20" l="1"/>
  <c r="UM4" i="20"/>
  <c r="UN5" i="19"/>
  <c r="UM4" i="19"/>
  <c r="UM4" i="18"/>
  <c r="QF5" i="15"/>
  <c r="QE4" i="15"/>
  <c r="PT5" i="11"/>
  <c r="PS4" i="11"/>
  <c r="UO5" i="20" l="1"/>
  <c r="UN4" i="20"/>
  <c r="UO5" i="19"/>
  <c r="UN4" i="19"/>
  <c r="UN4" i="18"/>
  <c r="QG5" i="15"/>
  <c r="QF4" i="15"/>
  <c r="PU5" i="11"/>
  <c r="PT4" i="11"/>
  <c r="UP5" i="20" l="1"/>
  <c r="UO4" i="20"/>
  <c r="UP5" i="19"/>
  <c r="UO4" i="19"/>
  <c r="UO4" i="18"/>
  <c r="QH5" i="15"/>
  <c r="QG4" i="15"/>
  <c r="PV5" i="11"/>
  <c r="PU4" i="11"/>
  <c r="UQ5" i="20" l="1"/>
  <c r="UP4" i="20"/>
  <c r="UQ5" i="19"/>
  <c r="UP4" i="19"/>
  <c r="UP4" i="18"/>
  <c r="QI5" i="15"/>
  <c r="QH4" i="15"/>
  <c r="PV4" i="11"/>
  <c r="PW5" i="11"/>
  <c r="UR5" i="20" l="1"/>
  <c r="UQ4" i="20"/>
  <c r="UQ4" i="19"/>
  <c r="UR5" i="19"/>
  <c r="UQ4" i="18"/>
  <c r="QI4" i="15"/>
  <c r="QJ5" i="15"/>
  <c r="PW4" i="11"/>
  <c r="PX5" i="11"/>
  <c r="US5" i="20" l="1"/>
  <c r="UR4" i="20"/>
  <c r="US5" i="19"/>
  <c r="UR4" i="19"/>
  <c r="UR4" i="18"/>
  <c r="QK5" i="15"/>
  <c r="QJ4" i="15"/>
  <c r="PX4" i="11"/>
  <c r="PY5" i="11"/>
  <c r="UT5" i="20" l="1"/>
  <c r="US4" i="20"/>
  <c r="UT5" i="19"/>
  <c r="US4" i="19"/>
  <c r="US4" i="18"/>
  <c r="QL5" i="15"/>
  <c r="QK4" i="15"/>
  <c r="PZ5" i="11"/>
  <c r="PY4" i="11"/>
  <c r="UT4" i="20" l="1"/>
  <c r="UU5" i="20"/>
  <c r="UU5" i="19"/>
  <c r="UT4" i="19"/>
  <c r="UT4" i="18"/>
  <c r="QM5" i="15"/>
  <c r="QL4" i="15"/>
  <c r="QA5" i="11"/>
  <c r="PZ4" i="11"/>
  <c r="UV5" i="20" l="1"/>
  <c r="UU4" i="20"/>
  <c r="UV5" i="19"/>
  <c r="UU4" i="19"/>
  <c r="UU4" i="18"/>
  <c r="QN5" i="15"/>
  <c r="QM4" i="15"/>
  <c r="QB5" i="11"/>
  <c r="QA4" i="11"/>
  <c r="UW5" i="20" l="1"/>
  <c r="UV4" i="20"/>
  <c r="UW5" i="19"/>
  <c r="UV4" i="19"/>
  <c r="UV4" i="18"/>
  <c r="QO5" i="15"/>
  <c r="QN4" i="15"/>
  <c r="QB4" i="11"/>
  <c r="QC5" i="11"/>
  <c r="UX5" i="20" l="1"/>
  <c r="UW4" i="20"/>
  <c r="UX5" i="19"/>
  <c r="UW4" i="19"/>
  <c r="UW4" i="18"/>
  <c r="QP5" i="15"/>
  <c r="QO4" i="15"/>
  <c r="QC4" i="11"/>
  <c r="QD5" i="11"/>
  <c r="UY5" i="20" l="1"/>
  <c r="UX4" i="20"/>
  <c r="UY5" i="19"/>
  <c r="UX4" i="19"/>
  <c r="UX4" i="18"/>
  <c r="QQ5" i="15"/>
  <c r="QP4" i="15"/>
  <c r="QD4" i="11"/>
  <c r="QE5" i="11"/>
  <c r="UZ5" i="20" l="1"/>
  <c r="UY4" i="20"/>
  <c r="UY4" i="19"/>
  <c r="UZ5" i="19"/>
  <c r="UY4" i="18"/>
  <c r="QR5" i="15"/>
  <c r="QQ4" i="15"/>
  <c r="QF5" i="11"/>
  <c r="QE4" i="11"/>
  <c r="VA5" i="20" l="1"/>
  <c r="UZ4" i="20"/>
  <c r="VA5" i="19"/>
  <c r="UZ4" i="19"/>
  <c r="UZ4" i="18"/>
  <c r="QS5" i="15"/>
  <c r="QR4" i="15"/>
  <c r="QG5" i="11"/>
  <c r="QF4" i="11"/>
  <c r="VB5" i="20" l="1"/>
  <c r="VA4" i="20"/>
  <c r="VB5" i="19"/>
  <c r="VA4" i="19"/>
  <c r="VA4" i="18"/>
  <c r="QT5" i="15"/>
  <c r="QS4" i="15"/>
  <c r="QH5" i="11"/>
  <c r="QG4" i="11"/>
  <c r="VB4" i="20" l="1"/>
  <c r="VC5" i="20"/>
  <c r="VC5" i="19"/>
  <c r="VB4" i="19"/>
  <c r="VB4" i="18"/>
  <c r="QU5" i="15"/>
  <c r="QT4" i="15"/>
  <c r="QH4" i="11"/>
  <c r="QI5" i="11"/>
  <c r="VD5" i="20" l="1"/>
  <c r="VC4" i="20"/>
  <c r="VD5" i="19"/>
  <c r="VC4" i="19"/>
  <c r="VC4" i="18"/>
  <c r="QV5" i="15"/>
  <c r="QU4" i="15"/>
  <c r="QI4" i="11"/>
  <c r="QJ5" i="11"/>
  <c r="VE5" i="20" l="1"/>
  <c r="VD4" i="20"/>
  <c r="VE5" i="19"/>
  <c r="VD4" i="19"/>
  <c r="VD4" i="18"/>
  <c r="QW5" i="15"/>
  <c r="QV4" i="15"/>
  <c r="QK5" i="11"/>
  <c r="QJ4" i="11"/>
  <c r="VF5" i="20" l="1"/>
  <c r="VE4" i="20"/>
  <c r="VF5" i="19"/>
  <c r="VE4" i="19"/>
  <c r="VE4" i="18"/>
  <c r="QX5" i="15"/>
  <c r="QW4" i="15"/>
  <c r="QK4" i="11"/>
  <c r="QL5" i="11"/>
  <c r="VG5" i="20" l="1"/>
  <c r="VF4" i="20"/>
  <c r="VG5" i="19"/>
  <c r="VF4" i="19"/>
  <c r="VF4" i="18"/>
  <c r="QX4" i="15"/>
  <c r="QY5" i="15"/>
  <c r="QM5" i="11"/>
  <c r="QL4" i="11"/>
  <c r="VH5" i="20" l="1"/>
  <c r="VG4" i="20"/>
  <c r="VG4" i="19"/>
  <c r="VH5" i="19"/>
  <c r="VG4" i="18"/>
  <c r="QY4" i="15"/>
  <c r="QZ5" i="15"/>
  <c r="QN5" i="11"/>
  <c r="QM4" i="11"/>
  <c r="VI5" i="20" l="1"/>
  <c r="VH4" i="20"/>
  <c r="VI5" i="19"/>
  <c r="VH4" i="19"/>
  <c r="VH4" i="18"/>
  <c r="RA5" i="15"/>
  <c r="QZ4" i="15"/>
  <c r="QN4" i="11"/>
  <c r="QO5" i="11"/>
  <c r="VJ5" i="20" l="1"/>
  <c r="VI4" i="20"/>
  <c r="VJ5" i="19"/>
  <c r="VI4" i="19"/>
  <c r="VI4" i="18"/>
  <c r="RB5" i="15"/>
  <c r="RA4" i="15"/>
  <c r="QO4" i="11"/>
  <c r="QP5" i="11"/>
  <c r="VJ4" i="20" l="1"/>
  <c r="VK5" i="20"/>
  <c r="VK5" i="19"/>
  <c r="VJ4" i="19"/>
  <c r="VJ4" i="18"/>
  <c r="RC5" i="15"/>
  <c r="RB4" i="15"/>
  <c r="QQ5" i="11"/>
  <c r="QP4" i="11"/>
  <c r="VL5" i="20" l="1"/>
  <c r="VK4" i="20"/>
  <c r="VL5" i="19"/>
  <c r="VK4" i="19"/>
  <c r="VK4" i="18"/>
  <c r="RD5" i="15"/>
  <c r="RC4" i="15"/>
  <c r="QR5" i="11"/>
  <c r="QQ4" i="11"/>
  <c r="VM5" i="20" l="1"/>
  <c r="VL4" i="20"/>
  <c r="VM5" i="19"/>
  <c r="VL4" i="19"/>
  <c r="VL4" i="18"/>
  <c r="RE5" i="15"/>
  <c r="RD4" i="15"/>
  <c r="QS5" i="11"/>
  <c r="QR4" i="11"/>
  <c r="VM4" i="20" l="1"/>
  <c r="VN5" i="20"/>
  <c r="VN5" i="19"/>
  <c r="VM4" i="19"/>
  <c r="VM4" i="18"/>
  <c r="RF5" i="15"/>
  <c r="RE4" i="15"/>
  <c r="QT5" i="11"/>
  <c r="QS4" i="11"/>
  <c r="VO5" i="20" l="1"/>
  <c r="VN4" i="20"/>
  <c r="VO5" i="19"/>
  <c r="VN4" i="19"/>
  <c r="VN4" i="18"/>
  <c r="RG5" i="15"/>
  <c r="RF4" i="15"/>
  <c r="QU5" i="11"/>
  <c r="QT4" i="11"/>
  <c r="VP5" i="20" l="1"/>
  <c r="VO4" i="20"/>
  <c r="VP5" i="19"/>
  <c r="VO4" i="19"/>
  <c r="VO4" i="18"/>
  <c r="RH5" i="15"/>
  <c r="RG4" i="15"/>
  <c r="QV5" i="11"/>
  <c r="QU4" i="11"/>
  <c r="VQ5" i="20" l="1"/>
  <c r="VP4" i="20"/>
  <c r="VQ5" i="19"/>
  <c r="VP4" i="19"/>
  <c r="VP4" i="18"/>
  <c r="RI5" i="15"/>
  <c r="RH4" i="15"/>
  <c r="QV4" i="11"/>
  <c r="QW5" i="11"/>
  <c r="VR5" i="20" l="1"/>
  <c r="VQ4" i="20"/>
  <c r="VR5" i="19"/>
  <c r="VQ4" i="19"/>
  <c r="VQ4" i="18"/>
  <c r="RJ5" i="15"/>
  <c r="RI4" i="15"/>
  <c r="QX5" i="11"/>
  <c r="QW4" i="11"/>
  <c r="VR4" i="20" l="1"/>
  <c r="VS5" i="20"/>
  <c r="VS5" i="19"/>
  <c r="VR4" i="19"/>
  <c r="VR4" i="18"/>
  <c r="RK5" i="15"/>
  <c r="RJ4" i="15"/>
  <c r="QY5" i="11"/>
  <c r="QX4" i="11"/>
  <c r="VT5" i="20" l="1"/>
  <c r="VS4" i="20"/>
  <c r="VT5" i="19"/>
  <c r="VS4" i="19"/>
  <c r="VS4" i="18"/>
  <c r="RL5" i="15"/>
  <c r="RK4" i="15"/>
  <c r="QZ5" i="11"/>
  <c r="QY4" i="11"/>
  <c r="VU5" i="20" l="1"/>
  <c r="VT4" i="20"/>
  <c r="VU5" i="19"/>
  <c r="VT4" i="19"/>
  <c r="VT4" i="18"/>
  <c r="RM5" i="15"/>
  <c r="RL4" i="15"/>
  <c r="RA5" i="11"/>
  <c r="QZ4" i="11"/>
  <c r="VV5" i="20" l="1"/>
  <c r="VU4" i="20"/>
  <c r="VV5" i="19"/>
  <c r="VU4" i="19"/>
  <c r="VU4" i="18"/>
  <c r="RN5" i="15"/>
  <c r="RM4" i="15"/>
  <c r="RA4" i="11"/>
  <c r="RB5" i="11"/>
  <c r="VW5" i="20" l="1"/>
  <c r="VV4" i="20"/>
  <c r="VW5" i="19"/>
  <c r="VV4" i="19"/>
  <c r="VV4" i="18"/>
  <c r="RO5" i="15"/>
  <c r="RN4" i="15"/>
  <c r="RC5" i="11"/>
  <c r="RB4" i="11"/>
  <c r="VX5" i="20" l="1"/>
  <c r="VW4" i="20"/>
  <c r="VW4" i="19"/>
  <c r="VX5" i="19"/>
  <c r="VW4" i="18"/>
  <c r="RO4" i="15"/>
  <c r="RP5" i="15"/>
  <c r="RD5" i="11"/>
  <c r="RC4" i="11"/>
  <c r="VY5" i="20" l="1"/>
  <c r="VX4" i="20"/>
  <c r="VY5" i="19"/>
  <c r="VX4" i="19"/>
  <c r="VX4" i="18"/>
  <c r="RQ5" i="15"/>
  <c r="RP4" i="15"/>
  <c r="RE5" i="11"/>
  <c r="RD4" i="11"/>
  <c r="VZ5" i="20" l="1"/>
  <c r="VY4" i="20"/>
  <c r="VZ5" i="19"/>
  <c r="VY4" i="19"/>
  <c r="VY4" i="18"/>
  <c r="RR5" i="15"/>
  <c r="RQ4" i="15"/>
  <c r="RF5" i="11"/>
  <c r="RE4" i="11"/>
  <c r="VZ4" i="20" l="1"/>
  <c r="WA5" i="20"/>
  <c r="WA5" i="19"/>
  <c r="VZ4" i="19"/>
  <c r="VZ4" i="18"/>
  <c r="RS5" i="15"/>
  <c r="RR4" i="15"/>
  <c r="RF4" i="11"/>
  <c r="RG5" i="11"/>
  <c r="WB5" i="20" l="1"/>
  <c r="WA4" i="20"/>
  <c r="WB5" i="19"/>
  <c r="WA4" i="19"/>
  <c r="WA4" i="18"/>
  <c r="RT5" i="15"/>
  <c r="RS4" i="15"/>
  <c r="RH5" i="11"/>
  <c r="RG4" i="11"/>
  <c r="WC5" i="20" l="1"/>
  <c r="WB4" i="20"/>
  <c r="WC5" i="19"/>
  <c r="WB4" i="19"/>
  <c r="WB4" i="18"/>
  <c r="RU5" i="15"/>
  <c r="RT4" i="15"/>
  <c r="RI5" i="11"/>
  <c r="RH4" i="11"/>
  <c r="WD5" i="20" l="1"/>
  <c r="WC4" i="20"/>
  <c r="WD5" i="19"/>
  <c r="WC4" i="19"/>
  <c r="WC4" i="18"/>
  <c r="RV5" i="15"/>
  <c r="RU4" i="15"/>
  <c r="RJ5" i="11"/>
  <c r="RI4" i="11"/>
  <c r="WE5" i="20" l="1"/>
  <c r="WD4" i="20"/>
  <c r="WE5" i="19"/>
  <c r="WD4" i="19"/>
  <c r="WD4" i="18"/>
  <c r="RW5" i="15"/>
  <c r="RV4" i="15"/>
  <c r="RK5" i="11"/>
  <c r="RJ4" i="11"/>
  <c r="WF5" i="20" l="1"/>
  <c r="WE4" i="20"/>
  <c r="WE4" i="19"/>
  <c r="WF5" i="19"/>
  <c r="WE4" i="18"/>
  <c r="RX5" i="15"/>
  <c r="RW4" i="15"/>
  <c r="RL5" i="11"/>
  <c r="RK4" i="11"/>
  <c r="WG5" i="20" l="1"/>
  <c r="WF4" i="20"/>
  <c r="WG5" i="19"/>
  <c r="WF4" i="19"/>
  <c r="WF4" i="18"/>
  <c r="RY5" i="15"/>
  <c r="RX4" i="15"/>
  <c r="RM5" i="11"/>
  <c r="RL4" i="11"/>
  <c r="WH5" i="20" l="1"/>
  <c r="WG4" i="20"/>
  <c r="WH5" i="19"/>
  <c r="WG4" i="19"/>
  <c r="WG4" i="18"/>
  <c r="RZ5" i="15"/>
  <c r="RY4" i="15"/>
  <c r="RN5" i="11"/>
  <c r="RM4" i="11"/>
  <c r="WH4" i="20" l="1"/>
  <c r="WI5" i="20"/>
  <c r="WI5" i="19"/>
  <c r="WH4" i="19"/>
  <c r="WH4" i="18"/>
  <c r="SA5" i="15"/>
  <c r="RZ4" i="15"/>
  <c r="RO5" i="11"/>
  <c r="RN4" i="11"/>
  <c r="WJ5" i="20" l="1"/>
  <c r="WI4" i="20"/>
  <c r="WJ5" i="19"/>
  <c r="WI4" i="19"/>
  <c r="WI4" i="18"/>
  <c r="SB5" i="15"/>
  <c r="SA4" i="15"/>
  <c r="RP5" i="11"/>
  <c r="RO4" i="11"/>
  <c r="WK5" i="20" l="1"/>
  <c r="WJ4" i="20"/>
  <c r="WK5" i="19"/>
  <c r="WJ4" i="19"/>
  <c r="WJ4" i="18"/>
  <c r="SC5" i="15"/>
  <c r="SB4" i="15"/>
  <c r="RP4" i="11"/>
  <c r="RQ5" i="11"/>
  <c r="WL5" i="20" l="1"/>
  <c r="WK4" i="20"/>
  <c r="WL5" i="19"/>
  <c r="WK4" i="19"/>
  <c r="WK4" i="18"/>
  <c r="SD5" i="15"/>
  <c r="SC4" i="15"/>
  <c r="RR5" i="11"/>
  <c r="RQ4" i="11"/>
  <c r="WM5" i="20" l="1"/>
  <c r="WL4" i="20"/>
  <c r="WM5" i="19"/>
  <c r="WL4" i="19"/>
  <c r="WL4" i="18"/>
  <c r="SD4" i="15"/>
  <c r="SE5" i="15"/>
  <c r="RS5" i="11"/>
  <c r="RR4" i="11"/>
  <c r="WN5" i="20" l="1"/>
  <c r="WM4" i="20"/>
  <c r="WM4" i="19"/>
  <c r="WN5" i="19"/>
  <c r="WM4" i="18"/>
  <c r="SF5" i="15"/>
  <c r="SE4" i="15"/>
  <c r="RT5" i="11"/>
  <c r="RS4" i="11"/>
  <c r="WO5" i="20" l="1"/>
  <c r="WN4" i="20"/>
  <c r="WO5" i="19"/>
  <c r="WN4" i="19"/>
  <c r="WN4" i="18"/>
  <c r="SG5" i="15"/>
  <c r="SF4" i="15"/>
  <c r="RT4" i="11"/>
  <c r="RU5" i="11"/>
  <c r="WP5" i="20" l="1"/>
  <c r="WO4" i="20"/>
  <c r="WP5" i="19"/>
  <c r="WO4" i="19"/>
  <c r="WO4" i="18"/>
  <c r="SH5" i="15"/>
  <c r="SG4" i="15"/>
  <c r="RV5" i="11"/>
  <c r="RU4" i="11"/>
  <c r="WP4" i="20" l="1"/>
  <c r="WQ5" i="20"/>
  <c r="WQ5" i="19"/>
  <c r="WP4" i="19"/>
  <c r="WP4" i="18"/>
  <c r="SI5" i="15"/>
  <c r="SH4" i="15"/>
  <c r="RW5" i="11"/>
  <c r="RV4" i="11"/>
  <c r="WR5" i="20" l="1"/>
  <c r="WQ4" i="20"/>
  <c r="WR5" i="19"/>
  <c r="WQ4" i="19"/>
  <c r="WQ4" i="18"/>
  <c r="SJ5" i="15"/>
  <c r="SI4" i="15"/>
  <c r="RX5" i="11"/>
  <c r="RW4" i="11"/>
  <c r="WS5" i="20" l="1"/>
  <c r="WR4" i="20"/>
  <c r="WS5" i="19"/>
  <c r="WR4" i="19"/>
  <c r="WR4" i="18"/>
  <c r="SK5" i="15"/>
  <c r="SJ4" i="15"/>
  <c r="RY5" i="11"/>
  <c r="RX4" i="11"/>
  <c r="WS4" i="20" l="1"/>
  <c r="WT5" i="20"/>
  <c r="WT5" i="19"/>
  <c r="WS4" i="19"/>
  <c r="WS4" i="18"/>
  <c r="SL5" i="15"/>
  <c r="SK4" i="15"/>
  <c r="RZ5" i="11"/>
  <c r="RY4" i="11"/>
  <c r="WU5" i="20" l="1"/>
  <c r="WT4" i="20"/>
  <c r="WU5" i="19"/>
  <c r="WT4" i="19"/>
  <c r="WT4" i="18"/>
  <c r="SM5" i="15"/>
  <c r="SL4" i="15"/>
  <c r="SA5" i="11"/>
  <c r="RZ4" i="11"/>
  <c r="WV5" i="20" l="1"/>
  <c r="WU4" i="20"/>
  <c r="WU4" i="19"/>
  <c r="WV5" i="19"/>
  <c r="WU4" i="18"/>
  <c r="SN5" i="15"/>
  <c r="SM4" i="15"/>
  <c r="SA4" i="11"/>
  <c r="SB5" i="11"/>
  <c r="WW5" i="20" l="1"/>
  <c r="WV4" i="20"/>
  <c r="WW5" i="19"/>
  <c r="WV4" i="19"/>
  <c r="WV4" i="18"/>
  <c r="SO5" i="15"/>
  <c r="SN4" i="15"/>
  <c r="SC5" i="11"/>
  <c r="SB4" i="11"/>
  <c r="WX5" i="20" l="1"/>
  <c r="WW4" i="20"/>
  <c r="WX5" i="19"/>
  <c r="WW4" i="19"/>
  <c r="WW4" i="18"/>
  <c r="SP5" i="15"/>
  <c r="SO4" i="15"/>
  <c r="SD5" i="11"/>
  <c r="SC4" i="11"/>
  <c r="WX4" i="20" l="1"/>
  <c r="WY5" i="20"/>
  <c r="WY5" i="19"/>
  <c r="WX4" i="19"/>
  <c r="WX4" i="18"/>
  <c r="SQ5" i="15"/>
  <c r="SP4" i="15"/>
  <c r="SE5" i="11"/>
  <c r="SD4" i="11"/>
  <c r="WZ5" i="20" l="1"/>
  <c r="WY4" i="20"/>
  <c r="WZ5" i="19"/>
  <c r="WY4" i="19"/>
  <c r="WY4" i="18"/>
  <c r="SR5" i="15"/>
  <c r="SQ4" i="15"/>
  <c r="SF5" i="11"/>
  <c r="SE4" i="11"/>
  <c r="XA5" i="20" l="1"/>
  <c r="WZ4" i="20"/>
  <c r="XA5" i="19"/>
  <c r="WZ4" i="19"/>
  <c r="WZ4" i="18"/>
  <c r="SS5" i="15"/>
  <c r="SR4" i="15"/>
  <c r="SG5" i="11"/>
  <c r="SF4" i="11"/>
  <c r="XB5" i="20" l="1"/>
  <c r="XA4" i="20"/>
  <c r="XB5" i="19"/>
  <c r="XA4" i="19"/>
  <c r="XA4" i="18"/>
  <c r="ST5" i="15"/>
  <c r="SS4" i="15"/>
  <c r="SH5" i="11"/>
  <c r="SG4" i="11"/>
  <c r="XC5" i="20" l="1"/>
  <c r="XB4" i="20"/>
  <c r="XC5" i="19"/>
  <c r="XB4" i="19"/>
  <c r="XB4" i="18"/>
  <c r="SU5" i="15"/>
  <c r="ST4" i="15"/>
  <c r="SI5" i="11"/>
  <c r="SH4" i="11"/>
  <c r="XD5" i="20" l="1"/>
  <c r="XC4" i="20"/>
  <c r="XC4" i="19"/>
  <c r="XD5" i="19"/>
  <c r="XC4" i="18"/>
  <c r="SV5" i="15"/>
  <c r="SU4" i="15"/>
  <c r="SJ5" i="11"/>
  <c r="SI4" i="11"/>
  <c r="XE5" i="20" l="1"/>
  <c r="XD4" i="20"/>
  <c r="XE5" i="19"/>
  <c r="XD4" i="19"/>
  <c r="XD4" i="18"/>
  <c r="SW5" i="15"/>
  <c r="SV4" i="15"/>
  <c r="SK5" i="11"/>
  <c r="SJ4" i="11"/>
  <c r="XF5" i="20" l="1"/>
  <c r="XE4" i="20"/>
  <c r="XF5" i="19"/>
  <c r="XE4" i="19"/>
  <c r="XE4" i="18"/>
  <c r="SX5" i="15"/>
  <c r="SW4" i="15"/>
  <c r="SL5" i="11"/>
  <c r="SK4" i="11"/>
  <c r="XF4" i="20" l="1"/>
  <c r="XG5" i="20"/>
  <c r="XG5" i="19"/>
  <c r="XF4" i="19"/>
  <c r="XF4" i="18"/>
  <c r="SY5" i="15"/>
  <c r="SX4" i="15"/>
  <c r="SM5" i="11"/>
  <c r="SL4" i="11"/>
  <c r="XH5" i="20" l="1"/>
  <c r="XG4" i="20"/>
  <c r="XH5" i="19"/>
  <c r="XG4" i="19"/>
  <c r="XG4" i="18"/>
  <c r="SZ5" i="15"/>
  <c r="SY4" i="15"/>
  <c r="SN5" i="11"/>
  <c r="SM4" i="11"/>
  <c r="XI5" i="20" l="1"/>
  <c r="XH4" i="20"/>
  <c r="XI5" i="19"/>
  <c r="XH4" i="19"/>
  <c r="XH4" i="18"/>
  <c r="SZ4" i="15"/>
  <c r="TA5" i="15"/>
  <c r="SN4" i="11"/>
  <c r="SO5" i="11"/>
  <c r="XJ5" i="20" l="1"/>
  <c r="XI4" i="20"/>
  <c r="XJ5" i="19"/>
  <c r="XI4" i="19"/>
  <c r="XI4" i="18"/>
  <c r="TB5" i="15"/>
  <c r="TA4" i="15"/>
  <c r="SO4" i="11"/>
  <c r="SP5" i="11"/>
  <c r="XK5" i="20" l="1"/>
  <c r="XJ4" i="20"/>
  <c r="XK5" i="19"/>
  <c r="XJ4" i="19"/>
  <c r="XJ4" i="18"/>
  <c r="TC5" i="15"/>
  <c r="TB4" i="15"/>
  <c r="SQ5" i="11"/>
  <c r="SP4" i="11"/>
  <c r="XL5" i="20" l="1"/>
  <c r="XK4" i="20"/>
  <c r="XK4" i="19"/>
  <c r="XL5" i="19"/>
  <c r="XK4" i="18"/>
  <c r="TD5" i="15"/>
  <c r="TC4" i="15"/>
  <c r="SQ4" i="11"/>
  <c r="SR5" i="11"/>
  <c r="XM5" i="20" l="1"/>
  <c r="XL4" i="20"/>
  <c r="XM5" i="19"/>
  <c r="XL4" i="19"/>
  <c r="XL4" i="18"/>
  <c r="TE5" i="15"/>
  <c r="TD4" i="15"/>
  <c r="SS5" i="11"/>
  <c r="SR4" i="11"/>
  <c r="XN5" i="20" l="1"/>
  <c r="XM4" i="20"/>
  <c r="XN5" i="19"/>
  <c r="XM4" i="19"/>
  <c r="XM4" i="18"/>
  <c r="TF5" i="15"/>
  <c r="TE4" i="15"/>
  <c r="SS4" i="11"/>
  <c r="ST5" i="11"/>
  <c r="XN4" i="20" l="1"/>
  <c r="XO5" i="20"/>
  <c r="XO5" i="19"/>
  <c r="XN4" i="19"/>
  <c r="XN4" i="18"/>
  <c r="TG5" i="15"/>
  <c r="TF4" i="15"/>
  <c r="SU5" i="11"/>
  <c r="ST4" i="11"/>
  <c r="XP5" i="20" l="1"/>
  <c r="XO4" i="20"/>
  <c r="XP5" i="19"/>
  <c r="XO4" i="19"/>
  <c r="XO4" i="18"/>
  <c r="TH5" i="15"/>
  <c r="TG4" i="15"/>
  <c r="SU4" i="11"/>
  <c r="SV5" i="11"/>
  <c r="XQ5" i="20" l="1"/>
  <c r="XP4" i="20"/>
  <c r="XQ5" i="19"/>
  <c r="XP4" i="19"/>
  <c r="XP4" i="18"/>
  <c r="TI5" i="15"/>
  <c r="TH4" i="15"/>
  <c r="SV4" i="11"/>
  <c r="SW5" i="11"/>
  <c r="XR5" i="20" l="1"/>
  <c r="XQ4" i="20"/>
  <c r="XR5" i="19"/>
  <c r="XQ4" i="19"/>
  <c r="XQ4" i="18"/>
  <c r="TJ5" i="15"/>
  <c r="TI4" i="15"/>
  <c r="SW4" i="11"/>
  <c r="SX5" i="11"/>
  <c r="XS5" i="20" l="1"/>
  <c r="XR4" i="20"/>
  <c r="XS5" i="19"/>
  <c r="XR4" i="19"/>
  <c r="XR4" i="18"/>
  <c r="TK5" i="15"/>
  <c r="TJ4" i="15"/>
  <c r="SX4" i="11"/>
  <c r="SY5" i="11"/>
  <c r="XT5" i="20" l="1"/>
  <c r="XS4" i="20"/>
  <c r="XS4" i="19"/>
  <c r="XT5" i="19"/>
  <c r="XS4" i="18"/>
  <c r="TL5" i="15"/>
  <c r="TK4" i="15"/>
  <c r="SZ5" i="11"/>
  <c r="SY4" i="11"/>
  <c r="XU5" i="20" l="1"/>
  <c r="XT4" i="20"/>
  <c r="XU5" i="19"/>
  <c r="XT4" i="19"/>
  <c r="XT4" i="18"/>
  <c r="TM5" i="15"/>
  <c r="TL4" i="15"/>
  <c r="SZ4" i="11"/>
  <c r="TA5" i="11"/>
  <c r="XV5" i="20" l="1"/>
  <c r="XU4" i="20"/>
  <c r="XV5" i="19"/>
  <c r="XU4" i="19"/>
  <c r="XU4" i="18"/>
  <c r="TN5" i="15"/>
  <c r="TM4" i="15"/>
  <c r="TB5" i="11"/>
  <c r="TA4" i="11"/>
  <c r="XV4" i="20" l="1"/>
  <c r="XW5" i="20"/>
  <c r="XW5" i="19"/>
  <c r="XV4" i="19"/>
  <c r="XV4" i="18"/>
  <c r="TO5" i="15"/>
  <c r="TN4" i="15"/>
  <c r="TC5" i="11"/>
  <c r="TB4" i="11"/>
  <c r="XX5" i="20" l="1"/>
  <c r="XW4" i="20"/>
  <c r="XX5" i="19"/>
  <c r="XW4" i="19"/>
  <c r="XW4" i="18"/>
  <c r="TP5" i="15"/>
  <c r="TO4" i="15"/>
  <c r="TD5" i="11"/>
  <c r="TC4" i="11"/>
  <c r="XY5" i="20" l="1"/>
  <c r="XX4" i="20"/>
  <c r="XY5" i="19"/>
  <c r="XX4" i="19"/>
  <c r="XX4" i="18"/>
  <c r="TQ5" i="15"/>
  <c r="TP4" i="15"/>
  <c r="TE5" i="11"/>
  <c r="TD4" i="11"/>
  <c r="XY4" i="20" l="1"/>
  <c r="XZ5" i="20"/>
  <c r="XZ5" i="19"/>
  <c r="XY4" i="19"/>
  <c r="XY4" i="18"/>
  <c r="TR5" i="15"/>
  <c r="TQ4" i="15"/>
  <c r="TF5" i="11"/>
  <c r="TE4" i="11"/>
  <c r="YA5" i="20" l="1"/>
  <c r="XZ4" i="20"/>
  <c r="YA5" i="19"/>
  <c r="XZ4" i="19"/>
  <c r="XZ4" i="18"/>
  <c r="TR4" i="15"/>
  <c r="TS5" i="15"/>
  <c r="TG5" i="11"/>
  <c r="TF4" i="11"/>
  <c r="YB5" i="20" l="1"/>
  <c r="YA4" i="20"/>
  <c r="YB5" i="19"/>
  <c r="YA4" i="19"/>
  <c r="YA4" i="18"/>
  <c r="TT5" i="15"/>
  <c r="TS4" i="15"/>
  <c r="TH5" i="11"/>
  <c r="TG4" i="11"/>
  <c r="YC5" i="20" l="1"/>
  <c r="YB4" i="20"/>
  <c r="YC5" i="19"/>
  <c r="YB4" i="19"/>
  <c r="YB4" i="18"/>
  <c r="TU5" i="15"/>
  <c r="TT4" i="15"/>
  <c r="TI5" i="11"/>
  <c r="TH4" i="11"/>
  <c r="YD5" i="20" l="1"/>
  <c r="YC4" i="20"/>
  <c r="YD5" i="19"/>
  <c r="YC4" i="19"/>
  <c r="YC4" i="18"/>
  <c r="TV5" i="15"/>
  <c r="TU4" i="15"/>
  <c r="TI4" i="11"/>
  <c r="TJ5" i="11"/>
  <c r="YD4" i="20" l="1"/>
  <c r="YE5" i="20"/>
  <c r="YE5" i="19"/>
  <c r="YD4" i="19"/>
  <c r="YD4" i="18"/>
  <c r="TW5" i="15"/>
  <c r="TV4" i="15"/>
  <c r="TK5" i="11"/>
  <c r="TJ4" i="11"/>
  <c r="YF5" i="20" l="1"/>
  <c r="YE4" i="20"/>
  <c r="YF5" i="19"/>
  <c r="YE4" i="19"/>
  <c r="YE4" i="18"/>
  <c r="TX5" i="15"/>
  <c r="TW4" i="15"/>
  <c r="TL5" i="11"/>
  <c r="TK4" i="11"/>
  <c r="YG5" i="20" l="1"/>
  <c r="YF4" i="20"/>
  <c r="YG5" i="19"/>
  <c r="YF4" i="19"/>
  <c r="YF4" i="18"/>
  <c r="TY5" i="15"/>
  <c r="TX4" i="15"/>
  <c r="TM5" i="11"/>
  <c r="TL4" i="11"/>
  <c r="YH5" i="20" l="1"/>
  <c r="YG4" i="20"/>
  <c r="YH5" i="19"/>
  <c r="YG4" i="19"/>
  <c r="YG4" i="18"/>
  <c r="TZ5" i="15"/>
  <c r="TY4" i="15"/>
  <c r="TM4" i="11"/>
  <c r="TN5" i="11"/>
  <c r="YI5" i="20" l="1"/>
  <c r="YH4" i="20"/>
  <c r="YI5" i="19"/>
  <c r="YH4" i="19"/>
  <c r="YH4" i="18"/>
  <c r="UA5" i="15"/>
  <c r="TZ4" i="15"/>
  <c r="TO5" i="11"/>
  <c r="TN4" i="11"/>
  <c r="YJ5" i="20" l="1"/>
  <c r="YI4" i="20"/>
  <c r="YI4" i="19"/>
  <c r="YJ5" i="19"/>
  <c r="YI4" i="18"/>
  <c r="UB5" i="15"/>
  <c r="UA4" i="15"/>
  <c r="TP5" i="11"/>
  <c r="TO4" i="11"/>
  <c r="YK5" i="20" l="1"/>
  <c r="YJ4" i="20"/>
  <c r="YK5" i="19"/>
  <c r="YJ4" i="19"/>
  <c r="YJ4" i="18"/>
  <c r="UC5" i="15"/>
  <c r="UB4" i="15"/>
  <c r="TQ5" i="11"/>
  <c r="TP4" i="11"/>
  <c r="YL5" i="20" l="1"/>
  <c r="YK4" i="20"/>
  <c r="YL5" i="19"/>
  <c r="YK4" i="19"/>
  <c r="YK4" i="18"/>
  <c r="UD5" i="15"/>
  <c r="UC4" i="15"/>
  <c r="TR5" i="11"/>
  <c r="TQ4" i="11"/>
  <c r="YL4" i="20" l="1"/>
  <c r="YM5" i="20"/>
  <c r="YM5" i="19"/>
  <c r="YL4" i="19"/>
  <c r="YL4" i="18"/>
  <c r="UE5" i="15"/>
  <c r="UD4" i="15"/>
  <c r="TS5" i="11"/>
  <c r="TR4" i="11"/>
  <c r="YN5" i="20" l="1"/>
  <c r="YM4" i="20"/>
  <c r="YN5" i="19"/>
  <c r="YM4" i="19"/>
  <c r="YM4" i="18"/>
  <c r="UF5" i="15"/>
  <c r="UE4" i="15"/>
  <c r="TS4" i="11"/>
  <c r="TT5" i="11"/>
  <c r="YO5" i="20" l="1"/>
  <c r="YN4" i="20"/>
  <c r="YO5" i="19"/>
  <c r="YN4" i="19"/>
  <c r="YN4" i="18"/>
  <c r="UG5" i="15"/>
  <c r="UF4" i="15"/>
  <c r="TT4" i="11"/>
  <c r="TU5" i="11"/>
  <c r="YP5" i="20" l="1"/>
  <c r="YO4" i="20"/>
  <c r="YP5" i="19"/>
  <c r="YO4" i="19"/>
  <c r="YO4" i="18"/>
  <c r="UH5" i="15"/>
  <c r="UG4" i="15"/>
  <c r="TV5" i="11"/>
  <c r="TU4" i="11"/>
  <c r="YQ5" i="20" l="1"/>
  <c r="YP4" i="20"/>
  <c r="YQ5" i="19"/>
  <c r="YP4" i="19"/>
  <c r="YP4" i="18"/>
  <c r="UI5" i="15"/>
  <c r="UH4" i="15"/>
  <c r="TW5" i="11"/>
  <c r="TV4" i="11"/>
  <c r="YR5" i="20" l="1"/>
  <c r="YQ4" i="20"/>
  <c r="YQ4" i="19"/>
  <c r="YR5" i="19"/>
  <c r="YQ4" i="18"/>
  <c r="UJ5" i="15"/>
  <c r="UI4" i="15"/>
  <c r="TX5" i="11"/>
  <c r="TW4" i="11"/>
  <c r="YS5" i="20" l="1"/>
  <c r="YR4" i="20"/>
  <c r="YS5" i="19"/>
  <c r="YR4" i="19"/>
  <c r="YR4" i="18"/>
  <c r="UK5" i="15"/>
  <c r="UJ4" i="15"/>
  <c r="TX4" i="11"/>
  <c r="TY5" i="11"/>
  <c r="YT5" i="20" l="1"/>
  <c r="YS4" i="20"/>
  <c r="YT5" i="19"/>
  <c r="YS4" i="19"/>
  <c r="YS4" i="18"/>
  <c r="UL5" i="15"/>
  <c r="UK4" i="15"/>
  <c r="TZ5" i="11"/>
  <c r="TY4" i="11"/>
  <c r="YT4" i="20" l="1"/>
  <c r="YU5" i="20"/>
  <c r="YU5" i="19"/>
  <c r="YT4" i="19"/>
  <c r="YT4" i="18"/>
  <c r="UM5" i="15"/>
  <c r="UL4" i="15"/>
  <c r="UA5" i="11"/>
  <c r="TZ4" i="11"/>
  <c r="YV5" i="20" l="1"/>
  <c r="YU4" i="20"/>
  <c r="YV5" i="19"/>
  <c r="YU4" i="19"/>
  <c r="YU4" i="18"/>
  <c r="UN5" i="15"/>
  <c r="UM4" i="15"/>
  <c r="UA4" i="11"/>
  <c r="UB5" i="11"/>
  <c r="YW5" i="20" l="1"/>
  <c r="YV4" i="20"/>
  <c r="YW5" i="19"/>
  <c r="YV4" i="19"/>
  <c r="YV4" i="18"/>
  <c r="UO5" i="15"/>
  <c r="UN4" i="15"/>
  <c r="UC5" i="11"/>
  <c r="UB4" i="11"/>
  <c r="YX5" i="20" l="1"/>
  <c r="YW4" i="20"/>
  <c r="YX5" i="19"/>
  <c r="YW4" i="19"/>
  <c r="YW4" i="18"/>
  <c r="UO4" i="15"/>
  <c r="UP5" i="15"/>
  <c r="UD5" i="11"/>
  <c r="UC4" i="11"/>
  <c r="YY5" i="20" l="1"/>
  <c r="YX4" i="20"/>
  <c r="YY5" i="19"/>
  <c r="YX4" i="19"/>
  <c r="YX4" i="18"/>
  <c r="UQ5" i="15"/>
  <c r="UP4" i="15"/>
  <c r="UE5" i="11"/>
  <c r="UD4" i="11"/>
  <c r="YZ5" i="20" l="1"/>
  <c r="YY4" i="20"/>
  <c r="YY4" i="19"/>
  <c r="YZ5" i="19"/>
  <c r="YY4" i="18"/>
  <c r="UR5" i="15"/>
  <c r="UQ4" i="15"/>
  <c r="UE4" i="11"/>
  <c r="UF5" i="11"/>
  <c r="ZA5" i="20" l="1"/>
  <c r="YZ4" i="20"/>
  <c r="ZA5" i="19"/>
  <c r="YZ4" i="19"/>
  <c r="YZ4" i="18"/>
  <c r="US5" i="15"/>
  <c r="UR4" i="15"/>
  <c r="UG5" i="11"/>
  <c r="UF4" i="11"/>
  <c r="ZB5" i="20" l="1"/>
  <c r="ZA4" i="20"/>
  <c r="ZB5" i="19"/>
  <c r="ZA4" i="19"/>
  <c r="ZA4" i="18"/>
  <c r="UT5" i="15"/>
  <c r="US4" i="15"/>
  <c r="UH5" i="11"/>
  <c r="UG4" i="11"/>
  <c r="ZB4" i="20" l="1"/>
  <c r="ZC5" i="20"/>
  <c r="ZC5" i="19"/>
  <c r="ZB4" i="19"/>
  <c r="ZB4" i="18"/>
  <c r="UU5" i="15"/>
  <c r="UT4" i="15"/>
  <c r="UI5" i="11"/>
  <c r="UH4" i="11"/>
  <c r="ZD5" i="20" l="1"/>
  <c r="ZC4" i="20"/>
  <c r="ZD5" i="19"/>
  <c r="ZC4" i="19"/>
  <c r="ZC4" i="18"/>
  <c r="UV5" i="15"/>
  <c r="UU4" i="15"/>
  <c r="UJ5" i="11"/>
  <c r="UI4" i="11"/>
  <c r="ZE5" i="20" l="1"/>
  <c r="ZD4" i="20"/>
  <c r="ZE5" i="19"/>
  <c r="ZD4" i="19"/>
  <c r="ZD4" i="18"/>
  <c r="UW5" i="15"/>
  <c r="UV4" i="15"/>
  <c r="UK5" i="11"/>
  <c r="UJ4" i="11"/>
  <c r="ZE4" i="20" l="1"/>
  <c r="ZF5" i="20"/>
  <c r="ZF5" i="19"/>
  <c r="ZE4" i="19"/>
  <c r="ZE4" i="18"/>
  <c r="UX5" i="15"/>
  <c r="UW4" i="15"/>
  <c r="UL5" i="11"/>
  <c r="UK4" i="11"/>
  <c r="ZG5" i="20" l="1"/>
  <c r="ZF4" i="20"/>
  <c r="ZG5" i="19"/>
  <c r="ZF4" i="19"/>
  <c r="ZF4" i="18"/>
  <c r="UY5" i="15"/>
  <c r="UX4" i="15"/>
  <c r="UL4" i="11"/>
  <c r="UM5" i="11"/>
  <c r="ZH5" i="20" l="1"/>
  <c r="ZG4" i="20"/>
  <c r="ZG4" i="19"/>
  <c r="ZH5" i="19"/>
  <c r="ZG4" i="18"/>
  <c r="UZ5" i="15"/>
  <c r="UY4" i="15"/>
  <c r="UN5" i="11"/>
  <c r="UM4" i="11"/>
  <c r="ZI5" i="20" l="1"/>
  <c r="ZH4" i="20"/>
  <c r="ZI5" i="19"/>
  <c r="ZH4" i="19"/>
  <c r="ZH4" i="18"/>
  <c r="VA5" i="15"/>
  <c r="UZ4" i="15"/>
  <c r="UO5" i="11"/>
  <c r="UN4" i="11"/>
  <c r="ZJ5" i="20" l="1"/>
  <c r="ZI4" i="20"/>
  <c r="ZJ5" i="19"/>
  <c r="ZI4" i="19"/>
  <c r="ZI4" i="18"/>
  <c r="VB5" i="15"/>
  <c r="VA4" i="15"/>
  <c r="UP5" i="11"/>
  <c r="UO4" i="11"/>
  <c r="ZJ4" i="20" l="1"/>
  <c r="ZK5" i="20"/>
  <c r="ZK5" i="19"/>
  <c r="ZJ4" i="19"/>
  <c r="ZJ4" i="18"/>
  <c r="VC5" i="15"/>
  <c r="VB4" i="15"/>
  <c r="UQ5" i="11"/>
  <c r="UP4" i="11"/>
  <c r="ZL5" i="20" l="1"/>
  <c r="ZK4" i="20"/>
  <c r="ZL5" i="19"/>
  <c r="ZK4" i="19"/>
  <c r="ZK4" i="18"/>
  <c r="VD5" i="15"/>
  <c r="VC4" i="15"/>
  <c r="UQ4" i="11"/>
  <c r="UR5" i="11"/>
  <c r="ZM5" i="20" l="1"/>
  <c r="ZL4" i="20"/>
  <c r="ZM5" i="19"/>
  <c r="ZL4" i="19"/>
  <c r="ZL4" i="18"/>
  <c r="VE5" i="15"/>
  <c r="VD4" i="15"/>
  <c r="US5" i="11"/>
  <c r="UR4" i="11"/>
  <c r="ZN5" i="20" l="1"/>
  <c r="ZM4" i="20"/>
  <c r="ZN5" i="19"/>
  <c r="ZM4" i="19"/>
  <c r="ZM4" i="18"/>
  <c r="VF5" i="15"/>
  <c r="VE4" i="15"/>
  <c r="US4" i="11"/>
  <c r="UT5" i="11"/>
  <c r="ZO5" i="20" l="1"/>
  <c r="ZN4" i="20"/>
  <c r="ZO5" i="19"/>
  <c r="ZN4" i="19"/>
  <c r="ZN4" i="18"/>
  <c r="VG5" i="15"/>
  <c r="VF4" i="15"/>
  <c r="UU5" i="11"/>
  <c r="UT4" i="11"/>
  <c r="ZP5" i="20" l="1"/>
  <c r="ZO4" i="20"/>
  <c r="ZO4" i="19"/>
  <c r="ZP5" i="19"/>
  <c r="ZO4" i="18"/>
  <c r="VH5" i="15"/>
  <c r="VG4" i="15"/>
  <c r="UV5" i="11"/>
  <c r="UU4" i="11"/>
  <c r="ZQ5" i="20" l="1"/>
  <c r="ZP4" i="20"/>
  <c r="ZQ5" i="19"/>
  <c r="ZP4" i="19"/>
  <c r="ZP4" i="18"/>
  <c r="VI5" i="15"/>
  <c r="VH4" i="15"/>
  <c r="UW5" i="11"/>
  <c r="UV4" i="11"/>
  <c r="ZR5" i="20" l="1"/>
  <c r="ZQ4" i="20"/>
  <c r="ZR5" i="19"/>
  <c r="ZQ4" i="19"/>
  <c r="ZQ4" i="18"/>
  <c r="VJ5" i="15"/>
  <c r="VI4" i="15"/>
  <c r="UW4" i="11"/>
  <c r="UX5" i="11"/>
  <c r="ZR4" i="20" l="1"/>
  <c r="ZS5" i="20"/>
  <c r="ZS5" i="19"/>
  <c r="ZR4" i="19"/>
  <c r="ZR4" i="18"/>
  <c r="VK5" i="15"/>
  <c r="VJ4" i="15"/>
  <c r="UY5" i="11"/>
  <c r="UX4" i="11"/>
  <c r="ZT5" i="20" l="1"/>
  <c r="ZS4" i="20"/>
  <c r="ZT5" i="19"/>
  <c r="ZS4" i="19"/>
  <c r="ZS4" i="18"/>
  <c r="VL5" i="15"/>
  <c r="VK4" i="15"/>
  <c r="UY4" i="11"/>
  <c r="UZ5" i="11"/>
  <c r="ZU5" i="20" l="1"/>
  <c r="ZT4" i="20"/>
  <c r="ZU5" i="19"/>
  <c r="ZT4" i="19"/>
  <c r="ZT4" i="18"/>
  <c r="VM5" i="15"/>
  <c r="VL4" i="15"/>
  <c r="VA5" i="11"/>
  <c r="UZ4" i="11"/>
  <c r="ZV5" i="20" l="1"/>
  <c r="ZU4" i="20"/>
  <c r="ZV5" i="19"/>
  <c r="ZU4" i="19"/>
  <c r="ZU4" i="18"/>
  <c r="VN5" i="15"/>
  <c r="VM4" i="15"/>
  <c r="VA4" i="11"/>
  <c r="VB5" i="11"/>
  <c r="ZW5" i="20" l="1"/>
  <c r="ZV4" i="20"/>
  <c r="ZW5" i="19"/>
  <c r="ZV4" i="19"/>
  <c r="ZV4" i="18"/>
  <c r="VO5" i="15"/>
  <c r="VN4" i="15"/>
  <c r="VC5" i="11"/>
  <c r="VB4" i="11"/>
  <c r="ZX5" i="20" l="1"/>
  <c r="ZW4" i="20"/>
  <c r="ZW4" i="19"/>
  <c r="ZX5" i="19"/>
  <c r="ZW4" i="18"/>
  <c r="VP5" i="15"/>
  <c r="VO4" i="15"/>
  <c r="VD5" i="11"/>
  <c r="VC4" i="11"/>
  <c r="ZY5" i="20" l="1"/>
  <c r="ZX4" i="20"/>
  <c r="ZY5" i="19"/>
  <c r="ZX4" i="19"/>
  <c r="ZX4" i="18"/>
  <c r="VQ5" i="15"/>
  <c r="VP4" i="15"/>
  <c r="VD4" i="11"/>
  <c r="VE5" i="11"/>
  <c r="ZZ5" i="20" l="1"/>
  <c r="ZY4" i="20"/>
  <c r="ZZ5" i="19"/>
  <c r="ZY4" i="19"/>
  <c r="ZY4" i="18"/>
  <c r="VR5" i="15"/>
  <c r="VQ4" i="15"/>
  <c r="VF5" i="11"/>
  <c r="VE4" i="11"/>
  <c r="ZZ4" i="20" l="1"/>
  <c r="AAA5" i="20"/>
  <c r="AAA5" i="19"/>
  <c r="ZZ4" i="19"/>
  <c r="ZZ4" i="18"/>
  <c r="VS5" i="15"/>
  <c r="VR4" i="15"/>
  <c r="VG5" i="11"/>
  <c r="VF4" i="11"/>
  <c r="AAB5" i="20" l="1"/>
  <c r="AAA4" i="20"/>
  <c r="AAB5" i="19"/>
  <c r="AAA4" i="19"/>
  <c r="AAA4" i="18"/>
  <c r="VT5" i="15"/>
  <c r="VS4" i="15"/>
  <c r="VH5" i="11"/>
  <c r="VG4" i="11"/>
  <c r="AAC5" i="20" l="1"/>
  <c r="AAB4" i="20"/>
  <c r="AAC5" i="19"/>
  <c r="AAB4" i="19"/>
  <c r="AAB4" i="18"/>
  <c r="VU5" i="15"/>
  <c r="VT4" i="15"/>
  <c r="VH4" i="11"/>
  <c r="VI5" i="11"/>
  <c r="AAD5" i="20" l="1"/>
  <c r="AAC4" i="20"/>
  <c r="AAD5" i="19"/>
  <c r="AAC4" i="19"/>
  <c r="AAC4" i="18"/>
  <c r="VV5" i="15"/>
  <c r="VU4" i="15"/>
  <c r="VJ5" i="11"/>
  <c r="VI4" i="11"/>
  <c r="AAE5" i="20" l="1"/>
  <c r="AAD4" i="20"/>
  <c r="AAE5" i="19"/>
  <c r="AAD4" i="19"/>
  <c r="AAD4" i="18"/>
  <c r="VW5" i="15"/>
  <c r="VV4" i="15"/>
  <c r="VJ4" i="11"/>
  <c r="VK5" i="11"/>
  <c r="AAF5" i="20" l="1"/>
  <c r="AAE4" i="20"/>
  <c r="AAE4" i="19"/>
  <c r="AAF5" i="19"/>
  <c r="AAE4" i="18"/>
  <c r="VX5" i="15"/>
  <c r="VW4" i="15"/>
  <c r="VL5" i="11"/>
  <c r="VK4" i="11"/>
  <c r="AAG5" i="20" l="1"/>
  <c r="AAF4" i="20"/>
  <c r="AAG5" i="19"/>
  <c r="AAF4" i="19"/>
  <c r="AAF4" i="18"/>
  <c r="VY5" i="15"/>
  <c r="VX4" i="15"/>
  <c r="VM5" i="11"/>
  <c r="VL4" i="11"/>
  <c r="AAH5" i="20" l="1"/>
  <c r="AAG4" i="20"/>
  <c r="AAH5" i="19"/>
  <c r="AAG4" i="19"/>
  <c r="AAG4" i="18"/>
  <c r="VZ5" i="15"/>
  <c r="VY4" i="15"/>
  <c r="VN5" i="11"/>
  <c r="VM4" i="11"/>
  <c r="AAH4" i="20" l="1"/>
  <c r="AAI5" i="20"/>
  <c r="AAI5" i="19"/>
  <c r="AAH4" i="19"/>
  <c r="AAH4" i="18"/>
  <c r="WA5" i="15"/>
  <c r="VZ4" i="15"/>
  <c r="VO5" i="11"/>
  <c r="VN4" i="11"/>
  <c r="AAJ5" i="20" l="1"/>
  <c r="AAI4" i="20"/>
  <c r="AAJ5" i="19"/>
  <c r="AAI4" i="19"/>
  <c r="AAI4" i="18"/>
  <c r="WB5" i="15"/>
  <c r="WA4" i="15"/>
  <c r="VP5" i="11"/>
  <c r="VO4" i="11"/>
  <c r="AAK5" i="20" l="1"/>
  <c r="AAJ4" i="20"/>
  <c r="AAK5" i="19"/>
  <c r="AAJ4" i="19"/>
  <c r="AAJ4" i="18"/>
  <c r="WC5" i="15"/>
  <c r="WB4" i="15"/>
  <c r="VQ5" i="11"/>
  <c r="VP4" i="11"/>
  <c r="AAK4" i="20" l="1"/>
  <c r="AAL5" i="20"/>
  <c r="AAL5" i="19"/>
  <c r="AAK4" i="19"/>
  <c r="AAK4" i="18"/>
  <c r="WD5" i="15"/>
  <c r="WC4" i="15"/>
  <c r="VQ4" i="11"/>
  <c r="VR5" i="11"/>
  <c r="AAM5" i="20" l="1"/>
  <c r="AAL4" i="20"/>
  <c r="AAM5" i="19"/>
  <c r="AAL4" i="19"/>
  <c r="AAL4" i="18"/>
  <c r="WD4" i="15"/>
  <c r="WE5" i="15"/>
  <c r="VR4" i="11"/>
  <c r="VS5" i="11"/>
  <c r="AAN5" i="20" l="1"/>
  <c r="AAM4" i="20"/>
  <c r="AAN5" i="19"/>
  <c r="AAM4" i="19"/>
  <c r="AAM4" i="18"/>
  <c r="WF5" i="15"/>
  <c r="WE4" i="15"/>
  <c r="VT5" i="11"/>
  <c r="VS4" i="11"/>
  <c r="AAO5" i="20" l="1"/>
  <c r="AAN4" i="20"/>
  <c r="AAO5" i="19"/>
  <c r="AAN4" i="19"/>
  <c r="AAN4" i="18"/>
  <c r="WG5" i="15"/>
  <c r="WF4" i="15"/>
  <c r="VU5" i="11"/>
  <c r="VT4" i="11"/>
  <c r="AAP5" i="20" l="1"/>
  <c r="AAO4" i="20"/>
  <c r="AAP5" i="19"/>
  <c r="AAO4" i="19"/>
  <c r="AAO4" i="18"/>
  <c r="WH5" i="15"/>
  <c r="WG4" i="15"/>
  <c r="VV5" i="11"/>
  <c r="VU4" i="11"/>
  <c r="AAP4" i="20" l="1"/>
  <c r="AAQ5" i="20"/>
  <c r="AAQ5" i="19"/>
  <c r="AAP4" i="19"/>
  <c r="AAP4" i="18"/>
  <c r="WI5" i="15"/>
  <c r="WH4" i="15"/>
  <c r="VV4" i="11"/>
  <c r="VW5" i="11"/>
  <c r="AAR5" i="20" l="1"/>
  <c r="AAQ4" i="20"/>
  <c r="AAR5" i="19"/>
  <c r="AAQ4" i="19"/>
  <c r="AAQ4" i="18"/>
  <c r="WJ5" i="15"/>
  <c r="WI4" i="15"/>
  <c r="VX5" i="11"/>
  <c r="VW4" i="11"/>
  <c r="AAS5" i="20" l="1"/>
  <c r="AAR4" i="20"/>
  <c r="AAS5" i="19"/>
  <c r="AAR4" i="19"/>
  <c r="AAR4" i="18"/>
  <c r="WK5" i="15"/>
  <c r="WJ4" i="15"/>
  <c r="VX4" i="11"/>
  <c r="VY5" i="11"/>
  <c r="AAT5" i="20" l="1"/>
  <c r="AAS4" i="20"/>
  <c r="AAT5" i="19"/>
  <c r="AAS4" i="19"/>
  <c r="AAS4" i="18"/>
  <c r="WL5" i="15"/>
  <c r="WK4" i="15"/>
  <c r="VZ5" i="11"/>
  <c r="VY4" i="11"/>
  <c r="AAU5" i="20" l="1"/>
  <c r="AAT4" i="20"/>
  <c r="AAU5" i="19"/>
  <c r="AAT4" i="19"/>
  <c r="AAT4" i="18"/>
  <c r="WM5" i="15"/>
  <c r="WL4" i="15"/>
  <c r="VZ4" i="11"/>
  <c r="WA5" i="11"/>
  <c r="AAV5" i="20" l="1"/>
  <c r="AAU4" i="20"/>
  <c r="AAU4" i="19"/>
  <c r="AAV5" i="19"/>
  <c r="AAU4" i="18"/>
  <c r="WN5" i="15"/>
  <c r="WM4" i="15"/>
  <c r="WA4" i="11"/>
  <c r="WB5" i="11"/>
  <c r="AAW5" i="20" l="1"/>
  <c r="AAV4" i="20"/>
  <c r="AAW5" i="19"/>
  <c r="AAV4" i="19"/>
  <c r="AAV4" i="18"/>
  <c r="WO5" i="15"/>
  <c r="WN4" i="15"/>
  <c r="WC5" i="11"/>
  <c r="WB4" i="11"/>
  <c r="AAX5" i="20" l="1"/>
  <c r="AAW4" i="20"/>
  <c r="AAX5" i="19"/>
  <c r="AAW4" i="19"/>
  <c r="AAW4" i="18"/>
  <c r="WP5" i="15"/>
  <c r="WO4" i="15"/>
  <c r="WC4" i="11"/>
  <c r="WD5" i="11"/>
  <c r="AAX4" i="20" l="1"/>
  <c r="AAY5" i="20"/>
  <c r="AAY5" i="19"/>
  <c r="AAX4" i="19"/>
  <c r="AAX4" i="18"/>
  <c r="WQ5" i="15"/>
  <c r="WP4" i="15"/>
  <c r="WE5" i="11"/>
  <c r="WD4" i="11"/>
  <c r="AAZ5" i="20" l="1"/>
  <c r="AAY4" i="20"/>
  <c r="AAZ5" i="19"/>
  <c r="AAY4" i="19"/>
  <c r="AAY4" i="18"/>
  <c r="WR5" i="15"/>
  <c r="WQ4" i="15"/>
  <c r="WF5" i="11"/>
  <c r="WE4" i="11"/>
  <c r="ABA5" i="20" l="1"/>
  <c r="AAZ4" i="20"/>
  <c r="ABA5" i="19"/>
  <c r="AAZ4" i="19"/>
  <c r="AAZ4" i="18"/>
  <c r="WS5" i="15"/>
  <c r="WR4" i="15"/>
  <c r="WG5" i="11"/>
  <c r="WF4" i="11"/>
  <c r="ABB5" i="20" l="1"/>
  <c r="ABA4" i="20"/>
  <c r="ABB5" i="19"/>
  <c r="ABA4" i="19"/>
  <c r="ABA4" i="18"/>
  <c r="WT5" i="15"/>
  <c r="WS4" i="15"/>
  <c r="WH5" i="11"/>
  <c r="WG4" i="11"/>
  <c r="ABC5" i="20" l="1"/>
  <c r="ABB4" i="20"/>
  <c r="ABC5" i="19"/>
  <c r="ABB4" i="19"/>
  <c r="ABB4" i="18"/>
  <c r="WU5" i="15"/>
  <c r="WT4" i="15"/>
  <c r="WH4" i="11"/>
  <c r="WI5" i="11"/>
  <c r="ABD5" i="20" l="1"/>
  <c r="ABC4" i="20"/>
  <c r="ABC4" i="19"/>
  <c r="ABD5" i="19"/>
  <c r="ABC4" i="18"/>
  <c r="WV5" i="15"/>
  <c r="WU4" i="15"/>
  <c r="WJ5" i="11"/>
  <c r="WI4" i="11"/>
  <c r="ABE5" i="20" l="1"/>
  <c r="ABD4" i="20"/>
  <c r="ABE5" i="19"/>
  <c r="ABD4" i="19"/>
  <c r="ABD4" i="18"/>
  <c r="WW5" i="15"/>
  <c r="WV4" i="15"/>
  <c r="WJ4" i="11"/>
  <c r="WK5" i="11"/>
  <c r="ABF5" i="20" l="1"/>
  <c r="ABE4" i="20"/>
  <c r="ABF5" i="19"/>
  <c r="ABE4" i="19"/>
  <c r="ABE4" i="18"/>
  <c r="WX5" i="15"/>
  <c r="WW4" i="15"/>
  <c r="WK4" i="11"/>
  <c r="WL5" i="11"/>
  <c r="ABF4" i="20" l="1"/>
  <c r="ABG5" i="20"/>
  <c r="ABG5" i="19"/>
  <c r="ABF4" i="19"/>
  <c r="ABF4" i="18"/>
  <c r="WY5" i="15"/>
  <c r="WX4" i="15"/>
  <c r="WL4" i="11"/>
  <c r="WM5" i="11"/>
  <c r="ABH5" i="20" l="1"/>
  <c r="ABG4" i="20"/>
  <c r="ABH5" i="19"/>
  <c r="ABG4" i="19"/>
  <c r="ABG4" i="18"/>
  <c r="WZ5" i="15"/>
  <c r="WY4" i="15"/>
  <c r="WN5" i="11"/>
  <c r="WM4" i="11"/>
  <c r="ABI5" i="20" l="1"/>
  <c r="ABH4" i="20"/>
  <c r="ABI5" i="19"/>
  <c r="ABH4" i="19"/>
  <c r="ABH4" i="18"/>
  <c r="XA5" i="15"/>
  <c r="WZ4" i="15"/>
  <c r="WO5" i="11"/>
  <c r="WN4" i="11"/>
  <c r="ABJ5" i="20" l="1"/>
  <c r="ABI4" i="20"/>
  <c r="ABJ5" i="19"/>
  <c r="ABI4" i="19"/>
  <c r="ABI4" i="18"/>
  <c r="XB5" i="15"/>
  <c r="XA4" i="15"/>
  <c r="WP5" i="11"/>
  <c r="WO4" i="11"/>
  <c r="ABK5" i="20" l="1"/>
  <c r="ABJ4" i="20"/>
  <c r="ABK5" i="19"/>
  <c r="ABJ4" i="19"/>
  <c r="ABJ4" i="18"/>
  <c r="XC5" i="15"/>
  <c r="XB4" i="15"/>
  <c r="WQ5" i="11"/>
  <c r="WP4" i="11"/>
  <c r="ABL5" i="20" l="1"/>
  <c r="ABK4" i="20"/>
  <c r="ABK4" i="19"/>
  <c r="ABL5" i="19"/>
  <c r="ABK4" i="18"/>
  <c r="XD5" i="15"/>
  <c r="XC4" i="15"/>
  <c r="WQ4" i="11"/>
  <c r="WR5" i="11"/>
  <c r="ABM5" i="20" l="1"/>
  <c r="ABL4" i="20"/>
  <c r="ABM5" i="19"/>
  <c r="ABL4" i="19"/>
  <c r="ABL4" i="18"/>
  <c r="XE5" i="15"/>
  <c r="XD4" i="15"/>
  <c r="WS5" i="11"/>
  <c r="WR4" i="11"/>
  <c r="ABN5" i="20" l="1"/>
  <c r="ABM4" i="20"/>
  <c r="ABN5" i="19"/>
  <c r="ABM4" i="19"/>
  <c r="ABM4" i="18"/>
  <c r="XF5" i="15"/>
  <c r="XE4" i="15"/>
  <c r="WT5" i="11"/>
  <c r="WS4" i="11"/>
  <c r="ABN4" i="20" l="1"/>
  <c r="ABO5" i="20"/>
  <c r="ABO5" i="19"/>
  <c r="ABN4" i="19"/>
  <c r="ABN4" i="18"/>
  <c r="XG5" i="15"/>
  <c r="XF4" i="15"/>
  <c r="WU5" i="11"/>
  <c r="WT4" i="11"/>
  <c r="ABP5" i="20" l="1"/>
  <c r="ABO4" i="20"/>
  <c r="ABP5" i="19"/>
  <c r="ABO4" i="19"/>
  <c r="ABO4" i="18"/>
  <c r="XH5" i="15"/>
  <c r="XG4" i="15"/>
  <c r="WV5" i="11"/>
  <c r="WU4" i="11"/>
  <c r="ABQ5" i="20" l="1"/>
  <c r="ABP4" i="20"/>
  <c r="ABQ5" i="19"/>
  <c r="ABP4" i="19"/>
  <c r="ABP4" i="18"/>
  <c r="XI5" i="15"/>
  <c r="XH4" i="15"/>
  <c r="WV4" i="11"/>
  <c r="WW5" i="11"/>
  <c r="ABQ4" i="20" l="1"/>
  <c r="ABR5" i="20"/>
  <c r="ABR5" i="19"/>
  <c r="ABQ4" i="19"/>
  <c r="ABQ4" i="18"/>
  <c r="XJ5" i="15"/>
  <c r="XI4" i="15"/>
  <c r="WX5" i="11"/>
  <c r="WW4" i="11"/>
  <c r="ABS5" i="20" l="1"/>
  <c r="ABR4" i="20"/>
  <c r="ABS5" i="19"/>
  <c r="ABR4" i="19"/>
  <c r="ABR4" i="18"/>
  <c r="XK5" i="15"/>
  <c r="XJ4" i="15"/>
  <c r="WY5" i="11"/>
  <c r="WX4" i="11"/>
  <c r="ABT5" i="20" l="1"/>
  <c r="ABS4" i="20"/>
  <c r="ABS4" i="19"/>
  <c r="ABT5" i="19"/>
  <c r="ABS4" i="18"/>
  <c r="XL5" i="15"/>
  <c r="XK4" i="15"/>
  <c r="WY4" i="11"/>
  <c r="WZ5" i="11"/>
  <c r="ABU5" i="20" l="1"/>
  <c r="ABT4" i="20"/>
  <c r="ABU5" i="19"/>
  <c r="ABT4" i="19"/>
  <c r="ABT4" i="18"/>
  <c r="XM5" i="15"/>
  <c r="XL4" i="15"/>
  <c r="XA5" i="11"/>
  <c r="WZ4" i="11"/>
  <c r="ABV5" i="20" l="1"/>
  <c r="ABU4" i="20"/>
  <c r="ABV5" i="19"/>
  <c r="ABU4" i="19"/>
  <c r="ABU4" i="18"/>
  <c r="XN5" i="15"/>
  <c r="XM4" i="15"/>
  <c r="XB5" i="11"/>
  <c r="XA4" i="11"/>
  <c r="ABV4" i="20" l="1"/>
  <c r="ABW5" i="20"/>
  <c r="ABW5" i="19"/>
  <c r="ABV4" i="19"/>
  <c r="ABV4" i="18"/>
  <c r="XO5" i="15"/>
  <c r="XN4" i="15"/>
  <c r="XC5" i="11"/>
  <c r="XB4" i="11"/>
  <c r="ABX5" i="20" l="1"/>
  <c r="ABW4" i="20"/>
  <c r="ABX5" i="19"/>
  <c r="ABW4" i="19"/>
  <c r="ABW4" i="18"/>
  <c r="XP5" i="15"/>
  <c r="XO4" i="15"/>
  <c r="XC4" i="11"/>
  <c r="XD5" i="11"/>
  <c r="ABY5" i="20" l="1"/>
  <c r="ABX4" i="20"/>
  <c r="ABY5" i="19"/>
  <c r="ABX4" i="19"/>
  <c r="ABX4" i="18"/>
  <c r="XQ5" i="15"/>
  <c r="XP4" i="15"/>
  <c r="XD4" i="11"/>
  <c r="XE5" i="11"/>
  <c r="ABZ5" i="20" l="1"/>
  <c r="ABY4" i="20"/>
  <c r="ABZ5" i="19"/>
  <c r="ABY4" i="19"/>
  <c r="ABY4" i="18"/>
  <c r="XR5" i="15"/>
  <c r="XQ4" i="15"/>
  <c r="XF5" i="11"/>
  <c r="XE4" i="11"/>
  <c r="ACA5" i="20" l="1"/>
  <c r="ABZ4" i="20"/>
  <c r="ACA5" i="19"/>
  <c r="ABZ4" i="19"/>
  <c r="ABZ4" i="18"/>
  <c r="XS5" i="15"/>
  <c r="XR4" i="15"/>
  <c r="XG5" i="11"/>
  <c r="XF4" i="11"/>
  <c r="ACB5" i="20" l="1"/>
  <c r="ACA4" i="20"/>
  <c r="ACA4" i="19"/>
  <c r="ACB5" i="19"/>
  <c r="ACA4" i="18"/>
  <c r="XT5" i="15"/>
  <c r="XS4" i="15"/>
  <c r="XH5" i="11"/>
  <c r="XG4" i="11"/>
  <c r="ACC5" i="20" l="1"/>
  <c r="ACB4" i="20"/>
  <c r="ACC5" i="19"/>
  <c r="ACB4" i="19"/>
  <c r="ACB4" i="18"/>
  <c r="XU5" i="15"/>
  <c r="XT4" i="15"/>
  <c r="XH4" i="11"/>
  <c r="XI5" i="11"/>
  <c r="ACD5" i="20" l="1"/>
  <c r="ACC4" i="20"/>
  <c r="ACC4" i="19"/>
  <c r="ACD5" i="19"/>
  <c r="ACC4" i="18"/>
  <c r="XV5" i="15"/>
  <c r="XU4" i="15"/>
  <c r="XI4" i="11"/>
  <c r="XJ5" i="11"/>
  <c r="ACD4" i="20" l="1"/>
  <c r="ACE5" i="20"/>
  <c r="ACE5" i="19"/>
  <c r="ACD4" i="19"/>
  <c r="ACD4" i="18"/>
  <c r="XW5" i="15"/>
  <c r="XV4" i="15"/>
  <c r="XJ4" i="11"/>
  <c r="XK5" i="11"/>
  <c r="ACF5" i="20" l="1"/>
  <c r="ACE4" i="20"/>
  <c r="ACF5" i="19"/>
  <c r="ACE4" i="19"/>
  <c r="ACE4" i="18"/>
  <c r="XX5" i="15"/>
  <c r="XW4" i="15"/>
  <c r="XK4" i="11"/>
  <c r="XL5" i="11"/>
  <c r="ACG5" i="20" l="1"/>
  <c r="ACF4" i="20"/>
  <c r="ACG5" i="19"/>
  <c r="ACF4" i="19"/>
  <c r="ACF4" i="18"/>
  <c r="XY5" i="15"/>
  <c r="XX4" i="15"/>
  <c r="XL4" i="11"/>
  <c r="XM5" i="11"/>
  <c r="ACH5" i="20" l="1"/>
  <c r="ACG4" i="20"/>
  <c r="ACH5" i="19"/>
  <c r="ACG4" i="19"/>
  <c r="ACG4" i="18"/>
  <c r="XZ5" i="15"/>
  <c r="XY4" i="15"/>
  <c r="XM4" i="11"/>
  <c r="XN5" i="11"/>
  <c r="ACI5" i="20" l="1"/>
  <c r="ACH4" i="20"/>
  <c r="ACI5" i="19"/>
  <c r="ACH4" i="19"/>
  <c r="ACH4" i="18"/>
  <c r="YA5" i="15"/>
  <c r="XZ4" i="15"/>
  <c r="XO5" i="11"/>
  <c r="XN4" i="11"/>
  <c r="ACJ5" i="20" l="1"/>
  <c r="ACI4" i="20"/>
  <c r="ACI4" i="19"/>
  <c r="ACJ5" i="19"/>
  <c r="ACI4" i="18"/>
  <c r="YB5" i="15"/>
  <c r="YA4" i="15"/>
  <c r="XO4" i="11"/>
  <c r="XP5" i="11"/>
  <c r="ACK5" i="20" l="1"/>
  <c r="ACJ4" i="20"/>
  <c r="ACK5" i="19"/>
  <c r="ACJ4" i="19"/>
  <c r="ACJ4" i="18"/>
  <c r="YC5" i="15"/>
  <c r="YB4" i="15"/>
  <c r="XQ5" i="11"/>
  <c r="XP4" i="11"/>
  <c r="ACL5" i="20" l="1"/>
  <c r="ACK4" i="20"/>
  <c r="ACK4" i="19"/>
  <c r="ACL5" i="19"/>
  <c r="ACK4" i="18"/>
  <c r="YD5" i="15"/>
  <c r="YC4" i="15"/>
  <c r="XR5" i="11"/>
  <c r="XQ4" i="11"/>
  <c r="ACL4" i="20" l="1"/>
  <c r="ACM5" i="20"/>
  <c r="ACM5" i="19"/>
  <c r="ACL4" i="19"/>
  <c r="ACL4" i="18"/>
  <c r="YE5" i="15"/>
  <c r="YD4" i="15"/>
  <c r="XS5" i="11"/>
  <c r="XR4" i="11"/>
  <c r="ACN5" i="20" l="1"/>
  <c r="ACM4" i="20"/>
  <c r="ACN5" i="19"/>
  <c r="ACM4" i="19"/>
  <c r="ACM4" i="18"/>
  <c r="YF5" i="15"/>
  <c r="YE4" i="15"/>
  <c r="XS4" i="11"/>
  <c r="XT5" i="11"/>
  <c r="ACO5" i="20" l="1"/>
  <c r="ACN4" i="20"/>
  <c r="ACO5" i="19"/>
  <c r="ACN4" i="19"/>
  <c r="ACN4" i="18"/>
  <c r="YG5" i="15"/>
  <c r="YF4" i="15"/>
  <c r="XT4" i="11"/>
  <c r="XU5" i="11"/>
  <c r="ACP5" i="20" l="1"/>
  <c r="ACO4" i="20"/>
  <c r="ACP5" i="19"/>
  <c r="ACO4" i="19"/>
  <c r="ACO4" i="18"/>
  <c r="YH5" i="15"/>
  <c r="YG4" i="15"/>
  <c r="XU4" i="11"/>
  <c r="XV5" i="11"/>
  <c r="ACQ5" i="20" l="1"/>
  <c r="ACP4" i="20"/>
  <c r="ACQ5" i="19"/>
  <c r="ACP4" i="19"/>
  <c r="ACP4" i="18"/>
  <c r="YI5" i="15"/>
  <c r="YH4" i="15"/>
  <c r="XV4" i="11"/>
  <c r="XW5" i="11"/>
  <c r="ACR5" i="20" l="1"/>
  <c r="ACQ4" i="20"/>
  <c r="ACR5" i="19"/>
  <c r="ACQ4" i="19"/>
  <c r="ACQ4" i="18"/>
  <c r="YJ5" i="15"/>
  <c r="YI4" i="15"/>
  <c r="XW4" i="11"/>
  <c r="XX5" i="11"/>
  <c r="ACS5" i="20" l="1"/>
  <c r="ACR4" i="20"/>
  <c r="ACS5" i="19"/>
  <c r="ACR4" i="19"/>
  <c r="ACR4" i="18"/>
  <c r="YK5" i="15"/>
  <c r="YJ4" i="15"/>
  <c r="XX4" i="11"/>
  <c r="XY5" i="11"/>
  <c r="ACT5" i="20" l="1"/>
  <c r="ACS4" i="20"/>
  <c r="ACS4" i="19"/>
  <c r="ACT5" i="19"/>
  <c r="ACS4" i="18"/>
  <c r="YL5" i="15"/>
  <c r="YK4" i="15"/>
  <c r="XY4" i="11"/>
  <c r="XZ5" i="11"/>
  <c r="ACT4" i="20" l="1"/>
  <c r="ACU5" i="20"/>
  <c r="ACU5" i="19"/>
  <c r="ACT4" i="19"/>
  <c r="ACT4" i="18"/>
  <c r="YM5" i="15"/>
  <c r="YL4" i="15"/>
  <c r="YA5" i="11"/>
  <c r="XZ4" i="11"/>
  <c r="ACV5" i="20" l="1"/>
  <c r="ACU4" i="20"/>
  <c r="ACV5" i="19"/>
  <c r="ACU4" i="19"/>
  <c r="ACU4" i="18"/>
  <c r="YN5" i="15"/>
  <c r="YM4" i="15"/>
  <c r="YB5" i="11"/>
  <c r="YA4" i="11"/>
  <c r="ACW5" i="20" l="1"/>
  <c r="ACV4" i="20"/>
  <c r="ACW5" i="19"/>
  <c r="ACV4" i="19"/>
  <c r="ACV4" i="18"/>
  <c r="YO5" i="15"/>
  <c r="YN4" i="15"/>
  <c r="YB4" i="11"/>
  <c r="YC5" i="11"/>
  <c r="ACW4" i="20" l="1"/>
  <c r="ACX5" i="20"/>
  <c r="ACX5" i="19"/>
  <c r="ACW4" i="19"/>
  <c r="ACW4" i="18"/>
  <c r="YP5" i="15"/>
  <c r="YO4" i="15"/>
  <c r="YD5" i="11"/>
  <c r="YC4" i="11"/>
  <c r="ACY5" i="20" l="1"/>
  <c r="ACX4" i="20"/>
  <c r="ACY5" i="19"/>
  <c r="ACX4" i="19"/>
  <c r="ACX4" i="18"/>
  <c r="YP4" i="15"/>
  <c r="YQ5" i="15"/>
  <c r="YE5" i="11"/>
  <c r="YD4" i="11"/>
  <c r="ACZ5" i="20" l="1"/>
  <c r="ACY4" i="20"/>
  <c r="ACZ5" i="19"/>
  <c r="ACY4" i="19"/>
  <c r="ACY4" i="18"/>
  <c r="YR5" i="15"/>
  <c r="YQ4" i="15"/>
  <c r="YF5" i="11"/>
  <c r="YE4" i="11"/>
  <c r="ADA5" i="20" l="1"/>
  <c r="ACZ4" i="20"/>
  <c r="ADA5" i="19"/>
  <c r="ACZ4" i="19"/>
  <c r="ACZ4" i="18"/>
  <c r="YS5" i="15"/>
  <c r="YR4" i="15"/>
  <c r="YG5" i="11"/>
  <c r="YF4" i="11"/>
  <c r="ADB5" i="20" l="1"/>
  <c r="ADA4" i="20"/>
  <c r="ADA4" i="19"/>
  <c r="ADB5" i="19"/>
  <c r="ADA4" i="18"/>
  <c r="YT5" i="15"/>
  <c r="YS4" i="15"/>
  <c r="YH5" i="11"/>
  <c r="YG4" i="11"/>
  <c r="ADB4" i="20" l="1"/>
  <c r="ADC5" i="20"/>
  <c r="ADC5" i="19"/>
  <c r="ADB4" i="19"/>
  <c r="ADB4" i="18"/>
  <c r="YU5" i="15"/>
  <c r="YT4" i="15"/>
  <c r="YI5" i="11"/>
  <c r="YH4" i="11"/>
  <c r="ADD5" i="20" l="1"/>
  <c r="ADC4" i="20"/>
  <c r="ADD5" i="19"/>
  <c r="ADC4" i="19"/>
  <c r="ADC4" i="18"/>
  <c r="YV5" i="15"/>
  <c r="YU4" i="15"/>
  <c r="YI4" i="11"/>
  <c r="YJ5" i="11"/>
  <c r="ADE5" i="20" l="1"/>
  <c r="ADD4" i="20"/>
  <c r="ADE5" i="19"/>
  <c r="ADD4" i="19"/>
  <c r="ADD4" i="18"/>
  <c r="YW5" i="15"/>
  <c r="YV4" i="15"/>
  <c r="YJ4" i="11"/>
  <c r="YK5" i="11"/>
  <c r="ADF5" i="20" l="1"/>
  <c r="ADE4" i="20"/>
  <c r="ADF5" i="19"/>
  <c r="ADE4" i="19"/>
  <c r="ADE4" i="18"/>
  <c r="YX5" i="15"/>
  <c r="YW4" i="15"/>
  <c r="YL5" i="11"/>
  <c r="YK4" i="11"/>
  <c r="ADG5" i="20" l="1"/>
  <c r="ADF4" i="20"/>
  <c r="ADG5" i="19"/>
  <c r="ADF4" i="19"/>
  <c r="ADF4" i="18"/>
  <c r="YY5" i="15"/>
  <c r="YX4" i="15"/>
  <c r="YM5" i="11"/>
  <c r="YL4" i="11"/>
  <c r="ADH5" i="20" l="1"/>
  <c r="ADG4" i="20"/>
  <c r="ADG4" i="19"/>
  <c r="ADH5" i="19"/>
  <c r="ADG4" i="18"/>
  <c r="YZ5" i="15"/>
  <c r="YY4" i="15"/>
  <c r="YM4" i="11"/>
  <c r="YN5" i="11"/>
  <c r="ADI5" i="20" l="1"/>
  <c r="ADH4" i="20"/>
  <c r="ADI5" i="19"/>
  <c r="ADH4" i="19"/>
  <c r="ADH4" i="18"/>
  <c r="ZA5" i="15"/>
  <c r="YZ4" i="15"/>
  <c r="YN4" i="11"/>
  <c r="YO5" i="11"/>
  <c r="ADJ5" i="20" l="1"/>
  <c r="ADI4" i="20"/>
  <c r="ADI4" i="19"/>
  <c r="ADJ5" i="19"/>
  <c r="ADI4" i="18"/>
  <c r="ZB5" i="15"/>
  <c r="ZA4" i="15"/>
  <c r="YO4" i="11"/>
  <c r="YP5" i="11"/>
  <c r="ADJ4" i="20" l="1"/>
  <c r="ADK5" i="20"/>
  <c r="ADK5" i="19"/>
  <c r="ADJ4" i="19"/>
  <c r="ADJ4" i="18"/>
  <c r="ZC5" i="15"/>
  <c r="ZB4" i="15"/>
  <c r="YQ5" i="11"/>
  <c r="YP4" i="11"/>
  <c r="ADL5" i="20" l="1"/>
  <c r="ADK4" i="20"/>
  <c r="ADL5" i="19"/>
  <c r="ADK4" i="19"/>
  <c r="ADK4" i="18"/>
  <c r="ZD5" i="15"/>
  <c r="ZC4" i="15"/>
  <c r="YR5" i="11"/>
  <c r="YQ4" i="11"/>
  <c r="ADM5" i="20" l="1"/>
  <c r="ADL4" i="20"/>
  <c r="ADM5" i="19"/>
  <c r="ADL4" i="19"/>
  <c r="ADL4" i="18"/>
  <c r="ZE5" i="15"/>
  <c r="ZD4" i="15"/>
  <c r="YS5" i="11"/>
  <c r="YR4" i="11"/>
  <c r="ADN5" i="20" l="1"/>
  <c r="ADM4" i="20"/>
  <c r="ADN5" i="19"/>
  <c r="ADM4" i="19"/>
  <c r="ADM4" i="18"/>
  <c r="ZF5" i="15"/>
  <c r="ZE4" i="15"/>
  <c r="YT5" i="11"/>
  <c r="YS4" i="11"/>
  <c r="ADO5" i="20" l="1"/>
  <c r="ADN4" i="20"/>
  <c r="ADO5" i="19"/>
  <c r="ADN4" i="19"/>
  <c r="ADN4" i="18"/>
  <c r="ZG5" i="15"/>
  <c r="ZF4" i="15"/>
  <c r="YT4" i="11"/>
  <c r="YU5" i="11"/>
  <c r="ADP5" i="20" l="1"/>
  <c r="ADO4" i="20"/>
  <c r="ADO4" i="19"/>
  <c r="ADP5" i="19"/>
  <c r="ADO4" i="18"/>
  <c r="ZH5" i="15"/>
  <c r="ZG4" i="15"/>
  <c r="YV5" i="11"/>
  <c r="YU4" i="11"/>
  <c r="ADQ5" i="20" l="1"/>
  <c r="ADP4" i="20"/>
  <c r="ADQ5" i="19"/>
  <c r="ADP4" i="19"/>
  <c r="ADP4" i="18"/>
  <c r="ZI5" i="15"/>
  <c r="ZH4" i="15"/>
  <c r="YW5" i="11"/>
  <c r="YV4" i="11"/>
  <c r="ADR5" i="20" l="1"/>
  <c r="ADQ4" i="20"/>
  <c r="ADQ4" i="19"/>
  <c r="ADR5" i="19"/>
  <c r="ADQ4" i="18"/>
  <c r="ZJ5" i="15"/>
  <c r="ZI4" i="15"/>
  <c r="YW4" i="11"/>
  <c r="YX5" i="11"/>
  <c r="ADR4" i="20" l="1"/>
  <c r="ADS5" i="20"/>
  <c r="ADS5" i="19"/>
  <c r="ADR4" i="19"/>
  <c r="ADR4" i="18"/>
  <c r="ZK5" i="15"/>
  <c r="ZJ4" i="15"/>
  <c r="YY5" i="11"/>
  <c r="YX4" i="11"/>
  <c r="ADT5" i="20" l="1"/>
  <c r="ADS4" i="20"/>
  <c r="ADT5" i="19"/>
  <c r="ADS4" i="19"/>
  <c r="ADS4" i="18"/>
  <c r="ZL5" i="15"/>
  <c r="ZK4" i="15"/>
  <c r="YY4" i="11"/>
  <c r="YZ5" i="11"/>
  <c r="ADU5" i="20" l="1"/>
  <c r="ADT4" i="20"/>
  <c r="ADU5" i="19"/>
  <c r="ADT4" i="19"/>
  <c r="ADT4" i="18"/>
  <c r="ZM5" i="15"/>
  <c r="ZL4" i="15"/>
  <c r="ZA5" i="11"/>
  <c r="YZ4" i="11"/>
  <c r="ADV5" i="20" l="1"/>
  <c r="ADU4" i="20"/>
  <c r="ADV5" i="19"/>
  <c r="ADU4" i="19"/>
  <c r="ADU4" i="18"/>
  <c r="ZN5" i="15"/>
  <c r="ZM4" i="15"/>
  <c r="ZA4" i="11"/>
  <c r="ZB5" i="11"/>
  <c r="ADW5" i="20" l="1"/>
  <c r="ADV4" i="20"/>
  <c r="ADW5" i="19"/>
  <c r="ADV4" i="19"/>
  <c r="ADV4" i="18"/>
  <c r="ZN4" i="15"/>
  <c r="ZO5" i="15"/>
  <c r="ZC5" i="11"/>
  <c r="ZB4" i="11"/>
  <c r="ADX5" i="20" l="1"/>
  <c r="ADW4" i="20"/>
  <c r="ADW4" i="19"/>
  <c r="ADX5" i="19"/>
  <c r="ADW4" i="18"/>
  <c r="ZP5" i="15"/>
  <c r="ZO4" i="15"/>
  <c r="ZC4" i="11"/>
  <c r="ZD5" i="11"/>
  <c r="ADY5" i="20" l="1"/>
  <c r="ADX4" i="20"/>
  <c r="ADY5" i="19"/>
  <c r="ADX4" i="19"/>
  <c r="ADX4" i="18"/>
  <c r="ZQ5" i="15"/>
  <c r="ZP4" i="15"/>
  <c r="ZE5" i="11"/>
  <c r="ZD4" i="11"/>
  <c r="ADZ5" i="20" l="1"/>
  <c r="ADY4" i="20"/>
  <c r="ADY4" i="19"/>
  <c r="ADZ5" i="19"/>
  <c r="ADY4" i="18"/>
  <c r="ZR5" i="15"/>
  <c r="ZQ4" i="15"/>
  <c r="ZF5" i="11"/>
  <c r="ZE4" i="11"/>
  <c r="ADZ4" i="20" l="1"/>
  <c r="AEA5" i="20"/>
  <c r="AEA5" i="19"/>
  <c r="ADZ4" i="19"/>
  <c r="ADZ4" i="18"/>
  <c r="ZS5" i="15"/>
  <c r="ZR4" i="15"/>
  <c r="ZF4" i="11"/>
  <c r="ZG5" i="11"/>
  <c r="AEB5" i="20" l="1"/>
  <c r="AEA4" i="20"/>
  <c r="AEB5" i="19"/>
  <c r="AEA4" i="19"/>
  <c r="AEA4" i="18"/>
  <c r="ZT5" i="15"/>
  <c r="ZS4" i="15"/>
  <c r="ZH5" i="11"/>
  <c r="ZG4" i="11"/>
  <c r="AEC5" i="20" l="1"/>
  <c r="AEB4" i="20"/>
  <c r="AEC5" i="19"/>
  <c r="AEB4" i="19"/>
  <c r="AEB4" i="18"/>
  <c r="ZU5" i="15"/>
  <c r="ZT4" i="15"/>
  <c r="ZI5" i="11"/>
  <c r="ZH4" i="11"/>
  <c r="AEC4" i="20" l="1"/>
  <c r="AED5" i="20"/>
  <c r="AED5" i="19"/>
  <c r="AEC4" i="19"/>
  <c r="AEC4" i="18"/>
  <c r="ZV5" i="15"/>
  <c r="ZU4" i="15"/>
  <c r="ZI4" i="11"/>
  <c r="ZJ5" i="11"/>
  <c r="AEE5" i="20" l="1"/>
  <c r="AED4" i="20"/>
  <c r="AEE5" i="19"/>
  <c r="AED4" i="19"/>
  <c r="AED4" i="18"/>
  <c r="ZW5" i="15"/>
  <c r="ZV4" i="15"/>
  <c r="ZK5" i="11"/>
  <c r="ZJ4" i="11"/>
  <c r="AEF5" i="20" l="1"/>
  <c r="AEE4" i="20"/>
  <c r="AEE4" i="19"/>
  <c r="AEF5" i="19"/>
  <c r="AEE4" i="18"/>
  <c r="ZX5" i="15"/>
  <c r="ZW4" i="15"/>
  <c r="ZL5" i="11"/>
  <c r="ZK4" i="11"/>
  <c r="AEG5" i="20" l="1"/>
  <c r="AEF4" i="20"/>
  <c r="AEG5" i="19"/>
  <c r="AEF4" i="19"/>
  <c r="AEF4" i="18"/>
  <c r="ZY5" i="15"/>
  <c r="ZX4" i="15"/>
  <c r="ZM5" i="11"/>
  <c r="ZL4" i="11"/>
  <c r="AEH5" i="20" l="1"/>
  <c r="AEG4" i="20"/>
  <c r="AEG4" i="19"/>
  <c r="AEH5" i="19"/>
  <c r="AEG4" i="18"/>
  <c r="ZZ5" i="15"/>
  <c r="ZY4" i="15"/>
  <c r="ZN5" i="11"/>
  <c r="ZM4" i="11"/>
  <c r="AEH4" i="20" l="1"/>
  <c r="AEI5" i="20"/>
  <c r="AEI5" i="19"/>
  <c r="AEH4" i="19"/>
  <c r="AEH4" i="18"/>
  <c r="AAA5" i="15"/>
  <c r="ZZ4" i="15"/>
  <c r="ZO5" i="11"/>
  <c r="ZN4" i="11"/>
  <c r="AEJ5" i="20" l="1"/>
  <c r="AEI4" i="20"/>
  <c r="AEJ5" i="19"/>
  <c r="AEI4" i="19"/>
  <c r="AEI4" i="18"/>
  <c r="AAB5" i="15"/>
  <c r="AAA4" i="15"/>
  <c r="ZP5" i="11"/>
  <c r="ZO4" i="11"/>
  <c r="AEK5" i="20" l="1"/>
  <c r="AEJ4" i="20"/>
  <c r="AEK5" i="19"/>
  <c r="AEJ4" i="19"/>
  <c r="AEJ4" i="18"/>
  <c r="AAC5" i="15"/>
  <c r="AAB4" i="15"/>
  <c r="ZP4" i="11"/>
  <c r="ZQ5" i="11"/>
  <c r="AEL5" i="20" l="1"/>
  <c r="AEK4" i="20"/>
  <c r="AEL5" i="19"/>
  <c r="AEK4" i="19"/>
  <c r="AEK4" i="18"/>
  <c r="AAD5" i="15"/>
  <c r="AAC4" i="15"/>
  <c r="ZR5" i="11"/>
  <c r="ZQ4" i="11"/>
  <c r="AEM5" i="20" l="1"/>
  <c r="AEL4" i="20"/>
  <c r="AEM5" i="19"/>
  <c r="AEL4" i="19"/>
  <c r="AEL4" i="18"/>
  <c r="AAE5" i="15"/>
  <c r="AAD4" i="15"/>
  <c r="ZS5" i="11"/>
  <c r="ZR4" i="11"/>
  <c r="AEN5" i="20" l="1"/>
  <c r="AEM4" i="20"/>
  <c r="AEM4" i="19"/>
  <c r="AEN5" i="19"/>
  <c r="AEM4" i="18"/>
  <c r="AAF5" i="15"/>
  <c r="AAE4" i="15"/>
  <c r="ZT5" i="11"/>
  <c r="ZS4" i="11"/>
  <c r="AEO5" i="20" l="1"/>
  <c r="AEN4" i="20"/>
  <c r="AEO5" i="19"/>
  <c r="AEN4" i="19"/>
  <c r="AEN4" i="18"/>
  <c r="AAG5" i="15"/>
  <c r="AAF4" i="15"/>
  <c r="ZU5" i="11"/>
  <c r="ZT4" i="11"/>
  <c r="AEP5" i="20" l="1"/>
  <c r="AEO4" i="20"/>
  <c r="AEO4" i="19"/>
  <c r="AEP5" i="19"/>
  <c r="AEO4" i="18"/>
  <c r="AAH5" i="15"/>
  <c r="AAG4" i="15"/>
  <c r="ZV5" i="11"/>
  <c r="ZU4" i="11"/>
  <c r="AEP4" i="20" l="1"/>
  <c r="AEQ5" i="20"/>
  <c r="AEQ5" i="19"/>
  <c r="AEP4" i="19"/>
  <c r="AEP4" i="18"/>
  <c r="AAI5" i="15"/>
  <c r="AAH4" i="15"/>
  <c r="ZW5" i="11"/>
  <c r="ZV4" i="11"/>
  <c r="AER5" i="20" l="1"/>
  <c r="AEQ4" i="20"/>
  <c r="AER5" i="19"/>
  <c r="AEQ4" i="19"/>
  <c r="AEQ4" i="18"/>
  <c r="AAJ5" i="15"/>
  <c r="AAI4" i="15"/>
  <c r="ZX5" i="11"/>
  <c r="ZW4" i="11"/>
  <c r="AES5" i="20" l="1"/>
  <c r="AER4" i="20"/>
  <c r="AES5" i="19"/>
  <c r="AER4" i="19"/>
  <c r="AER4" i="18"/>
  <c r="AAK5" i="15"/>
  <c r="AAJ4" i="15"/>
  <c r="ZY5" i="11"/>
  <c r="ZX4" i="11"/>
  <c r="AET5" i="20" l="1"/>
  <c r="AES4" i="20"/>
  <c r="AET5" i="19"/>
  <c r="AES4" i="19"/>
  <c r="AES4" i="18"/>
  <c r="AAL5" i="15"/>
  <c r="AAK4" i="15"/>
  <c r="ZZ5" i="11"/>
  <c r="ZY4" i="11"/>
  <c r="AEU5" i="20" l="1"/>
  <c r="AET4" i="20"/>
  <c r="AEU5" i="19"/>
  <c r="AET4" i="19"/>
  <c r="AET4" i="18"/>
  <c r="AAM5" i="15"/>
  <c r="AAL4" i="15"/>
  <c r="AAA5" i="11"/>
  <c r="ZZ4" i="11"/>
  <c r="AEV5" i="20" l="1"/>
  <c r="AEU4" i="20"/>
  <c r="AEU4" i="19"/>
  <c r="AEV5" i="19"/>
  <c r="AEU4" i="18"/>
  <c r="AAN5" i="15"/>
  <c r="AAM4" i="15"/>
  <c r="AAB5" i="11"/>
  <c r="AAA4" i="11"/>
  <c r="AEW5" i="20" l="1"/>
  <c r="AEV4" i="20"/>
  <c r="AEW5" i="19"/>
  <c r="AEV4" i="19"/>
  <c r="AEV4" i="18"/>
  <c r="AAO5" i="15"/>
  <c r="AAN4" i="15"/>
  <c r="AAC5" i="11"/>
  <c r="AAB4" i="11"/>
  <c r="AEX5" i="20" l="1"/>
  <c r="AEW4" i="20"/>
  <c r="AEW4" i="19"/>
  <c r="AEX5" i="19"/>
  <c r="AEW4" i="18"/>
  <c r="AAP5" i="15"/>
  <c r="AAO4" i="15"/>
  <c r="AAD5" i="11"/>
  <c r="AAC4" i="11"/>
  <c r="AEX4" i="20" l="1"/>
  <c r="AEY5" i="20"/>
  <c r="AEY5" i="19"/>
  <c r="AEX4" i="19"/>
  <c r="AEX4" i="18"/>
  <c r="AAQ5" i="15"/>
  <c r="AAP4" i="15"/>
  <c r="AAE5" i="11"/>
  <c r="AAD4" i="11"/>
  <c r="AEZ5" i="20" l="1"/>
  <c r="AEY4" i="20"/>
  <c r="AEZ5" i="19"/>
  <c r="AEY4" i="19"/>
  <c r="AEY4" i="18"/>
  <c r="AAR5" i="15"/>
  <c r="AAQ4" i="15"/>
  <c r="AAF5" i="11"/>
  <c r="AAE4" i="11"/>
  <c r="AFA5" i="20" l="1"/>
  <c r="AEZ4" i="20"/>
  <c r="AFA5" i="19"/>
  <c r="AEZ4" i="19"/>
  <c r="AEZ4" i="18"/>
  <c r="AAS5" i="15"/>
  <c r="AAR4" i="15"/>
  <c r="AAG5" i="11"/>
  <c r="AAF4" i="11"/>
  <c r="AFB5" i="20" l="1"/>
  <c r="AFA4" i="20"/>
  <c r="AFB5" i="19"/>
  <c r="AFA4" i="19"/>
  <c r="AFA4" i="18"/>
  <c r="AAT5" i="15"/>
  <c r="AAS4" i="15"/>
  <c r="AAG4" i="11"/>
  <c r="AAH5" i="11"/>
  <c r="AFC5" i="20" l="1"/>
  <c r="AFB4" i="20"/>
  <c r="AFC5" i="19"/>
  <c r="AFB4" i="19"/>
  <c r="AFB4" i="18"/>
  <c r="AAU5" i="15"/>
  <c r="AAT4" i="15"/>
  <c r="AAH4" i="11"/>
  <c r="AAI5" i="11"/>
  <c r="AFD5" i="20" l="1"/>
  <c r="AFC4" i="20"/>
  <c r="AFC4" i="19"/>
  <c r="AFD5" i="19"/>
  <c r="AFC4" i="18"/>
  <c r="AAV5" i="15"/>
  <c r="AAU4" i="15"/>
  <c r="AAJ5" i="11"/>
  <c r="AAI4" i="11"/>
  <c r="AFE5" i="20" l="1"/>
  <c r="AFD4" i="20"/>
  <c r="AFE5" i="19"/>
  <c r="AFD4" i="19"/>
  <c r="AFD4" i="18"/>
  <c r="AAW5" i="15"/>
  <c r="AAV4" i="15"/>
  <c r="AAK5" i="11"/>
  <c r="AAJ4" i="11"/>
  <c r="AFF5" i="20" l="1"/>
  <c r="AFE4" i="20"/>
  <c r="AFE4" i="19"/>
  <c r="AFF5" i="19"/>
  <c r="AFE4" i="18"/>
  <c r="AAX5" i="15"/>
  <c r="AAW4" i="15"/>
  <c r="AAL5" i="11"/>
  <c r="AAK4" i="11"/>
  <c r="AFF4" i="20" l="1"/>
  <c r="AFG5" i="20"/>
  <c r="AFG5" i="19"/>
  <c r="AFF4" i="19"/>
  <c r="AFF4" i="18"/>
  <c r="AAY5" i="15"/>
  <c r="AAX4" i="15"/>
  <c r="AAL4" i="11"/>
  <c r="AAM5" i="11"/>
  <c r="AFH5" i="20" l="1"/>
  <c r="AFG4" i="20"/>
  <c r="AFH5" i="19"/>
  <c r="AFG4" i="19"/>
  <c r="AFG4" i="18"/>
  <c r="AAZ5" i="15"/>
  <c r="AAY4" i="15"/>
  <c r="AAN5" i="11"/>
  <c r="AAM4" i="11"/>
  <c r="AFI5" i="20" l="1"/>
  <c r="AFH4" i="20"/>
  <c r="AFI5" i="19"/>
  <c r="AFH4" i="19"/>
  <c r="AFH4" i="18"/>
  <c r="ABA5" i="15"/>
  <c r="AAZ4" i="15"/>
  <c r="AAN4" i="11"/>
  <c r="AAO5" i="11"/>
  <c r="AFI4" i="20" l="1"/>
  <c r="AFJ5" i="20"/>
  <c r="AFJ5" i="19"/>
  <c r="AFI4" i="19"/>
  <c r="AFI4" i="18"/>
  <c r="ABB5" i="15"/>
  <c r="ABA4" i="15"/>
  <c r="AAP5" i="11"/>
  <c r="AAO4" i="11"/>
  <c r="AFK5" i="20" l="1"/>
  <c r="AFJ4" i="20"/>
  <c r="AFK5" i="19"/>
  <c r="AFJ4" i="19"/>
  <c r="AFJ4" i="18"/>
  <c r="ABB4" i="15"/>
  <c r="ABC5" i="15"/>
  <c r="AAQ5" i="11"/>
  <c r="AAP4" i="11"/>
  <c r="AFL5" i="20" l="1"/>
  <c r="AFK4" i="20"/>
  <c r="AFK4" i="19"/>
  <c r="AFL5" i="19"/>
  <c r="AFK4" i="18"/>
  <c r="ABD5" i="15"/>
  <c r="ABC4" i="15"/>
  <c r="AAR5" i="11"/>
  <c r="AAQ4" i="11"/>
  <c r="AFM5" i="20" l="1"/>
  <c r="AFL4" i="20"/>
  <c r="AFM5" i="19"/>
  <c r="AFL4" i="19"/>
  <c r="AFL4" i="18"/>
  <c r="ABE5" i="15"/>
  <c r="ABD4" i="15"/>
  <c r="AAS5" i="11"/>
  <c r="AAR4" i="11"/>
  <c r="AFN5" i="20" l="1"/>
  <c r="AFM4" i="20"/>
  <c r="AFM4" i="19"/>
  <c r="AFN5" i="19"/>
  <c r="AFM4" i="18"/>
  <c r="ABF5" i="15"/>
  <c r="ABE4" i="15"/>
  <c r="AAT5" i="11"/>
  <c r="AAS4" i="11"/>
  <c r="AFN4" i="20" l="1"/>
  <c r="AFO5" i="20"/>
  <c r="AFO5" i="19"/>
  <c r="AFN4" i="19"/>
  <c r="AFN4" i="18"/>
  <c r="ABG5" i="15"/>
  <c r="ABF4" i="15"/>
  <c r="AAU5" i="11"/>
  <c r="AAT4" i="11"/>
  <c r="AFP5" i="20" l="1"/>
  <c r="AFO4" i="20"/>
  <c r="AFP5" i="19"/>
  <c r="AFO4" i="19"/>
  <c r="AFO4" i="18"/>
  <c r="ABH5" i="15"/>
  <c r="ABG4" i="15"/>
  <c r="AAV5" i="11"/>
  <c r="AAU4" i="11"/>
  <c r="AFQ5" i="20" l="1"/>
  <c r="AFP4" i="20"/>
  <c r="AFQ5" i="19"/>
  <c r="AFP4" i="19"/>
  <c r="AFP4" i="18"/>
  <c r="ABI5" i="15"/>
  <c r="ABH4" i="15"/>
  <c r="AAW5" i="11"/>
  <c r="AAV4" i="11"/>
  <c r="AFR5" i="20" l="1"/>
  <c r="AFQ4" i="20"/>
  <c r="AFR5" i="19"/>
  <c r="AFQ4" i="19"/>
  <c r="AFQ4" i="18"/>
  <c r="ABJ5" i="15"/>
  <c r="ABI4" i="15"/>
  <c r="AAX5" i="11"/>
  <c r="AAW4" i="11"/>
  <c r="AFS5" i="20" l="1"/>
  <c r="AFR4" i="20"/>
  <c r="AFS5" i="19"/>
  <c r="AFR4" i="19"/>
  <c r="AFR4" i="18"/>
  <c r="ABK5" i="15"/>
  <c r="ABJ4" i="15"/>
  <c r="AAY5" i="11"/>
  <c r="AAX4" i="11"/>
  <c r="AFT5" i="20" l="1"/>
  <c r="AFS4" i="20"/>
  <c r="AFS4" i="19"/>
  <c r="AFT5" i="19"/>
  <c r="AFS4" i="18"/>
  <c r="ABL5" i="15"/>
  <c r="ABK4" i="15"/>
  <c r="AAZ5" i="11"/>
  <c r="AAY4" i="11"/>
  <c r="AFU5" i="20" l="1"/>
  <c r="AFT4" i="20"/>
  <c r="AFU5" i="19"/>
  <c r="AFT4" i="19"/>
  <c r="AFT4" i="18"/>
  <c r="ABM5" i="15"/>
  <c r="ABL4" i="15"/>
  <c r="AAZ4" i="11"/>
  <c r="ABA5" i="11"/>
  <c r="AFV5" i="20" l="1"/>
  <c r="AFU4" i="20"/>
  <c r="AFU4" i="19"/>
  <c r="AFV5" i="19"/>
  <c r="AFU4" i="18"/>
  <c r="ABN5" i="15"/>
  <c r="ABM4" i="15"/>
  <c r="ABB5" i="11"/>
  <c r="ABA4" i="11"/>
  <c r="AFV4" i="20" l="1"/>
  <c r="AFW5" i="20"/>
  <c r="AFW5" i="19"/>
  <c r="AFV4" i="19"/>
  <c r="AFV4" i="18"/>
  <c r="ABO5" i="15"/>
  <c r="ABN4" i="15"/>
  <c r="ABB4" i="11"/>
  <c r="ABC5" i="11"/>
  <c r="AFX5" i="20" l="1"/>
  <c r="AFW4" i="20"/>
  <c r="AFX5" i="19"/>
  <c r="AFW4" i="19"/>
  <c r="AFW4" i="18"/>
  <c r="ABP5" i="15"/>
  <c r="ABO4" i="15"/>
  <c r="ABD5" i="11"/>
  <c r="ABC4" i="11"/>
  <c r="AFY5" i="20" l="1"/>
  <c r="AFX4" i="20"/>
  <c r="AFY5" i="19"/>
  <c r="AFX4" i="19"/>
  <c r="AFX4" i="18"/>
  <c r="ABQ5" i="15"/>
  <c r="ABP4" i="15"/>
  <c r="ABE5" i="11"/>
  <c r="ABD4" i="11"/>
  <c r="AFZ5" i="20" l="1"/>
  <c r="AFY4" i="20"/>
  <c r="AFZ5" i="19"/>
  <c r="AFY4" i="19"/>
  <c r="AFY4" i="18"/>
  <c r="ABR5" i="15"/>
  <c r="ABQ4" i="15"/>
  <c r="ABF5" i="11"/>
  <c r="ABE4" i="11"/>
  <c r="AGA5" i="20" l="1"/>
  <c r="AFZ4" i="20"/>
  <c r="AGA5" i="19"/>
  <c r="AFZ4" i="19"/>
  <c r="AFZ4" i="18"/>
  <c r="ABS5" i="15"/>
  <c r="ABR4" i="15"/>
  <c r="ABG5" i="11"/>
  <c r="ABF4" i="11"/>
  <c r="AGB5" i="20" l="1"/>
  <c r="AGA4" i="20"/>
  <c r="AGA4" i="19"/>
  <c r="AGB5" i="19"/>
  <c r="AGA4" i="18"/>
  <c r="ABT5" i="15"/>
  <c r="ABS4" i="15"/>
  <c r="ABH5" i="11"/>
  <c r="ABG4" i="11"/>
  <c r="AGC5" i="20" l="1"/>
  <c r="AGB4" i="20"/>
  <c r="AGC5" i="19"/>
  <c r="AGB4" i="19"/>
  <c r="AGB4" i="18"/>
  <c r="ABU5" i="15"/>
  <c r="ABT4" i="15"/>
  <c r="ABH4" i="11"/>
  <c r="ABI5" i="11"/>
  <c r="AGD5" i="20" l="1"/>
  <c r="AGC4" i="20"/>
  <c r="AGC4" i="19"/>
  <c r="AGD5" i="19"/>
  <c r="AGC4" i="18"/>
  <c r="ABV5" i="15"/>
  <c r="ABU4" i="15"/>
  <c r="ABJ5" i="11"/>
  <c r="ABI4" i="11"/>
  <c r="AGD4" i="20" l="1"/>
  <c r="AGE5" i="20"/>
  <c r="AGE5" i="19"/>
  <c r="AGD4" i="19"/>
  <c r="AGD4" i="18"/>
  <c r="ABW5" i="15"/>
  <c r="ABV4" i="15"/>
  <c r="ABK5" i="11"/>
  <c r="ABJ4" i="11"/>
  <c r="AGF5" i="20" l="1"/>
  <c r="AGE4" i="20"/>
  <c r="AGF5" i="19"/>
  <c r="AGE4" i="19"/>
  <c r="AGE4" i="18"/>
  <c r="ABX5" i="15"/>
  <c r="ABW4" i="15"/>
  <c r="ABL5" i="11"/>
  <c r="ABK4" i="11"/>
  <c r="AGG5" i="20" l="1"/>
  <c r="AGF4" i="20"/>
  <c r="AGG5" i="19"/>
  <c r="AGF4" i="19"/>
  <c r="AGF4" i="18"/>
  <c r="ABY5" i="15"/>
  <c r="ABX4" i="15"/>
  <c r="ABL4" i="11"/>
  <c r="ABM5" i="11"/>
  <c r="AGH5" i="20" l="1"/>
  <c r="AGG4" i="20"/>
  <c r="AGH5" i="19"/>
  <c r="AGG4" i="19"/>
  <c r="AGG4" i="18"/>
  <c r="ABY4" i="15"/>
  <c r="ABZ5" i="15"/>
  <c r="ABN5" i="11"/>
  <c r="ABM4" i="11"/>
  <c r="AGI5" i="20" l="1"/>
  <c r="AGH4" i="20"/>
  <c r="AGI5" i="19"/>
  <c r="AGH4" i="19"/>
  <c r="AGH4" i="18"/>
  <c r="ACA5" i="15"/>
  <c r="ABZ4" i="15"/>
  <c r="ABO5" i="11"/>
  <c r="ABN4" i="11"/>
  <c r="AGJ5" i="20" l="1"/>
  <c r="AGI4" i="20"/>
  <c r="AGI4" i="19"/>
  <c r="AGJ5" i="19"/>
  <c r="AGI4" i="18"/>
  <c r="ACB5" i="15"/>
  <c r="ACA4" i="15"/>
  <c r="ABP5" i="11"/>
  <c r="ABO4" i="11"/>
  <c r="AGK5" i="20" l="1"/>
  <c r="AGJ4" i="20"/>
  <c r="AGK5" i="19"/>
  <c r="AGJ4" i="19"/>
  <c r="AGJ4" i="18"/>
  <c r="ACC5" i="15"/>
  <c r="ACB4" i="15"/>
  <c r="ABQ5" i="11"/>
  <c r="ABP4" i="11"/>
  <c r="AGL5" i="20" l="1"/>
  <c r="AGK4" i="20"/>
  <c r="AGK4" i="19"/>
  <c r="AGL5" i="19"/>
  <c r="AGK4" i="18"/>
  <c r="ACD5" i="15"/>
  <c r="ACC4" i="15"/>
  <c r="ABR5" i="11"/>
  <c r="ABQ4" i="11"/>
  <c r="AGL4" i="20" l="1"/>
  <c r="AGM5" i="20"/>
  <c r="AGM5" i="19"/>
  <c r="AGL4" i="19"/>
  <c r="AGL4" i="18"/>
  <c r="ACE5" i="15"/>
  <c r="ACD4" i="15"/>
  <c r="ABS5" i="11"/>
  <c r="ABR4" i="11"/>
  <c r="AGN5" i="20" l="1"/>
  <c r="AGM4" i="20"/>
  <c r="AGN5" i="19"/>
  <c r="AGM4" i="19"/>
  <c r="AGM4" i="18"/>
  <c r="ACF5" i="15"/>
  <c r="ACE4" i="15"/>
  <c r="ABT5" i="11"/>
  <c r="ABS4" i="11"/>
  <c r="AGO5" i="20" l="1"/>
  <c r="AGN4" i="20"/>
  <c r="AGO5" i="19"/>
  <c r="AGN4" i="19"/>
  <c r="AGN4" i="18"/>
  <c r="ACG5" i="15"/>
  <c r="ACF4" i="15"/>
  <c r="ABU5" i="11"/>
  <c r="ABT4" i="11"/>
  <c r="AGO4" i="20" l="1"/>
  <c r="AGP5" i="20"/>
  <c r="AGP5" i="19"/>
  <c r="AGO4" i="19"/>
  <c r="AGO4" i="18"/>
  <c r="ACH5" i="15"/>
  <c r="ACG4" i="15"/>
  <c r="ABV5" i="11"/>
  <c r="ABU4" i="11"/>
  <c r="AGQ5" i="20" l="1"/>
  <c r="AGP4" i="20"/>
  <c r="AGQ5" i="19"/>
  <c r="AGP4" i="19"/>
  <c r="AGP4" i="18"/>
  <c r="ACI5" i="15"/>
  <c r="ACH4" i="15"/>
  <c r="ABV4" i="11"/>
  <c r="ABW5" i="11"/>
  <c r="AGR5" i="20" l="1"/>
  <c r="AGQ4" i="20"/>
  <c r="AGQ4" i="19"/>
  <c r="AGR5" i="19"/>
  <c r="AGQ4" i="18"/>
  <c r="ACJ5" i="15"/>
  <c r="ACI4" i="15"/>
  <c r="ABX5" i="11"/>
  <c r="ABW4" i="11"/>
  <c r="AGS5" i="20" l="1"/>
  <c r="AGR4" i="20"/>
  <c r="AGS5" i="19"/>
  <c r="AGR4" i="19"/>
  <c r="AGR4" i="18"/>
  <c r="ACK5" i="15"/>
  <c r="ACJ4" i="15"/>
  <c r="ABY5" i="11"/>
  <c r="ABX4" i="11"/>
  <c r="AGT5" i="20" l="1"/>
  <c r="AGS4" i="20"/>
  <c r="AGS4" i="19"/>
  <c r="AGT5" i="19"/>
  <c r="AGS4" i="18"/>
  <c r="ACL5" i="15"/>
  <c r="ACK4" i="15"/>
  <c r="ABZ5" i="11"/>
  <c r="ABY4" i="11"/>
  <c r="AGT4" i="20" l="1"/>
  <c r="AGU5" i="20"/>
  <c r="AGU5" i="19"/>
  <c r="AGT4" i="19"/>
  <c r="AGT4" i="18"/>
  <c r="ACM5" i="15"/>
  <c r="ACL4" i="15"/>
  <c r="ACA5" i="11"/>
  <c r="ABZ4" i="11"/>
  <c r="AGV5" i="20" l="1"/>
  <c r="AGU4" i="20"/>
  <c r="AGV5" i="19"/>
  <c r="AGU4" i="19"/>
  <c r="AGU4" i="18"/>
  <c r="ACN5" i="15"/>
  <c r="ACM4" i="15"/>
  <c r="ACB5" i="11"/>
  <c r="ACA4" i="11"/>
  <c r="AGW5" i="20" l="1"/>
  <c r="AGV4" i="20"/>
  <c r="AGW5" i="19"/>
  <c r="AGV4" i="19"/>
  <c r="AGV4" i="18"/>
  <c r="ACO5" i="15"/>
  <c r="ACN4" i="15"/>
  <c r="ACC5" i="11"/>
  <c r="ACB4" i="11"/>
  <c r="AGX5" i="20" l="1"/>
  <c r="AGW4" i="20"/>
  <c r="AGX5" i="19"/>
  <c r="AGW4" i="19"/>
  <c r="AGW4" i="18"/>
  <c r="ACP5" i="15"/>
  <c r="ACO4" i="15"/>
  <c r="ACC4" i="11"/>
  <c r="ACD5" i="11"/>
  <c r="AGY5" i="20" l="1"/>
  <c r="AGX4" i="20"/>
  <c r="AGY5" i="19"/>
  <c r="AGX4" i="19"/>
  <c r="AGX4" i="18"/>
  <c r="ACQ5" i="15"/>
  <c r="ACP4" i="15"/>
  <c r="ACE5" i="11"/>
  <c r="ACD4" i="11"/>
  <c r="AGZ5" i="20" l="1"/>
  <c r="AGY4" i="20"/>
  <c r="AGY4" i="19"/>
  <c r="AGZ5" i="19"/>
  <c r="AGY4" i="18"/>
  <c r="ACR5" i="15"/>
  <c r="ACQ4" i="15"/>
  <c r="ACF5" i="11"/>
  <c r="ACE4" i="11"/>
  <c r="AHA5" i="20" l="1"/>
  <c r="AGZ4" i="20"/>
  <c r="AHA5" i="19"/>
  <c r="AGZ4" i="19"/>
  <c r="AGZ4" i="18"/>
  <c r="ACS5" i="15"/>
  <c r="ACR4" i="15"/>
  <c r="ACG5" i="11"/>
  <c r="ACF4" i="11"/>
  <c r="AHB5" i="20" l="1"/>
  <c r="AHA4" i="20"/>
  <c r="AHA4" i="19"/>
  <c r="AHB5" i="19"/>
  <c r="AHA4" i="18"/>
  <c r="ACT5" i="15"/>
  <c r="ACS4" i="15"/>
  <c r="ACG4" i="11"/>
  <c r="ACH5" i="11"/>
  <c r="AHB4" i="20" l="1"/>
  <c r="AHC5" i="20"/>
  <c r="AHC5" i="19"/>
  <c r="AHB4" i="19"/>
  <c r="AHB4" i="18"/>
  <c r="ACU5" i="15"/>
  <c r="ACT4" i="15"/>
  <c r="ACI5" i="11"/>
  <c r="ACH4" i="11"/>
  <c r="AHD5" i="20" l="1"/>
  <c r="AHC4" i="20"/>
  <c r="AHD5" i="19"/>
  <c r="AHC4" i="19"/>
  <c r="AHC4" i="18"/>
  <c r="ACV5" i="15"/>
  <c r="ACU4" i="15"/>
  <c r="ACJ5" i="11"/>
  <c r="ACI4" i="11"/>
  <c r="AHE5" i="20" l="1"/>
  <c r="AHD4" i="20"/>
  <c r="AHE5" i="19"/>
  <c r="AHD4" i="19"/>
  <c r="AHD4" i="18"/>
  <c r="ACW5" i="15"/>
  <c r="ACV4" i="15"/>
  <c r="ACJ4" i="11"/>
  <c r="ACK5" i="11"/>
  <c r="AHF5" i="20" l="1"/>
  <c r="AHE4" i="20"/>
  <c r="AHF5" i="19"/>
  <c r="AHE4" i="19"/>
  <c r="AHE4" i="18"/>
  <c r="ACX5" i="15"/>
  <c r="ACW4" i="15"/>
  <c r="ACL5" i="11"/>
  <c r="ACK4" i="11"/>
  <c r="AHG5" i="20" l="1"/>
  <c r="AHF4" i="20"/>
  <c r="AHG5" i="19"/>
  <c r="AHF4" i="19"/>
  <c r="AHF4" i="18"/>
  <c r="ACY5" i="15"/>
  <c r="ACX4" i="15"/>
  <c r="ACM5" i="11"/>
  <c r="ACL4" i="11"/>
  <c r="AHH5" i="20" l="1"/>
  <c r="AHG4" i="20"/>
  <c r="AHG4" i="19"/>
  <c r="AHH5" i="19"/>
  <c r="AHG4" i="18"/>
  <c r="ACZ5" i="15"/>
  <c r="ACY4" i="15"/>
  <c r="ACM4" i="11"/>
  <c r="ACN5" i="11"/>
  <c r="AHI5" i="20" l="1"/>
  <c r="AHH4" i="20"/>
  <c r="AHI5" i="19"/>
  <c r="AHH4" i="19"/>
  <c r="AHH4" i="18"/>
  <c r="ADA5" i="15"/>
  <c r="ACZ4" i="15"/>
  <c r="ACN4" i="11"/>
  <c r="ACO5" i="11"/>
  <c r="AHJ5" i="20" l="1"/>
  <c r="AHI4" i="20"/>
  <c r="AHI4" i="19"/>
  <c r="AHJ5" i="19"/>
  <c r="AHI4" i="18"/>
  <c r="ADB5" i="15"/>
  <c r="ADA4" i="15"/>
  <c r="ACO4" i="11"/>
  <c r="ACP5" i="11"/>
  <c r="AHJ4" i="20" l="1"/>
  <c r="AHK5" i="20"/>
  <c r="AHK5" i="19"/>
  <c r="AHJ4" i="19"/>
  <c r="AHJ4" i="18"/>
  <c r="ADC5" i="15"/>
  <c r="ADB4" i="15"/>
  <c r="ACP4" i="11"/>
  <c r="ACQ5" i="11"/>
  <c r="AHL5" i="20" l="1"/>
  <c r="AHK4" i="20"/>
  <c r="AHL5" i="19"/>
  <c r="AHK4" i="19"/>
  <c r="AHK4" i="18"/>
  <c r="ADD5" i="15"/>
  <c r="ADC4" i="15"/>
  <c r="ACR5" i="11"/>
  <c r="ACQ4" i="11"/>
  <c r="AHM5" i="20" l="1"/>
  <c r="AHL4" i="20"/>
  <c r="AHM5" i="19"/>
  <c r="AHL4" i="19"/>
  <c r="AHL4" i="18"/>
  <c r="ADE5" i="15"/>
  <c r="ADD4" i="15"/>
  <c r="ACS5" i="11"/>
  <c r="ACR4" i="11"/>
  <c r="AHN5" i="20" l="1"/>
  <c r="AHM4" i="20"/>
  <c r="AHN5" i="19"/>
  <c r="AHM4" i="19"/>
  <c r="AHM4" i="18"/>
  <c r="ADF5" i="15"/>
  <c r="ADE4" i="15"/>
  <c r="ACS4" i="11"/>
  <c r="ACT5" i="11"/>
  <c r="AHO5" i="20" l="1"/>
  <c r="AHN4" i="20"/>
  <c r="AHO5" i="19"/>
  <c r="AHN4" i="19"/>
  <c r="AHN4" i="18"/>
  <c r="ADG5" i="15"/>
  <c r="ADF4" i="15"/>
  <c r="ACU5" i="11"/>
  <c r="ACT4" i="11"/>
  <c r="AHP5" i="20" l="1"/>
  <c r="AHO4" i="20"/>
  <c r="AHO4" i="19"/>
  <c r="AHP5" i="19"/>
  <c r="AHO4" i="18"/>
  <c r="ADH5" i="15"/>
  <c r="ADG4" i="15"/>
  <c r="ACV5" i="11"/>
  <c r="ACU4" i="11"/>
  <c r="AHQ5" i="20" l="1"/>
  <c r="AHP4" i="20"/>
  <c r="AHQ5" i="19"/>
  <c r="AHP4" i="19"/>
  <c r="AHP4" i="18"/>
  <c r="ADI5" i="15"/>
  <c r="ADH4" i="15"/>
  <c r="ACW5" i="11"/>
  <c r="ACV4" i="11"/>
  <c r="AHR5" i="20" l="1"/>
  <c r="AHQ4" i="20"/>
  <c r="AHQ4" i="19"/>
  <c r="AHR5" i="19"/>
  <c r="AHQ4" i="18"/>
  <c r="ADJ5" i="15"/>
  <c r="ADI4" i="15"/>
  <c r="ACX5" i="11"/>
  <c r="ACW4" i="11"/>
  <c r="AHR4" i="20" l="1"/>
  <c r="AHS5" i="20"/>
  <c r="AHS5" i="19"/>
  <c r="AHR4" i="19"/>
  <c r="AHR4" i="18"/>
  <c r="ADK5" i="15"/>
  <c r="ADJ4" i="15"/>
  <c r="ACX4" i="11"/>
  <c r="ACY5" i="11"/>
  <c r="AHT5" i="20" l="1"/>
  <c r="AHS4" i="20"/>
  <c r="AHT5" i="19"/>
  <c r="AHS4" i="19"/>
  <c r="AHS4" i="18"/>
  <c r="ADL5" i="15"/>
  <c r="ADK4" i="15"/>
  <c r="ACZ5" i="11"/>
  <c r="ACY4" i="11"/>
  <c r="AHU5" i="20" l="1"/>
  <c r="AHT4" i="20"/>
  <c r="AHU5" i="19"/>
  <c r="AHT4" i="19"/>
  <c r="AHT4" i="18"/>
  <c r="ADM5" i="15"/>
  <c r="ADL4" i="15"/>
  <c r="ADA5" i="11"/>
  <c r="ACZ4" i="11"/>
  <c r="AHU4" i="20" l="1"/>
  <c r="AHV5" i="20"/>
  <c r="AHV5" i="19"/>
  <c r="AHU4" i="19"/>
  <c r="AHU4" i="18"/>
  <c r="ADN5" i="15"/>
  <c r="ADM4" i="15"/>
  <c r="ADB5" i="11"/>
  <c r="ADA4" i="11"/>
  <c r="AHW5" i="20" l="1"/>
  <c r="AHV4" i="20"/>
  <c r="AHW5" i="19"/>
  <c r="AHV4" i="19"/>
  <c r="AHV4" i="18"/>
  <c r="ADN4" i="15"/>
  <c r="ADO5" i="15"/>
  <c r="ADB4" i="11"/>
  <c r="ADC5" i="11"/>
  <c r="AHX5" i="20" l="1"/>
  <c r="AHW4" i="20"/>
  <c r="AHW4" i="19"/>
  <c r="AHX5" i="19"/>
  <c r="AHW4" i="18"/>
  <c r="ADP5" i="15"/>
  <c r="ADO4" i="15"/>
  <c r="ADC4" i="11"/>
  <c r="ADD5" i="11"/>
  <c r="AHY5" i="20" l="1"/>
  <c r="AHX4" i="20"/>
  <c r="AHY5" i="19"/>
  <c r="AHX4" i="19"/>
  <c r="AHX4" i="18"/>
  <c r="ADQ5" i="15"/>
  <c r="ADP4" i="15"/>
  <c r="ADE5" i="11"/>
  <c r="ADD4" i="11"/>
  <c r="AHZ5" i="20" l="1"/>
  <c r="AHY4" i="20"/>
  <c r="AHY4" i="19"/>
  <c r="AHZ5" i="19"/>
  <c r="AHY4" i="18"/>
  <c r="ADR5" i="15"/>
  <c r="ADQ4" i="15"/>
  <c r="ADF5" i="11"/>
  <c r="ADE4" i="11"/>
  <c r="AHZ4" i="20" l="1"/>
  <c r="AIA5" i="20"/>
  <c r="AIA5" i="19"/>
  <c r="AHZ4" i="19"/>
  <c r="AHZ4" i="18"/>
  <c r="ADS5" i="15"/>
  <c r="ADR4" i="15"/>
  <c r="ADG5" i="11"/>
  <c r="ADF4" i="11"/>
  <c r="AIB5" i="20" l="1"/>
  <c r="AIA4" i="20"/>
  <c r="AIB5" i="19"/>
  <c r="AIA4" i="19"/>
  <c r="AIA4" i="18"/>
  <c r="ADT5" i="15"/>
  <c r="ADS4" i="15"/>
  <c r="ADG4" i="11"/>
  <c r="ADH5" i="11"/>
  <c r="AIC5" i="20" l="1"/>
  <c r="AIB4" i="20"/>
  <c r="AIC5" i="19"/>
  <c r="AIB4" i="19"/>
  <c r="AIB4" i="18"/>
  <c r="ADU5" i="15"/>
  <c r="ADT4" i="15"/>
  <c r="ADH4" i="11"/>
  <c r="ADI5" i="11"/>
  <c r="AID5" i="20" l="1"/>
  <c r="AIC4" i="20"/>
  <c r="AID5" i="19"/>
  <c r="AIC4" i="19"/>
  <c r="AIC4" i="18"/>
  <c r="ADV5" i="15"/>
  <c r="ADU4" i="15"/>
  <c r="ADJ5" i="11"/>
  <c r="ADI4" i="11"/>
  <c r="AIE5" i="20" l="1"/>
  <c r="AID4" i="20"/>
  <c r="AIE5" i="19"/>
  <c r="AID4" i="19"/>
  <c r="AID4" i="18"/>
  <c r="ADW5" i="15"/>
  <c r="ADV4" i="15"/>
  <c r="ADK5" i="11"/>
  <c r="ADJ4" i="11"/>
  <c r="AIF5" i="20" l="1"/>
  <c r="AIE4" i="20"/>
  <c r="AIE4" i="19"/>
  <c r="AIF5" i="19"/>
  <c r="AIE4" i="18"/>
  <c r="ADX5" i="15"/>
  <c r="ADW4" i="15"/>
  <c r="ADL5" i="11"/>
  <c r="ADK4" i="11"/>
  <c r="AIG5" i="20" l="1"/>
  <c r="AIF4" i="20"/>
  <c r="AIG5" i="19"/>
  <c r="AIF4" i="19"/>
  <c r="AIF4" i="18"/>
  <c r="ADY5" i="15"/>
  <c r="ADX4" i="15"/>
  <c r="ADL4" i="11"/>
  <c r="ADM5" i="11"/>
  <c r="AIH5" i="20" l="1"/>
  <c r="AIG4" i="20"/>
  <c r="AIG4" i="19"/>
  <c r="AIH5" i="19"/>
  <c r="AIG4" i="18"/>
  <c r="ADZ5" i="15"/>
  <c r="ADY4" i="15"/>
  <c r="ADN5" i="11"/>
  <c r="ADM4" i="11"/>
  <c r="AIH4" i="20" l="1"/>
  <c r="AII5" i="20"/>
  <c r="AII5" i="19"/>
  <c r="AIH4" i="19"/>
  <c r="AIH4" i="18"/>
  <c r="AEA5" i="15"/>
  <c r="ADZ4" i="15"/>
  <c r="ADO5" i="11"/>
  <c r="ADN4" i="11"/>
  <c r="AIJ5" i="20" l="1"/>
  <c r="AII4" i="20"/>
  <c r="AIJ5" i="19"/>
  <c r="AII4" i="19"/>
  <c r="AII4" i="18"/>
  <c r="AEB5" i="15"/>
  <c r="AEA4" i="15"/>
  <c r="ADO4" i="11"/>
  <c r="ADP5" i="11"/>
  <c r="AIK5" i="20" l="1"/>
  <c r="AIJ4" i="20"/>
  <c r="AIK5" i="19"/>
  <c r="AIJ4" i="19"/>
  <c r="AIJ4" i="18"/>
  <c r="AEC5" i="15"/>
  <c r="AEB4" i="15"/>
  <c r="ADQ5" i="11"/>
  <c r="ADP4" i="11"/>
  <c r="AIL5" i="20" l="1"/>
  <c r="AIK4" i="20"/>
  <c r="AIL5" i="19"/>
  <c r="AIK4" i="19"/>
  <c r="AIK4" i="18"/>
  <c r="AED5" i="15"/>
  <c r="AEC4" i="15"/>
  <c r="ADQ4" i="11"/>
  <c r="ADR5" i="11"/>
  <c r="AIM5" i="20" l="1"/>
  <c r="AIL4" i="20"/>
  <c r="AIM5" i="19"/>
  <c r="AIL4" i="19"/>
  <c r="AIL4" i="18"/>
  <c r="AEE5" i="15"/>
  <c r="AED4" i="15"/>
  <c r="ADS5" i="11"/>
  <c r="ADR4" i="11"/>
  <c r="AIN5" i="20" l="1"/>
  <c r="AIM4" i="20"/>
  <c r="AIM4" i="19"/>
  <c r="AIN5" i="19"/>
  <c r="AIM4" i="18"/>
  <c r="AEF5" i="15"/>
  <c r="AEE4" i="15"/>
  <c r="ADT5" i="11"/>
  <c r="ADS4" i="11"/>
  <c r="AIO5" i="20" l="1"/>
  <c r="AIN4" i="20"/>
  <c r="AIO5" i="19"/>
  <c r="AIN4" i="19"/>
  <c r="AIN4" i="18"/>
  <c r="AEG5" i="15"/>
  <c r="AEF4" i="15"/>
  <c r="ADU5" i="11"/>
  <c r="ADT4" i="11"/>
  <c r="AIP5" i="20" l="1"/>
  <c r="AIO4" i="20"/>
  <c r="AIO4" i="19"/>
  <c r="AIP5" i="19"/>
  <c r="AIO4" i="18"/>
  <c r="AEH5" i="15"/>
  <c r="AEG4" i="15"/>
  <c r="ADV5" i="11"/>
  <c r="ADU4" i="11"/>
  <c r="AIP4" i="20" l="1"/>
  <c r="AIQ5" i="20"/>
  <c r="AIQ5" i="19"/>
  <c r="AIP4" i="19"/>
  <c r="AIP4" i="18"/>
  <c r="AEI5" i="15"/>
  <c r="AEH4" i="15"/>
  <c r="ADV4" i="11"/>
  <c r="ADW5" i="11"/>
  <c r="AIR5" i="20" l="1"/>
  <c r="AIQ4" i="20"/>
  <c r="AIR5" i="19"/>
  <c r="AIQ4" i="19"/>
  <c r="AIQ4" i="18"/>
  <c r="AEJ5" i="15"/>
  <c r="AEI4" i="15"/>
  <c r="ADX5" i="11"/>
  <c r="ADW4" i="11"/>
  <c r="AIS5" i="20" l="1"/>
  <c r="AIR4" i="20"/>
  <c r="AIS5" i="19"/>
  <c r="AIR4" i="19"/>
  <c r="AIR4" i="18"/>
  <c r="AEK5" i="15"/>
  <c r="AEJ4" i="15"/>
  <c r="ADY5" i="11"/>
  <c r="ADX4" i="11"/>
  <c r="AIT5" i="20" l="1"/>
  <c r="AIS4" i="20"/>
  <c r="AIT5" i="19"/>
  <c r="AIS4" i="19"/>
  <c r="AIS4" i="18"/>
  <c r="AEL5" i="15"/>
  <c r="AEK4" i="15"/>
  <c r="ADZ5" i="11"/>
  <c r="ADY4" i="11"/>
  <c r="AIU5" i="20" l="1"/>
  <c r="AIT4" i="20"/>
  <c r="AIU5" i="19"/>
  <c r="AIT4" i="19"/>
  <c r="AIT4" i="18"/>
  <c r="AEM5" i="15"/>
  <c r="AEL4" i="15"/>
  <c r="AEA5" i="11"/>
  <c r="ADZ4" i="11"/>
  <c r="AIV5" i="20" l="1"/>
  <c r="AIU4" i="20"/>
  <c r="AIU4" i="19"/>
  <c r="AIV5" i="19"/>
  <c r="AIU4" i="18"/>
  <c r="AEN5" i="15"/>
  <c r="AEM4" i="15"/>
  <c r="AEB5" i="11"/>
  <c r="AEA4" i="11"/>
  <c r="AIW5" i="20" l="1"/>
  <c r="AIV4" i="20"/>
  <c r="AIW5" i="19"/>
  <c r="AIV4" i="19"/>
  <c r="AIV4" i="18"/>
  <c r="AEO5" i="15"/>
  <c r="AEN4" i="15"/>
  <c r="AEC5" i="11"/>
  <c r="AEB4" i="11"/>
  <c r="AIX5" i="20" l="1"/>
  <c r="AIW4" i="20"/>
  <c r="AIW4" i="19"/>
  <c r="AIX5" i="19"/>
  <c r="AIW4" i="18"/>
  <c r="AEP5" i="15"/>
  <c r="AEO4" i="15"/>
  <c r="AED5" i="11"/>
  <c r="AEC4" i="11"/>
  <c r="AIX4" i="20" l="1"/>
  <c r="AIY5" i="20"/>
  <c r="AIY5" i="19"/>
  <c r="AIX4" i="19"/>
  <c r="AIX4" i="18"/>
  <c r="AEQ5" i="15"/>
  <c r="AEP4" i="15"/>
  <c r="AEE5" i="11"/>
  <c r="AED4" i="11"/>
  <c r="AIZ5" i="20" l="1"/>
  <c r="AIY4" i="20"/>
  <c r="AIZ5" i="19"/>
  <c r="AIY4" i="19"/>
  <c r="AIY4" i="18"/>
  <c r="AER5" i="15"/>
  <c r="AEQ4" i="15"/>
  <c r="AEF5" i="11"/>
  <c r="AEE4" i="11"/>
  <c r="AJA5" i="20" l="1"/>
  <c r="AIZ4" i="20"/>
  <c r="AJA5" i="19"/>
  <c r="AIZ4" i="19"/>
  <c r="AIZ4" i="18"/>
  <c r="AES5" i="15"/>
  <c r="AER4" i="15"/>
  <c r="AEG5" i="11"/>
  <c r="AEF4" i="11"/>
  <c r="AJA4" i="20" l="1"/>
  <c r="AJB5" i="20"/>
  <c r="AJB5" i="19"/>
  <c r="AJA4" i="19"/>
  <c r="AJA4" i="18"/>
  <c r="AET5" i="15"/>
  <c r="AES4" i="15"/>
  <c r="AEG4" i="11"/>
  <c r="AEH5" i="11"/>
  <c r="AJC5" i="20" l="1"/>
  <c r="AJB4" i="20"/>
  <c r="AJC5" i="19"/>
  <c r="AJB4" i="19"/>
  <c r="AJB4" i="18"/>
  <c r="AEU5" i="15"/>
  <c r="AET4" i="15"/>
  <c r="AEI5" i="11"/>
  <c r="AEH4" i="11"/>
  <c r="AJD5" i="20" l="1"/>
  <c r="AJC4" i="20"/>
  <c r="AJC4" i="19"/>
  <c r="AJD5" i="19"/>
  <c r="AJC4" i="18"/>
  <c r="AEV5" i="15"/>
  <c r="AEU4" i="15"/>
  <c r="AEJ5" i="11"/>
  <c r="AEI4" i="11"/>
  <c r="AJE5" i="20" l="1"/>
  <c r="AJD4" i="20"/>
  <c r="AJE5" i="19"/>
  <c r="AJD4" i="19"/>
  <c r="AJD4" i="18"/>
  <c r="AEW5" i="15"/>
  <c r="AEV4" i="15"/>
  <c r="AEK5" i="11"/>
  <c r="AEJ4" i="11"/>
  <c r="AJF5" i="20" l="1"/>
  <c r="AJE4" i="20"/>
  <c r="AJE4" i="19"/>
  <c r="AJF5" i="19"/>
  <c r="AJE4" i="18"/>
  <c r="AEX5" i="15"/>
  <c r="AEW4" i="15"/>
  <c r="AEL5" i="11"/>
  <c r="AEK4" i="11"/>
  <c r="AJF4" i="20" l="1"/>
  <c r="AJG5" i="20"/>
  <c r="AJG5" i="19"/>
  <c r="AJF4" i="19"/>
  <c r="AJF4" i="18"/>
  <c r="AEY5" i="15"/>
  <c r="AEX4" i="15"/>
  <c r="AEM5" i="11"/>
  <c r="AEL4" i="11"/>
  <c r="AJH5" i="20" l="1"/>
  <c r="AJG4" i="20"/>
  <c r="AJH5" i="19"/>
  <c r="AJG4" i="19"/>
  <c r="AJG4" i="18"/>
  <c r="AEZ5" i="15"/>
  <c r="AEY4" i="15"/>
  <c r="AEN5" i="11"/>
  <c r="AEM4" i="11"/>
  <c r="AJI5" i="20" l="1"/>
  <c r="AJH4" i="20"/>
  <c r="AJI5" i="19"/>
  <c r="AJH4" i="19"/>
  <c r="AJH4" i="18"/>
  <c r="AFA5" i="15"/>
  <c r="AEZ4" i="15"/>
  <c r="AEO5" i="11"/>
  <c r="AEN4" i="11"/>
  <c r="AJJ5" i="20" l="1"/>
  <c r="AJI4" i="20"/>
  <c r="AJJ5" i="19"/>
  <c r="AJI4" i="19"/>
  <c r="AJI4" i="18"/>
  <c r="AFB5" i="15"/>
  <c r="AFA4" i="15"/>
  <c r="AEP5" i="11"/>
  <c r="AEO4" i="11"/>
  <c r="AJK5" i="20" l="1"/>
  <c r="AJJ4" i="20"/>
  <c r="AJK5" i="19"/>
  <c r="AJJ4" i="19"/>
  <c r="AJJ4" i="18"/>
  <c r="AFC5" i="15"/>
  <c r="AFB4" i="15"/>
  <c r="AEQ5" i="11"/>
  <c r="AEP4" i="11"/>
  <c r="AJL5" i="20" l="1"/>
  <c r="AJK4" i="20"/>
  <c r="AJK4" i="19"/>
  <c r="AJL5" i="19"/>
  <c r="AJK4" i="18"/>
  <c r="AFD5" i="15"/>
  <c r="AFC4" i="15"/>
  <c r="AER5" i="11"/>
  <c r="AEQ4" i="11"/>
  <c r="AJM5" i="20" l="1"/>
  <c r="AJL4" i="20"/>
  <c r="AJM5" i="19"/>
  <c r="AJL4" i="19"/>
  <c r="AJL4" i="18"/>
  <c r="AFE5" i="15"/>
  <c r="AFD4" i="15"/>
  <c r="AES5" i="11"/>
  <c r="AER4" i="11"/>
  <c r="AJN5" i="20" l="1"/>
  <c r="AJM4" i="20"/>
  <c r="AJM4" i="19"/>
  <c r="AJN5" i="19"/>
  <c r="AJM4" i="18"/>
  <c r="AFF5" i="15"/>
  <c r="AFE4" i="15"/>
  <c r="AET5" i="11"/>
  <c r="AES4" i="11"/>
  <c r="AJN4" i="20" l="1"/>
  <c r="AJO5" i="20"/>
  <c r="AJO5" i="19"/>
  <c r="AJN4" i="19"/>
  <c r="AJN4" i="18"/>
  <c r="AFG5" i="15"/>
  <c r="AFF4" i="15"/>
  <c r="AEU5" i="11"/>
  <c r="AET4" i="11"/>
  <c r="AJP5" i="20" l="1"/>
  <c r="AJO4" i="20"/>
  <c r="AJP5" i="19"/>
  <c r="AJO4" i="19"/>
  <c r="AJO4" i="18"/>
  <c r="AFH5" i="15"/>
  <c r="AFG4" i="15"/>
  <c r="AEV5" i="11"/>
  <c r="AEU4" i="11"/>
  <c r="AJQ5" i="20" l="1"/>
  <c r="AJP4" i="20"/>
  <c r="AJQ5" i="19"/>
  <c r="AJP4" i="19"/>
  <c r="AJP4" i="18"/>
  <c r="AFI5" i="15"/>
  <c r="AFH4" i="15"/>
  <c r="AEW5" i="11"/>
  <c r="AEV4" i="11"/>
  <c r="AJR5" i="20" l="1"/>
  <c r="AJQ4" i="20"/>
  <c r="AJR5" i="19"/>
  <c r="AJQ4" i="19"/>
  <c r="AJQ4" i="18"/>
  <c r="AFJ5" i="15"/>
  <c r="AFI4" i="15"/>
  <c r="AEX5" i="11"/>
  <c r="AEW4" i="11"/>
  <c r="AJS5" i="20" l="1"/>
  <c r="AJR4" i="20"/>
  <c r="AJS5" i="19"/>
  <c r="AJR4" i="19"/>
  <c r="AJR4" i="18"/>
  <c r="AFK5" i="15"/>
  <c r="AFJ4" i="15"/>
  <c r="AEX4" i="11"/>
  <c r="AEY5" i="11"/>
  <c r="AJT5" i="20" l="1"/>
  <c r="AJS4" i="20"/>
  <c r="AJS4" i="19"/>
  <c r="AJT5" i="19"/>
  <c r="AJS4" i="18"/>
  <c r="AFL5" i="15"/>
  <c r="AFK4" i="15"/>
  <c r="AEZ5" i="11"/>
  <c r="AEY4" i="11"/>
  <c r="AJU5" i="20" l="1"/>
  <c r="AJT4" i="20"/>
  <c r="AJU5" i="19"/>
  <c r="AJT4" i="19"/>
  <c r="AJT4" i="18"/>
  <c r="AFM5" i="15"/>
  <c r="AFL4" i="15"/>
  <c r="AFA5" i="11"/>
  <c r="AEZ4" i="11"/>
  <c r="AJV5" i="20" l="1"/>
  <c r="AJU4" i="20"/>
  <c r="AJU4" i="19"/>
  <c r="AJV5" i="19"/>
  <c r="AJU4" i="18"/>
  <c r="AFN5" i="15"/>
  <c r="AFM4" i="15"/>
  <c r="AFB5" i="11"/>
  <c r="AFA4" i="11"/>
  <c r="AJV4" i="20" l="1"/>
  <c r="AJW5" i="20"/>
  <c r="AJW5" i="19"/>
  <c r="AJV4" i="19"/>
  <c r="AJV4" i="18"/>
  <c r="AFO5" i="15"/>
  <c r="AFN4" i="15"/>
  <c r="AFC5" i="11"/>
  <c r="AFB4" i="11"/>
  <c r="AJX5" i="20" l="1"/>
  <c r="AJW4" i="20"/>
  <c r="AJX5" i="19"/>
  <c r="AJW4" i="19"/>
  <c r="AJW4" i="18"/>
  <c r="AFP5" i="15"/>
  <c r="AFO4" i="15"/>
  <c r="AFD5" i="11"/>
  <c r="AFC4" i="11"/>
  <c r="AJY5" i="20" l="1"/>
  <c r="AJX4" i="20"/>
  <c r="AJY5" i="19"/>
  <c r="AJX4" i="19"/>
  <c r="AJX4" i="18"/>
  <c r="AFQ5" i="15"/>
  <c r="AFP4" i="15"/>
  <c r="AFD4" i="11"/>
  <c r="AFE5" i="11"/>
  <c r="AJZ5" i="20" l="1"/>
  <c r="AJY4" i="20"/>
  <c r="AJZ5" i="19"/>
  <c r="AJY4" i="19"/>
  <c r="AJY4" i="18"/>
  <c r="AFR5" i="15"/>
  <c r="AFQ4" i="15"/>
  <c r="AFF5" i="11"/>
  <c r="AFE4" i="11"/>
  <c r="AKA5" i="20" l="1"/>
  <c r="AJZ4" i="20"/>
  <c r="AKA5" i="19"/>
  <c r="AJZ4" i="19"/>
  <c r="AJZ4" i="18"/>
  <c r="AFS5" i="15"/>
  <c r="AFR4" i="15"/>
  <c r="AFG5" i="11"/>
  <c r="AFF4" i="11"/>
  <c r="AKB5" i="20" l="1"/>
  <c r="AKA4" i="20"/>
  <c r="AKA4" i="19"/>
  <c r="AKB5" i="19"/>
  <c r="AKA4" i="18"/>
  <c r="AFT5" i="15"/>
  <c r="AFS4" i="15"/>
  <c r="AFH5" i="11"/>
  <c r="AFG4" i="11"/>
  <c r="AKC5" i="20" l="1"/>
  <c r="AKB4" i="20"/>
  <c r="AKC5" i="19"/>
  <c r="AKB4" i="19"/>
  <c r="AKB4" i="18"/>
  <c r="AFU5" i="15"/>
  <c r="AFT4" i="15"/>
  <c r="AFH4" i="11"/>
  <c r="AFI5" i="11"/>
  <c r="AKD5" i="20" l="1"/>
  <c r="AKC4" i="20"/>
  <c r="AKC4" i="19"/>
  <c r="AKD5" i="19"/>
  <c r="AKC4" i="18"/>
  <c r="AFV5" i="15"/>
  <c r="AFU4" i="15"/>
  <c r="AFJ5" i="11"/>
  <c r="AFI4" i="11"/>
  <c r="AKD4" i="20" l="1"/>
  <c r="AKE5" i="20"/>
  <c r="AKE5" i="19"/>
  <c r="AKD4" i="19"/>
  <c r="AKD4" i="18"/>
  <c r="AFW5" i="15"/>
  <c r="AFV4" i="15"/>
  <c r="AFK5" i="11"/>
  <c r="AFJ4" i="11"/>
  <c r="AKF5" i="20" l="1"/>
  <c r="AKE4" i="20"/>
  <c r="AKF5" i="19"/>
  <c r="AKE4" i="19"/>
  <c r="AKE4" i="18"/>
  <c r="AFX5" i="15"/>
  <c r="AFW4" i="15"/>
  <c r="AFK4" i="11"/>
  <c r="AFL5" i="11"/>
  <c r="AKG5" i="20" l="1"/>
  <c r="AKF4" i="20"/>
  <c r="AKG5" i="19"/>
  <c r="AKF4" i="19"/>
  <c r="AKF4" i="18"/>
  <c r="AFY5" i="15"/>
  <c r="AFX4" i="15"/>
  <c r="AFM5" i="11"/>
  <c r="AFL4" i="11"/>
  <c r="AKG4" i="20" l="1"/>
  <c r="AKH5" i="20"/>
  <c r="AKH5" i="19"/>
  <c r="AKG4" i="19"/>
  <c r="AKG4" i="18"/>
  <c r="AFZ5" i="15"/>
  <c r="AFY4" i="15"/>
  <c r="AFN5" i="11"/>
  <c r="AFM4" i="11"/>
  <c r="AKI5" i="20" l="1"/>
  <c r="AKH4" i="20"/>
  <c r="AKI5" i="19"/>
  <c r="AKH4" i="19"/>
  <c r="AKH4" i="18"/>
  <c r="AGA5" i="15"/>
  <c r="AFZ4" i="15"/>
  <c r="AFO5" i="11"/>
  <c r="AFN4" i="11"/>
  <c r="AKJ5" i="20" l="1"/>
  <c r="AKI4" i="20"/>
  <c r="AKI4" i="19"/>
  <c r="AKJ5" i="19"/>
  <c r="AKI4" i="18"/>
  <c r="AGB5" i="15"/>
  <c r="AGA4" i="15"/>
  <c r="AFO4" i="11"/>
  <c r="AFP5" i="11"/>
  <c r="AKK5" i="20" l="1"/>
  <c r="AKJ4" i="20"/>
  <c r="AKK5" i="19"/>
  <c r="AKJ4" i="19"/>
  <c r="AKJ4" i="18"/>
  <c r="AGC5" i="15"/>
  <c r="AGB4" i="15"/>
  <c r="AFQ5" i="11"/>
  <c r="AFP4" i="11"/>
  <c r="AKL5" i="20" l="1"/>
  <c r="AKK4" i="20"/>
  <c r="AKK4" i="19"/>
  <c r="AKL5" i="19"/>
  <c r="AKK4" i="18"/>
  <c r="AGD5" i="15"/>
  <c r="AGC4" i="15"/>
  <c r="AFR5" i="11"/>
  <c r="AFQ4" i="11"/>
  <c r="AKL4" i="20" l="1"/>
  <c r="AKM5" i="20"/>
  <c r="AKM5" i="19"/>
  <c r="AKL4" i="19"/>
  <c r="AKL4" i="18"/>
  <c r="AGE5" i="15"/>
  <c r="AGD4" i="15"/>
  <c r="AFS5" i="11"/>
  <c r="AFR4" i="11"/>
  <c r="AKN5" i="20" l="1"/>
  <c r="AKM4" i="20"/>
  <c r="AKN5" i="19"/>
  <c r="AKM4" i="19"/>
  <c r="AKM4" i="18"/>
  <c r="AGF5" i="15"/>
  <c r="AGE4" i="15"/>
  <c r="AFS4" i="11"/>
  <c r="AFT5" i="11"/>
  <c r="AKO5" i="20" l="1"/>
  <c r="AKN4" i="20"/>
  <c r="AKO5" i="19"/>
  <c r="AKN4" i="19"/>
  <c r="AKN4" i="18"/>
  <c r="AGG5" i="15"/>
  <c r="AGF4" i="15"/>
  <c r="AFU5" i="11"/>
  <c r="AFT4" i="11"/>
  <c r="AKP5" i="20" l="1"/>
  <c r="AKO4" i="20"/>
  <c r="AKP5" i="19"/>
  <c r="AKO4" i="19"/>
  <c r="AKO4" i="18"/>
  <c r="AGH5" i="15"/>
  <c r="AGG4" i="15"/>
  <c r="AFV5" i="11"/>
  <c r="AFU4" i="11"/>
  <c r="AKQ5" i="20" l="1"/>
  <c r="AKP4" i="20"/>
  <c r="AKQ5" i="19"/>
  <c r="AKP4" i="19"/>
  <c r="AKP4" i="18"/>
  <c r="AGH4" i="15"/>
  <c r="AGI5" i="15"/>
  <c r="AFW5" i="11"/>
  <c r="AFV4" i="11"/>
  <c r="AKR5" i="20" l="1"/>
  <c r="AKQ4" i="20"/>
  <c r="AKQ4" i="19"/>
  <c r="AKR5" i="19"/>
  <c r="AKQ4" i="18"/>
  <c r="AGJ5" i="15"/>
  <c r="AGI4" i="15"/>
  <c r="AFX5" i="11"/>
  <c r="AFW4" i="11"/>
  <c r="AKS5" i="20" l="1"/>
  <c r="AKR4" i="20"/>
  <c r="AKS5" i="19"/>
  <c r="AKR4" i="19"/>
  <c r="AKR4" i="18"/>
  <c r="AGK5" i="15"/>
  <c r="AGJ4" i="15"/>
  <c r="AFX4" i="11"/>
  <c r="AFY5" i="11"/>
  <c r="AKT5" i="20" l="1"/>
  <c r="AKS4" i="20"/>
  <c r="AKS4" i="19"/>
  <c r="AKT5" i="19"/>
  <c r="AKS4" i="18"/>
  <c r="AGL5" i="15"/>
  <c r="AGK4" i="15"/>
  <c r="AFZ5" i="11"/>
  <c r="AFY4" i="11"/>
  <c r="AKT4" i="20" l="1"/>
  <c r="AKU5" i="20"/>
  <c r="AKU5" i="19"/>
  <c r="AKT4" i="19"/>
  <c r="AKT4" i="18"/>
  <c r="AGM5" i="15"/>
  <c r="AGL4" i="15"/>
  <c r="AGA5" i="11"/>
  <c r="AFZ4" i="11"/>
  <c r="AKV5" i="20" l="1"/>
  <c r="AKU4" i="20"/>
  <c r="AKV5" i="19"/>
  <c r="AKU4" i="19"/>
  <c r="AKU4" i="18"/>
  <c r="AGN5" i="15"/>
  <c r="AGM4" i="15"/>
  <c r="AGB5" i="11"/>
  <c r="AGA4" i="11"/>
  <c r="AKW5" i="20" l="1"/>
  <c r="AKV4" i="20"/>
  <c r="AKW5" i="19"/>
  <c r="AKV4" i="19"/>
  <c r="AKV4" i="18"/>
  <c r="AGO5" i="15"/>
  <c r="AGN4" i="15"/>
  <c r="AGC5" i="11"/>
  <c r="AGB4" i="11"/>
  <c r="AKX5" i="20" l="1"/>
  <c r="AKW4" i="20"/>
  <c r="AKX5" i="19"/>
  <c r="AKW4" i="19"/>
  <c r="AKW4" i="18"/>
  <c r="AGP5" i="15"/>
  <c r="AGO4" i="15"/>
  <c r="AGD5" i="11"/>
  <c r="AGC4" i="11"/>
  <c r="AKY5" i="20" l="1"/>
  <c r="AKX4" i="20"/>
  <c r="AKY5" i="19"/>
  <c r="AKX4" i="19"/>
  <c r="AKX4" i="18"/>
  <c r="AGQ5" i="15"/>
  <c r="AGP4" i="15"/>
  <c r="AGE5" i="11"/>
  <c r="AGD4" i="11"/>
  <c r="AKZ5" i="20" l="1"/>
  <c r="AKY4" i="20"/>
  <c r="AKY4" i="19"/>
  <c r="AKZ5" i="19"/>
  <c r="AKY4" i="18"/>
  <c r="AGR5" i="15"/>
  <c r="AGQ4" i="15"/>
  <c r="AGF5" i="11"/>
  <c r="AGE4" i="11"/>
  <c r="ALA5" i="20" l="1"/>
  <c r="AKZ4" i="20"/>
  <c r="ALA5" i="19"/>
  <c r="AKZ4" i="19"/>
  <c r="AKZ4" i="18"/>
  <c r="AGS5" i="15"/>
  <c r="AGR4" i="15"/>
  <c r="AGG5" i="11"/>
  <c r="AGF4" i="11"/>
  <c r="ALB5" i="20" l="1"/>
  <c r="ALA4" i="20"/>
  <c r="ALA4" i="19"/>
  <c r="ALB5" i="19"/>
  <c r="ALA4" i="18"/>
  <c r="AGT5" i="15"/>
  <c r="AGS4" i="15"/>
  <c r="AGH5" i="11"/>
  <c r="AGG4" i="11"/>
  <c r="ALB4" i="20" l="1"/>
  <c r="ALC5" i="20"/>
  <c r="ALC5" i="19"/>
  <c r="ALB4" i="19"/>
  <c r="ALB4" i="18"/>
  <c r="AGU5" i="15"/>
  <c r="AGT4" i="15"/>
  <c r="AGI5" i="11"/>
  <c r="AGH4" i="11"/>
  <c r="ALD5" i="20" l="1"/>
  <c r="ALC4" i="20"/>
  <c r="ALD5" i="19"/>
  <c r="ALC4" i="19"/>
  <c r="ALC4" i="18"/>
  <c r="AGV5" i="15"/>
  <c r="AGU4" i="15"/>
  <c r="AGJ5" i="11"/>
  <c r="AGI4" i="11"/>
  <c r="ALE5" i="20" l="1"/>
  <c r="ALD4" i="20"/>
  <c r="ALE5" i="19"/>
  <c r="ALD4" i="19"/>
  <c r="ALD4" i="18"/>
  <c r="AGW5" i="15"/>
  <c r="AGV4" i="15"/>
  <c r="AGK5" i="11"/>
  <c r="AGJ4" i="11"/>
  <c r="ALF5" i="20" l="1"/>
  <c r="ALE4" i="20"/>
  <c r="ALF5" i="19"/>
  <c r="ALE4" i="19"/>
  <c r="ALE4" i="18"/>
  <c r="AGX5" i="15"/>
  <c r="AGW4" i="15"/>
  <c r="AGL5" i="11"/>
  <c r="AGK4" i="11"/>
  <c r="ALG5" i="20" l="1"/>
  <c r="ALF4" i="20"/>
  <c r="ALG5" i="19"/>
  <c r="ALF4" i="19"/>
  <c r="ALF4" i="18"/>
  <c r="AGY5" i="15"/>
  <c r="AGX4" i="15"/>
  <c r="AGM5" i="11"/>
  <c r="AGL4" i="11"/>
  <c r="ALH5" i="20" l="1"/>
  <c r="ALG4" i="20"/>
  <c r="ALG4" i="19"/>
  <c r="ALH5" i="19"/>
  <c r="ALG4" i="18"/>
  <c r="AGZ5" i="15"/>
  <c r="AGY4" i="15"/>
  <c r="AGM4" i="11"/>
  <c r="AGN5" i="11"/>
  <c r="ALI5" i="20" l="1"/>
  <c r="ALH4" i="20"/>
  <c r="ALI5" i="19"/>
  <c r="ALH4" i="19"/>
  <c r="ALH4" i="18"/>
  <c r="AHA5" i="15"/>
  <c r="AGZ4" i="15"/>
  <c r="AGO5" i="11"/>
  <c r="AGN4" i="11"/>
  <c r="ALJ5" i="20" l="1"/>
  <c r="ALI4" i="20"/>
  <c r="ALI4" i="19"/>
  <c r="ALJ5" i="19"/>
  <c r="ALI4" i="18"/>
  <c r="AHB5" i="15"/>
  <c r="AHA4" i="15"/>
  <c r="AGP5" i="11"/>
  <c r="AGO4" i="11"/>
  <c r="ALJ4" i="20" l="1"/>
  <c r="ALK5" i="20"/>
  <c r="ALK5" i="19"/>
  <c r="ALJ4" i="19"/>
  <c r="ALJ4" i="18"/>
  <c r="AHC5" i="15"/>
  <c r="AHB4" i="15"/>
  <c r="AGQ5" i="11"/>
  <c r="AGP4" i="11"/>
  <c r="ALL5" i="20" l="1"/>
  <c r="ALK4" i="20"/>
  <c r="ALL5" i="19"/>
  <c r="ALK4" i="19"/>
  <c r="ALK4" i="18"/>
  <c r="AHD5" i="15"/>
  <c r="AHC4" i="15"/>
  <c r="AGR5" i="11"/>
  <c r="AGQ4" i="11"/>
  <c r="ALM5" i="20" l="1"/>
  <c r="ALL4" i="20"/>
  <c r="ALM5" i="19"/>
  <c r="ALL4" i="19"/>
  <c r="ALL4" i="18"/>
  <c r="AHE5" i="15"/>
  <c r="AHD4" i="15"/>
  <c r="AGR4" i="11"/>
  <c r="AGS5" i="11"/>
  <c r="ALM4" i="20" l="1"/>
  <c r="ALN5" i="20"/>
  <c r="ALN5" i="19"/>
  <c r="ALM4" i="19"/>
  <c r="ALM4" i="18"/>
  <c r="AHF5" i="15"/>
  <c r="AHE4" i="15"/>
  <c r="AGT5" i="11"/>
  <c r="AGS4" i="11"/>
  <c r="ALO5" i="20" l="1"/>
  <c r="ALN4" i="20"/>
  <c r="ALO5" i="19"/>
  <c r="ALN4" i="19"/>
  <c r="ALN4" i="18"/>
  <c r="AHG5" i="15"/>
  <c r="AHF4" i="15"/>
  <c r="AGU5" i="11"/>
  <c r="AGT4" i="11"/>
  <c r="ALP5" i="20" l="1"/>
  <c r="ALO4" i="20"/>
  <c r="ALO4" i="19"/>
  <c r="ALP5" i="19"/>
  <c r="ALO4" i="18"/>
  <c r="AHH5" i="15"/>
  <c r="AHG4" i="15"/>
  <c r="AGV5" i="11"/>
  <c r="AGU4" i="11"/>
  <c r="ALQ5" i="20" l="1"/>
  <c r="ALP4" i="20"/>
  <c r="ALP4" i="19"/>
  <c r="ALQ5" i="19"/>
  <c r="ALP4" i="18"/>
  <c r="AHI5" i="15"/>
  <c r="AHH4" i="15"/>
  <c r="AGW5" i="11"/>
  <c r="AGV4" i="11"/>
  <c r="ALR5" i="20" l="1"/>
  <c r="ALQ4" i="20"/>
  <c r="ALQ4" i="19"/>
  <c r="ALR5" i="19"/>
  <c r="ALQ4" i="18"/>
  <c r="AHJ5" i="15"/>
  <c r="AHI4" i="15"/>
  <c r="AGX5" i="11"/>
  <c r="AGW4" i="11"/>
  <c r="ALR4" i="20" l="1"/>
  <c r="ALS5" i="20"/>
  <c r="ALS5" i="19"/>
  <c r="ALR4" i="19"/>
  <c r="ALR4" i="18"/>
  <c r="AHK5" i="15"/>
  <c r="AHJ4" i="15"/>
  <c r="AGY5" i="11"/>
  <c r="AGX4" i="11"/>
  <c r="ALT5" i="20" l="1"/>
  <c r="ALS4" i="20"/>
  <c r="ALT5" i="19"/>
  <c r="ALS4" i="19"/>
  <c r="ALS4" i="18"/>
  <c r="AHL5" i="15"/>
  <c r="AHK4" i="15"/>
  <c r="AGZ5" i="11"/>
  <c r="AGY4" i="11"/>
  <c r="ALU5" i="20" l="1"/>
  <c r="ALT4" i="20"/>
  <c r="ALU5" i="19"/>
  <c r="ALT4" i="19"/>
  <c r="ALT4" i="18"/>
  <c r="AHM5" i="15"/>
  <c r="AHL4" i="15"/>
  <c r="AHA5" i="11"/>
  <c r="AGZ4" i="11"/>
  <c r="ALV5" i="20" l="1"/>
  <c r="ALU4" i="20"/>
  <c r="ALV5" i="19"/>
  <c r="ALU4" i="19"/>
  <c r="ALU4" i="18"/>
  <c r="AHN5" i="15"/>
  <c r="AHM4" i="15"/>
  <c r="AHB5" i="11"/>
  <c r="AHA4" i="11"/>
  <c r="ALW5" i="20" l="1"/>
  <c r="ALV4" i="20"/>
  <c r="ALW5" i="19"/>
  <c r="ALV4" i="19"/>
  <c r="ALV4" i="18"/>
  <c r="AHN4" i="15"/>
  <c r="AHO5" i="15"/>
  <c r="AHB4" i="11"/>
  <c r="AHC5" i="11"/>
  <c r="ALX5" i="20" l="1"/>
  <c r="ALW4" i="20"/>
  <c r="ALW4" i="19"/>
  <c r="ALX5" i="19"/>
  <c r="ALW4" i="18"/>
  <c r="AHP5" i="15"/>
  <c r="AHO4" i="15"/>
  <c r="AHD5" i="11"/>
  <c r="AHC4" i="11"/>
  <c r="ALY5" i="20" l="1"/>
  <c r="ALX4" i="20"/>
  <c r="ALX4" i="19"/>
  <c r="ALY5" i="19"/>
  <c r="ALX4" i="18"/>
  <c r="AHQ5" i="15"/>
  <c r="AHP4" i="15"/>
  <c r="AHE5" i="11"/>
  <c r="AHD4" i="11"/>
  <c r="ALZ5" i="20" l="1"/>
  <c r="ALY4" i="20"/>
  <c r="ALY4" i="19"/>
  <c r="ALZ5" i="19"/>
  <c r="ALY4" i="18"/>
  <c r="AHR5" i="15"/>
  <c r="AHQ4" i="15"/>
  <c r="AHF5" i="11"/>
  <c r="AHE4" i="11"/>
  <c r="ALZ4" i="20" l="1"/>
  <c r="AMA5" i="20"/>
  <c r="AMA5" i="19"/>
  <c r="ALZ4" i="19"/>
  <c r="ALZ4" i="18"/>
  <c r="AHS5" i="15"/>
  <c r="AHR4" i="15"/>
  <c r="AHG5" i="11"/>
  <c r="AHF4" i="11"/>
  <c r="AMB5" i="20" l="1"/>
  <c r="AMA4" i="20"/>
  <c r="AMB5" i="19"/>
  <c r="AMA4" i="19"/>
  <c r="AMA4" i="18"/>
  <c r="AHT5" i="15"/>
  <c r="AHS4" i="15"/>
  <c r="AHH5" i="11"/>
  <c r="AHG4" i="11"/>
  <c r="AMC5" i="20" l="1"/>
  <c r="AMB4" i="20"/>
  <c r="AMC5" i="19"/>
  <c r="AMB4" i="19"/>
  <c r="AMB4" i="18"/>
  <c r="AHU5" i="15"/>
  <c r="AHT4" i="15"/>
  <c r="AHI5" i="11"/>
  <c r="AHH4" i="11"/>
  <c r="AMD5" i="20" l="1"/>
  <c r="AMC4" i="20"/>
  <c r="AMD5" i="19"/>
  <c r="AMC4" i="19"/>
  <c r="AMC4" i="18"/>
  <c r="AHV5" i="15"/>
  <c r="AHU4" i="15"/>
  <c r="AHJ5" i="11"/>
  <c r="AHI4" i="11"/>
  <c r="AME5" i="20" l="1"/>
  <c r="AMD4" i="20"/>
  <c r="AME5" i="19"/>
  <c r="AMD4" i="19"/>
  <c r="AMD4" i="18"/>
  <c r="AHW5" i="15"/>
  <c r="AHV4" i="15"/>
  <c r="AHK5" i="11"/>
  <c r="AHJ4" i="11"/>
  <c r="AMF5" i="20" l="1"/>
  <c r="AME4" i="20"/>
  <c r="AME4" i="19"/>
  <c r="AMF5" i="19"/>
  <c r="AME4" i="18"/>
  <c r="AHX5" i="15"/>
  <c r="AHW4" i="15"/>
  <c r="AHL5" i="11"/>
  <c r="AHK4" i="11"/>
  <c r="AMG5" i="20" l="1"/>
  <c r="AMF4" i="20"/>
  <c r="AMF4" i="19"/>
  <c r="AMG5" i="19"/>
  <c r="AMF4" i="18"/>
  <c r="AHY5" i="15"/>
  <c r="AHX4" i="15"/>
  <c r="AHM5" i="11"/>
  <c r="AHL4" i="11"/>
  <c r="AMH5" i="20" l="1"/>
  <c r="AMG4" i="20"/>
  <c r="AMG4" i="19"/>
  <c r="AMH5" i="19"/>
  <c r="AMG4" i="18"/>
  <c r="AHZ5" i="15"/>
  <c r="AHY4" i="15"/>
  <c r="AHN5" i="11"/>
  <c r="AHM4" i="11"/>
  <c r="AMH4" i="20" l="1"/>
  <c r="AMI5" i="20"/>
  <c r="AMI5" i="19"/>
  <c r="AMH4" i="19"/>
  <c r="AMH4" i="18"/>
  <c r="AIA5" i="15"/>
  <c r="AHZ4" i="15"/>
  <c r="AHO5" i="11"/>
  <c r="AHN4" i="11"/>
  <c r="AMJ5" i="20" l="1"/>
  <c r="AMI4" i="20"/>
  <c r="AMJ5" i="19"/>
  <c r="AMI4" i="19"/>
  <c r="AMI4" i="18"/>
  <c r="AIB5" i="15"/>
  <c r="AIA4" i="15"/>
  <c r="AHP5" i="11"/>
  <c r="AHO4" i="11"/>
  <c r="AMK5" i="20" l="1"/>
  <c r="AMJ4" i="20"/>
  <c r="AMK5" i="19"/>
  <c r="AMJ4" i="19"/>
  <c r="AMJ4" i="18"/>
  <c r="AIC5" i="15"/>
  <c r="AIB4" i="15"/>
  <c r="AHQ5" i="11"/>
  <c r="AHP4" i="11"/>
  <c r="AML5" i="20" l="1"/>
  <c r="AMK4" i="20"/>
  <c r="AML5" i="19"/>
  <c r="AMK4" i="19"/>
  <c r="AMK4" i="18"/>
  <c r="AID5" i="15"/>
  <c r="AIC4" i="15"/>
  <c r="AHQ4" i="11"/>
  <c r="AHR5" i="11"/>
  <c r="AMM5" i="20" l="1"/>
  <c r="AML4" i="20"/>
  <c r="AMM5" i="19"/>
  <c r="AML4" i="19"/>
  <c r="AML4" i="18"/>
  <c r="AIE5" i="15"/>
  <c r="AID4" i="15"/>
  <c r="AHS5" i="11"/>
  <c r="AHR4" i="11"/>
  <c r="AMN5" i="20" l="1"/>
  <c r="AMM4" i="20"/>
  <c r="AMM4" i="19"/>
  <c r="AMN5" i="19"/>
  <c r="AMM4" i="18"/>
  <c r="AIF5" i="15"/>
  <c r="AIE4" i="15"/>
  <c r="AHS4" i="11"/>
  <c r="AHT5" i="11"/>
  <c r="AMO5" i="20" l="1"/>
  <c r="AMN4" i="20"/>
  <c r="AMN4" i="19"/>
  <c r="AMO5" i="19"/>
  <c r="AMN4" i="18"/>
  <c r="AIG5" i="15"/>
  <c r="AIF4" i="15"/>
  <c r="AHU5" i="11"/>
  <c r="AHT4" i="11"/>
  <c r="AMP5" i="20" l="1"/>
  <c r="AMO4" i="20"/>
  <c r="AMO4" i="19"/>
  <c r="AMP5" i="19"/>
  <c r="AMO4" i="18"/>
  <c r="AIH5" i="15"/>
  <c r="AIG4" i="15"/>
  <c r="AHV5" i="11"/>
  <c r="AHU4" i="11"/>
  <c r="AMP4" i="20" l="1"/>
  <c r="AMQ5" i="20"/>
  <c r="AMQ5" i="19"/>
  <c r="AMP4" i="19"/>
  <c r="AMP4" i="18"/>
  <c r="AII5" i="15"/>
  <c r="AIH4" i="15"/>
  <c r="AHW5" i="11"/>
  <c r="AHV4" i="11"/>
  <c r="AMR5" i="20" l="1"/>
  <c r="AMQ4" i="20"/>
  <c r="AMR5" i="19"/>
  <c r="AMQ4" i="19"/>
  <c r="AMQ4" i="18"/>
  <c r="AIJ5" i="15"/>
  <c r="AII4" i="15"/>
  <c r="AHX5" i="11"/>
  <c r="AHW4" i="11"/>
  <c r="AMS5" i="20" l="1"/>
  <c r="AMR4" i="20"/>
  <c r="AMS5" i="19"/>
  <c r="AMR4" i="19"/>
  <c r="AMR4" i="18"/>
  <c r="AIK5" i="15"/>
  <c r="AIJ4" i="15"/>
  <c r="AHY5" i="11"/>
  <c r="AHX4" i="11"/>
  <c r="AMS4" i="20" l="1"/>
  <c r="AMT5" i="20"/>
  <c r="AMT5" i="19"/>
  <c r="AMS4" i="19"/>
  <c r="AMS4" i="18"/>
  <c r="AIL5" i="15"/>
  <c r="AIK4" i="15"/>
  <c r="AHZ5" i="11"/>
  <c r="AHY4" i="11"/>
  <c r="AMU5" i="20" l="1"/>
  <c r="AMT4" i="20"/>
  <c r="AMU5" i="19"/>
  <c r="AMT4" i="19"/>
  <c r="AMT4" i="18"/>
  <c r="AIM5" i="15"/>
  <c r="AIL4" i="15"/>
  <c r="AHZ4" i="11"/>
  <c r="AIA5" i="11"/>
  <c r="AMV5" i="20" l="1"/>
  <c r="AMU4" i="20"/>
  <c r="AMU4" i="19"/>
  <c r="AMV5" i="19"/>
  <c r="AMU4" i="18"/>
  <c r="AIN5" i="15"/>
  <c r="AIM4" i="15"/>
  <c r="AIB5" i="11"/>
  <c r="AIA4" i="11"/>
  <c r="AMW5" i="20" l="1"/>
  <c r="AMV4" i="20"/>
  <c r="AMV4" i="19"/>
  <c r="AMW5" i="19"/>
  <c r="AMV4" i="18"/>
  <c r="AIO5" i="15"/>
  <c r="AIN4" i="15"/>
  <c r="AIC5" i="11"/>
  <c r="AIB4" i="11"/>
  <c r="AMX5" i="20" l="1"/>
  <c r="AMW4" i="20"/>
  <c r="AMW4" i="19"/>
  <c r="AMX5" i="19"/>
  <c r="AMW4" i="18"/>
  <c r="AIP5" i="15"/>
  <c r="AIO4" i="15"/>
  <c r="AID5" i="11"/>
  <c r="AIC4" i="11"/>
  <c r="AMX4" i="20" l="1"/>
  <c r="AMY5" i="20"/>
  <c r="AMY5" i="19"/>
  <c r="AMX4" i="19"/>
  <c r="AMX4" i="18"/>
  <c r="AIQ5" i="15"/>
  <c r="AIP4" i="15"/>
  <c r="AIE5" i="11"/>
  <c r="AID4" i="11"/>
  <c r="AMZ5" i="20" l="1"/>
  <c r="AMY4" i="20"/>
  <c r="AMZ5" i="19"/>
  <c r="AMY4" i="19"/>
  <c r="AMY4" i="18"/>
  <c r="AIR5" i="15"/>
  <c r="AIQ4" i="15"/>
  <c r="AIF5" i="11"/>
  <c r="AIE4" i="11"/>
  <c r="ANA5" i="20" l="1"/>
  <c r="AMZ4" i="20"/>
  <c r="ANA5" i="19"/>
  <c r="AMZ4" i="19"/>
  <c r="AMZ4" i="18"/>
  <c r="AIS5" i="15"/>
  <c r="AIR4" i="15"/>
  <c r="AIG5" i="11"/>
  <c r="AIF4" i="11"/>
  <c r="ANB5" i="20" l="1"/>
  <c r="ANA4" i="20"/>
  <c r="ANB5" i="19"/>
  <c r="ANA4" i="19"/>
  <c r="ANA4" i="18"/>
  <c r="AIT5" i="15"/>
  <c r="AIS4" i="15"/>
  <c r="AIH5" i="11"/>
  <c r="AIG4" i="11"/>
  <c r="ANC5" i="20" l="1"/>
  <c r="ANB4" i="20"/>
  <c r="ANC5" i="19"/>
  <c r="ANB4" i="19"/>
  <c r="ANB4" i="18"/>
  <c r="AIT4" i="15"/>
  <c r="AIU5" i="15"/>
  <c r="AII5" i="11"/>
  <c r="AIH4" i="11"/>
  <c r="AND5" i="20" l="1"/>
  <c r="ANC4" i="20"/>
  <c r="ANC4" i="19"/>
  <c r="AND5" i="19"/>
  <c r="ANC4" i="18"/>
  <c r="AIV5" i="15"/>
  <c r="AIU4" i="15"/>
  <c r="AIJ5" i="11"/>
  <c r="AII4" i="11"/>
  <c r="ANE5" i="20" l="1"/>
  <c r="AND4" i="20"/>
  <c r="AND4" i="19"/>
  <c r="ANE5" i="19"/>
  <c r="AND4" i="18"/>
  <c r="AIW5" i="15"/>
  <c r="AIV4" i="15"/>
  <c r="AIK5" i="11"/>
  <c r="AIJ4" i="11"/>
  <c r="ANF5" i="20" l="1"/>
  <c r="ANE4" i="20"/>
  <c r="ANE4" i="19"/>
  <c r="ANF5" i="19"/>
  <c r="ANE4" i="18"/>
  <c r="AIX5" i="15"/>
  <c r="AIW4" i="15"/>
  <c r="AIL5" i="11"/>
  <c r="AIK4" i="11"/>
  <c r="ANF4" i="20" l="1"/>
  <c r="ANG5" i="20"/>
  <c r="ANG5" i="19"/>
  <c r="ANF4" i="19"/>
  <c r="ANF4" i="18"/>
  <c r="AIY5" i="15"/>
  <c r="AIX4" i="15"/>
  <c r="AIM5" i="11"/>
  <c r="AIL4" i="11"/>
  <c r="ANH5" i="20" l="1"/>
  <c r="ANG4" i="20"/>
  <c r="ANH5" i="19"/>
  <c r="ANG4" i="19"/>
  <c r="ANG4" i="18"/>
  <c r="AIZ5" i="15"/>
  <c r="AIY4" i="15"/>
  <c r="AIN5" i="11"/>
  <c r="AIM4" i="11"/>
  <c r="ANI5" i="20" l="1"/>
  <c r="ANH4" i="20"/>
  <c r="ANI5" i="19"/>
  <c r="ANH4" i="19"/>
  <c r="ANH4" i="18"/>
  <c r="AJA5" i="15"/>
  <c r="AIZ4" i="15"/>
  <c r="AIO5" i="11"/>
  <c r="AIN4" i="11"/>
  <c r="ANJ5" i="20" l="1"/>
  <c r="ANI4" i="20"/>
  <c r="ANJ5" i="19"/>
  <c r="ANI4" i="19"/>
  <c r="ANI4" i="18"/>
  <c r="AJB5" i="15"/>
  <c r="AJA4" i="15"/>
  <c r="AIP5" i="11"/>
  <c r="AIO4" i="11"/>
  <c r="ANK5" i="20" l="1"/>
  <c r="ANJ4" i="20"/>
  <c r="ANK5" i="19"/>
  <c r="ANJ4" i="19"/>
  <c r="ANJ4" i="18"/>
  <c r="AJC5" i="15"/>
  <c r="AJB4" i="15"/>
  <c r="AIQ5" i="11"/>
  <c r="AIP4" i="11"/>
  <c r="ANL5" i="20" l="1"/>
  <c r="ANK4" i="20"/>
  <c r="ANK4" i="19"/>
  <c r="ANL5" i="19"/>
  <c r="ANK4" i="18"/>
  <c r="AJD5" i="15"/>
  <c r="AJC4" i="15"/>
  <c r="AIR5" i="11"/>
  <c r="AIQ4" i="11"/>
  <c r="ANM5" i="20" l="1"/>
  <c r="ANL4" i="20"/>
  <c r="ANL4" i="19"/>
  <c r="ANM5" i="19"/>
  <c r="ANL4" i="18"/>
  <c r="AJE5" i="15"/>
  <c r="AJD4" i="15"/>
  <c r="AIS5" i="11"/>
  <c r="AIR4" i="11"/>
  <c r="ANN5" i="20" l="1"/>
  <c r="ANM4" i="20"/>
  <c r="ANM4" i="19"/>
  <c r="ANN5" i="19"/>
  <c r="ANM4" i="18"/>
  <c r="AJF5" i="15"/>
  <c r="AJE4" i="15"/>
  <c r="AIT5" i="11"/>
  <c r="AIS4" i="11"/>
  <c r="ANN4" i="20" l="1"/>
  <c r="ANO5" i="20"/>
  <c r="ANO5" i="19"/>
  <c r="ANN4" i="19"/>
  <c r="ANN4" i="18"/>
  <c r="AJG5" i="15"/>
  <c r="AJF4" i="15"/>
  <c r="AIU5" i="11"/>
  <c r="AIT4" i="11"/>
  <c r="ANP5" i="20" l="1"/>
  <c r="ANO4" i="20"/>
  <c r="ANP5" i="19"/>
  <c r="ANO4" i="19"/>
  <c r="ANO4" i="18"/>
  <c r="AJH5" i="15"/>
  <c r="AJG4" i="15"/>
  <c r="AIV5" i="11"/>
  <c r="AIU4" i="11"/>
  <c r="ANQ5" i="20" l="1"/>
  <c r="ANP4" i="20"/>
  <c r="ANQ5" i="19"/>
  <c r="ANP4" i="19"/>
  <c r="ANP4" i="18"/>
  <c r="AJI5" i="15"/>
  <c r="AJH4" i="15"/>
  <c r="AIW5" i="11"/>
  <c r="AIV4" i="11"/>
  <c r="ANR5" i="20" l="1"/>
  <c r="ANQ4" i="20"/>
  <c r="ANR5" i="19"/>
  <c r="ANQ4" i="19"/>
  <c r="ANQ4" i="18"/>
  <c r="AJJ5" i="15"/>
  <c r="AJI4" i="15"/>
  <c r="AIX5" i="11"/>
  <c r="AIW4" i="11"/>
  <c r="ANS5" i="20" l="1"/>
  <c r="ANR4" i="20"/>
  <c r="ANS5" i="19"/>
  <c r="ANR4" i="19"/>
  <c r="ANR4" i="18"/>
  <c r="AJK5" i="15"/>
  <c r="AJJ4" i="15"/>
  <c r="AIY5" i="11"/>
  <c r="AIX4" i="11"/>
  <c r="ANT5" i="20" l="1"/>
  <c r="ANS4" i="20"/>
  <c r="ANS4" i="19"/>
  <c r="ANT5" i="19"/>
  <c r="ANS4" i="18"/>
  <c r="AJL5" i="15"/>
  <c r="AJK4" i="15"/>
  <c r="AIZ5" i="11"/>
  <c r="AIY4" i="11"/>
  <c r="ANU5" i="20" l="1"/>
  <c r="ANT4" i="20"/>
  <c r="ANT4" i="19"/>
  <c r="ANU5" i="19"/>
  <c r="ANT4" i="18"/>
  <c r="AJM5" i="15"/>
  <c r="AJL4" i="15"/>
  <c r="AJA5" i="11"/>
  <c r="AIZ4" i="11"/>
  <c r="ANV5" i="20" l="1"/>
  <c r="ANU4" i="20"/>
  <c r="ANU4" i="19"/>
  <c r="ANV5" i="19"/>
  <c r="ANU4" i="18"/>
  <c r="AJN5" i="15"/>
  <c r="AJM4" i="15"/>
  <c r="AJB5" i="11"/>
  <c r="AJA4" i="11"/>
  <c r="ANV4" i="20" l="1"/>
  <c r="ANW5" i="20"/>
  <c r="ANW5" i="19"/>
  <c r="ANV4" i="19"/>
  <c r="ANV4" i="18"/>
  <c r="AJO5" i="15"/>
  <c r="AJN4" i="15"/>
  <c r="AJC5" i="11"/>
  <c r="AJB4" i="11"/>
  <c r="ANX5" i="20" l="1"/>
  <c r="ANW4" i="20"/>
  <c r="ANX5" i="19"/>
  <c r="ANW4" i="19"/>
  <c r="ANW4" i="18"/>
  <c r="AJP5" i="15"/>
  <c r="AJO4" i="15"/>
  <c r="AJD5" i="11"/>
  <c r="AJC4" i="11"/>
  <c r="ANY5" i="20" l="1"/>
  <c r="ANX4" i="20"/>
  <c r="ANY5" i="19"/>
  <c r="ANX4" i="19"/>
  <c r="ANX4" i="18"/>
  <c r="AJQ5" i="15"/>
  <c r="AJP4" i="15"/>
  <c r="AJE5" i="11"/>
  <c r="AJD4" i="11"/>
  <c r="ANY4" i="20" l="1"/>
  <c r="ANZ5" i="20"/>
  <c r="ANZ5" i="19"/>
  <c r="ANY4" i="19"/>
  <c r="ANY4" i="18"/>
  <c r="AJR5" i="15"/>
  <c r="AJQ4" i="15"/>
  <c r="AJF5" i="11"/>
  <c r="AJE4" i="11"/>
  <c r="AOA5" i="20" l="1"/>
  <c r="ANZ4" i="20"/>
  <c r="AOA5" i="19"/>
  <c r="ANZ4" i="19"/>
  <c r="ANZ4" i="18"/>
  <c r="AJS5" i="15"/>
  <c r="AJR4" i="15"/>
  <c r="AJG5" i="11"/>
  <c r="AJF4" i="11"/>
  <c r="AOB5" i="20" l="1"/>
  <c r="AOA4" i="20"/>
  <c r="AOA4" i="19"/>
  <c r="AOB5" i="19"/>
  <c r="AOA4" i="18"/>
  <c r="AJT5" i="15"/>
  <c r="AJS4" i="15"/>
  <c r="AJH5" i="11"/>
  <c r="AJG4" i="11"/>
  <c r="AOC5" i="20" l="1"/>
  <c r="AOB4" i="20"/>
  <c r="AOB4" i="19"/>
  <c r="AOC5" i="19"/>
  <c r="AOB4" i="18"/>
  <c r="AJU5" i="15"/>
  <c r="AJT4" i="15"/>
  <c r="AJI5" i="11"/>
  <c r="AJH4" i="11"/>
  <c r="AOD5" i="20" l="1"/>
  <c r="AOC4" i="20"/>
  <c r="AOC4" i="19"/>
  <c r="AOD5" i="19"/>
  <c r="AOC4" i="18"/>
  <c r="AJV5" i="15"/>
  <c r="AJU4" i="15"/>
  <c r="AJJ5" i="11"/>
  <c r="AJI4" i="11"/>
  <c r="AOD4" i="20" l="1"/>
  <c r="AOE5" i="20"/>
  <c r="AOD4" i="19"/>
  <c r="AOE5" i="19"/>
  <c r="AOD4" i="18"/>
  <c r="AJW5" i="15"/>
  <c r="AJV4" i="15"/>
  <c r="AJK5" i="11"/>
  <c r="AJJ4" i="11"/>
  <c r="AOF5" i="20" l="1"/>
  <c r="AOE4" i="20"/>
  <c r="AOF5" i="19"/>
  <c r="AOE4" i="19"/>
  <c r="AOE4" i="18"/>
  <c r="AJX5" i="15"/>
  <c r="AJW4" i="15"/>
  <c r="AJL5" i="11"/>
  <c r="AJK4" i="11"/>
  <c r="AOG5" i="20" l="1"/>
  <c r="AOF4" i="20"/>
  <c r="AOG5" i="19"/>
  <c r="AOF4" i="19"/>
  <c r="AOF4" i="18"/>
  <c r="AJY5" i="15"/>
  <c r="AJX4" i="15"/>
  <c r="AJM5" i="11"/>
  <c r="AJL4" i="11"/>
  <c r="AOH5" i="20" l="1"/>
  <c r="AOG4" i="20"/>
  <c r="AOH5" i="19"/>
  <c r="AOG4" i="19"/>
  <c r="AOG4" i="18"/>
  <c r="AJZ5" i="15"/>
  <c r="AJY4" i="15"/>
  <c r="AJN5" i="11"/>
  <c r="AJM4" i="11"/>
  <c r="AOI5" i="20" l="1"/>
  <c r="AOH4" i="20"/>
  <c r="AOI5" i="19"/>
  <c r="AOH4" i="19"/>
  <c r="AOH4" i="18"/>
  <c r="AJZ4" i="15"/>
  <c r="AKA5" i="15"/>
  <c r="AJO5" i="11"/>
  <c r="AJN4" i="11"/>
  <c r="AOJ5" i="20" l="1"/>
  <c r="AOI4" i="20"/>
  <c r="AOI4" i="19"/>
  <c r="AOJ5" i="19"/>
  <c r="AOI4" i="18"/>
  <c r="AKA4" i="15"/>
  <c r="AKB5" i="15"/>
  <c r="AJP5" i="11"/>
  <c r="AJO4" i="11"/>
  <c r="AOK5" i="20" l="1"/>
  <c r="AOJ4" i="20"/>
  <c r="AOJ4" i="19"/>
  <c r="AOK5" i="19"/>
  <c r="AOJ4" i="18"/>
  <c r="AKC5" i="15"/>
  <c r="AKB4" i="15"/>
  <c r="AJQ5" i="11"/>
  <c r="AJP4" i="11"/>
  <c r="AOL5" i="20" l="1"/>
  <c r="AOK4" i="20"/>
  <c r="AOK4" i="19"/>
  <c r="AOL5" i="19"/>
  <c r="AOK4" i="18"/>
  <c r="AKD5" i="15"/>
  <c r="AKC4" i="15"/>
  <c r="AJR5" i="11"/>
  <c r="AJQ4" i="11"/>
  <c r="AOL4" i="20" l="1"/>
  <c r="AOM5" i="20"/>
  <c r="AOL4" i="19"/>
  <c r="AOM5" i="19"/>
  <c r="AOL4" i="18"/>
  <c r="AKE5" i="15"/>
  <c r="AKD4" i="15"/>
  <c r="AJS5" i="11"/>
  <c r="AJR4" i="11"/>
  <c r="AON5" i="20" l="1"/>
  <c r="AOM4" i="20"/>
  <c r="AON5" i="19"/>
  <c r="AOM4" i="19"/>
  <c r="AOM4" i="18"/>
  <c r="AKF5" i="15"/>
  <c r="AKE4" i="15"/>
  <c r="AJT5" i="11"/>
  <c r="AJS4" i="11"/>
  <c r="AOO5" i="20" l="1"/>
  <c r="AON4" i="20"/>
  <c r="AOO5" i="19"/>
  <c r="AON4" i="19"/>
  <c r="AON4" i="18"/>
  <c r="AKF4" i="15"/>
  <c r="AKG5" i="15"/>
  <c r="AJU5" i="11"/>
  <c r="AJT4" i="11"/>
  <c r="AOP5" i="20" l="1"/>
  <c r="AOO4" i="20"/>
  <c r="AOP5" i="19"/>
  <c r="AOO4" i="19"/>
  <c r="AOO4" i="18"/>
  <c r="AKH5" i="15"/>
  <c r="AKG4" i="15"/>
  <c r="AJV5" i="11"/>
  <c r="AJU4" i="11"/>
  <c r="AOQ5" i="20" l="1"/>
  <c r="AOP4" i="20"/>
  <c r="AOQ5" i="19"/>
  <c r="AOP4" i="19"/>
  <c r="AOP4" i="18"/>
  <c r="AKH4" i="15"/>
  <c r="AKI5" i="15"/>
  <c r="AJW5" i="11"/>
  <c r="AJV4" i="11"/>
  <c r="AOR5" i="20" l="1"/>
  <c r="AOQ4" i="20"/>
  <c r="AOQ4" i="19"/>
  <c r="AOR5" i="19"/>
  <c r="AOQ4" i="18"/>
  <c r="AKI4" i="15"/>
  <c r="AKJ5" i="15"/>
  <c r="AJX5" i="11"/>
  <c r="AJW4" i="11"/>
  <c r="AOS5" i="20" l="1"/>
  <c r="AOR4" i="20"/>
  <c r="AOR4" i="19"/>
  <c r="AOS5" i="19"/>
  <c r="AOR4" i="18"/>
  <c r="AKK5" i="15"/>
  <c r="AKJ4" i="15"/>
  <c r="AJY5" i="11"/>
  <c r="AJX4" i="11"/>
  <c r="AOT5" i="20" l="1"/>
  <c r="AOS4" i="20"/>
  <c r="AOS4" i="19"/>
  <c r="AOT5" i="19"/>
  <c r="AOS4" i="18"/>
  <c r="AKL5" i="15"/>
  <c r="AKK4" i="15"/>
  <c r="AJZ5" i="11"/>
  <c r="AJY4" i="11"/>
  <c r="AOT4" i="20" l="1"/>
  <c r="AOU5" i="20"/>
  <c r="AOT4" i="19"/>
  <c r="AOU5" i="19"/>
  <c r="AOT4" i="18"/>
  <c r="AKM5" i="15"/>
  <c r="AKL4" i="15"/>
  <c r="AKA5" i="11"/>
  <c r="AJZ4" i="11"/>
  <c r="AOV5" i="20" l="1"/>
  <c r="AOU4" i="20"/>
  <c r="AOV5" i="19"/>
  <c r="AOU4" i="19"/>
  <c r="AOU4" i="18"/>
  <c r="AKN5" i="15"/>
  <c r="AKM4" i="15"/>
  <c r="AKB5" i="11"/>
  <c r="AKA4" i="11"/>
  <c r="AOW5" i="20" l="1"/>
  <c r="AOV4" i="20"/>
  <c r="AOW5" i="19"/>
  <c r="AOV4" i="19"/>
  <c r="AOV4" i="18"/>
  <c r="AKN4" i="15"/>
  <c r="AKO5" i="15"/>
  <c r="AKC5" i="11"/>
  <c r="AKB4" i="11"/>
  <c r="AOX5" i="20" l="1"/>
  <c r="AOW4" i="20"/>
  <c r="AOX5" i="19"/>
  <c r="AOW4" i="19"/>
  <c r="AOW4" i="18"/>
  <c r="AKP5" i="15"/>
  <c r="AKO4" i="15"/>
  <c r="AKD5" i="11"/>
  <c r="AKC4" i="11"/>
  <c r="AOY5" i="20" l="1"/>
  <c r="AOX4" i="20"/>
  <c r="AOY5" i="19"/>
  <c r="AOX4" i="19"/>
  <c r="AOX4" i="18"/>
  <c r="AKQ5" i="15"/>
  <c r="AKP4" i="15"/>
  <c r="AKE5" i="11"/>
  <c r="AKD4" i="11"/>
  <c r="AOZ5" i="20" l="1"/>
  <c r="AOY4" i="20"/>
  <c r="AOY4" i="19"/>
  <c r="AOZ5" i="19"/>
  <c r="AOY4" i="18"/>
  <c r="AKQ4" i="15"/>
  <c r="AKR5" i="15"/>
  <c r="AKF5" i="11"/>
  <c r="AKE4" i="11"/>
  <c r="APA5" i="20" l="1"/>
  <c r="AOZ4" i="20"/>
  <c r="AOZ4" i="19"/>
  <c r="APA5" i="19"/>
  <c r="AOZ4" i="18"/>
  <c r="AKS5" i="15"/>
  <c r="AKR4" i="15"/>
  <c r="AKG5" i="11"/>
  <c r="AKF4" i="11"/>
  <c r="APB5" i="20" l="1"/>
  <c r="APA4" i="20"/>
  <c r="APA4" i="19"/>
  <c r="APB5" i="19"/>
  <c r="APA4" i="18"/>
  <c r="AKT5" i="15"/>
  <c r="AKS4" i="15"/>
  <c r="AKH5" i="11"/>
  <c r="AKG4" i="11"/>
  <c r="APB4" i="20" l="1"/>
  <c r="APC5" i="20"/>
  <c r="APB4" i="19"/>
  <c r="APC5" i="19"/>
  <c r="APB4" i="18"/>
  <c r="AKU5" i="15"/>
  <c r="AKT4" i="15"/>
  <c r="AKI5" i="11"/>
  <c r="AKH4" i="11"/>
  <c r="APD5" i="20" l="1"/>
  <c r="APC4" i="20"/>
  <c r="APD5" i="19"/>
  <c r="APC4" i="19"/>
  <c r="APC4" i="18"/>
  <c r="AKV5" i="15"/>
  <c r="AKU4" i="15"/>
  <c r="AKJ5" i="11"/>
  <c r="AKI4" i="11"/>
  <c r="APE5" i="20" l="1"/>
  <c r="APD4" i="20"/>
  <c r="APE5" i="19"/>
  <c r="APD4" i="19"/>
  <c r="APD4" i="18"/>
  <c r="AKW5" i="15"/>
  <c r="AKV4" i="15"/>
  <c r="AKK5" i="11"/>
  <c r="AKJ4" i="11"/>
  <c r="APE4" i="20" l="1"/>
  <c r="APF5" i="20"/>
  <c r="APF5" i="19"/>
  <c r="APE4" i="19"/>
  <c r="APE4" i="18"/>
  <c r="AKX5" i="15"/>
  <c r="AKW4" i="15"/>
  <c r="AKL5" i="11"/>
  <c r="AKK4" i="11"/>
  <c r="APG5" i="20" l="1"/>
  <c r="APF4" i="20"/>
  <c r="APG5" i="19"/>
  <c r="APF4" i="19"/>
  <c r="APF4" i="18"/>
  <c r="AKX4" i="15"/>
  <c r="AKY5" i="15"/>
  <c r="AKM5" i="11"/>
  <c r="AKL4" i="11"/>
  <c r="APH5" i="20" l="1"/>
  <c r="APG4" i="20"/>
  <c r="APG4" i="19"/>
  <c r="APH5" i="19"/>
  <c r="APG4" i="18"/>
  <c r="AKY4" i="15"/>
  <c r="AKZ5" i="15"/>
  <c r="AKN5" i="11"/>
  <c r="AKM4" i="11"/>
  <c r="API5" i="20" l="1"/>
  <c r="APH4" i="20"/>
  <c r="APH4" i="19"/>
  <c r="API5" i="19"/>
  <c r="APH4" i="18"/>
  <c r="ALA5" i="15"/>
  <c r="AKZ4" i="15"/>
  <c r="AKO5" i="11"/>
  <c r="AKN4" i="11"/>
  <c r="APJ5" i="20" l="1"/>
  <c r="API4" i="20"/>
  <c r="API4" i="19"/>
  <c r="APJ5" i="19"/>
  <c r="API4" i="18"/>
  <c r="ALB5" i="15"/>
  <c r="ALA4" i="15"/>
  <c r="AKP5" i="11"/>
  <c r="AKO4" i="11"/>
  <c r="APJ4" i="20" l="1"/>
  <c r="APK5" i="20"/>
  <c r="APJ4" i="19"/>
  <c r="APK5" i="19"/>
  <c r="APJ4" i="18"/>
  <c r="ALC5" i="15"/>
  <c r="ALB4" i="15"/>
  <c r="AKQ5" i="11"/>
  <c r="AKP4" i="11"/>
  <c r="APL5" i="20" l="1"/>
  <c r="APK4" i="20"/>
  <c r="APL5" i="19"/>
  <c r="APK4" i="19"/>
  <c r="APK4" i="18"/>
  <c r="ALD5" i="15"/>
  <c r="ALC4" i="15"/>
  <c r="AKR5" i="11"/>
  <c r="AKQ4" i="11"/>
  <c r="APM5" i="20" l="1"/>
  <c r="APL4" i="20"/>
  <c r="APM5" i="19"/>
  <c r="APL4" i="19"/>
  <c r="APL4" i="18"/>
  <c r="ALE5" i="15"/>
  <c r="ALD4" i="15"/>
  <c r="AKS5" i="11"/>
  <c r="AKR4" i="11"/>
  <c r="APN5" i="20" l="1"/>
  <c r="APM4" i="20"/>
  <c r="APN5" i="19"/>
  <c r="APM4" i="19"/>
  <c r="APM4" i="18"/>
  <c r="ALF5" i="15"/>
  <c r="ALE4" i="15"/>
  <c r="AKT5" i="11"/>
  <c r="AKS4" i="11"/>
  <c r="APO5" i="20" l="1"/>
  <c r="APN4" i="20"/>
  <c r="APO5" i="19"/>
  <c r="APN4" i="19"/>
  <c r="APN4" i="18"/>
  <c r="ALF4" i="15"/>
  <c r="ALG5" i="15"/>
  <c r="AKU5" i="11"/>
  <c r="AKT4" i="11"/>
  <c r="APP5" i="20" l="1"/>
  <c r="APO4" i="20"/>
  <c r="APO4" i="19"/>
  <c r="APP5" i="19"/>
  <c r="APO4" i="18"/>
  <c r="ALG4" i="15"/>
  <c r="ALH5" i="15"/>
  <c r="AKV5" i="11"/>
  <c r="AKU4" i="11"/>
  <c r="APQ5" i="20" l="1"/>
  <c r="APP4" i="20"/>
  <c r="APP4" i="19"/>
  <c r="APQ5" i="19"/>
  <c r="APP4" i="18"/>
  <c r="ALI5" i="15"/>
  <c r="ALH4" i="15"/>
  <c r="AKW5" i="11"/>
  <c r="AKV4" i="11"/>
  <c r="APR5" i="20" l="1"/>
  <c r="APQ4" i="20"/>
  <c r="APQ4" i="19"/>
  <c r="APR5" i="19"/>
  <c r="APQ4" i="18"/>
  <c r="ALJ5" i="15"/>
  <c r="ALI4" i="15"/>
  <c r="AKX5" i="11"/>
  <c r="AKW4" i="11"/>
  <c r="APR4" i="20" l="1"/>
  <c r="APS5" i="20"/>
  <c r="APR4" i="19"/>
  <c r="APS5" i="19"/>
  <c r="APR4" i="18"/>
  <c r="ALK5" i="15"/>
  <c r="ALJ4" i="15"/>
  <c r="AKY5" i="11"/>
  <c r="AKX4" i="11"/>
  <c r="APT5" i="20" l="1"/>
  <c r="APS4" i="20"/>
  <c r="APT5" i="19"/>
  <c r="APS4" i="19"/>
  <c r="APS4" i="18"/>
  <c r="ALL5" i="15"/>
  <c r="ALK4" i="15"/>
  <c r="AKZ5" i="11"/>
  <c r="AKY4" i="11"/>
  <c r="APU5" i="20" l="1"/>
  <c r="APT4" i="20"/>
  <c r="APU5" i="19"/>
  <c r="APT4" i="19"/>
  <c r="APT4" i="18"/>
  <c r="ALL4" i="15"/>
  <c r="ALM5" i="15"/>
  <c r="ALA5" i="11"/>
  <c r="AKZ4" i="11"/>
  <c r="APV5" i="20" l="1"/>
  <c r="APU4" i="20"/>
  <c r="APV5" i="19"/>
  <c r="APU4" i="19"/>
  <c r="APU4" i="18"/>
  <c r="ALN5" i="15"/>
  <c r="ALM4" i="15"/>
  <c r="ALB5" i="11"/>
  <c r="ALA4" i="11"/>
  <c r="APW5" i="20" l="1"/>
  <c r="APV4" i="20"/>
  <c r="APW5" i="19"/>
  <c r="APV4" i="19"/>
  <c r="APV4" i="18"/>
  <c r="ALN4" i="15"/>
  <c r="ALO5" i="15"/>
  <c r="ALC5" i="11"/>
  <c r="ALB4" i="11"/>
  <c r="APX5" i="20" l="1"/>
  <c r="APW4" i="20"/>
  <c r="APW4" i="19"/>
  <c r="APX5" i="19"/>
  <c r="APW4" i="18"/>
  <c r="ALO4" i="15"/>
  <c r="ALP5" i="15"/>
  <c r="ALD5" i="11"/>
  <c r="ALC4" i="11"/>
  <c r="APY5" i="20" l="1"/>
  <c r="APX4" i="20"/>
  <c r="APX4" i="19"/>
  <c r="APY5" i="19"/>
  <c r="APX4" i="18"/>
  <c r="ALQ5" i="15"/>
  <c r="ALP4" i="15"/>
  <c r="ALE5" i="11"/>
  <c r="ALD4" i="11"/>
  <c r="APZ5" i="20" l="1"/>
  <c r="APY4" i="20"/>
  <c r="APY4" i="19"/>
  <c r="APZ5" i="19"/>
  <c r="APY4" i="18"/>
  <c r="ALR5" i="15"/>
  <c r="ALQ4" i="15"/>
  <c r="ALF5" i="11"/>
  <c r="ALE4" i="11"/>
  <c r="APZ4" i="20" l="1"/>
  <c r="AQA5" i="20"/>
  <c r="APZ4" i="19"/>
  <c r="AQA5" i="19"/>
  <c r="APZ4" i="18"/>
  <c r="ALS5" i="15"/>
  <c r="ALR4" i="15"/>
  <c r="ALG5" i="11"/>
  <c r="ALF4" i="11"/>
  <c r="AQB5" i="20" l="1"/>
  <c r="AQA4" i="20"/>
  <c r="AQB5" i="19"/>
  <c r="AQA4" i="19"/>
  <c r="AQA4" i="18"/>
  <c r="ALT5" i="15"/>
  <c r="ALS4" i="15"/>
  <c r="ALH5" i="11"/>
  <c r="ALG4" i="11"/>
  <c r="AQC5" i="20" l="1"/>
  <c r="AQB4" i="20"/>
  <c r="AQC5" i="19"/>
  <c r="AQB4" i="19"/>
  <c r="AQB4" i="18"/>
  <c r="ALU5" i="15"/>
  <c r="ALT4" i="15"/>
  <c r="ALI5" i="11"/>
  <c r="ALH4" i="11"/>
  <c r="AQD5" i="20" l="1"/>
  <c r="AQC4" i="20"/>
  <c r="AQD5" i="19"/>
  <c r="AQC4" i="19"/>
  <c r="AQC4" i="18"/>
  <c r="ALV5" i="15"/>
  <c r="ALU4" i="15"/>
  <c r="ALJ5" i="11"/>
  <c r="ALI4" i="11"/>
  <c r="AQE5" i="20" l="1"/>
  <c r="AQD4" i="20"/>
  <c r="AQE5" i="19"/>
  <c r="AQD4" i="19"/>
  <c r="AQD4" i="18"/>
  <c r="ALW5" i="15"/>
  <c r="ALV4" i="15"/>
  <c r="ALK5" i="11"/>
  <c r="ALJ4" i="11"/>
  <c r="AQF5" i="20" l="1"/>
  <c r="AQE4" i="20"/>
  <c r="AQE4" i="19"/>
  <c r="AQF5" i="19"/>
  <c r="AQE4" i="18"/>
  <c r="ALW4" i="15"/>
  <c r="ALX5" i="15"/>
  <c r="ALL5" i="11"/>
  <c r="ALK4" i="11"/>
  <c r="AQG5" i="20" l="1"/>
  <c r="AQF4" i="20"/>
  <c r="AQF4" i="19"/>
  <c r="AQG5" i="19"/>
  <c r="AQF4" i="18"/>
  <c r="ALY5" i="15"/>
  <c r="ALX4" i="15"/>
  <c r="ALM5" i="11"/>
  <c r="ALL4" i="11"/>
  <c r="AQH5" i="20" l="1"/>
  <c r="AQG4" i="20"/>
  <c r="AQG4" i="19"/>
  <c r="AQH5" i="19"/>
  <c r="AQG4" i="18"/>
  <c r="ALZ5" i="15"/>
  <c r="ALY4" i="15"/>
  <c r="ALN5" i="11"/>
  <c r="ALM4" i="11"/>
  <c r="AQH4" i="20" l="1"/>
  <c r="AQI5" i="20"/>
  <c r="AQH4" i="19"/>
  <c r="AQI5" i="19"/>
  <c r="AQH4" i="18"/>
  <c r="AMA5" i="15"/>
  <c r="ALZ4" i="15"/>
  <c r="ALO5" i="11"/>
  <c r="ALN4" i="11"/>
  <c r="AQJ5" i="20" l="1"/>
  <c r="AQI4" i="20"/>
  <c r="AQJ5" i="19"/>
  <c r="AQI4" i="19"/>
  <c r="AQI4" i="18"/>
  <c r="AMB5" i="15"/>
  <c r="AMA4" i="15"/>
  <c r="ALP5" i="11"/>
  <c r="ALO4" i="11"/>
  <c r="AQK5" i="20" l="1"/>
  <c r="AQJ4" i="20"/>
  <c r="AQK5" i="19"/>
  <c r="AQJ4" i="19"/>
  <c r="AQJ4" i="18"/>
  <c r="AMC5" i="15"/>
  <c r="AMB4" i="15"/>
  <c r="ALQ5" i="11"/>
  <c r="ALP4" i="11"/>
  <c r="AQK4" i="20" l="1"/>
  <c r="AQL5" i="20"/>
  <c r="AQL5" i="19"/>
  <c r="AQK4" i="19"/>
  <c r="AQK4" i="18"/>
  <c r="AMD5" i="15"/>
  <c r="AMC4" i="15"/>
  <c r="ALR5" i="11"/>
  <c r="ALQ4" i="11"/>
  <c r="AQM5" i="20" l="1"/>
  <c r="AQL4" i="20"/>
  <c r="AQM5" i="19"/>
  <c r="AQL4" i="19"/>
  <c r="AQL4" i="18"/>
  <c r="AME5" i="15"/>
  <c r="AMD4" i="15"/>
  <c r="ALS5" i="11"/>
  <c r="ALR4" i="11"/>
  <c r="AQN5" i="20" l="1"/>
  <c r="AQM4" i="20"/>
  <c r="AQM4" i="19"/>
  <c r="AQN5" i="19"/>
  <c r="AQM4" i="18"/>
  <c r="AME4" i="15"/>
  <c r="AMF5" i="15"/>
  <c r="ALT5" i="11"/>
  <c r="ALS4" i="11"/>
  <c r="AQO5" i="20" l="1"/>
  <c r="AQN4" i="20"/>
  <c r="AQN4" i="19"/>
  <c r="AQO5" i="19"/>
  <c r="AQN4" i="18"/>
  <c r="AMG5" i="15"/>
  <c r="AMF4" i="15"/>
  <c r="ALU5" i="11"/>
  <c r="ALT4" i="11"/>
  <c r="AQP5" i="20" l="1"/>
  <c r="AQO4" i="20"/>
  <c r="AQO4" i="19"/>
  <c r="AQP5" i="19"/>
  <c r="AQO4" i="18"/>
  <c r="AMH5" i="15"/>
  <c r="AMG4" i="15"/>
  <c r="ALV5" i="11"/>
  <c r="ALU4" i="11"/>
  <c r="AQP4" i="20" l="1"/>
  <c r="AQQ5" i="20"/>
  <c r="AQP4" i="19"/>
  <c r="AQQ5" i="19"/>
  <c r="AQP4" i="18"/>
  <c r="AMI5" i="15"/>
  <c r="AMH4" i="15"/>
  <c r="ALW5" i="11"/>
  <c r="ALV4" i="11"/>
  <c r="AQR5" i="20" l="1"/>
  <c r="AQQ4" i="20"/>
  <c r="AQR5" i="19"/>
  <c r="AQQ4" i="19"/>
  <c r="AQQ4" i="18"/>
  <c r="AMJ5" i="15"/>
  <c r="AMI4" i="15"/>
  <c r="ALX5" i="11"/>
  <c r="ALW4" i="11"/>
  <c r="AQS5" i="20" l="1"/>
  <c r="AQR4" i="20"/>
  <c r="AQS5" i="19"/>
  <c r="AQR4" i="19"/>
  <c r="AQR4" i="18"/>
  <c r="AMK5" i="15"/>
  <c r="AMJ4" i="15"/>
  <c r="ALY5" i="11"/>
  <c r="ALX4" i="11"/>
  <c r="AQT5" i="20" l="1"/>
  <c r="AQS4" i="20"/>
  <c r="AQT5" i="19"/>
  <c r="AQS4" i="19"/>
  <c r="AQS4" i="18"/>
  <c r="AML5" i="15"/>
  <c r="AMK4" i="15"/>
  <c r="ALZ5" i="11"/>
  <c r="ALY4" i="11"/>
  <c r="AQU5" i="20" l="1"/>
  <c r="AQT4" i="20"/>
  <c r="AQU5" i="19"/>
  <c r="AQT4" i="19"/>
  <c r="AQT4" i="18"/>
  <c r="AML4" i="15"/>
  <c r="AMM5" i="15"/>
  <c r="AMA5" i="11"/>
  <c r="ALZ4" i="11"/>
  <c r="AQV5" i="20" l="1"/>
  <c r="AQU4" i="20"/>
  <c r="AQU4" i="19"/>
  <c r="AQV5" i="19"/>
  <c r="AQU4" i="18"/>
  <c r="AMM4" i="15"/>
  <c r="AMN5" i="15"/>
  <c r="AMB5" i="11"/>
  <c r="AMA4" i="11"/>
  <c r="AQW5" i="20" l="1"/>
  <c r="AQV4" i="20"/>
  <c r="AQV4" i="19"/>
  <c r="AQW5" i="19"/>
  <c r="AQV4" i="18"/>
  <c r="AMO5" i="15"/>
  <c r="AMN4" i="15"/>
  <c r="AMC5" i="11"/>
  <c r="AMB4" i="11"/>
  <c r="AQX5" i="20" l="1"/>
  <c r="AQW4" i="20"/>
  <c r="AQW4" i="19"/>
  <c r="AQX5" i="19"/>
  <c r="AQW4" i="18"/>
  <c r="AMP5" i="15"/>
  <c r="AMO4" i="15"/>
  <c r="AMD5" i="11"/>
  <c r="AMC4" i="11"/>
  <c r="AQX4" i="20" l="1"/>
  <c r="AQY5" i="20"/>
  <c r="AQX4" i="19"/>
  <c r="AQY5" i="19"/>
  <c r="AQX4" i="18"/>
  <c r="AMQ5" i="15"/>
  <c r="AMP4" i="15"/>
  <c r="AMD4" i="11"/>
  <c r="AME5" i="11"/>
  <c r="AQZ5" i="20" l="1"/>
  <c r="AQY4" i="20"/>
  <c r="AQZ5" i="19"/>
  <c r="AQY4" i="19"/>
  <c r="AQY4" i="18"/>
  <c r="AMR5" i="15"/>
  <c r="AMQ4" i="15"/>
  <c r="AMF5" i="11"/>
  <c r="AME4" i="11"/>
  <c r="ARA5" i="20" l="1"/>
  <c r="AQZ4" i="20"/>
  <c r="ARA5" i="19"/>
  <c r="AQZ4" i="19"/>
  <c r="AQZ4" i="18"/>
  <c r="AMR4" i="15"/>
  <c r="AMS5" i="15"/>
  <c r="AMG5" i="11"/>
  <c r="AMF4" i="11"/>
  <c r="ARB5" i="20" l="1"/>
  <c r="ARA4" i="20"/>
  <c r="ARB5" i="19"/>
  <c r="ARA4" i="19"/>
  <c r="ARA4" i="18"/>
  <c r="AMT5" i="15"/>
  <c r="AMS4" i="15"/>
  <c r="AMH5" i="11"/>
  <c r="AMG4" i="11"/>
  <c r="ARC5" i="20" l="1"/>
  <c r="ARB4" i="20"/>
  <c r="ARC5" i="19"/>
  <c r="ARB4" i="19"/>
  <c r="ARB4" i="18"/>
  <c r="AMU5" i="15"/>
  <c r="AMT4" i="15"/>
  <c r="AMI5" i="11"/>
  <c r="AMH4" i="11"/>
  <c r="ARD5" i="20" l="1"/>
  <c r="ARC4" i="20"/>
  <c r="ARC4" i="19"/>
  <c r="ARD5" i="19"/>
  <c r="ARC4" i="18"/>
  <c r="AMU4" i="15"/>
  <c r="AMV5" i="15"/>
  <c r="AMJ5" i="11"/>
  <c r="AMI4" i="11"/>
  <c r="ARE5" i="20" l="1"/>
  <c r="ARD4" i="20"/>
  <c r="ARD4" i="19"/>
  <c r="ARE5" i="19"/>
  <c r="ARD4" i="18"/>
  <c r="AMW5" i="15"/>
  <c r="AMV4" i="15"/>
  <c r="AMK5" i="11"/>
  <c r="AMJ4" i="11"/>
  <c r="ARF5" i="20" l="1"/>
  <c r="ARE4" i="20"/>
  <c r="ARE4" i="19"/>
  <c r="ARF5" i="19"/>
  <c r="ARE4" i="18"/>
  <c r="AMX5" i="15"/>
  <c r="AMW4" i="15"/>
  <c r="AML5" i="11"/>
  <c r="AMK4" i="11"/>
  <c r="ARF4" i="20" l="1"/>
  <c r="ARG5" i="20"/>
  <c r="ARF4" i="19"/>
  <c r="ARG5" i="19"/>
  <c r="ARF4" i="18"/>
  <c r="AMY5" i="15"/>
  <c r="AMX4" i="15"/>
  <c r="AMM5" i="11"/>
  <c r="AML4" i="11"/>
  <c r="ARH5" i="20" l="1"/>
  <c r="ARG4" i="20"/>
  <c r="ARH5" i="19"/>
  <c r="ARG4" i="19"/>
  <c r="ARG4" i="18"/>
  <c r="AMZ5" i="15"/>
  <c r="AMY4" i="15"/>
  <c r="AMN5" i="11"/>
  <c r="AMM4" i="11"/>
  <c r="ARI5" i="20" l="1"/>
  <c r="ARH4" i="20"/>
  <c r="ARI5" i="19"/>
  <c r="ARH4" i="19"/>
  <c r="ARH4" i="18"/>
  <c r="AMZ4" i="15"/>
  <c r="ANA5" i="15"/>
  <c r="AMO5" i="11"/>
  <c r="AMN4" i="11"/>
  <c r="ARJ5" i="20" l="1"/>
  <c r="ARI4" i="20"/>
  <c r="ARJ5" i="19"/>
  <c r="ARI4" i="19"/>
  <c r="ARI4" i="18"/>
  <c r="ANB5" i="15"/>
  <c r="ANA4" i="15"/>
  <c r="AMP5" i="11"/>
  <c r="AMO4" i="11"/>
  <c r="ARK5" i="20" l="1"/>
  <c r="ARJ4" i="20"/>
  <c r="ARK5" i="19"/>
  <c r="ARJ4" i="19"/>
  <c r="ARJ4" i="18"/>
  <c r="ANC5" i="15"/>
  <c r="ANB4" i="15"/>
  <c r="AMQ5" i="11"/>
  <c r="AMP4" i="11"/>
  <c r="ARL5" i="20" l="1"/>
  <c r="ARK4" i="20"/>
  <c r="ARK4" i="19"/>
  <c r="ARL5" i="19"/>
  <c r="ARK4" i="18"/>
  <c r="ANC4" i="15"/>
  <c r="AND5" i="15"/>
  <c r="AMR5" i="11"/>
  <c r="AMQ4" i="11"/>
  <c r="ARM5" i="20" l="1"/>
  <c r="ARL4" i="20"/>
  <c r="ARL4" i="19"/>
  <c r="ARM5" i="19"/>
  <c r="ARL4" i="18"/>
  <c r="ANE5" i="15"/>
  <c r="AND4" i="15"/>
  <c r="AMS5" i="11"/>
  <c r="AMR4" i="11"/>
  <c r="ARN5" i="20" l="1"/>
  <c r="ARM4" i="20"/>
  <c r="ARM4" i="19"/>
  <c r="ARN5" i="19"/>
  <c r="ARM4" i="18"/>
  <c r="ANF5" i="15"/>
  <c r="ANE4" i="15"/>
  <c r="AMT5" i="11"/>
  <c r="AMS4" i="11"/>
  <c r="ARN4" i="20" l="1"/>
  <c r="ARO5" i="20"/>
  <c r="ARN4" i="19"/>
  <c r="ARO5" i="19"/>
  <c r="ARN4" i="18"/>
  <c r="ANG5" i="15"/>
  <c r="ANF4" i="15"/>
  <c r="AMU5" i="11"/>
  <c r="AMT4" i="11"/>
  <c r="ARP5" i="20" l="1"/>
  <c r="ARO4" i="20"/>
  <c r="ARP5" i="19"/>
  <c r="ARO4" i="19"/>
  <c r="ARO4" i="18"/>
  <c r="ANH5" i="15"/>
  <c r="ANG4" i="15"/>
  <c r="AMV5" i="11"/>
  <c r="AMU4" i="11"/>
  <c r="ARQ5" i="20" l="1"/>
  <c r="ARP4" i="20"/>
  <c r="ARQ5" i="19"/>
  <c r="ARP4" i="19"/>
  <c r="ARP4" i="18"/>
  <c r="ANI5" i="15"/>
  <c r="ANH4" i="15"/>
  <c r="AMW5" i="11"/>
  <c r="AMV4" i="11"/>
  <c r="ARQ4" i="20" l="1"/>
  <c r="ARR5" i="20"/>
  <c r="ARR5" i="19"/>
  <c r="ARQ4" i="19"/>
  <c r="ARQ4" i="18"/>
  <c r="ANJ5" i="15"/>
  <c r="ANI4" i="15"/>
  <c r="AMX5" i="11"/>
  <c r="AMW4" i="11"/>
  <c r="ARS5" i="20" l="1"/>
  <c r="ARR4" i="20"/>
  <c r="ARS5" i="19"/>
  <c r="ARR4" i="19"/>
  <c r="ARR4" i="18"/>
  <c r="ANJ4" i="15"/>
  <c r="ANK5" i="15"/>
  <c r="AMY5" i="11"/>
  <c r="AMX4" i="11"/>
  <c r="ART5" i="20" l="1"/>
  <c r="ARS4" i="20"/>
  <c r="ARS4" i="19"/>
  <c r="ART5" i="19"/>
  <c r="ARS4" i="18"/>
  <c r="ANK4" i="15"/>
  <c r="ANL5" i="15"/>
  <c r="AMZ5" i="11"/>
  <c r="AMY4" i="11"/>
  <c r="ARU5" i="20" l="1"/>
  <c r="ART4" i="20"/>
  <c r="ART4" i="19"/>
  <c r="ARU5" i="19"/>
  <c r="ART4" i="18"/>
  <c r="ANM5" i="15"/>
  <c r="ANL4" i="15"/>
  <c r="ANA5" i="11"/>
  <c r="AMZ4" i="11"/>
  <c r="ARV5" i="20" l="1"/>
  <c r="ARU4" i="20"/>
  <c r="ARU4" i="19"/>
  <c r="ARV5" i="19"/>
  <c r="ARU4" i="18"/>
  <c r="ANN5" i="15"/>
  <c r="ANM4" i="15"/>
  <c r="ANB5" i="11"/>
  <c r="ANA4" i="11"/>
  <c r="ARV4" i="20" l="1"/>
  <c r="ARW5" i="20"/>
  <c r="ARV4" i="19"/>
  <c r="ARW5" i="19"/>
  <c r="ARV4" i="18"/>
  <c r="ANO5" i="15"/>
  <c r="ANN4" i="15"/>
  <c r="ANC5" i="11"/>
  <c r="ANB4" i="11"/>
  <c r="ARX5" i="20" l="1"/>
  <c r="ARW4" i="20"/>
  <c r="ARX5" i="19"/>
  <c r="ARW4" i="19"/>
  <c r="ARW4" i="18"/>
  <c r="ANP5" i="15"/>
  <c r="ANO4" i="15"/>
  <c r="ANC4" i="11"/>
  <c r="AND5" i="11"/>
  <c r="ARY5" i="20" l="1"/>
  <c r="ARX4" i="20"/>
  <c r="ARY5" i="19"/>
  <c r="ARX4" i="19"/>
  <c r="ARX4" i="18"/>
  <c r="ANQ5" i="15"/>
  <c r="ANP4" i="15"/>
  <c r="AND4" i="11"/>
  <c r="ANE5" i="11"/>
  <c r="ARZ5" i="20" l="1"/>
  <c r="ARY4" i="20"/>
  <c r="ARZ5" i="19"/>
  <c r="ARY4" i="19"/>
  <c r="ARY4" i="18"/>
  <c r="ANR5" i="15"/>
  <c r="ANQ4" i="15"/>
  <c r="ANE4" i="11"/>
  <c r="ANF5" i="11"/>
  <c r="ASA5" i="20" l="1"/>
  <c r="ARZ4" i="20"/>
  <c r="ASA5" i="19"/>
  <c r="ARZ4" i="19"/>
  <c r="ARZ4" i="18"/>
  <c r="ANR4" i="15"/>
  <c r="ANS5" i="15"/>
  <c r="ANG5" i="11"/>
  <c r="ANF4" i="11"/>
  <c r="ASB5" i="20" l="1"/>
  <c r="ASA4" i="20"/>
  <c r="ASA4" i="19"/>
  <c r="ASB5" i="19"/>
  <c r="ASA4" i="18"/>
  <c r="ANS4" i="15"/>
  <c r="ANT5" i="15"/>
  <c r="ANH5" i="11"/>
  <c r="ANG4" i="11"/>
  <c r="ASC5" i="20" l="1"/>
  <c r="ASB4" i="20"/>
  <c r="ASB4" i="19"/>
  <c r="ASC5" i="19"/>
  <c r="ASB4" i="18"/>
  <c r="ANU5" i="15"/>
  <c r="ANT4" i="15"/>
  <c r="ANI5" i="11"/>
  <c r="ANH4" i="11"/>
  <c r="ASD5" i="20" l="1"/>
  <c r="ASC4" i="20"/>
  <c r="ASC4" i="19"/>
  <c r="ASD5" i="19"/>
  <c r="ASC4" i="18"/>
  <c r="ANV5" i="15"/>
  <c r="ANU4" i="15"/>
  <c r="ANJ5" i="11"/>
  <c r="ANI4" i="11"/>
  <c r="ASD4" i="20" l="1"/>
  <c r="ASE5" i="20"/>
  <c r="ASD4" i="19"/>
  <c r="ASE5" i="19"/>
  <c r="ASD4" i="18"/>
  <c r="ANW5" i="15"/>
  <c r="ANV4" i="15"/>
  <c r="ANK5" i="11"/>
  <c r="ANJ4" i="11"/>
  <c r="ASF5" i="20" l="1"/>
  <c r="ASE4" i="20"/>
  <c r="ASF5" i="19"/>
  <c r="ASE4" i="19"/>
  <c r="ASE4" i="18"/>
  <c r="ANX5" i="15"/>
  <c r="ANW4" i="15"/>
  <c r="ANL5" i="11"/>
  <c r="ANK4" i="11"/>
  <c r="ASG5" i="20" l="1"/>
  <c r="ASF4" i="20"/>
  <c r="ASG5" i="19"/>
  <c r="ASF4" i="19"/>
  <c r="ASF4" i="18"/>
  <c r="ANX4" i="15"/>
  <c r="ANY5" i="15"/>
  <c r="ANM5" i="11"/>
  <c r="ANL4" i="11"/>
  <c r="ASH5" i="20" l="1"/>
  <c r="ASG4" i="20"/>
  <c r="ASH5" i="19"/>
  <c r="ASG4" i="19"/>
  <c r="ASG4" i="18"/>
  <c r="ANZ5" i="15"/>
  <c r="ANY4" i="15"/>
  <c r="ANN5" i="11"/>
  <c r="ANM4" i="11"/>
  <c r="ASI5" i="20" l="1"/>
  <c r="ASH4" i="20"/>
  <c r="ASI5" i="19"/>
  <c r="ASH4" i="19"/>
  <c r="ASH4" i="18"/>
  <c r="ANZ4" i="15"/>
  <c r="AOA5" i="15"/>
  <c r="ANO5" i="11"/>
  <c r="ANN4" i="11"/>
  <c r="ASJ5" i="20" l="1"/>
  <c r="ASI4" i="20"/>
  <c r="ASI4" i="19"/>
  <c r="ASJ5" i="19"/>
  <c r="ASI4" i="18"/>
  <c r="AOA4" i="15"/>
  <c r="AOB5" i="15"/>
  <c r="ANP5" i="11"/>
  <c r="ANO4" i="11"/>
  <c r="ASK5" i="20" l="1"/>
  <c r="ASJ4" i="20"/>
  <c r="ASJ4" i="19"/>
  <c r="ASK5" i="19"/>
  <c r="ASJ4" i="18"/>
  <c r="AOC5" i="15"/>
  <c r="AOB4" i="15"/>
  <c r="ANQ5" i="11"/>
  <c r="ANP4" i="11"/>
  <c r="ASL5" i="20" l="1"/>
  <c r="ASK4" i="20"/>
  <c r="ASK4" i="19"/>
  <c r="ASL5" i="19"/>
  <c r="ASK4" i="18"/>
  <c r="AOD5" i="15"/>
  <c r="AOC4" i="15"/>
  <c r="ANR5" i="11"/>
  <c r="ANQ4" i="11"/>
  <c r="ASL4" i="20" l="1"/>
  <c r="ASM5" i="20"/>
  <c r="ASL4" i="19"/>
  <c r="ASM5" i="19"/>
  <c r="ASL4" i="18"/>
  <c r="AOE5" i="15"/>
  <c r="AOD4" i="15"/>
  <c r="ANS5" i="11"/>
  <c r="ANR4" i="11"/>
  <c r="ASN5" i="20" l="1"/>
  <c r="ASM4" i="20"/>
  <c r="ASN5" i="19"/>
  <c r="ASM4" i="19"/>
  <c r="ASM4" i="18"/>
  <c r="AOF5" i="15"/>
  <c r="AOE4" i="15"/>
  <c r="ANT5" i="11"/>
  <c r="ANS4" i="11"/>
  <c r="ASO5" i="20" l="1"/>
  <c r="ASN4" i="20"/>
  <c r="ASO5" i="19"/>
  <c r="ASN4" i="19"/>
  <c r="ASN4" i="18"/>
  <c r="AOG5" i="15"/>
  <c r="AOF4" i="15"/>
  <c r="ANU5" i="11"/>
  <c r="ANT4" i="11"/>
  <c r="ASP5" i="20" l="1"/>
  <c r="ASO4" i="20"/>
  <c r="ASP5" i="19"/>
  <c r="ASO4" i="19"/>
  <c r="ASO4" i="18"/>
  <c r="AOH5" i="15"/>
  <c r="AOG4" i="15"/>
  <c r="ANV5" i="11"/>
  <c r="ANU4" i="11"/>
  <c r="ASQ5" i="20" l="1"/>
  <c r="ASP4" i="20"/>
  <c r="ASQ5" i="19"/>
  <c r="ASP4" i="19"/>
  <c r="ASP4" i="18"/>
  <c r="AOI5" i="15"/>
  <c r="AOH4" i="15"/>
  <c r="ANW5" i="11"/>
  <c r="ANV4" i="11"/>
  <c r="ASR5" i="20" l="1"/>
  <c r="ASQ4" i="20"/>
  <c r="ASQ4" i="19"/>
  <c r="ASR5" i="19"/>
  <c r="ASQ4" i="18"/>
  <c r="AOI4" i="15"/>
  <c r="AOJ5" i="15"/>
  <c r="ANW4" i="11"/>
  <c r="ANX5" i="11"/>
  <c r="ASS5" i="20" l="1"/>
  <c r="ASR4" i="20"/>
  <c r="ASR4" i="19"/>
  <c r="ASS5" i="19"/>
  <c r="ASR4" i="18"/>
  <c r="AOK5" i="15"/>
  <c r="AOJ4" i="15"/>
  <c r="ANY5" i="11"/>
  <c r="ANX4" i="11"/>
  <c r="AST5" i="20" l="1"/>
  <c r="ASS4" i="20"/>
  <c r="ASS4" i="19"/>
  <c r="AST5" i="19"/>
  <c r="ASS4" i="18"/>
  <c r="AOL5" i="15"/>
  <c r="AOK4" i="15"/>
  <c r="ANZ5" i="11"/>
  <c r="ANY4" i="11"/>
  <c r="AST4" i="20" l="1"/>
  <c r="ASU5" i="20"/>
  <c r="AST4" i="19"/>
  <c r="ASU5" i="19"/>
  <c r="AST4" i="18"/>
  <c r="AOM5" i="15"/>
  <c r="AOL4" i="15"/>
  <c r="AOA5" i="11"/>
  <c r="ANZ4" i="11"/>
  <c r="ASV5" i="20" l="1"/>
  <c r="ASU4" i="20"/>
  <c r="ASV5" i="19"/>
  <c r="ASU4" i="19"/>
  <c r="ASU4" i="18"/>
  <c r="AON5" i="15"/>
  <c r="AOM4" i="15"/>
  <c r="AOB5" i="11"/>
  <c r="AOA4" i="11"/>
  <c r="ASW5" i="20" l="1"/>
  <c r="ASV4" i="20"/>
  <c r="ASW5" i="19"/>
  <c r="ASV4" i="19"/>
  <c r="ASV4" i="18"/>
  <c r="AOO5" i="15"/>
  <c r="AON4" i="15"/>
  <c r="AOC5" i="11"/>
  <c r="AOB4" i="11"/>
  <c r="ASW4" i="20" l="1"/>
  <c r="ASX5" i="20"/>
  <c r="ASX5" i="19"/>
  <c r="ASW4" i="19"/>
  <c r="ASW4" i="18"/>
  <c r="AOP5" i="15"/>
  <c r="AOO4" i="15"/>
  <c r="AOD5" i="11"/>
  <c r="AOC4" i="11"/>
  <c r="ASY5" i="20" l="1"/>
  <c r="ASX4" i="20"/>
  <c r="ASY5" i="19"/>
  <c r="ASX4" i="19"/>
  <c r="ASX4" i="18"/>
  <c r="AOQ5" i="15"/>
  <c r="AOP4" i="15"/>
  <c r="AOE5" i="11"/>
  <c r="AOD4" i="11"/>
  <c r="ASZ5" i="20" l="1"/>
  <c r="ASY4" i="20"/>
  <c r="ASY4" i="19"/>
  <c r="ASZ5" i="19"/>
  <c r="ASY4" i="18"/>
  <c r="AOQ4" i="15"/>
  <c r="AOR5" i="15"/>
  <c r="AOF5" i="11"/>
  <c r="AOE4" i="11"/>
  <c r="ATA5" i="20" l="1"/>
  <c r="ASZ4" i="20"/>
  <c r="ASZ4" i="19"/>
  <c r="ATA5" i="19"/>
  <c r="ASZ4" i="18"/>
  <c r="AOS5" i="15"/>
  <c r="AOR4" i="15"/>
  <c r="AOG5" i="11"/>
  <c r="AOF4" i="11"/>
  <c r="ATB5" i="20" l="1"/>
  <c r="ATA4" i="20"/>
  <c r="ATA4" i="19"/>
  <c r="ATB5" i="19"/>
  <c r="ATA4" i="18"/>
  <c r="AOT5" i="15"/>
  <c r="AOS4" i="15"/>
  <c r="AOH5" i="11"/>
  <c r="AOG4" i="11"/>
  <c r="ATB4" i="20" l="1"/>
  <c r="ATC5" i="20"/>
  <c r="ATB4" i="19"/>
  <c r="ATC5" i="19"/>
  <c r="ATB4" i="18"/>
  <c r="AOU5" i="15"/>
  <c r="AOT4" i="15"/>
  <c r="AOH4" i="11"/>
  <c r="AOI5" i="11"/>
  <c r="ATD5" i="20" l="1"/>
  <c r="ATC4" i="20"/>
  <c r="ATD5" i="19"/>
  <c r="ATC4" i="19"/>
  <c r="ATC4" i="18"/>
  <c r="AOV5" i="15"/>
  <c r="AOU4" i="15"/>
  <c r="AOJ5" i="11"/>
  <c r="AOI4" i="11"/>
  <c r="ATE5" i="20" l="1"/>
  <c r="ATD4" i="20"/>
  <c r="ATE5" i="19"/>
  <c r="ATD4" i="19"/>
  <c r="ATD4" i="18"/>
  <c r="AOW5" i="15"/>
  <c r="AOV4" i="15"/>
  <c r="AOK5" i="11"/>
  <c r="AOJ4" i="11"/>
  <c r="ATF5" i="20" l="1"/>
  <c r="ATE4" i="20"/>
  <c r="ATF5" i="19"/>
  <c r="ATE4" i="19"/>
  <c r="ATE4" i="18"/>
  <c r="AOX5" i="15"/>
  <c r="AOW4" i="15"/>
  <c r="AOL5" i="11"/>
  <c r="AOK4" i="11"/>
  <c r="ATG5" i="20" l="1"/>
  <c r="ATF4" i="20"/>
  <c r="ATG5" i="19"/>
  <c r="ATF4" i="19"/>
  <c r="ATF4" i="18"/>
  <c r="AOX4" i="15"/>
  <c r="AOY5" i="15"/>
  <c r="AOM5" i="11"/>
  <c r="AOL4" i="11"/>
  <c r="ATH5" i="20" l="1"/>
  <c r="ATG4" i="20"/>
  <c r="ATG4" i="19"/>
  <c r="ATH5" i="19"/>
  <c r="ATG4" i="18"/>
  <c r="AOY4" i="15"/>
  <c r="AOZ5" i="15"/>
  <c r="AON5" i="11"/>
  <c r="AOM4" i="11"/>
  <c r="ATI5" i="20" l="1"/>
  <c r="ATH4" i="20"/>
  <c r="ATH4" i="19"/>
  <c r="ATI5" i="19"/>
  <c r="ATH4" i="18"/>
  <c r="APA5" i="15"/>
  <c r="AOZ4" i="15"/>
  <c r="AOO5" i="11"/>
  <c r="AON4" i="11"/>
  <c r="ATJ5" i="20" l="1"/>
  <c r="ATI4" i="20"/>
  <c r="ATI4" i="19"/>
  <c r="ATJ5" i="19"/>
  <c r="ATI4" i="18"/>
  <c r="APB5" i="15"/>
  <c r="APA4" i="15"/>
  <c r="AOP5" i="11"/>
  <c r="AOO4" i="11"/>
  <c r="ATJ4" i="20" l="1"/>
  <c r="ATK5" i="20"/>
  <c r="ATJ4" i="19"/>
  <c r="ATK5" i="19"/>
  <c r="ATJ4" i="18"/>
  <c r="APC5" i="15"/>
  <c r="APB4" i="15"/>
  <c r="AOQ5" i="11"/>
  <c r="AOP4" i="11"/>
  <c r="ATL5" i="20" l="1"/>
  <c r="ATK4" i="20"/>
  <c r="ATL5" i="19"/>
  <c r="ATK4" i="19"/>
  <c r="ATK4" i="18"/>
  <c r="APD5" i="15"/>
  <c r="APC4" i="15"/>
  <c r="AOR5" i="11"/>
  <c r="AOQ4" i="11"/>
  <c r="ATM5" i="20" l="1"/>
  <c r="ATL4" i="20"/>
  <c r="ATM5" i="19"/>
  <c r="ATL4" i="19"/>
  <c r="ATL4" i="18"/>
  <c r="APD4" i="15"/>
  <c r="APE5" i="15"/>
  <c r="AOS5" i="11"/>
  <c r="AOR4" i="11"/>
  <c r="ATN5" i="20" l="1"/>
  <c r="ATM4" i="20"/>
  <c r="ATN5" i="19"/>
  <c r="ATM4" i="19"/>
  <c r="ATM4" i="18"/>
  <c r="APF5" i="15"/>
  <c r="APE4" i="15"/>
  <c r="AOT5" i="11"/>
  <c r="AOS4" i="11"/>
  <c r="ATO5" i="20" l="1"/>
  <c r="ATN4" i="20"/>
  <c r="ATO5" i="19"/>
  <c r="ATN4" i="19"/>
  <c r="ATN4" i="18"/>
  <c r="APF4" i="15"/>
  <c r="APG5" i="15"/>
  <c r="AOU5" i="11"/>
  <c r="AOT4" i="11"/>
  <c r="ATP5" i="20" l="1"/>
  <c r="ATO4" i="20"/>
  <c r="ATO4" i="19"/>
  <c r="ATP5" i="19"/>
  <c r="ATO4" i="18"/>
  <c r="APG4" i="15"/>
  <c r="APH5" i="15"/>
  <c r="AOV5" i="11"/>
  <c r="AOU4" i="11"/>
  <c r="ATQ5" i="20" l="1"/>
  <c r="ATP4" i="20"/>
  <c r="ATP4" i="19"/>
  <c r="ATQ5" i="19"/>
  <c r="ATP4" i="18"/>
  <c r="API5" i="15"/>
  <c r="APH4" i="15"/>
  <c r="AOW5" i="11"/>
  <c r="AOV4" i="11"/>
  <c r="ATR5" i="20" l="1"/>
  <c r="ATQ4" i="20"/>
  <c r="ATQ4" i="19"/>
  <c r="ATR5" i="19"/>
  <c r="ATQ4" i="18"/>
  <c r="APJ5" i="15"/>
  <c r="API4" i="15"/>
  <c r="AOX5" i="11"/>
  <c r="AOW4" i="11"/>
  <c r="ATS5" i="20" l="1"/>
  <c r="ATR4" i="20"/>
  <c r="ATR4" i="19"/>
  <c r="ATS5" i="19"/>
  <c r="ATR4" i="18"/>
  <c r="APK5" i="15"/>
  <c r="APJ4" i="15"/>
  <c r="AOY5" i="11"/>
  <c r="AOX4" i="11"/>
  <c r="ATT5" i="20" l="1"/>
  <c r="ATS4" i="20"/>
  <c r="ATT5" i="19"/>
  <c r="ATS4" i="19"/>
  <c r="ATS4" i="18"/>
  <c r="APL5" i="15"/>
  <c r="APK4" i="15"/>
  <c r="AOY4" i="11"/>
  <c r="AOZ5" i="11"/>
  <c r="ATU5" i="20" l="1"/>
  <c r="ATT4" i="20"/>
  <c r="ATU5" i="19"/>
  <c r="ATT4" i="19"/>
  <c r="ATT4" i="18"/>
  <c r="APL4" i="15"/>
  <c r="APM5" i="15"/>
  <c r="APA5" i="11"/>
  <c r="AOZ4" i="11"/>
  <c r="ATV5" i="20" l="1"/>
  <c r="ATU4" i="20"/>
  <c r="ATV5" i="19"/>
  <c r="ATU4" i="19"/>
  <c r="ATU4" i="18"/>
  <c r="APN5" i="15"/>
  <c r="APM4" i="15"/>
  <c r="APB5" i="11"/>
  <c r="APA4" i="11"/>
  <c r="ATW5" i="20" l="1"/>
  <c r="ATV4" i="20"/>
  <c r="ATW5" i="19"/>
  <c r="ATV4" i="19"/>
  <c r="ATV4" i="18"/>
  <c r="APO5" i="15"/>
  <c r="APN4" i="15"/>
  <c r="APB4" i="11"/>
  <c r="APC5" i="11"/>
  <c r="ATX5" i="20" l="1"/>
  <c r="ATW4" i="20"/>
  <c r="ATW4" i="19"/>
  <c r="ATX5" i="19"/>
  <c r="ATW4" i="18"/>
  <c r="APO4" i="15"/>
  <c r="APP5" i="15"/>
  <c r="APD5" i="11"/>
  <c r="APC4" i="11"/>
  <c r="ATY5" i="20" l="1"/>
  <c r="ATX4" i="20"/>
  <c r="ATX4" i="19"/>
  <c r="ATY5" i="19"/>
  <c r="ATX4" i="18"/>
  <c r="APQ5" i="15"/>
  <c r="APP4" i="15"/>
  <c r="APE5" i="11"/>
  <c r="APD4" i="11"/>
  <c r="ATZ5" i="20" l="1"/>
  <c r="ATY4" i="20"/>
  <c r="ATY4" i="19"/>
  <c r="ATZ5" i="19"/>
  <c r="ATY4" i="18"/>
  <c r="APR5" i="15"/>
  <c r="APQ4" i="15"/>
  <c r="APE4" i="11"/>
  <c r="APF5" i="11"/>
  <c r="ATZ4" i="20" l="1"/>
  <c r="AUA5" i="20"/>
  <c r="ATZ4" i="19"/>
  <c r="AUA5" i="19"/>
  <c r="ATZ4" i="18"/>
  <c r="APS5" i="15"/>
  <c r="APR4" i="15"/>
  <c r="APF4" i="11"/>
  <c r="APG5" i="11"/>
  <c r="AUB5" i="20" l="1"/>
  <c r="AUA4" i="20"/>
  <c r="AUB5" i="19"/>
  <c r="AUA4" i="19"/>
  <c r="AUA4" i="18"/>
  <c r="APT5" i="15"/>
  <c r="APS4" i="15"/>
  <c r="APG4" i="11"/>
  <c r="APH5" i="11"/>
  <c r="AUC5" i="20" l="1"/>
  <c r="AUB4" i="20"/>
  <c r="AUC5" i="19"/>
  <c r="AUB4" i="19"/>
  <c r="AUB4" i="18"/>
  <c r="APU5" i="15"/>
  <c r="APT4" i="15"/>
  <c r="APH4" i="11"/>
  <c r="API5" i="11"/>
  <c r="AUC4" i="20" l="1"/>
  <c r="AUD5" i="20"/>
  <c r="AUD5" i="19"/>
  <c r="AUC4" i="19"/>
  <c r="AUC4" i="18"/>
  <c r="APV5" i="15"/>
  <c r="APU4" i="15"/>
  <c r="APJ5" i="11"/>
  <c r="API4" i="11"/>
  <c r="AUE5" i="20" l="1"/>
  <c r="AUD4" i="20"/>
  <c r="AUE5" i="19"/>
  <c r="AUD4" i="19"/>
  <c r="AUD4" i="18"/>
  <c r="APV4" i="15"/>
  <c r="APW5" i="15"/>
  <c r="APJ4" i="11"/>
  <c r="APK5" i="11"/>
  <c r="AUF5" i="20" l="1"/>
  <c r="AUE4" i="20"/>
  <c r="AUE4" i="19"/>
  <c r="AUF5" i="19"/>
  <c r="AUE4" i="18"/>
  <c r="APW4" i="15"/>
  <c r="APX5" i="15"/>
  <c r="APL5" i="11"/>
  <c r="APK4" i="11"/>
  <c r="AUG5" i="20" l="1"/>
  <c r="AUF4" i="20"/>
  <c r="AUF4" i="19"/>
  <c r="AUG5" i="19"/>
  <c r="AUF4" i="18"/>
  <c r="APY5" i="15"/>
  <c r="APX4" i="15"/>
  <c r="APL4" i="11"/>
  <c r="APM5" i="11"/>
  <c r="AUH5" i="20" l="1"/>
  <c r="AUG4" i="20"/>
  <c r="AUG4" i="19"/>
  <c r="AUH5" i="19"/>
  <c r="AUG4" i="18"/>
  <c r="APZ5" i="15"/>
  <c r="APY4" i="15"/>
  <c r="APN5" i="11"/>
  <c r="APM4" i="11"/>
  <c r="AUH4" i="20" l="1"/>
  <c r="AUI5" i="20"/>
  <c r="AUH4" i="19"/>
  <c r="AUI5" i="19"/>
  <c r="AUH4" i="18"/>
  <c r="AQA5" i="15"/>
  <c r="APZ4" i="15"/>
  <c r="APO5" i="11"/>
  <c r="APN4" i="11"/>
  <c r="AUJ5" i="20" l="1"/>
  <c r="AUI4" i="20"/>
  <c r="AUJ5" i="19"/>
  <c r="AUI4" i="19"/>
  <c r="AUI4" i="18"/>
  <c r="AQB5" i="15"/>
  <c r="AQA4" i="15"/>
  <c r="APP5" i="11"/>
  <c r="APO4" i="11"/>
  <c r="AUK5" i="20" l="1"/>
  <c r="AUJ4" i="20"/>
  <c r="AUK5" i="19"/>
  <c r="AUJ4" i="19"/>
  <c r="AUJ4" i="18"/>
  <c r="AQC5" i="15"/>
  <c r="AQB4" i="15"/>
  <c r="APQ5" i="11"/>
  <c r="APP4" i="11"/>
  <c r="AUK4" i="20" l="1"/>
  <c r="AUL5" i="20"/>
  <c r="AUL5" i="19"/>
  <c r="AUK4" i="19"/>
  <c r="AUK4" i="18"/>
  <c r="AQD5" i="15"/>
  <c r="AQC4" i="15"/>
  <c r="APR5" i="11"/>
  <c r="APQ4" i="11"/>
  <c r="AUM5" i="20" l="1"/>
  <c r="AUL4" i="20"/>
  <c r="AUM5" i="19"/>
  <c r="AUL4" i="19"/>
  <c r="AUL4" i="18"/>
  <c r="AQD4" i="15"/>
  <c r="AQE5" i="15"/>
  <c r="APR4" i="11"/>
  <c r="APS5" i="11"/>
  <c r="AUN5" i="20" l="1"/>
  <c r="AUM4" i="20"/>
  <c r="AUM4" i="19"/>
  <c r="AUN5" i="19"/>
  <c r="AUM4" i="18"/>
  <c r="AQE4" i="15"/>
  <c r="AQF5" i="15"/>
  <c r="APS4" i="11"/>
  <c r="APT5" i="11"/>
  <c r="AUO5" i="20" l="1"/>
  <c r="AUN4" i="20"/>
  <c r="AUN4" i="19"/>
  <c r="AUO5" i="19"/>
  <c r="AUN4" i="18"/>
  <c r="AQG5" i="15"/>
  <c r="AQF4" i="15"/>
  <c r="APU5" i="11"/>
  <c r="APT4" i="11"/>
  <c r="AUP5" i="20" l="1"/>
  <c r="AUO4" i="20"/>
  <c r="AUO4" i="19"/>
  <c r="AUP5" i="19"/>
  <c r="AUO4" i="18"/>
  <c r="AQH5" i="15"/>
  <c r="AQG4" i="15"/>
  <c r="APV5" i="11"/>
  <c r="APU4" i="11"/>
  <c r="AUQ5" i="20" l="1"/>
  <c r="AUP4" i="20"/>
  <c r="AUP4" i="19"/>
  <c r="AUQ5" i="19"/>
  <c r="AUP4" i="18"/>
  <c r="AQI5" i="15"/>
  <c r="AQH4" i="15"/>
  <c r="APW5" i="11"/>
  <c r="APV4" i="11"/>
  <c r="AUR5" i="20" l="1"/>
  <c r="AUQ4" i="20"/>
  <c r="AUR5" i="19"/>
  <c r="AUQ4" i="19"/>
  <c r="AUQ4" i="18"/>
  <c r="AQJ5" i="15"/>
  <c r="AQI4" i="15"/>
  <c r="APX5" i="11"/>
  <c r="APW4" i="11"/>
  <c r="AUS5" i="20" l="1"/>
  <c r="AUR4" i="20"/>
  <c r="AUS5" i="19"/>
  <c r="AUR4" i="19"/>
  <c r="AUR4" i="18"/>
  <c r="AQJ4" i="15"/>
  <c r="AQK5" i="15"/>
  <c r="APY5" i="11"/>
  <c r="APX4" i="11"/>
  <c r="AUS4" i="20" l="1"/>
  <c r="AUT5" i="20"/>
  <c r="AUT5" i="19"/>
  <c r="AUS4" i="19"/>
  <c r="AUS4" i="18"/>
  <c r="AQL5" i="15"/>
  <c r="AQK4" i="15"/>
  <c r="APZ5" i="11"/>
  <c r="APY4" i="11"/>
  <c r="AUU5" i="20" l="1"/>
  <c r="AUT4" i="20"/>
  <c r="AUU5" i="19"/>
  <c r="AUT4" i="19"/>
  <c r="AUT4" i="18"/>
  <c r="AQL4" i="15"/>
  <c r="AQM5" i="15"/>
  <c r="AQA5" i="11"/>
  <c r="APZ4" i="11"/>
  <c r="AUV5" i="20" l="1"/>
  <c r="AUU4" i="20"/>
  <c r="AUU4" i="19"/>
  <c r="AUV5" i="19"/>
  <c r="AUU4" i="18"/>
  <c r="AQM4" i="15"/>
  <c r="AQN5" i="15"/>
  <c r="AQB5" i="11"/>
  <c r="AQA4" i="11"/>
  <c r="AUW5" i="20" l="1"/>
  <c r="AUV4" i="20"/>
  <c r="AUV4" i="19"/>
  <c r="AUW5" i="19"/>
  <c r="AUV4" i="18"/>
  <c r="AQO5" i="15"/>
  <c r="AQN4" i="15"/>
  <c r="AQC5" i="11"/>
  <c r="AQB4" i="11"/>
  <c r="AUX5" i="20" l="1"/>
  <c r="AUW4" i="20"/>
  <c r="AUW4" i="19"/>
  <c r="AUX5" i="19"/>
  <c r="AUW4" i="18"/>
  <c r="AQP5" i="15"/>
  <c r="AQO4" i="15"/>
  <c r="AQD5" i="11"/>
  <c r="AQC4" i="11"/>
  <c r="AUY5" i="20" l="1"/>
  <c r="AUX4" i="20"/>
  <c r="AUX4" i="19"/>
  <c r="AUY5" i="19"/>
  <c r="AUX4" i="18"/>
  <c r="AQQ5" i="15"/>
  <c r="AQP4" i="15"/>
  <c r="AQE5" i="11"/>
  <c r="AQD4" i="11"/>
  <c r="AUZ5" i="20" l="1"/>
  <c r="AUY4" i="20"/>
  <c r="AUZ5" i="19"/>
  <c r="AUY4" i="19"/>
  <c r="AUY4" i="18"/>
  <c r="AQR5" i="15"/>
  <c r="AQQ4" i="15"/>
  <c r="AQF5" i="11"/>
  <c r="AQE4" i="11"/>
  <c r="AVA5" i="20" l="1"/>
  <c r="AUZ4" i="20"/>
  <c r="AVA5" i="19"/>
  <c r="AUZ4" i="19"/>
  <c r="AUZ4" i="18"/>
  <c r="AQS5" i="15"/>
  <c r="AQR4" i="15"/>
  <c r="AQG5" i="11"/>
  <c r="AQF4" i="11"/>
  <c r="AVA4" i="20" l="1"/>
  <c r="AVB5" i="20"/>
  <c r="AVB5" i="19"/>
  <c r="AVA4" i="19"/>
  <c r="AVA4" i="18"/>
  <c r="AQT5" i="15"/>
  <c r="AQS4" i="15"/>
  <c r="AQH5" i="11"/>
  <c r="AQG4" i="11"/>
  <c r="AVC5" i="20" l="1"/>
  <c r="AVB4" i="20"/>
  <c r="AVC5" i="19"/>
  <c r="AVB4" i="19"/>
  <c r="AVB4" i="18"/>
  <c r="AQU5" i="15"/>
  <c r="AQT4" i="15"/>
  <c r="AQI5" i="11"/>
  <c r="AQH4" i="11"/>
  <c r="AVD5" i="20" l="1"/>
  <c r="AVC4" i="20"/>
  <c r="AVC4" i="19"/>
  <c r="AVD5" i="19"/>
  <c r="AVC4" i="18"/>
  <c r="AQU4" i="15"/>
  <c r="AQV5" i="15"/>
  <c r="AQJ5" i="11"/>
  <c r="AQI4" i="11"/>
  <c r="AVE5" i="20" l="1"/>
  <c r="AVD4" i="20"/>
  <c r="AVD4" i="19"/>
  <c r="AVE5" i="19"/>
  <c r="AVD4" i="18"/>
  <c r="AQW5" i="15"/>
  <c r="AQV4" i="15"/>
  <c r="AQK5" i="11"/>
  <c r="AQJ4" i="11"/>
  <c r="AVF5" i="20" l="1"/>
  <c r="AVE4" i="20"/>
  <c r="AVE4" i="19"/>
  <c r="AVF5" i="19"/>
  <c r="AVE4" i="18"/>
  <c r="AQX5" i="15"/>
  <c r="AQW4" i="15"/>
  <c r="AQK4" i="11"/>
  <c r="AQL5" i="11"/>
  <c r="AVF4" i="20" l="1"/>
  <c r="AVG5" i="20"/>
  <c r="AVF4" i="19"/>
  <c r="AVG5" i="19"/>
  <c r="AVF4" i="18"/>
  <c r="AQY5" i="15"/>
  <c r="AQX4" i="15"/>
  <c r="AQM5" i="11"/>
  <c r="AQL4" i="11"/>
  <c r="AVH5" i="20" l="1"/>
  <c r="AVG4" i="20"/>
  <c r="AVG4" i="19"/>
  <c r="AVH5" i="19"/>
  <c r="AVG4" i="18"/>
  <c r="AQZ5" i="15"/>
  <c r="AQY4" i="15"/>
  <c r="AQN5" i="11"/>
  <c r="AQM4" i="11"/>
  <c r="AVI5" i="20" l="1"/>
  <c r="AVH4" i="20"/>
  <c r="AVI5" i="19"/>
  <c r="AVH4" i="19"/>
  <c r="AVH4" i="18"/>
  <c r="ARA5" i="15"/>
  <c r="AQZ4" i="15"/>
  <c r="AQO5" i="11"/>
  <c r="AQN4" i="11"/>
  <c r="AVI4" i="20" l="1"/>
  <c r="AVJ5" i="20"/>
  <c r="AVJ5" i="19"/>
  <c r="AVI4" i="19"/>
  <c r="AVI4" i="18"/>
  <c r="ARB5" i="15"/>
  <c r="ARA4" i="15"/>
  <c r="AQP5" i="11"/>
  <c r="AQO4" i="11"/>
  <c r="AVK5" i="20" l="1"/>
  <c r="AVJ4" i="20"/>
  <c r="AVK5" i="19"/>
  <c r="AVJ4" i="19"/>
  <c r="AVJ4" i="18"/>
  <c r="ARC5" i="15"/>
  <c r="ARB4" i="15"/>
  <c r="AQQ5" i="11"/>
  <c r="AQP4" i="11"/>
  <c r="AVL5" i="20" l="1"/>
  <c r="AVK4" i="20"/>
  <c r="AVK4" i="19"/>
  <c r="AVL5" i="19"/>
  <c r="AVK4" i="18"/>
  <c r="ARC4" i="15"/>
  <c r="ARD5" i="15"/>
  <c r="AQR5" i="11"/>
  <c r="AQQ4" i="11"/>
  <c r="AVM5" i="20" l="1"/>
  <c r="AVL4" i="20"/>
  <c r="AVL4" i="19"/>
  <c r="AVM5" i="19"/>
  <c r="AVL4" i="18"/>
  <c r="ARE5" i="15"/>
  <c r="ARD4" i="15"/>
  <c r="AQS5" i="11"/>
  <c r="AQR4" i="11"/>
  <c r="AVN5" i="20" l="1"/>
  <c r="AVM4" i="20"/>
  <c r="AVM4" i="19"/>
  <c r="AVN5" i="19"/>
  <c r="AVM4" i="18"/>
  <c r="ARF5" i="15"/>
  <c r="ARE4" i="15"/>
  <c r="AQT5" i="11"/>
  <c r="AQS4" i="11"/>
  <c r="AVN4" i="20" l="1"/>
  <c r="AVO5" i="20"/>
  <c r="AVN4" i="19"/>
  <c r="AVO5" i="19"/>
  <c r="AVN4" i="18"/>
  <c r="ARG5" i="15"/>
  <c r="ARF4" i="15"/>
  <c r="AQU5" i="11"/>
  <c r="AQT4" i="11"/>
  <c r="AVP5" i="20" l="1"/>
  <c r="AVO4" i="20"/>
  <c r="AVO4" i="19"/>
  <c r="AVP5" i="19"/>
  <c r="AVO4" i="18"/>
  <c r="ARH5" i="15"/>
  <c r="ARG4" i="15"/>
  <c r="AQV5" i="11"/>
  <c r="AQU4" i="11"/>
  <c r="AVQ5" i="20" l="1"/>
  <c r="AVP4" i="20"/>
  <c r="AVQ5" i="19"/>
  <c r="AVP4" i="19"/>
  <c r="AVP4" i="18"/>
  <c r="ARI5" i="15"/>
  <c r="ARH4" i="15"/>
  <c r="AQW5" i="11"/>
  <c r="AQV4" i="11"/>
  <c r="AVQ4" i="20" l="1"/>
  <c r="AVR5" i="20"/>
  <c r="AVR5" i="19"/>
  <c r="AVQ4" i="19"/>
  <c r="AVQ4" i="18"/>
  <c r="ARI4" i="15"/>
  <c r="ARJ5" i="15"/>
  <c r="AQX5" i="11"/>
  <c r="AQW4" i="11"/>
  <c r="AVS5" i="20" l="1"/>
  <c r="AVR4" i="20"/>
  <c r="AVS5" i="19"/>
  <c r="AVR4" i="19"/>
  <c r="AVR4" i="18"/>
  <c r="ARJ4" i="15"/>
  <c r="ARK5" i="15"/>
  <c r="AQY5" i="11"/>
  <c r="AQX4" i="11"/>
  <c r="AVT5" i="20" l="1"/>
  <c r="AVS4" i="20"/>
  <c r="AVS4" i="19"/>
  <c r="AVT5" i="19"/>
  <c r="AVS4" i="18"/>
  <c r="ARK4" i="15"/>
  <c r="ARL5" i="15"/>
  <c r="AQZ5" i="11"/>
  <c r="AQY4" i="11"/>
  <c r="AVU5" i="20" l="1"/>
  <c r="AVT4" i="20"/>
  <c r="AVT4" i="19"/>
  <c r="AVU5" i="19"/>
  <c r="AVT4" i="18"/>
  <c r="ARM5" i="15"/>
  <c r="ARL4" i="15"/>
  <c r="ARA5" i="11"/>
  <c r="AQZ4" i="11"/>
  <c r="AVV5" i="20" l="1"/>
  <c r="AVU4" i="20"/>
  <c r="AVU4" i="19"/>
  <c r="AVV5" i="19"/>
  <c r="AVU4" i="18"/>
  <c r="ARN5" i="15"/>
  <c r="ARM4" i="15"/>
  <c r="ARB5" i="11"/>
  <c r="ARA4" i="11"/>
  <c r="AVW5" i="20" l="1"/>
  <c r="AVV4" i="20"/>
  <c r="AVV4" i="19"/>
  <c r="AVW5" i="19"/>
  <c r="AVV4" i="18"/>
  <c r="ARO5" i="15"/>
  <c r="ARN4" i="15"/>
  <c r="ARB4" i="11"/>
  <c r="ARC5" i="11"/>
  <c r="AVX5" i="20" l="1"/>
  <c r="AVW4" i="20"/>
  <c r="AVW4" i="19"/>
  <c r="AVX5" i="19"/>
  <c r="AVW4" i="18"/>
  <c r="ARP5" i="15"/>
  <c r="ARO4" i="15"/>
  <c r="ARC4" i="11"/>
  <c r="ARD5" i="11"/>
  <c r="AVY5" i="20" l="1"/>
  <c r="AVX4" i="20"/>
  <c r="AVY5" i="19"/>
  <c r="AVX4" i="19"/>
  <c r="AVX4" i="18"/>
  <c r="ARP4" i="15"/>
  <c r="ARQ5" i="15"/>
  <c r="ARD4" i="11"/>
  <c r="ARE5" i="11"/>
  <c r="AVY4" i="20" l="1"/>
  <c r="AVZ5" i="20"/>
  <c r="AVZ5" i="19"/>
  <c r="AVY4" i="19"/>
  <c r="AVY4" i="18"/>
  <c r="ARQ4" i="15"/>
  <c r="ARR5" i="15"/>
  <c r="ARF5" i="11"/>
  <c r="ARE4" i="11"/>
  <c r="AWA5" i="20" l="1"/>
  <c r="AVZ4" i="20"/>
  <c r="AWA5" i="19"/>
  <c r="AVZ4" i="19"/>
  <c r="AVZ4" i="18"/>
  <c r="ARR4" i="15"/>
  <c r="ARS5" i="15"/>
  <c r="ARF4" i="11"/>
  <c r="ARG5" i="11"/>
  <c r="AWB5" i="20" l="1"/>
  <c r="AWA4" i="20"/>
  <c r="AWA4" i="19"/>
  <c r="AWB5" i="19"/>
  <c r="AWA4" i="18"/>
  <c r="ARS4" i="15"/>
  <c r="ART5" i="15"/>
  <c r="ARG4" i="11"/>
  <c r="ARH5" i="11"/>
  <c r="AWC5" i="20" l="1"/>
  <c r="AWB4" i="20"/>
  <c r="AWB4" i="19"/>
  <c r="AWC5" i="19"/>
  <c r="AWB4" i="18"/>
  <c r="ARU5" i="15"/>
  <c r="ART4" i="15"/>
  <c r="ARI5" i="11"/>
  <c r="ARH4" i="11"/>
  <c r="AWD5" i="20" l="1"/>
  <c r="AWC4" i="20"/>
  <c r="AWC4" i="19"/>
  <c r="AWD5" i="19"/>
  <c r="AWC4" i="18"/>
  <c r="ARV5" i="15"/>
  <c r="ARU4" i="15"/>
  <c r="ARJ5" i="11"/>
  <c r="ARI4" i="11"/>
  <c r="AWE5" i="20" l="1"/>
  <c r="AWD4" i="20"/>
  <c r="AWD4" i="19"/>
  <c r="AWE5" i="19"/>
  <c r="AWD4" i="18"/>
  <c r="ARW5" i="15"/>
  <c r="ARV4" i="15"/>
  <c r="ARK5" i="11"/>
  <c r="ARJ4" i="11"/>
  <c r="AWF5" i="20" l="1"/>
  <c r="AWE4" i="20"/>
  <c r="AWE4" i="19"/>
  <c r="AWF5" i="19"/>
  <c r="AWE4" i="18"/>
  <c r="ARX5" i="15"/>
  <c r="ARW4" i="15"/>
  <c r="ARL5" i="11"/>
  <c r="ARK4" i="11"/>
  <c r="AWG5" i="20" l="1"/>
  <c r="AWF4" i="20"/>
  <c r="AWG5" i="19"/>
  <c r="AWF4" i="19"/>
  <c r="AWF4" i="18"/>
  <c r="ARX4" i="15"/>
  <c r="ARY5" i="15"/>
  <c r="ARM5" i="11"/>
  <c r="ARL4" i="11"/>
  <c r="AWG4" i="20" l="1"/>
  <c r="AWH5" i="20"/>
  <c r="AWH5" i="19"/>
  <c r="AWG4" i="19"/>
  <c r="AWG4" i="18"/>
  <c r="ARY4" i="15"/>
  <c r="ARZ5" i="15"/>
  <c r="ARN5" i="11"/>
  <c r="ARM4" i="11"/>
  <c r="AWI5" i="20" l="1"/>
  <c r="AWH4" i="20"/>
  <c r="AWI5" i="19"/>
  <c r="AWH4" i="19"/>
  <c r="AWH4" i="18"/>
  <c r="ASA5" i="15"/>
  <c r="ARZ4" i="15"/>
  <c r="ARN4" i="11"/>
  <c r="ARO5" i="11"/>
  <c r="AWJ5" i="20" l="1"/>
  <c r="AWI4" i="20"/>
  <c r="AWI4" i="19"/>
  <c r="AWJ5" i="19"/>
  <c r="AWI4" i="18"/>
  <c r="ASA4" i="15"/>
  <c r="ASB5" i="15"/>
  <c r="ARP5" i="11"/>
  <c r="ARO4" i="11"/>
  <c r="AWK5" i="20" l="1"/>
  <c r="AWJ4" i="20"/>
  <c r="AWJ4" i="19"/>
  <c r="AWK5" i="19"/>
  <c r="AWJ4" i="18"/>
  <c r="ASC5" i="15"/>
  <c r="ASB4" i="15"/>
  <c r="ARQ5" i="11"/>
  <c r="ARP4" i="11"/>
  <c r="AWL5" i="20" l="1"/>
  <c r="AWK4" i="20"/>
  <c r="AWK4" i="19"/>
  <c r="AWL5" i="19"/>
  <c r="AWK4" i="18"/>
  <c r="ASD5" i="15"/>
  <c r="ASC4" i="15"/>
  <c r="ARR5" i="11"/>
  <c r="ARQ4" i="11"/>
  <c r="AWL4" i="20" l="1"/>
  <c r="AWM5" i="20"/>
  <c r="AWL4" i="19"/>
  <c r="AWM5" i="19"/>
  <c r="AWL4" i="18"/>
  <c r="ASE5" i="15"/>
  <c r="ASD4" i="15"/>
  <c r="ARS5" i="11"/>
  <c r="ARR4" i="11"/>
  <c r="AWN5" i="20" l="1"/>
  <c r="AWM4" i="20"/>
  <c r="AWM4" i="19"/>
  <c r="AWN5" i="19"/>
  <c r="AWM4" i="18"/>
  <c r="ASF5" i="15"/>
  <c r="ASE4" i="15"/>
  <c r="ARS4" i="11"/>
  <c r="ART5" i="11"/>
  <c r="AWO5" i="20" l="1"/>
  <c r="AWN4" i="20"/>
  <c r="AWO5" i="19"/>
  <c r="AWN4" i="19"/>
  <c r="AWN4" i="18"/>
  <c r="ASG5" i="15"/>
  <c r="ASF4" i="15"/>
  <c r="ART4" i="11"/>
  <c r="ARU5" i="11"/>
  <c r="AWO4" i="20" l="1"/>
  <c r="AWP5" i="20"/>
  <c r="AWP5" i="19"/>
  <c r="AWO4" i="19"/>
  <c r="AWO4" i="18"/>
  <c r="ASG4" i="15"/>
  <c r="ASH5" i="15"/>
  <c r="ARV5" i="11"/>
  <c r="ARU4" i="11"/>
  <c r="AWQ5" i="20" l="1"/>
  <c r="AWP4" i="20"/>
  <c r="AWQ5" i="19"/>
  <c r="AWP4" i="19"/>
  <c r="AWP4" i="18"/>
  <c r="ASI5" i="15"/>
  <c r="ASH4" i="15"/>
  <c r="ARV4" i="11"/>
  <c r="ARW5" i="11"/>
  <c r="AWR5" i="20" l="1"/>
  <c r="AWQ4" i="20"/>
  <c r="AWQ4" i="19"/>
  <c r="AWR5" i="19"/>
  <c r="AWQ4" i="18"/>
  <c r="ASI4" i="15"/>
  <c r="ASJ5" i="15"/>
  <c r="ARX5" i="11"/>
  <c r="ARW4" i="11"/>
  <c r="AWS5" i="20" l="1"/>
  <c r="AWR4" i="20"/>
  <c r="AWR4" i="19"/>
  <c r="AWS5" i="19"/>
  <c r="AWR4" i="18"/>
  <c r="ASK5" i="15"/>
  <c r="ASJ4" i="15"/>
  <c r="ARX4" i="11"/>
  <c r="ARY5" i="11"/>
  <c r="AWT5" i="20" l="1"/>
  <c r="AWS4" i="20"/>
  <c r="AWS4" i="19"/>
  <c r="AWT5" i="19"/>
  <c r="AWS4" i="18"/>
  <c r="ASL5" i="15"/>
  <c r="ASK4" i="15"/>
  <c r="ARY4" i="11"/>
  <c r="ARZ5" i="11"/>
  <c r="AWT4" i="20" l="1"/>
  <c r="AWU5" i="20"/>
  <c r="AWT4" i="19"/>
  <c r="AWU5" i="19"/>
  <c r="AWT4" i="18"/>
  <c r="ASM5" i="15"/>
  <c r="ASL4" i="15"/>
  <c r="ARZ4" i="11"/>
  <c r="ASA5" i="11"/>
  <c r="AWV5" i="20" l="1"/>
  <c r="AWU4" i="20"/>
  <c r="AWU4" i="19"/>
  <c r="AWV5" i="19"/>
  <c r="AWU4" i="18"/>
  <c r="ASN5" i="15"/>
  <c r="ASM4" i="15"/>
  <c r="ASA4" i="11"/>
  <c r="ASB5" i="11"/>
  <c r="AWW5" i="20" l="1"/>
  <c r="AWV4" i="20"/>
  <c r="AWW5" i="19"/>
  <c r="AWV4" i="19"/>
  <c r="AWV4" i="18"/>
  <c r="ASO5" i="15"/>
  <c r="ASN4" i="15"/>
  <c r="ASC5" i="11"/>
  <c r="ASB4" i="11"/>
  <c r="AWW4" i="20" l="1"/>
  <c r="AWX5" i="20"/>
  <c r="AWX5" i="19"/>
  <c r="AWW4" i="19"/>
  <c r="AWW4" i="18"/>
  <c r="ASO4" i="15"/>
  <c r="ASP5" i="15"/>
  <c r="ASD5" i="11"/>
  <c r="ASC4" i="11"/>
  <c r="AWY5" i="20" l="1"/>
  <c r="AWX4" i="20"/>
  <c r="AWY5" i="19"/>
  <c r="AWX4" i="19"/>
  <c r="AWX4" i="18"/>
  <c r="ASP4" i="15"/>
  <c r="ASQ5" i="15"/>
  <c r="ASE5" i="11"/>
  <c r="ASD4" i="11"/>
  <c r="AWZ5" i="20" l="1"/>
  <c r="AWY4" i="20"/>
  <c r="AWY4" i="19"/>
  <c r="AWZ5" i="19"/>
  <c r="AWY4" i="18"/>
  <c r="ASQ4" i="15"/>
  <c r="ASR5" i="15"/>
  <c r="ASE4" i="11"/>
  <c r="ASF5" i="11"/>
  <c r="AXA5" i="20" l="1"/>
  <c r="AWZ4" i="20"/>
  <c r="AWZ4" i="19"/>
  <c r="AXA5" i="19"/>
  <c r="AWZ4" i="18"/>
  <c r="ASS5" i="15"/>
  <c r="ASR4" i="15"/>
  <c r="ASF4" i="11"/>
  <c r="ASG5" i="11"/>
  <c r="AXB5" i="20" l="1"/>
  <c r="AXA4" i="20"/>
  <c r="AXA4" i="19"/>
  <c r="AXB5" i="19"/>
  <c r="AXA4" i="18"/>
  <c r="AST5" i="15"/>
  <c r="ASS4" i="15"/>
  <c r="ASG4" i="11"/>
  <c r="ASH5" i="11"/>
  <c r="AXC5" i="20" l="1"/>
  <c r="AXB4" i="20"/>
  <c r="AXB4" i="19"/>
  <c r="AXC5" i="19"/>
  <c r="AXB4" i="18"/>
  <c r="ASU5" i="15"/>
  <c r="AST4" i="15"/>
  <c r="ASI5" i="11"/>
  <c r="ASH4" i="11"/>
  <c r="AXD5" i="20" l="1"/>
  <c r="AXC4" i="20"/>
  <c r="AXC4" i="19"/>
  <c r="AXD5" i="19"/>
  <c r="AXC4" i="18"/>
  <c r="ASV5" i="15"/>
  <c r="ASU4" i="15"/>
  <c r="ASJ5" i="11"/>
  <c r="ASI4" i="11"/>
  <c r="AXE5" i="20" l="1"/>
  <c r="AXD4" i="20"/>
  <c r="AXE5" i="19"/>
  <c r="AXD4" i="19"/>
  <c r="AXD4" i="18"/>
  <c r="ASV4" i="15"/>
  <c r="ASW5" i="15"/>
  <c r="ASJ4" i="11"/>
  <c r="ASK5" i="11"/>
  <c r="AXE4" i="20" l="1"/>
  <c r="AXF5" i="20"/>
  <c r="AXF5" i="19"/>
  <c r="AXE4" i="19"/>
  <c r="AXE4" i="18"/>
  <c r="ASW4" i="15"/>
  <c r="ASX5" i="15"/>
  <c r="ASL5" i="11"/>
  <c r="ASK4" i="11"/>
  <c r="AXG5" i="20" l="1"/>
  <c r="AXF4" i="20"/>
  <c r="AXG5" i="19"/>
  <c r="AXF4" i="19"/>
  <c r="AXF4" i="18"/>
  <c r="ASX4" i="15"/>
  <c r="ASY5" i="15"/>
  <c r="ASM5" i="11"/>
  <c r="ASL4" i="11"/>
  <c r="AXH5" i="20" l="1"/>
  <c r="AXG4" i="20"/>
  <c r="AXG4" i="19"/>
  <c r="AXH5" i="19"/>
  <c r="AXG4" i="18"/>
  <c r="ASY4" i="15"/>
  <c r="ASZ5" i="15"/>
  <c r="ASN5" i="11"/>
  <c r="ASM4" i="11"/>
  <c r="AXI5" i="20" l="1"/>
  <c r="AXH4" i="20"/>
  <c r="AXH4" i="19"/>
  <c r="AXI5" i="19"/>
  <c r="AXH4" i="18"/>
  <c r="ATA5" i="15"/>
  <c r="ASZ4" i="15"/>
  <c r="ASO5" i="11"/>
  <c r="ASN4" i="11"/>
  <c r="AXJ5" i="20" l="1"/>
  <c r="AXI4" i="20"/>
  <c r="AXI4" i="19"/>
  <c r="AXJ5" i="19"/>
  <c r="AXI4" i="18"/>
  <c r="ATB5" i="15"/>
  <c r="ATA4" i="15"/>
  <c r="ASP5" i="11"/>
  <c r="ASO4" i="11"/>
  <c r="AXK5" i="20" l="1"/>
  <c r="AXJ4" i="20"/>
  <c r="AXJ4" i="19"/>
  <c r="AXK5" i="19"/>
  <c r="AXJ4" i="18"/>
  <c r="ATC5" i="15"/>
  <c r="ATB4" i="15"/>
  <c r="ASQ5" i="11"/>
  <c r="ASP4" i="11"/>
  <c r="AXL5" i="20" l="1"/>
  <c r="AXK4" i="20"/>
  <c r="AXK4" i="19"/>
  <c r="AXL5" i="19"/>
  <c r="AXK4" i="18"/>
  <c r="ATD5" i="15"/>
  <c r="ATC4" i="15"/>
  <c r="ASR5" i="11"/>
  <c r="ASQ4" i="11"/>
  <c r="AXM5" i="20" l="1"/>
  <c r="AXL4" i="20"/>
  <c r="AXM5" i="19"/>
  <c r="AXL4" i="19"/>
  <c r="AXL4" i="18"/>
  <c r="ATD4" i="15"/>
  <c r="ATE5" i="15"/>
  <c r="ASS5" i="11"/>
  <c r="ASR4" i="11"/>
  <c r="AXM4" i="20" l="1"/>
  <c r="AXN5" i="20"/>
  <c r="AXN5" i="19"/>
  <c r="AXM4" i="19"/>
  <c r="AXM4" i="18"/>
  <c r="ATE4" i="15"/>
  <c r="ATF5" i="15"/>
  <c r="AST5" i="11"/>
  <c r="ASS4" i="11"/>
  <c r="AXO5" i="20" l="1"/>
  <c r="AXN4" i="20"/>
  <c r="AXO5" i="19"/>
  <c r="AXN4" i="19"/>
  <c r="AXN4" i="18"/>
  <c r="ATG5" i="15"/>
  <c r="ATF4" i="15"/>
  <c r="ASU5" i="11"/>
  <c r="AST4" i="11"/>
  <c r="AXP5" i="20" l="1"/>
  <c r="AXO4" i="20"/>
  <c r="AXO4" i="19"/>
  <c r="AXP5" i="19"/>
  <c r="AXO4" i="18"/>
  <c r="ATG4" i="15"/>
  <c r="ATH5" i="15"/>
  <c r="ASV5" i="11"/>
  <c r="ASU4" i="11"/>
  <c r="AXQ5" i="20" l="1"/>
  <c r="AXP4" i="20"/>
  <c r="AXP4" i="19"/>
  <c r="AXQ5" i="19"/>
  <c r="AXP4" i="18"/>
  <c r="ATI5" i="15"/>
  <c r="ATH4" i="15"/>
  <c r="ASV4" i="11"/>
  <c r="ASW5" i="11"/>
  <c r="AXR5" i="20" l="1"/>
  <c r="AXQ4" i="20"/>
  <c r="AXQ4" i="19"/>
  <c r="AXR5" i="19"/>
  <c r="AXQ4" i="18"/>
  <c r="ATJ5" i="15"/>
  <c r="ATI4" i="15"/>
  <c r="ASX5" i="11"/>
  <c r="ASW4" i="11"/>
  <c r="AXR4" i="20" l="1"/>
  <c r="AXS5" i="20"/>
  <c r="AXR4" i="19"/>
  <c r="AXS5" i="19"/>
  <c r="AXR4" i="18"/>
  <c r="ATK5" i="15"/>
  <c r="ATJ4" i="15"/>
  <c r="ASY5" i="11"/>
  <c r="ASX4" i="11"/>
  <c r="AXT5" i="20" l="1"/>
  <c r="AXS4" i="20"/>
  <c r="AXS4" i="19"/>
  <c r="AXT5" i="19"/>
  <c r="AXS4" i="18"/>
  <c r="ATL5" i="15"/>
  <c r="ATK4" i="15"/>
  <c r="ASY4" i="11"/>
  <c r="ASZ5" i="11"/>
  <c r="AXU5" i="20" l="1"/>
  <c r="AXT4" i="20"/>
  <c r="AXU5" i="19"/>
  <c r="AXT4" i="19"/>
  <c r="AXT4" i="18"/>
  <c r="ATM5" i="15"/>
  <c r="ATL4" i="15"/>
  <c r="ASZ4" i="11"/>
  <c r="ATA5" i="11"/>
  <c r="AXU4" i="20" l="1"/>
  <c r="AXV5" i="20"/>
  <c r="AXV5" i="19"/>
  <c r="AXU4" i="19"/>
  <c r="AXU4" i="18"/>
  <c r="ATM4" i="15"/>
  <c r="ATN5" i="15"/>
  <c r="ATB5" i="11"/>
  <c r="ATA4" i="11"/>
  <c r="AXW5" i="20" l="1"/>
  <c r="AXV4" i="20"/>
  <c r="AXW5" i="19"/>
  <c r="AXV4" i="19"/>
  <c r="AXV4" i="18"/>
  <c r="ATO5" i="15"/>
  <c r="ATN4" i="15"/>
  <c r="ATB4" i="11"/>
  <c r="ATC5" i="11"/>
  <c r="AXX5" i="20" l="1"/>
  <c r="AXW4" i="20"/>
  <c r="AXW4" i="19"/>
  <c r="AXX5" i="19"/>
  <c r="AXW4" i="18"/>
  <c r="ATO4" i="15"/>
  <c r="ATP5" i="15"/>
  <c r="ATC4" i="11"/>
  <c r="ATD5" i="11"/>
  <c r="AXY5" i="20" l="1"/>
  <c r="AXX4" i="20"/>
  <c r="AXX4" i="19"/>
  <c r="AXY5" i="19"/>
  <c r="AXX4" i="18"/>
  <c r="ATQ5" i="15"/>
  <c r="ATP4" i="15"/>
  <c r="ATD4" i="11"/>
  <c r="ATE5" i="11"/>
  <c r="AXZ5" i="20" l="1"/>
  <c r="AXY4" i="20"/>
  <c r="AXY4" i="19"/>
  <c r="AXZ5" i="19"/>
  <c r="AXY4" i="18"/>
  <c r="ATR5" i="15"/>
  <c r="ATQ4" i="15"/>
  <c r="ATF5" i="11"/>
  <c r="ATE4" i="11"/>
  <c r="AXZ4" i="20" l="1"/>
  <c r="AYA5" i="20"/>
  <c r="AXZ4" i="19"/>
  <c r="AYA5" i="19"/>
  <c r="AXZ4" i="18"/>
  <c r="ATS5" i="15"/>
  <c r="ATR4" i="15"/>
  <c r="ATG5" i="11"/>
  <c r="ATF4" i="11"/>
  <c r="AYB5" i="20" l="1"/>
  <c r="AYA4" i="20"/>
  <c r="AYA4" i="19"/>
  <c r="AYB5" i="19"/>
  <c r="AYA4" i="18"/>
  <c r="ATT5" i="15"/>
  <c r="ATS4" i="15"/>
  <c r="ATH5" i="11"/>
  <c r="ATG4" i="11"/>
  <c r="AYC5" i="20" l="1"/>
  <c r="AYB4" i="20"/>
  <c r="AYC5" i="19"/>
  <c r="AYB4" i="19"/>
  <c r="AYB4" i="18"/>
  <c r="ATU5" i="15"/>
  <c r="ATT4" i="15"/>
  <c r="ATI5" i="11"/>
  <c r="ATH4" i="11"/>
  <c r="AYC4" i="20" l="1"/>
  <c r="AYD5" i="20"/>
  <c r="AYD5" i="19"/>
  <c r="AYC4" i="19"/>
  <c r="AYC4" i="18"/>
  <c r="ATU4" i="15"/>
  <c r="ATV5" i="15"/>
  <c r="ATJ5" i="11"/>
  <c r="ATI4" i="11"/>
  <c r="AYE5" i="20" l="1"/>
  <c r="AYD4" i="20"/>
  <c r="AYE5" i="19"/>
  <c r="AYD4" i="19"/>
  <c r="AYD4" i="18"/>
  <c r="ATV4" i="15"/>
  <c r="ATW5" i="15"/>
  <c r="ATK5" i="11"/>
  <c r="ATJ4" i="11"/>
  <c r="AYF5" i="20" l="1"/>
  <c r="AYE4" i="20"/>
  <c r="AYE4" i="19"/>
  <c r="AYF5" i="19"/>
  <c r="AYE4" i="18"/>
  <c r="ATW4" i="15"/>
  <c r="ATX5" i="15"/>
  <c r="ATL5" i="11"/>
  <c r="ATK4" i="11"/>
  <c r="AYG5" i="20" l="1"/>
  <c r="AYF4" i="20"/>
  <c r="AYF4" i="19"/>
  <c r="AYG5" i="19"/>
  <c r="AYF4" i="18"/>
  <c r="ATY5" i="15"/>
  <c r="ATX4" i="15"/>
  <c r="ATM5" i="11"/>
  <c r="ATL4" i="11"/>
  <c r="AYH5" i="20" l="1"/>
  <c r="AYG4" i="20"/>
  <c r="AYG4" i="19"/>
  <c r="AYH5" i="19"/>
  <c r="AYG4" i="18"/>
  <c r="ATZ5" i="15"/>
  <c r="ATY4" i="15"/>
  <c r="ATM4" i="11"/>
  <c r="ATN5" i="11"/>
  <c r="AYI5" i="20" l="1"/>
  <c r="AYH4" i="20"/>
  <c r="AYH4" i="19"/>
  <c r="AYI5" i="19"/>
  <c r="AYH4" i="18"/>
  <c r="AUA5" i="15"/>
  <c r="ATZ4" i="15"/>
  <c r="ATO5" i="11"/>
  <c r="ATN4" i="11"/>
  <c r="AYJ5" i="20" l="1"/>
  <c r="AYI4" i="20"/>
  <c r="AYI4" i="19"/>
  <c r="AYJ5" i="19"/>
  <c r="AYI4" i="18"/>
  <c r="AUB5" i="15"/>
  <c r="AUA4" i="15"/>
  <c r="ATO4" i="11"/>
  <c r="ATP5" i="11"/>
  <c r="AYK5" i="20" l="1"/>
  <c r="AYJ4" i="20"/>
  <c r="AYK5" i="19"/>
  <c r="AYJ4" i="19"/>
  <c r="AYJ4" i="18"/>
  <c r="AUB4" i="15"/>
  <c r="AUC5" i="15"/>
  <c r="ATQ5" i="11"/>
  <c r="ATP4" i="11"/>
  <c r="AYK4" i="20" l="1"/>
  <c r="AYL5" i="20"/>
  <c r="AYL5" i="19"/>
  <c r="AYK4" i="19"/>
  <c r="AYK4" i="18"/>
  <c r="AUC4" i="15"/>
  <c r="AUD5" i="15"/>
  <c r="ATR5" i="11"/>
  <c r="ATQ4" i="11"/>
  <c r="AYM5" i="20" l="1"/>
  <c r="AYL4" i="20"/>
  <c r="AYM5" i="19"/>
  <c r="AYL4" i="19"/>
  <c r="AYL4" i="18"/>
  <c r="AUD4" i="15"/>
  <c r="AUE5" i="15"/>
  <c r="ATS5" i="11"/>
  <c r="ATR4" i="11"/>
  <c r="AYN5" i="20" l="1"/>
  <c r="AYM4" i="20"/>
  <c r="AYM4" i="19"/>
  <c r="AYN5" i="19"/>
  <c r="AYM4" i="18"/>
  <c r="AUE4" i="15"/>
  <c r="AUF5" i="15"/>
  <c r="ATT5" i="11"/>
  <c r="ATS4" i="11"/>
  <c r="AYO5" i="20" l="1"/>
  <c r="AYN4" i="20"/>
  <c r="AYN4" i="19"/>
  <c r="AYO5" i="19"/>
  <c r="AYN4" i="18"/>
  <c r="AUG5" i="15"/>
  <c r="AUF4" i="15"/>
  <c r="ATT4" i="11"/>
  <c r="ATU5" i="11"/>
  <c r="AYP5" i="20" l="1"/>
  <c r="AYO4" i="20"/>
  <c r="AYO4" i="19"/>
  <c r="AYP5" i="19"/>
  <c r="AYO4" i="18"/>
  <c r="AUH5" i="15"/>
  <c r="AUG4" i="15"/>
  <c r="ATV5" i="11"/>
  <c r="ATU4" i="11"/>
  <c r="AYQ5" i="20" l="1"/>
  <c r="AYP4" i="20"/>
  <c r="AYP4" i="19"/>
  <c r="AYQ5" i="19"/>
  <c r="AYP4" i="18"/>
  <c r="AUI5" i="15"/>
  <c r="AUH4" i="15"/>
  <c r="ATW5" i="11"/>
  <c r="ATV4" i="11"/>
  <c r="AYR5" i="20" l="1"/>
  <c r="AYQ4" i="20"/>
  <c r="AYQ4" i="19"/>
  <c r="AYR5" i="19"/>
  <c r="AYQ4" i="18"/>
  <c r="AUJ5" i="15"/>
  <c r="AUI4" i="15"/>
  <c r="ATX5" i="11"/>
  <c r="ATW4" i="11"/>
  <c r="AYS5" i="20" l="1"/>
  <c r="AYR4" i="20"/>
  <c r="AYS5" i="19"/>
  <c r="AYR4" i="19"/>
  <c r="AYR4" i="18"/>
  <c r="AUK5" i="15"/>
  <c r="AUJ4" i="15"/>
  <c r="ATY5" i="11"/>
  <c r="ATX4" i="11"/>
  <c r="AYS4" i="20" l="1"/>
  <c r="AYT5" i="20"/>
  <c r="AYT5" i="19"/>
  <c r="AYS4" i="19"/>
  <c r="AYS4" i="18"/>
  <c r="AUK4" i="15"/>
  <c r="AUL5" i="15"/>
  <c r="ATZ5" i="11"/>
  <c r="ATY4" i="11"/>
  <c r="AYU5" i="20" l="1"/>
  <c r="AYT4" i="20"/>
  <c r="AYU5" i="19"/>
  <c r="AYT4" i="19"/>
  <c r="AYT4" i="18"/>
  <c r="AUL4" i="15"/>
  <c r="AUM5" i="15"/>
  <c r="AUA5" i="11"/>
  <c r="ATZ4" i="11"/>
  <c r="AYV5" i="20" l="1"/>
  <c r="AYU4" i="20"/>
  <c r="AYU4" i="19"/>
  <c r="AYV5" i="19"/>
  <c r="AYU4" i="18"/>
  <c r="AUM4" i="15"/>
  <c r="AUN5" i="15"/>
  <c r="AUB5" i="11"/>
  <c r="AUA4" i="11"/>
  <c r="AYW5" i="20" l="1"/>
  <c r="AYV4" i="20"/>
  <c r="AYV4" i="19"/>
  <c r="AYW5" i="19"/>
  <c r="AYV4" i="18"/>
  <c r="AUO5" i="15"/>
  <c r="AUN4" i="15"/>
  <c r="AUC5" i="11"/>
  <c r="AUB4" i="11"/>
  <c r="AYX5" i="20" l="1"/>
  <c r="AYW4" i="20"/>
  <c r="AYW4" i="19"/>
  <c r="AYX5" i="19"/>
  <c r="AYW4" i="18"/>
  <c r="AUP5" i="15"/>
  <c r="AUO4" i="15"/>
  <c r="AUD5" i="11"/>
  <c r="AUC4" i="11"/>
  <c r="AYX4" i="20" l="1"/>
  <c r="AYY5" i="20"/>
  <c r="AYX4" i="19"/>
  <c r="AYY5" i="19"/>
  <c r="AYX4" i="18"/>
  <c r="AUQ5" i="15"/>
  <c r="AUP4" i="15"/>
  <c r="AUE5" i="11"/>
  <c r="AUD4" i="11"/>
  <c r="AYZ5" i="20" l="1"/>
  <c r="AYY4" i="20"/>
  <c r="AYY4" i="19"/>
  <c r="AYZ5" i="19"/>
  <c r="AYY4" i="18"/>
  <c r="AUR5" i="15"/>
  <c r="AUQ4" i="15"/>
  <c r="AUF5" i="11"/>
  <c r="AUE4" i="11"/>
  <c r="AZA5" i="20" l="1"/>
  <c r="AYZ4" i="20"/>
  <c r="AZA5" i="19"/>
  <c r="AYZ4" i="19"/>
  <c r="AYZ4" i="18"/>
  <c r="AUS5" i="15"/>
  <c r="AUR4" i="15"/>
  <c r="AUG5" i="11"/>
  <c r="AUF4" i="11"/>
  <c r="AZA4" i="20" l="1"/>
  <c r="AZB5" i="20"/>
  <c r="AZB5" i="19"/>
  <c r="AZA4" i="19"/>
  <c r="AZA4" i="18"/>
  <c r="AUS4" i="15"/>
  <c r="AUT5" i="15"/>
  <c r="AUH5" i="11"/>
  <c r="AUG4" i="11"/>
  <c r="AZC5" i="20" l="1"/>
  <c r="AZB4" i="20"/>
  <c r="AZC5" i="19"/>
  <c r="AZB4" i="19"/>
  <c r="AZB4" i="18"/>
  <c r="AUT4" i="15"/>
  <c r="AUU5" i="15"/>
  <c r="AUI5" i="11"/>
  <c r="AUH4" i="11"/>
  <c r="AZD5" i="20" l="1"/>
  <c r="AZC4" i="20"/>
  <c r="AZC4" i="19"/>
  <c r="AZD5" i="19"/>
  <c r="AZC4" i="18"/>
  <c r="AUU4" i="15"/>
  <c r="AUV5" i="15"/>
  <c r="AUJ5" i="11"/>
  <c r="AUI4" i="11"/>
  <c r="AZE5" i="20" l="1"/>
  <c r="AZD4" i="20"/>
  <c r="AZD4" i="19"/>
  <c r="AZE5" i="19"/>
  <c r="AZD4" i="18"/>
  <c r="AUW5" i="15"/>
  <c r="AUV4" i="15"/>
  <c r="AUK5" i="11"/>
  <c r="AUJ4" i="11"/>
  <c r="AZF5" i="20" l="1"/>
  <c r="AZE4" i="20"/>
  <c r="AZE4" i="19"/>
  <c r="AZF5" i="19"/>
  <c r="AZE4" i="18"/>
  <c r="AUX5" i="15"/>
  <c r="AUW4" i="15"/>
  <c r="AUL5" i="11"/>
  <c r="AUK4" i="11"/>
  <c r="AZF4" i="20" l="1"/>
  <c r="AZG5" i="20"/>
  <c r="AZF4" i="19"/>
  <c r="AZG5" i="19"/>
  <c r="AZF4" i="18"/>
  <c r="AUY5" i="15"/>
  <c r="AUX4" i="15"/>
  <c r="AUM5" i="11"/>
  <c r="AUL4" i="11"/>
  <c r="AZH5" i="20" l="1"/>
  <c r="AZG4" i="20"/>
  <c r="AZG4" i="19"/>
  <c r="AZH5" i="19"/>
  <c r="AZG4" i="18"/>
  <c r="AUZ5" i="15"/>
  <c r="AUY4" i="15"/>
  <c r="AUN5" i="11"/>
  <c r="AUM4" i="11"/>
  <c r="AZI5" i="20" l="1"/>
  <c r="AZH4" i="20"/>
  <c r="AZI5" i="19"/>
  <c r="AZH4" i="19"/>
  <c r="AZH4" i="18"/>
  <c r="AVA5" i="15"/>
  <c r="AUZ4" i="15"/>
  <c r="AUO5" i="11"/>
  <c r="AUN4" i="11"/>
  <c r="AZI4" i="20" l="1"/>
  <c r="AZJ5" i="20"/>
  <c r="AZJ5" i="19"/>
  <c r="AZI4" i="19"/>
  <c r="AZI4" i="18"/>
  <c r="AVA4" i="15"/>
  <c r="AVB5" i="15"/>
  <c r="AUP5" i="11"/>
  <c r="AUO4" i="11"/>
  <c r="AZK5" i="20" l="1"/>
  <c r="AZJ4" i="20"/>
  <c r="AZK5" i="19"/>
  <c r="AZJ4" i="19"/>
  <c r="AZJ4" i="18"/>
  <c r="AVB4" i="15"/>
  <c r="AVC5" i="15"/>
  <c r="AUQ5" i="11"/>
  <c r="AUP4" i="11"/>
  <c r="AZL5" i="20" l="1"/>
  <c r="AZK4" i="20"/>
  <c r="AZK4" i="19"/>
  <c r="AZL5" i="19"/>
  <c r="AZK4" i="18"/>
  <c r="AVC4" i="15"/>
  <c r="AVD5" i="15"/>
  <c r="AUR5" i="11"/>
  <c r="AUQ4" i="11"/>
  <c r="AZM5" i="20" l="1"/>
  <c r="AZL4" i="20"/>
  <c r="AZL4" i="19"/>
  <c r="AZM5" i="19"/>
  <c r="AZL4" i="18"/>
  <c r="AVE5" i="15"/>
  <c r="AVD4" i="15"/>
  <c r="AUS5" i="11"/>
  <c r="AUR4" i="11"/>
  <c r="AZN5" i="20" l="1"/>
  <c r="AZM4" i="20"/>
  <c r="AZM4" i="19"/>
  <c r="AZN5" i="19"/>
  <c r="AZM4" i="18"/>
  <c r="AVF5" i="15"/>
  <c r="AVE4" i="15"/>
  <c r="AUT5" i="11"/>
  <c r="AUS4" i="11"/>
  <c r="AZO5" i="20" l="1"/>
  <c r="AZN4" i="20"/>
  <c r="AZN4" i="19"/>
  <c r="AZO5" i="19"/>
  <c r="AZN4" i="18"/>
  <c r="AVG5" i="15"/>
  <c r="AVF4" i="15"/>
  <c r="AUU5" i="11"/>
  <c r="AUT4" i="11"/>
  <c r="AZP5" i="20" l="1"/>
  <c r="AZO4" i="20"/>
  <c r="AZO4" i="19"/>
  <c r="AZP5" i="19"/>
  <c r="AZO4" i="18"/>
  <c r="AVH5" i="15"/>
  <c r="AVG4" i="15"/>
  <c r="AUV5" i="11"/>
  <c r="AUU4" i="11"/>
  <c r="AZQ5" i="20" l="1"/>
  <c r="AZP4" i="20"/>
  <c r="AZQ5" i="19"/>
  <c r="AZP4" i="19"/>
  <c r="AZP4" i="18"/>
  <c r="AVH4" i="15"/>
  <c r="AVI5" i="15"/>
  <c r="AUW5" i="11"/>
  <c r="AUV4" i="11"/>
  <c r="AZQ4" i="20" l="1"/>
  <c r="AZR5" i="20"/>
  <c r="AZR5" i="19"/>
  <c r="AZQ4" i="19"/>
  <c r="AZQ4" i="18"/>
  <c r="AVI4" i="15"/>
  <c r="AVJ5" i="15"/>
  <c r="AUX5" i="11"/>
  <c r="AUW4" i="11"/>
  <c r="AZS5" i="20" l="1"/>
  <c r="AZR4" i="20"/>
  <c r="AZS5" i="19"/>
  <c r="AZR4" i="19"/>
  <c r="AZR4" i="18"/>
  <c r="AVJ4" i="15"/>
  <c r="AVK5" i="15"/>
  <c r="AUY5" i="11"/>
  <c r="AUX4" i="11"/>
  <c r="AZT5" i="20" l="1"/>
  <c r="AZS4" i="20"/>
  <c r="AZS4" i="19"/>
  <c r="AZT5" i="19"/>
  <c r="AZS4" i="18"/>
  <c r="AVK4" i="15"/>
  <c r="AVL5" i="15"/>
  <c r="AUZ5" i="11"/>
  <c r="AUY4" i="11"/>
  <c r="AZU5" i="20" l="1"/>
  <c r="AZT4" i="20"/>
  <c r="AZT4" i="19"/>
  <c r="AZU5" i="19"/>
  <c r="AZT4" i="18"/>
  <c r="AVM5" i="15"/>
  <c r="AVL4" i="15"/>
  <c r="AVA5" i="11"/>
  <c r="AUZ4" i="11"/>
  <c r="AZV5" i="20" l="1"/>
  <c r="AZU4" i="20"/>
  <c r="AZU4" i="19"/>
  <c r="AZV5" i="19"/>
  <c r="AZU4" i="18"/>
  <c r="AVN5" i="15"/>
  <c r="AVM4" i="15"/>
  <c r="AVB5" i="11"/>
  <c r="AVA4" i="11"/>
  <c r="AZW5" i="20" l="1"/>
  <c r="AZV4" i="20"/>
  <c r="AZV4" i="19"/>
  <c r="AZW5" i="19"/>
  <c r="AZV4" i="18"/>
  <c r="AVO5" i="15"/>
  <c r="AVN4" i="15"/>
  <c r="AVC5" i="11"/>
  <c r="AVB4" i="11"/>
  <c r="AZX5" i="20" l="1"/>
  <c r="AZW4" i="20"/>
  <c r="AZW4" i="19"/>
  <c r="AZX5" i="19"/>
  <c r="AZW4" i="18"/>
  <c r="AVP5" i="15"/>
  <c r="AVO4" i="15"/>
  <c r="AVD5" i="11"/>
  <c r="AVC4" i="11"/>
  <c r="AZY5" i="20" l="1"/>
  <c r="AZX4" i="20"/>
  <c r="AZY5" i="19"/>
  <c r="AZX4" i="19"/>
  <c r="AZX4" i="18"/>
  <c r="AVP4" i="15"/>
  <c r="AVQ5" i="15"/>
  <c r="AVE5" i="11"/>
  <c r="AVD4" i="11"/>
  <c r="AZY4" i="20" l="1"/>
  <c r="AZZ5" i="20"/>
  <c r="AZZ5" i="19"/>
  <c r="AZY4" i="19"/>
  <c r="AZY4" i="18"/>
  <c r="AVQ4" i="15"/>
  <c r="AVR5" i="15"/>
  <c r="AVF5" i="11"/>
  <c r="AVE4" i="11"/>
  <c r="BAA5" i="20" l="1"/>
  <c r="AZZ4" i="20"/>
  <c r="BAA5" i="19"/>
  <c r="AZZ4" i="19"/>
  <c r="AZZ4" i="18"/>
  <c r="AVR4" i="15"/>
  <c r="AVS5" i="15"/>
  <c r="AVG5" i="11"/>
  <c r="AVF4" i="11"/>
  <c r="BAB5" i="20" l="1"/>
  <c r="BAA4" i="20"/>
  <c r="BAA4" i="19"/>
  <c r="BAB5" i="19"/>
  <c r="BAA4" i="18"/>
  <c r="AVS4" i="15"/>
  <c r="AVT5" i="15"/>
  <c r="AVH5" i="11"/>
  <c r="AVG4" i="11"/>
  <c r="BAC5" i="20" l="1"/>
  <c r="BAB4" i="20"/>
  <c r="BAB4" i="19"/>
  <c r="BAC5" i="19"/>
  <c r="BAB4" i="18"/>
  <c r="AVU5" i="15"/>
  <c r="AVT4" i="15"/>
  <c r="AVI5" i="11"/>
  <c r="AVH4" i="11"/>
  <c r="BAD5" i="20" l="1"/>
  <c r="BAC4" i="20"/>
  <c r="BAC4" i="19"/>
  <c r="BAD5" i="19"/>
  <c r="BAC4" i="18"/>
  <c r="AVV5" i="15"/>
  <c r="AVU4" i="15"/>
  <c r="AVJ5" i="11"/>
  <c r="AVI4" i="11"/>
  <c r="BAD4" i="20" l="1"/>
  <c r="BAE5" i="20"/>
  <c r="BAD4" i="19"/>
  <c r="BAE5" i="19"/>
  <c r="BAD4" i="18"/>
  <c r="AVW5" i="15"/>
  <c r="AVV4" i="15"/>
  <c r="AVK5" i="11"/>
  <c r="AVJ4" i="11"/>
  <c r="BAF5" i="20" l="1"/>
  <c r="BAE4" i="20"/>
  <c r="BAE4" i="19"/>
  <c r="BAF5" i="19"/>
  <c r="BAE4" i="18"/>
  <c r="AVX5" i="15"/>
  <c r="AVW4" i="15"/>
  <c r="AVL5" i="11"/>
  <c r="AVK4" i="11"/>
  <c r="BAG5" i="20" l="1"/>
  <c r="BAF4" i="20"/>
  <c r="BAG5" i="19"/>
  <c r="BAF4" i="19"/>
  <c r="BAF4" i="18"/>
  <c r="AVX4" i="15"/>
  <c r="AVY5" i="15"/>
  <c r="AVM5" i="11"/>
  <c r="AVL4" i="11"/>
  <c r="BAG4" i="20" l="1"/>
  <c r="BAH5" i="20"/>
  <c r="BAH5" i="19"/>
  <c r="BAG4" i="19"/>
  <c r="BAG4" i="18"/>
  <c r="AVY4" i="15"/>
  <c r="AVZ5" i="15"/>
  <c r="AVN5" i="11"/>
  <c r="AVM4" i="11"/>
  <c r="BAI5" i="20" l="1"/>
  <c r="BAH4" i="20"/>
  <c r="BAI5" i="19"/>
  <c r="BAH4" i="19"/>
  <c r="BAH4" i="18"/>
  <c r="AVZ4" i="15"/>
  <c r="AWA5" i="15"/>
  <c r="AVO5" i="11"/>
  <c r="AVN4" i="11"/>
  <c r="BAJ5" i="20" l="1"/>
  <c r="BAI4" i="20"/>
  <c r="BAI4" i="19"/>
  <c r="BAJ5" i="19"/>
  <c r="BAI4" i="18"/>
  <c r="AWA4" i="15"/>
  <c r="AWB5" i="15"/>
  <c r="AVP5" i="11"/>
  <c r="AVO4" i="11"/>
  <c r="BAK5" i="20" l="1"/>
  <c r="BAJ4" i="20"/>
  <c r="BAJ4" i="19"/>
  <c r="BAK5" i="19"/>
  <c r="BAJ4" i="18"/>
  <c r="AWC5" i="15"/>
  <c r="AWB4" i="15"/>
  <c r="AVQ5" i="11"/>
  <c r="AVP4" i="11"/>
  <c r="BAL5" i="20" l="1"/>
  <c r="BAK4" i="20"/>
  <c r="BAK4" i="19"/>
  <c r="BAL5" i="19"/>
  <c r="BAK4" i="18"/>
  <c r="AWD5" i="15"/>
  <c r="AWC4" i="15"/>
  <c r="AVR5" i="11"/>
  <c r="AVQ4" i="11"/>
  <c r="BAL4" i="20" l="1"/>
  <c r="BAM5" i="20"/>
  <c r="BAL4" i="19"/>
  <c r="BAM5" i="19"/>
  <c r="BAL4" i="18"/>
  <c r="AWE5" i="15"/>
  <c r="AWD4" i="15"/>
  <c r="AVS5" i="11"/>
  <c r="AVR4" i="11"/>
  <c r="BAN5" i="20" l="1"/>
  <c r="BAM4" i="20"/>
  <c r="BAM4" i="19"/>
  <c r="BAN5" i="19"/>
  <c r="BAM4" i="18"/>
  <c r="AWF5" i="15"/>
  <c r="AWE4" i="15"/>
  <c r="AVT5" i="11"/>
  <c r="AVS4" i="11"/>
  <c r="BAO5" i="20" l="1"/>
  <c r="BAN4" i="20"/>
  <c r="BAO5" i="19"/>
  <c r="BAN4" i="19"/>
  <c r="BAN4" i="18"/>
  <c r="AWG5" i="15"/>
  <c r="AWF4" i="15"/>
  <c r="AVU5" i="11"/>
  <c r="AVT4" i="11"/>
  <c r="BAO4" i="20" l="1"/>
  <c r="BAP5" i="20"/>
  <c r="BAP5" i="19"/>
  <c r="BAO4" i="19"/>
  <c r="BAO4" i="18"/>
  <c r="AWG4" i="15"/>
  <c r="AWH5" i="15"/>
  <c r="AVV5" i="11"/>
  <c r="AVU4" i="11"/>
  <c r="BAQ5" i="20" l="1"/>
  <c r="BAP4" i="20"/>
  <c r="BAQ5" i="19"/>
  <c r="BAP4" i="19"/>
  <c r="BAP4" i="18"/>
  <c r="AWH4" i="15"/>
  <c r="AWI5" i="15"/>
  <c r="AVW5" i="11"/>
  <c r="AVV4" i="11"/>
  <c r="BAR5" i="20" l="1"/>
  <c r="BAQ4" i="20"/>
  <c r="BAQ4" i="19"/>
  <c r="BAR5" i="19"/>
  <c r="BAQ4" i="18"/>
  <c r="AWI4" i="15"/>
  <c r="AWJ5" i="15"/>
  <c r="AVX5" i="11"/>
  <c r="AVW4" i="11"/>
  <c r="BAS5" i="20" l="1"/>
  <c r="BAR4" i="20"/>
  <c r="BAR4" i="19"/>
  <c r="BAS5" i="19"/>
  <c r="BAR4" i="18"/>
  <c r="AWK5" i="15"/>
  <c r="AWJ4" i="15"/>
  <c r="AVY5" i="11"/>
  <c r="AVX4" i="11"/>
  <c r="BAT5" i="20" l="1"/>
  <c r="BAS4" i="20"/>
  <c r="BAS4" i="19"/>
  <c r="BAT5" i="19"/>
  <c r="BAS4" i="18"/>
  <c r="AWL5" i="15"/>
  <c r="AWK4" i="15"/>
  <c r="AVZ5" i="11"/>
  <c r="AVY4" i="11"/>
  <c r="BAU5" i="20" l="1"/>
  <c r="BAT4" i="20"/>
  <c r="BAT4" i="19"/>
  <c r="BAU5" i="19"/>
  <c r="BAT4" i="18"/>
  <c r="AWM5" i="15"/>
  <c r="AWL4" i="15"/>
  <c r="AWA5" i="11"/>
  <c r="AVZ4" i="11"/>
  <c r="BAV5" i="20" l="1"/>
  <c r="BAU4" i="20"/>
  <c r="BAU4" i="19"/>
  <c r="BAV5" i="19"/>
  <c r="BAU4" i="18"/>
  <c r="AWN5" i="15"/>
  <c r="AWM4" i="15"/>
  <c r="AWB5" i="11"/>
  <c r="AWA4" i="11"/>
  <c r="BAW5" i="20" l="1"/>
  <c r="BAV4" i="20"/>
  <c r="BAW5" i="19"/>
  <c r="BAV4" i="19"/>
  <c r="BAV4" i="18"/>
  <c r="AWN4" i="15"/>
  <c r="AWO5" i="15"/>
  <c r="AWC5" i="11"/>
  <c r="AWB4" i="11"/>
  <c r="BAW4" i="20" l="1"/>
  <c r="BAX5" i="20"/>
  <c r="BAX5" i="19"/>
  <c r="BAW4" i="19"/>
  <c r="BAW4" i="18"/>
  <c r="AWO4" i="15"/>
  <c r="AWP5" i="15"/>
  <c r="AWD5" i="11"/>
  <c r="AWC4" i="11"/>
  <c r="BAY5" i="20" l="1"/>
  <c r="BAX4" i="20"/>
  <c r="BAY5" i="19"/>
  <c r="BAX4" i="19"/>
  <c r="BAX4" i="18"/>
  <c r="AWP4" i="15"/>
  <c r="AWQ5" i="15"/>
  <c r="AWE5" i="11"/>
  <c r="AWD4" i="11"/>
  <c r="BAZ5" i="20" l="1"/>
  <c r="BAY4" i="20"/>
  <c r="BAY4" i="19"/>
  <c r="BAZ5" i="19"/>
  <c r="BAY4" i="18"/>
  <c r="AWQ4" i="15"/>
  <c r="AWR5" i="15"/>
  <c r="AWF5" i="11"/>
  <c r="AWE4" i="11"/>
  <c r="BBA5" i="20" l="1"/>
  <c r="BAZ4" i="20"/>
  <c r="BAZ4" i="19"/>
  <c r="BBA5" i="19"/>
  <c r="BAZ4" i="18"/>
  <c r="AWS5" i="15"/>
  <c r="AWR4" i="15"/>
  <c r="AWG5" i="11"/>
  <c r="AWF4" i="11"/>
  <c r="BBB5" i="20" l="1"/>
  <c r="BBA4" i="20"/>
  <c r="BBA4" i="19"/>
  <c r="BBB5" i="19"/>
  <c r="BBA4" i="18"/>
  <c r="AWT5" i="15"/>
  <c r="AWS4" i="15"/>
  <c r="AWH5" i="11"/>
  <c r="AWG4" i="11"/>
  <c r="BBC5" i="20" l="1"/>
  <c r="BBB4" i="20"/>
  <c r="BBB4" i="19"/>
  <c r="BBC5" i="19"/>
  <c r="BBB4" i="18"/>
  <c r="AWU5" i="15"/>
  <c r="AWT4" i="15"/>
  <c r="AWI5" i="11"/>
  <c r="AWH4" i="11"/>
  <c r="BBD5" i="20" l="1"/>
  <c r="BBC4" i="20"/>
  <c r="BBC4" i="19"/>
  <c r="BBD5" i="19"/>
  <c r="BBC4" i="18"/>
  <c r="AWV5" i="15"/>
  <c r="AWU4" i="15"/>
  <c r="AWI4" i="11"/>
  <c r="AWJ5" i="11"/>
  <c r="BBE5" i="20" l="1"/>
  <c r="BBD4" i="20"/>
  <c r="BBE5" i="19"/>
  <c r="BBD4" i="19"/>
  <c r="BBD4" i="18"/>
  <c r="AWW5" i="15"/>
  <c r="AWV4" i="15"/>
  <c r="AWK5" i="11"/>
  <c r="AWJ4" i="11"/>
  <c r="BBE4" i="20" l="1"/>
  <c r="BBF5" i="20"/>
  <c r="BBF5" i="19"/>
  <c r="BBE4" i="19"/>
  <c r="BBE4" i="18"/>
  <c r="AWW4" i="15"/>
  <c r="AWX5" i="15"/>
  <c r="AWL5" i="11"/>
  <c r="AWK4" i="11"/>
  <c r="BBG5" i="20" l="1"/>
  <c r="BBF4" i="20"/>
  <c r="BBG5" i="19"/>
  <c r="BBF4" i="19"/>
  <c r="BBF4" i="18"/>
  <c r="AWX4" i="15"/>
  <c r="AWY5" i="15"/>
  <c r="AWM5" i="11"/>
  <c r="AWL4" i="11"/>
  <c r="BBH5" i="20" l="1"/>
  <c r="BBG4" i="20"/>
  <c r="BBG4" i="19"/>
  <c r="BBH5" i="19"/>
  <c r="BBG4" i="18"/>
  <c r="AWY4" i="15"/>
  <c r="AWZ5" i="15"/>
  <c r="AWN5" i="11"/>
  <c r="AWM4" i="11"/>
  <c r="BBI5" i="20" l="1"/>
  <c r="BBH4" i="20"/>
  <c r="BBH4" i="19"/>
  <c r="BBI5" i="19"/>
  <c r="BBH4" i="18"/>
  <c r="AXA5" i="15"/>
  <c r="AWZ4" i="15"/>
  <c r="AWO5" i="11"/>
  <c r="AWN4" i="11"/>
  <c r="BBJ5" i="20" l="1"/>
  <c r="BBI4" i="20"/>
  <c r="BBI4" i="19"/>
  <c r="BBJ5" i="19"/>
  <c r="BBI4" i="18"/>
  <c r="AXB5" i="15"/>
  <c r="AXA4" i="15"/>
  <c r="AWP5" i="11"/>
  <c r="AWO4" i="11"/>
  <c r="BBJ4" i="20" l="1"/>
  <c r="BBK5" i="20"/>
  <c r="BBJ4" i="19"/>
  <c r="BBK5" i="19"/>
  <c r="BBJ4" i="18"/>
  <c r="AXC5" i="15"/>
  <c r="AXB4" i="15"/>
  <c r="AWQ5" i="11"/>
  <c r="AWP4" i="11"/>
  <c r="BBL5" i="20" l="1"/>
  <c r="BBK4" i="20"/>
  <c r="BBK4" i="19"/>
  <c r="BBL5" i="19"/>
  <c r="BBK4" i="18"/>
  <c r="AXD5" i="15"/>
  <c r="AXC4" i="15"/>
  <c r="AWR5" i="11"/>
  <c r="AWQ4" i="11"/>
  <c r="BBM5" i="20" l="1"/>
  <c r="BBL4" i="20"/>
  <c r="BBM5" i="19"/>
  <c r="BBL4" i="19"/>
  <c r="BBL4" i="18"/>
  <c r="AXE5" i="15"/>
  <c r="AXD4" i="15"/>
  <c r="AWS5" i="11"/>
  <c r="AWR4" i="11"/>
  <c r="BBM4" i="20" l="1"/>
  <c r="BBN5" i="20"/>
  <c r="BBN5" i="19"/>
  <c r="BBM4" i="19"/>
  <c r="BBM4" i="18"/>
  <c r="AXE4" i="15"/>
  <c r="AXF5" i="15"/>
  <c r="AWT5" i="11"/>
  <c r="AWS4" i="11"/>
  <c r="BBO5" i="20" l="1"/>
  <c r="BBN4" i="20"/>
  <c r="BBO5" i="19"/>
  <c r="BBN4" i="19"/>
  <c r="BBN4" i="18"/>
  <c r="AXF4" i="15"/>
  <c r="AXG5" i="15"/>
  <c r="AWU5" i="11"/>
  <c r="AWT4" i="11"/>
  <c r="BBP5" i="20" l="1"/>
  <c r="BBO4" i="20"/>
  <c r="BBO4" i="19"/>
  <c r="BBP5" i="19"/>
  <c r="BBO4" i="18"/>
  <c r="AXG4" i="15"/>
  <c r="AXH5" i="15"/>
  <c r="AWV5" i="11"/>
  <c r="AWU4" i="11"/>
  <c r="BBQ5" i="20" l="1"/>
  <c r="BBP4" i="20"/>
  <c r="BBP4" i="19"/>
  <c r="BBQ5" i="19"/>
  <c r="BBP4" i="18"/>
  <c r="AXI5" i="15"/>
  <c r="AXH4" i="15"/>
  <c r="AWW5" i="11"/>
  <c r="AWV4" i="11"/>
  <c r="BBR5" i="20" l="1"/>
  <c r="BBQ4" i="20"/>
  <c r="BBQ4" i="19"/>
  <c r="BBR5" i="19"/>
  <c r="BBQ4" i="18"/>
  <c r="AXJ5" i="15"/>
  <c r="AXI4" i="15"/>
  <c r="AWX5" i="11"/>
  <c r="AWW4" i="11"/>
  <c r="BBR4" i="20" l="1"/>
  <c r="BBS5" i="20"/>
  <c r="BBR4" i="19"/>
  <c r="BBS5" i="19"/>
  <c r="BBR4" i="18"/>
  <c r="AXK5" i="15"/>
  <c r="AXJ4" i="15"/>
  <c r="AWY5" i="11"/>
  <c r="AWX4" i="11"/>
  <c r="BBT5" i="20" l="1"/>
  <c r="BBS4" i="20"/>
  <c r="BBS4" i="19"/>
  <c r="BBT5" i="19"/>
  <c r="BBS4" i="18"/>
  <c r="AXL5" i="15"/>
  <c r="AXK4" i="15"/>
  <c r="AWZ5" i="11"/>
  <c r="AWY4" i="11"/>
  <c r="BBU5" i="20" l="1"/>
  <c r="BBT4" i="20"/>
  <c r="BBU5" i="19"/>
  <c r="BBT4" i="19"/>
  <c r="BBT4" i="18"/>
  <c r="AXM5" i="15"/>
  <c r="AXL4" i="15"/>
  <c r="AXA5" i="11"/>
  <c r="AWZ4" i="11"/>
  <c r="BBU4" i="20" l="1"/>
  <c r="BBV5" i="20"/>
  <c r="BBV4" i="20" s="1"/>
  <c r="BBV5" i="19"/>
  <c r="BBV4" i="19" s="1"/>
  <c r="BBU4" i="19"/>
  <c r="BBU4" i="18"/>
  <c r="BBV4" i="18"/>
  <c r="AXM4" i="15"/>
  <c r="AXN5" i="15"/>
  <c r="AXB5" i="11"/>
  <c r="AXA4" i="11"/>
  <c r="AXN4" i="15" l="1"/>
  <c r="AXO5" i="15"/>
  <c r="AXC5" i="11"/>
  <c r="AXB4" i="11"/>
  <c r="AXO4" i="15" l="1"/>
  <c r="AXP5" i="15"/>
  <c r="AXD5" i="11"/>
  <c r="AXC4" i="11"/>
  <c r="AXQ5" i="15" l="1"/>
  <c r="AXP4" i="15"/>
  <c r="AXE5" i="11"/>
  <c r="AXD4" i="11"/>
  <c r="AXR5" i="15" l="1"/>
  <c r="AXQ4" i="15"/>
  <c r="AXF5" i="11"/>
  <c r="AXE4" i="11"/>
  <c r="AXS5" i="15" l="1"/>
  <c r="AXR4" i="15"/>
  <c r="AXG5" i="11"/>
  <c r="AXF4" i="11"/>
  <c r="AXT5" i="15" l="1"/>
  <c r="AXS4" i="15"/>
  <c r="AXH5" i="11"/>
  <c r="AXG4" i="11"/>
  <c r="AXT4" i="15" l="1"/>
  <c r="AXU5" i="15"/>
  <c r="AXI5" i="11"/>
  <c r="AXH4" i="11"/>
  <c r="AXU4" i="15" l="1"/>
  <c r="AXV5" i="15"/>
  <c r="AXJ5" i="11"/>
  <c r="AXI4" i="11"/>
  <c r="AXV4" i="15" l="1"/>
  <c r="AXW5" i="15"/>
  <c r="AXK5" i="11"/>
  <c r="AXJ4" i="11"/>
  <c r="AXW4" i="15" l="1"/>
  <c r="AXX5" i="15"/>
  <c r="AXL5" i="11"/>
  <c r="AXK4" i="11"/>
  <c r="AXY5" i="15" l="1"/>
  <c r="AXX4" i="15"/>
  <c r="AXM5" i="11"/>
  <c r="AXL4" i="11"/>
  <c r="AXZ5" i="15" l="1"/>
  <c r="AXY4" i="15"/>
  <c r="AXN5" i="11"/>
  <c r="AXM4" i="11"/>
  <c r="AYA5" i="15" l="1"/>
  <c r="AXZ4" i="15"/>
  <c r="AXO5" i="11"/>
  <c r="AXN4" i="11"/>
  <c r="AYB5" i="15" l="1"/>
  <c r="AYA4" i="15"/>
  <c r="AXP5" i="11"/>
  <c r="AXO4" i="11"/>
  <c r="AYB4" i="15" l="1"/>
  <c r="AYC5" i="15"/>
  <c r="AXQ5" i="11"/>
  <c r="AXP4" i="11"/>
  <c r="AYC4" i="15" l="1"/>
  <c r="AYD5" i="15"/>
  <c r="AXR5" i="11"/>
  <c r="AXQ4" i="11"/>
  <c r="AYD4" i="15" l="1"/>
  <c r="AYE5" i="15"/>
  <c r="AXS5" i="11"/>
  <c r="AXR4" i="11"/>
  <c r="AYE4" i="15" l="1"/>
  <c r="AYF5" i="15"/>
  <c r="AXT5" i="11"/>
  <c r="AXS4" i="11"/>
  <c r="AYG5" i="15" l="1"/>
  <c r="AYF4" i="15"/>
  <c r="AXU5" i="11"/>
  <c r="AXT4" i="11"/>
  <c r="AYH5" i="15" l="1"/>
  <c r="AYG4" i="15"/>
  <c r="AXV5" i="11"/>
  <c r="AXU4" i="11"/>
  <c r="AYI5" i="15" l="1"/>
  <c r="AYH4" i="15"/>
  <c r="AXW5" i="11"/>
  <c r="AXV4" i="11"/>
  <c r="AYJ5" i="15" l="1"/>
  <c r="AYI4" i="15"/>
  <c r="AXX5" i="11"/>
  <c r="AXW4" i="11"/>
  <c r="AYJ4" i="15" l="1"/>
  <c r="AYK5" i="15"/>
  <c r="AXY5" i="11"/>
  <c r="AXX4" i="11"/>
  <c r="AYK4" i="15" l="1"/>
  <c r="AYL5" i="15"/>
  <c r="AXZ5" i="11"/>
  <c r="AXY4" i="11"/>
  <c r="AYL4" i="15" l="1"/>
  <c r="AYM5" i="15"/>
  <c r="AYA5" i="11"/>
  <c r="AXZ4" i="11"/>
  <c r="AYM4" i="15" l="1"/>
  <c r="AYN5" i="15"/>
  <c r="AYB5" i="11"/>
  <c r="AYA4" i="11"/>
  <c r="AYO5" i="15" l="1"/>
  <c r="AYN4" i="15"/>
  <c r="AYC5" i="11"/>
  <c r="AYB4" i="11"/>
  <c r="AYP5" i="15" l="1"/>
  <c r="AYO4" i="15"/>
  <c r="AYD5" i="11"/>
  <c r="AYC4" i="11"/>
  <c r="AYQ5" i="15" l="1"/>
  <c r="AYP4" i="15"/>
  <c r="AYE5" i="11"/>
  <c r="AYD4" i="11"/>
  <c r="G47" i="4"/>
  <c r="G40" i="4"/>
  <c r="G58" i="4"/>
  <c r="G100" i="4"/>
  <c r="G55" i="4"/>
  <c r="G56" i="4"/>
  <c r="G49" i="4"/>
  <c r="G76" i="4"/>
  <c r="G41" i="4"/>
  <c r="G85" i="4"/>
  <c r="G86" i="4"/>
  <c r="G79" i="4"/>
  <c r="G45" i="4"/>
  <c r="G39" i="4"/>
  <c r="G59" i="4"/>
  <c r="G95" i="4"/>
  <c r="G43" i="4"/>
  <c r="G99" i="4"/>
  <c r="G28" i="4"/>
  <c r="G31" i="4"/>
  <c r="G90" i="4"/>
  <c r="G50" i="4"/>
  <c r="G87" i="4"/>
  <c r="G29" i="4"/>
  <c r="G81" i="4"/>
  <c r="G97" i="4"/>
  <c r="G88" i="4"/>
  <c r="G89" i="4"/>
  <c r="G48" i="4"/>
  <c r="G67" i="4"/>
  <c r="G57" i="4"/>
  <c r="G44" i="4"/>
  <c r="G80" i="4"/>
  <c r="G34" i="4"/>
  <c r="G63" i="4"/>
  <c r="G91" i="4"/>
  <c r="G38" i="4"/>
  <c r="G27" i="4"/>
  <c r="G61" i="4"/>
  <c r="G83" i="4"/>
  <c r="G54" i="4"/>
  <c r="G94" i="4"/>
  <c r="G98" i="4"/>
  <c r="G33" i="4"/>
  <c r="G82" i="4"/>
  <c r="G74" i="4"/>
  <c r="G65" i="4"/>
  <c r="G69" i="4"/>
  <c r="G101" i="4"/>
  <c r="G60" i="4"/>
  <c r="G68" i="4"/>
  <c r="G62" i="4"/>
  <c r="G96" i="4"/>
  <c r="G64" i="4"/>
  <c r="G70" i="4"/>
  <c r="G46" i="4"/>
  <c r="G84" i="4"/>
  <c r="G53" i="4"/>
  <c r="G75" i="4"/>
  <c r="G36" i="4"/>
  <c r="G35" i="4"/>
  <c r="G92" i="4"/>
  <c r="G37" i="4"/>
  <c r="G51" i="4"/>
  <c r="G42" i="4"/>
  <c r="G73" i="4"/>
  <c r="G77" i="4"/>
  <c r="G78" i="4"/>
  <c r="G72" i="4"/>
  <c r="G52" i="4"/>
  <c r="G93" i="4"/>
  <c r="G66" i="4"/>
  <c r="G71" i="4"/>
  <c r="G32" i="4"/>
  <c r="G26" i="4"/>
  <c r="G30" i="4"/>
  <c r="AYR5" i="15" l="1"/>
  <c r="AYQ4" i="15"/>
  <c r="AYF5" i="11"/>
  <c r="AYE4" i="11"/>
  <c r="B12" i="4"/>
  <c r="B20" i="4"/>
  <c r="B28" i="4"/>
  <c r="B36" i="4"/>
  <c r="B44" i="4"/>
  <c r="B52" i="4"/>
  <c r="B60" i="4"/>
  <c r="B68" i="4"/>
  <c r="B76" i="4"/>
  <c r="B84" i="4"/>
  <c r="B92" i="4"/>
  <c r="B7" i="4"/>
  <c r="B15" i="4"/>
  <c r="B23" i="4"/>
  <c r="B31" i="4"/>
  <c r="B39" i="4"/>
  <c r="B47" i="4"/>
  <c r="B55" i="4"/>
  <c r="B63" i="4"/>
  <c r="B71" i="4"/>
  <c r="B79" i="4"/>
  <c r="B87" i="4"/>
  <c r="B95" i="4"/>
  <c r="B8" i="4"/>
  <c r="B16" i="4"/>
  <c r="B24" i="4"/>
  <c r="B32" i="4"/>
  <c r="B40" i="4"/>
  <c r="B48" i="4"/>
  <c r="B56" i="4"/>
  <c r="B64" i="4"/>
  <c r="B72" i="4"/>
  <c r="B80" i="4"/>
  <c r="B11" i="4"/>
  <c r="B19" i="4"/>
  <c r="B27" i="4"/>
  <c r="B35" i="4"/>
  <c r="B43" i="4"/>
  <c r="B51" i="4"/>
  <c r="B59" i="4"/>
  <c r="B67" i="4"/>
  <c r="B75" i="4"/>
  <c r="B83" i="4"/>
  <c r="B91" i="4"/>
  <c r="B99" i="4"/>
  <c r="B6" i="4"/>
  <c r="B22" i="4"/>
  <c r="B38" i="4"/>
  <c r="B54" i="4"/>
  <c r="B70" i="4"/>
  <c r="B86" i="4"/>
  <c r="B98" i="4"/>
  <c r="B9" i="4"/>
  <c r="B25" i="4"/>
  <c r="B41" i="4"/>
  <c r="B57" i="4"/>
  <c r="B73" i="4"/>
  <c r="B88" i="4"/>
  <c r="B100" i="4"/>
  <c r="B10" i="4"/>
  <c r="B26" i="4"/>
  <c r="B42" i="4"/>
  <c r="B58" i="4"/>
  <c r="B74" i="4"/>
  <c r="B89" i="4"/>
  <c r="B101" i="4"/>
  <c r="B13" i="4"/>
  <c r="B29" i="4"/>
  <c r="B45" i="4"/>
  <c r="B61" i="4"/>
  <c r="B77" i="4"/>
  <c r="B90" i="4"/>
  <c r="B4" i="4"/>
  <c r="B14" i="4"/>
  <c r="B30" i="4"/>
  <c r="B46" i="4"/>
  <c r="B62" i="4"/>
  <c r="B78" i="4"/>
  <c r="B93" i="4"/>
  <c r="B17" i="4"/>
  <c r="B33" i="4"/>
  <c r="B49" i="4"/>
  <c r="B65" i="4"/>
  <c r="B81" i="4"/>
  <c r="B94" i="4"/>
  <c r="B18" i="4"/>
  <c r="B34" i="4"/>
  <c r="B50" i="4"/>
  <c r="B66" i="4"/>
  <c r="B82" i="4"/>
  <c r="B96" i="4"/>
  <c r="B5" i="4"/>
  <c r="B21" i="4"/>
  <c r="B37" i="4"/>
  <c r="B53" i="4"/>
  <c r="B69" i="4"/>
  <c r="B85" i="4"/>
  <c r="B97" i="4"/>
  <c r="E13" i="17" l="1"/>
  <c r="E43" i="17"/>
  <c r="E99" i="17"/>
  <c r="E103" i="17"/>
  <c r="E35" i="17"/>
  <c r="E85" i="17"/>
  <c r="E15" i="17"/>
  <c r="E8" i="17"/>
  <c r="E32" i="17"/>
  <c r="E94" i="17"/>
  <c r="E39" i="17"/>
  <c r="E16" i="17"/>
  <c r="E22" i="17"/>
  <c r="E31" i="17"/>
  <c r="E17" i="17"/>
  <c r="E73" i="17"/>
  <c r="E27" i="17"/>
  <c r="E87" i="17"/>
  <c r="E88" i="17"/>
  <c r="H31" i="15" a="1"/>
  <c r="H31" i="15" s="1"/>
  <c r="H32" i="15" s="1"/>
  <c r="E7" i="17"/>
  <c r="N7" i="17" s="1"/>
  <c r="E92" i="17"/>
  <c r="E76" i="17"/>
  <c r="E57" i="17"/>
  <c r="E70" i="17"/>
  <c r="E83" i="17"/>
  <c r="E19" i="17"/>
  <c r="E50" i="17"/>
  <c r="E79" i="17"/>
  <c r="E72" i="17"/>
  <c r="E53" i="17"/>
  <c r="E20" i="17"/>
  <c r="E93" i="17"/>
  <c r="E77" i="17"/>
  <c r="E60" i="17"/>
  <c r="E41" i="17"/>
  <c r="E62" i="17"/>
  <c r="E75" i="17"/>
  <c r="E11" i="17"/>
  <c r="E42" i="17"/>
  <c r="E71" i="17"/>
  <c r="E49" i="17"/>
  <c r="E101" i="17"/>
  <c r="E74" i="17"/>
  <c r="E33" i="17"/>
  <c r="E86" i="17"/>
  <c r="E95" i="17"/>
  <c r="E52" i="17"/>
  <c r="E78" i="17"/>
  <c r="E23" i="17"/>
  <c r="E36" i="17"/>
  <c r="E56" i="17"/>
  <c r="E96" i="17"/>
  <c r="E61" i="17"/>
  <c r="E25" i="17"/>
  <c r="E67" i="17"/>
  <c r="E40" i="17"/>
  <c r="E21" i="17"/>
  <c r="E81" i="17"/>
  <c r="E64" i="17"/>
  <c r="E45" i="17"/>
  <c r="E28" i="17"/>
  <c r="E9" i="17"/>
  <c r="E46" i="17"/>
  <c r="E59" i="17"/>
  <c r="E90" i="17"/>
  <c r="E26" i="17"/>
  <c r="E55" i="17"/>
  <c r="E84" i="17"/>
  <c r="E30" i="17"/>
  <c r="E10" i="17"/>
  <c r="E68" i="17"/>
  <c r="E89" i="17"/>
  <c r="E66" i="17"/>
  <c r="E100" i="17"/>
  <c r="E104" i="17"/>
  <c r="E91" i="17"/>
  <c r="E14" i="17"/>
  <c r="E58" i="17"/>
  <c r="E69" i="17"/>
  <c r="E37" i="17"/>
  <c r="E80" i="17"/>
  <c r="E44" i="17"/>
  <c r="E54" i="17"/>
  <c r="E98" i="17"/>
  <c r="E34" i="17"/>
  <c r="E63" i="17"/>
  <c r="E24" i="17"/>
  <c r="E97" i="17"/>
  <c r="E65" i="17"/>
  <c r="E48" i="17"/>
  <c r="E29" i="17"/>
  <c r="E12" i="17"/>
  <c r="E102" i="17"/>
  <c r="E38" i="17"/>
  <c r="E51" i="17"/>
  <c r="E82" i="17"/>
  <c r="E18" i="17"/>
  <c r="E47" i="17"/>
  <c r="AYS5" i="15"/>
  <c r="AYR4" i="15"/>
  <c r="AYG5" i="11"/>
  <c r="AYF4" i="11"/>
  <c r="K8" i="17" l="1"/>
  <c r="P7" i="17"/>
  <c r="I8" i="17" s="1"/>
  <c r="H47" i="11"/>
  <c r="H47" i="18" s="1"/>
  <c r="H30" i="15"/>
  <c r="I27" i="15" s="1"/>
  <c r="I29" i="15" s="1"/>
  <c r="AYS4" i="15"/>
  <c r="AYT5" i="15"/>
  <c r="AYH5" i="11"/>
  <c r="AYG4" i="11"/>
  <c r="H48" i="11" l="1"/>
  <c r="H48" i="18" s="1"/>
  <c r="I45" i="11"/>
  <c r="I45" i="18" s="1"/>
  <c r="I26" i="15"/>
  <c r="I28" i="15" s="1"/>
  <c r="O8" i="17"/>
  <c r="H8" i="17"/>
  <c r="AYT4" i="15"/>
  <c r="AYU5" i="15"/>
  <c r="AYH4" i="11"/>
  <c r="AYI5" i="11"/>
  <c r="I20" i="15" l="1"/>
  <c r="I17" i="15"/>
  <c r="I44" i="11"/>
  <c r="I44" i="18" s="1"/>
  <c r="I21" i="15"/>
  <c r="I22" i="15"/>
  <c r="M8" i="17"/>
  <c r="AYU4" i="15"/>
  <c r="AYV5" i="15"/>
  <c r="AYJ5" i="11"/>
  <c r="AYI4" i="11"/>
  <c r="I49" i="18" l="1"/>
  <c r="I49" i="20" s="1"/>
  <c r="I14" i="11"/>
  <c r="I18" i="11"/>
  <c r="J9" i="17"/>
  <c r="I46" i="11"/>
  <c r="I46" i="18" s="1"/>
  <c r="I31" i="15" a="1"/>
  <c r="I31" i="15" s="1"/>
  <c r="I30" i="15" s="1"/>
  <c r="J27" i="15" s="1"/>
  <c r="J29" i="15" s="1"/>
  <c r="N8" i="17"/>
  <c r="P8" i="17" s="1"/>
  <c r="I9" i="17" s="1"/>
  <c r="I49" i="11"/>
  <c r="I20" i="11"/>
  <c r="I20" i="18" s="1"/>
  <c r="I19" i="15"/>
  <c r="AYW5" i="15"/>
  <c r="AYV4" i="15"/>
  <c r="AYK5" i="11"/>
  <c r="AYJ4" i="11"/>
  <c r="I96" i="11"/>
  <c r="I18" i="18" l="1"/>
  <c r="I14" i="18"/>
  <c r="I29" i="11"/>
  <c r="I21" i="11"/>
  <c r="I31" i="11"/>
  <c r="I116" i="11" s="1"/>
  <c r="I116" i="18" s="1"/>
  <c r="I47" i="11"/>
  <c r="I47" i="18" s="1"/>
  <c r="I12" i="11"/>
  <c r="I25" i="11"/>
  <c r="I32" i="15"/>
  <c r="J26" i="15"/>
  <c r="J28" i="15" s="1"/>
  <c r="K9" i="17"/>
  <c r="I16" i="11"/>
  <c r="I23" i="15"/>
  <c r="AYX5" i="15"/>
  <c r="AYW4" i="15"/>
  <c r="AYL5" i="11"/>
  <c r="AYK4" i="11"/>
  <c r="I66" i="11"/>
  <c r="I66" i="18" s="1"/>
  <c r="I21" i="18" l="1"/>
  <c r="I16" i="18"/>
  <c r="J21" i="15"/>
  <c r="J17" i="15"/>
  <c r="I48" i="11"/>
  <c r="I48" i="18" s="1"/>
  <c r="I32" i="11"/>
  <c r="I109" i="11" s="1"/>
  <c r="I109" i="18" s="1"/>
  <c r="I29" i="18"/>
  <c r="I31" i="18"/>
  <c r="I25" i="18"/>
  <c r="J45" i="11"/>
  <c r="J45" i="18" s="1"/>
  <c r="H9" i="17"/>
  <c r="J20" i="15"/>
  <c r="J22" i="15"/>
  <c r="I105" i="11"/>
  <c r="I105" i="18" s="1"/>
  <c r="I27" i="11"/>
  <c r="I110" i="11" s="1"/>
  <c r="I110" i="18" s="1"/>
  <c r="O9" i="17"/>
  <c r="I88" i="11"/>
  <c r="AYY5" i="15"/>
  <c r="AYX4" i="15"/>
  <c r="AYM5" i="11"/>
  <c r="AYL4" i="11"/>
  <c r="J96" i="11"/>
  <c r="M9" i="17" l="1"/>
  <c r="N9" i="17" s="1"/>
  <c r="P9" i="17" s="1"/>
  <c r="I10" i="17" s="1"/>
  <c r="I33" i="11"/>
  <c r="I88" i="18"/>
  <c r="I32" i="18"/>
  <c r="I27" i="18"/>
  <c r="J44" i="11"/>
  <c r="J44" i="18" s="1"/>
  <c r="J31" i="15" a="1"/>
  <c r="J31" i="15" s="1"/>
  <c r="J32" i="15" s="1"/>
  <c r="AYZ5" i="15"/>
  <c r="AYY4" i="15"/>
  <c r="AYN5" i="11"/>
  <c r="AYM4" i="11"/>
  <c r="J46" i="11" l="1"/>
  <c r="J46" i="18" s="1"/>
  <c r="J10" i="17"/>
  <c r="J49" i="18"/>
  <c r="J49" i="20" s="1"/>
  <c r="J14" i="11"/>
  <c r="I33" i="18"/>
  <c r="J30" i="15"/>
  <c r="K27" i="15" s="1"/>
  <c r="K29" i="15" s="1"/>
  <c r="J47" i="11"/>
  <c r="J47" i="18" s="1"/>
  <c r="K10" i="17"/>
  <c r="J49" i="11"/>
  <c r="J20" i="11"/>
  <c r="J20" i="18" s="1"/>
  <c r="J18" i="11"/>
  <c r="AYZ4" i="15"/>
  <c r="AZA5" i="15"/>
  <c r="AYO5" i="11"/>
  <c r="AYN4" i="11"/>
  <c r="J21" i="11" l="1"/>
  <c r="J18" i="18"/>
  <c r="J14" i="18"/>
  <c r="H10" i="17"/>
  <c r="J29" i="11"/>
  <c r="J31" i="11"/>
  <c r="J116" i="11" s="1"/>
  <c r="J116" i="18" s="1"/>
  <c r="K26" i="15"/>
  <c r="K28" i="15" s="1"/>
  <c r="K45" i="11"/>
  <c r="K45" i="18" s="1"/>
  <c r="O10" i="17"/>
  <c r="J12" i="11"/>
  <c r="J25" i="11"/>
  <c r="J16" i="11"/>
  <c r="J19" i="15"/>
  <c r="AZA4" i="15"/>
  <c r="AZB5" i="15"/>
  <c r="AYO4" i="11"/>
  <c r="AYP5" i="11"/>
  <c r="J48" i="11"/>
  <c r="J48" i="18" s="1"/>
  <c r="J66" i="11"/>
  <c r="J66" i="18" s="1"/>
  <c r="K96" i="11"/>
  <c r="J21" i="18" l="1"/>
  <c r="J32" i="18" s="1"/>
  <c r="J23" i="15"/>
  <c r="J32" i="11"/>
  <c r="J109" i="11" s="1"/>
  <c r="J109" i="18" s="1"/>
  <c r="K44" i="11"/>
  <c r="J16" i="18"/>
  <c r="K22" i="15"/>
  <c r="K17" i="15"/>
  <c r="M10" i="17"/>
  <c r="J11" i="17" s="1"/>
  <c r="J25" i="18"/>
  <c r="J31" i="18"/>
  <c r="J29" i="18"/>
  <c r="K20" i="15"/>
  <c r="K21" i="15"/>
  <c r="J105" i="11"/>
  <c r="J105" i="18" s="1"/>
  <c r="J27" i="11"/>
  <c r="J110" i="11" s="1"/>
  <c r="J110" i="18" s="1"/>
  <c r="J88" i="11"/>
  <c r="AZB4" i="15"/>
  <c r="AZC5" i="15"/>
  <c r="AYQ5" i="11"/>
  <c r="AYP4" i="11"/>
  <c r="K44" i="18" l="1"/>
  <c r="K49" i="18" s="1"/>
  <c r="K49" i="20" s="1"/>
  <c r="K14" i="11"/>
  <c r="K31" i="15" a="1"/>
  <c r="K31" i="15" s="1"/>
  <c r="K32" i="15" s="1"/>
  <c r="N10" i="17"/>
  <c r="K47" i="11" s="1"/>
  <c r="K47" i="18" s="1"/>
  <c r="K46" i="11"/>
  <c r="K46" i="18" s="1"/>
  <c r="J27" i="18"/>
  <c r="J88" i="18"/>
  <c r="J33" i="11"/>
  <c r="K19" i="15"/>
  <c r="AZC4" i="15"/>
  <c r="AZD5" i="15"/>
  <c r="AYR5" i="11"/>
  <c r="AYQ4" i="11"/>
  <c r="K14" i="18" l="1"/>
  <c r="P10" i="17"/>
  <c r="I11" i="17" s="1"/>
  <c r="O11" i="17" s="1"/>
  <c r="J33" i="18"/>
  <c r="K30" i="15"/>
  <c r="L27" i="15" s="1"/>
  <c r="L29" i="15" s="1"/>
  <c r="K11" i="17"/>
  <c r="K49" i="11"/>
  <c r="K18" i="11"/>
  <c r="K18" i="18" s="1"/>
  <c r="K20" i="11"/>
  <c r="K20" i="18" s="1"/>
  <c r="K21" i="11"/>
  <c r="K23" i="15"/>
  <c r="AZE5" i="15"/>
  <c r="AZD4" i="15"/>
  <c r="AYS5" i="11"/>
  <c r="AYR4" i="11"/>
  <c r="L96" i="11"/>
  <c r="K21" i="18" l="1"/>
  <c r="L26" i="15"/>
  <c r="H11" i="17"/>
  <c r="L45" i="11"/>
  <c r="L45" i="18" s="1"/>
  <c r="K31" i="11"/>
  <c r="K116" i="11" s="1"/>
  <c r="K116" i="18" s="1"/>
  <c r="K29" i="11"/>
  <c r="K12" i="11"/>
  <c r="K32" i="11"/>
  <c r="K109" i="11" s="1"/>
  <c r="K109" i="18" s="1"/>
  <c r="K25" i="11"/>
  <c r="K66" i="11"/>
  <c r="K66" i="18" s="1"/>
  <c r="K16" i="11"/>
  <c r="K48" i="11"/>
  <c r="K48" i="18" s="1"/>
  <c r="AZF5" i="15"/>
  <c r="AZE4" i="15"/>
  <c r="AYT5" i="11"/>
  <c r="AYS4" i="11"/>
  <c r="L44" i="11" l="1"/>
  <c r="K16" i="18"/>
  <c r="L17" i="15"/>
  <c r="L28" i="15"/>
  <c r="L22" i="15" s="1"/>
  <c r="L20" i="15"/>
  <c r="L21" i="15"/>
  <c r="M11" i="17"/>
  <c r="L46" i="11" s="1"/>
  <c r="L46" i="18" s="1"/>
  <c r="K32" i="18"/>
  <c r="K31" i="18"/>
  <c r="K29" i="18"/>
  <c r="K25" i="18"/>
  <c r="K27" i="11"/>
  <c r="K33" i="11" s="1"/>
  <c r="K88" i="11"/>
  <c r="K67" i="11"/>
  <c r="K105" i="11"/>
  <c r="K105" i="18" s="1"/>
  <c r="AZG5" i="15"/>
  <c r="AZF4" i="15"/>
  <c r="AYT4" i="11"/>
  <c r="AYU5" i="11"/>
  <c r="L44" i="18" l="1"/>
  <c r="L49" i="18" s="1"/>
  <c r="L49" i="20" s="1"/>
  <c r="L14" i="11"/>
  <c r="L14" i="18" s="1"/>
  <c r="L31" i="15" a="1"/>
  <c r="L31" i="15" s="1"/>
  <c r="L32" i="15" s="1"/>
  <c r="N11" i="17"/>
  <c r="K12" i="17" s="1"/>
  <c r="J12" i="17"/>
  <c r="K110" i="11"/>
  <c r="K110" i="18" s="1"/>
  <c r="K27" i="18"/>
  <c r="K88" i="18"/>
  <c r="K89" i="11"/>
  <c r="L21" i="11"/>
  <c r="AZH5" i="15"/>
  <c r="AZG4" i="15"/>
  <c r="AYV5" i="11"/>
  <c r="AYU4" i="11"/>
  <c r="M96" i="11"/>
  <c r="L21" i="18" l="1"/>
  <c r="P11" i="17"/>
  <c r="I12" i="17" s="1"/>
  <c r="O12" i="17" s="1"/>
  <c r="L30" i="15"/>
  <c r="M26" i="15" s="1"/>
  <c r="L47" i="11"/>
  <c r="L47" i="18" s="1"/>
  <c r="K33" i="18"/>
  <c r="L32" i="11"/>
  <c r="L109" i="11" s="1"/>
  <c r="L109" i="18" s="1"/>
  <c r="L49" i="11"/>
  <c r="L18" i="11"/>
  <c r="L18" i="18" s="1"/>
  <c r="L20" i="11"/>
  <c r="L20" i="18" s="1"/>
  <c r="L19" i="15"/>
  <c r="AZI5" i="15"/>
  <c r="AZH4" i="15"/>
  <c r="AYW5" i="11"/>
  <c r="AYV4" i="11"/>
  <c r="L23" i="15" l="1"/>
  <c r="M17" i="15"/>
  <c r="M28" i="15"/>
  <c r="M27" i="15"/>
  <c r="M29" i="15" s="1"/>
  <c r="H12" i="17"/>
  <c r="L48" i="11"/>
  <c r="L48" i="18" s="1"/>
  <c r="M45" i="11"/>
  <c r="M45" i="18" s="1"/>
  <c r="L32" i="18"/>
  <c r="L29" i="11"/>
  <c r="L31" i="11"/>
  <c r="L116" i="11" s="1"/>
  <c r="L116" i="18" s="1"/>
  <c r="L12" i="11"/>
  <c r="L25" i="11"/>
  <c r="L66" i="11"/>
  <c r="L66" i="18" s="1"/>
  <c r="L16" i="11"/>
  <c r="AZI4" i="15"/>
  <c r="AZJ5" i="15"/>
  <c r="AYX5" i="11"/>
  <c r="AYW4" i="11"/>
  <c r="M12" i="17" l="1"/>
  <c r="J13" i="17" s="1"/>
  <c r="L16" i="18"/>
  <c r="M21" i="15"/>
  <c r="M20" i="15"/>
  <c r="M22" i="15"/>
  <c r="M44" i="11"/>
  <c r="M44" i="18" s="1"/>
  <c r="L31" i="18"/>
  <c r="L29" i="18"/>
  <c r="L25" i="18"/>
  <c r="L27" i="11"/>
  <c r="L110" i="11" s="1"/>
  <c r="L110" i="18" s="1"/>
  <c r="L88" i="11"/>
  <c r="L105" i="11"/>
  <c r="L105" i="18" s="1"/>
  <c r="M31" i="15" a="1"/>
  <c r="M31" i="15" s="1"/>
  <c r="M32" i="15" s="1"/>
  <c r="L67" i="11"/>
  <c r="AZJ4" i="15"/>
  <c r="AZK5" i="15"/>
  <c r="AYX4" i="11"/>
  <c r="AYY5" i="11"/>
  <c r="N12" i="17" l="1"/>
  <c r="K13" i="17" s="1"/>
  <c r="M46" i="11"/>
  <c r="M46" i="18" s="1"/>
  <c r="M49" i="18"/>
  <c r="M49" i="20" s="1"/>
  <c r="M14" i="11"/>
  <c r="L33" i="11"/>
  <c r="L88" i="18"/>
  <c r="L27" i="18"/>
  <c r="L89" i="11"/>
  <c r="M30" i="15"/>
  <c r="N26" i="15" s="1"/>
  <c r="M19" i="15"/>
  <c r="AZK4" i="15"/>
  <c r="AZL5" i="15"/>
  <c r="AYZ5" i="11"/>
  <c r="AYY4" i="11"/>
  <c r="N96" i="11"/>
  <c r="M47" i="11" l="1"/>
  <c r="M47" i="18" s="1"/>
  <c r="P12" i="17"/>
  <c r="I13" i="17" s="1"/>
  <c r="O13" i="17" s="1"/>
  <c r="M14" i="18"/>
  <c r="N17" i="15"/>
  <c r="N28" i="15"/>
  <c r="L33" i="18"/>
  <c r="N27" i="15"/>
  <c r="N29" i="15" s="1"/>
  <c r="M49" i="11"/>
  <c r="M18" i="11"/>
  <c r="M18" i="18" s="1"/>
  <c r="M20" i="11"/>
  <c r="M20" i="18" s="1"/>
  <c r="M21" i="11"/>
  <c r="M23" i="15"/>
  <c r="AZM5" i="15"/>
  <c r="AZL4" i="15"/>
  <c r="AYZ4" i="11"/>
  <c r="AZA5" i="11"/>
  <c r="N45" i="11" l="1"/>
  <c r="N45" i="18" s="1"/>
  <c r="H13" i="17"/>
  <c r="M13" i="17" s="1"/>
  <c r="N13" i="17" s="1"/>
  <c r="M21" i="18"/>
  <c r="M29" i="11"/>
  <c r="M31" i="11"/>
  <c r="M116" i="11" s="1"/>
  <c r="M116" i="18" s="1"/>
  <c r="M12" i="11"/>
  <c r="M32" i="11"/>
  <c r="M109" i="11" s="1"/>
  <c r="M109" i="18" s="1"/>
  <c r="M25" i="11"/>
  <c r="N22" i="15"/>
  <c r="N21" i="15"/>
  <c r="N20" i="15"/>
  <c r="M16" i="11"/>
  <c r="M48" i="11"/>
  <c r="M48" i="18" s="1"/>
  <c r="M66" i="11"/>
  <c r="M66" i="18" s="1"/>
  <c r="N31" i="15" a="1"/>
  <c r="N31" i="15" s="1"/>
  <c r="AZN5" i="15"/>
  <c r="AZM4" i="15"/>
  <c r="AZA4" i="11"/>
  <c r="AZB5" i="11"/>
  <c r="N44" i="11" l="1"/>
  <c r="N44" i="18" s="1"/>
  <c r="N49" i="18" s="1"/>
  <c r="N49" i="20" s="1"/>
  <c r="N47" i="11"/>
  <c r="N47" i="18" s="1"/>
  <c r="K14" i="17"/>
  <c r="N46" i="11"/>
  <c r="N46" i="18" s="1"/>
  <c r="J14" i="17"/>
  <c r="P13" i="17"/>
  <c r="I14" i="17" s="1"/>
  <c r="O14" i="17" s="1"/>
  <c r="M16" i="18"/>
  <c r="M29" i="18"/>
  <c r="M25" i="18"/>
  <c r="M32" i="18"/>
  <c r="M31" i="18"/>
  <c r="M88" i="11"/>
  <c r="M105" i="11"/>
  <c r="M105" i="18" s="1"/>
  <c r="M27" i="11"/>
  <c r="N32" i="15"/>
  <c r="N30" i="15"/>
  <c r="AZO5" i="15"/>
  <c r="AZN4" i="15"/>
  <c r="AZC5" i="11"/>
  <c r="AZB4" i="11"/>
  <c r="O96" i="11"/>
  <c r="N14" i="11" l="1"/>
  <c r="N14" i="18" s="1"/>
  <c r="H14" i="17"/>
  <c r="M14" i="17" s="1"/>
  <c r="O45" i="11"/>
  <c r="O45" i="18" s="1"/>
  <c r="M27" i="18"/>
  <c r="M88" i="18"/>
  <c r="M110" i="11"/>
  <c r="M110" i="18" s="1"/>
  <c r="M33" i="11"/>
  <c r="N49" i="11"/>
  <c r="N18" i="11"/>
  <c r="N18" i="18" s="1"/>
  <c r="N20" i="11"/>
  <c r="N20" i="18" s="1"/>
  <c r="N19" i="15"/>
  <c r="O27" i="15"/>
  <c r="O29" i="15" s="1"/>
  <c r="O26" i="15"/>
  <c r="AZP5" i="15"/>
  <c r="AZO4" i="15"/>
  <c r="AZD5" i="11"/>
  <c r="AZC4" i="11"/>
  <c r="N21" i="11"/>
  <c r="O44" i="11" l="1"/>
  <c r="O44" i="18" s="1"/>
  <c r="O49" i="18" s="1"/>
  <c r="O49" i="20" s="1"/>
  <c r="N21" i="18"/>
  <c r="O17" i="15"/>
  <c r="O28" i="15"/>
  <c r="O22" i="15" s="1"/>
  <c r="M33" i="18"/>
  <c r="N31" i="11"/>
  <c r="N116" i="11" s="1"/>
  <c r="N116" i="18" s="1"/>
  <c r="N29" i="11"/>
  <c r="J15" i="17"/>
  <c r="O46" i="11"/>
  <c r="O46" i="18" s="1"/>
  <c r="N14" i="17"/>
  <c r="P14" i="17" s="1"/>
  <c r="I15" i="17" s="1"/>
  <c r="N12" i="11"/>
  <c r="N32" i="11"/>
  <c r="N109" i="11" s="1"/>
  <c r="N109" i="18" s="1"/>
  <c r="N25" i="11"/>
  <c r="N16" i="11"/>
  <c r="O20" i="15"/>
  <c r="O21" i="15"/>
  <c r="N23" i="15"/>
  <c r="AZQ5" i="15"/>
  <c r="AZP4" i="15"/>
  <c r="AZE5" i="11"/>
  <c r="AZD4" i="11"/>
  <c r="N48" i="11"/>
  <c r="N48" i="18" s="1"/>
  <c r="N66" i="11"/>
  <c r="N66" i="18" s="1"/>
  <c r="O14" i="11" l="1"/>
  <c r="O14" i="18" s="1"/>
  <c r="N16" i="18"/>
  <c r="N31" i="18"/>
  <c r="N29" i="18"/>
  <c r="N25" i="18"/>
  <c r="N32" i="18"/>
  <c r="N88" i="11"/>
  <c r="N27" i="11"/>
  <c r="N110" i="11" s="1"/>
  <c r="N110" i="18" s="1"/>
  <c r="O47" i="11"/>
  <c r="O47" i="18" s="1"/>
  <c r="K15" i="17"/>
  <c r="O31" i="15" a="1"/>
  <c r="O31" i="15" s="1"/>
  <c r="AZQ4" i="15"/>
  <c r="AZR5" i="15"/>
  <c r="AZF5" i="11"/>
  <c r="AZE4" i="11"/>
  <c r="N105" i="11"/>
  <c r="N105" i="18" s="1"/>
  <c r="N88" i="18" l="1"/>
  <c r="N27" i="18"/>
  <c r="N33" i="11"/>
  <c r="O15" i="17"/>
  <c r="P45" i="11"/>
  <c r="P45" i="18" s="1"/>
  <c r="H15" i="17"/>
  <c r="O30" i="15"/>
  <c r="O32" i="15"/>
  <c r="AZR4" i="15"/>
  <c r="AZS5" i="15"/>
  <c r="AZF4" i="11"/>
  <c r="AZG5" i="11"/>
  <c r="P96" i="11"/>
  <c r="N33" i="18" l="1"/>
  <c r="M15" i="17"/>
  <c r="N15" i="17" s="1"/>
  <c r="P44" i="11"/>
  <c r="P44" i="18" s="1"/>
  <c r="O49" i="11"/>
  <c r="O20" i="11"/>
  <c r="O20" i="18" s="1"/>
  <c r="O18" i="11"/>
  <c r="O18" i="18" s="1"/>
  <c r="O19" i="15"/>
  <c r="O21" i="11"/>
  <c r="P27" i="15"/>
  <c r="P29" i="15" s="1"/>
  <c r="P26" i="15"/>
  <c r="AZS4" i="15"/>
  <c r="AZT5" i="15"/>
  <c r="AZH5" i="11"/>
  <c r="AZG4" i="11"/>
  <c r="O21" i="18" l="1"/>
  <c r="O23" i="15"/>
  <c r="P15" i="17"/>
  <c r="I16" i="17" s="1"/>
  <c r="P49" i="18"/>
  <c r="P49" i="20" s="1"/>
  <c r="P17" i="15"/>
  <c r="P28" i="15"/>
  <c r="P22" i="15" s="1"/>
  <c r="P14" i="11"/>
  <c r="O29" i="11"/>
  <c r="O31" i="11"/>
  <c r="O116" i="11" s="1"/>
  <c r="O116" i="18" s="1"/>
  <c r="P47" i="11"/>
  <c r="P47" i="18" s="1"/>
  <c r="K16" i="17"/>
  <c r="J16" i="17"/>
  <c r="P46" i="11"/>
  <c r="P46" i="18" s="1"/>
  <c r="O12" i="11"/>
  <c r="O32" i="11"/>
  <c r="O109" i="11" s="1"/>
  <c r="O109" i="18" s="1"/>
  <c r="O25" i="11"/>
  <c r="O16" i="11"/>
  <c r="P21" i="15"/>
  <c r="P20" i="15"/>
  <c r="O48" i="11"/>
  <c r="O48" i="18" s="1"/>
  <c r="O66" i="11"/>
  <c r="O66" i="18" s="1"/>
  <c r="AZU5" i="15"/>
  <c r="AZT4" i="15"/>
  <c r="AZI5" i="11"/>
  <c r="AZH4" i="11"/>
  <c r="O16" i="18" l="1"/>
  <c r="P14" i="18"/>
  <c r="O25" i="18"/>
  <c r="O32" i="18"/>
  <c r="O31" i="18"/>
  <c r="O29" i="18"/>
  <c r="O88" i="11"/>
  <c r="H16" i="17"/>
  <c r="O16" i="17"/>
  <c r="Q45" i="11"/>
  <c r="Q45" i="18" s="1"/>
  <c r="O105" i="11"/>
  <c r="O105" i="18" s="1"/>
  <c r="O27" i="11"/>
  <c r="O110" i="11" s="1"/>
  <c r="O110" i="18" s="1"/>
  <c r="P31" i="15" a="1"/>
  <c r="P31" i="15" s="1"/>
  <c r="P32" i="15" s="1"/>
  <c r="AZV5" i="15"/>
  <c r="AZU4" i="15"/>
  <c r="AZJ5" i="11"/>
  <c r="AZI4" i="11"/>
  <c r="O88" i="18" l="1"/>
  <c r="O27" i="18"/>
  <c r="O33" i="11"/>
  <c r="Q44" i="11"/>
  <c r="Q44" i="18" s="1"/>
  <c r="M16" i="17"/>
  <c r="P49" i="11"/>
  <c r="P18" i="11"/>
  <c r="P18" i="18" s="1"/>
  <c r="P20" i="11"/>
  <c r="P20" i="18" s="1"/>
  <c r="P19" i="15"/>
  <c r="P30" i="15"/>
  <c r="Q27" i="15" s="1"/>
  <c r="Q29" i="15" s="1"/>
  <c r="AZW5" i="15"/>
  <c r="AZV4" i="15"/>
  <c r="AZK5" i="11"/>
  <c r="AZJ4" i="11"/>
  <c r="P21" i="11"/>
  <c r="Q96" i="11"/>
  <c r="P21" i="18" l="1"/>
  <c r="Q49" i="18"/>
  <c r="Q49" i="20" s="1"/>
  <c r="Q14" i="11"/>
  <c r="O33" i="18"/>
  <c r="P29" i="11"/>
  <c r="P31" i="11"/>
  <c r="P116" i="11" s="1"/>
  <c r="P116" i="18" s="1"/>
  <c r="J17" i="17"/>
  <c r="Q46" i="11"/>
  <c r="Q46" i="18" s="1"/>
  <c r="N16" i="17"/>
  <c r="P16" i="17" s="1"/>
  <c r="I17" i="17" s="1"/>
  <c r="P12" i="11"/>
  <c r="P32" i="11"/>
  <c r="P109" i="11" s="1"/>
  <c r="P109" i="18" s="1"/>
  <c r="P25" i="11"/>
  <c r="P16" i="11"/>
  <c r="Q26" i="15"/>
  <c r="P23" i="15"/>
  <c r="AZX5" i="15"/>
  <c r="AZW4" i="15"/>
  <c r="AZK4" i="11"/>
  <c r="AZL5" i="11"/>
  <c r="P48" i="11"/>
  <c r="P48" i="18" s="1"/>
  <c r="P66" i="11"/>
  <c r="P66" i="18" s="1"/>
  <c r="P16" i="18" l="1"/>
  <c r="Q14" i="18"/>
  <c r="Q17" i="15"/>
  <c r="Q28" i="15"/>
  <c r="Q22" i="15" s="1"/>
  <c r="P32" i="18"/>
  <c r="P29" i="18"/>
  <c r="P25" i="18"/>
  <c r="P31" i="18"/>
  <c r="P88" i="11"/>
  <c r="P27" i="11"/>
  <c r="P110" i="11" s="1"/>
  <c r="P110" i="18" s="1"/>
  <c r="Q47" i="11"/>
  <c r="Q47" i="18" s="1"/>
  <c r="K17" i="17"/>
  <c r="P105" i="11"/>
  <c r="P105" i="18" s="1"/>
  <c r="Q21" i="15"/>
  <c r="Q20" i="15"/>
  <c r="AZY5" i="15"/>
  <c r="AZX4" i="15"/>
  <c r="AZM5" i="11"/>
  <c r="AZL4" i="11"/>
  <c r="P33" i="11" l="1"/>
  <c r="P88" i="18"/>
  <c r="P27" i="18"/>
  <c r="H17" i="17"/>
  <c r="Q31" i="15" a="1"/>
  <c r="Q31" i="15" s="1"/>
  <c r="Q32" i="15" s="1"/>
  <c r="AZY4" i="15"/>
  <c r="AZZ5" i="15"/>
  <c r="AZM4" i="11"/>
  <c r="AZN5" i="11"/>
  <c r="R96" i="11"/>
  <c r="P33" i="18" l="1"/>
  <c r="R44" i="11"/>
  <c r="R44" i="18" s="1"/>
  <c r="M17" i="17"/>
  <c r="N17" i="17" s="1"/>
  <c r="O17" i="17"/>
  <c r="R45" i="11"/>
  <c r="R45" i="18" s="1"/>
  <c r="Q49" i="11"/>
  <c r="Q20" i="11"/>
  <c r="Q20" i="18" s="1"/>
  <c r="Q18" i="11"/>
  <c r="Q18" i="18" s="1"/>
  <c r="Q19" i="15"/>
  <c r="Q30" i="15"/>
  <c r="R27" i="15" s="1"/>
  <c r="R29" i="15" s="1"/>
  <c r="AZZ4" i="15"/>
  <c r="BAA5" i="15"/>
  <c r="AZO5" i="11"/>
  <c r="AZN4" i="11"/>
  <c r="Q21" i="11"/>
  <c r="Q21" i="18" l="1"/>
  <c r="P17" i="17"/>
  <c r="I18" i="17" s="1"/>
  <c r="O18" i="17" s="1"/>
  <c r="R49" i="18"/>
  <c r="R49" i="20" s="1"/>
  <c r="R14" i="11"/>
  <c r="Q31" i="11"/>
  <c r="Q116" i="11" s="1"/>
  <c r="Q116" i="18" s="1"/>
  <c r="Q29" i="11"/>
  <c r="J18" i="17"/>
  <c r="R46" i="11"/>
  <c r="R46" i="18" s="1"/>
  <c r="K18" i="17"/>
  <c r="R47" i="11"/>
  <c r="R47" i="18" s="1"/>
  <c r="Q12" i="11"/>
  <c r="Q32" i="11"/>
  <c r="Q109" i="11" s="1"/>
  <c r="Q109" i="18" s="1"/>
  <c r="Q25" i="11"/>
  <c r="Q16" i="11"/>
  <c r="R26" i="15"/>
  <c r="Q23" i="15"/>
  <c r="BAA4" i="15"/>
  <c r="BAB5" i="15"/>
  <c r="AZP5" i="11"/>
  <c r="AZO4" i="11"/>
  <c r="Q48" i="11"/>
  <c r="Q48" i="18" s="1"/>
  <c r="Q66" i="11"/>
  <c r="Q66" i="18" s="1"/>
  <c r="Q16" i="18" l="1"/>
  <c r="R14" i="18"/>
  <c r="R17" i="15"/>
  <c r="R28" i="15"/>
  <c r="R22" i="15" s="1"/>
  <c r="Q25" i="18"/>
  <c r="Q32" i="18"/>
  <c r="Q31" i="18"/>
  <c r="Q29" i="18"/>
  <c r="S45" i="11"/>
  <c r="S45" i="18" s="1"/>
  <c r="Q88" i="11"/>
  <c r="H18" i="17"/>
  <c r="Q27" i="11"/>
  <c r="Q110" i="11" s="1"/>
  <c r="Q110" i="18" s="1"/>
  <c r="Q105" i="11"/>
  <c r="Q105" i="18" s="1"/>
  <c r="R21" i="15"/>
  <c r="R20" i="15"/>
  <c r="BAC5" i="15"/>
  <c r="BAB4" i="15"/>
  <c r="AZQ5" i="11"/>
  <c r="AZP4" i="11"/>
  <c r="S44" i="11" l="1"/>
  <c r="Q33" i="11"/>
  <c r="M18" i="17"/>
  <c r="J19" i="17" s="1"/>
  <c r="Q88" i="18"/>
  <c r="Q27" i="18"/>
  <c r="R31" i="15" a="1"/>
  <c r="R31" i="15" s="1"/>
  <c r="R32" i="15" s="1"/>
  <c r="BAD5" i="15"/>
  <c r="BAC4" i="15"/>
  <c r="AZQ4" i="11"/>
  <c r="AZR5" i="11"/>
  <c r="S96" i="11"/>
  <c r="S44" i="18" l="1"/>
  <c r="S49" i="18" s="1"/>
  <c r="S49" i="20" s="1"/>
  <c r="S14" i="11"/>
  <c r="N18" i="17"/>
  <c r="K19" i="17" s="1"/>
  <c r="S46" i="11"/>
  <c r="S46" i="18" s="1"/>
  <c r="Q33" i="18"/>
  <c r="R49" i="11"/>
  <c r="R20" i="11"/>
  <c r="R20" i="18" s="1"/>
  <c r="R18" i="11"/>
  <c r="R18" i="18" s="1"/>
  <c r="R30" i="15"/>
  <c r="S27" i="15" s="1"/>
  <c r="S29" i="15" s="1"/>
  <c r="BAE5" i="15"/>
  <c r="BAD4" i="15"/>
  <c r="AZR4" i="11"/>
  <c r="AZS5" i="11"/>
  <c r="R21" i="11"/>
  <c r="R21" i="18" l="1"/>
  <c r="S14" i="18"/>
  <c r="P18" i="17"/>
  <c r="I19" i="17" s="1"/>
  <c r="O19" i="17" s="1"/>
  <c r="S47" i="11"/>
  <c r="S47" i="18" s="1"/>
  <c r="R31" i="11"/>
  <c r="R116" i="11" s="1"/>
  <c r="R116" i="18" s="1"/>
  <c r="R29" i="11"/>
  <c r="R12" i="11"/>
  <c r="R32" i="11"/>
  <c r="R109" i="11" s="1"/>
  <c r="R109" i="18" s="1"/>
  <c r="R25" i="11"/>
  <c r="R16" i="11"/>
  <c r="R19" i="15"/>
  <c r="S26" i="15"/>
  <c r="BAF5" i="15"/>
  <c r="BAE4" i="15"/>
  <c r="AZT5" i="11"/>
  <c r="AZS4" i="11"/>
  <c r="R66" i="11"/>
  <c r="R66" i="18" s="1"/>
  <c r="R48" i="11"/>
  <c r="R48" i="18" s="1"/>
  <c r="R16" i="18" l="1"/>
  <c r="S17" i="15"/>
  <c r="S28" i="15"/>
  <c r="S22" i="15" s="1"/>
  <c r="T45" i="11"/>
  <c r="T45" i="18" s="1"/>
  <c r="H19" i="17"/>
  <c r="R25" i="18"/>
  <c r="R32" i="18"/>
  <c r="R31" i="18"/>
  <c r="R29" i="18"/>
  <c r="R88" i="11"/>
  <c r="R105" i="11"/>
  <c r="R105" i="18" s="1"/>
  <c r="R27" i="11"/>
  <c r="R110" i="11" s="1"/>
  <c r="R110" i="18" s="1"/>
  <c r="S21" i="15"/>
  <c r="S20" i="15"/>
  <c r="BAF4" i="15"/>
  <c r="BAG5" i="15"/>
  <c r="R23" i="15"/>
  <c r="AZT4" i="11"/>
  <c r="AZU5" i="11"/>
  <c r="T44" i="11" l="1"/>
  <c r="M19" i="17"/>
  <c r="N19" i="17" s="1"/>
  <c r="T47" i="11" s="1"/>
  <c r="T47" i="18" s="1"/>
  <c r="R33" i="11"/>
  <c r="R27" i="18"/>
  <c r="R88" i="18"/>
  <c r="S19" i="15"/>
  <c r="S31" i="15" a="1"/>
  <c r="S31" i="15" s="1"/>
  <c r="S32" i="15" s="1"/>
  <c r="BAG4" i="15"/>
  <c r="BAH5" i="15"/>
  <c r="AZV5" i="11"/>
  <c r="AZU4" i="11"/>
  <c r="S21" i="11"/>
  <c r="T96" i="11"/>
  <c r="T44" i="18" l="1"/>
  <c r="T49" i="18" s="1"/>
  <c r="T49" i="20" s="1"/>
  <c r="S21" i="18"/>
  <c r="T14" i="11"/>
  <c r="P19" i="17"/>
  <c r="I20" i="17" s="1"/>
  <c r="U45" i="11" s="1"/>
  <c r="U45" i="18" s="1"/>
  <c r="K20" i="17"/>
  <c r="J20" i="17"/>
  <c r="T46" i="11"/>
  <c r="T46" i="18" s="1"/>
  <c r="R33" i="18"/>
  <c r="S32" i="11"/>
  <c r="S109" i="11" s="1"/>
  <c r="S109" i="18" s="1"/>
  <c r="S49" i="11"/>
  <c r="S18" i="11"/>
  <c r="S18" i="18" s="1"/>
  <c r="S20" i="11"/>
  <c r="S20" i="18" s="1"/>
  <c r="S30" i="15"/>
  <c r="BAH4" i="15"/>
  <c r="BAI5" i="15"/>
  <c r="AZV4" i="11"/>
  <c r="AZW5" i="11"/>
  <c r="S48" i="11"/>
  <c r="S48" i="18" s="1"/>
  <c r="T14" i="18" l="1"/>
  <c r="H20" i="17"/>
  <c r="O20" i="17"/>
  <c r="S32" i="18"/>
  <c r="S31" i="11"/>
  <c r="S116" i="11" s="1"/>
  <c r="S116" i="18" s="1"/>
  <c r="S29" i="11"/>
  <c r="S12" i="11"/>
  <c r="S25" i="11"/>
  <c r="S16" i="11"/>
  <c r="S66" i="11"/>
  <c r="S66" i="18" s="1"/>
  <c r="T27" i="15"/>
  <c r="T29" i="15" s="1"/>
  <c r="T26" i="15"/>
  <c r="S23" i="15"/>
  <c r="BAI4" i="15"/>
  <c r="BAJ5" i="15"/>
  <c r="AZX5" i="11"/>
  <c r="AZW4" i="11"/>
  <c r="U44" i="11" l="1"/>
  <c r="S16" i="18"/>
  <c r="T17" i="15"/>
  <c r="T28" i="15"/>
  <c r="T22" i="15" s="1"/>
  <c r="M20" i="17"/>
  <c r="J21" i="17" s="1"/>
  <c r="S29" i="18"/>
  <c r="S31" i="18"/>
  <c r="S25" i="18"/>
  <c r="S88" i="11"/>
  <c r="S105" i="11"/>
  <c r="S105" i="18" s="1"/>
  <c r="S27" i="11"/>
  <c r="T21" i="15"/>
  <c r="T20" i="15"/>
  <c r="BAK5" i="15"/>
  <c r="BAJ4" i="15"/>
  <c r="AZY5" i="11"/>
  <c r="AZX4" i="11"/>
  <c r="U44" i="18" l="1"/>
  <c r="U49" i="18" s="1"/>
  <c r="U49" i="20" s="1"/>
  <c r="U14" i="11"/>
  <c r="N20" i="17"/>
  <c r="P20" i="17" s="1"/>
  <c r="I21" i="17" s="1"/>
  <c r="U46" i="11"/>
  <c r="U46" i="18" s="1"/>
  <c r="S27" i="18"/>
  <c r="S88" i="18"/>
  <c r="S33" i="11"/>
  <c r="S110" i="11"/>
  <c r="S110" i="18" s="1"/>
  <c r="T49" i="11"/>
  <c r="T20" i="11"/>
  <c r="T20" i="18" s="1"/>
  <c r="T18" i="11"/>
  <c r="T18" i="18" s="1"/>
  <c r="T19" i="15"/>
  <c r="T31" i="15" a="1"/>
  <c r="T31" i="15" s="1"/>
  <c r="T30" i="15" s="1"/>
  <c r="U27" i="15" s="1"/>
  <c r="U29" i="15" s="1"/>
  <c r="T21" i="11"/>
  <c r="BAL5" i="15"/>
  <c r="BAK4" i="15"/>
  <c r="AZZ5" i="11"/>
  <c r="AZY4" i="11"/>
  <c r="U96" i="11"/>
  <c r="T21" i="18" l="1"/>
  <c r="U14" i="18"/>
  <c r="S33" i="18"/>
  <c r="U47" i="11"/>
  <c r="U47" i="18" s="1"/>
  <c r="K21" i="17"/>
  <c r="T29" i="11"/>
  <c r="T31" i="11"/>
  <c r="T116" i="11" s="1"/>
  <c r="T116" i="18" s="1"/>
  <c r="H21" i="17"/>
  <c r="T12" i="11"/>
  <c r="T32" i="11"/>
  <c r="T109" i="11" s="1"/>
  <c r="T109" i="18" s="1"/>
  <c r="T25" i="11"/>
  <c r="T66" i="11"/>
  <c r="T66" i="18" s="1"/>
  <c r="T16" i="11"/>
  <c r="U26" i="15"/>
  <c r="T32" i="15"/>
  <c r="BAM5" i="15"/>
  <c r="BAL4" i="15"/>
  <c r="T48" i="11"/>
  <c r="T48" i="18" s="1"/>
  <c r="AZZ4" i="11"/>
  <c r="BAA5" i="11"/>
  <c r="T16" i="18" l="1"/>
  <c r="U17" i="15"/>
  <c r="U28" i="15"/>
  <c r="U22" i="15" s="1"/>
  <c r="T25" i="18"/>
  <c r="T32" i="18"/>
  <c r="T31" i="18"/>
  <c r="T29" i="18"/>
  <c r="T27" i="11"/>
  <c r="T110" i="11" s="1"/>
  <c r="T110" i="18" s="1"/>
  <c r="T88" i="11"/>
  <c r="V44" i="11"/>
  <c r="V44" i="18" s="1"/>
  <c r="M21" i="17"/>
  <c r="N21" i="17" s="1"/>
  <c r="V45" i="11"/>
  <c r="V45" i="18" s="1"/>
  <c r="O21" i="17"/>
  <c r="T105" i="11"/>
  <c r="T105" i="18" s="1"/>
  <c r="U20" i="15"/>
  <c r="U21" i="15"/>
  <c r="T23" i="15"/>
  <c r="BAN5" i="15"/>
  <c r="BAM4" i="15"/>
  <c r="BAB5" i="11"/>
  <c r="BAA4" i="11"/>
  <c r="P21" i="17" l="1"/>
  <c r="I22" i="17" s="1"/>
  <c r="V49" i="18"/>
  <c r="V49" i="20" s="1"/>
  <c r="V14" i="11"/>
  <c r="T88" i="18"/>
  <c r="T27" i="18"/>
  <c r="T33" i="11"/>
  <c r="K22" i="17"/>
  <c r="V47" i="11"/>
  <c r="V47" i="18" s="1"/>
  <c r="V46" i="11"/>
  <c r="V46" i="18" s="1"/>
  <c r="J22" i="17"/>
  <c r="U31" i="15" a="1"/>
  <c r="U31" i="15" s="1"/>
  <c r="U30" i="15" s="1"/>
  <c r="V27" i="15" s="1"/>
  <c r="V29" i="15" s="1"/>
  <c r="BAN4" i="15"/>
  <c r="BAO5" i="15"/>
  <c r="BAC5" i="11"/>
  <c r="BAB4" i="11"/>
  <c r="V96" i="11"/>
  <c r="V14" i="18" l="1"/>
  <c r="T33" i="18"/>
  <c r="H22" i="17"/>
  <c r="U32" i="15"/>
  <c r="V26" i="15"/>
  <c r="V28" i="15" s="1"/>
  <c r="U49" i="11"/>
  <c r="U18" i="11"/>
  <c r="U18" i="18" s="1"/>
  <c r="U20" i="11"/>
  <c r="U20" i="18" s="1"/>
  <c r="U19" i="15"/>
  <c r="BAO4" i="15"/>
  <c r="BAP5" i="15"/>
  <c r="U21" i="11"/>
  <c r="BAC4" i="11"/>
  <c r="BAD5" i="11"/>
  <c r="U21" i="18" l="1"/>
  <c r="V20" i="15"/>
  <c r="V17" i="15"/>
  <c r="U29" i="11"/>
  <c r="U31" i="11"/>
  <c r="U116" i="11" s="1"/>
  <c r="U116" i="18" s="1"/>
  <c r="W45" i="11"/>
  <c r="W45" i="18" s="1"/>
  <c r="O22" i="17"/>
  <c r="M22" i="17"/>
  <c r="W44" i="11"/>
  <c r="W44" i="18" s="1"/>
  <c r="U12" i="11"/>
  <c r="U32" i="11"/>
  <c r="U109" i="11" s="1"/>
  <c r="U109" i="18" s="1"/>
  <c r="U25" i="11"/>
  <c r="V21" i="15"/>
  <c r="V22" i="15"/>
  <c r="U16" i="11"/>
  <c r="BAP4" i="15"/>
  <c r="BAQ5" i="15"/>
  <c r="U48" i="11"/>
  <c r="U48" i="18" s="1"/>
  <c r="BAE5" i="11"/>
  <c r="BAD4" i="11"/>
  <c r="U66" i="11"/>
  <c r="U66" i="18" s="1"/>
  <c r="U16" i="18" l="1"/>
  <c r="W49" i="18"/>
  <c r="W49" i="20" s="1"/>
  <c r="W14" i="11"/>
  <c r="U31" i="18"/>
  <c r="U29" i="18"/>
  <c r="U25" i="18"/>
  <c r="U32" i="18"/>
  <c r="U88" i="11"/>
  <c r="N22" i="17"/>
  <c r="J23" i="17"/>
  <c r="W46" i="11"/>
  <c r="W46" i="18" s="1"/>
  <c r="U105" i="11"/>
  <c r="U105" i="18" s="1"/>
  <c r="U27" i="11"/>
  <c r="U110" i="11" s="1"/>
  <c r="U110" i="18" s="1"/>
  <c r="V31" i="15" a="1"/>
  <c r="V31" i="15" s="1"/>
  <c r="V30" i="15" s="1"/>
  <c r="W27" i="15" s="1"/>
  <c r="W29" i="15" s="1"/>
  <c r="U23" i="15"/>
  <c r="BAQ4" i="15"/>
  <c r="BAR5" i="15"/>
  <c r="BAF5" i="11"/>
  <c r="BAE4" i="11"/>
  <c r="P22" i="17" l="1"/>
  <c r="I23" i="17" s="1"/>
  <c r="W14" i="18"/>
  <c r="U27" i="18"/>
  <c r="U88" i="18"/>
  <c r="K23" i="17"/>
  <c r="W47" i="11"/>
  <c r="W47" i="18" s="1"/>
  <c r="U33" i="11"/>
  <c r="W26" i="15"/>
  <c r="W28" i="15" s="1"/>
  <c r="V32" i="15"/>
  <c r="BAS5" i="15"/>
  <c r="BAR4" i="15"/>
  <c r="BAG5" i="11"/>
  <c r="BAF4" i="11"/>
  <c r="W96" i="11"/>
  <c r="H23" i="17" l="1"/>
  <c r="M23" i="17" s="1"/>
  <c r="N23" i="17" s="1"/>
  <c r="O23" i="17"/>
  <c r="X45" i="11"/>
  <c r="X45" i="18" s="1"/>
  <c r="W22" i="15"/>
  <c r="W17" i="15"/>
  <c r="U33" i="18"/>
  <c r="W20" i="15"/>
  <c r="W21" i="15"/>
  <c r="V49" i="11"/>
  <c r="V18" i="11"/>
  <c r="V18" i="18" s="1"/>
  <c r="V20" i="11"/>
  <c r="V20" i="18" s="1"/>
  <c r="BAT5" i="15"/>
  <c r="BAS4" i="15"/>
  <c r="V21" i="11"/>
  <c r="BAH5" i="11"/>
  <c r="BAG4" i="11"/>
  <c r="X44" i="11" l="1"/>
  <c r="X44" i="18" s="1"/>
  <c r="X49" i="18" s="1"/>
  <c r="X49" i="20" s="1"/>
  <c r="V21" i="18"/>
  <c r="P23" i="17"/>
  <c r="I24" i="17" s="1"/>
  <c r="W31" i="15" a="1"/>
  <c r="W31" i="15" s="1"/>
  <c r="W30" i="15" s="1"/>
  <c r="X27" i="15" s="1"/>
  <c r="X29" i="15" s="1"/>
  <c r="V31" i="11"/>
  <c r="V116" i="11" s="1"/>
  <c r="V116" i="18" s="1"/>
  <c r="V29" i="11"/>
  <c r="K24" i="17"/>
  <c r="X47" i="11"/>
  <c r="X47" i="18" s="1"/>
  <c r="X46" i="11"/>
  <c r="X46" i="18" s="1"/>
  <c r="J24" i="17"/>
  <c r="V12" i="11"/>
  <c r="V32" i="11"/>
  <c r="V109" i="11" s="1"/>
  <c r="V109" i="18" s="1"/>
  <c r="V25" i="11"/>
  <c r="V16" i="11"/>
  <c r="V19" i="15"/>
  <c r="V48" i="11"/>
  <c r="V48" i="18" s="1"/>
  <c r="BAU5" i="15"/>
  <c r="BAT4" i="15"/>
  <c r="V66" i="11"/>
  <c r="V66" i="18" s="1"/>
  <c r="BAI5" i="11"/>
  <c r="BAH4" i="11"/>
  <c r="X14" i="11" l="1"/>
  <c r="V16" i="18"/>
  <c r="X14" i="18"/>
  <c r="X26" i="15"/>
  <c r="W32" i="15"/>
  <c r="V29" i="18"/>
  <c r="V31" i="18"/>
  <c r="V32" i="18"/>
  <c r="V25" i="18"/>
  <c r="H24" i="17"/>
  <c r="V88" i="11"/>
  <c r="V27" i="11"/>
  <c r="V110" i="11" s="1"/>
  <c r="V110" i="18" s="1"/>
  <c r="O24" i="17"/>
  <c r="Y45" i="11"/>
  <c r="Y45" i="18" s="1"/>
  <c r="V105" i="11"/>
  <c r="V105" i="18" s="1"/>
  <c r="V23" i="15"/>
  <c r="BAV5" i="15"/>
  <c r="BAU4" i="15"/>
  <c r="BAJ5" i="11"/>
  <c r="BAI4" i="11"/>
  <c r="X96" i="11"/>
  <c r="Y44" i="11" l="1"/>
  <c r="X17" i="15"/>
  <c r="X28" i="15"/>
  <c r="X22" i="15" s="1"/>
  <c r="X20" i="15"/>
  <c r="X21" i="15"/>
  <c r="V27" i="18"/>
  <c r="V88" i="18"/>
  <c r="V33" i="11"/>
  <c r="M24" i="17"/>
  <c r="J25" i="17" s="1"/>
  <c r="W21" i="11"/>
  <c r="BAV4" i="15"/>
  <c r="BAW5" i="15"/>
  <c r="BAK5" i="11"/>
  <c r="BAJ4" i="11"/>
  <c r="Y14" i="11" l="1"/>
  <c r="Y14" i="18" s="1"/>
  <c r="Y44" i="18"/>
  <c r="Y49" i="18" s="1"/>
  <c r="Y49" i="20" s="1"/>
  <c r="W21" i="18"/>
  <c r="Y18" i="11"/>
  <c r="X31" i="15" a="1"/>
  <c r="X31" i="15" s="1"/>
  <c r="X32" i="15" s="1"/>
  <c r="Y46" i="11"/>
  <c r="Y46" i="18" s="1"/>
  <c r="N24" i="17"/>
  <c r="Y47" i="11" s="1"/>
  <c r="Y47" i="18" s="1"/>
  <c r="V33" i="18"/>
  <c r="W32" i="11"/>
  <c r="W109" i="11" s="1"/>
  <c r="W109" i="18" s="1"/>
  <c r="W49" i="11"/>
  <c r="W18" i="11"/>
  <c r="W18" i="18" s="1"/>
  <c r="W20" i="11"/>
  <c r="W20" i="18" s="1"/>
  <c r="W19" i="15"/>
  <c r="BAW4" i="15"/>
  <c r="BAX5" i="15"/>
  <c r="BAL5" i="11"/>
  <c r="BAK4" i="11"/>
  <c r="Y96" i="11"/>
  <c r="P24" i="17" l="1"/>
  <c r="I25" i="17" s="1"/>
  <c r="X30" i="15"/>
  <c r="Y27" i="15" s="1"/>
  <c r="Y29" i="15" s="1"/>
  <c r="K25" i="17"/>
  <c r="W32" i="18"/>
  <c r="W31" i="11"/>
  <c r="W116" i="11" s="1"/>
  <c r="W116" i="18" s="1"/>
  <c r="W29" i="11"/>
  <c r="W12" i="11"/>
  <c r="W25" i="11"/>
  <c r="W16" i="11"/>
  <c r="W48" i="11"/>
  <c r="W48" i="18" s="1"/>
  <c r="W66" i="11"/>
  <c r="W66" i="18" s="1"/>
  <c r="W23" i="15"/>
  <c r="BAX4" i="15"/>
  <c r="BAY5" i="15"/>
  <c r="BAM5" i="11"/>
  <c r="BAL4" i="11"/>
  <c r="Z45" i="11" l="1"/>
  <c r="Z45" i="18" s="1"/>
  <c r="O25" i="17"/>
  <c r="W16" i="18"/>
  <c r="Y26" i="15"/>
  <c r="H25" i="17"/>
  <c r="W25" i="18"/>
  <c r="W31" i="18"/>
  <c r="W29" i="18"/>
  <c r="W88" i="11"/>
  <c r="W105" i="11"/>
  <c r="W105" i="18" s="1"/>
  <c r="W27" i="11"/>
  <c r="BAY4" i="15"/>
  <c r="BAZ5" i="15"/>
  <c r="BAN5" i="11"/>
  <c r="BAM4" i="11"/>
  <c r="Y17" i="15" l="1"/>
  <c r="Y28" i="15"/>
  <c r="Y22" i="15" s="1"/>
  <c r="Y21" i="15"/>
  <c r="Y20" i="15"/>
  <c r="M25" i="17"/>
  <c r="Z44" i="11"/>
  <c r="Z44" i="18" s="1"/>
  <c r="W27" i="18"/>
  <c r="W88" i="18"/>
  <c r="W110" i="11"/>
  <c r="W110" i="18" s="1"/>
  <c r="W33" i="11"/>
  <c r="X19" i="15"/>
  <c r="BBA5" i="15"/>
  <c r="BAZ4" i="15"/>
  <c r="BAO5" i="11"/>
  <c r="BAN4" i="11"/>
  <c r="X23" i="15" l="1"/>
  <c r="Y19" i="15"/>
  <c r="Z49" i="18"/>
  <c r="Z49" i="20" s="1"/>
  <c r="Y31" i="15" a="1"/>
  <c r="Y31" i="15" s="1"/>
  <c r="Y30" i="15" s="1"/>
  <c r="Z27" i="15" s="1"/>
  <c r="Z29" i="15" s="1"/>
  <c r="Z14" i="11"/>
  <c r="J26" i="17"/>
  <c r="Z46" i="11"/>
  <c r="Z46" i="18" s="1"/>
  <c r="N25" i="17"/>
  <c r="P25" i="17" s="1"/>
  <c r="I26" i="17" s="1"/>
  <c r="W33" i="18"/>
  <c r="X49" i="11"/>
  <c r="X18" i="11"/>
  <c r="X18" i="18" s="1"/>
  <c r="X20" i="11"/>
  <c r="X20" i="18" s="1"/>
  <c r="X21" i="11"/>
  <c r="BBB5" i="15"/>
  <c r="BBA4" i="15"/>
  <c r="BAP5" i="11"/>
  <c r="BAO4" i="11"/>
  <c r="Z96" i="11"/>
  <c r="X21" i="18" l="1"/>
  <c r="Z14" i="18"/>
  <c r="Z26" i="15"/>
  <c r="Y32" i="15"/>
  <c r="Z47" i="11"/>
  <c r="Z47" i="18" s="1"/>
  <c r="K26" i="17"/>
  <c r="X31" i="11"/>
  <c r="X116" i="11" s="1"/>
  <c r="X116" i="18" s="1"/>
  <c r="X29" i="11"/>
  <c r="X12" i="11"/>
  <c r="X32" i="11"/>
  <c r="X109" i="11" s="1"/>
  <c r="X109" i="18" s="1"/>
  <c r="X25" i="11"/>
  <c r="X16" i="11"/>
  <c r="X48" i="11"/>
  <c r="X48" i="18" s="1"/>
  <c r="X66" i="11"/>
  <c r="X66" i="18" s="1"/>
  <c r="BBC5" i="15"/>
  <c r="BBB4" i="15"/>
  <c r="Y23" i="15"/>
  <c r="BAP4" i="11"/>
  <c r="BAQ5" i="11"/>
  <c r="X16" i="18" l="1"/>
  <c r="Z17" i="15"/>
  <c r="Z28" i="15"/>
  <c r="Z22" i="15" s="1"/>
  <c r="Z21" i="15"/>
  <c r="Z20" i="15"/>
  <c r="H26" i="17"/>
  <c r="X29" i="18"/>
  <c r="X31" i="18"/>
  <c r="X25" i="18"/>
  <c r="X32" i="18"/>
  <c r="X88" i="11"/>
  <c r="X105" i="11"/>
  <c r="X105" i="18" s="1"/>
  <c r="X27" i="11"/>
  <c r="BBD5" i="15"/>
  <c r="BBC4" i="15"/>
  <c r="BAR5" i="11"/>
  <c r="BAQ4" i="11"/>
  <c r="Z31" i="15" l="1" a="1"/>
  <c r="Z31" i="15" s="1"/>
  <c r="Z32" i="15" s="1"/>
  <c r="AA44" i="11"/>
  <c r="AA44" i="18" s="1"/>
  <c r="M26" i="17"/>
  <c r="O26" i="17"/>
  <c r="AA45" i="11"/>
  <c r="AA45" i="18" s="1"/>
  <c r="X88" i="18"/>
  <c r="X27" i="18"/>
  <c r="X33" i="11"/>
  <c r="X110" i="11"/>
  <c r="X110" i="18" s="1"/>
  <c r="BBE5" i="15"/>
  <c r="BBD4" i="15"/>
  <c r="BAR4" i="11"/>
  <c r="BAS5" i="11"/>
  <c r="AA96" i="11"/>
  <c r="AA49" i="18" l="1"/>
  <c r="AA49" i="20" s="1"/>
  <c r="Z30" i="15"/>
  <c r="AA27" i="15" s="1"/>
  <c r="AA29" i="15" s="1"/>
  <c r="AA14" i="11"/>
  <c r="J27" i="17"/>
  <c r="N26" i="17"/>
  <c r="P26" i="17" s="1"/>
  <c r="I27" i="17" s="1"/>
  <c r="AA46" i="11"/>
  <c r="AA46" i="18" s="1"/>
  <c r="X33" i="18"/>
  <c r="Y49" i="11"/>
  <c r="Y18" i="18"/>
  <c r="Y20" i="11"/>
  <c r="Y20" i="18" s="1"/>
  <c r="Z19" i="15"/>
  <c r="Y21" i="11"/>
  <c r="BBE4" i="15"/>
  <c r="BBF5" i="15"/>
  <c r="BAT5" i="11"/>
  <c r="BAS4" i="11"/>
  <c r="Y21" i="18" l="1"/>
  <c r="AA14" i="18"/>
  <c r="AA26" i="15"/>
  <c r="AA47" i="11"/>
  <c r="AA47" i="18" s="1"/>
  <c r="K27" i="17"/>
  <c r="Y29" i="11"/>
  <c r="Y31" i="11"/>
  <c r="Y116" i="11" s="1"/>
  <c r="Y116" i="18" s="1"/>
  <c r="Y12" i="11"/>
  <c r="Y32" i="11"/>
  <c r="Y109" i="11" s="1"/>
  <c r="Y109" i="18" s="1"/>
  <c r="Y25" i="11"/>
  <c r="Y66" i="11"/>
  <c r="Y66" i="18" s="1"/>
  <c r="Y16" i="11"/>
  <c r="Y48" i="11"/>
  <c r="Y48" i="18" s="1"/>
  <c r="Z23" i="15"/>
  <c r="BBF4" i="15"/>
  <c r="BBG5" i="15"/>
  <c r="BAT4" i="11"/>
  <c r="BAU5" i="11"/>
  <c r="Y16" i="18" l="1"/>
  <c r="AA17" i="15"/>
  <c r="AA28" i="15"/>
  <c r="AA22" i="15" s="1"/>
  <c r="AA21" i="15"/>
  <c r="AA20" i="15"/>
  <c r="H27" i="17"/>
  <c r="Y29" i="18"/>
  <c r="Y31" i="18"/>
  <c r="Y25" i="18"/>
  <c r="Y32" i="18"/>
  <c r="Y27" i="11"/>
  <c r="Y110" i="11" s="1"/>
  <c r="Y110" i="18" s="1"/>
  <c r="Y88" i="11"/>
  <c r="Z49" i="11"/>
  <c r="Z18" i="11"/>
  <c r="Z18" i="18" s="1"/>
  <c r="Z20" i="11"/>
  <c r="Z20" i="18" s="1"/>
  <c r="Y105" i="11"/>
  <c r="Y105" i="18" s="1"/>
  <c r="Z21" i="11"/>
  <c r="BBG4" i="15"/>
  <c r="BBH5" i="15"/>
  <c r="BAU4" i="11"/>
  <c r="BAV5" i="11"/>
  <c r="AB96" i="11"/>
  <c r="Z21" i="18" l="1"/>
  <c r="AA31" i="15" a="1"/>
  <c r="AA31" i="15" s="1"/>
  <c r="AA30" i="15" s="1"/>
  <c r="AB27" i="15" s="1"/>
  <c r="AB29" i="15" s="1"/>
  <c r="M27" i="17"/>
  <c r="N27" i="17" s="1"/>
  <c r="AB44" i="11"/>
  <c r="AB44" i="18" s="1"/>
  <c r="O27" i="17"/>
  <c r="AB45" i="11"/>
  <c r="AB45" i="18" s="1"/>
  <c r="Y27" i="18"/>
  <c r="Y88" i="18"/>
  <c r="Y33" i="11"/>
  <c r="Z31" i="11"/>
  <c r="Z116" i="11" s="1"/>
  <c r="Z116" i="18" s="1"/>
  <c r="Z29" i="11"/>
  <c r="Z12" i="11"/>
  <c r="Z32" i="11"/>
  <c r="Z109" i="11" s="1"/>
  <c r="Z109" i="18" s="1"/>
  <c r="Z25" i="11"/>
  <c r="Z16" i="11"/>
  <c r="Z48" i="11"/>
  <c r="Z48" i="18" s="1"/>
  <c r="Z66" i="11"/>
  <c r="Z66" i="18" s="1"/>
  <c r="BBI5" i="15"/>
  <c r="BBH4" i="15"/>
  <c r="BAW5" i="11"/>
  <c r="BAV4" i="11"/>
  <c r="Z67" i="11" l="1"/>
  <c r="P27" i="17"/>
  <c r="I28" i="17" s="1"/>
  <c r="AC45" i="11" s="1"/>
  <c r="AC45" i="18" s="1"/>
  <c r="Z16" i="18"/>
  <c r="AB49" i="18"/>
  <c r="AB49" i="20" s="1"/>
  <c r="AA32" i="15"/>
  <c r="AB26" i="15"/>
  <c r="AB14" i="11"/>
  <c r="AB47" i="11"/>
  <c r="AB47" i="18" s="1"/>
  <c r="K28" i="17"/>
  <c r="J28" i="17"/>
  <c r="AB46" i="11"/>
  <c r="AB46" i="18" s="1"/>
  <c r="Z29" i="18"/>
  <c r="Z31" i="18"/>
  <c r="Z25" i="18"/>
  <c r="Z32" i="18"/>
  <c r="Y33" i="18"/>
  <c r="Z88" i="11"/>
  <c r="Z105" i="11"/>
  <c r="Z105" i="18" s="1"/>
  <c r="Z27" i="11"/>
  <c r="Z33" i="11" s="1"/>
  <c r="BBJ5" i="15"/>
  <c r="BBI4" i="15"/>
  <c r="BAX5" i="11"/>
  <c r="BAW4" i="11"/>
  <c r="H28" i="17" l="1"/>
  <c r="M28" i="17" s="1"/>
  <c r="N28" i="17" s="1"/>
  <c r="P28" i="17" s="1"/>
  <c r="AB14" i="18"/>
  <c r="AB17" i="15"/>
  <c r="AB28" i="15"/>
  <c r="AB22" i="15" s="1"/>
  <c r="AB20" i="15"/>
  <c r="AB21" i="15"/>
  <c r="O28" i="17"/>
  <c r="Z110" i="11"/>
  <c r="Z110" i="18" s="1"/>
  <c r="Z27" i="18"/>
  <c r="Z88" i="18"/>
  <c r="AA49" i="11"/>
  <c r="AA18" i="11"/>
  <c r="AA18" i="18" s="1"/>
  <c r="AA20" i="11"/>
  <c r="AA20" i="18" s="1"/>
  <c r="AA19" i="15"/>
  <c r="AA21" i="11"/>
  <c r="BBK5" i="15"/>
  <c r="BBJ4" i="15"/>
  <c r="BAY5" i="11"/>
  <c r="BAX4" i="11"/>
  <c r="AC44" i="11" l="1"/>
  <c r="AC44" i="18" s="1"/>
  <c r="AC49" i="18" s="1"/>
  <c r="AC49" i="20" s="1"/>
  <c r="AC46" i="11"/>
  <c r="AC46" i="18" s="1"/>
  <c r="AA21" i="18"/>
  <c r="I29" i="17"/>
  <c r="AB31" i="15" a="1"/>
  <c r="AB31" i="15" s="1"/>
  <c r="AB32" i="15" s="1"/>
  <c r="J29" i="17"/>
  <c r="Z33" i="18"/>
  <c r="K29" i="17"/>
  <c r="AC47" i="11"/>
  <c r="AC47" i="18" s="1"/>
  <c r="AA31" i="11"/>
  <c r="AA116" i="11" s="1"/>
  <c r="AA116" i="18" s="1"/>
  <c r="AA29" i="11"/>
  <c r="AA12" i="11"/>
  <c r="AA32" i="11"/>
  <c r="AA109" i="11" s="1"/>
  <c r="AA109" i="18" s="1"/>
  <c r="AA25" i="11"/>
  <c r="AA66" i="11"/>
  <c r="AA66" i="18" s="1"/>
  <c r="AA16" i="11"/>
  <c r="AA48" i="11"/>
  <c r="AA48" i="18" s="1"/>
  <c r="BBL5" i="15"/>
  <c r="BBK4" i="15"/>
  <c r="AA23" i="15"/>
  <c r="BAY4" i="11"/>
  <c r="BAZ5" i="11"/>
  <c r="AC96" i="11"/>
  <c r="AC14" i="11" l="1"/>
  <c r="AA16" i="18"/>
  <c r="AC14" i="18"/>
  <c r="AB30" i="15"/>
  <c r="AC27" i="15" s="1"/>
  <c r="AC29" i="15" s="1"/>
  <c r="AA25" i="18"/>
  <c r="AA29" i="18"/>
  <c r="AA31" i="18"/>
  <c r="AA32" i="18"/>
  <c r="H29" i="17"/>
  <c r="O29" i="17"/>
  <c r="AD45" i="11"/>
  <c r="AD45" i="18" s="1"/>
  <c r="AA27" i="11"/>
  <c r="AA110" i="11" s="1"/>
  <c r="AA110" i="18" s="1"/>
  <c r="AA88" i="11"/>
  <c r="AA105" i="11"/>
  <c r="AA105" i="18" s="1"/>
  <c r="AB19" i="15"/>
  <c r="BBL4" i="15"/>
  <c r="BBM5" i="15"/>
  <c r="BBA5" i="11"/>
  <c r="BAZ4" i="11"/>
  <c r="AC26" i="15" l="1"/>
  <c r="AA27" i="18"/>
  <c r="AA33" i="11"/>
  <c r="AA88" i="18"/>
  <c r="M29" i="17"/>
  <c r="J30" i="17" s="1"/>
  <c r="AD44" i="11"/>
  <c r="AD44" i="18" s="1"/>
  <c r="AB49" i="11"/>
  <c r="AB18" i="11"/>
  <c r="AB18" i="18" s="1"/>
  <c r="AB20" i="11"/>
  <c r="AB20" i="18" s="1"/>
  <c r="AB21" i="11"/>
  <c r="BBM4" i="15"/>
  <c r="BBN5" i="15"/>
  <c r="AB23" i="15"/>
  <c r="BBA4" i="11"/>
  <c r="BBB5" i="11"/>
  <c r="AB21" i="18" l="1"/>
  <c r="AD49" i="18"/>
  <c r="AD49" i="20" s="1"/>
  <c r="AC17" i="15"/>
  <c r="AC28" i="15"/>
  <c r="AC22" i="15" s="1"/>
  <c r="AC20" i="15"/>
  <c r="AC21" i="15"/>
  <c r="AD14" i="11"/>
  <c r="AA33" i="18"/>
  <c r="N29" i="17"/>
  <c r="P29" i="17" s="1"/>
  <c r="I30" i="17" s="1"/>
  <c r="AD46" i="11"/>
  <c r="AD46" i="18" s="1"/>
  <c r="AB31" i="11"/>
  <c r="AB116" i="11" s="1"/>
  <c r="AB116" i="18" s="1"/>
  <c r="AB29" i="11"/>
  <c r="AB12" i="11"/>
  <c r="AB32" i="11"/>
  <c r="AB109" i="11" s="1"/>
  <c r="AB109" i="18" s="1"/>
  <c r="AB25" i="11"/>
  <c r="AB66" i="11"/>
  <c r="AB66" i="18" s="1"/>
  <c r="AB16" i="11"/>
  <c r="AB48" i="11"/>
  <c r="AB48" i="18" s="1"/>
  <c r="BBN4" i="15"/>
  <c r="BBO5" i="15"/>
  <c r="BBC5" i="11"/>
  <c r="BBB4" i="11"/>
  <c r="AB16" i="18" l="1"/>
  <c r="AD14" i="18"/>
  <c r="AC31" i="15" a="1"/>
  <c r="AC31" i="15" s="1"/>
  <c r="AC32" i="15" s="1"/>
  <c r="AB32" i="18"/>
  <c r="AB29" i="18"/>
  <c r="AB25" i="18"/>
  <c r="AB31" i="18"/>
  <c r="AD47" i="11"/>
  <c r="AD47" i="18" s="1"/>
  <c r="K30" i="17"/>
  <c r="AB27" i="11"/>
  <c r="AB33" i="11" s="1"/>
  <c r="AB88" i="11"/>
  <c r="AB105" i="11"/>
  <c r="AB105" i="18" s="1"/>
  <c r="BBO4" i="15"/>
  <c r="BBP5" i="15"/>
  <c r="BBC4" i="11"/>
  <c r="BBD5" i="11"/>
  <c r="AD96" i="11"/>
  <c r="AC30" i="15" l="1"/>
  <c r="AD26" i="15" s="1"/>
  <c r="AB110" i="11"/>
  <c r="AB110" i="18" s="1"/>
  <c r="AB88" i="18"/>
  <c r="AB27" i="18"/>
  <c r="O30" i="17"/>
  <c r="AE45" i="11"/>
  <c r="AE45" i="18" s="1"/>
  <c r="H30" i="17"/>
  <c r="AC49" i="11"/>
  <c r="AC18" i="11"/>
  <c r="AC18" i="18" s="1"/>
  <c r="AC20" i="11"/>
  <c r="AC20" i="18" s="1"/>
  <c r="AC19" i="15"/>
  <c r="BBQ5" i="15"/>
  <c r="BBP4" i="15"/>
  <c r="BBE5" i="11"/>
  <c r="BBD4" i="11"/>
  <c r="AC21" i="11"/>
  <c r="AC21" i="18" l="1"/>
  <c r="AD17" i="15"/>
  <c r="AD28" i="15"/>
  <c r="AD27" i="15"/>
  <c r="AD29" i="15" s="1"/>
  <c r="AB33" i="18"/>
  <c r="AE44" i="11"/>
  <c r="AE44" i="18" s="1"/>
  <c r="M30" i="17"/>
  <c r="N30" i="17" s="1"/>
  <c r="AC31" i="11"/>
  <c r="AC116" i="11" s="1"/>
  <c r="AC116" i="18" s="1"/>
  <c r="AC29" i="11"/>
  <c r="AC12" i="11"/>
  <c r="AC32" i="11"/>
  <c r="AC109" i="11" s="1"/>
  <c r="AC109" i="18" s="1"/>
  <c r="AC25" i="11"/>
  <c r="AC16" i="11"/>
  <c r="AC23" i="15"/>
  <c r="BBR5" i="15"/>
  <c r="BBQ4" i="15"/>
  <c r="BBF5" i="11"/>
  <c r="BBE4" i="11"/>
  <c r="AC48" i="11"/>
  <c r="AC48" i="18" s="1"/>
  <c r="AC66" i="11"/>
  <c r="AC66" i="18" s="1"/>
  <c r="P30" i="17" l="1"/>
  <c r="I31" i="17" s="1"/>
  <c r="AF45" i="11" s="1"/>
  <c r="AF45" i="18" s="1"/>
  <c r="AC16" i="18"/>
  <c r="AE49" i="18"/>
  <c r="AE49" i="20" s="1"/>
  <c r="AD20" i="15"/>
  <c r="AD21" i="15"/>
  <c r="AD22" i="15"/>
  <c r="AD31" i="15" a="1"/>
  <c r="AD31" i="15" s="1"/>
  <c r="AD30" i="15" s="1"/>
  <c r="AE27" i="15" s="1"/>
  <c r="AE29" i="15" s="1"/>
  <c r="AE14" i="11"/>
  <c r="AC31" i="18"/>
  <c r="AC32" i="18"/>
  <c r="AC25" i="18"/>
  <c r="AC29" i="18"/>
  <c r="AE47" i="11"/>
  <c r="AE47" i="18" s="1"/>
  <c r="K31" i="17"/>
  <c r="AE46" i="11"/>
  <c r="AE46" i="18" s="1"/>
  <c r="J31" i="17"/>
  <c r="AC88" i="11"/>
  <c r="AC105" i="11"/>
  <c r="AC105" i="18" s="1"/>
  <c r="AC27" i="11"/>
  <c r="AC33" i="11" s="1"/>
  <c r="BBS5" i="15"/>
  <c r="BBR4" i="15"/>
  <c r="BBG5" i="11"/>
  <c r="BBF4" i="11"/>
  <c r="AE96" i="11"/>
  <c r="AE14" i="18" l="1"/>
  <c r="AE26" i="15"/>
  <c r="AD32" i="15"/>
  <c r="O31" i="17"/>
  <c r="AC88" i="18"/>
  <c r="H31" i="17"/>
  <c r="AC27" i="18"/>
  <c r="AC110" i="11"/>
  <c r="AC110" i="18" s="1"/>
  <c r="BBT5" i="15"/>
  <c r="BBS4" i="15"/>
  <c r="BBH5" i="11"/>
  <c r="BBG4" i="11"/>
  <c r="M31" i="17" l="1"/>
  <c r="J32" i="17" s="1"/>
  <c r="AE17" i="15"/>
  <c r="AE28" i="15"/>
  <c r="AE22" i="15" s="1"/>
  <c r="AE21" i="15"/>
  <c r="AE20" i="15"/>
  <c r="AF44" i="11"/>
  <c r="AF44" i="18" s="1"/>
  <c r="AC33" i="18"/>
  <c r="AD49" i="11"/>
  <c r="AD18" i="11"/>
  <c r="AD18" i="18" s="1"/>
  <c r="AD20" i="11"/>
  <c r="AD20" i="18" s="1"/>
  <c r="BBU5" i="15"/>
  <c r="BBT4" i="15"/>
  <c r="BBH4" i="11"/>
  <c r="BBI5" i="11"/>
  <c r="AD21" i="11"/>
  <c r="N31" i="17" l="1"/>
  <c r="P31" i="17" s="1"/>
  <c r="I32" i="17" s="1"/>
  <c r="AF46" i="11"/>
  <c r="AF46" i="18" s="1"/>
  <c r="AD21" i="18"/>
  <c r="AF49" i="18"/>
  <c r="AF49" i="20" s="1"/>
  <c r="AE31" i="15" a="1"/>
  <c r="AE31" i="15" s="1"/>
  <c r="AE30" i="15" s="1"/>
  <c r="AF26" i="15" s="1"/>
  <c r="AF14" i="11"/>
  <c r="AD29" i="11"/>
  <c r="AD31" i="11"/>
  <c r="AD116" i="11" s="1"/>
  <c r="AD116" i="18" s="1"/>
  <c r="AD12" i="11"/>
  <c r="AD32" i="11"/>
  <c r="AD109" i="11" s="1"/>
  <c r="AD109" i="18" s="1"/>
  <c r="AD25" i="11"/>
  <c r="AD16" i="11"/>
  <c r="AD19" i="15"/>
  <c r="BBU4" i="15"/>
  <c r="BBV5" i="15"/>
  <c r="BBV4" i="15" s="1"/>
  <c r="BBI4" i="11"/>
  <c r="BBJ5" i="11"/>
  <c r="AD48" i="11"/>
  <c r="AD48" i="18" s="1"/>
  <c r="AD66" i="11"/>
  <c r="AD66" i="18" s="1"/>
  <c r="K32" i="17" l="1"/>
  <c r="AF47" i="11"/>
  <c r="AF47" i="18" s="1"/>
  <c r="AD16" i="18"/>
  <c r="AF14" i="18"/>
  <c r="AF17" i="15"/>
  <c r="AF28" i="15"/>
  <c r="AE32" i="15"/>
  <c r="AF27" i="15"/>
  <c r="AF29" i="15" s="1"/>
  <c r="AD29" i="18"/>
  <c r="AD32" i="18"/>
  <c r="AD25" i="18"/>
  <c r="AD31" i="18"/>
  <c r="H32" i="17"/>
  <c r="AD88" i="11"/>
  <c r="AD105" i="11"/>
  <c r="AD105" i="18" s="1"/>
  <c r="AD27" i="11"/>
  <c r="AD33" i="11" s="1"/>
  <c r="AD23" i="15"/>
  <c r="BBK5" i="11"/>
  <c r="BBJ4" i="11"/>
  <c r="AF96" i="11"/>
  <c r="AF20" i="15" l="1"/>
  <c r="AF21" i="15"/>
  <c r="AF22" i="15"/>
  <c r="AD88" i="18"/>
  <c r="AD27" i="18"/>
  <c r="AG44" i="11"/>
  <c r="AG44" i="18" s="1"/>
  <c r="M32" i="17"/>
  <c r="AG45" i="11"/>
  <c r="AG45" i="18" s="1"/>
  <c r="O32" i="17"/>
  <c r="AD110" i="11"/>
  <c r="AD110" i="18" s="1"/>
  <c r="AF31" i="15" a="1"/>
  <c r="AF31" i="15" s="1"/>
  <c r="AF30" i="15" s="1"/>
  <c r="AG26" i="15" s="1"/>
  <c r="BBK4" i="11"/>
  <c r="BBL5" i="11"/>
  <c r="AG49" i="18" l="1"/>
  <c r="AG49" i="20" s="1"/>
  <c r="AG17" i="15"/>
  <c r="AG28" i="15"/>
  <c r="AG14" i="11"/>
  <c r="AD33" i="18"/>
  <c r="N32" i="17"/>
  <c r="AG46" i="11"/>
  <c r="AG46" i="18" s="1"/>
  <c r="J33" i="17"/>
  <c r="AF32" i="15"/>
  <c r="AG27" i="15"/>
  <c r="AG29" i="15" s="1"/>
  <c r="AE49" i="11"/>
  <c r="AE20" i="11"/>
  <c r="AE20" i="18" s="1"/>
  <c r="AE18" i="11"/>
  <c r="AE18" i="18" s="1"/>
  <c r="AE19" i="15"/>
  <c r="AE21" i="11"/>
  <c r="BBL4" i="11"/>
  <c r="BBM5" i="11"/>
  <c r="AG96" i="11"/>
  <c r="AE21" i="18" l="1"/>
  <c r="AE23" i="15"/>
  <c r="P32" i="17"/>
  <c r="I33" i="17" s="1"/>
  <c r="AG14" i="18"/>
  <c r="K33" i="17"/>
  <c r="AG47" i="11"/>
  <c r="AG47" i="18" s="1"/>
  <c r="AE29" i="11"/>
  <c r="AE31" i="11"/>
  <c r="AE116" i="11" s="1"/>
  <c r="AE116" i="18" s="1"/>
  <c r="AE12" i="11"/>
  <c r="AE32" i="11"/>
  <c r="AE109" i="11" s="1"/>
  <c r="AE109" i="18" s="1"/>
  <c r="AG22" i="15"/>
  <c r="AE25" i="11"/>
  <c r="AG20" i="15"/>
  <c r="AG21" i="15"/>
  <c r="AE66" i="11"/>
  <c r="AE66" i="18" s="1"/>
  <c r="AE16" i="11"/>
  <c r="AE48" i="11"/>
  <c r="AE48" i="18" s="1"/>
  <c r="AG31" i="15" a="1"/>
  <c r="AG31" i="15" s="1"/>
  <c r="AG30" i="15" s="1"/>
  <c r="BBM4" i="11"/>
  <c r="BBN5" i="11"/>
  <c r="H33" i="17" l="1"/>
  <c r="M33" i="17" s="1"/>
  <c r="N33" i="17" s="1"/>
  <c r="O33" i="17"/>
  <c r="AH45" i="11"/>
  <c r="AH45" i="18" s="1"/>
  <c r="AE16" i="18"/>
  <c r="AE32" i="18"/>
  <c r="AE31" i="18"/>
  <c r="AE25" i="18"/>
  <c r="AE29" i="18"/>
  <c r="AE88" i="11"/>
  <c r="AE27" i="11"/>
  <c r="AE110" i="11" s="1"/>
  <c r="AE110" i="18" s="1"/>
  <c r="AE105" i="11"/>
  <c r="AE105" i="18" s="1"/>
  <c r="AH27" i="15"/>
  <c r="AH29" i="15" s="1"/>
  <c r="AH26" i="15"/>
  <c r="AG32" i="15"/>
  <c r="BBN4" i="11"/>
  <c r="BBO5" i="11"/>
  <c r="AH44" i="11" l="1"/>
  <c r="AH44" i="18" s="1"/>
  <c r="AH49" i="18" s="1"/>
  <c r="AH49" i="20" s="1"/>
  <c r="P33" i="17"/>
  <c r="I34" i="17" s="1"/>
  <c r="AH17" i="15"/>
  <c r="AH28" i="15"/>
  <c r="AH22" i="15" s="1"/>
  <c r="AE33" i="11"/>
  <c r="AE88" i="18"/>
  <c r="AE27" i="18"/>
  <c r="AH47" i="11"/>
  <c r="AH47" i="18" s="1"/>
  <c r="K34" i="17"/>
  <c r="AH46" i="11"/>
  <c r="AH46" i="18" s="1"/>
  <c r="J34" i="17"/>
  <c r="AF19" i="15"/>
  <c r="AH21" i="15"/>
  <c r="AH20" i="15"/>
  <c r="BBP5" i="11"/>
  <c r="BBO4" i="11"/>
  <c r="AH14" i="11" l="1"/>
  <c r="AH14" i="18" s="1"/>
  <c r="AF23" i="15"/>
  <c r="AE33" i="18"/>
  <c r="H34" i="17"/>
  <c r="AI45" i="11"/>
  <c r="AI45" i="18" s="1"/>
  <c r="O34" i="17"/>
  <c r="AF49" i="11"/>
  <c r="AF18" i="11"/>
  <c r="AF18" i="18" s="1"/>
  <c r="AF20" i="11"/>
  <c r="AF20" i="18" s="1"/>
  <c r="AH31" i="15" a="1"/>
  <c r="AH31" i="15" s="1"/>
  <c r="AH30" i="15" s="1"/>
  <c r="AI27" i="15" s="1"/>
  <c r="AI29" i="15" s="1"/>
  <c r="AF21" i="11"/>
  <c r="BBQ5" i="11"/>
  <c r="BBP4" i="11"/>
  <c r="AH96" i="11"/>
  <c r="AF21" i="18" l="1"/>
  <c r="AI44" i="11"/>
  <c r="AI44" i="18" s="1"/>
  <c r="M34" i="17"/>
  <c r="N34" i="17" s="1"/>
  <c r="AF29" i="11"/>
  <c r="AF31" i="11"/>
  <c r="AF116" i="11" s="1"/>
  <c r="AF116" i="18" s="1"/>
  <c r="AF12" i="11"/>
  <c r="AF32" i="11"/>
  <c r="AF109" i="11" s="1"/>
  <c r="AF109" i="18" s="1"/>
  <c r="AF25" i="11"/>
  <c r="AH32" i="15"/>
  <c r="AI26" i="15"/>
  <c r="AF66" i="11"/>
  <c r="AF66" i="18" s="1"/>
  <c r="AF16" i="11"/>
  <c r="AF48" i="11"/>
  <c r="AF48" i="18" s="1"/>
  <c r="BBR5" i="11"/>
  <c r="BBQ4" i="11"/>
  <c r="P34" i="17" l="1"/>
  <c r="I35" i="17" s="1"/>
  <c r="AF16" i="18"/>
  <c r="AI49" i="18"/>
  <c r="AI49" i="20" s="1"/>
  <c r="AI17" i="15"/>
  <c r="AI28" i="15"/>
  <c r="AI22" i="15" s="1"/>
  <c r="AI14" i="11"/>
  <c r="AF32" i="18"/>
  <c r="AF31" i="18"/>
  <c r="AF25" i="18"/>
  <c r="AF29" i="18"/>
  <c r="K35" i="17"/>
  <c r="AI47" i="11"/>
  <c r="AI47" i="18" s="1"/>
  <c r="AI46" i="11"/>
  <c r="AI46" i="18" s="1"/>
  <c r="J35" i="17"/>
  <c r="AF27" i="11"/>
  <c r="AF110" i="11" s="1"/>
  <c r="AF110" i="18" s="1"/>
  <c r="AF88" i="11"/>
  <c r="AF105" i="11"/>
  <c r="AF105" i="18" s="1"/>
  <c r="AG19" i="15"/>
  <c r="AI21" i="15"/>
  <c r="AI20" i="15"/>
  <c r="BBS5" i="11"/>
  <c r="BBR4" i="11"/>
  <c r="AG23" i="15" l="1"/>
  <c r="AI14" i="18"/>
  <c r="AF33" i="11"/>
  <c r="AF88" i="18"/>
  <c r="AF27" i="18"/>
  <c r="H35" i="17"/>
  <c r="AJ45" i="11"/>
  <c r="AJ45" i="18" s="1"/>
  <c r="O35" i="17"/>
  <c r="AG18" i="11"/>
  <c r="AG18" i="18" s="1"/>
  <c r="AG20" i="11"/>
  <c r="AG20" i="18" s="1"/>
  <c r="AG49" i="11"/>
  <c r="AI31" i="15" a="1"/>
  <c r="AI31" i="15" s="1"/>
  <c r="AI30" i="15" s="1"/>
  <c r="AG21" i="11"/>
  <c r="BBS4" i="11"/>
  <c r="BBT5" i="11"/>
  <c r="AI96" i="11"/>
  <c r="AG21" i="18" l="1"/>
  <c r="M35" i="17"/>
  <c r="N35" i="17" s="1"/>
  <c r="AJ44" i="11"/>
  <c r="AJ44" i="18" s="1"/>
  <c r="AF33" i="18"/>
  <c r="AG31" i="11"/>
  <c r="AG116" i="11" s="1"/>
  <c r="AG116" i="18" s="1"/>
  <c r="AG29" i="11"/>
  <c r="AG12" i="11"/>
  <c r="AG32" i="11"/>
  <c r="AG109" i="11" s="1"/>
  <c r="AG109" i="18" s="1"/>
  <c r="AG25" i="11"/>
  <c r="AI32" i="15"/>
  <c r="AH19" i="15"/>
  <c r="AG66" i="11"/>
  <c r="AG66" i="18" s="1"/>
  <c r="AG16" i="11"/>
  <c r="AH21" i="11"/>
  <c r="AH21" i="18" s="1"/>
  <c r="AG48" i="11"/>
  <c r="AG48" i="18" s="1"/>
  <c r="AJ27" i="15"/>
  <c r="AJ29" i="15" s="1"/>
  <c r="AJ26" i="15"/>
  <c r="BBT4" i="11"/>
  <c r="BBU5" i="11"/>
  <c r="J36" i="17" l="1"/>
  <c r="AJ46" i="11"/>
  <c r="AJ46" i="18" s="1"/>
  <c r="P35" i="17"/>
  <c r="I36" i="17" s="1"/>
  <c r="AG16" i="18"/>
  <c r="AJ49" i="18"/>
  <c r="AJ49" i="20" s="1"/>
  <c r="AJ17" i="15"/>
  <c r="AJ28" i="15"/>
  <c r="AJ22" i="15" s="1"/>
  <c r="AJ14" i="11"/>
  <c r="AG31" i="18"/>
  <c r="AG29" i="18"/>
  <c r="AG32" i="18"/>
  <c r="AG25" i="18"/>
  <c r="AJ47" i="11"/>
  <c r="AJ47" i="18" s="1"/>
  <c r="K36" i="17"/>
  <c r="AG27" i="11"/>
  <c r="AG110" i="11" s="1"/>
  <c r="AG110" i="18" s="1"/>
  <c r="AG88" i="11"/>
  <c r="AH32" i="11"/>
  <c r="AH109" i="11" s="1"/>
  <c r="AH109" i="18" s="1"/>
  <c r="AH49" i="11"/>
  <c r="AH18" i="11"/>
  <c r="AH18" i="18" s="1"/>
  <c r="AH20" i="11"/>
  <c r="AH20" i="18" s="1"/>
  <c r="AG105" i="11"/>
  <c r="AG105" i="18" s="1"/>
  <c r="AJ21" i="15"/>
  <c r="AJ20" i="15"/>
  <c r="AH48" i="11"/>
  <c r="AH48" i="18" s="1"/>
  <c r="BBV5" i="11"/>
  <c r="BBV4" i="11" s="1"/>
  <c r="BBU4" i="11"/>
  <c r="H36" i="17" l="1"/>
  <c r="M36" i="17" s="1"/>
  <c r="AK45" i="11"/>
  <c r="AK45" i="18" s="1"/>
  <c r="O36" i="17"/>
  <c r="AJ14" i="18"/>
  <c r="AG88" i="18"/>
  <c r="AG27" i="18"/>
  <c r="AH32" i="18"/>
  <c r="AG33" i="11"/>
  <c r="AH31" i="11"/>
  <c r="AH116" i="11" s="1"/>
  <c r="AH116" i="18" s="1"/>
  <c r="AH29" i="11"/>
  <c r="AH12" i="11"/>
  <c r="AH25" i="11"/>
  <c r="AH66" i="11"/>
  <c r="AH66" i="18" s="1"/>
  <c r="AH16" i="11"/>
  <c r="AJ31" i="15" a="1"/>
  <c r="AJ31" i="15" s="1"/>
  <c r="AJ32" i="15" s="1"/>
  <c r="AH23" i="15"/>
  <c r="AJ96" i="11"/>
  <c r="AK44" i="11" l="1"/>
  <c r="AK44" i="18" s="1"/>
  <c r="AK49" i="18" s="1"/>
  <c r="AK49" i="20" s="1"/>
  <c r="AH16" i="18"/>
  <c r="AH31" i="18"/>
  <c r="AH25" i="18"/>
  <c r="AG33" i="18"/>
  <c r="AH29" i="18"/>
  <c r="N36" i="17"/>
  <c r="J37" i="17"/>
  <c r="AK46" i="11"/>
  <c r="AK46" i="18" s="1"/>
  <c r="AH27" i="11"/>
  <c r="AH110" i="11" s="1"/>
  <c r="AH110" i="18" s="1"/>
  <c r="AH88" i="11"/>
  <c r="AH105" i="11"/>
  <c r="AH105" i="18" s="1"/>
  <c r="AI19" i="15"/>
  <c r="AJ30" i="15"/>
  <c r="AK14" i="11" l="1"/>
  <c r="AK14" i="18" s="1"/>
  <c r="P36" i="17"/>
  <c r="I37" i="17" s="1"/>
  <c r="AH33" i="11"/>
  <c r="AH27" i="18"/>
  <c r="AH88" i="18"/>
  <c r="AK47" i="11"/>
  <c r="AK47" i="18" s="1"/>
  <c r="K37" i="17"/>
  <c r="AK27" i="15"/>
  <c r="AK29" i="15" s="1"/>
  <c r="AK26" i="15"/>
  <c r="AI23" i="15"/>
  <c r="H37" i="17" l="1"/>
  <c r="AL44" i="11" s="1"/>
  <c r="AL44" i="18" s="1"/>
  <c r="AL45" i="11"/>
  <c r="AL45" i="18" s="1"/>
  <c r="O37" i="17"/>
  <c r="AK17" i="15"/>
  <c r="AK28" i="15"/>
  <c r="AK22" i="15" s="1"/>
  <c r="AH33" i="18"/>
  <c r="AI49" i="11"/>
  <c r="AI18" i="11"/>
  <c r="AI18" i="18" s="1"/>
  <c r="AI20" i="11"/>
  <c r="AI20" i="18" s="1"/>
  <c r="AK20" i="15"/>
  <c r="AK21" i="15"/>
  <c r="AI21" i="11"/>
  <c r="M37" i="17" l="1"/>
  <c r="N37" i="17" s="1"/>
  <c r="K38" i="17" s="1"/>
  <c r="AI21" i="18"/>
  <c r="AL49" i="18"/>
  <c r="AL49" i="20" s="1"/>
  <c r="AL14" i="11"/>
  <c r="AI31" i="11"/>
  <c r="AI116" i="11" s="1"/>
  <c r="AI116" i="18" s="1"/>
  <c r="AI29" i="11"/>
  <c r="AI12" i="11"/>
  <c r="AI32" i="11"/>
  <c r="AI109" i="11" s="1"/>
  <c r="AI109" i="18" s="1"/>
  <c r="AI25" i="11"/>
  <c r="AK31" i="15" a="1"/>
  <c r="AK31" i="15" s="1"/>
  <c r="AK32" i="15" s="1"/>
  <c r="AI66" i="11"/>
  <c r="AI66" i="18" s="1"/>
  <c r="AI16" i="11"/>
  <c r="AI48" i="11"/>
  <c r="AI48" i="18" s="1"/>
  <c r="AK96" i="11"/>
  <c r="AL47" i="11" l="1"/>
  <c r="AL47" i="18" s="1"/>
  <c r="AL46" i="11"/>
  <c r="AL46" i="18" s="1"/>
  <c r="P37" i="17"/>
  <c r="I38" i="17" s="1"/>
  <c r="O38" i="17" s="1"/>
  <c r="J38" i="17"/>
  <c r="AI16" i="18"/>
  <c r="AL14" i="18"/>
  <c r="AI32" i="18"/>
  <c r="AI29" i="18"/>
  <c r="AI25" i="18"/>
  <c r="AI31" i="18"/>
  <c r="AI88" i="11"/>
  <c r="AI27" i="11"/>
  <c r="AI110" i="11" s="1"/>
  <c r="AI110" i="18" s="1"/>
  <c r="AK30" i="15"/>
  <c r="AL27" i="15" s="1"/>
  <c r="AL29" i="15" s="1"/>
  <c r="AI105" i="11"/>
  <c r="AI105" i="18" s="1"/>
  <c r="H38" i="17" l="1"/>
  <c r="AM44" i="11" s="1"/>
  <c r="AM44" i="18" s="1"/>
  <c r="AM45" i="11"/>
  <c r="AM45" i="18" s="1"/>
  <c r="AI33" i="11"/>
  <c r="AI27" i="18"/>
  <c r="AI88" i="18"/>
  <c r="AL26" i="15"/>
  <c r="AL28" i="15" s="1"/>
  <c r="AJ19" i="15"/>
  <c r="AJ49" i="11"/>
  <c r="M38" i="17" l="1"/>
  <c r="N38" i="17" s="1"/>
  <c r="AJ23" i="15"/>
  <c r="AM49" i="18"/>
  <c r="AM49" i="20" s="1"/>
  <c r="AL20" i="15"/>
  <c r="AL17" i="15"/>
  <c r="AM14" i="11"/>
  <c r="AI33" i="18"/>
  <c r="AJ12" i="11"/>
  <c r="AL22" i="15"/>
  <c r="AL21" i="15"/>
  <c r="AJ66" i="11"/>
  <c r="AJ66" i="18" s="1"/>
  <c r="AJ25" i="11"/>
  <c r="AJ20" i="11"/>
  <c r="AJ20" i="18" s="1"/>
  <c r="AJ18" i="11"/>
  <c r="AJ18" i="18" s="1"/>
  <c r="AJ16" i="11"/>
  <c r="AJ21" i="11"/>
  <c r="AL96" i="11"/>
  <c r="AM46" i="11" l="1"/>
  <c r="AM46" i="18" s="1"/>
  <c r="J39" i="17"/>
  <c r="AJ21" i="18"/>
  <c r="P38" i="17"/>
  <c r="I39" i="17" s="1"/>
  <c r="AM14" i="18"/>
  <c r="AJ16" i="18"/>
  <c r="AM47" i="11"/>
  <c r="AM47" i="18" s="1"/>
  <c r="K39" i="17"/>
  <c r="AJ25" i="18"/>
  <c r="AJ27" i="11"/>
  <c r="AJ88" i="11"/>
  <c r="AJ29" i="11"/>
  <c r="AJ31" i="11"/>
  <c r="AJ116" i="11" s="1"/>
  <c r="AJ116" i="18" s="1"/>
  <c r="AJ32" i="11"/>
  <c r="AJ109" i="11" s="1"/>
  <c r="AJ109" i="18" s="1"/>
  <c r="AL31" i="15" a="1"/>
  <c r="AL31" i="15" s="1"/>
  <c r="AL30" i="15" s="1"/>
  <c r="AM27" i="15" s="1"/>
  <c r="AM29" i="15" s="1"/>
  <c r="AJ48" i="11"/>
  <c r="AJ48" i="18" s="1"/>
  <c r="AJ105" i="11"/>
  <c r="AJ105" i="18" s="1"/>
  <c r="H39" i="17" l="1"/>
  <c r="M39" i="17" s="1"/>
  <c r="N39" i="17" s="1"/>
  <c r="AN47" i="11" s="1"/>
  <c r="AN47" i="18" s="1"/>
  <c r="AN45" i="11"/>
  <c r="AN45" i="18" s="1"/>
  <c r="O39" i="17"/>
  <c r="AJ110" i="11"/>
  <c r="AJ110" i="18" s="1"/>
  <c r="AJ27" i="18"/>
  <c r="AJ31" i="18"/>
  <c r="AJ32" i="18"/>
  <c r="AJ29" i="18"/>
  <c r="AJ88" i="18"/>
  <c r="AJ33" i="11"/>
  <c r="AL32" i="15"/>
  <c r="AM26" i="15"/>
  <c r="AM28" i="15" s="1"/>
  <c r="AK49" i="11"/>
  <c r="AK18" i="11"/>
  <c r="AK18" i="18" s="1"/>
  <c r="AK20" i="11"/>
  <c r="AK20" i="18" s="1"/>
  <c r="AK19" i="15"/>
  <c r="AK21" i="11"/>
  <c r="AK21" i="18" l="1"/>
  <c r="AN44" i="11"/>
  <c r="AN46" i="11"/>
  <c r="AN46" i="18" s="1"/>
  <c r="J40" i="17"/>
  <c r="K40" i="17"/>
  <c r="P39" i="17"/>
  <c r="H40" i="17" s="1"/>
  <c r="AM22" i="15"/>
  <c r="AM17" i="15"/>
  <c r="AJ33" i="18"/>
  <c r="AK31" i="11"/>
  <c r="AK116" i="11" s="1"/>
  <c r="AK116" i="18" s="1"/>
  <c r="AK29" i="11"/>
  <c r="AK12" i="11"/>
  <c r="AM20" i="15"/>
  <c r="AK32" i="11"/>
  <c r="AK109" i="11" s="1"/>
  <c r="AK109" i="18" s="1"/>
  <c r="AM21" i="15"/>
  <c r="AK25" i="11"/>
  <c r="AK16" i="11"/>
  <c r="AK66" i="11"/>
  <c r="AK66" i="18" s="1"/>
  <c r="AK48" i="11"/>
  <c r="AK48" i="18" s="1"/>
  <c r="AK23" i="15"/>
  <c r="AN44" i="18" l="1"/>
  <c r="AN49" i="18" s="1"/>
  <c r="AN49" i="20" s="1"/>
  <c r="AN14" i="11"/>
  <c r="AN14" i="18" s="1"/>
  <c r="I40" i="17"/>
  <c r="AK16" i="18"/>
  <c r="AM31" i="15" a="1"/>
  <c r="AM31" i="15" s="1"/>
  <c r="AM32" i="15" s="1"/>
  <c r="AK31" i="18"/>
  <c r="AK32" i="18"/>
  <c r="AK29" i="18"/>
  <c r="M40" i="17"/>
  <c r="AO44" i="11"/>
  <c r="AO44" i="18" s="1"/>
  <c r="AK25" i="18"/>
  <c r="AK88" i="11"/>
  <c r="AK105" i="11"/>
  <c r="AK105" i="18" s="1"/>
  <c r="AK27" i="11"/>
  <c r="AK33" i="11" s="1"/>
  <c r="O40" i="17" l="1"/>
  <c r="J41" i="17" s="1"/>
  <c r="AO45" i="11"/>
  <c r="AO45" i="18" s="1"/>
  <c r="AM30" i="15"/>
  <c r="AN26" i="15" s="1"/>
  <c r="AO14" i="11"/>
  <c r="AK88" i="18"/>
  <c r="N40" i="17"/>
  <c r="P40" i="17" s="1"/>
  <c r="AK110" i="11"/>
  <c r="AK110" i="18" s="1"/>
  <c r="AK27" i="18"/>
  <c r="AL49" i="11"/>
  <c r="AL18" i="11"/>
  <c r="AL18" i="18" s="1"/>
  <c r="AL20" i="11"/>
  <c r="AL20" i="18" s="1"/>
  <c r="AL21" i="11"/>
  <c r="AM96" i="11"/>
  <c r="AO46" i="11" l="1"/>
  <c r="AO46" i="18" s="1"/>
  <c r="I41" i="17"/>
  <c r="AL21" i="18"/>
  <c r="AO49" i="18"/>
  <c r="AO49" i="20" s="1"/>
  <c r="AO14" i="18"/>
  <c r="AO25" i="18" s="1"/>
  <c r="AN17" i="15"/>
  <c r="AN28" i="15"/>
  <c r="AN31" i="15" s="1" a="1"/>
  <c r="AN31" i="15" s="1"/>
  <c r="AN30" i="15" s="1"/>
  <c r="AN27" i="15"/>
  <c r="AN29" i="15" s="1"/>
  <c r="AO47" i="11"/>
  <c r="AO47" i="18" s="1"/>
  <c r="K41" i="17"/>
  <c r="AK33" i="18"/>
  <c r="AL29" i="11"/>
  <c r="AL31" i="11"/>
  <c r="AL116" i="11" s="1"/>
  <c r="AL116" i="18" s="1"/>
  <c r="AL12" i="11"/>
  <c r="AL32" i="11"/>
  <c r="AL109" i="11" s="1"/>
  <c r="AL109" i="18" s="1"/>
  <c r="AL25" i="11"/>
  <c r="AL16" i="11"/>
  <c r="AL19" i="15"/>
  <c r="AL48" i="11"/>
  <c r="AL48" i="18" s="1"/>
  <c r="AL66" i="11"/>
  <c r="AL66" i="18" s="1"/>
  <c r="AL16" i="18" l="1"/>
  <c r="AN20" i="15"/>
  <c r="AN21" i="15"/>
  <c r="AN22" i="15"/>
  <c r="AO27" i="15"/>
  <c r="AO29" i="15" s="1"/>
  <c r="AL32" i="18"/>
  <c r="H41" i="17"/>
  <c r="AL25" i="18"/>
  <c r="AL31" i="18"/>
  <c r="AL29" i="18"/>
  <c r="AL88" i="11"/>
  <c r="AL105" i="11"/>
  <c r="AL105" i="18" s="1"/>
  <c r="AL27" i="11"/>
  <c r="AL110" i="11" s="1"/>
  <c r="AL110" i="18" s="1"/>
  <c r="AO26" i="15"/>
  <c r="AN32" i="15"/>
  <c r="AL23" i="15"/>
  <c r="AN96" i="11"/>
  <c r="AO17" i="15" l="1"/>
  <c r="AO28" i="15"/>
  <c r="AO22" i="15" s="1"/>
  <c r="AL27" i="18"/>
  <c r="AP44" i="11"/>
  <c r="AP44" i="18" s="1"/>
  <c r="M41" i="17"/>
  <c r="O41" i="17"/>
  <c r="AP45" i="11"/>
  <c r="AP45" i="18" s="1"/>
  <c r="AL88" i="18"/>
  <c r="AL33" i="11"/>
  <c r="AM49" i="11"/>
  <c r="AM18" i="11"/>
  <c r="AM18" i="18" s="1"/>
  <c r="AM20" i="11"/>
  <c r="AM20" i="18" s="1"/>
  <c r="AO20" i="15"/>
  <c r="AO21" i="15"/>
  <c r="AP49" i="18" l="1"/>
  <c r="AP49" i="20" s="1"/>
  <c r="AP14" i="11"/>
  <c r="N41" i="17"/>
  <c r="P41" i="17" s="1"/>
  <c r="I42" i="17" s="1"/>
  <c r="AP46" i="11"/>
  <c r="AP46" i="18" s="1"/>
  <c r="J42" i="17"/>
  <c r="AL33" i="18"/>
  <c r="AM31" i="11"/>
  <c r="AM116" i="11" s="1"/>
  <c r="AM116" i="18" s="1"/>
  <c r="AM29" i="11"/>
  <c r="AM12" i="11"/>
  <c r="AM25" i="11"/>
  <c r="AO31" i="15" a="1"/>
  <c r="AO31" i="15" s="1"/>
  <c r="AO30" i="15" s="1"/>
  <c r="AP26" i="15" s="1"/>
  <c r="AP28" i="15" s="1"/>
  <c r="AM16" i="11"/>
  <c r="AM19" i="15"/>
  <c r="AM21" i="11"/>
  <c r="AM66" i="11"/>
  <c r="AM66" i="18" s="1"/>
  <c r="AO96" i="11"/>
  <c r="AM23" i="15" l="1"/>
  <c r="AM21" i="18"/>
  <c r="AM16" i="18"/>
  <c r="AP14" i="18"/>
  <c r="AP31" i="15" a="1"/>
  <c r="AP31" i="15" s="1"/>
  <c r="AP17" i="15"/>
  <c r="AM25" i="18"/>
  <c r="AM29" i="18"/>
  <c r="AM31" i="18"/>
  <c r="AP47" i="11"/>
  <c r="AP47" i="18" s="1"/>
  <c r="K42" i="17"/>
  <c r="AM88" i="11"/>
  <c r="AM32" i="11"/>
  <c r="AM109" i="11" s="1"/>
  <c r="AM109" i="18" s="1"/>
  <c r="AM105" i="11"/>
  <c r="AM105" i="18" s="1"/>
  <c r="AM27" i="11"/>
  <c r="AM110" i="11" s="1"/>
  <c r="AM110" i="18" s="1"/>
  <c r="AP27" i="15"/>
  <c r="AP29" i="15" s="1"/>
  <c r="AO32" i="15"/>
  <c r="AM48" i="11"/>
  <c r="AM48" i="18" s="1"/>
  <c r="AP22" i="15" l="1"/>
  <c r="H42" i="17"/>
  <c r="AM32" i="18"/>
  <c r="AM88" i="18"/>
  <c r="AM27" i="18"/>
  <c r="O42" i="17"/>
  <c r="AQ45" i="11"/>
  <c r="AQ45" i="18" s="1"/>
  <c r="AP21" i="15"/>
  <c r="AM33" i="11"/>
  <c r="AP20" i="15"/>
  <c r="AP30" i="15"/>
  <c r="AP32" i="15"/>
  <c r="AQ44" i="11" l="1"/>
  <c r="M42" i="17"/>
  <c r="N42" i="17" s="1"/>
  <c r="AM33" i="18"/>
  <c r="AN49" i="11"/>
  <c r="AN20" i="11"/>
  <c r="AN20" i="18" s="1"/>
  <c r="AN18" i="11"/>
  <c r="AN18" i="18" s="1"/>
  <c r="AQ27" i="15"/>
  <c r="AQ29" i="15" s="1"/>
  <c r="AQ26" i="15"/>
  <c r="AN21" i="11"/>
  <c r="AQ44" i="18" l="1"/>
  <c r="AQ49" i="18" s="1"/>
  <c r="AQ49" i="20" s="1"/>
  <c r="AN21" i="18"/>
  <c r="AQ14" i="11"/>
  <c r="P42" i="17"/>
  <c r="I43" i="17" s="1"/>
  <c r="AQ17" i="15"/>
  <c r="AQ28" i="15"/>
  <c r="AQ22" i="15" s="1"/>
  <c r="J43" i="17"/>
  <c r="AQ46" i="11"/>
  <c r="AQ46" i="18" s="1"/>
  <c r="AQ47" i="11"/>
  <c r="AQ47" i="18" s="1"/>
  <c r="K43" i="17"/>
  <c r="AN29" i="11"/>
  <c r="AN31" i="11"/>
  <c r="AN116" i="11" s="1"/>
  <c r="AN116" i="18" s="1"/>
  <c r="AN12" i="11"/>
  <c r="AO12" i="11" s="1"/>
  <c r="AN32" i="11"/>
  <c r="AN109" i="11" s="1"/>
  <c r="AN109" i="18" s="1"/>
  <c r="AN25" i="11"/>
  <c r="AN16" i="11"/>
  <c r="AN19" i="15"/>
  <c r="AQ21" i="15"/>
  <c r="AQ20" i="15"/>
  <c r="AN66" i="11"/>
  <c r="AN66" i="18" s="1"/>
  <c r="AN48" i="11"/>
  <c r="AN48" i="18" s="1"/>
  <c r="AP96" i="11"/>
  <c r="H43" i="17" l="1"/>
  <c r="M43" i="17" s="1"/>
  <c r="AQ14" i="18"/>
  <c r="AR45" i="11"/>
  <c r="AR45" i="18" s="1"/>
  <c r="O43" i="17"/>
  <c r="AN16" i="18"/>
  <c r="AN31" i="18"/>
  <c r="AN29" i="18"/>
  <c r="AN25" i="18"/>
  <c r="AN32" i="18"/>
  <c r="AN88" i="11"/>
  <c r="AN105" i="11"/>
  <c r="AN105" i="18" s="1"/>
  <c r="AN27" i="11"/>
  <c r="AN33" i="11" s="1"/>
  <c r="AQ31" i="15" a="1"/>
  <c r="AQ31" i="15" s="1"/>
  <c r="AQ30" i="15" s="1"/>
  <c r="AR27" i="15" s="1"/>
  <c r="AR29" i="15" s="1"/>
  <c r="AN23" i="15"/>
  <c r="AR46" i="11" l="1"/>
  <c r="AR46" i="18" s="1"/>
  <c r="AR44" i="11"/>
  <c r="J44" i="17"/>
  <c r="N43" i="17"/>
  <c r="K44" i="17" s="1"/>
  <c r="AN88" i="18"/>
  <c r="AN27" i="18"/>
  <c r="AN110" i="11"/>
  <c r="AN110" i="18" s="1"/>
  <c r="AQ32" i="15"/>
  <c r="AR26" i="15"/>
  <c r="AR28" i="15" s="1"/>
  <c r="AR44" i="18" l="1"/>
  <c r="AR49" i="18" s="1"/>
  <c r="AR49" i="20" s="1"/>
  <c r="AR14" i="11"/>
  <c r="AR14" i="18" s="1"/>
  <c r="P43" i="17"/>
  <c r="I44" i="17" s="1"/>
  <c r="AS45" i="11" s="1"/>
  <c r="AS45" i="18" s="1"/>
  <c r="AR22" i="15"/>
  <c r="AR17" i="15"/>
  <c r="AR47" i="11"/>
  <c r="AR47" i="18" s="1"/>
  <c r="AN33" i="18"/>
  <c r="AR20" i="15"/>
  <c r="AR21" i="15"/>
  <c r="AO49" i="11"/>
  <c r="AO18" i="11"/>
  <c r="AO18" i="18" s="1"/>
  <c r="AO20" i="11"/>
  <c r="AO20" i="18" s="1"/>
  <c r="AO25" i="11"/>
  <c r="AO21" i="11"/>
  <c r="AQ96" i="11"/>
  <c r="AO21" i="18" l="1"/>
  <c r="AR31" i="15" a="1"/>
  <c r="AR31" i="15" s="1"/>
  <c r="AR32" i="15" s="1"/>
  <c r="H44" i="17"/>
  <c r="O44" i="17"/>
  <c r="AO31" i="11"/>
  <c r="AO116" i="11" s="1"/>
  <c r="AO116" i="18" s="1"/>
  <c r="AO29" i="11"/>
  <c r="AO32" i="11"/>
  <c r="AO109" i="11" s="1"/>
  <c r="AO109" i="18" s="1"/>
  <c r="AO16" i="11"/>
  <c r="AO19" i="15"/>
  <c r="AO48" i="11"/>
  <c r="AO48" i="18" s="1"/>
  <c r="AO66" i="11"/>
  <c r="AO66" i="18" s="1"/>
  <c r="AO23" i="15" l="1"/>
  <c r="AS44" i="11"/>
  <c r="AO16" i="18"/>
  <c r="AR30" i="15"/>
  <c r="AS27" i="15" s="1"/>
  <c r="AS29" i="15" s="1"/>
  <c r="M44" i="17"/>
  <c r="N44" i="17" s="1"/>
  <c r="AS47" i="11" s="1"/>
  <c r="AS47" i="18" s="1"/>
  <c r="AO29" i="18"/>
  <c r="AO31" i="18"/>
  <c r="AO32" i="18"/>
  <c r="AO88" i="11"/>
  <c r="AO105" i="11"/>
  <c r="AO105" i="18" s="1"/>
  <c r="AO27" i="11"/>
  <c r="AO110" i="11" s="1"/>
  <c r="AO110" i="18" s="1"/>
  <c r="AS44" i="18" l="1"/>
  <c r="AS49" i="18" s="1"/>
  <c r="AS49" i="20" s="1"/>
  <c r="AS14" i="11"/>
  <c r="P44" i="17"/>
  <c r="I45" i="17" s="1"/>
  <c r="AT45" i="11" s="1"/>
  <c r="AT45" i="18" s="1"/>
  <c r="AS26" i="15"/>
  <c r="AS46" i="11"/>
  <c r="AS46" i="18" s="1"/>
  <c r="K45" i="17"/>
  <c r="J45" i="17"/>
  <c r="AO33" i="11"/>
  <c r="AO88" i="18"/>
  <c r="AO27" i="18"/>
  <c r="AP20" i="11"/>
  <c r="AP20" i="18" s="1"/>
  <c r="AP49" i="11"/>
  <c r="AP18" i="11"/>
  <c r="AP18" i="18" s="1"/>
  <c r="AP21" i="11"/>
  <c r="AR96" i="11"/>
  <c r="AP21" i="18" l="1"/>
  <c r="AS14" i="18"/>
  <c r="AS17" i="15"/>
  <c r="AS28" i="15"/>
  <c r="AS22" i="15" s="1"/>
  <c r="AS21" i="15"/>
  <c r="AS20" i="15"/>
  <c r="H45" i="17"/>
  <c r="O45" i="17"/>
  <c r="AO33" i="18"/>
  <c r="AP31" i="11"/>
  <c r="AP116" i="11" s="1"/>
  <c r="AP116" i="18" s="1"/>
  <c r="AP29" i="11"/>
  <c r="AP32" i="11"/>
  <c r="AP109" i="11" s="1"/>
  <c r="AP109" i="18" s="1"/>
  <c r="AP25" i="11"/>
  <c r="AP12" i="11"/>
  <c r="AP16" i="11"/>
  <c r="AP19" i="15"/>
  <c r="AP48" i="11"/>
  <c r="AP48" i="18" s="1"/>
  <c r="AP66" i="11"/>
  <c r="AP66" i="18" s="1"/>
  <c r="AP23" i="15" l="1"/>
  <c r="AT44" i="11"/>
  <c r="AP16" i="18"/>
  <c r="AS31" i="15" a="1"/>
  <c r="AS31" i="15" s="1"/>
  <c r="AS32" i="15" s="1"/>
  <c r="M45" i="17"/>
  <c r="N45" i="17" s="1"/>
  <c r="AT47" i="11" s="1"/>
  <c r="AT47" i="18" s="1"/>
  <c r="AP31" i="18"/>
  <c r="AP25" i="18"/>
  <c r="AP29" i="18"/>
  <c r="AP32" i="18"/>
  <c r="AP27" i="11"/>
  <c r="AP33" i="11" s="1"/>
  <c r="AP88" i="11"/>
  <c r="AQ49" i="11"/>
  <c r="AQ20" i="11"/>
  <c r="AQ20" i="18" s="1"/>
  <c r="AQ18" i="11"/>
  <c r="AQ18" i="18" s="1"/>
  <c r="AP105" i="11"/>
  <c r="AP105" i="18" s="1"/>
  <c r="AT14" i="11" l="1"/>
  <c r="AT14" i="18" s="1"/>
  <c r="AT44" i="18"/>
  <c r="AT49" i="18" s="1"/>
  <c r="AT49" i="20" s="1"/>
  <c r="P45" i="17"/>
  <c r="I46" i="17" s="1"/>
  <c r="O46" i="17" s="1"/>
  <c r="AS30" i="15"/>
  <c r="AT27" i="15" s="1"/>
  <c r="AT29" i="15" s="1"/>
  <c r="J46" i="17"/>
  <c r="AT46" i="11"/>
  <c r="AT46" i="18" s="1"/>
  <c r="K46" i="17"/>
  <c r="AP110" i="11"/>
  <c r="AP110" i="18" s="1"/>
  <c r="AP27" i="18"/>
  <c r="AP88" i="18"/>
  <c r="AQ25" i="11"/>
  <c r="AQ29" i="11"/>
  <c r="AQ31" i="11"/>
  <c r="AQ116" i="11" s="1"/>
  <c r="AQ116" i="18" s="1"/>
  <c r="AQ12" i="11"/>
  <c r="AQ16" i="11"/>
  <c r="AQ19" i="15"/>
  <c r="AQ21" i="11"/>
  <c r="AQ66" i="11"/>
  <c r="AQ66" i="18" s="1"/>
  <c r="AQ21" i="18" l="1"/>
  <c r="AQ16" i="18"/>
  <c r="AT26" i="15"/>
  <c r="H46" i="17"/>
  <c r="AU45" i="11"/>
  <c r="AU45" i="18" s="1"/>
  <c r="AP33" i="18"/>
  <c r="AQ31" i="18"/>
  <c r="AQ29" i="18"/>
  <c r="AQ25" i="18"/>
  <c r="AQ88" i="11"/>
  <c r="AQ32" i="11"/>
  <c r="AQ109" i="11" s="1"/>
  <c r="AQ109" i="18" s="1"/>
  <c r="AQ105" i="11"/>
  <c r="AQ105" i="18" s="1"/>
  <c r="AQ27" i="11"/>
  <c r="AQ48" i="11"/>
  <c r="AQ48" i="18" s="1"/>
  <c r="AQ23" i="15"/>
  <c r="AS96" i="11"/>
  <c r="AU44" i="11" l="1"/>
  <c r="AT20" i="15"/>
  <c r="AT28" i="15"/>
  <c r="AT22" i="15" s="1"/>
  <c r="AT21" i="15"/>
  <c r="AT17" i="15"/>
  <c r="M46" i="17"/>
  <c r="N46" i="17" s="1"/>
  <c r="AU47" i="11" s="1"/>
  <c r="AU47" i="18" s="1"/>
  <c r="AQ32" i="18"/>
  <c r="AQ27" i="18"/>
  <c r="AQ88" i="18"/>
  <c r="AQ33" i="11"/>
  <c r="AQ110" i="11"/>
  <c r="AQ110" i="18" s="1"/>
  <c r="AU44" i="18" l="1"/>
  <c r="AU49" i="18" s="1"/>
  <c r="AU49" i="20" s="1"/>
  <c r="AU14" i="11"/>
  <c r="P46" i="17"/>
  <c r="I47" i="17" s="1"/>
  <c r="AV45" i="11" s="1"/>
  <c r="AV45" i="18" s="1"/>
  <c r="AT31" i="15" a="1"/>
  <c r="AT31" i="15" s="1"/>
  <c r="AT30" i="15" s="1"/>
  <c r="AU27" i="15" s="1"/>
  <c r="AU29" i="15" s="1"/>
  <c r="K47" i="17"/>
  <c r="J47" i="17"/>
  <c r="AU46" i="11"/>
  <c r="AU46" i="18" s="1"/>
  <c r="AQ33" i="18"/>
  <c r="AR49" i="11"/>
  <c r="AR18" i="11"/>
  <c r="AR18" i="18" s="1"/>
  <c r="AR20" i="11"/>
  <c r="AR20" i="18" s="1"/>
  <c r="AR21" i="11"/>
  <c r="AR21" i="18" l="1"/>
  <c r="AU14" i="18"/>
  <c r="AT32" i="15"/>
  <c r="AU26" i="15"/>
  <c r="O47" i="17"/>
  <c r="H47" i="17"/>
  <c r="AR31" i="11"/>
  <c r="AR116" i="11" s="1"/>
  <c r="AR116" i="18" s="1"/>
  <c r="AR29" i="11"/>
  <c r="AR32" i="11"/>
  <c r="AR109" i="11" s="1"/>
  <c r="AR109" i="18" s="1"/>
  <c r="AR25" i="11"/>
  <c r="AR12" i="11"/>
  <c r="AR16" i="11"/>
  <c r="AR19" i="15"/>
  <c r="AR48" i="11"/>
  <c r="AR48" i="18" s="1"/>
  <c r="AR66" i="11"/>
  <c r="AR66" i="18" s="1"/>
  <c r="AT96" i="11"/>
  <c r="AR23" i="15" l="1"/>
  <c r="AV44" i="11"/>
  <c r="AR16" i="18"/>
  <c r="AU28" i="15"/>
  <c r="AU22" i="15" s="1"/>
  <c r="AU20" i="15"/>
  <c r="AU17" i="15"/>
  <c r="AU21" i="15"/>
  <c r="M47" i="17"/>
  <c r="AV46" i="11" s="1"/>
  <c r="AV46" i="18" s="1"/>
  <c r="AR29" i="18"/>
  <c r="AR31" i="18"/>
  <c r="AR25" i="18"/>
  <c r="AR32" i="18"/>
  <c r="AR88" i="11"/>
  <c r="AR105" i="11"/>
  <c r="AR105" i="18" s="1"/>
  <c r="AR27" i="11"/>
  <c r="AR110" i="11" s="1"/>
  <c r="AR110" i="18" s="1"/>
  <c r="AV44" i="18" l="1"/>
  <c r="AV49" i="18" s="1"/>
  <c r="AV49" i="20" s="1"/>
  <c r="AV14" i="11"/>
  <c r="AU31" i="15" a="1"/>
  <c r="AU31" i="15" s="1"/>
  <c r="AU32" i="15" s="1"/>
  <c r="J48" i="17"/>
  <c r="N47" i="17"/>
  <c r="K48" i="17" s="1"/>
  <c r="AR88" i="18"/>
  <c r="AR27" i="18"/>
  <c r="AR33" i="11"/>
  <c r="AS21" i="11"/>
  <c r="AU96" i="11"/>
  <c r="AS21" i="18" l="1"/>
  <c r="AV14" i="18"/>
  <c r="P47" i="17"/>
  <c r="I48" i="17" s="1"/>
  <c r="O48" i="17" s="1"/>
  <c r="AU30" i="15"/>
  <c r="AV27" i="15" s="1"/>
  <c r="AV29" i="15" s="1"/>
  <c r="AV47" i="11"/>
  <c r="AV47" i="18" s="1"/>
  <c r="AR33" i="18"/>
  <c r="AS32" i="11"/>
  <c r="AS109" i="11" s="1"/>
  <c r="AS109" i="18" s="1"/>
  <c r="AS49" i="11"/>
  <c r="AS20" i="11"/>
  <c r="AS20" i="18" s="1"/>
  <c r="AS18" i="11"/>
  <c r="AS18" i="18" s="1"/>
  <c r="AS19" i="15"/>
  <c r="AV26" i="15" l="1"/>
  <c r="AV28" i="15" s="1"/>
  <c r="AV22" i="15" s="1"/>
  <c r="AW45" i="11"/>
  <c r="AW45" i="18" s="1"/>
  <c r="H48" i="17"/>
  <c r="AS32" i="18"/>
  <c r="AS29" i="11"/>
  <c r="AS31" i="11"/>
  <c r="AS116" i="11" s="1"/>
  <c r="AS116" i="18" s="1"/>
  <c r="AS12" i="11"/>
  <c r="AS66" i="11"/>
  <c r="AS66" i="18" s="1"/>
  <c r="AS25" i="11"/>
  <c r="AS16" i="11"/>
  <c r="AS48" i="11"/>
  <c r="AS48" i="18" s="1"/>
  <c r="AS23" i="15"/>
  <c r="AW44" i="11" l="1"/>
  <c r="AS16" i="18"/>
  <c r="AV20" i="15"/>
  <c r="AV21" i="15"/>
  <c r="AV17" i="15"/>
  <c r="AV31" i="15" a="1"/>
  <c r="AV31" i="15" s="1"/>
  <c r="AV30" i="15" s="1"/>
  <c r="AW27" i="15" s="1"/>
  <c r="AW29" i="15" s="1"/>
  <c r="M48" i="17"/>
  <c r="N48" i="17" s="1"/>
  <c r="K49" i="17" s="1"/>
  <c r="AS25" i="18"/>
  <c r="AS31" i="18"/>
  <c r="AS29" i="18"/>
  <c r="AS88" i="11"/>
  <c r="AS27" i="11"/>
  <c r="AS110" i="11" s="1"/>
  <c r="AS110" i="18" s="1"/>
  <c r="AS105" i="11"/>
  <c r="AS105" i="18" s="1"/>
  <c r="AV96" i="11"/>
  <c r="AW44" i="18" l="1"/>
  <c r="AW49" i="18" s="1"/>
  <c r="AW49" i="20" s="1"/>
  <c r="AW14" i="11"/>
  <c r="P48" i="17"/>
  <c r="I49" i="17" s="1"/>
  <c r="O49" i="17" s="1"/>
  <c r="AV32" i="15"/>
  <c r="AW26" i="15"/>
  <c r="AW47" i="11"/>
  <c r="AW47" i="18" s="1"/>
  <c r="J49" i="17"/>
  <c r="AW46" i="11"/>
  <c r="AW46" i="18" s="1"/>
  <c r="AS27" i="18"/>
  <c r="AS88" i="18"/>
  <c r="AS33" i="11"/>
  <c r="AW14" i="18" l="1"/>
  <c r="AW21" i="15"/>
  <c r="AW28" i="15"/>
  <c r="AW22" i="15" s="1"/>
  <c r="AW17" i="15"/>
  <c r="AW20" i="15"/>
  <c r="AX45" i="11"/>
  <c r="AX45" i="18" s="1"/>
  <c r="H49" i="17"/>
  <c r="AS33" i="18"/>
  <c r="AT20" i="11"/>
  <c r="AT20" i="18" s="1"/>
  <c r="AT18" i="11"/>
  <c r="AT18" i="18" s="1"/>
  <c r="AT49" i="11"/>
  <c r="AT19" i="15"/>
  <c r="AT21" i="11"/>
  <c r="AT21" i="18" l="1"/>
  <c r="M49" i="17"/>
  <c r="N49" i="17" s="1"/>
  <c r="AX47" i="11" s="1"/>
  <c r="AX47" i="18" s="1"/>
  <c r="AW31" i="15" a="1"/>
  <c r="AW31" i="15" s="1"/>
  <c r="AW32" i="15" s="1"/>
  <c r="AX44" i="11"/>
  <c r="AX44" i="18" s="1"/>
  <c r="AT31" i="11"/>
  <c r="AT116" i="11" s="1"/>
  <c r="AT116" i="18" s="1"/>
  <c r="AT29" i="11"/>
  <c r="AT32" i="11"/>
  <c r="AT109" i="11" s="1"/>
  <c r="AT109" i="18" s="1"/>
  <c r="AT25" i="11"/>
  <c r="AT12" i="11"/>
  <c r="AT66" i="11"/>
  <c r="AT66" i="18" s="1"/>
  <c r="AT16" i="11"/>
  <c r="AT48" i="11"/>
  <c r="AT48" i="18" s="1"/>
  <c r="AT23" i="15"/>
  <c r="AX46" i="11" l="1"/>
  <c r="AX46" i="18" s="1"/>
  <c r="J50" i="17"/>
  <c r="K50" i="17"/>
  <c r="P49" i="17"/>
  <c r="I50" i="17" s="1"/>
  <c r="AY45" i="11" s="1"/>
  <c r="AY45" i="18" s="1"/>
  <c r="AT16" i="18"/>
  <c r="AX49" i="18"/>
  <c r="AX49" i="20" s="1"/>
  <c r="AW30" i="15"/>
  <c r="AX27" i="15" s="1"/>
  <c r="AX29" i="15" s="1"/>
  <c r="AX14" i="11"/>
  <c r="AT25" i="18"/>
  <c r="AT31" i="18"/>
  <c r="AT29" i="18"/>
  <c r="AT32" i="18"/>
  <c r="AT27" i="11"/>
  <c r="AT110" i="11" s="1"/>
  <c r="AT110" i="18" s="1"/>
  <c r="AT88" i="11"/>
  <c r="AU49" i="11"/>
  <c r="AU18" i="11"/>
  <c r="AU18" i="18" s="1"/>
  <c r="AU20" i="11"/>
  <c r="AU20" i="18" s="1"/>
  <c r="AT105" i="11"/>
  <c r="AT105" i="18" s="1"/>
  <c r="AU21" i="11"/>
  <c r="AW96" i="11"/>
  <c r="AU21" i="18" l="1"/>
  <c r="H50" i="17"/>
  <c r="M50" i="17" s="1"/>
  <c r="O50" i="17"/>
  <c r="AX14" i="18"/>
  <c r="AX26" i="15"/>
  <c r="AX28" i="15" s="1"/>
  <c r="AT88" i="18"/>
  <c r="AT27" i="18"/>
  <c r="AU31" i="11"/>
  <c r="AU116" i="11" s="1"/>
  <c r="AU116" i="18" s="1"/>
  <c r="AU29" i="11"/>
  <c r="AU25" i="11"/>
  <c r="AT33" i="11"/>
  <c r="AU32" i="11"/>
  <c r="AU109" i="11" s="1"/>
  <c r="AU109" i="18" s="1"/>
  <c r="AU12" i="11"/>
  <c r="AU16" i="11"/>
  <c r="AU19" i="15"/>
  <c r="AU66" i="11"/>
  <c r="AU66" i="18" s="1"/>
  <c r="AU48" i="11"/>
  <c r="AU48" i="18" s="1"/>
  <c r="AY44" i="11" l="1"/>
  <c r="AU16" i="18"/>
  <c r="AX21" i="15"/>
  <c r="AX17" i="15"/>
  <c r="AX20" i="15"/>
  <c r="N50" i="17"/>
  <c r="P50" i="17" s="1"/>
  <c r="I51" i="17" s="1"/>
  <c r="AY46" i="11"/>
  <c r="AY46" i="18" s="1"/>
  <c r="J51" i="17"/>
  <c r="AU25" i="18"/>
  <c r="AU29" i="18"/>
  <c r="AU32" i="18"/>
  <c r="AT33" i="18"/>
  <c r="AU31" i="18"/>
  <c r="AU88" i="11"/>
  <c r="AU105" i="11"/>
  <c r="AU105" i="18" s="1"/>
  <c r="AU27" i="11"/>
  <c r="AU33" i="11" s="1"/>
  <c r="AU23" i="15"/>
  <c r="AX96" i="11"/>
  <c r="AY14" i="11" l="1"/>
  <c r="AY14" i="18" s="1"/>
  <c r="AY44" i="18"/>
  <c r="AY49" i="18" s="1"/>
  <c r="AY49" i="20" s="1"/>
  <c r="AX22" i="15"/>
  <c r="AX31" i="15" a="1"/>
  <c r="AX31" i="15" s="1"/>
  <c r="AX30" i="15" s="1"/>
  <c r="AY47" i="11"/>
  <c r="AY47" i="18" s="1"/>
  <c r="K51" i="17"/>
  <c r="AU27" i="18"/>
  <c r="AU88" i="18"/>
  <c r="AU110" i="11"/>
  <c r="AU110" i="18" s="1"/>
  <c r="AX32" i="15" l="1"/>
  <c r="AY27" i="15"/>
  <c r="AY29" i="15" s="1"/>
  <c r="AY26" i="15"/>
  <c r="AY28" i="15" s="1"/>
  <c r="H51" i="17"/>
  <c r="AZ45" i="11"/>
  <c r="AZ45" i="18" s="1"/>
  <c r="O51" i="17"/>
  <c r="AU33" i="18"/>
  <c r="AV49" i="11"/>
  <c r="AV18" i="11"/>
  <c r="AV18" i="18" s="1"/>
  <c r="AV20" i="11"/>
  <c r="AV20" i="18" s="1"/>
  <c r="AV21" i="11"/>
  <c r="AV21" i="18" l="1"/>
  <c r="AY21" i="15"/>
  <c r="AY22" i="15"/>
  <c r="AY20" i="15"/>
  <c r="AY17" i="15"/>
  <c r="AZ44" i="11"/>
  <c r="AZ44" i="18" s="1"/>
  <c r="M51" i="17"/>
  <c r="AV29" i="11"/>
  <c r="AV31" i="11"/>
  <c r="AV116" i="11" s="1"/>
  <c r="AV116" i="18" s="1"/>
  <c r="AV32" i="11"/>
  <c r="AV109" i="11" s="1"/>
  <c r="AV109" i="18" s="1"/>
  <c r="AV25" i="11"/>
  <c r="AV12" i="11"/>
  <c r="AV16" i="11"/>
  <c r="AV19" i="15"/>
  <c r="AV66" i="11"/>
  <c r="AV66" i="18" s="1"/>
  <c r="AV48" i="11"/>
  <c r="AV48" i="18" s="1"/>
  <c r="AY96" i="11"/>
  <c r="AV16" i="18" l="1"/>
  <c r="AZ49" i="18"/>
  <c r="AZ49" i="20" s="1"/>
  <c r="AY31" i="15" a="1"/>
  <c r="AY31" i="15" s="1"/>
  <c r="AZ14" i="11"/>
  <c r="N51" i="17"/>
  <c r="P51" i="17" s="1"/>
  <c r="I52" i="17" s="1"/>
  <c r="AZ46" i="11"/>
  <c r="AZ46" i="18" s="1"/>
  <c r="J52" i="17"/>
  <c r="AV32" i="18"/>
  <c r="AV25" i="18"/>
  <c r="AV31" i="18"/>
  <c r="AV29" i="18"/>
  <c r="AV88" i="11"/>
  <c r="AV105" i="11"/>
  <c r="AV105" i="18" s="1"/>
  <c r="AV27" i="11"/>
  <c r="AV33" i="11" s="1"/>
  <c r="AV23" i="15"/>
  <c r="AZ14" i="18" l="1"/>
  <c r="AY32" i="15"/>
  <c r="AY30" i="15"/>
  <c r="AZ47" i="11"/>
  <c r="AZ47" i="18" s="1"/>
  <c r="K52" i="17"/>
  <c r="AV88" i="18"/>
  <c r="AV27" i="18"/>
  <c r="AV110" i="11"/>
  <c r="AV110" i="18" s="1"/>
  <c r="AZ96" i="11"/>
  <c r="AZ27" i="15" l="1"/>
  <c r="AZ29" i="15" s="1"/>
  <c r="AZ26" i="15"/>
  <c r="AZ28" i="15" s="1"/>
  <c r="H52" i="17"/>
  <c r="BA45" i="11"/>
  <c r="BA45" i="18" s="1"/>
  <c r="O52" i="17"/>
  <c r="AV33" i="18"/>
  <c r="AW49" i="11"/>
  <c r="AW18" i="11"/>
  <c r="AW18" i="18" s="1"/>
  <c r="AW20" i="11"/>
  <c r="AW20" i="18" s="1"/>
  <c r="AW21" i="11"/>
  <c r="AW21" i="18" l="1"/>
  <c r="BA44" i="11"/>
  <c r="AZ21" i="15"/>
  <c r="AZ22" i="15"/>
  <c r="AZ20" i="15"/>
  <c r="AZ17" i="15"/>
  <c r="M52" i="17"/>
  <c r="N52" i="17" s="1"/>
  <c r="AW31" i="11"/>
  <c r="AW116" i="11" s="1"/>
  <c r="AW116" i="18" s="1"/>
  <c r="AW29" i="11"/>
  <c r="AW32" i="11"/>
  <c r="AW109" i="11" s="1"/>
  <c r="AW109" i="18" s="1"/>
  <c r="AW25" i="11"/>
  <c r="AW12" i="11"/>
  <c r="AW16" i="11"/>
  <c r="AW19" i="15"/>
  <c r="AW66" i="11"/>
  <c r="AW66" i="18" s="1"/>
  <c r="AW48" i="11"/>
  <c r="AW48" i="18" s="1"/>
  <c r="BA44" i="18" l="1"/>
  <c r="BA49" i="18" s="1"/>
  <c r="BA49" i="20" s="1"/>
  <c r="AW23" i="15"/>
  <c r="BA14" i="11"/>
  <c r="BA14" i="18" s="1"/>
  <c r="P52" i="17"/>
  <c r="I53" i="17" s="1"/>
  <c r="AW16" i="18"/>
  <c r="AZ31" i="15" a="1"/>
  <c r="AZ31" i="15" s="1"/>
  <c r="AZ30" i="15" s="1"/>
  <c r="BA27" i="15" s="1"/>
  <c r="BA29" i="15" s="1"/>
  <c r="BA46" i="11"/>
  <c r="BA46" i="18" s="1"/>
  <c r="J53" i="17"/>
  <c r="BA47" i="11"/>
  <c r="BA47" i="18" s="1"/>
  <c r="K53" i="17"/>
  <c r="AW32" i="18"/>
  <c r="AW29" i="18"/>
  <c r="AW25" i="18"/>
  <c r="AW31" i="18"/>
  <c r="AW88" i="11"/>
  <c r="AW105" i="11"/>
  <c r="AW105" i="18" s="1"/>
  <c r="AW27" i="11"/>
  <c r="AW110" i="11" s="1"/>
  <c r="AW110" i="18" s="1"/>
  <c r="BA96" i="11"/>
  <c r="H53" i="17" l="1"/>
  <c r="M53" i="17" s="1"/>
  <c r="N53" i="17" s="1"/>
  <c r="BB47" i="11" s="1"/>
  <c r="BB47" i="18" s="1"/>
  <c r="BB45" i="11"/>
  <c r="BB45" i="18" s="1"/>
  <c r="O53" i="17"/>
  <c r="BA26" i="15"/>
  <c r="BA28" i="15" s="1"/>
  <c r="AZ32" i="15"/>
  <c r="AW27" i="18"/>
  <c r="AW88" i="18"/>
  <c r="AW33" i="11"/>
  <c r="AX49" i="11"/>
  <c r="AX18" i="11"/>
  <c r="AX18" i="18" s="1"/>
  <c r="AX20" i="11"/>
  <c r="AX20" i="18" s="1"/>
  <c r="AX21" i="11"/>
  <c r="BB44" i="11" l="1"/>
  <c r="BB44" i="18" s="1"/>
  <c r="BB49" i="18" s="1"/>
  <c r="BB49" i="20" s="1"/>
  <c r="AX21" i="18"/>
  <c r="BB46" i="11"/>
  <c r="BB46" i="18" s="1"/>
  <c r="J54" i="17"/>
  <c r="K54" i="17"/>
  <c r="P53" i="17"/>
  <c r="I54" i="17" s="1"/>
  <c r="BC45" i="11" s="1"/>
  <c r="BC45" i="18" s="1"/>
  <c r="BA31" i="15" a="1"/>
  <c r="BA31" i="15" s="1"/>
  <c r="BA32" i="15" s="1"/>
  <c r="BA20" i="15"/>
  <c r="BA17" i="15"/>
  <c r="BA21" i="15"/>
  <c r="AW33" i="18"/>
  <c r="AX29" i="11"/>
  <c r="AX31" i="11"/>
  <c r="AX116" i="11" s="1"/>
  <c r="AX116" i="18" s="1"/>
  <c r="AX32" i="11"/>
  <c r="AX109" i="11" s="1"/>
  <c r="AX109" i="18" s="1"/>
  <c r="AX25" i="11"/>
  <c r="AX12" i="11"/>
  <c r="AX16" i="11"/>
  <c r="AX19" i="15"/>
  <c r="AX66" i="11"/>
  <c r="AX66" i="18" s="1"/>
  <c r="AX48" i="11"/>
  <c r="AX48" i="18" s="1"/>
  <c r="BB14" i="11" l="1"/>
  <c r="H54" i="17"/>
  <c r="M54" i="17" s="1"/>
  <c r="O54" i="17"/>
  <c r="BB14" i="18"/>
  <c r="AX16" i="18"/>
  <c r="BA22" i="15"/>
  <c r="BA30" i="15"/>
  <c r="AX25" i="18"/>
  <c r="AX32" i="18"/>
  <c r="AX29" i="18"/>
  <c r="AX31" i="18"/>
  <c r="AX88" i="11"/>
  <c r="AX105" i="11"/>
  <c r="AX105" i="18" s="1"/>
  <c r="AX27" i="11"/>
  <c r="AX110" i="11" s="1"/>
  <c r="AX110" i="18" s="1"/>
  <c r="AX23" i="15"/>
  <c r="BC44" i="11" l="1"/>
  <c r="BC44" i="18" s="1"/>
  <c r="BC49" i="18" s="1"/>
  <c r="BC49" i="20" s="1"/>
  <c r="BB27" i="15"/>
  <c r="BB29" i="15" s="1"/>
  <c r="BB26" i="15"/>
  <c r="BB28" i="15" s="1"/>
  <c r="N54" i="17"/>
  <c r="P54" i="17" s="1"/>
  <c r="I55" i="17" s="1"/>
  <c r="BC46" i="11"/>
  <c r="BC46" i="18" s="1"/>
  <c r="J55" i="17"/>
  <c r="AX88" i="18"/>
  <c r="AX27" i="18"/>
  <c r="AX33" i="11"/>
  <c r="AY49" i="11"/>
  <c r="AY18" i="11"/>
  <c r="AY18" i="18" s="1"/>
  <c r="AY20" i="11"/>
  <c r="AY20" i="18" s="1"/>
  <c r="AY21" i="11"/>
  <c r="BB96" i="11"/>
  <c r="BC14" i="11" l="1"/>
  <c r="AY21" i="18"/>
  <c r="BC14" i="18"/>
  <c r="BB20" i="15"/>
  <c r="BB21" i="15"/>
  <c r="BB31" i="15" a="1"/>
  <c r="BB31" i="15" s="1"/>
  <c r="BB30" i="15" s="1"/>
  <c r="BC27" i="15" s="1"/>
  <c r="BC29" i="15" s="1"/>
  <c r="BB17" i="15"/>
  <c r="BC47" i="11"/>
  <c r="BC47" i="18" s="1"/>
  <c r="K55" i="17"/>
  <c r="AX33" i="18"/>
  <c r="AY31" i="11"/>
  <c r="AY116" i="11" s="1"/>
  <c r="AY116" i="18" s="1"/>
  <c r="AY29" i="11"/>
  <c r="AY32" i="11"/>
  <c r="AY109" i="11" s="1"/>
  <c r="AY109" i="18" s="1"/>
  <c r="AY25" i="11"/>
  <c r="AY12" i="11"/>
  <c r="AY16" i="11"/>
  <c r="AY19" i="15"/>
  <c r="AY66" i="11"/>
  <c r="AY66" i="18" s="1"/>
  <c r="AY48" i="11"/>
  <c r="AY48" i="18" s="1"/>
  <c r="AY16" i="18" l="1"/>
  <c r="BB22" i="15"/>
  <c r="BB32" i="15"/>
  <c r="BC26" i="15"/>
  <c r="BC28" i="15" s="1"/>
  <c r="H55" i="17"/>
  <c r="O55" i="17"/>
  <c r="BD45" i="11"/>
  <c r="BD45" i="18" s="1"/>
  <c r="AY31" i="18"/>
  <c r="AY25" i="18"/>
  <c r="AY32" i="18"/>
  <c r="AY29" i="18"/>
  <c r="AY88" i="11"/>
  <c r="AY105" i="11"/>
  <c r="AY105" i="18" s="1"/>
  <c r="AY27" i="11"/>
  <c r="AY110" i="11" s="1"/>
  <c r="AY110" i="18" s="1"/>
  <c r="AY23" i="15"/>
  <c r="M55" i="17" l="1"/>
  <c r="N55" i="17" s="1"/>
  <c r="P55" i="17" s="1"/>
  <c r="I56" i="17" s="1"/>
  <c r="BE45" i="11" s="1"/>
  <c r="BE45" i="18" s="1"/>
  <c r="BC31" i="15" a="1"/>
  <c r="BC31" i="15" s="1"/>
  <c r="BC30" i="15" s="1"/>
  <c r="BD27" i="15" s="1"/>
  <c r="BD29" i="15" s="1"/>
  <c r="BC21" i="15"/>
  <c r="BC20" i="15"/>
  <c r="BC17" i="15"/>
  <c r="BD44" i="11"/>
  <c r="BD44" i="18" s="1"/>
  <c r="AY27" i="18"/>
  <c r="AY88" i="18"/>
  <c r="AY33" i="11"/>
  <c r="BD46" i="11" l="1"/>
  <c r="BD46" i="18" s="1"/>
  <c r="J56" i="17"/>
  <c r="BD47" i="11"/>
  <c r="BD47" i="18" s="1"/>
  <c r="K56" i="17"/>
  <c r="BD49" i="18"/>
  <c r="BD49" i="20" s="1"/>
  <c r="BC22" i="15"/>
  <c r="BD26" i="15"/>
  <c r="BD28" i="15" s="1"/>
  <c r="BC32" i="15"/>
  <c r="BD14" i="11"/>
  <c r="H56" i="17"/>
  <c r="O56" i="17"/>
  <c r="AY33" i="18"/>
  <c r="AZ49" i="11"/>
  <c r="AZ20" i="11"/>
  <c r="AZ20" i="18" s="1"/>
  <c r="AZ18" i="11"/>
  <c r="AZ18" i="18" s="1"/>
  <c r="AZ21" i="11"/>
  <c r="BC96" i="11"/>
  <c r="AZ21" i="18" l="1"/>
  <c r="M56" i="17"/>
  <c r="J57" i="17" s="1"/>
  <c r="BD14" i="18"/>
  <c r="BD31" i="15" a="1"/>
  <c r="BD31" i="15" s="1"/>
  <c r="BD30" i="15" s="1"/>
  <c r="BD21" i="15"/>
  <c r="BD20" i="15"/>
  <c r="BD17" i="15"/>
  <c r="BE44" i="11"/>
  <c r="BE44" i="18" s="1"/>
  <c r="AZ31" i="11"/>
  <c r="AZ116" i="11" s="1"/>
  <c r="AZ116" i="18" s="1"/>
  <c r="AZ29" i="11"/>
  <c r="AZ32" i="11"/>
  <c r="AZ109" i="11" s="1"/>
  <c r="AZ109" i="18" s="1"/>
  <c r="AZ25" i="11"/>
  <c r="AZ12" i="11"/>
  <c r="AZ16" i="11"/>
  <c r="AZ19" i="15"/>
  <c r="AZ66" i="11"/>
  <c r="AZ66" i="18" s="1"/>
  <c r="AZ48" i="11"/>
  <c r="AZ48" i="18" s="1"/>
  <c r="BE46" i="11" l="1"/>
  <c r="BE46" i="18" s="1"/>
  <c r="AZ23" i="15"/>
  <c r="N56" i="17"/>
  <c r="P56" i="17" s="1"/>
  <c r="I57" i="17" s="1"/>
  <c r="AZ16" i="18"/>
  <c r="BE49" i="18"/>
  <c r="BE49" i="20" s="1"/>
  <c r="BE26" i="15"/>
  <c r="BE28" i="15" s="1"/>
  <c r="BE27" i="15"/>
  <c r="BE29" i="15" s="1"/>
  <c r="BD22" i="15"/>
  <c r="BD32" i="15"/>
  <c r="BE14" i="11"/>
  <c r="AZ29" i="18"/>
  <c r="AZ25" i="18"/>
  <c r="AZ31" i="18"/>
  <c r="AZ32" i="18"/>
  <c r="AZ88" i="11"/>
  <c r="AZ105" i="11"/>
  <c r="AZ105" i="18" s="1"/>
  <c r="AZ27" i="11"/>
  <c r="AZ33" i="11" s="1"/>
  <c r="BE47" i="11" l="1"/>
  <c r="BE47" i="18" s="1"/>
  <c r="K57" i="17"/>
  <c r="BE14" i="18"/>
  <c r="BE17" i="15"/>
  <c r="BE31" i="15" a="1"/>
  <c r="BE31" i="15" s="1"/>
  <c r="BE20" i="15"/>
  <c r="BE21" i="15"/>
  <c r="BF45" i="11"/>
  <c r="BF45" i="18" s="1"/>
  <c r="O57" i="17"/>
  <c r="H57" i="17"/>
  <c r="AZ27" i="18"/>
  <c r="AZ88" i="18"/>
  <c r="AZ110" i="11"/>
  <c r="AZ110" i="18" s="1"/>
  <c r="BA21" i="11"/>
  <c r="BD96" i="11"/>
  <c r="BA21" i="18" l="1"/>
  <c r="BE22" i="15"/>
  <c r="BE30" i="15"/>
  <c r="BF27" i="15" s="1"/>
  <c r="BF29" i="15" s="1"/>
  <c r="BE32" i="15"/>
  <c r="M57" i="17"/>
  <c r="N57" i="17" s="1"/>
  <c r="BF44" i="11"/>
  <c r="BF44" i="18" s="1"/>
  <c r="AZ33" i="18"/>
  <c r="BA32" i="11"/>
  <c r="BA109" i="11" s="1"/>
  <c r="BA109" i="18" s="1"/>
  <c r="BA49" i="11"/>
  <c r="BA18" i="11"/>
  <c r="BA18" i="18" s="1"/>
  <c r="BA20" i="11"/>
  <c r="BA20" i="18" s="1"/>
  <c r="BA19" i="15"/>
  <c r="P57" i="17" l="1"/>
  <c r="I58" i="17" s="1"/>
  <c r="BF49" i="18"/>
  <c r="BF49" i="20" s="1"/>
  <c r="BF26" i="15"/>
  <c r="BF28" i="15" s="1"/>
  <c r="BF14" i="11"/>
  <c r="BF47" i="11"/>
  <c r="BF47" i="18" s="1"/>
  <c r="K58" i="17"/>
  <c r="J58" i="17"/>
  <c r="BF46" i="11"/>
  <c r="BF46" i="18" s="1"/>
  <c r="BA32" i="18"/>
  <c r="BA29" i="11"/>
  <c r="BA31" i="11"/>
  <c r="BA116" i="11" s="1"/>
  <c r="BA116" i="18" s="1"/>
  <c r="BA25" i="11"/>
  <c r="BA12" i="11"/>
  <c r="BA66" i="11"/>
  <c r="BA66" i="18" s="1"/>
  <c r="BA16" i="11"/>
  <c r="BA48" i="11"/>
  <c r="BA48" i="18" s="1"/>
  <c r="BA23" i="15"/>
  <c r="H58" i="17" l="1"/>
  <c r="M58" i="17" s="1"/>
  <c r="BG45" i="11"/>
  <c r="BG45" i="18" s="1"/>
  <c r="O58" i="17"/>
  <c r="BF14" i="18"/>
  <c r="BA16" i="18"/>
  <c r="BF17" i="15"/>
  <c r="BF21" i="15"/>
  <c r="BF20" i="15"/>
  <c r="BG44" i="11"/>
  <c r="BG44" i="18" s="1"/>
  <c r="BA25" i="18"/>
  <c r="BA29" i="18"/>
  <c r="BA31" i="18"/>
  <c r="BA27" i="11"/>
  <c r="BA110" i="11" s="1"/>
  <c r="BA110" i="18" s="1"/>
  <c r="BA88" i="11"/>
  <c r="BA105" i="11"/>
  <c r="BA105" i="18" s="1"/>
  <c r="BE96" i="11"/>
  <c r="BG49" i="18" l="1"/>
  <c r="BG49" i="20" s="1"/>
  <c r="BF22" i="15"/>
  <c r="BF31" i="15" a="1"/>
  <c r="BF31" i="15" s="1"/>
  <c r="BF30" i="15" s="1"/>
  <c r="BG14" i="11"/>
  <c r="N58" i="17"/>
  <c r="P58" i="17" s="1"/>
  <c r="I59" i="17" s="1"/>
  <c r="BG46" i="11"/>
  <c r="BG46" i="18" s="1"/>
  <c r="J59" i="17"/>
  <c r="BA33" i="11"/>
  <c r="BA88" i="18"/>
  <c r="BA27" i="18"/>
  <c r="BB21" i="11"/>
  <c r="BB21" i="18" l="1"/>
  <c r="BG14" i="18"/>
  <c r="BG27" i="15"/>
  <c r="BG29" i="15" s="1"/>
  <c r="BG26" i="15"/>
  <c r="BF32" i="15"/>
  <c r="K59" i="17"/>
  <c r="BG47" i="11"/>
  <c r="BG47" i="18" s="1"/>
  <c r="BA33" i="18"/>
  <c r="BB32" i="11"/>
  <c r="BB109" i="11" s="1"/>
  <c r="BB109" i="18" s="1"/>
  <c r="BB49" i="11"/>
  <c r="BB20" i="11"/>
  <c r="BB20" i="18" s="1"/>
  <c r="BB18" i="11"/>
  <c r="BB18" i="18" s="1"/>
  <c r="BB19" i="15"/>
  <c r="BB23" i="15" l="1"/>
  <c r="BG17" i="15"/>
  <c r="BG28" i="15"/>
  <c r="BG22" i="15" s="1"/>
  <c r="BG20" i="15"/>
  <c r="BG21" i="15"/>
  <c r="H59" i="17"/>
  <c r="O59" i="17"/>
  <c r="BH45" i="11"/>
  <c r="BH45" i="18" s="1"/>
  <c r="BB32" i="18"/>
  <c r="BB31" i="11"/>
  <c r="BB116" i="11" s="1"/>
  <c r="BB116" i="18" s="1"/>
  <c r="BB29" i="11"/>
  <c r="BB25" i="11"/>
  <c r="BB12" i="11"/>
  <c r="BB66" i="11"/>
  <c r="BB66" i="18" s="1"/>
  <c r="BB16" i="11"/>
  <c r="BB48" i="11"/>
  <c r="BB48" i="18" s="1"/>
  <c r="M59" i="17" l="1"/>
  <c r="N59" i="17" s="1"/>
  <c r="P59" i="17" s="1"/>
  <c r="I60" i="17" s="1"/>
  <c r="BB16" i="18"/>
  <c r="BG31" i="15" a="1"/>
  <c r="BG31" i="15" s="1"/>
  <c r="BG32" i="15" s="1"/>
  <c r="BH44" i="11"/>
  <c r="BH44" i="18" s="1"/>
  <c r="BB31" i="18"/>
  <c r="BB29" i="18"/>
  <c r="BB25" i="18"/>
  <c r="BB88" i="11"/>
  <c r="BB27" i="11"/>
  <c r="BB110" i="11" s="1"/>
  <c r="BB110" i="18" s="1"/>
  <c r="BB105" i="11"/>
  <c r="BB105" i="18" s="1"/>
  <c r="BF96" i="11"/>
  <c r="BH46" i="11" l="1"/>
  <c r="BH46" i="18" s="1"/>
  <c r="J60" i="17"/>
  <c r="BH49" i="18"/>
  <c r="BH49" i="20" s="1"/>
  <c r="BG30" i="15"/>
  <c r="BH27" i="15" s="1"/>
  <c r="BH29" i="15" s="1"/>
  <c r="BH14" i="11"/>
  <c r="BH47" i="11"/>
  <c r="BH47" i="18" s="1"/>
  <c r="K60" i="17"/>
  <c r="BB33" i="11"/>
  <c r="BB27" i="18"/>
  <c r="BB88" i="18"/>
  <c r="BC49" i="11"/>
  <c r="BC18" i="11"/>
  <c r="BC18" i="18" s="1"/>
  <c r="BC20" i="11"/>
  <c r="BC20" i="18" s="1"/>
  <c r="BC19" i="15"/>
  <c r="BC21" i="11"/>
  <c r="BC21" i="18" l="1"/>
  <c r="BC23" i="15"/>
  <c r="BH14" i="18"/>
  <c r="BH26" i="15"/>
  <c r="H60" i="17"/>
  <c r="BB33" i="18"/>
  <c r="BC29" i="11"/>
  <c r="BC31" i="11"/>
  <c r="BC116" i="11" s="1"/>
  <c r="BC116" i="18" s="1"/>
  <c r="BC32" i="11"/>
  <c r="BC109" i="11" s="1"/>
  <c r="BC109" i="18" s="1"/>
  <c r="BC25" i="11"/>
  <c r="BC12" i="11"/>
  <c r="BC66" i="11"/>
  <c r="BC66" i="18" s="1"/>
  <c r="BC16" i="11"/>
  <c r="BC48" i="11"/>
  <c r="BC48" i="18" s="1"/>
  <c r="BC16" i="18" l="1"/>
  <c r="BH21" i="15"/>
  <c r="BH28" i="15"/>
  <c r="BH22" i="15" s="1"/>
  <c r="BH20" i="15"/>
  <c r="BH17" i="15"/>
  <c r="M60" i="17"/>
  <c r="N60" i="17" s="1"/>
  <c r="BI44" i="11"/>
  <c r="BI44" i="18" s="1"/>
  <c r="BI45" i="11"/>
  <c r="BI45" i="18" s="1"/>
  <c r="O60" i="17"/>
  <c r="BC25" i="18"/>
  <c r="BC32" i="18"/>
  <c r="BC31" i="18"/>
  <c r="BC29" i="18"/>
  <c r="BC27" i="11"/>
  <c r="BC110" i="11" s="1"/>
  <c r="BC110" i="18" s="1"/>
  <c r="BC88" i="11"/>
  <c r="BC105" i="11"/>
  <c r="BC105" i="18" s="1"/>
  <c r="BD19" i="15"/>
  <c r="BD21" i="11"/>
  <c r="BG96" i="11"/>
  <c r="BD21" i="18" l="1"/>
  <c r="P60" i="17"/>
  <c r="I61" i="17" s="1"/>
  <c r="BI49" i="18"/>
  <c r="BI49" i="20" s="1"/>
  <c r="BH31" i="15" a="1"/>
  <c r="BH31" i="15" s="1"/>
  <c r="BH32" i="15" s="1"/>
  <c r="BI14" i="11"/>
  <c r="BI47" i="11"/>
  <c r="BI47" i="18" s="1"/>
  <c r="K61" i="17"/>
  <c r="J61" i="17"/>
  <c r="BI46" i="11"/>
  <c r="BI46" i="18" s="1"/>
  <c r="BC33" i="11"/>
  <c r="BC88" i="18"/>
  <c r="BC27" i="18"/>
  <c r="BD32" i="11"/>
  <c r="BD109" i="11" s="1"/>
  <c r="BD109" i="18" s="1"/>
  <c r="BD49" i="11"/>
  <c r="BD18" i="11"/>
  <c r="BD18" i="18" s="1"/>
  <c r="BD20" i="11"/>
  <c r="BD20" i="18" s="1"/>
  <c r="BD23" i="15"/>
  <c r="BI14" i="18" l="1"/>
  <c r="BH30" i="15"/>
  <c r="BI26" i="15" s="1"/>
  <c r="H61" i="17"/>
  <c r="O61" i="17"/>
  <c r="BJ45" i="11"/>
  <c r="BJ45" i="18" s="1"/>
  <c r="BC33" i="18"/>
  <c r="BD32" i="18"/>
  <c r="BD31" i="11"/>
  <c r="BD116" i="11" s="1"/>
  <c r="BD116" i="18" s="1"/>
  <c r="BD29" i="11"/>
  <c r="BD25" i="11"/>
  <c r="BD12" i="11"/>
  <c r="BD66" i="11"/>
  <c r="BD66" i="18" s="1"/>
  <c r="BD16" i="11"/>
  <c r="BD48" i="11"/>
  <c r="BD48" i="18" s="1"/>
  <c r="BJ44" i="11" l="1"/>
  <c r="BD16" i="18"/>
  <c r="BI28" i="15"/>
  <c r="BI31" i="15" s="1" a="1"/>
  <c r="BI31" i="15" s="1"/>
  <c r="BI30" i="15" s="1"/>
  <c r="BI27" i="15"/>
  <c r="BI17" i="15"/>
  <c r="M61" i="17"/>
  <c r="J62" i="17" s="1"/>
  <c r="BD29" i="18"/>
  <c r="BD25" i="18"/>
  <c r="BD31" i="18"/>
  <c r="BD27" i="11"/>
  <c r="BD33" i="11" s="1"/>
  <c r="BD88" i="11"/>
  <c r="BD105" i="11"/>
  <c r="BD105" i="18" s="1"/>
  <c r="BE19" i="15"/>
  <c r="BJ44" i="18" l="1"/>
  <c r="BJ49" i="18" s="1"/>
  <c r="BJ49" i="20" s="1"/>
  <c r="BJ14" i="11"/>
  <c r="BJ14" i="18" s="1"/>
  <c r="BI29" i="15"/>
  <c r="BI22" i="15" s="1"/>
  <c r="BI20" i="15"/>
  <c r="BI21" i="15"/>
  <c r="BJ46" i="11"/>
  <c r="BJ46" i="18" s="1"/>
  <c r="N61" i="17"/>
  <c r="K62" i="17" s="1"/>
  <c r="BD27" i="18"/>
  <c r="BD110" i="11"/>
  <c r="BD110" i="18" s="1"/>
  <c r="BD88" i="18"/>
  <c r="BE49" i="11"/>
  <c r="BE18" i="11"/>
  <c r="BE18" i="18" s="1"/>
  <c r="BE20" i="11"/>
  <c r="BE20" i="18" s="1"/>
  <c r="BJ26" i="15"/>
  <c r="BE21" i="11"/>
  <c r="BE23" i="15"/>
  <c r="BH96" i="11"/>
  <c r="BE21" i="18" l="1"/>
  <c r="P61" i="17"/>
  <c r="I62" i="17" s="1"/>
  <c r="BJ27" i="15"/>
  <c r="BJ29" i="15" s="1"/>
  <c r="BJ17" i="15"/>
  <c r="BJ28" i="15"/>
  <c r="BI32" i="15"/>
  <c r="BJ47" i="11"/>
  <c r="BJ47" i="18" s="1"/>
  <c r="BD33" i="18"/>
  <c r="BE31" i="11"/>
  <c r="BE116" i="11" s="1"/>
  <c r="BE116" i="18" s="1"/>
  <c r="BE29" i="11"/>
  <c r="BE32" i="11"/>
  <c r="BE109" i="11" s="1"/>
  <c r="BE109" i="18" s="1"/>
  <c r="BE25" i="11"/>
  <c r="BE12" i="11"/>
  <c r="BE66" i="11"/>
  <c r="BE66" i="18" s="1"/>
  <c r="BE16" i="11"/>
  <c r="BE48" i="11"/>
  <c r="BE48" i="18" s="1"/>
  <c r="BG19" i="15"/>
  <c r="BE16" i="18" l="1"/>
  <c r="BJ21" i="15"/>
  <c r="BJ20" i="15"/>
  <c r="BJ22" i="15"/>
  <c r="H62" i="17"/>
  <c r="BK45" i="11"/>
  <c r="BK45" i="18" s="1"/>
  <c r="O62" i="17"/>
  <c r="BE29" i="18"/>
  <c r="BE32" i="18"/>
  <c r="BE25" i="18"/>
  <c r="BE31" i="18"/>
  <c r="BE88" i="11"/>
  <c r="BE27" i="11"/>
  <c r="BE110" i="11" s="1"/>
  <c r="BE110" i="18" s="1"/>
  <c r="BE105" i="11"/>
  <c r="BE105" i="18" s="1"/>
  <c r="BF19" i="15"/>
  <c r="BJ31" i="15" a="1"/>
  <c r="BJ31" i="15" s="1"/>
  <c r="BJ30" i="15" s="1"/>
  <c r="BF23" i="15" l="1"/>
  <c r="M62" i="17"/>
  <c r="N62" i="17" s="1"/>
  <c r="P62" i="17" s="1"/>
  <c r="I63" i="17" s="1"/>
  <c r="BK44" i="11"/>
  <c r="BK44" i="18" s="1"/>
  <c r="BE33" i="11"/>
  <c r="BE88" i="18"/>
  <c r="BE27" i="18"/>
  <c r="BK26" i="15"/>
  <c r="BK27" i="15"/>
  <c r="BK29" i="15" s="1"/>
  <c r="BJ32" i="15"/>
  <c r="BF21" i="11"/>
  <c r="BG23" i="15"/>
  <c r="BI96" i="11"/>
  <c r="BF21" i="18" l="1"/>
  <c r="BK46" i="11"/>
  <c r="BK46" i="18" s="1"/>
  <c r="J63" i="17"/>
  <c r="BK49" i="18"/>
  <c r="BK49" i="20" s="1"/>
  <c r="BK17" i="15"/>
  <c r="BK28" i="15"/>
  <c r="BK22" i="15" s="1"/>
  <c r="BK14" i="11"/>
  <c r="BK47" i="11"/>
  <c r="BK47" i="18" s="1"/>
  <c r="K63" i="17"/>
  <c r="BE33" i="18"/>
  <c r="BF32" i="11"/>
  <c r="BF109" i="11" s="1"/>
  <c r="BF109" i="18" s="1"/>
  <c r="BF49" i="11"/>
  <c r="BF18" i="11"/>
  <c r="BF18" i="18" s="1"/>
  <c r="BF20" i="11"/>
  <c r="BF20" i="18" s="1"/>
  <c r="BK20" i="15"/>
  <c r="BK21" i="15"/>
  <c r="BF48" i="11"/>
  <c r="BF48" i="18" s="1"/>
  <c r="BK14" i="18" l="1"/>
  <c r="H63" i="17"/>
  <c r="BF32" i="18"/>
  <c r="BF12" i="11"/>
  <c r="BF31" i="11"/>
  <c r="BF116" i="11" s="1"/>
  <c r="BF116" i="18" s="1"/>
  <c r="BF29" i="11"/>
  <c r="BF66" i="11"/>
  <c r="BF66" i="18" s="1"/>
  <c r="BF25" i="11"/>
  <c r="BF16" i="11"/>
  <c r="BK31" i="15" a="1"/>
  <c r="BK31" i="15" s="1"/>
  <c r="BK30" i="15" s="1"/>
  <c r="BH19" i="15"/>
  <c r="BH23" i="15" l="1"/>
  <c r="BF16" i="18"/>
  <c r="M63" i="17"/>
  <c r="BL44" i="11"/>
  <c r="BL44" i="18" s="1"/>
  <c r="O63" i="17"/>
  <c r="BL45" i="11"/>
  <c r="BL45" i="18" s="1"/>
  <c r="BF29" i="18"/>
  <c r="BF25" i="18"/>
  <c r="BF31" i="18"/>
  <c r="BF88" i="11"/>
  <c r="BF105" i="11"/>
  <c r="BF105" i="18" s="1"/>
  <c r="BF27" i="11"/>
  <c r="BF110" i="11" s="1"/>
  <c r="BF110" i="18" s="1"/>
  <c r="BK32" i="15"/>
  <c r="BG49" i="11"/>
  <c r="BG20" i="11"/>
  <c r="BG20" i="18" s="1"/>
  <c r="BG18" i="11"/>
  <c r="BG18" i="18" s="1"/>
  <c r="BG21" i="11"/>
  <c r="BL27" i="15"/>
  <c r="BL29" i="15" s="1"/>
  <c r="BL26" i="15"/>
  <c r="BG21" i="18" l="1"/>
  <c r="BL49" i="18"/>
  <c r="BL49" i="20" s="1"/>
  <c r="BL17" i="15"/>
  <c r="BL28" i="15"/>
  <c r="BL22" i="15" s="1"/>
  <c r="BL14" i="11"/>
  <c r="BL46" i="11"/>
  <c r="BL46" i="18" s="1"/>
  <c r="J64" i="17"/>
  <c r="N63" i="17"/>
  <c r="P63" i="17" s="1"/>
  <c r="I64" i="17" s="1"/>
  <c r="BF88" i="18"/>
  <c r="BF27" i="18"/>
  <c r="BG31" i="11"/>
  <c r="BG116" i="11" s="1"/>
  <c r="BG116" i="18" s="1"/>
  <c r="BG29" i="11"/>
  <c r="BG32" i="11"/>
  <c r="BG109" i="11" s="1"/>
  <c r="BG109" i="18" s="1"/>
  <c r="BG25" i="11"/>
  <c r="BG12" i="11"/>
  <c r="BF33" i="11"/>
  <c r="BL21" i="15"/>
  <c r="BL20" i="15"/>
  <c r="BG66" i="11"/>
  <c r="BG66" i="18" s="1"/>
  <c r="BG16" i="11"/>
  <c r="BG48" i="11"/>
  <c r="BG48" i="18" s="1"/>
  <c r="BJ96" i="11"/>
  <c r="BL14" i="18" l="1"/>
  <c r="BG16" i="18"/>
  <c r="BL47" i="11"/>
  <c r="BL47" i="18" s="1"/>
  <c r="K64" i="17"/>
  <c r="O64" i="17"/>
  <c r="BG25" i="18"/>
  <c r="BG29" i="18"/>
  <c r="BG31" i="18"/>
  <c r="BF33" i="18"/>
  <c r="BG32" i="18"/>
  <c r="BG88" i="11"/>
  <c r="BG27" i="11"/>
  <c r="BG110" i="11" s="1"/>
  <c r="BG110" i="18" s="1"/>
  <c r="BG105" i="11"/>
  <c r="BG105" i="18" s="1"/>
  <c r="BL31" i="15" a="1"/>
  <c r="BL31" i="15" s="1"/>
  <c r="BM45" i="11" l="1"/>
  <c r="BM45" i="18" s="1"/>
  <c r="H64" i="17"/>
  <c r="BG27" i="18"/>
  <c r="BG88" i="18"/>
  <c r="BG33" i="11"/>
  <c r="BH49" i="11"/>
  <c r="BH18" i="11"/>
  <c r="BH18" i="18" s="1"/>
  <c r="BH20" i="11"/>
  <c r="BH20" i="18" s="1"/>
  <c r="BI19" i="15"/>
  <c r="BH21" i="11"/>
  <c r="BL32" i="15"/>
  <c r="BL30" i="15"/>
  <c r="BH21" i="18" l="1"/>
  <c r="M64" i="17"/>
  <c r="BM44" i="11"/>
  <c r="BM44" i="18" s="1"/>
  <c r="BG33" i="18"/>
  <c r="BH31" i="11"/>
  <c r="BH116" i="11" s="1"/>
  <c r="BH116" i="18" s="1"/>
  <c r="BH29" i="11"/>
  <c r="BH32" i="11"/>
  <c r="BH109" i="11" s="1"/>
  <c r="BH109" i="18" s="1"/>
  <c r="BH25" i="11"/>
  <c r="BH12" i="11"/>
  <c r="BH66" i="11"/>
  <c r="BH66" i="18" s="1"/>
  <c r="BH16" i="11"/>
  <c r="BH48" i="11"/>
  <c r="BH48" i="18" s="1"/>
  <c r="BM27" i="15"/>
  <c r="BM29" i="15" s="1"/>
  <c r="BM26" i="15"/>
  <c r="BI23" i="15"/>
  <c r="BH16" i="18" l="1"/>
  <c r="BM49" i="18"/>
  <c r="BM49" i="20" s="1"/>
  <c r="BM17" i="15"/>
  <c r="BM28" i="15"/>
  <c r="BM22" i="15" s="1"/>
  <c r="BM14" i="11"/>
  <c r="N64" i="17"/>
  <c r="BM46" i="11"/>
  <c r="BM46" i="18" s="1"/>
  <c r="J65" i="17"/>
  <c r="BH31" i="18"/>
  <c r="BH25" i="18"/>
  <c r="BH32" i="18"/>
  <c r="BH29" i="18"/>
  <c r="BH27" i="11"/>
  <c r="BH33" i="11" s="1"/>
  <c r="BH88" i="11"/>
  <c r="BH105" i="11"/>
  <c r="BH105" i="18" s="1"/>
  <c r="BM21" i="15"/>
  <c r="BM20" i="15"/>
  <c r="BK96" i="11"/>
  <c r="P64" i="17" l="1"/>
  <c r="I65" i="17" s="1"/>
  <c r="BM14" i="18"/>
  <c r="K65" i="17"/>
  <c r="BM47" i="11"/>
  <c r="BM47" i="18" s="1"/>
  <c r="BH110" i="11"/>
  <c r="BH110" i="18" s="1"/>
  <c r="BH27" i="18"/>
  <c r="BH88" i="18"/>
  <c r="BI49" i="11"/>
  <c r="BI18" i="11"/>
  <c r="BI18" i="18" s="1"/>
  <c r="BI20" i="11"/>
  <c r="BI20" i="18" s="1"/>
  <c r="BI21" i="11"/>
  <c r="BM31" i="15" a="1"/>
  <c r="BM31" i="15" s="1"/>
  <c r="F46" i="15"/>
  <c r="BI21" i="18" l="1"/>
  <c r="H65" i="17"/>
  <c r="BN44" i="11" s="1"/>
  <c r="BN44" i="18" s="1"/>
  <c r="O65" i="17"/>
  <c r="BN45" i="11"/>
  <c r="BN45" i="18" s="1"/>
  <c r="BH33" i="18"/>
  <c r="BI31" i="11"/>
  <c r="BI116" i="11" s="1"/>
  <c r="BI116" i="18" s="1"/>
  <c r="BI29" i="11"/>
  <c r="BI32" i="11"/>
  <c r="BI109" i="11" s="1"/>
  <c r="BI109" i="18" s="1"/>
  <c r="BI25" i="11"/>
  <c r="BI12" i="11"/>
  <c r="BJ19" i="15"/>
  <c r="BI66" i="11"/>
  <c r="BI66" i="18" s="1"/>
  <c r="BI16" i="11"/>
  <c r="BI48" i="11"/>
  <c r="BI48" i="18" s="1"/>
  <c r="BM32" i="15"/>
  <c r="BM30" i="15"/>
  <c r="G54" i="15"/>
  <c r="H56" i="15" s="1"/>
  <c r="G53" i="15"/>
  <c r="F59" i="15"/>
  <c r="F50" i="15"/>
  <c r="M65" i="17" l="1"/>
  <c r="N65" i="17" s="1"/>
  <c r="K66" i="17" s="1"/>
  <c r="BI16" i="18"/>
  <c r="BN49" i="18"/>
  <c r="BN49" i="20" s="1"/>
  <c r="G44" i="15"/>
  <c r="G55" i="15"/>
  <c r="G49" i="15" s="1"/>
  <c r="BN14" i="11"/>
  <c r="BI29" i="18"/>
  <c r="BI25" i="18"/>
  <c r="BI31" i="18"/>
  <c r="BI32" i="18"/>
  <c r="BI27" i="11"/>
  <c r="BI110" i="11" s="1"/>
  <c r="BI110" i="18" s="1"/>
  <c r="BI88" i="11"/>
  <c r="BI105" i="11"/>
  <c r="BI105" i="18" s="1"/>
  <c r="G48" i="15"/>
  <c r="G47" i="15"/>
  <c r="BN27" i="15"/>
  <c r="BN29" i="15" s="1"/>
  <c r="BN26" i="15"/>
  <c r="BJ23" i="15"/>
  <c r="BL96" i="11"/>
  <c r="BN46" i="11" l="1"/>
  <c r="BN46" i="18" s="1"/>
  <c r="J66" i="17"/>
  <c r="BN47" i="11"/>
  <c r="BN47" i="18" s="1"/>
  <c r="P65" i="17"/>
  <c r="I66" i="17" s="1"/>
  <c r="O66" i="17" s="1"/>
  <c r="BN14" i="18"/>
  <c r="BN17" i="15"/>
  <c r="BN28" i="15"/>
  <c r="BN22" i="15" s="1"/>
  <c r="BI33" i="11"/>
  <c r="BI27" i="18"/>
  <c r="BI88" i="18"/>
  <c r="G46" i="15"/>
  <c r="BN21" i="15"/>
  <c r="BN20" i="15"/>
  <c r="G58" i="15"/>
  <c r="G59" i="15" s="1"/>
  <c r="BO45" i="11" l="1"/>
  <c r="BO45" i="18" s="1"/>
  <c r="H66" i="17"/>
  <c r="BO44" i="11" s="1"/>
  <c r="BO44" i="18" s="1"/>
  <c r="BI33" i="18"/>
  <c r="BJ49" i="11"/>
  <c r="BJ18" i="11"/>
  <c r="BJ18" i="18" s="1"/>
  <c r="BJ20" i="11"/>
  <c r="BJ20" i="18" s="1"/>
  <c r="BK19" i="15"/>
  <c r="BJ21" i="11"/>
  <c r="BN31" i="15" a="1"/>
  <c r="BN31" i="15" s="1"/>
  <c r="BN30" i="15" s="1"/>
  <c r="G57" i="15"/>
  <c r="BM96" i="11"/>
  <c r="M66" i="17" l="1"/>
  <c r="J67" i="17" s="1"/>
  <c r="BK23" i="15"/>
  <c r="BJ21" i="18"/>
  <c r="BO49" i="18"/>
  <c r="BO49" i="20" s="1"/>
  <c r="BO14" i="11"/>
  <c r="BJ29" i="11"/>
  <c r="BJ31" i="11"/>
  <c r="BJ116" i="11" s="1"/>
  <c r="BJ116" i="18" s="1"/>
  <c r="BJ32" i="11"/>
  <c r="BJ109" i="11" s="1"/>
  <c r="BJ109" i="18" s="1"/>
  <c r="BJ25" i="11"/>
  <c r="BJ12" i="11"/>
  <c r="BJ66" i="11"/>
  <c r="BJ66" i="18" s="1"/>
  <c r="BJ16" i="11"/>
  <c r="BJ48" i="11"/>
  <c r="BJ48" i="18" s="1"/>
  <c r="BO27" i="15"/>
  <c r="BO29" i="15" s="1"/>
  <c r="BO26" i="15"/>
  <c r="BN32" i="15"/>
  <c r="H54" i="15"/>
  <c r="I56" i="15" s="1"/>
  <c r="H53" i="15"/>
  <c r="N66" i="17" l="1"/>
  <c r="K67" i="17" s="1"/>
  <c r="BO46" i="11"/>
  <c r="BO46" i="18" s="1"/>
  <c r="BJ16" i="18"/>
  <c r="BO14" i="18"/>
  <c r="BO17" i="15"/>
  <c r="BO28" i="15"/>
  <c r="BO22" i="15" s="1"/>
  <c r="H44" i="15"/>
  <c r="H55" i="15"/>
  <c r="H49" i="15" s="1"/>
  <c r="BJ32" i="18"/>
  <c r="BJ29" i="18"/>
  <c r="BJ25" i="18"/>
  <c r="BJ31" i="18"/>
  <c r="BJ27" i="11"/>
  <c r="BJ110" i="11" s="1"/>
  <c r="BJ110" i="18" s="1"/>
  <c r="BJ88" i="11"/>
  <c r="BJ105" i="11"/>
  <c r="BJ105" i="18" s="1"/>
  <c r="H48" i="15"/>
  <c r="H47" i="15"/>
  <c r="BO21" i="15"/>
  <c r="BO20" i="15"/>
  <c r="BO47" i="11" l="1"/>
  <c r="BO47" i="18" s="1"/>
  <c r="P66" i="17"/>
  <c r="I67" i="17" s="1"/>
  <c r="O67" i="17" s="1"/>
  <c r="BJ33" i="11"/>
  <c r="BJ88" i="18"/>
  <c r="BJ27" i="18"/>
  <c r="H46" i="15"/>
  <c r="BK49" i="11"/>
  <c r="BK20" i="11"/>
  <c r="BK20" i="18" s="1"/>
  <c r="BK18" i="11"/>
  <c r="BK18" i="18" s="1"/>
  <c r="BO31" i="15" a="1"/>
  <c r="BO31" i="15" s="1"/>
  <c r="BO32" i="15" s="1"/>
  <c r="BK21" i="11"/>
  <c r="H58" i="15"/>
  <c r="H59" i="15" s="1"/>
  <c r="BN96" i="11"/>
  <c r="BP45" i="11" l="1"/>
  <c r="BP45" i="18" s="1"/>
  <c r="H67" i="17"/>
  <c r="BP44" i="11" s="1"/>
  <c r="BP44" i="18" s="1"/>
  <c r="BK21" i="18"/>
  <c r="H50" i="15"/>
  <c r="BJ33" i="18"/>
  <c r="BK29" i="11"/>
  <c r="BK31" i="11"/>
  <c r="BK116" i="11" s="1"/>
  <c r="BK116" i="18" s="1"/>
  <c r="BK32" i="11"/>
  <c r="BK109" i="11" s="1"/>
  <c r="BK109" i="18" s="1"/>
  <c r="BK25" i="11"/>
  <c r="BK12" i="11"/>
  <c r="BO30" i="15"/>
  <c r="BP27" i="15" s="1"/>
  <c r="BP29" i="15" s="1"/>
  <c r="BL19" i="15"/>
  <c r="BK66" i="11"/>
  <c r="BK66" i="18" s="1"/>
  <c r="BK16" i="11"/>
  <c r="BK48" i="11"/>
  <c r="BK48" i="18" s="1"/>
  <c r="H57" i="15"/>
  <c r="BP49" i="18" l="1"/>
  <c r="BP49" i="20" s="1"/>
  <c r="BP14" i="11"/>
  <c r="M67" i="17"/>
  <c r="N67" i="17" s="1"/>
  <c r="BP47" i="11" s="1"/>
  <c r="BP47" i="18" s="1"/>
  <c r="BL23" i="15"/>
  <c r="BP14" i="18"/>
  <c r="BK16" i="18"/>
  <c r="BK29" i="18"/>
  <c r="BK32" i="18"/>
  <c r="BK25" i="18"/>
  <c r="BK31" i="18"/>
  <c r="BK88" i="11"/>
  <c r="BK27" i="11"/>
  <c r="BK110" i="11" s="1"/>
  <c r="BK110" i="18" s="1"/>
  <c r="BP26" i="15"/>
  <c r="BP28" i="15" s="1"/>
  <c r="BK105" i="11"/>
  <c r="BK105" i="18" s="1"/>
  <c r="I54" i="15"/>
  <c r="J56" i="15" s="1"/>
  <c r="I53" i="15"/>
  <c r="J68" i="17" l="1"/>
  <c r="P67" i="17"/>
  <c r="I68" i="17" s="1"/>
  <c r="O68" i="17" s="1"/>
  <c r="BP46" i="11"/>
  <c r="BP46" i="18" s="1"/>
  <c r="K68" i="17"/>
  <c r="I44" i="15"/>
  <c r="I55" i="15"/>
  <c r="I49" i="15" s="1"/>
  <c r="BP22" i="15"/>
  <c r="BP17" i="15"/>
  <c r="BK33" i="11"/>
  <c r="BK88" i="18"/>
  <c r="BK27" i="18"/>
  <c r="BP20" i="15"/>
  <c r="BP21" i="15"/>
  <c r="I48" i="15"/>
  <c r="I47" i="15"/>
  <c r="BO96" i="11"/>
  <c r="BQ45" i="11" l="1"/>
  <c r="BQ45" i="18" s="1"/>
  <c r="H68" i="17"/>
  <c r="M68" i="17" s="1"/>
  <c r="J69" i="17" s="1"/>
  <c r="BP31" i="15" a="1"/>
  <c r="BP31" i="15" s="1"/>
  <c r="BP32" i="15" s="1"/>
  <c r="BK33" i="18"/>
  <c r="BL49" i="11"/>
  <c r="BL20" i="11"/>
  <c r="BL20" i="18" s="1"/>
  <c r="BL18" i="11"/>
  <c r="BL18" i="18" s="1"/>
  <c r="I46" i="15"/>
  <c r="BL21" i="11"/>
  <c r="I58" i="15"/>
  <c r="I57" i="15" s="1"/>
  <c r="BQ44" i="11" l="1"/>
  <c r="BQ44" i="18" s="1"/>
  <c r="BQ49" i="18" s="1"/>
  <c r="BQ49" i="20" s="1"/>
  <c r="N68" i="17"/>
  <c r="BQ46" i="11"/>
  <c r="BQ46" i="18" s="1"/>
  <c r="BR44" i="18"/>
  <c r="BL21" i="18"/>
  <c r="BP30" i="15"/>
  <c r="BQ26" i="15" s="1"/>
  <c r="BL29" i="11"/>
  <c r="BL31" i="11"/>
  <c r="BL116" i="11" s="1"/>
  <c r="BL116" i="18" s="1"/>
  <c r="BL32" i="11"/>
  <c r="BL109" i="11" s="1"/>
  <c r="BL109" i="18" s="1"/>
  <c r="BL25" i="11"/>
  <c r="BL12" i="11"/>
  <c r="BM19" i="15"/>
  <c r="BL66" i="11"/>
  <c r="BL66" i="18" s="1"/>
  <c r="BL16" i="11"/>
  <c r="BL48" i="11"/>
  <c r="BL48" i="18" s="1"/>
  <c r="J54" i="15"/>
  <c r="K56" i="15" s="1"/>
  <c r="J53" i="15"/>
  <c r="I59" i="15"/>
  <c r="I50" i="15"/>
  <c r="BQ14" i="11" l="1"/>
  <c r="BQ14" i="18" s="1"/>
  <c r="P68" i="17"/>
  <c r="I69" i="17" s="1"/>
  <c r="K69" i="17"/>
  <c r="BQ47" i="11"/>
  <c r="BQ47" i="18" s="1"/>
  <c r="BM23" i="15"/>
  <c r="BR14" i="18"/>
  <c r="BL16" i="18"/>
  <c r="BQ17" i="15"/>
  <c r="BQ28" i="15"/>
  <c r="J44" i="15"/>
  <c r="J55" i="15"/>
  <c r="J49" i="15" s="1"/>
  <c r="BQ27" i="15"/>
  <c r="BQ29" i="15" s="1"/>
  <c r="BL29" i="18"/>
  <c r="BL25" i="18"/>
  <c r="BL31" i="18"/>
  <c r="BL32" i="18"/>
  <c r="BL27" i="11"/>
  <c r="BL33" i="11" s="1"/>
  <c r="BL88" i="11"/>
  <c r="BL105" i="11"/>
  <c r="BL105" i="18" s="1"/>
  <c r="BM49" i="11"/>
  <c r="BM18" i="11"/>
  <c r="BM18" i="18" s="1"/>
  <c r="BM20" i="11"/>
  <c r="BM20" i="18" s="1"/>
  <c r="J47" i="15"/>
  <c r="J48" i="15"/>
  <c r="BM21" i="11"/>
  <c r="BP96" i="11"/>
  <c r="H69" i="17" l="1"/>
  <c r="BR44" i="11" s="1"/>
  <c r="BR14" i="11" s="1"/>
  <c r="O69" i="17"/>
  <c r="BR45" i="11"/>
  <c r="BR45" i="18" s="1"/>
  <c r="BR49" i="18" s="1"/>
  <c r="BR49" i="20" s="1"/>
  <c r="BM21" i="18"/>
  <c r="BQ20" i="15"/>
  <c r="BQ21" i="15"/>
  <c r="BQ22" i="15"/>
  <c r="BL88" i="18"/>
  <c r="BL110" i="11"/>
  <c r="BL110" i="18" s="1"/>
  <c r="BL27" i="18"/>
  <c r="BM29" i="11"/>
  <c r="BM25" i="11"/>
  <c r="BM31" i="11"/>
  <c r="BM116" i="11" s="1"/>
  <c r="BM116" i="18" s="1"/>
  <c r="BM32" i="11"/>
  <c r="BM109" i="11" s="1"/>
  <c r="BM109" i="18" s="1"/>
  <c r="BM12" i="11"/>
  <c r="J46" i="15"/>
  <c r="BN19" i="15"/>
  <c r="BM66" i="11"/>
  <c r="BM66" i="18" s="1"/>
  <c r="BM16" i="11"/>
  <c r="BM48" i="11"/>
  <c r="BM48" i="18" s="1"/>
  <c r="BQ31" i="15" a="1"/>
  <c r="BQ31" i="15" s="1"/>
  <c r="J58" i="15"/>
  <c r="J57" i="15" s="1"/>
  <c r="M69" i="17" l="1"/>
  <c r="N69" i="17" s="1"/>
  <c r="BR47" i="11" s="1"/>
  <c r="BR47" i="18" s="1"/>
  <c r="BN23" i="15"/>
  <c r="J50" i="15"/>
  <c r="BM16" i="18"/>
  <c r="BM25" i="18"/>
  <c r="BM29" i="18"/>
  <c r="BL33" i="18"/>
  <c r="BM31" i="18"/>
  <c r="BM32" i="18"/>
  <c r="BM27" i="11"/>
  <c r="BM33" i="11" s="1"/>
  <c r="BM88" i="11"/>
  <c r="BM105" i="11"/>
  <c r="BM105" i="18" s="1"/>
  <c r="BQ30" i="15"/>
  <c r="BQ32" i="15"/>
  <c r="K54" i="15"/>
  <c r="L56" i="15" s="1"/>
  <c r="K53" i="15"/>
  <c r="J59" i="15"/>
  <c r="BR46" i="11" l="1"/>
  <c r="BR46" i="18" s="1"/>
  <c r="K70" i="17"/>
  <c r="P69" i="17"/>
  <c r="H70" i="17" s="1"/>
  <c r="J70" i="17"/>
  <c r="K44" i="15"/>
  <c r="K55" i="15"/>
  <c r="K49" i="15" s="1"/>
  <c r="BM110" i="11"/>
  <c r="BM110" i="18" s="1"/>
  <c r="BM88" i="18"/>
  <c r="BM27" i="18"/>
  <c r="BN49" i="11"/>
  <c r="BN18" i="11"/>
  <c r="BN18" i="18" s="1"/>
  <c r="BN20" i="11"/>
  <c r="BN20" i="18" s="1"/>
  <c r="K48" i="15"/>
  <c r="K47" i="15"/>
  <c r="BN21" i="11"/>
  <c r="BR27" i="15"/>
  <c r="BR29" i="15" s="1"/>
  <c r="BR26" i="15"/>
  <c r="BQ96" i="11"/>
  <c r="I70" i="17" l="1"/>
  <c r="O70" i="17" s="1"/>
  <c r="M70" i="17"/>
  <c r="N70" i="17" s="1"/>
  <c r="BS44" i="11"/>
  <c r="BN21" i="18"/>
  <c r="BR17" i="15"/>
  <c r="BR28" i="15"/>
  <c r="BR22" i="15" s="1"/>
  <c r="BM33" i="18"/>
  <c r="BN31" i="11"/>
  <c r="BN116" i="11" s="1"/>
  <c r="BN116" i="18" s="1"/>
  <c r="BN29" i="11"/>
  <c r="BN32" i="11"/>
  <c r="BN109" i="11" s="1"/>
  <c r="BN109" i="18" s="1"/>
  <c r="BN25" i="11"/>
  <c r="BN12" i="11"/>
  <c r="K46" i="15"/>
  <c r="BR20" i="15"/>
  <c r="BR21" i="15"/>
  <c r="BN66" i="11"/>
  <c r="BN66" i="18" s="1"/>
  <c r="BN16" i="11"/>
  <c r="BN48" i="11"/>
  <c r="BN48" i="18" s="1"/>
  <c r="K58" i="15"/>
  <c r="K59" i="15" s="1"/>
  <c r="BS45" i="11" l="1"/>
  <c r="BS45" i="18" s="1"/>
  <c r="BS47" i="11"/>
  <c r="BS47" i="18" s="1"/>
  <c r="K71" i="17"/>
  <c r="BS44" i="18"/>
  <c r="BS14" i="11"/>
  <c r="BS14" i="18" s="1"/>
  <c r="BS46" i="11"/>
  <c r="BS46" i="18" s="1"/>
  <c r="J71" i="17"/>
  <c r="P70" i="17"/>
  <c r="BN16" i="18"/>
  <c r="BN32" i="18"/>
  <c r="BN25" i="18"/>
  <c r="BN29" i="18"/>
  <c r="BN31" i="18"/>
  <c r="BN27" i="11"/>
  <c r="BN33" i="11" s="1"/>
  <c r="BN88" i="11"/>
  <c r="BN105" i="11"/>
  <c r="BN105" i="18" s="1"/>
  <c r="BR31" i="15" a="1"/>
  <c r="BR31" i="15" s="1"/>
  <c r="BR32" i="15" s="1"/>
  <c r="BO19" i="15"/>
  <c r="K57" i="15"/>
  <c r="L54" i="15" s="1"/>
  <c r="M56" i="15" s="1"/>
  <c r="K50" i="15"/>
  <c r="BS49" i="18" l="1"/>
  <c r="BS49" i="20" s="1"/>
  <c r="I71" i="17"/>
  <c r="H71" i="17"/>
  <c r="BO23" i="15"/>
  <c r="BT14" i="18"/>
  <c r="BN110" i="11"/>
  <c r="BN110" i="18" s="1"/>
  <c r="BN88" i="18"/>
  <c r="BN27" i="18"/>
  <c r="BR30" i="15"/>
  <c r="BS27" i="15" s="1"/>
  <c r="BS29" i="15" s="1"/>
  <c r="BO49" i="11"/>
  <c r="BO18" i="11"/>
  <c r="BO18" i="18" s="1"/>
  <c r="BO20" i="11"/>
  <c r="BO20" i="18" s="1"/>
  <c r="BO21" i="11"/>
  <c r="L53" i="15"/>
  <c r="BR96" i="11"/>
  <c r="M71" i="17" l="1"/>
  <c r="BT44" i="11"/>
  <c r="O71" i="17"/>
  <c r="BT45" i="11"/>
  <c r="BT45" i="18" s="1"/>
  <c r="BO21" i="18"/>
  <c r="L44" i="15"/>
  <c r="L55" i="15"/>
  <c r="L49" i="15" s="1"/>
  <c r="BN33" i="18"/>
  <c r="BO31" i="11"/>
  <c r="BO116" i="11" s="1"/>
  <c r="BO116" i="18" s="1"/>
  <c r="BO29" i="11"/>
  <c r="BO12" i="11"/>
  <c r="BO32" i="11"/>
  <c r="BO109" i="11" s="1"/>
  <c r="BO109" i="18" s="1"/>
  <c r="BS26" i="15"/>
  <c r="BS28" i="15" s="1"/>
  <c r="BO66" i="11"/>
  <c r="BO66" i="18" s="1"/>
  <c r="BO25" i="11"/>
  <c r="BO16" i="11"/>
  <c r="L48" i="15"/>
  <c r="L47" i="15"/>
  <c r="BO48" i="11"/>
  <c r="BO48" i="18" s="1"/>
  <c r="BT44" i="18" l="1"/>
  <c r="BT49" i="18" s="1"/>
  <c r="BT49" i="20" s="1"/>
  <c r="BT14" i="11"/>
  <c r="N71" i="17"/>
  <c r="BT46" i="11"/>
  <c r="BT46" i="18" s="1"/>
  <c r="J72" i="17"/>
  <c r="BO16" i="18"/>
  <c r="BS20" i="15"/>
  <c r="BS17" i="15"/>
  <c r="BO31" i="18"/>
  <c r="BO25" i="18"/>
  <c r="BO29" i="18"/>
  <c r="BO32" i="18"/>
  <c r="BO88" i="11"/>
  <c r="BS21" i="15"/>
  <c r="BS22" i="15"/>
  <c r="BO105" i="11"/>
  <c r="BO105" i="18" s="1"/>
  <c r="BO27" i="11"/>
  <c r="L46" i="15"/>
  <c r="BP19" i="15"/>
  <c r="L58" i="15"/>
  <c r="L59" i="15" s="1"/>
  <c r="BQ19" i="15"/>
  <c r="BT47" i="11" l="1"/>
  <c r="BT47" i="18" s="1"/>
  <c r="K72" i="17"/>
  <c r="P71" i="17"/>
  <c r="I72" i="17" s="1"/>
  <c r="BP23" i="15"/>
  <c r="L50" i="15"/>
  <c r="BU14" i="18"/>
  <c r="BO88" i="18"/>
  <c r="BO27" i="18"/>
  <c r="BS31" i="15" a="1"/>
  <c r="BS31" i="15" s="1"/>
  <c r="BS30" i="15" s="1"/>
  <c r="BO110" i="11"/>
  <c r="BO110" i="18" s="1"/>
  <c r="BO33" i="11"/>
  <c r="BP49" i="11"/>
  <c r="BP18" i="11"/>
  <c r="BP18" i="18" s="1"/>
  <c r="BP20" i="11"/>
  <c r="BP20" i="18" s="1"/>
  <c r="BP21" i="11"/>
  <c r="L57" i="15"/>
  <c r="M53" i="15" s="1"/>
  <c r="BQ23" i="15"/>
  <c r="BS96" i="11"/>
  <c r="O72" i="17" l="1"/>
  <c r="BU45" i="11"/>
  <c r="BU45" i="18" s="1"/>
  <c r="H72" i="17"/>
  <c r="BP21" i="18"/>
  <c r="M44" i="15"/>
  <c r="M55" i="15"/>
  <c r="M58" i="15" s="1"/>
  <c r="BO33" i="18"/>
  <c r="BP29" i="11"/>
  <c r="BP31" i="11"/>
  <c r="BP116" i="11" s="1"/>
  <c r="BP116" i="18" s="1"/>
  <c r="BS32" i="15"/>
  <c r="BP32" i="11"/>
  <c r="BP109" i="11" s="1"/>
  <c r="BP109" i="18" s="1"/>
  <c r="BP25" i="11"/>
  <c r="BP12" i="11"/>
  <c r="BP16" i="11"/>
  <c r="BP66" i="11"/>
  <c r="BP66" i="18" s="1"/>
  <c r="BP48" i="11"/>
  <c r="BP48" i="18" s="1"/>
  <c r="M54" i="15"/>
  <c r="BT27" i="15"/>
  <c r="BT29" i="15" s="1"/>
  <c r="BT26" i="15"/>
  <c r="BU44" i="11" l="1"/>
  <c r="M72" i="17"/>
  <c r="N72" i="17" s="1"/>
  <c r="BP16" i="18"/>
  <c r="BT17" i="15"/>
  <c r="BT28" i="15"/>
  <c r="BT22" i="15" s="1"/>
  <c r="M47" i="15"/>
  <c r="N56" i="15"/>
  <c r="BP29" i="18"/>
  <c r="BP25" i="18"/>
  <c r="BP32" i="18"/>
  <c r="BP31" i="18"/>
  <c r="BP88" i="11"/>
  <c r="BP105" i="11"/>
  <c r="BP105" i="18" s="1"/>
  <c r="BP27" i="11"/>
  <c r="BP110" i="11" s="1"/>
  <c r="BP110" i="18" s="1"/>
  <c r="M46" i="15"/>
  <c r="M48" i="15"/>
  <c r="BT21" i="15"/>
  <c r="BT20" i="15"/>
  <c r="M49" i="15"/>
  <c r="M57" i="15"/>
  <c r="BU46" i="11" l="1"/>
  <c r="BU46" i="18" s="1"/>
  <c r="J73" i="17"/>
  <c r="P72" i="17"/>
  <c r="I73" i="17" s="1"/>
  <c r="K73" i="17"/>
  <c r="BU47" i="11"/>
  <c r="BU47" i="18" s="1"/>
  <c r="BU44" i="18"/>
  <c r="BU49" i="18" s="1"/>
  <c r="BU49" i="20" s="1"/>
  <c r="BU14" i="11"/>
  <c r="BP27" i="18"/>
  <c r="BP88" i="18"/>
  <c r="BP33" i="11"/>
  <c r="BQ49" i="11"/>
  <c r="BQ18" i="11"/>
  <c r="BQ18" i="18" s="1"/>
  <c r="BQ20" i="11"/>
  <c r="BQ20" i="18" s="1"/>
  <c r="BT31" i="15" a="1"/>
  <c r="BT31" i="15" s="1"/>
  <c r="BT30" i="15" s="1"/>
  <c r="BU27" i="15" s="1"/>
  <c r="BU29" i="15" s="1"/>
  <c r="M59" i="15"/>
  <c r="BQ21" i="11"/>
  <c r="M50" i="15"/>
  <c r="N54" i="15"/>
  <c r="O56" i="15" s="1"/>
  <c r="N53" i="15"/>
  <c r="BT96" i="11"/>
  <c r="H73" i="17" l="1"/>
  <c r="BV44" i="11" s="1"/>
  <c r="O73" i="17"/>
  <c r="BV45" i="11"/>
  <c r="BV45" i="18" s="1"/>
  <c r="BQ21" i="18"/>
  <c r="BV14" i="18"/>
  <c r="N44" i="15"/>
  <c r="N55" i="15"/>
  <c r="N49" i="15" s="1"/>
  <c r="BP33" i="18"/>
  <c r="BQ31" i="11"/>
  <c r="BQ116" i="11" s="1"/>
  <c r="BQ116" i="18" s="1"/>
  <c r="BQ29" i="11"/>
  <c r="BQ32" i="11"/>
  <c r="BQ109" i="11" s="1"/>
  <c r="BQ109" i="18" s="1"/>
  <c r="BQ25" i="11"/>
  <c r="BQ12" i="11"/>
  <c r="BT32" i="15"/>
  <c r="BQ16" i="11"/>
  <c r="N47" i="15"/>
  <c r="N48" i="15"/>
  <c r="BQ66" i="11"/>
  <c r="BQ66" i="18" s="1"/>
  <c r="BQ48" i="11"/>
  <c r="BQ48" i="18" s="1"/>
  <c r="BU26" i="15"/>
  <c r="M73" i="17" l="1"/>
  <c r="N73" i="17" s="1"/>
  <c r="P73" i="17" s="1"/>
  <c r="I74" i="17" s="1"/>
  <c r="BW45" i="11" s="1"/>
  <c r="BW45" i="18" s="1"/>
  <c r="BV44" i="18"/>
  <c r="BV49" i="18" s="1"/>
  <c r="BV49" i="20" s="1"/>
  <c r="BV49" i="11"/>
  <c r="BV14" i="11"/>
  <c r="BQ16" i="18"/>
  <c r="BU17" i="15"/>
  <c r="BU28" i="15"/>
  <c r="BU22" i="15" s="1"/>
  <c r="BQ29" i="18"/>
  <c r="BQ25" i="18"/>
  <c r="BQ32" i="18"/>
  <c r="BQ31" i="18"/>
  <c r="BV25" i="18"/>
  <c r="BQ88" i="11"/>
  <c r="BQ105" i="11"/>
  <c r="BQ105" i="18" s="1"/>
  <c r="BQ27" i="11"/>
  <c r="N46" i="15"/>
  <c r="BR19" i="15"/>
  <c r="BU20" i="15"/>
  <c r="BU21" i="15"/>
  <c r="N58" i="15"/>
  <c r="N57" i="15" s="1"/>
  <c r="BU96" i="11"/>
  <c r="BV46" i="11" l="1"/>
  <c r="J74" i="17"/>
  <c r="O74" i="17"/>
  <c r="BV46" i="18"/>
  <c r="BV47" i="11"/>
  <c r="BV47" i="18" s="1"/>
  <c r="H74" i="17"/>
  <c r="K74" i="17"/>
  <c r="BR23" i="15"/>
  <c r="N50" i="15"/>
  <c r="BW14" i="18"/>
  <c r="BQ88" i="18"/>
  <c r="BQ27" i="18"/>
  <c r="BQ110" i="11"/>
  <c r="BQ110" i="18" s="1"/>
  <c r="BQ33" i="11"/>
  <c r="BR49" i="11"/>
  <c r="BR18" i="11"/>
  <c r="BR18" i="18" s="1"/>
  <c r="BR20" i="11"/>
  <c r="BR20" i="18" s="1"/>
  <c r="BR21" i="11"/>
  <c r="BU31" i="15" a="1"/>
  <c r="BU31" i="15" s="1"/>
  <c r="BU30" i="15" s="1"/>
  <c r="O54" i="15"/>
  <c r="P56" i="15" s="1"/>
  <c r="O53" i="15"/>
  <c r="N59" i="15"/>
  <c r="BW44" i="11" l="1"/>
  <c r="M74" i="17"/>
  <c r="BV48" i="11"/>
  <c r="BR21" i="18"/>
  <c r="O44" i="15"/>
  <c r="O55" i="15"/>
  <c r="O49" i="15" s="1"/>
  <c r="BQ33" i="18"/>
  <c r="BR29" i="11"/>
  <c r="BR31" i="11"/>
  <c r="BR116" i="11" s="1"/>
  <c r="BR116" i="18" s="1"/>
  <c r="BR32" i="11"/>
  <c r="BR109" i="11" s="1"/>
  <c r="BR109" i="18" s="1"/>
  <c r="BR25" i="11"/>
  <c r="BR12" i="11"/>
  <c r="BR16" i="11"/>
  <c r="O47" i="15"/>
  <c r="O48" i="15"/>
  <c r="BS19" i="15"/>
  <c r="BR48" i="11"/>
  <c r="BR48" i="18" s="1"/>
  <c r="BR66" i="11"/>
  <c r="BR66" i="18" s="1"/>
  <c r="BV27" i="15"/>
  <c r="BV29" i="15" s="1"/>
  <c r="BV26" i="15"/>
  <c r="BU32" i="15"/>
  <c r="N74" i="17" l="1"/>
  <c r="P74" i="17" s="1"/>
  <c r="I75" i="17" s="1"/>
  <c r="J75" i="17"/>
  <c r="BW46" i="11"/>
  <c r="BW44" i="18"/>
  <c r="BW49" i="18" s="1"/>
  <c r="BW49" i="20" s="1"/>
  <c r="BW14" i="11"/>
  <c r="BW49" i="11"/>
  <c r="BS23" i="15"/>
  <c r="BR16" i="18"/>
  <c r="BV17" i="15"/>
  <c r="BV28" i="15"/>
  <c r="BV22" i="15" s="1"/>
  <c r="BR32" i="18"/>
  <c r="BR25" i="18"/>
  <c r="BR29" i="18"/>
  <c r="BR31" i="18"/>
  <c r="BR88" i="11"/>
  <c r="BR105" i="11"/>
  <c r="BR105" i="18" s="1"/>
  <c r="BR27" i="11"/>
  <c r="BR110" i="11" s="1"/>
  <c r="BR110" i="18" s="1"/>
  <c r="O46" i="15"/>
  <c r="BV20" i="15"/>
  <c r="BV21" i="15"/>
  <c r="O58" i="15"/>
  <c r="O59" i="15" s="1"/>
  <c r="BW46" i="18" l="1"/>
  <c r="O75" i="17"/>
  <c r="BX45" i="11"/>
  <c r="BX45" i="18" s="1"/>
  <c r="BW47" i="11"/>
  <c r="BW47" i="18" s="1"/>
  <c r="K75" i="17"/>
  <c r="H75" i="17"/>
  <c r="BX14" i="18"/>
  <c r="BR27" i="18"/>
  <c r="BR88" i="18"/>
  <c r="BR33" i="11"/>
  <c r="BS49" i="11"/>
  <c r="BS18" i="11"/>
  <c r="BS18" i="18" s="1"/>
  <c r="BS20" i="11"/>
  <c r="BS20" i="18" s="1"/>
  <c r="BS21" i="11"/>
  <c r="BV31" i="15" a="1"/>
  <c r="BV31" i="15" s="1"/>
  <c r="BV30" i="15" s="1"/>
  <c r="BW27" i="15" s="1"/>
  <c r="BW29" i="15" s="1"/>
  <c r="O50" i="15"/>
  <c r="O57" i="15"/>
  <c r="BV96" i="11"/>
  <c r="BX44" i="11" l="1"/>
  <c r="M75" i="17"/>
  <c r="N75" i="17" s="1"/>
  <c r="BW48" i="11"/>
  <c r="BS21" i="18"/>
  <c r="BR33" i="18"/>
  <c r="BS31" i="11"/>
  <c r="BS116" i="11" s="1"/>
  <c r="BS116" i="18" s="1"/>
  <c r="BS29" i="11"/>
  <c r="BS32" i="11"/>
  <c r="BS109" i="11" s="1"/>
  <c r="BS109" i="18" s="1"/>
  <c r="BS25" i="11"/>
  <c r="BS12" i="11"/>
  <c r="BS16" i="11"/>
  <c r="BT19" i="15"/>
  <c r="BS48" i="11"/>
  <c r="BS48" i="18" s="1"/>
  <c r="BS66" i="11"/>
  <c r="BS66" i="18" s="1"/>
  <c r="BV32" i="15"/>
  <c r="BW26" i="15"/>
  <c r="P54" i="15"/>
  <c r="Q56" i="15" s="1"/>
  <c r="P53" i="15"/>
  <c r="P75" i="17" l="1"/>
  <c r="I76" i="17" s="1"/>
  <c r="BX47" i="11"/>
  <c r="BX47" i="18" s="1"/>
  <c r="K76" i="17"/>
  <c r="J76" i="17"/>
  <c r="BX46" i="11"/>
  <c r="BX46" i="18" s="1"/>
  <c r="BX44" i="18"/>
  <c r="BX49" i="18" s="1"/>
  <c r="BX49" i="20" s="1"/>
  <c r="BX14" i="11"/>
  <c r="BT23" i="15"/>
  <c r="BS16" i="18"/>
  <c r="BW17" i="15"/>
  <c r="BW28" i="15"/>
  <c r="BW22" i="15" s="1"/>
  <c r="P44" i="15"/>
  <c r="P55" i="15"/>
  <c r="P49" i="15" s="1"/>
  <c r="BS25" i="18"/>
  <c r="BS29" i="18"/>
  <c r="BS31" i="18"/>
  <c r="BS32" i="18"/>
  <c r="BS88" i="11"/>
  <c r="BS105" i="11"/>
  <c r="BS105" i="18" s="1"/>
  <c r="BS27" i="11"/>
  <c r="P48" i="15"/>
  <c r="P47" i="15"/>
  <c r="BW21" i="15"/>
  <c r="BW20" i="15"/>
  <c r="H76" i="17" l="1"/>
  <c r="M76" i="17" s="1"/>
  <c r="N76" i="17" s="1"/>
  <c r="BY45" i="11"/>
  <c r="BY45" i="18" s="1"/>
  <c r="O76" i="17"/>
  <c r="BY14" i="18"/>
  <c r="BS27" i="18"/>
  <c r="BS88" i="18"/>
  <c r="BS110" i="11"/>
  <c r="BS110" i="18" s="1"/>
  <c r="BS33" i="11"/>
  <c r="P46" i="15"/>
  <c r="BT49" i="11"/>
  <c r="BT18" i="11"/>
  <c r="BT18" i="18" s="1"/>
  <c r="BT20" i="11"/>
  <c r="BT20" i="18" s="1"/>
  <c r="BT21" i="11"/>
  <c r="BW31" i="15" a="1"/>
  <c r="BW31" i="15" s="1"/>
  <c r="P58" i="15"/>
  <c r="P57" i="15" s="1"/>
  <c r="BW96" i="11"/>
  <c r="BY44" i="11" l="1"/>
  <c r="BY14" i="11" s="1"/>
  <c r="P76" i="17"/>
  <c r="I77" i="17" s="1"/>
  <c r="O77" i="17" s="1"/>
  <c r="BY47" i="11"/>
  <c r="BY47" i="18" s="1"/>
  <c r="K77" i="17"/>
  <c r="BY44" i="18"/>
  <c r="BY49" i="18" s="1"/>
  <c r="BY49" i="20" s="1"/>
  <c r="J77" i="17"/>
  <c r="BY46" i="11"/>
  <c r="BY46" i="18" s="1"/>
  <c r="BT21" i="18"/>
  <c r="P50" i="15"/>
  <c r="BS33" i="18"/>
  <c r="BT29" i="11"/>
  <c r="BT31" i="11"/>
  <c r="BT116" i="11" s="1"/>
  <c r="BT116" i="18" s="1"/>
  <c r="BT32" i="11"/>
  <c r="BT109" i="11" s="1"/>
  <c r="BT109" i="18" s="1"/>
  <c r="BT25" i="11"/>
  <c r="BT12" i="11"/>
  <c r="BT16" i="11"/>
  <c r="BU19" i="15"/>
  <c r="BT48" i="11"/>
  <c r="BT48" i="18" s="1"/>
  <c r="BT66" i="11"/>
  <c r="BT66" i="18" s="1"/>
  <c r="BW32" i="15"/>
  <c r="BW30" i="15"/>
  <c r="Q54" i="15"/>
  <c r="R56" i="15" s="1"/>
  <c r="Q53" i="15"/>
  <c r="P59" i="15"/>
  <c r="H77" i="17" l="1"/>
  <c r="M77" i="17" s="1"/>
  <c r="N77" i="17" s="1"/>
  <c r="K78" i="17" s="1"/>
  <c r="BZ45" i="11"/>
  <c r="BZ45" i="18" s="1"/>
  <c r="BU23" i="15"/>
  <c r="BT16" i="18"/>
  <c r="Q44" i="15"/>
  <c r="Q55" i="15"/>
  <c r="Q49" i="15" s="1"/>
  <c r="BT31" i="18"/>
  <c r="BT32" i="18"/>
  <c r="BT25" i="18"/>
  <c r="BT29" i="18"/>
  <c r="BT88" i="11"/>
  <c r="BT105" i="11"/>
  <c r="BT105" i="18" s="1"/>
  <c r="BT27" i="11"/>
  <c r="Q48" i="15"/>
  <c r="Q47" i="15"/>
  <c r="BX27" i="15"/>
  <c r="BX29" i="15" s="1"/>
  <c r="BX26" i="15"/>
  <c r="BZ47" i="11" l="1"/>
  <c r="BZ47" i="18" s="1"/>
  <c r="BZ46" i="11"/>
  <c r="BZ46" i="18" s="1"/>
  <c r="J78" i="17"/>
  <c r="P77" i="17"/>
  <c r="I78" i="17" s="1"/>
  <c r="O78" i="17" s="1"/>
  <c r="BZ44" i="11"/>
  <c r="BZ44" i="18" s="1"/>
  <c r="BZ49" i="18" s="1"/>
  <c r="BZ49" i="20" s="1"/>
  <c r="BX17" i="15"/>
  <c r="BX28" i="15"/>
  <c r="BX22" i="15" s="1"/>
  <c r="BT27" i="18"/>
  <c r="BT88" i="18"/>
  <c r="BT110" i="11"/>
  <c r="BT110" i="18" s="1"/>
  <c r="BT33" i="11"/>
  <c r="Q46" i="15"/>
  <c r="BU49" i="11"/>
  <c r="BU18" i="11"/>
  <c r="BU18" i="18" s="1"/>
  <c r="BU20" i="11"/>
  <c r="BU20" i="18" s="1"/>
  <c r="BX21" i="15"/>
  <c r="BX20" i="15"/>
  <c r="BU21" i="11"/>
  <c r="Q58" i="15"/>
  <c r="Q57" i="15" s="1"/>
  <c r="BX96" i="11"/>
  <c r="H78" i="17" l="1"/>
  <c r="CA44" i="11" s="1"/>
  <c r="CA45" i="11"/>
  <c r="CA45" i="18" s="1"/>
  <c r="BZ14" i="11"/>
  <c r="BZ14" i="18" s="1"/>
  <c r="BU21" i="18"/>
  <c r="Q50" i="15"/>
  <c r="BT33" i="18"/>
  <c r="BU31" i="11"/>
  <c r="BU116" i="11" s="1"/>
  <c r="BU116" i="18" s="1"/>
  <c r="BU29" i="11"/>
  <c r="BU32" i="11"/>
  <c r="BU109" i="11" s="1"/>
  <c r="BU109" i="18" s="1"/>
  <c r="BU25" i="11"/>
  <c r="BU12" i="11"/>
  <c r="BU16" i="11"/>
  <c r="BU48" i="11"/>
  <c r="BW48" i="18" s="1"/>
  <c r="BU66" i="11"/>
  <c r="BU66" i="18" s="1"/>
  <c r="BX31" i="15" a="1"/>
  <c r="BX31" i="15" s="1"/>
  <c r="R54" i="15"/>
  <c r="S56" i="15" s="1"/>
  <c r="R53" i="15"/>
  <c r="Q59" i="15"/>
  <c r="M78" i="17" l="1"/>
  <c r="N78" i="17" s="1"/>
  <c r="K79" i="17" s="1"/>
  <c r="BU48" i="18"/>
  <c r="BV48" i="18"/>
  <c r="CA44" i="18"/>
  <c r="CA49" i="18" s="1"/>
  <c r="CA49" i="20" s="1"/>
  <c r="CA14" i="11"/>
  <c r="BU16" i="18"/>
  <c r="R44" i="15"/>
  <c r="R55" i="15"/>
  <c r="R49" i="15" s="1"/>
  <c r="BU29" i="18"/>
  <c r="BU32" i="18"/>
  <c r="BU25" i="18"/>
  <c r="BU31" i="18"/>
  <c r="BU88" i="11"/>
  <c r="BU105" i="11"/>
  <c r="BU105" i="18" s="1"/>
  <c r="BU27" i="11"/>
  <c r="BU110" i="11" s="1"/>
  <c r="BU110" i="18" s="1"/>
  <c r="R47" i="15"/>
  <c r="R48" i="15"/>
  <c r="BV19" i="15"/>
  <c r="BX30" i="15"/>
  <c r="BX32" i="15"/>
  <c r="CA47" i="11" l="1"/>
  <c r="CA47" i="18" s="1"/>
  <c r="J79" i="17"/>
  <c r="CA46" i="11"/>
  <c r="CA46" i="18" s="1"/>
  <c r="P78" i="17"/>
  <c r="I79" i="17" s="1"/>
  <c r="BV23" i="15"/>
  <c r="CA14" i="18"/>
  <c r="BU27" i="18"/>
  <c r="BU88" i="18"/>
  <c r="BU33" i="11"/>
  <c r="R46" i="15"/>
  <c r="BV18" i="11"/>
  <c r="BV18" i="18" s="1"/>
  <c r="BV20" i="11"/>
  <c r="BV20" i="18" s="1"/>
  <c r="BV21" i="11"/>
  <c r="BY27" i="15"/>
  <c r="BY29" i="15" s="1"/>
  <c r="BY26" i="15"/>
  <c r="R58" i="15"/>
  <c r="R59" i="15" s="1"/>
  <c r="H79" i="17" l="1"/>
  <c r="CB44" i="11" s="1"/>
  <c r="CB44" i="18" s="1"/>
  <c r="BV21" i="18"/>
  <c r="BY17" i="15"/>
  <c r="BY28" i="15"/>
  <c r="BY22" i="15" s="1"/>
  <c r="BU33" i="18"/>
  <c r="BV31" i="11"/>
  <c r="BV116" i="11" s="1"/>
  <c r="BV116" i="18" s="1"/>
  <c r="BV29" i="11"/>
  <c r="BV32" i="11"/>
  <c r="BV109" i="11" s="1"/>
  <c r="BV109" i="18" s="1"/>
  <c r="O79" i="17"/>
  <c r="CB45" i="11"/>
  <c r="CB45" i="18" s="1"/>
  <c r="BV25" i="11"/>
  <c r="BV12" i="11"/>
  <c r="BV16" i="11"/>
  <c r="BY20" i="15"/>
  <c r="BY21" i="15"/>
  <c r="BV66" i="11"/>
  <c r="BV66" i="18" s="1"/>
  <c r="R57" i="15"/>
  <c r="S54" i="15" s="1"/>
  <c r="T56" i="15" s="1"/>
  <c r="R50" i="15"/>
  <c r="BY96" i="11"/>
  <c r="M79" i="17" l="1"/>
  <c r="J80" i="17" s="1"/>
  <c r="BV16" i="18"/>
  <c r="CB49" i="18"/>
  <c r="CB49" i="20" s="1"/>
  <c r="CB14" i="11"/>
  <c r="BV29" i="18"/>
  <c r="BV31" i="18"/>
  <c r="BV32" i="18"/>
  <c r="BV88" i="11"/>
  <c r="BV105" i="11"/>
  <c r="BV105" i="18" s="1"/>
  <c r="BV27" i="11"/>
  <c r="BV110" i="11" s="1"/>
  <c r="BV110" i="18" s="1"/>
  <c r="S53" i="15"/>
  <c r="BY31" i="15" a="1"/>
  <c r="BY31" i="15" s="1"/>
  <c r="BZ96" i="11"/>
  <c r="CB46" i="11" l="1"/>
  <c r="CB46" i="18" s="1"/>
  <c r="N79" i="17"/>
  <c r="P79" i="17" s="1"/>
  <c r="I80" i="17" s="1"/>
  <c r="CB14" i="18"/>
  <c r="S44" i="15"/>
  <c r="S55" i="15"/>
  <c r="S49" i="15" s="1"/>
  <c r="BV88" i="18"/>
  <c r="BV27" i="18"/>
  <c r="BV33" i="11"/>
  <c r="S47" i="15"/>
  <c r="S48" i="15"/>
  <c r="BW19" i="15"/>
  <c r="BY30" i="15"/>
  <c r="BY32" i="15"/>
  <c r="CB47" i="11" l="1"/>
  <c r="CB47" i="18" s="1"/>
  <c r="K80" i="17"/>
  <c r="BV33" i="18"/>
  <c r="O80" i="17"/>
  <c r="H80" i="17"/>
  <c r="CC45" i="11"/>
  <c r="CC45" i="18" s="1"/>
  <c r="BW18" i="11"/>
  <c r="BW18" i="18" s="1"/>
  <c r="BW20" i="11"/>
  <c r="BW20" i="18" s="1"/>
  <c r="S46" i="15"/>
  <c r="BW23" i="15"/>
  <c r="S58" i="15"/>
  <c r="S59" i="15" s="1"/>
  <c r="BW21" i="11"/>
  <c r="BZ27" i="15"/>
  <c r="BZ29" i="15" s="1"/>
  <c r="BZ26" i="15"/>
  <c r="BW21" i="18" l="1"/>
  <c r="S50" i="15"/>
  <c r="M80" i="17"/>
  <c r="N80" i="17" s="1"/>
  <c r="P80" i="17" s="1"/>
  <c r="I81" i="17" s="1"/>
  <c r="BZ17" i="15"/>
  <c r="BZ28" i="15"/>
  <c r="BZ22" i="15" s="1"/>
  <c r="CC44" i="11"/>
  <c r="CC44" i="18" s="1"/>
  <c r="BW29" i="11"/>
  <c r="BW31" i="11"/>
  <c r="BW116" i="11" s="1"/>
  <c r="BW116" i="18" s="1"/>
  <c r="BW32" i="11"/>
  <c r="BW109" i="11" s="1"/>
  <c r="BW109" i="18" s="1"/>
  <c r="BW25" i="11"/>
  <c r="BW12" i="11"/>
  <c r="BW16" i="11"/>
  <c r="BZ20" i="15"/>
  <c r="BZ21" i="15"/>
  <c r="S57" i="15"/>
  <c r="T54" i="15" s="1"/>
  <c r="U56" i="15" s="1"/>
  <c r="BW66" i="11"/>
  <c r="BW66" i="18" s="1"/>
  <c r="CC46" i="11" l="1"/>
  <c r="CC46" i="18" s="1"/>
  <c r="J81" i="17"/>
  <c r="BW16" i="18"/>
  <c r="CC49" i="18"/>
  <c r="CC49" i="20" s="1"/>
  <c r="CC14" i="11"/>
  <c r="F53" i="11" s="1"/>
  <c r="BW32" i="18"/>
  <c r="H81" i="17"/>
  <c r="BW29" i="18"/>
  <c r="BW31" i="18"/>
  <c r="K81" i="17"/>
  <c r="CC47" i="11"/>
  <c r="CC47" i="18" s="1"/>
  <c r="BW88" i="11"/>
  <c r="BW25" i="18"/>
  <c r="CD45" i="11"/>
  <c r="CD45" i="18" s="1"/>
  <c r="O81" i="17"/>
  <c r="BW105" i="11"/>
  <c r="BW105" i="18" s="1"/>
  <c r="BW27" i="11"/>
  <c r="BW110" i="11" s="1"/>
  <c r="BW110" i="18" s="1"/>
  <c r="BZ31" i="15" a="1"/>
  <c r="BZ31" i="15" s="1"/>
  <c r="BZ32" i="15" s="1"/>
  <c r="T53" i="15"/>
  <c r="CC14" i="18" l="1"/>
  <c r="CD44" i="11"/>
  <c r="T44" i="15"/>
  <c r="T55" i="15"/>
  <c r="T49" i="15" s="1"/>
  <c r="M81" i="17"/>
  <c r="J82" i="17" s="1"/>
  <c r="BW27" i="18"/>
  <c r="BW88" i="18"/>
  <c r="BW33" i="11"/>
  <c r="BZ30" i="15"/>
  <c r="CA27" i="15" s="1"/>
  <c r="CA29" i="15" s="1"/>
  <c r="BX19" i="15"/>
  <c r="T48" i="15"/>
  <c r="T47" i="15"/>
  <c r="CA96" i="11"/>
  <c r="CD44" i="18" l="1"/>
  <c r="CD49" i="18" s="1"/>
  <c r="CD49" i="20" s="1"/>
  <c r="BX23" i="15"/>
  <c r="CD14" i="11"/>
  <c r="CD14" i="18" s="1"/>
  <c r="BW33" i="18"/>
  <c r="N81" i="17"/>
  <c r="CD46" i="11"/>
  <c r="CD46" i="18" s="1"/>
  <c r="CA26" i="15"/>
  <c r="CA28" i="15" s="1"/>
  <c r="T46" i="15"/>
  <c r="BX49" i="11"/>
  <c r="BX18" i="11"/>
  <c r="BX20" i="11"/>
  <c r="BX20" i="18" s="1"/>
  <c r="T58" i="15"/>
  <c r="T59" i="15" s="1"/>
  <c r="BX21" i="11"/>
  <c r="BX21" i="18" l="1"/>
  <c r="T50" i="15"/>
  <c r="BX18" i="18"/>
  <c r="P81" i="17"/>
  <c r="I82" i="17" s="1"/>
  <c r="CA20" i="15"/>
  <c r="CA17" i="15"/>
  <c r="CD47" i="11"/>
  <c r="CD47" i="18" s="1"/>
  <c r="K82" i="17"/>
  <c r="CA22" i="15"/>
  <c r="BX31" i="11"/>
  <c r="BX116" i="11" s="1"/>
  <c r="BX116" i="18" s="1"/>
  <c r="BX29" i="11"/>
  <c r="BX32" i="11"/>
  <c r="BX109" i="11" s="1"/>
  <c r="BX109" i="18" s="1"/>
  <c r="BX25" i="11"/>
  <c r="BX12" i="11"/>
  <c r="CA21" i="15"/>
  <c r="BX16" i="11"/>
  <c r="T57" i="15"/>
  <c r="U54" i="15" s="1"/>
  <c r="V56" i="15" s="1"/>
  <c r="BX48" i="11"/>
  <c r="BX48" i="18" s="1"/>
  <c r="BX66" i="11"/>
  <c r="BX66" i="18" s="1"/>
  <c r="H82" i="17" l="1"/>
  <c r="BX16" i="18"/>
  <c r="CA31" i="15" a="1"/>
  <c r="CA31" i="15" s="1"/>
  <c r="CA32" i="15" s="1"/>
  <c r="BX29" i="18"/>
  <c r="BX31" i="18"/>
  <c r="BX88" i="11"/>
  <c r="BX32" i="18"/>
  <c r="BX25" i="18"/>
  <c r="BX105" i="11"/>
  <c r="BX105" i="18" s="1"/>
  <c r="BX27" i="11"/>
  <c r="BX110" i="11" s="1"/>
  <c r="BX110" i="18" s="1"/>
  <c r="BY19" i="15"/>
  <c r="U53" i="15"/>
  <c r="CB96" i="11"/>
  <c r="BY23" i="15" l="1"/>
  <c r="U44" i="15"/>
  <c r="U55" i="15"/>
  <c r="U49" i="15" s="1"/>
  <c r="CA30" i="15"/>
  <c r="CB27" i="15" s="1"/>
  <c r="CB29" i="15" s="1"/>
  <c r="CE44" i="11"/>
  <c r="CE44" i="18" s="1"/>
  <c r="M82" i="17"/>
  <c r="CE45" i="11"/>
  <c r="CE45" i="18" s="1"/>
  <c r="O82" i="17"/>
  <c r="BX27" i="18"/>
  <c r="BX88" i="18"/>
  <c r="BX33" i="11"/>
  <c r="BY49" i="11"/>
  <c r="BY20" i="11"/>
  <c r="BY20" i="18" s="1"/>
  <c r="BY18" i="11"/>
  <c r="U47" i="15"/>
  <c r="U48" i="15"/>
  <c r="BY21" i="11"/>
  <c r="BY21" i="18" l="1"/>
  <c r="BY18" i="18"/>
  <c r="BX33" i="18"/>
  <c r="CE49" i="18"/>
  <c r="CE14" i="11"/>
  <c r="CB26" i="15"/>
  <c r="CB28" i="15" s="1"/>
  <c r="J83" i="17"/>
  <c r="CE46" i="11"/>
  <c r="CE46" i="18" s="1"/>
  <c r="N82" i="17"/>
  <c r="P82" i="17" s="1"/>
  <c r="I83" i="17" s="1"/>
  <c r="BY31" i="11"/>
  <c r="BY116" i="11" s="1"/>
  <c r="BY116" i="18" s="1"/>
  <c r="BY29" i="11"/>
  <c r="BY32" i="11"/>
  <c r="BY109" i="11" s="1"/>
  <c r="BY109" i="18" s="1"/>
  <c r="BY25" i="11"/>
  <c r="BY12" i="11"/>
  <c r="U46" i="15"/>
  <c r="BY16" i="11"/>
  <c r="U58" i="15"/>
  <c r="U57" i="15" s="1"/>
  <c r="V53" i="15" s="1"/>
  <c r="BY66" i="11"/>
  <c r="BY66" i="18" s="1"/>
  <c r="BY48" i="11"/>
  <c r="BY48" i="18" s="1"/>
  <c r="U50" i="15" l="1"/>
  <c r="CE14" i="18"/>
  <c r="BY16" i="18"/>
  <c r="CE49" i="20"/>
  <c r="V44" i="15"/>
  <c r="V55" i="15"/>
  <c r="CB22" i="15"/>
  <c r="CB17" i="15"/>
  <c r="CB20" i="15"/>
  <c r="CB21" i="15"/>
  <c r="CE47" i="11"/>
  <c r="CE47" i="18" s="1"/>
  <c r="K83" i="17"/>
  <c r="BY29" i="18"/>
  <c r="BY31" i="18"/>
  <c r="BY25" i="18"/>
  <c r="BY88" i="11"/>
  <c r="BY32" i="18"/>
  <c r="BY105" i="11"/>
  <c r="BY105" i="18" s="1"/>
  <c r="BY27" i="11"/>
  <c r="BY110" i="11" s="1"/>
  <c r="BY110" i="18" s="1"/>
  <c r="BZ19" i="15"/>
  <c r="V54" i="15"/>
  <c r="W56" i="15" s="1"/>
  <c r="U59" i="15"/>
  <c r="CC96" i="11"/>
  <c r="BZ23" i="15" l="1"/>
  <c r="CB31" i="15" a="1"/>
  <c r="CB31" i="15" s="1"/>
  <c r="CB30" i="15" s="1"/>
  <c r="CC27" i="15" s="1"/>
  <c r="CC29" i="15" s="1"/>
  <c r="CF45" i="11"/>
  <c r="CF45" i="18" s="1"/>
  <c r="O83" i="17"/>
  <c r="H83" i="17"/>
  <c r="BY27" i="18"/>
  <c r="BY88" i="18"/>
  <c r="BY33" i="11"/>
  <c r="V49" i="15"/>
  <c r="BZ49" i="11"/>
  <c r="BZ20" i="11"/>
  <c r="BZ20" i="18" s="1"/>
  <c r="BZ18" i="11"/>
  <c r="V46" i="15"/>
  <c r="V48" i="15"/>
  <c r="V47" i="15"/>
  <c r="BZ21" i="11"/>
  <c r="V58" i="15"/>
  <c r="V59" i="15" s="1"/>
  <c r="BZ21" i="18" l="1"/>
  <c r="BZ18" i="18"/>
  <c r="BY33" i="18"/>
  <c r="CB32" i="15"/>
  <c r="CC26" i="15"/>
  <c r="CF44" i="11"/>
  <c r="CF44" i="18" s="1"/>
  <c r="M83" i="17"/>
  <c r="BZ29" i="11"/>
  <c r="BZ31" i="11"/>
  <c r="BZ116" i="11" s="1"/>
  <c r="BZ116" i="18" s="1"/>
  <c r="BZ32" i="11"/>
  <c r="BZ109" i="11" s="1"/>
  <c r="BZ109" i="18" s="1"/>
  <c r="BZ25" i="11"/>
  <c r="BZ12" i="11"/>
  <c r="BZ16" i="11"/>
  <c r="CA19" i="15"/>
  <c r="BZ48" i="11"/>
  <c r="BZ48" i="18" s="1"/>
  <c r="BZ66" i="11"/>
  <c r="BZ66" i="18" s="1"/>
  <c r="V50" i="15"/>
  <c r="V57" i="15"/>
  <c r="CA23" i="15" l="1"/>
  <c r="BZ16" i="18"/>
  <c r="CF49" i="18"/>
  <c r="CF14" i="11"/>
  <c r="CC17" i="15"/>
  <c r="F35" i="15" s="1"/>
  <c r="CC28" i="15"/>
  <c r="CC22" i="15" s="1"/>
  <c r="CC20" i="15"/>
  <c r="F38" i="15" s="1"/>
  <c r="CC21" i="15"/>
  <c r="F39" i="15" s="1"/>
  <c r="N83" i="17"/>
  <c r="CF47" i="11" s="1"/>
  <c r="CF47" i="18" s="1"/>
  <c r="J84" i="17"/>
  <c r="CF46" i="11"/>
  <c r="CF46" i="18" s="1"/>
  <c r="BZ29" i="18"/>
  <c r="BZ31" i="18"/>
  <c r="BZ25" i="18"/>
  <c r="BZ88" i="11"/>
  <c r="BZ32" i="18"/>
  <c r="BZ105" i="11"/>
  <c r="BZ105" i="18" s="1"/>
  <c r="BZ27" i="11"/>
  <c r="BZ110" i="11" s="1"/>
  <c r="BZ110" i="18" s="1"/>
  <c r="W54" i="15"/>
  <c r="X56" i="15" s="1"/>
  <c r="W53" i="15"/>
  <c r="CD96" i="11"/>
  <c r="CF14" i="18" l="1"/>
  <c r="P83" i="17"/>
  <c r="I84" i="17" s="1"/>
  <c r="CF49" i="20"/>
  <c r="W44" i="15"/>
  <c r="W55" i="15"/>
  <c r="W49" i="15" s="1"/>
  <c r="CC31" i="15" a="1"/>
  <c r="CC31" i="15" s="1"/>
  <c r="CC30" i="15" s="1"/>
  <c r="CD27" i="15" s="1"/>
  <c r="CD29" i="15" s="1"/>
  <c r="K84" i="17"/>
  <c r="BZ88" i="18"/>
  <c r="BZ27" i="18"/>
  <c r="BZ33" i="11"/>
  <c r="CA49" i="11"/>
  <c r="CA20" i="11"/>
  <c r="CA20" i="18" s="1"/>
  <c r="CA18" i="11"/>
  <c r="W47" i="15"/>
  <c r="W48" i="15"/>
  <c r="CA21" i="11"/>
  <c r="CA21" i="18" l="1"/>
  <c r="CA18" i="18"/>
  <c r="BZ33" i="18"/>
  <c r="CC32" i="15"/>
  <c r="CD26" i="15"/>
  <c r="H84" i="17"/>
  <c r="CG45" i="11"/>
  <c r="CG45" i="18" s="1"/>
  <c r="O84" i="17"/>
  <c r="CA29" i="11"/>
  <c r="CA31" i="11"/>
  <c r="CA116" i="11" s="1"/>
  <c r="CA116" i="18" s="1"/>
  <c r="CA32" i="11"/>
  <c r="CA109" i="11" s="1"/>
  <c r="CA109" i="18" s="1"/>
  <c r="CA25" i="11"/>
  <c r="CA12" i="11"/>
  <c r="CA16" i="11"/>
  <c r="W46" i="15"/>
  <c r="CA48" i="11"/>
  <c r="CA48" i="18" s="1"/>
  <c r="CA66" i="11"/>
  <c r="CA66" i="18" s="1"/>
  <c r="W58" i="15"/>
  <c r="W57" i="15" s="1"/>
  <c r="W50" i="15" l="1"/>
  <c r="CA16" i="18"/>
  <c r="CD17" i="15"/>
  <c r="CD28" i="15"/>
  <c r="CD22" i="15" s="1"/>
  <c r="CD20" i="15"/>
  <c r="CD21" i="15"/>
  <c r="CG44" i="11"/>
  <c r="CG44" i="18" s="1"/>
  <c r="M84" i="17"/>
  <c r="CG46" i="11" s="1"/>
  <c r="CG46" i="18" s="1"/>
  <c r="CA31" i="18"/>
  <c r="CA29" i="18"/>
  <c r="CA32" i="18"/>
  <c r="CA88" i="11"/>
  <c r="CA25" i="18"/>
  <c r="CA105" i="11"/>
  <c r="CA105" i="18" s="1"/>
  <c r="CA27" i="11"/>
  <c r="CB19" i="15"/>
  <c r="X54" i="15"/>
  <c r="Y56" i="15" s="1"/>
  <c r="X53" i="15"/>
  <c r="W59" i="15"/>
  <c r="CG49" i="18" l="1"/>
  <c r="CG14" i="11"/>
  <c r="X44" i="15"/>
  <c r="X55" i="15"/>
  <c r="X49" i="15" s="1"/>
  <c r="CD31" i="15" a="1"/>
  <c r="CD31" i="15" s="1"/>
  <c r="CD30" i="15" s="1"/>
  <c r="CE26" i="15" s="1"/>
  <c r="J85" i="17"/>
  <c r="N84" i="17"/>
  <c r="CA88" i="18"/>
  <c r="CA27" i="18"/>
  <c r="CB23" i="15"/>
  <c r="CA110" i="11"/>
  <c r="CA110" i="18" s="1"/>
  <c r="CA33" i="11"/>
  <c r="CB49" i="11"/>
  <c r="CB18" i="11"/>
  <c r="CB20" i="11"/>
  <c r="CB20" i="18" s="1"/>
  <c r="X48" i="15"/>
  <c r="X47" i="15"/>
  <c r="CB21" i="11"/>
  <c r="CE96" i="11"/>
  <c r="CB21" i="18" l="1"/>
  <c r="CB18" i="18"/>
  <c r="CG14" i="18"/>
  <c r="P84" i="17"/>
  <c r="I85" i="17" s="1"/>
  <c r="CA33" i="18"/>
  <c r="CG49" i="20"/>
  <c r="CE17" i="15"/>
  <c r="CE28" i="15"/>
  <c r="CD32" i="15"/>
  <c r="CE27" i="15"/>
  <c r="CE29" i="15" s="1"/>
  <c r="CG47" i="11"/>
  <c r="CG47" i="18" s="1"/>
  <c r="K85" i="17"/>
  <c r="CB32" i="11"/>
  <c r="CB109" i="11" s="1"/>
  <c r="CB109" i="18" s="1"/>
  <c r="CB25" i="11"/>
  <c r="CB12" i="11"/>
  <c r="CB29" i="11"/>
  <c r="CB31" i="11"/>
  <c r="CB116" i="11" s="1"/>
  <c r="CB116" i="18" s="1"/>
  <c r="X46" i="15"/>
  <c r="CB16" i="11"/>
  <c r="CC19" i="15"/>
  <c r="F37" i="15" s="1"/>
  <c r="CB48" i="11"/>
  <c r="CB48" i="18" s="1"/>
  <c r="CB66" i="11"/>
  <c r="CB66" i="18" s="1"/>
  <c r="X58" i="15"/>
  <c r="X57" i="15" s="1"/>
  <c r="X50" i="15" l="1"/>
  <c r="H85" i="17"/>
  <c r="M85" i="17" s="1"/>
  <c r="CH45" i="11"/>
  <c r="CH45" i="18" s="1"/>
  <c r="O85" i="17"/>
  <c r="CB16" i="18"/>
  <c r="CE20" i="15"/>
  <c r="CE21" i="15"/>
  <c r="CE22" i="15"/>
  <c r="CB31" i="18"/>
  <c r="CB29" i="18"/>
  <c r="CB32" i="18"/>
  <c r="CB25" i="18"/>
  <c r="CB27" i="11"/>
  <c r="CB33" i="11" s="1"/>
  <c r="CB105" i="11"/>
  <c r="CB105" i="18" s="1"/>
  <c r="CB88" i="11"/>
  <c r="CE31" i="15" a="1"/>
  <c r="CE31" i="15" s="1"/>
  <c r="CE30" i="15" s="1"/>
  <c r="CF27" i="15" s="1"/>
  <c r="CF29" i="15" s="1"/>
  <c r="CC23" i="15"/>
  <c r="Y54" i="15"/>
  <c r="Z56" i="15" s="1"/>
  <c r="Y53" i="15"/>
  <c r="X59" i="15"/>
  <c r="CH44" i="11" l="1"/>
  <c r="CH44" i="18" s="1"/>
  <c r="CH49" i="18" s="1"/>
  <c r="CH46" i="11"/>
  <c r="CH46" i="18" s="1"/>
  <c r="N85" i="17"/>
  <c r="P85" i="17" s="1"/>
  <c r="I86" i="17" s="1"/>
  <c r="J86" i="17"/>
  <c r="Y44" i="15"/>
  <c r="Y55" i="15"/>
  <c r="Y49" i="15" s="1"/>
  <c r="CB88" i="18"/>
  <c r="CB27" i="18"/>
  <c r="CB110" i="11"/>
  <c r="CB110" i="18" s="1"/>
  <c r="CC49" i="11"/>
  <c r="CC18" i="11"/>
  <c r="F55" i="11" s="1"/>
  <c r="CC20" i="11"/>
  <c r="CC20" i="18" s="1"/>
  <c r="Y48" i="15"/>
  <c r="Y47" i="15"/>
  <c r="CC21" i="11"/>
  <c r="CE32" i="15"/>
  <c r="CF26" i="15"/>
  <c r="CD19" i="15"/>
  <c r="CF96" i="11"/>
  <c r="CH14" i="11" l="1"/>
  <c r="CH47" i="11"/>
  <c r="CH47" i="18" s="1"/>
  <c r="CC21" i="18"/>
  <c r="F56" i="11"/>
  <c r="K86" i="17"/>
  <c r="CC18" i="18"/>
  <c r="CH14" i="18"/>
  <c r="CB33" i="18"/>
  <c r="CH49" i="20"/>
  <c r="CF17" i="15"/>
  <c r="CF28" i="15"/>
  <c r="CF22" i="15" s="1"/>
  <c r="H86" i="17"/>
  <c r="CC31" i="11"/>
  <c r="CC29" i="11"/>
  <c r="CC32" i="11"/>
  <c r="CC109" i="11" s="1"/>
  <c r="CC109" i="18" s="1"/>
  <c r="CC25" i="11"/>
  <c r="CC12" i="11"/>
  <c r="Y46" i="15"/>
  <c r="CF20" i="15"/>
  <c r="CF21" i="15"/>
  <c r="CC16" i="11"/>
  <c r="F54" i="11" s="1"/>
  <c r="CC48" i="11"/>
  <c r="CC48" i="18" s="1"/>
  <c r="CC66" i="11"/>
  <c r="CC66" i="18" s="1"/>
  <c r="Y58" i="15"/>
  <c r="Y57" i="15" s="1"/>
  <c r="CD23" i="15"/>
  <c r="F65" i="11" l="1"/>
  <c r="O65" i="18" s="1"/>
  <c r="Y50" i="15"/>
  <c r="CC116" i="11"/>
  <c r="CC116" i="18" s="1"/>
  <c r="CC16" i="18"/>
  <c r="CI44" i="11"/>
  <c r="CI44" i="18" s="1"/>
  <c r="M86" i="17"/>
  <c r="CI45" i="11"/>
  <c r="CI45" i="18" s="1"/>
  <c r="O86" i="17"/>
  <c r="CC29" i="18"/>
  <c r="CC25" i="18"/>
  <c r="CC31" i="18"/>
  <c r="CC27" i="11"/>
  <c r="CC32" i="18"/>
  <c r="CC88" i="11"/>
  <c r="CC105" i="11"/>
  <c r="CC105" i="18" s="1"/>
  <c r="CF31" i="15" a="1"/>
  <c r="CF31" i="15" s="1"/>
  <c r="CF30" i="15" s="1"/>
  <c r="Z54" i="15"/>
  <c r="AA56" i="15" s="1"/>
  <c r="Z53" i="15"/>
  <c r="Y59" i="15"/>
  <c r="M65" i="18" l="1"/>
  <c r="N65" i="18"/>
  <c r="K65" i="18"/>
  <c r="L65" i="18"/>
  <c r="I65" i="18"/>
  <c r="J65" i="18"/>
  <c r="F65" i="18"/>
  <c r="H65" i="18"/>
  <c r="CC33" i="11"/>
  <c r="CI49" i="18"/>
  <c r="Z44" i="15"/>
  <c r="Z55" i="15"/>
  <c r="Z49" i="15" s="1"/>
  <c r="CI14" i="11"/>
  <c r="CC110" i="11"/>
  <c r="CC110" i="18" s="1"/>
  <c r="CI46" i="11"/>
  <c r="CI46" i="18" s="1"/>
  <c r="N86" i="17"/>
  <c r="P86" i="17" s="1"/>
  <c r="I87" i="17" s="1"/>
  <c r="J87" i="17"/>
  <c r="CC27" i="18"/>
  <c r="CC88" i="18"/>
  <c r="CD49" i="11"/>
  <c r="CD18" i="11"/>
  <c r="CD20" i="11"/>
  <c r="CD20" i="18" s="1"/>
  <c r="Z47" i="15"/>
  <c r="Z48" i="15"/>
  <c r="CD21" i="11"/>
  <c r="CG27" i="15"/>
  <c r="CG29" i="15" s="1"/>
  <c r="CG26" i="15"/>
  <c r="CF32" i="15"/>
  <c r="CD18" i="18" l="1"/>
  <c r="CI14" i="18"/>
  <c r="CD21" i="18"/>
  <c r="CI49" i="20"/>
  <c r="CC33" i="18"/>
  <c r="CG17" i="15"/>
  <c r="CG28" i="15"/>
  <c r="CG22" i="15" s="1"/>
  <c r="CI47" i="11"/>
  <c r="CI47" i="18" s="1"/>
  <c r="K87" i="17"/>
  <c r="CD32" i="11"/>
  <c r="CD109" i="11" s="1"/>
  <c r="CD109" i="18" s="1"/>
  <c r="CD25" i="11"/>
  <c r="CD31" i="11"/>
  <c r="CD29" i="11"/>
  <c r="Z46" i="15"/>
  <c r="CG20" i="15"/>
  <c r="CG21" i="15"/>
  <c r="CD66" i="11"/>
  <c r="CD66" i="18" s="1"/>
  <c r="CD16" i="11"/>
  <c r="CD48" i="11"/>
  <c r="CD48" i="18" s="1"/>
  <c r="Z58" i="15"/>
  <c r="Z59" i="15" s="1"/>
  <c r="CE19" i="15"/>
  <c r="Z50" i="15" l="1"/>
  <c r="CD16" i="18"/>
  <c r="CD116" i="11"/>
  <c r="CD116" i="18" s="1"/>
  <c r="H87" i="17"/>
  <c r="CD29" i="18"/>
  <c r="CD32" i="18"/>
  <c r="CD31" i="18"/>
  <c r="CD25" i="18"/>
  <c r="CD88" i="11"/>
  <c r="CD105" i="11"/>
  <c r="CD105" i="18" s="1"/>
  <c r="CD27" i="11"/>
  <c r="CG31" i="15" a="1"/>
  <c r="CG31" i="15" s="1"/>
  <c r="CG30" i="15" s="1"/>
  <c r="CH27" i="15" s="1"/>
  <c r="CH29" i="15" s="1"/>
  <c r="Z57" i="15"/>
  <c r="CE23" i="15"/>
  <c r="CG96" i="11"/>
  <c r="O87" i="17" l="1"/>
  <c r="CJ45" i="11"/>
  <c r="CJ45" i="18" s="1"/>
  <c r="CJ44" i="11"/>
  <c r="CJ44" i="18" s="1"/>
  <c r="M87" i="17"/>
  <c r="CD88" i="18"/>
  <c r="CD27" i="18"/>
  <c r="CD110" i="11"/>
  <c r="CD110" i="18" s="1"/>
  <c r="CD33" i="11"/>
  <c r="CE49" i="11"/>
  <c r="CE18" i="11"/>
  <c r="CE20" i="11"/>
  <c r="CE20" i="18" s="1"/>
  <c r="CE21" i="11"/>
  <c r="CG32" i="15"/>
  <c r="CH26" i="15"/>
  <c r="AA54" i="15"/>
  <c r="AB56" i="15" s="1"/>
  <c r="AA53" i="15"/>
  <c r="CF19" i="15"/>
  <c r="CE18" i="18" l="1"/>
  <c r="CE21" i="18"/>
  <c r="CJ49" i="18"/>
  <c r="CH17" i="15"/>
  <c r="CH28" i="15"/>
  <c r="CH22" i="15" s="1"/>
  <c r="AA44" i="15"/>
  <c r="AA55" i="15"/>
  <c r="AA49" i="15" s="1"/>
  <c r="CJ14" i="11"/>
  <c r="J88" i="17"/>
  <c r="CJ46" i="11"/>
  <c r="CJ46" i="18" s="1"/>
  <c r="N87" i="17"/>
  <c r="P87" i="17" s="1"/>
  <c r="I88" i="17" s="1"/>
  <c r="CD33" i="18"/>
  <c r="CE29" i="11"/>
  <c r="CE32" i="11"/>
  <c r="CE109" i="11" s="1"/>
  <c r="CE109" i="18" s="1"/>
  <c r="CE16" i="11"/>
  <c r="CE25" i="11"/>
  <c r="CE31" i="11"/>
  <c r="CH21" i="15"/>
  <c r="CH20" i="15"/>
  <c r="AA47" i="15"/>
  <c r="AA48" i="15"/>
  <c r="CE48" i="11"/>
  <c r="CE48" i="18" s="1"/>
  <c r="CE66" i="11"/>
  <c r="CE66" i="18" s="1"/>
  <c r="CF23" i="15"/>
  <c r="CJ14" i="18" l="1"/>
  <c r="CE16" i="18"/>
  <c r="CE116" i="11"/>
  <c r="CE116" i="18" s="1"/>
  <c r="CJ49" i="20"/>
  <c r="K88" i="17"/>
  <c r="CJ47" i="11"/>
  <c r="CJ47" i="18" s="1"/>
  <c r="CE29" i="18"/>
  <c r="CE32" i="18"/>
  <c r="CE31" i="18"/>
  <c r="CE25" i="18"/>
  <c r="CE27" i="11"/>
  <c r="CE88" i="11"/>
  <c r="CE105" i="11"/>
  <c r="CE105" i="18" s="1"/>
  <c r="AA46" i="15"/>
  <c r="CH31" i="15" a="1"/>
  <c r="CH31" i="15" s="1"/>
  <c r="AA58" i="15"/>
  <c r="AA59" i="15" s="1"/>
  <c r="DB96" i="11"/>
  <c r="CH96" i="11"/>
  <c r="DB109" i="11"/>
  <c r="AA50" i="15" l="1"/>
  <c r="CE110" i="11"/>
  <c r="CE110" i="18" s="1"/>
  <c r="CE33" i="11"/>
  <c r="H88" i="17"/>
  <c r="CE88" i="18"/>
  <c r="CE27" i="18"/>
  <c r="DB16" i="11"/>
  <c r="DB25" i="11"/>
  <c r="CH30" i="15"/>
  <c r="CH32" i="15"/>
  <c r="AA57" i="15"/>
  <c r="AB54" i="15" s="1"/>
  <c r="AC56" i="15" s="1"/>
  <c r="CG19" i="15"/>
  <c r="DB66" i="11"/>
  <c r="M88" i="17" l="1"/>
  <c r="N88" i="17" s="1"/>
  <c r="CK44" i="11"/>
  <c r="CK44" i="18" s="1"/>
  <c r="CK45" i="11"/>
  <c r="CK45" i="18" s="1"/>
  <c r="O88" i="17"/>
  <c r="CE33" i="18"/>
  <c r="DB27" i="11"/>
  <c r="DB110" i="11" s="1"/>
  <c r="DB88" i="11"/>
  <c r="DB105" i="11"/>
  <c r="CF49" i="11"/>
  <c r="CF18" i="11"/>
  <c r="CF20" i="11"/>
  <c r="CF20" i="18" s="1"/>
  <c r="CF21" i="11"/>
  <c r="AB53" i="15"/>
  <c r="CI27" i="15"/>
  <c r="CI29" i="15" s="1"/>
  <c r="CI26" i="15"/>
  <c r="CG23" i="15"/>
  <c r="DB33" i="11"/>
  <c r="DB112" i="11"/>
  <c r="CF18" i="18" l="1"/>
  <c r="CF21" i="18"/>
  <c r="P88" i="17"/>
  <c r="I89" i="17" s="1"/>
  <c r="CK49" i="18"/>
  <c r="CI17" i="15"/>
  <c r="CI28" i="15"/>
  <c r="CI22" i="15" s="1"/>
  <c r="AB44" i="15"/>
  <c r="AB55" i="15"/>
  <c r="AB49" i="15" s="1"/>
  <c r="CK14" i="11"/>
  <c r="CK47" i="11"/>
  <c r="CK47" i="18" s="1"/>
  <c r="K89" i="17"/>
  <c r="J89" i="17"/>
  <c r="CK46" i="11"/>
  <c r="CK46" i="18" s="1"/>
  <c r="CF32" i="11"/>
  <c r="CF109" i="11" s="1"/>
  <c r="CF109" i="18" s="1"/>
  <c r="CF29" i="11"/>
  <c r="CF16" i="11"/>
  <c r="CF25" i="11"/>
  <c r="CF31" i="11"/>
  <c r="CI21" i="15"/>
  <c r="CI20" i="15"/>
  <c r="AB48" i="15"/>
  <c r="AB47" i="15"/>
  <c r="CF48" i="11"/>
  <c r="CF48" i="18" s="1"/>
  <c r="CF66" i="11"/>
  <c r="CF66" i="18" s="1"/>
  <c r="DC96" i="11"/>
  <c r="CI96" i="11"/>
  <c r="DC109" i="11"/>
  <c r="CK14" i="18" l="1"/>
  <c r="CF16" i="18"/>
  <c r="CF116" i="11"/>
  <c r="CF116" i="18" s="1"/>
  <c r="CK49" i="20"/>
  <c r="H89" i="17"/>
  <c r="CF31" i="18"/>
  <c r="CF25" i="18"/>
  <c r="CF29" i="18"/>
  <c r="CF32" i="18"/>
  <c r="CF27" i="11"/>
  <c r="CF88" i="11"/>
  <c r="DC16" i="11"/>
  <c r="DC25" i="11"/>
  <c r="DC33" i="11" s="1"/>
  <c r="CF105" i="11"/>
  <c r="CF105" i="18" s="1"/>
  <c r="CL45" i="11"/>
  <c r="CL45" i="18" s="1"/>
  <c r="O89" i="17"/>
  <c r="CI31" i="15" a="1"/>
  <c r="CI31" i="15" s="1"/>
  <c r="CI32" i="15" s="1"/>
  <c r="AB46" i="15"/>
  <c r="AB58" i="15"/>
  <c r="AB59" i="15" s="1"/>
  <c r="DC66" i="11"/>
  <c r="AB50" i="15" l="1"/>
  <c r="CF110" i="11"/>
  <c r="CF110" i="18" s="1"/>
  <c r="M89" i="17"/>
  <c r="J90" i="17" s="1"/>
  <c r="CF33" i="11"/>
  <c r="CL44" i="11"/>
  <c r="CL44" i="18" s="1"/>
  <c r="CF88" i="18"/>
  <c r="CF27" i="18"/>
  <c r="DC105" i="11"/>
  <c r="DC27" i="11"/>
  <c r="DC110" i="11" s="1"/>
  <c r="DC88" i="11"/>
  <c r="CI30" i="15"/>
  <c r="CJ27" i="15" s="1"/>
  <c r="CJ29" i="15" s="1"/>
  <c r="AB57" i="15"/>
  <c r="AC54" i="15" s="1"/>
  <c r="AD56" i="15" s="1"/>
  <c r="CH19" i="15"/>
  <c r="CL46" i="11" l="1"/>
  <c r="CL46" i="18" s="1"/>
  <c r="N89" i="17"/>
  <c r="P89" i="17" s="1"/>
  <c r="I90" i="17" s="1"/>
  <c r="CL49" i="18"/>
  <c r="CL14" i="11"/>
  <c r="CF33" i="18"/>
  <c r="CJ26" i="15"/>
  <c r="CJ28" i="15" s="1"/>
  <c r="CG49" i="11"/>
  <c r="CG18" i="11"/>
  <c r="CG20" i="11"/>
  <c r="CG20" i="18" s="1"/>
  <c r="CG21" i="11"/>
  <c r="AC53" i="15"/>
  <c r="CH23" i="15"/>
  <c r="DD96" i="11"/>
  <c r="DD109" i="11"/>
  <c r="K90" i="17" l="1"/>
  <c r="CL47" i="11"/>
  <c r="CL47" i="18" s="1"/>
  <c r="CG18" i="18"/>
  <c r="CL14" i="18"/>
  <c r="F53" i="18" s="1"/>
  <c r="CG21" i="18"/>
  <c r="CL49" i="20"/>
  <c r="AC44" i="15"/>
  <c r="AC55" i="15"/>
  <c r="AC49" i="15" s="1"/>
  <c r="CJ22" i="15"/>
  <c r="CJ17" i="15"/>
  <c r="CG29" i="11"/>
  <c r="CG32" i="11"/>
  <c r="CG109" i="11" s="1"/>
  <c r="CG109" i="18" s="1"/>
  <c r="CJ20" i="15"/>
  <c r="CJ21" i="15"/>
  <c r="DD16" i="11"/>
  <c r="DD25" i="11"/>
  <c r="DD33" i="11" s="1"/>
  <c r="CM45" i="11"/>
  <c r="CM45" i="18" s="1"/>
  <c r="O90" i="17"/>
  <c r="CG16" i="11"/>
  <c r="CG25" i="11"/>
  <c r="H90" i="17"/>
  <c r="CG31" i="11"/>
  <c r="AC47" i="15"/>
  <c r="AC48" i="15"/>
  <c r="CG66" i="11"/>
  <c r="CG66" i="18" s="1"/>
  <c r="CG48" i="11"/>
  <c r="CG48" i="18" s="1"/>
  <c r="CJ96" i="11"/>
  <c r="DD66" i="11"/>
  <c r="CG116" i="11" l="1"/>
  <c r="CG116" i="18" s="1"/>
  <c r="CG16" i="18"/>
  <c r="CJ31" i="15" a="1"/>
  <c r="CJ31" i="15" s="1"/>
  <c r="CJ30" i="15" s="1"/>
  <c r="CG29" i="18"/>
  <c r="CG31" i="18"/>
  <c r="CG32" i="18"/>
  <c r="CG25" i="18"/>
  <c r="DD27" i="11"/>
  <c r="DD110" i="11" s="1"/>
  <c r="DD105" i="11"/>
  <c r="CG88" i="11"/>
  <c r="CG27" i="11"/>
  <c r="DD88" i="11"/>
  <c r="CG105" i="11"/>
  <c r="CG105" i="18" s="1"/>
  <c r="CM44" i="11"/>
  <c r="CM44" i="18" s="1"/>
  <c r="M90" i="17"/>
  <c r="CH49" i="11"/>
  <c r="CH20" i="11"/>
  <c r="CH20" i="18" s="1"/>
  <c r="CH18" i="11"/>
  <c r="CH18" i="18" s="1"/>
  <c r="AC46" i="15"/>
  <c r="CH21" i="11"/>
  <c r="AC58" i="15"/>
  <c r="AC57" i="15" s="1"/>
  <c r="AD54" i="15" s="1"/>
  <c r="AE56" i="15" s="1"/>
  <c r="CI19" i="15"/>
  <c r="DE109" i="11"/>
  <c r="AC50" i="15" l="1"/>
  <c r="CH21" i="18"/>
  <c r="CG110" i="11"/>
  <c r="CG110" i="18" s="1"/>
  <c r="CM49" i="18"/>
  <c r="CJ32" i="15"/>
  <c r="CM14" i="11"/>
  <c r="CG33" i="11"/>
  <c r="CG88" i="18"/>
  <c r="CG27" i="18"/>
  <c r="CH32" i="11"/>
  <c r="CH109" i="11" s="1"/>
  <c r="CH109" i="18" s="1"/>
  <c r="CH29" i="11"/>
  <c r="N90" i="17"/>
  <c r="CM47" i="11" s="1"/>
  <c r="CM47" i="18" s="1"/>
  <c r="CH16" i="11"/>
  <c r="CH25" i="11"/>
  <c r="J91" i="17"/>
  <c r="CM46" i="11"/>
  <c r="CM46" i="18" s="1"/>
  <c r="CH31" i="11"/>
  <c r="AC59" i="15"/>
  <c r="CH66" i="11"/>
  <c r="CH66" i="18" s="1"/>
  <c r="CH48" i="11"/>
  <c r="CH48" i="18" s="1"/>
  <c r="AD53" i="15"/>
  <c r="CK27" i="15"/>
  <c r="CK29" i="15" s="1"/>
  <c r="CK26" i="15"/>
  <c r="CI23" i="15"/>
  <c r="CK96" i="11"/>
  <c r="DE96" i="11"/>
  <c r="CH116" i="11" l="1"/>
  <c r="CH116" i="18" s="1"/>
  <c r="CM14" i="18"/>
  <c r="CH16" i="18"/>
  <c r="CM49" i="20"/>
  <c r="P90" i="17"/>
  <c r="I91" i="17" s="1"/>
  <c r="CK17" i="15"/>
  <c r="CK28" i="15"/>
  <c r="CK22" i="15" s="1"/>
  <c r="AD44" i="15"/>
  <c r="AD55" i="15"/>
  <c r="AD49" i="15" s="1"/>
  <c r="CH29" i="18"/>
  <c r="CG33" i="18"/>
  <c r="CH31" i="18"/>
  <c r="CH32" i="18"/>
  <c r="CH25" i="18"/>
  <c r="CH88" i="11"/>
  <c r="CH27" i="11"/>
  <c r="K91" i="17"/>
  <c r="DE16" i="11"/>
  <c r="DE25" i="11"/>
  <c r="DE33" i="11" s="1"/>
  <c r="CH105" i="11"/>
  <c r="CH105" i="18" s="1"/>
  <c r="CK21" i="15"/>
  <c r="CK20" i="15"/>
  <c r="AD47" i="15"/>
  <c r="AD48" i="15"/>
  <c r="DE66" i="11"/>
  <c r="DE112" i="11"/>
  <c r="CH110" i="11" l="1"/>
  <c r="CH110" i="18" s="1"/>
  <c r="CH33" i="11"/>
  <c r="DE105" i="11"/>
  <c r="CH27" i="18"/>
  <c r="CH88" i="18"/>
  <c r="H91" i="17"/>
  <c r="DE88" i="11"/>
  <c r="DE27" i="11"/>
  <c r="DE110" i="11" s="1"/>
  <c r="CN45" i="11"/>
  <c r="CN45" i="18" s="1"/>
  <c r="O91" i="17"/>
  <c r="CI49" i="11"/>
  <c r="CI20" i="11"/>
  <c r="CI20" i="18" s="1"/>
  <c r="CI18" i="11"/>
  <c r="CI18" i="18" s="1"/>
  <c r="AD46" i="15"/>
  <c r="AD58" i="15"/>
  <c r="AD59" i="15" s="1"/>
  <c r="CI21" i="11"/>
  <c r="CK31" i="15" a="1"/>
  <c r="CK31" i="15" s="1"/>
  <c r="CK30" i="15" s="1"/>
  <c r="CJ19" i="15"/>
  <c r="DF96" i="11"/>
  <c r="DF109" i="11"/>
  <c r="AD50" i="15" l="1"/>
  <c r="CI21" i="18"/>
  <c r="M91" i="17"/>
  <c r="J92" i="17" s="1"/>
  <c r="CN44" i="11"/>
  <c r="CN44" i="18" s="1"/>
  <c r="CH33" i="18"/>
  <c r="CI29" i="11"/>
  <c r="CI32" i="11"/>
  <c r="CI109" i="11" s="1"/>
  <c r="CI109" i="18" s="1"/>
  <c r="CI16" i="11"/>
  <c r="CI25" i="11"/>
  <c r="DF16" i="11"/>
  <c r="DF25" i="11"/>
  <c r="DF33" i="11" s="1"/>
  <c r="CI31" i="11"/>
  <c r="AD57" i="15"/>
  <c r="AE54" i="15" s="1"/>
  <c r="AF56" i="15" s="1"/>
  <c r="CI48" i="11"/>
  <c r="CI48" i="18" s="1"/>
  <c r="CI66" i="11"/>
  <c r="CI66" i="18" s="1"/>
  <c r="CL27" i="15"/>
  <c r="CL29" i="15" s="1"/>
  <c r="CL26" i="15"/>
  <c r="CK32" i="15"/>
  <c r="CJ23" i="15"/>
  <c r="CL96" i="11"/>
  <c r="DF66" i="11"/>
  <c r="N91" i="17" l="1"/>
  <c r="P91" i="17" s="1"/>
  <c r="I92" i="17" s="1"/>
  <c r="CI116" i="11"/>
  <c r="CI116" i="18" s="1"/>
  <c r="CN46" i="11"/>
  <c r="CN46" i="18" s="1"/>
  <c r="CI16" i="18"/>
  <c r="CN49" i="18"/>
  <c r="CL17" i="15"/>
  <c r="CL28" i="15"/>
  <c r="CL22" i="15" s="1"/>
  <c r="CN14" i="11"/>
  <c r="CI29" i="18"/>
  <c r="CI31" i="18"/>
  <c r="CI32" i="18"/>
  <c r="CI25" i="18"/>
  <c r="CI27" i="11"/>
  <c r="CI88" i="11"/>
  <c r="DF88" i="11"/>
  <c r="DF27" i="11"/>
  <c r="DF110" i="11" s="1"/>
  <c r="CI105" i="11"/>
  <c r="CI105" i="18" s="1"/>
  <c r="DF105" i="11"/>
  <c r="CL20" i="15"/>
  <c r="CL21" i="15"/>
  <c r="AE53" i="15"/>
  <c r="CN47" i="11" l="1"/>
  <c r="CN47" i="18" s="1"/>
  <c r="K92" i="17"/>
  <c r="CN14" i="18"/>
  <c r="CI110" i="11"/>
  <c r="CI110" i="18" s="1"/>
  <c r="CN49" i="20"/>
  <c r="AE44" i="15"/>
  <c r="AE55" i="15"/>
  <c r="AE49" i="15" s="1"/>
  <c r="CI33" i="11"/>
  <c r="CI27" i="18"/>
  <c r="CI88" i="18"/>
  <c r="CO45" i="11"/>
  <c r="CO45" i="18" s="1"/>
  <c r="O92" i="17"/>
  <c r="H92" i="17"/>
  <c r="CJ49" i="11"/>
  <c r="CJ18" i="11"/>
  <c r="CJ18" i="18" s="1"/>
  <c r="CJ20" i="11"/>
  <c r="CJ20" i="18" s="1"/>
  <c r="AE47" i="15"/>
  <c r="AE48" i="15"/>
  <c r="CJ21" i="11"/>
  <c r="CL31" i="15" a="1"/>
  <c r="CL31" i="15" s="1"/>
  <c r="CK19" i="15"/>
  <c r="CM96" i="11"/>
  <c r="DG96" i="11"/>
  <c r="DG109" i="11"/>
  <c r="CJ21" i="18" l="1"/>
  <c r="CI33" i="18"/>
  <c r="CJ32" i="11"/>
  <c r="CJ109" i="11" s="1"/>
  <c r="CJ109" i="18" s="1"/>
  <c r="CJ29" i="11"/>
  <c r="CJ16" i="11"/>
  <c r="CJ25" i="11"/>
  <c r="DG16" i="11"/>
  <c r="DG25" i="11"/>
  <c r="DG33" i="11" s="1"/>
  <c r="CO44" i="11"/>
  <c r="CO44" i="18" s="1"/>
  <c r="M92" i="17"/>
  <c r="CJ31" i="11"/>
  <c r="AE46" i="15"/>
  <c r="AE58" i="15"/>
  <c r="AE59" i="15" s="1"/>
  <c r="CJ48" i="11"/>
  <c r="CJ48" i="18" s="1"/>
  <c r="CJ66" i="11"/>
  <c r="CJ66" i="18" s="1"/>
  <c r="CL30" i="15"/>
  <c r="CL32" i="15"/>
  <c r="CK23" i="15"/>
  <c r="DG66" i="11"/>
  <c r="AE50" i="15" l="1"/>
  <c r="CJ116" i="11"/>
  <c r="CJ116" i="18" s="1"/>
  <c r="CJ16" i="18"/>
  <c r="CO49" i="18"/>
  <c r="CO14" i="11"/>
  <c r="CJ31" i="18"/>
  <c r="CJ32" i="18"/>
  <c r="CJ29" i="18"/>
  <c r="CJ25" i="18"/>
  <c r="CJ27" i="11"/>
  <c r="CJ88" i="11"/>
  <c r="CJ105" i="11"/>
  <c r="CJ105" i="18" s="1"/>
  <c r="DG88" i="11"/>
  <c r="DG27" i="11"/>
  <c r="DG110" i="11" s="1"/>
  <c r="DG105" i="11"/>
  <c r="J93" i="17"/>
  <c r="CO46" i="11"/>
  <c r="CO46" i="18" s="1"/>
  <c r="N92" i="17"/>
  <c r="P92" i="17" s="1"/>
  <c r="I93" i="17" s="1"/>
  <c r="AE57" i="15"/>
  <c r="AF54" i="15" s="1"/>
  <c r="AG56" i="15" s="1"/>
  <c r="CM27" i="15"/>
  <c r="CM29" i="15" s="1"/>
  <c r="CM26" i="15"/>
  <c r="CO14" i="18" l="1"/>
  <c r="CJ110" i="11"/>
  <c r="CJ110" i="18" s="1"/>
  <c r="CO49" i="20"/>
  <c r="CM17" i="15"/>
  <c r="CM28" i="15"/>
  <c r="CM22" i="15" s="1"/>
  <c r="CJ33" i="11"/>
  <c r="CJ27" i="18"/>
  <c r="CJ88" i="18"/>
  <c r="CO47" i="11"/>
  <c r="CO47" i="18" s="1"/>
  <c r="K93" i="17"/>
  <c r="CK49" i="11"/>
  <c r="CK18" i="11"/>
  <c r="CK18" i="18" s="1"/>
  <c r="CK20" i="11"/>
  <c r="CK20" i="18" s="1"/>
  <c r="CM21" i="15"/>
  <c r="CM20" i="15"/>
  <c r="AF53" i="15"/>
  <c r="CK21" i="11"/>
  <c r="CL19" i="15"/>
  <c r="DH96" i="11"/>
  <c r="DH109" i="11"/>
  <c r="CK21" i="18" l="1"/>
  <c r="AF44" i="15"/>
  <c r="AF55" i="15"/>
  <c r="AF49" i="15" s="1"/>
  <c r="CJ33" i="18"/>
  <c r="CK29" i="11"/>
  <c r="CK32" i="11"/>
  <c r="CK109" i="11" s="1"/>
  <c r="CK109" i="18" s="1"/>
  <c r="CK25" i="11"/>
  <c r="CP45" i="11"/>
  <c r="CP45" i="18" s="1"/>
  <c r="O93" i="17"/>
  <c r="H93" i="17"/>
  <c r="DH16" i="11"/>
  <c r="DH25" i="11"/>
  <c r="DH33" i="11" s="1"/>
  <c r="CK31" i="11"/>
  <c r="AF48" i="15"/>
  <c r="AF47" i="15"/>
  <c r="CK66" i="11"/>
  <c r="CK66" i="18" s="1"/>
  <c r="CK16" i="11"/>
  <c r="CK48" i="11"/>
  <c r="CK48" i="18" s="1"/>
  <c r="CM31" i="15" a="1"/>
  <c r="CM31" i="15" s="1"/>
  <c r="CL23" i="15"/>
  <c r="DH66" i="11"/>
  <c r="CK116" i="11" l="1"/>
  <c r="CK116" i="18" s="1"/>
  <c r="CK16" i="18"/>
  <c r="CK31" i="18"/>
  <c r="CK29" i="18"/>
  <c r="CK25" i="18"/>
  <c r="CK32" i="18"/>
  <c r="DH27" i="11"/>
  <c r="DH110" i="11" s="1"/>
  <c r="CK88" i="11"/>
  <c r="DH88" i="11"/>
  <c r="DH105" i="11"/>
  <c r="CK105" i="11"/>
  <c r="CK105" i="18" s="1"/>
  <c r="CK27" i="11"/>
  <c r="CP44" i="11"/>
  <c r="CP44" i="18" s="1"/>
  <c r="M93" i="17"/>
  <c r="AF46" i="15"/>
  <c r="AF58" i="15"/>
  <c r="AF57" i="15" s="1"/>
  <c r="AG53" i="15" s="1"/>
  <c r="CM30" i="15"/>
  <c r="CM32" i="15"/>
  <c r="CN96" i="11"/>
  <c r="CK110" i="11" l="1"/>
  <c r="CK110" i="18" s="1"/>
  <c r="CP49" i="18"/>
  <c r="AG44" i="15"/>
  <c r="AG55" i="15"/>
  <c r="CP14" i="11"/>
  <c r="CK33" i="11"/>
  <c r="CK27" i="18"/>
  <c r="CK88" i="18"/>
  <c r="N93" i="17"/>
  <c r="CP47" i="11" s="1"/>
  <c r="CP47" i="18" s="1"/>
  <c r="J94" i="17"/>
  <c r="CP46" i="11"/>
  <c r="CP46" i="18" s="1"/>
  <c r="CL49" i="11"/>
  <c r="CL18" i="11"/>
  <c r="CL18" i="18" s="1"/>
  <c r="F55" i="18" s="1"/>
  <c r="CL20" i="11"/>
  <c r="CL20" i="18" s="1"/>
  <c r="AF50" i="15"/>
  <c r="AG54" i="15"/>
  <c r="AH56" i="15" s="1"/>
  <c r="AF59" i="15"/>
  <c r="CL21" i="11"/>
  <c r="CN27" i="15"/>
  <c r="CN29" i="15" s="1"/>
  <c r="CN26" i="15"/>
  <c r="CM19" i="15"/>
  <c r="DI96" i="11"/>
  <c r="DI109" i="11"/>
  <c r="CL21" i="18" l="1"/>
  <c r="CP14" i="18"/>
  <c r="CP49" i="20"/>
  <c r="P93" i="17"/>
  <c r="I94" i="17" s="1"/>
  <c r="O94" i="17" s="1"/>
  <c r="CN17" i="15"/>
  <c r="CN28" i="15"/>
  <c r="CN22" i="15" s="1"/>
  <c r="CK33" i="18"/>
  <c r="CL29" i="11"/>
  <c r="CL25" i="11"/>
  <c r="CL32" i="11"/>
  <c r="CL109" i="11" s="1"/>
  <c r="CL109" i="18" s="1"/>
  <c r="K94" i="17"/>
  <c r="DI16" i="11"/>
  <c r="DI25" i="11"/>
  <c r="DI33" i="11" s="1"/>
  <c r="CL31" i="11"/>
  <c r="AG49" i="15"/>
  <c r="AG46" i="15"/>
  <c r="AG47" i="15"/>
  <c r="CN21" i="15"/>
  <c r="CN20" i="15"/>
  <c r="AG48" i="15"/>
  <c r="CL66" i="11"/>
  <c r="CL66" i="18" s="1"/>
  <c r="CL16" i="11"/>
  <c r="CL48" i="11"/>
  <c r="CL48" i="18" s="1"/>
  <c r="AG58" i="15"/>
  <c r="AG57" i="15" s="1"/>
  <c r="CM23" i="15"/>
  <c r="CO96" i="11"/>
  <c r="DI112" i="11"/>
  <c r="DI66" i="11"/>
  <c r="CL116" i="11" l="1"/>
  <c r="CL116" i="18" s="1"/>
  <c r="CL16" i="18"/>
  <c r="F54" i="18" s="1"/>
  <c r="CQ45" i="11"/>
  <c r="CQ45" i="18" s="1"/>
  <c r="H94" i="17"/>
  <c r="DI105" i="11"/>
  <c r="CL29" i="18"/>
  <c r="CL32" i="18"/>
  <c r="CL25" i="18"/>
  <c r="CL31" i="18"/>
  <c r="DI27" i="11"/>
  <c r="DI110" i="11" s="1"/>
  <c r="DI88" i="11"/>
  <c r="CL88" i="11"/>
  <c r="CL105" i="11"/>
  <c r="CL105" i="18" s="1"/>
  <c r="CL27" i="11"/>
  <c r="AG50" i="15"/>
  <c r="CN31" i="15" a="1"/>
  <c r="CN31" i="15" s="1"/>
  <c r="AH54" i="15"/>
  <c r="AI56" i="15" s="1"/>
  <c r="AH53" i="15"/>
  <c r="AG59" i="15"/>
  <c r="CL110" i="11" l="1"/>
  <c r="CL110" i="18" s="1"/>
  <c r="CQ44" i="11"/>
  <c r="AH44" i="15"/>
  <c r="AH55" i="15"/>
  <c r="AH49" i="15" s="1"/>
  <c r="M94" i="17"/>
  <c r="J95" i="17" s="1"/>
  <c r="CL33" i="11"/>
  <c r="CL27" i="18"/>
  <c r="CL88" i="18"/>
  <c r="CM49" i="11"/>
  <c r="CM18" i="11"/>
  <c r="CM18" i="18" s="1"/>
  <c r="CM20" i="11"/>
  <c r="CM20" i="18" s="1"/>
  <c r="AH47" i="15"/>
  <c r="AH48" i="15"/>
  <c r="CM21" i="11"/>
  <c r="CN30" i="15"/>
  <c r="CN32" i="15"/>
  <c r="CN19" i="15"/>
  <c r="DJ96" i="11"/>
  <c r="DJ109" i="11"/>
  <c r="CQ44" i="18" l="1"/>
  <c r="CQ49" i="18" s="1"/>
  <c r="CQ49" i="20" s="1"/>
  <c r="CQ14" i="11"/>
  <c r="CQ14" i="18" s="1"/>
  <c r="CM21" i="18"/>
  <c r="F56" i="18" s="1"/>
  <c r="N94" i="17"/>
  <c r="CQ47" i="11" s="1"/>
  <c r="CQ47" i="18" s="1"/>
  <c r="CQ46" i="11"/>
  <c r="CQ46" i="18" s="1"/>
  <c r="CL33" i="18"/>
  <c r="CM32" i="11"/>
  <c r="CM109" i="11" s="1"/>
  <c r="CM109" i="18" s="1"/>
  <c r="CM16" i="11"/>
  <c r="CM25" i="11"/>
  <c r="DJ16" i="11"/>
  <c r="DJ25" i="11"/>
  <c r="CM31" i="11"/>
  <c r="CM29" i="11"/>
  <c r="CM66" i="11"/>
  <c r="CM66" i="18" s="1"/>
  <c r="B66" i="18" s="1"/>
  <c r="AH46" i="15"/>
  <c r="CM48" i="11"/>
  <c r="CM48" i="18" s="1"/>
  <c r="CO27" i="15"/>
  <c r="CO29" i="15" s="1"/>
  <c r="CO26" i="15"/>
  <c r="AH58" i="15"/>
  <c r="AH57" i="15" s="1"/>
  <c r="CN23" i="15"/>
  <c r="DJ66" i="11"/>
  <c r="AH50" i="15" l="1"/>
  <c r="CM116" i="11"/>
  <c r="CM116" i="18" s="1"/>
  <c r="CM16" i="18"/>
  <c r="P94" i="17"/>
  <c r="I95" i="17" s="1"/>
  <c r="CO17" i="15"/>
  <c r="CO28" i="15"/>
  <c r="CO22" i="15" s="1"/>
  <c r="K95" i="17"/>
  <c r="CM31" i="18"/>
  <c r="CM32" i="18"/>
  <c r="CM25" i="18"/>
  <c r="CM29" i="18"/>
  <c r="CM88" i="11"/>
  <c r="DJ27" i="11"/>
  <c r="DJ110" i="11" s="1"/>
  <c r="DJ88" i="11"/>
  <c r="CM27" i="11"/>
  <c r="CM105" i="11"/>
  <c r="CM105" i="18" s="1"/>
  <c r="DJ105" i="11"/>
  <c r="CO20" i="15"/>
  <c r="CO21" i="15"/>
  <c r="AI54" i="15"/>
  <c r="AJ56" i="15" s="1"/>
  <c r="AI53" i="15"/>
  <c r="AH59" i="15"/>
  <c r="CP96" i="11"/>
  <c r="DJ112" i="11"/>
  <c r="DJ33" i="11"/>
  <c r="CM110" i="11" l="1"/>
  <c r="CM110" i="18" s="1"/>
  <c r="AI44" i="15"/>
  <c r="AI55" i="15"/>
  <c r="AI49" i="15" s="1"/>
  <c r="H95" i="17"/>
  <c r="CM33" i="11"/>
  <c r="CM27" i="18"/>
  <c r="CM88" i="18"/>
  <c r="O95" i="17"/>
  <c r="CR45" i="11"/>
  <c r="CR45" i="18" s="1"/>
  <c r="AI47" i="15"/>
  <c r="AI48" i="15"/>
  <c r="CO31" i="15" a="1"/>
  <c r="CO31" i="15" s="1"/>
  <c r="CO19" i="15"/>
  <c r="DK96" i="11"/>
  <c r="DK109" i="11"/>
  <c r="DK109" i="18" s="1"/>
  <c r="CR44" i="11" l="1"/>
  <c r="M95" i="17"/>
  <c r="J96" i="17" s="1"/>
  <c r="CM33" i="18"/>
  <c r="DK16" i="11"/>
  <c r="DK16" i="18" s="1"/>
  <c r="DK25" i="11"/>
  <c r="DK33" i="11" s="1"/>
  <c r="CN49" i="11"/>
  <c r="CN18" i="11"/>
  <c r="CN18" i="18" s="1"/>
  <c r="CN20" i="11"/>
  <c r="CN20" i="18" s="1"/>
  <c r="AI46" i="15"/>
  <c r="CN21" i="11"/>
  <c r="CO32" i="15"/>
  <c r="CO30" i="15"/>
  <c r="AI58" i="15"/>
  <c r="AI59" i="15" s="1"/>
  <c r="CO23" i="15"/>
  <c r="CQ96" i="11"/>
  <c r="DK66" i="11"/>
  <c r="DK66" i="18" s="1"/>
  <c r="CR44" i="18" l="1"/>
  <c r="CR49" i="18" s="1"/>
  <c r="CR49" i="20" s="1"/>
  <c r="CR14" i="11"/>
  <c r="CR14" i="18" s="1"/>
  <c r="CN21" i="18"/>
  <c r="CR46" i="11"/>
  <c r="CR46" i="18" s="1"/>
  <c r="N95" i="17"/>
  <c r="DK105" i="11"/>
  <c r="DK105" i="18" s="1"/>
  <c r="DK25" i="18"/>
  <c r="CN25" i="11"/>
  <c r="CN29" i="11"/>
  <c r="DK27" i="11"/>
  <c r="DK110" i="11" s="1"/>
  <c r="DK110" i="18" s="1"/>
  <c r="CN32" i="11"/>
  <c r="CN109" i="11" s="1"/>
  <c r="CN109" i="18" s="1"/>
  <c r="DK88" i="11"/>
  <c r="CN31" i="11"/>
  <c r="AI50" i="15"/>
  <c r="CN66" i="11"/>
  <c r="CN66" i="18" s="1"/>
  <c r="CN16" i="11"/>
  <c r="CN48" i="11"/>
  <c r="CN48" i="18" s="1"/>
  <c r="CP27" i="15"/>
  <c r="CP29" i="15" s="1"/>
  <c r="CP26" i="15"/>
  <c r="AI57" i="15"/>
  <c r="CN16" i="18" l="1"/>
  <c r="CN116" i="11"/>
  <c r="CN116" i="18" s="1"/>
  <c r="P95" i="17"/>
  <c r="I96" i="17" s="1"/>
  <c r="CP17" i="15"/>
  <c r="CP28" i="15"/>
  <c r="CP22" i="15" s="1"/>
  <c r="K96" i="17"/>
  <c r="CR47" i="11"/>
  <c r="CR47" i="18" s="1"/>
  <c r="DK88" i="18"/>
  <c r="CN25" i="18"/>
  <c r="CN32" i="18"/>
  <c r="CN31" i="18"/>
  <c r="DK27" i="18"/>
  <c r="CN29" i="18"/>
  <c r="CN88" i="11"/>
  <c r="CN105" i="11"/>
  <c r="CN105" i="18" s="1"/>
  <c r="CN27" i="11"/>
  <c r="CO49" i="11"/>
  <c r="CO20" i="11"/>
  <c r="CO20" i="18" s="1"/>
  <c r="CO18" i="11"/>
  <c r="CO18" i="18" s="1"/>
  <c r="CP20" i="15"/>
  <c r="CP21" i="15"/>
  <c r="CO21" i="11"/>
  <c r="AJ54" i="15"/>
  <c r="AK56" i="15" s="1"/>
  <c r="AJ53" i="15"/>
  <c r="DL96" i="11"/>
  <c r="DL109" i="11"/>
  <c r="DL109" i="18" s="1"/>
  <c r="H96" i="17" l="1"/>
  <c r="M96" i="17" s="1"/>
  <c r="N96" i="17" s="1"/>
  <c r="CN110" i="11"/>
  <c r="CN110" i="18" s="1"/>
  <c r="CO21" i="18"/>
  <c r="CP19" i="15"/>
  <c r="CS45" i="11"/>
  <c r="CS45" i="18" s="1"/>
  <c r="O96" i="17"/>
  <c r="AJ44" i="15"/>
  <c r="AJ55" i="15"/>
  <c r="AJ49" i="15" s="1"/>
  <c r="CN33" i="11"/>
  <c r="CN88" i="18"/>
  <c r="CN27" i="18"/>
  <c r="DK33" i="18"/>
  <c r="CO25" i="11"/>
  <c r="CO32" i="11"/>
  <c r="CO109" i="11" s="1"/>
  <c r="CO109" i="18" s="1"/>
  <c r="CO29" i="11"/>
  <c r="DL16" i="11"/>
  <c r="DL16" i="18" s="1"/>
  <c r="DL25" i="11"/>
  <c r="DL33" i="11" s="1"/>
  <c r="CO31" i="11"/>
  <c r="AJ48" i="15"/>
  <c r="AJ47" i="15"/>
  <c r="CO66" i="11"/>
  <c r="CO66" i="18" s="1"/>
  <c r="CO16" i="11"/>
  <c r="CO48" i="11"/>
  <c r="CO48" i="18" s="1"/>
  <c r="CP31" i="15" a="1"/>
  <c r="CP31" i="15" s="1"/>
  <c r="CR96" i="11"/>
  <c r="DL66" i="11"/>
  <c r="DL66" i="18" s="1"/>
  <c r="CS44" i="11" l="1"/>
  <c r="CS44" i="18" s="1"/>
  <c r="CS49" i="18" s="1"/>
  <c r="CP23" i="15"/>
  <c r="CO16" i="18"/>
  <c r="CO116" i="11"/>
  <c r="CO116" i="18" s="1"/>
  <c r="J97" i="17"/>
  <c r="CS46" i="11"/>
  <c r="CS46" i="18" s="1"/>
  <c r="P96" i="17"/>
  <c r="I97" i="17" s="1"/>
  <c r="CO25" i="18"/>
  <c r="CO29" i="18"/>
  <c r="CO31" i="18"/>
  <c r="DL25" i="18"/>
  <c r="CN33" i="18"/>
  <c r="CO32" i="18"/>
  <c r="DL88" i="11"/>
  <c r="DL27" i="11"/>
  <c r="DL110" i="11" s="1"/>
  <c r="DL110" i="18" s="1"/>
  <c r="CO88" i="11"/>
  <c r="CS47" i="11"/>
  <c r="CS47" i="18" s="1"/>
  <c r="K97" i="17"/>
  <c r="DL105" i="11"/>
  <c r="DL105" i="18" s="1"/>
  <c r="CO105" i="11"/>
  <c r="CO105" i="18" s="1"/>
  <c r="CO27" i="11"/>
  <c r="AJ46" i="15"/>
  <c r="CP32" i="15"/>
  <c r="CP30" i="15"/>
  <c r="AJ58" i="15"/>
  <c r="AJ57" i="15" s="1"/>
  <c r="CS14" i="11" l="1"/>
  <c r="AJ50" i="15"/>
  <c r="CO110" i="11"/>
  <c r="CO110" i="18" s="1"/>
  <c r="H97" i="17"/>
  <c r="M97" i="17" s="1"/>
  <c r="CS14" i="18"/>
  <c r="CT45" i="11"/>
  <c r="CT45" i="18" s="1"/>
  <c r="O97" i="17"/>
  <c r="CS49" i="20"/>
  <c r="CO33" i="11"/>
  <c r="DL27" i="18"/>
  <c r="DL88" i="18"/>
  <c r="CO27" i="18"/>
  <c r="CO88" i="18"/>
  <c r="CP49" i="11"/>
  <c r="CP18" i="11"/>
  <c r="CP18" i="18" s="1"/>
  <c r="CP20" i="11"/>
  <c r="CP20" i="18" s="1"/>
  <c r="CP21" i="11"/>
  <c r="CQ27" i="15"/>
  <c r="CQ29" i="15" s="1"/>
  <c r="CQ26" i="15"/>
  <c r="AK54" i="15"/>
  <c r="AL56" i="15" s="1"/>
  <c r="AK53" i="15"/>
  <c r="AJ59" i="15"/>
  <c r="DM96" i="11"/>
  <c r="DM109" i="11"/>
  <c r="DM109" i="18" s="1"/>
  <c r="CT44" i="11" l="1"/>
  <c r="CT44" i="18" s="1"/>
  <c r="CT49" i="18" s="1"/>
  <c r="CP21" i="18"/>
  <c r="CQ17" i="15"/>
  <c r="CQ28" i="15"/>
  <c r="CQ22" i="15" s="1"/>
  <c r="AK44" i="15"/>
  <c r="AK55" i="15"/>
  <c r="AK49" i="15" s="1"/>
  <c r="DL33" i="18"/>
  <c r="CO33" i="18"/>
  <c r="CP32" i="11"/>
  <c r="CP109" i="11" s="1"/>
  <c r="CP109" i="18" s="1"/>
  <c r="CP29" i="11"/>
  <c r="CT46" i="11"/>
  <c r="CT46" i="18" s="1"/>
  <c r="N97" i="17"/>
  <c r="P97" i="17" s="1"/>
  <c r="I98" i="17" s="1"/>
  <c r="J98" i="17"/>
  <c r="DM16" i="11"/>
  <c r="DM16" i="18" s="1"/>
  <c r="DM25" i="11"/>
  <c r="CP16" i="11"/>
  <c r="CP25" i="11"/>
  <c r="CP31" i="11"/>
  <c r="AK47" i="15"/>
  <c r="AK48" i="15"/>
  <c r="CQ20" i="15"/>
  <c r="CQ21" i="15"/>
  <c r="CP48" i="11"/>
  <c r="CP48" i="18" s="1"/>
  <c r="CP66" i="11"/>
  <c r="CP66" i="18" s="1"/>
  <c r="CS96" i="11"/>
  <c r="DM66" i="11"/>
  <c r="DM66" i="18" s="1"/>
  <c r="CT14" i="11" l="1"/>
  <c r="CT14" i="18"/>
  <c r="CQ19" i="15"/>
  <c r="CP116" i="11"/>
  <c r="CP116" i="18" s="1"/>
  <c r="CP16" i="18"/>
  <c r="CT49" i="20"/>
  <c r="DM105" i="11"/>
  <c r="DM105" i="18" s="1"/>
  <c r="DM25" i="18"/>
  <c r="CP25" i="18"/>
  <c r="CP31" i="18"/>
  <c r="CP32" i="18"/>
  <c r="CP29" i="18"/>
  <c r="CP27" i="11"/>
  <c r="DM27" i="11"/>
  <c r="DM110" i="11" s="1"/>
  <c r="DM110" i="18" s="1"/>
  <c r="DM88" i="11"/>
  <c r="CP88" i="11"/>
  <c r="CT47" i="11"/>
  <c r="CT47" i="18" s="1"/>
  <c r="K98" i="17"/>
  <c r="CP105" i="11"/>
  <c r="CP105" i="18" s="1"/>
  <c r="AK46" i="15"/>
  <c r="CQ31" i="15" a="1"/>
  <c r="CQ31" i="15" s="1"/>
  <c r="AK58" i="15"/>
  <c r="AK59" i="15" s="1"/>
  <c r="DM33" i="11"/>
  <c r="DM112" i="11"/>
  <c r="AK50" i="15" l="1"/>
  <c r="CQ23" i="15"/>
  <c r="CP110" i="11"/>
  <c r="CP110" i="18" s="1"/>
  <c r="CP33" i="11"/>
  <c r="CP88" i="18"/>
  <c r="CP27" i="18"/>
  <c r="DM88" i="18"/>
  <c r="DM27" i="18"/>
  <c r="H98" i="17"/>
  <c r="CQ32" i="15"/>
  <c r="CQ30" i="15"/>
  <c r="AK57" i="15"/>
  <c r="DM33" i="18" l="1"/>
  <c r="CP33" i="18"/>
  <c r="CU44" i="11"/>
  <c r="CU44" i="18" s="1"/>
  <c r="M98" i="17"/>
  <c r="O98" i="17"/>
  <c r="CU45" i="11"/>
  <c r="CU45" i="18" s="1"/>
  <c r="CQ49" i="11"/>
  <c r="CQ18" i="11"/>
  <c r="CQ18" i="18" s="1"/>
  <c r="CQ20" i="11"/>
  <c r="CQ20" i="18" s="1"/>
  <c r="CQ21" i="11"/>
  <c r="CR27" i="15"/>
  <c r="CR29" i="15" s="1"/>
  <c r="CR26" i="15"/>
  <c r="AL54" i="15"/>
  <c r="AM56" i="15" s="1"/>
  <c r="AL53" i="15"/>
  <c r="DN96" i="11"/>
  <c r="DN109" i="11"/>
  <c r="DN109" i="18" s="1"/>
  <c r="CQ21" i="18" l="1"/>
  <c r="CU49" i="18"/>
  <c r="CR17" i="15"/>
  <c r="CR28" i="15"/>
  <c r="CR22" i="15" s="1"/>
  <c r="AL44" i="15"/>
  <c r="AL55" i="15"/>
  <c r="AL49" i="15" s="1"/>
  <c r="CU14" i="11"/>
  <c r="CQ29" i="11"/>
  <c r="CQ32" i="11"/>
  <c r="CQ109" i="11" s="1"/>
  <c r="CQ109" i="18" s="1"/>
  <c r="N98" i="17"/>
  <c r="P98" i="17" s="1"/>
  <c r="I99" i="17" s="1"/>
  <c r="J99" i="17"/>
  <c r="CU46" i="11"/>
  <c r="CU46" i="18" s="1"/>
  <c r="CQ16" i="11"/>
  <c r="CQ25" i="11"/>
  <c r="DN16" i="11"/>
  <c r="DN16" i="18" s="1"/>
  <c r="DN25" i="11"/>
  <c r="DN33" i="11" s="1"/>
  <c r="CQ31" i="11"/>
  <c r="AL47" i="15"/>
  <c r="AL48" i="15"/>
  <c r="CR21" i="15"/>
  <c r="CR20" i="15"/>
  <c r="CQ48" i="11"/>
  <c r="CQ48" i="18" s="1"/>
  <c r="CQ66" i="11"/>
  <c r="CQ66" i="18" s="1"/>
  <c r="CT96" i="11"/>
  <c r="DN66" i="11"/>
  <c r="DN66" i="18" s="1"/>
  <c r="DO109" i="11"/>
  <c r="DO109" i="18" s="1"/>
  <c r="CR19" i="15" l="1"/>
  <c r="CQ116" i="11"/>
  <c r="CQ116" i="18" s="1"/>
  <c r="CQ16" i="18"/>
  <c r="CU14" i="18"/>
  <c r="CU49" i="20"/>
  <c r="CQ31" i="18"/>
  <c r="CQ25" i="18"/>
  <c r="DN25" i="18"/>
  <c r="CQ29" i="18"/>
  <c r="CQ32" i="18"/>
  <c r="CQ27" i="11"/>
  <c r="DN27" i="11"/>
  <c r="DN110" i="11" s="1"/>
  <c r="DN110" i="18" s="1"/>
  <c r="CQ88" i="11"/>
  <c r="CQ105" i="11"/>
  <c r="CQ105" i="18" s="1"/>
  <c r="DN88" i="11"/>
  <c r="K99" i="17"/>
  <c r="CU47" i="11"/>
  <c r="CU47" i="18" s="1"/>
  <c r="DN105" i="11"/>
  <c r="DN105" i="18" s="1"/>
  <c r="AL46" i="15"/>
  <c r="CR23" i="15"/>
  <c r="CR31" i="15" a="1"/>
  <c r="CR31" i="15" s="1"/>
  <c r="CR32" i="15" s="1"/>
  <c r="AL58" i="15"/>
  <c r="AL57" i="15" s="1"/>
  <c r="DO96" i="11"/>
  <c r="AL50" i="15" l="1"/>
  <c r="CQ110" i="11"/>
  <c r="CQ110" i="18" s="1"/>
  <c r="CQ33" i="11"/>
  <c r="CQ27" i="18"/>
  <c r="DN88" i="18"/>
  <c r="CQ88" i="18"/>
  <c r="DN27" i="18"/>
  <c r="DO25" i="11"/>
  <c r="DO33" i="11" s="1"/>
  <c r="H99" i="17"/>
  <c r="CR49" i="11"/>
  <c r="CR20" i="11"/>
  <c r="CR20" i="18" s="1"/>
  <c r="CR18" i="11"/>
  <c r="CR18" i="18" s="1"/>
  <c r="DO66" i="11"/>
  <c r="DO66" i="18" s="1"/>
  <c r="DO16" i="11"/>
  <c r="DO16" i="18" s="1"/>
  <c r="CR30" i="15"/>
  <c r="AM54" i="15"/>
  <c r="AN56" i="15" s="1"/>
  <c r="AM53" i="15"/>
  <c r="AL59" i="15"/>
  <c r="DO112" i="11"/>
  <c r="AM44" i="15" l="1"/>
  <c r="AM55" i="15"/>
  <c r="AM49" i="15" s="1"/>
  <c r="DN33" i="18"/>
  <c r="DO25" i="18"/>
  <c r="CQ33" i="18"/>
  <c r="DO88" i="11"/>
  <c r="CR29" i="11"/>
  <c r="O99" i="17"/>
  <c r="CV45" i="11"/>
  <c r="CV45" i="18" s="1"/>
  <c r="CV44" i="11"/>
  <c r="CV44" i="18" s="1"/>
  <c r="M99" i="17"/>
  <c r="N99" i="17" s="1"/>
  <c r="CR16" i="11"/>
  <c r="CR25" i="11"/>
  <c r="DO105" i="11"/>
  <c r="DO105" i="18" s="1"/>
  <c r="DO27" i="11"/>
  <c r="DO110" i="11" s="1"/>
  <c r="DO110" i="18" s="1"/>
  <c r="CR31" i="11"/>
  <c r="AM47" i="15"/>
  <c r="AM48" i="15"/>
  <c r="CR21" i="11"/>
  <c r="CR66" i="11"/>
  <c r="CR66" i="18" s="1"/>
  <c r="CS27" i="15"/>
  <c r="CS29" i="15" s="1"/>
  <c r="CS26" i="15"/>
  <c r="DP96" i="11"/>
  <c r="DP109" i="11"/>
  <c r="DP109" i="18" s="1"/>
  <c r="CR21" i="18" l="1"/>
  <c r="CR116" i="11"/>
  <c r="CR116" i="18" s="1"/>
  <c r="CR16" i="18"/>
  <c r="P99" i="17"/>
  <c r="I100" i="17" s="1"/>
  <c r="O100" i="17" s="1"/>
  <c r="CV49" i="18"/>
  <c r="CS17" i="15"/>
  <c r="CS28" i="15"/>
  <c r="CS22" i="15" s="1"/>
  <c r="CV14" i="11"/>
  <c r="CR31" i="18"/>
  <c r="CR29" i="18"/>
  <c r="CR25" i="18"/>
  <c r="DO88" i="18"/>
  <c r="DO27" i="18"/>
  <c r="CR32" i="11"/>
  <c r="CR109" i="11" s="1"/>
  <c r="CR109" i="18" s="1"/>
  <c r="CR27" i="11"/>
  <c r="CR88" i="11"/>
  <c r="K100" i="17"/>
  <c r="CV47" i="11"/>
  <c r="CV47" i="18" s="1"/>
  <c r="J100" i="17"/>
  <c r="CV46" i="11"/>
  <c r="CV46" i="18" s="1"/>
  <c r="CR105" i="11"/>
  <c r="CR105" i="18" s="1"/>
  <c r="DP16" i="11"/>
  <c r="DP16" i="18" s="1"/>
  <c r="DP25" i="11"/>
  <c r="DP33" i="11" s="1"/>
  <c r="AM46" i="15"/>
  <c r="CS21" i="15"/>
  <c r="CS20" i="15"/>
  <c r="CR48" i="11"/>
  <c r="CR48" i="18" s="1"/>
  <c r="AM58" i="15"/>
  <c r="AM57" i="15" s="1"/>
  <c r="CU96" i="11"/>
  <c r="DP66" i="11"/>
  <c r="DP66" i="18" s="1"/>
  <c r="AM50" i="15" l="1"/>
  <c r="H100" i="17"/>
  <c r="CW44" i="11" s="1"/>
  <c r="CW44" i="18" s="1"/>
  <c r="CS19" i="15"/>
  <c r="CR110" i="11"/>
  <c r="CR110" i="18" s="1"/>
  <c r="CV14" i="18"/>
  <c r="C4" i="9"/>
  <c r="K53" i="11"/>
  <c r="CV49" i="20"/>
  <c r="K53" i="18"/>
  <c r="CR33" i="11"/>
  <c r="CW45" i="11"/>
  <c r="CW45" i="18" s="1"/>
  <c r="CR27" i="18"/>
  <c r="CR88" i="18"/>
  <c r="DP25" i="18"/>
  <c r="DO33" i="18"/>
  <c r="CR32" i="18"/>
  <c r="DP27" i="11"/>
  <c r="DP110" i="11" s="1"/>
  <c r="DP110" i="18" s="1"/>
  <c r="DP88" i="11"/>
  <c r="DP105" i="11"/>
  <c r="DP105" i="18" s="1"/>
  <c r="CS21" i="11"/>
  <c r="CS23" i="15"/>
  <c r="CS31" i="15" a="1"/>
  <c r="CS31" i="15" s="1"/>
  <c r="CS30" i="15" s="1"/>
  <c r="CT27" i="15" s="1"/>
  <c r="CT29" i="15" s="1"/>
  <c r="AN54" i="15"/>
  <c r="AO56" i="15" s="1"/>
  <c r="AN53" i="15"/>
  <c r="AM59" i="15"/>
  <c r="M100" i="17" l="1"/>
  <c r="CW46" i="11" s="1"/>
  <c r="CW46" i="18" s="1"/>
  <c r="CS21" i="18"/>
  <c r="G35" i="15"/>
  <c r="CW49" i="18"/>
  <c r="AN44" i="15"/>
  <c r="AN55" i="15"/>
  <c r="AN49" i="15" s="1"/>
  <c r="CW14" i="11"/>
  <c r="CW14" i="18" s="1"/>
  <c r="DP88" i="18"/>
  <c r="DP27" i="18"/>
  <c r="CR33" i="18"/>
  <c r="CS32" i="11"/>
  <c r="CS109" i="11" s="1"/>
  <c r="CS109" i="18" s="1"/>
  <c r="CS49" i="11"/>
  <c r="CS18" i="11"/>
  <c r="CS18" i="18" s="1"/>
  <c r="CS20" i="11"/>
  <c r="CS20" i="18" s="1"/>
  <c r="AN48" i="15"/>
  <c r="AN47" i="15"/>
  <c r="CT26" i="15"/>
  <c r="CS32" i="15"/>
  <c r="DQ96" i="11"/>
  <c r="DQ109" i="11"/>
  <c r="DQ109" i="18" s="1"/>
  <c r="N100" i="17" l="1"/>
  <c r="P100" i="17" s="1"/>
  <c r="I101" i="17" s="1"/>
  <c r="J101" i="17"/>
  <c r="CW49" i="20"/>
  <c r="F50" i="18"/>
  <c r="F50" i="20" s="1"/>
  <c r="G50" i="18"/>
  <c r="G50" i="20" s="1"/>
  <c r="H50" i="18"/>
  <c r="H50" i="20" s="1"/>
  <c r="I50" i="18"/>
  <c r="I50" i="20" s="1"/>
  <c r="J50" i="18"/>
  <c r="J50" i="20" s="1"/>
  <c r="K50" i="18"/>
  <c r="K50" i="20" s="1"/>
  <c r="L50" i="18"/>
  <c r="L50" i="20" s="1"/>
  <c r="M50" i="18"/>
  <c r="M50" i="20" s="1"/>
  <c r="AU50" i="18"/>
  <c r="AU50" i="20" s="1"/>
  <c r="AW50" i="18"/>
  <c r="AW50" i="20" s="1"/>
  <c r="CF50" i="18"/>
  <c r="CF50" i="20" s="1"/>
  <c r="AZ50" i="18"/>
  <c r="AZ50" i="20" s="1"/>
  <c r="BQ50" i="18"/>
  <c r="BQ50" i="20" s="1"/>
  <c r="AT50" i="18"/>
  <c r="AT50" i="20" s="1"/>
  <c r="BJ50" i="18"/>
  <c r="BJ50" i="20" s="1"/>
  <c r="AY50" i="18"/>
  <c r="AY50" i="20" s="1"/>
  <c r="CK50" i="18"/>
  <c r="CK50" i="20" s="1"/>
  <c r="R50" i="18"/>
  <c r="R50" i="20" s="1"/>
  <c r="Q50" i="18"/>
  <c r="Q50" i="20" s="1"/>
  <c r="AH50" i="18"/>
  <c r="AH50" i="20" s="1"/>
  <c r="BT50" i="18"/>
  <c r="BT50" i="20" s="1"/>
  <c r="S50" i="18"/>
  <c r="S50" i="20" s="1"/>
  <c r="AN50" i="18"/>
  <c r="AN50" i="20" s="1"/>
  <c r="BG50" i="18"/>
  <c r="BG50" i="20" s="1"/>
  <c r="N50" i="18"/>
  <c r="N50" i="20" s="1"/>
  <c r="BZ50" i="18"/>
  <c r="BZ50" i="20" s="1"/>
  <c r="BU50" i="18"/>
  <c r="BU50" i="20" s="1"/>
  <c r="BH50" i="18"/>
  <c r="BH50" i="20" s="1"/>
  <c r="AI50" i="18"/>
  <c r="AI50" i="20" s="1"/>
  <c r="CG50" i="18"/>
  <c r="CG50" i="20" s="1"/>
  <c r="CH50" i="18"/>
  <c r="CH50" i="20" s="1"/>
  <c r="AF50" i="18"/>
  <c r="AF50" i="20" s="1"/>
  <c r="AC50" i="18"/>
  <c r="AC50" i="20" s="1"/>
  <c r="AK50" i="18"/>
  <c r="AK50" i="20" s="1"/>
  <c r="AV50" i="18"/>
  <c r="AV50" i="20" s="1"/>
  <c r="BS50" i="18"/>
  <c r="BS50" i="20" s="1"/>
  <c r="AE50" i="18"/>
  <c r="AE50" i="20" s="1"/>
  <c r="CD50" i="18"/>
  <c r="CD50" i="20" s="1"/>
  <c r="BA50" i="18"/>
  <c r="BA50" i="20" s="1"/>
  <c r="T50" i="18"/>
  <c r="T50" i="20" s="1"/>
  <c r="AJ50" i="18"/>
  <c r="AJ50" i="20" s="1"/>
  <c r="AL50" i="18"/>
  <c r="AL50" i="20" s="1"/>
  <c r="AR50" i="18"/>
  <c r="AR50" i="20" s="1"/>
  <c r="BV50" i="18"/>
  <c r="BV50" i="20" s="1"/>
  <c r="CJ50" i="18"/>
  <c r="CJ50" i="20" s="1"/>
  <c r="BL50" i="18"/>
  <c r="BL50" i="20" s="1"/>
  <c r="CA50" i="18"/>
  <c r="CA50" i="20" s="1"/>
  <c r="BR50" i="18"/>
  <c r="BR50" i="20" s="1"/>
  <c r="AG50" i="18"/>
  <c r="AG50" i="20" s="1"/>
  <c r="AD50" i="18"/>
  <c r="AD50" i="20" s="1"/>
  <c r="BE50" i="18"/>
  <c r="BE50" i="20" s="1"/>
  <c r="CB50" i="18"/>
  <c r="CB50" i="20" s="1"/>
  <c r="CL50" i="18"/>
  <c r="CL50" i="20" s="1"/>
  <c r="AA50" i="18"/>
  <c r="AA50" i="20" s="1"/>
  <c r="AS50" i="18"/>
  <c r="AS50" i="20" s="1"/>
  <c r="BW50" i="18"/>
  <c r="BW50" i="20" s="1"/>
  <c r="BC50" i="18"/>
  <c r="BC50" i="20" s="1"/>
  <c r="AB50" i="18"/>
  <c r="AB50" i="20" s="1"/>
  <c r="BI50" i="18"/>
  <c r="BI50" i="20" s="1"/>
  <c r="X50" i="18"/>
  <c r="X50" i="20" s="1"/>
  <c r="BF50" i="18"/>
  <c r="BF50" i="20" s="1"/>
  <c r="Z50" i="18"/>
  <c r="Z50" i="20" s="1"/>
  <c r="Y50" i="18"/>
  <c r="Y50" i="20" s="1"/>
  <c r="BD50" i="18"/>
  <c r="BD50" i="20" s="1"/>
  <c r="CC50" i="18"/>
  <c r="CC50" i="20" s="1"/>
  <c r="V50" i="18"/>
  <c r="V50" i="20" s="1"/>
  <c r="AO50" i="18"/>
  <c r="AO50" i="20" s="1"/>
  <c r="CE50" i="18"/>
  <c r="CE50" i="20" s="1"/>
  <c r="U50" i="18"/>
  <c r="U50" i="20" s="1"/>
  <c r="BY50" i="18"/>
  <c r="BY50" i="20" s="1"/>
  <c r="CI50" i="18"/>
  <c r="CI50" i="20" s="1"/>
  <c r="O50" i="18"/>
  <c r="O50" i="20" s="1"/>
  <c r="AP50" i="18"/>
  <c r="AP50" i="20" s="1"/>
  <c r="AQ50" i="18"/>
  <c r="AQ50" i="20" s="1"/>
  <c r="BN50" i="18"/>
  <c r="BN50" i="20" s="1"/>
  <c r="AX50" i="18"/>
  <c r="AX50" i="20" s="1"/>
  <c r="BK50" i="18"/>
  <c r="BK50" i="20" s="1"/>
  <c r="BO50" i="18"/>
  <c r="BO50" i="20" s="1"/>
  <c r="W50" i="18"/>
  <c r="W50" i="20" s="1"/>
  <c r="BB50" i="18"/>
  <c r="BB50" i="20" s="1"/>
  <c r="BX50" i="18"/>
  <c r="BX50" i="20" s="1"/>
  <c r="AM50" i="18"/>
  <c r="AM50" i="20" s="1"/>
  <c r="BP50" i="18"/>
  <c r="BP50" i="20" s="1"/>
  <c r="BM50" i="18"/>
  <c r="BM50" i="20" s="1"/>
  <c r="P50" i="18"/>
  <c r="P50" i="20" s="1"/>
  <c r="CM50" i="18"/>
  <c r="CM50" i="20" s="1"/>
  <c r="CN50" i="18"/>
  <c r="CN50" i="20" s="1"/>
  <c r="CO50" i="18"/>
  <c r="CO50" i="20" s="1"/>
  <c r="CP50" i="18"/>
  <c r="CP50" i="20" s="1"/>
  <c r="CQ50" i="18"/>
  <c r="CQ50" i="20" s="1"/>
  <c r="CU50" i="18"/>
  <c r="CU50" i="20" s="1"/>
  <c r="CV50" i="18"/>
  <c r="CV50" i="20" s="1"/>
  <c r="CR50" i="18"/>
  <c r="CR50" i="20" s="1"/>
  <c r="CS50" i="18"/>
  <c r="CS50" i="20" s="1"/>
  <c r="CT50" i="18"/>
  <c r="CT50" i="20" s="1"/>
  <c r="CT17" i="15"/>
  <c r="CT28" i="15"/>
  <c r="CT22" i="15" s="1"/>
  <c r="CS32" i="18"/>
  <c r="DP33" i="18"/>
  <c r="CW50" i="18"/>
  <c r="CW50" i="20" s="1"/>
  <c r="CS25" i="11"/>
  <c r="DQ16" i="11"/>
  <c r="DQ16" i="18" s="1"/>
  <c r="DQ25" i="11"/>
  <c r="CS31" i="11"/>
  <c r="CS29" i="11"/>
  <c r="AN46" i="15"/>
  <c r="CT21" i="15"/>
  <c r="CT20" i="15"/>
  <c r="CS66" i="11"/>
  <c r="CS66" i="18" s="1"/>
  <c r="CS16" i="11"/>
  <c r="CS48" i="11"/>
  <c r="CS48" i="18" s="1"/>
  <c r="AN58" i="15"/>
  <c r="AN59" i="15" s="1"/>
  <c r="CV96" i="11"/>
  <c r="DQ66" i="11"/>
  <c r="DQ66" i="18" s="1"/>
  <c r="CW47" i="11" l="1"/>
  <c r="CW47" i="18" s="1"/>
  <c r="K101" i="17"/>
  <c r="AN50" i="15"/>
  <c r="CS116" i="11"/>
  <c r="CS116" i="18" s="1"/>
  <c r="CS16" i="18"/>
  <c r="CT19" i="15"/>
  <c r="CT23" i="15" s="1"/>
  <c r="H101" i="17"/>
  <c r="M101" i="17" s="1"/>
  <c r="O101" i="17"/>
  <c r="CX45" i="11"/>
  <c r="CX45" i="18" s="1"/>
  <c r="CS31" i="18"/>
  <c r="DQ25" i="18"/>
  <c r="CS25" i="18"/>
  <c r="CS29" i="18"/>
  <c r="DQ88" i="11"/>
  <c r="CS88" i="11"/>
  <c r="DQ27" i="11"/>
  <c r="DQ110" i="11" s="1"/>
  <c r="DQ110" i="18" s="1"/>
  <c r="DQ105" i="11"/>
  <c r="DQ105" i="18" s="1"/>
  <c r="CS105" i="11"/>
  <c r="CS105" i="18" s="1"/>
  <c r="CS27" i="11"/>
  <c r="CT31" i="15" a="1"/>
  <c r="CT31" i="15" s="1"/>
  <c r="CT30" i="15" s="1"/>
  <c r="AN57" i="15"/>
  <c r="DQ112" i="11"/>
  <c r="DQ33" i="11"/>
  <c r="CX44" i="11" l="1"/>
  <c r="CS110" i="11"/>
  <c r="CS110" i="18" s="1"/>
  <c r="CS33" i="11"/>
  <c r="DQ27" i="18"/>
  <c r="CS27" i="18"/>
  <c r="DQ88" i="18"/>
  <c r="CS88" i="18"/>
  <c r="N101" i="17"/>
  <c r="P101" i="17" s="1"/>
  <c r="I102" i="17" s="1"/>
  <c r="CX46" i="11"/>
  <c r="CX46" i="18" s="1"/>
  <c r="J102" i="17"/>
  <c r="CT21" i="11"/>
  <c r="CU27" i="15"/>
  <c r="CU29" i="15" s="1"/>
  <c r="CU26" i="15"/>
  <c r="CT32" i="15"/>
  <c r="AO54" i="15"/>
  <c r="AP56" i="15" s="1"/>
  <c r="AO53" i="15"/>
  <c r="CX44" i="18" l="1"/>
  <c r="CX49" i="18" s="1"/>
  <c r="CX14" i="11"/>
  <c r="CX14" i="18" s="1"/>
  <c r="CT21" i="18"/>
  <c r="CU17" i="15"/>
  <c r="CU28" i="15"/>
  <c r="CU22" i="15" s="1"/>
  <c r="AO44" i="15"/>
  <c r="AO55" i="15"/>
  <c r="AO49" i="15" s="1"/>
  <c r="CS33" i="18"/>
  <c r="DQ33" i="18"/>
  <c r="CT32" i="11"/>
  <c r="CT109" i="11" s="1"/>
  <c r="CT109" i="18" s="1"/>
  <c r="CX47" i="11"/>
  <c r="CX47" i="18" s="1"/>
  <c r="K102" i="17"/>
  <c r="CT49" i="11"/>
  <c r="CT20" i="11"/>
  <c r="CT20" i="18" s="1"/>
  <c r="CT18" i="11"/>
  <c r="CT18" i="18" s="1"/>
  <c r="CU21" i="15"/>
  <c r="CU20" i="15"/>
  <c r="AO48" i="15"/>
  <c r="AO47" i="15"/>
  <c r="DR96" i="11"/>
  <c r="DR109" i="11"/>
  <c r="DR109" i="18" s="1"/>
  <c r="CX49" i="20" l="1"/>
  <c r="CX50" i="18"/>
  <c r="CX50" i="20" s="1"/>
  <c r="CU19" i="15"/>
  <c r="CT32" i="18"/>
  <c r="CT25" i="11"/>
  <c r="CY45" i="11"/>
  <c r="CY45" i="18" s="1"/>
  <c r="O102" i="17"/>
  <c r="H102" i="17"/>
  <c r="DR16" i="11"/>
  <c r="DR16" i="18" s="1"/>
  <c r="DR25" i="11"/>
  <c r="CT29" i="11"/>
  <c r="CT31" i="11"/>
  <c r="AO46" i="15"/>
  <c r="CT66" i="11"/>
  <c r="CT66" i="18" s="1"/>
  <c r="CT16" i="11"/>
  <c r="CT48" i="11"/>
  <c r="CT48" i="18" s="1"/>
  <c r="CU31" i="15" a="1"/>
  <c r="CU31" i="15" s="1"/>
  <c r="CU30" i="15" s="1"/>
  <c r="CV27" i="15" s="1"/>
  <c r="CV29" i="15" s="1"/>
  <c r="CU23" i="15"/>
  <c r="AO58" i="15"/>
  <c r="AO57" i="15" s="1"/>
  <c r="CW96" i="11"/>
  <c r="DR66" i="11"/>
  <c r="DR66" i="18" s="1"/>
  <c r="AO50" i="15" l="1"/>
  <c r="CT16" i="18"/>
  <c r="CT116" i="11"/>
  <c r="CT116" i="18" s="1"/>
  <c r="CT31" i="18"/>
  <c r="DR25" i="18"/>
  <c r="CT25" i="18"/>
  <c r="CT29" i="18"/>
  <c r="CT88" i="11"/>
  <c r="DR27" i="11"/>
  <c r="DR110" i="11" s="1"/>
  <c r="DR110" i="18" s="1"/>
  <c r="DR88" i="11"/>
  <c r="CY44" i="11"/>
  <c r="CY44" i="18" s="1"/>
  <c r="M102" i="17"/>
  <c r="N102" i="17" s="1"/>
  <c r="DR105" i="11"/>
  <c r="DR105" i="18" s="1"/>
  <c r="CT105" i="11"/>
  <c r="CT105" i="18" s="1"/>
  <c r="CT27" i="11"/>
  <c r="CU32" i="15"/>
  <c r="CV26" i="15"/>
  <c r="AP54" i="15"/>
  <c r="AQ56" i="15" s="1"/>
  <c r="AP53" i="15"/>
  <c r="AO59" i="15"/>
  <c r="DR112" i="11"/>
  <c r="DR33" i="11"/>
  <c r="CT110" i="11" l="1"/>
  <c r="CT110" i="18" s="1"/>
  <c r="P102" i="17"/>
  <c r="I103" i="17" s="1"/>
  <c r="CY49" i="18"/>
  <c r="CY49" i="20" s="1"/>
  <c r="CV17" i="15"/>
  <c r="CV28" i="15"/>
  <c r="CV22" i="15" s="1"/>
  <c r="AP44" i="15"/>
  <c r="AP55" i="15"/>
  <c r="AP49" i="15" s="1"/>
  <c r="CY14" i="11"/>
  <c r="CY14" i="18" s="1"/>
  <c r="CT33" i="11"/>
  <c r="DR88" i="18"/>
  <c r="CT27" i="18"/>
  <c r="DR27" i="18"/>
  <c r="CT88" i="18"/>
  <c r="CY47" i="11"/>
  <c r="CY47" i="18" s="1"/>
  <c r="K103" i="17"/>
  <c r="J103" i="17"/>
  <c r="CY46" i="11"/>
  <c r="CY46" i="18" s="1"/>
  <c r="AP47" i="15"/>
  <c r="AP48" i="15"/>
  <c r="CV21" i="15"/>
  <c r="CV20" i="15"/>
  <c r="CU21" i="11"/>
  <c r="CV19" i="15" l="1"/>
  <c r="CU21" i="18"/>
  <c r="CT33" i="18"/>
  <c r="CY50" i="18"/>
  <c r="CY50" i="20" s="1"/>
  <c r="DR33" i="18"/>
  <c r="CU32" i="11"/>
  <c r="CU109" i="11" s="1"/>
  <c r="CU109" i="18" s="1"/>
  <c r="H103" i="17"/>
  <c r="O103" i="17"/>
  <c r="CZ45" i="11"/>
  <c r="CZ45" i="18" s="1"/>
  <c r="CU49" i="11"/>
  <c r="CU20" i="11"/>
  <c r="CU20" i="18" s="1"/>
  <c r="CU18" i="11"/>
  <c r="CU18" i="18" s="1"/>
  <c r="AP46" i="15"/>
  <c r="CU48" i="11"/>
  <c r="CU48" i="18" s="1"/>
  <c r="CV23" i="15"/>
  <c r="CV31" i="15" a="1"/>
  <c r="CV31" i="15" s="1"/>
  <c r="CV30" i="15" s="1"/>
  <c r="CW27" i="15" s="1"/>
  <c r="CW29" i="15" s="1"/>
  <c r="AP58" i="15"/>
  <c r="AP57" i="15" s="1"/>
  <c r="DS96" i="11"/>
  <c r="CX96" i="11"/>
  <c r="DS109" i="11"/>
  <c r="DS109" i="18" s="1"/>
  <c r="CU32" i="18" l="1"/>
  <c r="CU29" i="11"/>
  <c r="CZ44" i="11"/>
  <c r="CZ44" i="18" s="1"/>
  <c r="M103" i="17"/>
  <c r="N103" i="17" s="1"/>
  <c r="DS16" i="11"/>
  <c r="DS16" i="18" s="1"/>
  <c r="DS25" i="11"/>
  <c r="DS33" i="11" s="1"/>
  <c r="CU66" i="11"/>
  <c r="CU66" i="18" s="1"/>
  <c r="CU25" i="11"/>
  <c r="CU31" i="11"/>
  <c r="CU16" i="11"/>
  <c r="AP50" i="15"/>
  <c r="CV32" i="15"/>
  <c r="CW26" i="15"/>
  <c r="AQ54" i="15"/>
  <c r="AR56" i="15" s="1"/>
  <c r="AQ53" i="15"/>
  <c r="AP59" i="15"/>
  <c r="DS66" i="11"/>
  <c r="DS66" i="18" s="1"/>
  <c r="CU116" i="11" l="1"/>
  <c r="CU116" i="18" s="1"/>
  <c r="CU16" i="18"/>
  <c r="P103" i="17"/>
  <c r="I104" i="17" s="1"/>
  <c r="CZ49" i="18"/>
  <c r="CZ49" i="20" s="1"/>
  <c r="CW17" i="15"/>
  <c r="CW19" i="15" s="1"/>
  <c r="CW28" i="15"/>
  <c r="CW22" i="15" s="1"/>
  <c r="F40" i="15" s="1"/>
  <c r="F41" i="15" s="1"/>
  <c r="AQ44" i="15"/>
  <c r="AQ55" i="15"/>
  <c r="AQ49" i="15" s="1"/>
  <c r="CZ14" i="11"/>
  <c r="CZ14" i="18" s="1"/>
  <c r="CU31" i="18"/>
  <c r="CU29" i="18"/>
  <c r="DS25" i="18"/>
  <c r="CU25" i="18"/>
  <c r="DS88" i="11"/>
  <c r="CU88" i="11"/>
  <c r="DS27" i="11"/>
  <c r="DS110" i="11" s="1"/>
  <c r="DS110" i="18" s="1"/>
  <c r="CZ47" i="11"/>
  <c r="CZ47" i="18" s="1"/>
  <c r="K104" i="17"/>
  <c r="J104" i="17"/>
  <c r="CZ46" i="11"/>
  <c r="CZ46" i="18" s="1"/>
  <c r="DS105" i="11"/>
  <c r="DS105" i="18" s="1"/>
  <c r="CU105" i="11"/>
  <c r="CU105" i="18" s="1"/>
  <c r="CU27" i="11"/>
  <c r="CV49" i="11"/>
  <c r="CV20" i="11"/>
  <c r="CV20" i="18" s="1"/>
  <c r="CV18" i="11"/>
  <c r="AQ47" i="15"/>
  <c r="AQ48" i="15"/>
  <c r="CW20" i="15"/>
  <c r="CW21" i="15"/>
  <c r="CV21" i="11"/>
  <c r="CU110" i="11" l="1"/>
  <c r="CU110" i="18" s="1"/>
  <c r="CV21" i="18"/>
  <c r="CV18" i="18"/>
  <c r="CU33" i="11"/>
  <c r="CZ50" i="18"/>
  <c r="CZ50" i="20" s="1"/>
  <c r="DS88" i="18"/>
  <c r="CU27" i="18"/>
  <c r="DS27" i="18"/>
  <c r="CU88" i="18"/>
  <c r="CV32" i="11"/>
  <c r="CV109" i="11" s="1"/>
  <c r="CV109" i="18" s="1"/>
  <c r="CV25" i="11"/>
  <c r="O104" i="17"/>
  <c r="DA45" i="11"/>
  <c r="H104" i="17"/>
  <c r="CV29" i="11"/>
  <c r="K57" i="11" s="1"/>
  <c r="G38" i="15" s="1"/>
  <c r="CV31" i="11"/>
  <c r="AQ46" i="15"/>
  <c r="CV66" i="11"/>
  <c r="CV66" i="18" s="1"/>
  <c r="CV16" i="11"/>
  <c r="CV48" i="11"/>
  <c r="CV48" i="18" s="1"/>
  <c r="CW31" i="15" a="1"/>
  <c r="CW31" i="15" s="1"/>
  <c r="CW32" i="15" s="1"/>
  <c r="CW23" i="15"/>
  <c r="AQ58" i="15"/>
  <c r="AQ59" i="15" s="1"/>
  <c r="DT96" i="11"/>
  <c r="DT109" i="11"/>
  <c r="DT109" i="18" s="1"/>
  <c r="DI45" i="18" l="1"/>
  <c r="DJ45" i="18"/>
  <c r="DG45" i="18"/>
  <c r="DH45" i="18"/>
  <c r="DE45" i="18"/>
  <c r="DF45" i="18"/>
  <c r="DC45" i="18"/>
  <c r="DD45" i="18"/>
  <c r="DA45" i="18"/>
  <c r="DB45" i="18"/>
  <c r="AQ50" i="15"/>
  <c r="CV116" i="11"/>
  <c r="CV116" i="18" s="1"/>
  <c r="K59" i="11"/>
  <c r="G39" i="15" s="1"/>
  <c r="CV16" i="18"/>
  <c r="CV31" i="18"/>
  <c r="K59" i="18" s="1"/>
  <c r="CV29" i="18"/>
  <c r="K57" i="18" s="1"/>
  <c r="CU33" i="18"/>
  <c r="CV32" i="18"/>
  <c r="DS33" i="18"/>
  <c r="CV25" i="18"/>
  <c r="CV88" i="11"/>
  <c r="DA44" i="11"/>
  <c r="M104" i="17"/>
  <c r="N104" i="17" s="1"/>
  <c r="CV105" i="11"/>
  <c r="CV105" i="18" s="1"/>
  <c r="CV27" i="11"/>
  <c r="DT16" i="11"/>
  <c r="DT16" i="18" s="1"/>
  <c r="DT25" i="11"/>
  <c r="DT33" i="11" s="1"/>
  <c r="CW21" i="11"/>
  <c r="CW30" i="15"/>
  <c r="CX27" i="15" s="1"/>
  <c r="CX29" i="15" s="1"/>
  <c r="AQ57" i="15"/>
  <c r="DT66" i="11"/>
  <c r="DT66" i="18" s="1"/>
  <c r="DI44" i="18" l="1"/>
  <c r="DI49" i="18" s="1"/>
  <c r="DI49" i="20" s="1"/>
  <c r="DJ44" i="18"/>
  <c r="DJ49" i="18" s="1"/>
  <c r="DJ49" i="20" s="1"/>
  <c r="DG44" i="18"/>
  <c r="DG49" i="18" s="1"/>
  <c r="DG49" i="20" s="1"/>
  <c r="DH44" i="18"/>
  <c r="DH49" i="18" s="1"/>
  <c r="DH49" i="20" s="1"/>
  <c r="DE44" i="18"/>
  <c r="DE49" i="18" s="1"/>
  <c r="DE49" i="20" s="1"/>
  <c r="DF44" i="18"/>
  <c r="DF49" i="18" s="1"/>
  <c r="DF49" i="20" s="1"/>
  <c r="DC44" i="18"/>
  <c r="DC49" i="18" s="1"/>
  <c r="DC49" i="20" s="1"/>
  <c r="DD44" i="18"/>
  <c r="DD49" i="18" s="1"/>
  <c r="DD49" i="20" s="1"/>
  <c r="DA44" i="18"/>
  <c r="DA49" i="18" s="1"/>
  <c r="DA49" i="20" s="1"/>
  <c r="DB44" i="18"/>
  <c r="DB49" i="18" s="1"/>
  <c r="DB49" i="20" s="1"/>
  <c r="CV110" i="11"/>
  <c r="CV110" i="18" s="1"/>
  <c r="K55" i="11"/>
  <c r="CW21" i="18"/>
  <c r="K60" i="11"/>
  <c r="G40" i="15" s="1"/>
  <c r="K60" i="18"/>
  <c r="P104" i="17"/>
  <c r="DA14" i="11"/>
  <c r="CV33" i="11"/>
  <c r="DT105" i="11"/>
  <c r="DT105" i="18" s="1"/>
  <c r="CV88" i="18"/>
  <c r="DT25" i="18"/>
  <c r="CV27" i="18"/>
  <c r="K55" i="18" s="1"/>
  <c r="CW32" i="11"/>
  <c r="CW109" i="11" s="1"/>
  <c r="CW109" i="18" s="1"/>
  <c r="DT88" i="11"/>
  <c r="DT27" i="11"/>
  <c r="DT110" i="11" s="1"/>
  <c r="DT110" i="18" s="1"/>
  <c r="DA47" i="11"/>
  <c r="DA46" i="11"/>
  <c r="CW49" i="11"/>
  <c r="Z50" i="11" s="1"/>
  <c r="CW18" i="11"/>
  <c r="CW18" i="18" s="1"/>
  <c r="CW20" i="11"/>
  <c r="CW20" i="18" s="1"/>
  <c r="CW48" i="11"/>
  <c r="CW48" i="18" s="1"/>
  <c r="CX26" i="15"/>
  <c r="AR54" i="15"/>
  <c r="AS56" i="15" s="1"/>
  <c r="AR53" i="15"/>
  <c r="CY96" i="11"/>
  <c r="DU109" i="11"/>
  <c r="DU109" i="18" s="1"/>
  <c r="DI47" i="18" l="1"/>
  <c r="DJ47" i="18"/>
  <c r="DI46" i="18"/>
  <c r="DJ46" i="18"/>
  <c r="DG47" i="18"/>
  <c r="DH47" i="18"/>
  <c r="DG46" i="18"/>
  <c r="DH46" i="18"/>
  <c r="DE47" i="18"/>
  <c r="DF47" i="18"/>
  <c r="DE46" i="18"/>
  <c r="DF46" i="18"/>
  <c r="DC46" i="18"/>
  <c r="DD46" i="18"/>
  <c r="DC47" i="18"/>
  <c r="DD47" i="18"/>
  <c r="DA46" i="18"/>
  <c r="DB46" i="18"/>
  <c r="DA47" i="18"/>
  <c r="DB47" i="18"/>
  <c r="G65" i="18"/>
  <c r="F68" i="11"/>
  <c r="CW50" i="11"/>
  <c r="X50" i="11"/>
  <c r="R50" i="11"/>
  <c r="BZ50" i="11"/>
  <c r="AI50" i="11"/>
  <c r="K50" i="11"/>
  <c r="AJ50" i="11"/>
  <c r="BW50" i="11"/>
  <c r="AQ50" i="11"/>
  <c r="BU50" i="11"/>
  <c r="AY50" i="11"/>
  <c r="O50" i="11"/>
  <c r="AV50" i="11"/>
  <c r="Y50" i="11"/>
  <c r="AF50" i="11"/>
  <c r="BN50" i="11"/>
  <c r="BH50" i="11"/>
  <c r="BE50" i="11"/>
  <c r="BJ50" i="11"/>
  <c r="AG50" i="11"/>
  <c r="BK50" i="11"/>
  <c r="AT50" i="11"/>
  <c r="AK50" i="11"/>
  <c r="BD50" i="11"/>
  <c r="CB50" i="11"/>
  <c r="AB50" i="11"/>
  <c r="BG50" i="11"/>
  <c r="AC50" i="11"/>
  <c r="V50" i="11"/>
  <c r="AU50" i="11"/>
  <c r="AN50" i="11"/>
  <c r="F50" i="11"/>
  <c r="F98" i="11" s="1"/>
  <c r="BI50" i="11"/>
  <c r="BQ50" i="11"/>
  <c r="AL50" i="11"/>
  <c r="N50" i="11"/>
  <c r="BS50" i="11"/>
  <c r="P50" i="11"/>
  <c r="AR50" i="11"/>
  <c r="AP50" i="11"/>
  <c r="BT50" i="11"/>
  <c r="AX50" i="11"/>
  <c r="BM50" i="11"/>
  <c r="CC50" i="11"/>
  <c r="U50" i="11"/>
  <c r="BR50" i="11"/>
  <c r="J50" i="11"/>
  <c r="AH50" i="11"/>
  <c r="AO50" i="11"/>
  <c r="T50" i="11"/>
  <c r="W50" i="11"/>
  <c r="AS50" i="11"/>
  <c r="CA50" i="11"/>
  <c r="BX50" i="11"/>
  <c r="BA50" i="11"/>
  <c r="AZ50" i="11"/>
  <c r="Q50" i="11"/>
  <c r="BO50" i="11"/>
  <c r="BL50" i="11"/>
  <c r="BC50" i="11"/>
  <c r="AD50" i="11"/>
  <c r="BV50" i="11"/>
  <c r="S50" i="11"/>
  <c r="BB50" i="11"/>
  <c r="G50" i="11"/>
  <c r="BY50" i="11"/>
  <c r="AM50" i="11"/>
  <c r="BP50" i="11"/>
  <c r="BF50" i="11"/>
  <c r="M50" i="11"/>
  <c r="I50" i="11"/>
  <c r="AA50" i="11"/>
  <c r="AW50" i="11"/>
  <c r="L50" i="11"/>
  <c r="H50" i="11"/>
  <c r="AE50" i="11"/>
  <c r="CD50" i="11"/>
  <c r="CE50" i="11"/>
  <c r="CF50" i="11"/>
  <c r="CG50" i="11"/>
  <c r="CH50" i="11"/>
  <c r="CI50" i="11"/>
  <c r="CJ50" i="11"/>
  <c r="CK50" i="11"/>
  <c r="CL50" i="11"/>
  <c r="CM50" i="11"/>
  <c r="CN50" i="11"/>
  <c r="CO50" i="11"/>
  <c r="CP50" i="11"/>
  <c r="CV50" i="11"/>
  <c r="CQ50" i="11"/>
  <c r="CT50" i="11"/>
  <c r="CU50" i="11"/>
  <c r="CS50" i="11"/>
  <c r="CR50" i="11"/>
  <c r="G37" i="15"/>
  <c r="K61" i="11"/>
  <c r="G41" i="15" s="1"/>
  <c r="G50" i="15" s="1"/>
  <c r="K61" i="18"/>
  <c r="DI14" i="18"/>
  <c r="DI25" i="18" s="1"/>
  <c r="DJ14" i="18"/>
  <c r="DJ25" i="18" s="1"/>
  <c r="DG14" i="18"/>
  <c r="DG25" i="18" s="1"/>
  <c r="DH14" i="18"/>
  <c r="DH25" i="18" s="1"/>
  <c r="DE14" i="18"/>
  <c r="DE25" i="18" s="1"/>
  <c r="DF14" i="18"/>
  <c r="DF25" i="18" s="1"/>
  <c r="DC14" i="18"/>
  <c r="DC25" i="18" s="1"/>
  <c r="DD14" i="18"/>
  <c r="DD25" i="18" s="1"/>
  <c r="DA14" i="18"/>
  <c r="DB14" i="18"/>
  <c r="DB25" i="18" s="1"/>
  <c r="CX17" i="15"/>
  <c r="CX19" i="15" s="1"/>
  <c r="CX28" i="15"/>
  <c r="CX22" i="15" s="1"/>
  <c r="AR44" i="15"/>
  <c r="AR55" i="15"/>
  <c r="AR49" i="15" s="1"/>
  <c r="CV33" i="18"/>
  <c r="CW32" i="18"/>
  <c r="DT27" i="18"/>
  <c r="FF50" i="18"/>
  <c r="FF50" i="20" s="1"/>
  <c r="DT88" i="18"/>
  <c r="CW16" i="11"/>
  <c r="CW16" i="18" s="1"/>
  <c r="CW25" i="11"/>
  <c r="CW31" i="11"/>
  <c r="CW116" i="11" s="1"/>
  <c r="CW116" i="18" s="1"/>
  <c r="CW29" i="11"/>
  <c r="CW66" i="11"/>
  <c r="CW66" i="18" s="1"/>
  <c r="AR48" i="15"/>
  <c r="AR47" i="15"/>
  <c r="CX20" i="15"/>
  <c r="CX21" i="15"/>
  <c r="DU96" i="11"/>
  <c r="F98" i="18" l="1"/>
  <c r="F68" i="18"/>
  <c r="F69" i="11"/>
  <c r="F99" i="11"/>
  <c r="F111" i="11"/>
  <c r="F106" i="11"/>
  <c r="F106" i="18" s="1"/>
  <c r="FE50" i="18"/>
  <c r="FE50" i="20" s="1"/>
  <c r="FK50" i="18"/>
  <c r="FK50" i="20" s="1"/>
  <c r="GB50" i="18"/>
  <c r="GB50" i="20" s="1"/>
  <c r="DP50" i="18"/>
  <c r="DP50" i="20" s="1"/>
  <c r="EP50" i="18"/>
  <c r="EP50" i="20" s="1"/>
  <c r="FX50" i="18"/>
  <c r="FX50" i="20" s="1"/>
  <c r="FZ50" i="18"/>
  <c r="FZ50" i="20" s="1"/>
  <c r="DR50" i="18"/>
  <c r="DR50" i="20" s="1"/>
  <c r="EF50" i="18"/>
  <c r="EF50" i="20" s="1"/>
  <c r="EU50" i="18"/>
  <c r="EU50" i="20" s="1"/>
  <c r="DE50" i="18"/>
  <c r="DE50" i="20" s="1"/>
  <c r="GI50" i="18"/>
  <c r="GI50" i="20" s="1"/>
  <c r="FV50" i="18"/>
  <c r="FV50" i="20" s="1"/>
  <c r="DQ50" i="18"/>
  <c r="DQ50" i="20" s="1"/>
  <c r="EJ50" i="18"/>
  <c r="EJ50" i="20" s="1"/>
  <c r="DJ50" i="18"/>
  <c r="DJ50" i="20" s="1"/>
  <c r="ER50" i="18"/>
  <c r="ER50" i="20" s="1"/>
  <c r="GH50" i="18"/>
  <c r="GH50" i="20" s="1"/>
  <c r="FC50" i="18"/>
  <c r="FC50" i="20" s="1"/>
  <c r="GJ50" i="18"/>
  <c r="GJ50" i="20" s="1"/>
  <c r="EH50" i="18"/>
  <c r="EH50" i="20" s="1"/>
  <c r="DH50" i="18"/>
  <c r="DH50" i="20" s="1"/>
  <c r="EV50" i="18"/>
  <c r="EV50" i="20" s="1"/>
  <c r="DN50" i="18"/>
  <c r="DN50" i="20" s="1"/>
  <c r="EC50" i="18"/>
  <c r="EC50" i="20" s="1"/>
  <c r="EK50" i="18"/>
  <c r="EK50" i="20" s="1"/>
  <c r="DW50" i="18"/>
  <c r="DW50" i="20" s="1"/>
  <c r="FG50" i="18"/>
  <c r="FG50" i="20" s="1"/>
  <c r="FQ50" i="18"/>
  <c r="FQ50" i="20" s="1"/>
  <c r="DB50" i="18"/>
  <c r="DB50" i="20" s="1"/>
  <c r="DC50" i="18"/>
  <c r="DC50" i="20" s="1"/>
  <c r="DA50" i="18"/>
  <c r="DA50" i="20" s="1"/>
  <c r="EZ50" i="18"/>
  <c r="EZ50" i="20" s="1"/>
  <c r="EX50" i="18"/>
  <c r="EX50" i="20" s="1"/>
  <c r="EI50" i="18"/>
  <c r="EI50" i="20" s="1"/>
  <c r="FW50" i="18"/>
  <c r="FW50" i="20" s="1"/>
  <c r="EN50" i="18"/>
  <c r="EN50" i="20" s="1"/>
  <c r="DZ50" i="18"/>
  <c r="DZ50" i="20" s="1"/>
  <c r="EY50" i="18"/>
  <c r="EY50" i="20" s="1"/>
  <c r="DY50" i="18"/>
  <c r="DY50" i="20" s="1"/>
  <c r="EQ50" i="18"/>
  <c r="EQ50" i="20" s="1"/>
  <c r="GF50" i="18"/>
  <c r="GF50" i="20" s="1"/>
  <c r="EE50" i="18"/>
  <c r="EE50" i="20" s="1"/>
  <c r="DF50" i="18"/>
  <c r="DF50" i="20" s="1"/>
  <c r="DK50" i="18"/>
  <c r="DK50" i="20" s="1"/>
  <c r="ES50" i="18"/>
  <c r="ES50" i="20" s="1"/>
  <c r="ET50" i="18"/>
  <c r="ET50" i="20" s="1"/>
  <c r="FY50" i="18"/>
  <c r="FY50" i="20" s="1"/>
  <c r="EW50" i="18"/>
  <c r="EW50" i="20" s="1"/>
  <c r="GC50" i="18"/>
  <c r="GC50" i="20" s="1"/>
  <c r="FT50" i="18"/>
  <c r="FT50" i="20" s="1"/>
  <c r="FB50" i="18"/>
  <c r="FB50" i="20" s="1"/>
  <c r="DG50" i="18"/>
  <c r="DG50" i="20" s="1"/>
  <c r="FU50" i="18"/>
  <c r="FU50" i="20" s="1"/>
  <c r="FS50" i="18"/>
  <c r="FS50" i="20" s="1"/>
  <c r="DX50" i="18"/>
  <c r="DX50" i="20" s="1"/>
  <c r="DV50" i="18"/>
  <c r="DV50" i="20" s="1"/>
  <c r="EL50" i="18"/>
  <c r="EL50" i="20" s="1"/>
  <c r="EM50" i="18"/>
  <c r="EM50" i="20" s="1"/>
  <c r="DI50" i="18"/>
  <c r="DI50" i="20" s="1"/>
  <c r="FP50" i="18"/>
  <c r="FP50" i="20" s="1"/>
  <c r="ED50" i="18"/>
  <c r="ED50" i="20" s="1"/>
  <c r="EG50" i="18"/>
  <c r="EG50" i="20" s="1"/>
  <c r="FA50" i="18"/>
  <c r="FA50" i="20" s="1"/>
  <c r="FD50" i="18"/>
  <c r="FD50" i="20" s="1"/>
  <c r="FN50" i="18"/>
  <c r="FN50" i="20" s="1"/>
  <c r="DU50" i="18"/>
  <c r="DU50" i="20" s="1"/>
  <c r="GA50" i="18"/>
  <c r="GA50" i="20" s="1"/>
  <c r="GD50" i="18"/>
  <c r="GD50" i="20" s="1"/>
  <c r="FJ50" i="18"/>
  <c r="FJ50" i="20" s="1"/>
  <c r="FO50" i="18"/>
  <c r="FO50" i="20" s="1"/>
  <c r="EO50" i="18"/>
  <c r="EO50" i="20" s="1"/>
  <c r="DM50" i="18"/>
  <c r="DM50" i="20" s="1"/>
  <c r="DO50" i="18"/>
  <c r="DO50" i="20" s="1"/>
  <c r="GE50" i="18"/>
  <c r="GE50" i="20" s="1"/>
  <c r="DL50" i="18"/>
  <c r="DL50" i="20" s="1"/>
  <c r="EA50" i="18"/>
  <c r="EA50" i="20" s="1"/>
  <c r="FR50" i="18"/>
  <c r="FR50" i="20" s="1"/>
  <c r="FL50" i="18"/>
  <c r="FL50" i="20" s="1"/>
  <c r="DT50" i="18"/>
  <c r="DT50" i="20" s="1"/>
  <c r="FI50" i="18"/>
  <c r="FI50" i="20" s="1"/>
  <c r="FM50" i="18"/>
  <c r="FM50" i="20" s="1"/>
  <c r="FH50" i="18"/>
  <c r="FH50" i="20" s="1"/>
  <c r="EB50" i="18"/>
  <c r="EB50" i="20" s="1"/>
  <c r="DS50" i="18"/>
  <c r="DS50" i="20" s="1"/>
  <c r="GG50" i="18"/>
  <c r="GG50" i="20" s="1"/>
  <c r="DD50" i="18"/>
  <c r="DD50" i="20" s="1"/>
  <c r="CW25" i="18"/>
  <c r="CW29" i="18"/>
  <c r="DT33" i="18"/>
  <c r="CW31" i="18"/>
  <c r="CW88" i="11"/>
  <c r="CW27" i="11"/>
  <c r="CW110" i="11" s="1"/>
  <c r="CW110" i="18" s="1"/>
  <c r="CW105" i="11"/>
  <c r="CW105" i="18" s="1"/>
  <c r="DU16" i="11"/>
  <c r="DU16" i="18" s="1"/>
  <c r="DU25" i="11"/>
  <c r="DU33" i="11" s="1"/>
  <c r="AR46" i="15"/>
  <c r="CX23" i="15"/>
  <c r="CX31" i="15" a="1"/>
  <c r="CX31" i="15" s="1"/>
  <c r="CX32" i="15" s="1"/>
  <c r="AR58" i="15"/>
  <c r="AR57" i="15" s="1"/>
  <c r="DU66" i="11"/>
  <c r="DU66" i="18" s="1"/>
  <c r="F99" i="18" l="1"/>
  <c r="F69" i="18"/>
  <c r="AR50" i="15"/>
  <c r="F112" i="11"/>
  <c r="F112" i="18" s="1"/>
  <c r="F111" i="18"/>
  <c r="G95" i="11"/>
  <c r="G88" i="18"/>
  <c r="CW33" i="11"/>
  <c r="CW27" i="18"/>
  <c r="DU25" i="18"/>
  <c r="CW88" i="18"/>
  <c r="DU88" i="11"/>
  <c r="DU27" i="11"/>
  <c r="DU110" i="11" s="1"/>
  <c r="DU110" i="18" s="1"/>
  <c r="DU105" i="11"/>
  <c r="DU105" i="18" s="1"/>
  <c r="CX49" i="11"/>
  <c r="CX50" i="11" s="1"/>
  <c r="CX18" i="11"/>
  <c r="CX18" i="18" s="1"/>
  <c r="CX20" i="11"/>
  <c r="CX20" i="18" s="1"/>
  <c r="CX21" i="11"/>
  <c r="CX21" i="18" s="1"/>
  <c r="CX30" i="15"/>
  <c r="CY26" i="15" s="1"/>
  <c r="AS54" i="15"/>
  <c r="AT56" i="15" s="1"/>
  <c r="AS53" i="15"/>
  <c r="AR59" i="15"/>
  <c r="CZ96" i="11"/>
  <c r="DU112" i="11"/>
  <c r="G95" i="18" l="1"/>
  <c r="G97" i="11"/>
  <c r="CY17" i="15"/>
  <c r="CY28" i="15"/>
  <c r="AS44" i="15"/>
  <c r="AS55" i="15"/>
  <c r="AS49" i="15" s="1"/>
  <c r="DU88" i="18"/>
  <c r="DU27" i="18"/>
  <c r="CW33" i="18"/>
  <c r="CX29" i="11"/>
  <c r="CX32" i="11"/>
  <c r="CX109" i="11" s="1"/>
  <c r="CX109" i="18" s="1"/>
  <c r="CX16" i="11"/>
  <c r="CX25" i="11"/>
  <c r="CX31" i="11"/>
  <c r="CX116" i="11" s="1"/>
  <c r="CX116" i="18" s="1"/>
  <c r="CX66" i="11"/>
  <c r="CX66" i="18" s="1"/>
  <c r="AS47" i="15"/>
  <c r="AS48" i="15"/>
  <c r="CX48" i="11"/>
  <c r="CX48" i="18" s="1"/>
  <c r="CY27" i="15"/>
  <c r="CY29" i="15" s="1"/>
  <c r="DV96" i="11"/>
  <c r="DV109" i="11"/>
  <c r="DV109" i="18" s="1"/>
  <c r="G97" i="18" l="1"/>
  <c r="G98" i="11"/>
  <c r="G98" i="18" s="1"/>
  <c r="CX16" i="18"/>
  <c r="CX67" i="11"/>
  <c r="CX29" i="18"/>
  <c r="CX31" i="18"/>
  <c r="CX32" i="18"/>
  <c r="CX25" i="18"/>
  <c r="DU33" i="18"/>
  <c r="CX105" i="11"/>
  <c r="CX105" i="18" s="1"/>
  <c r="CX88" i="11"/>
  <c r="CX27" i="11"/>
  <c r="CX110" i="11" s="1"/>
  <c r="CX110" i="18" s="1"/>
  <c r="DV16" i="11"/>
  <c r="DV16" i="18" s="1"/>
  <c r="DV25" i="11"/>
  <c r="AS46" i="15"/>
  <c r="CY49" i="11"/>
  <c r="CY50" i="11" s="1"/>
  <c r="CY20" i="11"/>
  <c r="CY20" i="18" s="1"/>
  <c r="CY18" i="11"/>
  <c r="CY18" i="18" s="1"/>
  <c r="CY22" i="15"/>
  <c r="CY31" i="15" a="1"/>
  <c r="CY31" i="15" s="1"/>
  <c r="CY30" i="15" s="1"/>
  <c r="CZ26" i="15" s="1"/>
  <c r="CY21" i="15"/>
  <c r="CY20" i="15"/>
  <c r="CY19" i="15"/>
  <c r="CY21" i="11"/>
  <c r="CY21" i="18" s="1"/>
  <c r="AS58" i="15"/>
  <c r="AS57" i="15" s="1"/>
  <c r="DV66" i="11"/>
  <c r="DV66" i="18" s="1"/>
  <c r="G99" i="11" l="1"/>
  <c r="G99" i="18" s="1"/>
  <c r="AS50" i="15"/>
  <c r="G111" i="11"/>
  <c r="G112" i="11" s="1"/>
  <c r="G112" i="18" s="1"/>
  <c r="G106" i="11"/>
  <c r="G106" i="18" s="1"/>
  <c r="CZ17" i="15"/>
  <c r="CZ28" i="15"/>
  <c r="CZ31" i="15" s="1" a="1"/>
  <c r="CZ31" i="15" s="1"/>
  <c r="CX33" i="11"/>
  <c r="DV105" i="11"/>
  <c r="DV105" i="18" s="1"/>
  <c r="CX27" i="18"/>
  <c r="CX88" i="18"/>
  <c r="DV25" i="18"/>
  <c r="DV88" i="11"/>
  <c r="CY25" i="11"/>
  <c r="DV27" i="11"/>
  <c r="DV110" i="11" s="1"/>
  <c r="DV110" i="18" s="1"/>
  <c r="CY32" i="11"/>
  <c r="CY109" i="11" s="1"/>
  <c r="CY109" i="18" s="1"/>
  <c r="CY29" i="11"/>
  <c r="CY31" i="11"/>
  <c r="CY116" i="11" s="1"/>
  <c r="CY116" i="18" s="1"/>
  <c r="CY23" i="15"/>
  <c r="CY32" i="15"/>
  <c r="CZ27" i="15"/>
  <c r="CZ29" i="15" s="1"/>
  <c r="CY66" i="11"/>
  <c r="CY66" i="18" s="1"/>
  <c r="CY16" i="11"/>
  <c r="CY16" i="18" s="1"/>
  <c r="AT54" i="15"/>
  <c r="AU56" i="15" s="1"/>
  <c r="AT53" i="15"/>
  <c r="AS59" i="15"/>
  <c r="DA96" i="11"/>
  <c r="DV112" i="11"/>
  <c r="DV33" i="11"/>
  <c r="H95" i="11" l="1"/>
  <c r="H95" i="18" s="1"/>
  <c r="G111" i="18"/>
  <c r="AT44" i="15"/>
  <c r="AT55" i="15"/>
  <c r="AT49" i="15" s="1"/>
  <c r="DV27" i="18"/>
  <c r="CY31" i="18"/>
  <c r="CY25" i="18"/>
  <c r="CY32" i="18"/>
  <c r="DV88" i="18"/>
  <c r="CY29" i="18"/>
  <c r="CX33" i="18"/>
  <c r="CY88" i="11"/>
  <c r="CY105" i="11"/>
  <c r="CY105" i="18" s="1"/>
  <c r="CY27" i="11"/>
  <c r="CY110" i="11" s="1"/>
  <c r="CY110" i="18" s="1"/>
  <c r="CZ20" i="15"/>
  <c r="AT47" i="15"/>
  <c r="AT48" i="15"/>
  <c r="CZ21" i="15"/>
  <c r="CZ22" i="15"/>
  <c r="CZ32" i="15"/>
  <c r="CZ19" i="15"/>
  <c r="CY48" i="11"/>
  <c r="CY48" i="18" s="1"/>
  <c r="CY33" i="11"/>
  <c r="CZ30" i="15"/>
  <c r="H97" i="11" l="1"/>
  <c r="H97" i="18" s="1"/>
  <c r="CY27" i="18"/>
  <c r="CY88" i="18"/>
  <c r="DV33" i="18"/>
  <c r="AT46" i="15"/>
  <c r="CZ23" i="15"/>
  <c r="DA27" i="15"/>
  <c r="DA29" i="15" s="1"/>
  <c r="DA26" i="15"/>
  <c r="AT58" i="15"/>
  <c r="AT59" i="15" s="1"/>
  <c r="DW96" i="11"/>
  <c r="DW109" i="11"/>
  <c r="DW109" i="18" s="1"/>
  <c r="H98" i="11" l="1"/>
  <c r="H98" i="18" s="1"/>
  <c r="AT50" i="15"/>
  <c r="DA17" i="15"/>
  <c r="DA19" i="15" s="1"/>
  <c r="DA28" i="15"/>
  <c r="DA22" i="15" s="1"/>
  <c r="CY33" i="18"/>
  <c r="DW16" i="11"/>
  <c r="DW16" i="18" s="1"/>
  <c r="DW25" i="11"/>
  <c r="DW33" i="11" s="1"/>
  <c r="CZ50" i="11"/>
  <c r="CZ49" i="11"/>
  <c r="CZ18" i="11"/>
  <c r="CZ18" i="18" s="1"/>
  <c r="CZ20" i="11"/>
  <c r="CZ20" i="18" s="1"/>
  <c r="DA20" i="15"/>
  <c r="DA21" i="15"/>
  <c r="CZ21" i="11"/>
  <c r="CZ21" i="18" s="1"/>
  <c r="AT57" i="15"/>
  <c r="DW66" i="11"/>
  <c r="DW66" i="18" s="1"/>
  <c r="H111" i="11" l="1"/>
  <c r="H99" i="11"/>
  <c r="H99" i="18" s="1"/>
  <c r="H106" i="11"/>
  <c r="H106" i="18" s="1"/>
  <c r="DW25" i="18"/>
  <c r="DW88" i="11"/>
  <c r="CZ29" i="11"/>
  <c r="CZ25" i="11"/>
  <c r="DW27" i="11"/>
  <c r="DW110" i="11" s="1"/>
  <c r="DW110" i="18" s="1"/>
  <c r="DW105" i="11"/>
  <c r="DW105" i="18" s="1"/>
  <c r="CZ32" i="11"/>
  <c r="CZ109" i="11" s="1"/>
  <c r="CZ109" i="18" s="1"/>
  <c r="CZ31" i="11"/>
  <c r="CZ116" i="11" s="1"/>
  <c r="CZ116" i="18" s="1"/>
  <c r="DA31" i="15" a="1"/>
  <c r="DA31" i="15" s="1"/>
  <c r="DA30" i="15" s="1"/>
  <c r="DB27" i="15" s="1"/>
  <c r="DB29" i="15" s="1"/>
  <c r="CZ66" i="11"/>
  <c r="CZ66" i="18" s="1"/>
  <c r="CZ16" i="11"/>
  <c r="CZ16" i="18" s="1"/>
  <c r="CZ48" i="11"/>
  <c r="CZ48" i="18" s="1"/>
  <c r="AU54" i="15"/>
  <c r="AV56" i="15" s="1"/>
  <c r="AU53" i="15"/>
  <c r="DA23" i="15"/>
  <c r="H112" i="11" l="1"/>
  <c r="H112" i="18" s="1"/>
  <c r="H111" i="18"/>
  <c r="I95" i="11"/>
  <c r="I95" i="18" s="1"/>
  <c r="AU44" i="15"/>
  <c r="AU55" i="15"/>
  <c r="AU49" i="15" s="1"/>
  <c r="CZ32" i="18"/>
  <c r="CZ31" i="18"/>
  <c r="DW27" i="18"/>
  <c r="DW88" i="18"/>
  <c r="CZ25" i="18"/>
  <c r="CZ29" i="18"/>
  <c r="CZ88" i="11"/>
  <c r="CZ105" i="11"/>
  <c r="CZ105" i="18" s="1"/>
  <c r="CZ27" i="11"/>
  <c r="CZ110" i="11" s="1"/>
  <c r="CZ110" i="18" s="1"/>
  <c r="DA32" i="15"/>
  <c r="DB26" i="15"/>
  <c r="DB28" i="15" s="1"/>
  <c r="AU47" i="15"/>
  <c r="AU48" i="15"/>
  <c r="DA21" i="11"/>
  <c r="CZ33" i="11"/>
  <c r="DX96" i="11"/>
  <c r="DX109" i="11"/>
  <c r="DX109" i="18" s="1"/>
  <c r="I97" i="11" l="1"/>
  <c r="I97" i="18" s="1"/>
  <c r="DI21" i="18"/>
  <c r="DI32" i="18" s="1"/>
  <c r="DJ21" i="18"/>
  <c r="DJ32" i="18" s="1"/>
  <c r="DG21" i="18"/>
  <c r="DG32" i="18" s="1"/>
  <c r="DH21" i="18"/>
  <c r="DH32" i="18" s="1"/>
  <c r="DE21" i="18"/>
  <c r="DE32" i="18" s="1"/>
  <c r="DF21" i="18"/>
  <c r="DF32" i="18" s="1"/>
  <c r="DC21" i="18"/>
  <c r="DC32" i="18" s="1"/>
  <c r="DD21" i="18"/>
  <c r="DD32" i="18" s="1"/>
  <c r="DA21" i="18"/>
  <c r="DB21" i="18"/>
  <c r="DB32" i="18" s="1"/>
  <c r="DB20" i="15"/>
  <c r="DB17" i="15"/>
  <c r="DB19" i="15" s="1"/>
  <c r="CZ88" i="18"/>
  <c r="CZ27" i="18"/>
  <c r="DW33" i="18"/>
  <c r="DA32" i="11"/>
  <c r="DA109" i="11" s="1"/>
  <c r="DB22" i="15"/>
  <c r="DB21" i="15"/>
  <c r="DX16" i="11"/>
  <c r="DX16" i="18" s="1"/>
  <c r="DX25" i="11"/>
  <c r="DX33" i="11" s="1"/>
  <c r="AU46" i="15"/>
  <c r="DA49" i="11"/>
  <c r="DA20" i="11"/>
  <c r="DA18" i="11"/>
  <c r="DY50" i="11"/>
  <c r="AU58" i="15"/>
  <c r="AU57" i="15" s="1"/>
  <c r="DX66" i="11"/>
  <c r="DX66" i="18" s="1"/>
  <c r="I98" i="11" l="1"/>
  <c r="I98" i="18" s="1"/>
  <c r="AU50" i="15"/>
  <c r="DI20" i="18"/>
  <c r="DI31" i="18" s="1"/>
  <c r="DJ20" i="18"/>
  <c r="DJ31" i="18" s="1"/>
  <c r="DI18" i="18"/>
  <c r="DI29" i="18" s="1"/>
  <c r="DJ18" i="18"/>
  <c r="DJ29" i="18" s="1"/>
  <c r="DI109" i="18"/>
  <c r="DJ109" i="18"/>
  <c r="DG18" i="18"/>
  <c r="DG29" i="18" s="1"/>
  <c r="DH18" i="18"/>
  <c r="DH29" i="18" s="1"/>
  <c r="DG20" i="18"/>
  <c r="DG31" i="18" s="1"/>
  <c r="DH20" i="18"/>
  <c r="DH31" i="18" s="1"/>
  <c r="DG109" i="18"/>
  <c r="DH109" i="18"/>
  <c r="DE109" i="18"/>
  <c r="DF109" i="18"/>
  <c r="DE18" i="18"/>
  <c r="DE29" i="18" s="1"/>
  <c r="DF18" i="18"/>
  <c r="DF29" i="18" s="1"/>
  <c r="DE20" i="18"/>
  <c r="DE31" i="18" s="1"/>
  <c r="DF20" i="18"/>
  <c r="DF31" i="18" s="1"/>
  <c r="DC109" i="18"/>
  <c r="DD109" i="18"/>
  <c r="DC18" i="18"/>
  <c r="DC29" i="18" s="1"/>
  <c r="DD18" i="18"/>
  <c r="DD29" i="18" s="1"/>
  <c r="DC20" i="18"/>
  <c r="DC31" i="18" s="1"/>
  <c r="DD20" i="18"/>
  <c r="DD31" i="18" s="1"/>
  <c r="DA20" i="18"/>
  <c r="DB20" i="18"/>
  <c r="DB31" i="18" s="1"/>
  <c r="DA18" i="18"/>
  <c r="DB18" i="18"/>
  <c r="DB29" i="18" s="1"/>
  <c r="DA109" i="18"/>
  <c r="DB109" i="18"/>
  <c r="DA32" i="18"/>
  <c r="DX25" i="18"/>
  <c r="CZ33" i="18"/>
  <c r="DX105" i="11"/>
  <c r="DX105" i="18" s="1"/>
  <c r="DA25" i="11"/>
  <c r="DA33" i="11" s="1"/>
  <c r="DX88" i="11"/>
  <c r="DX27" i="11"/>
  <c r="DX110" i="11" s="1"/>
  <c r="DX110" i="18" s="1"/>
  <c r="DB31" i="15" a="1"/>
  <c r="DB31" i="15" s="1"/>
  <c r="DB32" i="15" s="1"/>
  <c r="DB23" i="15"/>
  <c r="DA29" i="11"/>
  <c r="DA31" i="11"/>
  <c r="DA116" i="11" s="1"/>
  <c r="FM50" i="11"/>
  <c r="EU50" i="11"/>
  <c r="DL50" i="11"/>
  <c r="EG50" i="11"/>
  <c r="DO50" i="11"/>
  <c r="FW50" i="11"/>
  <c r="GD50" i="11"/>
  <c r="EL50" i="11"/>
  <c r="EP50" i="11"/>
  <c r="FF50" i="11"/>
  <c r="DN50" i="11"/>
  <c r="FT50" i="11"/>
  <c r="FD50" i="11"/>
  <c r="EJ50" i="11"/>
  <c r="EQ50" i="11"/>
  <c r="EI50" i="11"/>
  <c r="FV50" i="11"/>
  <c r="DC50" i="11"/>
  <c r="FS50" i="11"/>
  <c r="DH50" i="11"/>
  <c r="FR50" i="11"/>
  <c r="ET50" i="11"/>
  <c r="FJ50" i="11"/>
  <c r="DJ50" i="11"/>
  <c r="FX50" i="11"/>
  <c r="GB50" i="11"/>
  <c r="GI50" i="11"/>
  <c r="EO50" i="11"/>
  <c r="GH50" i="11"/>
  <c r="EN50" i="11"/>
  <c r="FK50" i="11"/>
  <c r="DQ50" i="11"/>
  <c r="GF50" i="11"/>
  <c r="DE50" i="11"/>
  <c r="FY50" i="11"/>
  <c r="EC50" i="11"/>
  <c r="DP50" i="11"/>
  <c r="EX50" i="11"/>
  <c r="FC50" i="11"/>
  <c r="DI50" i="11"/>
  <c r="DW50" i="11"/>
  <c r="DS50" i="11"/>
  <c r="GJ50" i="11"/>
  <c r="DG50" i="11"/>
  <c r="ED50" i="11"/>
  <c r="DR50" i="11"/>
  <c r="EA50" i="11"/>
  <c r="FU50" i="11"/>
  <c r="GE50" i="11"/>
  <c r="DD50" i="11"/>
  <c r="EF50" i="11"/>
  <c r="EY50" i="11"/>
  <c r="GG50" i="11"/>
  <c r="FQ50" i="11"/>
  <c r="FG50" i="11"/>
  <c r="DM50" i="11"/>
  <c r="DB50" i="11"/>
  <c r="EH50" i="11"/>
  <c r="FZ50" i="11"/>
  <c r="EK50" i="11"/>
  <c r="DF50" i="11"/>
  <c r="FP50" i="11"/>
  <c r="DU50" i="11"/>
  <c r="FL50" i="11"/>
  <c r="DZ50" i="11"/>
  <c r="GA50" i="11"/>
  <c r="DV50" i="11"/>
  <c r="FA50" i="11"/>
  <c r="FO50" i="11"/>
  <c r="DK50" i="11"/>
  <c r="EB50" i="11"/>
  <c r="FH50" i="11"/>
  <c r="ER50" i="11"/>
  <c r="EM50" i="11"/>
  <c r="EV50" i="11"/>
  <c r="FN50" i="11"/>
  <c r="GC50" i="11"/>
  <c r="EZ50" i="11"/>
  <c r="FE50" i="11"/>
  <c r="FB50" i="11"/>
  <c r="DX50" i="11"/>
  <c r="EW50" i="11"/>
  <c r="ES50" i="11"/>
  <c r="FI50" i="11"/>
  <c r="EE50" i="11"/>
  <c r="DA50" i="11"/>
  <c r="DT50" i="11"/>
  <c r="DA48" i="11"/>
  <c r="DA66" i="11"/>
  <c r="DA16" i="11"/>
  <c r="AV54" i="15"/>
  <c r="AW56" i="15" s="1"/>
  <c r="AV53" i="15"/>
  <c r="AU59" i="15"/>
  <c r="DY109" i="11"/>
  <c r="DY109" i="18" s="1"/>
  <c r="DI48" i="18" l="1"/>
  <c r="DJ48" i="18"/>
  <c r="DI66" i="18"/>
  <c r="DI88" i="18" s="1"/>
  <c r="DJ66" i="18"/>
  <c r="DJ88" i="18" s="1"/>
  <c r="DG48" i="18"/>
  <c r="DH48" i="18"/>
  <c r="DG66" i="18"/>
  <c r="DG88" i="18" s="1"/>
  <c r="DH66" i="18"/>
  <c r="DH88" i="18" s="1"/>
  <c r="DE48" i="18"/>
  <c r="DF48" i="18"/>
  <c r="DE66" i="18"/>
  <c r="DE88" i="18" s="1"/>
  <c r="DF66" i="18"/>
  <c r="DF88" i="18" s="1"/>
  <c r="DC66" i="18"/>
  <c r="DC88" i="18" s="1"/>
  <c r="DD66" i="18"/>
  <c r="DD88" i="18" s="1"/>
  <c r="DC48" i="18"/>
  <c r="DD48" i="18"/>
  <c r="DA48" i="18"/>
  <c r="DB48" i="18"/>
  <c r="DA66" i="18"/>
  <c r="DB66" i="18"/>
  <c r="DB88" i="18" s="1"/>
  <c r="I99" i="11"/>
  <c r="I99" i="18" s="1"/>
  <c r="I106" i="11"/>
  <c r="I106" i="18" s="1"/>
  <c r="I111" i="11"/>
  <c r="DI16" i="18"/>
  <c r="DI27" i="18" s="1"/>
  <c r="DI33" i="18" s="1"/>
  <c r="DJ16" i="18"/>
  <c r="DJ27" i="18" s="1"/>
  <c r="DJ33" i="18" s="1"/>
  <c r="DI116" i="18"/>
  <c r="DJ116" i="18"/>
  <c r="DG116" i="18"/>
  <c r="DH116" i="18"/>
  <c r="DG16" i="18"/>
  <c r="DG27" i="18" s="1"/>
  <c r="DG33" i="18" s="1"/>
  <c r="DH16" i="18"/>
  <c r="DH27" i="18" s="1"/>
  <c r="DH33" i="18" s="1"/>
  <c r="DE16" i="18"/>
  <c r="DE27" i="18" s="1"/>
  <c r="DE33" i="18" s="1"/>
  <c r="DF16" i="18"/>
  <c r="DF27" i="18" s="1"/>
  <c r="DF33" i="18" s="1"/>
  <c r="DE116" i="18"/>
  <c r="DF116" i="18"/>
  <c r="DC116" i="18"/>
  <c r="DD116" i="18"/>
  <c r="DC16" i="18"/>
  <c r="DC27" i="18" s="1"/>
  <c r="DC33" i="18" s="1"/>
  <c r="DD16" i="18"/>
  <c r="DD27" i="18" s="1"/>
  <c r="DD33" i="18" s="1"/>
  <c r="DA116" i="18"/>
  <c r="DB116" i="18"/>
  <c r="DA16" i="18"/>
  <c r="DB16" i="18"/>
  <c r="DB27" i="18" s="1"/>
  <c r="DB33" i="18" s="1"/>
  <c r="AV44" i="15"/>
  <c r="AV55" i="15"/>
  <c r="AV49" i="15" s="1"/>
  <c r="DB30" i="15"/>
  <c r="DC26" i="15" s="1"/>
  <c r="DX88" i="18"/>
  <c r="DA25" i="18"/>
  <c r="DA31" i="18"/>
  <c r="DA29" i="18"/>
  <c r="DX27" i="18"/>
  <c r="DA88" i="11"/>
  <c r="DA105" i="11"/>
  <c r="DA27" i="11"/>
  <c r="DA110" i="11" s="1"/>
  <c r="AV48" i="15"/>
  <c r="AV47" i="15"/>
  <c r="DY96" i="11"/>
  <c r="I112" i="11" l="1"/>
  <c r="I112" i="18" s="1"/>
  <c r="I111" i="18"/>
  <c r="J95" i="11"/>
  <c r="J95" i="18" s="1"/>
  <c r="DI105" i="18"/>
  <c r="DJ105" i="18"/>
  <c r="DI110" i="18"/>
  <c r="DJ110" i="18"/>
  <c r="DG110" i="18"/>
  <c r="DH110" i="18"/>
  <c r="DG105" i="18"/>
  <c r="DH105" i="18"/>
  <c r="DE105" i="18"/>
  <c r="DF105" i="18"/>
  <c r="DE110" i="18"/>
  <c r="DF110" i="18"/>
  <c r="DC105" i="18"/>
  <c r="DD105" i="18"/>
  <c r="DC110" i="18"/>
  <c r="DD110" i="18"/>
  <c r="DA105" i="18"/>
  <c r="DB105" i="18"/>
  <c r="DA110" i="18"/>
  <c r="DB110" i="18"/>
  <c r="DC17" i="15"/>
  <c r="DC19" i="15" s="1"/>
  <c r="DC28" i="15"/>
  <c r="DC27" i="15"/>
  <c r="DC29" i="15" s="1"/>
  <c r="DA27" i="18"/>
  <c r="DA33" i="18" s="1"/>
  <c r="DX33" i="18"/>
  <c r="DA88" i="18"/>
  <c r="DY25" i="11"/>
  <c r="DY33" i="11" s="1"/>
  <c r="AV46" i="15"/>
  <c r="DY66" i="11"/>
  <c r="DY66" i="18" s="1"/>
  <c r="DY16" i="11"/>
  <c r="DY16" i="18" s="1"/>
  <c r="AV58" i="15"/>
  <c r="AV57" i="15" s="1"/>
  <c r="J97" i="11" l="1"/>
  <c r="AV50" i="15"/>
  <c r="DC22" i="15"/>
  <c r="DC21" i="15"/>
  <c r="DC20" i="15"/>
  <c r="DY25" i="18"/>
  <c r="DY88" i="11"/>
  <c r="DY105" i="11"/>
  <c r="DY105" i="18" s="1"/>
  <c r="DY27" i="11"/>
  <c r="DY110" i="11" s="1"/>
  <c r="DY110" i="18" s="1"/>
  <c r="DC23" i="15"/>
  <c r="DC31" i="15" a="1"/>
  <c r="DC31" i="15" s="1"/>
  <c r="DC30" i="15" s="1"/>
  <c r="AW54" i="15"/>
  <c r="AX56" i="15" s="1"/>
  <c r="AW53" i="15"/>
  <c r="AV59" i="15"/>
  <c r="J97" i="18" l="1"/>
  <c r="J98" i="11"/>
  <c r="AW44" i="15"/>
  <c r="AW55" i="15"/>
  <c r="AW49" i="15" s="1"/>
  <c r="DY88" i="18"/>
  <c r="DY27" i="18"/>
  <c r="DY112" i="11"/>
  <c r="AW48" i="15"/>
  <c r="AW47" i="15"/>
  <c r="DD27" i="15"/>
  <c r="DD29" i="15" s="1"/>
  <c r="DD26" i="15"/>
  <c r="DC32" i="15"/>
  <c r="DZ96" i="11"/>
  <c r="DZ109" i="11"/>
  <c r="DZ109" i="18" s="1"/>
  <c r="J99" i="11" l="1"/>
  <c r="J99" i="18" s="1"/>
  <c r="J98" i="18"/>
  <c r="J111" i="11"/>
  <c r="J106" i="11"/>
  <c r="J106" i="18" s="1"/>
  <c r="DD17" i="15"/>
  <c r="DD19" i="15" s="1"/>
  <c r="DD28" i="15"/>
  <c r="DD22" i="15" s="1"/>
  <c r="DY33" i="18"/>
  <c r="DZ16" i="11"/>
  <c r="DZ16" i="18" s="1"/>
  <c r="DZ25" i="11"/>
  <c r="DZ33" i="11" s="1"/>
  <c r="AW46" i="15"/>
  <c r="DD21" i="15"/>
  <c r="DD20" i="15"/>
  <c r="AW58" i="15"/>
  <c r="AW57" i="15" s="1"/>
  <c r="DZ66" i="11"/>
  <c r="DZ66" i="18" s="1"/>
  <c r="K95" i="11" l="1"/>
  <c r="K95" i="18" s="1"/>
  <c r="J112" i="11"/>
  <c r="J112" i="18" s="1"/>
  <c r="J111" i="18"/>
  <c r="AW50" i="15"/>
  <c r="DZ105" i="11"/>
  <c r="DZ105" i="18" s="1"/>
  <c r="DZ25" i="18"/>
  <c r="DZ88" i="11"/>
  <c r="DZ27" i="11"/>
  <c r="DZ110" i="11" s="1"/>
  <c r="DZ110" i="18" s="1"/>
  <c r="DD31" i="15" a="1"/>
  <c r="DD31" i="15" s="1"/>
  <c r="DD23" i="15"/>
  <c r="AX54" i="15"/>
  <c r="AY56" i="15" s="1"/>
  <c r="AX53" i="15"/>
  <c r="AW59" i="15"/>
  <c r="K97" i="11" l="1"/>
  <c r="K97" i="18" s="1"/>
  <c r="AX44" i="15"/>
  <c r="AX55" i="15"/>
  <c r="AX49" i="15" s="1"/>
  <c r="DZ88" i="18"/>
  <c r="DZ27" i="18"/>
  <c r="AX47" i="15"/>
  <c r="AX48" i="15"/>
  <c r="DD30" i="15"/>
  <c r="DD32" i="15"/>
  <c r="EA96" i="11"/>
  <c r="EA109" i="11"/>
  <c r="EA109" i="18" s="1"/>
  <c r="K98" i="11" l="1"/>
  <c r="K98" i="18" s="1"/>
  <c r="DZ33" i="18"/>
  <c r="EA16" i="11"/>
  <c r="EA16" i="18" s="1"/>
  <c r="EA25" i="11"/>
  <c r="EA33" i="11" s="1"/>
  <c r="AX46" i="15"/>
  <c r="DE27" i="15"/>
  <c r="DE29" i="15" s="1"/>
  <c r="DE26" i="15"/>
  <c r="AX58" i="15"/>
  <c r="AX57" i="15" s="1"/>
  <c r="F22" i="11"/>
  <c r="EA66" i="11"/>
  <c r="EA66" i="18" s="1"/>
  <c r="EA112" i="11"/>
  <c r="K111" i="11" l="1"/>
  <c r="K106" i="11"/>
  <c r="K106" i="18" s="1"/>
  <c r="K99" i="11"/>
  <c r="K99" i="18" s="1"/>
  <c r="AX50" i="15"/>
  <c r="F22" i="18"/>
  <c r="DE17" i="15"/>
  <c r="DE19" i="15" s="1"/>
  <c r="DE28" i="15"/>
  <c r="DE22" i="15" s="1"/>
  <c r="EA25" i="18"/>
  <c r="EA105" i="11"/>
  <c r="EA105" i="18" s="1"/>
  <c r="EA88" i="11"/>
  <c r="EA27" i="11"/>
  <c r="EA110" i="11" s="1"/>
  <c r="EA110" i="18" s="1"/>
  <c r="F34" i="11"/>
  <c r="F72" i="15"/>
  <c r="F71" i="15"/>
  <c r="DE20" i="15"/>
  <c r="DE21" i="15"/>
  <c r="AY54" i="15"/>
  <c r="AZ56" i="15" s="1"/>
  <c r="AY53" i="15"/>
  <c r="AX59" i="15"/>
  <c r="G67" i="11"/>
  <c r="G104" i="11"/>
  <c r="G104" i="18" s="1"/>
  <c r="G22" i="11"/>
  <c r="G22" i="18" s="1"/>
  <c r="L95" i="11" l="1"/>
  <c r="L95" i="18" s="1"/>
  <c r="K112" i="11"/>
  <c r="K112" i="18" s="1"/>
  <c r="K111" i="18"/>
  <c r="G67" i="18"/>
  <c r="AY44" i="15"/>
  <c r="AY55" i="15"/>
  <c r="AY49" i="15" s="1"/>
  <c r="EA27" i="18"/>
  <c r="EA88" i="18"/>
  <c r="G34" i="11"/>
  <c r="G72" i="15"/>
  <c r="G71" i="15"/>
  <c r="AY47" i="15"/>
  <c r="AY48" i="15"/>
  <c r="G89" i="11"/>
  <c r="F73" i="15"/>
  <c r="DE23" i="15"/>
  <c r="DE31" i="15" a="1"/>
  <c r="DE31" i="15" s="1"/>
  <c r="DE30" i="15" s="1"/>
  <c r="EB96" i="11"/>
  <c r="EB109" i="11"/>
  <c r="EB109" i="18" s="1"/>
  <c r="L97" i="11" l="1"/>
  <c r="L97" i="18" s="1"/>
  <c r="F75" i="11"/>
  <c r="G89" i="18"/>
  <c r="EA33" i="18"/>
  <c r="EB16" i="11"/>
  <c r="EB16" i="18" s="1"/>
  <c r="EB25" i="11"/>
  <c r="EB33" i="11" s="1"/>
  <c r="AY46" i="15"/>
  <c r="G73" i="15"/>
  <c r="DF27" i="15"/>
  <c r="DF29" i="15" s="1"/>
  <c r="DF26" i="15"/>
  <c r="DE32" i="15"/>
  <c r="AY58" i="15"/>
  <c r="AY57" i="15" s="1"/>
  <c r="EB66" i="11"/>
  <c r="EB66" i="18" s="1"/>
  <c r="L98" i="11" l="1"/>
  <c r="L98" i="18" s="1"/>
  <c r="F75" i="18"/>
  <c r="AY50" i="15"/>
  <c r="DF17" i="15"/>
  <c r="DF19" i="15" s="1"/>
  <c r="DF28" i="15"/>
  <c r="DF22" i="15" s="1"/>
  <c r="EB25" i="18"/>
  <c r="EB27" i="11"/>
  <c r="EB110" i="11" s="1"/>
  <c r="EB110" i="18" s="1"/>
  <c r="EB88" i="11"/>
  <c r="G75" i="11"/>
  <c r="EB105" i="11"/>
  <c r="EB105" i="18" s="1"/>
  <c r="DF20" i="15"/>
  <c r="DF21" i="15"/>
  <c r="AZ54" i="15"/>
  <c r="BA56" i="15" s="1"/>
  <c r="AZ53" i="15"/>
  <c r="AY59" i="15"/>
  <c r="L106" i="11" l="1"/>
  <c r="L106" i="18" s="1"/>
  <c r="L99" i="11"/>
  <c r="L111" i="11"/>
  <c r="G75" i="18"/>
  <c r="AZ44" i="15"/>
  <c r="AZ55" i="15"/>
  <c r="AZ49" i="15" s="1"/>
  <c r="EB88" i="18"/>
  <c r="EB27" i="18"/>
  <c r="AZ48" i="15"/>
  <c r="AZ47" i="15"/>
  <c r="DF31" i="15" a="1"/>
  <c r="DF31" i="15" s="1"/>
  <c r="DF23" i="15"/>
  <c r="EC96" i="11"/>
  <c r="EC109" i="11"/>
  <c r="EC109" i="18" s="1"/>
  <c r="L112" i="11" l="1"/>
  <c r="L112" i="18" s="1"/>
  <c r="L111" i="18"/>
  <c r="L99" i="18"/>
  <c r="M95" i="11"/>
  <c r="EB33" i="18"/>
  <c r="EC16" i="11"/>
  <c r="EC16" i="18" s="1"/>
  <c r="EC25" i="11"/>
  <c r="EC33" i="11" s="1"/>
  <c r="AZ46" i="15"/>
  <c r="DF30" i="15"/>
  <c r="DF32" i="15"/>
  <c r="AZ58" i="15"/>
  <c r="AZ57" i="15" s="1"/>
  <c r="EC66" i="11"/>
  <c r="EC66" i="18" s="1"/>
  <c r="M95" i="18" l="1"/>
  <c r="M97" i="11"/>
  <c r="AZ50" i="15"/>
  <c r="EC25" i="18"/>
  <c r="EC27" i="11"/>
  <c r="EC110" i="11" s="1"/>
  <c r="EC110" i="18" s="1"/>
  <c r="EC88" i="11"/>
  <c r="EC105" i="11"/>
  <c r="EC105" i="18" s="1"/>
  <c r="DG27" i="15"/>
  <c r="DG29" i="15" s="1"/>
  <c r="DG26" i="15"/>
  <c r="BA54" i="15"/>
  <c r="BB56" i="15" s="1"/>
  <c r="BA53" i="15"/>
  <c r="AZ59" i="15"/>
  <c r="H104" i="11"/>
  <c r="H104" i="18" s="1"/>
  <c r="H22" i="11"/>
  <c r="H67" i="11"/>
  <c r="M98" i="11" l="1"/>
  <c r="M97" i="18"/>
  <c r="H67" i="18"/>
  <c r="H22" i="18"/>
  <c r="DG17" i="15"/>
  <c r="DG19" i="15" s="1"/>
  <c r="DG28" i="15"/>
  <c r="DG22" i="15" s="1"/>
  <c r="BA44" i="15"/>
  <c r="BA55" i="15"/>
  <c r="BA49" i="15" s="1"/>
  <c r="EC88" i="18"/>
  <c r="EC27" i="18"/>
  <c r="H34" i="11"/>
  <c r="H72" i="15"/>
  <c r="H71" i="15"/>
  <c r="BA47" i="15"/>
  <c r="BA48" i="15"/>
  <c r="DG20" i="15"/>
  <c r="DG21" i="15"/>
  <c r="H89" i="11"/>
  <c r="M106" i="11" l="1"/>
  <c r="M106" i="18" s="1"/>
  <c r="M98" i="18"/>
  <c r="M111" i="11"/>
  <c r="M99" i="11"/>
  <c r="EC33" i="18"/>
  <c r="H89" i="18"/>
  <c r="BA46" i="15"/>
  <c r="H73" i="15"/>
  <c r="DG23" i="15"/>
  <c r="DG31" i="15" a="1"/>
  <c r="DG31" i="15" s="1"/>
  <c r="BA58" i="15"/>
  <c r="BA59" i="15" s="1"/>
  <c r="ED96" i="11"/>
  <c r="ED109" i="11"/>
  <c r="ED109" i="18" s="1"/>
  <c r="M99" i="18" l="1"/>
  <c r="N95" i="11"/>
  <c r="M112" i="11"/>
  <c r="M112" i="18" s="1"/>
  <c r="M111" i="18"/>
  <c r="BA50" i="15"/>
  <c r="ED16" i="11"/>
  <c r="ED16" i="18" s="1"/>
  <c r="ED25" i="11"/>
  <c r="ED33" i="11" s="1"/>
  <c r="H75" i="11"/>
  <c r="DG30" i="15"/>
  <c r="DG32" i="15"/>
  <c r="BA57" i="15"/>
  <c r="ED66" i="11"/>
  <c r="ED66" i="18" s="1"/>
  <c r="N95" i="18" l="1"/>
  <c r="N97" i="11"/>
  <c r="H75" i="18"/>
  <c r="ED25" i="18"/>
  <c r="ED27" i="11"/>
  <c r="ED110" i="11" s="1"/>
  <c r="ED110" i="18" s="1"/>
  <c r="ED88" i="11"/>
  <c r="ED105" i="11"/>
  <c r="ED105" i="18" s="1"/>
  <c r="DH27" i="15"/>
  <c r="DH29" i="15" s="1"/>
  <c r="DH26" i="15"/>
  <c r="BB54" i="15"/>
  <c r="BC56" i="15" s="1"/>
  <c r="BB53" i="15"/>
  <c r="I22" i="11"/>
  <c r="I104" i="11"/>
  <c r="I104" i="18" s="1"/>
  <c r="I67" i="11"/>
  <c r="N98" i="11" l="1"/>
  <c r="N99" i="11" s="1"/>
  <c r="N97" i="18"/>
  <c r="I67" i="18"/>
  <c r="I22" i="18"/>
  <c r="DH17" i="15"/>
  <c r="DH19" i="15" s="1"/>
  <c r="DH28" i="15"/>
  <c r="DH22" i="15" s="1"/>
  <c r="BB44" i="15"/>
  <c r="BB55" i="15"/>
  <c r="BB49" i="15" s="1"/>
  <c r="ED88" i="18"/>
  <c r="ED27" i="18"/>
  <c r="I34" i="11"/>
  <c r="I72" i="15"/>
  <c r="I71" i="15"/>
  <c r="BB47" i="15"/>
  <c r="BB48" i="15"/>
  <c r="DH21" i="15"/>
  <c r="DH20" i="15"/>
  <c r="I89" i="11"/>
  <c r="EE96" i="11"/>
  <c r="EE109" i="11"/>
  <c r="EE109" i="18" s="1"/>
  <c r="N99" i="18" l="1"/>
  <c r="O95" i="11"/>
  <c r="N111" i="11"/>
  <c r="N98" i="18"/>
  <c r="N106" i="11"/>
  <c r="N106" i="18" s="1"/>
  <c r="I89" i="18"/>
  <c r="ED33" i="18"/>
  <c r="EE16" i="11"/>
  <c r="EE16" i="18" s="1"/>
  <c r="EE25" i="11"/>
  <c r="EE33" i="11" s="1"/>
  <c r="BB46" i="15"/>
  <c r="I73" i="15"/>
  <c r="DH31" i="15" a="1"/>
  <c r="DH31" i="15" s="1"/>
  <c r="DH23" i="15"/>
  <c r="BB58" i="15"/>
  <c r="BB57" i="15" s="1"/>
  <c r="J22" i="11"/>
  <c r="J104" i="11"/>
  <c r="J104" i="18" s="1"/>
  <c r="J67" i="11"/>
  <c r="L67" i="18" s="1"/>
  <c r="EE66" i="11"/>
  <c r="EE66" i="18" s="1"/>
  <c r="N111" i="18" l="1"/>
  <c r="N112" i="11"/>
  <c r="N112" i="18" s="1"/>
  <c r="O95" i="18"/>
  <c r="O97" i="11"/>
  <c r="K67" i="18"/>
  <c r="K89" i="18" s="1"/>
  <c r="J67" i="18"/>
  <c r="BB50" i="15"/>
  <c r="J22" i="18"/>
  <c r="L89" i="18"/>
  <c r="EE25" i="18"/>
  <c r="EE105" i="11"/>
  <c r="EE105" i="18" s="1"/>
  <c r="EE88" i="11"/>
  <c r="EE27" i="11"/>
  <c r="EE110" i="11" s="1"/>
  <c r="EE110" i="18" s="1"/>
  <c r="J34" i="11"/>
  <c r="J72" i="15"/>
  <c r="J71" i="15"/>
  <c r="I75" i="11"/>
  <c r="J89" i="11"/>
  <c r="DH30" i="15"/>
  <c r="DH32" i="15"/>
  <c r="BC54" i="15"/>
  <c r="BD56" i="15" s="1"/>
  <c r="BC53" i="15"/>
  <c r="BB59" i="15"/>
  <c r="O97" i="18" l="1"/>
  <c r="O98" i="11"/>
  <c r="I75" i="18"/>
  <c r="BC44" i="15"/>
  <c r="BC55" i="15"/>
  <c r="BC49" i="15" s="1"/>
  <c r="EE88" i="18"/>
  <c r="J89" i="18"/>
  <c r="EE27" i="18"/>
  <c r="BC47" i="15"/>
  <c r="BC48" i="15"/>
  <c r="J73" i="15"/>
  <c r="DI27" i="15"/>
  <c r="DI29" i="15" s="1"/>
  <c r="DI26" i="15"/>
  <c r="O111" i="11" l="1"/>
  <c r="O106" i="11"/>
  <c r="O106" i="18" s="1"/>
  <c r="O99" i="11"/>
  <c r="O98" i="18"/>
  <c r="DI17" i="15"/>
  <c r="DI19" i="15" s="1"/>
  <c r="DI28" i="15"/>
  <c r="DI22" i="15" s="1"/>
  <c r="EE33" i="18"/>
  <c r="BC46" i="15"/>
  <c r="J75" i="11"/>
  <c r="DI21" i="15"/>
  <c r="DI20" i="15"/>
  <c r="BC58" i="15"/>
  <c r="BC59" i="15" s="1"/>
  <c r="EF96" i="11"/>
  <c r="K22" i="11"/>
  <c r="K104" i="11"/>
  <c r="K104" i="18" s="1"/>
  <c r="EF109" i="11"/>
  <c r="EF109" i="18" s="1"/>
  <c r="O99" i="18" l="1"/>
  <c r="P95" i="11"/>
  <c r="O112" i="11"/>
  <c r="O112" i="18" s="1"/>
  <c r="O111" i="18"/>
  <c r="J75" i="18"/>
  <c r="BC50" i="15"/>
  <c r="K22" i="18"/>
  <c r="EF16" i="11"/>
  <c r="EF16" i="18" s="1"/>
  <c r="EF25" i="11"/>
  <c r="EF33" i="11" s="1"/>
  <c r="K34" i="11"/>
  <c r="K72" i="15"/>
  <c r="K71" i="15"/>
  <c r="DI23" i="15"/>
  <c r="DI31" i="15" a="1"/>
  <c r="DI31" i="15" s="1"/>
  <c r="DI30" i="15" s="1"/>
  <c r="BC57" i="15"/>
  <c r="L104" i="11"/>
  <c r="L104" i="18" s="1"/>
  <c r="L22" i="11"/>
  <c r="L22" i="18" s="1"/>
  <c r="EF66" i="11"/>
  <c r="EF66" i="18" s="1"/>
  <c r="P97" i="11" l="1"/>
  <c r="P95" i="18"/>
  <c r="EF105" i="11"/>
  <c r="EF105" i="18" s="1"/>
  <c r="EF25" i="18"/>
  <c r="EF88" i="11"/>
  <c r="EF27" i="11"/>
  <c r="EF110" i="11" s="1"/>
  <c r="EF110" i="18" s="1"/>
  <c r="L34" i="11"/>
  <c r="L72" i="15"/>
  <c r="L71" i="15"/>
  <c r="K73" i="15"/>
  <c r="DJ27" i="15"/>
  <c r="DJ29" i="15" s="1"/>
  <c r="DJ26" i="15"/>
  <c r="DI32" i="15"/>
  <c r="BD54" i="15"/>
  <c r="BE56" i="15" s="1"/>
  <c r="BD53" i="15"/>
  <c r="G64" i="11"/>
  <c r="P97" i="18" l="1"/>
  <c r="P98" i="11"/>
  <c r="G64" i="18"/>
  <c r="DJ17" i="15"/>
  <c r="DJ19" i="15" s="1"/>
  <c r="DJ28" i="15"/>
  <c r="DJ22" i="15" s="1"/>
  <c r="BD44" i="15"/>
  <c r="BD55" i="15"/>
  <c r="BD49" i="15" s="1"/>
  <c r="EF88" i="18"/>
  <c r="EF27" i="18"/>
  <c r="K75" i="11"/>
  <c r="BD48" i="15"/>
  <c r="BD47" i="15"/>
  <c r="DJ21" i="15"/>
  <c r="DJ20" i="15"/>
  <c r="L73" i="15"/>
  <c r="P99" i="11" l="1"/>
  <c r="P98" i="18"/>
  <c r="P106" i="11"/>
  <c r="P106" i="18" s="1"/>
  <c r="P111" i="11"/>
  <c r="K75" i="18"/>
  <c r="EF33" i="18"/>
  <c r="L75" i="11"/>
  <c r="L75" i="18" s="1"/>
  <c r="BD46" i="15"/>
  <c r="DJ23" i="15"/>
  <c r="DJ31" i="15" a="1"/>
  <c r="DJ31" i="15" s="1"/>
  <c r="BD58" i="15"/>
  <c r="BD59" i="15" s="1"/>
  <c r="EG96" i="11"/>
  <c r="EG109" i="11"/>
  <c r="EG109" i="18" s="1"/>
  <c r="P111" i="18" l="1"/>
  <c r="P112" i="11"/>
  <c r="P112" i="18" s="1"/>
  <c r="P99" i="18"/>
  <c r="Q95" i="11"/>
  <c r="BD50" i="15"/>
  <c r="EG16" i="11"/>
  <c r="EG16" i="18" s="1"/>
  <c r="EG25" i="11"/>
  <c r="DJ30" i="15"/>
  <c r="DJ32" i="15"/>
  <c r="BD57" i="15"/>
  <c r="EG66" i="11"/>
  <c r="EG66" i="18" s="1"/>
  <c r="Q97" i="11" l="1"/>
  <c r="Q95" i="18"/>
  <c r="EG25" i="18"/>
  <c r="EG88" i="11"/>
  <c r="EG27" i="11"/>
  <c r="EG110" i="11" s="1"/>
  <c r="EG110" i="18" s="1"/>
  <c r="EG105" i="11"/>
  <c r="EG105" i="18" s="1"/>
  <c r="DK27" i="15"/>
  <c r="DK29" i="15" s="1"/>
  <c r="DK26" i="15"/>
  <c r="BE54" i="15"/>
  <c r="BF56" i="15" s="1"/>
  <c r="BE53" i="15"/>
  <c r="M67" i="11"/>
  <c r="M22" i="11"/>
  <c r="M104" i="11"/>
  <c r="M104" i="18" s="1"/>
  <c r="EG112" i="11"/>
  <c r="EG33" i="11"/>
  <c r="Q98" i="11" l="1"/>
  <c r="Q99" i="11" s="1"/>
  <c r="Q97" i="18"/>
  <c r="M67" i="18"/>
  <c r="M22" i="18"/>
  <c r="DK17" i="15"/>
  <c r="DK19" i="15" s="1"/>
  <c r="DK28" i="15"/>
  <c r="DK22" i="15" s="1"/>
  <c r="BE44" i="15"/>
  <c r="BE55" i="15"/>
  <c r="BE49" i="15" s="1"/>
  <c r="EG27" i="18"/>
  <c r="EG88" i="18"/>
  <c r="M89" i="11"/>
  <c r="M34" i="11"/>
  <c r="M72" i="15"/>
  <c r="M71" i="15"/>
  <c r="BE48" i="15"/>
  <c r="BE47" i="15"/>
  <c r="DK21" i="15"/>
  <c r="DK20" i="15"/>
  <c r="Q99" i="18" l="1"/>
  <c r="R95" i="11"/>
  <c r="Q106" i="11"/>
  <c r="Q106" i="18" s="1"/>
  <c r="Q111" i="11"/>
  <c r="Q98" i="18"/>
  <c r="M89" i="18"/>
  <c r="EG33" i="18"/>
  <c r="BE46" i="15"/>
  <c r="M73" i="15"/>
  <c r="DK31" i="15" a="1"/>
  <c r="DK31" i="15" s="1"/>
  <c r="DK30" i="15" s="1"/>
  <c r="DL27" i="15" s="1"/>
  <c r="DL29" i="15" s="1"/>
  <c r="DK23" i="15"/>
  <c r="BE58" i="15"/>
  <c r="BE57" i="15" s="1"/>
  <c r="EH96" i="11"/>
  <c r="EH109" i="11"/>
  <c r="EH109" i="18" s="1"/>
  <c r="Q111" i="18" l="1"/>
  <c r="Q112" i="11"/>
  <c r="Q112" i="18" s="1"/>
  <c r="R95" i="18"/>
  <c r="R97" i="11"/>
  <c r="EH16" i="11"/>
  <c r="EH16" i="18" s="1"/>
  <c r="EH25" i="11"/>
  <c r="EH33" i="11" s="1"/>
  <c r="M75" i="11"/>
  <c r="BE50" i="15"/>
  <c r="DK32" i="15"/>
  <c r="DL26" i="15"/>
  <c r="BF54" i="15"/>
  <c r="BG56" i="15" s="1"/>
  <c r="BF53" i="15"/>
  <c r="BE59" i="15"/>
  <c r="EH66" i="11"/>
  <c r="EH66" i="18" s="1"/>
  <c r="R98" i="11" l="1"/>
  <c r="R97" i="18"/>
  <c r="M75" i="18"/>
  <c r="DL17" i="15"/>
  <c r="DL19" i="15" s="1"/>
  <c r="DL28" i="15"/>
  <c r="DL22" i="15" s="1"/>
  <c r="BF44" i="15"/>
  <c r="BF55" i="15"/>
  <c r="BF49" i="15" s="1"/>
  <c r="EH105" i="11"/>
  <c r="EH105" i="18" s="1"/>
  <c r="EH25" i="18"/>
  <c r="EH88" i="11"/>
  <c r="EH27" i="11"/>
  <c r="EH110" i="11" s="1"/>
  <c r="EH110" i="18" s="1"/>
  <c r="BF47" i="15"/>
  <c r="BF48" i="15"/>
  <c r="DL20" i="15"/>
  <c r="DL21" i="15"/>
  <c r="N22" i="11"/>
  <c r="N67" i="11"/>
  <c r="N104" i="11"/>
  <c r="N104" i="18" s="1"/>
  <c r="R99" i="11" l="1"/>
  <c r="R106" i="11"/>
  <c r="R106" i="18" s="1"/>
  <c r="R98" i="18"/>
  <c r="R111" i="11"/>
  <c r="N67" i="18"/>
  <c r="N22" i="18"/>
  <c r="EH27" i="18"/>
  <c r="EH88" i="18"/>
  <c r="N89" i="11"/>
  <c r="N34" i="11"/>
  <c r="N72" i="15"/>
  <c r="N71" i="15"/>
  <c r="BF46" i="15"/>
  <c r="DL31" i="15" a="1"/>
  <c r="DL31" i="15" s="1"/>
  <c r="DL30" i="15" s="1"/>
  <c r="DL23" i="15"/>
  <c r="BF58" i="15"/>
  <c r="BF57" i="15" s="1"/>
  <c r="EI96" i="11"/>
  <c r="EI109" i="11"/>
  <c r="EI109" i="18" s="1"/>
  <c r="R111" i="18" l="1"/>
  <c r="R112" i="11"/>
  <c r="R112" i="18" s="1"/>
  <c r="R99" i="18"/>
  <c r="S95" i="11"/>
  <c r="EH33" i="18"/>
  <c r="N89" i="18"/>
  <c r="EI16" i="11"/>
  <c r="EI16" i="18" s="1"/>
  <c r="EI25" i="11"/>
  <c r="EI33" i="11" s="1"/>
  <c r="BF50" i="15"/>
  <c r="DL32" i="15"/>
  <c r="N73" i="15"/>
  <c r="DM27" i="15"/>
  <c r="DM29" i="15" s="1"/>
  <c r="DM26" i="15"/>
  <c r="BG54" i="15"/>
  <c r="BH56" i="15" s="1"/>
  <c r="BG53" i="15"/>
  <c r="BF59" i="15"/>
  <c r="EI66" i="11"/>
  <c r="EI66" i="18" s="1"/>
  <c r="S97" i="11" l="1"/>
  <c r="S97" i="18" s="1"/>
  <c r="S95" i="18"/>
  <c r="DM17" i="15"/>
  <c r="DM19" i="15" s="1"/>
  <c r="DM28" i="15"/>
  <c r="DM22" i="15" s="1"/>
  <c r="BG44" i="15"/>
  <c r="BG55" i="15"/>
  <c r="BG49" i="15" s="1"/>
  <c r="EI25" i="18"/>
  <c r="EI105" i="11"/>
  <c r="EI105" i="18" s="1"/>
  <c r="EI88" i="11"/>
  <c r="EI27" i="11"/>
  <c r="EI110" i="11" s="1"/>
  <c r="EI110" i="18" s="1"/>
  <c r="N75" i="11"/>
  <c r="BG47" i="15"/>
  <c r="BG48" i="15"/>
  <c r="DM20" i="15"/>
  <c r="DM21" i="15"/>
  <c r="P104" i="11"/>
  <c r="O104" i="11"/>
  <c r="O104" i="18" s="1"/>
  <c r="O67" i="11"/>
  <c r="O22" i="11"/>
  <c r="S98" i="11" l="1"/>
  <c r="S99" i="11" s="1"/>
  <c r="S99" i="18" s="1"/>
  <c r="N75" i="18"/>
  <c r="O67" i="18"/>
  <c r="O22" i="18"/>
  <c r="P104" i="18"/>
  <c r="EI27" i="18"/>
  <c r="EI88" i="18"/>
  <c r="O89" i="11"/>
  <c r="O34" i="11"/>
  <c r="O72" i="15"/>
  <c r="O71" i="15"/>
  <c r="BG46" i="15"/>
  <c r="DM23" i="15"/>
  <c r="DM31" i="15" a="1"/>
  <c r="DM31" i="15" s="1"/>
  <c r="BG58" i="15"/>
  <c r="BG57" i="15" s="1"/>
  <c r="P67" i="11"/>
  <c r="P67" i="18" s="1"/>
  <c r="P22" i="11"/>
  <c r="P22" i="18" s="1"/>
  <c r="EJ109" i="11"/>
  <c r="EJ109" i="18" s="1"/>
  <c r="T95" i="11" l="1"/>
  <c r="T97" i="11" s="1"/>
  <c r="S98" i="18"/>
  <c r="S111" i="11"/>
  <c r="S111" i="18" s="1"/>
  <c r="S106" i="11"/>
  <c r="S106" i="18" s="1"/>
  <c r="O89" i="18"/>
  <c r="EI33" i="18"/>
  <c r="P89" i="11"/>
  <c r="BG50" i="15"/>
  <c r="P34" i="11"/>
  <c r="P72" i="15"/>
  <c r="P71" i="15"/>
  <c r="O73" i="15"/>
  <c r="DM30" i="15"/>
  <c r="DM32" i="15"/>
  <c r="BH54" i="15"/>
  <c r="BI56" i="15" s="1"/>
  <c r="BH53" i="15"/>
  <c r="BG59" i="15"/>
  <c r="EJ96" i="11"/>
  <c r="T95" i="18" l="1"/>
  <c r="S112" i="11"/>
  <c r="S112" i="18" s="1"/>
  <c r="T98" i="11"/>
  <c r="T99" i="11" s="1"/>
  <c r="T97" i="18"/>
  <c r="BH44" i="15"/>
  <c r="BH55" i="15"/>
  <c r="BH49" i="15" s="1"/>
  <c r="P89" i="18"/>
  <c r="EJ25" i="11"/>
  <c r="EJ33" i="11" s="1"/>
  <c r="O75" i="11"/>
  <c r="BH48" i="15"/>
  <c r="BH47" i="15"/>
  <c r="EJ66" i="11"/>
  <c r="EJ66" i="18" s="1"/>
  <c r="EJ16" i="11"/>
  <c r="EJ16" i="18" s="1"/>
  <c r="P73" i="15"/>
  <c r="DN27" i="15"/>
  <c r="DN29" i="15" s="1"/>
  <c r="DN26" i="15"/>
  <c r="EJ112" i="11"/>
  <c r="U95" i="11" l="1"/>
  <c r="T99" i="18"/>
  <c r="T111" i="11"/>
  <c r="T106" i="11"/>
  <c r="T106" i="18" s="1"/>
  <c r="T98" i="18"/>
  <c r="O75" i="18"/>
  <c r="DN17" i="15"/>
  <c r="DN19" i="15" s="1"/>
  <c r="DN28" i="15"/>
  <c r="DN22" i="15" s="1"/>
  <c r="EJ25" i="18"/>
  <c r="EJ88" i="11"/>
  <c r="P75" i="11"/>
  <c r="P75" i="18" s="1"/>
  <c r="EJ105" i="11"/>
  <c r="EJ105" i="18" s="1"/>
  <c r="EJ27" i="11"/>
  <c r="EJ110" i="11" s="1"/>
  <c r="EJ110" i="18" s="1"/>
  <c r="BH46" i="15"/>
  <c r="DN21" i="15"/>
  <c r="DN20" i="15"/>
  <c r="BH58" i="15"/>
  <c r="BH57" i="15" s="1"/>
  <c r="Q104" i="11"/>
  <c r="Q104" i="18" s="1"/>
  <c r="T111" i="18" l="1"/>
  <c r="T112" i="11"/>
  <c r="T112" i="18" s="1"/>
  <c r="U95" i="18"/>
  <c r="U97" i="11"/>
  <c r="BH50" i="15"/>
  <c r="EJ27" i="18"/>
  <c r="EJ88" i="18"/>
  <c r="DN23" i="15"/>
  <c r="DN31" i="15" a="1"/>
  <c r="DN31" i="15" s="1"/>
  <c r="BI54" i="15"/>
  <c r="BJ56" i="15" s="1"/>
  <c r="BI53" i="15"/>
  <c r="BH59" i="15"/>
  <c r="Q22" i="11"/>
  <c r="Q67" i="11"/>
  <c r="U98" i="11" l="1"/>
  <c r="U99" i="11" s="1"/>
  <c r="U97" i="18"/>
  <c r="Q67" i="18"/>
  <c r="Q22" i="18"/>
  <c r="BI44" i="15"/>
  <c r="BI55" i="15"/>
  <c r="BI49" i="15" s="1"/>
  <c r="EJ33" i="18"/>
  <c r="Q89" i="11"/>
  <c r="Q34" i="11"/>
  <c r="Q72" i="15"/>
  <c r="Q71" i="15"/>
  <c r="BI47" i="15"/>
  <c r="BI48" i="15"/>
  <c r="DN30" i="15"/>
  <c r="DN32" i="15"/>
  <c r="EK96" i="11"/>
  <c r="EK109" i="11"/>
  <c r="EK109" i="18" s="1"/>
  <c r="V95" i="11" l="1"/>
  <c r="U99" i="18"/>
  <c r="U111" i="11"/>
  <c r="U106" i="11"/>
  <c r="U106" i="18" s="1"/>
  <c r="U98" i="18"/>
  <c r="Q89" i="18"/>
  <c r="EK16" i="11"/>
  <c r="EK16" i="18" s="1"/>
  <c r="EK25" i="11"/>
  <c r="EK33" i="11" s="1"/>
  <c r="BI46" i="15"/>
  <c r="Q73" i="15"/>
  <c r="DO27" i="15"/>
  <c r="DO29" i="15" s="1"/>
  <c r="DO26" i="15"/>
  <c r="BI58" i="15"/>
  <c r="BI57" i="15" s="1"/>
  <c r="R22" i="11"/>
  <c r="EK66" i="11"/>
  <c r="EK66" i="18" s="1"/>
  <c r="U112" i="11" l="1"/>
  <c r="U112" i="18" s="1"/>
  <c r="U111" i="18"/>
  <c r="V95" i="18"/>
  <c r="V97" i="11"/>
  <c r="R22" i="18"/>
  <c r="DO17" i="15"/>
  <c r="DO19" i="15" s="1"/>
  <c r="DO28" i="15"/>
  <c r="DO22" i="15" s="1"/>
  <c r="EK105" i="11"/>
  <c r="EK105" i="18" s="1"/>
  <c r="EK25" i="18"/>
  <c r="EK88" i="11"/>
  <c r="EK27" i="11"/>
  <c r="EK110" i="11" s="1"/>
  <c r="EK110" i="18" s="1"/>
  <c r="Q75" i="11"/>
  <c r="R34" i="11"/>
  <c r="R72" i="15"/>
  <c r="R71" i="15"/>
  <c r="DO21" i="15"/>
  <c r="DO20" i="15"/>
  <c r="BI50" i="15"/>
  <c r="BJ54" i="15"/>
  <c r="BK56" i="15" s="1"/>
  <c r="BJ53" i="15"/>
  <c r="BI59" i="15"/>
  <c r="R67" i="11"/>
  <c r="R104" i="11"/>
  <c r="R104" i="18" s="1"/>
  <c r="V98" i="11" l="1"/>
  <c r="V99" i="11" s="1"/>
  <c r="V97" i="18"/>
  <c r="Q75" i="18"/>
  <c r="R67" i="18"/>
  <c r="BJ44" i="15"/>
  <c r="BJ55" i="15"/>
  <c r="BJ49" i="15" s="1"/>
  <c r="EK27" i="18"/>
  <c r="EK88" i="18"/>
  <c r="R89" i="11"/>
  <c r="BJ47" i="15"/>
  <c r="BJ48" i="15"/>
  <c r="R73" i="15"/>
  <c r="DO23" i="15"/>
  <c r="DO31" i="15" a="1"/>
  <c r="DO31" i="15" s="1"/>
  <c r="S104" i="11"/>
  <c r="S104" i="18" s="1"/>
  <c r="W95" i="11" l="1"/>
  <c r="V99" i="18"/>
  <c r="V98" i="18"/>
  <c r="V111" i="11"/>
  <c r="V106" i="11"/>
  <c r="V106" i="18" s="1"/>
  <c r="EK33" i="18"/>
  <c r="R89" i="18"/>
  <c r="R75" i="11"/>
  <c r="BJ46" i="15"/>
  <c r="DO32" i="15"/>
  <c r="DO30" i="15"/>
  <c r="BJ58" i="15"/>
  <c r="BJ57" i="15" s="1"/>
  <c r="EL96" i="11"/>
  <c r="S67" i="11"/>
  <c r="S22" i="11"/>
  <c r="EL109" i="11"/>
  <c r="EL109" i="18" s="1"/>
  <c r="V111" i="18" l="1"/>
  <c r="V112" i="11"/>
  <c r="V112" i="18" s="1"/>
  <c r="W97" i="11"/>
  <c r="W95" i="18"/>
  <c r="R75" i="18"/>
  <c r="S67" i="18"/>
  <c r="S22" i="18"/>
  <c r="S89" i="11"/>
  <c r="EL16" i="11"/>
  <c r="EL16" i="18" s="1"/>
  <c r="EL25" i="11"/>
  <c r="EL33" i="11" s="1"/>
  <c r="S34" i="11"/>
  <c r="S72" i="15"/>
  <c r="S71" i="15"/>
  <c r="DP27" i="15"/>
  <c r="DP29" i="15" s="1"/>
  <c r="DP26" i="15"/>
  <c r="BJ50" i="15"/>
  <c r="BK54" i="15"/>
  <c r="BL56" i="15" s="1"/>
  <c r="BK53" i="15"/>
  <c r="BJ59" i="15"/>
  <c r="EL66" i="11"/>
  <c r="EL66" i="18" s="1"/>
  <c r="W97" i="18" l="1"/>
  <c r="W98" i="11"/>
  <c r="DP17" i="15"/>
  <c r="DP19" i="15" s="1"/>
  <c r="DP28" i="15"/>
  <c r="DP22" i="15" s="1"/>
  <c r="BK44" i="15"/>
  <c r="BK55" i="15"/>
  <c r="BK49" i="15" s="1"/>
  <c r="S89" i="18"/>
  <c r="EL25" i="18"/>
  <c r="EL27" i="11"/>
  <c r="EL110" i="11" s="1"/>
  <c r="EL110" i="18" s="1"/>
  <c r="EL88" i="11"/>
  <c r="EL105" i="11"/>
  <c r="EL105" i="18" s="1"/>
  <c r="BK47" i="15"/>
  <c r="BK48" i="15"/>
  <c r="DP21" i="15"/>
  <c r="DP20" i="15"/>
  <c r="S73" i="15"/>
  <c r="W111" i="11" l="1"/>
  <c r="W98" i="18"/>
  <c r="W106" i="11"/>
  <c r="W106" i="18" s="1"/>
  <c r="W99" i="11"/>
  <c r="EL88" i="18"/>
  <c r="EL27" i="18"/>
  <c r="S75" i="11"/>
  <c r="BK46" i="15"/>
  <c r="DP31" i="15" a="1"/>
  <c r="DP31" i="15" s="1"/>
  <c r="DP30" i="15" s="1"/>
  <c r="DP23" i="15"/>
  <c r="BK58" i="15"/>
  <c r="BK57" i="15" s="1"/>
  <c r="X95" i="11" l="1"/>
  <c r="W99" i="18"/>
  <c r="W112" i="11"/>
  <c r="W112" i="18" s="1"/>
  <c r="W111" i="18"/>
  <c r="S75" i="18"/>
  <c r="BK50" i="15"/>
  <c r="EL33" i="18"/>
  <c r="DQ27" i="15"/>
  <c r="DQ29" i="15" s="1"/>
  <c r="DQ26" i="15"/>
  <c r="DP32" i="15"/>
  <c r="BL54" i="15"/>
  <c r="BM56" i="15" s="1"/>
  <c r="BL53" i="15"/>
  <c r="BK59" i="15"/>
  <c r="EM96" i="11"/>
  <c r="EM109" i="11"/>
  <c r="EM109" i="18" s="1"/>
  <c r="X95" i="18" l="1"/>
  <c r="X97" i="11"/>
  <c r="DQ17" i="15"/>
  <c r="DQ19" i="15" s="1"/>
  <c r="DQ28" i="15"/>
  <c r="DQ22" i="15" s="1"/>
  <c r="BL44" i="15"/>
  <c r="BL55" i="15"/>
  <c r="BL49" i="15" s="1"/>
  <c r="EM16" i="11"/>
  <c r="EM16" i="18" s="1"/>
  <c r="EM25" i="11"/>
  <c r="EM33" i="11" s="1"/>
  <c r="BL48" i="15"/>
  <c r="BL47" i="15"/>
  <c r="DQ21" i="15"/>
  <c r="DQ20" i="15"/>
  <c r="EM66" i="11"/>
  <c r="EM66" i="18" s="1"/>
  <c r="X98" i="11" l="1"/>
  <c r="X97" i="18"/>
  <c r="EM25" i="18"/>
  <c r="EM27" i="11"/>
  <c r="EM110" i="11" s="1"/>
  <c r="EM110" i="18" s="1"/>
  <c r="EM88" i="11"/>
  <c r="EM105" i="11"/>
  <c r="EM105" i="18" s="1"/>
  <c r="BL46" i="15"/>
  <c r="DQ23" i="15"/>
  <c r="DQ31" i="15" a="1"/>
  <c r="DQ31" i="15" s="1"/>
  <c r="BL58" i="15"/>
  <c r="BL57" i="15" s="1"/>
  <c r="T67" i="11"/>
  <c r="T22" i="11"/>
  <c r="T104" i="11"/>
  <c r="T104" i="18" s="1"/>
  <c r="X99" i="11" l="1"/>
  <c r="X111" i="11"/>
  <c r="X106" i="11"/>
  <c r="X106" i="18" s="1"/>
  <c r="X98" i="18"/>
  <c r="T67" i="18"/>
  <c r="T22" i="18"/>
  <c r="EM88" i="18"/>
  <c r="EM27" i="18"/>
  <c r="T89" i="11"/>
  <c r="T34" i="11"/>
  <c r="T72" i="15"/>
  <c r="T71" i="15"/>
  <c r="DQ30" i="15"/>
  <c r="DQ32" i="15"/>
  <c r="BL50" i="15"/>
  <c r="BM54" i="15"/>
  <c r="BN56" i="15" s="1"/>
  <c r="BM53" i="15"/>
  <c r="BL59" i="15"/>
  <c r="X112" i="11" l="1"/>
  <c r="X112" i="18" s="1"/>
  <c r="X111" i="18"/>
  <c r="Y95" i="11"/>
  <c r="X99" i="18"/>
  <c r="BM44" i="15"/>
  <c r="BM55" i="15"/>
  <c r="BM49" i="15" s="1"/>
  <c r="T89" i="18"/>
  <c r="EM33" i="18"/>
  <c r="BM48" i="15"/>
  <c r="BM47" i="15"/>
  <c r="T73" i="15"/>
  <c r="DR27" i="15"/>
  <c r="DR29" i="15" s="1"/>
  <c r="DR26" i="15"/>
  <c r="EN96" i="11"/>
  <c r="EN109" i="11"/>
  <c r="EN109" i="18" s="1"/>
  <c r="Y97" i="11" l="1"/>
  <c r="Y97" i="18" s="1"/>
  <c r="Y95" i="18"/>
  <c r="DR17" i="15"/>
  <c r="DR19" i="15" s="1"/>
  <c r="DR28" i="15"/>
  <c r="DR22" i="15" s="1"/>
  <c r="EN16" i="11"/>
  <c r="EN16" i="18" s="1"/>
  <c r="EN25" i="11"/>
  <c r="EN33" i="11" s="1"/>
  <c r="BM46" i="15"/>
  <c r="T75" i="11"/>
  <c r="DR20" i="15"/>
  <c r="DR21" i="15"/>
  <c r="BM58" i="15"/>
  <c r="BM57" i="15" s="1"/>
  <c r="EN66" i="11"/>
  <c r="EN66" i="18" s="1"/>
  <c r="Y98" i="11" l="1"/>
  <c r="Y99" i="11" s="1"/>
  <c r="T75" i="18"/>
  <c r="BM50" i="15"/>
  <c r="EN105" i="11"/>
  <c r="EN105" i="18" s="1"/>
  <c r="EN25" i="18"/>
  <c r="EN88" i="11"/>
  <c r="EN27" i="11"/>
  <c r="EN110" i="11" s="1"/>
  <c r="EN110" i="18" s="1"/>
  <c r="DR23" i="15"/>
  <c r="DR31" i="15" a="1"/>
  <c r="DR31" i="15" s="1"/>
  <c r="BN54" i="15"/>
  <c r="BO56" i="15" s="1"/>
  <c r="BN53" i="15"/>
  <c r="BM59" i="15"/>
  <c r="U22" i="11"/>
  <c r="U67" i="11"/>
  <c r="U104" i="11"/>
  <c r="U104" i="18" s="1"/>
  <c r="Y98" i="18" l="1"/>
  <c r="Y111" i="11"/>
  <c r="Y111" i="18" s="1"/>
  <c r="Y106" i="11"/>
  <c r="Y106" i="18" s="1"/>
  <c r="Y99" i="18"/>
  <c r="Z95" i="11"/>
  <c r="U67" i="18"/>
  <c r="U22" i="18"/>
  <c r="BN44" i="15"/>
  <c r="BN55" i="15"/>
  <c r="BN49" i="15" s="1"/>
  <c r="EN27" i="18"/>
  <c r="EN88" i="18"/>
  <c r="U89" i="11"/>
  <c r="U34" i="11"/>
  <c r="U72" i="15"/>
  <c r="U71" i="15"/>
  <c r="BN47" i="15"/>
  <c r="BN48" i="15"/>
  <c r="DR30" i="15"/>
  <c r="DR32" i="15"/>
  <c r="Y112" i="11" l="1"/>
  <c r="Y112" i="18" s="1"/>
  <c r="Z95" i="18"/>
  <c r="Z97" i="11"/>
  <c r="Z97" i="18" s="1"/>
  <c r="U89" i="18"/>
  <c r="EN33" i="18"/>
  <c r="BN46" i="15"/>
  <c r="U73" i="15"/>
  <c r="DS27" i="15"/>
  <c r="DS29" i="15" s="1"/>
  <c r="DS26" i="15"/>
  <c r="BN58" i="15"/>
  <c r="BN59" i="15" s="1"/>
  <c r="EO96" i="11"/>
  <c r="V22" i="11"/>
  <c r="V104" i="11"/>
  <c r="V104" i="18" s="1"/>
  <c r="V67" i="11"/>
  <c r="EO109" i="11"/>
  <c r="EO109" i="18" s="1"/>
  <c r="Z98" i="11" l="1"/>
  <c r="Z99" i="11" s="1"/>
  <c r="AA95" i="11" s="1"/>
  <c r="V67" i="18"/>
  <c r="BN50" i="15"/>
  <c r="V22" i="18"/>
  <c r="DS17" i="15"/>
  <c r="DS19" i="15" s="1"/>
  <c r="DS28" i="15"/>
  <c r="DS22" i="15" s="1"/>
  <c r="V89" i="11"/>
  <c r="EO16" i="11"/>
  <c r="EO16" i="18" s="1"/>
  <c r="EO25" i="11"/>
  <c r="EO33" i="11" s="1"/>
  <c r="U75" i="11"/>
  <c r="V34" i="11"/>
  <c r="V72" i="15"/>
  <c r="V71" i="15"/>
  <c r="DS21" i="15"/>
  <c r="DS20" i="15"/>
  <c r="BN57" i="15"/>
  <c r="EO66" i="11"/>
  <c r="EO66" i="18" s="1"/>
  <c r="Z98" i="18" l="1"/>
  <c r="Z106" i="11"/>
  <c r="Z106" i="18" s="1"/>
  <c r="Z111" i="11"/>
  <c r="Z111" i="18" s="1"/>
  <c r="Z99" i="18"/>
  <c r="AA97" i="11"/>
  <c r="AA95" i="18"/>
  <c r="U75" i="18"/>
  <c r="EO25" i="18"/>
  <c r="V89" i="18"/>
  <c r="EO105" i="11"/>
  <c r="EO105" i="18" s="1"/>
  <c r="EO88" i="11"/>
  <c r="EO27" i="11"/>
  <c r="EO110" i="11" s="1"/>
  <c r="EO110" i="18" s="1"/>
  <c r="V73" i="15"/>
  <c r="DS23" i="15"/>
  <c r="DS31" i="15" a="1"/>
  <c r="DS31" i="15" s="1"/>
  <c r="DS30" i="15" s="1"/>
  <c r="BO54" i="15"/>
  <c r="BP56" i="15" s="1"/>
  <c r="BO53" i="15"/>
  <c r="Z112" i="11" l="1"/>
  <c r="Z112" i="18" s="1"/>
  <c r="AA98" i="11"/>
  <c r="AA99" i="11" s="1"/>
  <c r="AA97" i="18"/>
  <c r="BO44" i="15"/>
  <c r="BO55" i="15"/>
  <c r="BO49" i="15" s="1"/>
  <c r="EO27" i="18"/>
  <c r="EO88" i="18"/>
  <c r="EO112" i="11"/>
  <c r="V75" i="11"/>
  <c r="BO47" i="15"/>
  <c r="BO48" i="15"/>
  <c r="DT27" i="15"/>
  <c r="DT29" i="15" s="1"/>
  <c r="DT26" i="15"/>
  <c r="DS32" i="15"/>
  <c r="EP96" i="11"/>
  <c r="EP109" i="11"/>
  <c r="EP109" i="18" s="1"/>
  <c r="AA99" i="18" l="1"/>
  <c r="AB95" i="11"/>
  <c r="AA106" i="11"/>
  <c r="AA106" i="18" s="1"/>
  <c r="AA98" i="18"/>
  <c r="AA111" i="11"/>
  <c r="V75" i="18"/>
  <c r="DT17" i="15"/>
  <c r="DT19" i="15" s="1"/>
  <c r="DT28" i="15"/>
  <c r="DT22" i="15" s="1"/>
  <c r="EO33" i="18"/>
  <c r="EP16" i="11"/>
  <c r="EP16" i="18" s="1"/>
  <c r="EP25" i="11"/>
  <c r="BO46" i="15"/>
  <c r="DT20" i="15"/>
  <c r="DT21" i="15"/>
  <c r="BO58" i="15"/>
  <c r="BO57" i="15" s="1"/>
  <c r="EP66" i="11"/>
  <c r="EP66" i="18" s="1"/>
  <c r="AA111" i="18" l="1"/>
  <c r="AA112" i="11"/>
  <c r="AA112" i="18" s="1"/>
  <c r="AB97" i="11"/>
  <c r="AB95" i="18"/>
  <c r="BO50" i="15"/>
  <c r="EP105" i="11"/>
  <c r="EP105" i="18" s="1"/>
  <c r="EP25" i="18"/>
  <c r="EP88" i="11"/>
  <c r="EP27" i="11"/>
  <c r="EP110" i="11" s="1"/>
  <c r="EP110" i="18" s="1"/>
  <c r="DT31" i="15" a="1"/>
  <c r="DT31" i="15" s="1"/>
  <c r="DT23" i="15"/>
  <c r="BO59" i="15"/>
  <c r="BP54" i="15"/>
  <c r="BQ56" i="15" s="1"/>
  <c r="BP53" i="15"/>
  <c r="W22" i="11"/>
  <c r="W67" i="11"/>
  <c r="W104" i="11"/>
  <c r="W104" i="18" s="1"/>
  <c r="EP33" i="11"/>
  <c r="EP112" i="11"/>
  <c r="AB98" i="11" l="1"/>
  <c r="AB99" i="11" s="1"/>
  <c r="AB97" i="18"/>
  <c r="W67" i="18"/>
  <c r="W22" i="18"/>
  <c r="BP44" i="15"/>
  <c r="BP55" i="15"/>
  <c r="BP49" i="15" s="1"/>
  <c r="EP27" i="18"/>
  <c r="EP88" i="18"/>
  <c r="W89" i="11"/>
  <c r="W34" i="11"/>
  <c r="W72" i="15"/>
  <c r="W71" i="15"/>
  <c r="BP48" i="15"/>
  <c r="BP47" i="15"/>
  <c r="DT30" i="15"/>
  <c r="DT32" i="15"/>
  <c r="EQ109" i="11"/>
  <c r="EQ109" i="18" s="1"/>
  <c r="AB99" i="18" l="1"/>
  <c r="AC95" i="11"/>
  <c r="AB111" i="11"/>
  <c r="AB98" i="18"/>
  <c r="AB106" i="11"/>
  <c r="AB106" i="18" s="1"/>
  <c r="W89" i="18"/>
  <c r="EP33" i="18"/>
  <c r="BP46" i="15"/>
  <c r="W73" i="15"/>
  <c r="DU27" i="15"/>
  <c r="DU29" i="15" s="1"/>
  <c r="DU26" i="15"/>
  <c r="BP58" i="15"/>
  <c r="BP57" i="15" s="1"/>
  <c r="EQ96" i="11"/>
  <c r="AB111" i="18" l="1"/>
  <c r="AB112" i="11"/>
  <c r="AB112" i="18" s="1"/>
  <c r="AC95" i="18"/>
  <c r="AC97" i="11"/>
  <c r="DU17" i="15"/>
  <c r="DU19" i="15" s="1"/>
  <c r="DU28" i="15"/>
  <c r="DU22" i="15" s="1"/>
  <c r="EQ16" i="11"/>
  <c r="EQ16" i="18" s="1"/>
  <c r="EQ25" i="11"/>
  <c r="EQ33" i="11" s="1"/>
  <c r="W75" i="11"/>
  <c r="BP50" i="15"/>
  <c r="DU20" i="15"/>
  <c r="DU21" i="15"/>
  <c r="BQ54" i="15"/>
  <c r="BR56" i="15" s="1"/>
  <c r="BQ53" i="15"/>
  <c r="BP59" i="15"/>
  <c r="EQ66" i="11"/>
  <c r="EQ66" i="18" s="1"/>
  <c r="X67" i="11"/>
  <c r="X104" i="11"/>
  <c r="X104" i="18" s="1"/>
  <c r="X22" i="11"/>
  <c r="EQ112" i="11"/>
  <c r="AC97" i="18" l="1"/>
  <c r="AC98" i="11"/>
  <c r="X67" i="18"/>
  <c r="W75" i="18"/>
  <c r="X22" i="18"/>
  <c r="BQ44" i="15"/>
  <c r="BQ55" i="15"/>
  <c r="BQ49" i="15" s="1"/>
  <c r="EQ105" i="11"/>
  <c r="EQ105" i="18" s="1"/>
  <c r="EQ25" i="18"/>
  <c r="EQ27" i="11"/>
  <c r="EQ110" i="11" s="1"/>
  <c r="EQ110" i="18" s="1"/>
  <c r="EQ88" i="11"/>
  <c r="X89" i="11"/>
  <c r="X34" i="11"/>
  <c r="X72" i="15"/>
  <c r="X71" i="15"/>
  <c r="BQ47" i="15"/>
  <c r="BQ48" i="15"/>
  <c r="DU31" i="15" a="1"/>
  <c r="DU31" i="15" s="1"/>
  <c r="DU30" i="15" s="1"/>
  <c r="DV27" i="15" s="1"/>
  <c r="DV29" i="15" s="1"/>
  <c r="DU23" i="15"/>
  <c r="AC98" i="18" l="1"/>
  <c r="AC106" i="11"/>
  <c r="AC106" i="18" s="1"/>
  <c r="AC99" i="11"/>
  <c r="AC111" i="11"/>
  <c r="EQ27" i="18"/>
  <c r="EQ88" i="18"/>
  <c r="X89" i="18"/>
  <c r="BQ46" i="15"/>
  <c r="X73" i="15"/>
  <c r="DV26" i="15"/>
  <c r="DU32" i="15"/>
  <c r="BQ58" i="15"/>
  <c r="BQ57" i="15" s="1"/>
  <c r="ER96" i="11"/>
  <c r="ER109" i="11"/>
  <c r="ER109" i="18" s="1"/>
  <c r="AC112" i="11" l="1"/>
  <c r="AC112" i="18" s="1"/>
  <c r="AC111" i="18"/>
  <c r="AD95" i="11"/>
  <c r="AC99" i="18"/>
  <c r="DV17" i="15"/>
  <c r="DV19" i="15" s="1"/>
  <c r="DV28" i="15"/>
  <c r="DV22" i="15" s="1"/>
  <c r="EQ33" i="18"/>
  <c r="ER16" i="11"/>
  <c r="ER16" i="18" s="1"/>
  <c r="ER25" i="11"/>
  <c r="ER33" i="11" s="1"/>
  <c r="X75" i="11"/>
  <c r="BQ50" i="15"/>
  <c r="DV20" i="15"/>
  <c r="DV21" i="15"/>
  <c r="BR54" i="15"/>
  <c r="BS56" i="15" s="1"/>
  <c r="BR53" i="15"/>
  <c r="BQ59" i="15"/>
  <c r="Y22" i="11"/>
  <c r="Y67" i="11"/>
  <c r="Y104" i="11"/>
  <c r="Y104" i="18" s="1"/>
  <c r="ER66" i="11"/>
  <c r="ER66" i="18" s="1"/>
  <c r="AD97" i="11" l="1"/>
  <c r="AD95" i="18"/>
  <c r="X75" i="18"/>
  <c r="Z67" i="18"/>
  <c r="Y67" i="18"/>
  <c r="Y22" i="18"/>
  <c r="BR44" i="15"/>
  <c r="BR55" i="15"/>
  <c r="BR49" i="15" s="1"/>
  <c r="ER25" i="18"/>
  <c r="ER105" i="11"/>
  <c r="ER105" i="18" s="1"/>
  <c r="Y89" i="11"/>
  <c r="ER88" i="11"/>
  <c r="ER27" i="11"/>
  <c r="ER110" i="11" s="1"/>
  <c r="ER110" i="18" s="1"/>
  <c r="Y34" i="11"/>
  <c r="Y72" i="15"/>
  <c r="Y71" i="15"/>
  <c r="DV31" i="15" a="1"/>
  <c r="DV31" i="15" s="1"/>
  <c r="DV30" i="15" s="1"/>
  <c r="BR47" i="15"/>
  <c r="BR48" i="15"/>
  <c r="DV23" i="15"/>
  <c r="AD98" i="11" l="1"/>
  <c r="AD99" i="11" s="1"/>
  <c r="AD97" i="18"/>
  <c r="ER88" i="18"/>
  <c r="Y89" i="18"/>
  <c r="ER27" i="18"/>
  <c r="DV32" i="15"/>
  <c r="BR46" i="15"/>
  <c r="Y73" i="15"/>
  <c r="DW27" i="15"/>
  <c r="DW29" i="15" s="1"/>
  <c r="DW26" i="15"/>
  <c r="BR58" i="15"/>
  <c r="BR57" i="15" s="1"/>
  <c r="ES96" i="11"/>
  <c r="ES109" i="11"/>
  <c r="ES109" i="18" s="1"/>
  <c r="AD99" i="18" l="1"/>
  <c r="AE95" i="11"/>
  <c r="AD98" i="18"/>
  <c r="AD106" i="11"/>
  <c r="AD106" i="18" s="1"/>
  <c r="AD111" i="11"/>
  <c r="BR50" i="15"/>
  <c r="DW17" i="15"/>
  <c r="DW19" i="15" s="1"/>
  <c r="DW28" i="15"/>
  <c r="DW22" i="15" s="1"/>
  <c r="ER33" i="18"/>
  <c r="ES16" i="11"/>
  <c r="ES16" i="18" s="1"/>
  <c r="ES25" i="11"/>
  <c r="ES33" i="11" s="1"/>
  <c r="Y75" i="11"/>
  <c r="DW20" i="15"/>
  <c r="DW21" i="15"/>
  <c r="BS54" i="15"/>
  <c r="BT56" i="15" s="1"/>
  <c r="BS53" i="15"/>
  <c r="BR59" i="15"/>
  <c r="Z22" i="11"/>
  <c r="Z104" i="11"/>
  <c r="Z104" i="18" s="1"/>
  <c r="ES66" i="11"/>
  <c r="ES66" i="18" s="1"/>
  <c r="ES112" i="11"/>
  <c r="AD111" i="18" l="1"/>
  <c r="AD112" i="11"/>
  <c r="AD112" i="18" s="1"/>
  <c r="AE97" i="11"/>
  <c r="AE95" i="18"/>
  <c r="Y75" i="18"/>
  <c r="Z22" i="18"/>
  <c r="BS44" i="15"/>
  <c r="BS55" i="15"/>
  <c r="BS49" i="15" s="1"/>
  <c r="ES25" i="18"/>
  <c r="Z89" i="11"/>
  <c r="ES27" i="11"/>
  <c r="ES110" i="11" s="1"/>
  <c r="ES110" i="18" s="1"/>
  <c r="ES88" i="11"/>
  <c r="ES105" i="11"/>
  <c r="ES105" i="18" s="1"/>
  <c r="Z34" i="11"/>
  <c r="Z72" i="15"/>
  <c r="Z71" i="15"/>
  <c r="BS47" i="15"/>
  <c r="BS48" i="15"/>
  <c r="DW31" i="15" a="1"/>
  <c r="DW31" i="15" s="1"/>
  <c r="DW30" i="15" s="1"/>
  <c r="DX27" i="15" s="1"/>
  <c r="DX29" i="15" s="1"/>
  <c r="DW23" i="15"/>
  <c r="AE98" i="11" l="1"/>
  <c r="AE99" i="11" s="1"/>
  <c r="AE97" i="18"/>
  <c r="ES27" i="18"/>
  <c r="ES88" i="18"/>
  <c r="Z89" i="18"/>
  <c r="BS46" i="15"/>
  <c r="Z73" i="15"/>
  <c r="DX26" i="15"/>
  <c r="DW32" i="15"/>
  <c r="BS58" i="15"/>
  <c r="BS59" i="15" s="1"/>
  <c r="AE99" i="18" l="1"/>
  <c r="AF95" i="11"/>
  <c r="AE98" i="18"/>
  <c r="AE106" i="11"/>
  <c r="AE106" i="18" s="1"/>
  <c r="AE111" i="11"/>
  <c r="DX17" i="15"/>
  <c r="DX28" i="15"/>
  <c r="DX22" i="15" s="1"/>
  <c r="ES33" i="18"/>
  <c r="Z75" i="11"/>
  <c r="BS50" i="15"/>
  <c r="DX21" i="15"/>
  <c r="DX20" i="15"/>
  <c r="BS57" i="15"/>
  <c r="ET96" i="11"/>
  <c r="AA22" i="11"/>
  <c r="AA67" i="11"/>
  <c r="AA104" i="11"/>
  <c r="AA104" i="18" s="1"/>
  <c r="ET109" i="11"/>
  <c r="ET109" i="18" s="1"/>
  <c r="AE111" i="18" l="1"/>
  <c r="AE112" i="11"/>
  <c r="AE112" i="18" s="1"/>
  <c r="AF95" i="18"/>
  <c r="AF97" i="11"/>
  <c r="AA67" i="18"/>
  <c r="Z75" i="18"/>
  <c r="AA22" i="18"/>
  <c r="AA89" i="11"/>
  <c r="ET16" i="11"/>
  <c r="ET16" i="18" s="1"/>
  <c r="ET25" i="11"/>
  <c r="ET33" i="11" s="1"/>
  <c r="AA34" i="11"/>
  <c r="AA72" i="15"/>
  <c r="AA71" i="15"/>
  <c r="DX31" i="15" a="1"/>
  <c r="DX31" i="15" s="1"/>
  <c r="DX30" i="15" s="1"/>
  <c r="DY26" i="15" s="1"/>
  <c r="DX23" i="15"/>
  <c r="DX19" i="15"/>
  <c r="BT54" i="15"/>
  <c r="BU56" i="15" s="1"/>
  <c r="BT53" i="15"/>
  <c r="ET66" i="11"/>
  <c r="ET66" i="18" s="1"/>
  <c r="AF97" i="18" l="1"/>
  <c r="AF98" i="11"/>
  <c r="DY17" i="15"/>
  <c r="DY19" i="15" s="1"/>
  <c r="DY28" i="15"/>
  <c r="BT44" i="15"/>
  <c r="BT55" i="15"/>
  <c r="BT49" i="15" s="1"/>
  <c r="AA89" i="18"/>
  <c r="ET25" i="18"/>
  <c r="ET27" i="11"/>
  <c r="ET110" i="11" s="1"/>
  <c r="ET110" i="18" s="1"/>
  <c r="ET88" i="11"/>
  <c r="ET105" i="11"/>
  <c r="ET105" i="18" s="1"/>
  <c r="DX32" i="15"/>
  <c r="DY27" i="15"/>
  <c r="DY29" i="15" s="1"/>
  <c r="BT48" i="15"/>
  <c r="BT47" i="15"/>
  <c r="AA73" i="15"/>
  <c r="AF111" i="11" l="1"/>
  <c r="AF98" i="18"/>
  <c r="AF99" i="11"/>
  <c r="AF106" i="11"/>
  <c r="AF106" i="18" s="1"/>
  <c r="ET88" i="18"/>
  <c r="ET27" i="18"/>
  <c r="DY20" i="15"/>
  <c r="DY21" i="15"/>
  <c r="DY22" i="15"/>
  <c r="BT46" i="15"/>
  <c r="AA75" i="11"/>
  <c r="DY31" i="15" a="1"/>
  <c r="DY31" i="15" s="1"/>
  <c r="DY23" i="15"/>
  <c r="BT58" i="15"/>
  <c r="BT59" i="15" s="1"/>
  <c r="AG95" i="11" l="1"/>
  <c r="AF99" i="18"/>
  <c r="AF111" i="18"/>
  <c r="AF112" i="11"/>
  <c r="AF112" i="18" s="1"/>
  <c r="AA75" i="18"/>
  <c r="BT50" i="15"/>
  <c r="ET33" i="18"/>
  <c r="DY30" i="15"/>
  <c r="DY32" i="15"/>
  <c r="BT57" i="15"/>
  <c r="EU96" i="11"/>
  <c r="AB104" i="11"/>
  <c r="AB104" i="18" s="1"/>
  <c r="AB67" i="11"/>
  <c r="AB22" i="11"/>
  <c r="EU109" i="11"/>
  <c r="EU109" i="18" s="1"/>
  <c r="AG97" i="11" l="1"/>
  <c r="AG95" i="18"/>
  <c r="AB67" i="18"/>
  <c r="AB22" i="18"/>
  <c r="AB89" i="11"/>
  <c r="EU16" i="11"/>
  <c r="EU16" i="18" s="1"/>
  <c r="EU25" i="11"/>
  <c r="EU33" i="11" s="1"/>
  <c r="AB34" i="11"/>
  <c r="AB72" i="15"/>
  <c r="AB71" i="15"/>
  <c r="DZ27" i="15"/>
  <c r="DZ29" i="15" s="1"/>
  <c r="DZ26" i="15"/>
  <c r="BU54" i="15"/>
  <c r="BV56" i="15" s="1"/>
  <c r="BU53" i="15"/>
  <c r="EU66" i="11"/>
  <c r="EU66" i="18" s="1"/>
  <c r="AG98" i="11" l="1"/>
  <c r="AG97" i="18"/>
  <c r="DZ17" i="15"/>
  <c r="DZ19" i="15" s="1"/>
  <c r="DZ28" i="15"/>
  <c r="DZ22" i="15" s="1"/>
  <c r="BU44" i="15"/>
  <c r="BU55" i="15"/>
  <c r="BU49" i="15" s="1"/>
  <c r="EU25" i="18"/>
  <c r="AB89" i="18"/>
  <c r="EU88" i="11"/>
  <c r="EU27" i="11"/>
  <c r="EU110" i="11" s="1"/>
  <c r="EU110" i="18" s="1"/>
  <c r="EU105" i="11"/>
  <c r="EU105" i="18" s="1"/>
  <c r="BU48" i="15"/>
  <c r="BU47" i="15"/>
  <c r="DZ21" i="15"/>
  <c r="DZ20" i="15"/>
  <c r="AB73" i="15"/>
  <c r="AG99" i="11" l="1"/>
  <c r="AG98" i="18"/>
  <c r="AG106" i="11"/>
  <c r="AG106" i="18" s="1"/>
  <c r="AG111" i="11"/>
  <c r="EU88" i="18"/>
  <c r="EU27" i="18"/>
  <c r="BU46" i="15"/>
  <c r="AB75" i="11"/>
  <c r="DZ31" i="15" a="1"/>
  <c r="DZ31" i="15" s="1"/>
  <c r="DZ23" i="15"/>
  <c r="BU58" i="15"/>
  <c r="BU57" i="15" s="1"/>
  <c r="EV96" i="11"/>
  <c r="AC67" i="11"/>
  <c r="AC22" i="11"/>
  <c r="AC104" i="11"/>
  <c r="AC104" i="18" s="1"/>
  <c r="EV109" i="11"/>
  <c r="EV109" i="18" s="1"/>
  <c r="AG111" i="18" l="1"/>
  <c r="AG112" i="11"/>
  <c r="AG112" i="18" s="1"/>
  <c r="AG99" i="18"/>
  <c r="AH95" i="11"/>
  <c r="AC67" i="18"/>
  <c r="AB75" i="18"/>
  <c r="BU50" i="15"/>
  <c r="AC22" i="18"/>
  <c r="EU33" i="18"/>
  <c r="AC89" i="11"/>
  <c r="EV16" i="11"/>
  <c r="EV16" i="18" s="1"/>
  <c r="EV25" i="11"/>
  <c r="EV33" i="11" s="1"/>
  <c r="AC34" i="11"/>
  <c r="AC72" i="15"/>
  <c r="AC71" i="15"/>
  <c r="DZ30" i="15"/>
  <c r="DZ32" i="15"/>
  <c r="BV54" i="15"/>
  <c r="BW56" i="15" s="1"/>
  <c r="BV53" i="15"/>
  <c r="BU59" i="15"/>
  <c r="EV66" i="11"/>
  <c r="EV66" i="18" s="1"/>
  <c r="EV112" i="11"/>
  <c r="AH95" i="18" l="1"/>
  <c r="AH97" i="11"/>
  <c r="BV44" i="15"/>
  <c r="BV55" i="15"/>
  <c r="BV49" i="15" s="1"/>
  <c r="EV25" i="18"/>
  <c r="AC89" i="18"/>
  <c r="EV105" i="11"/>
  <c r="EV105" i="18" s="1"/>
  <c r="EV88" i="11"/>
  <c r="EV27" i="11"/>
  <c r="EV110" i="11" s="1"/>
  <c r="EV110" i="18" s="1"/>
  <c r="BV47" i="15"/>
  <c r="BV48" i="15"/>
  <c r="AC73" i="15"/>
  <c r="EA27" i="15"/>
  <c r="EA29" i="15" s="1"/>
  <c r="EA26" i="15"/>
  <c r="EW109" i="11"/>
  <c r="EW109" i="18" s="1"/>
  <c r="AH98" i="11" l="1"/>
  <c r="AH97" i="18"/>
  <c r="EA17" i="15"/>
  <c r="EA19" i="15" s="1"/>
  <c r="EA28" i="15"/>
  <c r="EA22" i="15" s="1"/>
  <c r="EV27" i="18"/>
  <c r="EV88" i="18"/>
  <c r="AC75" i="11"/>
  <c r="BV46" i="15"/>
  <c r="EA21" i="15"/>
  <c r="EA20" i="15"/>
  <c r="BV58" i="15"/>
  <c r="BV59" i="15" s="1"/>
  <c r="EW96" i="11"/>
  <c r="AD22" i="11"/>
  <c r="AD67" i="11"/>
  <c r="AD104" i="11"/>
  <c r="AD104" i="18" s="1"/>
  <c r="AH98" i="18" l="1"/>
  <c r="AH111" i="11"/>
  <c r="AH106" i="11"/>
  <c r="AH106" i="18" s="1"/>
  <c r="AH99" i="11"/>
  <c r="AC75" i="18"/>
  <c r="AD67" i="18"/>
  <c r="BV50" i="15"/>
  <c r="AD22" i="18"/>
  <c r="EV33" i="18"/>
  <c r="AD89" i="11"/>
  <c r="EW16" i="11"/>
  <c r="EW16" i="18" s="1"/>
  <c r="EW25" i="11"/>
  <c r="AD34" i="11"/>
  <c r="AD72" i="15"/>
  <c r="AD71" i="15"/>
  <c r="EA31" i="15" a="1"/>
  <c r="EA31" i="15" s="1"/>
  <c r="EA23" i="15"/>
  <c r="BV57" i="15"/>
  <c r="EW66" i="11"/>
  <c r="EW66" i="18" s="1"/>
  <c r="AH111" i="18" l="1"/>
  <c r="AH112" i="11"/>
  <c r="AH112" i="18" s="1"/>
  <c r="AI95" i="11"/>
  <c r="AH99" i="18"/>
  <c r="AD89" i="18"/>
  <c r="EW25" i="18"/>
  <c r="EW27" i="11"/>
  <c r="EW110" i="11" s="1"/>
  <c r="EW110" i="18" s="1"/>
  <c r="EW88" i="11"/>
  <c r="EW105" i="11"/>
  <c r="EW105" i="18" s="1"/>
  <c r="AD73" i="15"/>
  <c r="EA32" i="15"/>
  <c r="EA30" i="15"/>
  <c r="BW54" i="15"/>
  <c r="BX56" i="15" s="1"/>
  <c r="BW53" i="15"/>
  <c r="EW112" i="11"/>
  <c r="EW33" i="11"/>
  <c r="AI95" i="18" l="1"/>
  <c r="AI97" i="11"/>
  <c r="BW44" i="15"/>
  <c r="BW55" i="15"/>
  <c r="BW49" i="15" s="1"/>
  <c r="EW88" i="18"/>
  <c r="EW27" i="18"/>
  <c r="AD75" i="11"/>
  <c r="BW47" i="15"/>
  <c r="BW48" i="15"/>
  <c r="EB27" i="15"/>
  <c r="EB29" i="15" s="1"/>
  <c r="EB26" i="15"/>
  <c r="EX96" i="11"/>
  <c r="EX109" i="11"/>
  <c r="EX109" i="18" s="1"/>
  <c r="AI98" i="11" l="1"/>
  <c r="AI97" i="18"/>
  <c r="AD75" i="18"/>
  <c r="EB17" i="15"/>
  <c r="EB19" i="15" s="1"/>
  <c r="EB28" i="15"/>
  <c r="EB22" i="15" s="1"/>
  <c r="EW33" i="18"/>
  <c r="EX16" i="11"/>
  <c r="EX16" i="18" s="1"/>
  <c r="EX25" i="11"/>
  <c r="EX33" i="11" s="1"/>
  <c r="BW46" i="15"/>
  <c r="EB21" i="15"/>
  <c r="EB20" i="15"/>
  <c r="BW58" i="15"/>
  <c r="BW59" i="15" s="1"/>
  <c r="AE67" i="11"/>
  <c r="AE104" i="11"/>
  <c r="AE104" i="18" s="1"/>
  <c r="AE22" i="11"/>
  <c r="EX66" i="11"/>
  <c r="EX66" i="18" s="1"/>
  <c r="AI111" i="11" l="1"/>
  <c r="AI98" i="18"/>
  <c r="AI106" i="11"/>
  <c r="AI106" i="18" s="1"/>
  <c r="AI99" i="11"/>
  <c r="AE67" i="18"/>
  <c r="BW50" i="15"/>
  <c r="AE22" i="18"/>
  <c r="EX25" i="18"/>
  <c r="EX105" i="11"/>
  <c r="EX105" i="18" s="1"/>
  <c r="AE89" i="11"/>
  <c r="EX27" i="11"/>
  <c r="EX110" i="11" s="1"/>
  <c r="EX110" i="18" s="1"/>
  <c r="EX88" i="11"/>
  <c r="AE34" i="11"/>
  <c r="AE72" i="15"/>
  <c r="AE71" i="15"/>
  <c r="EB31" i="15" a="1"/>
  <c r="EB31" i="15" s="1"/>
  <c r="EB32" i="15" s="1"/>
  <c r="EB23" i="15"/>
  <c r="BW57" i="15"/>
  <c r="AJ95" i="11" l="1"/>
  <c r="AI99" i="18"/>
  <c r="AI112" i="11"/>
  <c r="AI112" i="18" s="1"/>
  <c r="AI111" i="18"/>
  <c r="AE89" i="18"/>
  <c r="EX27" i="18"/>
  <c r="EX88" i="18"/>
  <c r="AE73" i="15"/>
  <c r="EB30" i="15"/>
  <c r="BX54" i="15"/>
  <c r="BY56" i="15" s="1"/>
  <c r="BX53" i="15"/>
  <c r="AJ97" i="11" l="1"/>
  <c r="AJ95" i="18"/>
  <c r="BX44" i="15"/>
  <c r="BX55" i="15"/>
  <c r="BX49" i="15" s="1"/>
  <c r="EX33" i="18"/>
  <c r="AE75" i="11"/>
  <c r="BX48" i="15"/>
  <c r="BX47" i="15"/>
  <c r="EC27" i="15"/>
  <c r="EC29" i="15" s="1"/>
  <c r="EC26" i="15"/>
  <c r="EY96" i="11"/>
  <c r="AF67" i="11"/>
  <c r="AF22" i="11"/>
  <c r="AF104" i="11"/>
  <c r="AF104" i="18" s="1"/>
  <c r="EY109" i="11"/>
  <c r="EY109" i="18" s="1"/>
  <c r="AJ98" i="11" l="1"/>
  <c r="AJ97" i="18"/>
  <c r="AE75" i="18"/>
  <c r="AF67" i="18"/>
  <c r="AF22" i="18"/>
  <c r="EC17" i="15"/>
  <c r="EC19" i="15" s="1"/>
  <c r="EC28" i="15"/>
  <c r="EC22" i="15" s="1"/>
  <c r="AF89" i="11"/>
  <c r="EY16" i="11"/>
  <c r="EY16" i="18" s="1"/>
  <c r="EY25" i="11"/>
  <c r="EY33" i="11" s="1"/>
  <c r="AF34" i="11"/>
  <c r="AF72" i="15"/>
  <c r="AF71" i="15"/>
  <c r="BX46" i="15"/>
  <c r="EC20" i="15"/>
  <c r="EC21" i="15"/>
  <c r="BX58" i="15"/>
  <c r="BX57" i="15" s="1"/>
  <c r="EY66" i="11"/>
  <c r="EY66" i="18" s="1"/>
  <c r="AJ111" i="11" l="1"/>
  <c r="AJ106" i="11"/>
  <c r="AJ106" i="18" s="1"/>
  <c r="AJ98" i="18"/>
  <c r="AJ99" i="11"/>
  <c r="AF89" i="18"/>
  <c r="EY25" i="18"/>
  <c r="EY27" i="11"/>
  <c r="EY110" i="11" s="1"/>
  <c r="EY110" i="18" s="1"/>
  <c r="EY88" i="11"/>
  <c r="EY105" i="11"/>
  <c r="EY105" i="18" s="1"/>
  <c r="BX50" i="15"/>
  <c r="AF73" i="15"/>
  <c r="EC31" i="15" a="1"/>
  <c r="EC31" i="15" s="1"/>
  <c r="EC30" i="15" s="1"/>
  <c r="EC23" i="15"/>
  <c r="BY54" i="15"/>
  <c r="BZ56" i="15" s="1"/>
  <c r="BY53" i="15"/>
  <c r="BX59" i="15"/>
  <c r="AG104" i="11"/>
  <c r="AG104" i="18" s="1"/>
  <c r="AG67" i="11"/>
  <c r="AG22" i="11"/>
  <c r="AK95" i="11" l="1"/>
  <c r="AJ99" i="18"/>
  <c r="AJ111" i="18"/>
  <c r="AJ112" i="11"/>
  <c r="AJ112" i="18" s="1"/>
  <c r="AG67" i="18"/>
  <c r="AG22" i="18"/>
  <c r="BY44" i="15"/>
  <c r="BY55" i="15"/>
  <c r="BY49" i="15" s="1"/>
  <c r="EY27" i="18"/>
  <c r="EY88" i="18"/>
  <c r="AG89" i="11"/>
  <c r="AF75" i="11"/>
  <c r="AG34" i="11"/>
  <c r="AG72" i="15"/>
  <c r="AG71" i="15"/>
  <c r="BY47" i="15"/>
  <c r="BY48" i="15"/>
  <c r="ED27" i="15"/>
  <c r="ED29" i="15" s="1"/>
  <c r="ED26" i="15"/>
  <c r="EC32" i="15"/>
  <c r="EZ96" i="11"/>
  <c r="EZ109" i="11"/>
  <c r="EZ109" i="18" s="1"/>
  <c r="AK97" i="11" l="1"/>
  <c r="AK95" i="18"/>
  <c r="AF75" i="18"/>
  <c r="ED17" i="15"/>
  <c r="ED19" i="15" s="1"/>
  <c r="ED28" i="15"/>
  <c r="ED22" i="15" s="1"/>
  <c r="AG89" i="18"/>
  <c r="EY33" i="18"/>
  <c r="EZ16" i="11"/>
  <c r="EZ16" i="18" s="1"/>
  <c r="EZ25" i="11"/>
  <c r="BY46" i="15"/>
  <c r="ED21" i="15"/>
  <c r="ED20" i="15"/>
  <c r="AG73" i="15"/>
  <c r="BY58" i="15"/>
  <c r="BY59" i="15" s="1"/>
  <c r="EZ66" i="11"/>
  <c r="EZ66" i="18" s="1"/>
  <c r="AK98" i="11" l="1"/>
  <c r="AK97" i="18"/>
  <c r="BY50" i="15"/>
  <c r="EZ105" i="11"/>
  <c r="EZ105" i="18" s="1"/>
  <c r="EZ25" i="18"/>
  <c r="EZ88" i="11"/>
  <c r="EZ27" i="11"/>
  <c r="EZ110" i="11" s="1"/>
  <c r="EZ110" i="18" s="1"/>
  <c r="AG75" i="11"/>
  <c r="ED31" i="15" a="1"/>
  <c r="ED31" i="15" s="1"/>
  <c r="ED30" i="15" s="1"/>
  <c r="ED23" i="15"/>
  <c r="BY57" i="15"/>
  <c r="AH67" i="11"/>
  <c r="AH22" i="11"/>
  <c r="AH104" i="11"/>
  <c r="AH104" i="18" s="1"/>
  <c r="FA109" i="11"/>
  <c r="FA109" i="18" s="1"/>
  <c r="EZ112" i="11"/>
  <c r="EZ33" i="11"/>
  <c r="AK106" i="11" l="1"/>
  <c r="AK106" i="18" s="1"/>
  <c r="AK111" i="11"/>
  <c r="AK98" i="18"/>
  <c r="AK99" i="11"/>
  <c r="AG75" i="18"/>
  <c r="AH67" i="18"/>
  <c r="AH22" i="18"/>
  <c r="EZ88" i="18"/>
  <c r="EZ27" i="18"/>
  <c r="AH89" i="11"/>
  <c r="ED32" i="15"/>
  <c r="AH34" i="11"/>
  <c r="AH72" i="15"/>
  <c r="AH71" i="15"/>
  <c r="EE27" i="15"/>
  <c r="EE29" i="15" s="1"/>
  <c r="EE26" i="15"/>
  <c r="BZ54" i="15"/>
  <c r="CA56" i="15" s="1"/>
  <c r="BZ53" i="15"/>
  <c r="FA96" i="11"/>
  <c r="AK99" i="18" l="1"/>
  <c r="AL95" i="11"/>
  <c r="AK112" i="11"/>
  <c r="AK112" i="18" s="1"/>
  <c r="AK111" i="18"/>
  <c r="EE17" i="15"/>
  <c r="EE19" i="15" s="1"/>
  <c r="EE28" i="15"/>
  <c r="EE22" i="15" s="1"/>
  <c r="BZ44" i="15"/>
  <c r="BZ55" i="15"/>
  <c r="BZ49" i="15" s="1"/>
  <c r="AH89" i="18"/>
  <c r="EZ33" i="18"/>
  <c r="FA25" i="11"/>
  <c r="FA33" i="11" s="1"/>
  <c r="EE20" i="15"/>
  <c r="EE21" i="15"/>
  <c r="BZ47" i="15"/>
  <c r="BZ48" i="15"/>
  <c r="FA66" i="11"/>
  <c r="FA66" i="18" s="1"/>
  <c r="FA16" i="11"/>
  <c r="FA16" i="18" s="1"/>
  <c r="AH73" i="15"/>
  <c r="AL95" i="18" l="1"/>
  <c r="AL97" i="11"/>
  <c r="FA25" i="18"/>
  <c r="FA88" i="11"/>
  <c r="FA105" i="11"/>
  <c r="FA105" i="18" s="1"/>
  <c r="FA27" i="11"/>
  <c r="FA110" i="11" s="1"/>
  <c r="FA110" i="18" s="1"/>
  <c r="AH75" i="11"/>
  <c r="BZ46" i="15"/>
  <c r="EE31" i="15" a="1"/>
  <c r="EE31" i="15" s="1"/>
  <c r="EE30" i="15" s="1"/>
  <c r="EF27" i="15" s="1"/>
  <c r="EF29" i="15" s="1"/>
  <c r="EE23" i="15"/>
  <c r="BZ58" i="15"/>
  <c r="BZ59" i="15" s="1"/>
  <c r="FB109" i="11"/>
  <c r="FB109" i="18" s="1"/>
  <c r="AL98" i="11" l="1"/>
  <c r="AL97" i="18"/>
  <c r="AH75" i="18"/>
  <c r="BZ50" i="15"/>
  <c r="FA27" i="18"/>
  <c r="FA88" i="18"/>
  <c r="EF26" i="15"/>
  <c r="EE32" i="15"/>
  <c r="BZ57" i="15"/>
  <c r="FB96" i="11"/>
  <c r="AI67" i="11"/>
  <c r="AI104" i="11"/>
  <c r="AI104" i="18" s="1"/>
  <c r="AI22" i="11"/>
  <c r="AL99" i="11" l="1"/>
  <c r="AL111" i="11"/>
  <c r="AL98" i="18"/>
  <c r="AL106" i="11"/>
  <c r="AL106" i="18" s="1"/>
  <c r="AI67" i="18"/>
  <c r="AI22" i="18"/>
  <c r="EF17" i="15"/>
  <c r="EF28" i="15"/>
  <c r="EF22" i="15" s="1"/>
  <c r="FA33" i="18"/>
  <c r="FB25" i="11"/>
  <c r="FB33" i="11" s="1"/>
  <c r="AI89" i="11"/>
  <c r="AI34" i="11"/>
  <c r="AI72" i="15"/>
  <c r="AI71" i="15"/>
  <c r="EF21" i="15"/>
  <c r="EF20" i="15"/>
  <c r="FB66" i="11"/>
  <c r="FB66" i="18" s="1"/>
  <c r="FB16" i="11"/>
  <c r="FB16" i="18" s="1"/>
  <c r="CA54" i="15"/>
  <c r="CB56" i="15" s="1"/>
  <c r="CA53" i="15"/>
  <c r="FB112" i="11"/>
  <c r="AL112" i="11" l="1"/>
  <c r="AL112" i="18" s="1"/>
  <c r="AL111" i="18"/>
  <c r="AL99" i="18"/>
  <c r="AM95" i="11"/>
  <c r="CA44" i="15"/>
  <c r="CA55" i="15"/>
  <c r="CA49" i="15" s="1"/>
  <c r="FB25" i="18"/>
  <c r="AI89" i="18"/>
  <c r="FB88" i="11"/>
  <c r="FB105" i="11"/>
  <c r="FB105" i="18" s="1"/>
  <c r="FB27" i="11"/>
  <c r="FB110" i="11" s="1"/>
  <c r="FB110" i="18" s="1"/>
  <c r="EF31" i="15" a="1"/>
  <c r="EF31" i="15" s="1"/>
  <c r="EF32" i="15" s="1"/>
  <c r="CA47" i="15"/>
  <c r="CA48" i="15"/>
  <c r="EF23" i="15"/>
  <c r="EF19" i="15"/>
  <c r="AI73" i="15"/>
  <c r="FC96" i="11"/>
  <c r="AJ104" i="11"/>
  <c r="AJ104" i="18" s="1"/>
  <c r="FC109" i="11"/>
  <c r="FC109" i="18" s="1"/>
  <c r="AM95" i="18" l="1"/>
  <c r="AM97" i="11"/>
  <c r="FB27" i="18"/>
  <c r="FB88" i="18"/>
  <c r="FC16" i="11"/>
  <c r="FC16" i="18" s="1"/>
  <c r="FC25" i="11"/>
  <c r="FC33" i="11" s="1"/>
  <c r="EF30" i="15"/>
  <c r="EG27" i="15" s="1"/>
  <c r="EG29" i="15" s="1"/>
  <c r="CA46" i="15"/>
  <c r="AI75" i="11"/>
  <c r="CA58" i="15"/>
  <c r="CA57" i="15" s="1"/>
  <c r="AJ67" i="11"/>
  <c r="AJ22" i="11"/>
  <c r="FC66" i="11"/>
  <c r="FC66" i="18" s="1"/>
  <c r="AM98" i="11" l="1"/>
  <c r="AM97" i="18"/>
  <c r="AJ67" i="18"/>
  <c r="AI75" i="18"/>
  <c r="CA50" i="15"/>
  <c r="AJ22" i="18"/>
  <c r="FC25" i="18"/>
  <c r="FB33" i="18"/>
  <c r="FC27" i="11"/>
  <c r="FC110" i="11" s="1"/>
  <c r="FC110" i="18" s="1"/>
  <c r="AJ89" i="11"/>
  <c r="FC88" i="11"/>
  <c r="FC105" i="11"/>
  <c r="FC105" i="18" s="1"/>
  <c r="EG26" i="15"/>
  <c r="EG28" i="15" s="1"/>
  <c r="AJ34" i="11"/>
  <c r="AJ72" i="15"/>
  <c r="AJ71" i="15"/>
  <c r="CB54" i="15"/>
  <c r="CC56" i="15" s="1"/>
  <c r="CB53" i="15"/>
  <c r="CA59" i="15"/>
  <c r="AM106" i="11" l="1"/>
  <c r="AM106" i="18" s="1"/>
  <c r="AM98" i="18"/>
  <c r="AM111" i="11"/>
  <c r="AM99" i="11"/>
  <c r="CB44" i="15"/>
  <c r="CB55" i="15"/>
  <c r="CB49" i="15" s="1"/>
  <c r="EG22" i="15"/>
  <c r="EG17" i="15"/>
  <c r="EG19" i="15" s="1"/>
  <c r="FC27" i="18"/>
  <c r="FC88" i="18"/>
  <c r="AJ89" i="18"/>
  <c r="EG20" i="15"/>
  <c r="EG21" i="15"/>
  <c r="CB48" i="15"/>
  <c r="CB47" i="15"/>
  <c r="AJ73" i="15"/>
  <c r="FD96" i="11"/>
  <c r="AK104" i="11"/>
  <c r="AK104" i="18" s="1"/>
  <c r="AK22" i="11"/>
  <c r="AK67" i="11"/>
  <c r="FD109" i="11"/>
  <c r="FD109" i="18" s="1"/>
  <c r="AM99" i="18" l="1"/>
  <c r="AN95" i="11"/>
  <c r="AM111" i="18"/>
  <c r="AM112" i="11"/>
  <c r="AM112" i="18" s="1"/>
  <c r="AK67" i="18"/>
  <c r="AK22" i="18"/>
  <c r="EG31" i="15" a="1"/>
  <c r="EG31" i="15" s="1"/>
  <c r="EG32" i="15" s="1"/>
  <c r="EG23" i="15"/>
  <c r="FC33" i="18"/>
  <c r="AK89" i="11"/>
  <c r="FD16" i="11"/>
  <c r="FD16" i="18" s="1"/>
  <c r="FD25" i="11"/>
  <c r="AJ75" i="11"/>
  <c r="CB46" i="15"/>
  <c r="AK34" i="11"/>
  <c r="AK72" i="15"/>
  <c r="AK71" i="15"/>
  <c r="CB58" i="15"/>
  <c r="CB59" i="15" s="1"/>
  <c r="FD66" i="11"/>
  <c r="FD66" i="18" s="1"/>
  <c r="AN95" i="18" l="1"/>
  <c r="AN97" i="11"/>
  <c r="AJ75" i="18"/>
  <c r="EG30" i="15"/>
  <c r="EH27" i="15" s="1"/>
  <c r="EH29" i="15" s="1"/>
  <c r="FD105" i="11"/>
  <c r="FD105" i="18" s="1"/>
  <c r="AK89" i="18"/>
  <c r="FD25" i="18"/>
  <c r="CB50" i="15"/>
  <c r="FD88" i="11"/>
  <c r="FD27" i="11"/>
  <c r="FD110" i="11" s="1"/>
  <c r="FD110" i="18" s="1"/>
  <c r="AK73" i="15"/>
  <c r="CB57" i="15"/>
  <c r="FE96" i="11"/>
  <c r="FD112" i="11"/>
  <c r="FD33" i="11"/>
  <c r="FE109" i="11"/>
  <c r="FE109" i="18" s="1"/>
  <c r="AN98" i="11" l="1"/>
  <c r="AN97" i="18"/>
  <c r="EH26" i="15"/>
  <c r="FD88" i="18"/>
  <c r="FD27" i="18"/>
  <c r="FE16" i="11"/>
  <c r="FE16" i="18" s="1"/>
  <c r="FE25" i="11"/>
  <c r="FE33" i="11" s="1"/>
  <c r="AK75" i="11"/>
  <c r="CC54" i="15"/>
  <c r="CD56" i="15" s="1"/>
  <c r="CC53" i="15"/>
  <c r="AL22" i="11"/>
  <c r="AL67" i="11"/>
  <c r="AL104" i="11"/>
  <c r="AL104" i="18" s="1"/>
  <c r="FE66" i="11"/>
  <c r="FE66" i="18" s="1"/>
  <c r="AN99" i="11" l="1"/>
  <c r="AN98" i="18"/>
  <c r="AN106" i="11"/>
  <c r="AN106" i="18" s="1"/>
  <c r="AN111" i="11"/>
  <c r="AL67" i="18"/>
  <c r="AK75" i="18"/>
  <c r="AL22" i="18"/>
  <c r="EH17" i="15"/>
  <c r="EH19" i="15" s="1"/>
  <c r="EH28" i="15"/>
  <c r="EH22" i="15" s="1"/>
  <c r="CC44" i="15"/>
  <c r="F62" i="15" s="1"/>
  <c r="CC55" i="15"/>
  <c r="CC49" i="15" s="1"/>
  <c r="EH21" i="15"/>
  <c r="EH20" i="15"/>
  <c r="FE25" i="18"/>
  <c r="FD33" i="18"/>
  <c r="AL89" i="11"/>
  <c r="FE27" i="11"/>
  <c r="FE110" i="11" s="1"/>
  <c r="FE110" i="18" s="1"/>
  <c r="FE88" i="11"/>
  <c r="FE105" i="11"/>
  <c r="FE105" i="18" s="1"/>
  <c r="AL34" i="11"/>
  <c r="AL72" i="15"/>
  <c r="AL71" i="15"/>
  <c r="CC48" i="15"/>
  <c r="F66" i="15" s="1"/>
  <c r="CC47" i="15"/>
  <c r="F65" i="15" s="1"/>
  <c r="AN112" i="11" l="1"/>
  <c r="AN112" i="18" s="1"/>
  <c r="AN111" i="18"/>
  <c r="AN99" i="18"/>
  <c r="AO95" i="11"/>
  <c r="EH23" i="15"/>
  <c r="EH31" i="15" a="1"/>
  <c r="EH31" i="15" s="1"/>
  <c r="EH32" i="15" s="1"/>
  <c r="AL89" i="18"/>
  <c r="FE88" i="18"/>
  <c r="FE27" i="18"/>
  <c r="CC46" i="15"/>
  <c r="F64" i="15" s="1"/>
  <c r="AL73" i="15"/>
  <c r="CC58" i="15"/>
  <c r="CC57" i="15" s="1"/>
  <c r="AO95" i="18" l="1"/>
  <c r="AO97" i="11"/>
  <c r="EH30" i="15"/>
  <c r="EI27" i="15" s="1"/>
  <c r="EI29" i="15" s="1"/>
  <c r="FE33" i="18"/>
  <c r="AL75" i="11"/>
  <c r="CC50" i="15"/>
  <c r="CD54" i="15"/>
  <c r="CE56" i="15" s="1"/>
  <c r="CD53" i="15"/>
  <c r="CC59" i="15"/>
  <c r="FF96" i="11"/>
  <c r="FF109" i="11"/>
  <c r="FF109" i="18" s="1"/>
  <c r="AO98" i="11" l="1"/>
  <c r="AO97" i="18"/>
  <c r="AL75" i="18"/>
  <c r="CD44" i="15"/>
  <c r="CD55" i="15"/>
  <c r="CD49" i="15" s="1"/>
  <c r="EI26" i="15"/>
  <c r="FF16" i="11"/>
  <c r="FF16" i="18" s="1"/>
  <c r="FF25" i="11"/>
  <c r="FF33" i="11" s="1"/>
  <c r="CD47" i="15"/>
  <c r="CD48" i="15"/>
  <c r="AM67" i="11"/>
  <c r="AM104" i="11"/>
  <c r="AM104" i="18" s="1"/>
  <c r="AM22" i="11"/>
  <c r="FF66" i="11"/>
  <c r="FF66" i="18" s="1"/>
  <c r="AO99" i="11" l="1"/>
  <c r="AO106" i="11"/>
  <c r="AO106" i="18" s="1"/>
  <c r="AO98" i="18"/>
  <c r="AO111" i="11"/>
  <c r="AM67" i="18"/>
  <c r="CD46" i="15"/>
  <c r="CD50" i="15" s="1"/>
  <c r="AM22" i="18"/>
  <c r="EI17" i="15"/>
  <c r="EI19" i="15" s="1"/>
  <c r="EI28" i="15"/>
  <c r="EI22" i="15" s="1"/>
  <c r="EI21" i="15"/>
  <c r="EI20" i="15"/>
  <c r="FF105" i="11"/>
  <c r="FF105" i="18" s="1"/>
  <c r="FF25" i="18"/>
  <c r="AM89" i="11"/>
  <c r="FF88" i="11"/>
  <c r="FF27" i="11"/>
  <c r="FF110" i="11" s="1"/>
  <c r="FF110" i="18" s="1"/>
  <c r="AM34" i="11"/>
  <c r="AM72" i="15"/>
  <c r="AM71" i="15"/>
  <c r="CD58" i="15"/>
  <c r="CD57" i="15" s="1"/>
  <c r="AO111" i="18" l="1"/>
  <c r="AO112" i="11"/>
  <c r="AO112" i="18" s="1"/>
  <c r="AO99" i="18"/>
  <c r="AP95" i="11"/>
  <c r="EI23" i="15"/>
  <c r="EI31" i="15" a="1"/>
  <c r="EI31" i="15" s="1"/>
  <c r="EI30" i="15" s="1"/>
  <c r="EJ26" i="15" s="1"/>
  <c r="FF27" i="18"/>
  <c r="FF88" i="18"/>
  <c r="AM89" i="18"/>
  <c r="AM73" i="15"/>
  <c r="CE54" i="15"/>
  <c r="CF56" i="15" s="1"/>
  <c r="CE53" i="15"/>
  <c r="CD59" i="15"/>
  <c r="FG109" i="11"/>
  <c r="FG109" i="18" s="1"/>
  <c r="AP97" i="11" l="1"/>
  <c r="AP97" i="18" s="1"/>
  <c r="AP95" i="18"/>
  <c r="EJ17" i="15"/>
  <c r="EJ19" i="15" s="1"/>
  <c r="EJ28" i="15"/>
  <c r="CE44" i="15"/>
  <c r="CE55" i="15"/>
  <c r="CE49" i="15" s="1"/>
  <c r="EJ27" i="15"/>
  <c r="EJ29" i="15" s="1"/>
  <c r="EI32" i="15"/>
  <c r="FF33" i="18"/>
  <c r="AM75" i="11"/>
  <c r="CE47" i="15"/>
  <c r="CE48" i="15"/>
  <c r="FG96" i="11"/>
  <c r="AN22" i="11"/>
  <c r="AN104" i="11"/>
  <c r="AN104" i="18" s="1"/>
  <c r="AN67" i="11"/>
  <c r="AP98" i="11" l="1"/>
  <c r="AP99" i="11" s="1"/>
  <c r="AQ95" i="11" s="1"/>
  <c r="AM75" i="18"/>
  <c r="AN67" i="18"/>
  <c r="CE46" i="15"/>
  <c r="CE50" i="15" s="1"/>
  <c r="AN22" i="18"/>
  <c r="EJ21" i="15"/>
  <c r="EJ20" i="15"/>
  <c r="EJ22" i="15"/>
  <c r="AN89" i="11"/>
  <c r="FG16" i="11"/>
  <c r="FG16" i="18" s="1"/>
  <c r="FG25" i="11"/>
  <c r="FG33" i="11" s="1"/>
  <c r="AN34" i="11"/>
  <c r="AN72" i="15"/>
  <c r="AN71" i="15"/>
  <c r="EJ31" i="15" a="1"/>
  <c r="EJ31" i="15" s="1"/>
  <c r="EJ30" i="15" s="1"/>
  <c r="EK27" i="15" s="1"/>
  <c r="EK29" i="15" s="1"/>
  <c r="EJ23" i="15"/>
  <c r="CE58" i="15"/>
  <c r="CE59" i="15" s="1"/>
  <c r="FG66" i="11"/>
  <c r="FG66" i="18" s="1"/>
  <c r="AP98" i="18" l="1"/>
  <c r="AP111" i="11"/>
  <c r="AP112" i="11" s="1"/>
  <c r="AP112" i="18" s="1"/>
  <c r="AP99" i="18"/>
  <c r="AP106" i="11"/>
  <c r="AP106" i="18" s="1"/>
  <c r="AQ95" i="18"/>
  <c r="AQ97" i="11"/>
  <c r="FG25" i="18"/>
  <c r="AN89" i="18"/>
  <c r="FG27" i="11"/>
  <c r="FG110" i="11" s="1"/>
  <c r="FG110" i="18" s="1"/>
  <c r="FG88" i="11"/>
  <c r="FG105" i="11"/>
  <c r="FG105" i="18" s="1"/>
  <c r="AN73" i="15"/>
  <c r="EJ32" i="15"/>
  <c r="EK26" i="15"/>
  <c r="CE57" i="15"/>
  <c r="CF54" i="15" s="1"/>
  <c r="CG56" i="15" s="1"/>
  <c r="FH96" i="11"/>
  <c r="FH109" i="11"/>
  <c r="FH109" i="18" s="1"/>
  <c r="AP111" i="18" l="1"/>
  <c r="AQ98" i="11"/>
  <c r="AQ97" i="18"/>
  <c r="EK17" i="15"/>
  <c r="EK28" i="15"/>
  <c r="EK22" i="15" s="1"/>
  <c r="FG27" i="18"/>
  <c r="FG88" i="18"/>
  <c r="FH16" i="11"/>
  <c r="FH16" i="18" s="1"/>
  <c r="FH25" i="11"/>
  <c r="AN75" i="11"/>
  <c r="EK20" i="15"/>
  <c r="EK21" i="15"/>
  <c r="CF53" i="15"/>
  <c r="FH66" i="11"/>
  <c r="FH66" i="18" s="1"/>
  <c r="AQ99" i="11" l="1"/>
  <c r="AQ106" i="11"/>
  <c r="AQ106" i="18" s="1"/>
  <c r="AQ98" i="18"/>
  <c r="AQ111" i="11"/>
  <c r="AN75" i="18"/>
  <c r="CF44" i="15"/>
  <c r="CF55" i="15"/>
  <c r="CF49" i="15" s="1"/>
  <c r="FH105" i="11"/>
  <c r="FH105" i="18" s="1"/>
  <c r="FH25" i="18"/>
  <c r="FG33" i="18"/>
  <c r="FH88" i="11"/>
  <c r="FH27" i="11"/>
  <c r="FH110" i="11" s="1"/>
  <c r="FH110" i="18" s="1"/>
  <c r="EK31" i="15" a="1"/>
  <c r="EK31" i="15" s="1"/>
  <c r="EK30" i="15" s="1"/>
  <c r="EL27" i="15" s="1"/>
  <c r="EL29" i="15" s="1"/>
  <c r="CF48" i="15"/>
  <c r="CF47" i="15"/>
  <c r="EK23" i="15"/>
  <c r="EK19" i="15"/>
  <c r="FH33" i="11"/>
  <c r="FH112" i="11"/>
  <c r="AQ111" i="18" l="1"/>
  <c r="AQ112" i="11"/>
  <c r="AQ112" i="18" s="1"/>
  <c r="AR95" i="11"/>
  <c r="AQ99" i="18"/>
  <c r="CF46" i="15"/>
  <c r="FH27" i="18"/>
  <c r="FH88" i="18"/>
  <c r="EK32" i="15"/>
  <c r="EL26" i="15"/>
  <c r="EL28" i="15" s="1"/>
  <c r="CF50" i="15"/>
  <c r="CF58" i="15"/>
  <c r="CF59" i="15" s="1"/>
  <c r="FI96" i="11"/>
  <c r="AO104" i="11"/>
  <c r="AO104" i="18" s="1"/>
  <c r="AO67" i="11"/>
  <c r="AO22" i="11"/>
  <c r="FI109" i="11"/>
  <c r="FI109" i="18" s="1"/>
  <c r="AR95" i="18" l="1"/>
  <c r="AR97" i="11"/>
  <c r="AR97" i="18" s="1"/>
  <c r="AO67" i="18"/>
  <c r="AO22" i="18"/>
  <c r="EL22" i="15"/>
  <c r="EL17" i="15"/>
  <c r="EL19" i="15" s="1"/>
  <c r="FH33" i="18"/>
  <c r="FI25" i="11"/>
  <c r="AO89" i="11"/>
  <c r="EL21" i="15"/>
  <c r="EL20" i="15"/>
  <c r="AO34" i="11"/>
  <c r="AO72" i="15"/>
  <c r="AO71" i="15"/>
  <c r="FI66" i="11"/>
  <c r="FI66" i="18" s="1"/>
  <c r="FI16" i="11"/>
  <c r="FI16" i="18" s="1"/>
  <c r="CF57" i="15"/>
  <c r="CG54" i="15" s="1"/>
  <c r="CH56" i="15" s="1"/>
  <c r="AR98" i="11" l="1"/>
  <c r="AR99" i="11" s="1"/>
  <c r="AS95" i="11" s="1"/>
  <c r="EL31" i="15" a="1"/>
  <c r="EL31" i="15" s="1"/>
  <c r="EL32" i="15" s="1"/>
  <c r="AO89" i="18"/>
  <c r="FI25" i="18"/>
  <c r="FI88" i="11"/>
  <c r="FI105" i="11"/>
  <c r="FI105" i="18" s="1"/>
  <c r="FI27" i="11"/>
  <c r="FI110" i="11" s="1"/>
  <c r="FI110" i="18" s="1"/>
  <c r="EL23" i="15"/>
  <c r="CG53" i="15"/>
  <c r="AO73" i="15"/>
  <c r="FI33" i="11"/>
  <c r="AR106" i="11" l="1"/>
  <c r="AR106" i="18" s="1"/>
  <c r="AR111" i="11"/>
  <c r="AR111" i="18" s="1"/>
  <c r="AR99" i="18"/>
  <c r="AR98" i="18"/>
  <c r="AS95" i="18"/>
  <c r="AS97" i="11"/>
  <c r="CG44" i="15"/>
  <c r="CG55" i="15"/>
  <c r="CG49" i="15" s="1"/>
  <c r="EL30" i="15"/>
  <c r="EM27" i="15" s="1"/>
  <c r="EM29" i="15" s="1"/>
  <c r="FI27" i="18"/>
  <c r="FI88" i="18"/>
  <c r="FI112" i="11"/>
  <c r="AO75" i="11"/>
  <c r="CG47" i="15"/>
  <c r="CG48" i="15"/>
  <c r="FJ96" i="11"/>
  <c r="AP22" i="11"/>
  <c r="AP67" i="11"/>
  <c r="AP104" i="11"/>
  <c r="AP104" i="18" s="1"/>
  <c r="FJ109" i="11"/>
  <c r="FJ109" i="18" s="1"/>
  <c r="AR112" i="11" l="1"/>
  <c r="AR112" i="18" s="1"/>
  <c r="AS98" i="11"/>
  <c r="AS97" i="18"/>
  <c r="AO75" i="18"/>
  <c r="AP67" i="18"/>
  <c r="CG46" i="15"/>
  <c r="AP22" i="18"/>
  <c r="EM26" i="15"/>
  <c r="FI33" i="18"/>
  <c r="AP89" i="11"/>
  <c r="FJ16" i="11"/>
  <c r="FJ16" i="18" s="1"/>
  <c r="FJ25" i="11"/>
  <c r="AP34" i="11"/>
  <c r="AP72" i="15"/>
  <c r="AP71" i="15"/>
  <c r="CG50" i="15"/>
  <c r="CG58" i="15"/>
  <c r="CG59" i="15" s="1"/>
  <c r="FJ66" i="11"/>
  <c r="FJ66" i="18" s="1"/>
  <c r="AS99" i="11" l="1"/>
  <c r="AS111" i="11"/>
  <c r="AS106" i="11"/>
  <c r="AS106" i="18" s="1"/>
  <c r="AS98" i="18"/>
  <c r="EM20" i="15"/>
  <c r="EM28" i="15"/>
  <c r="EM22" i="15" s="1"/>
  <c r="EM21" i="15"/>
  <c r="EM17" i="15"/>
  <c r="EM19" i="15" s="1"/>
  <c r="AP89" i="18"/>
  <c r="FJ25" i="18"/>
  <c r="FJ105" i="11"/>
  <c r="FJ105" i="18" s="1"/>
  <c r="FJ27" i="11"/>
  <c r="FJ110" i="11" s="1"/>
  <c r="FJ110" i="18" s="1"/>
  <c r="FJ88" i="11"/>
  <c r="CG57" i="15"/>
  <c r="CH54" i="15" s="1"/>
  <c r="CI56" i="15" s="1"/>
  <c r="AP73" i="15"/>
  <c r="FJ33" i="11"/>
  <c r="FJ112" i="11"/>
  <c r="AS111" i="18" l="1"/>
  <c r="AS112" i="11"/>
  <c r="AS112" i="18" s="1"/>
  <c r="AT95" i="11"/>
  <c r="AS99" i="18"/>
  <c r="EM31" i="15" a="1"/>
  <c r="EM31" i="15" s="1"/>
  <c r="EM30" i="15" s="1"/>
  <c r="EN27" i="15" s="1"/>
  <c r="EN29" i="15" s="1"/>
  <c r="EM23" i="15"/>
  <c r="FJ27" i="18"/>
  <c r="FJ88" i="18"/>
  <c r="AP75" i="11"/>
  <c r="CH53" i="15"/>
  <c r="AQ22" i="11"/>
  <c r="AQ67" i="11"/>
  <c r="AQ104" i="11"/>
  <c r="AQ104" i="18" s="1"/>
  <c r="AT95" i="18" l="1"/>
  <c r="AT97" i="11"/>
  <c r="AT97" i="18" s="1"/>
  <c r="AP75" i="18"/>
  <c r="AQ67" i="18"/>
  <c r="AQ22" i="18"/>
  <c r="CH44" i="15"/>
  <c r="CH55" i="15"/>
  <c r="CH49" i="15" s="1"/>
  <c r="EM32" i="15"/>
  <c r="EN26" i="15"/>
  <c r="FJ33" i="18"/>
  <c r="AQ89" i="11"/>
  <c r="AQ34" i="11"/>
  <c r="AQ72" i="15"/>
  <c r="AQ71" i="15"/>
  <c r="CH47" i="15"/>
  <c r="CH48" i="15"/>
  <c r="FK96" i="11"/>
  <c r="FK109" i="11"/>
  <c r="FK109" i="18" s="1"/>
  <c r="AT98" i="11" l="1"/>
  <c r="AT99" i="11" s="1"/>
  <c r="AU95" i="11" s="1"/>
  <c r="CH46" i="15"/>
  <c r="EN17" i="15"/>
  <c r="EN19" i="15" s="1"/>
  <c r="EN28" i="15"/>
  <c r="EN22" i="15" s="1"/>
  <c r="EN20" i="15"/>
  <c r="EN21" i="15"/>
  <c r="AQ89" i="18"/>
  <c r="FK16" i="11"/>
  <c r="FK16" i="18" s="1"/>
  <c r="FK25" i="11"/>
  <c r="CH58" i="15"/>
  <c r="CH57" i="15" s="1"/>
  <c r="CI54" i="15" s="1"/>
  <c r="CJ56" i="15" s="1"/>
  <c r="AQ73" i="15"/>
  <c r="FK66" i="11"/>
  <c r="FK66" i="18" s="1"/>
  <c r="AT98" i="18" l="1"/>
  <c r="AT111" i="11"/>
  <c r="AT112" i="11" s="1"/>
  <c r="AT112" i="18" s="1"/>
  <c r="AT106" i="11"/>
  <c r="AT106" i="18" s="1"/>
  <c r="AT99" i="18"/>
  <c r="AU97" i="11"/>
  <c r="AU95" i="18"/>
  <c r="CH50" i="15"/>
  <c r="EN23" i="15"/>
  <c r="EN31" i="15" a="1"/>
  <c r="EN31" i="15" s="1"/>
  <c r="EN30" i="15" s="1"/>
  <c r="EO27" i="15" s="1"/>
  <c r="EO29" i="15" s="1"/>
  <c r="FK25" i="18"/>
  <c r="FK88" i="11"/>
  <c r="FK27" i="11"/>
  <c r="FK110" i="11" s="1"/>
  <c r="FK110" i="18" s="1"/>
  <c r="FK105" i="11"/>
  <c r="FK105" i="18" s="1"/>
  <c r="AQ75" i="11"/>
  <c r="CH59" i="15"/>
  <c r="CI53" i="15"/>
  <c r="FK112" i="11"/>
  <c r="FK33" i="11"/>
  <c r="AT111" i="18" l="1"/>
  <c r="AU98" i="11"/>
  <c r="AU97" i="18"/>
  <c r="AQ75" i="18"/>
  <c r="CI44" i="15"/>
  <c r="CI55" i="15"/>
  <c r="CI49" i="15" s="1"/>
  <c r="EO26" i="15"/>
  <c r="EN32" i="15"/>
  <c r="FK27" i="18"/>
  <c r="FK88" i="18"/>
  <c r="CI47" i="15"/>
  <c r="CI48" i="15"/>
  <c r="FL96" i="11"/>
  <c r="AR104" i="11"/>
  <c r="AR104" i="18" s="1"/>
  <c r="AR22" i="11"/>
  <c r="AR67" i="11"/>
  <c r="FL109" i="11"/>
  <c r="FL109" i="18" s="1"/>
  <c r="AU111" i="11" l="1"/>
  <c r="AU106" i="11"/>
  <c r="AU106" i="18" s="1"/>
  <c r="AU98" i="18"/>
  <c r="AU99" i="11"/>
  <c r="AR67" i="18"/>
  <c r="CI46" i="15"/>
  <c r="AR22" i="18"/>
  <c r="EO17" i="15"/>
  <c r="EO19" i="15" s="1"/>
  <c r="EO28" i="15"/>
  <c r="EO22" i="15" s="1"/>
  <c r="EO21" i="15"/>
  <c r="EO20" i="15"/>
  <c r="FK33" i="18"/>
  <c r="AR89" i="11"/>
  <c r="FL16" i="11"/>
  <c r="FL16" i="18" s="1"/>
  <c r="FL25" i="11"/>
  <c r="AR34" i="11"/>
  <c r="AR72" i="15"/>
  <c r="AR71" i="15"/>
  <c r="CI50" i="15"/>
  <c r="CI58" i="15"/>
  <c r="CI59" i="15" s="1"/>
  <c r="FL66" i="11"/>
  <c r="FL66" i="18" s="1"/>
  <c r="AV95" i="11" l="1"/>
  <c r="AU99" i="18"/>
  <c r="AU112" i="11"/>
  <c r="AU112" i="18" s="1"/>
  <c r="AU111" i="18"/>
  <c r="EO23" i="15"/>
  <c r="EO31" i="15" a="1"/>
  <c r="EO31" i="15" s="1"/>
  <c r="EO30" i="15" s="1"/>
  <c r="EP27" i="15" s="1"/>
  <c r="EP29" i="15" s="1"/>
  <c r="AR89" i="18"/>
  <c r="FL25" i="18"/>
  <c r="FL27" i="11"/>
  <c r="FL110" i="11" s="1"/>
  <c r="FL110" i="18" s="1"/>
  <c r="FL88" i="11"/>
  <c r="FL105" i="11"/>
  <c r="FL105" i="18" s="1"/>
  <c r="CI57" i="15"/>
  <c r="CJ53" i="15" s="1"/>
  <c r="AR73" i="15"/>
  <c r="AS22" i="11"/>
  <c r="AS104" i="11"/>
  <c r="AS104" i="18" s="1"/>
  <c r="AS67" i="11"/>
  <c r="FL33" i="11"/>
  <c r="FM109" i="11"/>
  <c r="FM109" i="18" s="1"/>
  <c r="AV97" i="11" l="1"/>
  <c r="AV97" i="18" s="1"/>
  <c r="AV95" i="18"/>
  <c r="AS67" i="18"/>
  <c r="AS22" i="18"/>
  <c r="CJ44" i="15"/>
  <c r="CJ55" i="15"/>
  <c r="EO32" i="15"/>
  <c r="EP26" i="15"/>
  <c r="FL88" i="18"/>
  <c r="FL27" i="18"/>
  <c r="FL112" i="11"/>
  <c r="AS89" i="11"/>
  <c r="AS34" i="11"/>
  <c r="AS72" i="15"/>
  <c r="AS71" i="15"/>
  <c r="AR75" i="11"/>
  <c r="CJ54" i="15"/>
  <c r="CK56" i="15" s="1"/>
  <c r="FM96" i="11"/>
  <c r="AV98" i="11" l="1"/>
  <c r="AV99" i="11" s="1"/>
  <c r="AR75" i="18"/>
  <c r="CJ46" i="15"/>
  <c r="EP17" i="15"/>
  <c r="EP19" i="15" s="1"/>
  <c r="EP28" i="15"/>
  <c r="EP22" i="15" s="1"/>
  <c r="EP21" i="15"/>
  <c r="EP20" i="15"/>
  <c r="AS89" i="18"/>
  <c r="FL33" i="18"/>
  <c r="FM25" i="11"/>
  <c r="FM33" i="11" s="1"/>
  <c r="CJ49" i="15"/>
  <c r="CJ47" i="15"/>
  <c r="CJ48" i="15"/>
  <c r="FM66" i="11"/>
  <c r="FM66" i="18" s="1"/>
  <c r="FM16" i="11"/>
  <c r="FM16" i="18" s="1"/>
  <c r="AS73" i="15"/>
  <c r="CJ58" i="15"/>
  <c r="CJ59" i="15" s="1"/>
  <c r="FM112" i="11"/>
  <c r="AV98" i="18" l="1"/>
  <c r="AV106" i="11"/>
  <c r="AV106" i="18" s="1"/>
  <c r="AV111" i="11"/>
  <c r="AV112" i="11" s="1"/>
  <c r="AV112" i="18" s="1"/>
  <c r="AV99" i="18"/>
  <c r="AW95" i="11"/>
  <c r="AW97" i="11" s="1"/>
  <c r="EP23" i="15"/>
  <c r="EP31" i="15" a="1"/>
  <c r="EP31" i="15" s="1"/>
  <c r="EP30" i="15" s="1"/>
  <c r="EQ27" i="15" s="1"/>
  <c r="EQ29" i="15" s="1"/>
  <c r="FM25" i="18"/>
  <c r="FM88" i="11"/>
  <c r="FM105" i="11"/>
  <c r="FM105" i="18" s="1"/>
  <c r="FM27" i="11"/>
  <c r="FM110" i="11" s="1"/>
  <c r="FM110" i="18" s="1"/>
  <c r="AS75" i="11"/>
  <c r="CJ50" i="15"/>
  <c r="CJ57" i="15"/>
  <c r="FN109" i="11"/>
  <c r="FN109" i="18" s="1"/>
  <c r="AV111" i="18" l="1"/>
  <c r="AW95" i="18"/>
  <c r="AW98" i="11"/>
  <c r="AW97" i="18"/>
  <c r="AS75" i="18"/>
  <c r="EP32" i="15"/>
  <c r="EQ26" i="15"/>
  <c r="FM88" i="18"/>
  <c r="FM27" i="18"/>
  <c r="CK54" i="15"/>
  <c r="CL56" i="15" s="1"/>
  <c r="CK53" i="15"/>
  <c r="FN96" i="11"/>
  <c r="AW111" i="11" l="1"/>
  <c r="AW106" i="11"/>
  <c r="AW106" i="18" s="1"/>
  <c r="AW98" i="18"/>
  <c r="AW99" i="11"/>
  <c r="EQ17" i="15"/>
  <c r="EQ19" i="15" s="1"/>
  <c r="EQ28" i="15"/>
  <c r="EQ22" i="15" s="1"/>
  <c r="CK44" i="15"/>
  <c r="CK55" i="15"/>
  <c r="CK49" i="15" s="1"/>
  <c r="EQ21" i="15"/>
  <c r="EQ20" i="15"/>
  <c r="FM33" i="18"/>
  <c r="FN16" i="11"/>
  <c r="FN16" i="18" s="1"/>
  <c r="FN25" i="11"/>
  <c r="FN33" i="11" s="1"/>
  <c r="CK48" i="15"/>
  <c r="CK47" i="15"/>
  <c r="FN66" i="11"/>
  <c r="FN66" i="18" s="1"/>
  <c r="AT22" i="11"/>
  <c r="AT104" i="11"/>
  <c r="AT104" i="18" s="1"/>
  <c r="AT67" i="11"/>
  <c r="FN112" i="11"/>
  <c r="AW99" i="18" l="1"/>
  <c r="AX95" i="11"/>
  <c r="AW112" i="11"/>
  <c r="AW112" i="18" s="1"/>
  <c r="AW111" i="18"/>
  <c r="AT67" i="18"/>
  <c r="CK46" i="15"/>
  <c r="AT22" i="18"/>
  <c r="EQ23" i="15"/>
  <c r="EQ31" i="15" a="1"/>
  <c r="EQ31" i="15" s="1"/>
  <c r="EQ30" i="15" s="1"/>
  <c r="ER27" i="15" s="1"/>
  <c r="ER29" i="15" s="1"/>
  <c r="FN25" i="18"/>
  <c r="AT89" i="11"/>
  <c r="FN27" i="11"/>
  <c r="FN110" i="11" s="1"/>
  <c r="FN110" i="18" s="1"/>
  <c r="FN88" i="11"/>
  <c r="FN105" i="11"/>
  <c r="FN105" i="18" s="1"/>
  <c r="AT34" i="11"/>
  <c r="AT72" i="15"/>
  <c r="AT71" i="15"/>
  <c r="CK58" i="15"/>
  <c r="CK59" i="15" s="1"/>
  <c r="CK50" i="15"/>
  <c r="AX97" i="11" l="1"/>
  <c r="AX95" i="18"/>
  <c r="EQ32" i="15"/>
  <c r="ER26" i="15"/>
  <c r="FN88" i="18"/>
  <c r="FN27" i="18"/>
  <c r="AT89" i="18"/>
  <c r="AT73" i="15"/>
  <c r="CK57" i="15"/>
  <c r="AX98" i="11" l="1"/>
  <c r="AX97" i="18"/>
  <c r="ER17" i="15"/>
  <c r="ER19" i="15" s="1"/>
  <c r="ER28" i="15"/>
  <c r="ER22" i="15" s="1"/>
  <c r="ER20" i="15"/>
  <c r="ER21" i="15"/>
  <c r="FN33" i="18"/>
  <c r="AT75" i="11"/>
  <c r="CL54" i="15"/>
  <c r="CM56" i="15" s="1"/>
  <c r="CL53" i="15"/>
  <c r="FO96" i="11"/>
  <c r="AU104" i="11"/>
  <c r="AU104" i="18" s="1"/>
  <c r="AU67" i="11"/>
  <c r="AU22" i="11"/>
  <c r="FO109" i="11"/>
  <c r="FO109" i="18" s="1"/>
  <c r="AX98" i="18" l="1"/>
  <c r="AX106" i="11"/>
  <c r="AX106" i="18" s="1"/>
  <c r="AX111" i="11"/>
  <c r="AX99" i="11"/>
  <c r="AT75" i="18"/>
  <c r="AU67" i="18"/>
  <c r="AU22" i="18"/>
  <c r="ER23" i="15"/>
  <c r="CL44" i="15"/>
  <c r="CL55" i="15"/>
  <c r="CL49" i="15" s="1"/>
  <c r="ER31" i="15" a="1"/>
  <c r="ER31" i="15" s="1"/>
  <c r="ER32" i="15" s="1"/>
  <c r="AU89" i="11"/>
  <c r="FO16" i="11"/>
  <c r="FO16" i="18" s="1"/>
  <c r="FO25" i="11"/>
  <c r="FO33" i="11" s="1"/>
  <c r="AU34" i="11"/>
  <c r="AU72" i="15"/>
  <c r="AU71" i="15"/>
  <c r="CL47" i="15"/>
  <c r="CL48" i="15"/>
  <c r="FO66" i="11"/>
  <c r="FO66" i="18" s="1"/>
  <c r="AY95" i="11" l="1"/>
  <c r="AX99" i="18"/>
  <c r="AX111" i="18"/>
  <c r="AX112" i="11"/>
  <c r="AX112" i="18" s="1"/>
  <c r="CL46" i="15"/>
  <c r="ER30" i="15"/>
  <c r="ES26" i="15" s="1"/>
  <c r="AU89" i="18"/>
  <c r="FO25" i="18"/>
  <c r="FO27" i="11"/>
  <c r="FO110" i="11" s="1"/>
  <c r="FO110" i="18" s="1"/>
  <c r="FO88" i="11"/>
  <c r="FO105" i="11"/>
  <c r="FO105" i="18" s="1"/>
  <c r="AU73" i="15"/>
  <c r="CL58" i="15"/>
  <c r="CL59" i="15" s="1"/>
  <c r="CL50" i="15"/>
  <c r="AY95" i="18" l="1"/>
  <c r="AY97" i="11"/>
  <c r="ES17" i="15"/>
  <c r="ES19" i="15" s="1"/>
  <c r="ES28" i="15"/>
  <c r="ES27" i="15"/>
  <c r="ES29" i="15" s="1"/>
  <c r="FO88" i="18"/>
  <c r="FO27" i="18"/>
  <c r="AU75" i="11"/>
  <c r="CL57" i="15"/>
  <c r="FP96" i="11"/>
  <c r="AV104" i="11"/>
  <c r="AV104" i="18" s="1"/>
  <c r="FP109" i="11"/>
  <c r="FP109" i="18" s="1"/>
  <c r="AY98" i="11" l="1"/>
  <c r="AY97" i="18"/>
  <c r="AU75" i="18"/>
  <c r="ES22" i="15"/>
  <c r="ES21" i="15"/>
  <c r="ES20" i="15"/>
  <c r="FO33" i="18"/>
  <c r="FP16" i="11"/>
  <c r="FP16" i="18" s="1"/>
  <c r="FP25" i="11"/>
  <c r="FP33" i="11" s="1"/>
  <c r="ES23" i="15"/>
  <c r="ES31" i="15" a="1"/>
  <c r="ES31" i="15" s="1"/>
  <c r="CM54" i="15"/>
  <c r="CN56" i="15" s="1"/>
  <c r="CM53" i="15"/>
  <c r="AV22" i="11"/>
  <c r="AV67" i="11"/>
  <c r="FP66" i="11"/>
  <c r="FP66" i="18" s="1"/>
  <c r="AY99" i="11" l="1"/>
  <c r="AY111" i="11"/>
  <c r="AY98" i="18"/>
  <c r="AY106" i="11"/>
  <c r="AY106" i="18" s="1"/>
  <c r="AV67" i="18"/>
  <c r="AV22" i="18"/>
  <c r="CM44" i="15"/>
  <c r="CM55" i="15"/>
  <c r="CM49" i="15" s="1"/>
  <c r="FP105" i="11"/>
  <c r="FP105" i="18" s="1"/>
  <c r="FP25" i="18"/>
  <c r="FP88" i="11"/>
  <c r="AV89" i="11"/>
  <c r="FP27" i="11"/>
  <c r="FP110" i="11" s="1"/>
  <c r="FP110" i="18" s="1"/>
  <c r="AV34" i="11"/>
  <c r="AV72" i="15"/>
  <c r="AV71" i="15"/>
  <c r="CM47" i="15"/>
  <c r="CM48" i="15"/>
  <c r="ES32" i="15"/>
  <c r="ES30" i="15"/>
  <c r="AY112" i="11" l="1"/>
  <c r="AY112" i="18" s="1"/>
  <c r="AY111" i="18"/>
  <c r="AY99" i="18"/>
  <c r="AZ95" i="11"/>
  <c r="CM46" i="15"/>
  <c r="FP27" i="18"/>
  <c r="AV89" i="18"/>
  <c r="FP88" i="18"/>
  <c r="AV73" i="15"/>
  <c r="ET27" i="15"/>
  <c r="ET29" i="15" s="1"/>
  <c r="ET26" i="15"/>
  <c r="CM58" i="15"/>
  <c r="CM59" i="15" s="1"/>
  <c r="CM50" i="15"/>
  <c r="FQ96" i="11"/>
  <c r="FQ109" i="11"/>
  <c r="FQ109" i="18" s="1"/>
  <c r="AZ97" i="11" l="1"/>
  <c r="AZ95" i="18"/>
  <c r="ET17" i="15"/>
  <c r="ET19" i="15" s="1"/>
  <c r="ET28" i="15"/>
  <c r="ET22" i="15" s="1"/>
  <c r="FP33" i="18"/>
  <c r="FQ16" i="11"/>
  <c r="FQ16" i="18" s="1"/>
  <c r="FQ25" i="11"/>
  <c r="FQ33" i="11" s="1"/>
  <c r="AV75" i="11"/>
  <c r="ET21" i="15"/>
  <c r="ET20" i="15"/>
  <c r="CM57" i="15"/>
  <c r="CN54" i="15" s="1"/>
  <c r="CO56" i="15" s="1"/>
  <c r="AW67" i="11"/>
  <c r="FQ66" i="11"/>
  <c r="FQ66" i="18" s="1"/>
  <c r="AZ98" i="11" l="1"/>
  <c r="AZ97" i="18"/>
  <c r="AW67" i="18"/>
  <c r="AV75" i="18"/>
  <c r="FQ25" i="18"/>
  <c r="FQ88" i="11"/>
  <c r="AW89" i="11"/>
  <c r="FQ27" i="11"/>
  <c r="FQ110" i="11" s="1"/>
  <c r="FQ110" i="18" s="1"/>
  <c r="FQ105" i="11"/>
  <c r="FQ105" i="18" s="1"/>
  <c r="ET31" i="15" a="1"/>
  <c r="ET31" i="15" s="1"/>
  <c r="ET30" i="15" s="1"/>
  <c r="EU27" i="15" s="1"/>
  <c r="EU29" i="15" s="1"/>
  <c r="ET23" i="15"/>
  <c r="CN53" i="15"/>
  <c r="AW104" i="11"/>
  <c r="AW104" i="18" s="1"/>
  <c r="AW22" i="11"/>
  <c r="AZ106" i="11" l="1"/>
  <c r="AZ106" i="18" s="1"/>
  <c r="AZ111" i="11"/>
  <c r="AZ98" i="18"/>
  <c r="AZ99" i="11"/>
  <c r="AW22" i="18"/>
  <c r="CN44" i="15"/>
  <c r="CN55" i="15"/>
  <c r="CN49" i="15" s="1"/>
  <c r="FQ27" i="18"/>
  <c r="AW89" i="18"/>
  <c r="FQ88" i="18"/>
  <c r="ET32" i="15"/>
  <c r="EU26" i="15"/>
  <c r="EU28" i="15" s="1"/>
  <c r="AW34" i="11"/>
  <c r="AW72" i="15"/>
  <c r="AW71" i="15"/>
  <c r="CN48" i="15"/>
  <c r="CN47" i="15"/>
  <c r="AZ99" i="18" l="1"/>
  <c r="BA95" i="11"/>
  <c r="AZ112" i="11"/>
  <c r="AZ112" i="18" s="1"/>
  <c r="AZ111" i="18"/>
  <c r="CN46" i="15"/>
  <c r="EU22" i="15"/>
  <c r="EU17" i="15"/>
  <c r="EU19" i="15" s="1"/>
  <c r="FQ33" i="18"/>
  <c r="EU21" i="15"/>
  <c r="EU20" i="15"/>
  <c r="CN50" i="15"/>
  <c r="AW73" i="15"/>
  <c r="CN58" i="15"/>
  <c r="CN57" i="15" s="1"/>
  <c r="CO54" i="15" s="1"/>
  <c r="CP56" i="15" s="1"/>
  <c r="FR96" i="11"/>
  <c r="AX104" i="11"/>
  <c r="AX104" i="18" s="1"/>
  <c r="FR109" i="11"/>
  <c r="FR109" i="18" s="1"/>
  <c r="BA95" i="18" l="1"/>
  <c r="BA97" i="11"/>
  <c r="EU31" i="15" a="1"/>
  <c r="EU31" i="15" s="1"/>
  <c r="EU30" i="15" s="1"/>
  <c r="EV27" i="15" s="1"/>
  <c r="EV29" i="15" s="1"/>
  <c r="EU23" i="15"/>
  <c r="FR16" i="11"/>
  <c r="FR16" i="18" s="1"/>
  <c r="FR25" i="11"/>
  <c r="FR33" i="11" s="1"/>
  <c r="AW75" i="11"/>
  <c r="CN59" i="15"/>
  <c r="CO53" i="15"/>
  <c r="AX67" i="11"/>
  <c r="AX22" i="11"/>
  <c r="FR112" i="11"/>
  <c r="FR66" i="11"/>
  <c r="FR66" i="18" s="1"/>
  <c r="BA98" i="11" l="1"/>
  <c r="BA97" i="18"/>
  <c r="AX67" i="18"/>
  <c r="AW75" i="18"/>
  <c r="AX22" i="18"/>
  <c r="CO44" i="15"/>
  <c r="CO55" i="15"/>
  <c r="CO49" i="15" s="1"/>
  <c r="EU32" i="15"/>
  <c r="EV26" i="15"/>
  <c r="FR25" i="18"/>
  <c r="FR27" i="11"/>
  <c r="FR110" i="11" s="1"/>
  <c r="FR110" i="18" s="1"/>
  <c r="FR88" i="11"/>
  <c r="AX89" i="11"/>
  <c r="FR105" i="11"/>
  <c r="FR105" i="18" s="1"/>
  <c r="AX34" i="11"/>
  <c r="AX72" i="15"/>
  <c r="AX71" i="15"/>
  <c r="CO47" i="15"/>
  <c r="CO48" i="15"/>
  <c r="BA106" i="11" l="1"/>
  <c r="BA106" i="18" s="1"/>
  <c r="BA111" i="11"/>
  <c r="BA98" i="18"/>
  <c r="BA99" i="11"/>
  <c r="CO46" i="15"/>
  <c r="EV17" i="15"/>
  <c r="EV19" i="15" s="1"/>
  <c r="EV28" i="15"/>
  <c r="EV22" i="15" s="1"/>
  <c r="EV20" i="15"/>
  <c r="EV21" i="15"/>
  <c r="AX89" i="18"/>
  <c r="FR88" i="18"/>
  <c r="FR27" i="18"/>
  <c r="CO50" i="15"/>
  <c r="AX73" i="15"/>
  <c r="CO58" i="15"/>
  <c r="CO59" i="15" s="1"/>
  <c r="FS96" i="11"/>
  <c r="FS109" i="11"/>
  <c r="FS109" i="18" s="1"/>
  <c r="BB95" i="11" l="1"/>
  <c r="BA99" i="18"/>
  <c r="BA112" i="11"/>
  <c r="BA112" i="18" s="1"/>
  <c r="BA111" i="18"/>
  <c r="EV23" i="15"/>
  <c r="EV31" i="15" a="1"/>
  <c r="EV31" i="15" s="1"/>
  <c r="EV30" i="15" s="1"/>
  <c r="EW26" i="15" s="1"/>
  <c r="FR33" i="18"/>
  <c r="FS16" i="11"/>
  <c r="FS16" i="18" s="1"/>
  <c r="FS25" i="11"/>
  <c r="FS33" i="11" s="1"/>
  <c r="AX75" i="11"/>
  <c r="CO57" i="15"/>
  <c r="CP54" i="15" s="1"/>
  <c r="CQ56" i="15" s="1"/>
  <c r="AY104" i="11"/>
  <c r="AY104" i="18" s="1"/>
  <c r="AY67" i="11"/>
  <c r="AY22" i="11"/>
  <c r="FS66" i="11"/>
  <c r="FS66" i="18" s="1"/>
  <c r="BB95" i="18" l="1"/>
  <c r="BB97" i="11"/>
  <c r="BB97" i="18" s="1"/>
  <c r="AX75" i="18"/>
  <c r="AY67" i="18"/>
  <c r="AY22" i="18"/>
  <c r="EW17" i="15"/>
  <c r="EW19" i="15" s="1"/>
  <c r="EW28" i="15"/>
  <c r="EV32" i="15"/>
  <c r="EW27" i="15"/>
  <c r="EW29" i="15" s="1"/>
  <c r="FS25" i="18"/>
  <c r="AY89" i="11"/>
  <c r="FS88" i="11"/>
  <c r="FS27" i="11"/>
  <c r="FS110" i="11" s="1"/>
  <c r="FS110" i="18" s="1"/>
  <c r="FS105" i="11"/>
  <c r="FS105" i="18" s="1"/>
  <c r="AY34" i="11"/>
  <c r="AY72" i="15"/>
  <c r="AY71" i="15"/>
  <c r="CP53" i="15"/>
  <c r="BB98" i="11" l="1"/>
  <c r="BB99" i="11" s="1"/>
  <c r="BB99" i="18" s="1"/>
  <c r="CP44" i="15"/>
  <c r="CP55" i="15"/>
  <c r="CP49" i="15" s="1"/>
  <c r="EW21" i="15"/>
  <c r="EW22" i="15"/>
  <c r="EW20" i="15"/>
  <c r="AY89" i="18"/>
  <c r="FS27" i="18"/>
  <c r="FS88" i="18"/>
  <c r="CP47" i="15"/>
  <c r="CP48" i="15"/>
  <c r="AY73" i="15"/>
  <c r="EW23" i="15"/>
  <c r="EW31" i="15" a="1"/>
  <c r="EW31" i="15" s="1"/>
  <c r="FT96" i="11"/>
  <c r="AZ22" i="11"/>
  <c r="AZ104" i="11"/>
  <c r="AZ104" i="18" s="1"/>
  <c r="AZ67" i="11"/>
  <c r="FT109" i="11"/>
  <c r="FT109" i="18" s="1"/>
  <c r="BC95" i="11" l="1"/>
  <c r="BC97" i="11" s="1"/>
  <c r="BB98" i="18"/>
  <c r="BB111" i="11"/>
  <c r="BB112" i="11" s="1"/>
  <c r="BB112" i="18" s="1"/>
  <c r="BB106" i="11"/>
  <c r="BB106" i="18" s="1"/>
  <c r="AZ67" i="18"/>
  <c r="CP46" i="15"/>
  <c r="AZ22" i="18"/>
  <c r="FS33" i="18"/>
  <c r="AZ89" i="11"/>
  <c r="FT16" i="11"/>
  <c r="FT16" i="18" s="1"/>
  <c r="FT25" i="11"/>
  <c r="FT33" i="11" s="1"/>
  <c r="AY75" i="11"/>
  <c r="AZ34" i="11"/>
  <c r="AZ72" i="15"/>
  <c r="AZ71" i="15"/>
  <c r="CP50" i="15"/>
  <c r="CP58" i="15"/>
  <c r="CP57" i="15" s="1"/>
  <c r="CQ54" i="15" s="1"/>
  <c r="CR56" i="15" s="1"/>
  <c r="EW30" i="15"/>
  <c r="EW32" i="15"/>
  <c r="FT66" i="11"/>
  <c r="FT66" i="18" s="1"/>
  <c r="BC95" i="18" l="1"/>
  <c r="BB111" i="18"/>
  <c r="BC98" i="11"/>
  <c r="BC97" i="18"/>
  <c r="AY75" i="18"/>
  <c r="AZ89" i="18"/>
  <c r="FT25" i="18"/>
  <c r="FT88" i="11"/>
  <c r="FT27" i="11"/>
  <c r="FT110" i="11" s="1"/>
  <c r="FT110" i="18" s="1"/>
  <c r="FT105" i="11"/>
  <c r="FT105" i="18" s="1"/>
  <c r="AZ73" i="15"/>
  <c r="CP59" i="15"/>
  <c r="CQ53" i="15"/>
  <c r="EX27" i="15"/>
  <c r="EX29" i="15" s="1"/>
  <c r="EX26" i="15"/>
  <c r="BA67" i="11"/>
  <c r="BC98" i="18" l="1"/>
  <c r="BC106" i="11"/>
  <c r="BC106" i="18" s="1"/>
  <c r="BC111" i="11"/>
  <c r="BC99" i="11"/>
  <c r="BA67" i="18"/>
  <c r="EX17" i="15"/>
  <c r="EX19" i="15" s="1"/>
  <c r="EX28" i="15"/>
  <c r="EX22" i="15" s="1"/>
  <c r="CQ44" i="15"/>
  <c r="CQ55" i="15"/>
  <c r="CQ49" i="15" s="1"/>
  <c r="FT88" i="18"/>
  <c r="FT27" i="18"/>
  <c r="BA89" i="11"/>
  <c r="AZ75" i="11"/>
  <c r="EX21" i="15"/>
  <c r="EX20" i="15"/>
  <c r="CQ47" i="15"/>
  <c r="CQ48" i="15"/>
  <c r="FU96" i="11"/>
  <c r="BA22" i="11"/>
  <c r="BA104" i="11"/>
  <c r="BA104" i="18" s="1"/>
  <c r="FU109" i="11"/>
  <c r="FU109" i="18" s="1"/>
  <c r="BD95" i="11" l="1"/>
  <c r="BC99" i="18"/>
  <c r="BC111" i="18"/>
  <c r="BC112" i="11"/>
  <c r="BC112" i="18" s="1"/>
  <c r="AZ75" i="18"/>
  <c r="CQ46" i="15"/>
  <c r="BA22" i="18"/>
  <c r="BA89" i="18"/>
  <c r="FT33" i="18"/>
  <c r="FU16" i="11"/>
  <c r="FU16" i="18" s="1"/>
  <c r="FU25" i="11"/>
  <c r="FU33" i="11" s="1"/>
  <c r="BA34" i="11"/>
  <c r="BA72" i="15"/>
  <c r="BA71" i="15"/>
  <c r="CQ50" i="15"/>
  <c r="CQ58" i="15"/>
  <c r="CQ57" i="15" s="1"/>
  <c r="CR54" i="15" s="1"/>
  <c r="CS56" i="15" s="1"/>
  <c r="EX23" i="15"/>
  <c r="EX31" i="15" a="1"/>
  <c r="EX31" i="15" s="1"/>
  <c r="FU66" i="11"/>
  <c r="FU66" i="18" s="1"/>
  <c r="BD97" i="11" l="1"/>
  <c r="BD95" i="18"/>
  <c r="FU25" i="18"/>
  <c r="FU27" i="11"/>
  <c r="FU110" i="11" s="1"/>
  <c r="FU110" i="18" s="1"/>
  <c r="FU88" i="11"/>
  <c r="FU105" i="11"/>
  <c r="FU105" i="18" s="1"/>
  <c r="CR53" i="15"/>
  <c r="CQ59" i="15"/>
  <c r="BA73" i="15"/>
  <c r="EX30" i="15"/>
  <c r="EX32" i="15"/>
  <c r="BB22" i="11"/>
  <c r="BD98" i="11" l="1"/>
  <c r="BD97" i="18"/>
  <c r="BB22" i="18"/>
  <c r="CR44" i="15"/>
  <c r="CR55" i="15"/>
  <c r="CR49" i="15" s="1"/>
  <c r="FU88" i="18"/>
  <c r="FU27" i="18"/>
  <c r="BB34" i="11"/>
  <c r="BB72" i="15"/>
  <c r="BB71" i="15"/>
  <c r="BA75" i="11"/>
  <c r="CR48" i="15"/>
  <c r="CR47" i="15"/>
  <c r="EY27" i="15"/>
  <c r="EY29" i="15" s="1"/>
  <c r="EY26" i="15"/>
  <c r="BB67" i="11"/>
  <c r="BB104" i="11"/>
  <c r="BB104" i="18" s="1"/>
  <c r="BD106" i="11" l="1"/>
  <c r="BD106" i="18" s="1"/>
  <c r="BD98" i="18"/>
  <c r="BD111" i="11"/>
  <c r="BD99" i="11"/>
  <c r="BB67" i="18"/>
  <c r="BA75" i="18"/>
  <c r="CR46" i="15"/>
  <c r="EY17" i="15"/>
  <c r="EY19" i="15" s="1"/>
  <c r="EY28" i="15"/>
  <c r="EY22" i="15" s="1"/>
  <c r="FU33" i="18"/>
  <c r="BB89" i="11"/>
  <c r="EY20" i="15"/>
  <c r="EY21" i="15"/>
  <c r="CR50" i="15"/>
  <c r="CR58" i="15"/>
  <c r="CR57" i="15" s="1"/>
  <c r="CS54" i="15" s="1"/>
  <c r="CT56" i="15" s="1"/>
  <c r="BB73" i="15"/>
  <c r="FV96" i="11"/>
  <c r="FV109" i="11"/>
  <c r="FV109" i="18" s="1"/>
  <c r="BE95" i="11" l="1"/>
  <c r="BD99" i="18"/>
  <c r="BD111" i="18"/>
  <c r="BD112" i="11"/>
  <c r="BD112" i="18" s="1"/>
  <c r="BB89" i="18"/>
  <c r="FV16" i="11"/>
  <c r="FV16" i="18" s="1"/>
  <c r="FV25" i="11"/>
  <c r="FV33" i="11" s="1"/>
  <c r="BB75" i="11"/>
  <c r="CR59" i="15"/>
  <c r="CS53" i="15"/>
  <c r="EY31" i="15" a="1"/>
  <c r="EY31" i="15" s="1"/>
  <c r="EY30" i="15" s="1"/>
  <c r="EZ27" i="15" s="1"/>
  <c r="EZ29" i="15" s="1"/>
  <c r="EY23" i="15"/>
  <c r="FV66" i="11"/>
  <c r="FV66" i="18" s="1"/>
  <c r="BE97" i="11" l="1"/>
  <c r="BE95" i="18"/>
  <c r="BB75" i="18"/>
  <c r="CS44" i="15"/>
  <c r="CS55" i="15"/>
  <c r="CS49" i="15" s="1"/>
  <c r="FV25" i="18"/>
  <c r="FV88" i="11"/>
  <c r="FV27" i="11"/>
  <c r="FV110" i="11" s="1"/>
  <c r="FV110" i="18" s="1"/>
  <c r="FV105" i="11"/>
  <c r="FV105" i="18" s="1"/>
  <c r="CS48" i="15"/>
  <c r="CS47" i="15"/>
  <c r="EZ26" i="15"/>
  <c r="EY32" i="15"/>
  <c r="BC67" i="11"/>
  <c r="BC22" i="11"/>
  <c r="BC104" i="11"/>
  <c r="BC104" i="18" s="1"/>
  <c r="BE98" i="11" l="1"/>
  <c r="BE97" i="18"/>
  <c r="BC67" i="18"/>
  <c r="CS46" i="15"/>
  <c r="BC22" i="18"/>
  <c r="EZ17" i="15"/>
  <c r="EZ19" i="15" s="1"/>
  <c r="EZ28" i="15"/>
  <c r="EZ22" i="15" s="1"/>
  <c r="FV27" i="18"/>
  <c r="FV88" i="18"/>
  <c r="BC89" i="11"/>
  <c r="BC34" i="11"/>
  <c r="BC72" i="15"/>
  <c r="BC71" i="15"/>
  <c r="EZ20" i="15"/>
  <c r="EZ21" i="15"/>
  <c r="CS58" i="15"/>
  <c r="CS57" i="15" s="1"/>
  <c r="CT53" i="15" s="1"/>
  <c r="BE99" i="11" l="1"/>
  <c r="BE111" i="11"/>
  <c r="BE106" i="11"/>
  <c r="BE106" i="18" s="1"/>
  <c r="BE98" i="18"/>
  <c r="CS50" i="15"/>
  <c r="CT44" i="15"/>
  <c r="CT55" i="15"/>
  <c r="BC89" i="18"/>
  <c r="FV33" i="18"/>
  <c r="EZ31" i="15" a="1"/>
  <c r="EZ31" i="15" s="1"/>
  <c r="EZ32" i="15" s="1"/>
  <c r="CT54" i="15"/>
  <c r="CU56" i="15" s="1"/>
  <c r="CS59" i="15"/>
  <c r="BC73" i="15"/>
  <c r="EZ23" i="15"/>
  <c r="FW96" i="11"/>
  <c r="FW109" i="11"/>
  <c r="FW109" i="18" s="1"/>
  <c r="BE111" i="18" l="1"/>
  <c r="BE112" i="11"/>
  <c r="BE112" i="18" s="1"/>
  <c r="BE99" i="18"/>
  <c r="BF95" i="11"/>
  <c r="CT46" i="15"/>
  <c r="EZ30" i="15"/>
  <c r="FA27" i="15" s="1"/>
  <c r="FA29" i="15" s="1"/>
  <c r="FW16" i="11"/>
  <c r="FW16" i="18" s="1"/>
  <c r="FW25" i="11"/>
  <c r="FW33" i="11" s="1"/>
  <c r="BC75" i="11"/>
  <c r="CT49" i="15"/>
  <c r="CT48" i="15"/>
  <c r="CT47" i="15"/>
  <c r="CT58" i="15"/>
  <c r="CT59" i="15" s="1"/>
  <c r="BD22" i="11"/>
  <c r="BD104" i="11"/>
  <c r="BD104" i="18" s="1"/>
  <c r="BD67" i="11"/>
  <c r="FW66" i="11"/>
  <c r="FW66" i="18" s="1"/>
  <c r="BF97" i="11" l="1"/>
  <c r="BF95" i="18"/>
  <c r="BC75" i="18"/>
  <c r="BD67" i="18"/>
  <c r="BD22" i="18"/>
  <c r="FW25" i="18"/>
  <c r="BD89" i="11"/>
  <c r="FW27" i="11"/>
  <c r="FW110" i="11" s="1"/>
  <c r="FW110" i="18" s="1"/>
  <c r="FW105" i="11"/>
  <c r="FW105" i="18" s="1"/>
  <c r="FA26" i="15"/>
  <c r="FA28" i="15" s="1"/>
  <c r="FW88" i="11"/>
  <c r="BD34" i="11"/>
  <c r="BD72" i="15"/>
  <c r="BD71" i="15"/>
  <c r="CT50" i="15"/>
  <c r="CT57" i="15"/>
  <c r="BF98" i="11" l="1"/>
  <c r="BF97" i="18"/>
  <c r="FA22" i="15"/>
  <c r="FA17" i="15"/>
  <c r="FA19" i="15" s="1"/>
  <c r="FW27" i="18"/>
  <c r="FW88" i="18"/>
  <c r="BD89" i="18"/>
  <c r="FA21" i="15"/>
  <c r="FA20" i="15"/>
  <c r="BD73" i="15"/>
  <c r="CU54" i="15"/>
  <c r="CV56" i="15" s="1"/>
  <c r="CU53" i="15"/>
  <c r="BE67" i="11"/>
  <c r="BF106" i="11" l="1"/>
  <c r="BF106" i="18" s="1"/>
  <c r="BF111" i="11"/>
  <c r="BF98" i="18"/>
  <c r="BF99" i="11"/>
  <c r="BE67" i="18"/>
  <c r="CU44" i="15"/>
  <c r="CU55" i="15"/>
  <c r="CU49" i="15" s="1"/>
  <c r="FA31" i="15" a="1"/>
  <c r="FA31" i="15" s="1"/>
  <c r="FA32" i="15" s="1"/>
  <c r="FA23" i="15"/>
  <c r="FW33" i="18"/>
  <c r="BE89" i="11"/>
  <c r="BD75" i="11"/>
  <c r="CU47" i="15"/>
  <c r="CU48" i="15"/>
  <c r="FX96" i="11"/>
  <c r="BE22" i="11"/>
  <c r="BE104" i="11"/>
  <c r="BE104" i="18" s="1"/>
  <c r="FX109" i="11"/>
  <c r="FX109" i="18" s="1"/>
  <c r="BF99" i="18" l="1"/>
  <c r="BG95" i="11"/>
  <c r="BF111" i="18"/>
  <c r="BF112" i="11"/>
  <c r="BF112" i="18" s="1"/>
  <c r="BD75" i="18"/>
  <c r="CU46" i="15"/>
  <c r="BE22" i="18"/>
  <c r="FA30" i="15"/>
  <c r="FB27" i="15" s="1"/>
  <c r="FB29" i="15" s="1"/>
  <c r="BE89" i="18"/>
  <c r="FX16" i="11"/>
  <c r="FX16" i="18" s="1"/>
  <c r="FX25" i="11"/>
  <c r="FX33" i="11" s="1"/>
  <c r="BE34" i="11"/>
  <c r="BE72" i="15"/>
  <c r="BE71" i="15"/>
  <c r="CU58" i="15"/>
  <c r="CU59" i="15" s="1"/>
  <c r="CU50" i="15"/>
  <c r="BF104" i="11"/>
  <c r="BF104" i="18" s="1"/>
  <c r="FX66" i="11"/>
  <c r="FX66" i="18" s="1"/>
  <c r="BG95" i="18" l="1"/>
  <c r="BG97" i="11"/>
  <c r="FB26" i="15"/>
  <c r="FX105" i="11"/>
  <c r="FX105" i="18" s="1"/>
  <c r="FX25" i="18"/>
  <c r="FX27" i="11"/>
  <c r="FX110" i="11" s="1"/>
  <c r="FX110" i="18" s="1"/>
  <c r="FX88" i="11"/>
  <c r="BE73" i="15"/>
  <c r="CU57" i="15"/>
  <c r="BF22" i="11"/>
  <c r="BF67" i="11"/>
  <c r="BG98" i="11" l="1"/>
  <c r="BG97" i="18"/>
  <c r="BF67" i="18"/>
  <c r="BF22" i="18"/>
  <c r="FB17" i="15"/>
  <c r="FB19" i="15" s="1"/>
  <c r="FB28" i="15"/>
  <c r="FB22" i="15" s="1"/>
  <c r="FB21" i="15"/>
  <c r="FB20" i="15"/>
  <c r="FX88" i="18"/>
  <c r="FX27" i="18"/>
  <c r="BF89" i="11"/>
  <c r="BF34" i="11"/>
  <c r="BF72" i="15"/>
  <c r="BF71" i="15"/>
  <c r="BE75" i="11"/>
  <c r="CV54" i="15"/>
  <c r="CW56" i="15" s="1"/>
  <c r="CV53" i="15"/>
  <c r="FY96" i="11"/>
  <c r="FY109" i="11"/>
  <c r="FY109" i="18" s="1"/>
  <c r="BG98" i="18" l="1"/>
  <c r="BG111" i="11"/>
  <c r="BG106" i="11"/>
  <c r="BG106" i="18" s="1"/>
  <c r="BG99" i="11"/>
  <c r="BE75" i="18"/>
  <c r="FB23" i="15"/>
  <c r="CV44" i="15"/>
  <c r="CV55" i="15"/>
  <c r="CV49" i="15" s="1"/>
  <c r="FB31" i="15" a="1"/>
  <c r="FB31" i="15" s="1"/>
  <c r="FB32" i="15" s="1"/>
  <c r="BF89" i="18"/>
  <c r="FX33" i="18"/>
  <c r="FY16" i="11"/>
  <c r="FY16" i="18" s="1"/>
  <c r="FY25" i="11"/>
  <c r="FY33" i="11" s="1"/>
  <c r="CV48" i="15"/>
  <c r="CV47" i="15"/>
  <c r="BF73" i="15"/>
  <c r="BG104" i="11"/>
  <c r="BG104" i="18" s="1"/>
  <c r="FY66" i="11"/>
  <c r="FY66" i="18" s="1"/>
  <c r="FY112" i="11"/>
  <c r="BG99" i="18" l="1"/>
  <c r="BH95" i="11"/>
  <c r="BG112" i="11"/>
  <c r="BG112" i="18" s="1"/>
  <c r="BG111" i="18"/>
  <c r="CV46" i="15"/>
  <c r="FB30" i="15"/>
  <c r="FC27" i="15" s="1"/>
  <c r="FC29" i="15" s="1"/>
  <c r="FY25" i="18"/>
  <c r="FY27" i="11"/>
  <c r="FY110" i="11" s="1"/>
  <c r="FY110" i="18" s="1"/>
  <c r="FY88" i="11"/>
  <c r="FY105" i="11"/>
  <c r="FY105" i="18" s="1"/>
  <c r="BF75" i="11"/>
  <c r="CV58" i="15"/>
  <c r="CV57" i="15" s="1"/>
  <c r="CV50" i="15"/>
  <c r="BG22" i="11"/>
  <c r="BG67" i="11"/>
  <c r="BH95" i="18" l="1"/>
  <c r="BH97" i="11"/>
  <c r="BF75" i="18"/>
  <c r="BG67" i="18"/>
  <c r="BG22" i="18"/>
  <c r="FC26" i="15"/>
  <c r="FY88" i="18"/>
  <c r="FY27" i="18"/>
  <c r="BG89" i="11"/>
  <c r="BG34" i="11"/>
  <c r="BG72" i="15"/>
  <c r="BG71" i="15"/>
  <c r="CV59" i="15"/>
  <c r="CW54" i="15"/>
  <c r="CX56" i="15" s="1"/>
  <c r="CW53" i="15"/>
  <c r="FZ96" i="11"/>
  <c r="FZ109" i="11"/>
  <c r="FZ109" i="18" s="1"/>
  <c r="BH98" i="11" l="1"/>
  <c r="BH97" i="18"/>
  <c r="FC17" i="15"/>
  <c r="FC19" i="15" s="1"/>
  <c r="FC28" i="15"/>
  <c r="FC22" i="15" s="1"/>
  <c r="CW44" i="15"/>
  <c r="CW46" i="15" s="1"/>
  <c r="CW55" i="15"/>
  <c r="CW49" i="15" s="1"/>
  <c r="F67" i="15" s="1"/>
  <c r="F68" i="15" s="1"/>
  <c r="FC21" i="15"/>
  <c r="FC20" i="15"/>
  <c r="BG89" i="18"/>
  <c r="FY33" i="18"/>
  <c r="FZ16" i="11"/>
  <c r="FZ16" i="18" s="1"/>
  <c r="FZ25" i="11"/>
  <c r="FZ33" i="11" s="1"/>
  <c r="CW48" i="15"/>
  <c r="CW47" i="15"/>
  <c r="BG73" i="15"/>
  <c r="FZ66" i="11"/>
  <c r="FZ66" i="18" s="1"/>
  <c r="BH106" i="11" l="1"/>
  <c r="BH106" i="18" s="1"/>
  <c r="BH111" i="11"/>
  <c r="BH98" i="18"/>
  <c r="BH99" i="11"/>
  <c r="FC23" i="15"/>
  <c r="FC31" i="15" a="1"/>
  <c r="FC31" i="15" s="1"/>
  <c r="FC32" i="15" s="1"/>
  <c r="FZ25" i="18"/>
  <c r="FZ27" i="11"/>
  <c r="FZ110" i="11" s="1"/>
  <c r="FZ110" i="18" s="1"/>
  <c r="FZ88" i="11"/>
  <c r="FZ105" i="11"/>
  <c r="FZ105" i="18" s="1"/>
  <c r="BG75" i="11"/>
  <c r="CW58" i="15"/>
  <c r="CW57" i="15" s="1"/>
  <c r="CW50" i="15"/>
  <c r="BH22" i="11"/>
  <c r="BH104" i="11"/>
  <c r="BH104" i="18" s="1"/>
  <c r="BH67" i="11"/>
  <c r="BI95" i="11" l="1"/>
  <c r="BH99" i="18"/>
  <c r="BH112" i="11"/>
  <c r="BH112" i="18" s="1"/>
  <c r="BH111" i="18"/>
  <c r="BG75" i="18"/>
  <c r="BH67" i="18"/>
  <c r="BH22" i="18"/>
  <c r="FC30" i="15"/>
  <c r="FD26" i="15" s="1"/>
  <c r="FZ88" i="18"/>
  <c r="FZ27" i="18"/>
  <c r="BH89" i="11"/>
  <c r="BH34" i="11"/>
  <c r="BH72" i="15"/>
  <c r="BH71" i="15"/>
  <c r="CX54" i="15"/>
  <c r="CY56" i="15" s="1"/>
  <c r="CX53" i="15"/>
  <c r="CW59" i="15"/>
  <c r="BI95" i="18" l="1"/>
  <c r="BI97" i="11"/>
  <c r="FD17" i="15"/>
  <c r="FD19" i="15" s="1"/>
  <c r="FD28" i="15"/>
  <c r="FD31" i="15" s="1" a="1"/>
  <c r="FD31" i="15" s="1"/>
  <c r="FD30" i="15" s="1"/>
  <c r="CX44" i="15"/>
  <c r="CX46" i="15" s="1"/>
  <c r="CX55" i="15"/>
  <c r="CX49" i="15" s="1"/>
  <c r="FD27" i="15"/>
  <c r="FD29" i="15" s="1"/>
  <c r="BH89" i="18"/>
  <c r="FZ33" i="18"/>
  <c r="CX47" i="15"/>
  <c r="CX48" i="15"/>
  <c r="BH73" i="15"/>
  <c r="GA96" i="11"/>
  <c r="BI67" i="11"/>
  <c r="GA109" i="11"/>
  <c r="GA109" i="18" s="1"/>
  <c r="BI98" i="11" l="1"/>
  <c r="BI97" i="18"/>
  <c r="BI67" i="18"/>
  <c r="FD23" i="15"/>
  <c r="FD21" i="15"/>
  <c r="FD20" i="15"/>
  <c r="FD32" i="15"/>
  <c r="FD22" i="15"/>
  <c r="BI89" i="11"/>
  <c r="GA16" i="11"/>
  <c r="GA16" i="18" s="1"/>
  <c r="GA25" i="11"/>
  <c r="GA33" i="11" s="1"/>
  <c r="BH75" i="11"/>
  <c r="FE27" i="15"/>
  <c r="FE29" i="15" s="1"/>
  <c r="FE26" i="15"/>
  <c r="CX58" i="15"/>
  <c r="CX59" i="15" s="1"/>
  <c r="CX50" i="15"/>
  <c r="BI22" i="11"/>
  <c r="BI104" i="11"/>
  <c r="BI104" i="18" s="1"/>
  <c r="GA66" i="11"/>
  <c r="GA66" i="18" s="1"/>
  <c r="BI106" i="11" l="1"/>
  <c r="BI106" i="18" s="1"/>
  <c r="BI111" i="11"/>
  <c r="BI98" i="18"/>
  <c r="BI99" i="11"/>
  <c r="BH75" i="18"/>
  <c r="BI22" i="18"/>
  <c r="FE17" i="15"/>
  <c r="FE19" i="15" s="1"/>
  <c r="FE28" i="15"/>
  <c r="FE22" i="15" s="1"/>
  <c r="BI89" i="18"/>
  <c r="GA25" i="18"/>
  <c r="GA27" i="11"/>
  <c r="GA110" i="11" s="1"/>
  <c r="GA110" i="18" s="1"/>
  <c r="GA88" i="11"/>
  <c r="GA105" i="11"/>
  <c r="GA105" i="18" s="1"/>
  <c r="BI34" i="11"/>
  <c r="BI72" i="15"/>
  <c r="BI71" i="15"/>
  <c r="FE21" i="15"/>
  <c r="FE20" i="15"/>
  <c r="CX57" i="15"/>
  <c r="BJ95" i="11" l="1"/>
  <c r="BI99" i="18"/>
  <c r="BI111" i="18"/>
  <c r="BI112" i="11"/>
  <c r="BI112" i="18" s="1"/>
  <c r="GA88" i="18"/>
  <c r="GA27" i="18"/>
  <c r="BI73" i="15"/>
  <c r="FE23" i="15"/>
  <c r="FE31" i="15" a="1"/>
  <c r="FE31" i="15" s="1"/>
  <c r="CY54" i="15"/>
  <c r="CZ56" i="15" s="1"/>
  <c r="CY53" i="15"/>
  <c r="GB96" i="11"/>
  <c r="BJ104" i="11"/>
  <c r="BJ104" i="18" s="1"/>
  <c r="GB109" i="11"/>
  <c r="GB109" i="18" s="1"/>
  <c r="BJ95" i="18" l="1"/>
  <c r="BJ97" i="11"/>
  <c r="CY44" i="15"/>
  <c r="CY46" i="15" s="1"/>
  <c r="CY55" i="15"/>
  <c r="CY49" i="15" s="1"/>
  <c r="GA33" i="18"/>
  <c r="GB16" i="11"/>
  <c r="GB16" i="18" s="1"/>
  <c r="GB25" i="11"/>
  <c r="GB33" i="11" s="1"/>
  <c r="BI75" i="11"/>
  <c r="CY47" i="15"/>
  <c r="CY48" i="15"/>
  <c r="FE30" i="15"/>
  <c r="FE32" i="15"/>
  <c r="BJ22" i="11"/>
  <c r="BJ67" i="11"/>
  <c r="GB66" i="11"/>
  <c r="GB66" i="18" s="1"/>
  <c r="BJ98" i="11" l="1"/>
  <c r="BJ97" i="18"/>
  <c r="BI75" i="18"/>
  <c r="BJ67" i="18"/>
  <c r="BJ22" i="18"/>
  <c r="GB25" i="18"/>
  <c r="GB27" i="11"/>
  <c r="GB110" i="11" s="1"/>
  <c r="GB110" i="18" s="1"/>
  <c r="BJ89" i="11"/>
  <c r="GB88" i="11"/>
  <c r="GB105" i="11"/>
  <c r="GB105" i="18" s="1"/>
  <c r="BJ34" i="11"/>
  <c r="BJ72" i="15"/>
  <c r="BJ71" i="15"/>
  <c r="FF27" i="15"/>
  <c r="FF29" i="15" s="1"/>
  <c r="FF26" i="15"/>
  <c r="CY58" i="15"/>
  <c r="CY57" i="15" s="1"/>
  <c r="CY50" i="15"/>
  <c r="BJ106" i="11" l="1"/>
  <c r="BJ106" i="18" s="1"/>
  <c r="BJ98" i="18"/>
  <c r="BJ111" i="11"/>
  <c r="BJ99" i="11"/>
  <c r="FF17" i="15"/>
  <c r="FF19" i="15" s="1"/>
  <c r="FF28" i="15"/>
  <c r="FF22" i="15" s="1"/>
  <c r="GB88" i="18"/>
  <c r="BJ89" i="18"/>
  <c r="GB27" i="18"/>
  <c r="FF21" i="15"/>
  <c r="FF20" i="15"/>
  <c r="BJ73" i="15"/>
  <c r="CZ54" i="15"/>
  <c r="DA56" i="15" s="1"/>
  <c r="CZ53" i="15"/>
  <c r="CY59" i="15"/>
  <c r="GC96" i="11"/>
  <c r="BK104" i="11"/>
  <c r="BK104" i="18" s="1"/>
  <c r="BK22" i="11"/>
  <c r="BK67" i="11"/>
  <c r="GC109" i="11"/>
  <c r="GC109" i="18" s="1"/>
  <c r="BK95" i="11" l="1"/>
  <c r="BJ99" i="18"/>
  <c r="BJ111" i="18"/>
  <c r="BJ112" i="11"/>
  <c r="BJ112" i="18" s="1"/>
  <c r="BK67" i="18"/>
  <c r="BK22" i="18"/>
  <c r="CZ44" i="15"/>
  <c r="CZ46" i="15" s="1"/>
  <c r="CZ55" i="15"/>
  <c r="CZ49" i="15" s="1"/>
  <c r="GB33" i="18"/>
  <c r="BK89" i="11"/>
  <c r="GC16" i="11"/>
  <c r="GC16" i="18" s="1"/>
  <c r="GC25" i="11"/>
  <c r="GC33" i="11" s="1"/>
  <c r="BK34" i="11"/>
  <c r="BK72" i="15"/>
  <c r="BK71" i="15"/>
  <c r="CZ48" i="15"/>
  <c r="CZ47" i="15"/>
  <c r="BJ75" i="11"/>
  <c r="FF23" i="15"/>
  <c r="FF31" i="15" a="1"/>
  <c r="FF31" i="15" s="1"/>
  <c r="BL22" i="11"/>
  <c r="BL22" i="18" s="1"/>
  <c r="GC66" i="11"/>
  <c r="GC66" i="18" s="1"/>
  <c r="BK95" i="18" l="1"/>
  <c r="BK97" i="11"/>
  <c r="BJ75" i="18"/>
  <c r="GC25" i="18"/>
  <c r="BK89" i="18"/>
  <c r="GC27" i="11"/>
  <c r="GC110" i="11" s="1"/>
  <c r="GC110" i="18" s="1"/>
  <c r="GC88" i="11"/>
  <c r="GC105" i="11"/>
  <c r="GC105" i="18" s="1"/>
  <c r="BL34" i="11"/>
  <c r="BL72" i="15"/>
  <c r="BL71" i="15"/>
  <c r="BK73" i="15"/>
  <c r="FF30" i="15"/>
  <c r="FF32" i="15"/>
  <c r="CZ58" i="15"/>
  <c r="CZ57" i="15" s="1"/>
  <c r="CZ50" i="15"/>
  <c r="BL67" i="11"/>
  <c r="BL104" i="11"/>
  <c r="BL104" i="18" s="1"/>
  <c r="BK98" i="11" l="1"/>
  <c r="BK97" i="18"/>
  <c r="BL67" i="18"/>
  <c r="GC88" i="18"/>
  <c r="GC27" i="18"/>
  <c r="BL89" i="11"/>
  <c r="BK75" i="11"/>
  <c r="BL73" i="15"/>
  <c r="FG27" i="15"/>
  <c r="FG29" i="15" s="1"/>
  <c r="FG26" i="15"/>
  <c r="DA54" i="15"/>
  <c r="DB56" i="15" s="1"/>
  <c r="DA53" i="15"/>
  <c r="CZ59" i="15"/>
  <c r="GD96" i="11"/>
  <c r="GD109" i="11"/>
  <c r="GD109" i="18" s="1"/>
  <c r="BK98" i="18" l="1"/>
  <c r="BK106" i="11"/>
  <c r="BK106" i="18" s="1"/>
  <c r="BK111" i="11"/>
  <c r="BK99" i="11"/>
  <c r="BK75" i="18"/>
  <c r="FG17" i="15"/>
  <c r="FG19" i="15" s="1"/>
  <c r="FG28" i="15"/>
  <c r="FG22" i="15" s="1"/>
  <c r="DA44" i="15"/>
  <c r="DA46" i="15" s="1"/>
  <c r="DA55" i="15"/>
  <c r="DA49" i="15" s="1"/>
  <c r="GC33" i="18"/>
  <c r="BL89" i="18"/>
  <c r="BL75" i="11"/>
  <c r="GD16" i="11"/>
  <c r="GD16" i="18" s="1"/>
  <c r="GD25" i="11"/>
  <c r="GD33" i="11" s="1"/>
  <c r="FG21" i="15"/>
  <c r="FG20" i="15"/>
  <c r="DA48" i="15"/>
  <c r="DA47" i="15"/>
  <c r="GD66" i="11"/>
  <c r="GD66" i="18" s="1"/>
  <c r="BL95" i="11" l="1"/>
  <c r="BK99" i="18"/>
  <c r="BK112" i="11"/>
  <c r="BK112" i="18" s="1"/>
  <c r="BK111" i="18"/>
  <c r="BL75" i="18"/>
  <c r="GD25" i="18"/>
  <c r="GD27" i="11"/>
  <c r="GD110" i="11" s="1"/>
  <c r="GD110" i="18" s="1"/>
  <c r="GD88" i="11"/>
  <c r="GD105" i="11"/>
  <c r="GD105" i="18" s="1"/>
  <c r="CX112" i="11"/>
  <c r="FG23" i="15"/>
  <c r="FG31" i="15" a="1"/>
  <c r="FG31" i="15" s="1"/>
  <c r="DA58" i="15"/>
  <c r="DA57" i="15" s="1"/>
  <c r="DA50" i="15"/>
  <c r="BL95" i="18" l="1"/>
  <c r="BL97" i="11"/>
  <c r="GD27" i="18"/>
  <c r="GD88" i="18"/>
  <c r="FG30" i="15"/>
  <c r="FG32" i="15"/>
  <c r="DB54" i="15"/>
  <c r="DC56" i="15" s="1"/>
  <c r="DB53" i="15"/>
  <c r="DA59" i="15"/>
  <c r="GE96" i="11"/>
  <c r="GE109" i="11"/>
  <c r="GE109" i="18" s="1"/>
  <c r="BL98" i="11" l="1"/>
  <c r="BL97" i="18"/>
  <c r="DB44" i="15"/>
  <c r="DB46" i="15" s="1"/>
  <c r="DB55" i="15"/>
  <c r="DB49" i="15" s="1"/>
  <c r="GD33" i="18"/>
  <c r="CY112" i="11"/>
  <c r="GE16" i="11"/>
  <c r="GE16" i="18" s="1"/>
  <c r="GE25" i="11"/>
  <c r="GE33" i="11" s="1"/>
  <c r="DB47" i="15"/>
  <c r="DB48" i="15"/>
  <c r="FH27" i="15"/>
  <c r="FH29" i="15" s="1"/>
  <c r="FH26" i="15"/>
  <c r="GE66" i="11"/>
  <c r="GE66" i="18" s="1"/>
  <c r="BL99" i="11" l="1"/>
  <c r="BL111" i="11"/>
  <c r="BL98" i="18"/>
  <c r="BL106" i="11"/>
  <c r="BL106" i="18" s="1"/>
  <c r="FH17" i="15"/>
  <c r="FH19" i="15" s="1"/>
  <c r="FH28" i="15"/>
  <c r="FH22" i="15" s="1"/>
  <c r="GE25" i="18"/>
  <c r="GE88" i="11"/>
  <c r="GE27" i="11"/>
  <c r="GE110" i="11" s="1"/>
  <c r="GE110" i="18" s="1"/>
  <c r="GE105" i="11"/>
  <c r="GE105" i="18" s="1"/>
  <c r="FH21" i="15"/>
  <c r="FH20" i="15"/>
  <c r="DB58" i="15"/>
  <c r="DB57" i="15" s="1"/>
  <c r="DB50" i="15"/>
  <c r="GF96" i="11"/>
  <c r="BM67" i="11"/>
  <c r="BM104" i="11"/>
  <c r="BM104" i="18" s="1"/>
  <c r="BM22" i="11"/>
  <c r="GF109" i="11"/>
  <c r="GF109" i="18" s="1"/>
  <c r="BL112" i="11" l="1"/>
  <c r="BL112" i="18" s="1"/>
  <c r="BL111" i="18"/>
  <c r="BL99" i="18"/>
  <c r="BM95" i="11"/>
  <c r="BM67" i="18"/>
  <c r="BM22" i="18"/>
  <c r="GE88" i="18"/>
  <c r="GE27" i="18"/>
  <c r="BM89" i="11"/>
  <c r="CZ112" i="11"/>
  <c r="GF16" i="11"/>
  <c r="GF16" i="18" s="1"/>
  <c r="GF25" i="11"/>
  <c r="GF33" i="11" s="1"/>
  <c r="BM34" i="11"/>
  <c r="BM72" i="15"/>
  <c r="BM71" i="15"/>
  <c r="FH23" i="15"/>
  <c r="FH31" i="15" a="1"/>
  <c r="FH31" i="15" s="1"/>
  <c r="FH30" i="15" s="1"/>
  <c r="DC54" i="15"/>
  <c r="DD56" i="15" s="1"/>
  <c r="DC53" i="15"/>
  <c r="DB59" i="15"/>
  <c r="GF66" i="11"/>
  <c r="GF66" i="18" s="1"/>
  <c r="GF112" i="11"/>
  <c r="BM95" i="18" l="1"/>
  <c r="BM97" i="11"/>
  <c r="DC44" i="15"/>
  <c r="DC46" i="15" s="1"/>
  <c r="DC55" i="15"/>
  <c r="DC49" i="15" s="1"/>
  <c r="GF25" i="18"/>
  <c r="GE33" i="18"/>
  <c r="BM89" i="18"/>
  <c r="GF27" i="11"/>
  <c r="GF110" i="11" s="1"/>
  <c r="GF110" i="18" s="1"/>
  <c r="GF88" i="11"/>
  <c r="GF105" i="11"/>
  <c r="GF105" i="18" s="1"/>
  <c r="DC47" i="15"/>
  <c r="DC48" i="15"/>
  <c r="BM73" i="15"/>
  <c r="FI27" i="15"/>
  <c r="FI29" i="15" s="1"/>
  <c r="FI26" i="15"/>
  <c r="FH32" i="15"/>
  <c r="BM98" i="11" l="1"/>
  <c r="BM97" i="18"/>
  <c r="FI17" i="15"/>
  <c r="FI19" i="15" s="1"/>
  <c r="FI28" i="15"/>
  <c r="FI22" i="15" s="1"/>
  <c r="GF88" i="18"/>
  <c r="GF27" i="18"/>
  <c r="DA112" i="11"/>
  <c r="FI20" i="15"/>
  <c r="FI21" i="15"/>
  <c r="BM75" i="11"/>
  <c r="DC58" i="15"/>
  <c r="DC59" i="15" s="1"/>
  <c r="DC50" i="15"/>
  <c r="GG96" i="11"/>
  <c r="BN22" i="11"/>
  <c r="BN67" i="11"/>
  <c r="BN104" i="11"/>
  <c r="BN104" i="18" s="1"/>
  <c r="GG109" i="11"/>
  <c r="GG109" i="18" s="1"/>
  <c r="BM99" i="11" l="1"/>
  <c r="BM111" i="11"/>
  <c r="BM106" i="11"/>
  <c r="BM106" i="18" s="1"/>
  <c r="BM98" i="18"/>
  <c r="BN67" i="18"/>
  <c r="BM75" i="18"/>
  <c r="BN22" i="18"/>
  <c r="GF33" i="18"/>
  <c r="BN89" i="11"/>
  <c r="GG16" i="11"/>
  <c r="GG16" i="18" s="1"/>
  <c r="GG25" i="11"/>
  <c r="GG33" i="11" s="1"/>
  <c r="BN34" i="11"/>
  <c r="BN72" i="15"/>
  <c r="BN71" i="15"/>
  <c r="FI31" i="15" a="1"/>
  <c r="FI31" i="15" s="1"/>
  <c r="FI30" i="15" s="1"/>
  <c r="FJ27" i="15" s="1"/>
  <c r="FJ29" i="15" s="1"/>
  <c r="FI23" i="15"/>
  <c r="DC57" i="15"/>
  <c r="GG66" i="11"/>
  <c r="GG66" i="18" s="1"/>
  <c r="BM111" i="18" l="1"/>
  <c r="BM112" i="11"/>
  <c r="BM112" i="18" s="1"/>
  <c r="BN95" i="11"/>
  <c r="BM99" i="18"/>
  <c r="BN89" i="18"/>
  <c r="GG25" i="18"/>
  <c r="GG105" i="11"/>
  <c r="GG105" i="18" s="1"/>
  <c r="GG88" i="11"/>
  <c r="GG27" i="11"/>
  <c r="GG110" i="11" s="1"/>
  <c r="GG110" i="18" s="1"/>
  <c r="BN73" i="15"/>
  <c r="FJ26" i="15"/>
  <c r="FI32" i="15"/>
  <c r="DD54" i="15"/>
  <c r="DE56" i="15" s="1"/>
  <c r="DD53" i="15"/>
  <c r="BN97" i="11" l="1"/>
  <c r="BN95" i="18"/>
  <c r="FJ17" i="15"/>
  <c r="FJ19" i="15" s="1"/>
  <c r="FJ28" i="15"/>
  <c r="FJ22" i="15" s="1"/>
  <c r="DD44" i="15"/>
  <c r="DD46" i="15" s="1"/>
  <c r="DD55" i="15"/>
  <c r="DD49" i="15" s="1"/>
  <c r="GG27" i="18"/>
  <c r="GG88" i="18"/>
  <c r="DD48" i="15"/>
  <c r="DD47" i="15"/>
  <c r="FJ21" i="15"/>
  <c r="FJ20" i="15"/>
  <c r="BN75" i="11"/>
  <c r="BO67" i="11"/>
  <c r="BO104" i="11"/>
  <c r="BO104" i="18" s="1"/>
  <c r="BO22" i="11"/>
  <c r="BN98" i="11" l="1"/>
  <c r="BN97" i="18"/>
  <c r="BO67" i="18"/>
  <c r="BN75" i="18"/>
  <c r="BO22" i="18"/>
  <c r="GG33" i="18"/>
  <c r="BO89" i="11"/>
  <c r="DC112" i="11"/>
  <c r="BO34" i="11"/>
  <c r="BO72" i="15"/>
  <c r="BO71" i="15"/>
  <c r="FJ23" i="15"/>
  <c r="FJ31" i="15" a="1"/>
  <c r="FJ31" i="15" s="1"/>
  <c r="DD58" i="15"/>
  <c r="DD57" i="15" s="1"/>
  <c r="DD50" i="15"/>
  <c r="GH96" i="11"/>
  <c r="GH109" i="11"/>
  <c r="GH109" i="18" s="1"/>
  <c r="BN98" i="18" l="1"/>
  <c r="BN111" i="11"/>
  <c r="BN106" i="11"/>
  <c r="BN106" i="18" s="1"/>
  <c r="BN99" i="11"/>
  <c r="BO89" i="18"/>
  <c r="GH16" i="11"/>
  <c r="GH16" i="18" s="1"/>
  <c r="GH25" i="11"/>
  <c r="GH33" i="11" s="1"/>
  <c r="BO73" i="15"/>
  <c r="FJ32" i="15"/>
  <c r="FJ30" i="15"/>
  <c r="DE54" i="15"/>
  <c r="DF56" i="15" s="1"/>
  <c r="DE53" i="15"/>
  <c r="DD59" i="15"/>
  <c r="GH66" i="11"/>
  <c r="GH66" i="18" s="1"/>
  <c r="BN99" i="18" l="1"/>
  <c r="BO95" i="11"/>
  <c r="BN112" i="11"/>
  <c r="BN112" i="18" s="1"/>
  <c r="BN111" i="18"/>
  <c r="DE44" i="15"/>
  <c r="DE46" i="15" s="1"/>
  <c r="DE55" i="15"/>
  <c r="DE49" i="15" s="1"/>
  <c r="GH25" i="18"/>
  <c r="GH27" i="11"/>
  <c r="GH110" i="11" s="1"/>
  <c r="GH110" i="18" s="1"/>
  <c r="GH88" i="11"/>
  <c r="GH105" i="11"/>
  <c r="GH105" i="18" s="1"/>
  <c r="DD112" i="11"/>
  <c r="DE48" i="15"/>
  <c r="DE47" i="15"/>
  <c r="BO75" i="11"/>
  <c r="FK27" i="15"/>
  <c r="FK29" i="15" s="1"/>
  <c r="FK26" i="15"/>
  <c r="BP104" i="11"/>
  <c r="BP104" i="18" s="1"/>
  <c r="BP67" i="11"/>
  <c r="BP22" i="11"/>
  <c r="BO97" i="11" l="1"/>
  <c r="BO95" i="18"/>
  <c r="BP67" i="18"/>
  <c r="BO75" i="18"/>
  <c r="BP22" i="18"/>
  <c r="FK17" i="15"/>
  <c r="FK19" i="15" s="1"/>
  <c r="FK28" i="15"/>
  <c r="FK22" i="15" s="1"/>
  <c r="GH88" i="18"/>
  <c r="GH27" i="18"/>
  <c r="BP89" i="11"/>
  <c r="BP34" i="11"/>
  <c r="BP72" i="15"/>
  <c r="BP71" i="15"/>
  <c r="FK20" i="15"/>
  <c r="FK21" i="15"/>
  <c r="DE58" i="15"/>
  <c r="DE57" i="15" s="1"/>
  <c r="DE50" i="15"/>
  <c r="BO98" i="11" l="1"/>
  <c r="BO97" i="18"/>
  <c r="BP89" i="18"/>
  <c r="GH33" i="18"/>
  <c r="FK31" i="15" a="1"/>
  <c r="FK31" i="15" s="1"/>
  <c r="FK30" i="15" s="1"/>
  <c r="FL27" i="15" s="1"/>
  <c r="FL29" i="15" s="1"/>
  <c r="BP73" i="15"/>
  <c r="FK23" i="15"/>
  <c r="DF54" i="15"/>
  <c r="DG56" i="15" s="1"/>
  <c r="DF53" i="15"/>
  <c r="DE59" i="15"/>
  <c r="GI96" i="11"/>
  <c r="GI109" i="11"/>
  <c r="GI109" i="18" s="1"/>
  <c r="BO99" i="11" l="1"/>
  <c r="BO106" i="11"/>
  <c r="BO106" i="18" s="1"/>
  <c r="BO111" i="11"/>
  <c r="BO98" i="18"/>
  <c r="DF44" i="15"/>
  <c r="DF46" i="15" s="1"/>
  <c r="DF55" i="15"/>
  <c r="DF49" i="15" s="1"/>
  <c r="GI16" i="11"/>
  <c r="GI16" i="18" s="1"/>
  <c r="GI25" i="11"/>
  <c r="GI33" i="11" s="1"/>
  <c r="FK32" i="15"/>
  <c r="FL26" i="15"/>
  <c r="FL28" i="15" s="1"/>
  <c r="BP75" i="11"/>
  <c r="DF47" i="15"/>
  <c r="DF48" i="15"/>
  <c r="BQ22" i="11"/>
  <c r="BQ67" i="11"/>
  <c r="BQ104" i="11"/>
  <c r="BQ104" i="18" s="1"/>
  <c r="GI66" i="11"/>
  <c r="GI66" i="18" s="1"/>
  <c r="BO111" i="18" l="1"/>
  <c r="BO112" i="11"/>
  <c r="BO112" i="18" s="1"/>
  <c r="BO99" i="18"/>
  <c r="BP95" i="11"/>
  <c r="BQ67" i="18"/>
  <c r="BP75" i="18"/>
  <c r="BQ22" i="18"/>
  <c r="FL20" i="15"/>
  <c r="FL17" i="15"/>
  <c r="FL19" i="15" s="1"/>
  <c r="GI25" i="18"/>
  <c r="BQ89" i="11"/>
  <c r="GI27" i="11"/>
  <c r="GI110" i="11" s="1"/>
  <c r="GI110" i="18" s="1"/>
  <c r="GI88" i="11"/>
  <c r="GI105" i="11"/>
  <c r="GI105" i="18" s="1"/>
  <c r="DF112" i="11"/>
  <c r="FL21" i="15"/>
  <c r="FL22" i="15"/>
  <c r="BQ34" i="11"/>
  <c r="BQ72" i="15"/>
  <c r="BQ71" i="15"/>
  <c r="DF58" i="15"/>
  <c r="DF59" i="15" s="1"/>
  <c r="DF50" i="15"/>
  <c r="GJ96" i="11"/>
  <c r="GJ109" i="11"/>
  <c r="GJ109" i="18" s="1"/>
  <c r="BP95" i="18" l="1"/>
  <c r="BP97" i="11"/>
  <c r="BP97" i="18" s="1"/>
  <c r="BQ89" i="18"/>
  <c r="GI88" i="18"/>
  <c r="GI27" i="18"/>
  <c r="GJ16" i="11"/>
  <c r="GJ16" i="18" s="1"/>
  <c r="GJ25" i="11"/>
  <c r="GJ33" i="11" s="1"/>
  <c r="FL23" i="15"/>
  <c r="FL31" i="15" a="1"/>
  <c r="FL31" i="15" s="1"/>
  <c r="FL32" i="15" s="1"/>
  <c r="BQ73" i="15"/>
  <c r="DF57" i="15"/>
  <c r="GJ66" i="11"/>
  <c r="GJ66" i="18" s="1"/>
  <c r="BP98" i="11" l="1"/>
  <c r="CD112" i="11"/>
  <c r="GI33" i="18"/>
  <c r="GJ25" i="18"/>
  <c r="GJ88" i="11"/>
  <c r="GJ27" i="11"/>
  <c r="GJ110" i="11" s="1"/>
  <c r="GJ110" i="18" s="1"/>
  <c r="DG112" i="11"/>
  <c r="DG112" i="18" s="1"/>
  <c r="FL30" i="15"/>
  <c r="FM27" i="15" s="1"/>
  <c r="FM29" i="15" s="1"/>
  <c r="BQ75" i="11"/>
  <c r="DG54" i="15"/>
  <c r="DH56" i="15" s="1"/>
  <c r="DG53" i="15"/>
  <c r="GJ105" i="11"/>
  <c r="GJ105" i="18" s="1"/>
  <c r="BP98" i="18" l="1"/>
  <c r="BP111" i="11"/>
  <c r="BP106" i="11"/>
  <c r="BP106" i="18" s="1"/>
  <c r="BP99" i="11"/>
  <c r="BQ75" i="18"/>
  <c r="DG44" i="15"/>
  <c r="DG46" i="15" s="1"/>
  <c r="DG55" i="15"/>
  <c r="DG49" i="15" s="1"/>
  <c r="GJ88" i="18"/>
  <c r="GJ27" i="18"/>
  <c r="FM26" i="15"/>
  <c r="FM28" i="15" s="1"/>
  <c r="DG47" i="15"/>
  <c r="DG48" i="15"/>
  <c r="BR22" i="11"/>
  <c r="BR67" i="11"/>
  <c r="BR104" i="11"/>
  <c r="BR104" i="18" s="1"/>
  <c r="BP99" i="18" l="1"/>
  <c r="BQ95" i="11"/>
  <c r="BP111" i="18"/>
  <c r="BP112" i="11"/>
  <c r="BP112" i="18" s="1"/>
  <c r="BR67" i="18"/>
  <c r="BR22" i="18"/>
  <c r="FM17" i="15"/>
  <c r="FM19" i="15" s="1"/>
  <c r="GJ33" i="18"/>
  <c r="FM20" i="15"/>
  <c r="FM21" i="15"/>
  <c r="FM22" i="15"/>
  <c r="BR89" i="11"/>
  <c r="DH112" i="11"/>
  <c r="DJ112" i="18" s="1"/>
  <c r="BR34" i="11"/>
  <c r="BR72" i="15"/>
  <c r="BR71" i="15"/>
  <c r="DG58" i="15"/>
  <c r="DG57" i="15" s="1"/>
  <c r="DG50" i="15"/>
  <c r="BQ95" i="18" l="1"/>
  <c r="BQ97" i="11"/>
  <c r="BQ97" i="18" s="1"/>
  <c r="CE112" i="11"/>
  <c r="DH112" i="18"/>
  <c r="DI112" i="18"/>
  <c r="FM23" i="15"/>
  <c r="BR89" i="18"/>
  <c r="FM31" i="15" a="1"/>
  <c r="FM31" i="15" s="1"/>
  <c r="FM30" i="15" s="1"/>
  <c r="FN27" i="15" s="1"/>
  <c r="FN29" i="15" s="1"/>
  <c r="BR73" i="15"/>
  <c r="DH54" i="15"/>
  <c r="DI56" i="15" s="1"/>
  <c r="DH53" i="15"/>
  <c r="DG59" i="15"/>
  <c r="BQ98" i="11" l="1"/>
  <c r="BQ99" i="11" s="1"/>
  <c r="BQ99" i="18" s="1"/>
  <c r="DH44" i="15"/>
  <c r="DH46" i="15" s="1"/>
  <c r="DH55" i="15"/>
  <c r="DH49" i="15" s="1"/>
  <c r="FN26" i="15"/>
  <c r="FN28" i="15" s="1"/>
  <c r="FM32" i="15"/>
  <c r="BR75" i="11"/>
  <c r="DH48" i="15"/>
  <c r="DH47" i="15"/>
  <c r="BS67" i="11"/>
  <c r="BS104" i="11"/>
  <c r="BS104" i="18" s="1"/>
  <c r="BS22" i="11"/>
  <c r="BR95" i="11" l="1"/>
  <c r="BR97" i="11" s="1"/>
  <c r="BR97" i="18" s="1"/>
  <c r="BQ106" i="11"/>
  <c r="BQ106" i="18" s="1"/>
  <c r="BQ111" i="11"/>
  <c r="BQ111" i="18" s="1"/>
  <c r="BQ98" i="18"/>
  <c r="BS67" i="18"/>
  <c r="BR75" i="18"/>
  <c r="CF112" i="11"/>
  <c r="BS22" i="18"/>
  <c r="FN22" i="15"/>
  <c r="FN17" i="15"/>
  <c r="FN19" i="15" s="1"/>
  <c r="FN21" i="15"/>
  <c r="FN20" i="15"/>
  <c r="BS89" i="11"/>
  <c r="BS34" i="11"/>
  <c r="BS72" i="15"/>
  <c r="BS71" i="15"/>
  <c r="DH58" i="15"/>
  <c r="DH59" i="15" s="1"/>
  <c r="DH50" i="15"/>
  <c r="BR98" i="11" l="1"/>
  <c r="BR99" i="11" s="1"/>
  <c r="BS95" i="11" s="1"/>
  <c r="BR95" i="18"/>
  <c r="BQ112" i="11"/>
  <c r="BQ112" i="18" s="1"/>
  <c r="FN31" i="15" a="1"/>
  <c r="FN31" i="15" s="1"/>
  <c r="FN30" i="15" s="1"/>
  <c r="FO27" i="15" s="1"/>
  <c r="FO29" i="15" s="1"/>
  <c r="FN23" i="15"/>
  <c r="BS89" i="18"/>
  <c r="BS73" i="15"/>
  <c r="DH57" i="15"/>
  <c r="BR111" i="11" l="1"/>
  <c r="BR112" i="11" s="1"/>
  <c r="BR112" i="18" s="1"/>
  <c r="BR99" i="18"/>
  <c r="BR106" i="11"/>
  <c r="BR106" i="18" s="1"/>
  <c r="BR98" i="18"/>
  <c r="BR111" i="18"/>
  <c r="BS95" i="18"/>
  <c r="BS97" i="11"/>
  <c r="BS97" i="18" s="1"/>
  <c r="CG112" i="11"/>
  <c r="FN32" i="15"/>
  <c r="FO26" i="15"/>
  <c r="BS75" i="11"/>
  <c r="DI54" i="15"/>
  <c r="DJ56" i="15" s="1"/>
  <c r="DI53" i="15"/>
  <c r="BT22" i="11"/>
  <c r="BT104" i="11"/>
  <c r="BT104" i="18" s="1"/>
  <c r="BT67" i="11"/>
  <c r="BS98" i="11" l="1"/>
  <c r="BS99" i="11" s="1"/>
  <c r="BT95" i="11" s="1"/>
  <c r="BS75" i="18"/>
  <c r="BT67" i="18"/>
  <c r="BT22" i="18"/>
  <c r="FO17" i="15"/>
  <c r="FO19" i="15" s="1"/>
  <c r="FO28" i="15"/>
  <c r="FO22" i="15" s="1"/>
  <c r="DI44" i="15"/>
  <c r="DI46" i="15" s="1"/>
  <c r="DI55" i="15"/>
  <c r="DI49" i="15" s="1"/>
  <c r="FO21" i="15"/>
  <c r="FO20" i="15"/>
  <c r="BT89" i="11"/>
  <c r="DK112" i="11"/>
  <c r="DK112" i="18" s="1"/>
  <c r="BT34" i="11"/>
  <c r="BT72" i="15"/>
  <c r="BT71" i="15"/>
  <c r="DI48" i="15"/>
  <c r="DI47" i="15"/>
  <c r="BS106" i="11" l="1"/>
  <c r="BS106" i="18" s="1"/>
  <c r="BS111" i="11"/>
  <c r="BS112" i="11" s="1"/>
  <c r="BS112" i="18" s="1"/>
  <c r="BS98" i="18"/>
  <c r="BS99" i="18"/>
  <c r="BT97" i="11"/>
  <c r="BT95" i="18"/>
  <c r="FO23" i="15"/>
  <c r="FO31" i="15" a="1"/>
  <c r="FO31" i="15" s="1"/>
  <c r="FO32" i="15" s="1"/>
  <c r="BT89" i="18"/>
  <c r="BT73" i="15"/>
  <c r="DI58" i="15"/>
  <c r="DI57" i="15" s="1"/>
  <c r="DI50" i="15"/>
  <c r="BS111" i="18" l="1"/>
  <c r="BT98" i="11"/>
  <c r="BT97" i="18"/>
  <c r="CH112" i="11"/>
  <c r="CI112" i="11"/>
  <c r="FO30" i="15"/>
  <c r="FP26" i="15" s="1"/>
  <c r="DL112" i="11"/>
  <c r="BT75" i="11"/>
  <c r="DJ54" i="15"/>
  <c r="DK56" i="15" s="1"/>
  <c r="DJ53" i="15"/>
  <c r="DI59" i="15"/>
  <c r="BT98" i="18" l="1"/>
  <c r="BT111" i="11"/>
  <c r="BT106" i="11"/>
  <c r="BT106" i="18" s="1"/>
  <c r="BT99" i="11"/>
  <c r="BT75" i="18"/>
  <c r="DL112" i="18"/>
  <c r="DM112" i="18"/>
  <c r="FP17" i="15"/>
  <c r="FP19" i="15" s="1"/>
  <c r="FP28" i="15"/>
  <c r="DJ44" i="15"/>
  <c r="DJ46" i="15" s="1"/>
  <c r="DJ55" i="15"/>
  <c r="DJ49" i="15" s="1"/>
  <c r="FP27" i="15"/>
  <c r="FP29" i="15" s="1"/>
  <c r="DJ47" i="15"/>
  <c r="DJ48" i="15"/>
  <c r="BU67" i="11"/>
  <c r="BU104" i="11"/>
  <c r="BU104" i="18" s="1"/>
  <c r="BU22" i="11"/>
  <c r="BT111" i="18" l="1"/>
  <c r="BT112" i="11"/>
  <c r="BT112" i="18" s="1"/>
  <c r="BT99" i="18"/>
  <c r="BU95" i="11"/>
  <c r="BU67" i="18"/>
  <c r="BU22" i="18"/>
  <c r="FP21" i="15"/>
  <c r="FP20" i="15"/>
  <c r="FP22" i="15"/>
  <c r="BU89" i="11"/>
  <c r="BU34" i="11"/>
  <c r="BU72" i="15"/>
  <c r="BU71" i="15"/>
  <c r="FP23" i="15"/>
  <c r="FP31" i="15" a="1"/>
  <c r="FP31" i="15" s="1"/>
  <c r="DJ58" i="15"/>
  <c r="DJ59" i="15" s="1"/>
  <c r="DJ50" i="15"/>
  <c r="BU97" i="11" l="1"/>
  <c r="BU95" i="18"/>
  <c r="CJ112" i="11"/>
  <c r="BU89" i="18"/>
  <c r="BU73" i="15"/>
  <c r="FP30" i="15"/>
  <c r="FP32" i="15"/>
  <c r="DJ57" i="15"/>
  <c r="BU98" i="11" l="1"/>
  <c r="BU99" i="11" s="1"/>
  <c r="BU99" i="18" s="1"/>
  <c r="BU97" i="18"/>
  <c r="DN112" i="11"/>
  <c r="BU75" i="11"/>
  <c r="FQ27" i="15"/>
  <c r="FQ29" i="15" s="1"/>
  <c r="FQ26" i="15"/>
  <c r="DK54" i="15"/>
  <c r="DL56" i="15" s="1"/>
  <c r="DK53" i="15"/>
  <c r="BV67" i="11"/>
  <c r="BV104" i="11"/>
  <c r="BV104" i="18" s="1"/>
  <c r="BV22" i="11"/>
  <c r="BV95" i="11" l="1"/>
  <c r="BV97" i="11" s="1"/>
  <c r="BU106" i="11"/>
  <c r="BU106" i="18" s="1"/>
  <c r="BU98" i="18"/>
  <c r="BU111" i="11"/>
  <c r="BU75" i="18"/>
  <c r="BV67" i="18"/>
  <c r="BV22" i="18"/>
  <c r="DN112" i="18"/>
  <c r="DO112" i="18"/>
  <c r="FQ17" i="15"/>
  <c r="FQ19" i="15" s="1"/>
  <c r="FQ28" i="15"/>
  <c r="FQ22" i="15" s="1"/>
  <c r="DK44" i="15"/>
  <c r="DK46" i="15" s="1"/>
  <c r="DK55" i="15"/>
  <c r="DK49" i="15" s="1"/>
  <c r="BV89" i="11"/>
  <c r="BV34" i="11"/>
  <c r="BV72" i="15"/>
  <c r="BV71" i="15"/>
  <c r="DK47" i="15"/>
  <c r="DK48" i="15"/>
  <c r="FQ20" i="15"/>
  <c r="FQ21" i="15"/>
  <c r="BV95" i="18" l="1"/>
  <c r="BU111" i="18"/>
  <c r="BU112" i="11"/>
  <c r="BU112" i="18" s="1"/>
  <c r="BV98" i="11"/>
  <c r="BV97" i="18"/>
  <c r="CK112" i="11"/>
  <c r="BV89" i="18"/>
  <c r="BV73" i="15"/>
  <c r="FQ31" i="15" a="1"/>
  <c r="FQ31" i="15" s="1"/>
  <c r="FQ30" i="15" s="1"/>
  <c r="FR27" i="15" s="1"/>
  <c r="FR29" i="15" s="1"/>
  <c r="FQ23" i="15"/>
  <c r="DK58" i="15"/>
  <c r="DK59" i="15" s="1"/>
  <c r="DK50" i="15"/>
  <c r="BV99" i="11" l="1"/>
  <c r="BV106" i="11"/>
  <c r="BV106" i="18" s="1"/>
  <c r="BV98" i="18"/>
  <c r="BV111" i="11"/>
  <c r="BV75" i="11"/>
  <c r="FR26" i="15"/>
  <c r="FQ32" i="15"/>
  <c r="DK57" i="15"/>
  <c r="BV111" i="18" l="1"/>
  <c r="BV112" i="11"/>
  <c r="BV112" i="18" s="1"/>
  <c r="BW95" i="11"/>
  <c r="BV99" i="18"/>
  <c r="BV75" i="18"/>
  <c r="FR17" i="15"/>
  <c r="FR19" i="15" s="1"/>
  <c r="FR28" i="15"/>
  <c r="FR22" i="15" s="1"/>
  <c r="DP112" i="11"/>
  <c r="DR112" i="18" s="1"/>
  <c r="FR20" i="15"/>
  <c r="FR21" i="15"/>
  <c r="DL54" i="15"/>
  <c r="DM56" i="15" s="1"/>
  <c r="DL53" i="15"/>
  <c r="BW104" i="11"/>
  <c r="BW104" i="18" s="1"/>
  <c r="BW22" i="11"/>
  <c r="BW67" i="11"/>
  <c r="BW97" i="11" l="1"/>
  <c r="BW97" i="18" s="1"/>
  <c r="BW95" i="18"/>
  <c r="BW67" i="18"/>
  <c r="BW22" i="18"/>
  <c r="DP112" i="18"/>
  <c r="DQ112" i="18"/>
  <c r="DL44" i="15"/>
  <c r="DL46" i="15" s="1"/>
  <c r="DL55" i="15"/>
  <c r="DL49" i="15" s="1"/>
  <c r="BW89" i="11"/>
  <c r="BW34" i="11"/>
  <c r="BW72" i="15"/>
  <c r="BW71" i="15"/>
  <c r="DL48" i="15"/>
  <c r="DL47" i="15"/>
  <c r="FR31" i="15" a="1"/>
  <c r="FR31" i="15" s="1"/>
  <c r="FR30" i="15" s="1"/>
  <c r="FS27" i="15" s="1"/>
  <c r="FS29" i="15" s="1"/>
  <c r="FR23" i="15"/>
  <c r="BW98" i="11" l="1"/>
  <c r="BW98" i="18" s="1"/>
  <c r="CL112" i="11"/>
  <c r="BW89" i="18"/>
  <c r="BW73" i="15"/>
  <c r="FR32" i="15"/>
  <c r="FS26" i="15"/>
  <c r="DL58" i="15"/>
  <c r="DL57" i="15" s="1"/>
  <c r="DL50" i="15"/>
  <c r="BW99" i="11" l="1"/>
  <c r="BX95" i="11" s="1"/>
  <c r="BW106" i="11"/>
  <c r="BW106" i="18" s="1"/>
  <c r="BW111" i="11"/>
  <c r="BW111" i="18" s="1"/>
  <c r="FS17" i="15"/>
  <c r="FS19" i="15" s="1"/>
  <c r="FS28" i="15"/>
  <c r="FS22" i="15" s="1"/>
  <c r="FS20" i="15"/>
  <c r="FS21" i="15"/>
  <c r="BW75" i="11"/>
  <c r="DM54" i="15"/>
  <c r="DN56" i="15" s="1"/>
  <c r="DM53" i="15"/>
  <c r="DL59" i="15"/>
  <c r="BX22" i="11"/>
  <c r="BX67" i="11"/>
  <c r="BX104" i="11"/>
  <c r="BX104" i="18" s="1"/>
  <c r="BW99" i="18" l="1"/>
  <c r="BW112" i="11"/>
  <c r="BW112" i="18" s="1"/>
  <c r="BX95" i="18"/>
  <c r="BX97" i="11"/>
  <c r="BX97" i="18" s="1"/>
  <c r="BX67" i="18"/>
  <c r="BW75" i="18"/>
  <c r="BX22" i="18"/>
  <c r="DM44" i="15"/>
  <c r="DM46" i="15" s="1"/>
  <c r="DM55" i="15"/>
  <c r="DM49" i="15" s="1"/>
  <c r="BX89" i="11"/>
  <c r="BX34" i="11"/>
  <c r="BX72" i="15"/>
  <c r="BX71" i="15"/>
  <c r="DM48" i="15"/>
  <c r="DM47" i="15"/>
  <c r="FS31" i="15" a="1"/>
  <c r="FS31" i="15" s="1"/>
  <c r="FS30" i="15" s="1"/>
  <c r="FT27" i="15" s="1"/>
  <c r="FT29" i="15" s="1"/>
  <c r="FS23" i="15"/>
  <c r="BY67" i="11"/>
  <c r="BX98" i="11" l="1"/>
  <c r="BX99" i="11" s="1"/>
  <c r="BY95" i="11" s="1"/>
  <c r="BY67" i="18"/>
  <c r="CM112" i="11"/>
  <c r="CM112" i="18" s="1"/>
  <c r="BX89" i="18"/>
  <c r="BY89" i="11"/>
  <c r="BX73" i="15"/>
  <c r="FS32" i="15"/>
  <c r="FT26" i="15"/>
  <c r="DM58" i="15"/>
  <c r="DM57" i="15" s="1"/>
  <c r="DM50" i="15"/>
  <c r="BY104" i="11"/>
  <c r="BY104" i="18" s="1"/>
  <c r="BY22" i="11"/>
  <c r="BX111" i="11" l="1"/>
  <c r="BX111" i="18" s="1"/>
  <c r="BX106" i="11"/>
  <c r="BX106" i="18" s="1"/>
  <c r="BX98" i="18"/>
  <c r="BX99" i="18"/>
  <c r="BY95" i="18"/>
  <c r="BY97" i="11"/>
  <c r="BY22" i="18"/>
  <c r="FT17" i="15"/>
  <c r="FT28" i="15"/>
  <c r="FT22" i="15" s="1"/>
  <c r="BY89" i="18"/>
  <c r="DS112" i="11"/>
  <c r="DS112" i="18" s="1"/>
  <c r="BY34" i="11"/>
  <c r="BY72" i="15"/>
  <c r="BY71" i="15"/>
  <c r="FT21" i="15"/>
  <c r="FT20" i="15"/>
  <c r="BX75" i="11"/>
  <c r="DN54" i="15"/>
  <c r="DO56" i="15" s="1"/>
  <c r="DN53" i="15"/>
  <c r="DM59" i="15"/>
  <c r="BX112" i="11" l="1"/>
  <c r="BX112" i="18" s="1"/>
  <c r="BY98" i="11"/>
  <c r="BY99" i="11" s="1"/>
  <c r="BZ95" i="11" s="1"/>
  <c r="BY97" i="18"/>
  <c r="BX75" i="18"/>
  <c r="DN44" i="15"/>
  <c r="DN46" i="15" s="1"/>
  <c r="DN55" i="15"/>
  <c r="DN49" i="15" s="1"/>
  <c r="DN47" i="15"/>
  <c r="DN48" i="15"/>
  <c r="FT31" i="15" a="1"/>
  <c r="FT31" i="15" s="1"/>
  <c r="FT32" i="15" s="1"/>
  <c r="FT23" i="15"/>
  <c r="FT19" i="15"/>
  <c r="BY73" i="15"/>
  <c r="BY99" i="18" l="1"/>
  <c r="BY98" i="18"/>
  <c r="BY111" i="11"/>
  <c r="BY106" i="11"/>
  <c r="BY106" i="18" s="1"/>
  <c r="BZ97" i="11"/>
  <c r="BZ95" i="18"/>
  <c r="DT112" i="11"/>
  <c r="DV112" i="18" s="1"/>
  <c r="FT30" i="15"/>
  <c r="FU27" i="15" s="1"/>
  <c r="FU29" i="15" s="1"/>
  <c r="BY75" i="11"/>
  <c r="DN58" i="15"/>
  <c r="DN57" i="15" s="1"/>
  <c r="DN50" i="15"/>
  <c r="BY111" i="18" l="1"/>
  <c r="BY112" i="11"/>
  <c r="BY112" i="18" s="1"/>
  <c r="BZ98" i="11"/>
  <c r="BZ99" i="11" s="1"/>
  <c r="BZ99" i="18" s="1"/>
  <c r="BZ97" i="18"/>
  <c r="BY75" i="18"/>
  <c r="CN112" i="11"/>
  <c r="CN112" i="18" s="1"/>
  <c r="DT112" i="18"/>
  <c r="DU112" i="18"/>
  <c r="FU26" i="15"/>
  <c r="DO54" i="15"/>
  <c r="DP56" i="15" s="1"/>
  <c r="DO53" i="15"/>
  <c r="DN59" i="15"/>
  <c r="BZ104" i="11"/>
  <c r="BZ104" i="18" s="1"/>
  <c r="CA95" i="11" l="1"/>
  <c r="CA97" i="11" s="1"/>
  <c r="BZ106" i="11"/>
  <c r="BZ106" i="18" s="1"/>
  <c r="BZ98" i="18"/>
  <c r="BZ111" i="11"/>
  <c r="FU17" i="15"/>
  <c r="FU19" i="15" s="1"/>
  <c r="FU28" i="15"/>
  <c r="FU22" i="15" s="1"/>
  <c r="DO44" i="15"/>
  <c r="DO46" i="15" s="1"/>
  <c r="DO55" i="15"/>
  <c r="DO49" i="15" s="1"/>
  <c r="DO47" i="15"/>
  <c r="DO48" i="15"/>
  <c r="FU21" i="15"/>
  <c r="FU20" i="15"/>
  <c r="BZ67" i="11"/>
  <c r="BZ22" i="11"/>
  <c r="CA95" i="18" l="1"/>
  <c r="BZ111" i="18"/>
  <c r="BZ112" i="11"/>
  <c r="BZ112" i="18" s="1"/>
  <c r="CA98" i="11"/>
  <c r="CA97" i="18"/>
  <c r="BZ67" i="18"/>
  <c r="BZ22" i="18"/>
  <c r="BZ89" i="11"/>
  <c r="BZ34" i="11"/>
  <c r="BZ72" i="15"/>
  <c r="BZ71" i="15"/>
  <c r="FU31" i="15" a="1"/>
  <c r="FU31" i="15" s="1"/>
  <c r="FU30" i="15" s="1"/>
  <c r="FV27" i="15" s="1"/>
  <c r="FV29" i="15" s="1"/>
  <c r="FU23" i="15"/>
  <c r="DO58" i="15"/>
  <c r="DO57" i="15" s="1"/>
  <c r="DO50" i="15"/>
  <c r="CA99" i="11" l="1"/>
  <c r="CA111" i="11"/>
  <c r="CA98" i="18"/>
  <c r="CA106" i="11"/>
  <c r="CA106" i="18" s="1"/>
  <c r="CO112" i="11"/>
  <c r="CO112" i="18" s="1"/>
  <c r="BZ89" i="18"/>
  <c r="FU32" i="15"/>
  <c r="FV26" i="15"/>
  <c r="FV28" i="15" s="1"/>
  <c r="BZ73" i="15"/>
  <c r="DP54" i="15"/>
  <c r="DQ56" i="15" s="1"/>
  <c r="DP53" i="15"/>
  <c r="DO59" i="15"/>
  <c r="CA111" i="18" l="1"/>
  <c r="CA112" i="11"/>
  <c r="CA112" i="18" s="1"/>
  <c r="CA99" i="18"/>
  <c r="CB95" i="11"/>
  <c r="DP44" i="15"/>
  <c r="DP46" i="15" s="1"/>
  <c r="DP55" i="15"/>
  <c r="DP49" i="15" s="1"/>
  <c r="FV17" i="15"/>
  <c r="FV19" i="15" s="1"/>
  <c r="DP48" i="15"/>
  <c r="DP47" i="15"/>
  <c r="FV21" i="15"/>
  <c r="FV20" i="15"/>
  <c r="BZ75" i="11"/>
  <c r="CA67" i="11"/>
  <c r="CB97" i="11" l="1"/>
  <c r="CB95" i="18"/>
  <c r="CA67" i="18"/>
  <c r="BZ75" i="18"/>
  <c r="FV23" i="15"/>
  <c r="CA89" i="11"/>
  <c r="DW112" i="11"/>
  <c r="DW112" i="18" s="1"/>
  <c r="FV22" i="15"/>
  <c r="FV31" i="15" a="1"/>
  <c r="FV31" i="15" s="1"/>
  <c r="FV30" i="15" s="1"/>
  <c r="FW27" i="15" s="1"/>
  <c r="FW29" i="15" s="1"/>
  <c r="DP58" i="15"/>
  <c r="DP57" i="15" s="1"/>
  <c r="DP50" i="15"/>
  <c r="CA22" i="11"/>
  <c r="CA104" i="11"/>
  <c r="CA104" i="18" s="1"/>
  <c r="CB98" i="11" l="1"/>
  <c r="CB99" i="11" s="1"/>
  <c r="CB99" i="18" s="1"/>
  <c r="CB97" i="18"/>
  <c r="CA22" i="18"/>
  <c r="CA89" i="18"/>
  <c r="CA34" i="11"/>
  <c r="CA72" i="15"/>
  <c r="CA71" i="15"/>
  <c r="FV32" i="15"/>
  <c r="FW26" i="15"/>
  <c r="DQ54" i="15"/>
  <c r="DR56" i="15" s="1"/>
  <c r="DQ53" i="15"/>
  <c r="DP59" i="15"/>
  <c r="CB22" i="11"/>
  <c r="CB22" i="18" s="1"/>
  <c r="CC95" i="11" l="1"/>
  <c r="CC97" i="11" s="1"/>
  <c r="CB98" i="18"/>
  <c r="CB106" i="11"/>
  <c r="CB106" i="18" s="1"/>
  <c r="CB111" i="11"/>
  <c r="CP112" i="11"/>
  <c r="CP112" i="18" s="1"/>
  <c r="FW17" i="15"/>
  <c r="FW28" i="15"/>
  <c r="FW31" i="15" s="1" a="1"/>
  <c r="FW31" i="15" s="1"/>
  <c r="DQ44" i="15"/>
  <c r="DQ46" i="15" s="1"/>
  <c r="DQ55" i="15"/>
  <c r="DQ49" i="15" s="1"/>
  <c r="DX112" i="11"/>
  <c r="CB34" i="11"/>
  <c r="CB72" i="15"/>
  <c r="CB71" i="15"/>
  <c r="DQ48" i="15"/>
  <c r="DQ47" i="15"/>
  <c r="FW21" i="15"/>
  <c r="FW20" i="15"/>
  <c r="CA73" i="15"/>
  <c r="CB67" i="11"/>
  <c r="CB104" i="11"/>
  <c r="CB104" i="18" s="1"/>
  <c r="CC95" i="18" l="1"/>
  <c r="CB111" i="18"/>
  <c r="CB112" i="11"/>
  <c r="CB112" i="18" s="1"/>
  <c r="CC98" i="11"/>
  <c r="CC99" i="11" s="1"/>
  <c r="CD95" i="11" s="1"/>
  <c r="CC97" i="18"/>
  <c r="CB67" i="18"/>
  <c r="DX112" i="18"/>
  <c r="DY112" i="18"/>
  <c r="FW19" i="15"/>
  <c r="FW23" i="15"/>
  <c r="FW22" i="15"/>
  <c r="FW32" i="15"/>
  <c r="FW30" i="15"/>
  <c r="FX27" i="15" s="1"/>
  <c r="FX29" i="15" s="1"/>
  <c r="CB89" i="11"/>
  <c r="CA75" i="11"/>
  <c r="CB73" i="15"/>
  <c r="DQ58" i="15"/>
  <c r="DQ57" i="15" s="1"/>
  <c r="DQ50" i="15"/>
  <c r="CC99" i="18" l="1"/>
  <c r="CC106" i="11"/>
  <c r="CC106" i="18" s="1"/>
  <c r="CC111" i="11"/>
  <c r="CC98" i="18"/>
  <c r="CD97" i="11"/>
  <c r="CD97" i="18" s="1"/>
  <c r="CD95" i="18"/>
  <c r="CA75" i="18"/>
  <c r="CB89" i="18"/>
  <c r="CB75" i="11"/>
  <c r="CB75" i="18" s="1"/>
  <c r="FX26" i="15"/>
  <c r="DR54" i="15"/>
  <c r="DS56" i="15" s="1"/>
  <c r="DR53" i="15"/>
  <c r="DQ59" i="15"/>
  <c r="CC104" i="11"/>
  <c r="CC104" i="18" s="1"/>
  <c r="CC22" i="11"/>
  <c r="CC67" i="11"/>
  <c r="CD98" i="11" l="1"/>
  <c r="CD99" i="11" s="1"/>
  <c r="CD99" i="18" s="1"/>
  <c r="CC111" i="18"/>
  <c r="CC112" i="11"/>
  <c r="CC67" i="18"/>
  <c r="CQ112" i="11"/>
  <c r="CQ112" i="18" s="1"/>
  <c r="CC22" i="18"/>
  <c r="FX17" i="15"/>
  <c r="FX28" i="15"/>
  <c r="DR44" i="15"/>
  <c r="DR46" i="15" s="1"/>
  <c r="DR55" i="15"/>
  <c r="DR49" i="15" s="1"/>
  <c r="CC89" i="11"/>
  <c r="CC34" i="11"/>
  <c r="CC72" i="15"/>
  <c r="CC71" i="15"/>
  <c r="DR47" i="15"/>
  <c r="DR48" i="15"/>
  <c r="FX20" i="15"/>
  <c r="FX21" i="15"/>
  <c r="CK112" i="18" l="1"/>
  <c r="CL112" i="18"/>
  <c r="CI112" i="18"/>
  <c r="CJ112" i="18"/>
  <c r="CG112" i="18"/>
  <c r="CH112" i="18"/>
  <c r="CE112" i="18"/>
  <c r="CF112" i="18"/>
  <c r="CC112" i="18"/>
  <c r="CD112" i="18"/>
  <c r="CD98" i="18"/>
  <c r="CD106" i="11"/>
  <c r="CD106" i="18" s="1"/>
  <c r="CE95" i="11"/>
  <c r="CE97" i="11" s="1"/>
  <c r="CE97" i="18" s="1"/>
  <c r="CD111" i="11"/>
  <c r="CD111" i="18" s="1"/>
  <c r="CC89" i="18"/>
  <c r="DZ112" i="11"/>
  <c r="FX22" i="15"/>
  <c r="FX31" i="15" a="1"/>
  <c r="FX31" i="15" s="1"/>
  <c r="FX30" i="15" s="1"/>
  <c r="FY26" i="15" s="1"/>
  <c r="FX19" i="15"/>
  <c r="FX23" i="15"/>
  <c r="CC73" i="15"/>
  <c r="F74" i="15" s="1"/>
  <c r="F73" i="11" s="1"/>
  <c r="DR58" i="15"/>
  <c r="DR59" i="15" s="1"/>
  <c r="DR50" i="15"/>
  <c r="CD104" i="11"/>
  <c r="CD104" i="18" s="1"/>
  <c r="N73" i="18" l="1"/>
  <c r="O73" i="18"/>
  <c r="L73" i="18"/>
  <c r="M73" i="18"/>
  <c r="J73" i="18"/>
  <c r="K73" i="18"/>
  <c r="H73" i="18"/>
  <c r="I73" i="18"/>
  <c r="CE95" i="18"/>
  <c r="CE98" i="11"/>
  <c r="CE98" i="18" s="1"/>
  <c r="CE99" i="11"/>
  <c r="CF95" i="11" s="1"/>
  <c r="G73" i="18"/>
  <c r="F73" i="18"/>
  <c r="DZ112" i="18"/>
  <c r="EA112" i="18"/>
  <c r="FY17" i="15"/>
  <c r="FY19" i="15" s="1"/>
  <c r="FY28" i="15"/>
  <c r="FX32" i="15"/>
  <c r="FY27" i="15"/>
  <c r="FY29" i="15" s="1"/>
  <c r="CC75" i="11"/>
  <c r="F103" i="11"/>
  <c r="F103" i="18" s="1"/>
  <c r="DR57" i="15"/>
  <c r="CD22" i="11"/>
  <c r="CD67" i="11"/>
  <c r="CE99" i="18" l="1"/>
  <c r="CE106" i="11"/>
  <c r="CE106" i="18" s="1"/>
  <c r="CE111" i="11"/>
  <c r="CE111" i="18" s="1"/>
  <c r="CF99" i="11"/>
  <c r="CF95" i="18"/>
  <c r="CF97" i="11"/>
  <c r="CF97" i="18" s="1"/>
  <c r="CF98" i="11"/>
  <c r="CC75" i="18"/>
  <c r="CD67" i="18"/>
  <c r="CR112" i="11"/>
  <c r="CR112" i="18" s="1"/>
  <c r="CD22" i="18"/>
  <c r="CD89" i="11"/>
  <c r="FY20" i="15"/>
  <c r="FY21" i="15"/>
  <c r="FY22" i="15"/>
  <c r="CD34" i="11"/>
  <c r="CD72" i="15"/>
  <c r="CD71" i="15"/>
  <c r="FY23" i="15"/>
  <c r="FY31" i="15" a="1"/>
  <c r="FY31" i="15" s="1"/>
  <c r="DS54" i="15"/>
  <c r="DT56" i="15" s="1"/>
  <c r="DS53" i="15"/>
  <c r="CF111" i="11" l="1"/>
  <c r="CF111" i="18" s="1"/>
  <c r="CF98" i="18"/>
  <c r="CF106" i="11"/>
  <c r="CF106" i="18" s="1"/>
  <c r="CF99" i="18"/>
  <c r="CG95" i="11"/>
  <c r="DS44" i="15"/>
  <c r="DS46" i="15" s="1"/>
  <c r="DS55" i="15"/>
  <c r="DS49" i="15" s="1"/>
  <c r="CD89" i="18"/>
  <c r="DS47" i="15"/>
  <c r="DS48" i="15"/>
  <c r="CD73" i="15"/>
  <c r="FY30" i="15"/>
  <c r="FY32" i="15"/>
  <c r="G103" i="11"/>
  <c r="G103" i="18" s="1"/>
  <c r="CG95" i="18" l="1"/>
  <c r="CG98" i="11"/>
  <c r="CG97" i="11"/>
  <c r="CG97" i="18" s="1"/>
  <c r="CG99" i="11"/>
  <c r="EB112" i="11"/>
  <c r="EB112" i="18" s="1"/>
  <c r="CD75" i="11"/>
  <c r="FZ27" i="15"/>
  <c r="FZ29" i="15" s="1"/>
  <c r="FZ26" i="15"/>
  <c r="DS58" i="15"/>
  <c r="DS59" i="15" s="1"/>
  <c r="DS50" i="15"/>
  <c r="CE22" i="11"/>
  <c r="CE67" i="11"/>
  <c r="CE104" i="11"/>
  <c r="CE104" i="18" s="1"/>
  <c r="CH95" i="11" l="1"/>
  <c r="CG99" i="18"/>
  <c r="CG111" i="11"/>
  <c r="CG111" i="18" s="1"/>
  <c r="CG106" i="11"/>
  <c r="CG106" i="18" s="1"/>
  <c r="CG98" i="18"/>
  <c r="CD75" i="18"/>
  <c r="CE67" i="18"/>
  <c r="CS112" i="11"/>
  <c r="CS112" i="18" s="1"/>
  <c r="CE22" i="18"/>
  <c r="FZ17" i="15"/>
  <c r="FZ19" i="15" s="1"/>
  <c r="FZ28" i="15"/>
  <c r="FZ22" i="15" s="1"/>
  <c r="CE89" i="11"/>
  <c r="CE34" i="11"/>
  <c r="CE72" i="15"/>
  <c r="CE71" i="15"/>
  <c r="FZ20" i="15"/>
  <c r="FZ21" i="15"/>
  <c r="H103" i="11"/>
  <c r="H103" i="18" s="1"/>
  <c r="DS57" i="15"/>
  <c r="CH99" i="11" l="1"/>
  <c r="CH95" i="18"/>
  <c r="CH97" i="11"/>
  <c r="CH97" i="18" s="1"/>
  <c r="CH98" i="11"/>
  <c r="CE89" i="18"/>
  <c r="EC112" i="11"/>
  <c r="EC112" i="18" s="1"/>
  <c r="CE73" i="15"/>
  <c r="FZ23" i="15"/>
  <c r="FZ31" i="15" a="1"/>
  <c r="FZ31" i="15" s="1"/>
  <c r="DT54" i="15"/>
  <c r="DU56" i="15" s="1"/>
  <c r="DT53" i="15"/>
  <c r="CF104" i="11"/>
  <c r="CF104" i="18" s="1"/>
  <c r="CG104" i="11"/>
  <c r="CH106" i="11" l="1"/>
  <c r="CH106" i="18" s="1"/>
  <c r="CH111" i="11"/>
  <c r="CH111" i="18" s="1"/>
  <c r="CH98" i="18"/>
  <c r="CI95" i="11"/>
  <c r="CH99" i="18"/>
  <c r="CG104" i="18"/>
  <c r="DT44" i="15"/>
  <c r="DT46" i="15" s="1"/>
  <c r="DT55" i="15"/>
  <c r="DT49" i="15" s="1"/>
  <c r="CE75" i="11"/>
  <c r="DT48" i="15"/>
  <c r="DT47" i="15"/>
  <c r="FZ30" i="15"/>
  <c r="FZ32" i="15"/>
  <c r="I103" i="11"/>
  <c r="I103" i="18" s="1"/>
  <c r="CF22" i="11"/>
  <c r="CF67" i="11"/>
  <c r="CG22" i="11"/>
  <c r="CG67" i="11"/>
  <c r="CI95" i="18" l="1"/>
  <c r="CI98" i="11"/>
  <c r="CI97" i="11"/>
  <c r="CI97" i="18" s="1"/>
  <c r="CI99" i="11"/>
  <c r="CG67" i="18"/>
  <c r="CF67" i="18"/>
  <c r="CE75" i="18"/>
  <c r="CT112" i="11"/>
  <c r="CT112" i="18" s="1"/>
  <c r="CF22" i="18"/>
  <c r="CG22" i="18"/>
  <c r="CF89" i="11"/>
  <c r="CG89" i="11"/>
  <c r="ED112" i="11"/>
  <c r="ED112" i="18" s="1"/>
  <c r="CG34" i="11"/>
  <c r="CG72" i="15"/>
  <c r="CG71" i="15"/>
  <c r="CF34" i="11"/>
  <c r="CF72" i="15"/>
  <c r="CF71" i="15"/>
  <c r="GA27" i="15"/>
  <c r="GA29" i="15" s="1"/>
  <c r="GA26" i="15"/>
  <c r="DT58" i="15"/>
  <c r="DT57" i="15" s="1"/>
  <c r="DT50" i="15"/>
  <c r="CI99" i="18" l="1"/>
  <c r="CJ95" i="11"/>
  <c r="CI98" i="18"/>
  <c r="CI106" i="11"/>
  <c r="CI106" i="18" s="1"/>
  <c r="CI111" i="11"/>
  <c r="CI111" i="18" s="1"/>
  <c r="GA17" i="15"/>
  <c r="GA19" i="15" s="1"/>
  <c r="GA28" i="15"/>
  <c r="GA22" i="15" s="1"/>
  <c r="CF89" i="18"/>
  <c r="CG89" i="18"/>
  <c r="GA20" i="15"/>
  <c r="GA21" i="15"/>
  <c r="CG73" i="15"/>
  <c r="CF73" i="15"/>
  <c r="DU54" i="15"/>
  <c r="DV56" i="15" s="1"/>
  <c r="DU53" i="15"/>
  <c r="DT59" i="15"/>
  <c r="CJ98" i="11" l="1"/>
  <c r="CJ95" i="18"/>
  <c r="CJ97" i="11"/>
  <c r="CJ97" i="18" s="1"/>
  <c r="CJ99" i="11"/>
  <c r="DU44" i="15"/>
  <c r="DU46" i="15" s="1"/>
  <c r="DU55" i="15"/>
  <c r="DU49" i="15" s="1"/>
  <c r="EE112" i="11"/>
  <c r="EE112" i="18" s="1"/>
  <c r="CF75" i="11"/>
  <c r="CG75" i="11"/>
  <c r="DU48" i="15"/>
  <c r="DU47" i="15"/>
  <c r="GA23" i="15"/>
  <c r="GA31" i="15" a="1"/>
  <c r="GA31" i="15" s="1"/>
  <c r="J103" i="11"/>
  <c r="J103" i="18" s="1"/>
  <c r="CK95" i="11" l="1"/>
  <c r="CJ99" i="18"/>
  <c r="CJ106" i="11"/>
  <c r="CJ106" i="18" s="1"/>
  <c r="CJ111" i="11"/>
  <c r="CJ111" i="18" s="1"/>
  <c r="CJ98" i="18"/>
  <c r="CG75" i="18"/>
  <c r="CF75" i="18"/>
  <c r="CU112" i="11"/>
  <c r="CU112" i="18" s="1"/>
  <c r="GA32" i="15"/>
  <c r="GA30" i="15"/>
  <c r="K103" i="11"/>
  <c r="K103" i="18" s="1"/>
  <c r="DU58" i="15"/>
  <c r="DU57" i="15" s="1"/>
  <c r="DU50" i="15"/>
  <c r="CH104" i="11"/>
  <c r="CH104" i="18" s="1"/>
  <c r="CK95" i="18" l="1"/>
  <c r="CK99" i="11"/>
  <c r="CK98" i="11"/>
  <c r="CK97" i="11"/>
  <c r="CK97" i="18" s="1"/>
  <c r="EF112" i="11"/>
  <c r="GB27" i="15"/>
  <c r="GB29" i="15" s="1"/>
  <c r="GB26" i="15"/>
  <c r="DV54" i="15"/>
  <c r="DW56" i="15" s="1"/>
  <c r="DV53" i="15"/>
  <c r="DU59" i="15"/>
  <c r="CH22" i="11"/>
  <c r="CH67" i="11"/>
  <c r="CK106" i="11" l="1"/>
  <c r="CK106" i="18" s="1"/>
  <c r="CK98" i="18"/>
  <c r="CK111" i="11"/>
  <c r="CK111" i="18" s="1"/>
  <c r="CL95" i="11"/>
  <c r="CK99" i="18"/>
  <c r="CH67" i="18"/>
  <c r="CH22" i="18"/>
  <c r="EF112" i="18"/>
  <c r="EG112" i="18"/>
  <c r="GB17" i="15"/>
  <c r="GB19" i="15" s="1"/>
  <c r="GB28" i="15"/>
  <c r="GB22" i="15" s="1"/>
  <c r="DV44" i="15"/>
  <c r="DV46" i="15" s="1"/>
  <c r="DV55" i="15"/>
  <c r="DV49" i="15" s="1"/>
  <c r="CH89" i="11"/>
  <c r="CH34" i="11"/>
  <c r="CH72" i="15"/>
  <c r="CH71" i="15"/>
  <c r="GB21" i="15"/>
  <c r="GB20" i="15"/>
  <c r="DV47" i="15"/>
  <c r="DV48" i="15"/>
  <c r="CL99" i="11" l="1"/>
  <c r="CL95" i="18"/>
  <c r="CL97" i="11"/>
  <c r="CL97" i="18" s="1"/>
  <c r="CL98" i="11"/>
  <c r="CV112" i="11"/>
  <c r="CV112" i="18" s="1"/>
  <c r="CH89" i="18"/>
  <c r="CH73" i="15"/>
  <c r="GB23" i="15"/>
  <c r="GB31" i="15" a="1"/>
  <c r="GB31" i="15" s="1"/>
  <c r="L103" i="11"/>
  <c r="L103" i="18" s="1"/>
  <c r="DV58" i="15"/>
  <c r="DV57" i="15" s="1"/>
  <c r="DV50" i="15"/>
  <c r="CL106" i="11" l="1"/>
  <c r="CL106" i="18" s="1"/>
  <c r="CL111" i="11"/>
  <c r="CL111" i="18" s="1"/>
  <c r="CL98" i="18"/>
  <c r="CM95" i="11"/>
  <c r="CL99" i="18"/>
  <c r="CH75" i="11"/>
  <c r="GB30" i="15"/>
  <c r="GB32" i="15"/>
  <c r="DW54" i="15"/>
  <c r="DX56" i="15" s="1"/>
  <c r="DW53" i="15"/>
  <c r="DV59" i="15"/>
  <c r="CI22" i="11"/>
  <c r="CI104" i="11"/>
  <c r="CI104" i="18" s="1"/>
  <c r="CI67" i="11"/>
  <c r="CM97" i="11" l="1"/>
  <c r="CM97" i="18" s="1"/>
  <c r="CM98" i="11"/>
  <c r="CM99" i="11"/>
  <c r="CM95" i="18"/>
  <c r="CI67" i="18"/>
  <c r="CH75" i="18"/>
  <c r="CW112" i="11"/>
  <c r="CI22" i="18"/>
  <c r="DW44" i="15"/>
  <c r="DW46" i="15" s="1"/>
  <c r="DW55" i="15"/>
  <c r="DW49" i="15" s="1"/>
  <c r="CI89" i="11"/>
  <c r="EH112" i="11"/>
  <c r="EH112" i="18" s="1"/>
  <c r="CI34" i="11"/>
  <c r="CI72" i="15"/>
  <c r="CI71" i="15"/>
  <c r="DW47" i="15"/>
  <c r="DW48" i="15"/>
  <c r="M103" i="11"/>
  <c r="M103" i="18" s="1"/>
  <c r="GC27" i="15"/>
  <c r="GC29" i="15" s="1"/>
  <c r="GC26" i="15"/>
  <c r="DE112" i="18" l="1"/>
  <c r="DF112" i="18"/>
  <c r="DC112" i="18"/>
  <c r="DD112" i="18"/>
  <c r="DA112" i="18"/>
  <c r="DB112" i="18"/>
  <c r="CY112" i="18"/>
  <c r="CZ112" i="18"/>
  <c r="CN95" i="11"/>
  <c r="CM99" i="18"/>
  <c r="CM111" i="11"/>
  <c r="CM111" i="18" s="1"/>
  <c r="CM106" i="11"/>
  <c r="CM106" i="18" s="1"/>
  <c r="CM98" i="18"/>
  <c r="CW112" i="18"/>
  <c r="CX112" i="18"/>
  <c r="GC17" i="15"/>
  <c r="GC19" i="15" s="1"/>
  <c r="GC28" i="15"/>
  <c r="GC22" i="15" s="1"/>
  <c r="CI89" i="18"/>
  <c r="GC21" i="15"/>
  <c r="GC20" i="15"/>
  <c r="DW50" i="15"/>
  <c r="CI73" i="15"/>
  <c r="N103" i="11"/>
  <c r="N103" i="18" s="1"/>
  <c r="DW58" i="15"/>
  <c r="DW57" i="15" s="1"/>
  <c r="CN99" i="11" l="1"/>
  <c r="CN95" i="18"/>
  <c r="CN97" i="11"/>
  <c r="CN97" i="18" s="1"/>
  <c r="CN98" i="11"/>
  <c r="EI112" i="11"/>
  <c r="CI75" i="11"/>
  <c r="GC31" i="15" a="1"/>
  <c r="GC31" i="15" s="1"/>
  <c r="GC30" i="15" s="1"/>
  <c r="GD27" i="15" s="1"/>
  <c r="GD29" i="15" s="1"/>
  <c r="GC23" i="15"/>
  <c r="DX54" i="15"/>
  <c r="DY56" i="15" s="1"/>
  <c r="DX53" i="15"/>
  <c r="DW59" i="15"/>
  <c r="CJ67" i="11"/>
  <c r="CJ22" i="11"/>
  <c r="CJ104" i="11"/>
  <c r="CJ104" i="18" s="1"/>
  <c r="CN106" i="11" l="1"/>
  <c r="CN106" i="18" s="1"/>
  <c r="CN111" i="11"/>
  <c r="CN111" i="18" s="1"/>
  <c r="CN98" i="18"/>
  <c r="CN99" i="18"/>
  <c r="CO95" i="11"/>
  <c r="CJ67" i="18"/>
  <c r="CI75" i="18"/>
  <c r="CJ22" i="18"/>
  <c r="EI112" i="18"/>
  <c r="EJ112" i="18"/>
  <c r="DX44" i="15"/>
  <c r="DX46" i="15" s="1"/>
  <c r="DX55" i="15"/>
  <c r="DX49" i="15" s="1"/>
  <c r="CJ89" i="11"/>
  <c r="GC32" i="15"/>
  <c r="CJ34" i="11"/>
  <c r="CJ72" i="15"/>
  <c r="CJ71" i="15"/>
  <c r="DX48" i="15"/>
  <c r="DX47" i="15"/>
  <c r="GD26" i="15"/>
  <c r="O103" i="11"/>
  <c r="O103" i="18" s="1"/>
  <c r="CO95" i="18" l="1"/>
  <c r="CO97" i="11"/>
  <c r="CO97" i="18" s="1"/>
  <c r="CO98" i="11"/>
  <c r="CO99" i="11"/>
  <c r="GD17" i="15"/>
  <c r="GD19" i="15" s="1"/>
  <c r="GD28" i="15"/>
  <c r="GD22" i="15" s="1"/>
  <c r="CJ89" i="18"/>
  <c r="GD21" i="15"/>
  <c r="GD20" i="15"/>
  <c r="DX50" i="15"/>
  <c r="CJ73" i="15"/>
  <c r="DX58" i="15"/>
  <c r="DX57" i="15" s="1"/>
  <c r="CK67" i="11"/>
  <c r="CK22" i="11"/>
  <c r="CK104" i="11"/>
  <c r="CK104" i="18" s="1"/>
  <c r="CO98" i="18" l="1"/>
  <c r="CO106" i="11"/>
  <c r="CO106" i="18" s="1"/>
  <c r="CO111" i="11"/>
  <c r="CO111" i="18" s="1"/>
  <c r="CP95" i="11"/>
  <c r="CO99" i="18"/>
  <c r="CK67" i="18"/>
  <c r="CK22" i="18"/>
  <c r="CK89" i="11"/>
  <c r="CJ75" i="11"/>
  <c r="CK34" i="11"/>
  <c r="CK72" i="15"/>
  <c r="CK71" i="15"/>
  <c r="GD31" i="15" a="1"/>
  <c r="GD31" i="15" s="1"/>
  <c r="GD32" i="15" s="1"/>
  <c r="GD23" i="15"/>
  <c r="P103" i="11"/>
  <c r="P103" i="18" s="1"/>
  <c r="DY54" i="15"/>
  <c r="DZ56" i="15" s="1"/>
  <c r="DY53" i="15"/>
  <c r="DX59" i="15"/>
  <c r="CP97" i="11" l="1"/>
  <c r="CP97" i="18" s="1"/>
  <c r="CP95" i="18"/>
  <c r="CP98" i="11"/>
  <c r="CP99" i="11"/>
  <c r="CJ75" i="18"/>
  <c r="DY44" i="15"/>
  <c r="DY46" i="15" s="1"/>
  <c r="DY55" i="15"/>
  <c r="DY49" i="15" s="1"/>
  <c r="CK89" i="18"/>
  <c r="EK112" i="11"/>
  <c r="EK112" i="18" s="1"/>
  <c r="DY48" i="15"/>
  <c r="DY47" i="15"/>
  <c r="CK73" i="15"/>
  <c r="GD30" i="15"/>
  <c r="GE27" i="15" s="1"/>
  <c r="GE29" i="15" s="1"/>
  <c r="CL67" i="11"/>
  <c r="CL22" i="11"/>
  <c r="CL104" i="11"/>
  <c r="CL104" i="18" s="1"/>
  <c r="CQ95" i="11" l="1"/>
  <c r="CP99" i="18"/>
  <c r="CP98" i="18"/>
  <c r="CP111" i="11"/>
  <c r="CP111" i="18" s="1"/>
  <c r="CP106" i="11"/>
  <c r="CP106" i="18" s="1"/>
  <c r="CL67" i="18"/>
  <c r="CL22" i="18"/>
  <c r="CL89" i="11"/>
  <c r="CK75" i="11"/>
  <c r="CL34" i="11"/>
  <c r="CL72" i="15"/>
  <c r="CL71" i="15"/>
  <c r="GE26" i="15"/>
  <c r="DY58" i="15"/>
  <c r="DY59" i="15" s="1"/>
  <c r="Q103" i="11"/>
  <c r="Q103" i="18" s="1"/>
  <c r="DY50" i="15"/>
  <c r="CQ95" i="18" l="1"/>
  <c r="CQ97" i="11"/>
  <c r="CQ97" i="18" s="1"/>
  <c r="CQ98" i="11"/>
  <c r="CQ99" i="11"/>
  <c r="CK75" i="18"/>
  <c r="GE17" i="15"/>
  <c r="GE19" i="15" s="1"/>
  <c r="GE28" i="15"/>
  <c r="GE22" i="15" s="1"/>
  <c r="CL89" i="18"/>
  <c r="EL112" i="11"/>
  <c r="EL112" i="18" s="1"/>
  <c r="GE20" i="15"/>
  <c r="GE21" i="15"/>
  <c r="CL73" i="15"/>
  <c r="DY57" i="15"/>
  <c r="CQ99" i="18" l="1"/>
  <c r="CR95" i="11"/>
  <c r="CQ106" i="11"/>
  <c r="CQ106" i="18" s="1"/>
  <c r="CQ111" i="11"/>
  <c r="CQ111" i="18" s="1"/>
  <c r="CQ98" i="18"/>
  <c r="CL75" i="11"/>
  <c r="GE31" i="15" a="1"/>
  <c r="GE31" i="15" s="1"/>
  <c r="GE32" i="15" s="1"/>
  <c r="GE23" i="15"/>
  <c r="R103" i="11"/>
  <c r="R103" i="18" s="1"/>
  <c r="DZ54" i="15"/>
  <c r="EA56" i="15" s="1"/>
  <c r="DZ53" i="15"/>
  <c r="CM67" i="11"/>
  <c r="CR97" i="11" l="1"/>
  <c r="CR97" i="18" s="1"/>
  <c r="CR95" i="18"/>
  <c r="CR98" i="11"/>
  <c r="CR99" i="11"/>
  <c r="CM67" i="18"/>
  <c r="B67" i="18" s="1"/>
  <c r="B68" i="18" s="1"/>
  <c r="CL75" i="18"/>
  <c r="DZ44" i="15"/>
  <c r="DZ46" i="15" s="1"/>
  <c r="DZ55" i="15"/>
  <c r="DZ49" i="15" s="1"/>
  <c r="CM89" i="11"/>
  <c r="EM112" i="11"/>
  <c r="EM112" i="18" s="1"/>
  <c r="DZ47" i="15"/>
  <c r="DZ48" i="15"/>
  <c r="GE30" i="15"/>
  <c r="CM22" i="11"/>
  <c r="CM104" i="11"/>
  <c r="CM104" i="18" s="1"/>
  <c r="CS95" i="11" l="1"/>
  <c r="CR99" i="18"/>
  <c r="CR106" i="11"/>
  <c r="CR106" i="18" s="1"/>
  <c r="CR98" i="18"/>
  <c r="CR111" i="11"/>
  <c r="CR111" i="18" s="1"/>
  <c r="CM22" i="18"/>
  <c r="CM89" i="18"/>
  <c r="CM34" i="11"/>
  <c r="CM72" i="15"/>
  <c r="CM71" i="15"/>
  <c r="GF27" i="15"/>
  <c r="GF29" i="15" s="1"/>
  <c r="GF26" i="15"/>
  <c r="DZ58" i="15"/>
  <c r="DZ59" i="15" s="1"/>
  <c r="S103" i="11"/>
  <c r="S103" i="18" s="1"/>
  <c r="DZ50" i="15"/>
  <c r="CS99" i="11" l="1"/>
  <c r="CS97" i="11"/>
  <c r="CS97" i="18" s="1"/>
  <c r="CS98" i="11"/>
  <c r="CS95" i="18"/>
  <c r="GF17" i="15"/>
  <c r="GF19" i="15" s="1"/>
  <c r="GF28" i="15"/>
  <c r="GF22" i="15" s="1"/>
  <c r="EN112" i="11"/>
  <c r="GF20" i="15"/>
  <c r="GF21" i="15"/>
  <c r="CM73" i="15"/>
  <c r="DZ57" i="15"/>
  <c r="EA54" i="15" s="1"/>
  <c r="EB56" i="15" s="1"/>
  <c r="CS111" i="11" l="1"/>
  <c r="CS111" i="18" s="1"/>
  <c r="CS106" i="11"/>
  <c r="CS106" i="18" s="1"/>
  <c r="CS98" i="18"/>
  <c r="CS99" i="18"/>
  <c r="CT95" i="11"/>
  <c r="EP112" i="18"/>
  <c r="EQ112" i="18"/>
  <c r="EN112" i="18"/>
  <c r="EO112" i="18"/>
  <c r="CM75" i="11"/>
  <c r="GF23" i="15"/>
  <c r="GF31" i="15" a="1"/>
  <c r="GF31" i="15" s="1"/>
  <c r="GF30" i="15" s="1"/>
  <c r="GG27" i="15" s="1"/>
  <c r="GG29" i="15" s="1"/>
  <c r="EA53" i="15"/>
  <c r="T103" i="11"/>
  <c r="T103" i="18" s="1"/>
  <c r="CT97" i="11" l="1"/>
  <c r="CT97" i="18" s="1"/>
  <c r="CT95" i="18"/>
  <c r="CT98" i="11"/>
  <c r="CT99" i="11"/>
  <c r="CM75" i="18"/>
  <c r="EA44" i="15"/>
  <c r="EA46" i="15" s="1"/>
  <c r="EA55" i="15"/>
  <c r="EA49" i="15" s="1"/>
  <c r="EA47" i="15"/>
  <c r="EA48" i="15"/>
  <c r="GG26" i="15"/>
  <c r="GF32" i="15"/>
  <c r="CN67" i="11"/>
  <c r="CN104" i="11"/>
  <c r="CN104" i="18" s="1"/>
  <c r="CN22" i="11"/>
  <c r="CT111" i="11" l="1"/>
  <c r="CT111" i="18" s="1"/>
  <c r="CT98" i="18"/>
  <c r="CT106" i="11"/>
  <c r="CT106" i="18" s="1"/>
  <c r="CU95" i="11"/>
  <c r="CT99" i="18"/>
  <c r="CN67" i="18"/>
  <c r="CN22" i="18"/>
  <c r="GG17" i="15"/>
  <c r="GG19" i="15" s="1"/>
  <c r="GG28" i="15"/>
  <c r="GG22" i="15" s="1"/>
  <c r="CN89" i="11"/>
  <c r="CN34" i="11"/>
  <c r="CN72" i="15"/>
  <c r="CN71" i="15"/>
  <c r="GG20" i="15"/>
  <c r="GG21" i="15"/>
  <c r="EA50" i="15"/>
  <c r="EA58" i="15"/>
  <c r="EA59" i="15" s="1"/>
  <c r="U103" i="11"/>
  <c r="U103" i="18" s="1"/>
  <c r="CU95" i="18" l="1"/>
  <c r="CU97" i="11"/>
  <c r="CU97" i="18" s="1"/>
  <c r="CU98" i="11"/>
  <c r="CU99" i="11"/>
  <c r="CN89" i="18"/>
  <c r="GG31" i="15" a="1"/>
  <c r="GG31" i="15" s="1"/>
  <c r="GG32" i="15" s="1"/>
  <c r="CN73" i="15"/>
  <c r="GG23" i="15"/>
  <c r="EA57" i="15"/>
  <c r="EB54" i="15" s="1"/>
  <c r="EC56" i="15" s="1"/>
  <c r="CO67" i="11"/>
  <c r="CO104" i="11"/>
  <c r="CO104" i="18" s="1"/>
  <c r="CO22" i="11"/>
  <c r="CV95" i="11" l="1"/>
  <c r="CU99" i="18"/>
  <c r="CU111" i="11"/>
  <c r="CU111" i="18" s="1"/>
  <c r="CU98" i="18"/>
  <c r="CU106" i="11"/>
  <c r="CU106" i="18" s="1"/>
  <c r="CO67" i="18"/>
  <c r="CO22" i="18"/>
  <c r="CO89" i="11"/>
  <c r="CN75" i="11"/>
  <c r="GG30" i="15"/>
  <c r="GH27" i="15" s="1"/>
  <c r="GH29" i="15" s="1"/>
  <c r="CO34" i="11"/>
  <c r="CO72" i="15"/>
  <c r="CO71" i="15"/>
  <c r="EB53" i="15"/>
  <c r="CV95" i="18" l="1"/>
  <c r="CV97" i="11"/>
  <c r="CV97" i="18" s="1"/>
  <c r="CV98" i="11"/>
  <c r="CV99" i="11"/>
  <c r="CN75" i="18"/>
  <c r="EB44" i="15"/>
  <c r="EB55" i="15"/>
  <c r="EB49" i="15" s="1"/>
  <c r="CO89" i="18"/>
  <c r="GH26" i="15"/>
  <c r="GH28" i="15" s="1"/>
  <c r="EB48" i="15"/>
  <c r="EB47" i="15"/>
  <c r="CO73" i="15"/>
  <c r="V103" i="11"/>
  <c r="V103" i="18" s="1"/>
  <c r="CW95" i="11" l="1"/>
  <c r="CV99" i="18"/>
  <c r="CV111" i="11"/>
  <c r="CV111" i="18" s="1"/>
  <c r="CV106" i="11"/>
  <c r="CV106" i="18" s="1"/>
  <c r="CV98" i="18"/>
  <c r="GH22" i="15"/>
  <c r="GH17" i="15"/>
  <c r="GH19" i="15" s="1"/>
  <c r="CO75" i="11"/>
  <c r="GH21" i="15"/>
  <c r="GH20" i="15"/>
  <c r="EB50" i="15"/>
  <c r="EB46" i="15"/>
  <c r="EB58" i="15"/>
  <c r="CP22" i="11"/>
  <c r="CW98" i="11" l="1"/>
  <c r="CW95" i="18"/>
  <c r="CW97" i="11"/>
  <c r="CW97" i="18" s="1"/>
  <c r="CW99" i="11"/>
  <c r="CO75" i="18"/>
  <c r="CP22" i="18"/>
  <c r="GH31" i="15" a="1"/>
  <c r="GH31" i="15" s="1"/>
  <c r="GH30" i="15" s="1"/>
  <c r="GI27" i="15" s="1"/>
  <c r="GI29" i="15" s="1"/>
  <c r="ER112" i="11"/>
  <c r="GH23" i="15"/>
  <c r="CP34" i="11"/>
  <c r="CP72" i="15"/>
  <c r="CP71" i="15"/>
  <c r="W103" i="11"/>
  <c r="W103" i="18" s="1"/>
  <c r="EB59" i="15"/>
  <c r="EB57" i="15"/>
  <c r="CP67" i="11"/>
  <c r="CP104" i="11"/>
  <c r="CP104" i="18" s="1"/>
  <c r="CX95" i="11" l="1"/>
  <c r="CW99" i="18"/>
  <c r="CW106" i="11"/>
  <c r="CW106" i="18" s="1"/>
  <c r="CW111" i="11"/>
  <c r="CW111" i="18" s="1"/>
  <c r="CW98" i="18"/>
  <c r="CP67" i="18"/>
  <c r="ER112" i="18"/>
  <c r="ES112" i="18"/>
  <c r="GH32" i="15"/>
  <c r="GI26" i="15"/>
  <c r="CP89" i="11"/>
  <c r="CP73" i="15"/>
  <c r="EC54" i="15"/>
  <c r="ED56" i="15" s="1"/>
  <c r="EC53" i="15"/>
  <c r="X103" i="11"/>
  <c r="X103" i="18" s="1"/>
  <c r="CX97" i="11" l="1"/>
  <c r="CX97" i="18" s="1"/>
  <c r="CX98" i="11"/>
  <c r="CX95" i="18"/>
  <c r="CX99" i="11"/>
  <c r="GI17" i="15"/>
  <c r="GI19" i="15" s="1"/>
  <c r="GI28" i="15"/>
  <c r="GI22" i="15" s="1"/>
  <c r="EC44" i="15"/>
  <c r="EC46" i="15" s="1"/>
  <c r="EC55" i="15"/>
  <c r="EC49" i="15" s="1"/>
  <c r="GI21" i="15"/>
  <c r="GI20" i="15"/>
  <c r="CP89" i="18"/>
  <c r="CP75" i="11"/>
  <c r="EC48" i="15"/>
  <c r="EC47" i="15"/>
  <c r="CQ67" i="11"/>
  <c r="CY95" i="11" l="1"/>
  <c r="CX99" i="18"/>
  <c r="CX111" i="11"/>
  <c r="CX111" i="18" s="1"/>
  <c r="CX106" i="11"/>
  <c r="CX106" i="18" s="1"/>
  <c r="CX98" i="18"/>
  <c r="CQ67" i="18"/>
  <c r="CP75" i="18"/>
  <c r="GI23" i="15"/>
  <c r="GI31" i="15" a="1"/>
  <c r="GI31" i="15" s="1"/>
  <c r="GI30" i="15" s="1"/>
  <c r="GJ27" i="15" s="1"/>
  <c r="GJ29" i="15" s="1"/>
  <c r="CQ89" i="11"/>
  <c r="EC50" i="15"/>
  <c r="EC58" i="15"/>
  <c r="Y103" i="11"/>
  <c r="Y103" i="18" s="1"/>
  <c r="CQ104" i="11"/>
  <c r="CQ104" i="18" s="1"/>
  <c r="CQ22" i="11"/>
  <c r="CY97" i="11" l="1"/>
  <c r="CY97" i="18" s="1"/>
  <c r="CY98" i="11"/>
  <c r="CY95" i="18"/>
  <c r="CY99" i="11"/>
  <c r="CQ22" i="18"/>
  <c r="GI32" i="15"/>
  <c r="GJ26" i="15"/>
  <c r="CQ89" i="18"/>
  <c r="ET112" i="11"/>
  <c r="ET112" i="18" s="1"/>
  <c r="CQ34" i="11"/>
  <c r="CQ72" i="15"/>
  <c r="CQ71" i="15"/>
  <c r="EC59" i="15"/>
  <c r="EC57" i="15"/>
  <c r="CZ95" i="11" l="1"/>
  <c r="CY99" i="18"/>
  <c r="CY106" i="11"/>
  <c r="CY106" i="18" s="1"/>
  <c r="CY111" i="11"/>
  <c r="CY111" i="18" s="1"/>
  <c r="CY98" i="18"/>
  <c r="GJ17" i="15"/>
  <c r="GJ19" i="15" s="1"/>
  <c r="GJ28" i="15"/>
  <c r="GJ22" i="15" s="1"/>
  <c r="GJ20" i="15"/>
  <c r="GJ21" i="15"/>
  <c r="CQ73" i="15"/>
  <c r="ED53" i="15"/>
  <c r="ED54" i="15"/>
  <c r="EE56" i="15" s="1"/>
  <c r="Z103" i="11"/>
  <c r="Z103" i="18" s="1"/>
  <c r="CR22" i="11"/>
  <c r="CR104" i="11"/>
  <c r="CR104" i="18" s="1"/>
  <c r="CR67" i="11"/>
  <c r="CZ97" i="11" l="1"/>
  <c r="CZ97" i="18" s="1"/>
  <c r="CZ95" i="18"/>
  <c r="CZ99" i="11"/>
  <c r="CZ98" i="11"/>
  <c r="CR67" i="18"/>
  <c r="CR22" i="18"/>
  <c r="GJ23" i="15"/>
  <c r="ED44" i="15"/>
  <c r="ED46" i="15" s="1"/>
  <c r="ED55" i="15"/>
  <c r="ED49" i="15" s="1"/>
  <c r="GJ31" i="15" a="1"/>
  <c r="GJ31" i="15" s="1"/>
  <c r="GJ32" i="15" s="1"/>
  <c r="CR89" i="11"/>
  <c r="EU112" i="11"/>
  <c r="EW112" i="18" s="1"/>
  <c r="CQ75" i="11"/>
  <c r="CR34" i="11"/>
  <c r="CR72" i="15"/>
  <c r="CR71" i="15"/>
  <c r="ED47" i="15"/>
  <c r="ED48" i="15"/>
  <c r="CZ106" i="11" l="1"/>
  <c r="CZ106" i="18" s="1"/>
  <c r="CZ111" i="11"/>
  <c r="CZ111" i="18" s="1"/>
  <c r="CZ98" i="18"/>
  <c r="DA95" i="11"/>
  <c r="CZ99" i="18"/>
  <c r="CQ75" i="18"/>
  <c r="EU112" i="18"/>
  <c r="EV112" i="18"/>
  <c r="GJ30" i="15"/>
  <c r="CR89" i="18"/>
  <c r="ED50" i="15"/>
  <c r="CR73" i="15"/>
  <c r="ED58" i="15"/>
  <c r="ED59" i="15" s="1"/>
  <c r="AA103" i="11"/>
  <c r="AA103" i="18" s="1"/>
  <c r="DA97" i="11" l="1"/>
  <c r="DA97" i="18" s="1"/>
  <c r="DA95" i="18"/>
  <c r="DA98" i="11"/>
  <c r="DA99" i="11"/>
  <c r="CR75" i="11"/>
  <c r="ED57" i="15"/>
  <c r="CS22" i="11"/>
  <c r="CS104" i="11"/>
  <c r="CS104" i="18" s="1"/>
  <c r="CS67" i="11"/>
  <c r="DB95" i="11" l="1"/>
  <c r="DA99" i="18"/>
  <c r="DA98" i="18"/>
  <c r="DA106" i="11"/>
  <c r="DA106" i="18" s="1"/>
  <c r="DA111" i="11"/>
  <c r="DA111" i="18" s="1"/>
  <c r="CR75" i="18"/>
  <c r="CS67" i="18"/>
  <c r="CS22" i="18"/>
  <c r="CS89" i="11"/>
  <c r="CS34" i="11"/>
  <c r="CS72" i="15"/>
  <c r="CS71" i="15"/>
  <c r="EE53" i="15"/>
  <c r="EE54" i="15"/>
  <c r="EF56" i="15" s="1"/>
  <c r="AB103" i="11"/>
  <c r="AB103" i="18" s="1"/>
  <c r="DB97" i="11" l="1"/>
  <c r="DB97" i="18" s="1"/>
  <c r="DB98" i="11"/>
  <c r="DB95" i="18"/>
  <c r="DB99" i="11"/>
  <c r="EE44" i="15"/>
  <c r="EE46" i="15" s="1"/>
  <c r="EE55" i="15"/>
  <c r="EE49" i="15" s="1"/>
  <c r="CS89" i="18"/>
  <c r="EE47" i="15"/>
  <c r="EE48" i="15"/>
  <c r="CS73" i="15"/>
  <c r="DC95" i="11" l="1"/>
  <c r="DB99" i="18"/>
  <c r="DB106" i="11"/>
  <c r="DB106" i="18" s="1"/>
  <c r="DB111" i="11"/>
  <c r="DB111" i="18" s="1"/>
  <c r="DB98" i="18"/>
  <c r="CS75" i="11"/>
  <c r="EE50" i="15"/>
  <c r="EE58" i="15"/>
  <c r="EE59" i="15" s="1"/>
  <c r="AC103" i="11"/>
  <c r="AC103" i="18" s="1"/>
  <c r="DC95" i="18" l="1"/>
  <c r="DC97" i="11"/>
  <c r="DC97" i="18" s="1"/>
  <c r="DC99" i="11"/>
  <c r="DC98" i="11"/>
  <c r="CS75" i="18"/>
  <c r="EX112" i="11"/>
  <c r="EX112" i="18" s="1"/>
  <c r="EE57" i="15"/>
  <c r="CT22" i="11"/>
  <c r="CT67" i="11"/>
  <c r="CT104" i="11"/>
  <c r="CT104" i="18" s="1"/>
  <c r="DC111" i="11" l="1"/>
  <c r="DC111" i="18" s="1"/>
  <c r="DC106" i="11"/>
  <c r="DC106" i="18" s="1"/>
  <c r="DC98" i="18"/>
  <c r="DD95" i="11"/>
  <c r="DC99" i="18"/>
  <c r="CT67" i="18"/>
  <c r="CT22" i="18"/>
  <c r="CT89" i="11"/>
  <c r="CT34" i="11"/>
  <c r="CT72" i="15"/>
  <c r="CT71" i="15"/>
  <c r="EF54" i="15"/>
  <c r="EG56" i="15" s="1"/>
  <c r="EF53" i="15"/>
  <c r="AD103" i="11"/>
  <c r="AD103" i="18" s="1"/>
  <c r="DD97" i="11" l="1"/>
  <c r="DD97" i="18" s="1"/>
  <c r="DD99" i="11"/>
  <c r="DD98" i="11"/>
  <c r="DD95" i="18"/>
  <c r="EF44" i="15"/>
  <c r="EF46" i="15" s="1"/>
  <c r="EF55" i="15"/>
  <c r="EF49" i="15" s="1"/>
  <c r="CT89" i="18"/>
  <c r="EY112" i="11"/>
  <c r="EF48" i="15"/>
  <c r="EF47" i="15"/>
  <c r="CT73" i="15"/>
  <c r="DD106" i="11" l="1"/>
  <c r="DD106" i="18" s="1"/>
  <c r="DD111" i="11"/>
  <c r="DD111" i="18" s="1"/>
  <c r="DD98" i="18"/>
  <c r="DD99" i="18"/>
  <c r="DE95" i="11"/>
  <c r="EY112" i="18"/>
  <c r="EZ112" i="18"/>
  <c r="CT75" i="11"/>
  <c r="EF50" i="15"/>
  <c r="EF58" i="15"/>
  <c r="AE103" i="11"/>
  <c r="AE103" i="18" s="1"/>
  <c r="CU67" i="11"/>
  <c r="CU22" i="11"/>
  <c r="CU104" i="11"/>
  <c r="CU104" i="18" s="1"/>
  <c r="DE99" i="11" l="1"/>
  <c r="DE97" i="11"/>
  <c r="DE97" i="18" s="1"/>
  <c r="DE98" i="11"/>
  <c r="DE95" i="18"/>
  <c r="CU67" i="18"/>
  <c r="CT75" i="18"/>
  <c r="CU22" i="18"/>
  <c r="CU89" i="11"/>
  <c r="CU34" i="11"/>
  <c r="CU72" i="15"/>
  <c r="CU71" i="15"/>
  <c r="EF57" i="15"/>
  <c r="EF59" i="15"/>
  <c r="DE111" i="11" l="1"/>
  <c r="DE111" i="18" s="1"/>
  <c r="DE106" i="11"/>
  <c r="DE106" i="18" s="1"/>
  <c r="DE98" i="18"/>
  <c r="DE99" i="18"/>
  <c r="DF95" i="11"/>
  <c r="CU89" i="18"/>
  <c r="CU73" i="15"/>
  <c r="EG54" i="15"/>
  <c r="EH56" i="15" s="1"/>
  <c r="EG53" i="15"/>
  <c r="AF103" i="11"/>
  <c r="AF103" i="18" s="1"/>
  <c r="DF98" i="11" l="1"/>
  <c r="DF99" i="11"/>
  <c r="DF97" i="11"/>
  <c r="DF97" i="18" s="1"/>
  <c r="DF95" i="18"/>
  <c r="EG44" i="15"/>
  <c r="EG46" i="15" s="1"/>
  <c r="EG55" i="15"/>
  <c r="FA112" i="11"/>
  <c r="CU75" i="11"/>
  <c r="EG48" i="15"/>
  <c r="EG47" i="15"/>
  <c r="CV67" i="11"/>
  <c r="CV104" i="11"/>
  <c r="CV104" i="18" s="1"/>
  <c r="CV22" i="11"/>
  <c r="DG95" i="11" l="1"/>
  <c r="DF99" i="18"/>
  <c r="DF111" i="11"/>
  <c r="DF111" i="18" s="1"/>
  <c r="DF106" i="11"/>
  <c r="DF106" i="18" s="1"/>
  <c r="DF98" i="18"/>
  <c r="CV67" i="18"/>
  <c r="CU75" i="18"/>
  <c r="CV22" i="18"/>
  <c r="C3" i="9"/>
  <c r="FA112" i="18"/>
  <c r="FB112" i="18"/>
  <c r="CV89" i="11"/>
  <c r="CV34" i="11"/>
  <c r="CV72" i="15"/>
  <c r="CV71" i="15"/>
  <c r="EG58" i="15"/>
  <c r="EG59" i="15" s="1"/>
  <c r="EG49" i="15"/>
  <c r="EG50" i="15"/>
  <c r="AG103" i="11"/>
  <c r="AG103" i="18" s="1"/>
  <c r="DG99" i="11" l="1"/>
  <c r="DG95" i="18"/>
  <c r="DG97" i="11"/>
  <c r="DG97" i="18" s="1"/>
  <c r="DG98" i="11"/>
  <c r="CV89" i="18"/>
  <c r="EG57" i="15"/>
  <c r="EH54" i="15" s="1"/>
  <c r="EI56" i="15" s="1"/>
  <c r="CV73" i="15"/>
  <c r="DG106" i="11" l="1"/>
  <c r="DG106" i="18" s="1"/>
  <c r="DG111" i="11"/>
  <c r="DG111" i="18" s="1"/>
  <c r="DG98" i="18"/>
  <c r="DH95" i="11"/>
  <c r="DG99" i="18"/>
  <c r="CV75" i="11"/>
  <c r="EH53" i="15"/>
  <c r="EH55" i="15" s="1"/>
  <c r="AH103" i="11"/>
  <c r="AH103" i="18" s="1"/>
  <c r="CW67" i="11"/>
  <c r="CW22" i="11"/>
  <c r="CW22" i="18" s="1"/>
  <c r="CW104" i="11"/>
  <c r="CW104" i="18" s="1"/>
  <c r="DH95" i="18" l="1"/>
  <c r="DH97" i="11"/>
  <c r="DH97" i="18" s="1"/>
  <c r="DH99" i="11"/>
  <c r="DH98" i="11"/>
  <c r="CV75" i="18"/>
  <c r="CX67" i="18"/>
  <c r="CW67" i="18"/>
  <c r="EH49" i="15"/>
  <c r="EH44" i="15"/>
  <c r="EH46" i="15" s="1"/>
  <c r="CW89" i="11"/>
  <c r="FC112" i="11"/>
  <c r="EH47" i="15"/>
  <c r="EH48" i="15"/>
  <c r="CW34" i="11"/>
  <c r="CW72" i="15"/>
  <c r="CW71" i="15"/>
  <c r="DH98" i="18" l="1"/>
  <c r="DH111" i="11"/>
  <c r="DH111" i="18" s="1"/>
  <c r="DH106" i="11"/>
  <c r="DH106" i="18" s="1"/>
  <c r="DH99" i="18"/>
  <c r="DI95" i="11"/>
  <c r="FC112" i="18"/>
  <c r="FD112" i="18"/>
  <c r="EH58" i="15"/>
  <c r="EH59" i="15" s="1"/>
  <c r="CW89" i="18"/>
  <c r="EH50" i="15"/>
  <c r="CW73" i="15"/>
  <c r="AI103" i="11"/>
  <c r="AI103" i="18" s="1"/>
  <c r="CX104" i="11"/>
  <c r="CX104" i="18" s="1"/>
  <c r="DI97" i="11" l="1"/>
  <c r="DI97" i="18" s="1"/>
  <c r="DI98" i="11"/>
  <c r="DI99" i="11"/>
  <c r="DI95" i="18"/>
  <c r="F58" i="11"/>
  <c r="F58" i="18"/>
  <c r="F59" i="18" s="1"/>
  <c r="F60" i="18" s="1"/>
  <c r="EH57" i="15"/>
  <c r="EI53" i="15" s="1"/>
  <c r="CW75" i="11"/>
  <c r="CX22" i="11"/>
  <c r="CX22" i="18" s="1"/>
  <c r="DJ95" i="11" l="1"/>
  <c r="DI99" i="18"/>
  <c r="DI111" i="11"/>
  <c r="DI111" i="18" s="1"/>
  <c r="DI98" i="18"/>
  <c r="DI106" i="11"/>
  <c r="DI106" i="18" s="1"/>
  <c r="CW75" i="18"/>
  <c r="F74" i="11"/>
  <c r="EI44" i="15"/>
  <c r="EI46" i="15" s="1"/>
  <c r="EI55" i="15"/>
  <c r="EI54" i="15"/>
  <c r="EJ56" i="15" s="1"/>
  <c r="CX89" i="11"/>
  <c r="CX34" i="11"/>
  <c r="CX72" i="15"/>
  <c r="CX71" i="15"/>
  <c r="AJ103" i="11"/>
  <c r="AJ103" i="18" s="1"/>
  <c r="DJ97" i="11" l="1"/>
  <c r="DJ97" i="18" s="1"/>
  <c r="DJ95" i="18"/>
  <c r="DJ98" i="11"/>
  <c r="DJ99" i="11"/>
  <c r="F74" i="18"/>
  <c r="F76" i="11"/>
  <c r="G72" i="11" s="1"/>
  <c r="EI48" i="15"/>
  <c r="EI47" i="15"/>
  <c r="EI49" i="15"/>
  <c r="CX89" i="18"/>
  <c r="FE112" i="11"/>
  <c r="FE112" i="18" s="1"/>
  <c r="CX73" i="15"/>
  <c r="EI58" i="15"/>
  <c r="EI59" i="15" s="1"/>
  <c r="EI50" i="15"/>
  <c r="CY22" i="11"/>
  <c r="CY22" i="18" s="1"/>
  <c r="DK95" i="11" l="1"/>
  <c r="DJ99" i="18"/>
  <c r="DJ98" i="18"/>
  <c r="DJ111" i="11"/>
  <c r="DJ111" i="18" s="1"/>
  <c r="DJ106" i="11"/>
  <c r="DJ106" i="18" s="1"/>
  <c r="G72" i="18"/>
  <c r="F76" i="18"/>
  <c r="G74" i="11"/>
  <c r="CX75" i="11"/>
  <c r="CY34" i="11"/>
  <c r="CY72" i="15"/>
  <c r="CY71" i="15"/>
  <c r="EI57" i="15"/>
  <c r="AK103" i="11"/>
  <c r="AK103" i="18" s="1"/>
  <c r="CY67" i="11"/>
  <c r="CY104" i="11"/>
  <c r="CY104" i="18" s="1"/>
  <c r="DK97" i="11" l="1"/>
  <c r="DK97" i="18" s="1"/>
  <c r="DK95" i="18"/>
  <c r="DK99" i="11"/>
  <c r="DK98" i="11"/>
  <c r="CX75" i="18"/>
  <c r="CY67" i="18"/>
  <c r="G74" i="18"/>
  <c r="G76" i="11"/>
  <c r="G76" i="18" s="1"/>
  <c r="CY89" i="11"/>
  <c r="FF112" i="11"/>
  <c r="FF112" i="18" s="1"/>
  <c r="CY73" i="15"/>
  <c r="EJ54" i="15"/>
  <c r="EK56" i="15" s="1"/>
  <c r="EJ53" i="15"/>
  <c r="DK106" i="11" l="1"/>
  <c r="DK106" i="18" s="1"/>
  <c r="DK111" i="11"/>
  <c r="DK111" i="18" s="1"/>
  <c r="DK98" i="18"/>
  <c r="DK99" i="18"/>
  <c r="DL95" i="11"/>
  <c r="H72" i="11"/>
  <c r="H74" i="11" s="1"/>
  <c r="EJ44" i="15"/>
  <c r="EJ46" i="15" s="1"/>
  <c r="EJ55" i="15"/>
  <c r="EJ49" i="15" s="1"/>
  <c r="CY89" i="18"/>
  <c r="CY75" i="11"/>
  <c r="EJ48" i="15"/>
  <c r="EJ47" i="15"/>
  <c r="AL103" i="11"/>
  <c r="AL103" i="18" s="1"/>
  <c r="DL98" i="11" l="1"/>
  <c r="DL95" i="18"/>
  <c r="DL99" i="11"/>
  <c r="DL97" i="11"/>
  <c r="DL97" i="18" s="1"/>
  <c r="H74" i="18"/>
  <c r="CY75" i="18"/>
  <c r="H72" i="18"/>
  <c r="H76" i="11"/>
  <c r="H76" i="18" s="1"/>
  <c r="FG112" i="11"/>
  <c r="EJ58" i="15"/>
  <c r="EJ57" i="15" s="1"/>
  <c r="EJ50" i="15"/>
  <c r="CZ67" i="11"/>
  <c r="CZ22" i="11"/>
  <c r="CZ22" i="18" s="1"/>
  <c r="CZ104" i="11"/>
  <c r="CZ104" i="18" s="1"/>
  <c r="DL99" i="18" l="1"/>
  <c r="DM95" i="11"/>
  <c r="DL106" i="11"/>
  <c r="DL106" i="18" s="1"/>
  <c r="DL111" i="11"/>
  <c r="DL111" i="18" s="1"/>
  <c r="DL98" i="18"/>
  <c r="CZ67" i="18"/>
  <c r="I72" i="11"/>
  <c r="I74" i="11" s="1"/>
  <c r="FM112" i="18"/>
  <c r="FN112" i="18"/>
  <c r="FK112" i="18"/>
  <c r="FL112" i="18"/>
  <c r="FI112" i="18"/>
  <c r="FJ112" i="18"/>
  <c r="FG112" i="18"/>
  <c r="FH112" i="18"/>
  <c r="CZ89" i="11"/>
  <c r="CZ34" i="11"/>
  <c r="CZ72" i="15"/>
  <c r="CZ71" i="15"/>
  <c r="EK53" i="15"/>
  <c r="EK54" i="15"/>
  <c r="EL56" i="15" s="1"/>
  <c r="EJ59" i="15"/>
  <c r="AM103" i="11"/>
  <c r="AM103" i="18" s="1"/>
  <c r="DA104" i="11"/>
  <c r="DA104" i="18" s="1"/>
  <c r="DB67" i="11"/>
  <c r="DB104" i="11"/>
  <c r="DB22" i="11"/>
  <c r="DM99" i="11" l="1"/>
  <c r="DM97" i="11"/>
  <c r="DM97" i="18" s="1"/>
  <c r="DM98" i="11"/>
  <c r="DM95" i="18"/>
  <c r="I74" i="18"/>
  <c r="I72" i="18"/>
  <c r="I76" i="11"/>
  <c r="I76" i="18" s="1"/>
  <c r="DB104" i="18"/>
  <c r="EK44" i="15"/>
  <c r="EK46" i="15" s="1"/>
  <c r="EK55" i="15"/>
  <c r="EK49" i="15" s="1"/>
  <c r="CZ89" i="18"/>
  <c r="DB89" i="11"/>
  <c r="DB72" i="15"/>
  <c r="DB71" i="15"/>
  <c r="EK48" i="15"/>
  <c r="EK47" i="15"/>
  <c r="CZ73" i="15"/>
  <c r="DA22" i="11"/>
  <c r="DA22" i="18" s="1"/>
  <c r="DA67" i="11"/>
  <c r="DM111" i="11" l="1"/>
  <c r="DM111" i="18" s="1"/>
  <c r="DM106" i="11"/>
  <c r="DM106" i="18" s="1"/>
  <c r="DM98" i="18"/>
  <c r="DN95" i="11"/>
  <c r="DM99" i="18"/>
  <c r="DB67" i="18"/>
  <c r="DB89" i="18" s="1"/>
  <c r="DA67" i="18"/>
  <c r="J72" i="11"/>
  <c r="DB22" i="18"/>
  <c r="DA89" i="11"/>
  <c r="CZ75" i="11"/>
  <c r="DA34" i="11"/>
  <c r="DA72" i="15"/>
  <c r="DA71" i="15"/>
  <c r="EK58" i="15"/>
  <c r="EK57" i="15" s="1"/>
  <c r="EL54" i="15" s="1"/>
  <c r="EM56" i="15" s="1"/>
  <c r="DB73" i="15"/>
  <c r="EK50" i="15"/>
  <c r="AN103" i="11"/>
  <c r="AN103" i="18" s="1"/>
  <c r="DC22" i="11"/>
  <c r="DC22" i="18" s="1"/>
  <c r="DC67" i="11"/>
  <c r="DC67" i="18" s="1"/>
  <c r="DC104" i="11"/>
  <c r="DC104" i="18" s="1"/>
  <c r="DN97" i="11" l="1"/>
  <c r="DN97" i="18" s="1"/>
  <c r="DN99" i="11"/>
  <c r="DN98" i="11"/>
  <c r="DN95" i="18"/>
  <c r="CZ75" i="18"/>
  <c r="J72" i="18"/>
  <c r="J74" i="11"/>
  <c r="J76" i="11" s="1"/>
  <c r="DA89" i="18"/>
  <c r="DC89" i="11"/>
  <c r="DB75" i="11"/>
  <c r="DC72" i="15"/>
  <c r="DC71" i="15"/>
  <c r="EL53" i="15"/>
  <c r="EL55" i="15" s="1"/>
  <c r="EK59" i="15"/>
  <c r="DA73" i="15"/>
  <c r="DN111" i="11" l="1"/>
  <c r="DN111" i="18" s="1"/>
  <c r="DN106" i="11"/>
  <c r="DN106" i="18" s="1"/>
  <c r="DN98" i="18"/>
  <c r="DO95" i="11"/>
  <c r="DN99" i="18"/>
  <c r="J76" i="18"/>
  <c r="J74" i="18"/>
  <c r="K72" i="11"/>
  <c r="K72" i="18" s="1"/>
  <c r="EL44" i="15"/>
  <c r="EL46" i="15" s="1"/>
  <c r="DC89" i="18"/>
  <c r="DA75" i="11"/>
  <c r="EL49" i="15"/>
  <c r="EL47" i="15"/>
  <c r="EL48" i="15"/>
  <c r="DC73" i="15"/>
  <c r="AO103" i="11"/>
  <c r="AO103" i="18" s="1"/>
  <c r="DO97" i="11" l="1"/>
  <c r="DO97" i="18" s="1"/>
  <c r="DO98" i="11"/>
  <c r="DO99" i="11"/>
  <c r="DO95" i="18"/>
  <c r="DB75" i="18"/>
  <c r="DA75" i="18"/>
  <c r="K74" i="11"/>
  <c r="EL50" i="15"/>
  <c r="DC75" i="11"/>
  <c r="EL58" i="15"/>
  <c r="EL59" i="15" s="1"/>
  <c r="DD67" i="11"/>
  <c r="DD67" i="18" s="1"/>
  <c r="DP95" i="11" l="1"/>
  <c r="DO99" i="18"/>
  <c r="DO106" i="11"/>
  <c r="DO106" i="18" s="1"/>
  <c r="DO111" i="11"/>
  <c r="DO111" i="18" s="1"/>
  <c r="DO98" i="18"/>
  <c r="K74" i="18"/>
  <c r="DC75" i="18"/>
  <c r="K76" i="11"/>
  <c r="L72" i="11" s="1"/>
  <c r="L72" i="18" s="1"/>
  <c r="DD89" i="11"/>
  <c r="EL57" i="15"/>
  <c r="EM53" i="15" s="1"/>
  <c r="AP103" i="11"/>
  <c r="AP103" i="18" s="1"/>
  <c r="DD104" i="11"/>
  <c r="DD104" i="18" s="1"/>
  <c r="DD22" i="11"/>
  <c r="DD22" i="18" s="1"/>
  <c r="DP99" i="11" l="1"/>
  <c r="DP98" i="11"/>
  <c r="DP97" i="11"/>
  <c r="DP97" i="18" s="1"/>
  <c r="DP95" i="18"/>
  <c r="K76" i="18"/>
  <c r="L74" i="11"/>
  <c r="EM44" i="15"/>
  <c r="EM46" i="15" s="1"/>
  <c r="EM55" i="15"/>
  <c r="DD89" i="18"/>
  <c r="DD72" i="15"/>
  <c r="DD71" i="15"/>
  <c r="EM54" i="15"/>
  <c r="EN56" i="15" s="1"/>
  <c r="DE67" i="11"/>
  <c r="DE67" i="18" s="1"/>
  <c r="DP111" i="11" l="1"/>
  <c r="DP111" i="18" s="1"/>
  <c r="DP98" i="18"/>
  <c r="DP106" i="11"/>
  <c r="DP106" i="18" s="1"/>
  <c r="DQ95" i="11"/>
  <c r="DP99" i="18"/>
  <c r="L74" i="18"/>
  <c r="L76" i="11"/>
  <c r="L76" i="18" s="1"/>
  <c r="DE89" i="11"/>
  <c r="EM48" i="15"/>
  <c r="EM47" i="15"/>
  <c r="EM49" i="15"/>
  <c r="DD73" i="15"/>
  <c r="EM50" i="15"/>
  <c r="EM58" i="15"/>
  <c r="EM59" i="15" s="1"/>
  <c r="AQ103" i="11"/>
  <c r="AQ103" i="18" s="1"/>
  <c r="DE22" i="11"/>
  <c r="DE22" i="18" s="1"/>
  <c r="DE104" i="11"/>
  <c r="DE104" i="18" s="1"/>
  <c r="DQ95" i="18" l="1"/>
  <c r="DQ99" i="11"/>
  <c r="DQ98" i="11"/>
  <c r="DQ97" i="11"/>
  <c r="DQ97" i="18" s="1"/>
  <c r="M72" i="11"/>
  <c r="DE89" i="18"/>
  <c r="DD75" i="11"/>
  <c r="DE72" i="15"/>
  <c r="DE71" i="15"/>
  <c r="EM57" i="15"/>
  <c r="DF67" i="11"/>
  <c r="DF67" i="18" s="1"/>
  <c r="DR95" i="11" l="1"/>
  <c r="DQ99" i="18"/>
  <c r="DQ106" i="11"/>
  <c r="DQ106" i="18" s="1"/>
  <c r="DQ111" i="11"/>
  <c r="DQ111" i="18" s="1"/>
  <c r="DQ98" i="18"/>
  <c r="M72" i="18"/>
  <c r="M74" i="11"/>
  <c r="DD75" i="18"/>
  <c r="DF89" i="11"/>
  <c r="DE73" i="15"/>
  <c r="EN54" i="15"/>
  <c r="EO56" i="15" s="1"/>
  <c r="EN53" i="15"/>
  <c r="AR103" i="11"/>
  <c r="AR103" i="18" s="1"/>
  <c r="DF22" i="11"/>
  <c r="DF22" i="18" s="1"/>
  <c r="DF104" i="11"/>
  <c r="DF104" i="18" s="1"/>
  <c r="DR98" i="11" l="1"/>
  <c r="DR99" i="11"/>
  <c r="DR97" i="11"/>
  <c r="DR97" i="18" s="1"/>
  <c r="DR95" i="18"/>
  <c r="M74" i="18"/>
  <c r="M76" i="11"/>
  <c r="EN44" i="15"/>
  <c r="EN46" i="15" s="1"/>
  <c r="EN55" i="15"/>
  <c r="EN49" i="15" s="1"/>
  <c r="DF89" i="18"/>
  <c r="DE75" i="11"/>
  <c r="DF72" i="15"/>
  <c r="DF71" i="15"/>
  <c r="EN48" i="15"/>
  <c r="EN47" i="15"/>
  <c r="DS95" i="11" l="1"/>
  <c r="DR99" i="18"/>
  <c r="DR106" i="11"/>
  <c r="DR106" i="18" s="1"/>
  <c r="DR111" i="11"/>
  <c r="DR111" i="18" s="1"/>
  <c r="DR98" i="18"/>
  <c r="M76" i="18"/>
  <c r="N72" i="11"/>
  <c r="DE75" i="18"/>
  <c r="DF73" i="15"/>
  <c r="EN50" i="15"/>
  <c r="EN58" i="15"/>
  <c r="EN57" i="15" s="1"/>
  <c r="EO54" i="15" s="1"/>
  <c r="EP56" i="15" s="1"/>
  <c r="AS103" i="11"/>
  <c r="AS103" i="18" s="1"/>
  <c r="DS99" i="11" l="1"/>
  <c r="DS97" i="11"/>
  <c r="DS97" i="18" s="1"/>
  <c r="DS98" i="11"/>
  <c r="DS95" i="18"/>
  <c r="N74" i="11"/>
  <c r="N76" i="11" s="1"/>
  <c r="N72" i="18"/>
  <c r="DF75" i="11"/>
  <c r="EO53" i="15"/>
  <c r="EN59" i="15"/>
  <c r="DG22" i="11"/>
  <c r="DG22" i="18" s="1"/>
  <c r="DG67" i="11"/>
  <c r="DG67" i="18" s="1"/>
  <c r="DS106" i="11" l="1"/>
  <c r="DS106" i="18" s="1"/>
  <c r="DS98" i="18"/>
  <c r="DS111" i="11"/>
  <c r="DS111" i="18" s="1"/>
  <c r="DT95" i="11"/>
  <c r="DS99" i="18"/>
  <c r="DF75" i="18"/>
  <c r="N76" i="18"/>
  <c r="O72" i="11"/>
  <c r="N74" i="18"/>
  <c r="EO44" i="15"/>
  <c r="EO46" i="15" s="1"/>
  <c r="EO55" i="15"/>
  <c r="EO49" i="15" s="1"/>
  <c r="DG89" i="11"/>
  <c r="DG72" i="15"/>
  <c r="DG71" i="15"/>
  <c r="EO48" i="15"/>
  <c r="EO47" i="15"/>
  <c r="AT103" i="11"/>
  <c r="AT103" i="18" s="1"/>
  <c r="DG104" i="11"/>
  <c r="DG104" i="18" s="1"/>
  <c r="DT99" i="11" l="1"/>
  <c r="DT97" i="11"/>
  <c r="DT97" i="18" s="1"/>
  <c r="DT95" i="18"/>
  <c r="DT98" i="11"/>
  <c r="O74" i="11"/>
  <c r="O76" i="11" s="1"/>
  <c r="O72" i="18"/>
  <c r="DG89" i="18"/>
  <c r="FO112" i="11"/>
  <c r="FO112" i="18" s="1"/>
  <c r="DG73" i="15"/>
  <c r="EO50" i="15"/>
  <c r="EO58" i="15"/>
  <c r="DH22" i="11"/>
  <c r="DH22" i="18" s="1"/>
  <c r="DT106" i="11" l="1"/>
  <c r="DT106" i="18" s="1"/>
  <c r="DT111" i="11"/>
  <c r="DT111" i="18" s="1"/>
  <c r="DT98" i="18"/>
  <c r="DU95" i="11"/>
  <c r="DT99" i="18"/>
  <c r="O76" i="18"/>
  <c r="P72" i="11"/>
  <c r="O74" i="18"/>
  <c r="DG75" i="11"/>
  <c r="DH72" i="15"/>
  <c r="DH71" i="15"/>
  <c r="EO57" i="15"/>
  <c r="EO59" i="15"/>
  <c r="AU103" i="11"/>
  <c r="AU103" i="18" s="1"/>
  <c r="DH104" i="11"/>
  <c r="DH104" i="18" s="1"/>
  <c r="DH67" i="11"/>
  <c r="DH67" i="18" s="1"/>
  <c r="DU98" i="11" l="1"/>
  <c r="DU99" i="11"/>
  <c r="DU95" i="18"/>
  <c r="DU97" i="11"/>
  <c r="DU97" i="18" s="1"/>
  <c r="DG75" i="18"/>
  <c r="P74" i="11"/>
  <c r="P72" i="18"/>
  <c r="DH89" i="11"/>
  <c r="FP112" i="11"/>
  <c r="FP112" i="18" s="1"/>
  <c r="DH73" i="15"/>
  <c r="EP54" i="15"/>
  <c r="EQ56" i="15" s="1"/>
  <c r="EP53" i="15"/>
  <c r="DV95" i="11" l="1"/>
  <c r="DU99" i="18"/>
  <c r="DU98" i="18"/>
  <c r="DU106" i="11"/>
  <c r="DU106" i="18" s="1"/>
  <c r="DU111" i="11"/>
  <c r="DU111" i="18" s="1"/>
  <c r="P74" i="18"/>
  <c r="P76" i="11"/>
  <c r="EP44" i="15"/>
  <c r="EP46" i="15" s="1"/>
  <c r="EP55" i="15"/>
  <c r="EP49" i="15" s="1"/>
  <c r="DH89" i="18"/>
  <c r="DH75" i="11"/>
  <c r="EP48" i="15"/>
  <c r="EP47" i="15"/>
  <c r="AV103" i="11"/>
  <c r="AV103" i="18" s="1"/>
  <c r="DI67" i="11"/>
  <c r="DI67" i="18" s="1"/>
  <c r="DI22" i="11"/>
  <c r="DI22" i="18" s="1"/>
  <c r="DI104" i="11"/>
  <c r="DI104" i="18" s="1"/>
  <c r="DV99" i="11" l="1"/>
  <c r="DV97" i="11"/>
  <c r="DV97" i="18" s="1"/>
  <c r="DV98" i="11"/>
  <c r="DV95" i="18"/>
  <c r="P76" i="18"/>
  <c r="Q72" i="11"/>
  <c r="DH75" i="18"/>
  <c r="DI89" i="11"/>
  <c r="FQ112" i="11"/>
  <c r="EP58" i="15"/>
  <c r="EP59" i="15" s="1"/>
  <c r="DI72" i="15"/>
  <c r="DI71" i="15"/>
  <c r="EP50" i="15"/>
  <c r="DV111" i="11" l="1"/>
  <c r="DV111" i="18" s="1"/>
  <c r="DV106" i="11"/>
  <c r="DV106" i="18" s="1"/>
  <c r="DV98" i="18"/>
  <c r="DV99" i="18"/>
  <c r="DW95" i="11"/>
  <c r="Q74" i="11"/>
  <c r="Q76" i="11" s="1"/>
  <c r="Q72" i="18"/>
  <c r="FQ112" i="18"/>
  <c r="FR112" i="18"/>
  <c r="DI89" i="18"/>
  <c r="EP57" i="15"/>
  <c r="EQ54" i="15" s="1"/>
  <c r="ER56" i="15" s="1"/>
  <c r="DI73" i="15"/>
  <c r="AW103" i="11"/>
  <c r="AW103" i="18" s="1"/>
  <c r="DW97" i="11" l="1"/>
  <c r="DW97" i="18" s="1"/>
  <c r="DW98" i="11"/>
  <c r="DW95" i="18"/>
  <c r="DW99" i="11"/>
  <c r="Q76" i="18"/>
  <c r="R72" i="11"/>
  <c r="Q74" i="18"/>
  <c r="DI75" i="11"/>
  <c r="EQ53" i="15"/>
  <c r="EQ55" i="15" s="1"/>
  <c r="DJ22" i="11"/>
  <c r="DJ22" i="18" s="1"/>
  <c r="DJ104" i="11"/>
  <c r="DJ104" i="18" s="1"/>
  <c r="DJ67" i="11"/>
  <c r="DJ67" i="18" s="1"/>
  <c r="DW98" i="18" l="1"/>
  <c r="DW111" i="11"/>
  <c r="DW111" i="18" s="1"/>
  <c r="DW106" i="11"/>
  <c r="DW106" i="18" s="1"/>
  <c r="DW99" i="18"/>
  <c r="DX95" i="11"/>
  <c r="DI75" i="18"/>
  <c r="R74" i="11"/>
  <c r="R76" i="11" s="1"/>
  <c r="R72" i="18"/>
  <c r="EQ49" i="15"/>
  <c r="EQ44" i="15"/>
  <c r="EQ46" i="15" s="1"/>
  <c r="EQ47" i="15"/>
  <c r="EQ48" i="15"/>
  <c r="DJ89" i="11"/>
  <c r="DJ72" i="15"/>
  <c r="DJ71" i="15"/>
  <c r="AX103" i="11"/>
  <c r="AX103" i="18" s="1"/>
  <c r="DX99" i="11" l="1"/>
  <c r="DX97" i="11"/>
  <c r="DX97" i="18" s="1"/>
  <c r="DX98" i="11"/>
  <c r="DX95" i="18"/>
  <c r="R76" i="18"/>
  <c r="S72" i="11"/>
  <c r="R74" i="18"/>
  <c r="EQ58" i="15"/>
  <c r="EQ59" i="15" s="1"/>
  <c r="DJ89" i="18"/>
  <c r="EQ50" i="15"/>
  <c r="FS112" i="11"/>
  <c r="FS112" i="18" s="1"/>
  <c r="DJ73" i="15"/>
  <c r="DX106" i="11" l="1"/>
  <c r="DX106" i="18" s="1"/>
  <c r="DX111" i="11"/>
  <c r="DX111" i="18" s="1"/>
  <c r="DX98" i="18"/>
  <c r="DX99" i="18"/>
  <c r="DY95" i="11"/>
  <c r="S72" i="18"/>
  <c r="S74" i="11"/>
  <c r="EQ57" i="15"/>
  <c r="ER54" i="15" s="1"/>
  <c r="ES56" i="15" s="1"/>
  <c r="DJ75" i="11"/>
  <c r="AY103" i="11"/>
  <c r="AY103" i="18" s="1"/>
  <c r="DK104" i="11"/>
  <c r="DK104" i="18" s="1"/>
  <c r="DK22" i="11"/>
  <c r="DK22" i="18" s="1"/>
  <c r="DK67" i="11"/>
  <c r="DK67" i="18" s="1"/>
  <c r="DY98" i="11" l="1"/>
  <c r="DY97" i="11"/>
  <c r="DY97" i="18" s="1"/>
  <c r="DY99" i="11"/>
  <c r="DY95" i="18"/>
  <c r="S74" i="18"/>
  <c r="S76" i="11"/>
  <c r="DJ75" i="18"/>
  <c r="ER53" i="15"/>
  <c r="DK89" i="11"/>
  <c r="FT112" i="11"/>
  <c r="FT112" i="18" s="1"/>
  <c r="DK72" i="15"/>
  <c r="DK71" i="15"/>
  <c r="DY99" i="18" l="1"/>
  <c r="DZ95" i="11"/>
  <c r="DY111" i="11"/>
  <c r="DY111" i="18" s="1"/>
  <c r="DY98" i="18"/>
  <c r="DY106" i="11"/>
  <c r="DY106" i="18" s="1"/>
  <c r="S76" i="18"/>
  <c r="T72" i="11"/>
  <c r="ER44" i="15"/>
  <c r="ER46" i="15" s="1"/>
  <c r="ER55" i="15"/>
  <c r="ER49" i="15" s="1"/>
  <c r="ER47" i="15"/>
  <c r="ER48" i="15"/>
  <c r="DK89" i="18"/>
  <c r="DK73" i="15"/>
  <c r="AZ103" i="11"/>
  <c r="AZ103" i="18" s="1"/>
  <c r="DL67" i="11"/>
  <c r="DL67" i="18" s="1"/>
  <c r="DZ97" i="11" l="1"/>
  <c r="DZ97" i="18" s="1"/>
  <c r="DZ99" i="11"/>
  <c r="DZ98" i="11"/>
  <c r="DZ95" i="18"/>
  <c r="T72" i="18"/>
  <c r="T74" i="11"/>
  <c r="T76" i="11" s="1"/>
  <c r="U72" i="11" s="1"/>
  <c r="U72" i="18" s="1"/>
  <c r="ER50" i="15"/>
  <c r="ER58" i="15"/>
  <c r="ER57" i="15" s="1"/>
  <c r="ES54" i="15" s="1"/>
  <c r="ET56" i="15" s="1"/>
  <c r="DL89" i="11"/>
  <c r="FU112" i="11"/>
  <c r="FU112" i="18" s="1"/>
  <c r="DK75" i="11"/>
  <c r="DL104" i="11"/>
  <c r="DL104" i="18" s="1"/>
  <c r="DL22" i="11"/>
  <c r="DL22" i="18" s="1"/>
  <c r="DZ106" i="11" l="1"/>
  <c r="DZ106" i="18" s="1"/>
  <c r="DZ111" i="11"/>
  <c r="DZ111" i="18" s="1"/>
  <c r="DZ98" i="18"/>
  <c r="DZ99" i="18"/>
  <c r="EA95" i="11"/>
  <c r="DK75" i="18"/>
  <c r="T76" i="18"/>
  <c r="T74" i="18"/>
  <c r="U74" i="11"/>
  <c r="U76" i="11" s="1"/>
  <c r="U76" i="18" s="1"/>
  <c r="ER59" i="15"/>
  <c r="ES53" i="15"/>
  <c r="DL89" i="18"/>
  <c r="DL72" i="15"/>
  <c r="DL71" i="15"/>
  <c r="BA103" i="11"/>
  <c r="BA103" i="18" s="1"/>
  <c r="EA98" i="11" l="1"/>
  <c r="EA99" i="11"/>
  <c r="EA97" i="11"/>
  <c r="EA97" i="18" s="1"/>
  <c r="EA95" i="18"/>
  <c r="U74" i="18"/>
  <c r="V72" i="11"/>
  <c r="V74" i="11" s="1"/>
  <c r="ES44" i="15"/>
  <c r="ES46" i="15" s="1"/>
  <c r="ES55" i="15"/>
  <c r="ES49" i="15" s="1"/>
  <c r="ES47" i="15"/>
  <c r="ES48" i="15"/>
  <c r="FV112" i="11"/>
  <c r="FV112" i="18" s="1"/>
  <c r="DL73" i="15"/>
  <c r="EA99" i="18" l="1"/>
  <c r="EB95" i="11"/>
  <c r="EA98" i="18"/>
  <c r="EA106" i="11"/>
  <c r="EA106" i="18" s="1"/>
  <c r="EA111" i="11"/>
  <c r="EA111" i="18" s="1"/>
  <c r="V74" i="18"/>
  <c r="V72" i="18"/>
  <c r="V76" i="11"/>
  <c r="V76" i="18" s="1"/>
  <c r="ES50" i="15"/>
  <c r="ES58" i="15"/>
  <c r="ES57" i="15" s="1"/>
  <c r="ET54" i="15" s="1"/>
  <c r="EU56" i="15" s="1"/>
  <c r="DL75" i="11"/>
  <c r="BB103" i="11"/>
  <c r="BB103" i="18" s="1"/>
  <c r="DM22" i="11"/>
  <c r="DM22" i="18" s="1"/>
  <c r="DM104" i="11"/>
  <c r="DM104" i="18" s="1"/>
  <c r="DM67" i="11"/>
  <c r="DM67" i="18" s="1"/>
  <c r="EB98" i="11" l="1"/>
  <c r="EB97" i="11"/>
  <c r="EB97" i="18" s="1"/>
  <c r="EB99" i="11"/>
  <c r="EB95" i="18"/>
  <c r="DL75" i="18"/>
  <c r="W72" i="11"/>
  <c r="W74" i="11" s="1"/>
  <c r="ES59" i="15"/>
  <c r="ET53" i="15"/>
  <c r="DM89" i="11"/>
  <c r="FW112" i="11"/>
  <c r="FW112" i="18" s="1"/>
  <c r="DM72" i="15"/>
  <c r="DM71" i="15"/>
  <c r="EC95" i="11" l="1"/>
  <c r="EB99" i="18"/>
  <c r="EB98" i="18"/>
  <c r="EB111" i="11"/>
  <c r="EB111" i="18" s="1"/>
  <c r="EB106" i="11"/>
  <c r="EB106" i="18" s="1"/>
  <c r="W74" i="18"/>
  <c r="W72" i="18"/>
  <c r="W76" i="11"/>
  <c r="ET44" i="15"/>
  <c r="ET46" i="15" s="1"/>
  <c r="ET55" i="15"/>
  <c r="ET49" i="15" s="1"/>
  <c r="ET47" i="15"/>
  <c r="ET48" i="15"/>
  <c r="DM89" i="18"/>
  <c r="DM73" i="15"/>
  <c r="BC103" i="11"/>
  <c r="BC103" i="18" s="1"/>
  <c r="EC98" i="11" l="1"/>
  <c r="EC97" i="11"/>
  <c r="EC97" i="18" s="1"/>
  <c r="EC99" i="11"/>
  <c r="EC95" i="18"/>
  <c r="W76" i="18"/>
  <c r="X72" i="11"/>
  <c r="ET50" i="15"/>
  <c r="ET58" i="15"/>
  <c r="ET59" i="15" s="1"/>
  <c r="FX112" i="11"/>
  <c r="DM75" i="11"/>
  <c r="DN67" i="11"/>
  <c r="DN67" i="18" s="1"/>
  <c r="DN22" i="11"/>
  <c r="DN22" i="18" s="1"/>
  <c r="DN104" i="11"/>
  <c r="DN104" i="18" s="1"/>
  <c r="EC99" i="18" l="1"/>
  <c r="ED95" i="11"/>
  <c r="EC106" i="11"/>
  <c r="EC106" i="18" s="1"/>
  <c r="EC111" i="11"/>
  <c r="EC111" i="18" s="1"/>
  <c r="EC98" i="18"/>
  <c r="DM75" i="18"/>
  <c r="X72" i="18"/>
  <c r="X74" i="11"/>
  <c r="FX112" i="18"/>
  <c r="FY112" i="18"/>
  <c r="ET57" i="15"/>
  <c r="EU53" i="15" s="1"/>
  <c r="DN89" i="11"/>
  <c r="DN72" i="15"/>
  <c r="DN71" i="15"/>
  <c r="ED99" i="11" l="1"/>
  <c r="ED98" i="11"/>
  <c r="ED97" i="11"/>
  <c r="ED97" i="18" s="1"/>
  <c r="ED95" i="18"/>
  <c r="X74" i="18"/>
  <c r="X76" i="11"/>
  <c r="EU44" i="15"/>
  <c r="EU46" i="15" s="1"/>
  <c r="EU55" i="15"/>
  <c r="EU54" i="15"/>
  <c r="EV56" i="15" s="1"/>
  <c r="DN89" i="18"/>
  <c r="DN73" i="15"/>
  <c r="BD103" i="11"/>
  <c r="BD103" i="18" s="1"/>
  <c r="ED98" i="18" l="1"/>
  <c r="ED106" i="11"/>
  <c r="ED106" i="18" s="1"/>
  <c r="ED111" i="11"/>
  <c r="ED111" i="18" s="1"/>
  <c r="EE95" i="11"/>
  <c r="ED99" i="18"/>
  <c r="X76" i="18"/>
  <c r="Y72" i="11"/>
  <c r="Y72" i="18" s="1"/>
  <c r="EU47" i="15"/>
  <c r="EU48" i="15"/>
  <c r="EU49" i="15"/>
  <c r="DN75" i="11"/>
  <c r="EU50" i="15"/>
  <c r="EU58" i="15"/>
  <c r="EU57" i="15" s="1"/>
  <c r="EV54" i="15" s="1"/>
  <c r="EW56" i="15" s="1"/>
  <c r="EE97" i="11" l="1"/>
  <c r="EE97" i="18" s="1"/>
  <c r="EE98" i="11"/>
  <c r="EE99" i="11"/>
  <c r="EE95" i="18"/>
  <c r="DN75" i="18"/>
  <c r="Y74" i="11"/>
  <c r="Y76" i="11" s="1"/>
  <c r="FZ112" i="11"/>
  <c r="FZ112" i="18" s="1"/>
  <c r="BE103" i="11"/>
  <c r="BE103" i="18" s="1"/>
  <c r="EV53" i="15"/>
  <c r="EU59" i="15"/>
  <c r="DO67" i="11"/>
  <c r="DO67" i="18" s="1"/>
  <c r="DO22" i="11"/>
  <c r="DO22" i="18" s="1"/>
  <c r="DO104" i="11"/>
  <c r="DO104" i="18" s="1"/>
  <c r="EF95" i="11" l="1"/>
  <c r="EE99" i="18"/>
  <c r="EE98" i="18"/>
  <c r="EE106" i="11"/>
  <c r="EE106" i="18" s="1"/>
  <c r="EE111" i="11"/>
  <c r="EE111" i="18" s="1"/>
  <c r="Y74" i="18"/>
  <c r="Y76" i="18"/>
  <c r="Z72" i="11"/>
  <c r="Z72" i="18" s="1"/>
  <c r="EV44" i="15"/>
  <c r="EV46" i="15" s="1"/>
  <c r="EV55" i="15"/>
  <c r="EV49" i="15" s="1"/>
  <c r="DO89" i="11"/>
  <c r="DO72" i="15"/>
  <c r="DO71" i="15"/>
  <c r="EV48" i="15"/>
  <c r="EV47" i="15"/>
  <c r="BF103" i="11"/>
  <c r="BF103" i="18" s="1"/>
  <c r="EF97" i="11" l="1"/>
  <c r="EF97" i="18" s="1"/>
  <c r="EF99" i="11"/>
  <c r="EF95" i="18"/>
  <c r="EF98" i="11"/>
  <c r="Z74" i="11"/>
  <c r="Z76" i="11" s="1"/>
  <c r="Z76" i="18" s="1"/>
  <c r="DO89" i="18"/>
  <c r="GA112" i="11"/>
  <c r="GA112" i="18" s="1"/>
  <c r="DO73" i="15"/>
  <c r="EV50" i="15"/>
  <c r="EV58" i="15"/>
  <c r="DP22" i="11"/>
  <c r="DP22" i="18" s="1"/>
  <c r="DP67" i="11"/>
  <c r="DP67" i="18" s="1"/>
  <c r="DP104" i="11"/>
  <c r="DP104" i="18" s="1"/>
  <c r="EF98" i="18" l="1"/>
  <c r="EF106" i="11"/>
  <c r="EF106" i="18" s="1"/>
  <c r="EF111" i="11"/>
  <c r="EF111" i="18" s="1"/>
  <c r="EF99" i="18"/>
  <c r="EG95" i="11"/>
  <c r="Z74" i="18"/>
  <c r="AA72" i="11"/>
  <c r="AA72" i="18" s="1"/>
  <c r="DP89" i="11"/>
  <c r="DO75" i="11"/>
  <c r="DP72" i="15"/>
  <c r="DP71" i="15"/>
  <c r="EV59" i="15"/>
  <c r="EV57" i="15"/>
  <c r="BG103" i="11"/>
  <c r="BG103" i="18" s="1"/>
  <c r="EG97" i="11" l="1"/>
  <c r="EG97" i="18" s="1"/>
  <c r="EG99" i="11"/>
  <c r="EG98" i="11"/>
  <c r="EG95" i="18"/>
  <c r="DO75" i="18"/>
  <c r="AA74" i="11"/>
  <c r="AA74" i="18" s="1"/>
  <c r="DP89" i="18"/>
  <c r="GB112" i="11"/>
  <c r="GB112" i="18" s="1"/>
  <c r="DP73" i="15"/>
  <c r="EW53" i="15"/>
  <c r="EW54" i="15"/>
  <c r="EX56" i="15" s="1"/>
  <c r="EG111" i="11" l="1"/>
  <c r="EG111" i="18" s="1"/>
  <c r="EG98" i="18"/>
  <c r="EG106" i="11"/>
  <c r="EG106" i="18" s="1"/>
  <c r="EG99" i="18"/>
  <c r="EH95" i="11"/>
  <c r="AA76" i="11"/>
  <c r="AA76" i="18" s="1"/>
  <c r="EW44" i="15"/>
  <c r="EW46" i="15" s="1"/>
  <c r="EW55" i="15"/>
  <c r="EW49" i="15" s="1"/>
  <c r="DP75" i="11"/>
  <c r="EW48" i="15"/>
  <c r="EW47" i="15"/>
  <c r="BH103" i="11"/>
  <c r="BH103" i="18" s="1"/>
  <c r="DQ104" i="11"/>
  <c r="DQ104" i="18" s="1"/>
  <c r="DQ67" i="11"/>
  <c r="DQ67" i="18" s="1"/>
  <c r="DQ22" i="11"/>
  <c r="DQ22" i="18" s="1"/>
  <c r="EH99" i="11" l="1"/>
  <c r="EH97" i="11"/>
  <c r="EH97" i="18" s="1"/>
  <c r="EH98" i="11"/>
  <c r="EH95" i="18"/>
  <c r="DP75" i="18"/>
  <c r="AB72" i="11"/>
  <c r="AB72" i="18" s="1"/>
  <c r="DQ89" i="11"/>
  <c r="GC112" i="11"/>
  <c r="GC112" i="18" s="1"/>
  <c r="DQ72" i="15"/>
  <c r="DQ71" i="15"/>
  <c r="EW50" i="15"/>
  <c r="EW58" i="15"/>
  <c r="EH98" i="18" l="1"/>
  <c r="EH106" i="11"/>
  <c r="EH106" i="18" s="1"/>
  <c r="EH111" i="11"/>
  <c r="EH111" i="18" s="1"/>
  <c r="EH99" i="18"/>
  <c r="EI95" i="11"/>
  <c r="AB74" i="11"/>
  <c r="DQ89" i="18"/>
  <c r="DQ73" i="15"/>
  <c r="EW59" i="15"/>
  <c r="EW57" i="15"/>
  <c r="EI99" i="11" l="1"/>
  <c r="EI98" i="11"/>
  <c r="EI97" i="11"/>
  <c r="EI97" i="18" s="1"/>
  <c r="EI95" i="18"/>
  <c r="AB74" i="18"/>
  <c r="AB76" i="11"/>
  <c r="AB76" i="18" s="1"/>
  <c r="GD112" i="11"/>
  <c r="GD112" i="18" s="1"/>
  <c r="DQ75" i="11"/>
  <c r="EX54" i="15"/>
  <c r="EY56" i="15" s="1"/>
  <c r="EX53" i="15"/>
  <c r="BI103" i="11"/>
  <c r="BI103" i="18" s="1"/>
  <c r="EI98" i="18" l="1"/>
  <c r="EI111" i="11"/>
  <c r="EI111" i="18" s="1"/>
  <c r="EI106" i="11"/>
  <c r="EI106" i="18" s="1"/>
  <c r="EI99" i="18"/>
  <c r="EJ95" i="11"/>
  <c r="AC72" i="11"/>
  <c r="AC72" i="18" s="1"/>
  <c r="DQ75" i="18"/>
  <c r="EX44" i="15"/>
  <c r="EX46" i="15" s="1"/>
  <c r="EX55" i="15"/>
  <c r="EX49" i="15" s="1"/>
  <c r="EX47" i="15"/>
  <c r="EX48" i="15"/>
  <c r="BJ103" i="11"/>
  <c r="BJ103" i="18" s="1"/>
  <c r="EJ99" i="11" l="1"/>
  <c r="EJ97" i="11"/>
  <c r="EJ97" i="18" s="1"/>
  <c r="EJ95" i="18"/>
  <c r="EJ98" i="11"/>
  <c r="AC74" i="11"/>
  <c r="AC74" i="18" s="1"/>
  <c r="GE112" i="11"/>
  <c r="EX58" i="15"/>
  <c r="EX57" i="15" s="1"/>
  <c r="EY54" i="15" s="1"/>
  <c r="EZ56" i="15" s="1"/>
  <c r="EX50" i="15"/>
  <c r="DR22" i="11"/>
  <c r="DR22" i="18" s="1"/>
  <c r="DR104" i="11"/>
  <c r="DR104" i="18" s="1"/>
  <c r="DR67" i="11"/>
  <c r="DR67" i="18" s="1"/>
  <c r="EJ98" i="18" l="1"/>
  <c r="EJ106" i="11"/>
  <c r="EJ106" i="18" s="1"/>
  <c r="EJ111" i="11"/>
  <c r="EJ111" i="18" s="1"/>
  <c r="EJ99" i="18"/>
  <c r="EK95" i="11"/>
  <c r="AC76" i="11"/>
  <c r="AC76" i="18" s="1"/>
  <c r="GE112" i="18"/>
  <c r="GF112" i="18"/>
  <c r="DR89" i="11"/>
  <c r="DR72" i="15"/>
  <c r="DR71" i="15"/>
  <c r="EX59" i="15"/>
  <c r="EY53" i="15"/>
  <c r="EK99" i="11" l="1"/>
  <c r="EK97" i="11"/>
  <c r="EK97" i="18" s="1"/>
  <c r="EK98" i="11"/>
  <c r="EK95" i="18"/>
  <c r="AD72" i="11"/>
  <c r="AD72" i="18" s="1"/>
  <c r="EY44" i="15"/>
  <c r="EY46" i="15" s="1"/>
  <c r="EY55" i="15"/>
  <c r="EY49" i="15" s="1"/>
  <c r="DR89" i="18"/>
  <c r="EY47" i="15"/>
  <c r="EY48" i="15"/>
  <c r="DR73" i="15"/>
  <c r="BK103" i="11"/>
  <c r="BK103" i="18" s="1"/>
  <c r="DS22" i="11"/>
  <c r="DS22" i="18" s="1"/>
  <c r="DS104" i="11"/>
  <c r="DS104" i="18" s="1"/>
  <c r="DS67" i="11"/>
  <c r="DS67" i="18" s="1"/>
  <c r="EK111" i="11" l="1"/>
  <c r="EK111" i="18" s="1"/>
  <c r="EK106" i="11"/>
  <c r="EK106" i="18" s="1"/>
  <c r="EK98" i="18"/>
  <c r="EL95" i="11"/>
  <c r="EK99" i="18"/>
  <c r="AD74" i="11"/>
  <c r="AD76" i="11" s="1"/>
  <c r="DS89" i="11"/>
  <c r="DR75" i="11"/>
  <c r="DS72" i="15"/>
  <c r="DS71" i="15"/>
  <c r="EY58" i="15"/>
  <c r="EY57" i="15" s="1"/>
  <c r="EY50" i="15"/>
  <c r="EL99" i="11" l="1"/>
  <c r="EL97" i="11"/>
  <c r="EL97" i="18" s="1"/>
  <c r="EL95" i="18"/>
  <c r="EL98" i="11"/>
  <c r="AD74" i="18"/>
  <c r="DR75" i="18"/>
  <c r="AD76" i="18"/>
  <c r="AE72" i="11"/>
  <c r="AE72" i="18" s="1"/>
  <c r="DS89" i="18"/>
  <c r="GG112" i="11"/>
  <c r="GG112" i="18" s="1"/>
  <c r="DS73" i="15"/>
  <c r="EZ54" i="15"/>
  <c r="FA56" i="15" s="1"/>
  <c r="EZ53" i="15"/>
  <c r="EY59" i="15"/>
  <c r="DT22" i="11"/>
  <c r="DT22" i="18" s="1"/>
  <c r="DT67" i="11"/>
  <c r="DT67" i="18" s="1"/>
  <c r="DT104" i="11"/>
  <c r="DT104" i="18" s="1"/>
  <c r="EL111" i="11" l="1"/>
  <c r="EL111" i="18" s="1"/>
  <c r="EL98" i="18"/>
  <c r="EL106" i="11"/>
  <c r="EL106" i="18" s="1"/>
  <c r="EL99" i="18"/>
  <c r="EM95" i="11"/>
  <c r="AE74" i="11"/>
  <c r="AE74" i="18" s="1"/>
  <c r="EZ44" i="15"/>
  <c r="EZ46" i="15" s="1"/>
  <c r="EZ55" i="15"/>
  <c r="EZ49" i="15" s="1"/>
  <c r="DT89" i="11"/>
  <c r="DS75" i="11"/>
  <c r="DT72" i="15"/>
  <c r="DT71" i="15"/>
  <c r="EZ48" i="15"/>
  <c r="EZ47" i="15"/>
  <c r="BL103" i="11"/>
  <c r="BL103" i="18" s="1"/>
  <c r="EM97" i="11" l="1"/>
  <c r="EM97" i="18" s="1"/>
  <c r="EM98" i="11"/>
  <c r="EM99" i="11"/>
  <c r="EM95" i="18"/>
  <c r="AE76" i="11"/>
  <c r="AE76" i="18" s="1"/>
  <c r="DS75" i="18"/>
  <c r="DT89" i="18"/>
  <c r="GH112" i="11"/>
  <c r="GH112" i="18" s="1"/>
  <c r="DT73" i="15"/>
  <c r="EZ50" i="15"/>
  <c r="EZ58" i="15"/>
  <c r="EM99" i="18" l="1"/>
  <c r="EN95" i="11"/>
  <c r="EM106" i="11"/>
  <c r="EM106" i="18" s="1"/>
  <c r="EM111" i="11"/>
  <c r="EM111" i="18" s="1"/>
  <c r="EM98" i="18"/>
  <c r="AF72" i="11"/>
  <c r="AF72" i="18" s="1"/>
  <c r="DT75" i="11"/>
  <c r="EZ59" i="15"/>
  <c r="EZ57" i="15"/>
  <c r="DU22" i="11"/>
  <c r="DU22" i="18" s="1"/>
  <c r="DU67" i="11"/>
  <c r="DU67" i="18" s="1"/>
  <c r="DU104" i="11"/>
  <c r="DU104" i="18" s="1"/>
  <c r="EN99" i="11" l="1"/>
  <c r="EN98" i="11"/>
  <c r="EN97" i="11"/>
  <c r="EN97" i="18" s="1"/>
  <c r="EN95" i="18"/>
  <c r="AF74" i="11"/>
  <c r="AF74" i="18" s="1"/>
  <c r="DT75" i="18"/>
  <c r="DU89" i="11"/>
  <c r="GI112" i="11"/>
  <c r="GI112" i="18" s="1"/>
  <c r="DU72" i="15"/>
  <c r="DU71" i="15"/>
  <c r="FA54" i="15"/>
  <c r="FB56" i="15" s="1"/>
  <c r="FA53" i="15"/>
  <c r="BM103" i="11"/>
  <c r="BM103" i="18" s="1"/>
  <c r="EN98" i="18" l="1"/>
  <c r="EN106" i="11"/>
  <c r="EN106" i="18" s="1"/>
  <c r="EN111" i="11"/>
  <c r="EN111" i="18" s="1"/>
  <c r="EO95" i="11"/>
  <c r="EN99" i="18"/>
  <c r="AF76" i="11"/>
  <c r="AG72" i="11" s="1"/>
  <c r="AG72" i="18" s="1"/>
  <c r="FA44" i="15"/>
  <c r="FA46" i="15" s="1"/>
  <c r="FA55" i="15"/>
  <c r="FA49" i="15" s="1"/>
  <c r="DU89" i="18"/>
  <c r="FA48" i="15"/>
  <c r="FA47" i="15"/>
  <c r="DU73" i="15"/>
  <c r="DV104" i="11"/>
  <c r="DV104" i="18" s="1"/>
  <c r="DV67" i="11"/>
  <c r="DV67" i="18" s="1"/>
  <c r="DV22" i="11"/>
  <c r="DV22" i="18" s="1"/>
  <c r="EO99" i="11" l="1"/>
  <c r="EO97" i="11"/>
  <c r="EO97" i="18" s="1"/>
  <c r="EO98" i="11"/>
  <c r="EO95" i="18"/>
  <c r="AG74" i="11"/>
  <c r="AG74" i="18" s="1"/>
  <c r="AF76" i="18"/>
  <c r="DV89" i="11"/>
  <c r="GJ112" i="11"/>
  <c r="GJ112" i="18" s="1"/>
  <c r="DU75" i="11"/>
  <c r="DV72" i="15"/>
  <c r="DV71" i="15"/>
  <c r="FA50" i="15"/>
  <c r="FA58" i="15"/>
  <c r="BN103" i="11"/>
  <c r="BN103" i="18" s="1"/>
  <c r="EO111" i="11" l="1"/>
  <c r="EO111" i="18" s="1"/>
  <c r="EO106" i="11"/>
  <c r="EO106" i="18" s="1"/>
  <c r="EO98" i="18"/>
  <c r="EO99" i="18"/>
  <c r="EP95" i="11"/>
  <c r="AG76" i="11"/>
  <c r="AG76" i="18" s="1"/>
  <c r="DU75" i="18"/>
  <c r="DV89" i="18"/>
  <c r="DV73" i="15"/>
  <c r="FA57" i="15"/>
  <c r="FA59" i="15"/>
  <c r="AH72" i="11" l="1"/>
  <c r="AH72" i="18" s="1"/>
  <c r="EP99" i="11"/>
  <c r="EP97" i="11"/>
  <c r="EP97" i="18" s="1"/>
  <c r="EP98" i="11"/>
  <c r="EP95" i="18"/>
  <c r="DV75" i="11"/>
  <c r="FB54" i="15"/>
  <c r="FC56" i="15" s="1"/>
  <c r="FB53" i="15"/>
  <c r="DW104" i="11"/>
  <c r="DW104" i="18" s="1"/>
  <c r="DW67" i="11"/>
  <c r="DW67" i="18" s="1"/>
  <c r="DW22" i="11"/>
  <c r="DW22" i="18" s="1"/>
  <c r="AH74" i="11" l="1"/>
  <c r="AH76" i="11" s="1"/>
  <c r="EP106" i="11"/>
  <c r="EP106" i="18" s="1"/>
  <c r="EP98" i="18"/>
  <c r="EP111" i="11"/>
  <c r="EP111" i="18" s="1"/>
  <c r="EQ95" i="11"/>
  <c r="EP99" i="18"/>
  <c r="DV75" i="18"/>
  <c r="FB44" i="15"/>
  <c r="FB46" i="15" s="1"/>
  <c r="FB55" i="15"/>
  <c r="FB49" i="15" s="1"/>
  <c r="DW89" i="11"/>
  <c r="DW72" i="15"/>
  <c r="DW71" i="15"/>
  <c r="FB47" i="15"/>
  <c r="FB48" i="15"/>
  <c r="BO103" i="11"/>
  <c r="BO103" i="18" s="1"/>
  <c r="DX67" i="11"/>
  <c r="DX67" i="18" s="1"/>
  <c r="DX104" i="11"/>
  <c r="DX104" i="18" s="1"/>
  <c r="DX22" i="11"/>
  <c r="DX22" i="18" s="1"/>
  <c r="AH74" i="18" l="1"/>
  <c r="EQ97" i="11"/>
  <c r="EQ97" i="18" s="1"/>
  <c r="EQ98" i="11"/>
  <c r="EQ95" i="18"/>
  <c r="EQ99" i="11"/>
  <c r="AH76" i="18"/>
  <c r="AI72" i="11"/>
  <c r="DW89" i="18"/>
  <c r="DX89" i="11"/>
  <c r="FB58" i="15"/>
  <c r="FB57" i="15" s="1"/>
  <c r="FC54" i="15" s="1"/>
  <c r="FD56" i="15" s="1"/>
  <c r="DX72" i="15"/>
  <c r="DX71" i="15"/>
  <c r="DW73" i="15"/>
  <c r="FB50" i="15"/>
  <c r="ER95" i="11" l="1"/>
  <c r="EQ99" i="18"/>
  <c r="EQ111" i="11"/>
  <c r="EQ111" i="18" s="1"/>
  <c r="EQ106" i="11"/>
  <c r="EQ106" i="18" s="1"/>
  <c r="EQ98" i="18"/>
  <c r="AI72" i="18"/>
  <c r="AI74" i="11"/>
  <c r="AI74" i="18" s="1"/>
  <c r="DX89" i="18"/>
  <c r="DW75" i="11"/>
  <c r="FB59" i="15"/>
  <c r="FC53" i="15"/>
  <c r="FC55" i="15" s="1"/>
  <c r="DX73" i="15"/>
  <c r="ER99" i="11" l="1"/>
  <c r="ER95" i="18"/>
  <c r="ER97" i="11"/>
  <c r="ER97" i="18" s="1"/>
  <c r="ER98" i="11"/>
  <c r="AI76" i="11"/>
  <c r="DW75" i="18"/>
  <c r="FC44" i="15"/>
  <c r="FC46" i="15" s="1"/>
  <c r="DX75" i="11"/>
  <c r="FC48" i="15"/>
  <c r="FC47" i="15"/>
  <c r="FC49" i="15"/>
  <c r="BP103" i="11"/>
  <c r="BP103" i="18" s="1"/>
  <c r="ER106" i="11" l="1"/>
  <c r="ER106" i="18" s="1"/>
  <c r="ER111" i="11"/>
  <c r="ER111" i="18" s="1"/>
  <c r="ER98" i="18"/>
  <c r="ES95" i="11"/>
  <c r="ER99" i="18"/>
  <c r="AJ72" i="11"/>
  <c r="AI76" i="18"/>
  <c r="DX75" i="18"/>
  <c r="FC50" i="15"/>
  <c r="FC58" i="15"/>
  <c r="FC57" i="15" s="1"/>
  <c r="DY67" i="11"/>
  <c r="DY67" i="18" s="1"/>
  <c r="DY104" i="11"/>
  <c r="DY104" i="18" s="1"/>
  <c r="DY22" i="11"/>
  <c r="DY22" i="18" s="1"/>
  <c r="ES98" i="11" l="1"/>
  <c r="ES99" i="11"/>
  <c r="ES95" i="18"/>
  <c r="ES97" i="11"/>
  <c r="ES97" i="18" s="1"/>
  <c r="AJ72" i="18"/>
  <c r="AJ74" i="11"/>
  <c r="AJ74" i="18" s="1"/>
  <c r="DY89" i="11"/>
  <c r="FC59" i="15"/>
  <c r="DY72" i="15"/>
  <c r="DY71" i="15"/>
  <c r="FD53" i="15"/>
  <c r="FD54" i="15"/>
  <c r="FE56" i="15" s="1"/>
  <c r="ES99" i="18" l="1"/>
  <c r="ET95" i="11"/>
  <c r="ES106" i="11"/>
  <c r="ES106" i="18" s="1"/>
  <c r="ES98" i="18"/>
  <c r="ES111" i="11"/>
  <c r="ES111" i="18" s="1"/>
  <c r="AJ76" i="11"/>
  <c r="AJ76" i="18" s="1"/>
  <c r="FD44" i="15"/>
  <c r="FD46" i="15" s="1"/>
  <c r="FD55" i="15"/>
  <c r="FD49" i="15" s="1"/>
  <c r="DY89" i="18"/>
  <c r="FD48" i="15"/>
  <c r="FD47" i="15"/>
  <c r="DY73" i="15"/>
  <c r="BQ103" i="11"/>
  <c r="BQ103" i="18" s="1"/>
  <c r="AK72" i="11" l="1"/>
  <c r="AK72" i="18" s="1"/>
  <c r="ET97" i="11"/>
  <c r="ET97" i="18" s="1"/>
  <c r="ET99" i="11"/>
  <c r="ET95" i="18"/>
  <c r="ET98" i="11"/>
  <c r="DY75" i="11"/>
  <c r="FD58" i="15"/>
  <c r="FD57" i="15" s="1"/>
  <c r="FE54" i="15" s="1"/>
  <c r="FF56" i="15" s="1"/>
  <c r="FD50" i="15"/>
  <c r="AK74" i="11" l="1"/>
  <c r="AK74" i="18" s="1"/>
  <c r="ET98" i="18"/>
  <c r="ET106" i="11"/>
  <c r="ET106" i="18" s="1"/>
  <c r="ET111" i="11"/>
  <c r="ET111" i="18" s="1"/>
  <c r="ET99" i="18"/>
  <c r="EU95" i="11"/>
  <c r="DY75" i="18"/>
  <c r="FD59" i="15"/>
  <c r="FE53" i="15"/>
  <c r="FE55" i="15" s="1"/>
  <c r="BR103" i="11"/>
  <c r="BR103" i="18" s="1"/>
  <c r="DZ67" i="11"/>
  <c r="DZ67" i="18" s="1"/>
  <c r="DZ104" i="11"/>
  <c r="DZ104" i="18" s="1"/>
  <c r="DZ22" i="11"/>
  <c r="DZ22" i="18" s="1"/>
  <c r="AK76" i="11" l="1"/>
  <c r="AK76" i="18" s="1"/>
  <c r="EU97" i="11"/>
  <c r="EU97" i="18" s="1"/>
  <c r="EU95" i="18"/>
  <c r="EU98" i="11"/>
  <c r="EU99" i="11"/>
  <c r="FE49" i="15"/>
  <c r="FE44" i="15"/>
  <c r="FE46" i="15" s="1"/>
  <c r="DZ89" i="11"/>
  <c r="FE47" i="15"/>
  <c r="FE48" i="15"/>
  <c r="DZ72" i="15"/>
  <c r="DZ71" i="15"/>
  <c r="AL72" i="11" l="1"/>
  <c r="AL74" i="11" s="1"/>
  <c r="EV95" i="11"/>
  <c r="EU99" i="18"/>
  <c r="EU106" i="11"/>
  <c r="EU106" i="18" s="1"/>
  <c r="EU111" i="11"/>
  <c r="EU111" i="18" s="1"/>
  <c r="EU98" i="18"/>
  <c r="AL74" i="18"/>
  <c r="FE58" i="15"/>
  <c r="FE59" i="15" s="1"/>
  <c r="DZ89" i="18"/>
  <c r="FE50" i="15"/>
  <c r="DZ73" i="15"/>
  <c r="AL76" i="11" l="1"/>
  <c r="AM72" i="11" s="1"/>
  <c r="AL72" i="18"/>
  <c r="EV99" i="11"/>
  <c r="EV97" i="11"/>
  <c r="EV97" i="18" s="1"/>
  <c r="EV98" i="11"/>
  <c r="EV95" i="18"/>
  <c r="FE57" i="15"/>
  <c r="FF54" i="15" s="1"/>
  <c r="FG56" i="15" s="1"/>
  <c r="DZ75" i="11"/>
  <c r="BS103" i="11"/>
  <c r="BS103" i="18" s="1"/>
  <c r="EA67" i="11"/>
  <c r="EA67" i="18" s="1"/>
  <c r="EA104" i="11"/>
  <c r="EA104" i="18" s="1"/>
  <c r="EA22" i="11"/>
  <c r="EA22" i="18" s="1"/>
  <c r="AL76" i="18" l="1"/>
  <c r="EV98" i="18"/>
  <c r="EV106" i="11"/>
  <c r="EV106" i="18" s="1"/>
  <c r="EV111" i="11"/>
  <c r="EV111" i="18" s="1"/>
  <c r="EW95" i="11"/>
  <c r="EV99" i="18"/>
  <c r="AM72" i="18"/>
  <c r="AM74" i="11"/>
  <c r="AM74" i="18" s="1"/>
  <c r="DZ75" i="18"/>
  <c r="FF53" i="15"/>
  <c r="EA89" i="11"/>
  <c r="EA72" i="15"/>
  <c r="EA71" i="15"/>
  <c r="EB22" i="11"/>
  <c r="EB22" i="18" s="1"/>
  <c r="AM76" i="11" l="1"/>
  <c r="AN72" i="11" s="1"/>
  <c r="EW99" i="11"/>
  <c r="EW98" i="11"/>
  <c r="EW95" i="18"/>
  <c r="EW97" i="11"/>
  <c r="EW97" i="18" s="1"/>
  <c r="FF44" i="15"/>
  <c r="FF46" i="15" s="1"/>
  <c r="FF55" i="15"/>
  <c r="FF49" i="15" s="1"/>
  <c r="FF48" i="15"/>
  <c r="FF47" i="15"/>
  <c r="EA89" i="18"/>
  <c r="EB72" i="15"/>
  <c r="EB71" i="15"/>
  <c r="EA73" i="15"/>
  <c r="EB67" i="11"/>
  <c r="EB67" i="18" s="1"/>
  <c r="EB104" i="11"/>
  <c r="EB104" i="18" s="1"/>
  <c r="AM76" i="18" l="1"/>
  <c r="EW98" i="18"/>
  <c r="EW106" i="11"/>
  <c r="EW106" i="18" s="1"/>
  <c r="EW111" i="11"/>
  <c r="EW111" i="18" s="1"/>
  <c r="EX95" i="11"/>
  <c r="EW99" i="18"/>
  <c r="AN72" i="18"/>
  <c r="AN74" i="11"/>
  <c r="AN74" i="18" s="1"/>
  <c r="FF50" i="15"/>
  <c r="FF58" i="15"/>
  <c r="FF59" i="15" s="1"/>
  <c r="EB89" i="11"/>
  <c r="EA75" i="11"/>
  <c r="EB73" i="15"/>
  <c r="BT103" i="11"/>
  <c r="BT103" i="18" s="1"/>
  <c r="EX98" i="11" l="1"/>
  <c r="EX99" i="11"/>
  <c r="EX95" i="18"/>
  <c r="EX97" i="11"/>
  <c r="EX97" i="18" s="1"/>
  <c r="AN76" i="11"/>
  <c r="AO72" i="11" s="1"/>
  <c r="EA75" i="18"/>
  <c r="FF57" i="15"/>
  <c r="FG54" i="15" s="1"/>
  <c r="FH56" i="15" s="1"/>
  <c r="EB89" i="18"/>
  <c r="EB75" i="11"/>
  <c r="AN76" i="18" l="1"/>
  <c r="EY95" i="11"/>
  <c r="EX99" i="18"/>
  <c r="EX111" i="11"/>
  <c r="EX111" i="18" s="1"/>
  <c r="EX98" i="18"/>
  <c r="EX106" i="11"/>
  <c r="EX106" i="18" s="1"/>
  <c r="AO72" i="18"/>
  <c r="AO74" i="11"/>
  <c r="AO74" i="18" s="1"/>
  <c r="EB75" i="18"/>
  <c r="FG53" i="15"/>
  <c r="BU103" i="11"/>
  <c r="BU103" i="18" s="1"/>
  <c r="EC67" i="11"/>
  <c r="EC67" i="18" s="1"/>
  <c r="EC104" i="11"/>
  <c r="EC104" i="18" s="1"/>
  <c r="EC22" i="11"/>
  <c r="EC22" i="18" s="1"/>
  <c r="AO76" i="11" l="1"/>
  <c r="AP72" i="11" s="1"/>
  <c r="EY97" i="11"/>
  <c r="EY97" i="18" s="1"/>
  <c r="EY98" i="11"/>
  <c r="EY99" i="11"/>
  <c r="EY95" i="18"/>
  <c r="FG44" i="15"/>
  <c r="FG46" i="15" s="1"/>
  <c r="FG55" i="15"/>
  <c r="FG49" i="15" s="1"/>
  <c r="FG48" i="15"/>
  <c r="FG47" i="15"/>
  <c r="EC89" i="11"/>
  <c r="EC72" i="15"/>
  <c r="EC71" i="15"/>
  <c r="AO76" i="18" l="1"/>
  <c r="EY99" i="18"/>
  <c r="EZ95" i="11"/>
  <c r="EY98" i="18"/>
  <c r="EY106" i="11"/>
  <c r="EY106" i="18" s="1"/>
  <c r="EY111" i="11"/>
  <c r="EY111" i="18" s="1"/>
  <c r="AP72" i="18"/>
  <c r="AP74" i="11"/>
  <c r="AP74" i="18" s="1"/>
  <c r="FG50" i="15"/>
  <c r="FG58" i="15"/>
  <c r="FG57" i="15" s="1"/>
  <c r="EC89" i="18"/>
  <c r="EC73" i="15"/>
  <c r="EZ99" i="11" l="1"/>
  <c r="EZ95" i="18"/>
  <c r="EZ98" i="11"/>
  <c r="EZ97" i="11"/>
  <c r="EZ97" i="18" s="1"/>
  <c r="AP76" i="11"/>
  <c r="AP76" i="18" s="1"/>
  <c r="FG59" i="15"/>
  <c r="EC75" i="11"/>
  <c r="FH53" i="15"/>
  <c r="FH54" i="15"/>
  <c r="FI56" i="15" s="1"/>
  <c r="BV103" i="11"/>
  <c r="BV103" i="18" s="1"/>
  <c r="ED67" i="11"/>
  <c r="ED67" i="18" s="1"/>
  <c r="ED22" i="11"/>
  <c r="ED22" i="18" s="1"/>
  <c r="ED104" i="11"/>
  <c r="ED104" i="18" s="1"/>
  <c r="EZ98" i="18" l="1"/>
  <c r="EZ106" i="11"/>
  <c r="EZ106" i="18" s="1"/>
  <c r="EZ111" i="11"/>
  <c r="EZ111" i="18" s="1"/>
  <c r="FA95" i="11"/>
  <c r="EZ99" i="18"/>
  <c r="AQ72" i="11"/>
  <c r="AQ72" i="18" s="1"/>
  <c r="EC75" i="18"/>
  <c r="FH44" i="15"/>
  <c r="FH46" i="15" s="1"/>
  <c r="FH55" i="15"/>
  <c r="FH49" i="15" s="1"/>
  <c r="ED89" i="11"/>
  <c r="ED72" i="15"/>
  <c r="ED71" i="15"/>
  <c r="FH48" i="15"/>
  <c r="FH47" i="15"/>
  <c r="EE67" i="11"/>
  <c r="EE67" i="18" s="1"/>
  <c r="FA97" i="11" l="1"/>
  <c r="FA97" i="18" s="1"/>
  <c r="FA98" i="11"/>
  <c r="FA95" i="18"/>
  <c r="FA99" i="11"/>
  <c r="AQ74" i="11"/>
  <c r="AQ76" i="11" s="1"/>
  <c r="ED89" i="18"/>
  <c r="EE89" i="11"/>
  <c r="ED73" i="15"/>
  <c r="FH50" i="15"/>
  <c r="FH58" i="15"/>
  <c r="FH57" i="15" s="1"/>
  <c r="FI54" i="15" s="1"/>
  <c r="FJ56" i="15" s="1"/>
  <c r="EE104" i="11"/>
  <c r="EE104" i="18" s="1"/>
  <c r="EE22" i="11"/>
  <c r="EE22" i="18" s="1"/>
  <c r="AQ74" i="18" l="1"/>
  <c r="FA99" i="18"/>
  <c r="FB95" i="11"/>
  <c r="FA98" i="18"/>
  <c r="FA106" i="11"/>
  <c r="FA106" i="18" s="1"/>
  <c r="FA111" i="11"/>
  <c r="FA111" i="18" s="1"/>
  <c r="AQ76" i="18"/>
  <c r="AR72" i="11"/>
  <c r="EE89" i="18"/>
  <c r="ED75" i="11"/>
  <c r="EE72" i="15"/>
  <c r="EE71" i="15"/>
  <c r="FI53" i="15"/>
  <c r="FH59" i="15"/>
  <c r="BW103" i="11"/>
  <c r="BW103" i="18" s="1"/>
  <c r="FB99" i="11" l="1"/>
  <c r="FB98" i="11"/>
  <c r="FB95" i="18"/>
  <c r="FB97" i="11"/>
  <c r="FB97" i="18" s="1"/>
  <c r="AR72" i="18"/>
  <c r="AR74" i="11"/>
  <c r="ED75" i="18"/>
  <c r="FI44" i="15"/>
  <c r="FI46" i="15" s="1"/>
  <c r="FI55" i="15"/>
  <c r="FI49" i="15" s="1"/>
  <c r="FI48" i="15"/>
  <c r="FI47" i="15"/>
  <c r="EE73" i="15"/>
  <c r="FB98" i="18" l="1"/>
  <c r="FB106" i="11"/>
  <c r="FB106" i="18" s="1"/>
  <c r="FB111" i="11"/>
  <c r="FB111" i="18" s="1"/>
  <c r="FC95" i="11"/>
  <c r="FB99" i="18"/>
  <c r="AR74" i="18"/>
  <c r="AR76" i="11"/>
  <c r="EE75" i="11"/>
  <c r="FI50" i="15"/>
  <c r="FI58" i="15"/>
  <c r="FI57" i="15" s="1"/>
  <c r="EF67" i="11"/>
  <c r="EF67" i="18" s="1"/>
  <c r="EF22" i="11"/>
  <c r="EF22" i="18" s="1"/>
  <c r="EF104" i="11"/>
  <c r="EF104" i="18" s="1"/>
  <c r="FC98" i="11" l="1"/>
  <c r="FC99" i="11"/>
  <c r="FC95" i="18"/>
  <c r="FC97" i="11"/>
  <c r="FC97" i="18" s="1"/>
  <c r="AR76" i="18"/>
  <c r="AS72" i="11"/>
  <c r="EE75" i="18"/>
  <c r="EF89" i="11"/>
  <c r="EF72" i="15"/>
  <c r="EF71" i="15"/>
  <c r="FJ53" i="15"/>
  <c r="FJ54" i="15"/>
  <c r="FK56" i="15" s="1"/>
  <c r="FI59" i="15"/>
  <c r="BX103" i="11"/>
  <c r="BX103" i="18" s="1"/>
  <c r="FC99" i="18" l="1"/>
  <c r="FD95" i="11"/>
  <c r="FC98" i="18"/>
  <c r="FC111" i="11"/>
  <c r="FC111" i="18" s="1"/>
  <c r="FC106" i="11"/>
  <c r="FC106" i="18" s="1"/>
  <c r="AS72" i="18"/>
  <c r="AS74" i="11"/>
  <c r="FJ44" i="15"/>
  <c r="FJ46" i="15" s="1"/>
  <c r="FJ55" i="15"/>
  <c r="FJ49" i="15" s="1"/>
  <c r="EF89" i="18"/>
  <c r="FJ47" i="15"/>
  <c r="FJ48" i="15"/>
  <c r="EF73" i="15"/>
  <c r="FD99" i="11" l="1"/>
  <c r="FD98" i="11"/>
  <c r="FD97" i="11"/>
  <c r="FD97" i="18" s="1"/>
  <c r="FD95" i="18"/>
  <c r="AS76" i="11"/>
  <c r="AS74" i="18"/>
  <c r="EF75" i="11"/>
  <c r="FJ50" i="15"/>
  <c r="FJ58" i="15"/>
  <c r="FJ57" i="15" s="1"/>
  <c r="FK54" i="15" s="1"/>
  <c r="FL56" i="15" s="1"/>
  <c r="EG104" i="11"/>
  <c r="EG104" i="18" s="1"/>
  <c r="EG22" i="11"/>
  <c r="EG22" i="18" s="1"/>
  <c r="EG67" i="11"/>
  <c r="EG67" i="18" s="1"/>
  <c r="FD111" i="11" l="1"/>
  <c r="FD111" i="18" s="1"/>
  <c r="FD106" i="11"/>
  <c r="FD106" i="18" s="1"/>
  <c r="FD98" i="18"/>
  <c r="FD99" i="18"/>
  <c r="FE95" i="11"/>
  <c r="AS76" i="18"/>
  <c r="AT72" i="11"/>
  <c r="EF75" i="18"/>
  <c r="EG89" i="11"/>
  <c r="EG72" i="15"/>
  <c r="EG71" i="15"/>
  <c r="FJ59" i="15"/>
  <c r="FK53" i="15"/>
  <c r="BY103" i="11"/>
  <c r="BY103" i="18" s="1"/>
  <c r="FE99" i="11" l="1"/>
  <c r="FE98" i="11"/>
  <c r="FE95" i="18"/>
  <c r="FE97" i="11"/>
  <c r="FE97" i="18" s="1"/>
  <c r="AT74" i="11"/>
  <c r="AT72" i="18"/>
  <c r="FK44" i="15"/>
  <c r="FK46" i="15" s="1"/>
  <c r="FK55" i="15"/>
  <c r="FK49" i="15" s="1"/>
  <c r="EG89" i="18"/>
  <c r="FK47" i="15"/>
  <c r="FK48" i="15"/>
  <c r="EG73" i="15"/>
  <c r="FE106" i="11" l="1"/>
  <c r="FE106" i="18" s="1"/>
  <c r="FE111" i="11"/>
  <c r="FE111" i="18" s="1"/>
  <c r="FE98" i="18"/>
  <c r="FE99" i="18"/>
  <c r="FF95" i="11"/>
  <c r="AT76" i="11"/>
  <c r="AT74" i="18"/>
  <c r="EG75" i="11"/>
  <c r="FK50" i="15"/>
  <c r="FK58" i="15"/>
  <c r="EH22" i="11"/>
  <c r="EH22" i="18" s="1"/>
  <c r="EH104" i="11"/>
  <c r="EH104" i="18" s="1"/>
  <c r="EH67" i="11"/>
  <c r="EH67" i="18" s="1"/>
  <c r="FF98" i="11" l="1"/>
  <c r="FF97" i="11"/>
  <c r="FF97" i="18" s="1"/>
  <c r="FF99" i="11"/>
  <c r="FF95" i="18"/>
  <c r="AU72" i="11"/>
  <c r="AT76" i="18"/>
  <c r="EG75" i="18"/>
  <c r="EH89" i="11"/>
  <c r="EH72" i="15"/>
  <c r="EH71" i="15"/>
  <c r="FK59" i="15"/>
  <c r="FK57" i="15"/>
  <c r="BZ103" i="11"/>
  <c r="BZ103" i="18" s="1"/>
  <c r="FF99" i="18" l="1"/>
  <c r="FG95" i="11"/>
  <c r="FF98" i="18"/>
  <c r="FF106" i="11"/>
  <c r="FF106" i="18" s="1"/>
  <c r="FF111" i="11"/>
  <c r="FF111" i="18" s="1"/>
  <c r="AU74" i="11"/>
  <c r="AU72" i="18"/>
  <c r="EH89" i="18"/>
  <c r="EH73" i="15"/>
  <c r="FL54" i="15"/>
  <c r="FM56" i="15" s="1"/>
  <c r="FL53" i="15"/>
  <c r="FG99" i="11" l="1"/>
  <c r="FG98" i="11"/>
  <c r="FG97" i="11"/>
  <c r="FG97" i="18" s="1"/>
  <c r="FG95" i="18"/>
  <c r="AU74" i="18"/>
  <c r="AU76" i="11"/>
  <c r="FL44" i="15"/>
  <c r="FL46" i="15" s="1"/>
  <c r="FL55" i="15"/>
  <c r="FL49" i="15" s="1"/>
  <c r="EH75" i="11"/>
  <c r="FL48" i="15"/>
  <c r="FL47" i="15"/>
  <c r="CA103" i="11"/>
  <c r="CA103" i="18" s="1"/>
  <c r="EI22" i="11"/>
  <c r="EI22" i="18" s="1"/>
  <c r="EI104" i="11"/>
  <c r="EI104" i="18" s="1"/>
  <c r="EI67" i="11"/>
  <c r="EI67" i="18" s="1"/>
  <c r="FG98" i="18" l="1"/>
  <c r="FG111" i="11"/>
  <c r="FG111" i="18" s="1"/>
  <c r="FG106" i="11"/>
  <c r="FG106" i="18" s="1"/>
  <c r="FH95" i="11"/>
  <c r="FG99" i="18"/>
  <c r="AU76" i="18"/>
  <c r="AV72" i="11"/>
  <c r="EH75" i="18"/>
  <c r="EI89" i="11"/>
  <c r="EI72" i="15"/>
  <c r="EI71" i="15"/>
  <c r="FL50" i="15"/>
  <c r="FL58" i="15"/>
  <c r="FH98" i="11" l="1"/>
  <c r="FH99" i="11"/>
  <c r="FH97" i="11"/>
  <c r="FH97" i="18" s="1"/>
  <c r="FH95" i="18"/>
  <c r="AV72" i="18"/>
  <c r="AV74" i="11"/>
  <c r="EI89" i="18"/>
  <c r="EI73" i="15"/>
  <c r="FL57" i="15"/>
  <c r="FL59" i="15"/>
  <c r="EJ22" i="11"/>
  <c r="EJ22" i="18" s="1"/>
  <c r="EJ104" i="11"/>
  <c r="EJ104" i="18" s="1"/>
  <c r="EJ67" i="11"/>
  <c r="EJ67" i="18" s="1"/>
  <c r="FH99" i="18" l="1"/>
  <c r="FI95" i="11"/>
  <c r="FH98" i="18"/>
  <c r="FH111" i="11"/>
  <c r="FH111" i="18" s="1"/>
  <c r="FH106" i="11"/>
  <c r="FH106" i="18" s="1"/>
  <c r="AV74" i="18"/>
  <c r="AV76" i="11"/>
  <c r="EJ89" i="11"/>
  <c r="EI75" i="11"/>
  <c r="EJ72" i="15"/>
  <c r="EJ71" i="15"/>
  <c r="FM54" i="15"/>
  <c r="FN56" i="15" s="1"/>
  <c r="FM53" i="15"/>
  <c r="CB103" i="11"/>
  <c r="CB103" i="18" s="1"/>
  <c r="FI97" i="11" l="1"/>
  <c r="FI97" i="18" s="1"/>
  <c r="FI99" i="11"/>
  <c r="FI98" i="11"/>
  <c r="FI95" i="18"/>
  <c r="AV76" i="18"/>
  <c r="AW72" i="11"/>
  <c r="EI75" i="18"/>
  <c r="FM44" i="15"/>
  <c r="FM46" i="15" s="1"/>
  <c r="FM55" i="15"/>
  <c r="FM49" i="15" s="1"/>
  <c r="EJ89" i="18"/>
  <c r="FM48" i="15"/>
  <c r="FM47" i="15"/>
  <c r="EJ73" i="15"/>
  <c r="FI106" i="11" l="1"/>
  <c r="FI106" i="18" s="1"/>
  <c r="FI111" i="11"/>
  <c r="FI111" i="18" s="1"/>
  <c r="FI98" i="18"/>
  <c r="FI99" i="18"/>
  <c r="FJ95" i="11"/>
  <c r="AW72" i="18"/>
  <c r="AW74" i="11"/>
  <c r="EJ75" i="11"/>
  <c r="FM58" i="15"/>
  <c r="FM59" i="15" s="1"/>
  <c r="FM50" i="15"/>
  <c r="EK67" i="11"/>
  <c r="EK67" i="18" s="1"/>
  <c r="EK22" i="11"/>
  <c r="EK22" i="18" s="1"/>
  <c r="EK104" i="11"/>
  <c r="EK104" i="18" s="1"/>
  <c r="FJ99" i="11" l="1"/>
  <c r="FJ95" i="18"/>
  <c r="FJ97" i="11"/>
  <c r="FJ97" i="18" s="1"/>
  <c r="FJ98" i="11"/>
  <c r="AW76" i="11"/>
  <c r="AW74" i="18"/>
  <c r="EJ75" i="18"/>
  <c r="EK89" i="11"/>
  <c r="EK72" i="15"/>
  <c r="EK71" i="15"/>
  <c r="FM57" i="15"/>
  <c r="CC103" i="11"/>
  <c r="CC103" i="18" s="1"/>
  <c r="FJ98" i="18" l="1"/>
  <c r="FJ106" i="11"/>
  <c r="FJ106" i="18" s="1"/>
  <c r="FJ111" i="11"/>
  <c r="FJ111" i="18" s="1"/>
  <c r="FJ99" i="18"/>
  <c r="FK95" i="11"/>
  <c r="AX72" i="11"/>
  <c r="AW76" i="18"/>
  <c r="EK89" i="18"/>
  <c r="EK73" i="15"/>
  <c r="FN54" i="15"/>
  <c r="FO56" i="15" s="1"/>
  <c r="FN53" i="15"/>
  <c r="FK98" i="11" l="1"/>
  <c r="FK99" i="11"/>
  <c r="FK97" i="11"/>
  <c r="FK97" i="18" s="1"/>
  <c r="FK95" i="18"/>
  <c r="AX74" i="11"/>
  <c r="AX72" i="18"/>
  <c r="FN44" i="15"/>
  <c r="FN46" i="15" s="1"/>
  <c r="FN55" i="15"/>
  <c r="FN49" i="15" s="1"/>
  <c r="EK75" i="11"/>
  <c r="FN48" i="15"/>
  <c r="FN47" i="15"/>
  <c r="CD103" i="11"/>
  <c r="CD103" i="18" s="1"/>
  <c r="EL104" i="11"/>
  <c r="EL104" i="18" s="1"/>
  <c r="EL22" i="11"/>
  <c r="EL22" i="18" s="1"/>
  <c r="EL67" i="11"/>
  <c r="EL67" i="18" s="1"/>
  <c r="FK99" i="18" l="1"/>
  <c r="FL95" i="11"/>
  <c r="FK98" i="18"/>
  <c r="FK111" i="11"/>
  <c r="FK111" i="18" s="1"/>
  <c r="FK106" i="11"/>
  <c r="FK106" i="18" s="1"/>
  <c r="AX76" i="11"/>
  <c r="AX74" i="18"/>
  <c r="EK75" i="18"/>
  <c r="EL89" i="11"/>
  <c r="EL72" i="15"/>
  <c r="EL71" i="15"/>
  <c r="FN58" i="15"/>
  <c r="FN59" i="15" s="1"/>
  <c r="FN50" i="15"/>
  <c r="FL97" i="11" l="1"/>
  <c r="FL97" i="18" s="1"/>
  <c r="FL98" i="11"/>
  <c r="FL99" i="11"/>
  <c r="FL95" i="18"/>
  <c r="AY72" i="11"/>
  <c r="AX76" i="18"/>
  <c r="EL89" i="18"/>
  <c r="FN57" i="15"/>
  <c r="FO54" i="15" s="1"/>
  <c r="FP56" i="15" s="1"/>
  <c r="EL73" i="15"/>
  <c r="CE103" i="11"/>
  <c r="CE103" i="18" s="1"/>
  <c r="FL99" i="18" l="1"/>
  <c r="FM95" i="11"/>
  <c r="FL98" i="18"/>
  <c r="FL111" i="11"/>
  <c r="FL111" i="18" s="1"/>
  <c r="FL106" i="11"/>
  <c r="FL106" i="18" s="1"/>
  <c r="AY74" i="11"/>
  <c r="AY72" i="18"/>
  <c r="EL75" i="11"/>
  <c r="FO53" i="15"/>
  <c r="FO55" i="15" s="1"/>
  <c r="CF103" i="11"/>
  <c r="CF103" i="18" s="1"/>
  <c r="EM104" i="11"/>
  <c r="EM104" i="18" s="1"/>
  <c r="EM22" i="11"/>
  <c r="EM22" i="18" s="1"/>
  <c r="EM67" i="11"/>
  <c r="EM67" i="18" s="1"/>
  <c r="FM99" i="11" l="1"/>
  <c r="FM97" i="11"/>
  <c r="FM97" i="18" s="1"/>
  <c r="FM98" i="11"/>
  <c r="FM95" i="18"/>
  <c r="AY76" i="11"/>
  <c r="AY74" i="18"/>
  <c r="EL75" i="18"/>
  <c r="FO49" i="15"/>
  <c r="FO44" i="15"/>
  <c r="FO46" i="15" s="1"/>
  <c r="EM89" i="11"/>
  <c r="FO48" i="15"/>
  <c r="FO47" i="15"/>
  <c r="EM72" i="15"/>
  <c r="EM71" i="15"/>
  <c r="CG103" i="11"/>
  <c r="CG103" i="18" s="1"/>
  <c r="FM106" i="11" l="1"/>
  <c r="FM106" i="18" s="1"/>
  <c r="FM98" i="18"/>
  <c r="FM111" i="11"/>
  <c r="FM111" i="18" s="1"/>
  <c r="FM99" i="18"/>
  <c r="FN95" i="11"/>
  <c r="AY76" i="18"/>
  <c r="AZ72" i="11"/>
  <c r="FO58" i="15"/>
  <c r="FO59" i="15" s="1"/>
  <c r="EM89" i="18"/>
  <c r="FO50" i="15"/>
  <c r="EM73" i="15"/>
  <c r="CH103" i="11"/>
  <c r="CH103" i="18" s="1"/>
  <c r="EN67" i="11"/>
  <c r="EN67" i="18" s="1"/>
  <c r="EN104" i="11"/>
  <c r="EN104" i="18" s="1"/>
  <c r="EN22" i="11"/>
  <c r="EN22" i="18" s="1"/>
  <c r="FN98" i="11" l="1"/>
  <c r="FN97" i="11"/>
  <c r="FN97" i="18" s="1"/>
  <c r="FN95" i="18"/>
  <c r="FN99" i="11"/>
  <c r="AZ72" i="18"/>
  <c r="AZ74" i="11"/>
  <c r="AZ74" i="18" s="1"/>
  <c r="FO57" i="15"/>
  <c r="FP54" i="15" s="1"/>
  <c r="FQ56" i="15" s="1"/>
  <c r="EN89" i="11"/>
  <c r="EM75" i="11"/>
  <c r="EN72" i="15"/>
  <c r="EN71" i="15"/>
  <c r="CI103" i="11"/>
  <c r="CI103" i="18" s="1"/>
  <c r="AZ76" i="11" l="1"/>
  <c r="BA72" i="11" s="1"/>
  <c r="FO95" i="11"/>
  <c r="FN99" i="18"/>
  <c r="FN98" i="18"/>
  <c r="FN111" i="11"/>
  <c r="FN111" i="18" s="1"/>
  <c r="FN106" i="11"/>
  <c r="FN106" i="18" s="1"/>
  <c r="EM75" i="18"/>
  <c r="FP53" i="15"/>
  <c r="EN89" i="18"/>
  <c r="EN73" i="15"/>
  <c r="CJ103" i="11"/>
  <c r="CJ103" i="18" s="1"/>
  <c r="EO22" i="11"/>
  <c r="EO22" i="18" s="1"/>
  <c r="EO67" i="11"/>
  <c r="EO67" i="18" s="1"/>
  <c r="EO104" i="11"/>
  <c r="EO104" i="18" s="1"/>
  <c r="AZ76" i="18" l="1"/>
  <c r="FO99" i="11"/>
  <c r="FO98" i="11"/>
  <c r="FO97" i="11"/>
  <c r="FO97" i="18" s="1"/>
  <c r="FO95" i="18"/>
  <c r="BA74" i="11"/>
  <c r="BA74" i="18" s="1"/>
  <c r="BA72" i="18"/>
  <c r="FP44" i="15"/>
  <c r="FP46" i="15" s="1"/>
  <c r="FP55" i="15"/>
  <c r="FP49" i="15" s="1"/>
  <c r="FP47" i="15"/>
  <c r="FP48" i="15"/>
  <c r="EO89" i="11"/>
  <c r="EN75" i="11"/>
  <c r="EO72" i="15"/>
  <c r="EO71" i="15"/>
  <c r="CK103" i="11"/>
  <c r="CK103" i="18" s="1"/>
  <c r="BA76" i="11" l="1"/>
  <c r="BA76" i="18" s="1"/>
  <c r="FO98" i="18"/>
  <c r="FO111" i="11"/>
  <c r="FO111" i="18" s="1"/>
  <c r="FO106" i="11"/>
  <c r="FO106" i="18" s="1"/>
  <c r="FP95" i="11"/>
  <c r="FO99" i="18"/>
  <c r="EN75" i="18"/>
  <c r="FP50" i="15"/>
  <c r="FP58" i="15"/>
  <c r="FP57" i="15" s="1"/>
  <c r="FQ54" i="15" s="1"/>
  <c r="FR56" i="15" s="1"/>
  <c r="EO89" i="18"/>
  <c r="EO73" i="15"/>
  <c r="CL103" i="11"/>
  <c r="CL103" i="18" s="1"/>
  <c r="BB72" i="11" l="1"/>
  <c r="BB72" i="18" s="1"/>
  <c r="FP99" i="11"/>
  <c r="FP97" i="11"/>
  <c r="FP97" i="18" s="1"/>
  <c r="FP95" i="18"/>
  <c r="FP98" i="11"/>
  <c r="FP59" i="15"/>
  <c r="FQ53" i="15"/>
  <c r="EO75" i="11"/>
  <c r="CM103" i="11"/>
  <c r="CM103" i="18" s="1"/>
  <c r="EP104" i="11"/>
  <c r="EP104" i="18" s="1"/>
  <c r="BB74" i="11" l="1"/>
  <c r="BB74" i="18" s="1"/>
  <c r="FP98" i="18"/>
  <c r="FP111" i="11"/>
  <c r="FP111" i="18" s="1"/>
  <c r="FP106" i="11"/>
  <c r="FP106" i="18" s="1"/>
  <c r="FQ95" i="11"/>
  <c r="FP99" i="18"/>
  <c r="EO75" i="18"/>
  <c r="FQ44" i="15"/>
  <c r="FQ46" i="15" s="1"/>
  <c r="FQ55" i="15"/>
  <c r="FQ49" i="15" s="1"/>
  <c r="FQ47" i="15"/>
  <c r="FQ48" i="15"/>
  <c r="CN103" i="11"/>
  <c r="CN103" i="18" s="1"/>
  <c r="EP67" i="11"/>
  <c r="EP67" i="18" s="1"/>
  <c r="EP22" i="11"/>
  <c r="EP22" i="18" s="1"/>
  <c r="BB76" i="11" l="1"/>
  <c r="FQ99" i="11"/>
  <c r="FQ97" i="11"/>
  <c r="FQ97" i="18" s="1"/>
  <c r="FQ98" i="11"/>
  <c r="FQ95" i="18"/>
  <c r="FQ50" i="15"/>
  <c r="FQ58" i="15"/>
  <c r="FQ57" i="15" s="1"/>
  <c r="FR54" i="15" s="1"/>
  <c r="FS56" i="15" s="1"/>
  <c r="EP89" i="11"/>
  <c r="EP72" i="15"/>
  <c r="EP71" i="15"/>
  <c r="CO103" i="11"/>
  <c r="CO103" i="18" s="1"/>
  <c r="BB76" i="18" l="1"/>
  <c r="BC72" i="11"/>
  <c r="FQ111" i="11"/>
  <c r="FQ111" i="18" s="1"/>
  <c r="FQ98" i="18"/>
  <c r="FQ106" i="11"/>
  <c r="FQ106" i="18" s="1"/>
  <c r="FQ99" i="18"/>
  <c r="FR95" i="11"/>
  <c r="FQ59" i="15"/>
  <c r="FR53" i="15"/>
  <c r="EP89" i="18"/>
  <c r="EP73" i="15"/>
  <c r="CP103" i="11"/>
  <c r="CP103" i="18" s="1"/>
  <c r="BC74" i="11" l="1"/>
  <c r="BC72" i="18"/>
  <c r="FR98" i="11"/>
  <c r="FR97" i="11"/>
  <c r="FR97" i="18" s="1"/>
  <c r="FR99" i="11"/>
  <c r="FR95" i="18"/>
  <c r="FR44" i="15"/>
  <c r="FR46" i="15" s="1"/>
  <c r="FR55" i="15"/>
  <c r="FR49" i="15" s="1"/>
  <c r="FR47" i="15"/>
  <c r="FR48" i="15"/>
  <c r="EP75" i="11"/>
  <c r="CQ103" i="11"/>
  <c r="CQ103" i="18" s="1"/>
  <c r="EQ22" i="11"/>
  <c r="EQ22" i="18" s="1"/>
  <c r="EQ104" i="11"/>
  <c r="EQ104" i="18" s="1"/>
  <c r="EQ67" i="11"/>
  <c r="EQ67" i="18" s="1"/>
  <c r="BC74" i="18" l="1"/>
  <c r="BC76" i="11"/>
  <c r="FR99" i="18"/>
  <c r="FS95" i="11"/>
  <c r="FR98" i="18"/>
  <c r="FR111" i="11"/>
  <c r="FR111" i="18" s="1"/>
  <c r="FR106" i="11"/>
  <c r="FR106" i="18" s="1"/>
  <c r="EP75" i="18"/>
  <c r="FR50" i="15"/>
  <c r="FR58" i="15"/>
  <c r="FR59" i="15" s="1"/>
  <c r="EQ89" i="11"/>
  <c r="EQ72" i="15"/>
  <c r="EQ71" i="15"/>
  <c r="CR103" i="11"/>
  <c r="CR103" i="18" s="1"/>
  <c r="BD72" i="11" l="1"/>
  <c r="BC76" i="18"/>
  <c r="FS98" i="11"/>
  <c r="FS95" i="18"/>
  <c r="FS99" i="11"/>
  <c r="FS97" i="11"/>
  <c r="FS97" i="18" s="1"/>
  <c r="FR57" i="15"/>
  <c r="FS53" i="15" s="1"/>
  <c r="EQ89" i="18"/>
  <c r="EQ73" i="15"/>
  <c r="CS103" i="11"/>
  <c r="CS103" i="18" s="1"/>
  <c r="BD74" i="11" l="1"/>
  <c r="BD74" i="18" s="1"/>
  <c r="BD72" i="18"/>
  <c r="FS99" i="18"/>
  <c r="FT95" i="11"/>
  <c r="FS111" i="11"/>
  <c r="FS111" i="18" s="1"/>
  <c r="FS106" i="11"/>
  <c r="FS106" i="18" s="1"/>
  <c r="FS98" i="18"/>
  <c r="FS44" i="15"/>
  <c r="FS46" i="15" s="1"/>
  <c r="FS55" i="15"/>
  <c r="FS54" i="15"/>
  <c r="FT56" i="15" s="1"/>
  <c r="EQ75" i="11"/>
  <c r="CT103" i="11"/>
  <c r="CT103" i="18" s="1"/>
  <c r="ER104" i="11"/>
  <c r="ER104" i="18" s="1"/>
  <c r="ER22" i="11"/>
  <c r="ER22" i="18" s="1"/>
  <c r="ER67" i="11"/>
  <c r="ER67" i="18" s="1"/>
  <c r="BD76" i="11" l="1"/>
  <c r="BE72" i="11" s="1"/>
  <c r="BD76" i="18"/>
  <c r="FT97" i="11"/>
  <c r="FT97" i="18" s="1"/>
  <c r="FT98" i="11"/>
  <c r="FT99" i="11"/>
  <c r="FT95" i="18"/>
  <c r="EQ75" i="18"/>
  <c r="FS49" i="15"/>
  <c r="FS48" i="15"/>
  <c r="FS47" i="15"/>
  <c r="ER89" i="11"/>
  <c r="ER72" i="15"/>
  <c r="ER71" i="15"/>
  <c r="FS50" i="15"/>
  <c r="FS58" i="15"/>
  <c r="CU103" i="11"/>
  <c r="CU103" i="18" s="1"/>
  <c r="BE74" i="11" l="1"/>
  <c r="BE74" i="18" s="1"/>
  <c r="BE72" i="18"/>
  <c r="FT99" i="18"/>
  <c r="FU95" i="11"/>
  <c r="FT98" i="18"/>
  <c r="FT106" i="11"/>
  <c r="FT106" i="18" s="1"/>
  <c r="FT111" i="11"/>
  <c r="FT111" i="18" s="1"/>
  <c r="ER89" i="18"/>
  <c r="ER73" i="15"/>
  <c r="FS57" i="15"/>
  <c r="FS59" i="15"/>
  <c r="CV103" i="11"/>
  <c r="CV103" i="18" s="1"/>
  <c r="BE76" i="11" l="1"/>
  <c r="BF72" i="11" s="1"/>
  <c r="BE76" i="18"/>
  <c r="FU97" i="11"/>
  <c r="FU97" i="18" s="1"/>
  <c r="FU95" i="18"/>
  <c r="FU99" i="11"/>
  <c r="FU98" i="11"/>
  <c r="ER75" i="11"/>
  <c r="FT53" i="15"/>
  <c r="FT54" i="15"/>
  <c r="FU56" i="15" s="1"/>
  <c r="CW103" i="11"/>
  <c r="CW103" i="18" s="1"/>
  <c r="ES22" i="11"/>
  <c r="ES22" i="18" s="1"/>
  <c r="ES67" i="11"/>
  <c r="ES67" i="18" s="1"/>
  <c r="ES104" i="11"/>
  <c r="ES104" i="18" s="1"/>
  <c r="BF72" i="18" l="1"/>
  <c r="BF74" i="11"/>
  <c r="FU98" i="18"/>
  <c r="FU106" i="11"/>
  <c r="FU106" i="18" s="1"/>
  <c r="FU111" i="11"/>
  <c r="FU111" i="18" s="1"/>
  <c r="FU99" i="18"/>
  <c r="FV95" i="11"/>
  <c r="ER75" i="18"/>
  <c r="FT44" i="15"/>
  <c r="FT46" i="15" s="1"/>
  <c r="FT55" i="15"/>
  <c r="FT49" i="15" s="1"/>
  <c r="ES89" i="11"/>
  <c r="ES72" i="15"/>
  <c r="ES71" i="15"/>
  <c r="FT48" i="15"/>
  <c r="FT47" i="15"/>
  <c r="CX103" i="11"/>
  <c r="CX103" i="18" s="1"/>
  <c r="BF74" i="18" l="1"/>
  <c r="BF76" i="11"/>
  <c r="FV98" i="11"/>
  <c r="FV99" i="11"/>
  <c r="FV97" i="11"/>
  <c r="FV97" i="18" s="1"/>
  <c r="FV95" i="18"/>
  <c r="ES89" i="18"/>
  <c r="FT58" i="15"/>
  <c r="FT57" i="15" s="1"/>
  <c r="FU54" i="15" s="1"/>
  <c r="FV56" i="15" s="1"/>
  <c r="ES73" i="15"/>
  <c r="FT50" i="15"/>
  <c r="CY103" i="11"/>
  <c r="CY103" i="18" s="1"/>
  <c r="BG72" i="11" l="1"/>
  <c r="BF76" i="18"/>
  <c r="FV99" i="18"/>
  <c r="FW95" i="11"/>
  <c r="FV111" i="11"/>
  <c r="FV111" i="18" s="1"/>
  <c r="FV106" i="11"/>
  <c r="FV106" i="18" s="1"/>
  <c r="FV98" i="18"/>
  <c r="ES75" i="11"/>
  <c r="FT59" i="15"/>
  <c r="FU53" i="15"/>
  <c r="FU55" i="15" s="1"/>
  <c r="CZ103" i="11"/>
  <c r="CZ103" i="18" s="1"/>
  <c r="ET67" i="11"/>
  <c r="ET67" i="18" s="1"/>
  <c r="ET104" i="11"/>
  <c r="ET104" i="18" s="1"/>
  <c r="ET22" i="11"/>
  <c r="ET22" i="18" s="1"/>
  <c r="BG74" i="11" l="1"/>
  <c r="BG74" i="18" s="1"/>
  <c r="BG72" i="18"/>
  <c r="FW98" i="11"/>
  <c r="FW99" i="11"/>
  <c r="FW97" i="11"/>
  <c r="FW97" i="18" s="1"/>
  <c r="FW95" i="18"/>
  <c r="ES75" i="18"/>
  <c r="FU49" i="15"/>
  <c r="FU44" i="15"/>
  <c r="FU46" i="15" s="1"/>
  <c r="ET89" i="11"/>
  <c r="FU47" i="15"/>
  <c r="FU48" i="15"/>
  <c r="ET72" i="15"/>
  <c r="ET71" i="15"/>
  <c r="DA103" i="11"/>
  <c r="DA103" i="18" s="1"/>
  <c r="BG76" i="11" l="1"/>
  <c r="BH72" i="11" s="1"/>
  <c r="BG76" i="18"/>
  <c r="FW99" i="18"/>
  <c r="FX95" i="11"/>
  <c r="FW106" i="11"/>
  <c r="FW106" i="18" s="1"/>
  <c r="FW98" i="18"/>
  <c r="FW111" i="11"/>
  <c r="FW111" i="18" s="1"/>
  <c r="FU58" i="15"/>
  <c r="FU59" i="15" s="1"/>
  <c r="ET89" i="18"/>
  <c r="FU50" i="15"/>
  <c r="ET73" i="15"/>
  <c r="DB103" i="11"/>
  <c r="DB103" i="18" s="1"/>
  <c r="BH72" i="18" l="1"/>
  <c r="BH74" i="11"/>
  <c r="FX97" i="11"/>
  <c r="FX97" i="18" s="1"/>
  <c r="FX98" i="11"/>
  <c r="FX99" i="11"/>
  <c r="FX95" i="18"/>
  <c r="FU57" i="15"/>
  <c r="FV54" i="15" s="1"/>
  <c r="FW56" i="15" s="1"/>
  <c r="ET75" i="11"/>
  <c r="DC103" i="11"/>
  <c r="DC103" i="18" s="1"/>
  <c r="EU67" i="11"/>
  <c r="EU67" i="18" s="1"/>
  <c r="EU104" i="11"/>
  <c r="EU104" i="18" s="1"/>
  <c r="EU22" i="11"/>
  <c r="EU22" i="18" s="1"/>
  <c r="BH74" i="18" l="1"/>
  <c r="BH76" i="11"/>
  <c r="FX99" i="18"/>
  <c r="FY95" i="11"/>
  <c r="FX98" i="18"/>
  <c r="FX106" i="11"/>
  <c r="FX106" i="18" s="1"/>
  <c r="FX111" i="11"/>
  <c r="FX111" i="18" s="1"/>
  <c r="ET75" i="18"/>
  <c r="FV53" i="15"/>
  <c r="EU89" i="11"/>
  <c r="EU72" i="15"/>
  <c r="EU71" i="15"/>
  <c r="DD103" i="11"/>
  <c r="DD103" i="18" s="1"/>
  <c r="BI72" i="11" l="1"/>
  <c r="BH76" i="18"/>
  <c r="FY97" i="11"/>
  <c r="FY97" i="18" s="1"/>
  <c r="FY99" i="11"/>
  <c r="FY98" i="11"/>
  <c r="FY95" i="18"/>
  <c r="FV44" i="15"/>
  <c r="FV46" i="15" s="1"/>
  <c r="FV55" i="15"/>
  <c r="FV49" i="15" s="1"/>
  <c r="FV48" i="15"/>
  <c r="FV47" i="15"/>
  <c r="EU89" i="18"/>
  <c r="EU73" i="15"/>
  <c r="DE103" i="11"/>
  <c r="DE103" i="18" s="1"/>
  <c r="BI72" i="18" l="1"/>
  <c r="BI74" i="11"/>
  <c r="BI74" i="18" s="1"/>
  <c r="FY99" i="18"/>
  <c r="FZ95" i="11"/>
  <c r="FY98" i="18"/>
  <c r="FY111" i="11"/>
  <c r="FY111" i="18" s="1"/>
  <c r="FY106" i="11"/>
  <c r="FY106" i="18" s="1"/>
  <c r="FV50" i="15"/>
  <c r="FV58" i="15"/>
  <c r="FV57" i="15" s="1"/>
  <c r="FW54" i="15" s="1"/>
  <c r="FX56" i="15" s="1"/>
  <c r="EU75" i="11"/>
  <c r="DF103" i="11"/>
  <c r="DF103" i="18" s="1"/>
  <c r="EV22" i="11"/>
  <c r="EV22" i="18" s="1"/>
  <c r="BI76" i="11" l="1"/>
  <c r="BJ72" i="11" s="1"/>
  <c r="BI76" i="18"/>
  <c r="FZ97" i="11"/>
  <c r="FZ97" i="18" s="1"/>
  <c r="FZ98" i="11"/>
  <c r="FZ99" i="11"/>
  <c r="FZ95" i="18"/>
  <c r="EU75" i="18"/>
  <c r="FV59" i="15"/>
  <c r="FW53" i="15"/>
  <c r="EV72" i="15"/>
  <c r="EV71" i="15"/>
  <c r="DG103" i="11"/>
  <c r="DG103" i="18" s="1"/>
  <c r="EV104" i="11"/>
  <c r="EV104" i="18" s="1"/>
  <c r="EV67" i="11"/>
  <c r="EV67" i="18" s="1"/>
  <c r="BJ74" i="11" l="1"/>
  <c r="BJ74" i="18" s="1"/>
  <c r="BJ72" i="18"/>
  <c r="FZ99" i="18"/>
  <c r="GA95" i="11"/>
  <c r="FZ106" i="11"/>
  <c r="FZ106" i="18" s="1"/>
  <c r="FZ111" i="11"/>
  <c r="FZ111" i="18" s="1"/>
  <c r="FZ98" i="18"/>
  <c r="FW55" i="15"/>
  <c r="FW49" i="15" s="1"/>
  <c r="FW47" i="15"/>
  <c r="FW48" i="15"/>
  <c r="FW44" i="15"/>
  <c r="FW46" i="15" s="1"/>
  <c r="EV89" i="11"/>
  <c r="EV73" i="15"/>
  <c r="DH103" i="11"/>
  <c r="DH103" i="18" s="1"/>
  <c r="BJ76" i="11" l="1"/>
  <c r="BK72" i="11" s="1"/>
  <c r="BJ76" i="18"/>
  <c r="GA99" i="11"/>
  <c r="GA98" i="11"/>
  <c r="GA97" i="11"/>
  <c r="GA97" i="18" s="1"/>
  <c r="GA95" i="18"/>
  <c r="FW58" i="15"/>
  <c r="FW57" i="15" s="1"/>
  <c r="FX54" i="15" s="1"/>
  <c r="FY56" i="15" s="1"/>
  <c r="FW50" i="15"/>
  <c r="EV89" i="18"/>
  <c r="EV75" i="11"/>
  <c r="DI103" i="11"/>
  <c r="DI103" i="18" s="1"/>
  <c r="EW104" i="11"/>
  <c r="EW104" i="18" s="1"/>
  <c r="EW22" i="11"/>
  <c r="EW22" i="18" s="1"/>
  <c r="EW67" i="11"/>
  <c r="EW67" i="18" s="1"/>
  <c r="BK72" i="18" l="1"/>
  <c r="BK74" i="11"/>
  <c r="GA106" i="11"/>
  <c r="GA106" i="18" s="1"/>
  <c r="GA111" i="11"/>
  <c r="GA111" i="18" s="1"/>
  <c r="GA98" i="18"/>
  <c r="GA99" i="18"/>
  <c r="GB95" i="11"/>
  <c r="EV75" i="18"/>
  <c r="FX53" i="15"/>
  <c r="FX48" i="15" s="1"/>
  <c r="FW59" i="15"/>
  <c r="EW89" i="11"/>
  <c r="EW72" i="15"/>
  <c r="EW71" i="15"/>
  <c r="DJ103" i="11"/>
  <c r="DJ103" i="18" s="1"/>
  <c r="EX22" i="11"/>
  <c r="EX22" i="18" s="1"/>
  <c r="EX104" i="11"/>
  <c r="EX104" i="18" s="1"/>
  <c r="EX67" i="11"/>
  <c r="EX67" i="18" s="1"/>
  <c r="BK74" i="18" l="1"/>
  <c r="BK76" i="11"/>
  <c r="GB98" i="11"/>
  <c r="GB97" i="11"/>
  <c r="GB97" i="18" s="1"/>
  <c r="GB99" i="11"/>
  <c r="GB95" i="18"/>
  <c r="FX47" i="15"/>
  <c r="FX44" i="15"/>
  <c r="FX55" i="15"/>
  <c r="FX49" i="15" s="1"/>
  <c r="EW89" i="18"/>
  <c r="EX89" i="11"/>
  <c r="EX72" i="15"/>
  <c r="EX71" i="15"/>
  <c r="EW73" i="15"/>
  <c r="DK103" i="11"/>
  <c r="DK103" i="18" s="1"/>
  <c r="BL72" i="11" l="1"/>
  <c r="BK76" i="18"/>
  <c r="GC95" i="11"/>
  <c r="GB99" i="18"/>
  <c r="GB98" i="18"/>
  <c r="GB106" i="11"/>
  <c r="GB106" i="18" s="1"/>
  <c r="GB111" i="11"/>
  <c r="GB111" i="18" s="1"/>
  <c r="FX58" i="15"/>
  <c r="FX59" i="15" s="1"/>
  <c r="FX46" i="15"/>
  <c r="FX50" i="15"/>
  <c r="EX89" i="18"/>
  <c r="EW75" i="11"/>
  <c r="EX73" i="15"/>
  <c r="DL103" i="11"/>
  <c r="DL103" i="18" s="1"/>
  <c r="EY67" i="11"/>
  <c r="EY67" i="18" s="1"/>
  <c r="BL72" i="18" l="1"/>
  <c r="BL74" i="11"/>
  <c r="BL74" i="18" s="1"/>
  <c r="GC95" i="18"/>
  <c r="GC97" i="11"/>
  <c r="GC97" i="18" s="1"/>
  <c r="GC98" i="11"/>
  <c r="GC99" i="11"/>
  <c r="EW75" i="18"/>
  <c r="FX57" i="15"/>
  <c r="FY53" i="15" s="1"/>
  <c r="FY44" i="15" s="1"/>
  <c r="FY46" i="15" s="1"/>
  <c r="EY89" i="11"/>
  <c r="EX75" i="11"/>
  <c r="EX75" i="18" s="1"/>
  <c r="DM103" i="11"/>
  <c r="DM103" i="18" s="1"/>
  <c r="EY104" i="11"/>
  <c r="EY104" i="18" s="1"/>
  <c r="EY22" i="11"/>
  <c r="EY22" i="18" s="1"/>
  <c r="BL76" i="11" l="1"/>
  <c r="BM72" i="11" s="1"/>
  <c r="BL76" i="18"/>
  <c r="GC99" i="18"/>
  <c r="GD95" i="11"/>
  <c r="GC106" i="11"/>
  <c r="GC106" i="18" s="1"/>
  <c r="GC98" i="18"/>
  <c r="GC111" i="11"/>
  <c r="GC111" i="18" s="1"/>
  <c r="FY54" i="15"/>
  <c r="FZ56" i="15" s="1"/>
  <c r="FY55" i="15"/>
  <c r="FY58" i="15" s="1"/>
  <c r="EY89" i="18"/>
  <c r="EY72" i="15"/>
  <c r="EY71" i="15"/>
  <c r="FY50" i="15"/>
  <c r="DN103" i="11"/>
  <c r="DN103" i="18" s="1"/>
  <c r="BM74" i="11" l="1"/>
  <c r="BM74" i="18" s="1"/>
  <c r="BM72" i="18"/>
  <c r="GD99" i="11"/>
  <c r="GD98" i="11"/>
  <c r="GD95" i="18"/>
  <c r="GD97" i="11"/>
  <c r="GD97" i="18" s="1"/>
  <c r="FY47" i="15"/>
  <c r="FY48" i="15"/>
  <c r="FY49" i="15"/>
  <c r="EY73" i="15"/>
  <c r="FY59" i="15"/>
  <c r="FY57" i="15"/>
  <c r="DO103" i="11"/>
  <c r="DO103" i="18" s="1"/>
  <c r="BM76" i="11" l="1"/>
  <c r="BN72" i="11" s="1"/>
  <c r="BM76" i="18"/>
  <c r="GD98" i="18"/>
  <c r="GD106" i="11"/>
  <c r="GD106" i="18" s="1"/>
  <c r="GD111" i="11"/>
  <c r="GD111" i="18" s="1"/>
  <c r="GD99" i="18"/>
  <c r="GE95" i="11"/>
  <c r="EY75" i="11"/>
  <c r="FZ54" i="15"/>
  <c r="GA56" i="15" s="1"/>
  <c r="FZ53" i="15"/>
  <c r="DP103" i="11"/>
  <c r="DP103" i="18" s="1"/>
  <c r="EZ22" i="11"/>
  <c r="EZ22" i="18" s="1"/>
  <c r="EZ104" i="11"/>
  <c r="EZ104" i="18" s="1"/>
  <c r="EZ67" i="11"/>
  <c r="EZ67" i="18" s="1"/>
  <c r="BN74" i="11" l="1"/>
  <c r="BN74" i="18" s="1"/>
  <c r="BN72" i="18"/>
  <c r="GE97" i="11"/>
  <c r="GE97" i="18" s="1"/>
  <c r="GE99" i="11"/>
  <c r="GE95" i="18"/>
  <c r="GE98" i="11"/>
  <c r="EY75" i="18"/>
  <c r="FZ44" i="15"/>
  <c r="FZ46" i="15" s="1"/>
  <c r="FZ55" i="15"/>
  <c r="FZ49" i="15" s="1"/>
  <c r="EZ89" i="11"/>
  <c r="EZ72" i="15"/>
  <c r="EZ71" i="15"/>
  <c r="FZ47" i="15"/>
  <c r="FZ48" i="15"/>
  <c r="DQ103" i="11"/>
  <c r="DQ103" i="18" s="1"/>
  <c r="BN76" i="11" l="1"/>
  <c r="BO72" i="11" s="1"/>
  <c r="BN76" i="18"/>
  <c r="GE99" i="18"/>
  <c r="GF95" i="11"/>
  <c r="GE98" i="18"/>
  <c r="GE111" i="11"/>
  <c r="GE111" i="18" s="1"/>
  <c r="GE106" i="11"/>
  <c r="GE106" i="18" s="1"/>
  <c r="EZ89" i="18"/>
  <c r="EZ73" i="15"/>
  <c r="FZ50" i="15"/>
  <c r="FZ58" i="15"/>
  <c r="DR103" i="11"/>
  <c r="DR103" i="18" s="1"/>
  <c r="BO74" i="11" l="1"/>
  <c r="BO74" i="18" s="1"/>
  <c r="BO72" i="18"/>
  <c r="GF95" i="18"/>
  <c r="GF97" i="11"/>
  <c r="GF97" i="18" s="1"/>
  <c r="GF99" i="11"/>
  <c r="GF98" i="11"/>
  <c r="EZ75" i="11"/>
  <c r="FZ57" i="15"/>
  <c r="FZ59" i="15"/>
  <c r="DS103" i="11"/>
  <c r="DS103" i="18" s="1"/>
  <c r="FA22" i="11"/>
  <c r="FA22" i="18" s="1"/>
  <c r="FA104" i="11"/>
  <c r="FA104" i="18" s="1"/>
  <c r="FA67" i="11"/>
  <c r="FA67" i="18" s="1"/>
  <c r="BO76" i="11" l="1"/>
  <c r="BP72" i="11" s="1"/>
  <c r="BO76" i="18"/>
  <c r="GF98" i="18"/>
  <c r="GF111" i="11"/>
  <c r="GF111" i="18" s="1"/>
  <c r="GF106" i="11"/>
  <c r="GF106" i="18" s="1"/>
  <c r="GF99" i="18"/>
  <c r="GG95" i="11"/>
  <c r="EZ75" i="18"/>
  <c r="FA89" i="11"/>
  <c r="FA72" i="15"/>
  <c r="FA71" i="15"/>
  <c r="GA53" i="15"/>
  <c r="GA54" i="15"/>
  <c r="GB56" i="15" s="1"/>
  <c r="DT103" i="11"/>
  <c r="DT103" i="18" s="1"/>
  <c r="BP72" i="18" l="1"/>
  <c r="BP74" i="11"/>
  <c r="GG95" i="18"/>
  <c r="GG98" i="11"/>
  <c r="GG97" i="11"/>
  <c r="GG97" i="18" s="1"/>
  <c r="GG99" i="11"/>
  <c r="GA44" i="15"/>
  <c r="GA46" i="15" s="1"/>
  <c r="GA55" i="15"/>
  <c r="GA49" i="15" s="1"/>
  <c r="FA89" i="18"/>
  <c r="GA47" i="15"/>
  <c r="GA48" i="15"/>
  <c r="FA73" i="15"/>
  <c r="DU103" i="11"/>
  <c r="DU103" i="18" s="1"/>
  <c r="BP74" i="18" l="1"/>
  <c r="BP76" i="11"/>
  <c r="GG99" i="18"/>
  <c r="GH95" i="11"/>
  <c r="GG111" i="11"/>
  <c r="GG111" i="18" s="1"/>
  <c r="GG98" i="18"/>
  <c r="GG106" i="11"/>
  <c r="GG106" i="18" s="1"/>
  <c r="FA75" i="11"/>
  <c r="GA58" i="15"/>
  <c r="GA59" i="15" s="1"/>
  <c r="GA50" i="15"/>
  <c r="DV103" i="11"/>
  <c r="DV103" i="18" s="1"/>
  <c r="BQ72" i="11" l="1"/>
  <c r="BP76" i="18"/>
  <c r="GH99" i="11"/>
  <c r="GH95" i="18"/>
  <c r="GH97" i="11"/>
  <c r="GH97" i="18" s="1"/>
  <c r="GH98" i="11"/>
  <c r="FA75" i="18"/>
  <c r="GA57" i="15"/>
  <c r="GB54" i="15" s="1"/>
  <c r="GC56" i="15" s="1"/>
  <c r="DW103" i="11"/>
  <c r="DW103" i="18" s="1"/>
  <c r="FB22" i="11"/>
  <c r="FB22" i="18" s="1"/>
  <c r="FB67" i="11"/>
  <c r="FB67" i="18" s="1"/>
  <c r="FB104" i="11"/>
  <c r="FB104" i="18" s="1"/>
  <c r="BQ72" i="18" l="1"/>
  <c r="BQ74" i="11"/>
  <c r="BQ74" i="18" s="1"/>
  <c r="GH106" i="11"/>
  <c r="GH106" i="18" s="1"/>
  <c r="GH98" i="18"/>
  <c r="GH111" i="11"/>
  <c r="GH111" i="18" s="1"/>
  <c r="GI95" i="11"/>
  <c r="GH99" i="18"/>
  <c r="FB89" i="11"/>
  <c r="GB53" i="15"/>
  <c r="GB55" i="15" s="1"/>
  <c r="FB72" i="15"/>
  <c r="FB71" i="15"/>
  <c r="DX103" i="11"/>
  <c r="DX103" i="18" s="1"/>
  <c r="BQ76" i="11" l="1"/>
  <c r="BR72" i="11" s="1"/>
  <c r="BQ76" i="18"/>
  <c r="GI95" i="18"/>
  <c r="GI97" i="11"/>
  <c r="GI97" i="18" s="1"/>
  <c r="GI99" i="11"/>
  <c r="GI98" i="11"/>
  <c r="GB48" i="15"/>
  <c r="GB44" i="15"/>
  <c r="GB46" i="15" s="1"/>
  <c r="GB49" i="15"/>
  <c r="FB89" i="18"/>
  <c r="GB47" i="15"/>
  <c r="FB73" i="15"/>
  <c r="DY103" i="11"/>
  <c r="DY103" i="18" s="1"/>
  <c r="BR74" i="11" l="1"/>
  <c r="BR74" i="18" s="1"/>
  <c r="BR72" i="18"/>
  <c r="GI99" i="18"/>
  <c r="GJ95" i="11"/>
  <c r="GI111" i="11"/>
  <c r="GI111" i="18" s="1"/>
  <c r="GI98" i="18"/>
  <c r="GI106" i="11"/>
  <c r="GI106" i="18" s="1"/>
  <c r="GB58" i="15"/>
  <c r="GB57" i="15" s="1"/>
  <c r="GC54" i="15" s="1"/>
  <c r="GD56" i="15" s="1"/>
  <c r="GB50" i="15"/>
  <c r="FB75" i="11"/>
  <c r="DZ103" i="11"/>
  <c r="DZ103" i="18" s="1"/>
  <c r="BR76" i="11" l="1"/>
  <c r="BS72" i="11" s="1"/>
  <c r="BR76" i="18"/>
  <c r="GJ95" i="18"/>
  <c r="GJ98" i="11"/>
  <c r="GJ97" i="11"/>
  <c r="GJ97" i="18" s="1"/>
  <c r="GJ99" i="11"/>
  <c r="GJ99" i="18" s="1"/>
  <c r="FB75" i="18"/>
  <c r="GC53" i="15"/>
  <c r="GC55" i="15" s="1"/>
  <c r="GB59" i="15"/>
  <c r="EA103" i="11"/>
  <c r="EA103" i="18" s="1"/>
  <c r="FC104" i="11"/>
  <c r="FC104" i="18" s="1"/>
  <c r="FC22" i="11"/>
  <c r="FC22" i="18" s="1"/>
  <c r="FC67" i="11"/>
  <c r="FC67" i="18" s="1"/>
  <c r="BS74" i="11" l="1"/>
  <c r="BS74" i="18" s="1"/>
  <c r="BS72" i="18"/>
  <c r="GJ98" i="18"/>
  <c r="GJ111" i="11"/>
  <c r="GJ111" i="18" s="1"/>
  <c r="GJ106" i="11"/>
  <c r="GJ106" i="18" s="1"/>
  <c r="GC47" i="15"/>
  <c r="GC44" i="15"/>
  <c r="GC46" i="15" s="1"/>
  <c r="GC48" i="15"/>
  <c r="GC49" i="15"/>
  <c r="FC89" i="11"/>
  <c r="FC72" i="15"/>
  <c r="FC71" i="15"/>
  <c r="EB103" i="11"/>
  <c r="EB103" i="18" s="1"/>
  <c r="BS76" i="11" l="1"/>
  <c r="BT72" i="11" s="1"/>
  <c r="BS76" i="18"/>
  <c r="GC58" i="15"/>
  <c r="GC57" i="15" s="1"/>
  <c r="GD54" i="15" s="1"/>
  <c r="GE56" i="15" s="1"/>
  <c r="GC50" i="15"/>
  <c r="FC89" i="18"/>
  <c r="FC73" i="15"/>
  <c r="EC103" i="11"/>
  <c r="EC103" i="18" s="1"/>
  <c r="BT72" i="18" l="1"/>
  <c r="BT74" i="11"/>
  <c r="BT74" i="18" s="1"/>
  <c r="GD53" i="15"/>
  <c r="GD55" i="15" s="1"/>
  <c r="GC59" i="15"/>
  <c r="FC75" i="11"/>
  <c r="ED103" i="11"/>
  <c r="ED103" i="18" s="1"/>
  <c r="FE22" i="11"/>
  <c r="FD22" i="11"/>
  <c r="FD22" i="18" s="1"/>
  <c r="FD104" i="11"/>
  <c r="FD104" i="18" s="1"/>
  <c r="FD67" i="11"/>
  <c r="FD67" i="18" s="1"/>
  <c r="BT76" i="11" l="1"/>
  <c r="BU72" i="11" s="1"/>
  <c r="BT76" i="18"/>
  <c r="FC75" i="18"/>
  <c r="FE22" i="18"/>
  <c r="GD49" i="15"/>
  <c r="GD44" i="15"/>
  <c r="GD46" i="15" s="1"/>
  <c r="GD48" i="15"/>
  <c r="GD47" i="15"/>
  <c r="FD89" i="11"/>
  <c r="FD72" i="15"/>
  <c r="FD71" i="15"/>
  <c r="FE72" i="15"/>
  <c r="FE71" i="15"/>
  <c r="EE103" i="11"/>
  <c r="EE103" i="18" s="1"/>
  <c r="FE67" i="11"/>
  <c r="FE67" i="18" s="1"/>
  <c r="FE104" i="11"/>
  <c r="FE104" i="18" s="1"/>
  <c r="BU74" i="11" l="1"/>
  <c r="BU74" i="18" s="1"/>
  <c r="BU72" i="18"/>
  <c r="BU76" i="18"/>
  <c r="BV72" i="18"/>
  <c r="GD58" i="15"/>
  <c r="GD57" i="15" s="1"/>
  <c r="GD50" i="15"/>
  <c r="FD89" i="18"/>
  <c r="FE89" i="11"/>
  <c r="FD73" i="15"/>
  <c r="FE73" i="15"/>
  <c r="EF103" i="11"/>
  <c r="EF103" i="18" s="1"/>
  <c r="BU76" i="11" l="1"/>
  <c r="BV72" i="11" s="1"/>
  <c r="BV74" i="11" s="1"/>
  <c r="BV74" i="18" s="1"/>
  <c r="GD59" i="15"/>
  <c r="FE89" i="18"/>
  <c r="FD75" i="11"/>
  <c r="FE75" i="11"/>
  <c r="GE53" i="15"/>
  <c r="GE54" i="15"/>
  <c r="GF56" i="15" s="1"/>
  <c r="EG103" i="11"/>
  <c r="EG103" i="18" s="1"/>
  <c r="BV76" i="11" l="1"/>
  <c r="BW72" i="11" s="1"/>
  <c r="BW74" i="11" s="1"/>
  <c r="BW74" i="18" s="1"/>
  <c r="BV76" i="18"/>
  <c r="BW72" i="18"/>
  <c r="FE75" i="18"/>
  <c r="FD75" i="18"/>
  <c r="GE44" i="15"/>
  <c r="GE46" i="15" s="1"/>
  <c r="GE55" i="15"/>
  <c r="GE49" i="15" s="1"/>
  <c r="GE47" i="15"/>
  <c r="GE48" i="15"/>
  <c r="EH103" i="11"/>
  <c r="EH103" i="18" s="1"/>
  <c r="BW76" i="11" l="1"/>
  <c r="BW76" i="18" s="1"/>
  <c r="GE58" i="15"/>
  <c r="GE50" i="15"/>
  <c r="EI103" i="11"/>
  <c r="EI103" i="18" s="1"/>
  <c r="FF104" i="11"/>
  <c r="FF104" i="18" s="1"/>
  <c r="FF22" i="11"/>
  <c r="FF22" i="18" s="1"/>
  <c r="FF67" i="11"/>
  <c r="FF67" i="18" s="1"/>
  <c r="BX72" i="11" l="1"/>
  <c r="BX74" i="11" s="1"/>
  <c r="BX74" i="18" s="1"/>
  <c r="FF89" i="11"/>
  <c r="FF72" i="15"/>
  <c r="FF71" i="15"/>
  <c r="GE59" i="15"/>
  <c r="GE57" i="15"/>
  <c r="EJ103" i="11"/>
  <c r="EJ103" i="18" s="1"/>
  <c r="BX72" i="18" l="1"/>
  <c r="BX76" i="11"/>
  <c r="BY72" i="11" s="1"/>
  <c r="FF89" i="18"/>
  <c r="FF73" i="15"/>
  <c r="GF54" i="15"/>
  <c r="GG56" i="15" s="1"/>
  <c r="GF53" i="15"/>
  <c r="EK103" i="11"/>
  <c r="EK103" i="18" s="1"/>
  <c r="BX76" i="18" l="1"/>
  <c r="BY72" i="18"/>
  <c r="BY74" i="11"/>
  <c r="BY74" i="18" s="1"/>
  <c r="GF44" i="15"/>
  <c r="GF46" i="15" s="1"/>
  <c r="GF55" i="15"/>
  <c r="GF49" i="15" s="1"/>
  <c r="FF75" i="11"/>
  <c r="GF48" i="15"/>
  <c r="GF47" i="15"/>
  <c r="EL103" i="11"/>
  <c r="EL103" i="18" s="1"/>
  <c r="FG22" i="11"/>
  <c r="FG22" i="18" s="1"/>
  <c r="FG104" i="11"/>
  <c r="FG104" i="18" s="1"/>
  <c r="FG67" i="11"/>
  <c r="FG67" i="18" s="1"/>
  <c r="BY76" i="11" l="1"/>
  <c r="BZ72" i="11" s="1"/>
  <c r="FF75" i="18"/>
  <c r="FG89" i="11"/>
  <c r="FG72" i="15"/>
  <c r="FG71" i="15"/>
  <c r="GF58" i="15"/>
  <c r="GF57" i="15" s="1"/>
  <c r="GG54" i="15" s="1"/>
  <c r="GH56" i="15" s="1"/>
  <c r="GF50" i="15"/>
  <c r="EM103" i="11"/>
  <c r="EM103" i="18" s="1"/>
  <c r="BY76" i="18" l="1"/>
  <c r="BZ72" i="18"/>
  <c r="BZ74" i="11"/>
  <c r="BZ74" i="18" s="1"/>
  <c r="FG89" i="18"/>
  <c r="FG73" i="15"/>
  <c r="GG53" i="15"/>
  <c r="GF59" i="15"/>
  <c r="EN103" i="11"/>
  <c r="EN103" i="18" s="1"/>
  <c r="BZ76" i="11" l="1"/>
  <c r="CA72" i="11" s="1"/>
  <c r="GG44" i="15"/>
  <c r="GG46" i="15" s="1"/>
  <c r="GG55" i="15"/>
  <c r="GG49" i="15" s="1"/>
  <c r="FG75" i="11"/>
  <c r="GG48" i="15"/>
  <c r="GG47" i="15"/>
  <c r="EO103" i="11"/>
  <c r="EO103" i="18" s="1"/>
  <c r="BZ76" i="18" l="1"/>
  <c r="CA72" i="18"/>
  <c r="CA74" i="11"/>
  <c r="FG75" i="18"/>
  <c r="GG58" i="15"/>
  <c r="GG57" i="15" s="1"/>
  <c r="GH54" i="15" s="1"/>
  <c r="GI56" i="15" s="1"/>
  <c r="GG50" i="15"/>
  <c r="EP103" i="11"/>
  <c r="EP103" i="18" s="1"/>
  <c r="FH22" i="11"/>
  <c r="FH22" i="18" s="1"/>
  <c r="FH104" i="11"/>
  <c r="FH104" i="18" s="1"/>
  <c r="FH67" i="11"/>
  <c r="FH67" i="18" s="1"/>
  <c r="CA76" i="11" l="1"/>
  <c r="CA74" i="18"/>
  <c r="FH89" i="11"/>
  <c r="FH72" i="15"/>
  <c r="FH71" i="15"/>
  <c r="GH53" i="15"/>
  <c r="GG59" i="15"/>
  <c r="EQ103" i="11"/>
  <c r="EQ103" i="18" s="1"/>
  <c r="CB72" i="11" l="1"/>
  <c r="CA76" i="18"/>
  <c r="GH44" i="15"/>
  <c r="GH46" i="15" s="1"/>
  <c r="GH55" i="15"/>
  <c r="GH49" i="15" s="1"/>
  <c r="FH89" i="18"/>
  <c r="GH47" i="15"/>
  <c r="GH48" i="15"/>
  <c r="FH73" i="15"/>
  <c r="ER103" i="11"/>
  <c r="ER103" i="18" s="1"/>
  <c r="FI22" i="11"/>
  <c r="FI22" i="18" s="1"/>
  <c r="FI67" i="11"/>
  <c r="FI67" i="18" s="1"/>
  <c r="FI104" i="11"/>
  <c r="FI104" i="18" s="1"/>
  <c r="CB72" i="18" l="1"/>
  <c r="CB74" i="11"/>
  <c r="CB74" i="18" s="1"/>
  <c r="FI89" i="11"/>
  <c r="FH75" i="11"/>
  <c r="FI72" i="15"/>
  <c r="FI71" i="15"/>
  <c r="GH58" i="15"/>
  <c r="GH57" i="15" s="1"/>
  <c r="GI54" i="15" s="1"/>
  <c r="GJ56" i="15" s="1"/>
  <c r="GH50" i="15"/>
  <c r="ES103" i="11"/>
  <c r="ES103" i="18" s="1"/>
  <c r="CB76" i="11" l="1"/>
  <c r="CC72" i="11" s="1"/>
  <c r="FH75" i="18"/>
  <c r="FI89" i="18"/>
  <c r="FI73" i="15"/>
  <c r="GH59" i="15"/>
  <c r="GI53" i="15"/>
  <c r="ET103" i="11"/>
  <c r="ET103" i="18" s="1"/>
  <c r="CB76" i="18" l="1"/>
  <c r="CC72" i="18"/>
  <c r="CC74" i="11"/>
  <c r="CC74" i="18" s="1"/>
  <c r="GI44" i="15"/>
  <c r="GI46" i="15" s="1"/>
  <c r="GI55" i="15"/>
  <c r="GI49" i="15" s="1"/>
  <c r="FI75" i="11"/>
  <c r="GI47" i="15"/>
  <c r="GI48" i="15"/>
  <c r="EU103" i="11"/>
  <c r="EU103" i="18" s="1"/>
  <c r="FJ22" i="11"/>
  <c r="FJ22" i="18" s="1"/>
  <c r="FJ104" i="11"/>
  <c r="FJ104" i="18" s="1"/>
  <c r="FJ67" i="11"/>
  <c r="FJ67" i="18" s="1"/>
  <c r="CC76" i="11" l="1"/>
  <c r="CD72" i="11" s="1"/>
  <c r="CC76" i="18"/>
  <c r="FI75" i="18"/>
  <c r="FJ89" i="11"/>
  <c r="FJ72" i="15"/>
  <c r="FJ71" i="15"/>
  <c r="GI50" i="15"/>
  <c r="GI58" i="15"/>
  <c r="GI59" i="15" s="1"/>
  <c r="EV103" i="11"/>
  <c r="EV103" i="18" s="1"/>
  <c r="CD72" i="18" l="1"/>
  <c r="CD74" i="11"/>
  <c r="FJ89" i="18"/>
  <c r="FJ73" i="15"/>
  <c r="GI57" i="15"/>
  <c r="EW103" i="11"/>
  <c r="EW103" i="18" s="1"/>
  <c r="CD76" i="11" l="1"/>
  <c r="CD74" i="18"/>
  <c r="FJ75" i="11"/>
  <c r="GJ54" i="15"/>
  <c r="GJ53" i="15"/>
  <c r="EX103" i="11"/>
  <c r="EX103" i="18" s="1"/>
  <c r="FK67" i="11"/>
  <c r="FK67" i="18" s="1"/>
  <c r="FK22" i="11"/>
  <c r="FK22" i="18" s="1"/>
  <c r="FK104" i="11"/>
  <c r="FK104" i="18" s="1"/>
  <c r="CE72" i="11" l="1"/>
  <c r="CD76" i="18"/>
  <c r="FJ75" i="18"/>
  <c r="GJ44" i="15"/>
  <c r="GJ46" i="15" s="1"/>
  <c r="GJ55" i="15"/>
  <c r="GJ49" i="15" s="1"/>
  <c r="FK89" i="11"/>
  <c r="FK72" i="15"/>
  <c r="FK71" i="15"/>
  <c r="GJ48" i="15"/>
  <c r="GJ47" i="15"/>
  <c r="EY103" i="11"/>
  <c r="EY103" i="18" s="1"/>
  <c r="CE72" i="18" l="1"/>
  <c r="CE74" i="11"/>
  <c r="CE74" i="18" s="1"/>
  <c r="CE76" i="11"/>
  <c r="FK89" i="18"/>
  <c r="FK73" i="15"/>
  <c r="GJ58" i="15"/>
  <c r="GJ57" i="15" s="1"/>
  <c r="GJ50" i="15"/>
  <c r="EZ103" i="11"/>
  <c r="EZ103" i="18" s="1"/>
  <c r="CE76" i="18" l="1"/>
  <c r="CF72" i="11"/>
  <c r="FK75" i="11"/>
  <c r="GJ59" i="15"/>
  <c r="FA103" i="11"/>
  <c r="FA103" i="18" s="1"/>
  <c r="FL22" i="11"/>
  <c r="FL22" i="18" s="1"/>
  <c r="FL104" i="11"/>
  <c r="FL104" i="18" s="1"/>
  <c r="FL67" i="11"/>
  <c r="FL67" i="18" s="1"/>
  <c r="CF72" i="18" l="1"/>
  <c r="CF76" i="11"/>
  <c r="CF74" i="11"/>
  <c r="CF74" i="18" s="1"/>
  <c r="FK75" i="18"/>
  <c r="FL89" i="11"/>
  <c r="FL72" i="15"/>
  <c r="FL71" i="15"/>
  <c r="FB103" i="11"/>
  <c r="FB103" i="18" s="1"/>
  <c r="FM67" i="11"/>
  <c r="FM67" i="18" s="1"/>
  <c r="FM22" i="11"/>
  <c r="FM22" i="18" s="1"/>
  <c r="FM104" i="11"/>
  <c r="FM104" i="18" s="1"/>
  <c r="CF76" i="18" l="1"/>
  <c r="CG72" i="11"/>
  <c r="FL89" i="18"/>
  <c r="FM89" i="11"/>
  <c r="FM72" i="15"/>
  <c r="FM71" i="15"/>
  <c r="FL73" i="15"/>
  <c r="FC103" i="11"/>
  <c r="FC103" i="18" s="1"/>
  <c r="CG72" i="18" l="1"/>
  <c r="CG74" i="11"/>
  <c r="CG74" i="18" s="1"/>
  <c r="CG76" i="11"/>
  <c r="FM89" i="18"/>
  <c r="FL75" i="11"/>
  <c r="FM73" i="15"/>
  <c r="FD103" i="11"/>
  <c r="FD103" i="18" s="1"/>
  <c r="CG76" i="18" l="1"/>
  <c r="CH72" i="11"/>
  <c r="FL75" i="18"/>
  <c r="FM75" i="11"/>
  <c r="FE103" i="11"/>
  <c r="FE103" i="18" s="1"/>
  <c r="CH72" i="18" l="1"/>
  <c r="CH74" i="11"/>
  <c r="CH74" i="18" s="1"/>
  <c r="CH76" i="11"/>
  <c r="FM75" i="18"/>
  <c r="FF103" i="11"/>
  <c r="FF103" i="18" s="1"/>
  <c r="FN104" i="11"/>
  <c r="FN104" i="18" s="1"/>
  <c r="FN67" i="11"/>
  <c r="FN67" i="18" s="1"/>
  <c r="FN22" i="11"/>
  <c r="FN22" i="18" s="1"/>
  <c r="CH76" i="18" l="1"/>
  <c r="CI72" i="11"/>
  <c r="FN89" i="11"/>
  <c r="FN72" i="15"/>
  <c r="FN71" i="15"/>
  <c r="FG103" i="11"/>
  <c r="FG103" i="18" s="1"/>
  <c r="CI72" i="18" l="1"/>
  <c r="CI76" i="11"/>
  <c r="CI74" i="11"/>
  <c r="CI74" i="18" s="1"/>
  <c r="FN89" i="18"/>
  <c r="FN73" i="15"/>
  <c r="FH103" i="11"/>
  <c r="FH103" i="18" s="1"/>
  <c r="CI76" i="18" l="1"/>
  <c r="CJ72" i="11"/>
  <c r="FN75" i="11"/>
  <c r="FI103" i="11"/>
  <c r="FI103" i="18" s="1"/>
  <c r="FO22" i="11"/>
  <c r="FO22" i="18" s="1"/>
  <c r="FO67" i="11"/>
  <c r="FO67" i="18" s="1"/>
  <c r="FO104" i="11"/>
  <c r="FO104" i="18" s="1"/>
  <c r="CJ74" i="11" l="1"/>
  <c r="CJ74" i="18" s="1"/>
  <c r="CJ76" i="11"/>
  <c r="CJ72" i="18"/>
  <c r="FN75" i="18"/>
  <c r="FO89" i="11"/>
  <c r="FO72" i="15"/>
  <c r="FO71" i="15"/>
  <c r="FJ103" i="11"/>
  <c r="FJ103" i="18" s="1"/>
  <c r="CK72" i="11" l="1"/>
  <c r="CJ76" i="18"/>
  <c r="FO89" i="18"/>
  <c r="FO73" i="15"/>
  <c r="FK103" i="11"/>
  <c r="FK103" i="18" s="1"/>
  <c r="FP67" i="11"/>
  <c r="FP67" i="18" s="1"/>
  <c r="FP22" i="11"/>
  <c r="FP22" i="18" s="1"/>
  <c r="FP104" i="11"/>
  <c r="FP104" i="18" s="1"/>
  <c r="CK72" i="18" l="1"/>
  <c r="CK74" i="11"/>
  <c r="CK74" i="18" s="1"/>
  <c r="CK76" i="11"/>
  <c r="FP89" i="11"/>
  <c r="FO75" i="11"/>
  <c r="FP72" i="15"/>
  <c r="FP71" i="15"/>
  <c r="FL103" i="11"/>
  <c r="FL103" i="18" s="1"/>
  <c r="FQ104" i="11"/>
  <c r="FQ104" i="18" s="1"/>
  <c r="FQ67" i="11"/>
  <c r="FQ67" i="18" s="1"/>
  <c r="FQ22" i="11"/>
  <c r="FQ22" i="18" s="1"/>
  <c r="CL72" i="11" l="1"/>
  <c r="CK76" i="18"/>
  <c r="FO75" i="18"/>
  <c r="FP89" i="18"/>
  <c r="FQ89" i="11"/>
  <c r="FQ72" i="15"/>
  <c r="FQ71" i="15"/>
  <c r="FP73" i="15"/>
  <c r="FM103" i="11"/>
  <c r="FM103" i="18" s="1"/>
  <c r="CL72" i="18" l="1"/>
  <c r="CL74" i="11"/>
  <c r="CL74" i="18" s="1"/>
  <c r="CL76" i="11"/>
  <c r="FQ89" i="18"/>
  <c r="FP75" i="11"/>
  <c r="FQ73" i="15"/>
  <c r="FN103" i="11"/>
  <c r="FN103" i="18" s="1"/>
  <c r="FR22" i="11"/>
  <c r="FR22" i="18" s="1"/>
  <c r="CM72" i="11" l="1"/>
  <c r="CL76" i="18"/>
  <c r="FP75" i="18"/>
  <c r="FQ75" i="11"/>
  <c r="FR72" i="15"/>
  <c r="FR71" i="15"/>
  <c r="FO103" i="11"/>
  <c r="FO103" i="18" s="1"/>
  <c r="FR67" i="11"/>
  <c r="FR67" i="18" s="1"/>
  <c r="FR104" i="11"/>
  <c r="FR104" i="18" s="1"/>
  <c r="CM74" i="11" l="1"/>
  <c r="CM74" i="18" s="1"/>
  <c r="CM72" i="18"/>
  <c r="CM76" i="11"/>
  <c r="FQ75" i="18"/>
  <c r="FR89" i="11"/>
  <c r="FR73" i="15"/>
  <c r="FP103" i="11"/>
  <c r="FP103" i="18" s="1"/>
  <c r="CM76" i="18" l="1"/>
  <c r="CN72" i="11"/>
  <c r="FR89" i="18"/>
  <c r="FR75" i="11"/>
  <c r="FQ103" i="11"/>
  <c r="FQ103" i="18" s="1"/>
  <c r="CN72" i="18" l="1"/>
  <c r="CN74" i="11"/>
  <c r="CN74" i="18" s="1"/>
  <c r="CN76" i="11"/>
  <c r="FR75" i="18"/>
  <c r="FR103" i="11"/>
  <c r="FR103" i="18" s="1"/>
  <c r="FS104" i="11"/>
  <c r="FS104" i="18" s="1"/>
  <c r="CN76" i="18" l="1"/>
  <c r="CO72" i="11"/>
  <c r="FS67" i="11"/>
  <c r="FS67" i="18" s="1"/>
  <c r="FS22" i="11"/>
  <c r="FS22" i="18" s="1"/>
  <c r="CO74" i="11" l="1"/>
  <c r="CO74" i="18" s="1"/>
  <c r="CO76" i="11"/>
  <c r="CO72" i="18"/>
  <c r="FS89" i="11"/>
  <c r="FS72" i="15"/>
  <c r="FS71" i="15"/>
  <c r="FS73" i="15" s="1"/>
  <c r="CO76" i="18" l="1"/>
  <c r="CP72" i="11"/>
  <c r="FS89" i="18"/>
  <c r="FS75" i="11"/>
  <c r="CP74" i="11" l="1"/>
  <c r="CP74" i="18" s="1"/>
  <c r="CP76" i="11"/>
  <c r="CP72" i="18"/>
  <c r="FS75" i="18"/>
  <c r="FS103" i="11"/>
  <c r="FS103" i="18" s="1"/>
  <c r="FT104" i="11"/>
  <c r="FT104" i="18" s="1"/>
  <c r="FT22" i="11"/>
  <c r="FT22" i="18" s="1"/>
  <c r="FT67" i="11"/>
  <c r="FT67" i="18" s="1"/>
  <c r="CQ72" i="11" l="1"/>
  <c r="CP76" i="18"/>
  <c r="FT89" i="11"/>
  <c r="FT72" i="15"/>
  <c r="FT71" i="15"/>
  <c r="CQ74" i="11" l="1"/>
  <c r="CQ74" i="18" s="1"/>
  <c r="CQ76" i="11"/>
  <c r="CQ72" i="18"/>
  <c r="FT89" i="18"/>
  <c r="FT73" i="15"/>
  <c r="CQ76" i="18" l="1"/>
  <c r="CR72" i="11"/>
  <c r="FT75" i="11"/>
  <c r="FU67" i="11"/>
  <c r="FU67" i="18" s="1"/>
  <c r="FU104" i="11"/>
  <c r="FU104" i="18" s="1"/>
  <c r="FU22" i="11"/>
  <c r="FU22" i="18" s="1"/>
  <c r="CR74" i="11" l="1"/>
  <c r="CR74" i="18" s="1"/>
  <c r="CR72" i="18"/>
  <c r="CR76" i="11"/>
  <c r="FT75" i="18"/>
  <c r="FT103" i="11"/>
  <c r="FT103" i="18" s="1"/>
  <c r="FU89" i="11"/>
  <c r="FU72" i="15"/>
  <c r="FU71" i="15"/>
  <c r="FU73" i="15" s="1"/>
  <c r="CS72" i="11" l="1"/>
  <c r="CR76" i="18"/>
  <c r="FU89" i="18"/>
  <c r="FU75" i="11"/>
  <c r="FV22" i="11"/>
  <c r="FV22" i="18" s="1"/>
  <c r="FV104" i="11"/>
  <c r="FV104" i="18" s="1"/>
  <c r="FV67" i="11"/>
  <c r="FV67" i="18" s="1"/>
  <c r="CS72" i="18" l="1"/>
  <c r="CS74" i="11"/>
  <c r="CS74" i="18" s="1"/>
  <c r="CS76" i="11"/>
  <c r="FU75" i="18"/>
  <c r="FU103" i="11"/>
  <c r="FU103" i="18" s="1"/>
  <c r="FV89" i="11"/>
  <c r="FV72" i="15"/>
  <c r="FV71" i="15"/>
  <c r="FV73" i="15" s="1"/>
  <c r="CS76" i="18" l="1"/>
  <c r="CT72" i="11"/>
  <c r="FV89" i="18"/>
  <c r="FV75" i="11"/>
  <c r="FW104" i="11"/>
  <c r="FW104" i="18" s="1"/>
  <c r="FW67" i="11"/>
  <c r="FW67" i="18" s="1"/>
  <c r="FW22" i="11"/>
  <c r="FW22" i="18" s="1"/>
  <c r="CT72" i="18" l="1"/>
  <c r="CT74" i="11"/>
  <c r="CT74" i="18" s="1"/>
  <c r="CT76" i="11"/>
  <c r="FV75" i="18"/>
  <c r="FW89" i="11"/>
  <c r="FV103" i="11"/>
  <c r="FV103" i="18" s="1"/>
  <c r="FW72" i="15"/>
  <c r="FW71" i="15"/>
  <c r="CU72" i="11" l="1"/>
  <c r="CT76" i="18"/>
  <c r="FW89" i="18"/>
  <c r="FW73" i="15"/>
  <c r="CU72" i="18" l="1"/>
  <c r="CU74" i="11"/>
  <c r="CU74" i="18" s="1"/>
  <c r="CU76" i="11"/>
  <c r="FW75" i="11"/>
  <c r="FX67" i="11"/>
  <c r="FX67" i="18" s="1"/>
  <c r="CU76" i="18" l="1"/>
  <c r="CV72" i="11"/>
  <c r="FW75" i="18"/>
  <c r="FW103" i="11"/>
  <c r="FW103" i="18" s="1"/>
  <c r="FX89" i="11"/>
  <c r="FX104" i="11"/>
  <c r="FX104" i="18" s="1"/>
  <c r="FX22" i="11"/>
  <c r="FX22" i="18" s="1"/>
  <c r="CV72" i="18" l="1"/>
  <c r="CV76" i="11"/>
  <c r="CV74" i="11"/>
  <c r="CV74" i="18" s="1"/>
  <c r="FX89" i="18"/>
  <c r="FX72" i="15"/>
  <c r="FX71" i="15"/>
  <c r="CV76" i="18" l="1"/>
  <c r="CW72" i="11"/>
  <c r="FX73" i="15"/>
  <c r="CW76" i="11" l="1"/>
  <c r="CW72" i="18"/>
  <c r="CW74" i="11"/>
  <c r="CW74" i="18" s="1"/>
  <c r="FX75" i="11"/>
  <c r="FY22" i="11"/>
  <c r="FY22" i="18" s="1"/>
  <c r="FY67" i="11"/>
  <c r="FY67" i="18" s="1"/>
  <c r="FY104" i="11"/>
  <c r="FY104" i="18" s="1"/>
  <c r="CW76" i="18" l="1"/>
  <c r="CX72" i="11"/>
  <c r="FX75" i="18"/>
  <c r="FX103" i="11"/>
  <c r="FX103" i="18" s="1"/>
  <c r="FY89" i="11"/>
  <c r="FY72" i="15"/>
  <c r="FY71" i="15"/>
  <c r="CX74" i="11" l="1"/>
  <c r="CX74" i="18" s="1"/>
  <c r="CX76" i="11"/>
  <c r="CX72" i="18"/>
  <c r="FY89" i="18"/>
  <c r="FY73" i="15"/>
  <c r="CY72" i="11" l="1"/>
  <c r="CX76" i="18"/>
  <c r="FY75" i="11"/>
  <c r="FZ67" i="11"/>
  <c r="FZ67" i="18" s="1"/>
  <c r="FZ22" i="11"/>
  <c r="FZ22" i="18" s="1"/>
  <c r="FZ104" i="11"/>
  <c r="FZ104" i="18" s="1"/>
  <c r="CY72" i="18" l="1"/>
  <c r="CY74" i="11"/>
  <c r="CY74" i="18" s="1"/>
  <c r="CY76" i="11"/>
  <c r="FY75" i="18"/>
  <c r="FY103" i="11"/>
  <c r="FY103" i="18" s="1"/>
  <c r="FZ89" i="11"/>
  <c r="FZ72" i="15"/>
  <c r="FZ71" i="15"/>
  <c r="FZ73" i="15" s="1"/>
  <c r="CZ72" i="11" l="1"/>
  <c r="CY76" i="18"/>
  <c r="FZ89" i="18"/>
  <c r="FZ75" i="11"/>
  <c r="GA104" i="11"/>
  <c r="GA104" i="18" s="1"/>
  <c r="GA22" i="11"/>
  <c r="GA22" i="18" s="1"/>
  <c r="GA67" i="11"/>
  <c r="GA67" i="18" s="1"/>
  <c r="CZ72" i="18" l="1"/>
  <c r="CZ74" i="11"/>
  <c r="CZ74" i="18" s="1"/>
  <c r="CZ76" i="11"/>
  <c r="FZ75" i="18"/>
  <c r="GA89" i="11"/>
  <c r="FZ103" i="11"/>
  <c r="FZ103" i="18" s="1"/>
  <c r="GA72" i="15"/>
  <c r="GA71" i="15"/>
  <c r="GA73" i="15" s="1"/>
  <c r="GB67" i="11"/>
  <c r="GB67" i="18" s="1"/>
  <c r="GB104" i="11"/>
  <c r="GB104" i="18" s="1"/>
  <c r="GB22" i="11"/>
  <c r="GB22" i="18" s="1"/>
  <c r="CZ76" i="18" l="1"/>
  <c r="DA72" i="11"/>
  <c r="GA89" i="18"/>
  <c r="GB89" i="11"/>
  <c r="GA75" i="11"/>
  <c r="GB72" i="15"/>
  <c r="GB71" i="15"/>
  <c r="DA72" i="18" l="1"/>
  <c r="DA76" i="11"/>
  <c r="DA74" i="11"/>
  <c r="DA74" i="18" s="1"/>
  <c r="GA75" i="18"/>
  <c r="GA103" i="11"/>
  <c r="GA103" i="18" s="1"/>
  <c r="GB89" i="18"/>
  <c r="GB73" i="15"/>
  <c r="DB72" i="11" l="1"/>
  <c r="DA76" i="18"/>
  <c r="GB75" i="11"/>
  <c r="GC22" i="11"/>
  <c r="GC22" i="18" s="1"/>
  <c r="GC67" i="11"/>
  <c r="GC67" i="18" s="1"/>
  <c r="GC104" i="11"/>
  <c r="GC104" i="18" s="1"/>
  <c r="DB72" i="18" l="1"/>
  <c r="DB74" i="11"/>
  <c r="DB74" i="18" s="1"/>
  <c r="DB76" i="11"/>
  <c r="GB75" i="18"/>
  <c r="GC89" i="11"/>
  <c r="GB103" i="11"/>
  <c r="GB103" i="18" s="1"/>
  <c r="GC72" i="15"/>
  <c r="GC71" i="15"/>
  <c r="DC72" i="11" l="1"/>
  <c r="DB76" i="18"/>
  <c r="GC89" i="18"/>
  <c r="GC73" i="15"/>
  <c r="DC72" i="18" l="1"/>
  <c r="DC76" i="11"/>
  <c r="DC74" i="11"/>
  <c r="DC74" i="18" s="1"/>
  <c r="GC75" i="11"/>
  <c r="GD22" i="11"/>
  <c r="GD22" i="18" s="1"/>
  <c r="GD67" i="11"/>
  <c r="GD67" i="18" s="1"/>
  <c r="GD104" i="11"/>
  <c r="GD104" i="18" s="1"/>
  <c r="DD72" i="11" l="1"/>
  <c r="DC76" i="18"/>
  <c r="GC75" i="18"/>
  <c r="GC103" i="11"/>
  <c r="GC103" i="18" s="1"/>
  <c r="GD89" i="11"/>
  <c r="GD72" i="15"/>
  <c r="GD71" i="15"/>
  <c r="DD76" i="11" l="1"/>
  <c r="DD72" i="18"/>
  <c r="DD74" i="11"/>
  <c r="DD74" i="18" s="1"/>
  <c r="GD89" i="18"/>
  <c r="GD73" i="15"/>
  <c r="GE22" i="11"/>
  <c r="GE22" i="18" s="1"/>
  <c r="GE104" i="11"/>
  <c r="GE104" i="18" s="1"/>
  <c r="GE67" i="11"/>
  <c r="GE67" i="18" s="1"/>
  <c r="DD76" i="18" l="1"/>
  <c r="DE72" i="11"/>
  <c r="GE89" i="11"/>
  <c r="GD75" i="11"/>
  <c r="GE72" i="15"/>
  <c r="GE71" i="15"/>
  <c r="DE72" i="18" l="1"/>
  <c r="DE76" i="11"/>
  <c r="DE74" i="11"/>
  <c r="DE74" i="18" s="1"/>
  <c r="GD75" i="18"/>
  <c r="GE89" i="18"/>
  <c r="GD103" i="11"/>
  <c r="GD103" i="18" s="1"/>
  <c r="GE73" i="15"/>
  <c r="DF72" i="11" l="1"/>
  <c r="DE76" i="18"/>
  <c r="GE75" i="11"/>
  <c r="GF22" i="11"/>
  <c r="GF22" i="18" s="1"/>
  <c r="GF67" i="11"/>
  <c r="GF67" i="18" s="1"/>
  <c r="GF104" i="11"/>
  <c r="GF104" i="18" s="1"/>
  <c r="DF72" i="18" l="1"/>
  <c r="DF74" i="11"/>
  <c r="DF74" i="18" s="1"/>
  <c r="DF76" i="11"/>
  <c r="GE75" i="18"/>
  <c r="GF89" i="11"/>
  <c r="GE103" i="11"/>
  <c r="GE103" i="18" s="1"/>
  <c r="GF72" i="15"/>
  <c r="GF71" i="15"/>
  <c r="DG72" i="11" l="1"/>
  <c r="DF76" i="18"/>
  <c r="GF89" i="18"/>
  <c r="GF73" i="15"/>
  <c r="DG74" i="11" l="1"/>
  <c r="DG74" i="18" s="1"/>
  <c r="DG76" i="11"/>
  <c r="DG72" i="18"/>
  <c r="GF75" i="11"/>
  <c r="GG22" i="11"/>
  <c r="GG22" i="18" s="1"/>
  <c r="GG104" i="11"/>
  <c r="GG104" i="18" s="1"/>
  <c r="GG67" i="11"/>
  <c r="GG67" i="18" s="1"/>
  <c r="DH72" i="11" l="1"/>
  <c r="DG76" i="18"/>
  <c r="GF75" i="18"/>
  <c r="GG89" i="11"/>
  <c r="GF103" i="11"/>
  <c r="GF103" i="18" s="1"/>
  <c r="GG72" i="15"/>
  <c r="GG71" i="15"/>
  <c r="DH72" i="18" l="1"/>
  <c r="DH74" i="11"/>
  <c r="DH74" i="18" s="1"/>
  <c r="DH76" i="11"/>
  <c r="GG89" i="18"/>
  <c r="GG73" i="15"/>
  <c r="DI72" i="11" l="1"/>
  <c r="DH76" i="18"/>
  <c r="GG75" i="11"/>
  <c r="GH104" i="11"/>
  <c r="GH104" i="18" s="1"/>
  <c r="GH22" i="11"/>
  <c r="GH22" i="18" s="1"/>
  <c r="GH67" i="11"/>
  <c r="GH67" i="18" s="1"/>
  <c r="DI72" i="18" l="1"/>
  <c r="DI74" i="11"/>
  <c r="DI74" i="18" s="1"/>
  <c r="DI76" i="11"/>
  <c r="GG75" i="18"/>
  <c r="GG103" i="11"/>
  <c r="GG103" i="18" s="1"/>
  <c r="GH89" i="11"/>
  <c r="GH72" i="15"/>
  <c r="GH71" i="15"/>
  <c r="DJ72" i="11" l="1"/>
  <c r="DI76" i="18"/>
  <c r="GH89" i="18"/>
  <c r="GH73" i="15"/>
  <c r="DJ76" i="11" l="1"/>
  <c r="DJ72" i="18"/>
  <c r="DJ74" i="11"/>
  <c r="DJ74" i="18" s="1"/>
  <c r="GH75" i="11"/>
  <c r="GI22" i="11"/>
  <c r="GI22" i="18" s="1"/>
  <c r="GI67" i="11"/>
  <c r="GI67" i="18" s="1"/>
  <c r="GI104" i="11"/>
  <c r="GI104" i="18" s="1"/>
  <c r="DJ76" i="18" l="1"/>
  <c r="DK72" i="11"/>
  <c r="GH75" i="18"/>
  <c r="GH103" i="11"/>
  <c r="GH103" i="18" s="1"/>
  <c r="GI89" i="11"/>
  <c r="GI72" i="15"/>
  <c r="GI71" i="15"/>
  <c r="DK76" i="11" l="1"/>
  <c r="DK72" i="18"/>
  <c r="DK74" i="11"/>
  <c r="DK74" i="18" s="1"/>
  <c r="GI89" i="18"/>
  <c r="GI73" i="15"/>
  <c r="DK76" i="18" l="1"/>
  <c r="DL72" i="11"/>
  <c r="GI75" i="11"/>
  <c r="GJ104" i="11"/>
  <c r="GJ104" i="18" s="1"/>
  <c r="GJ22" i="11"/>
  <c r="GJ22" i="18" s="1"/>
  <c r="GJ67" i="11"/>
  <c r="GJ67" i="18" s="1"/>
  <c r="DL72" i="18" l="1"/>
  <c r="DL74" i="11"/>
  <c r="DL74" i="18" s="1"/>
  <c r="DL76" i="11"/>
  <c r="GI75" i="18"/>
  <c r="GI103" i="11"/>
  <c r="GI103" i="18" s="1"/>
  <c r="GJ89" i="11"/>
  <c r="GJ72" i="15"/>
  <c r="GJ71" i="15"/>
  <c r="F59" i="11"/>
  <c r="DM72" i="11" l="1"/>
  <c r="DL76" i="18"/>
  <c r="GJ89" i="18"/>
  <c r="GJ73" i="15"/>
  <c r="F60" i="11"/>
  <c r="DM72" i="18" l="1"/>
  <c r="DM76" i="11"/>
  <c r="DM74" i="11"/>
  <c r="DM74" i="18" s="1"/>
  <c r="G68" i="11"/>
  <c r="G68" i="18" s="1"/>
  <c r="GJ75" i="11"/>
  <c r="GJ75" i="18" s="1"/>
  <c r="F80" i="11"/>
  <c r="C10" i="9"/>
  <c r="F61" i="11"/>
  <c r="N80" i="18" l="1"/>
  <c r="N87" i="18" s="1"/>
  <c r="O80" i="18"/>
  <c r="O87" i="18" s="1"/>
  <c r="L80" i="18"/>
  <c r="L87" i="18" s="1"/>
  <c r="M80" i="18"/>
  <c r="M87" i="18" s="1"/>
  <c r="J80" i="18"/>
  <c r="J87" i="18" s="1"/>
  <c r="K80" i="18"/>
  <c r="K87" i="18" s="1"/>
  <c r="H80" i="18"/>
  <c r="H87" i="18" s="1"/>
  <c r="I80" i="18"/>
  <c r="I87" i="18" s="1"/>
  <c r="DN72" i="11"/>
  <c r="DM76" i="18"/>
  <c r="G80" i="18"/>
  <c r="G87" i="18" s="1"/>
  <c r="F80" i="18"/>
  <c r="G69" i="11"/>
  <c r="F61" i="18"/>
  <c r="GJ103" i="11"/>
  <c r="GJ103" i="18" s="1"/>
  <c r="F87" i="11"/>
  <c r="F118" i="11" s="1"/>
  <c r="F81" i="11"/>
  <c r="C12" i="9"/>
  <c r="DN76" i="11" l="1"/>
  <c r="DN74" i="11"/>
  <c r="DN74" i="18" s="1"/>
  <c r="DN72" i="18"/>
  <c r="G69" i="18"/>
  <c r="F81" i="18"/>
  <c r="F118" i="18"/>
  <c r="F87" i="18"/>
  <c r="F82" i="11"/>
  <c r="F90" i="11"/>
  <c r="F119" i="11" s="1"/>
  <c r="H64" i="11"/>
  <c r="DN76" i="18" l="1"/>
  <c r="DO72" i="11"/>
  <c r="H64" i="18"/>
  <c r="F82" i="18"/>
  <c r="F119" i="18"/>
  <c r="F90" i="18"/>
  <c r="F102" i="11"/>
  <c r="F120" i="11"/>
  <c r="F83" i="11"/>
  <c r="F91" i="11"/>
  <c r="H68" i="11"/>
  <c r="DO76" i="11" l="1"/>
  <c r="DO74" i="11"/>
  <c r="DO74" i="18" s="1"/>
  <c r="DO72" i="18"/>
  <c r="F83" i="18"/>
  <c r="H68" i="18"/>
  <c r="F120" i="18"/>
  <c r="F102" i="18"/>
  <c r="F107" i="11"/>
  <c r="F92" i="11"/>
  <c r="G79" i="11"/>
  <c r="F91" i="18"/>
  <c r="H69" i="11"/>
  <c r="DP72" i="11" l="1"/>
  <c r="DO76" i="18"/>
  <c r="G79" i="18"/>
  <c r="H69" i="18"/>
  <c r="F107" i="18"/>
  <c r="F92" i="18"/>
  <c r="F114" i="11"/>
  <c r="F122" i="11"/>
  <c r="G86" i="11"/>
  <c r="G118" i="11" s="1"/>
  <c r="G81" i="11"/>
  <c r="I64" i="11"/>
  <c r="DP74" i="11" l="1"/>
  <c r="DP74" i="18" s="1"/>
  <c r="DP76" i="11"/>
  <c r="DP72" i="18"/>
  <c r="I64" i="18"/>
  <c r="G81" i="18"/>
  <c r="G118" i="18"/>
  <c r="F114" i="18"/>
  <c r="F122" i="18"/>
  <c r="G86" i="18"/>
  <c r="F124" i="11"/>
  <c r="G90" i="11"/>
  <c r="G119" i="11" s="1"/>
  <c r="G82" i="11"/>
  <c r="I68" i="11"/>
  <c r="DQ72" i="11" l="1"/>
  <c r="DP76" i="18"/>
  <c r="G82" i="18"/>
  <c r="I68" i="18"/>
  <c r="F124" i="18"/>
  <c r="G119" i="18"/>
  <c r="G120" i="11"/>
  <c r="G91" i="11"/>
  <c r="G102" i="11"/>
  <c r="G83" i="11"/>
  <c r="I69" i="11"/>
  <c r="DQ76" i="11" l="1"/>
  <c r="DQ74" i="11"/>
  <c r="DQ74" i="18" s="1"/>
  <c r="DQ72" i="18"/>
  <c r="G83" i="18"/>
  <c r="I69" i="18"/>
  <c r="G102" i="18"/>
  <c r="G120" i="18"/>
  <c r="G91" i="18"/>
  <c r="G107" i="11"/>
  <c r="G92" i="11"/>
  <c r="H79" i="11"/>
  <c r="J64" i="11"/>
  <c r="DQ76" i="18" l="1"/>
  <c r="DR72" i="11"/>
  <c r="H79" i="18"/>
  <c r="J64" i="18"/>
  <c r="G107" i="18"/>
  <c r="H81" i="11"/>
  <c r="G122" i="11"/>
  <c r="G114" i="11"/>
  <c r="H86" i="11"/>
  <c r="H118" i="11" s="1"/>
  <c r="J68" i="11"/>
  <c r="DR72" i="18" l="1"/>
  <c r="DR76" i="11"/>
  <c r="DR74" i="11"/>
  <c r="DR74" i="18" s="1"/>
  <c r="J68" i="18"/>
  <c r="H81" i="18"/>
  <c r="G122" i="18"/>
  <c r="H118" i="18"/>
  <c r="G114" i="18"/>
  <c r="H86" i="18"/>
  <c r="H90" i="11"/>
  <c r="H119" i="11" s="1"/>
  <c r="H82" i="11"/>
  <c r="G124" i="11"/>
  <c r="J69" i="11"/>
  <c r="DS72" i="11" l="1"/>
  <c r="DR76" i="18"/>
  <c r="H82" i="18"/>
  <c r="J69" i="18"/>
  <c r="H119" i="18"/>
  <c r="G124" i="18"/>
  <c r="H90" i="18"/>
  <c r="H120" i="11"/>
  <c r="H91" i="11"/>
  <c r="H102" i="11"/>
  <c r="H83" i="11"/>
  <c r="K64" i="11"/>
  <c r="DS72" i="18" l="1"/>
  <c r="DS74" i="11"/>
  <c r="DS74" i="18" s="1"/>
  <c r="DS76" i="11"/>
  <c r="K64" i="18"/>
  <c r="H83" i="18"/>
  <c r="H120" i="18"/>
  <c r="H102" i="18"/>
  <c r="H91" i="18"/>
  <c r="H107" i="11"/>
  <c r="H92" i="11"/>
  <c r="I79" i="11"/>
  <c r="K68" i="11"/>
  <c r="DT72" i="11" l="1"/>
  <c r="DS76" i="18"/>
  <c r="I79" i="18"/>
  <c r="I86" i="18" s="1"/>
  <c r="K68" i="18"/>
  <c r="H107" i="18"/>
  <c r="H92" i="18"/>
  <c r="H114" i="11"/>
  <c r="I81" i="11"/>
  <c r="H122" i="11"/>
  <c r="I86" i="11"/>
  <c r="I118" i="11" s="1"/>
  <c r="K69" i="11"/>
  <c r="DT72" i="18" l="1"/>
  <c r="DT74" i="11"/>
  <c r="DT74" i="18" s="1"/>
  <c r="DT76" i="11"/>
  <c r="K69" i="18"/>
  <c r="I81" i="18"/>
  <c r="H114" i="18"/>
  <c r="H122" i="18"/>
  <c r="I118" i="18"/>
  <c r="I90" i="11"/>
  <c r="I119" i="11" s="1"/>
  <c r="H124" i="11"/>
  <c r="I82" i="11"/>
  <c r="L64" i="11"/>
  <c r="DT76" i="18" l="1"/>
  <c r="DU72" i="11"/>
  <c r="L64" i="18"/>
  <c r="I82" i="18"/>
  <c r="H124" i="18"/>
  <c r="I119" i="18"/>
  <c r="I120" i="11"/>
  <c r="I90" i="18"/>
  <c r="I102" i="11"/>
  <c r="I83" i="11"/>
  <c r="I91" i="11"/>
  <c r="L68" i="11"/>
  <c r="DU72" i="18" l="1"/>
  <c r="DU74" i="11"/>
  <c r="DU74" i="18" s="1"/>
  <c r="DU76" i="11"/>
  <c r="L68" i="18"/>
  <c r="I83" i="18"/>
  <c r="I120" i="18"/>
  <c r="I102" i="18"/>
  <c r="I91" i="18"/>
  <c r="I107" i="11"/>
  <c r="I92" i="11"/>
  <c r="J79" i="11"/>
  <c r="L69" i="11"/>
  <c r="DU76" i="18" l="1"/>
  <c r="DV72" i="11"/>
  <c r="L69" i="18"/>
  <c r="J79" i="18"/>
  <c r="I107" i="18"/>
  <c r="J86" i="11"/>
  <c r="J118" i="11" s="1"/>
  <c r="I92" i="18"/>
  <c r="M64" i="11"/>
  <c r="J81" i="11"/>
  <c r="I114" i="11"/>
  <c r="I122" i="11"/>
  <c r="DV72" i="18" l="1"/>
  <c r="DV74" i="11"/>
  <c r="DV74" i="18" s="1"/>
  <c r="DV76" i="11"/>
  <c r="M64" i="18"/>
  <c r="J81" i="18"/>
  <c r="J118" i="18"/>
  <c r="I114" i="18"/>
  <c r="I122" i="18"/>
  <c r="M68" i="11"/>
  <c r="J86" i="18"/>
  <c r="J90" i="11"/>
  <c r="J119" i="11" s="1"/>
  <c r="J82" i="11"/>
  <c r="I124" i="11"/>
  <c r="DW72" i="11" l="1"/>
  <c r="DV76" i="18"/>
  <c r="J82" i="18"/>
  <c r="M68" i="18"/>
  <c r="I124" i="18"/>
  <c r="J119" i="18"/>
  <c r="J120" i="11"/>
  <c r="M69" i="11"/>
  <c r="J83" i="11"/>
  <c r="J90" i="18"/>
  <c r="J102" i="11"/>
  <c r="J91" i="11"/>
  <c r="DW76" i="11" l="1"/>
  <c r="DW72" i="18"/>
  <c r="DW74" i="11"/>
  <c r="DW74" i="18" s="1"/>
  <c r="J83" i="18"/>
  <c r="J92" i="18" s="1"/>
  <c r="M69" i="18"/>
  <c r="J120" i="18"/>
  <c r="J102" i="18"/>
  <c r="N64" i="11"/>
  <c r="J92" i="11"/>
  <c r="K79" i="11"/>
  <c r="J91" i="18"/>
  <c r="J107" i="11"/>
  <c r="DW76" i="18" l="1"/>
  <c r="DX72" i="11"/>
  <c r="N64" i="18"/>
  <c r="K79" i="18"/>
  <c r="K86" i="18" s="1"/>
  <c r="J107" i="18"/>
  <c r="N68" i="11"/>
  <c r="K86" i="11"/>
  <c r="K118" i="11" s="1"/>
  <c r="K81" i="11"/>
  <c r="J122" i="11"/>
  <c r="J114" i="11"/>
  <c r="DX76" i="11" l="1"/>
  <c r="DX74" i="11"/>
  <c r="DX74" i="18" s="1"/>
  <c r="DX72" i="18"/>
  <c r="N68" i="18"/>
  <c r="K81" i="18"/>
  <c r="K90" i="18" s="1"/>
  <c r="K118" i="18"/>
  <c r="J122" i="18"/>
  <c r="J114" i="18"/>
  <c r="N69" i="11"/>
  <c r="K82" i="11"/>
  <c r="J124" i="11"/>
  <c r="K90" i="11"/>
  <c r="K119" i="11" s="1"/>
  <c r="DY72" i="11" l="1"/>
  <c r="DX76" i="18"/>
  <c r="N69" i="18"/>
  <c r="K82" i="18"/>
  <c r="K91" i="18" s="1"/>
  <c r="K119" i="18"/>
  <c r="J124" i="18"/>
  <c r="O64" i="11"/>
  <c r="K102" i="11"/>
  <c r="K83" i="11"/>
  <c r="K91" i="11"/>
  <c r="K120" i="11"/>
  <c r="DY76" i="11" l="1"/>
  <c r="DY74" i="11"/>
  <c r="DY74" i="18" s="1"/>
  <c r="DY72" i="18"/>
  <c r="O64" i="18"/>
  <c r="K83" i="18"/>
  <c r="K92" i="18" s="1"/>
  <c r="K102" i="18"/>
  <c r="K120" i="18"/>
  <c r="O68" i="11"/>
  <c r="K107" i="11"/>
  <c r="L79" i="11"/>
  <c r="K92" i="11"/>
  <c r="DZ72" i="11" l="1"/>
  <c r="DY76" i="18"/>
  <c r="L79" i="18"/>
  <c r="L86" i="18" s="1"/>
  <c r="O68" i="18"/>
  <c r="K107" i="18"/>
  <c r="O69" i="11"/>
  <c r="L86" i="11"/>
  <c r="L118" i="11" s="1"/>
  <c r="K122" i="11"/>
  <c r="K114" i="11"/>
  <c r="L81" i="11"/>
  <c r="DZ74" i="11" l="1"/>
  <c r="DZ74" i="18" s="1"/>
  <c r="DZ76" i="11"/>
  <c r="DZ72" i="18"/>
  <c r="L81" i="18"/>
  <c r="L90" i="18" s="1"/>
  <c r="O69" i="18"/>
  <c r="K122" i="18"/>
  <c r="K114" i="18"/>
  <c r="L118" i="18"/>
  <c r="P64" i="11"/>
  <c r="K124" i="11"/>
  <c r="L90" i="11"/>
  <c r="L119" i="11" s="1"/>
  <c r="L82" i="11"/>
  <c r="EA72" i="11" l="1"/>
  <c r="DZ76" i="18"/>
  <c r="P64" i="18"/>
  <c r="L82" i="18"/>
  <c r="L91" i="18" s="1"/>
  <c r="K124" i="18"/>
  <c r="L119" i="18"/>
  <c r="P68" i="11"/>
  <c r="L120" i="11"/>
  <c r="L83" i="11"/>
  <c r="L91" i="11"/>
  <c r="L102" i="11"/>
  <c r="EA72" i="18" l="1"/>
  <c r="EA76" i="11"/>
  <c r="EA74" i="11"/>
  <c r="EA74" i="18" s="1"/>
  <c r="P68" i="18"/>
  <c r="L83" i="18"/>
  <c r="L92" i="18" s="1"/>
  <c r="L102" i="18"/>
  <c r="L120" i="18"/>
  <c r="P69" i="11"/>
  <c r="M79" i="11"/>
  <c r="L92" i="11"/>
  <c r="L107" i="11"/>
  <c r="EB72" i="11" l="1"/>
  <c r="EA76" i="18"/>
  <c r="M79" i="18"/>
  <c r="M86" i="18" s="1"/>
  <c r="P69" i="18"/>
  <c r="L107" i="18"/>
  <c r="Q64" i="11"/>
  <c r="M81" i="11"/>
  <c r="L114" i="11"/>
  <c r="M86" i="11"/>
  <c r="M118" i="11" s="1"/>
  <c r="L122" i="11"/>
  <c r="EB72" i="18" l="1"/>
  <c r="EB74" i="11"/>
  <c r="EB74" i="18" s="1"/>
  <c r="EB76" i="11"/>
  <c r="M81" i="18"/>
  <c r="M90" i="18" s="1"/>
  <c r="Q64" i="18"/>
  <c r="M118" i="18"/>
  <c r="L114" i="18"/>
  <c r="L122" i="18"/>
  <c r="Q68" i="11"/>
  <c r="M90" i="11"/>
  <c r="M119" i="11" s="1"/>
  <c r="M82" i="11"/>
  <c r="L124" i="11"/>
  <c r="EC72" i="11" l="1"/>
  <c r="EB76" i="18"/>
  <c r="M82" i="18"/>
  <c r="M91" i="18" s="1"/>
  <c r="Q68" i="18"/>
  <c r="M119" i="18"/>
  <c r="L124" i="18"/>
  <c r="Q69" i="11"/>
  <c r="M91" i="11"/>
  <c r="M120" i="11"/>
  <c r="M83" i="11"/>
  <c r="M102" i="11"/>
  <c r="EC74" i="11" l="1"/>
  <c r="EC74" i="18" s="1"/>
  <c r="EC76" i="11"/>
  <c r="EC72" i="18"/>
  <c r="M83" i="18"/>
  <c r="M92" i="18" s="1"/>
  <c r="Q69" i="18"/>
  <c r="M120" i="18"/>
  <c r="M102" i="18"/>
  <c r="R64" i="11"/>
  <c r="M92" i="11"/>
  <c r="N79" i="11"/>
  <c r="M107" i="11"/>
  <c r="ED72" i="11" l="1"/>
  <c r="EC76" i="18"/>
  <c r="R64" i="18"/>
  <c r="N79" i="18"/>
  <c r="N86" i="18" s="1"/>
  <c r="M107" i="18"/>
  <c r="R68" i="11"/>
  <c r="N81" i="11"/>
  <c r="N86" i="11"/>
  <c r="N118" i="11" s="1"/>
  <c r="M114" i="11"/>
  <c r="M122" i="11"/>
  <c r="ED76" i="11" l="1"/>
  <c r="ED74" i="11"/>
  <c r="ED74" i="18" s="1"/>
  <c r="ED72" i="18"/>
  <c r="R68" i="18"/>
  <c r="N81" i="18"/>
  <c r="N90" i="18" s="1"/>
  <c r="N118" i="18"/>
  <c r="M114" i="18"/>
  <c r="M122" i="18"/>
  <c r="R69" i="11"/>
  <c r="N82" i="11"/>
  <c r="N90" i="11"/>
  <c r="N119" i="11" s="1"/>
  <c r="M124" i="11"/>
  <c r="EE72" i="11" l="1"/>
  <c r="ED76" i="18"/>
  <c r="N82" i="18"/>
  <c r="N91" i="18" s="1"/>
  <c r="R69" i="18"/>
  <c r="N119" i="18"/>
  <c r="M124" i="18"/>
  <c r="N91" i="11"/>
  <c r="S64" i="11"/>
  <c r="N83" i="11"/>
  <c r="N102" i="11"/>
  <c r="N120" i="11"/>
  <c r="EE76" i="11" l="1"/>
  <c r="EE72" i="18"/>
  <c r="EE74" i="11"/>
  <c r="EE74" i="18" s="1"/>
  <c r="S64" i="18"/>
  <c r="N83" i="18"/>
  <c r="N92" i="18" s="1"/>
  <c r="N120" i="18"/>
  <c r="N102" i="18"/>
  <c r="S68" i="11"/>
  <c r="S68" i="18" s="1"/>
  <c r="N107" i="11"/>
  <c r="O79" i="11"/>
  <c r="N92" i="11"/>
  <c r="EE76" i="18" l="1"/>
  <c r="EF72" i="11"/>
  <c r="O79" i="18"/>
  <c r="O86" i="18" s="1"/>
  <c r="S69" i="11"/>
  <c r="N107" i="18"/>
  <c r="O86" i="11"/>
  <c r="O118" i="11" s="1"/>
  <c r="N114" i="11"/>
  <c r="N122" i="11"/>
  <c r="O81" i="11"/>
  <c r="EF74" i="11" l="1"/>
  <c r="EF74" i="18" s="1"/>
  <c r="EF72" i="18"/>
  <c r="EF76" i="11"/>
  <c r="O81" i="18"/>
  <c r="O90" i="18" s="1"/>
  <c r="S69" i="18"/>
  <c r="N122" i="18"/>
  <c r="O118" i="18"/>
  <c r="N114" i="18"/>
  <c r="O82" i="11"/>
  <c r="T64" i="11"/>
  <c r="N124" i="11"/>
  <c r="O90" i="11"/>
  <c r="O119" i="11" s="1"/>
  <c r="EF76" i="18" l="1"/>
  <c r="EG72" i="11"/>
  <c r="T64" i="18"/>
  <c r="O82" i="18"/>
  <c r="O91" i="18" s="1"/>
  <c r="O119" i="18"/>
  <c r="N124" i="18"/>
  <c r="O91" i="11"/>
  <c r="E91" i="11" s="1"/>
  <c r="O83" i="11"/>
  <c r="O102" i="11"/>
  <c r="T68" i="11"/>
  <c r="O120" i="11"/>
  <c r="EG74" i="11" l="1"/>
  <c r="EG74" i="18" s="1"/>
  <c r="EG76" i="11"/>
  <c r="EG72" i="18"/>
  <c r="T68" i="18"/>
  <c r="O83" i="18"/>
  <c r="O92" i="18" s="1"/>
  <c r="O102" i="18"/>
  <c r="O120" i="18"/>
  <c r="P79" i="11"/>
  <c r="O92" i="11"/>
  <c r="O107" i="11"/>
  <c r="T69" i="11"/>
  <c r="EH72" i="11" l="1"/>
  <c r="EG76" i="18"/>
  <c r="P79" i="18"/>
  <c r="P86" i="18" s="1"/>
  <c r="T69" i="18"/>
  <c r="O107" i="18"/>
  <c r="P86" i="11"/>
  <c r="P118" i="11" s="1"/>
  <c r="P81" i="11"/>
  <c r="O122" i="11"/>
  <c r="O114" i="11"/>
  <c r="U64" i="11"/>
  <c r="EH74" i="11" l="1"/>
  <c r="EH74" i="18" s="1"/>
  <c r="EH72" i="18"/>
  <c r="EH76" i="11"/>
  <c r="U64" i="18"/>
  <c r="P81" i="18"/>
  <c r="P90" i="18" s="1"/>
  <c r="O122" i="18"/>
  <c r="O114" i="18"/>
  <c r="P118" i="18"/>
  <c r="P82" i="11"/>
  <c r="P90" i="11"/>
  <c r="P119" i="11" s="1"/>
  <c r="O124" i="11"/>
  <c r="U68" i="11"/>
  <c r="EI72" i="11" l="1"/>
  <c r="EH76" i="18"/>
  <c r="P82" i="18"/>
  <c r="P91" i="18" s="1"/>
  <c r="U68" i="18"/>
  <c r="O124" i="18"/>
  <c r="P119" i="18"/>
  <c r="P120" i="11"/>
  <c r="P102" i="11"/>
  <c r="P91" i="11"/>
  <c r="P83" i="11"/>
  <c r="U69" i="11"/>
  <c r="EI74" i="11" l="1"/>
  <c r="EI74" i="18" s="1"/>
  <c r="EI76" i="11"/>
  <c r="EI72" i="18"/>
  <c r="P83" i="18"/>
  <c r="P92" i="18" s="1"/>
  <c r="U69" i="18"/>
  <c r="P120" i="18"/>
  <c r="P102" i="18"/>
  <c r="P92" i="11"/>
  <c r="Q79" i="11"/>
  <c r="P107" i="11"/>
  <c r="V64" i="11"/>
  <c r="EI76" i="18" l="1"/>
  <c r="EJ72" i="11"/>
  <c r="V64" i="18"/>
  <c r="Q79" i="18"/>
  <c r="Q86" i="18" s="1"/>
  <c r="P107" i="18"/>
  <c r="P122" i="11"/>
  <c r="P114" i="11"/>
  <c r="Q81" i="11"/>
  <c r="Q86" i="11"/>
  <c r="Q118" i="11" s="1"/>
  <c r="V68" i="11"/>
  <c r="EJ74" i="11" l="1"/>
  <c r="EJ74" i="18" s="1"/>
  <c r="EJ76" i="11"/>
  <c r="EJ72" i="18"/>
  <c r="V68" i="18"/>
  <c r="Q81" i="18"/>
  <c r="Q90" i="18" s="1"/>
  <c r="P114" i="18"/>
  <c r="Q118" i="18"/>
  <c r="P122" i="18"/>
  <c r="Q90" i="11"/>
  <c r="Q119" i="11" s="1"/>
  <c r="Q82" i="11"/>
  <c r="P124" i="11"/>
  <c r="V69" i="11"/>
  <c r="EJ76" i="18" l="1"/>
  <c r="EK72" i="11"/>
  <c r="Q82" i="18"/>
  <c r="Q91" i="18" s="1"/>
  <c r="V69" i="18"/>
  <c r="Q119" i="18"/>
  <c r="P124" i="18"/>
  <c r="Q83" i="11"/>
  <c r="Q102" i="11"/>
  <c r="Q91" i="11"/>
  <c r="Q120" i="11"/>
  <c r="W64" i="11"/>
  <c r="EK74" i="11" l="1"/>
  <c r="EK74" i="18" s="1"/>
  <c r="EK72" i="18"/>
  <c r="EK76" i="11"/>
  <c r="W64" i="18"/>
  <c r="Q83" i="18"/>
  <c r="Q92" i="18" s="1"/>
  <c r="Q102" i="18"/>
  <c r="R79" i="11"/>
  <c r="R79" i="18" s="1"/>
  <c r="Q120" i="18"/>
  <c r="Q92" i="11"/>
  <c r="Q107" i="11"/>
  <c r="W68" i="11"/>
  <c r="EL72" i="11" l="1"/>
  <c r="EK76" i="18"/>
  <c r="W68" i="18"/>
  <c r="R86" i="18"/>
  <c r="R86" i="11"/>
  <c r="R118" i="11" s="1"/>
  <c r="Q107" i="18"/>
  <c r="R81" i="11"/>
  <c r="R81" i="18" s="1"/>
  <c r="Q122" i="11"/>
  <c r="Q114" i="11"/>
  <c r="W69" i="11"/>
  <c r="EL76" i="11" l="1"/>
  <c r="EL74" i="11"/>
  <c r="EL74" i="18" s="1"/>
  <c r="EL72" i="18"/>
  <c r="W69" i="18"/>
  <c r="R90" i="18"/>
  <c r="R82" i="11"/>
  <c r="R82" i="18" s="1"/>
  <c r="Q122" i="18"/>
  <c r="R90" i="11"/>
  <c r="R119" i="11" s="1"/>
  <c r="R120" i="11" s="1"/>
  <c r="R118" i="18"/>
  <c r="Q114" i="18"/>
  <c r="Q124" i="11"/>
  <c r="X64" i="11"/>
  <c r="EL76" i="18" l="1"/>
  <c r="EM72" i="11"/>
  <c r="X64" i="18"/>
  <c r="R91" i="18"/>
  <c r="R91" i="11"/>
  <c r="R83" i="11"/>
  <c r="R83" i="18" s="1"/>
  <c r="R102" i="11"/>
  <c r="R107" i="11" s="1"/>
  <c r="R114" i="11" s="1"/>
  <c r="R120" i="18"/>
  <c r="Q124" i="18"/>
  <c r="R119" i="18"/>
  <c r="X68" i="11"/>
  <c r="EM76" i="11" l="1"/>
  <c r="EM72" i="18"/>
  <c r="EM74" i="11"/>
  <c r="EM74" i="18" s="1"/>
  <c r="X68" i="18"/>
  <c r="R92" i="18"/>
  <c r="R92" i="11"/>
  <c r="S79" i="11"/>
  <c r="S79" i="18" s="1"/>
  <c r="R102" i="18"/>
  <c r="R114" i="18"/>
  <c r="R107" i="18"/>
  <c r="R122" i="11"/>
  <c r="R124" i="11"/>
  <c r="X69" i="11"/>
  <c r="X69" i="18" s="1"/>
  <c r="EM76" i="18" l="1"/>
  <c r="EN72" i="11"/>
  <c r="S86" i="18"/>
  <c r="Y64" i="11"/>
  <c r="Y68" i="11" s="1"/>
  <c r="Y68" i="18" s="1"/>
  <c r="S86" i="11"/>
  <c r="S118" i="11" s="1"/>
  <c r="S118" i="18" s="1"/>
  <c r="S81" i="11"/>
  <c r="S81" i="18" s="1"/>
  <c r="R122" i="18"/>
  <c r="R124" i="18"/>
  <c r="EN72" i="18" l="1"/>
  <c r="EN74" i="11"/>
  <c r="EN74" i="18" s="1"/>
  <c r="EN76" i="11"/>
  <c r="Y64" i="18"/>
  <c r="S90" i="18"/>
  <c r="Y69" i="11"/>
  <c r="S90" i="11"/>
  <c r="S119" i="11" s="1"/>
  <c r="S120" i="11" s="1"/>
  <c r="S82" i="11"/>
  <c r="S82" i="18" s="1"/>
  <c r="EN76" i="18" l="1"/>
  <c r="EO72" i="11"/>
  <c r="Y69" i="18"/>
  <c r="S91" i="18"/>
  <c r="S119" i="18"/>
  <c r="S102" i="11"/>
  <c r="S107" i="11" s="1"/>
  <c r="S83" i="11"/>
  <c r="S83" i="18" s="1"/>
  <c r="S91" i="11"/>
  <c r="S120" i="18"/>
  <c r="EO72" i="18" l="1"/>
  <c r="EO74" i="11"/>
  <c r="EO74" i="18" s="1"/>
  <c r="EO76" i="11"/>
  <c r="S92" i="18"/>
  <c r="S102" i="18"/>
  <c r="S92" i="11"/>
  <c r="T79" i="11"/>
  <c r="T79" i="18" s="1"/>
  <c r="S107" i="18"/>
  <c r="S122" i="11"/>
  <c r="S114" i="11"/>
  <c r="Z64" i="11"/>
  <c r="Z64" i="18" s="1"/>
  <c r="EP72" i="11" l="1"/>
  <c r="EO76" i="18"/>
  <c r="T86" i="18"/>
  <c r="Z68" i="11"/>
  <c r="Z69" i="11" s="1"/>
  <c r="T86" i="11"/>
  <c r="T118" i="11" s="1"/>
  <c r="T118" i="18" s="1"/>
  <c r="T81" i="11"/>
  <c r="T81" i="18" s="1"/>
  <c r="S114" i="18"/>
  <c r="S122" i="18"/>
  <c r="S124" i="11"/>
  <c r="EP72" i="18" l="1"/>
  <c r="EP74" i="11"/>
  <c r="EP74" i="18" s="1"/>
  <c r="EP76" i="11"/>
  <c r="Z68" i="18"/>
  <c r="Z69" i="18"/>
  <c r="T90" i="18"/>
  <c r="T90" i="11"/>
  <c r="T119" i="11" s="1"/>
  <c r="T120" i="11" s="1"/>
  <c r="T82" i="11"/>
  <c r="T82" i="18" s="1"/>
  <c r="S124" i="18"/>
  <c r="EQ72" i="11" l="1"/>
  <c r="EP76" i="18"/>
  <c r="T91" i="18"/>
  <c r="T119" i="18"/>
  <c r="T83" i="11"/>
  <c r="T83" i="18" s="1"/>
  <c r="T102" i="11"/>
  <c r="T107" i="11" s="1"/>
  <c r="T122" i="11" s="1"/>
  <c r="T91" i="11"/>
  <c r="T120" i="18"/>
  <c r="AA64" i="11"/>
  <c r="EQ76" i="11" l="1"/>
  <c r="EQ72" i="18"/>
  <c r="EQ74" i="11"/>
  <c r="EQ74" i="18" s="1"/>
  <c r="AA64" i="18"/>
  <c r="T92" i="18"/>
  <c r="T102" i="18"/>
  <c r="T107" i="18"/>
  <c r="T92" i="11"/>
  <c r="U79" i="11"/>
  <c r="U79" i="18" s="1"/>
  <c r="T114" i="11"/>
  <c r="T124" i="11" s="1"/>
  <c r="T122" i="18"/>
  <c r="AA68" i="11"/>
  <c r="ER72" i="11" l="1"/>
  <c r="EQ76" i="18"/>
  <c r="AA68" i="18"/>
  <c r="U86" i="18"/>
  <c r="T114" i="18"/>
  <c r="U86" i="11"/>
  <c r="U118" i="11" s="1"/>
  <c r="U118" i="18" s="1"/>
  <c r="U81" i="11"/>
  <c r="U81" i="18" s="1"/>
  <c r="T124" i="18"/>
  <c r="AA69" i="11"/>
  <c r="ER72" i="18" l="1"/>
  <c r="ER76" i="11"/>
  <c r="ER74" i="11"/>
  <c r="ER74" i="18" s="1"/>
  <c r="AA69" i="18"/>
  <c r="U82" i="11"/>
  <c r="U102" i="11" s="1"/>
  <c r="U90" i="18"/>
  <c r="U90" i="11"/>
  <c r="U119" i="11" s="1"/>
  <c r="U120" i="11" s="1"/>
  <c r="AB64" i="11"/>
  <c r="ES72" i="11" l="1"/>
  <c r="ER76" i="18"/>
  <c r="U91" i="11"/>
  <c r="AB64" i="18"/>
  <c r="U82" i="18"/>
  <c r="U91" i="18" s="1"/>
  <c r="U83" i="11"/>
  <c r="V79" i="11" s="1"/>
  <c r="U119" i="18"/>
  <c r="U120" i="18"/>
  <c r="U102" i="18"/>
  <c r="U107" i="11"/>
  <c r="AB68" i="11"/>
  <c r="ES72" i="18" l="1"/>
  <c r="ES74" i="11"/>
  <c r="ES74" i="18" s="1"/>
  <c r="ES76" i="11"/>
  <c r="U92" i="11"/>
  <c r="U83" i="18"/>
  <c r="U92" i="18" s="1"/>
  <c r="V79" i="18"/>
  <c r="V86" i="18" s="1"/>
  <c r="AB68" i="18"/>
  <c r="U107" i="18"/>
  <c r="V86" i="11"/>
  <c r="V118" i="11" s="1"/>
  <c r="V81" i="11"/>
  <c r="U114" i="11"/>
  <c r="U122" i="11"/>
  <c r="AB69" i="11"/>
  <c r="ES76" i="18" l="1"/>
  <c r="ET72" i="11"/>
  <c r="V81" i="18"/>
  <c r="V90" i="18" s="1"/>
  <c r="AB69" i="18"/>
  <c r="U114" i="18"/>
  <c r="V118" i="18"/>
  <c r="U122" i="18"/>
  <c r="V82" i="11"/>
  <c r="V90" i="11"/>
  <c r="V119" i="11" s="1"/>
  <c r="U124" i="11"/>
  <c r="AC64" i="11"/>
  <c r="ET74" i="11" l="1"/>
  <c r="ET74" i="18" s="1"/>
  <c r="ET72" i="18"/>
  <c r="ET76" i="11"/>
  <c r="AC64" i="18"/>
  <c r="V82" i="18"/>
  <c r="V91" i="18" s="1"/>
  <c r="V119" i="18"/>
  <c r="U124" i="18"/>
  <c r="V120" i="11"/>
  <c r="V83" i="11"/>
  <c r="V91" i="11"/>
  <c r="V102" i="11"/>
  <c r="AC68" i="11"/>
  <c r="EU72" i="11" l="1"/>
  <c r="ET76" i="18"/>
  <c r="V83" i="18"/>
  <c r="V92" i="18" s="1"/>
  <c r="AC68" i="18"/>
  <c r="V120" i="18"/>
  <c r="V102" i="18"/>
  <c r="V107" i="11"/>
  <c r="W79" i="11"/>
  <c r="V92" i="11"/>
  <c r="AC69" i="11"/>
  <c r="EU74" i="11" l="1"/>
  <c r="EU74" i="18" s="1"/>
  <c r="EU76" i="11"/>
  <c r="EU72" i="18"/>
  <c r="W79" i="18"/>
  <c r="W86" i="18" s="1"/>
  <c r="AC69" i="18"/>
  <c r="V107" i="18"/>
  <c r="AD64" i="11"/>
  <c r="AD64" i="18" s="1"/>
  <c r="V122" i="11"/>
  <c r="V114" i="11"/>
  <c r="W86" i="11"/>
  <c r="W118" i="11" s="1"/>
  <c r="W81" i="11"/>
  <c r="EV72" i="11" l="1"/>
  <c r="EU76" i="18"/>
  <c r="W81" i="18"/>
  <c r="W90" i="18" s="1"/>
  <c r="AD68" i="11"/>
  <c r="AD69" i="11" s="1"/>
  <c r="V122" i="18"/>
  <c r="W118" i="18"/>
  <c r="V114" i="18"/>
  <c r="W82" i="11"/>
  <c r="W90" i="11"/>
  <c r="W119" i="11" s="1"/>
  <c r="V124" i="11"/>
  <c r="EV74" i="11" l="1"/>
  <c r="EV74" i="18" s="1"/>
  <c r="EV76" i="11"/>
  <c r="EV72" i="18"/>
  <c r="AD69" i="18"/>
  <c r="W82" i="18"/>
  <c r="W91" i="18" s="1"/>
  <c r="AD68" i="18"/>
  <c r="W119" i="18"/>
  <c r="V124" i="18"/>
  <c r="W83" i="11"/>
  <c r="W91" i="11"/>
  <c r="W102" i="11"/>
  <c r="W120" i="11"/>
  <c r="AE64" i="11"/>
  <c r="EW72" i="11" l="1"/>
  <c r="EV76" i="18"/>
  <c r="W83" i="18"/>
  <c r="W92" i="18" s="1"/>
  <c r="AE64" i="18"/>
  <c r="W102" i="18"/>
  <c r="W120" i="18"/>
  <c r="W107" i="11"/>
  <c r="W92" i="11"/>
  <c r="X79" i="11"/>
  <c r="AE68" i="11"/>
  <c r="EW72" i="18" l="1"/>
  <c r="EW74" i="11"/>
  <c r="EW74" i="18" s="1"/>
  <c r="EW76" i="11"/>
  <c r="X79" i="18"/>
  <c r="X86" i="18" s="1"/>
  <c r="AE68" i="18"/>
  <c r="W107" i="18"/>
  <c r="W114" i="11"/>
  <c r="W122" i="11"/>
  <c r="X81" i="11"/>
  <c r="X86" i="11"/>
  <c r="X118" i="11" s="1"/>
  <c r="AE69" i="11"/>
  <c r="EX72" i="11" l="1"/>
  <c r="EW76" i="18"/>
  <c r="AE69" i="18"/>
  <c r="X81" i="18"/>
  <c r="X90" i="18" s="1"/>
  <c r="X118" i="18"/>
  <c r="W114" i="18"/>
  <c r="W122" i="18"/>
  <c r="X82" i="11"/>
  <c r="X82" i="18" s="1"/>
  <c r="X90" i="11"/>
  <c r="X119" i="11" s="1"/>
  <c r="W124" i="11"/>
  <c r="AF64" i="11"/>
  <c r="EX76" i="11" l="1"/>
  <c r="EX72" i="18"/>
  <c r="EX74" i="11"/>
  <c r="EX74" i="18" s="1"/>
  <c r="AF64" i="18"/>
  <c r="X83" i="11"/>
  <c r="X91" i="18"/>
  <c r="W124" i="18"/>
  <c r="X91" i="11"/>
  <c r="X119" i="18"/>
  <c r="X102" i="11"/>
  <c r="X120" i="11"/>
  <c r="AF68" i="11"/>
  <c r="EX76" i="18" l="1"/>
  <c r="EY72" i="11"/>
  <c r="X83" i="18"/>
  <c r="X92" i="18" s="1"/>
  <c r="AF68" i="18"/>
  <c r="Y79" i="11"/>
  <c r="Y81" i="11" s="1"/>
  <c r="X92" i="11"/>
  <c r="X102" i="18"/>
  <c r="X107" i="11"/>
  <c r="X114" i="11" s="1"/>
  <c r="X120" i="18"/>
  <c r="AF69" i="11"/>
  <c r="EY74" i="11" l="1"/>
  <c r="EY74" i="18" s="1"/>
  <c r="EY76" i="11"/>
  <c r="EY72" i="18"/>
  <c r="Y86" i="11"/>
  <c r="Y118" i="11" s="1"/>
  <c r="Y118" i="18" s="1"/>
  <c r="Y81" i="18"/>
  <c r="Y90" i="18" s="1"/>
  <c r="Y79" i="18"/>
  <c r="Y86" i="18" s="1"/>
  <c r="AF69" i="18"/>
  <c r="X114" i="18"/>
  <c r="X107" i="18"/>
  <c r="X122" i="11"/>
  <c r="Y90" i="11"/>
  <c r="Y119" i="11" s="1"/>
  <c r="Y82" i="11"/>
  <c r="X124" i="11"/>
  <c r="AG64" i="11"/>
  <c r="EZ72" i="11" l="1"/>
  <c r="EY76" i="18"/>
  <c r="AG64" i="18"/>
  <c r="Y82" i="18"/>
  <c r="Y91" i="18" s="1"/>
  <c r="X122" i="18"/>
  <c r="X124" i="18"/>
  <c r="Y119" i="18"/>
  <c r="Y102" i="11"/>
  <c r="Y91" i="11"/>
  <c r="Y83" i="11"/>
  <c r="Y120" i="11"/>
  <c r="AG68" i="11"/>
  <c r="EZ74" i="11" l="1"/>
  <c r="EZ74" i="18" s="1"/>
  <c r="EZ72" i="18"/>
  <c r="EZ76" i="11"/>
  <c r="Y83" i="18"/>
  <c r="Y92" i="18" s="1"/>
  <c r="AG68" i="18"/>
  <c r="Y120" i="18"/>
  <c r="Y102" i="18"/>
  <c r="Z79" i="11"/>
  <c r="Y92" i="11"/>
  <c r="Y107" i="11"/>
  <c r="AG69" i="11"/>
  <c r="EZ76" i="18" l="1"/>
  <c r="FA72" i="11"/>
  <c r="Z79" i="18"/>
  <c r="Z86" i="18" s="1"/>
  <c r="AG69" i="18"/>
  <c r="Y107" i="18"/>
  <c r="Y122" i="11"/>
  <c r="Y114" i="11"/>
  <c r="Z86" i="11"/>
  <c r="Z118" i="11" s="1"/>
  <c r="Z81" i="11"/>
  <c r="AH64" i="11"/>
  <c r="FA72" i="18" l="1"/>
  <c r="FA76" i="11"/>
  <c r="FA74" i="11"/>
  <c r="FA74" i="18" s="1"/>
  <c r="AH64" i="18"/>
  <c r="Z81" i="18"/>
  <c r="Z90" i="18" s="1"/>
  <c r="Z118" i="18"/>
  <c r="Y114" i="18"/>
  <c r="Y122" i="18"/>
  <c r="Z82" i="11"/>
  <c r="Z90" i="11"/>
  <c r="Z119" i="11" s="1"/>
  <c r="Y124" i="11"/>
  <c r="AH68" i="11"/>
  <c r="FB72" i="11" l="1"/>
  <c r="FA76" i="18"/>
  <c r="Z82" i="18"/>
  <c r="Z91" i="18" s="1"/>
  <c r="AH68" i="18"/>
  <c r="Y124" i="18"/>
  <c r="Z119" i="18"/>
  <c r="Z120" i="11"/>
  <c r="Z102" i="11"/>
  <c r="Z91" i="11"/>
  <c r="Z83" i="11"/>
  <c r="AH69" i="11"/>
  <c r="FB72" i="18" l="1"/>
  <c r="FB74" i="11"/>
  <c r="FB74" i="18" s="1"/>
  <c r="FB76" i="11"/>
  <c r="Z83" i="18"/>
  <c r="Z92" i="18" s="1"/>
  <c r="AH69" i="18"/>
  <c r="Z102" i="18"/>
  <c r="Z120" i="18"/>
  <c r="AA79" i="11"/>
  <c r="Z92" i="11"/>
  <c r="Z107" i="11"/>
  <c r="AI64" i="11"/>
  <c r="FB76" i="18" l="1"/>
  <c r="FC72" i="11"/>
  <c r="AI64" i="18"/>
  <c r="AA79" i="18"/>
  <c r="AA86" i="18" s="1"/>
  <c r="Z107" i="18"/>
  <c r="AI68" i="11"/>
  <c r="AA86" i="11"/>
  <c r="AA118" i="11" s="1"/>
  <c r="AA81" i="11"/>
  <c r="Z114" i="11"/>
  <c r="Z122" i="11"/>
  <c r="FC76" i="11" l="1"/>
  <c r="FC74" i="11"/>
  <c r="FC74" i="18" s="1"/>
  <c r="FC72" i="18"/>
  <c r="AI68" i="18"/>
  <c r="AA81" i="18"/>
  <c r="AA90" i="18" s="1"/>
  <c r="AA118" i="18"/>
  <c r="Z114" i="18"/>
  <c r="Z122" i="18"/>
  <c r="AI69" i="11"/>
  <c r="Z124" i="11"/>
  <c r="AA82" i="11"/>
  <c r="AA90" i="11"/>
  <c r="AA119" i="11" s="1"/>
  <c r="FD72" i="11" l="1"/>
  <c r="FC76" i="18"/>
  <c r="AI69" i="18"/>
  <c r="AA82" i="18"/>
  <c r="AA91" i="18" s="1"/>
  <c r="Z124" i="18"/>
  <c r="AA119" i="18"/>
  <c r="AJ64" i="11"/>
  <c r="AA120" i="11"/>
  <c r="AA83" i="11"/>
  <c r="AA102" i="11"/>
  <c r="AA91" i="11"/>
  <c r="FD72" i="18" l="1"/>
  <c r="FD74" i="11"/>
  <c r="FD74" i="18" s="1"/>
  <c r="FD76" i="11"/>
  <c r="AA83" i="18"/>
  <c r="AA92" i="18" s="1"/>
  <c r="AJ64" i="18"/>
  <c r="AA120" i="18"/>
  <c r="AA102" i="18"/>
  <c r="AJ68" i="11"/>
  <c r="AB79" i="11"/>
  <c r="AA92" i="11"/>
  <c r="AA107" i="11"/>
  <c r="FE72" i="11" l="1"/>
  <c r="FD76" i="18"/>
  <c r="AJ68" i="18"/>
  <c r="AB79" i="18"/>
  <c r="AB86" i="18" s="1"/>
  <c r="AA107" i="18"/>
  <c r="AJ69" i="11"/>
  <c r="AA122" i="11"/>
  <c r="AA114" i="11"/>
  <c r="AB81" i="11"/>
  <c r="AB86" i="11"/>
  <c r="AB118" i="11" s="1"/>
  <c r="FE74" i="11" l="1"/>
  <c r="FE74" i="18" s="1"/>
  <c r="FE76" i="11"/>
  <c r="FE72" i="18"/>
  <c r="AB81" i="18"/>
  <c r="AB90" i="18" s="1"/>
  <c r="AJ69" i="18"/>
  <c r="AA122" i="18"/>
  <c r="AA114" i="18"/>
  <c r="AB118" i="18"/>
  <c r="AK64" i="11"/>
  <c r="AA124" i="11"/>
  <c r="AB90" i="11"/>
  <c r="AB119" i="11" s="1"/>
  <c r="AB82" i="11"/>
  <c r="FE76" i="18" l="1"/>
  <c r="FF72" i="11"/>
  <c r="AK64" i="18"/>
  <c r="AB82" i="18"/>
  <c r="AB91" i="18" s="1"/>
  <c r="AA124" i="18"/>
  <c r="AK68" i="11"/>
  <c r="AB119" i="18"/>
  <c r="AB91" i="11"/>
  <c r="AB83" i="11"/>
  <c r="AB102" i="11"/>
  <c r="AB120" i="11"/>
  <c r="FF76" i="11" l="1"/>
  <c r="FF74" i="11"/>
  <c r="FF74" i="18" s="1"/>
  <c r="FF72" i="18"/>
  <c r="AB83" i="18"/>
  <c r="AB92" i="18" s="1"/>
  <c r="AK68" i="18"/>
  <c r="AB102" i="18"/>
  <c r="AK69" i="11"/>
  <c r="AB120" i="18"/>
  <c r="AB92" i="11"/>
  <c r="AC79" i="11"/>
  <c r="AB107" i="11"/>
  <c r="FG72" i="11" l="1"/>
  <c r="FF76" i="18"/>
  <c r="AC79" i="18"/>
  <c r="AC86" i="18" s="1"/>
  <c r="AK69" i="18"/>
  <c r="AL64" i="11"/>
  <c r="AB107" i="18"/>
  <c r="AC86" i="11"/>
  <c r="AC118" i="11" s="1"/>
  <c r="AC81" i="11"/>
  <c r="AB114" i="11"/>
  <c r="AB122" i="11"/>
  <c r="FG74" i="11" l="1"/>
  <c r="FG74" i="18" s="1"/>
  <c r="FG76" i="11"/>
  <c r="FG72" i="18"/>
  <c r="AC81" i="18"/>
  <c r="AC90" i="18" s="1"/>
  <c r="AL64" i="18"/>
  <c r="AC118" i="18"/>
  <c r="AB114" i="18"/>
  <c r="AL68" i="11"/>
  <c r="AB122" i="18"/>
  <c r="AC82" i="11"/>
  <c r="AC90" i="11"/>
  <c r="AC119" i="11" s="1"/>
  <c r="AB124" i="11"/>
  <c r="FG76" i="18" l="1"/>
  <c r="FH72" i="11"/>
  <c r="AL68" i="18"/>
  <c r="AC82" i="18"/>
  <c r="AC91" i="18" s="1"/>
  <c r="AB124" i="18"/>
  <c r="AC119" i="18"/>
  <c r="AL69" i="11"/>
  <c r="AC120" i="11"/>
  <c r="AC91" i="11"/>
  <c r="AC83" i="11"/>
  <c r="AC102" i="11"/>
  <c r="FH74" i="11" l="1"/>
  <c r="FH74" i="18" s="1"/>
  <c r="FH76" i="11"/>
  <c r="FH72" i="18"/>
  <c r="AC83" i="18"/>
  <c r="AC92" i="18" s="1"/>
  <c r="AL69" i="18"/>
  <c r="AC120" i="18"/>
  <c r="AM64" i="11"/>
  <c r="AC102" i="18"/>
  <c r="AC107" i="11"/>
  <c r="AC92" i="11"/>
  <c r="AD79" i="11"/>
  <c r="FH76" i="18" l="1"/>
  <c r="FI72" i="11"/>
  <c r="AM64" i="18"/>
  <c r="AD79" i="18"/>
  <c r="AD86" i="18" s="1"/>
  <c r="AM68" i="11"/>
  <c r="AC107" i="18"/>
  <c r="AC122" i="11"/>
  <c r="AC114" i="11"/>
  <c r="AD86" i="11"/>
  <c r="AD118" i="11" s="1"/>
  <c r="AD81" i="11"/>
  <c r="FI76" i="11" l="1"/>
  <c r="FI74" i="11"/>
  <c r="FI74" i="18" s="1"/>
  <c r="FI72" i="18"/>
  <c r="AD81" i="18"/>
  <c r="AD90" i="18" s="1"/>
  <c r="AM68" i="18"/>
  <c r="AC114" i="18"/>
  <c r="AD118" i="18"/>
  <c r="AM69" i="11"/>
  <c r="AC122" i="18"/>
  <c r="AD90" i="11"/>
  <c r="AD119" i="11" s="1"/>
  <c r="AD82" i="11"/>
  <c r="AC124" i="11"/>
  <c r="FI76" i="18" l="1"/>
  <c r="FJ72" i="11"/>
  <c r="AD82" i="18"/>
  <c r="AD91" i="18" s="1"/>
  <c r="AM69" i="18"/>
  <c r="AC124" i="18"/>
  <c r="AN64" i="11"/>
  <c r="AD119" i="18"/>
  <c r="AD91" i="11"/>
  <c r="AD83" i="11"/>
  <c r="AD102" i="11"/>
  <c r="AD120" i="11"/>
  <c r="FJ76" i="11" l="1"/>
  <c r="FJ72" i="18"/>
  <c r="FJ74" i="11"/>
  <c r="FJ74" i="18" s="1"/>
  <c r="AD83" i="18"/>
  <c r="AD92" i="18" s="1"/>
  <c r="AN64" i="18"/>
  <c r="AN68" i="11"/>
  <c r="AD120" i="18"/>
  <c r="AD102" i="18"/>
  <c r="AD92" i="11"/>
  <c r="AE79" i="11"/>
  <c r="AD107" i="11"/>
  <c r="FJ76" i="18" l="1"/>
  <c r="FK72" i="11"/>
  <c r="AE79" i="18"/>
  <c r="AE86" i="18" s="1"/>
  <c r="AN68" i="18"/>
  <c r="AN69" i="11"/>
  <c r="AD107" i="18"/>
  <c r="AD114" i="11"/>
  <c r="AD122" i="11"/>
  <c r="AE81" i="11"/>
  <c r="AE86" i="11"/>
  <c r="AE118" i="11" s="1"/>
  <c r="FK72" i="18" l="1"/>
  <c r="FK74" i="11"/>
  <c r="FK74" i="18" s="1"/>
  <c r="FK76" i="11"/>
  <c r="AE81" i="18"/>
  <c r="AE90" i="18" s="1"/>
  <c r="AN69" i="18"/>
  <c r="AD114" i="18"/>
  <c r="AD122" i="18"/>
  <c r="AO64" i="11"/>
  <c r="AE118" i="18"/>
  <c r="AE82" i="11"/>
  <c r="AE90" i="11"/>
  <c r="AE119" i="11" s="1"/>
  <c r="AD124" i="11"/>
  <c r="FK76" i="18" l="1"/>
  <c r="FL72" i="11"/>
  <c r="AE82" i="18"/>
  <c r="AE91" i="18" s="1"/>
  <c r="AO64" i="18"/>
  <c r="AO68" i="11"/>
  <c r="AD124" i="18"/>
  <c r="AE119" i="18"/>
  <c r="AE120" i="11"/>
  <c r="AE91" i="11"/>
  <c r="AE102" i="11"/>
  <c r="AE83" i="11"/>
  <c r="FL72" i="18" l="1"/>
  <c r="FL76" i="11"/>
  <c r="FL74" i="11"/>
  <c r="FL74" i="18" s="1"/>
  <c r="AE83" i="18"/>
  <c r="AE92" i="18" s="1"/>
  <c r="AO68" i="18"/>
  <c r="AE102" i="18"/>
  <c r="AE120" i="18"/>
  <c r="AO69" i="11"/>
  <c r="AO69" i="18" s="1"/>
  <c r="AF79" i="11"/>
  <c r="AE92" i="11"/>
  <c r="AE107" i="11"/>
  <c r="FM72" i="11" l="1"/>
  <c r="FL76" i="18"/>
  <c r="AF79" i="18"/>
  <c r="AF86" i="18" s="1"/>
  <c r="AP64" i="11"/>
  <c r="AP68" i="11" s="1"/>
  <c r="AE107" i="18"/>
  <c r="AE122" i="11"/>
  <c r="AE114" i="11"/>
  <c r="AF86" i="11"/>
  <c r="AF118" i="11" s="1"/>
  <c r="AF81" i="11"/>
  <c r="FM76" i="11" l="1"/>
  <c r="FM72" i="18"/>
  <c r="FM74" i="11"/>
  <c r="FM74" i="18" s="1"/>
  <c r="AP64" i="18"/>
  <c r="AP68" i="18"/>
  <c r="AF81" i="18"/>
  <c r="AF90" i="18" s="1"/>
  <c r="AE114" i="18"/>
  <c r="AE122" i="18"/>
  <c r="AF118" i="18"/>
  <c r="AE124" i="11"/>
  <c r="AF82" i="11"/>
  <c r="AF90" i="11"/>
  <c r="AF119" i="11" s="1"/>
  <c r="AP69" i="11"/>
  <c r="FM76" i="18" l="1"/>
  <c r="FN72" i="11"/>
  <c r="AP69" i="18"/>
  <c r="AF82" i="18"/>
  <c r="AF91" i="18" s="1"/>
  <c r="AF119" i="18"/>
  <c r="AE124" i="18"/>
  <c r="AF102" i="11"/>
  <c r="AF83" i="11"/>
  <c r="AF91" i="11"/>
  <c r="AF120" i="11"/>
  <c r="AQ64" i="11"/>
  <c r="FN72" i="18" l="1"/>
  <c r="FN76" i="11"/>
  <c r="FN74" i="11"/>
  <c r="FN74" i="18" s="1"/>
  <c r="AF83" i="18"/>
  <c r="AF92" i="18" s="1"/>
  <c r="AQ64" i="18"/>
  <c r="AF102" i="18"/>
  <c r="AF120" i="18"/>
  <c r="AG79" i="11"/>
  <c r="AF92" i="11"/>
  <c r="AF107" i="11"/>
  <c r="AQ68" i="11"/>
  <c r="FO72" i="11" l="1"/>
  <c r="FN76" i="18"/>
  <c r="AQ68" i="18"/>
  <c r="AG79" i="18"/>
  <c r="AG86" i="18" s="1"/>
  <c r="AF107" i="18"/>
  <c r="AF122" i="11"/>
  <c r="AF114" i="11"/>
  <c r="AG81" i="11"/>
  <c r="AG86" i="11"/>
  <c r="AG118" i="11" s="1"/>
  <c r="AQ69" i="11"/>
  <c r="FO72" i="18" l="1"/>
  <c r="FO74" i="11"/>
  <c r="FO74" i="18" s="1"/>
  <c r="FO76" i="11"/>
  <c r="AG81" i="18"/>
  <c r="AG90" i="18" s="1"/>
  <c r="AQ69" i="18"/>
  <c r="AF114" i="18"/>
  <c r="AG118" i="18"/>
  <c r="AF122" i="18"/>
  <c r="AF124" i="11"/>
  <c r="AG82" i="11"/>
  <c r="AG90" i="11"/>
  <c r="AG119" i="11" s="1"/>
  <c r="AR64" i="11"/>
  <c r="FO76" i="18" l="1"/>
  <c r="FP72" i="11"/>
  <c r="AG82" i="18"/>
  <c r="AG91" i="18" s="1"/>
  <c r="AR64" i="18"/>
  <c r="AF124" i="18"/>
  <c r="AG119" i="18"/>
  <c r="AG120" i="11"/>
  <c r="AG91" i="11"/>
  <c r="AG83" i="11"/>
  <c r="AG102" i="11"/>
  <c r="AR68" i="11"/>
  <c r="FP72" i="18" l="1"/>
  <c r="FP74" i="11"/>
  <c r="FP74" i="18" s="1"/>
  <c r="FP76" i="11"/>
  <c r="AG83" i="18"/>
  <c r="AG92" i="18" s="1"/>
  <c r="AR68" i="18"/>
  <c r="AG120" i="18"/>
  <c r="AG102" i="18"/>
  <c r="AH79" i="11"/>
  <c r="AG92" i="11"/>
  <c r="AG107" i="11"/>
  <c r="AR69" i="11"/>
  <c r="FQ72" i="11" l="1"/>
  <c r="FP76" i="18"/>
  <c r="AH79" i="18"/>
  <c r="AH86" i="18" s="1"/>
  <c r="AR69" i="18"/>
  <c r="AG107" i="18"/>
  <c r="AG122" i="11"/>
  <c r="AG114" i="11"/>
  <c r="AH86" i="11"/>
  <c r="AH118" i="11" s="1"/>
  <c r="AH81" i="11"/>
  <c r="AS64" i="11"/>
  <c r="FQ76" i="11" l="1"/>
  <c r="FQ74" i="11"/>
  <c r="FQ74" i="18" s="1"/>
  <c r="FQ72" i="18"/>
  <c r="AS64" i="18"/>
  <c r="AH81" i="18"/>
  <c r="AH90" i="18" s="1"/>
  <c r="AG114" i="18"/>
  <c r="AG122" i="18"/>
  <c r="AH118" i="18"/>
  <c r="AH82" i="11"/>
  <c r="AH90" i="11"/>
  <c r="AH119" i="11" s="1"/>
  <c r="AG124" i="11"/>
  <c r="AS68" i="11"/>
  <c r="FQ76" i="18" l="1"/>
  <c r="FR72" i="11"/>
  <c r="AH82" i="18"/>
  <c r="AH91" i="18" s="1"/>
  <c r="AS68" i="18"/>
  <c r="AG124" i="18"/>
  <c r="AH119" i="18"/>
  <c r="AH102" i="11"/>
  <c r="AH83" i="11"/>
  <c r="AH91" i="11"/>
  <c r="AH120" i="11"/>
  <c r="AS69" i="11"/>
  <c r="FR72" i="18" l="1"/>
  <c r="FR76" i="11"/>
  <c r="FR74" i="11"/>
  <c r="FR74" i="18" s="1"/>
  <c r="AH83" i="18"/>
  <c r="AH92" i="18" s="1"/>
  <c r="AS69" i="18"/>
  <c r="AH102" i="18"/>
  <c r="AH107" i="11"/>
  <c r="AH114" i="11" s="1"/>
  <c r="AH120" i="18"/>
  <c r="AH92" i="11"/>
  <c r="AI79" i="11"/>
  <c r="AT64" i="11"/>
  <c r="FR76" i="18" l="1"/>
  <c r="FS72" i="11"/>
  <c r="AT64" i="18"/>
  <c r="AI79" i="18"/>
  <c r="AI86" i="18" s="1"/>
  <c r="AH114" i="18"/>
  <c r="AH107" i="18"/>
  <c r="AH122" i="11"/>
  <c r="AI81" i="11"/>
  <c r="AI81" i="18" s="1"/>
  <c r="AI86" i="11"/>
  <c r="AI118" i="11" s="1"/>
  <c r="AH124" i="11"/>
  <c r="AT68" i="11"/>
  <c r="FS74" i="11" l="1"/>
  <c r="FS74" i="18" s="1"/>
  <c r="FS72" i="18"/>
  <c r="FS76" i="11"/>
  <c r="AT68" i="18"/>
  <c r="AI90" i="18"/>
  <c r="AH122" i="18"/>
  <c r="AI118" i="18"/>
  <c r="AI90" i="11"/>
  <c r="AI119" i="11" s="1"/>
  <c r="AI120" i="11" s="1"/>
  <c r="AH124" i="18"/>
  <c r="AI82" i="11"/>
  <c r="AT69" i="11"/>
  <c r="FT72" i="11" l="1"/>
  <c r="FS76" i="18"/>
  <c r="AI82" i="18"/>
  <c r="AI91" i="18" s="1"/>
  <c r="AT69" i="18"/>
  <c r="AI83" i="11"/>
  <c r="AI119" i="18"/>
  <c r="AI120" i="18"/>
  <c r="AI91" i="11"/>
  <c r="AI102" i="11"/>
  <c r="AI102" i="18" s="1"/>
  <c r="AU64" i="11"/>
  <c r="FT76" i="11" l="1"/>
  <c r="FT74" i="11"/>
  <c r="FT74" i="18" s="1"/>
  <c r="FT72" i="18"/>
  <c r="AU64" i="18"/>
  <c r="AI83" i="18"/>
  <c r="AI92" i="18" s="1"/>
  <c r="AJ79" i="11"/>
  <c r="AI92" i="11"/>
  <c r="AI107" i="11"/>
  <c r="AI107" i="18" s="1"/>
  <c r="AU68" i="11"/>
  <c r="FT76" i="18" l="1"/>
  <c r="FU72" i="11"/>
  <c r="AU68" i="18"/>
  <c r="AJ79" i="18"/>
  <c r="AJ86" i="18" s="1"/>
  <c r="AJ81" i="11"/>
  <c r="AJ86" i="11"/>
  <c r="AJ118" i="11" s="1"/>
  <c r="AJ118" i="18" s="1"/>
  <c r="AI114" i="11"/>
  <c r="AI114" i="18" s="1"/>
  <c r="AI122" i="11"/>
  <c r="AU69" i="11"/>
  <c r="FU72" i="18" l="1"/>
  <c r="FU76" i="11"/>
  <c r="FU74" i="11"/>
  <c r="FU74" i="18" s="1"/>
  <c r="AU69" i="18"/>
  <c r="AJ81" i="18"/>
  <c r="AJ90" i="18" s="1"/>
  <c r="AJ90" i="11"/>
  <c r="AJ119" i="11" s="1"/>
  <c r="AJ82" i="11"/>
  <c r="AI122" i="18"/>
  <c r="AI124" i="11"/>
  <c r="AV64" i="11"/>
  <c r="FU76" i="18" l="1"/>
  <c r="FV72" i="11"/>
  <c r="AV64" i="18"/>
  <c r="AJ82" i="18"/>
  <c r="AJ91" i="18" s="1"/>
  <c r="AJ102" i="11"/>
  <c r="AJ83" i="11"/>
  <c r="AJ91" i="11"/>
  <c r="AJ119" i="18"/>
  <c r="AJ120" i="11"/>
  <c r="AJ120" i="18" s="1"/>
  <c r="AI124" i="18"/>
  <c r="AV68" i="11"/>
  <c r="FV74" i="11" l="1"/>
  <c r="FV74" i="18" s="1"/>
  <c r="FV72" i="18"/>
  <c r="FV76" i="11"/>
  <c r="AV68" i="18"/>
  <c r="AJ83" i="18"/>
  <c r="AJ92" i="18" s="1"/>
  <c r="AK79" i="11"/>
  <c r="AJ92" i="11"/>
  <c r="AJ102" i="18"/>
  <c r="AJ107" i="11"/>
  <c r="AV69" i="11"/>
  <c r="FW72" i="11" l="1"/>
  <c r="FV76" i="18"/>
  <c r="AV69" i="18"/>
  <c r="AK79" i="18"/>
  <c r="AK86" i="18" s="1"/>
  <c r="AJ114" i="11"/>
  <c r="AJ107" i="18"/>
  <c r="AJ122" i="11"/>
  <c r="AJ122" i="18" s="1"/>
  <c r="AK86" i="11"/>
  <c r="AK118" i="11" s="1"/>
  <c r="AK118" i="18" s="1"/>
  <c r="AK81" i="11"/>
  <c r="AW64" i="11"/>
  <c r="FW74" i="11" l="1"/>
  <c r="FW74" i="18" s="1"/>
  <c r="FW72" i="18"/>
  <c r="FW76" i="11"/>
  <c r="AW64" i="18"/>
  <c r="AK81" i="18"/>
  <c r="AK90" i="18" s="1"/>
  <c r="AK90" i="11"/>
  <c r="AK119" i="11" s="1"/>
  <c r="AK119" i="18" s="1"/>
  <c r="AK82" i="11"/>
  <c r="AJ124" i="11"/>
  <c r="AJ124" i="18" s="1"/>
  <c r="AJ114" i="18"/>
  <c r="AW68" i="11"/>
  <c r="FX72" i="11" l="1"/>
  <c r="FW76" i="18"/>
  <c r="AW68" i="18"/>
  <c r="AK82" i="18"/>
  <c r="AK91" i="18" s="1"/>
  <c r="AK102" i="11"/>
  <c r="AK91" i="11"/>
  <c r="AK83" i="11"/>
  <c r="AK120" i="11"/>
  <c r="AK120" i="18" s="1"/>
  <c r="AW69" i="11"/>
  <c r="FX72" i="18" l="1"/>
  <c r="FX76" i="11"/>
  <c r="FX74" i="11"/>
  <c r="FX74" i="18" s="1"/>
  <c r="AK83" i="18"/>
  <c r="AK92" i="18" s="1"/>
  <c r="AW69" i="18"/>
  <c r="AL79" i="11"/>
  <c r="AK92" i="11"/>
  <c r="AK107" i="11"/>
  <c r="AK102" i="18"/>
  <c r="AX64" i="11"/>
  <c r="FX76" i="18" l="1"/>
  <c r="FY72" i="11"/>
  <c r="AX64" i="18"/>
  <c r="AL79" i="18"/>
  <c r="AL86" i="18" s="1"/>
  <c r="AK107" i="18"/>
  <c r="AK122" i="11"/>
  <c r="AK122" i="18" s="1"/>
  <c r="AK114" i="11"/>
  <c r="AL86" i="11"/>
  <c r="AL118" i="11" s="1"/>
  <c r="AL118" i="18" s="1"/>
  <c r="AL81" i="11"/>
  <c r="AX68" i="11"/>
  <c r="FY72" i="18" l="1"/>
  <c r="FY76" i="11"/>
  <c r="FY74" i="11"/>
  <c r="FY74" i="18" s="1"/>
  <c r="AL81" i="18"/>
  <c r="AL90" i="18" s="1"/>
  <c r="AX68" i="18"/>
  <c r="AL82" i="11"/>
  <c r="AL90" i="11"/>
  <c r="AL119" i="11" s="1"/>
  <c r="AL119" i="18" s="1"/>
  <c r="AK124" i="11"/>
  <c r="AK124" i="18" s="1"/>
  <c r="AK114" i="18"/>
  <c r="AX69" i="11"/>
  <c r="FZ72" i="11" l="1"/>
  <c r="FY76" i="18"/>
  <c r="AX69" i="18"/>
  <c r="AL82" i="18"/>
  <c r="AL91" i="18" s="1"/>
  <c r="AL120" i="11"/>
  <c r="AL120" i="18" s="1"/>
  <c r="AL91" i="11"/>
  <c r="AL102" i="11"/>
  <c r="AL83" i="11"/>
  <c r="AY64" i="11"/>
  <c r="FZ72" i="18" l="1"/>
  <c r="FZ76" i="11"/>
  <c r="FZ74" i="11"/>
  <c r="FZ74" i="18" s="1"/>
  <c r="AY64" i="18"/>
  <c r="AL83" i="18"/>
  <c r="AL92" i="18" s="1"/>
  <c r="AL107" i="11"/>
  <c r="AL102" i="18"/>
  <c r="AL92" i="11"/>
  <c r="AM79" i="11"/>
  <c r="AY68" i="11"/>
  <c r="FZ76" i="18" l="1"/>
  <c r="GA72" i="11"/>
  <c r="AY68" i="18"/>
  <c r="AM79" i="18"/>
  <c r="AM86" i="18" s="1"/>
  <c r="AM81" i="11"/>
  <c r="AM86" i="11"/>
  <c r="AM118" i="11" s="1"/>
  <c r="AM118" i="18" s="1"/>
  <c r="AL107" i="18"/>
  <c r="AL114" i="11"/>
  <c r="AL122" i="11"/>
  <c r="AL122" i="18" s="1"/>
  <c r="AY69" i="11"/>
  <c r="GA72" i="18" l="1"/>
  <c r="GA74" i="11"/>
  <c r="GA74" i="18" s="1"/>
  <c r="GA76" i="11"/>
  <c r="AY69" i="18"/>
  <c r="AM81" i="18"/>
  <c r="AM90" i="18" s="1"/>
  <c r="AL124" i="11"/>
  <c r="AL124" i="18" s="1"/>
  <c r="AL114" i="18"/>
  <c r="AM90" i="11"/>
  <c r="AM119" i="11" s="1"/>
  <c r="AM82" i="11"/>
  <c r="AZ64" i="11"/>
  <c r="GB72" i="11" l="1"/>
  <c r="GA76" i="18"/>
  <c r="AZ64" i="18"/>
  <c r="AM82" i="18"/>
  <c r="AM91" i="18" s="1"/>
  <c r="AM102" i="11"/>
  <c r="AM83" i="11"/>
  <c r="AM91" i="11"/>
  <c r="AM120" i="11"/>
  <c r="AM120" i="18" s="1"/>
  <c r="AM119" i="18"/>
  <c r="AZ68" i="11"/>
  <c r="GB72" i="18" l="1"/>
  <c r="GB74" i="11"/>
  <c r="GB74" i="18" s="1"/>
  <c r="GB76" i="11"/>
  <c r="AZ68" i="18"/>
  <c r="AM83" i="18"/>
  <c r="AM92" i="18" s="1"/>
  <c r="AN79" i="11"/>
  <c r="AM92" i="11"/>
  <c r="AM107" i="11"/>
  <c r="AM102" i="18"/>
  <c r="AZ69" i="11"/>
  <c r="GC72" i="11" l="1"/>
  <c r="GB76" i="18"/>
  <c r="AZ69" i="18"/>
  <c r="AN79" i="18"/>
  <c r="AN86" i="18" s="1"/>
  <c r="AM107" i="18"/>
  <c r="AM114" i="11"/>
  <c r="AM122" i="11"/>
  <c r="AM122" i="18" s="1"/>
  <c r="AN81" i="11"/>
  <c r="AN86" i="11"/>
  <c r="AN118" i="11" s="1"/>
  <c r="AN118" i="18" s="1"/>
  <c r="BA64" i="11"/>
  <c r="GC72" i="18" l="1"/>
  <c r="GC76" i="11"/>
  <c r="GC74" i="11"/>
  <c r="GC74" i="18" s="1"/>
  <c r="BA64" i="18"/>
  <c r="AN81" i="18"/>
  <c r="AN90" i="18" s="1"/>
  <c r="AN82" i="11"/>
  <c r="AN90" i="11"/>
  <c r="AN119" i="11" s="1"/>
  <c r="AM114" i="18"/>
  <c r="AM124" i="11"/>
  <c r="AM124" i="18" s="1"/>
  <c r="BA68" i="11"/>
  <c r="GC76" i="18" l="1"/>
  <c r="GD72" i="11"/>
  <c r="BA68" i="18"/>
  <c r="AN82" i="18"/>
  <c r="AN91" i="18" s="1"/>
  <c r="AN120" i="11"/>
  <c r="AN120" i="18" s="1"/>
  <c r="AN119" i="18"/>
  <c r="AN83" i="11"/>
  <c r="AN102" i="11"/>
  <c r="AN91" i="11"/>
  <c r="BA69" i="11"/>
  <c r="GD76" i="11" l="1"/>
  <c r="GD74" i="11"/>
  <c r="GD74" i="18" s="1"/>
  <c r="GD72" i="18"/>
  <c r="BA69" i="18"/>
  <c r="AN83" i="18"/>
  <c r="AN92" i="18" s="1"/>
  <c r="AN102" i="18"/>
  <c r="AN107" i="11"/>
  <c r="AN92" i="11"/>
  <c r="AO79" i="11"/>
  <c r="BB64" i="11"/>
  <c r="GE72" i="11" l="1"/>
  <c r="GD76" i="18"/>
  <c r="AO79" i="18"/>
  <c r="AO86" i="18" s="1"/>
  <c r="BB64" i="18"/>
  <c r="AO86" i="11"/>
  <c r="AO118" i="11" s="1"/>
  <c r="AO118" i="18" s="1"/>
  <c r="AO81" i="11"/>
  <c r="AN122" i="11"/>
  <c r="AN122" i="18" s="1"/>
  <c r="AN107" i="18"/>
  <c r="AN114" i="11"/>
  <c r="BB68" i="11"/>
  <c r="GE72" i="18" l="1"/>
  <c r="GE76" i="11"/>
  <c r="GE74" i="11"/>
  <c r="GE74" i="18" s="1"/>
  <c r="BB68" i="18"/>
  <c r="AO81" i="18"/>
  <c r="AO90" i="18" s="1"/>
  <c r="AN114" i="18"/>
  <c r="AN124" i="11"/>
  <c r="AN124" i="18" s="1"/>
  <c r="AO82" i="11"/>
  <c r="AO90" i="11"/>
  <c r="AO119" i="11" s="1"/>
  <c r="BB69" i="11"/>
  <c r="GE76" i="18" l="1"/>
  <c r="GF72" i="11"/>
  <c r="AO82" i="18"/>
  <c r="AO91" i="18" s="1"/>
  <c r="BB69" i="18"/>
  <c r="AO83" i="11"/>
  <c r="AO102" i="11"/>
  <c r="AO91" i="11"/>
  <c r="AO120" i="11"/>
  <c r="AO120" i="18" s="1"/>
  <c r="AO119" i="18"/>
  <c r="BC64" i="11"/>
  <c r="GF76" i="11" l="1"/>
  <c r="GF72" i="18"/>
  <c r="GF74" i="11"/>
  <c r="GF74" i="18" s="1"/>
  <c r="BC64" i="18"/>
  <c r="AO83" i="18"/>
  <c r="AO92" i="18" s="1"/>
  <c r="AO102" i="18"/>
  <c r="AO107" i="11"/>
  <c r="AO92" i="11"/>
  <c r="AP79" i="11"/>
  <c r="BC68" i="11"/>
  <c r="GF76" i="18" l="1"/>
  <c r="GG72" i="11"/>
  <c r="AP79" i="18"/>
  <c r="AP86" i="18" s="1"/>
  <c r="BC68" i="18"/>
  <c r="AP81" i="11"/>
  <c r="AP86" i="11"/>
  <c r="AP118" i="11" s="1"/>
  <c r="AP118" i="18" s="1"/>
  <c r="AO114" i="11"/>
  <c r="AO122" i="11"/>
  <c r="AO122" i="18" s="1"/>
  <c r="AO107" i="18"/>
  <c r="BC69" i="11"/>
  <c r="GG74" i="11" l="1"/>
  <c r="GG74" i="18" s="1"/>
  <c r="GG76" i="11"/>
  <c r="GG72" i="18"/>
  <c r="BC69" i="18"/>
  <c r="AP81" i="18"/>
  <c r="AP90" i="18" s="1"/>
  <c r="AO114" i="18"/>
  <c r="AO124" i="11"/>
  <c r="AO124" i="18" s="1"/>
  <c r="AP82" i="11"/>
  <c r="AP82" i="18" s="1"/>
  <c r="AP90" i="11"/>
  <c r="AP119" i="11" s="1"/>
  <c r="AP119" i="18" s="1"/>
  <c r="BD64" i="11"/>
  <c r="GG76" i="18" l="1"/>
  <c r="GH72" i="11"/>
  <c r="BD64" i="18"/>
  <c r="AP83" i="11"/>
  <c r="AP92" i="11" s="1"/>
  <c r="AP120" i="11"/>
  <c r="AP120" i="18" s="1"/>
  <c r="AP91" i="11"/>
  <c r="AP91" i="18"/>
  <c r="AP102" i="11"/>
  <c r="BD68" i="11"/>
  <c r="GH74" i="11" l="1"/>
  <c r="GH74" i="18" s="1"/>
  <c r="GH76" i="11"/>
  <c r="GH72" i="18"/>
  <c r="BD68" i="18"/>
  <c r="AP83" i="18"/>
  <c r="AP92" i="18" s="1"/>
  <c r="AQ79" i="11"/>
  <c r="AQ86" i="11" s="1"/>
  <c r="AQ118" i="11" s="1"/>
  <c r="AQ118" i="18" s="1"/>
  <c r="AP107" i="11"/>
  <c r="AP102" i="18"/>
  <c r="BD69" i="11"/>
  <c r="GH76" i="18" l="1"/>
  <c r="GI72" i="11"/>
  <c r="AQ81" i="11"/>
  <c r="AQ81" i="18" s="1"/>
  <c r="AQ90" i="18" s="1"/>
  <c r="BD69" i="18"/>
  <c r="AQ79" i="18"/>
  <c r="AQ86" i="18" s="1"/>
  <c r="AP122" i="11"/>
  <c r="AP122" i="18" s="1"/>
  <c r="AP114" i="11"/>
  <c r="AP107" i="18"/>
  <c r="BE64" i="11"/>
  <c r="GI76" i="11" l="1"/>
  <c r="GI74" i="11"/>
  <c r="GI74" i="18" s="1"/>
  <c r="GI72" i="18"/>
  <c r="AQ82" i="11"/>
  <c r="AQ91" i="11" s="1"/>
  <c r="AQ90" i="11"/>
  <c r="AQ119" i="11" s="1"/>
  <c r="AQ119" i="18" s="1"/>
  <c r="BE64" i="18"/>
  <c r="AP114" i="18"/>
  <c r="AP124" i="11"/>
  <c r="AP124" i="18" s="1"/>
  <c r="BE68" i="11"/>
  <c r="AQ82" i="18" l="1"/>
  <c r="AQ91" i="18" s="1"/>
  <c r="AQ83" i="11"/>
  <c r="AQ92" i="11" s="1"/>
  <c r="AQ102" i="11"/>
  <c r="AQ102" i="18" s="1"/>
  <c r="GJ72" i="11"/>
  <c r="GI76" i="18"/>
  <c r="AQ120" i="11"/>
  <c r="AQ120" i="18" s="1"/>
  <c r="BE68" i="18"/>
  <c r="BE69" i="11"/>
  <c r="AQ83" i="18" l="1"/>
  <c r="AQ92" i="18" s="1"/>
  <c r="AQ107" i="11"/>
  <c r="AQ122" i="11" s="1"/>
  <c r="AQ122" i="18" s="1"/>
  <c r="AR79" i="11"/>
  <c r="AR86" i="11" s="1"/>
  <c r="AR118" i="11" s="1"/>
  <c r="GJ72" i="18"/>
  <c r="GJ74" i="11"/>
  <c r="GJ74" i="18" s="1"/>
  <c r="GJ76" i="11"/>
  <c r="GJ76" i="18" s="1"/>
  <c r="BE69" i="18"/>
  <c r="BF64" i="11"/>
  <c r="AR79" i="18" l="1"/>
  <c r="AR86" i="18" s="1"/>
  <c r="AR81" i="11"/>
  <c r="AR81" i="18" s="1"/>
  <c r="AR90" i="18" s="1"/>
  <c r="AQ114" i="11"/>
  <c r="AQ124" i="11" s="1"/>
  <c r="AQ124" i="18" s="1"/>
  <c r="AQ107" i="18"/>
  <c r="BF64" i="18"/>
  <c r="AR118" i="18"/>
  <c r="BF68" i="11"/>
  <c r="AQ114" i="18" l="1"/>
  <c r="AR82" i="11"/>
  <c r="AR102" i="11" s="1"/>
  <c r="AR107" i="11" s="1"/>
  <c r="AR90" i="11"/>
  <c r="AR119" i="11" s="1"/>
  <c r="AR119" i="18" s="1"/>
  <c r="BF68" i="18"/>
  <c r="BF69" i="11"/>
  <c r="AR102" i="18" l="1"/>
  <c r="AR83" i="11"/>
  <c r="AR92" i="11" s="1"/>
  <c r="AR91" i="11"/>
  <c r="AR82" i="18"/>
  <c r="AR91" i="18" s="1"/>
  <c r="AR120" i="11"/>
  <c r="AR120" i="18" s="1"/>
  <c r="BF69" i="18"/>
  <c r="AR114" i="11"/>
  <c r="AR107" i="18"/>
  <c r="BG64" i="11"/>
  <c r="AS79" i="11" l="1"/>
  <c r="AS81" i="11" s="1"/>
  <c r="AS81" i="18" s="1"/>
  <c r="AS90" i="18" s="1"/>
  <c r="AR83" i="18"/>
  <c r="AR92" i="18" s="1"/>
  <c r="AR122" i="11"/>
  <c r="AR122" i="18" s="1"/>
  <c r="BG64" i="18"/>
  <c r="AR114" i="18"/>
  <c r="AR124" i="11"/>
  <c r="AR124" i="18" s="1"/>
  <c r="BG68" i="11"/>
  <c r="AS90" i="11" l="1"/>
  <c r="AS119" i="11" s="1"/>
  <c r="AS86" i="11"/>
  <c r="AS118" i="11" s="1"/>
  <c r="AS118" i="18" s="1"/>
  <c r="AS82" i="11"/>
  <c r="AS82" i="18" s="1"/>
  <c r="AS91" i="18" s="1"/>
  <c r="AS79" i="18"/>
  <c r="AS86" i="18" s="1"/>
  <c r="BG68" i="18"/>
  <c r="AS119" i="18"/>
  <c r="BG69" i="11"/>
  <c r="AS91" i="11" l="1"/>
  <c r="AS83" i="11"/>
  <c r="AT79" i="11" s="1"/>
  <c r="AS102" i="11"/>
  <c r="AS107" i="11" s="1"/>
  <c r="AS120" i="11"/>
  <c r="AS120" i="18" s="1"/>
  <c r="AS83" i="18"/>
  <c r="AS92" i="18" s="1"/>
  <c r="BG69" i="18"/>
  <c r="AS102" i="18"/>
  <c r="BH64" i="11"/>
  <c r="AS92" i="11" l="1"/>
  <c r="BH64" i="18"/>
  <c r="AT79" i="18"/>
  <c r="AT86" i="18" s="1"/>
  <c r="AS122" i="11"/>
  <c r="AS122" i="18" s="1"/>
  <c r="AS114" i="11"/>
  <c r="AS107" i="18"/>
  <c r="AT86" i="11"/>
  <c r="AT118" i="11" s="1"/>
  <c r="AT118" i="18" s="1"/>
  <c r="AT81" i="11"/>
  <c r="BH68" i="11"/>
  <c r="BH68" i="18" l="1"/>
  <c r="AT81" i="18"/>
  <c r="AT90" i="18" s="1"/>
  <c r="AT82" i="11"/>
  <c r="AT90" i="11"/>
  <c r="AT119" i="11" s="1"/>
  <c r="AT119" i="18" s="1"/>
  <c r="AS124" i="11"/>
  <c r="AS124" i="18" s="1"/>
  <c r="AS114" i="18"/>
  <c r="BH69" i="11"/>
  <c r="AT82" i="18" l="1"/>
  <c r="AT91" i="18" s="1"/>
  <c r="BH69" i="18"/>
  <c r="AT102" i="11"/>
  <c r="AT91" i="11"/>
  <c r="AT83" i="11"/>
  <c r="AT120" i="11"/>
  <c r="AT120" i="18" s="1"/>
  <c r="BI64" i="11"/>
  <c r="AT83" i="18" l="1"/>
  <c r="AT92" i="18" s="1"/>
  <c r="BI64" i="18"/>
  <c r="AU79" i="11"/>
  <c r="AT92" i="11"/>
  <c r="AT102" i="18"/>
  <c r="AT107" i="11"/>
  <c r="BI68" i="11"/>
  <c r="AU79" i="18" l="1"/>
  <c r="AU86" i="18" s="1"/>
  <c r="BI68" i="18"/>
  <c r="AT107" i="18"/>
  <c r="AT114" i="11"/>
  <c r="AT122" i="11"/>
  <c r="AT122" i="18" s="1"/>
  <c r="AU81" i="11"/>
  <c r="AU86" i="11"/>
  <c r="AU118" i="11" s="1"/>
  <c r="AU118" i="18" s="1"/>
  <c r="BI69" i="11"/>
  <c r="BI69" i="18" l="1"/>
  <c r="AU81" i="18"/>
  <c r="AU90" i="18" s="1"/>
  <c r="AU90" i="11"/>
  <c r="AU119" i="11" s="1"/>
  <c r="AU82" i="11"/>
  <c r="AT114" i="18"/>
  <c r="AT124" i="11"/>
  <c r="AT124" i="18" s="1"/>
  <c r="BJ64" i="11"/>
  <c r="BJ64" i="18" l="1"/>
  <c r="AU82" i="18"/>
  <c r="AU91" i="18" s="1"/>
  <c r="AU120" i="11"/>
  <c r="AU120" i="18" s="1"/>
  <c r="AU119" i="18"/>
  <c r="AU102" i="11"/>
  <c r="AU91" i="11"/>
  <c r="AU83" i="11"/>
  <c r="BJ68" i="11"/>
  <c r="BJ68" i="18" l="1"/>
  <c r="AU83" i="18"/>
  <c r="AU92" i="18" s="1"/>
  <c r="AU107" i="11"/>
  <c r="AU102" i="18"/>
  <c r="AV79" i="11"/>
  <c r="AU92" i="11"/>
  <c r="BJ69" i="11"/>
  <c r="AV79" i="18" l="1"/>
  <c r="AV86" i="18" s="1"/>
  <c r="BJ69" i="18"/>
  <c r="AV86" i="11"/>
  <c r="AV118" i="11" s="1"/>
  <c r="AV81" i="11"/>
  <c r="AV81" i="18" s="1"/>
  <c r="AU114" i="11"/>
  <c r="AU107" i="18"/>
  <c r="AU122" i="11"/>
  <c r="AU122" i="18" s="1"/>
  <c r="BK64" i="11"/>
  <c r="BK64" i="18" l="1"/>
  <c r="AV82" i="11"/>
  <c r="AV91" i="11" s="1"/>
  <c r="AU124" i="11"/>
  <c r="AU124" i="18" s="1"/>
  <c r="AU114" i="18"/>
  <c r="AV90" i="18"/>
  <c r="AV90" i="11"/>
  <c r="AV119" i="11" s="1"/>
  <c r="AV119" i="18" s="1"/>
  <c r="AV118" i="18"/>
  <c r="BK68" i="11"/>
  <c r="AV83" i="11" l="1"/>
  <c r="AV92" i="11" s="1"/>
  <c r="AV102" i="11"/>
  <c r="AV107" i="11" s="1"/>
  <c r="BK68" i="18"/>
  <c r="AV82" i="18"/>
  <c r="AV91" i="18" s="1"/>
  <c r="AV120" i="11"/>
  <c r="AV120" i="18" s="1"/>
  <c r="AV102" i="18"/>
  <c r="BK69" i="11"/>
  <c r="AW79" i="11" l="1"/>
  <c r="AW86" i="11" s="1"/>
  <c r="AW118" i="11" s="1"/>
  <c r="AV83" i="18"/>
  <c r="AV92" i="18" s="1"/>
  <c r="BK69" i="18"/>
  <c r="AV114" i="11"/>
  <c r="AV122" i="11"/>
  <c r="AV122" i="18" s="1"/>
  <c r="AV107" i="18"/>
  <c r="BL64" i="11"/>
  <c r="AW81" i="11" l="1"/>
  <c r="AW81" i="18" s="1"/>
  <c r="AW90" i="18" s="1"/>
  <c r="AW79" i="18"/>
  <c r="AW86" i="18" s="1"/>
  <c r="BL64" i="18"/>
  <c r="AW118" i="18"/>
  <c r="AV114" i="18"/>
  <c r="AV124" i="11"/>
  <c r="AV124" i="18" s="1"/>
  <c r="BL68" i="11"/>
  <c r="AW90" i="11" l="1"/>
  <c r="AW119" i="11" s="1"/>
  <c r="AW119" i="18" s="1"/>
  <c r="AW82" i="11"/>
  <c r="AW91" i="11" s="1"/>
  <c r="BL68" i="18"/>
  <c r="BL69" i="11"/>
  <c r="AW120" i="11" l="1"/>
  <c r="AW120" i="18" s="1"/>
  <c r="AW83" i="11"/>
  <c r="AW92" i="11" s="1"/>
  <c r="AW82" i="18"/>
  <c r="AW91" i="18" s="1"/>
  <c r="AW102" i="11"/>
  <c r="AW107" i="11" s="1"/>
  <c r="AW114" i="11" s="1"/>
  <c r="BL69" i="18"/>
  <c r="BM64" i="11"/>
  <c r="AW107" i="18" l="1"/>
  <c r="AW83" i="18"/>
  <c r="AW92" i="18" s="1"/>
  <c r="AW122" i="11"/>
  <c r="AW122" i="18" s="1"/>
  <c r="AX79" i="11"/>
  <c r="AX79" i="18" s="1"/>
  <c r="AX86" i="18" s="1"/>
  <c r="AW102" i="18"/>
  <c r="BM64" i="18"/>
  <c r="AW124" i="11"/>
  <c r="AW124" i="18" s="1"/>
  <c r="AW114" i="18"/>
  <c r="BM68" i="11"/>
  <c r="AX81" i="11" l="1"/>
  <c r="AX90" i="11" s="1"/>
  <c r="AX119" i="11" s="1"/>
  <c r="AX86" i="11"/>
  <c r="AX118" i="11" s="1"/>
  <c r="AX118" i="18" s="1"/>
  <c r="BM68" i="18"/>
  <c r="AX81" i="18"/>
  <c r="AX90" i="18" s="1"/>
  <c r="AX119" i="18"/>
  <c r="BM69" i="11"/>
  <c r="AX82" i="11" l="1"/>
  <c r="AX91" i="11" s="1"/>
  <c r="AX120" i="11"/>
  <c r="AX120" i="18" s="1"/>
  <c r="BM69" i="18"/>
  <c r="AX82" i="18"/>
  <c r="AX91" i="18" s="1"/>
  <c r="BN64" i="11"/>
  <c r="AX102" i="11" l="1"/>
  <c r="AX102" i="18" s="1"/>
  <c r="AX83" i="11"/>
  <c r="AX83" i="18" s="1"/>
  <c r="AX92" i="18" s="1"/>
  <c r="BN64" i="18"/>
  <c r="BN68" i="11"/>
  <c r="AX107" i="11" l="1"/>
  <c r="AX122" i="11" s="1"/>
  <c r="AX122" i="18" s="1"/>
  <c r="AY79" i="11"/>
  <c r="AY86" i="11" s="1"/>
  <c r="AY118" i="11" s="1"/>
  <c r="AY118" i="18" s="1"/>
  <c r="AX92" i="11"/>
  <c r="AY79" i="18"/>
  <c r="AY86" i="18" s="1"/>
  <c r="AX107" i="18"/>
  <c r="BN68" i="18"/>
  <c r="BN69" i="11"/>
  <c r="AX114" i="11" l="1"/>
  <c r="AX124" i="11" s="1"/>
  <c r="AX124" i="18" s="1"/>
  <c r="AY81" i="11"/>
  <c r="AY81" i="18" s="1"/>
  <c r="AY90" i="18" s="1"/>
  <c r="AX114" i="18"/>
  <c r="BN69" i="18"/>
  <c r="AY119" i="18"/>
  <c r="BO64" i="11"/>
  <c r="AY82" i="11" l="1"/>
  <c r="AY82" i="18" s="1"/>
  <c r="AY91" i="18" s="1"/>
  <c r="AY90" i="11"/>
  <c r="AY119" i="11" s="1"/>
  <c r="AY120" i="11" s="1"/>
  <c r="AY120" i="18" s="1"/>
  <c r="AY83" i="18"/>
  <c r="AY92" i="18" s="1"/>
  <c r="BO64" i="18"/>
  <c r="AY102" i="18"/>
  <c r="BO68" i="11"/>
  <c r="AY83" i="11" l="1"/>
  <c r="AZ79" i="11" s="1"/>
  <c r="AZ81" i="11" s="1"/>
  <c r="AZ81" i="18" s="1"/>
  <c r="AY91" i="11"/>
  <c r="AY102" i="11"/>
  <c r="AY107" i="11" s="1"/>
  <c r="AY114" i="11" s="1"/>
  <c r="BO68" i="18"/>
  <c r="AZ79" i="18"/>
  <c r="AZ86" i="18" s="1"/>
  <c r="AY107" i="18"/>
  <c r="BO69" i="11"/>
  <c r="AZ86" i="11" l="1"/>
  <c r="AZ118" i="11" s="1"/>
  <c r="AY122" i="11"/>
  <c r="AY122" i="18" s="1"/>
  <c r="AY92" i="11"/>
  <c r="BO69" i="18"/>
  <c r="AZ82" i="11"/>
  <c r="AZ83" i="11" s="1"/>
  <c r="AY114" i="18"/>
  <c r="AY124" i="11"/>
  <c r="AY124" i="18" s="1"/>
  <c r="AZ118" i="18"/>
  <c r="AZ90" i="18"/>
  <c r="AZ90" i="11"/>
  <c r="AZ119" i="11" s="1"/>
  <c r="AZ119" i="18" s="1"/>
  <c r="BP64" i="11"/>
  <c r="BP64" i="18" l="1"/>
  <c r="AZ82" i="18"/>
  <c r="AZ91" i="18" s="1"/>
  <c r="AZ83" i="18"/>
  <c r="AZ92" i="18" s="1"/>
  <c r="AZ91" i="11"/>
  <c r="AZ102" i="11"/>
  <c r="AZ107" i="11" s="1"/>
  <c r="AZ120" i="11"/>
  <c r="AZ120" i="18" s="1"/>
  <c r="AZ92" i="11"/>
  <c r="BA79" i="11"/>
  <c r="BP68" i="11"/>
  <c r="BA79" i="18" l="1"/>
  <c r="BA86" i="18" s="1"/>
  <c r="BP68" i="18"/>
  <c r="AZ102" i="18"/>
  <c r="BA86" i="11"/>
  <c r="BA118" i="11" s="1"/>
  <c r="BA118" i="18" s="1"/>
  <c r="BA81" i="11"/>
  <c r="AZ122" i="11"/>
  <c r="AZ122" i="18" s="1"/>
  <c r="AZ114" i="11"/>
  <c r="AZ107" i="18"/>
  <c r="BP69" i="11"/>
  <c r="BA81" i="18" l="1"/>
  <c r="BA90" i="18" s="1"/>
  <c r="BP69" i="18"/>
  <c r="AZ124" i="11"/>
  <c r="AZ124" i="18" s="1"/>
  <c r="AZ114" i="18"/>
  <c r="BA90" i="11"/>
  <c r="BA119" i="11" s="1"/>
  <c r="BA82" i="11"/>
  <c r="BQ64" i="11"/>
  <c r="BQ64" i="18" l="1"/>
  <c r="BA82" i="18"/>
  <c r="BA91" i="18" s="1"/>
  <c r="BA91" i="11"/>
  <c r="BA102" i="11"/>
  <c r="BA83" i="11"/>
  <c r="BA119" i="18"/>
  <c r="BA120" i="11"/>
  <c r="BA120" i="18" s="1"/>
  <c r="BQ68" i="11"/>
  <c r="BA83" i="18" l="1"/>
  <c r="BA92" i="18" s="1"/>
  <c r="BQ68" i="18"/>
  <c r="BB79" i="11"/>
  <c r="BA92" i="11"/>
  <c r="BA102" i="18"/>
  <c r="BA107" i="11"/>
  <c r="BQ69" i="11"/>
  <c r="BB79" i="18" l="1"/>
  <c r="BB86" i="18" s="1"/>
  <c r="BQ69" i="18"/>
  <c r="BA107" i="18"/>
  <c r="BA122" i="11"/>
  <c r="BA122" i="18" s="1"/>
  <c r="BA114" i="11"/>
  <c r="BB86" i="11"/>
  <c r="BB118" i="11" s="1"/>
  <c r="BB118" i="18" s="1"/>
  <c r="BB81" i="11"/>
  <c r="BR64" i="11"/>
  <c r="BR64" i="18" l="1"/>
  <c r="BB81" i="18"/>
  <c r="BB90" i="18" s="1"/>
  <c r="BB82" i="11"/>
  <c r="BB90" i="11"/>
  <c r="BB119" i="11" s="1"/>
  <c r="BB119" i="18" s="1"/>
  <c r="BA114" i="18"/>
  <c r="BA124" i="11"/>
  <c r="BA124" i="18" s="1"/>
  <c r="BR68" i="11"/>
  <c r="BB82" i="18" l="1"/>
  <c r="BB91" i="18" s="1"/>
  <c r="BR68" i="18"/>
  <c r="BB120" i="11"/>
  <c r="BB120" i="18" s="1"/>
  <c r="BB102" i="11"/>
  <c r="BB91" i="11"/>
  <c r="BB83" i="11"/>
  <c r="BR69" i="11"/>
  <c r="BR69" i="18" l="1"/>
  <c r="BB83" i="18"/>
  <c r="BB92" i="18" s="1"/>
  <c r="BB92" i="11"/>
  <c r="BC79" i="11"/>
  <c r="BB107" i="11"/>
  <c r="BB102" i="18"/>
  <c r="BS64" i="11"/>
  <c r="BC79" i="18" l="1"/>
  <c r="BC86" i="18" s="1"/>
  <c r="BS64" i="18"/>
  <c r="BB122" i="11"/>
  <c r="BB122" i="18" s="1"/>
  <c r="BB114" i="11"/>
  <c r="BB107" i="18"/>
  <c r="BC86" i="11"/>
  <c r="BC118" i="11" s="1"/>
  <c r="BC118" i="18" s="1"/>
  <c r="BC81" i="11"/>
  <c r="BS68" i="11"/>
  <c r="BC81" i="18" l="1"/>
  <c r="BC90" i="18" s="1"/>
  <c r="BS68" i="18"/>
  <c r="BB124" i="11"/>
  <c r="BB124" i="18" s="1"/>
  <c r="BB114" i="18"/>
  <c r="BC82" i="11"/>
  <c r="BC90" i="11"/>
  <c r="BC119" i="11" s="1"/>
  <c r="BS69" i="11"/>
  <c r="BC82" i="18" l="1"/>
  <c r="BC91" i="18" s="1"/>
  <c r="BS69" i="18"/>
  <c r="BC83" i="11"/>
  <c r="BC102" i="11"/>
  <c r="BC91" i="11"/>
  <c r="BC120" i="11"/>
  <c r="BC120" i="18" s="1"/>
  <c r="BC119" i="18"/>
  <c r="BT64" i="11"/>
  <c r="BC83" i="18" l="1"/>
  <c r="BC92" i="18" s="1"/>
  <c r="BT64" i="18"/>
  <c r="BC102" i="18"/>
  <c r="BC107" i="11"/>
  <c r="BC92" i="11"/>
  <c r="BD79" i="11"/>
  <c r="BT68" i="11"/>
  <c r="BT68" i="18" l="1"/>
  <c r="BD79" i="18"/>
  <c r="BD86" i="18" s="1"/>
  <c r="BD81" i="11"/>
  <c r="BD86" i="11"/>
  <c r="BD118" i="11" s="1"/>
  <c r="BD118" i="18" s="1"/>
  <c r="BC107" i="18"/>
  <c r="BC122" i="11"/>
  <c r="BC122" i="18" s="1"/>
  <c r="BC114" i="11"/>
  <c r="BT69" i="11"/>
  <c r="BD81" i="18" l="1"/>
  <c r="BD90" i="18" s="1"/>
  <c r="BT69" i="18"/>
  <c r="BD90" i="11"/>
  <c r="BD119" i="11" s="1"/>
  <c r="BD82" i="11"/>
  <c r="BD82" i="18" s="1"/>
  <c r="BC114" i="18"/>
  <c r="BC124" i="11"/>
  <c r="BC124" i="18" s="1"/>
  <c r="BU64" i="11"/>
  <c r="BU64" i="18" l="1"/>
  <c r="BD83" i="11"/>
  <c r="BD92" i="11" s="1"/>
  <c r="BD91" i="11"/>
  <c r="BD102" i="11"/>
  <c r="BD91" i="18"/>
  <c r="BD119" i="18"/>
  <c r="BD120" i="11"/>
  <c r="BD120" i="18" s="1"/>
  <c r="BU68" i="11"/>
  <c r="BE79" i="11" l="1"/>
  <c r="BE79" i="18" s="1"/>
  <c r="BE86" i="18" s="1"/>
  <c r="BD83" i="18"/>
  <c r="BD92" i="18" s="1"/>
  <c r="BU68" i="18"/>
  <c r="BD102" i="18"/>
  <c r="BD107" i="11"/>
  <c r="BU69" i="11"/>
  <c r="BE86" i="11" l="1"/>
  <c r="BE118" i="11" s="1"/>
  <c r="BE118" i="18" s="1"/>
  <c r="BE81" i="11"/>
  <c r="BE90" i="11" s="1"/>
  <c r="BE119" i="11" s="1"/>
  <c r="BU69" i="18"/>
  <c r="BD122" i="11"/>
  <c r="BD122" i="18" s="1"/>
  <c r="BD107" i="18"/>
  <c r="BD114" i="11"/>
  <c r="BV64" i="11"/>
  <c r="BE82" i="11" l="1"/>
  <c r="BE83" i="11" s="1"/>
  <c r="BE81" i="18"/>
  <c r="BE90" i="18" s="1"/>
  <c r="BV64" i="18"/>
  <c r="BD114" i="18"/>
  <c r="BD124" i="11"/>
  <c r="BD124" i="18" s="1"/>
  <c r="BE119" i="18"/>
  <c r="BE120" i="11"/>
  <c r="BE120" i="18" s="1"/>
  <c r="BV68" i="11"/>
  <c r="BE102" i="11" l="1"/>
  <c r="BE107" i="11" s="1"/>
  <c r="BE91" i="11"/>
  <c r="BE82" i="18"/>
  <c r="BE91" i="18" s="1"/>
  <c r="BV68" i="18"/>
  <c r="BE83" i="18"/>
  <c r="BE92" i="18" s="1"/>
  <c r="BE102" i="18"/>
  <c r="BF79" i="11"/>
  <c r="BE92" i="11"/>
  <c r="BV69" i="11"/>
  <c r="BV69" i="18" l="1"/>
  <c r="BF79" i="18"/>
  <c r="BF86" i="18" s="1"/>
  <c r="BF86" i="11"/>
  <c r="BF118" i="11" s="1"/>
  <c r="BF118" i="18" s="1"/>
  <c r="BF81" i="11"/>
  <c r="BE114" i="11"/>
  <c r="BE107" i="18"/>
  <c r="BE122" i="11"/>
  <c r="BE122" i="18" s="1"/>
  <c r="BW64" i="11"/>
  <c r="BF81" i="18" l="1"/>
  <c r="BF90" i="18" s="1"/>
  <c r="BW64" i="18"/>
  <c r="BE114" i="18"/>
  <c r="BE124" i="11"/>
  <c r="BE124" i="18" s="1"/>
  <c r="BF90" i="11"/>
  <c r="BF119" i="11" s="1"/>
  <c r="BF82" i="11"/>
  <c r="BW68" i="11"/>
  <c r="BW68" i="18" s="1"/>
  <c r="BF82" i="18" l="1"/>
  <c r="BF91" i="18" s="1"/>
  <c r="BW69" i="11"/>
  <c r="BF119" i="18"/>
  <c r="BF120" i="11"/>
  <c r="BF120" i="18" s="1"/>
  <c r="BF83" i="11"/>
  <c r="BF91" i="11"/>
  <c r="BF102" i="11"/>
  <c r="BW69" i="18" l="1"/>
  <c r="BF83" i="18"/>
  <c r="BF92" i="18" s="1"/>
  <c r="BF107" i="11"/>
  <c r="BF102" i="18"/>
  <c r="BG79" i="11"/>
  <c r="BF92" i="11"/>
  <c r="BX64" i="11"/>
  <c r="BG79" i="18" l="1"/>
  <c r="BG86" i="18" s="1"/>
  <c r="BX64" i="18"/>
  <c r="BG81" i="11"/>
  <c r="BG86" i="11"/>
  <c r="BG118" i="11" s="1"/>
  <c r="BG118" i="18" s="1"/>
  <c r="BF122" i="11"/>
  <c r="BF122" i="18" s="1"/>
  <c r="BF107" i="18"/>
  <c r="BF114" i="11"/>
  <c r="BX68" i="11"/>
  <c r="BG81" i="18" l="1"/>
  <c r="BG90" i="18" s="1"/>
  <c r="BX68" i="18"/>
  <c r="BG90" i="11"/>
  <c r="BG119" i="11" s="1"/>
  <c r="BG82" i="11"/>
  <c r="BF124" i="11"/>
  <c r="BF124" i="18" s="1"/>
  <c r="BF114" i="18"/>
  <c r="BX69" i="11"/>
  <c r="BG82" i="18" l="1"/>
  <c r="BG91" i="18" s="1"/>
  <c r="BX69" i="18"/>
  <c r="BG91" i="11"/>
  <c r="BG83" i="11"/>
  <c r="BG102" i="11"/>
  <c r="BG120" i="11"/>
  <c r="BG120" i="18" s="1"/>
  <c r="BG119" i="18"/>
  <c r="BY64" i="11"/>
  <c r="BY64" i="18" l="1"/>
  <c r="BG83" i="18"/>
  <c r="BG92" i="18" s="1"/>
  <c r="BG102" i="18"/>
  <c r="BG107" i="11"/>
  <c r="BG92" i="11"/>
  <c r="BH79" i="11"/>
  <c r="BY68" i="11"/>
  <c r="BY68" i="18" l="1"/>
  <c r="BH79" i="18"/>
  <c r="BH86" i="18" s="1"/>
  <c r="BG122" i="11"/>
  <c r="BG122" i="18" s="1"/>
  <c r="BG114" i="11"/>
  <c r="BG107" i="18"/>
  <c r="BH81" i="11"/>
  <c r="BH86" i="11"/>
  <c r="BH118" i="11" s="1"/>
  <c r="BY69" i="11"/>
  <c r="BY69" i="18" l="1"/>
  <c r="BH81" i="18"/>
  <c r="BH90" i="18" s="1"/>
  <c r="BH118" i="18"/>
  <c r="BH82" i="11"/>
  <c r="BH82" i="18" s="1"/>
  <c r="BH90" i="11"/>
  <c r="BH119" i="11" s="1"/>
  <c r="BH119" i="18" s="1"/>
  <c r="BG124" i="11"/>
  <c r="BG124" i="18" s="1"/>
  <c r="BG114" i="18"/>
  <c r="BZ64" i="11"/>
  <c r="BZ64" i="18" l="1"/>
  <c r="BH83" i="11"/>
  <c r="BH91" i="18"/>
  <c r="BH102" i="11"/>
  <c r="BH91" i="11"/>
  <c r="BH120" i="11"/>
  <c r="BH120" i="18" s="1"/>
  <c r="BZ68" i="11"/>
  <c r="BH83" i="18" l="1"/>
  <c r="BH92" i="18" s="1"/>
  <c r="BZ68" i="18"/>
  <c r="BI79" i="11"/>
  <c r="BI86" i="11" s="1"/>
  <c r="BI118" i="11" s="1"/>
  <c r="BI118" i="18" s="1"/>
  <c r="BH92" i="11"/>
  <c r="BH107" i="11"/>
  <c r="BH102" i="18"/>
  <c r="BZ69" i="11"/>
  <c r="BI79" i="18" l="1"/>
  <c r="BI86" i="18" s="1"/>
  <c r="BZ69" i="18"/>
  <c r="BI81" i="11"/>
  <c r="BI82" i="11" s="1"/>
  <c r="BH122" i="11"/>
  <c r="BH122" i="18" s="1"/>
  <c r="BH114" i="11"/>
  <c r="BH107" i="18"/>
  <c r="CA64" i="11"/>
  <c r="BI90" i="11" l="1"/>
  <c r="BI119" i="11" s="1"/>
  <c r="BI119" i="18" s="1"/>
  <c r="CA64" i="18"/>
  <c r="BI82" i="18"/>
  <c r="BI91" i="18" s="1"/>
  <c r="BI81" i="18"/>
  <c r="BI90" i="18" s="1"/>
  <c r="BH114" i="18"/>
  <c r="BH124" i="11"/>
  <c r="BH124" i="18" s="1"/>
  <c r="BI91" i="11"/>
  <c r="BI83" i="11"/>
  <c r="BI102" i="11"/>
  <c r="CA68" i="11"/>
  <c r="BI120" i="11" l="1"/>
  <c r="BI120" i="18" s="1"/>
  <c r="CA68" i="18"/>
  <c r="BI83" i="18"/>
  <c r="BI92" i="18" s="1"/>
  <c r="BI102" i="18"/>
  <c r="BI107" i="11"/>
  <c r="BI92" i="11"/>
  <c r="BJ79" i="11"/>
  <c r="CA69" i="11"/>
  <c r="CA69" i="18" l="1"/>
  <c r="BJ79" i="18"/>
  <c r="BJ86" i="18" s="1"/>
  <c r="BJ81" i="11"/>
  <c r="BJ86" i="11"/>
  <c r="BJ118" i="11" s="1"/>
  <c r="BJ118" i="18" s="1"/>
  <c r="BI107" i="18"/>
  <c r="BI122" i="11"/>
  <c r="BI122" i="18" s="1"/>
  <c r="BI114" i="11"/>
  <c r="CB64" i="11"/>
  <c r="BJ81" i="18" l="1"/>
  <c r="BJ90" i="18" s="1"/>
  <c r="CB64" i="18"/>
  <c r="BJ90" i="11"/>
  <c r="BJ119" i="11" s="1"/>
  <c r="BJ82" i="11"/>
  <c r="BI114" i="18"/>
  <c r="BI124" i="11"/>
  <c r="BI124" i="18" s="1"/>
  <c r="CB68" i="11"/>
  <c r="BJ82" i="18" l="1"/>
  <c r="BJ91" i="18" s="1"/>
  <c r="CB68" i="18"/>
  <c r="BJ83" i="11"/>
  <c r="BJ102" i="11"/>
  <c r="BJ91" i="11"/>
  <c r="BJ120" i="11"/>
  <c r="BJ120" i="18" s="1"/>
  <c r="BJ119" i="18"/>
  <c r="CB69" i="11"/>
  <c r="BJ83" i="18" l="1"/>
  <c r="BJ92" i="18" s="1"/>
  <c r="CB69" i="18"/>
  <c r="BJ102" i="18"/>
  <c r="BJ107" i="11"/>
  <c r="BJ92" i="11"/>
  <c r="BK79" i="11"/>
  <c r="CC64" i="11"/>
  <c r="CC64" i="18" l="1"/>
  <c r="BK79" i="18"/>
  <c r="BK86" i="18" s="1"/>
  <c r="BK81" i="11"/>
  <c r="BK86" i="11"/>
  <c r="BK118" i="11" s="1"/>
  <c r="BK118" i="18" s="1"/>
  <c r="BJ122" i="11"/>
  <c r="BJ122" i="18" s="1"/>
  <c r="BJ107" i="18"/>
  <c r="BJ114" i="11"/>
  <c r="CC68" i="11"/>
  <c r="BK81" i="18" l="1"/>
  <c r="BK90" i="18" s="1"/>
  <c r="CC68" i="18"/>
  <c r="BJ124" i="11"/>
  <c r="BJ124" i="18" s="1"/>
  <c r="BJ114" i="18"/>
  <c r="BK82" i="11"/>
  <c r="BK90" i="11"/>
  <c r="BK119" i="11" s="1"/>
  <c r="CC69" i="11"/>
  <c r="BK82" i="18" l="1"/>
  <c r="BK91" i="18" s="1"/>
  <c r="CC69" i="18"/>
  <c r="BK83" i="11"/>
  <c r="BK102" i="11"/>
  <c r="BK91" i="11"/>
  <c r="BK120" i="11"/>
  <c r="BK120" i="18" s="1"/>
  <c r="BK119" i="18"/>
  <c r="CD64" i="11"/>
  <c r="BK83" i="18" l="1"/>
  <c r="BK92" i="18" s="1"/>
  <c r="CD64" i="18"/>
  <c r="BK107" i="11"/>
  <c r="BK102" i="18"/>
  <c r="BL79" i="11"/>
  <c r="BK92" i="11"/>
  <c r="CD68" i="11"/>
  <c r="BL79" i="18" l="1"/>
  <c r="BL86" i="18" s="1"/>
  <c r="CD68" i="18"/>
  <c r="BL86" i="11"/>
  <c r="BL118" i="11" s="1"/>
  <c r="BL118" i="18" s="1"/>
  <c r="BL81" i="11"/>
  <c r="BK122" i="11"/>
  <c r="BK122" i="18" s="1"/>
  <c r="BK107" i="18"/>
  <c r="BK114" i="11"/>
  <c r="CD69" i="11"/>
  <c r="BL81" i="18" l="1"/>
  <c r="BL90" i="18" s="1"/>
  <c r="CD69" i="18"/>
  <c r="BK124" i="11"/>
  <c r="BK124" i="18" s="1"/>
  <c r="BK114" i="18"/>
  <c r="BL82" i="11"/>
  <c r="BL90" i="11"/>
  <c r="BL119" i="11" s="1"/>
  <c r="CE64" i="11"/>
  <c r="BL82" i="18" l="1"/>
  <c r="BL91" i="18" s="1"/>
  <c r="CE64" i="18"/>
  <c r="BL120" i="11"/>
  <c r="BL120" i="18" s="1"/>
  <c r="BL119" i="18"/>
  <c r="BL83" i="11"/>
  <c r="BL91" i="11"/>
  <c r="BL102" i="11"/>
  <c r="CE68" i="11"/>
  <c r="BL83" i="18" l="1"/>
  <c r="BL92" i="18" s="1"/>
  <c r="CE68" i="18"/>
  <c r="BM79" i="11"/>
  <c r="BL92" i="11"/>
  <c r="BL107" i="11"/>
  <c r="BL102" i="18"/>
  <c r="CE69" i="11"/>
  <c r="BM79" i="18" l="1"/>
  <c r="BM86" i="18" s="1"/>
  <c r="CE69" i="18"/>
  <c r="BL107" i="18"/>
  <c r="BL122" i="11"/>
  <c r="BL122" i="18" s="1"/>
  <c r="BL114" i="11"/>
  <c r="BM81" i="11"/>
  <c r="BM86" i="11"/>
  <c r="BM118" i="11" s="1"/>
  <c r="BM118" i="18" s="1"/>
  <c r="CF64" i="11"/>
  <c r="BM81" i="18" l="1"/>
  <c r="BM90" i="18" s="1"/>
  <c r="CF64" i="18"/>
  <c r="BL114" i="18"/>
  <c r="BL124" i="11"/>
  <c r="BL124" i="18" s="1"/>
  <c r="BM82" i="11"/>
  <c r="BM90" i="11"/>
  <c r="BM119" i="11" s="1"/>
  <c r="BM119" i="18" s="1"/>
  <c r="CF68" i="11"/>
  <c r="BM82" i="18" l="1"/>
  <c r="BM91" i="18" s="1"/>
  <c r="CF68" i="18"/>
  <c r="BM83" i="11"/>
  <c r="BM91" i="11"/>
  <c r="BM102" i="11"/>
  <c r="BM120" i="11"/>
  <c r="BM120" i="18" s="1"/>
  <c r="CF69" i="11"/>
  <c r="BM83" i="18" l="1"/>
  <c r="BM92" i="18" s="1"/>
  <c r="CF69" i="18"/>
  <c r="BM107" i="11"/>
  <c r="BM102" i="18"/>
  <c r="BN79" i="11"/>
  <c r="BM92" i="11"/>
  <c r="CG64" i="11"/>
  <c r="BN79" i="18" l="1"/>
  <c r="BN86" i="18" s="1"/>
  <c r="CG64" i="18"/>
  <c r="BN81" i="11"/>
  <c r="BN86" i="11"/>
  <c r="BN118" i="11" s="1"/>
  <c r="BN118" i="18" s="1"/>
  <c r="BM114" i="11"/>
  <c r="BM122" i="11"/>
  <c r="BM122" i="18" s="1"/>
  <c r="BM107" i="18"/>
  <c r="CG68" i="11"/>
  <c r="BN81" i="18" l="1"/>
  <c r="BN90" i="18" s="1"/>
  <c r="CG68" i="18"/>
  <c r="BM114" i="18"/>
  <c r="BM124" i="11"/>
  <c r="BM124" i="18" s="1"/>
  <c r="BN90" i="11"/>
  <c r="BN119" i="11" s="1"/>
  <c r="BN119" i="18" s="1"/>
  <c r="BN82" i="11"/>
  <c r="CG69" i="11"/>
  <c r="BN82" i="18" l="1"/>
  <c r="BN91" i="18" s="1"/>
  <c r="CG69" i="18"/>
  <c r="BN120" i="11"/>
  <c r="BN120" i="18" s="1"/>
  <c r="BN83" i="11"/>
  <c r="BN91" i="11"/>
  <c r="BN102" i="11"/>
  <c r="CH64" i="11"/>
  <c r="BN83" i="18" l="1"/>
  <c r="BN92" i="18" s="1"/>
  <c r="CH64" i="18"/>
  <c r="BN102" i="18"/>
  <c r="BN107" i="11"/>
  <c r="BO79" i="11"/>
  <c r="BN92" i="11"/>
  <c r="CH68" i="11"/>
  <c r="BO79" i="18" l="1"/>
  <c r="BO86" i="18" s="1"/>
  <c r="CH68" i="18"/>
  <c r="BO81" i="11"/>
  <c r="BO86" i="11"/>
  <c r="BO118" i="11" s="1"/>
  <c r="BO118" i="18" s="1"/>
  <c r="BN122" i="11"/>
  <c r="BN122" i="18" s="1"/>
  <c r="BN114" i="11"/>
  <c r="BN107" i="18"/>
  <c r="CH69" i="11"/>
  <c r="BO81" i="18" l="1"/>
  <c r="BO90" i="18" s="1"/>
  <c r="CH69" i="18"/>
  <c r="BN114" i="18"/>
  <c r="BN124" i="11"/>
  <c r="BN124" i="18" s="1"/>
  <c r="BO82" i="11"/>
  <c r="BO90" i="11"/>
  <c r="BO119" i="11" s="1"/>
  <c r="BO119" i="18" s="1"/>
  <c r="CI64" i="11"/>
  <c r="BO82" i="18" l="1"/>
  <c r="BO91" i="18" s="1"/>
  <c r="CI64" i="18"/>
  <c r="BO91" i="11"/>
  <c r="BO102" i="11"/>
  <c r="BO83" i="11"/>
  <c r="BO120" i="11"/>
  <c r="BO120" i="18" s="1"/>
  <c r="CI68" i="11"/>
  <c r="BO83" i="18" l="1"/>
  <c r="BO92" i="18" s="1"/>
  <c r="CI68" i="18"/>
  <c r="BO107" i="11"/>
  <c r="BO102" i="18"/>
  <c r="BO92" i="11"/>
  <c r="BP79" i="11"/>
  <c r="CI69" i="11"/>
  <c r="CI69" i="18" l="1"/>
  <c r="BP79" i="18"/>
  <c r="BP86" i="18" s="1"/>
  <c r="BP86" i="11"/>
  <c r="BP118" i="11" s="1"/>
  <c r="BP118" i="18" s="1"/>
  <c r="BP81" i="11"/>
  <c r="BO114" i="11"/>
  <c r="BO122" i="11"/>
  <c r="BO122" i="18" s="1"/>
  <c r="BO107" i="18"/>
  <c r="CJ64" i="11"/>
  <c r="CJ64" i="18" l="1"/>
  <c r="BP81" i="18"/>
  <c r="BP90" i="18" s="1"/>
  <c r="BO124" i="11"/>
  <c r="BO124" i="18" s="1"/>
  <c r="BO114" i="18"/>
  <c r="BP82" i="11"/>
  <c r="BP90" i="11"/>
  <c r="BP119" i="11" s="1"/>
  <c r="CJ68" i="11"/>
  <c r="BP82" i="18" l="1"/>
  <c r="BP91" i="18" s="1"/>
  <c r="CJ68" i="18"/>
  <c r="BP91" i="11"/>
  <c r="BP83" i="11"/>
  <c r="BP102" i="11"/>
  <c r="BP119" i="18"/>
  <c r="BP120" i="11"/>
  <c r="BP120" i="18" s="1"/>
  <c r="CJ69" i="11"/>
  <c r="CJ69" i="18" s="1"/>
  <c r="BP83" i="18" l="1"/>
  <c r="BP92" i="18" s="1"/>
  <c r="CK64" i="11"/>
  <c r="CK68" i="11" s="1"/>
  <c r="BP102" i="18"/>
  <c r="BP107" i="11"/>
  <c r="BP92" i="11"/>
  <c r="BQ79" i="11"/>
  <c r="CK68" i="18" l="1"/>
  <c r="CK64" i="18"/>
  <c r="BQ79" i="18"/>
  <c r="BQ86" i="18" s="1"/>
  <c r="BQ81" i="11"/>
  <c r="BQ86" i="11"/>
  <c r="BQ118" i="11" s="1"/>
  <c r="BQ118" i="18" s="1"/>
  <c r="BP122" i="11"/>
  <c r="BP122" i="18" s="1"/>
  <c r="BP107" i="18"/>
  <c r="BP114" i="11"/>
  <c r="CK69" i="11"/>
  <c r="CK69" i="18" l="1"/>
  <c r="BQ81" i="18"/>
  <c r="BQ90" i="18" s="1"/>
  <c r="BP124" i="11"/>
  <c r="BP124" i="18" s="1"/>
  <c r="BP114" i="18"/>
  <c r="BQ90" i="11"/>
  <c r="BQ119" i="11" s="1"/>
  <c r="BQ82" i="11"/>
  <c r="CL64" i="11"/>
  <c r="CL64" i="18" l="1"/>
  <c r="BQ82" i="18"/>
  <c r="BQ91" i="18" s="1"/>
  <c r="BQ91" i="11"/>
  <c r="BQ83" i="11"/>
  <c r="BQ102" i="11"/>
  <c r="BQ119" i="18"/>
  <c r="BQ120" i="11"/>
  <c r="BQ120" i="18" s="1"/>
  <c r="CL68" i="11"/>
  <c r="BQ83" i="18" l="1"/>
  <c r="BQ92" i="18" s="1"/>
  <c r="CL68" i="18"/>
  <c r="BQ107" i="11"/>
  <c r="BQ102" i="18"/>
  <c r="BQ92" i="11"/>
  <c r="BR79" i="11"/>
  <c r="CL69" i="11"/>
  <c r="BR79" i="18" l="1"/>
  <c r="BR86" i="18" s="1"/>
  <c r="CL69" i="18"/>
  <c r="BR81" i="11"/>
  <c r="BR86" i="11"/>
  <c r="BR118" i="11" s="1"/>
  <c r="BR118" i="18" s="1"/>
  <c r="BQ122" i="11"/>
  <c r="BQ122" i="18" s="1"/>
  <c r="BQ107" i="18"/>
  <c r="BQ114" i="11"/>
  <c r="CM64" i="11"/>
  <c r="BR81" i="18" l="1"/>
  <c r="BR90" i="18" s="1"/>
  <c r="CM64" i="18"/>
  <c r="BR90" i="11"/>
  <c r="BR119" i="11" s="1"/>
  <c r="BR82" i="11"/>
  <c r="BQ114" i="18"/>
  <c r="BQ124" i="11"/>
  <c r="BQ124" i="18" s="1"/>
  <c r="CM68" i="11"/>
  <c r="BR82" i="18" l="1"/>
  <c r="BR91" i="18" s="1"/>
  <c r="CM68" i="18"/>
  <c r="BR83" i="11"/>
  <c r="BR102" i="11"/>
  <c r="BR91" i="11"/>
  <c r="BR119" i="18"/>
  <c r="BR120" i="11"/>
  <c r="BR120" i="18" s="1"/>
  <c r="CM69" i="11"/>
  <c r="BR83" i="18" l="1"/>
  <c r="BR92" i="18" s="1"/>
  <c r="CM69" i="18"/>
  <c r="BR102" i="18"/>
  <c r="BR107" i="11"/>
  <c r="BS79" i="11"/>
  <c r="BR92" i="11"/>
  <c r="CN64" i="11"/>
  <c r="CN64" i="18" l="1"/>
  <c r="BS79" i="18"/>
  <c r="BS86" i="18" s="1"/>
  <c r="BS86" i="11"/>
  <c r="BS118" i="11" s="1"/>
  <c r="BS118" i="18" s="1"/>
  <c r="BS81" i="11"/>
  <c r="BR122" i="11"/>
  <c r="BR122" i="18" s="1"/>
  <c r="BR114" i="11"/>
  <c r="BR107" i="18"/>
  <c r="CN68" i="11"/>
  <c r="BS81" i="18" l="1"/>
  <c r="BS90" i="18" s="1"/>
  <c r="CN68" i="18"/>
  <c r="BS82" i="11"/>
  <c r="BS90" i="11"/>
  <c r="BS119" i="11" s="1"/>
  <c r="BR114" i="18"/>
  <c r="BR124" i="11"/>
  <c r="BR124" i="18" s="1"/>
  <c r="CN69" i="11"/>
  <c r="BS82" i="18" l="1"/>
  <c r="BS91" i="18" s="1"/>
  <c r="CN69" i="18"/>
  <c r="BS120" i="11"/>
  <c r="BS120" i="18" s="1"/>
  <c r="BS119" i="18"/>
  <c r="BS91" i="11"/>
  <c r="BS102" i="11"/>
  <c r="BS83" i="11"/>
  <c r="CO64" i="11"/>
  <c r="CO64" i="18" l="1"/>
  <c r="BS83" i="18"/>
  <c r="BS92" i="18" s="1"/>
  <c r="BS102" i="18"/>
  <c r="BS107" i="11"/>
  <c r="BS92" i="11"/>
  <c r="BT79" i="11"/>
  <c r="CO68" i="11"/>
  <c r="CO68" i="18" l="1"/>
  <c r="BT79" i="18"/>
  <c r="BT86" i="18" s="1"/>
  <c r="BT86" i="11"/>
  <c r="BT118" i="11" s="1"/>
  <c r="BT118" i="18" s="1"/>
  <c r="BT81" i="11"/>
  <c r="BS107" i="18"/>
  <c r="BS122" i="11"/>
  <c r="BS122" i="18" s="1"/>
  <c r="BS114" i="11"/>
  <c r="CO69" i="11"/>
  <c r="BT81" i="18" l="1"/>
  <c r="BT90" i="18" s="1"/>
  <c r="CO69" i="18"/>
  <c r="BS114" i="18"/>
  <c r="BS124" i="11"/>
  <c r="BS124" i="18" s="1"/>
  <c r="BT90" i="11"/>
  <c r="BT119" i="11" s="1"/>
  <c r="BT82" i="11"/>
  <c r="CP64" i="11"/>
  <c r="BT82" i="18" l="1"/>
  <c r="BT91" i="18" s="1"/>
  <c r="CP64" i="18"/>
  <c r="BT91" i="11"/>
  <c r="BT102" i="11"/>
  <c r="BT83" i="11"/>
  <c r="BT119" i="18"/>
  <c r="BT120" i="11"/>
  <c r="BT120" i="18" s="1"/>
  <c r="CP68" i="11"/>
  <c r="BT83" i="18" l="1"/>
  <c r="BT92" i="18" s="1"/>
  <c r="CP68" i="18"/>
  <c r="BU79" i="11"/>
  <c r="BT92" i="11"/>
  <c r="BT107" i="11"/>
  <c r="BT102" i="18"/>
  <c r="CP69" i="11"/>
  <c r="BU79" i="18" l="1"/>
  <c r="BU86" i="18" s="1"/>
  <c r="CP69" i="18"/>
  <c r="BT122" i="11"/>
  <c r="BT122" i="18" s="1"/>
  <c r="BT107" i="18"/>
  <c r="BT114" i="11"/>
  <c r="BU81" i="11"/>
  <c r="BU86" i="11"/>
  <c r="BU118" i="11" s="1"/>
  <c r="BU118" i="18" s="1"/>
  <c r="CQ64" i="11"/>
  <c r="CQ64" i="18" l="1"/>
  <c r="BU81" i="18"/>
  <c r="BU90" i="18" s="1"/>
  <c r="BT114" i="18"/>
  <c r="BT124" i="11"/>
  <c r="BT124" i="18" s="1"/>
  <c r="BU82" i="11"/>
  <c r="BU90" i="11"/>
  <c r="BU119" i="11" s="1"/>
  <c r="BU119" i="18" s="1"/>
  <c r="CQ68" i="11"/>
  <c r="BU82" i="18" l="1"/>
  <c r="BU91" i="18" s="1"/>
  <c r="CQ68" i="18"/>
  <c r="BU120" i="11"/>
  <c r="BU120" i="18" s="1"/>
  <c r="BU91" i="11"/>
  <c r="BU83" i="11"/>
  <c r="BU102" i="11"/>
  <c r="CQ69" i="11"/>
  <c r="BU83" i="18" l="1"/>
  <c r="BU92" i="18" s="1"/>
  <c r="CQ69" i="18"/>
  <c r="BU102" i="18"/>
  <c r="BU107" i="11"/>
  <c r="BU92" i="11"/>
  <c r="BV79" i="11"/>
  <c r="CR64" i="11"/>
  <c r="CR64" i="18" l="1"/>
  <c r="BV79" i="18"/>
  <c r="BV86" i="18" s="1"/>
  <c r="BV86" i="11"/>
  <c r="BV118" i="11" s="1"/>
  <c r="BV118" i="18" s="1"/>
  <c r="BV81" i="11"/>
  <c r="BU122" i="11"/>
  <c r="BU122" i="18" s="1"/>
  <c r="BU107" i="18"/>
  <c r="BU114" i="11"/>
  <c r="CR68" i="11"/>
  <c r="BV81" i="18" l="1"/>
  <c r="BV90" i="18" s="1"/>
  <c r="CR68" i="18"/>
  <c r="BV90" i="11"/>
  <c r="BV119" i="11" s="1"/>
  <c r="BV82" i="11"/>
  <c r="BU114" i="18"/>
  <c r="BU124" i="11"/>
  <c r="BU124" i="18" s="1"/>
  <c r="CR69" i="11"/>
  <c r="BV82" i="18" l="1"/>
  <c r="BV91" i="18" s="1"/>
  <c r="CR69" i="18"/>
  <c r="BV83" i="11"/>
  <c r="BV91" i="11"/>
  <c r="BV102" i="11"/>
  <c r="BV120" i="11"/>
  <c r="BV120" i="18" s="1"/>
  <c r="BV119" i="18"/>
  <c r="CS64" i="11"/>
  <c r="BV83" i="18" l="1"/>
  <c r="BV92" i="18" s="1"/>
  <c r="CS64" i="18"/>
  <c r="BV102" i="18"/>
  <c r="BV107" i="11"/>
  <c r="BW79" i="11"/>
  <c r="BV92" i="11"/>
  <c r="CS68" i="11"/>
  <c r="CS68" i="18" s="1"/>
  <c r="BW79" i="18" l="1"/>
  <c r="BW86" i="18" s="1"/>
  <c r="CS69" i="11"/>
  <c r="CT64" i="11" s="1"/>
  <c r="BW81" i="11"/>
  <c r="BW86" i="11"/>
  <c r="BW118" i="11" s="1"/>
  <c r="BW118" i="18" s="1"/>
  <c r="BV122" i="11"/>
  <c r="BV122" i="18" s="1"/>
  <c r="BV107" i="18"/>
  <c r="BV114" i="11"/>
  <c r="BW81" i="18" l="1"/>
  <c r="BW90" i="18" s="1"/>
  <c r="CT64" i="18"/>
  <c r="CS69" i="18"/>
  <c r="BV114" i="18"/>
  <c r="BV124" i="11"/>
  <c r="BV124" i="18" s="1"/>
  <c r="BW82" i="11"/>
  <c r="BW90" i="11"/>
  <c r="BW119" i="11" s="1"/>
  <c r="CT68" i="11"/>
  <c r="CT68" i="18" l="1"/>
  <c r="BW82" i="18"/>
  <c r="BW91" i="18" s="1"/>
  <c r="BW120" i="11"/>
  <c r="BW120" i="18" s="1"/>
  <c r="BW119" i="18"/>
  <c r="BW102" i="11"/>
  <c r="BW83" i="11"/>
  <c r="BW91" i="11"/>
  <c r="CT69" i="11"/>
  <c r="BW83" i="18" l="1"/>
  <c r="BW92" i="18" s="1"/>
  <c r="CT69" i="18"/>
  <c r="BW92" i="11"/>
  <c r="BX79" i="11"/>
  <c r="BW102" i="18"/>
  <c r="BW107" i="11"/>
  <c r="CU64" i="11"/>
  <c r="BX79" i="18" l="1"/>
  <c r="BX86" i="18" s="1"/>
  <c r="CU64" i="18"/>
  <c r="BW114" i="11"/>
  <c r="BW122" i="11"/>
  <c r="BW122" i="18" s="1"/>
  <c r="BW107" i="18"/>
  <c r="BX81" i="11"/>
  <c r="BX86" i="11"/>
  <c r="BX118" i="11" s="1"/>
  <c r="BX118" i="18" s="1"/>
  <c r="CU68" i="11"/>
  <c r="CU68" i="18" l="1"/>
  <c r="BX81" i="18"/>
  <c r="BX90" i="18" s="1"/>
  <c r="BX90" i="11"/>
  <c r="BX119" i="11" s="1"/>
  <c r="BX82" i="11"/>
  <c r="BW114" i="18"/>
  <c r="BW124" i="11"/>
  <c r="BW124" i="18" s="1"/>
  <c r="CU69" i="11"/>
  <c r="CU69" i="18" l="1"/>
  <c r="BX82" i="18"/>
  <c r="BX91" i="18" s="1"/>
  <c r="BX102" i="11"/>
  <c r="BX91" i="11"/>
  <c r="BX83" i="11"/>
  <c r="BX119" i="18"/>
  <c r="BX120" i="11"/>
  <c r="BX120" i="18" s="1"/>
  <c r="CV64" i="11"/>
  <c r="BX83" i="18" l="1"/>
  <c r="BX92" i="18" s="1"/>
  <c r="CV64" i="18"/>
  <c r="BX92" i="11"/>
  <c r="BY79" i="11"/>
  <c r="BX102" i="18"/>
  <c r="BX107" i="11"/>
  <c r="CV68" i="11"/>
  <c r="BY79" i="18" l="1"/>
  <c r="BY86" i="18" s="1"/>
  <c r="CV68" i="18"/>
  <c r="BX122" i="11"/>
  <c r="BX122" i="18" s="1"/>
  <c r="BX114" i="11"/>
  <c r="BX107" i="18"/>
  <c r="BY81" i="11"/>
  <c r="BY86" i="11"/>
  <c r="BY118" i="11" s="1"/>
  <c r="BY118" i="18" s="1"/>
  <c r="CV69" i="11"/>
  <c r="CV69" i="18" l="1"/>
  <c r="BY81" i="18"/>
  <c r="BY90" i="18" s="1"/>
  <c r="BY90" i="11"/>
  <c r="BY119" i="11" s="1"/>
  <c r="BY119" i="18" s="1"/>
  <c r="BY82" i="11"/>
  <c r="BX114" i="18"/>
  <c r="BX124" i="11"/>
  <c r="BX124" i="18" s="1"/>
  <c r="G90" i="18"/>
  <c r="CW64" i="11"/>
  <c r="BY82" i="18" l="1"/>
  <c r="BY91" i="18" s="1"/>
  <c r="CW64" i="18"/>
  <c r="BY120" i="11"/>
  <c r="BY120" i="18" s="1"/>
  <c r="BY102" i="11"/>
  <c r="BY83" i="11"/>
  <c r="BY91" i="11"/>
  <c r="CW68" i="11"/>
  <c r="BY83" i="18" l="1"/>
  <c r="BY92" i="18" s="1"/>
  <c r="CW68" i="18"/>
  <c r="BZ79" i="11"/>
  <c r="BY92" i="11"/>
  <c r="BY102" i="18"/>
  <c r="BY107" i="11"/>
  <c r="CW69" i="11"/>
  <c r="CW69" i="18" s="1"/>
  <c r="BZ79" i="18" l="1"/>
  <c r="BZ86" i="18" s="1"/>
  <c r="F1" i="11" a="1"/>
  <c r="F1" i="11" s="1"/>
  <c r="BY107" i="18"/>
  <c r="BY122" i="11"/>
  <c r="BY122" i="18" s="1"/>
  <c r="BY114" i="11"/>
  <c r="BZ81" i="11"/>
  <c r="BZ86" i="11"/>
  <c r="BZ118" i="11" s="1"/>
  <c r="BZ118" i="18" s="1"/>
  <c r="CX64" i="11"/>
  <c r="CX64" i="18" s="1"/>
  <c r="BZ81" i="18" l="1"/>
  <c r="BZ90" i="18" s="1"/>
  <c r="CX69" i="11"/>
  <c r="BY124" i="11"/>
  <c r="BY124" i="18" s="1"/>
  <c r="BY114" i="18"/>
  <c r="BZ82" i="11"/>
  <c r="BZ90" i="11"/>
  <c r="BZ119" i="11" s="1"/>
  <c r="BZ119" i="18" s="1"/>
  <c r="G92" i="18"/>
  <c r="F1" i="18" a="1"/>
  <c r="F1" i="18" s="1"/>
  <c r="CX68" i="11"/>
  <c r="BZ82" i="18" l="1"/>
  <c r="BZ91" i="18" s="1"/>
  <c r="CX69" i="18"/>
  <c r="CX68" i="18"/>
  <c r="BZ83" i="11"/>
  <c r="BZ91" i="11"/>
  <c r="BZ102" i="11"/>
  <c r="BZ120" i="11"/>
  <c r="BZ120" i="18" s="1"/>
  <c r="CY64" i="11"/>
  <c r="BZ83" i="18" l="1"/>
  <c r="BZ92" i="18" s="1"/>
  <c r="CY64" i="18"/>
  <c r="BZ102" i="18"/>
  <c r="BZ107" i="11"/>
  <c r="CA79" i="11"/>
  <c r="BZ92" i="11"/>
  <c r="CY68" i="11"/>
  <c r="CY69" i="11"/>
  <c r="CA79" i="18" l="1"/>
  <c r="CA86" i="18" s="1"/>
  <c r="CY69" i="18"/>
  <c r="CY68" i="18"/>
  <c r="CA81" i="11"/>
  <c r="CA86" i="11"/>
  <c r="CA118" i="11" s="1"/>
  <c r="CA118" i="18" s="1"/>
  <c r="BZ122" i="11"/>
  <c r="BZ122" i="18" s="1"/>
  <c r="BZ114" i="11"/>
  <c r="BZ107" i="18"/>
  <c r="CZ64" i="11"/>
  <c r="CA81" i="18" l="1"/>
  <c r="CA90" i="18" s="1"/>
  <c r="CZ64" i="18"/>
  <c r="BZ114" i="18"/>
  <c r="BZ124" i="11"/>
  <c r="BZ124" i="18" s="1"/>
  <c r="CA90" i="11"/>
  <c r="CA119" i="11" s="1"/>
  <c r="CA119" i="18" s="1"/>
  <c r="CA82" i="11"/>
  <c r="CZ68" i="11"/>
  <c r="CA82" i="18" l="1"/>
  <c r="CA91" i="18" s="1"/>
  <c r="CZ68" i="18"/>
  <c r="CA102" i="11"/>
  <c r="CA91" i="11"/>
  <c r="CA83" i="11"/>
  <c r="CA120" i="11"/>
  <c r="CA120" i="18" s="1"/>
  <c r="CZ69" i="11"/>
  <c r="CZ69" i="18" l="1"/>
  <c r="CA83" i="18"/>
  <c r="CA92" i="18" s="1"/>
  <c r="CA92" i="11"/>
  <c r="CB79" i="11"/>
  <c r="CA107" i="11"/>
  <c r="CA102" i="18"/>
  <c r="DA64" i="11"/>
  <c r="CB79" i="18" l="1"/>
  <c r="CB86" i="18" s="1"/>
  <c r="DA64" i="18"/>
  <c r="CB86" i="11"/>
  <c r="CB118" i="11" s="1"/>
  <c r="CB118" i="18" s="1"/>
  <c r="CB81" i="11"/>
  <c r="CA107" i="18"/>
  <c r="CA122" i="11"/>
  <c r="CA122" i="18" s="1"/>
  <c r="CA114" i="11"/>
  <c r="DA68" i="11"/>
  <c r="CB81" i="18" l="1"/>
  <c r="CB90" i="18" s="1"/>
  <c r="DA68" i="18"/>
  <c r="CB90" i="11"/>
  <c r="CB119" i="11" s="1"/>
  <c r="CB82" i="11"/>
  <c r="CA114" i="18"/>
  <c r="CA124" i="11"/>
  <c r="CA124" i="18" s="1"/>
  <c r="DA69" i="11"/>
  <c r="CB82" i="18" l="1"/>
  <c r="CB91" i="18" s="1"/>
  <c r="DA69" i="18"/>
  <c r="CB83" i="11"/>
  <c r="CB91" i="11"/>
  <c r="CB102" i="11"/>
  <c r="CB120" i="11"/>
  <c r="CB120" i="18" s="1"/>
  <c r="CB119" i="18"/>
  <c r="DB64" i="11"/>
  <c r="CB83" i="18" l="1"/>
  <c r="CB92" i="18" s="1"/>
  <c r="DB64" i="18"/>
  <c r="CB102" i="18"/>
  <c r="CB107" i="11"/>
  <c r="CB92" i="11"/>
  <c r="CC79" i="11"/>
  <c r="DB68" i="11"/>
  <c r="DB68" i="18" l="1"/>
  <c r="CC79" i="18"/>
  <c r="CC86" i="18" s="1"/>
  <c r="CC81" i="11"/>
  <c r="CC86" i="11"/>
  <c r="CC118" i="11" s="1"/>
  <c r="CC118" i="18" s="1"/>
  <c r="CB107" i="18"/>
  <c r="CB122" i="11"/>
  <c r="CB122" i="18" s="1"/>
  <c r="CB114" i="11"/>
  <c r="DB69" i="11"/>
  <c r="DB69" i="18" l="1"/>
  <c r="CC81" i="18"/>
  <c r="CC90" i="18" s="1"/>
  <c r="CB114" i="18"/>
  <c r="CB124" i="11"/>
  <c r="CB124" i="18" s="1"/>
  <c r="CC82" i="11"/>
  <c r="CC90" i="11"/>
  <c r="CC119" i="11" s="1"/>
  <c r="DC64" i="11"/>
  <c r="CC82" i="18" l="1"/>
  <c r="CC91" i="18" s="1"/>
  <c r="DC64" i="18"/>
  <c r="CC102" i="11"/>
  <c r="CC83" i="11"/>
  <c r="CC91" i="11"/>
  <c r="CC119" i="18"/>
  <c r="CC120" i="11"/>
  <c r="CC120" i="18" s="1"/>
  <c r="DC68" i="11"/>
  <c r="CC83" i="18" l="1"/>
  <c r="CC92" i="18" s="1"/>
  <c r="DC68" i="18"/>
  <c r="CD79" i="11"/>
  <c r="CC92" i="11"/>
  <c r="CC107" i="11"/>
  <c r="CC102" i="18"/>
  <c r="DC69" i="11"/>
  <c r="DC69" i="18" l="1"/>
  <c r="CD79" i="18"/>
  <c r="CD86" i="18" s="1"/>
  <c r="CC107" i="18"/>
  <c r="CC114" i="11"/>
  <c r="CC122" i="11"/>
  <c r="CC122" i="18" s="1"/>
  <c r="CD86" i="11"/>
  <c r="CD118" i="11" s="1"/>
  <c r="CD81" i="11"/>
  <c r="DD64" i="11"/>
  <c r="DD64" i="18" l="1"/>
  <c r="CD81" i="18"/>
  <c r="CD90" i="18" s="1"/>
  <c r="CD82" i="11"/>
  <c r="CD90" i="11"/>
  <c r="CD119" i="11" s="1"/>
  <c r="CD119" i="18" s="1"/>
  <c r="CC114" i="18"/>
  <c r="CC124" i="11"/>
  <c r="CD118" i="18"/>
  <c r="DD68" i="11"/>
  <c r="CD82" i="18" l="1"/>
  <c r="CD91" i="18" s="1"/>
  <c r="DD68" i="18"/>
  <c r="CD120" i="11"/>
  <c r="CD120" i="18" s="1"/>
  <c r="CC124" i="18"/>
  <c r="CD91" i="11"/>
  <c r="CD102" i="11"/>
  <c r="CD83" i="11"/>
  <c r="DD69" i="11"/>
  <c r="CD83" i="18" l="1"/>
  <c r="CD92" i="18" s="1"/>
  <c r="DD69" i="18"/>
  <c r="CD102" i="18"/>
  <c r="CD107" i="11"/>
  <c r="CD92" i="11"/>
  <c r="CE79" i="11"/>
  <c r="DE64" i="11"/>
  <c r="DE64" i="18" l="1"/>
  <c r="CE79" i="18"/>
  <c r="CE86" i="18" s="1"/>
  <c r="CE81" i="11"/>
  <c r="CE86" i="11"/>
  <c r="CE118" i="11" s="1"/>
  <c r="CE82" i="11"/>
  <c r="CE82" i="18" s="1"/>
  <c r="CD114" i="11"/>
  <c r="CD107" i="18"/>
  <c r="CD122" i="11"/>
  <c r="CD122" i="18" s="1"/>
  <c r="DE68" i="11"/>
  <c r="CE81" i="18" l="1"/>
  <c r="CE90" i="18" s="1"/>
  <c r="DE68" i="18"/>
  <c r="CE83" i="11"/>
  <c r="CE118" i="18"/>
  <c r="CD124" i="11"/>
  <c r="CD114" i="18"/>
  <c r="CE91" i="18"/>
  <c r="CE102" i="11"/>
  <c r="CE91" i="11"/>
  <c r="CE90" i="11"/>
  <c r="CE119" i="11" s="1"/>
  <c r="CE119" i="18" s="1"/>
  <c r="DE69" i="11"/>
  <c r="CE83" i="18" l="1"/>
  <c r="CE92" i="18" s="1"/>
  <c r="DE69" i="18"/>
  <c r="CE92" i="11"/>
  <c r="CF79" i="11"/>
  <c r="CE120" i="11"/>
  <c r="CE120" i="18" s="1"/>
  <c r="CD124" i="18"/>
  <c r="CE107" i="11"/>
  <c r="CE102" i="18"/>
  <c r="DF64" i="11"/>
  <c r="DF64" i="18" l="1"/>
  <c r="CF79" i="18"/>
  <c r="CF86" i="18" s="1"/>
  <c r="CF81" i="11"/>
  <c r="CF81" i="18" s="1"/>
  <c r="CF90" i="18" s="1"/>
  <c r="CF86" i="11"/>
  <c r="CF118" i="11" s="1"/>
  <c r="CF118" i="18" s="1"/>
  <c r="CF82" i="11"/>
  <c r="CE114" i="11"/>
  <c r="CE122" i="11"/>
  <c r="CE122" i="18" s="1"/>
  <c r="CE107" i="18"/>
  <c r="DF68" i="11"/>
  <c r="CF90" i="11" l="1"/>
  <c r="CF119" i="11" s="1"/>
  <c r="CF119" i="18" s="1"/>
  <c r="CF102" i="11"/>
  <c r="CF102" i="18" s="1"/>
  <c r="CF82" i="18"/>
  <c r="CF91" i="18" s="1"/>
  <c r="DF68" i="18"/>
  <c r="CF91" i="11"/>
  <c r="CF83" i="11"/>
  <c r="CF83" i="18" s="1"/>
  <c r="CF92" i="18" s="1"/>
  <c r="CF120" i="11"/>
  <c r="CF120" i="18" s="1"/>
  <c r="CE114" i="18"/>
  <c r="CE124" i="11"/>
  <c r="DF69" i="11"/>
  <c r="CF107" i="11" l="1"/>
  <c r="CF107" i="18" s="1"/>
  <c r="DF69" i="18"/>
  <c r="CG79" i="11"/>
  <c r="CG79" i="18" s="1"/>
  <c r="CG86" i="18" s="1"/>
  <c r="CF92" i="11"/>
  <c r="CE124" i="18"/>
  <c r="DG64" i="11"/>
  <c r="CF114" i="11" l="1"/>
  <c r="CF124" i="11" s="1"/>
  <c r="CF122" i="11"/>
  <c r="CF122" i="18" s="1"/>
  <c r="DG64" i="18"/>
  <c r="CG86" i="11"/>
  <c r="CG118" i="11" s="1"/>
  <c r="CG81" i="11"/>
  <c r="CG81" i="18" s="1"/>
  <c r="CG90" i="18" s="1"/>
  <c r="CG82" i="11"/>
  <c r="DG68" i="11"/>
  <c r="CF114" i="18" l="1"/>
  <c r="CG120" i="11"/>
  <c r="CG120" i="18" s="1"/>
  <c r="CG118" i="18"/>
  <c r="DG68" i="18"/>
  <c r="CG91" i="11"/>
  <c r="CG82" i="18"/>
  <c r="CG91" i="18" s="1"/>
  <c r="CG102" i="11"/>
  <c r="CG90" i="11"/>
  <c r="CG119" i="11" s="1"/>
  <c r="CG119" i="18" s="1"/>
  <c r="CG83" i="11"/>
  <c r="CG83" i="18" s="1"/>
  <c r="CG92" i="18" s="1"/>
  <c r="CF124" i="18"/>
  <c r="DG69" i="11"/>
  <c r="CG107" i="11" l="1"/>
  <c r="CG102" i="18"/>
  <c r="DG69" i="18"/>
  <c r="CG92" i="11"/>
  <c r="CH79" i="11"/>
  <c r="DH64" i="11"/>
  <c r="CH83" i="11" l="1"/>
  <c r="CH92" i="11" s="1"/>
  <c r="CH79" i="18"/>
  <c r="CH86" i="18" s="1"/>
  <c r="DH64" i="18"/>
  <c r="CG122" i="11"/>
  <c r="CG122" i="18" s="1"/>
  <c r="CG114" i="11"/>
  <c r="CG107" i="18"/>
  <c r="CH81" i="11"/>
  <c r="CH81" i="18" s="1"/>
  <c r="CH90" i="18" s="1"/>
  <c r="CH82" i="11"/>
  <c r="CH82" i="18" s="1"/>
  <c r="CH91" i="18" s="1"/>
  <c r="CH86" i="11"/>
  <c r="CH118" i="11" s="1"/>
  <c r="DH68" i="11"/>
  <c r="CI79" i="11" l="1"/>
  <c r="CI86" i="11" s="1"/>
  <c r="CI118" i="11" s="1"/>
  <c r="CI118" i="18" s="1"/>
  <c r="CG124" i="11"/>
  <c r="CG124" i="18" s="1"/>
  <c r="CG114" i="18"/>
  <c r="DH68" i="18"/>
  <c r="CH83" i="18"/>
  <c r="CH92" i="18" s="1"/>
  <c r="CH91" i="11"/>
  <c r="CH102" i="11"/>
  <c r="CH118" i="18"/>
  <c r="CH120" i="11"/>
  <c r="CH120" i="18" s="1"/>
  <c r="CH90" i="11"/>
  <c r="CH119" i="11" s="1"/>
  <c r="CH119" i="18" s="1"/>
  <c r="DH69" i="11"/>
  <c r="CI79" i="18" l="1"/>
  <c r="CI86" i="18" s="1"/>
  <c r="CI81" i="11"/>
  <c r="CI81" i="18" s="1"/>
  <c r="CI90" i="18" s="1"/>
  <c r="DH69" i="18"/>
  <c r="CH107" i="11"/>
  <c r="CH107" i="18" s="1"/>
  <c r="CH102" i="18"/>
  <c r="CI82" i="11"/>
  <c r="CI83" i="11"/>
  <c r="DI64" i="11"/>
  <c r="CI90" i="11" l="1"/>
  <c r="CI119" i="11" s="1"/>
  <c r="CI119" i="18" s="1"/>
  <c r="CH114" i="11"/>
  <c r="CH124" i="11" s="1"/>
  <c r="CH124" i="18" s="1"/>
  <c r="CH122" i="11"/>
  <c r="CH122" i="18" s="1"/>
  <c r="CI82" i="18"/>
  <c r="CI91" i="18" s="1"/>
  <c r="DI64" i="18"/>
  <c r="CI83" i="18"/>
  <c r="CI92" i="18" s="1"/>
  <c r="CI91" i="11"/>
  <c r="CI102" i="11"/>
  <c r="CI107" i="11" s="1"/>
  <c r="CI120" i="11"/>
  <c r="CI120" i="18" s="1"/>
  <c r="CI92" i="11"/>
  <c r="CJ79" i="11"/>
  <c r="DI68" i="11"/>
  <c r="CH114" i="18" l="1"/>
  <c r="CI102" i="18"/>
  <c r="CJ79" i="18"/>
  <c r="CJ86" i="18" s="1"/>
  <c r="DI68" i="18"/>
  <c r="CJ81" i="11"/>
  <c r="CJ86" i="11"/>
  <c r="CJ118" i="11" s="1"/>
  <c r="CI122" i="11"/>
  <c r="CI122" i="18" s="1"/>
  <c r="CI107" i="18"/>
  <c r="CI114" i="11"/>
  <c r="DI69" i="11"/>
  <c r="DI69" i="18" l="1"/>
  <c r="CJ81" i="18"/>
  <c r="CJ90" i="18" s="1"/>
  <c r="CJ118" i="18"/>
  <c r="CI114" i="18"/>
  <c r="CI124" i="11"/>
  <c r="CI124" i="18" s="1"/>
  <c r="CJ82" i="11"/>
  <c r="CJ90" i="11"/>
  <c r="CJ119" i="11" s="1"/>
  <c r="CJ119" i="18" s="1"/>
  <c r="DJ64" i="11"/>
  <c r="DJ64" i="18" l="1"/>
  <c r="CJ82" i="18"/>
  <c r="CJ91" i="18" s="1"/>
  <c r="CJ120" i="11"/>
  <c r="CJ120" i="18" s="1"/>
  <c r="CJ102" i="11"/>
  <c r="CJ91" i="11"/>
  <c r="CJ83" i="11"/>
  <c r="DJ68" i="11"/>
  <c r="DJ68" i="18" l="1"/>
  <c r="CJ83" i="18"/>
  <c r="CJ92" i="18" s="1"/>
  <c r="CJ92" i="11"/>
  <c r="CK79" i="11"/>
  <c r="CJ102" i="18"/>
  <c r="CJ107" i="11"/>
  <c r="DJ69" i="11"/>
  <c r="CK79" i="18" l="1"/>
  <c r="CK86" i="18" s="1"/>
  <c r="DJ69" i="18"/>
  <c r="CJ114" i="11"/>
  <c r="CJ107" i="18"/>
  <c r="CJ122" i="11"/>
  <c r="CJ122" i="18" s="1"/>
  <c r="CK86" i="11"/>
  <c r="CK118" i="11" s="1"/>
  <c r="CK81" i="11"/>
  <c r="CK81" i="18" s="1"/>
  <c r="DK64" i="11"/>
  <c r="DK64" i="18" l="1"/>
  <c r="CK82" i="11"/>
  <c r="CK91" i="11" s="1"/>
  <c r="CK83" i="11"/>
  <c r="CK90" i="18"/>
  <c r="CK90" i="11"/>
  <c r="CK119" i="11" s="1"/>
  <c r="CK119" i="18" s="1"/>
  <c r="CK118" i="18"/>
  <c r="CJ124" i="11"/>
  <c r="CJ124" i="18" s="1"/>
  <c r="CJ114" i="18"/>
  <c r="DK68" i="11"/>
  <c r="CK82" i="18" l="1"/>
  <c r="CK91" i="18" s="1"/>
  <c r="DK68" i="18"/>
  <c r="CK83" i="18"/>
  <c r="CK92" i="18" s="1"/>
  <c r="CK102" i="11"/>
  <c r="CK107" i="11" s="1"/>
  <c r="CK120" i="11"/>
  <c r="CK120" i="18" s="1"/>
  <c r="CK92" i="11"/>
  <c r="CL79" i="11"/>
  <c r="DK69" i="11"/>
  <c r="DK69" i="18" l="1"/>
  <c r="CL79" i="18"/>
  <c r="CL86" i="18" s="1"/>
  <c r="CK102" i="18"/>
  <c r="CK122" i="11"/>
  <c r="CK122" i="18" s="1"/>
  <c r="CK107" i="18"/>
  <c r="CK114" i="11"/>
  <c r="CL81" i="11"/>
  <c r="CL86" i="11"/>
  <c r="CL118" i="11" s="1"/>
  <c r="DL64" i="11"/>
  <c r="DL64" i="18" l="1"/>
  <c r="CL81" i="18"/>
  <c r="CL90" i="18" s="1"/>
  <c r="CL118" i="18"/>
  <c r="CL82" i="11"/>
  <c r="CL90" i="11"/>
  <c r="CL119" i="11" s="1"/>
  <c r="CL119" i="18" s="1"/>
  <c r="CK114" i="18"/>
  <c r="CK124" i="11"/>
  <c r="CK124" i="18" s="1"/>
  <c r="DL68" i="11"/>
  <c r="DL68" i="18" l="1"/>
  <c r="CL82" i="18"/>
  <c r="CL91" i="18" s="1"/>
  <c r="CL102" i="11"/>
  <c r="CL91" i="11"/>
  <c r="CL83" i="11"/>
  <c r="CL120" i="11"/>
  <c r="CL120" i="18" s="1"/>
  <c r="DL69" i="11"/>
  <c r="DL69" i="18" l="1"/>
  <c r="CL83" i="18"/>
  <c r="CL92" i="18" s="1"/>
  <c r="CL92" i="11"/>
  <c r="CM79" i="11"/>
  <c r="CL107" i="11"/>
  <c r="CL102" i="18"/>
  <c r="DM64" i="11"/>
  <c r="CM79" i="18" l="1"/>
  <c r="CM86" i="18" s="1"/>
  <c r="DM64" i="18"/>
  <c r="CM86" i="11"/>
  <c r="CM118" i="11" s="1"/>
  <c r="CM81" i="11"/>
  <c r="CL107" i="18"/>
  <c r="CL122" i="11"/>
  <c r="CL122" i="18" s="1"/>
  <c r="CL114" i="11"/>
  <c r="DM68" i="11"/>
  <c r="CM81" i="18" l="1"/>
  <c r="CM90" i="18" s="1"/>
  <c r="DM68" i="18"/>
  <c r="CM82" i="11"/>
  <c r="CM90" i="11"/>
  <c r="CM119" i="11" s="1"/>
  <c r="CM119" i="18" s="1"/>
  <c r="CL114" i="18"/>
  <c r="CL124" i="11"/>
  <c r="CL124" i="18" s="1"/>
  <c r="CM118" i="18"/>
  <c r="DM69" i="11"/>
  <c r="CM82" i="18" l="1"/>
  <c r="CM91" i="18" s="1"/>
  <c r="DM69" i="18"/>
  <c r="CM120" i="11"/>
  <c r="CM120" i="18" s="1"/>
  <c r="CM83" i="11"/>
  <c r="CM91" i="11"/>
  <c r="CM102" i="11"/>
  <c r="DN64" i="11"/>
  <c r="DN64" i="18" l="1"/>
  <c r="CM83" i="18"/>
  <c r="CM92" i="18" s="1"/>
  <c r="CM102" i="18"/>
  <c r="CM107" i="11"/>
  <c r="CN79" i="11"/>
  <c r="CM92" i="11"/>
  <c r="DN68" i="11"/>
  <c r="CN79" i="18" l="1"/>
  <c r="CN86" i="18" s="1"/>
  <c r="DN68" i="18"/>
  <c r="CN86" i="11"/>
  <c r="CN118" i="11" s="1"/>
  <c r="CN81" i="11"/>
  <c r="CM122" i="11"/>
  <c r="CM122" i="18" s="1"/>
  <c r="CM114" i="11"/>
  <c r="CM107" i="18"/>
  <c r="DN69" i="11"/>
  <c r="CN81" i="18" l="1"/>
  <c r="CN90" i="18" s="1"/>
  <c r="DN69" i="18"/>
  <c r="CN90" i="11"/>
  <c r="CN119" i="11" s="1"/>
  <c r="CN119" i="18" s="1"/>
  <c r="CM124" i="11"/>
  <c r="CM124" i="18" s="1"/>
  <c r="CM114" i="18"/>
  <c r="CN118" i="18"/>
  <c r="CN120" i="11"/>
  <c r="CN120" i="18" s="1"/>
  <c r="CN82" i="11"/>
  <c r="DO64" i="11"/>
  <c r="DO64" i="18" l="1"/>
  <c r="CN82" i="18"/>
  <c r="CN91" i="18" s="1"/>
  <c r="CN91" i="11"/>
  <c r="CN102" i="11"/>
  <c r="CN83" i="11"/>
  <c r="DO68" i="11"/>
  <c r="CN83" i="18" l="1"/>
  <c r="CN92" i="18" s="1"/>
  <c r="DO68" i="18"/>
  <c r="CN102" i="18"/>
  <c r="CN107" i="11"/>
  <c r="CN92" i="11"/>
  <c r="CO79" i="11"/>
  <c r="DO69" i="11"/>
  <c r="DO69" i="18" l="1"/>
  <c r="CO79" i="18"/>
  <c r="CO86" i="18" s="1"/>
  <c r="CO81" i="11"/>
  <c r="CO81" i="18" s="1"/>
  <c r="CO86" i="11"/>
  <c r="CO118" i="11" s="1"/>
  <c r="CN114" i="11"/>
  <c r="CN122" i="11"/>
  <c r="CN122" i="18" s="1"/>
  <c r="CN107" i="18"/>
  <c r="DP64" i="11"/>
  <c r="DP64" i="18" l="1"/>
  <c r="CO82" i="11"/>
  <c r="CO118" i="18"/>
  <c r="CO90" i="18"/>
  <c r="CO90" i="11"/>
  <c r="CO119" i="11" s="1"/>
  <c r="CO119" i="18" s="1"/>
  <c r="CN114" i="18"/>
  <c r="CN124" i="11"/>
  <c r="CN124" i="18" s="1"/>
  <c r="CO83" i="11"/>
  <c r="DP68" i="11"/>
  <c r="DP68" i="18" l="1"/>
  <c r="CO82" i="18"/>
  <c r="CO91" i="18" s="1"/>
  <c r="CO83" i="18"/>
  <c r="CO92" i="18" s="1"/>
  <c r="CO91" i="11"/>
  <c r="CO102" i="11"/>
  <c r="CO107" i="11" s="1"/>
  <c r="CO92" i="11"/>
  <c r="CP79" i="11"/>
  <c r="CO120" i="11"/>
  <c r="CO120" i="18" s="1"/>
  <c r="DP69" i="11"/>
  <c r="DP69" i="18" l="1"/>
  <c r="CP79" i="18"/>
  <c r="CP86" i="18" s="1"/>
  <c r="CO102" i="18"/>
  <c r="CP81" i="11"/>
  <c r="CP86" i="11"/>
  <c r="CP118" i="11" s="1"/>
  <c r="CO114" i="11"/>
  <c r="CO107" i="18"/>
  <c r="CO122" i="11"/>
  <c r="CO122" i="18" s="1"/>
  <c r="DQ64" i="11"/>
  <c r="DQ64" i="18" l="1"/>
  <c r="CP81" i="18"/>
  <c r="CP90" i="18" s="1"/>
  <c r="CP118" i="18"/>
  <c r="CO124" i="11"/>
  <c r="CO124" i="18" s="1"/>
  <c r="CO114" i="18"/>
  <c r="CP82" i="11"/>
  <c r="CP90" i="11"/>
  <c r="CP119" i="11" s="1"/>
  <c r="CP119" i="18" s="1"/>
  <c r="DQ68" i="11"/>
  <c r="CP82" i="18" l="1"/>
  <c r="CP91" i="18" s="1"/>
  <c r="DQ68" i="18"/>
  <c r="CP120" i="11"/>
  <c r="CP120" i="18" s="1"/>
  <c r="CP83" i="11"/>
  <c r="CP91" i="11"/>
  <c r="CP102" i="11"/>
  <c r="DQ69" i="11"/>
  <c r="CP83" i="18" l="1"/>
  <c r="CP92" i="18" s="1"/>
  <c r="DQ69" i="18"/>
  <c r="CP107" i="11"/>
  <c r="CP102" i="18"/>
  <c r="CP92" i="11"/>
  <c r="CQ79" i="11"/>
  <c r="DR64" i="11"/>
  <c r="DR64" i="18" l="1"/>
  <c r="CQ79" i="18"/>
  <c r="CQ86" i="18" s="1"/>
  <c r="CQ81" i="11"/>
  <c r="CQ86" i="11"/>
  <c r="CQ118" i="11" s="1"/>
  <c r="CP114" i="11"/>
  <c r="CP122" i="11"/>
  <c r="CP122" i="18" s="1"/>
  <c r="CP107" i="18"/>
  <c r="DR68" i="11"/>
  <c r="DR68" i="18" l="1"/>
  <c r="CQ81" i="18"/>
  <c r="CQ90" i="18" s="1"/>
  <c r="CQ118" i="18"/>
  <c r="CQ82" i="11"/>
  <c r="CQ90" i="11"/>
  <c r="CQ119" i="11" s="1"/>
  <c r="CQ119" i="18" s="1"/>
  <c r="CP114" i="18"/>
  <c r="CP124" i="11"/>
  <c r="CP124" i="18" s="1"/>
  <c r="DR69" i="11"/>
  <c r="CQ82" i="18" l="1"/>
  <c r="CQ91" i="18" s="1"/>
  <c r="DR69" i="18"/>
  <c r="CQ91" i="11"/>
  <c r="CQ102" i="11"/>
  <c r="CQ83" i="11"/>
  <c r="CQ120" i="11"/>
  <c r="CQ120" i="18" s="1"/>
  <c r="DS64" i="11"/>
  <c r="CQ83" i="18" l="1"/>
  <c r="CQ92" i="18" s="1"/>
  <c r="DS64" i="18"/>
  <c r="CR79" i="11"/>
  <c r="CQ92" i="11"/>
  <c r="CQ107" i="11"/>
  <c r="CQ102" i="18"/>
  <c r="DS68" i="11"/>
  <c r="CR79" i="18" l="1"/>
  <c r="CR86" i="18" s="1"/>
  <c r="DS68" i="18"/>
  <c r="CQ114" i="11"/>
  <c r="CQ107" i="18"/>
  <c r="CQ122" i="11"/>
  <c r="CQ122" i="18" s="1"/>
  <c r="CR81" i="11"/>
  <c r="CR81" i="18" s="1"/>
  <c r="CR86" i="11"/>
  <c r="CR118" i="11" s="1"/>
  <c r="DS69" i="11"/>
  <c r="DS69" i="18" l="1"/>
  <c r="CR82" i="11"/>
  <c r="CR118" i="18"/>
  <c r="CR90" i="11"/>
  <c r="CR119" i="11" s="1"/>
  <c r="CR119" i="18" s="1"/>
  <c r="CR90" i="18"/>
  <c r="CR83" i="11"/>
  <c r="CQ124" i="11"/>
  <c r="CQ114" i="18"/>
  <c r="DT64" i="11"/>
  <c r="CR83" i="18" l="1"/>
  <c r="CR92" i="18" s="1"/>
  <c r="DT64" i="18"/>
  <c r="CR82" i="18"/>
  <c r="CR91" i="18" s="1"/>
  <c r="CR91" i="11"/>
  <c r="CR102" i="11"/>
  <c r="CR107" i="11" s="1"/>
  <c r="CQ124" i="18"/>
  <c r="CR92" i="11"/>
  <c r="CS79" i="11"/>
  <c r="CR120" i="11"/>
  <c r="CR120" i="18" s="1"/>
  <c r="DT68" i="11"/>
  <c r="CR102" i="18" l="1"/>
  <c r="CS79" i="18"/>
  <c r="CS86" i="18" s="1"/>
  <c r="DT68" i="18"/>
  <c r="CR122" i="11"/>
  <c r="CR122" i="18" s="1"/>
  <c r="CR107" i="18"/>
  <c r="CR114" i="11"/>
  <c r="CS81" i="11"/>
  <c r="CS86" i="11"/>
  <c r="CS118" i="11" s="1"/>
  <c r="DT69" i="11"/>
  <c r="DT69" i="18" l="1"/>
  <c r="CS81" i="18"/>
  <c r="CS90" i="18" s="1"/>
  <c r="CR114" i="18"/>
  <c r="CR124" i="11"/>
  <c r="CS118" i="18"/>
  <c r="CS82" i="11"/>
  <c r="CS90" i="11"/>
  <c r="CS119" i="11" s="1"/>
  <c r="CS119" i="18" s="1"/>
  <c r="DU64" i="11"/>
  <c r="CS82" i="18" l="1"/>
  <c r="CS91" i="18" s="1"/>
  <c r="DU64" i="18"/>
  <c r="CS83" i="11"/>
  <c r="CS91" i="11"/>
  <c r="CS102" i="11"/>
  <c r="CS120" i="11"/>
  <c r="CS120" i="18" s="1"/>
  <c r="CR124" i="18"/>
  <c r="DU68" i="11"/>
  <c r="CS83" i="18" l="1"/>
  <c r="CS92" i="18" s="1"/>
  <c r="DU68" i="18"/>
  <c r="CS107" i="11"/>
  <c r="CS102" i="18"/>
  <c r="CS92" i="11"/>
  <c r="CT79" i="11"/>
  <c r="DU69" i="11"/>
  <c r="DU69" i="18" l="1"/>
  <c r="CT79" i="18"/>
  <c r="CT86" i="18" s="1"/>
  <c r="CT81" i="11"/>
  <c r="CT86" i="11"/>
  <c r="CT118" i="11" s="1"/>
  <c r="CS122" i="11"/>
  <c r="CS122" i="18" s="1"/>
  <c r="CS107" i="18"/>
  <c r="CS114" i="11"/>
  <c r="DV64" i="11"/>
  <c r="CT81" i="18" l="1"/>
  <c r="CT90" i="18" s="1"/>
  <c r="DV64" i="18"/>
  <c r="CT118" i="18"/>
  <c r="CS114" i="18"/>
  <c r="CS124" i="11"/>
  <c r="CT82" i="11"/>
  <c r="CT90" i="11"/>
  <c r="CT119" i="11" s="1"/>
  <c r="CT119" i="18" s="1"/>
  <c r="DV68" i="11"/>
  <c r="DV68" i="18" l="1"/>
  <c r="CT82" i="18"/>
  <c r="CT91" i="18" s="1"/>
  <c r="CS124" i="18"/>
  <c r="CT120" i="11"/>
  <c r="CT120" i="18" s="1"/>
  <c r="CT102" i="11"/>
  <c r="CT91" i="11"/>
  <c r="CT83" i="11"/>
  <c r="DV69" i="11"/>
  <c r="CT83" i="18" l="1"/>
  <c r="CT92" i="18" s="1"/>
  <c r="DV69" i="18"/>
  <c r="CU79" i="11"/>
  <c r="CT92" i="11"/>
  <c r="CT107" i="11"/>
  <c r="CT102" i="18"/>
  <c r="DW64" i="11"/>
  <c r="CU79" i="18" l="1"/>
  <c r="CU86" i="18" s="1"/>
  <c r="DW64" i="18"/>
  <c r="CU86" i="11"/>
  <c r="CU118" i="11" s="1"/>
  <c r="CU81" i="11"/>
  <c r="CT107" i="18"/>
  <c r="CT114" i="11"/>
  <c r="CT122" i="11"/>
  <c r="CT122" i="18" s="1"/>
  <c r="DW68" i="11"/>
  <c r="DW68" i="18" l="1"/>
  <c r="CU81" i="18"/>
  <c r="CU90" i="18" s="1"/>
  <c r="CU82" i="11"/>
  <c r="CU90" i="11"/>
  <c r="CU119" i="11" s="1"/>
  <c r="CU119" i="18" s="1"/>
  <c r="CT114" i="18"/>
  <c r="CT124" i="11"/>
  <c r="CU118" i="18"/>
  <c r="CU120" i="11"/>
  <c r="CU120" i="18" s="1"/>
  <c r="DW69" i="11"/>
  <c r="CU82" i="18" l="1"/>
  <c r="CU91" i="18" s="1"/>
  <c r="DW69" i="18"/>
  <c r="CT124" i="18"/>
  <c r="CU83" i="11"/>
  <c r="CU91" i="11"/>
  <c r="CU102" i="11"/>
  <c r="DX64" i="11"/>
  <c r="CU83" i="18" l="1"/>
  <c r="CU92" i="18" s="1"/>
  <c r="DX64" i="18"/>
  <c r="CU102" i="18"/>
  <c r="CU107" i="11"/>
  <c r="CU92" i="11"/>
  <c r="CV79" i="11"/>
  <c r="DX68" i="11"/>
  <c r="DX68" i="18" l="1"/>
  <c r="CV79" i="18"/>
  <c r="CV86" i="18" s="1"/>
  <c r="CU107" i="18"/>
  <c r="CU114" i="11"/>
  <c r="CU122" i="11"/>
  <c r="CU122" i="18" s="1"/>
  <c r="CV81" i="11"/>
  <c r="CV86" i="11"/>
  <c r="CV118" i="11" s="1"/>
  <c r="DX69" i="11"/>
  <c r="CV81" i="18" l="1"/>
  <c r="CV90" i="18" s="1"/>
  <c r="DX69" i="18"/>
  <c r="CV118" i="18"/>
  <c r="CV82" i="11"/>
  <c r="CV90" i="11"/>
  <c r="CV119" i="11" s="1"/>
  <c r="CV119" i="18" s="1"/>
  <c r="CU124" i="11"/>
  <c r="CU114" i="18"/>
  <c r="DY64" i="11"/>
  <c r="CV82" i="18" l="1"/>
  <c r="CV91" i="18" s="1"/>
  <c r="DY64" i="18"/>
  <c r="CU124" i="18"/>
  <c r="CV102" i="11"/>
  <c r="CV91" i="11"/>
  <c r="CV83" i="11"/>
  <c r="CV120" i="11"/>
  <c r="CV120" i="18" s="1"/>
  <c r="DY68" i="11"/>
  <c r="DY68" i="18" l="1"/>
  <c r="CV83" i="18"/>
  <c r="CV92" i="18" s="1"/>
  <c r="CV102" i="18"/>
  <c r="CV107" i="11"/>
  <c r="CW79" i="11"/>
  <c r="CV92" i="11"/>
  <c r="DY69" i="11"/>
  <c r="CW79" i="18" l="1"/>
  <c r="CW86" i="18" s="1"/>
  <c r="DY69" i="18"/>
  <c r="CW86" i="11"/>
  <c r="CW118" i="11" s="1"/>
  <c r="CW81" i="11"/>
  <c r="CV122" i="11"/>
  <c r="CV122" i="18" s="1"/>
  <c r="CV107" i="18"/>
  <c r="CV114" i="11"/>
  <c r="DZ64" i="11"/>
  <c r="CW81" i="18" l="1"/>
  <c r="CW90" i="18" s="1"/>
  <c r="DZ64" i="18"/>
  <c r="CW82" i="11"/>
  <c r="CW90" i="11"/>
  <c r="CW119" i="11" s="1"/>
  <c r="CW119" i="18" s="1"/>
  <c r="CW118" i="18"/>
  <c r="CW120" i="11"/>
  <c r="CW120" i="18" s="1"/>
  <c r="CV114" i="18"/>
  <c r="CV124" i="11"/>
  <c r="DZ68" i="11"/>
  <c r="CW82" i="18" l="1"/>
  <c r="CW91" i="18" s="1"/>
  <c r="DZ68" i="18"/>
  <c r="CV124" i="18"/>
  <c r="CW102" i="11"/>
  <c r="CW91" i="11"/>
  <c r="CW83" i="11"/>
  <c r="DZ69" i="11"/>
  <c r="DZ69" i="18" l="1"/>
  <c r="CW83" i="18"/>
  <c r="CW92" i="18" s="1"/>
  <c r="CW102" i="18"/>
  <c r="CW107" i="11"/>
  <c r="CX79" i="11"/>
  <c r="CW92" i="11"/>
  <c r="EA64" i="11"/>
  <c r="CX79" i="18" l="1"/>
  <c r="CX86" i="18" s="1"/>
  <c r="EA64" i="18"/>
  <c r="CX81" i="11"/>
  <c r="CX86" i="11"/>
  <c r="CX118" i="11" s="1"/>
  <c r="CW114" i="11"/>
  <c r="CW122" i="11"/>
  <c r="CW122" i="18" s="1"/>
  <c r="CW107" i="18"/>
  <c r="EA68" i="11"/>
  <c r="CX81" i="18" l="1"/>
  <c r="CX90" i="18" s="1"/>
  <c r="EA68" i="18"/>
  <c r="CX118" i="18"/>
  <c r="CW114" i="18"/>
  <c r="CW124" i="11"/>
  <c r="CX82" i="11"/>
  <c r="CX90" i="11"/>
  <c r="CX119" i="11" s="1"/>
  <c r="CX119" i="18" s="1"/>
  <c r="EA69" i="11"/>
  <c r="CX82" i="18" l="1"/>
  <c r="CX91" i="18" s="1"/>
  <c r="EA69" i="18"/>
  <c r="CX83" i="11"/>
  <c r="CX102" i="11"/>
  <c r="CX91" i="11"/>
  <c r="CX120" i="11"/>
  <c r="CX120" i="18" s="1"/>
  <c r="CW124" i="18"/>
  <c r="C9" i="9"/>
  <c r="C11" i="9" s="1"/>
  <c r="EB64" i="11"/>
  <c r="CX83" i="18" l="1"/>
  <c r="CX92" i="18" s="1"/>
  <c r="EB64" i="18"/>
  <c r="CX107" i="11"/>
  <c r="CX102" i="18"/>
  <c r="CX92" i="11"/>
  <c r="CY79" i="11"/>
  <c r="EB68" i="11"/>
  <c r="EB68" i="18" l="1"/>
  <c r="CY79" i="18"/>
  <c r="CY86" i="18" s="1"/>
  <c r="CY83" i="11"/>
  <c r="CY81" i="11"/>
  <c r="CY82" i="11"/>
  <c r="CY86" i="11"/>
  <c r="CY118" i="11" s="1"/>
  <c r="CX122" i="11"/>
  <c r="CX122" i="18" s="1"/>
  <c r="CX114" i="11"/>
  <c r="CX107" i="18"/>
  <c r="EB69" i="11"/>
  <c r="CY83" i="18" l="1"/>
  <c r="CY92" i="18" s="1"/>
  <c r="CY81" i="18"/>
  <c r="CY90" i="18" s="1"/>
  <c r="EB69" i="18"/>
  <c r="CY82" i="18"/>
  <c r="CY91" i="18" s="1"/>
  <c r="CY120" i="11"/>
  <c r="CY120" i="18" s="1"/>
  <c r="CY118" i="18"/>
  <c r="CY90" i="11"/>
  <c r="CY119" i="11" s="1"/>
  <c r="CY119" i="18" s="1"/>
  <c r="CZ79" i="11"/>
  <c r="CY92" i="11"/>
  <c r="CX124" i="11"/>
  <c r="CX124" i="18" s="1"/>
  <c r="CX114" i="18"/>
  <c r="CY102" i="11"/>
  <c r="CY91" i="11"/>
  <c r="EC64" i="11"/>
  <c r="EC64" i="18" l="1"/>
  <c r="CZ79" i="18"/>
  <c r="CZ86" i="18" s="1"/>
  <c r="CY102" i="18"/>
  <c r="CY107" i="11"/>
  <c r="CZ86" i="11"/>
  <c r="CZ118" i="11" s="1"/>
  <c r="CZ82" i="11"/>
  <c r="CZ81" i="11"/>
  <c r="CZ83" i="11"/>
  <c r="EC68" i="11"/>
  <c r="CZ81" i="18" l="1"/>
  <c r="CZ90" i="18" s="1"/>
  <c r="EC68" i="18"/>
  <c r="CZ83" i="18"/>
  <c r="CZ92" i="18" s="1"/>
  <c r="CZ82" i="18"/>
  <c r="CZ91" i="18" s="1"/>
  <c r="DA79" i="11"/>
  <c r="CZ92" i="11"/>
  <c r="CZ90" i="11"/>
  <c r="CZ119" i="11" s="1"/>
  <c r="CZ119" i="18" s="1"/>
  <c r="CZ91" i="11"/>
  <c r="CZ102" i="11"/>
  <c r="CY122" i="11"/>
  <c r="CY122" i="18" s="1"/>
  <c r="CY107" i="18"/>
  <c r="CY114" i="11"/>
  <c r="CZ118" i="18"/>
  <c r="CZ120" i="11"/>
  <c r="CZ120" i="18" s="1"/>
  <c r="EC69" i="11"/>
  <c r="EC69" i="18" l="1"/>
  <c r="DA79" i="18"/>
  <c r="DA86" i="18" s="1"/>
  <c r="CY124" i="11"/>
  <c r="CY124" i="18" s="1"/>
  <c r="CY114" i="18"/>
  <c r="CZ107" i="11"/>
  <c r="CZ102" i="18"/>
  <c r="DA82" i="11"/>
  <c r="DA86" i="11"/>
  <c r="DA118" i="11" s="1"/>
  <c r="DA81" i="11"/>
  <c r="DA83" i="11"/>
  <c r="ED64" i="11"/>
  <c r="DA83" i="18" l="1"/>
  <c r="DA92" i="18" s="1"/>
  <c r="ED64" i="18"/>
  <c r="DA81" i="18"/>
  <c r="DA90" i="18" s="1"/>
  <c r="DA82" i="18"/>
  <c r="DA91" i="18" s="1"/>
  <c r="CZ122" i="11"/>
  <c r="CZ122" i="18" s="1"/>
  <c r="CZ114" i="11"/>
  <c r="CZ107" i="18"/>
  <c r="DA118" i="18"/>
  <c r="DA120" i="11"/>
  <c r="DA120" i="18" s="1"/>
  <c r="DA92" i="11"/>
  <c r="DB79" i="11"/>
  <c r="DA90" i="11"/>
  <c r="DA119" i="11" s="1"/>
  <c r="DA119" i="18" s="1"/>
  <c r="DA102" i="11"/>
  <c r="DA91" i="11"/>
  <c r="ED68" i="11"/>
  <c r="ED68" i="18" l="1"/>
  <c r="DB79" i="18"/>
  <c r="DB86" i="18" s="1"/>
  <c r="CZ114" i="18"/>
  <c r="CZ124" i="11"/>
  <c r="CZ124" i="18" s="1"/>
  <c r="DA102" i="18"/>
  <c r="DA107" i="11"/>
  <c r="DB81" i="11"/>
  <c r="DB82" i="11"/>
  <c r="DB83" i="11"/>
  <c r="DB86" i="11"/>
  <c r="DB118" i="11" s="1"/>
  <c r="ED69" i="11"/>
  <c r="ED69" i="18" l="1"/>
  <c r="DB83" i="18"/>
  <c r="DB92" i="18" s="1"/>
  <c r="DB82" i="18"/>
  <c r="DB91" i="18" s="1"/>
  <c r="DB81" i="18"/>
  <c r="DB90" i="18" s="1"/>
  <c r="DB118" i="18"/>
  <c r="DB120" i="11"/>
  <c r="DB120" i="18" s="1"/>
  <c r="DC79" i="11"/>
  <c r="DB92" i="11"/>
  <c r="DB90" i="11"/>
  <c r="DB119" i="11" s="1"/>
  <c r="DB119" i="18" s="1"/>
  <c r="DA107" i="18"/>
  <c r="DA114" i="11"/>
  <c r="DA122" i="11"/>
  <c r="DA122" i="18" s="1"/>
  <c r="DB91" i="11"/>
  <c r="DB102" i="11"/>
  <c r="EE64" i="11"/>
  <c r="EE64" i="18" l="1"/>
  <c r="DC79" i="18"/>
  <c r="DC86" i="18" s="1"/>
  <c r="DB102" i="18"/>
  <c r="DB107" i="11"/>
  <c r="DA124" i="11"/>
  <c r="DA124" i="18" s="1"/>
  <c r="DA114" i="18"/>
  <c r="DC82" i="11"/>
  <c r="DC83" i="11"/>
  <c r="DC86" i="11"/>
  <c r="DC118" i="11" s="1"/>
  <c r="DC81" i="11"/>
  <c r="EE68" i="11"/>
  <c r="DC81" i="18" l="1"/>
  <c r="DC90" i="18" s="1"/>
  <c r="EE68" i="18"/>
  <c r="DC83" i="18"/>
  <c r="DC92" i="18" s="1"/>
  <c r="DC82" i="18"/>
  <c r="DC91" i="18" s="1"/>
  <c r="DC102" i="11"/>
  <c r="DC91" i="11"/>
  <c r="DC118" i="18"/>
  <c r="DC120" i="11"/>
  <c r="DC120" i="18" s="1"/>
  <c r="DB122" i="11"/>
  <c r="DB122" i="18" s="1"/>
  <c r="DB114" i="11"/>
  <c r="DB107" i="18"/>
  <c r="DC90" i="11"/>
  <c r="DC119" i="11" s="1"/>
  <c r="DC119" i="18" s="1"/>
  <c r="DC92" i="11"/>
  <c r="DD79" i="11"/>
  <c r="EE69" i="11"/>
  <c r="EE69" i="18" l="1"/>
  <c r="DD79" i="18"/>
  <c r="DD86" i="18" s="1"/>
  <c r="DD86" i="11"/>
  <c r="DD118" i="11" s="1"/>
  <c r="DD82" i="11"/>
  <c r="DD81" i="11"/>
  <c r="DD83" i="11"/>
  <c r="DB124" i="11"/>
  <c r="DB124" i="18" s="1"/>
  <c r="DB114" i="18"/>
  <c r="DC102" i="18"/>
  <c r="DC107" i="11"/>
  <c r="EF64" i="11"/>
  <c r="DD81" i="18" l="1"/>
  <c r="DD90" i="18" s="1"/>
  <c r="EF64" i="18"/>
  <c r="DD82" i="18"/>
  <c r="DD91" i="18" s="1"/>
  <c r="DD83" i="18"/>
  <c r="DD92" i="18" s="1"/>
  <c r="DC122" i="11"/>
  <c r="DC122" i="18" s="1"/>
  <c r="DC114" i="11"/>
  <c r="DC107" i="18"/>
  <c r="DE79" i="11"/>
  <c r="DD92" i="11"/>
  <c r="DD90" i="11"/>
  <c r="DD119" i="11" s="1"/>
  <c r="DD119" i="18" s="1"/>
  <c r="DD91" i="11"/>
  <c r="DD102" i="11"/>
  <c r="DD120" i="11"/>
  <c r="DD120" i="18" s="1"/>
  <c r="DD118" i="18"/>
  <c r="EF68" i="11"/>
  <c r="EF68" i="18" l="1"/>
  <c r="DE79" i="18"/>
  <c r="DE86" i="18" s="1"/>
  <c r="DD102" i="18"/>
  <c r="DD107" i="11"/>
  <c r="DC114" i="18"/>
  <c r="DC124" i="11"/>
  <c r="DC124" i="18" s="1"/>
  <c r="DE81" i="11"/>
  <c r="DE86" i="11"/>
  <c r="DE118" i="11" s="1"/>
  <c r="DE83" i="11"/>
  <c r="DE82" i="11"/>
  <c r="EF69" i="11"/>
  <c r="EF69" i="18" l="1"/>
  <c r="DE82" i="18"/>
  <c r="DE91" i="18" s="1"/>
  <c r="DE83" i="18"/>
  <c r="DE92" i="18" s="1"/>
  <c r="DE81" i="18"/>
  <c r="DE90" i="18" s="1"/>
  <c r="DE102" i="11"/>
  <c r="DE91" i="11"/>
  <c r="DF79" i="11"/>
  <c r="DE92" i="11"/>
  <c r="DE90" i="11"/>
  <c r="DE119" i="11" s="1"/>
  <c r="DE119" i="18" s="1"/>
  <c r="DE120" i="11"/>
  <c r="DE120" i="18" s="1"/>
  <c r="DE118" i="18"/>
  <c r="DD114" i="11"/>
  <c r="DD122" i="11"/>
  <c r="DD122" i="18" s="1"/>
  <c r="DD107" i="18"/>
  <c r="EG64" i="11"/>
  <c r="EG64" i="18" l="1"/>
  <c r="DF79" i="18"/>
  <c r="DF86" i="18" s="1"/>
  <c r="DD114" i="18"/>
  <c r="DD124" i="11"/>
  <c r="DD124" i="18" s="1"/>
  <c r="DF81" i="11"/>
  <c r="DF83" i="11"/>
  <c r="DF86" i="11"/>
  <c r="DF118" i="11" s="1"/>
  <c r="DF82" i="11"/>
  <c r="DE107" i="11"/>
  <c r="DE102" i="18"/>
  <c r="EG68" i="11"/>
  <c r="EG68" i="18" l="1"/>
  <c r="DF81" i="18"/>
  <c r="DF90" i="18" s="1"/>
  <c r="DF82" i="18"/>
  <c r="DF91" i="18" s="1"/>
  <c r="DF83" i="18"/>
  <c r="DF92" i="18" s="1"/>
  <c r="DE114" i="11"/>
  <c r="DE122" i="11"/>
  <c r="DE122" i="18" s="1"/>
  <c r="DE107" i="18"/>
  <c r="DF102" i="11"/>
  <c r="DF91" i="11"/>
  <c r="DF90" i="11"/>
  <c r="DF119" i="11" s="1"/>
  <c r="DF119" i="18" s="1"/>
  <c r="DF120" i="11"/>
  <c r="DF120" i="18" s="1"/>
  <c r="DF118" i="18"/>
  <c r="DF92" i="11"/>
  <c r="DG79" i="11"/>
  <c r="EG69" i="11"/>
  <c r="EG69" i="18" l="1"/>
  <c r="DG79" i="18"/>
  <c r="DG86" i="18" s="1"/>
  <c r="DG83" i="11"/>
  <c r="DG82" i="11"/>
  <c r="DG81" i="11"/>
  <c r="DG86" i="11"/>
  <c r="DG118" i="11" s="1"/>
  <c r="DF107" i="11"/>
  <c r="DF102" i="18"/>
  <c r="DE114" i="18"/>
  <c r="DE124" i="11"/>
  <c r="DE124" i="18" s="1"/>
  <c r="EH64" i="11"/>
  <c r="DG81" i="18" l="1"/>
  <c r="DG90" i="18" s="1"/>
  <c r="DG82" i="18"/>
  <c r="DG91" i="18" s="1"/>
  <c r="EH64" i="18"/>
  <c r="DG83" i="18"/>
  <c r="DG92" i="18" s="1"/>
  <c r="DG102" i="11"/>
  <c r="DG91" i="11"/>
  <c r="DF114" i="11"/>
  <c r="DF122" i="11"/>
  <c r="DF122" i="18" s="1"/>
  <c r="DF107" i="18"/>
  <c r="DG92" i="11"/>
  <c r="DH79" i="11"/>
  <c r="DG120" i="11"/>
  <c r="DG120" i="18" s="1"/>
  <c r="DG118" i="18"/>
  <c r="DG90" i="11"/>
  <c r="DG119" i="11" s="1"/>
  <c r="DG119" i="18" s="1"/>
  <c r="EH68" i="11"/>
  <c r="DH79" i="18" l="1"/>
  <c r="DH86" i="18" s="1"/>
  <c r="EH68" i="18"/>
  <c r="DF114" i="18"/>
  <c r="DF124" i="11"/>
  <c r="DF124" i="18" s="1"/>
  <c r="DH81" i="11"/>
  <c r="DH83" i="11"/>
  <c r="DH86" i="11"/>
  <c r="DH118" i="11" s="1"/>
  <c r="DH82" i="11"/>
  <c r="DG107" i="11"/>
  <c r="DG102" i="18"/>
  <c r="EH69" i="11"/>
  <c r="EH69" i="18" l="1"/>
  <c r="DH81" i="18"/>
  <c r="DH90" i="18" s="1"/>
  <c r="DH83" i="18"/>
  <c r="DH92" i="18" s="1"/>
  <c r="DH82" i="18"/>
  <c r="DH91" i="18" s="1"/>
  <c r="DG114" i="11"/>
  <c r="DG122" i="11"/>
  <c r="DG122" i="18" s="1"/>
  <c r="DG107" i="18"/>
  <c r="DH90" i="11"/>
  <c r="DH119" i="11" s="1"/>
  <c r="DH119" i="18" s="1"/>
  <c r="DH102" i="11"/>
  <c r="DH91" i="11"/>
  <c r="DH92" i="11"/>
  <c r="DI79" i="11"/>
  <c r="DH120" i="11"/>
  <c r="DH120" i="18" s="1"/>
  <c r="DH118" i="18"/>
  <c r="EI64" i="11"/>
  <c r="EI64" i="18" l="1"/>
  <c r="DI79" i="18"/>
  <c r="DI86" i="18" s="1"/>
  <c r="DI82" i="11"/>
  <c r="DI83" i="11"/>
  <c r="DI86" i="11"/>
  <c r="DI118" i="11" s="1"/>
  <c r="DI81" i="11"/>
  <c r="DH102" i="18"/>
  <c r="DH107" i="11"/>
  <c r="DG124" i="11"/>
  <c r="DG124" i="18" s="1"/>
  <c r="DG114" i="18"/>
  <c r="EI68" i="11"/>
  <c r="EI68" i="18" l="1"/>
  <c r="DI83" i="18"/>
  <c r="DI92" i="18" s="1"/>
  <c r="DI82" i="18"/>
  <c r="DI91" i="18" s="1"/>
  <c r="DI81" i="18"/>
  <c r="DI90" i="18" s="1"/>
  <c r="DJ79" i="11"/>
  <c r="DI92" i="11"/>
  <c r="DH114" i="11"/>
  <c r="DH122" i="11"/>
  <c r="DH122" i="18" s="1"/>
  <c r="DH107" i="18"/>
  <c r="DI90" i="11"/>
  <c r="DI119" i="11" s="1"/>
  <c r="DI119" i="18" s="1"/>
  <c r="DI120" i="11"/>
  <c r="DI120" i="18" s="1"/>
  <c r="DI118" i="18"/>
  <c r="DI102" i="11"/>
  <c r="DI91" i="11"/>
  <c r="EI69" i="11"/>
  <c r="EI69" i="18" l="1"/>
  <c r="DJ79" i="18"/>
  <c r="DJ86" i="18" s="1"/>
  <c r="DI102" i="18"/>
  <c r="DI107" i="11"/>
  <c r="DH124" i="11"/>
  <c r="DH124" i="18" s="1"/>
  <c r="DH114" i="18"/>
  <c r="DJ82" i="11"/>
  <c r="DJ81" i="11"/>
  <c r="DJ83" i="11"/>
  <c r="DJ86" i="11"/>
  <c r="DJ118" i="11" s="1"/>
  <c r="EJ64" i="11"/>
  <c r="EJ64" i="18" l="1"/>
  <c r="DJ83" i="18"/>
  <c r="DJ92" i="18" s="1"/>
  <c r="DJ81" i="18"/>
  <c r="DJ90" i="18" s="1"/>
  <c r="DJ82" i="18"/>
  <c r="DJ91" i="18" s="1"/>
  <c r="DJ118" i="18"/>
  <c r="DJ120" i="11"/>
  <c r="DJ120" i="18" s="1"/>
  <c r="DJ92" i="11"/>
  <c r="DK79" i="11"/>
  <c r="DJ91" i="11"/>
  <c r="DJ102" i="11"/>
  <c r="DI122" i="11"/>
  <c r="DI122" i="18" s="1"/>
  <c r="DI107" i="18"/>
  <c r="DI114" i="11"/>
  <c r="DJ90" i="11"/>
  <c r="DJ119" i="11" s="1"/>
  <c r="DJ119" i="18" s="1"/>
  <c r="EJ68" i="11"/>
  <c r="EJ68" i="18" l="1"/>
  <c r="DK79" i="18"/>
  <c r="DK86" i="18" s="1"/>
  <c r="DJ102" i="18"/>
  <c r="DJ107" i="11"/>
  <c r="DI114" i="18"/>
  <c r="DI124" i="11"/>
  <c r="DI124" i="18" s="1"/>
  <c r="DK82" i="11"/>
  <c r="DK83" i="11"/>
  <c r="DK81" i="11"/>
  <c r="DK86" i="11"/>
  <c r="DK118" i="11" s="1"/>
  <c r="EJ69" i="11"/>
  <c r="EJ69" i="18" l="1"/>
  <c r="DK81" i="18"/>
  <c r="DK90" i="18" s="1"/>
  <c r="DK83" i="18"/>
  <c r="DK92" i="18" s="1"/>
  <c r="DK82" i="18"/>
  <c r="DK91" i="18" s="1"/>
  <c r="DL79" i="11"/>
  <c r="DK92" i="11"/>
  <c r="DK118" i="18"/>
  <c r="DK120" i="11"/>
  <c r="DK120" i="18" s="1"/>
  <c r="DK91" i="11"/>
  <c r="DK102" i="11"/>
  <c r="DJ122" i="11"/>
  <c r="DJ122" i="18" s="1"/>
  <c r="DJ114" i="11"/>
  <c r="DJ107" i="18"/>
  <c r="DK90" i="11"/>
  <c r="DK119" i="11" s="1"/>
  <c r="DK119" i="18" s="1"/>
  <c r="EK64" i="11"/>
  <c r="EK64" i="18" l="1"/>
  <c r="DL79" i="18"/>
  <c r="DL86" i="18" s="1"/>
  <c r="DK102" i="18"/>
  <c r="DK107" i="11"/>
  <c r="DJ114" i="18"/>
  <c r="DJ124" i="11"/>
  <c r="DJ124" i="18" s="1"/>
  <c r="DL82" i="11"/>
  <c r="DL86" i="11"/>
  <c r="DL118" i="11" s="1"/>
  <c r="DL81" i="11"/>
  <c r="DL83" i="11"/>
  <c r="EK68" i="11"/>
  <c r="EK68" i="18" l="1"/>
  <c r="DL83" i="18"/>
  <c r="DL92" i="18" s="1"/>
  <c r="DL81" i="18"/>
  <c r="DL90" i="18" s="1"/>
  <c r="DL82" i="18"/>
  <c r="DL91" i="18" s="1"/>
  <c r="DM79" i="11"/>
  <c r="DL92" i="11"/>
  <c r="DL90" i="11"/>
  <c r="DL119" i="11" s="1"/>
  <c r="DL119" i="18" s="1"/>
  <c r="DK122" i="11"/>
  <c r="DK122" i="18" s="1"/>
  <c r="DK107" i="18"/>
  <c r="DK114" i="11"/>
  <c r="DL118" i="18"/>
  <c r="DL120" i="11"/>
  <c r="DL120" i="18" s="1"/>
  <c r="DL91" i="11"/>
  <c r="DL102" i="11"/>
  <c r="EK69" i="11"/>
  <c r="EK69" i="18" l="1"/>
  <c r="DM79" i="18"/>
  <c r="DM86" i="18" s="1"/>
  <c r="DL107" i="11"/>
  <c r="DL102" i="18"/>
  <c r="DK114" i="18"/>
  <c r="DK124" i="11"/>
  <c r="DK124" i="18" s="1"/>
  <c r="DM86" i="11"/>
  <c r="DM118" i="11" s="1"/>
  <c r="DM83" i="11"/>
  <c r="DM82" i="11"/>
  <c r="DM81" i="11"/>
  <c r="EL64" i="11"/>
  <c r="DM81" i="18" l="1"/>
  <c r="DM90" i="18" s="1"/>
  <c r="EL64" i="18"/>
  <c r="DM82" i="18"/>
  <c r="DM91" i="18" s="1"/>
  <c r="DM83" i="18"/>
  <c r="DM92" i="18" s="1"/>
  <c r="DM90" i="11"/>
  <c r="DM119" i="11" s="1"/>
  <c r="DM119" i="18" s="1"/>
  <c r="DM92" i="11"/>
  <c r="DN79" i="11"/>
  <c r="DM120" i="11"/>
  <c r="DM120" i="18" s="1"/>
  <c r="DM118" i="18"/>
  <c r="DM91" i="11"/>
  <c r="DM102" i="11"/>
  <c r="DL114" i="11"/>
  <c r="DL122" i="11"/>
  <c r="DL122" i="18" s="1"/>
  <c r="DL107" i="18"/>
  <c r="EL68" i="11"/>
  <c r="EL68" i="18" l="1"/>
  <c r="DN79" i="18"/>
  <c r="DN86" i="18" s="1"/>
  <c r="DM102" i="18"/>
  <c r="DM107" i="11"/>
  <c r="DN86" i="11"/>
  <c r="DN118" i="11" s="1"/>
  <c r="DN83" i="11"/>
  <c r="DN81" i="11"/>
  <c r="DN82" i="11"/>
  <c r="DL114" i="18"/>
  <c r="DL124" i="11"/>
  <c r="DL124" i="18" s="1"/>
  <c r="EL69" i="11"/>
  <c r="DN83" i="18" l="1"/>
  <c r="DN92" i="18" s="1"/>
  <c r="EL69" i="18"/>
  <c r="DN82" i="18"/>
  <c r="DN91" i="18" s="1"/>
  <c r="DN81" i="18"/>
  <c r="DN90" i="18" s="1"/>
  <c r="DN120" i="11"/>
  <c r="DN120" i="18" s="1"/>
  <c r="DN118" i="18"/>
  <c r="DM122" i="11"/>
  <c r="DM122" i="18" s="1"/>
  <c r="DM114" i="11"/>
  <c r="DM107" i="18"/>
  <c r="DN102" i="11"/>
  <c r="DN91" i="11"/>
  <c r="DN90" i="11"/>
  <c r="DN119" i="11" s="1"/>
  <c r="DN119" i="18" s="1"/>
  <c r="DO79" i="11"/>
  <c r="DN92" i="11"/>
  <c r="EM64" i="11"/>
  <c r="DO79" i="18" l="1"/>
  <c r="DO86" i="18" s="1"/>
  <c r="EM64" i="18"/>
  <c r="DO86" i="11"/>
  <c r="DO118" i="11" s="1"/>
  <c r="DO83" i="11"/>
  <c r="DO82" i="11"/>
  <c r="DO81" i="11"/>
  <c r="DN107" i="11"/>
  <c r="DN102" i="18"/>
  <c r="DM114" i="18"/>
  <c r="DM124" i="11"/>
  <c r="DM124" i="18" s="1"/>
  <c r="EM68" i="11"/>
  <c r="DO82" i="18" l="1"/>
  <c r="DO91" i="18" s="1"/>
  <c r="DO83" i="18"/>
  <c r="DO92" i="18" s="1"/>
  <c r="EM68" i="18"/>
  <c r="DO81" i="18"/>
  <c r="DO90" i="18" s="1"/>
  <c r="DO91" i="11"/>
  <c r="DO102" i="11"/>
  <c r="DO90" i="11"/>
  <c r="DO119" i="11" s="1"/>
  <c r="DO119" i="18" s="1"/>
  <c r="DP79" i="11"/>
  <c r="DO92" i="11"/>
  <c r="DN114" i="11"/>
  <c r="DN122" i="11"/>
  <c r="DN122" i="18" s="1"/>
  <c r="DN107" i="18"/>
  <c r="DO120" i="11"/>
  <c r="DO120" i="18" s="1"/>
  <c r="DO118" i="18"/>
  <c r="EM69" i="11"/>
  <c r="EM69" i="18" l="1"/>
  <c r="DP79" i="18"/>
  <c r="DP86" i="18" s="1"/>
  <c r="DN124" i="11"/>
  <c r="DN124" i="18" s="1"/>
  <c r="DN114" i="18"/>
  <c r="DP81" i="11"/>
  <c r="DP86" i="11"/>
  <c r="DP118" i="11" s="1"/>
  <c r="DP82" i="11"/>
  <c r="DP83" i="11"/>
  <c r="DO102" i="18"/>
  <c r="DO107" i="11"/>
  <c r="EN64" i="11"/>
  <c r="EN64" i="18" l="1"/>
  <c r="DP81" i="18"/>
  <c r="DP90" i="18" s="1"/>
  <c r="DP83" i="18"/>
  <c r="DP92" i="18" s="1"/>
  <c r="DP82" i="18"/>
  <c r="DP91" i="18" s="1"/>
  <c r="DP102" i="11"/>
  <c r="DP91" i="11"/>
  <c r="DQ79" i="11"/>
  <c r="DP92" i="11"/>
  <c r="DP90" i="11"/>
  <c r="DP119" i="11" s="1"/>
  <c r="DP119" i="18" s="1"/>
  <c r="DO122" i="11"/>
  <c r="DO122" i="18" s="1"/>
  <c r="DO107" i="18"/>
  <c r="DO114" i="11"/>
  <c r="DP120" i="11"/>
  <c r="DP120" i="18" s="1"/>
  <c r="DP118" i="18"/>
  <c r="EN68" i="11"/>
  <c r="EN68" i="18" l="1"/>
  <c r="DQ79" i="18"/>
  <c r="DQ86" i="18" s="1"/>
  <c r="DO114" i="18"/>
  <c r="DO124" i="11"/>
  <c r="DO124" i="18" s="1"/>
  <c r="DQ82" i="11"/>
  <c r="DQ86" i="11"/>
  <c r="DQ118" i="11" s="1"/>
  <c r="DQ81" i="11"/>
  <c r="DQ83" i="11"/>
  <c r="DP107" i="11"/>
  <c r="DP102" i="18"/>
  <c r="EN69" i="11"/>
  <c r="EN69" i="18" l="1"/>
  <c r="DQ82" i="18"/>
  <c r="DQ91" i="18" s="1"/>
  <c r="DQ83" i="18"/>
  <c r="DQ92" i="18" s="1"/>
  <c r="DQ81" i="18"/>
  <c r="DQ90" i="18" s="1"/>
  <c r="DP107" i="18"/>
  <c r="DP122" i="11"/>
  <c r="DP122" i="18" s="1"/>
  <c r="DP114" i="11"/>
  <c r="DQ102" i="11"/>
  <c r="DQ91" i="11"/>
  <c r="DQ92" i="11"/>
  <c r="DR79" i="11"/>
  <c r="DQ90" i="11"/>
  <c r="DQ119" i="11" s="1"/>
  <c r="DQ119" i="18" s="1"/>
  <c r="DQ118" i="18"/>
  <c r="DQ120" i="11"/>
  <c r="DQ120" i="18" s="1"/>
  <c r="EO64" i="11"/>
  <c r="DR79" i="18" l="1"/>
  <c r="DR86" i="18" s="1"/>
  <c r="EO64" i="18"/>
  <c r="DR81" i="11"/>
  <c r="DR86" i="11"/>
  <c r="DR118" i="11" s="1"/>
  <c r="DR82" i="11"/>
  <c r="DR83" i="11"/>
  <c r="DP124" i="11"/>
  <c r="DP124" i="18" s="1"/>
  <c r="DP114" i="18"/>
  <c r="DQ107" i="11"/>
  <c r="DQ102" i="18"/>
  <c r="EO68" i="11"/>
  <c r="EO68" i="18" l="1"/>
  <c r="DR82" i="18"/>
  <c r="DR91" i="18" s="1"/>
  <c r="DR81" i="18"/>
  <c r="DR90" i="18" s="1"/>
  <c r="DR83" i="18"/>
  <c r="DR92" i="18" s="1"/>
  <c r="DR118" i="18"/>
  <c r="DR120" i="11"/>
  <c r="DR120" i="18" s="1"/>
  <c r="DR91" i="11"/>
  <c r="DR102" i="11"/>
  <c r="DR90" i="11"/>
  <c r="DR119" i="11" s="1"/>
  <c r="DR119" i="18" s="1"/>
  <c r="DQ122" i="11"/>
  <c r="DQ122" i="18" s="1"/>
  <c r="DQ107" i="18"/>
  <c r="DQ114" i="11"/>
  <c r="DR92" i="11"/>
  <c r="DS79" i="11"/>
  <c r="EO69" i="11"/>
  <c r="EO69" i="18" l="1"/>
  <c r="DS79" i="18"/>
  <c r="DS86" i="18" s="1"/>
  <c r="DS82" i="11"/>
  <c r="DS86" i="11"/>
  <c r="DS118" i="11" s="1"/>
  <c r="DS81" i="11"/>
  <c r="DS83" i="11"/>
  <c r="DQ114" i="18"/>
  <c r="DQ124" i="11"/>
  <c r="DQ124" i="18" s="1"/>
  <c r="DR107" i="11"/>
  <c r="DR102" i="18"/>
  <c r="EP64" i="11"/>
  <c r="DS82" i="18" l="1"/>
  <c r="DS91" i="18" s="1"/>
  <c r="DS81" i="18"/>
  <c r="DS90" i="18" s="1"/>
  <c r="EP64" i="18"/>
  <c r="DS83" i="18"/>
  <c r="DS92" i="18" s="1"/>
  <c r="DS118" i="18"/>
  <c r="DS120" i="11"/>
  <c r="DS120" i="18" s="1"/>
  <c r="DS91" i="11"/>
  <c r="DS102" i="11"/>
  <c r="DR122" i="11"/>
  <c r="DR122" i="18" s="1"/>
  <c r="DR114" i="11"/>
  <c r="DR107" i="18"/>
  <c r="DS92" i="11"/>
  <c r="DT79" i="11"/>
  <c r="DS90" i="11"/>
  <c r="DS119" i="11" s="1"/>
  <c r="DS119" i="18" s="1"/>
  <c r="EP68" i="11"/>
  <c r="EP68" i="18" l="1"/>
  <c r="DT79" i="18"/>
  <c r="DT86" i="18" s="1"/>
  <c r="DR114" i="18"/>
  <c r="DR124" i="11"/>
  <c r="DR124" i="18" s="1"/>
  <c r="DS102" i="18"/>
  <c r="DS107" i="11"/>
  <c r="DT82" i="11"/>
  <c r="DT83" i="11"/>
  <c r="DT81" i="11"/>
  <c r="DT86" i="11"/>
  <c r="DT118" i="11" s="1"/>
  <c r="EP69" i="11"/>
  <c r="EP69" i="18" l="1"/>
  <c r="DT81" i="18"/>
  <c r="DT90" i="18" s="1"/>
  <c r="DT82" i="18"/>
  <c r="DT91" i="18" s="1"/>
  <c r="DT83" i="18"/>
  <c r="DT92" i="18" s="1"/>
  <c r="DT120" i="11"/>
  <c r="DT120" i="18" s="1"/>
  <c r="DT118" i="18"/>
  <c r="DT92" i="11"/>
  <c r="DU79" i="11"/>
  <c r="DT90" i="11"/>
  <c r="DT119" i="11" s="1"/>
  <c r="DT119" i="18" s="1"/>
  <c r="DT91" i="11"/>
  <c r="DT102" i="11"/>
  <c r="DS122" i="11"/>
  <c r="DS122" i="18" s="1"/>
  <c r="DS114" i="11"/>
  <c r="DS107" i="18"/>
  <c r="EQ64" i="11"/>
  <c r="EQ64" i="18" l="1"/>
  <c r="DU79" i="18"/>
  <c r="DU86" i="18" s="1"/>
  <c r="DS114" i="18"/>
  <c r="DS124" i="11"/>
  <c r="DS124" i="18" s="1"/>
  <c r="DT102" i="18"/>
  <c r="DT107" i="11"/>
  <c r="DU83" i="11"/>
  <c r="DU81" i="11"/>
  <c r="DU86" i="11"/>
  <c r="DU118" i="11" s="1"/>
  <c r="DU82" i="11"/>
  <c r="EQ68" i="11"/>
  <c r="DU82" i="18" l="1"/>
  <c r="DU91" i="18" s="1"/>
  <c r="EQ68" i="18"/>
  <c r="DU81" i="18"/>
  <c r="DU90" i="18" s="1"/>
  <c r="DU83" i="18"/>
  <c r="DU92" i="18" s="1"/>
  <c r="DU91" i="11"/>
  <c r="DU102" i="11"/>
  <c r="DU90" i="11"/>
  <c r="DU119" i="11" s="1"/>
  <c r="DU119" i="18" s="1"/>
  <c r="DU92" i="11"/>
  <c r="DV79" i="11"/>
  <c r="DT107" i="18"/>
  <c r="DT122" i="11"/>
  <c r="DT122" i="18" s="1"/>
  <c r="DT114" i="11"/>
  <c r="DU120" i="11"/>
  <c r="DU120" i="18" s="1"/>
  <c r="DU118" i="18"/>
  <c r="EQ69" i="11"/>
  <c r="DV79" i="18" l="1"/>
  <c r="DV86" i="18" s="1"/>
  <c r="EQ69" i="18"/>
  <c r="DT114" i="18"/>
  <c r="DT124" i="11"/>
  <c r="DT124" i="18" s="1"/>
  <c r="DV86" i="11"/>
  <c r="DV118" i="11" s="1"/>
  <c r="DV81" i="11"/>
  <c r="DV82" i="11"/>
  <c r="DV83" i="11"/>
  <c r="DU107" i="11"/>
  <c r="DU102" i="18"/>
  <c r="ER64" i="11"/>
  <c r="DV82" i="18" l="1"/>
  <c r="DV91" i="18" s="1"/>
  <c r="ER64" i="18"/>
  <c r="DV83" i="18"/>
  <c r="DV92" i="18" s="1"/>
  <c r="DV81" i="18"/>
  <c r="DV90" i="18" s="1"/>
  <c r="DV91" i="11"/>
  <c r="DV102" i="11"/>
  <c r="DU114" i="11"/>
  <c r="DU107" i="18"/>
  <c r="DU122" i="11"/>
  <c r="DU122" i="18" s="1"/>
  <c r="DW79" i="11"/>
  <c r="DV92" i="11"/>
  <c r="DV90" i="11"/>
  <c r="DV119" i="11" s="1"/>
  <c r="DV119" i="18" s="1"/>
  <c r="DV118" i="18"/>
  <c r="DV120" i="11"/>
  <c r="DV120" i="18" s="1"/>
  <c r="ER68" i="11"/>
  <c r="DW79" i="18" l="1"/>
  <c r="DW86" i="18" s="1"/>
  <c r="ER68" i="18"/>
  <c r="DW86" i="11"/>
  <c r="DW118" i="11" s="1"/>
  <c r="DW82" i="11"/>
  <c r="DW83" i="11"/>
  <c r="DW81" i="11"/>
  <c r="DU124" i="11"/>
  <c r="DU124" i="18" s="1"/>
  <c r="DU114" i="18"/>
  <c r="DV107" i="11"/>
  <c r="DV102" i="18"/>
  <c r="ER69" i="11"/>
  <c r="DW82" i="18" l="1"/>
  <c r="DW91" i="18" s="1"/>
  <c r="DW83" i="18"/>
  <c r="DW92" i="18" s="1"/>
  <c r="ER69" i="18"/>
  <c r="DW81" i="18"/>
  <c r="DW90" i="18" s="1"/>
  <c r="DW91" i="11"/>
  <c r="DW102" i="11"/>
  <c r="DV114" i="11"/>
  <c r="DV122" i="11"/>
  <c r="DV122" i="18" s="1"/>
  <c r="DV107" i="18"/>
  <c r="DW120" i="11"/>
  <c r="DW120" i="18" s="1"/>
  <c r="DW118" i="18"/>
  <c r="DW90" i="11"/>
  <c r="DW119" i="11" s="1"/>
  <c r="DW119" i="18" s="1"/>
  <c r="DW92" i="11"/>
  <c r="DX79" i="11"/>
  <c r="ES64" i="11"/>
  <c r="ES64" i="18" l="1"/>
  <c r="DX79" i="18"/>
  <c r="DX86" i="18" s="1"/>
  <c r="DV114" i="18"/>
  <c r="DV124" i="11"/>
  <c r="DV124" i="18" s="1"/>
  <c r="DX86" i="11"/>
  <c r="DX118" i="11" s="1"/>
  <c r="DX83" i="11"/>
  <c r="DX81" i="11"/>
  <c r="DX82" i="11"/>
  <c r="DW102" i="18"/>
  <c r="DW107" i="11"/>
  <c r="ES68" i="11"/>
  <c r="DX83" i="18" l="1"/>
  <c r="DX92" i="18" s="1"/>
  <c r="DX82" i="18"/>
  <c r="DX91" i="18" s="1"/>
  <c r="ES68" i="18"/>
  <c r="DX81" i="18"/>
  <c r="DX90" i="18" s="1"/>
  <c r="DW107" i="18"/>
  <c r="DW114" i="11"/>
  <c r="DW122" i="11"/>
  <c r="DW122" i="18" s="1"/>
  <c r="DX92" i="11"/>
  <c r="DY79" i="11"/>
  <c r="DX90" i="11"/>
  <c r="DX119" i="11" s="1"/>
  <c r="DX119" i="18" s="1"/>
  <c r="DX91" i="11"/>
  <c r="DX102" i="11"/>
  <c r="DX120" i="11"/>
  <c r="DX120" i="18" s="1"/>
  <c r="DX118" i="18"/>
  <c r="ES69" i="11"/>
  <c r="ES69" i="18" l="1"/>
  <c r="DY79" i="18"/>
  <c r="DY86" i="18" s="1"/>
  <c r="DX107" i="11"/>
  <c r="DX102" i="18"/>
  <c r="DW124" i="11"/>
  <c r="DW124" i="18" s="1"/>
  <c r="DW114" i="18"/>
  <c r="DY86" i="11"/>
  <c r="DY118" i="11" s="1"/>
  <c r="DY81" i="11"/>
  <c r="DY83" i="11"/>
  <c r="DY82" i="11"/>
  <c r="ET64" i="11"/>
  <c r="ET64" i="18" l="1"/>
  <c r="DY82" i="18"/>
  <c r="DY91" i="18" s="1"/>
  <c r="DY83" i="18"/>
  <c r="DY92" i="18" s="1"/>
  <c r="DY81" i="18"/>
  <c r="DY90" i="18" s="1"/>
  <c r="DY102" i="11"/>
  <c r="DY91" i="11"/>
  <c r="DY92" i="11"/>
  <c r="DZ79" i="11"/>
  <c r="DY120" i="11"/>
  <c r="DY120" i="18" s="1"/>
  <c r="DY118" i="18"/>
  <c r="DY90" i="11"/>
  <c r="DY119" i="11" s="1"/>
  <c r="DY119" i="18" s="1"/>
  <c r="DX114" i="11"/>
  <c r="DX107" i="18"/>
  <c r="DX122" i="11"/>
  <c r="DX122" i="18" s="1"/>
  <c r="ET68" i="11"/>
  <c r="ET68" i="18" l="1"/>
  <c r="DZ79" i="18"/>
  <c r="DZ86" i="18" s="1"/>
  <c r="DX124" i="11"/>
  <c r="DX124" i="18" s="1"/>
  <c r="DX114" i="18"/>
  <c r="DZ86" i="11"/>
  <c r="DZ118" i="11" s="1"/>
  <c r="DZ82" i="11"/>
  <c r="DZ81" i="11"/>
  <c r="DZ83" i="11"/>
  <c r="DY107" i="11"/>
  <c r="DY102" i="18"/>
  <c r="ET69" i="11"/>
  <c r="DZ82" i="18" l="1"/>
  <c r="DZ91" i="18" s="1"/>
  <c r="ET69" i="18"/>
  <c r="DZ83" i="18"/>
  <c r="DZ92" i="18" s="1"/>
  <c r="DZ81" i="18"/>
  <c r="DZ90" i="18" s="1"/>
  <c r="EA79" i="11"/>
  <c r="DZ92" i="11"/>
  <c r="DZ90" i="11"/>
  <c r="DZ119" i="11" s="1"/>
  <c r="DZ119" i="18" s="1"/>
  <c r="DZ102" i="11"/>
  <c r="DZ91" i="11"/>
  <c r="DZ118" i="18"/>
  <c r="DZ120" i="11"/>
  <c r="DZ120" i="18" s="1"/>
  <c r="DY122" i="11"/>
  <c r="DY122" i="18" s="1"/>
  <c r="DY107" i="18"/>
  <c r="DY114" i="11"/>
  <c r="EU64" i="11"/>
  <c r="EU64" i="18" l="1"/>
  <c r="EA79" i="18"/>
  <c r="EA86" i="18" s="1"/>
  <c r="DY124" i="11"/>
  <c r="DY124" i="18" s="1"/>
  <c r="DY114" i="18"/>
  <c r="DZ102" i="18"/>
  <c r="DZ107" i="11"/>
  <c r="EA83" i="11"/>
  <c r="EA82" i="11"/>
  <c r="EA81" i="11"/>
  <c r="EA86" i="11"/>
  <c r="EA118" i="11" s="1"/>
  <c r="EU68" i="11"/>
  <c r="EU68" i="18" l="1"/>
  <c r="EA81" i="18"/>
  <c r="EA90" i="18" s="1"/>
  <c r="EA83" i="18"/>
  <c r="EA92" i="18" s="1"/>
  <c r="EA82" i="18"/>
  <c r="EA91" i="18" s="1"/>
  <c r="EA91" i="11"/>
  <c r="EA102" i="11"/>
  <c r="EB79" i="11"/>
  <c r="EA92" i="11"/>
  <c r="DZ107" i="18"/>
  <c r="DZ122" i="11"/>
  <c r="DZ122" i="18" s="1"/>
  <c r="DZ114" i="11"/>
  <c r="EA90" i="11"/>
  <c r="EA119" i="11" s="1"/>
  <c r="EA119" i="18" s="1"/>
  <c r="EA118" i="18"/>
  <c r="EA120" i="11"/>
  <c r="EA120" i="18" s="1"/>
  <c r="EU69" i="11"/>
  <c r="EU69" i="18" l="1"/>
  <c r="EB79" i="18"/>
  <c r="EB86" i="18" s="1"/>
  <c r="DZ114" i="18"/>
  <c r="DZ124" i="11"/>
  <c r="DZ124" i="18" s="1"/>
  <c r="EB83" i="11"/>
  <c r="EB82" i="11"/>
  <c r="EB81" i="11"/>
  <c r="EB86" i="11"/>
  <c r="EB118" i="11" s="1"/>
  <c r="EA102" i="18"/>
  <c r="EA107" i="11"/>
  <c r="EV64" i="11"/>
  <c r="EB83" i="18" l="1"/>
  <c r="EB92" i="18" s="1"/>
  <c r="EV64" i="18"/>
  <c r="EB81" i="18"/>
  <c r="EB90" i="18" s="1"/>
  <c r="EB82" i="18"/>
  <c r="EB91" i="18" s="1"/>
  <c r="EA114" i="11"/>
  <c r="EA122" i="11"/>
  <c r="EA122" i="18" s="1"/>
  <c r="EA107" i="18"/>
  <c r="EB91" i="11"/>
  <c r="EB102" i="11"/>
  <c r="EC79" i="11"/>
  <c r="EB92" i="11"/>
  <c r="EB120" i="11"/>
  <c r="EB120" i="18" s="1"/>
  <c r="EB118" i="18"/>
  <c r="EB90" i="11"/>
  <c r="EB119" i="11" s="1"/>
  <c r="EB119" i="18" s="1"/>
  <c r="EV68" i="11"/>
  <c r="EC79" i="18" l="1"/>
  <c r="EC86" i="18" s="1"/>
  <c r="EV68" i="18"/>
  <c r="EB102" i="18"/>
  <c r="EB107" i="11"/>
  <c r="EC86" i="11"/>
  <c r="EC118" i="11" s="1"/>
  <c r="EC81" i="11"/>
  <c r="EC82" i="11"/>
  <c r="EC83" i="11"/>
  <c r="EA114" i="18"/>
  <c r="EA124" i="11"/>
  <c r="EA124" i="18" s="1"/>
  <c r="EV69" i="11"/>
  <c r="EC81" i="18" l="1"/>
  <c r="EC90" i="18" s="1"/>
  <c r="EV69" i="18"/>
  <c r="EC83" i="18"/>
  <c r="EC92" i="18" s="1"/>
  <c r="EC82" i="18"/>
  <c r="EC91" i="18" s="1"/>
  <c r="EC91" i="11"/>
  <c r="EC102" i="11"/>
  <c r="EC90" i="11"/>
  <c r="EC119" i="11" s="1"/>
  <c r="EC119" i="18" s="1"/>
  <c r="EB114" i="11"/>
  <c r="EB107" i="18"/>
  <c r="EB122" i="11"/>
  <c r="EB122" i="18" s="1"/>
  <c r="ED79" i="11"/>
  <c r="EC92" i="11"/>
  <c r="EC118" i="18"/>
  <c r="EC120" i="11"/>
  <c r="EC120" i="18" s="1"/>
  <c r="EW64" i="11"/>
  <c r="EW64" i="18" l="1"/>
  <c r="ED79" i="18"/>
  <c r="ED86" i="18" s="1"/>
  <c r="ED83" i="11"/>
  <c r="ED86" i="11"/>
  <c r="ED118" i="11" s="1"/>
  <c r="ED81" i="11"/>
  <c r="ED82" i="11"/>
  <c r="EB124" i="11"/>
  <c r="EB124" i="18" s="1"/>
  <c r="EB114" i="18"/>
  <c r="EC102" i="18"/>
  <c r="EC107" i="11"/>
  <c r="EW68" i="11"/>
  <c r="EW68" i="18" l="1"/>
  <c r="ED83" i="18"/>
  <c r="ED92" i="18" s="1"/>
  <c r="ED81" i="18"/>
  <c r="ED90" i="18" s="1"/>
  <c r="ED82" i="18"/>
  <c r="ED91" i="18" s="1"/>
  <c r="ED102" i="11"/>
  <c r="ED91" i="11"/>
  <c r="ED90" i="11"/>
  <c r="ED119" i="11" s="1"/>
  <c r="ED119" i="18" s="1"/>
  <c r="EC107" i="18"/>
  <c r="EC122" i="11"/>
  <c r="EC122" i="18" s="1"/>
  <c r="EC114" i="11"/>
  <c r="ED120" i="11"/>
  <c r="ED120" i="18" s="1"/>
  <c r="ED118" i="18"/>
  <c r="EE79" i="11"/>
  <c r="ED92" i="11"/>
  <c r="EW69" i="11"/>
  <c r="EW69" i="18" l="1"/>
  <c r="EE79" i="18"/>
  <c r="EE86" i="18" s="1"/>
  <c r="EE86" i="11"/>
  <c r="EE118" i="11" s="1"/>
  <c r="EE81" i="11"/>
  <c r="EE82" i="11"/>
  <c r="EE83" i="11"/>
  <c r="EC114" i="18"/>
  <c r="EC124" i="11"/>
  <c r="EC124" i="18" s="1"/>
  <c r="ED107" i="11"/>
  <c r="ED102" i="18"/>
  <c r="EX64" i="11"/>
  <c r="EE83" i="18" l="1"/>
  <c r="EE92" i="18" s="1"/>
  <c r="EX64" i="18"/>
  <c r="EE82" i="18"/>
  <c r="EE91" i="18" s="1"/>
  <c r="EE81" i="18"/>
  <c r="EE90" i="18" s="1"/>
  <c r="EE92" i="11"/>
  <c r="EF79" i="11"/>
  <c r="EE91" i="11"/>
  <c r="EE102" i="11"/>
  <c r="ED114" i="11"/>
  <c r="ED107" i="18"/>
  <c r="ED122" i="11"/>
  <c r="ED122" i="18" s="1"/>
  <c r="EE90" i="11"/>
  <c r="EE119" i="11" s="1"/>
  <c r="EE119" i="18" s="1"/>
  <c r="EE118" i="18"/>
  <c r="EE120" i="11"/>
  <c r="EE120" i="18" s="1"/>
  <c r="EX68" i="11"/>
  <c r="EX68" i="18" l="1"/>
  <c r="EF79" i="18"/>
  <c r="EF86" i="18" s="1"/>
  <c r="EF86" i="11"/>
  <c r="EF118" i="11" s="1"/>
  <c r="EF81" i="11"/>
  <c r="EF82" i="11"/>
  <c r="EF83" i="11"/>
  <c r="ED114" i="18"/>
  <c r="ED124" i="11"/>
  <c r="ED124" i="18" s="1"/>
  <c r="EE107" i="11"/>
  <c r="EE102" i="18"/>
  <c r="EX69" i="11"/>
  <c r="EF82" i="18" l="1"/>
  <c r="EF91" i="18" s="1"/>
  <c r="EF81" i="18"/>
  <c r="EF90" i="18" s="1"/>
  <c r="EX69" i="18"/>
  <c r="EF83" i="18"/>
  <c r="EF92" i="18" s="1"/>
  <c r="EG79" i="11"/>
  <c r="EF92" i="11"/>
  <c r="EF102" i="11"/>
  <c r="EF91" i="11"/>
  <c r="EF90" i="11"/>
  <c r="EF119" i="11" s="1"/>
  <c r="EF119" i="18" s="1"/>
  <c r="EE122" i="11"/>
  <c r="EE122" i="18" s="1"/>
  <c r="EE107" i="18"/>
  <c r="EE114" i="11"/>
  <c r="EF120" i="11"/>
  <c r="EF120" i="18" s="1"/>
  <c r="EF118" i="18"/>
  <c r="EY64" i="11"/>
  <c r="EY64" i="18" l="1"/>
  <c r="EG79" i="18"/>
  <c r="EG86" i="18" s="1"/>
  <c r="EE114" i="18"/>
  <c r="EE124" i="11"/>
  <c r="EE124" i="18" s="1"/>
  <c r="EF102" i="18"/>
  <c r="EF107" i="11"/>
  <c r="EG81" i="11"/>
  <c r="EG83" i="11"/>
  <c r="EG86" i="11"/>
  <c r="EG118" i="11" s="1"/>
  <c r="EG82" i="11"/>
  <c r="EY68" i="11"/>
  <c r="EY68" i="18" l="1"/>
  <c r="EG82" i="18"/>
  <c r="EG91" i="18" s="1"/>
  <c r="EG83" i="18"/>
  <c r="EG92" i="18" s="1"/>
  <c r="EG81" i="18"/>
  <c r="EG90" i="18" s="1"/>
  <c r="EG102" i="11"/>
  <c r="EG91" i="11"/>
  <c r="EG92" i="11"/>
  <c r="EH79" i="11"/>
  <c r="EG118" i="18"/>
  <c r="EG120" i="11"/>
  <c r="EG120" i="18" s="1"/>
  <c r="EG90" i="11"/>
  <c r="EG119" i="11" s="1"/>
  <c r="EG119" i="18" s="1"/>
  <c r="EF122" i="11"/>
  <c r="EF122" i="18" s="1"/>
  <c r="EF107" i="18"/>
  <c r="EF114" i="11"/>
  <c r="EY69" i="11"/>
  <c r="EY69" i="18" l="1"/>
  <c r="EH79" i="18"/>
  <c r="EH86" i="18" s="1"/>
  <c r="EH81" i="11"/>
  <c r="EH83" i="11"/>
  <c r="EH86" i="11"/>
  <c r="EH118" i="11" s="1"/>
  <c r="EH82" i="11"/>
  <c r="EF124" i="11"/>
  <c r="EF124" i="18" s="1"/>
  <c r="EF114" i="18"/>
  <c r="EG102" i="18"/>
  <c r="EG107" i="11"/>
  <c r="EZ64" i="11"/>
  <c r="EH82" i="18" l="1"/>
  <c r="EH91" i="18" s="1"/>
  <c r="EZ64" i="18"/>
  <c r="EH81" i="18"/>
  <c r="EH90" i="18" s="1"/>
  <c r="EH83" i="18"/>
  <c r="EH92" i="18" s="1"/>
  <c r="EG107" i="18"/>
  <c r="EG114" i="11"/>
  <c r="EG122" i="11"/>
  <c r="EG122" i="18" s="1"/>
  <c r="EH91" i="11"/>
  <c r="EH102" i="11"/>
  <c r="EI79" i="11"/>
  <c r="EH92" i="11"/>
  <c r="EH120" i="11"/>
  <c r="EH120" i="18" s="1"/>
  <c r="EH118" i="18"/>
  <c r="EH90" i="11"/>
  <c r="EH119" i="11" s="1"/>
  <c r="EH119" i="18" s="1"/>
  <c r="EZ68" i="11"/>
  <c r="EI79" i="18" l="1"/>
  <c r="EI86" i="18" s="1"/>
  <c r="EZ68" i="18"/>
  <c r="EH107" i="11"/>
  <c r="EH102" i="18"/>
  <c r="EI81" i="11"/>
  <c r="EI86" i="11"/>
  <c r="EI118" i="11" s="1"/>
  <c r="EI82" i="11"/>
  <c r="EI83" i="11"/>
  <c r="EG114" i="18"/>
  <c r="EG124" i="11"/>
  <c r="EG124" i="18" s="1"/>
  <c r="EZ69" i="11"/>
  <c r="EZ69" i="18" l="1"/>
  <c r="EI81" i="18"/>
  <c r="EI90" i="18" s="1"/>
  <c r="EI83" i="18"/>
  <c r="EI92" i="18" s="1"/>
  <c r="EI82" i="18"/>
  <c r="EI91" i="18" s="1"/>
  <c r="EI91" i="11"/>
  <c r="EI102" i="11"/>
  <c r="EI92" i="11"/>
  <c r="EJ79" i="11"/>
  <c r="EI118" i="18"/>
  <c r="EI120" i="11"/>
  <c r="EI120" i="18" s="1"/>
  <c r="EI90" i="11"/>
  <c r="EI119" i="11" s="1"/>
  <c r="EI119" i="18" s="1"/>
  <c r="EH122" i="11"/>
  <c r="EH122" i="18" s="1"/>
  <c r="EH114" i="11"/>
  <c r="EH107" i="18"/>
  <c r="FA64" i="11"/>
  <c r="FA64" i="18" l="1"/>
  <c r="EJ79" i="18"/>
  <c r="EJ86" i="18" s="1"/>
  <c r="EH124" i="11"/>
  <c r="EH124" i="18" s="1"/>
  <c r="EH114" i="18"/>
  <c r="EI102" i="18"/>
  <c r="EI107" i="11"/>
  <c r="EJ86" i="11"/>
  <c r="EJ118" i="11" s="1"/>
  <c r="EJ83" i="11"/>
  <c r="EJ81" i="11"/>
  <c r="EJ82" i="11"/>
  <c r="FA68" i="11"/>
  <c r="FA68" i="18" l="1"/>
  <c r="EJ82" i="18"/>
  <c r="EJ91" i="18" s="1"/>
  <c r="EJ81" i="18"/>
  <c r="EJ90" i="18" s="1"/>
  <c r="EJ83" i="18"/>
  <c r="EJ92" i="18" s="1"/>
  <c r="EJ102" i="11"/>
  <c r="EJ91" i="11"/>
  <c r="EI107" i="18"/>
  <c r="EI122" i="11"/>
  <c r="EI122" i="18" s="1"/>
  <c r="EI114" i="11"/>
  <c r="EJ90" i="11"/>
  <c r="EJ119" i="11" s="1"/>
  <c r="EJ119" i="18" s="1"/>
  <c r="EK79" i="11"/>
  <c r="EJ92" i="11"/>
  <c r="EJ120" i="11"/>
  <c r="EJ120" i="18" s="1"/>
  <c r="EJ118" i="18"/>
  <c r="FA69" i="11"/>
  <c r="FA69" i="18" l="1"/>
  <c r="EK79" i="18"/>
  <c r="EK86" i="18" s="1"/>
  <c r="EK83" i="11"/>
  <c r="EK81" i="11"/>
  <c r="EK86" i="11"/>
  <c r="EK118" i="11" s="1"/>
  <c r="EK82" i="11"/>
  <c r="EI124" i="11"/>
  <c r="EI124" i="18" s="1"/>
  <c r="EI114" i="18"/>
  <c r="EJ102" i="18"/>
  <c r="EJ107" i="11"/>
  <c r="FB64" i="11"/>
  <c r="EK81" i="18" l="1"/>
  <c r="EK90" i="18" s="1"/>
  <c r="EK83" i="18"/>
  <c r="EK92" i="18" s="1"/>
  <c r="FB64" i="18"/>
  <c r="EK82" i="18"/>
  <c r="EK91" i="18" s="1"/>
  <c r="EK91" i="11"/>
  <c r="EK102" i="11"/>
  <c r="EK120" i="11"/>
  <c r="EK120" i="18" s="1"/>
  <c r="EK118" i="18"/>
  <c r="EJ107" i="18"/>
  <c r="EJ122" i="11"/>
  <c r="EJ122" i="18" s="1"/>
  <c r="EJ114" i="11"/>
  <c r="EK90" i="11"/>
  <c r="EK119" i="11" s="1"/>
  <c r="EK119" i="18" s="1"/>
  <c r="EL79" i="11"/>
  <c r="EK92" i="11"/>
  <c r="FB68" i="11"/>
  <c r="EL79" i="18" l="1"/>
  <c r="EL86" i="18" s="1"/>
  <c r="FB68" i="18"/>
  <c r="EL81" i="11"/>
  <c r="EL86" i="11"/>
  <c r="EL118" i="11" s="1"/>
  <c r="EL82" i="11"/>
  <c r="EL83" i="11"/>
  <c r="EK107" i="11"/>
  <c r="EK102" i="18"/>
  <c r="EJ124" i="11"/>
  <c r="EJ124" i="18" s="1"/>
  <c r="EJ114" i="18"/>
  <c r="FB69" i="11"/>
  <c r="EL81" i="18" l="1"/>
  <c r="EL90" i="18" s="1"/>
  <c r="EL82" i="18"/>
  <c r="EL91" i="18" s="1"/>
  <c r="FB69" i="18"/>
  <c r="EL83" i="18"/>
  <c r="EL92" i="18" s="1"/>
  <c r="EK114" i="11"/>
  <c r="EK122" i="11"/>
  <c r="EK122" i="18" s="1"/>
  <c r="EK107" i="18"/>
  <c r="EL120" i="11"/>
  <c r="EL120" i="18" s="1"/>
  <c r="EL118" i="18"/>
  <c r="EL90" i="11"/>
  <c r="EL119" i="11" s="1"/>
  <c r="EL119" i="18" s="1"/>
  <c r="EM79" i="11"/>
  <c r="EL92" i="11"/>
  <c r="EL91" i="11"/>
  <c r="EL102" i="11"/>
  <c r="FC64" i="11"/>
  <c r="EM79" i="18" l="1"/>
  <c r="EM86" i="18" s="1"/>
  <c r="FC64" i="18"/>
  <c r="EL107" i="11"/>
  <c r="EL102" i="18"/>
  <c r="EM83" i="11"/>
  <c r="EM81" i="11"/>
  <c r="EM82" i="11"/>
  <c r="EM86" i="11"/>
  <c r="EM118" i="11" s="1"/>
  <c r="EK114" i="18"/>
  <c r="EK124" i="11"/>
  <c r="EK124" i="18" s="1"/>
  <c r="FC68" i="11"/>
  <c r="EM81" i="18" l="1"/>
  <c r="EM90" i="18" s="1"/>
  <c r="EM83" i="18"/>
  <c r="EM92" i="18" s="1"/>
  <c r="FC68" i="18"/>
  <c r="EM82" i="18"/>
  <c r="EM91" i="18" s="1"/>
  <c r="EM91" i="11"/>
  <c r="EM102" i="11"/>
  <c r="EM120" i="11"/>
  <c r="EM120" i="18" s="1"/>
  <c r="EM118" i="18"/>
  <c r="EM92" i="11"/>
  <c r="EN79" i="11"/>
  <c r="EM90" i="11"/>
  <c r="EM119" i="11" s="1"/>
  <c r="EM119" i="18" s="1"/>
  <c r="EL107" i="18"/>
  <c r="EL114" i="11"/>
  <c r="EL122" i="11"/>
  <c r="EL122" i="18" s="1"/>
  <c r="FC69" i="11"/>
  <c r="EN79" i="18" l="1"/>
  <c r="EN86" i="18" s="1"/>
  <c r="FC69" i="18"/>
  <c r="EL114" i="18"/>
  <c r="EL124" i="11"/>
  <c r="EL124" i="18" s="1"/>
  <c r="EM107" i="11"/>
  <c r="EM102" i="18"/>
  <c r="EN83" i="11"/>
  <c r="EN82" i="11"/>
  <c r="EN81" i="11"/>
  <c r="EN86" i="11"/>
  <c r="EN118" i="11" s="1"/>
  <c r="FD64" i="11"/>
  <c r="FD64" i="18" l="1"/>
  <c r="EN82" i="18"/>
  <c r="EN91" i="18" s="1"/>
  <c r="EN81" i="18"/>
  <c r="EN90" i="18" s="1"/>
  <c r="EN83" i="18"/>
  <c r="EN92" i="18" s="1"/>
  <c r="EN90" i="11"/>
  <c r="EN119" i="11" s="1"/>
  <c r="EN119" i="18" s="1"/>
  <c r="EN91" i="11"/>
  <c r="EN102" i="11"/>
  <c r="EM114" i="11"/>
  <c r="EM107" i="18"/>
  <c r="EM122" i="11"/>
  <c r="EM122" i="18" s="1"/>
  <c r="EN118" i="18"/>
  <c r="EN120" i="11"/>
  <c r="EN120" i="18" s="1"/>
  <c r="EN92" i="11"/>
  <c r="EO79" i="11"/>
  <c r="FD68" i="11"/>
  <c r="EO79" i="18" l="1"/>
  <c r="EO86" i="18" s="1"/>
  <c r="FD68" i="18"/>
  <c r="EM124" i="11"/>
  <c r="EM124" i="18" s="1"/>
  <c r="EM114" i="18"/>
  <c r="EO86" i="11"/>
  <c r="EO118" i="11" s="1"/>
  <c r="EO82" i="11"/>
  <c r="EO81" i="11"/>
  <c r="EO83" i="11"/>
  <c r="EN107" i="11"/>
  <c r="EN102" i="18"/>
  <c r="FD69" i="11"/>
  <c r="FD69" i="18" l="1"/>
  <c r="EO82" i="18"/>
  <c r="EO91" i="18" s="1"/>
  <c r="EO83" i="18"/>
  <c r="EO92" i="18" s="1"/>
  <c r="EO81" i="18"/>
  <c r="EO90" i="18" s="1"/>
  <c r="EO102" i="11"/>
  <c r="EO91" i="11"/>
  <c r="EO120" i="11"/>
  <c r="EO120" i="18" s="1"/>
  <c r="EO118" i="18"/>
  <c r="EO92" i="11"/>
  <c r="EP79" i="11"/>
  <c r="EN107" i="18"/>
  <c r="EN114" i="11"/>
  <c r="EN122" i="11"/>
  <c r="EN122" i="18" s="1"/>
  <c r="EO90" i="11"/>
  <c r="EO119" i="11" s="1"/>
  <c r="EO119" i="18" s="1"/>
  <c r="FE64" i="11"/>
  <c r="FE64" i="18" l="1"/>
  <c r="EP79" i="18"/>
  <c r="EP86" i="18" s="1"/>
  <c r="EN124" i="11"/>
  <c r="EN124" i="18" s="1"/>
  <c r="EN114" i="18"/>
  <c r="EP83" i="11"/>
  <c r="EP81" i="11"/>
  <c r="EP86" i="11"/>
  <c r="EP118" i="11" s="1"/>
  <c r="EP82" i="11"/>
  <c r="EO102" i="18"/>
  <c r="EO107" i="11"/>
  <c r="FE68" i="11"/>
  <c r="FE68" i="18" l="1"/>
  <c r="EP83" i="18"/>
  <c r="EP92" i="18" s="1"/>
  <c r="EP82" i="18"/>
  <c r="EP91" i="18" s="1"/>
  <c r="EP81" i="18"/>
  <c r="EP90" i="18" s="1"/>
  <c r="EP90" i="11"/>
  <c r="EP119" i="11" s="1"/>
  <c r="EP119" i="18" s="1"/>
  <c r="EQ79" i="11"/>
  <c r="EP92" i="11"/>
  <c r="EP120" i="11"/>
  <c r="EP120" i="18" s="1"/>
  <c r="EP118" i="18"/>
  <c r="EO114" i="11"/>
  <c r="EO107" i="18"/>
  <c r="EO122" i="11"/>
  <c r="EO122" i="18" s="1"/>
  <c r="EP102" i="11"/>
  <c r="EP91" i="11"/>
  <c r="FE69" i="11"/>
  <c r="EQ79" i="18" l="1"/>
  <c r="EQ86" i="18" s="1"/>
  <c r="FE69" i="18"/>
  <c r="EP107" i="11"/>
  <c r="EP102" i="18"/>
  <c r="EO124" i="11"/>
  <c r="EO124" i="18" s="1"/>
  <c r="EO114" i="18"/>
  <c r="EQ81" i="11"/>
  <c r="EQ82" i="11"/>
  <c r="EQ83" i="11"/>
  <c r="EQ86" i="11"/>
  <c r="EQ118" i="11" s="1"/>
  <c r="FF64" i="11"/>
  <c r="FF64" i="18" l="1"/>
  <c r="EQ83" i="18"/>
  <c r="EQ92" i="18" s="1"/>
  <c r="EQ82" i="18"/>
  <c r="EQ91" i="18" s="1"/>
  <c r="EQ81" i="18"/>
  <c r="EQ90" i="18" s="1"/>
  <c r="EQ120" i="11"/>
  <c r="EQ120" i="18" s="1"/>
  <c r="EQ118" i="18"/>
  <c r="EQ91" i="11"/>
  <c r="EQ102" i="11"/>
  <c r="ER79" i="11"/>
  <c r="EQ92" i="11"/>
  <c r="EQ90" i="11"/>
  <c r="EQ119" i="11" s="1"/>
  <c r="EQ119" i="18" s="1"/>
  <c r="EP107" i="18"/>
  <c r="EP114" i="11"/>
  <c r="EP122" i="11"/>
  <c r="EP122" i="18" s="1"/>
  <c r="FF68" i="11"/>
  <c r="FF68" i="18" l="1"/>
  <c r="ER79" i="18"/>
  <c r="ER86" i="18" s="1"/>
  <c r="ER86" i="11"/>
  <c r="ER118" i="11" s="1"/>
  <c r="ER82" i="11"/>
  <c r="ER81" i="11"/>
  <c r="ER83" i="11"/>
  <c r="EQ102" i="18"/>
  <c r="EQ107" i="11"/>
  <c r="EP124" i="11"/>
  <c r="EP124" i="18" s="1"/>
  <c r="EP114" i="18"/>
  <c r="FF69" i="11"/>
  <c r="ER81" i="18" l="1"/>
  <c r="ER90" i="18" s="1"/>
  <c r="ER82" i="18"/>
  <c r="ER91" i="18" s="1"/>
  <c r="FF69" i="18"/>
  <c r="ER83" i="18"/>
  <c r="ER92" i="18" s="1"/>
  <c r="EQ122" i="11"/>
  <c r="EQ122" i="18" s="1"/>
  <c r="EQ107" i="18"/>
  <c r="EQ114" i="11"/>
  <c r="ER90" i="11"/>
  <c r="ER119" i="11" s="1"/>
  <c r="ER119" i="18" s="1"/>
  <c r="ES79" i="11"/>
  <c r="ER92" i="11"/>
  <c r="ER91" i="11"/>
  <c r="ER102" i="11"/>
  <c r="ER120" i="11"/>
  <c r="ER120" i="18" s="1"/>
  <c r="ER118" i="18"/>
  <c r="FG64" i="11"/>
  <c r="FG64" i="18" l="1"/>
  <c r="ES79" i="18"/>
  <c r="ES86" i="18" s="1"/>
  <c r="ES83" i="11"/>
  <c r="ES86" i="11"/>
  <c r="ES118" i="11" s="1"/>
  <c r="ES82" i="11"/>
  <c r="ES81" i="11"/>
  <c r="EQ124" i="11"/>
  <c r="EQ124" i="18" s="1"/>
  <c r="EQ114" i="18"/>
  <c r="ER107" i="11"/>
  <c r="ER102" i="18"/>
  <c r="FG68" i="11"/>
  <c r="FG68" i="18" l="1"/>
  <c r="ES82" i="18"/>
  <c r="ES91" i="18" s="1"/>
  <c r="ES83" i="18"/>
  <c r="ES92" i="18" s="1"/>
  <c r="ES81" i="18"/>
  <c r="ES90" i="18" s="1"/>
  <c r="ES90" i="11"/>
  <c r="ES119" i="11" s="1"/>
  <c r="ES119" i="18" s="1"/>
  <c r="ES91" i="11"/>
  <c r="ES102" i="11"/>
  <c r="ES120" i="11"/>
  <c r="ES120" i="18" s="1"/>
  <c r="ES118" i="18"/>
  <c r="ER107" i="18"/>
  <c r="ER114" i="11"/>
  <c r="ER122" i="11"/>
  <c r="ER122" i="18" s="1"/>
  <c r="ES92" i="11"/>
  <c r="ET79" i="11"/>
  <c r="FG69" i="11"/>
  <c r="FG69" i="18" l="1"/>
  <c r="ET79" i="18"/>
  <c r="ET86" i="18" s="1"/>
  <c r="ES102" i="18"/>
  <c r="ES107" i="11"/>
  <c r="ET81" i="11"/>
  <c r="ET82" i="11"/>
  <c r="ET86" i="11"/>
  <c r="ET118" i="11" s="1"/>
  <c r="ET83" i="11"/>
  <c r="ER114" i="18"/>
  <c r="ER124" i="11"/>
  <c r="ER124" i="18" s="1"/>
  <c r="FH64" i="11"/>
  <c r="FH64" i="18" l="1"/>
  <c r="ET81" i="18"/>
  <c r="ET90" i="18" s="1"/>
  <c r="ET83" i="18"/>
  <c r="ET92" i="18" s="1"/>
  <c r="ET82" i="18"/>
  <c r="ET91" i="18" s="1"/>
  <c r="ET92" i="11"/>
  <c r="EU79" i="11"/>
  <c r="ET90" i="11"/>
  <c r="ET119" i="11" s="1"/>
  <c r="ET119" i="18" s="1"/>
  <c r="ES107" i="18"/>
  <c r="ES122" i="11"/>
  <c r="ES122" i="18" s="1"/>
  <c r="ES114" i="11"/>
  <c r="ET118" i="18"/>
  <c r="ET120" i="11"/>
  <c r="ET120" i="18" s="1"/>
  <c r="ET102" i="11"/>
  <c r="ET91" i="11"/>
  <c r="FH68" i="11"/>
  <c r="FH68" i="18" l="1"/>
  <c r="EU79" i="18"/>
  <c r="EU86" i="18" s="1"/>
  <c r="EU81" i="11"/>
  <c r="EU82" i="11"/>
  <c r="EU83" i="11"/>
  <c r="EU86" i="11"/>
  <c r="EU118" i="11" s="1"/>
  <c r="ET107" i="11"/>
  <c r="ET102" i="18"/>
  <c r="ES124" i="11"/>
  <c r="ES124" i="18" s="1"/>
  <c r="ES114" i="18"/>
  <c r="FH69" i="11"/>
  <c r="EU82" i="18" l="1"/>
  <c r="EU91" i="18" s="1"/>
  <c r="EU81" i="18"/>
  <c r="EU90" i="18" s="1"/>
  <c r="EU83" i="18"/>
  <c r="EU92" i="18" s="1"/>
  <c r="FH69" i="18"/>
  <c r="ET122" i="11"/>
  <c r="ET122" i="18" s="1"/>
  <c r="ET114" i="11"/>
  <c r="ET107" i="18"/>
  <c r="EV79" i="11"/>
  <c r="EU92" i="11"/>
  <c r="EU91" i="11"/>
  <c r="EU102" i="11"/>
  <c r="EU120" i="11"/>
  <c r="EU120" i="18" s="1"/>
  <c r="EU118" i="18"/>
  <c r="EU90" i="11"/>
  <c r="EU119" i="11" s="1"/>
  <c r="EU119" i="18" s="1"/>
  <c r="FI64" i="11"/>
  <c r="FI64" i="18" l="1"/>
  <c r="EV79" i="18"/>
  <c r="EV86" i="18" s="1"/>
  <c r="EV86" i="11"/>
  <c r="EV118" i="11" s="1"/>
  <c r="EV81" i="11"/>
  <c r="EV83" i="11"/>
  <c r="EV82" i="11"/>
  <c r="ET114" i="18"/>
  <c r="ET124" i="11"/>
  <c r="ET124" i="18" s="1"/>
  <c r="EU102" i="18"/>
  <c r="EU107" i="11"/>
  <c r="FI68" i="11"/>
  <c r="EV83" i="18" l="1"/>
  <c r="EV92" i="18" s="1"/>
  <c r="EV81" i="18"/>
  <c r="EV90" i="18" s="1"/>
  <c r="FI68" i="18"/>
  <c r="EV82" i="18"/>
  <c r="EV91" i="18" s="1"/>
  <c r="EU107" i="18"/>
  <c r="EU114" i="11"/>
  <c r="EU122" i="11"/>
  <c r="EU122" i="18" s="1"/>
  <c r="EV102" i="11"/>
  <c r="EV91" i="11"/>
  <c r="EV92" i="11"/>
  <c r="EW79" i="11"/>
  <c r="EV90" i="11"/>
  <c r="EV119" i="11" s="1"/>
  <c r="EV119" i="18" s="1"/>
  <c r="EV120" i="11"/>
  <c r="EV120" i="18" s="1"/>
  <c r="EV118" i="18"/>
  <c r="FI69" i="11"/>
  <c r="FI69" i="18" l="1"/>
  <c r="EW79" i="18"/>
  <c r="EW86" i="18" s="1"/>
  <c r="EU114" i="18"/>
  <c r="EU124" i="11"/>
  <c r="EU124" i="18" s="1"/>
  <c r="EW82" i="11"/>
  <c r="EW81" i="11"/>
  <c r="EW83" i="11"/>
  <c r="EW86" i="11"/>
  <c r="EW118" i="11" s="1"/>
  <c r="EV107" i="11"/>
  <c r="EV102" i="18"/>
  <c r="FJ64" i="11"/>
  <c r="EW82" i="18" l="1"/>
  <c r="EW91" i="18" s="1"/>
  <c r="FJ64" i="18"/>
  <c r="EW83" i="18"/>
  <c r="EW92" i="18" s="1"/>
  <c r="EW81" i="18"/>
  <c r="EW90" i="18" s="1"/>
  <c r="EV122" i="11"/>
  <c r="EV122" i="18" s="1"/>
  <c r="EV107" i="18"/>
  <c r="EV114" i="11"/>
  <c r="EW91" i="11"/>
  <c r="EW102" i="11"/>
  <c r="EX79" i="11"/>
  <c r="EW92" i="11"/>
  <c r="EW90" i="11"/>
  <c r="EW119" i="11" s="1"/>
  <c r="EW119" i="18" s="1"/>
  <c r="EW118" i="18"/>
  <c r="EW120" i="11"/>
  <c r="EW120" i="18" s="1"/>
  <c r="FJ68" i="11"/>
  <c r="EX79" i="18" l="1"/>
  <c r="EX86" i="18" s="1"/>
  <c r="FJ68" i="18"/>
  <c r="EV114" i="18"/>
  <c r="EV124" i="11"/>
  <c r="EV124" i="18" s="1"/>
  <c r="EX82" i="11"/>
  <c r="EX83" i="11"/>
  <c r="EX86" i="11"/>
  <c r="EX118" i="11" s="1"/>
  <c r="EX81" i="11"/>
  <c r="EW102" i="18"/>
  <c r="EW107" i="11"/>
  <c r="FJ69" i="11"/>
  <c r="EX83" i="18" l="1"/>
  <c r="EX92" i="18" s="1"/>
  <c r="EX82" i="18"/>
  <c r="EX91" i="18" s="1"/>
  <c r="FJ69" i="18"/>
  <c r="EX81" i="18"/>
  <c r="EX90" i="18" s="1"/>
  <c r="EX90" i="11"/>
  <c r="EX119" i="11" s="1"/>
  <c r="EX119" i="18" s="1"/>
  <c r="EW114" i="11"/>
  <c r="EW122" i="11"/>
  <c r="EW122" i="18" s="1"/>
  <c r="EW107" i="18"/>
  <c r="EX91" i="11"/>
  <c r="EX102" i="11"/>
  <c r="EX118" i="18"/>
  <c r="EX120" i="11"/>
  <c r="EX120" i="18" s="1"/>
  <c r="EY79" i="11"/>
  <c r="EX92" i="11"/>
  <c r="FK64" i="11"/>
  <c r="EY79" i="18" l="1"/>
  <c r="EY86" i="18" s="1"/>
  <c r="FK64" i="18"/>
  <c r="EY82" i="11"/>
  <c r="EY86" i="11"/>
  <c r="EY118" i="11" s="1"/>
  <c r="EY81" i="11"/>
  <c r="EY83" i="11"/>
  <c r="EX107" i="11"/>
  <c r="EX102" i="18"/>
  <c r="EW114" i="18"/>
  <c r="EW124" i="11"/>
  <c r="EW124" i="18" s="1"/>
  <c r="FK68" i="11"/>
  <c r="FK68" i="18" l="1"/>
  <c r="EY81" i="18"/>
  <c r="EY90" i="18" s="1"/>
  <c r="EY82" i="18"/>
  <c r="EY91" i="18" s="1"/>
  <c r="EY83" i="18"/>
  <c r="EY92" i="18" s="1"/>
  <c r="EX114" i="11"/>
  <c r="EX122" i="11"/>
  <c r="EX122" i="18" s="1"/>
  <c r="EX107" i="18"/>
  <c r="EY90" i="11"/>
  <c r="EY119" i="11" s="1"/>
  <c r="EY119" i="18" s="1"/>
  <c r="EY120" i="11"/>
  <c r="EY120" i="18" s="1"/>
  <c r="EY118" i="18"/>
  <c r="EZ79" i="11"/>
  <c r="EY92" i="11"/>
  <c r="EY102" i="11"/>
  <c r="EY91" i="11"/>
  <c r="FK69" i="11"/>
  <c r="FK69" i="18" l="1"/>
  <c r="EZ79" i="18"/>
  <c r="EZ86" i="18" s="1"/>
  <c r="EY107" i="11"/>
  <c r="EY102" i="18"/>
  <c r="EZ83" i="11"/>
  <c r="EZ82" i="11"/>
  <c r="EZ86" i="11"/>
  <c r="EZ118" i="11" s="1"/>
  <c r="EZ81" i="11"/>
  <c r="EX114" i="18"/>
  <c r="EX124" i="11"/>
  <c r="EX124" i="18" s="1"/>
  <c r="FL64" i="11"/>
  <c r="EZ83" i="18" l="1"/>
  <c r="EZ92" i="18" s="1"/>
  <c r="FL64" i="18"/>
  <c r="EZ81" i="18"/>
  <c r="EZ90" i="18" s="1"/>
  <c r="EZ82" i="18"/>
  <c r="EZ91" i="18" s="1"/>
  <c r="EZ90" i="11"/>
  <c r="EZ119" i="11" s="1"/>
  <c r="EZ119" i="18" s="1"/>
  <c r="EZ102" i="11"/>
  <c r="EZ91" i="11"/>
  <c r="EZ118" i="18"/>
  <c r="EZ120" i="11"/>
  <c r="EZ120" i="18" s="1"/>
  <c r="EZ92" i="11"/>
  <c r="FA79" i="11"/>
  <c r="EY107" i="18"/>
  <c r="EY114" i="11"/>
  <c r="EY122" i="11"/>
  <c r="EY122" i="18" s="1"/>
  <c r="FL68" i="11"/>
  <c r="FL68" i="18" l="1"/>
  <c r="FA79" i="18"/>
  <c r="FA86" i="18" s="1"/>
  <c r="FA81" i="11"/>
  <c r="FA83" i="11"/>
  <c r="FA86" i="11"/>
  <c r="FA118" i="11" s="1"/>
  <c r="FA82" i="11"/>
  <c r="EZ102" i="18"/>
  <c r="EZ107" i="11"/>
  <c r="EY114" i="18"/>
  <c r="EY124" i="11"/>
  <c r="EY124" i="18" s="1"/>
  <c r="FL69" i="11"/>
  <c r="FA81" i="18" l="1"/>
  <c r="FA90" i="18" s="1"/>
  <c r="FL69" i="18"/>
  <c r="FA83" i="18"/>
  <c r="FA92" i="18" s="1"/>
  <c r="FA82" i="18"/>
  <c r="FA91" i="18" s="1"/>
  <c r="FB79" i="11"/>
  <c r="FA92" i="11"/>
  <c r="EZ122" i="11"/>
  <c r="EZ122" i="18" s="1"/>
  <c r="EZ114" i="11"/>
  <c r="EZ107" i="18"/>
  <c r="FA102" i="11"/>
  <c r="FA91" i="11"/>
  <c r="FA90" i="11"/>
  <c r="FA119" i="11" s="1"/>
  <c r="FA119" i="18" s="1"/>
  <c r="FA118" i="18"/>
  <c r="FA120" i="11"/>
  <c r="FA120" i="18" s="1"/>
  <c r="FM64" i="11"/>
  <c r="FM64" i="18" l="1"/>
  <c r="FB79" i="18"/>
  <c r="FB86" i="18" s="1"/>
  <c r="FA107" i="11"/>
  <c r="FA102" i="18"/>
  <c r="EZ124" i="11"/>
  <c r="EZ124" i="18" s="1"/>
  <c r="EZ114" i="18"/>
  <c r="FB81" i="11"/>
  <c r="FB86" i="11"/>
  <c r="FB118" i="11" s="1"/>
  <c r="FB82" i="11"/>
  <c r="FB83" i="11"/>
  <c r="FM68" i="11"/>
  <c r="FB82" i="18" l="1"/>
  <c r="FB91" i="18" s="1"/>
  <c r="FM68" i="18"/>
  <c r="FB83" i="18"/>
  <c r="FB92" i="18" s="1"/>
  <c r="FB81" i="18"/>
  <c r="FB90" i="18" s="1"/>
  <c r="FB90" i="11"/>
  <c r="FB119" i="11" s="1"/>
  <c r="FB119" i="18" s="1"/>
  <c r="FB118" i="18"/>
  <c r="FB120" i="11"/>
  <c r="FB120" i="18" s="1"/>
  <c r="FB91" i="11"/>
  <c r="FB102" i="11"/>
  <c r="FC79" i="11"/>
  <c r="FB92" i="11"/>
  <c r="FA107" i="18"/>
  <c r="FA122" i="11"/>
  <c r="FA122" i="18" s="1"/>
  <c r="FA114" i="11"/>
  <c r="FM69" i="11"/>
  <c r="FC79" i="18" l="1"/>
  <c r="FC86" i="18" s="1"/>
  <c r="FM69" i="18"/>
  <c r="FA114" i="18"/>
  <c r="FA124" i="11"/>
  <c r="FA124" i="18" s="1"/>
  <c r="FB102" i="18"/>
  <c r="FB107" i="11"/>
  <c r="FC86" i="11"/>
  <c r="FC118" i="11" s="1"/>
  <c r="FC82" i="11"/>
  <c r="FC81" i="11"/>
  <c r="FC83" i="11"/>
  <c r="FN64" i="11"/>
  <c r="FN64" i="18" l="1"/>
  <c r="FC83" i="18"/>
  <c r="FC92" i="18" s="1"/>
  <c r="FC81" i="18"/>
  <c r="FC90" i="18" s="1"/>
  <c r="FC82" i="18"/>
  <c r="FC91" i="18" s="1"/>
  <c r="FC92" i="11"/>
  <c r="FD79" i="11"/>
  <c r="FC102" i="11"/>
  <c r="FC91" i="11"/>
  <c r="FC90" i="11"/>
  <c r="FC119" i="11" s="1"/>
  <c r="FC119" i="18" s="1"/>
  <c r="FC118" i="18"/>
  <c r="FC120" i="11"/>
  <c r="FC120" i="18" s="1"/>
  <c r="FB114" i="11"/>
  <c r="FB107" i="18"/>
  <c r="FB122" i="11"/>
  <c r="FB122" i="18" s="1"/>
  <c r="FN68" i="11"/>
  <c r="FN68" i="18" l="1"/>
  <c r="FD79" i="18"/>
  <c r="FD86" i="18" s="1"/>
  <c r="FC102" i="18"/>
  <c r="FC107" i="11"/>
  <c r="FD86" i="11"/>
  <c r="FD118" i="11" s="1"/>
  <c r="FD83" i="11"/>
  <c r="FD81" i="11"/>
  <c r="FD82" i="11"/>
  <c r="FB124" i="11"/>
  <c r="FB124" i="18" s="1"/>
  <c r="FB114" i="18"/>
  <c r="FN69" i="11"/>
  <c r="FN69" i="18" l="1"/>
  <c r="FD83" i="18"/>
  <c r="FD92" i="18" s="1"/>
  <c r="FD82" i="18"/>
  <c r="FD91" i="18" s="1"/>
  <c r="FD81" i="18"/>
  <c r="FD90" i="18" s="1"/>
  <c r="FD118" i="18"/>
  <c r="FD120" i="11"/>
  <c r="FD120" i="18" s="1"/>
  <c r="FD91" i="11"/>
  <c r="FD102" i="11"/>
  <c r="FD90" i="11"/>
  <c r="FD119" i="11" s="1"/>
  <c r="FD119" i="18" s="1"/>
  <c r="FD92" i="11"/>
  <c r="FE79" i="11"/>
  <c r="FC122" i="11"/>
  <c r="FC122" i="18" s="1"/>
  <c r="FC107" i="18"/>
  <c r="FC114" i="11"/>
  <c r="FO64" i="11"/>
  <c r="FO64" i="18" l="1"/>
  <c r="FE79" i="18"/>
  <c r="FE86" i="18" s="1"/>
  <c r="FC114" i="18"/>
  <c r="FC124" i="11"/>
  <c r="FC124" i="18" s="1"/>
  <c r="FD107" i="11"/>
  <c r="FD102" i="18"/>
  <c r="FE83" i="11"/>
  <c r="FE82" i="11"/>
  <c r="FE86" i="11"/>
  <c r="FE118" i="11" s="1"/>
  <c r="FE81" i="11"/>
  <c r="FO68" i="11"/>
  <c r="FO68" i="18" l="1"/>
  <c r="FE81" i="18"/>
  <c r="FE90" i="18" s="1"/>
  <c r="FE82" i="18"/>
  <c r="FE91" i="18" s="1"/>
  <c r="FE83" i="18"/>
  <c r="FE92" i="18" s="1"/>
  <c r="FD122" i="11"/>
  <c r="FD122" i="18" s="1"/>
  <c r="FD107" i="18"/>
  <c r="FD114" i="11"/>
  <c r="FE90" i="11"/>
  <c r="FE119" i="11" s="1"/>
  <c r="FE119" i="18" s="1"/>
  <c r="FE102" i="11"/>
  <c r="FE91" i="11"/>
  <c r="FE118" i="18"/>
  <c r="FE120" i="11"/>
  <c r="FE120" i="18" s="1"/>
  <c r="FF79" i="11"/>
  <c r="FE92" i="11"/>
  <c r="FO69" i="11"/>
  <c r="FO69" i="18" l="1"/>
  <c r="FF79" i="18"/>
  <c r="FF86" i="18" s="1"/>
  <c r="FE107" i="11"/>
  <c r="FE102" i="18"/>
  <c r="FD124" i="11"/>
  <c r="FD124" i="18" s="1"/>
  <c r="FD114" i="18"/>
  <c r="FF83" i="11"/>
  <c r="FF82" i="11"/>
  <c r="FF81" i="11"/>
  <c r="FF86" i="11"/>
  <c r="FF118" i="11" s="1"/>
  <c r="FP64" i="11"/>
  <c r="FP64" i="18" l="1"/>
  <c r="FF82" i="18"/>
  <c r="FF91" i="18" s="1"/>
  <c r="FF81" i="18"/>
  <c r="FF90" i="18" s="1"/>
  <c r="FF83" i="18"/>
  <c r="FF92" i="18" s="1"/>
  <c r="FF90" i="11"/>
  <c r="FF119" i="11" s="1"/>
  <c r="FF119" i="18" s="1"/>
  <c r="FF120" i="11"/>
  <c r="FF120" i="18" s="1"/>
  <c r="FF118" i="18"/>
  <c r="FG79" i="11"/>
  <c r="FF92" i="11"/>
  <c r="FF91" i="11"/>
  <c r="FF102" i="11"/>
  <c r="FE114" i="11"/>
  <c r="FE122" i="11"/>
  <c r="FE122" i="18" s="1"/>
  <c r="FE107" i="18"/>
  <c r="FP68" i="11"/>
  <c r="FG79" i="18" l="1"/>
  <c r="FG86" i="18" s="1"/>
  <c r="FP68" i="18"/>
  <c r="FE114" i="18"/>
  <c r="FE124" i="11"/>
  <c r="FE124" i="18" s="1"/>
  <c r="FG82" i="11"/>
  <c r="FG81" i="11"/>
  <c r="FG83" i="11"/>
  <c r="FG86" i="11"/>
  <c r="FG118" i="11" s="1"/>
  <c r="FF107" i="11"/>
  <c r="FF102" i="18"/>
  <c r="FP69" i="11"/>
  <c r="FP69" i="18" l="1"/>
  <c r="FG82" i="18"/>
  <c r="FG91" i="18" s="1"/>
  <c r="FG83" i="18"/>
  <c r="FG92" i="18" s="1"/>
  <c r="FG81" i="18"/>
  <c r="FG90" i="18" s="1"/>
  <c r="FG102" i="11"/>
  <c r="FG91" i="11"/>
  <c r="FF114" i="11"/>
  <c r="FF122" i="11"/>
  <c r="FF122" i="18" s="1"/>
  <c r="FF107" i="18"/>
  <c r="FH79" i="11"/>
  <c r="FG92" i="11"/>
  <c r="FG118" i="18"/>
  <c r="FG120" i="11"/>
  <c r="FG120" i="18" s="1"/>
  <c r="FG90" i="11"/>
  <c r="FG119" i="11" s="1"/>
  <c r="FG119" i="18" s="1"/>
  <c r="FQ64" i="11"/>
  <c r="FH79" i="18" l="1"/>
  <c r="FH86" i="18" s="1"/>
  <c r="FQ64" i="18"/>
  <c r="FF114" i="18"/>
  <c r="FF124" i="11"/>
  <c r="FF124" i="18" s="1"/>
  <c r="FH83" i="11"/>
  <c r="FH82" i="11"/>
  <c r="FH81" i="11"/>
  <c r="FH86" i="11"/>
  <c r="FH118" i="11" s="1"/>
  <c r="FG107" i="11"/>
  <c r="FG102" i="18"/>
  <c r="FQ68" i="11"/>
  <c r="FH83" i="18" l="1"/>
  <c r="FH92" i="18" s="1"/>
  <c r="FQ68" i="18"/>
  <c r="FH82" i="18"/>
  <c r="FH91" i="18" s="1"/>
  <c r="FH81" i="18"/>
  <c r="FH90" i="18" s="1"/>
  <c r="FI79" i="11"/>
  <c r="FH92" i="11"/>
  <c r="FH118" i="18"/>
  <c r="FH120" i="11"/>
  <c r="FH120" i="18" s="1"/>
  <c r="FG107" i="18"/>
  <c r="FG114" i="11"/>
  <c r="FG122" i="11"/>
  <c r="FG122" i="18" s="1"/>
  <c r="FH90" i="11"/>
  <c r="FH119" i="11" s="1"/>
  <c r="FH119" i="18" s="1"/>
  <c r="FH102" i="11"/>
  <c r="FH91" i="11"/>
  <c r="FQ69" i="11"/>
  <c r="FQ69" i="18" l="1"/>
  <c r="FI79" i="18"/>
  <c r="FI86" i="18" s="1"/>
  <c r="FG114" i="18"/>
  <c r="FG124" i="11"/>
  <c r="FG124" i="18" s="1"/>
  <c r="FI82" i="11"/>
  <c r="FI81" i="11"/>
  <c r="FI83" i="11"/>
  <c r="FI86" i="11"/>
  <c r="FI118" i="11" s="1"/>
  <c r="FH102" i="18"/>
  <c r="FH107" i="11"/>
  <c r="FR64" i="11"/>
  <c r="FI82" i="18" l="1"/>
  <c r="FI91" i="18" s="1"/>
  <c r="FR64" i="18"/>
  <c r="FI83" i="18"/>
  <c r="FI92" i="18" s="1"/>
  <c r="FI81" i="18"/>
  <c r="FI90" i="18" s="1"/>
  <c r="FJ79" i="11"/>
  <c r="FI92" i="11"/>
  <c r="FI90" i="11"/>
  <c r="FI119" i="11" s="1"/>
  <c r="FI119" i="18" s="1"/>
  <c r="FI118" i="18"/>
  <c r="FI120" i="11"/>
  <c r="FI120" i="18" s="1"/>
  <c r="FI102" i="11"/>
  <c r="FI91" i="11"/>
  <c r="FH114" i="11"/>
  <c r="FH107" i="18"/>
  <c r="FH122" i="11"/>
  <c r="FH122" i="18" s="1"/>
  <c r="FR68" i="11"/>
  <c r="FR68" i="18" l="1"/>
  <c r="FJ79" i="18"/>
  <c r="FJ86" i="18" s="1"/>
  <c r="FI102" i="18"/>
  <c r="FI107" i="11"/>
  <c r="FJ81" i="11"/>
  <c r="FJ82" i="11"/>
  <c r="FJ83" i="11"/>
  <c r="FJ86" i="11"/>
  <c r="FJ118" i="11" s="1"/>
  <c r="FH114" i="18"/>
  <c r="FH124" i="11"/>
  <c r="FH124" i="18" s="1"/>
  <c r="FR69" i="11"/>
  <c r="FJ81" i="18" l="1"/>
  <c r="FJ90" i="18" s="1"/>
  <c r="FR69" i="18"/>
  <c r="FJ83" i="18"/>
  <c r="FJ92" i="18" s="1"/>
  <c r="FJ82" i="18"/>
  <c r="FJ91" i="18" s="1"/>
  <c r="FK79" i="11"/>
  <c r="FJ92" i="11"/>
  <c r="FJ90" i="11"/>
  <c r="FJ119" i="11" s="1"/>
  <c r="FJ119" i="18" s="1"/>
  <c r="FI114" i="11"/>
  <c r="FI107" i="18"/>
  <c r="FI122" i="11"/>
  <c r="FI122" i="18" s="1"/>
  <c r="FJ118" i="18"/>
  <c r="FJ120" i="11"/>
  <c r="FJ120" i="18" s="1"/>
  <c r="FJ91" i="11"/>
  <c r="FJ102" i="11"/>
  <c r="FS64" i="11"/>
  <c r="FS64" i="18" l="1"/>
  <c r="FK79" i="18"/>
  <c r="FK86" i="18" s="1"/>
  <c r="FI114" i="18"/>
  <c r="FI124" i="11"/>
  <c r="FI124" i="18" s="1"/>
  <c r="FK83" i="11"/>
  <c r="FK82" i="11"/>
  <c r="FK81" i="11"/>
  <c r="FK86" i="11"/>
  <c r="FK118" i="11" s="1"/>
  <c r="FJ102" i="18"/>
  <c r="FJ107" i="11"/>
  <c r="FS68" i="11"/>
  <c r="FK82" i="18" l="1"/>
  <c r="FK91" i="18" s="1"/>
  <c r="FK83" i="18"/>
  <c r="FK92" i="18" s="1"/>
  <c r="FS68" i="18"/>
  <c r="FK81" i="18"/>
  <c r="FK90" i="18" s="1"/>
  <c r="FK118" i="18"/>
  <c r="FK120" i="11"/>
  <c r="FK120" i="18" s="1"/>
  <c r="FK102" i="11"/>
  <c r="FK91" i="11"/>
  <c r="FL79" i="11"/>
  <c r="FK92" i="11"/>
  <c r="FJ114" i="11"/>
  <c r="FJ107" i="18"/>
  <c r="FJ122" i="11"/>
  <c r="FJ122" i="18" s="1"/>
  <c r="FK90" i="11"/>
  <c r="FK119" i="11" s="1"/>
  <c r="FK119" i="18" s="1"/>
  <c r="FS69" i="11"/>
  <c r="FS69" i="18" l="1"/>
  <c r="FL79" i="18"/>
  <c r="FL86" i="18" s="1"/>
  <c r="FK107" i="11"/>
  <c r="FK102" i="18"/>
  <c r="FJ114" i="18"/>
  <c r="FJ124" i="11"/>
  <c r="FJ124" i="18" s="1"/>
  <c r="FL81" i="11"/>
  <c r="FL82" i="11"/>
  <c r="FL83" i="11"/>
  <c r="FL86" i="11"/>
  <c r="FL118" i="11" s="1"/>
  <c r="FT64" i="11"/>
  <c r="FT64" i="18" l="1"/>
  <c r="FL83" i="18"/>
  <c r="FL92" i="18" s="1"/>
  <c r="FL82" i="18"/>
  <c r="FL91" i="18" s="1"/>
  <c r="FL81" i="18"/>
  <c r="FL90" i="18" s="1"/>
  <c r="FM79" i="11"/>
  <c r="FL92" i="11"/>
  <c r="FL118" i="18"/>
  <c r="FL120" i="11"/>
  <c r="FL120" i="18" s="1"/>
  <c r="FL102" i="11"/>
  <c r="FL91" i="11"/>
  <c r="FL90" i="11"/>
  <c r="FL119" i="11" s="1"/>
  <c r="FL119" i="18" s="1"/>
  <c r="FK114" i="11"/>
  <c r="FK107" i="18"/>
  <c r="FK122" i="11"/>
  <c r="FK122" i="18" s="1"/>
  <c r="FT68" i="11"/>
  <c r="FT68" i="18" l="1"/>
  <c r="FM79" i="18"/>
  <c r="FM86" i="18" s="1"/>
  <c r="FK114" i="18"/>
  <c r="FK124" i="11"/>
  <c r="FK124" i="18" s="1"/>
  <c r="FL107" i="11"/>
  <c r="FL102" i="18"/>
  <c r="FM83" i="11"/>
  <c r="FM82" i="11"/>
  <c r="FM81" i="11"/>
  <c r="FM86" i="11"/>
  <c r="FM118" i="11" s="1"/>
  <c r="FT69" i="11"/>
  <c r="FT69" i="18" l="1"/>
  <c r="FM82" i="18"/>
  <c r="FM91" i="18" s="1"/>
  <c r="FM81" i="18"/>
  <c r="FM90" i="18" s="1"/>
  <c r="FM83" i="18"/>
  <c r="FM92" i="18" s="1"/>
  <c r="FM102" i="11"/>
  <c r="FM91" i="11"/>
  <c r="FL107" i="18"/>
  <c r="FL114" i="11"/>
  <c r="FL122" i="11"/>
  <c r="FL122" i="18" s="1"/>
  <c r="FM90" i="11"/>
  <c r="FM119" i="11" s="1"/>
  <c r="FM119" i="18" s="1"/>
  <c r="FM118" i="18"/>
  <c r="FM120" i="11"/>
  <c r="FM120" i="18" s="1"/>
  <c r="FN79" i="11"/>
  <c r="FM92" i="11"/>
  <c r="FU64" i="11"/>
  <c r="FU64" i="18" l="1"/>
  <c r="FN79" i="18"/>
  <c r="FN86" i="18" s="1"/>
  <c r="FL114" i="18"/>
  <c r="FL124" i="11"/>
  <c r="FL124" i="18" s="1"/>
  <c r="FN81" i="11"/>
  <c r="FN82" i="11"/>
  <c r="FN83" i="11"/>
  <c r="FN86" i="11"/>
  <c r="FN118" i="11" s="1"/>
  <c r="FM107" i="11"/>
  <c r="FM102" i="18"/>
  <c r="FU68" i="11"/>
  <c r="FN83" i="18" l="1"/>
  <c r="FN92" i="18" s="1"/>
  <c r="FN81" i="18"/>
  <c r="FN90" i="18" s="1"/>
  <c r="FU68" i="18"/>
  <c r="FN82" i="18"/>
  <c r="FN91" i="18" s="1"/>
  <c r="FO79" i="11"/>
  <c r="FN92" i="11"/>
  <c r="FN118" i="18"/>
  <c r="FN120" i="11"/>
  <c r="FN120" i="18" s="1"/>
  <c r="FN102" i="11"/>
  <c r="FN91" i="11"/>
  <c r="FM107" i="18"/>
  <c r="FM114" i="11"/>
  <c r="FM122" i="11"/>
  <c r="FM122" i="18" s="1"/>
  <c r="FN90" i="11"/>
  <c r="FN119" i="11" s="1"/>
  <c r="FN119" i="18" s="1"/>
  <c r="FU69" i="11"/>
  <c r="FU69" i="18" l="1"/>
  <c r="FO79" i="18"/>
  <c r="FO86" i="18" s="1"/>
  <c r="FM114" i="18"/>
  <c r="FM124" i="11"/>
  <c r="FM124" i="18" s="1"/>
  <c r="FN102" i="18"/>
  <c r="FN107" i="11"/>
  <c r="FO83" i="11"/>
  <c r="FO82" i="11"/>
  <c r="FO81" i="11"/>
  <c r="FO86" i="11"/>
  <c r="FO118" i="11" s="1"/>
  <c r="FV64" i="11"/>
  <c r="FV64" i="18" l="1"/>
  <c r="FO81" i="18"/>
  <c r="FO90" i="18" s="1"/>
  <c r="FO82" i="18"/>
  <c r="FO91" i="18" s="1"/>
  <c r="FO83" i="18"/>
  <c r="FO92" i="18" s="1"/>
  <c r="FO118" i="18"/>
  <c r="FO120" i="11"/>
  <c r="FO120" i="18" s="1"/>
  <c r="FN114" i="11"/>
  <c r="FN107" i="18"/>
  <c r="FN122" i="11"/>
  <c r="FN122" i="18" s="1"/>
  <c r="FO90" i="11"/>
  <c r="FO119" i="11" s="1"/>
  <c r="FO119" i="18" s="1"/>
  <c r="FO91" i="11"/>
  <c r="FO102" i="11"/>
  <c r="FP79" i="11"/>
  <c r="FO92" i="11"/>
  <c r="FV68" i="11"/>
  <c r="FP79" i="18" l="1"/>
  <c r="FP86" i="18" s="1"/>
  <c r="FV68" i="18"/>
  <c r="FP83" i="11"/>
  <c r="FP81" i="11"/>
  <c r="FP82" i="11"/>
  <c r="FP86" i="11"/>
  <c r="FP118" i="11" s="1"/>
  <c r="FN114" i="18"/>
  <c r="FN124" i="11"/>
  <c r="FN124" i="18" s="1"/>
  <c r="FO107" i="11"/>
  <c r="FO102" i="18"/>
  <c r="FV69" i="11"/>
  <c r="FP83" i="18" l="1"/>
  <c r="FP92" i="18" s="1"/>
  <c r="FP82" i="18"/>
  <c r="FP91" i="18" s="1"/>
  <c r="FP81" i="18"/>
  <c r="FP90" i="18" s="1"/>
  <c r="FV69" i="18"/>
  <c r="FP91" i="11"/>
  <c r="FP102" i="11"/>
  <c r="FP118" i="18"/>
  <c r="FP120" i="11"/>
  <c r="FP120" i="18" s="1"/>
  <c r="FP90" i="11"/>
  <c r="FP119" i="11" s="1"/>
  <c r="FP119" i="18" s="1"/>
  <c r="FO107" i="18"/>
  <c r="FO114" i="11"/>
  <c r="FO122" i="11"/>
  <c r="FO122" i="18" s="1"/>
  <c r="FQ79" i="11"/>
  <c r="FP92" i="11"/>
  <c r="FW64" i="11"/>
  <c r="FQ79" i="18" l="1"/>
  <c r="FQ86" i="18" s="1"/>
  <c r="FW64" i="18"/>
  <c r="FP107" i="11"/>
  <c r="FP102" i="18"/>
  <c r="FO114" i="18"/>
  <c r="FO124" i="11"/>
  <c r="FO124" i="18" s="1"/>
  <c r="FQ81" i="11"/>
  <c r="FQ82" i="11"/>
  <c r="FQ83" i="11"/>
  <c r="FQ86" i="11"/>
  <c r="FQ118" i="11" s="1"/>
  <c r="FW68" i="11"/>
  <c r="FW68" i="18" l="1"/>
  <c r="FQ83" i="18"/>
  <c r="FQ92" i="18" s="1"/>
  <c r="FQ82" i="18"/>
  <c r="FQ91" i="18" s="1"/>
  <c r="FQ81" i="18"/>
  <c r="FQ90" i="18" s="1"/>
  <c r="FQ90" i="11"/>
  <c r="FQ119" i="11" s="1"/>
  <c r="FQ119" i="18" s="1"/>
  <c r="FQ102" i="11"/>
  <c r="FQ91" i="11"/>
  <c r="FQ118" i="18"/>
  <c r="FQ120" i="11"/>
  <c r="FQ120" i="18" s="1"/>
  <c r="FR79" i="11"/>
  <c r="FQ92" i="11"/>
  <c r="FP114" i="11"/>
  <c r="FP107" i="18"/>
  <c r="FP122" i="11"/>
  <c r="FP122" i="18" s="1"/>
  <c r="FW69" i="11"/>
  <c r="FW69" i="18" l="1"/>
  <c r="FR79" i="18"/>
  <c r="FR86" i="18" s="1"/>
  <c r="FQ107" i="11"/>
  <c r="FQ102" i="18"/>
  <c r="FP114" i="18"/>
  <c r="FP124" i="11"/>
  <c r="FP124" i="18" s="1"/>
  <c r="FR82" i="11"/>
  <c r="FR83" i="11"/>
  <c r="FR81" i="11"/>
  <c r="FR86" i="11"/>
  <c r="FR118" i="11" s="1"/>
  <c r="FX64" i="11"/>
  <c r="FX64" i="18" l="1"/>
  <c r="FR81" i="18"/>
  <c r="FR90" i="18" s="1"/>
  <c r="FR83" i="18"/>
  <c r="FR92" i="18" s="1"/>
  <c r="FR82" i="18"/>
  <c r="FR91" i="18" s="1"/>
  <c r="FR118" i="18"/>
  <c r="FR120" i="11"/>
  <c r="FR120" i="18" s="1"/>
  <c r="FS79" i="11"/>
  <c r="FR92" i="11"/>
  <c r="FR90" i="11"/>
  <c r="FR119" i="11" s="1"/>
  <c r="FR119" i="18" s="1"/>
  <c r="FR102" i="11"/>
  <c r="FR91" i="11"/>
  <c r="FQ114" i="11"/>
  <c r="FQ107" i="18"/>
  <c r="FQ122" i="11"/>
  <c r="FQ122" i="18" s="1"/>
  <c r="FX68" i="11"/>
  <c r="FS79" i="18" l="1"/>
  <c r="FS86" i="18" s="1"/>
  <c r="FX68" i="18"/>
  <c r="FQ114" i="18"/>
  <c r="FQ124" i="11"/>
  <c r="FQ124" i="18" s="1"/>
  <c r="FS82" i="11"/>
  <c r="FS81" i="11"/>
  <c r="FS83" i="11"/>
  <c r="FS86" i="11"/>
  <c r="FS118" i="11" s="1"/>
  <c r="FR102" i="18"/>
  <c r="FR107" i="11"/>
  <c r="FX69" i="11"/>
  <c r="FX69" i="18" l="1"/>
  <c r="FS81" i="18"/>
  <c r="FS90" i="18" s="1"/>
  <c r="FS82" i="18"/>
  <c r="FS91" i="18" s="1"/>
  <c r="FS83" i="18"/>
  <c r="FS92" i="18" s="1"/>
  <c r="FR114" i="11"/>
  <c r="FR107" i="18"/>
  <c r="FR122" i="11"/>
  <c r="FR122" i="18" s="1"/>
  <c r="FS91" i="11"/>
  <c r="FS102" i="11"/>
  <c r="FS118" i="18"/>
  <c r="FS120" i="11"/>
  <c r="FS120" i="18" s="1"/>
  <c r="FT79" i="11"/>
  <c r="FS92" i="11"/>
  <c r="FS90" i="11"/>
  <c r="FS119" i="11" s="1"/>
  <c r="FS119" i="18" s="1"/>
  <c r="FY64" i="11"/>
  <c r="FY64" i="18" l="1"/>
  <c r="FT79" i="18"/>
  <c r="FT86" i="18" s="1"/>
  <c r="FS107" i="11"/>
  <c r="FS102" i="18"/>
  <c r="FT82" i="11"/>
  <c r="FT83" i="11"/>
  <c r="FT81" i="11"/>
  <c r="FT86" i="11"/>
  <c r="FT118" i="11" s="1"/>
  <c r="FR114" i="18"/>
  <c r="FR124" i="11"/>
  <c r="FR124" i="18" s="1"/>
  <c r="FY68" i="11"/>
  <c r="FT82" i="18" l="1"/>
  <c r="FT91" i="18" s="1"/>
  <c r="FY68" i="18"/>
  <c r="FT81" i="18"/>
  <c r="FT90" i="18" s="1"/>
  <c r="FT83" i="18"/>
  <c r="FT92" i="18" s="1"/>
  <c r="FU79" i="11"/>
  <c r="FT92" i="11"/>
  <c r="FT91" i="11"/>
  <c r="FT102" i="11"/>
  <c r="FT90" i="11"/>
  <c r="FT119" i="11" s="1"/>
  <c r="FT119" i="18" s="1"/>
  <c r="FT118" i="18"/>
  <c r="FT120" i="11"/>
  <c r="FT120" i="18" s="1"/>
  <c r="FS114" i="11"/>
  <c r="FS107" i="18"/>
  <c r="FS122" i="11"/>
  <c r="FS122" i="18" s="1"/>
  <c r="FY69" i="11"/>
  <c r="FY69" i="18" l="1"/>
  <c r="FU79" i="18"/>
  <c r="FU86" i="18" s="1"/>
  <c r="FT107" i="11"/>
  <c r="FT102" i="18"/>
  <c r="FS114" i="18"/>
  <c r="FS124" i="11"/>
  <c r="FS124" i="18" s="1"/>
  <c r="FU82" i="11"/>
  <c r="FU81" i="11"/>
  <c r="FU83" i="11"/>
  <c r="FU86" i="11"/>
  <c r="FU118" i="11" s="1"/>
  <c r="FZ64" i="11"/>
  <c r="FZ64" i="18" l="1"/>
  <c r="FU83" i="18"/>
  <c r="FU92" i="18" s="1"/>
  <c r="FU81" i="18"/>
  <c r="FU90" i="18" s="1"/>
  <c r="FU82" i="18"/>
  <c r="FU91" i="18" s="1"/>
  <c r="FU118" i="18"/>
  <c r="FU120" i="11"/>
  <c r="FU120" i="18" s="1"/>
  <c r="FU90" i="11"/>
  <c r="FU119" i="11" s="1"/>
  <c r="FU119" i="18" s="1"/>
  <c r="FU102" i="11"/>
  <c r="FU91" i="11"/>
  <c r="FV79" i="11"/>
  <c r="FU92" i="11"/>
  <c r="FT114" i="11"/>
  <c r="FT107" i="18"/>
  <c r="FT122" i="11"/>
  <c r="FT122" i="18" s="1"/>
  <c r="FZ68" i="11"/>
  <c r="FZ68" i="18" l="1"/>
  <c r="FV79" i="18"/>
  <c r="FV86" i="18" s="1"/>
  <c r="FV82" i="11"/>
  <c r="FV83" i="11"/>
  <c r="FV81" i="11"/>
  <c r="FV86" i="11"/>
  <c r="FV118" i="11" s="1"/>
  <c r="FU107" i="11"/>
  <c r="FU102" i="18"/>
  <c r="FT114" i="18"/>
  <c r="FT124" i="11"/>
  <c r="FT124" i="18" s="1"/>
  <c r="FZ69" i="11"/>
  <c r="FV83" i="18" l="1"/>
  <c r="FV92" i="18" s="1"/>
  <c r="FZ69" i="18"/>
  <c r="FV82" i="18"/>
  <c r="FV91" i="18" s="1"/>
  <c r="FV81" i="18"/>
  <c r="FV90" i="18" s="1"/>
  <c r="FU107" i="18"/>
  <c r="FU114" i="11"/>
  <c r="FU122" i="11"/>
  <c r="FU122" i="18" s="1"/>
  <c r="FV90" i="11"/>
  <c r="FV119" i="11" s="1"/>
  <c r="FV119" i="18" s="1"/>
  <c r="FW79" i="11"/>
  <c r="FV92" i="11"/>
  <c r="FV118" i="18"/>
  <c r="FV120" i="11"/>
  <c r="FV120" i="18" s="1"/>
  <c r="FV91" i="11"/>
  <c r="FV102" i="11"/>
  <c r="GA64" i="11"/>
  <c r="FW79" i="18" l="1"/>
  <c r="FW86" i="18" s="1"/>
  <c r="GA64" i="18"/>
  <c r="FW82" i="11"/>
  <c r="FW83" i="11"/>
  <c r="FW81" i="11"/>
  <c r="FW86" i="11"/>
  <c r="FW118" i="11" s="1"/>
  <c r="FV102" i="18"/>
  <c r="FV107" i="11"/>
  <c r="FU114" i="18"/>
  <c r="FU124" i="11"/>
  <c r="FU124" i="18" s="1"/>
  <c r="GA68" i="11"/>
  <c r="FW82" i="18" l="1"/>
  <c r="FW91" i="18" s="1"/>
  <c r="GA68" i="18"/>
  <c r="FW81" i="18"/>
  <c r="FW90" i="18" s="1"/>
  <c r="FW83" i="18"/>
  <c r="FW92" i="18" s="1"/>
  <c r="FV114" i="11"/>
  <c r="FV107" i="18"/>
  <c r="FV122" i="11"/>
  <c r="FV122" i="18" s="1"/>
  <c r="FW118" i="18"/>
  <c r="FW120" i="11"/>
  <c r="FW120" i="18" s="1"/>
  <c r="FW90" i="11"/>
  <c r="FW119" i="11" s="1"/>
  <c r="FW119" i="18" s="1"/>
  <c r="FX79" i="11"/>
  <c r="FW92" i="11"/>
  <c r="FW91" i="11"/>
  <c r="FW102" i="11"/>
  <c r="GA69" i="11"/>
  <c r="GA69" i="18" l="1"/>
  <c r="FX79" i="18"/>
  <c r="FX86" i="18" s="1"/>
  <c r="FW107" i="11"/>
  <c r="FW102" i="18"/>
  <c r="FX82" i="11"/>
  <c r="FX81" i="11"/>
  <c r="FX83" i="11"/>
  <c r="FX86" i="11"/>
  <c r="FX118" i="11" s="1"/>
  <c r="FV114" i="18"/>
  <c r="FV124" i="11"/>
  <c r="FV124" i="18" s="1"/>
  <c r="GB64" i="11"/>
  <c r="FX82" i="18" l="1"/>
  <c r="FX91" i="18" s="1"/>
  <c r="GB64" i="18"/>
  <c r="FX83" i="18"/>
  <c r="FX92" i="18" s="1"/>
  <c r="FX81" i="18"/>
  <c r="FX90" i="18" s="1"/>
  <c r="FX120" i="11"/>
  <c r="FX120" i="18" s="1"/>
  <c r="FX118" i="18"/>
  <c r="FY79" i="11"/>
  <c r="FX92" i="11"/>
  <c r="FX102" i="11"/>
  <c r="FX91" i="11"/>
  <c r="FX90" i="11"/>
  <c r="FX119" i="11" s="1"/>
  <c r="FX119" i="18" s="1"/>
  <c r="FW114" i="11"/>
  <c r="FW107" i="18"/>
  <c r="FW122" i="11"/>
  <c r="FW122" i="18" s="1"/>
  <c r="GB68" i="11"/>
  <c r="GB68" i="18" l="1"/>
  <c r="FY79" i="18"/>
  <c r="FY86" i="18" s="1"/>
  <c r="FW114" i="18"/>
  <c r="FW124" i="11"/>
  <c r="FW124" i="18" s="1"/>
  <c r="FY83" i="11"/>
  <c r="FY81" i="11"/>
  <c r="FY82" i="11"/>
  <c r="FY86" i="11"/>
  <c r="FY118" i="11" s="1"/>
  <c r="FX102" i="18"/>
  <c r="FX107" i="11"/>
  <c r="GB69" i="11"/>
  <c r="FY83" i="18" l="1"/>
  <c r="FY92" i="18" s="1"/>
  <c r="GB69" i="18"/>
  <c r="FY82" i="18"/>
  <c r="FY91" i="18" s="1"/>
  <c r="FY81" i="18"/>
  <c r="FY90" i="18" s="1"/>
  <c r="FY118" i="18"/>
  <c r="FY120" i="11"/>
  <c r="FY120" i="18" s="1"/>
  <c r="FX114" i="11"/>
  <c r="FX107" i="18"/>
  <c r="FX122" i="11"/>
  <c r="FX122" i="18" s="1"/>
  <c r="FY91" i="11"/>
  <c r="FY102" i="11"/>
  <c r="FY90" i="11"/>
  <c r="FY119" i="11" s="1"/>
  <c r="FY119" i="18" s="1"/>
  <c r="FZ79" i="11"/>
  <c r="FY92" i="11"/>
  <c r="GC64" i="11"/>
  <c r="FZ79" i="18" l="1"/>
  <c r="FZ86" i="18" s="1"/>
  <c r="GC64" i="18"/>
  <c r="FZ81" i="11"/>
  <c r="FZ82" i="11"/>
  <c r="FZ83" i="11"/>
  <c r="FZ86" i="11"/>
  <c r="FZ118" i="11" s="1"/>
  <c r="FX114" i="18"/>
  <c r="FX124" i="11"/>
  <c r="FX124" i="18" s="1"/>
  <c r="FY102" i="18"/>
  <c r="FY107" i="11"/>
  <c r="GC68" i="11"/>
  <c r="FZ82" i="18" l="1"/>
  <c r="FZ91" i="18" s="1"/>
  <c r="FZ83" i="18"/>
  <c r="FZ92" i="18" s="1"/>
  <c r="FZ81" i="18"/>
  <c r="FZ90" i="18" s="1"/>
  <c r="GC68" i="18"/>
  <c r="FZ102" i="11"/>
  <c r="FZ91" i="11"/>
  <c r="FY107" i="18"/>
  <c r="FY114" i="11"/>
  <c r="FY122" i="11"/>
  <c r="FY122" i="18" s="1"/>
  <c r="FZ118" i="18"/>
  <c r="FZ120" i="11"/>
  <c r="FZ120" i="18" s="1"/>
  <c r="FZ90" i="11"/>
  <c r="FZ119" i="11" s="1"/>
  <c r="FZ119" i="18" s="1"/>
  <c r="GA79" i="11"/>
  <c r="FZ92" i="11"/>
  <c r="GC69" i="11"/>
  <c r="GC69" i="18" l="1"/>
  <c r="GA79" i="18"/>
  <c r="GA86" i="18" s="1"/>
  <c r="FY114" i="18"/>
  <c r="FY124" i="11"/>
  <c r="FY124" i="18" s="1"/>
  <c r="GA81" i="11"/>
  <c r="GA83" i="11"/>
  <c r="GA82" i="11"/>
  <c r="GA86" i="11"/>
  <c r="GA118" i="11" s="1"/>
  <c r="FZ107" i="11"/>
  <c r="FZ102" i="18"/>
  <c r="GD64" i="11"/>
  <c r="GA83" i="18" l="1"/>
  <c r="GA92" i="18" s="1"/>
  <c r="GA81" i="18"/>
  <c r="GA90" i="18" s="1"/>
  <c r="GD64" i="18"/>
  <c r="GA82" i="18"/>
  <c r="GA91" i="18" s="1"/>
  <c r="FZ107" i="18"/>
  <c r="FZ114" i="11"/>
  <c r="FZ122" i="11"/>
  <c r="FZ122" i="18" s="1"/>
  <c r="GA90" i="11"/>
  <c r="GA119" i="11" s="1"/>
  <c r="GA119" i="18" s="1"/>
  <c r="GA91" i="11"/>
  <c r="GA102" i="11"/>
  <c r="GA118" i="18"/>
  <c r="GA120" i="11"/>
  <c r="GA120" i="18" s="1"/>
  <c r="GB79" i="11"/>
  <c r="GA92" i="11"/>
  <c r="GD68" i="11"/>
  <c r="GD68" i="18" l="1"/>
  <c r="GB79" i="18"/>
  <c r="GB86" i="18" s="1"/>
  <c r="GA107" i="11"/>
  <c r="GA102" i="18"/>
  <c r="GB82" i="11"/>
  <c r="GB83" i="11"/>
  <c r="GB81" i="11"/>
  <c r="GB86" i="11"/>
  <c r="GB118" i="11" s="1"/>
  <c r="FZ114" i="18"/>
  <c r="FZ124" i="11"/>
  <c r="FZ124" i="18" s="1"/>
  <c r="GD69" i="11"/>
  <c r="GB83" i="18" l="1"/>
  <c r="GB92" i="18" s="1"/>
  <c r="GB82" i="18"/>
  <c r="GB91" i="18" s="1"/>
  <c r="GD69" i="18"/>
  <c r="GB81" i="18"/>
  <c r="GB90" i="18" s="1"/>
  <c r="GB120" i="11"/>
  <c r="GB120" i="18" s="1"/>
  <c r="GB118" i="18"/>
  <c r="GB102" i="11"/>
  <c r="GB91" i="11"/>
  <c r="GB90" i="11"/>
  <c r="GB119" i="11" s="1"/>
  <c r="GB119" i="18" s="1"/>
  <c r="GC79" i="11"/>
  <c r="GB92" i="11"/>
  <c r="GA107" i="18"/>
  <c r="GA114" i="11"/>
  <c r="GA122" i="11"/>
  <c r="GA122" i="18" s="1"/>
  <c r="GE64" i="11"/>
  <c r="GE64" i="18" l="1"/>
  <c r="GC79" i="18"/>
  <c r="GC86" i="18" s="1"/>
  <c r="GC81" i="11"/>
  <c r="GC82" i="11"/>
  <c r="GC83" i="11"/>
  <c r="GC86" i="11"/>
  <c r="GC118" i="11" s="1"/>
  <c r="GB107" i="11"/>
  <c r="GB102" i="18"/>
  <c r="GA114" i="18"/>
  <c r="GA124" i="11"/>
  <c r="GA124" i="18" s="1"/>
  <c r="GE68" i="11"/>
  <c r="GC81" i="18" l="1"/>
  <c r="GC90" i="18" s="1"/>
  <c r="GC83" i="18"/>
  <c r="GC92" i="18" s="1"/>
  <c r="GE68" i="18"/>
  <c r="GC82" i="18"/>
  <c r="GC91" i="18" s="1"/>
  <c r="GB107" i="18"/>
  <c r="GB114" i="11"/>
  <c r="GB122" i="11"/>
  <c r="GB122" i="18" s="1"/>
  <c r="GD79" i="11"/>
  <c r="GC92" i="11"/>
  <c r="GC118" i="18"/>
  <c r="GC120" i="11"/>
  <c r="GC120" i="18" s="1"/>
  <c r="GC91" i="11"/>
  <c r="GC102" i="11"/>
  <c r="GC90" i="11"/>
  <c r="GC119" i="11" s="1"/>
  <c r="GC119" i="18" s="1"/>
  <c r="GE69" i="11"/>
  <c r="GE69" i="18" l="1"/>
  <c r="GD79" i="18"/>
  <c r="GD86" i="18" s="1"/>
  <c r="GC102" i="18"/>
  <c r="GC107" i="11"/>
  <c r="GB114" i="18"/>
  <c r="GB124" i="11"/>
  <c r="GB124" i="18" s="1"/>
  <c r="GD82" i="11"/>
  <c r="GD81" i="11"/>
  <c r="GD83" i="11"/>
  <c r="GD86" i="11"/>
  <c r="GD118" i="11" s="1"/>
  <c r="GF64" i="11"/>
  <c r="GF64" i="18" l="1"/>
  <c r="GD81" i="18"/>
  <c r="GD90" i="18" s="1"/>
  <c r="GD83" i="18"/>
  <c r="GD92" i="18" s="1"/>
  <c r="GD82" i="18"/>
  <c r="GD91" i="18" s="1"/>
  <c r="GD90" i="11"/>
  <c r="GD119" i="11" s="1"/>
  <c r="GD119" i="18" s="1"/>
  <c r="GE79" i="11"/>
  <c r="GD92" i="11"/>
  <c r="GC114" i="11"/>
  <c r="GC107" i="18"/>
  <c r="GC122" i="11"/>
  <c r="GC122" i="18" s="1"/>
  <c r="GD118" i="18"/>
  <c r="GD120" i="11"/>
  <c r="GD120" i="18" s="1"/>
  <c r="GD91" i="11"/>
  <c r="GD102" i="11"/>
  <c r="GF68" i="11"/>
  <c r="GE79" i="18" l="1"/>
  <c r="GE86" i="18" s="1"/>
  <c r="GF68" i="18"/>
  <c r="GC114" i="18"/>
  <c r="GC124" i="11"/>
  <c r="GC124" i="18" s="1"/>
  <c r="GE83" i="11"/>
  <c r="GE81" i="11"/>
  <c r="GE82" i="11"/>
  <c r="GE86" i="11"/>
  <c r="GE118" i="11" s="1"/>
  <c r="GD107" i="11"/>
  <c r="GD102" i="18"/>
  <c r="GF69" i="11"/>
  <c r="GE83" i="18" l="1"/>
  <c r="GE92" i="18" s="1"/>
  <c r="GE81" i="18"/>
  <c r="GE90" i="18" s="1"/>
  <c r="GF69" i="18"/>
  <c r="GE82" i="18"/>
  <c r="GE91" i="18" s="1"/>
  <c r="GE118" i="18"/>
  <c r="GE120" i="11"/>
  <c r="GE120" i="18" s="1"/>
  <c r="GE102" i="11"/>
  <c r="GE91" i="11"/>
  <c r="GF79" i="11"/>
  <c r="GE92" i="11"/>
  <c r="GD114" i="11"/>
  <c r="GD107" i="18"/>
  <c r="GD122" i="11"/>
  <c r="GD122" i="18" s="1"/>
  <c r="GE90" i="11"/>
  <c r="GE119" i="11" s="1"/>
  <c r="GE119" i="18" s="1"/>
  <c r="GG64" i="11"/>
  <c r="GG64" i="18" l="1"/>
  <c r="GF79" i="18"/>
  <c r="GF86" i="18" s="1"/>
  <c r="GD114" i="18"/>
  <c r="GD124" i="11"/>
  <c r="GD124" i="18" s="1"/>
  <c r="GE107" i="11"/>
  <c r="GE102" i="18"/>
  <c r="GF82" i="11"/>
  <c r="GF83" i="11"/>
  <c r="GF81" i="11"/>
  <c r="GF86" i="11"/>
  <c r="GF118" i="11" s="1"/>
  <c r="GG68" i="11"/>
  <c r="GG68" i="18" l="1"/>
  <c r="GF81" i="18"/>
  <c r="GF90" i="18" s="1"/>
  <c r="GF83" i="18"/>
  <c r="GF92" i="18" s="1"/>
  <c r="GF82" i="18"/>
  <c r="GF91" i="18" s="1"/>
  <c r="GF90" i="11"/>
  <c r="GF119" i="11" s="1"/>
  <c r="GF119" i="18" s="1"/>
  <c r="GF118" i="18"/>
  <c r="GF120" i="11"/>
  <c r="GF120" i="18" s="1"/>
  <c r="GG79" i="11"/>
  <c r="GF92" i="11"/>
  <c r="GF91" i="11"/>
  <c r="GF102" i="11"/>
  <c r="GE114" i="11"/>
  <c r="GE107" i="18"/>
  <c r="GE122" i="11"/>
  <c r="GE122" i="18" s="1"/>
  <c r="GG69" i="11"/>
  <c r="GG79" i="18" l="1"/>
  <c r="GG86" i="18" s="1"/>
  <c r="GG69" i="18"/>
  <c r="GE114" i="18"/>
  <c r="GE124" i="11"/>
  <c r="GE124" i="18" s="1"/>
  <c r="GF107" i="11"/>
  <c r="GF102" i="18"/>
  <c r="GG82" i="11"/>
  <c r="GG81" i="11"/>
  <c r="GG83" i="11"/>
  <c r="GG83" i="18" s="1"/>
  <c r="GG86" i="11"/>
  <c r="GG118" i="11" s="1"/>
  <c r="GG118" i="18" s="1"/>
  <c r="GH64" i="11"/>
  <c r="GH64" i="18" l="1"/>
  <c r="GG81" i="18"/>
  <c r="GG90" i="18" s="1"/>
  <c r="GG82" i="18"/>
  <c r="GG91" i="18" s="1"/>
  <c r="GG92" i="11"/>
  <c r="GG120" i="11"/>
  <c r="GG120" i="18" s="1"/>
  <c r="GG90" i="11"/>
  <c r="GG119" i="11" s="1"/>
  <c r="GG119" i="18" s="1"/>
  <c r="GG102" i="11"/>
  <c r="GG91" i="11"/>
  <c r="GH79" i="11"/>
  <c r="GG92" i="18"/>
  <c r="GF114" i="11"/>
  <c r="GF107" i="18"/>
  <c r="GF122" i="11"/>
  <c r="GF122" i="18" s="1"/>
  <c r="GH68" i="11"/>
  <c r="GH68" i="18" l="1"/>
  <c r="GH79" i="18"/>
  <c r="GH86" i="18" s="1"/>
  <c r="GG102" i="18"/>
  <c r="GG107" i="11"/>
  <c r="GH82" i="11"/>
  <c r="GH81" i="11"/>
  <c r="GH83" i="11"/>
  <c r="GF114" i="18"/>
  <c r="GF124" i="11"/>
  <c r="GF124" i="18" s="1"/>
  <c r="GH86" i="11"/>
  <c r="GH118" i="11" s="1"/>
  <c r="GH120" i="11" s="1"/>
  <c r="GH69" i="11"/>
  <c r="GH81" i="18" l="1"/>
  <c r="GH90" i="18" s="1"/>
  <c r="GH69" i="18"/>
  <c r="GH82" i="18"/>
  <c r="GH91" i="18" s="1"/>
  <c r="GH83" i="18"/>
  <c r="GH90" i="11"/>
  <c r="GH119" i="11" s="1"/>
  <c r="GH119" i="18" s="1"/>
  <c r="GH118" i="18"/>
  <c r="GH102" i="11"/>
  <c r="GH91" i="11"/>
  <c r="GG114" i="11"/>
  <c r="GG107" i="18"/>
  <c r="GG122" i="11"/>
  <c r="GG122" i="18" s="1"/>
  <c r="GI79" i="11"/>
  <c r="GH120" i="18"/>
  <c r="GI64" i="11"/>
  <c r="GH92" i="11"/>
  <c r="GI64" i="18" l="1"/>
  <c r="GI79" i="18"/>
  <c r="GG114" i="18"/>
  <c r="GG124" i="11"/>
  <c r="GG124" i="18" s="1"/>
  <c r="GH107" i="11"/>
  <c r="GH102" i="18"/>
  <c r="GI81" i="11"/>
  <c r="GI83" i="11"/>
  <c r="GI82" i="11"/>
  <c r="GH92" i="18"/>
  <c r="GI68" i="11"/>
  <c r="GI86" i="11"/>
  <c r="GI118" i="11" s="1"/>
  <c r="GI68" i="18" l="1"/>
  <c r="GI82" i="18"/>
  <c r="GI91" i="18" s="1"/>
  <c r="GI83" i="18"/>
  <c r="GI81" i="18"/>
  <c r="GI102" i="11"/>
  <c r="GI91" i="11"/>
  <c r="GJ79" i="11"/>
  <c r="GJ79" i="18" s="1"/>
  <c r="GH114" i="11"/>
  <c r="GH107" i="18"/>
  <c r="GH122" i="11"/>
  <c r="GH122" i="18" s="1"/>
  <c r="GI118" i="18"/>
  <c r="GI86" i="18"/>
  <c r="GI90" i="11"/>
  <c r="GI119" i="11" s="1"/>
  <c r="GI69" i="11"/>
  <c r="GI69" i="18" l="1"/>
  <c r="GJ83" i="11"/>
  <c r="GJ83" i="18" s="1"/>
  <c r="GJ81" i="11"/>
  <c r="GJ81" i="18" s="1"/>
  <c r="GJ82" i="11"/>
  <c r="GJ82" i="18" s="1"/>
  <c r="GH114" i="18"/>
  <c r="GH124" i="11"/>
  <c r="GH124" i="18" s="1"/>
  <c r="GI107" i="11"/>
  <c r="GI102" i="18"/>
  <c r="GI119" i="18"/>
  <c r="GI90" i="18"/>
  <c r="GI120" i="11"/>
  <c r="GI92" i="11"/>
  <c r="GJ64" i="11"/>
  <c r="GJ64" i="18" s="1"/>
  <c r="GI107" i="18" l="1"/>
  <c r="GI114" i="11"/>
  <c r="GI114" i="18" s="1"/>
  <c r="GJ91" i="11"/>
  <c r="GJ102" i="11"/>
  <c r="GJ91" i="18"/>
  <c r="GI120" i="18"/>
  <c r="GI92" i="18"/>
  <c r="GI122" i="11"/>
  <c r="GJ68" i="11"/>
  <c r="GJ68" i="18" s="1"/>
  <c r="GJ86" i="11"/>
  <c r="GJ118" i="11" s="1"/>
  <c r="GJ118" i="18" s="1"/>
  <c r="GI124" i="11" l="1"/>
  <c r="GI124" i="18" s="1"/>
  <c r="GJ102" i="18"/>
  <c r="GJ107" i="11"/>
  <c r="GI122" i="18"/>
  <c r="GJ86" i="18"/>
  <c r="GJ90" i="11"/>
  <c r="GJ119" i="11" s="1"/>
  <c r="GJ119" i="18" s="1"/>
  <c r="GJ69" i="11"/>
  <c r="GJ69" i="18" s="1"/>
  <c r="GJ107" i="18" l="1"/>
  <c r="GJ114" i="11"/>
  <c r="GJ114" i="18" s="1"/>
  <c r="GJ90" i="18"/>
  <c r="GJ120" i="11"/>
  <c r="GJ120" i="18" s="1"/>
  <c r="GJ92" i="11"/>
  <c r="GJ92" i="18" l="1"/>
  <c r="GJ124" i="11"/>
  <c r="GJ124" i="18" s="1"/>
  <c r="GJ122" i="11"/>
  <c r="GJ122" i="18" s="1"/>
  <c r="C5" i="9"/>
  <c r="GJ124" i="20" l="1"/>
  <c r="GJ122" i="20"/>
  <c r="GJ120" i="20"/>
  <c r="GJ92" i="20"/>
  <c r="GJ119" i="20"/>
  <c r="GJ69" i="20"/>
  <c r="GJ90" i="20"/>
  <c r="GI124" i="20"/>
  <c r="GJ86" i="20"/>
  <c r="GI122" i="20"/>
  <c r="GJ68" i="20"/>
  <c r="GJ118" i="20"/>
  <c r="GJ64" i="20"/>
  <c r="GI120" i="20"/>
  <c r="GI92" i="20"/>
  <c r="GI90" i="20"/>
  <c r="GI119" i="20"/>
  <c r="GI69" i="20"/>
  <c r="GI68" i="20"/>
  <c r="GI118" i="20"/>
  <c r="GI86" i="20"/>
  <c r="GH124" i="20"/>
  <c r="GI64" i="20"/>
  <c r="GH122" i="20"/>
  <c r="GH92" i="20"/>
  <c r="GH69" i="20"/>
  <c r="GH119" i="20"/>
  <c r="GH120" i="20"/>
  <c r="GH90" i="20"/>
  <c r="GH68" i="20"/>
  <c r="GG122" i="20"/>
  <c r="GG124" i="20"/>
  <c r="GH118" i="20"/>
  <c r="GH86" i="20"/>
  <c r="GH64" i="20"/>
  <c r="GG120" i="20"/>
  <c r="GG92" i="20"/>
  <c r="GG119" i="20"/>
  <c r="GG69" i="20"/>
  <c r="GG90" i="20"/>
  <c r="GG68" i="20"/>
  <c r="GF124" i="20"/>
  <c r="GF122" i="20"/>
  <c r="GG86" i="20"/>
  <c r="GG118" i="20"/>
  <c r="GF120" i="20"/>
  <c r="GG64" i="20"/>
  <c r="GF92" i="20"/>
  <c r="GF119" i="20"/>
  <c r="GF69" i="20"/>
  <c r="GF90" i="20"/>
  <c r="GE122" i="20"/>
  <c r="GF118" i="20"/>
  <c r="GF68" i="20"/>
  <c r="GE124" i="20"/>
  <c r="GF86" i="20"/>
  <c r="GF64" i="20"/>
  <c r="GE120" i="20"/>
  <c r="GE92" i="20"/>
  <c r="GE90" i="20"/>
  <c r="GE69" i="20"/>
  <c r="GE119" i="20"/>
  <c r="GE118" i="20"/>
  <c r="GD122" i="20"/>
  <c r="GE86" i="20"/>
  <c r="GE68" i="20"/>
  <c r="GD124" i="20"/>
  <c r="GE64" i="20"/>
  <c r="GD120" i="20"/>
  <c r="GD92" i="20"/>
  <c r="GD69" i="20"/>
  <c r="GD119" i="20"/>
  <c r="GD90" i="20"/>
  <c r="GC122" i="20"/>
  <c r="GD68" i="20"/>
  <c r="GD118" i="20"/>
  <c r="GC124" i="20"/>
  <c r="GD86" i="20"/>
  <c r="GC120" i="20"/>
  <c r="GD64" i="20"/>
  <c r="GC92" i="20"/>
  <c r="GC119" i="20"/>
  <c r="GC90" i="20"/>
  <c r="GC69" i="20"/>
  <c r="GC118" i="20"/>
  <c r="GC68" i="20"/>
  <c r="GC86" i="20"/>
  <c r="GB122" i="20"/>
  <c r="GC64" i="20"/>
  <c r="GB124" i="20"/>
  <c r="GB92" i="20"/>
  <c r="GB69" i="20"/>
  <c r="GB119" i="20"/>
  <c r="GB90" i="20"/>
  <c r="GB120" i="20"/>
  <c r="GA122" i="20"/>
  <c r="GB68" i="20"/>
  <c r="GB86" i="20"/>
  <c r="GA124" i="20"/>
  <c r="GB118" i="20"/>
  <c r="GA120" i="20"/>
  <c r="GB64" i="20"/>
  <c r="GA92" i="20"/>
  <c r="GA69" i="20"/>
  <c r="GA119" i="20"/>
  <c r="GA90" i="20"/>
  <c r="FZ122" i="20"/>
  <c r="GA86" i="20"/>
  <c r="FZ124" i="20"/>
  <c r="GA68" i="20"/>
  <c r="GA118" i="20"/>
  <c r="GA64" i="20"/>
  <c r="FZ120" i="20"/>
  <c r="FZ92" i="20"/>
  <c r="FZ119" i="20"/>
  <c r="FZ90" i="20"/>
  <c r="FZ69" i="20"/>
  <c r="FZ68" i="20"/>
  <c r="FZ118" i="20"/>
  <c r="FZ86" i="20"/>
  <c r="FY124" i="20"/>
  <c r="FZ64" i="20"/>
  <c r="FY122" i="20"/>
  <c r="FY92" i="20"/>
  <c r="FY69" i="20"/>
  <c r="FY120" i="20"/>
  <c r="FY119" i="20"/>
  <c r="FY90" i="20"/>
  <c r="FY118" i="20"/>
  <c r="FY68" i="20"/>
  <c r="FY86" i="20"/>
  <c r="FY64" i="20"/>
  <c r="FX122" i="20"/>
  <c r="FX124" i="20"/>
  <c r="FX92" i="20"/>
  <c r="FX90" i="20"/>
  <c r="FX120" i="20"/>
  <c r="FX69" i="20"/>
  <c r="FX119" i="20"/>
  <c r="FW122" i="20"/>
  <c r="FW124" i="20"/>
  <c r="FX68" i="20"/>
  <c r="FX86" i="20"/>
  <c r="FX118" i="20"/>
  <c r="GJ114" i="20"/>
  <c r="FW120" i="20"/>
  <c r="FX64" i="20"/>
  <c r="FW92" i="20"/>
  <c r="GJ107" i="20"/>
  <c r="FW119" i="20"/>
  <c r="FW69" i="20"/>
  <c r="FW90" i="20"/>
  <c r="FW86" i="20"/>
  <c r="GI114" i="20"/>
  <c r="FV122" i="20"/>
  <c r="FW118" i="20"/>
  <c r="GJ91" i="20"/>
  <c r="FV124" i="20"/>
  <c r="GJ102" i="20"/>
  <c r="FW68" i="20"/>
  <c r="FV120" i="20"/>
  <c r="GJ81" i="20"/>
  <c r="FW64" i="20"/>
  <c r="GJ83" i="20"/>
  <c r="GJ82" i="20"/>
  <c r="GI107" i="20"/>
  <c r="FV92" i="20"/>
  <c r="FV119" i="20"/>
  <c r="GI91" i="20"/>
  <c r="GJ79" i="20"/>
  <c r="GH114" i="20"/>
  <c r="GI102" i="20"/>
  <c r="FV90" i="20"/>
  <c r="FV69" i="20"/>
  <c r="GI83" i="20"/>
  <c r="GI82" i="20"/>
  <c r="FV86" i="20"/>
  <c r="GI81" i="20"/>
  <c r="FU122" i="20"/>
  <c r="FV118" i="20"/>
  <c r="GH107" i="20"/>
  <c r="FV68" i="20"/>
  <c r="FU124" i="20"/>
  <c r="FV64" i="20"/>
  <c r="FU120" i="20"/>
  <c r="GH91" i="20"/>
  <c r="GI79" i="20"/>
  <c r="FU92" i="20"/>
  <c r="GH102" i="20"/>
  <c r="GG114" i="20"/>
  <c r="FU90" i="20"/>
  <c r="FU69" i="20"/>
  <c r="FU119" i="20"/>
  <c r="GH82" i="20"/>
  <c r="GG107" i="20"/>
  <c r="GH83" i="20"/>
  <c r="GH81" i="20"/>
  <c r="FU86" i="20"/>
  <c r="FU118" i="20"/>
  <c r="GG91" i="20"/>
  <c r="GF114" i="20"/>
  <c r="FU68" i="20"/>
  <c r="GH79" i="20"/>
  <c r="GG102" i="20"/>
  <c r="FT92" i="20"/>
  <c r="FU64" i="20"/>
  <c r="GG82" i="20"/>
  <c r="FT122" i="20"/>
  <c r="FT124" i="20"/>
  <c r="GG81" i="20"/>
  <c r="GG83" i="20"/>
  <c r="GF107" i="20"/>
  <c r="FT119" i="20"/>
  <c r="FT120" i="20"/>
  <c r="GF102" i="20"/>
  <c r="FT90" i="20"/>
  <c r="GG79" i="20"/>
  <c r="GE114" i="20"/>
  <c r="FT69" i="20"/>
  <c r="GF91" i="20"/>
  <c r="GF81" i="20"/>
  <c r="FT86" i="20"/>
  <c r="FT68" i="20"/>
  <c r="FS124" i="20"/>
  <c r="GF83" i="20"/>
  <c r="GE107" i="20"/>
  <c r="GF82" i="20"/>
  <c r="FS122" i="20"/>
  <c r="FT118" i="20"/>
  <c r="FT64" i="20"/>
  <c r="FS92" i="20"/>
  <c r="FS120" i="20"/>
  <c r="GF79" i="20"/>
  <c r="GE102" i="20"/>
  <c r="GE91" i="20"/>
  <c r="GD114" i="20"/>
  <c r="GE83" i="20"/>
  <c r="FS119" i="20"/>
  <c r="FS69" i="20"/>
  <c r="GD107" i="20"/>
  <c r="FS90" i="20"/>
  <c r="GE81" i="20"/>
  <c r="GE82" i="20"/>
  <c r="GC114" i="20"/>
  <c r="GD91" i="20"/>
  <c r="FS86" i="20"/>
  <c r="GD102" i="20"/>
  <c r="FS118" i="20"/>
  <c r="FS68" i="20"/>
  <c r="GE79" i="20"/>
  <c r="GD82" i="20"/>
  <c r="FR124" i="20"/>
  <c r="GD81" i="20"/>
  <c r="FS64" i="20"/>
  <c r="GC107" i="20"/>
  <c r="FR122" i="20"/>
  <c r="GD83" i="20"/>
  <c r="FR92" i="20"/>
  <c r="FR120" i="20"/>
  <c r="GD79" i="20"/>
  <c r="FR119" i="20"/>
  <c r="FR90" i="20"/>
  <c r="GB114" i="20"/>
  <c r="FR69" i="20"/>
  <c r="GC91" i="20"/>
  <c r="GC102" i="20"/>
  <c r="GC81" i="20"/>
  <c r="FR118" i="20"/>
  <c r="GC83" i="20"/>
  <c r="FR68" i="20"/>
  <c r="FQ122" i="20"/>
  <c r="FR86" i="20"/>
  <c r="FQ124" i="20"/>
  <c r="GB107" i="20"/>
  <c r="GC82" i="20"/>
  <c r="GB102" i="20"/>
  <c r="FQ120" i="20"/>
  <c r="FQ92" i="20"/>
  <c r="GC79" i="20"/>
  <c r="FR64" i="20"/>
  <c r="GA114" i="20"/>
  <c r="GB91" i="20"/>
  <c r="FQ69" i="20"/>
  <c r="GA107" i="20"/>
  <c r="GB81" i="20"/>
  <c r="GB83" i="20"/>
  <c r="FQ119" i="20"/>
  <c r="GB82" i="20"/>
  <c r="FQ90" i="20"/>
  <c r="GB79" i="20"/>
  <c r="FP124" i="20"/>
  <c r="GA102" i="20"/>
  <c r="FZ114" i="20"/>
  <c r="GA91" i="20"/>
  <c r="FQ68" i="20"/>
  <c r="FP122" i="20"/>
  <c r="FQ86" i="20"/>
  <c r="FQ118" i="20"/>
  <c r="FZ107" i="20"/>
  <c r="FQ64" i="20"/>
  <c r="FP120" i="20"/>
  <c r="FP92" i="20"/>
  <c r="GA82" i="20"/>
  <c r="GA83" i="20"/>
  <c r="GA81" i="20"/>
  <c r="FP69" i="20"/>
  <c r="FP90" i="20"/>
  <c r="FZ91" i="20"/>
  <c r="FP119" i="20"/>
  <c r="GA79" i="20"/>
  <c r="FZ102" i="20"/>
  <c r="FY114" i="20"/>
  <c r="FY107" i="20"/>
  <c r="FZ81" i="20"/>
  <c r="FP68" i="20"/>
  <c r="FP86" i="20"/>
  <c r="FZ83" i="20"/>
  <c r="FZ82" i="20"/>
  <c r="FP118" i="20"/>
  <c r="FY91" i="20"/>
  <c r="FP64" i="20"/>
  <c r="FO122" i="20"/>
  <c r="FY102" i="20"/>
  <c r="FO92" i="20"/>
  <c r="FX114" i="20"/>
  <c r="FO124" i="20"/>
  <c r="FZ79" i="20"/>
  <c r="FO69" i="20"/>
  <c r="FO90" i="20"/>
  <c r="FY83" i="20"/>
  <c r="FO120" i="20"/>
  <c r="FY82" i="20"/>
  <c r="FX107" i="20"/>
  <c r="FY81" i="20"/>
  <c r="FO119" i="20"/>
  <c r="FO68" i="20"/>
  <c r="FO118" i="20"/>
  <c r="FW114" i="20"/>
  <c r="FX91" i="20"/>
  <c r="FY79" i="20"/>
  <c r="FX102" i="20"/>
  <c r="FO86" i="20"/>
  <c r="FX81" i="20"/>
  <c r="FO64" i="20"/>
  <c r="FN122" i="20"/>
  <c r="FX82" i="20"/>
  <c r="FW107" i="20"/>
  <c r="FN92" i="20"/>
  <c r="FN124" i="20"/>
  <c r="FX83" i="20"/>
  <c r="FN69" i="20"/>
  <c r="FW91" i="20"/>
  <c r="FN90" i="20"/>
  <c r="FN120" i="20"/>
  <c r="FW102" i="20"/>
  <c r="FN119" i="20"/>
  <c r="FV114" i="20"/>
  <c r="FX79" i="20"/>
  <c r="FW81" i="20"/>
  <c r="FN68" i="20"/>
  <c r="FN118" i="20"/>
  <c r="FW83" i="20"/>
  <c r="FV107" i="20"/>
  <c r="FW82" i="20"/>
  <c r="FN86" i="20"/>
  <c r="FM124" i="20"/>
  <c r="FN64" i="20"/>
  <c r="FV102" i="20"/>
  <c r="FV91" i="20"/>
  <c r="FW79" i="20"/>
  <c r="FU114" i="20"/>
  <c r="FM122" i="20"/>
  <c r="FM92" i="20"/>
  <c r="FV82" i="20"/>
  <c r="FM120" i="20"/>
  <c r="FM90" i="20"/>
  <c r="FM69" i="20"/>
  <c r="FM119" i="20"/>
  <c r="FV81" i="20"/>
  <c r="FU107" i="20"/>
  <c r="FV83" i="20"/>
  <c r="FU91" i="20"/>
  <c r="FL124" i="20"/>
  <c r="FM86" i="20"/>
  <c r="FU102" i="20"/>
  <c r="FV79" i="20"/>
  <c r="FM68" i="20"/>
  <c r="FL122" i="20"/>
  <c r="FT114" i="20"/>
  <c r="FM118" i="20"/>
  <c r="FT107" i="20"/>
  <c r="FM64" i="20"/>
  <c r="FU81" i="20"/>
  <c r="FL120" i="20"/>
  <c r="FL92" i="20"/>
  <c r="FU83" i="20"/>
  <c r="FU82" i="20"/>
  <c r="FL90" i="20"/>
  <c r="FL69" i="20"/>
  <c r="FS114" i="20"/>
  <c r="FU79" i="20"/>
  <c r="FL119" i="20"/>
  <c r="FT102" i="20"/>
  <c r="FT91" i="20"/>
  <c r="FL118" i="20"/>
  <c r="FK122" i="20"/>
  <c r="FT83" i="20"/>
  <c r="FL86" i="20"/>
  <c r="FL68" i="20"/>
  <c r="FT82" i="20"/>
  <c r="FS107" i="20"/>
  <c r="FT81" i="20"/>
  <c r="FK124" i="20"/>
  <c r="FK120" i="20"/>
  <c r="FS91" i="20"/>
  <c r="FK92" i="20"/>
  <c r="FL64" i="20"/>
  <c r="FT79" i="20"/>
  <c r="FS102" i="20"/>
  <c r="FR114" i="20"/>
  <c r="FS82" i="20"/>
  <c r="FK90" i="20"/>
  <c r="FR107" i="20"/>
  <c r="FS83" i="20"/>
  <c r="FS81" i="20"/>
  <c r="FK119" i="20"/>
  <c r="FK69" i="20"/>
  <c r="FR91" i="20"/>
  <c r="FQ114" i="20"/>
  <c r="FK68" i="20"/>
  <c r="FR102" i="20"/>
  <c r="FK86" i="20"/>
  <c r="FS79" i="20"/>
  <c r="FK118" i="20"/>
  <c r="FQ107" i="20"/>
  <c r="FJ122" i="20"/>
  <c r="FR83" i="20"/>
  <c r="FJ92" i="20"/>
  <c r="FR82" i="20"/>
  <c r="FR81" i="20"/>
  <c r="FK64" i="20"/>
  <c r="FJ124" i="20"/>
  <c r="FQ91" i="20"/>
  <c r="FP114" i="20"/>
  <c r="FJ120" i="20"/>
  <c r="FJ69" i="20"/>
  <c r="FR79" i="20"/>
  <c r="FQ102" i="20"/>
  <c r="FJ119" i="20"/>
  <c r="FJ90" i="20"/>
  <c r="FI122" i="20"/>
  <c r="FQ83" i="20"/>
  <c r="FJ86" i="20"/>
  <c r="FP107" i="20"/>
  <c r="FQ81" i="20"/>
  <c r="FQ82" i="20"/>
  <c r="FJ68" i="20"/>
  <c r="FI124" i="20"/>
  <c r="FJ118" i="20"/>
  <c r="FP91" i="20"/>
  <c r="FJ64" i="20"/>
  <c r="FO114" i="20"/>
  <c r="FP102" i="20"/>
  <c r="FI92" i="20"/>
  <c r="FI120" i="20"/>
  <c r="FQ79" i="20"/>
  <c r="FI90" i="20"/>
  <c r="FP82" i="20"/>
  <c r="FO107" i="20"/>
  <c r="FI69" i="20"/>
  <c r="FI119" i="20"/>
  <c r="FP81" i="20"/>
  <c r="FP83" i="20"/>
  <c r="FI86" i="20"/>
  <c r="FI118" i="20"/>
  <c r="FO91" i="20"/>
  <c r="FO102" i="20"/>
  <c r="FN114" i="20"/>
  <c r="FI68" i="20"/>
  <c r="FP79" i="20"/>
  <c r="FH122" i="20"/>
  <c r="FH124" i="20"/>
  <c r="FH92" i="20"/>
  <c r="FI64" i="20"/>
  <c r="FO82" i="20"/>
  <c r="FN107" i="20"/>
  <c r="FH120" i="20"/>
  <c r="FO83" i="20"/>
  <c r="FO81" i="20"/>
  <c r="FM114" i="20"/>
  <c r="FH69" i="20"/>
  <c r="FN91" i="20"/>
  <c r="FH119" i="20"/>
  <c r="FN102" i="20"/>
  <c r="FO79" i="20"/>
  <c r="FH90" i="20"/>
  <c r="FH68" i="20"/>
  <c r="FN81" i="20"/>
  <c r="FH86" i="20"/>
  <c r="FG122" i="20"/>
  <c r="FM107" i="20"/>
  <c r="FG124" i="20"/>
  <c r="FN83" i="20"/>
  <c r="FH118" i="20"/>
  <c r="FN82" i="20"/>
  <c r="FM102" i="20"/>
  <c r="FG92" i="20"/>
  <c r="FH64" i="20"/>
  <c r="FG120" i="20"/>
  <c r="FN79" i="20"/>
  <c r="FM91" i="20"/>
  <c r="FL114" i="20"/>
  <c r="FL107" i="20"/>
  <c r="FM83" i="20"/>
  <c r="FM82" i="20"/>
  <c r="FG90" i="20"/>
  <c r="FG119" i="20"/>
  <c r="FM81" i="20"/>
  <c r="FG69" i="20"/>
  <c r="FG68" i="20"/>
  <c r="FM79" i="20"/>
  <c r="FG118" i="20"/>
  <c r="FK114" i="20"/>
  <c r="FL91" i="20"/>
  <c r="FL102" i="20"/>
  <c r="FG86" i="20"/>
  <c r="FG64" i="20"/>
  <c r="FL82" i="20"/>
  <c r="FK107" i="20"/>
  <c r="FF122" i="20"/>
  <c r="FL81" i="20"/>
  <c r="FF92" i="20"/>
  <c r="FF124" i="20"/>
  <c r="FL83" i="20"/>
  <c r="FK91" i="20"/>
  <c r="FF69" i="20"/>
  <c r="FJ114" i="20"/>
  <c r="FF119" i="20"/>
  <c r="FK102" i="20"/>
  <c r="FF120" i="20"/>
  <c r="FL79" i="20"/>
  <c r="FF90" i="20"/>
  <c r="FK82" i="20"/>
  <c r="FK81" i="20"/>
  <c r="FF68" i="20"/>
  <c r="FF86" i="20"/>
  <c r="FJ107" i="20"/>
  <c r="FF118" i="20"/>
  <c r="FK83" i="20"/>
  <c r="FE122" i="20"/>
  <c r="FE124" i="20"/>
  <c r="FF64" i="20"/>
  <c r="FE92" i="20"/>
  <c r="FE120" i="20"/>
  <c r="FJ91" i="20"/>
  <c r="FK79" i="20"/>
  <c r="FJ102" i="20"/>
  <c r="FI114" i="20"/>
  <c r="FE90" i="20"/>
  <c r="FE69" i="20"/>
  <c r="FJ82" i="20"/>
  <c r="FJ83" i="20"/>
  <c r="FE119" i="20"/>
  <c r="FJ81" i="20"/>
  <c r="FI107" i="20"/>
  <c r="FD122" i="20"/>
  <c r="FI102" i="20"/>
  <c r="FJ79" i="20"/>
  <c r="FE118" i="20"/>
  <c r="FI91" i="20"/>
  <c r="FE68" i="20"/>
  <c r="FE86" i="20"/>
  <c r="FH114" i="20"/>
  <c r="FD124" i="20"/>
  <c r="FI81" i="20"/>
  <c r="FI82" i="20"/>
  <c r="FD120" i="20"/>
  <c r="FE64" i="20"/>
  <c r="FD92" i="20"/>
  <c r="FH107" i="20"/>
  <c r="FI83" i="20"/>
  <c r="FD69" i="20"/>
  <c r="FH91" i="20"/>
  <c r="FG114" i="20"/>
  <c r="FI79" i="20"/>
  <c r="FD90" i="20"/>
  <c r="FD119" i="20"/>
  <c r="FH102" i="20"/>
  <c r="FC124" i="20"/>
  <c r="FD86" i="20"/>
  <c r="FG107" i="20"/>
  <c r="FH83" i="20"/>
  <c r="FH81" i="20"/>
  <c r="FH82" i="20"/>
  <c r="FC122" i="20"/>
  <c r="FD118" i="20"/>
  <c r="FD68" i="20"/>
  <c r="FD64" i="20"/>
  <c r="FC92" i="20"/>
  <c r="FG91" i="20"/>
  <c r="FC120" i="20"/>
  <c r="FF114" i="20"/>
  <c r="FG102" i="20"/>
  <c r="FH79" i="20"/>
  <c r="FG81" i="20"/>
  <c r="FG82" i="20"/>
  <c r="FG83" i="20"/>
  <c r="FC69" i="20"/>
  <c r="FF107" i="20"/>
  <c r="FC119" i="20"/>
  <c r="FC90" i="20"/>
  <c r="FC68" i="20"/>
  <c r="FB122" i="20"/>
  <c r="FF102" i="20"/>
  <c r="FB124" i="20"/>
  <c r="FC86" i="20"/>
  <c r="FC118" i="20"/>
  <c r="FE114" i="20"/>
  <c r="FF91" i="20"/>
  <c r="FG79" i="20"/>
  <c r="FC64" i="20"/>
  <c r="FB120" i="20"/>
  <c r="FB92" i="20"/>
  <c r="FF83" i="20"/>
  <c r="FF82" i="20"/>
  <c r="FE107" i="20"/>
  <c r="FF81" i="20"/>
  <c r="FE91" i="20"/>
  <c r="FB69" i="20"/>
  <c r="FB90" i="20"/>
  <c r="FD114" i="20"/>
  <c r="FF79" i="20"/>
  <c r="FE102" i="20"/>
  <c r="FB119" i="20"/>
  <c r="FA122" i="20"/>
  <c r="FB86" i="20"/>
  <c r="FD107" i="20"/>
  <c r="FE81" i="20"/>
  <c r="FE82" i="20"/>
  <c r="FE83" i="20"/>
  <c r="FB68" i="20"/>
  <c r="FB118" i="20"/>
  <c r="FA124" i="20"/>
  <c r="FD102" i="20"/>
  <c r="FA120" i="20"/>
  <c r="FE79" i="20"/>
  <c r="FB64" i="20"/>
  <c r="FA92" i="20"/>
  <c r="FC114" i="20"/>
  <c r="FD91" i="20"/>
  <c r="FA90" i="20"/>
  <c r="FA119" i="20"/>
  <c r="FC107" i="20"/>
  <c r="FD83" i="20"/>
  <c r="FD81" i="20"/>
  <c r="FA69" i="20"/>
  <c r="FD82" i="20"/>
  <c r="FD79" i="20"/>
  <c r="FC91" i="20"/>
  <c r="FA118" i="20"/>
  <c r="FA68" i="20"/>
  <c r="FA86" i="20"/>
  <c r="FB114" i="20"/>
  <c r="FC102" i="20"/>
  <c r="FC82" i="20"/>
  <c r="FC81" i="20"/>
  <c r="EZ124" i="20"/>
  <c r="FA64" i="20"/>
  <c r="FB107" i="20"/>
  <c r="FC83" i="20"/>
  <c r="EZ92" i="20"/>
  <c r="EZ122" i="20"/>
  <c r="FC79" i="20"/>
  <c r="EZ69" i="20"/>
  <c r="FB91" i="20"/>
  <c r="FA114" i="20"/>
  <c r="EZ119" i="20"/>
  <c r="EZ120" i="20"/>
  <c r="EZ90" i="20"/>
  <c r="FB102" i="20"/>
  <c r="EZ86" i="20"/>
  <c r="FB81" i="20"/>
  <c r="FB82" i="20"/>
  <c r="EY124" i="20"/>
  <c r="EZ118" i="20"/>
  <c r="FA107" i="20"/>
  <c r="EZ68" i="20"/>
  <c r="FB83" i="20"/>
  <c r="EY122" i="20"/>
  <c r="EY92" i="20"/>
  <c r="EZ64" i="20"/>
  <c r="FA102" i="20"/>
  <c r="EY120" i="20"/>
  <c r="FA91" i="20"/>
  <c r="EZ114" i="20"/>
  <c r="FB79" i="20"/>
  <c r="EY69" i="20"/>
  <c r="EY119" i="20"/>
  <c r="FA83" i="20"/>
  <c r="EY90" i="20"/>
  <c r="FA81" i="20"/>
  <c r="FA82" i="20"/>
  <c r="EZ107" i="20"/>
  <c r="EY114" i="20"/>
  <c r="EY86" i="20"/>
  <c r="FA79" i="20"/>
  <c r="EZ102" i="20"/>
  <c r="EY68" i="20"/>
  <c r="EX124" i="20"/>
  <c r="EY118" i="20"/>
  <c r="EZ91" i="20"/>
  <c r="EX120" i="20"/>
  <c r="EX92" i="20"/>
  <c r="EZ83" i="20"/>
  <c r="EY64" i="20"/>
  <c r="EY107" i="20"/>
  <c r="EZ81" i="20"/>
  <c r="EZ82" i="20"/>
  <c r="EX122" i="20"/>
  <c r="EX119" i="20"/>
  <c r="EX114" i="20"/>
  <c r="EX69" i="20"/>
  <c r="EZ79" i="20"/>
  <c r="EY91" i="20"/>
  <c r="EY102" i="20"/>
  <c r="EX90" i="20"/>
  <c r="EX118" i="20"/>
  <c r="EX86" i="20"/>
  <c r="EY81" i="20"/>
  <c r="EW122" i="20"/>
  <c r="EW124" i="20"/>
  <c r="EY82" i="20"/>
  <c r="EX68" i="20"/>
  <c r="EX107" i="20"/>
  <c r="EY83" i="20"/>
  <c r="EY79" i="20"/>
  <c r="EW114" i="20"/>
  <c r="EX91" i="20"/>
  <c r="EW120" i="20"/>
  <c r="EW92" i="20"/>
  <c r="EX102" i="20"/>
  <c r="EX64" i="20"/>
  <c r="EW107" i="20"/>
  <c r="EW119" i="20"/>
  <c r="EX81" i="20"/>
  <c r="EV124" i="20"/>
  <c r="EW69" i="20"/>
  <c r="EX83" i="20"/>
  <c r="EX82" i="20"/>
  <c r="EW90" i="20"/>
  <c r="EW118" i="20"/>
  <c r="EV114" i="20"/>
  <c r="EW86" i="20"/>
  <c r="EV122" i="20"/>
  <c r="EW68" i="20"/>
  <c r="EX79" i="20"/>
  <c r="EW91" i="20"/>
  <c r="EW102" i="20"/>
  <c r="EW82" i="20"/>
  <c r="EU124" i="20"/>
  <c r="EW83" i="20"/>
  <c r="EV92" i="20"/>
  <c r="EV107" i="20"/>
  <c r="EW81" i="20"/>
  <c r="EV120" i="20"/>
  <c r="EW64" i="20"/>
  <c r="EV91" i="20"/>
  <c r="EV69" i="20"/>
  <c r="EU122" i="20"/>
  <c r="EU114" i="20"/>
  <c r="EV102" i="20"/>
  <c r="EW79" i="20"/>
  <c r="EV119" i="20"/>
  <c r="EV90" i="20"/>
  <c r="EV82" i="20"/>
  <c r="EU107" i="20"/>
  <c r="ET124" i="20"/>
  <c r="EV83" i="20"/>
  <c r="EV68" i="20"/>
  <c r="EV81" i="20"/>
  <c r="EV86" i="20"/>
  <c r="EV118" i="20"/>
  <c r="EU91" i="20"/>
  <c r="EV64" i="20"/>
  <c r="ET122" i="20"/>
  <c r="EU119" i="20"/>
  <c r="EU102" i="20"/>
  <c r="EU92" i="20"/>
  <c r="EU120" i="20"/>
  <c r="ET114" i="20"/>
  <c r="EV79" i="20"/>
  <c r="EU90" i="20"/>
  <c r="ES124" i="20"/>
  <c r="EU83" i="20"/>
  <c r="EU81" i="20"/>
  <c r="EU86" i="20"/>
  <c r="EU118" i="20"/>
  <c r="EU69" i="20"/>
  <c r="EU82" i="20"/>
  <c r="ET107" i="20"/>
  <c r="EU68" i="20"/>
  <c r="EU79" i="20"/>
  <c r="ET92" i="20"/>
  <c r="ET102" i="20"/>
  <c r="ES114" i="20"/>
  <c r="ES122" i="20"/>
  <c r="ET120" i="20"/>
  <c r="ET119" i="20"/>
  <c r="ET90" i="20"/>
  <c r="ET91" i="20"/>
  <c r="ET86" i="20"/>
  <c r="ES107" i="20"/>
  <c r="ER124" i="20"/>
  <c r="ET83" i="20"/>
  <c r="ET81" i="20"/>
  <c r="ET118" i="20"/>
  <c r="ET82" i="20"/>
  <c r="EU64" i="20"/>
  <c r="ER114" i="20"/>
  <c r="ET79" i="20"/>
  <c r="ES91" i="20"/>
  <c r="ES92" i="20"/>
  <c r="ET69" i="20"/>
  <c r="ES119" i="20"/>
  <c r="ES102" i="20"/>
  <c r="ER122" i="20"/>
  <c r="ES90" i="20"/>
  <c r="ES120" i="20"/>
  <c r="ES81" i="20"/>
  <c r="ES118" i="20"/>
  <c r="ES83" i="20"/>
  <c r="ET68" i="20"/>
  <c r="ES82" i="20"/>
  <c r="ER107" i="20"/>
  <c r="EQ124" i="20"/>
  <c r="ES86" i="20"/>
  <c r="ER120" i="20"/>
  <c r="ET64" i="20"/>
  <c r="EQ114" i="20"/>
  <c r="EQ122" i="20"/>
  <c r="ER91" i="20"/>
  <c r="ER102" i="20"/>
  <c r="ER119" i="20"/>
  <c r="ES79" i="20"/>
  <c r="ER92" i="20"/>
  <c r="ER90" i="20"/>
  <c r="ER86" i="20"/>
  <c r="EQ107" i="20"/>
  <c r="ER118" i="20"/>
  <c r="EP124" i="20"/>
  <c r="ER83" i="20"/>
  <c r="ER82" i="20"/>
  <c r="ES69" i="20"/>
  <c r="ER81" i="20"/>
  <c r="EP122" i="20"/>
  <c r="EQ91" i="20"/>
  <c r="EQ102" i="20"/>
  <c r="EQ90" i="20"/>
  <c r="EQ119" i="20"/>
  <c r="ER79" i="20"/>
  <c r="EP114" i="20"/>
  <c r="ES68" i="20"/>
  <c r="EQ92" i="20"/>
  <c r="EQ120" i="20"/>
  <c r="EQ81" i="20"/>
  <c r="ES64" i="20"/>
  <c r="EP107" i="20"/>
  <c r="EO124" i="20"/>
  <c r="EQ118" i="20"/>
  <c r="EQ83" i="20"/>
  <c r="EQ86" i="20"/>
  <c r="EQ82" i="20"/>
  <c r="ER69" i="20"/>
  <c r="EP91" i="20"/>
  <c r="EO114" i="20"/>
  <c r="EO122" i="20"/>
  <c r="EP119" i="20"/>
  <c r="EQ79" i="20"/>
  <c r="EP90" i="20"/>
  <c r="EP120" i="20"/>
  <c r="EP102" i="20"/>
  <c r="EP92" i="20"/>
  <c r="EP81" i="20"/>
  <c r="EP86" i="20"/>
  <c r="EP82" i="20"/>
  <c r="EO107" i="20"/>
  <c r="EP118" i="20"/>
  <c r="EP83" i="20"/>
  <c r="ER68" i="20"/>
  <c r="EN124" i="20"/>
  <c r="EP79" i="20"/>
  <c r="EO92" i="20"/>
  <c r="EO90" i="20"/>
  <c r="EO102" i="20"/>
  <c r="EN122" i="20"/>
  <c r="EO120" i="20"/>
  <c r="ER64" i="20"/>
  <c r="EN114" i="20"/>
  <c r="EO119" i="20"/>
  <c r="EO91" i="20"/>
  <c r="EO118" i="20"/>
  <c r="EM124" i="20"/>
  <c r="EO86" i="20"/>
  <c r="EO83" i="20"/>
  <c r="EQ69" i="20"/>
  <c r="EN107" i="20"/>
  <c r="EO82" i="20"/>
  <c r="EO81" i="20"/>
  <c r="EM114" i="20"/>
  <c r="EN102" i="20"/>
  <c r="EN119" i="20"/>
  <c r="EN120" i="20"/>
  <c r="EN90" i="20"/>
  <c r="EM122" i="20"/>
  <c r="EO79" i="20"/>
  <c r="EQ68" i="20"/>
  <c r="EN91" i="20"/>
  <c r="EN92" i="20"/>
  <c r="EN86" i="20"/>
  <c r="EN118" i="20"/>
  <c r="EQ64" i="20"/>
  <c r="EL124" i="20"/>
  <c r="EM107" i="20"/>
  <c r="EN81" i="20"/>
  <c r="EN82" i="20"/>
  <c r="EN83" i="20"/>
  <c r="EM92" i="20"/>
  <c r="EN79" i="20"/>
  <c r="EM102" i="20"/>
  <c r="EL114" i="20"/>
  <c r="EM90" i="20"/>
  <c r="EM119" i="20"/>
  <c r="EM91" i="20"/>
  <c r="EM120" i="20"/>
  <c r="EL122" i="20"/>
  <c r="EP69" i="20"/>
  <c r="EP68" i="20"/>
  <c r="EM86" i="20"/>
  <c r="EM82" i="20"/>
  <c r="EM118" i="20"/>
  <c r="EM83" i="20"/>
  <c r="EM81" i="20"/>
  <c r="EL107" i="20"/>
  <c r="EK114" i="20"/>
  <c r="EP64" i="20"/>
  <c r="EM79" i="20"/>
  <c r="EK122" i="20"/>
  <c r="EL90" i="20"/>
  <c r="EK124" i="20"/>
  <c r="EL120" i="20"/>
  <c r="EL102" i="20"/>
  <c r="EL119" i="20"/>
  <c r="EL91" i="20"/>
  <c r="EL92" i="20"/>
  <c r="EL83" i="20"/>
  <c r="EL118" i="20"/>
  <c r="EL86" i="20"/>
  <c r="EJ124" i="20"/>
  <c r="EO69" i="20"/>
  <c r="EL81" i="20"/>
  <c r="EL82" i="20"/>
  <c r="EK107" i="20"/>
  <c r="EO68" i="20"/>
  <c r="EL79" i="20"/>
  <c r="EJ114" i="20"/>
  <c r="EK92" i="20"/>
  <c r="EK120" i="20"/>
  <c r="EK119" i="20"/>
  <c r="EJ122" i="20"/>
  <c r="EK102" i="20"/>
  <c r="EK91" i="20"/>
  <c r="EK90" i="20"/>
  <c r="EK82" i="20"/>
  <c r="EK81" i="20"/>
  <c r="EK118" i="20"/>
  <c r="EK86" i="20"/>
  <c r="EO64" i="20"/>
  <c r="EJ107" i="20"/>
  <c r="EK83" i="20"/>
  <c r="EI124" i="20"/>
  <c r="EI114" i="20"/>
  <c r="EJ90" i="20"/>
  <c r="EJ91" i="20"/>
  <c r="EJ120" i="20"/>
  <c r="EN69" i="20"/>
  <c r="EJ102" i="20"/>
  <c r="EK79" i="20"/>
  <c r="EI122" i="20"/>
  <c r="EJ92" i="20"/>
  <c r="EJ119" i="20"/>
  <c r="EJ86" i="20"/>
  <c r="EJ118" i="20"/>
  <c r="EN68" i="20"/>
  <c r="EH124" i="20"/>
  <c r="EJ83" i="20"/>
  <c r="EI107" i="20"/>
  <c r="EJ81" i="20"/>
  <c r="EJ82" i="20"/>
  <c r="EH114" i="20"/>
  <c r="EN64" i="20"/>
  <c r="EI119" i="20"/>
  <c r="EJ79" i="20"/>
  <c r="EI91" i="20"/>
  <c r="EI92" i="20"/>
  <c r="EI102" i="20"/>
  <c r="EH122" i="20"/>
  <c r="EI120" i="20"/>
  <c r="EI90" i="20"/>
  <c r="EI86" i="20"/>
  <c r="EI83" i="20"/>
  <c r="EM69" i="20"/>
  <c r="EI82" i="20"/>
  <c r="EI81" i="20"/>
  <c r="EI118" i="20"/>
  <c r="EG124" i="20"/>
  <c r="EH107" i="20"/>
  <c r="EH90" i="20"/>
  <c r="EH120" i="20"/>
  <c r="EH119" i="20"/>
  <c r="EG122" i="20"/>
  <c r="EM68" i="20"/>
  <c r="EI79" i="20"/>
  <c r="EG114" i="20"/>
  <c r="EH102" i="20"/>
  <c r="EH91" i="20"/>
  <c r="EH92" i="20"/>
  <c r="EM64" i="20"/>
  <c r="EH83" i="20"/>
  <c r="EH81" i="20"/>
  <c r="EF124" i="20"/>
  <c r="EH118" i="20"/>
  <c r="EG107" i="20"/>
  <c r="EH82" i="20"/>
  <c r="EH86" i="20"/>
  <c r="EG92" i="20"/>
  <c r="EG120" i="20"/>
  <c r="EF114" i="20"/>
  <c r="EG119" i="20"/>
  <c r="EL69" i="20"/>
  <c r="EF122" i="20"/>
  <c r="EG102" i="20"/>
  <c r="EH79" i="20"/>
  <c r="EG91" i="20"/>
  <c r="EG90" i="20"/>
  <c r="EG86" i="20"/>
  <c r="EG118" i="20"/>
  <c r="EE124" i="20"/>
  <c r="EG83" i="20"/>
  <c r="EG82" i="20"/>
  <c r="EG81" i="20"/>
  <c r="EF107" i="20"/>
  <c r="EL68" i="20"/>
  <c r="EL64" i="20"/>
  <c r="EF92" i="20"/>
  <c r="EG79" i="20"/>
  <c r="EE114" i="20"/>
  <c r="EF119" i="20"/>
  <c r="EF91" i="20"/>
  <c r="EF90" i="20"/>
  <c r="EF120" i="20"/>
  <c r="EE122" i="20"/>
  <c r="EF102" i="20"/>
  <c r="EE107" i="20"/>
  <c r="EF83" i="20"/>
  <c r="EF81" i="20"/>
  <c r="EF118" i="20"/>
  <c r="EF86" i="20"/>
  <c r="EF82" i="20"/>
  <c r="EK69" i="20"/>
  <c r="ED124" i="20"/>
  <c r="EE90" i="20"/>
  <c r="ED122" i="20"/>
  <c r="EE120" i="20"/>
  <c r="EE119" i="20"/>
  <c r="ED114" i="20"/>
  <c r="EE102" i="20"/>
  <c r="EF79" i="20"/>
  <c r="EK68" i="20"/>
  <c r="EE91" i="20"/>
  <c r="EE92" i="20"/>
  <c r="EE81" i="20"/>
  <c r="EK64" i="20"/>
  <c r="EE82" i="20"/>
  <c r="EC124" i="20"/>
  <c r="EE118" i="20"/>
  <c r="EE86" i="20"/>
  <c r="ED107" i="20"/>
  <c r="EE83" i="20"/>
  <c r="ED92" i="20"/>
  <c r="ED120" i="20"/>
  <c r="ED102" i="20"/>
  <c r="ED119" i="20"/>
  <c r="ED91" i="20"/>
  <c r="EE79" i="20"/>
  <c r="ED90" i="20"/>
  <c r="EC122" i="20"/>
  <c r="EJ69" i="20"/>
  <c r="EC114" i="20"/>
  <c r="ED83" i="20"/>
  <c r="ED81" i="20"/>
  <c r="EJ68" i="20"/>
  <c r="ED82" i="20"/>
  <c r="EC107" i="20"/>
  <c r="EB124" i="20"/>
  <c r="ED86" i="20"/>
  <c r="ED118" i="20"/>
  <c r="EC91" i="20"/>
  <c r="EB114" i="20"/>
  <c r="EC120" i="20"/>
  <c r="EJ64" i="20"/>
  <c r="EB122" i="20"/>
  <c r="EC90" i="20"/>
  <c r="EC119" i="20"/>
  <c r="ED79" i="20"/>
  <c r="EC92" i="20"/>
  <c r="EC102" i="20"/>
  <c r="EC83" i="20"/>
  <c r="EC86" i="20"/>
  <c r="EC81" i="20"/>
  <c r="EA124" i="20"/>
  <c r="EC82" i="20"/>
  <c r="EB107" i="20"/>
  <c r="EC118" i="20"/>
  <c r="EI69" i="20"/>
  <c r="EB90" i="20"/>
  <c r="EB120" i="20"/>
  <c r="EA114" i="20"/>
  <c r="EB92" i="20"/>
  <c r="EB119" i="20"/>
  <c r="EC79" i="20"/>
  <c r="EB91" i="20"/>
  <c r="EA122" i="20"/>
  <c r="EI68" i="20"/>
  <c r="EB102" i="20"/>
  <c r="EB86" i="20"/>
  <c r="EB81" i="20"/>
  <c r="EI64" i="20"/>
  <c r="DZ124" i="20"/>
  <c r="EA107" i="20"/>
  <c r="EB82" i="20"/>
  <c r="EB118" i="20"/>
  <c r="EB83" i="20"/>
  <c r="EA120" i="20"/>
  <c r="EA102" i="20"/>
  <c r="EB79" i="20"/>
  <c r="EA92" i="20"/>
  <c r="EH69" i="20"/>
  <c r="EA119" i="20"/>
  <c r="EA90" i="20"/>
  <c r="DZ114" i="20"/>
  <c r="EA91" i="20"/>
  <c r="DZ122" i="20"/>
  <c r="EA86" i="20"/>
  <c r="EH68" i="20"/>
  <c r="DZ107" i="20"/>
  <c r="EA118" i="20"/>
  <c r="EA82" i="20"/>
  <c r="EA83" i="20"/>
  <c r="EA81" i="20"/>
  <c r="DY124" i="20"/>
  <c r="DZ90" i="20"/>
  <c r="DZ102" i="20"/>
  <c r="DZ119" i="20"/>
  <c r="DY122" i="20"/>
  <c r="DZ120" i="20"/>
  <c r="EH64" i="20"/>
  <c r="DY114" i="20"/>
  <c r="EA79" i="20"/>
  <c r="DZ91" i="20"/>
  <c r="DZ92" i="20"/>
  <c r="DZ81" i="20"/>
  <c r="DZ82" i="20"/>
  <c r="DZ83" i="20"/>
  <c r="DZ118" i="20"/>
  <c r="DY107" i="20"/>
  <c r="EG69" i="20"/>
  <c r="DZ86" i="20"/>
  <c r="DX124" i="20"/>
  <c r="DY102" i="20"/>
  <c r="DY119" i="20"/>
  <c r="DY90" i="20"/>
  <c r="DY120" i="20"/>
  <c r="DX122" i="20"/>
  <c r="DZ79" i="20"/>
  <c r="DX114" i="20"/>
  <c r="EG68" i="20"/>
  <c r="DY91" i="20"/>
  <c r="DY92" i="20"/>
  <c r="DY83" i="20"/>
  <c r="DY86" i="20"/>
  <c r="EG64" i="20"/>
  <c r="DY82" i="20"/>
  <c r="DY81" i="20"/>
  <c r="DY118" i="20"/>
  <c r="DX107" i="20"/>
  <c r="DW114" i="20"/>
  <c r="DY79" i="20"/>
  <c r="DX119" i="20"/>
  <c r="DX102" i="20"/>
  <c r="DX90" i="20"/>
  <c r="EF69" i="20"/>
  <c r="DW122" i="20"/>
  <c r="DX91" i="20"/>
  <c r="DX92" i="20"/>
  <c r="DW124" i="20"/>
  <c r="DX120" i="20"/>
  <c r="DX86" i="20"/>
  <c r="DX83" i="20"/>
  <c r="DV124" i="20"/>
  <c r="DX118" i="20"/>
  <c r="DX81" i="20"/>
  <c r="DX82" i="20"/>
  <c r="DW107" i="20"/>
  <c r="EF68" i="20"/>
  <c r="DV114" i="20"/>
  <c r="DW91" i="20"/>
  <c r="DW119" i="20"/>
  <c r="DX79" i="20"/>
  <c r="DW92" i="20"/>
  <c r="DW120" i="20"/>
  <c r="DW102" i="20"/>
  <c r="DV122" i="20"/>
  <c r="EF64" i="20"/>
  <c r="DW90" i="20"/>
  <c r="DW118" i="20"/>
  <c r="DW81" i="20"/>
  <c r="DW86" i="20"/>
  <c r="DW83" i="20"/>
  <c r="DV107" i="20"/>
  <c r="EE69" i="20"/>
  <c r="DW82" i="20"/>
  <c r="DU124" i="20"/>
  <c r="DU122" i="20"/>
  <c r="DV90" i="20"/>
  <c r="DW79" i="20"/>
  <c r="DV120" i="20"/>
  <c r="DV91" i="20"/>
  <c r="EE68" i="20"/>
  <c r="DV102" i="20"/>
  <c r="DV92" i="20"/>
  <c r="DV119" i="20"/>
  <c r="DU114" i="20"/>
  <c r="DV81" i="20"/>
  <c r="DV86" i="20"/>
  <c r="DV83" i="20"/>
  <c r="DV118" i="20"/>
  <c r="DT124" i="20"/>
  <c r="EE64" i="20"/>
  <c r="DV82" i="20"/>
  <c r="DU107" i="20"/>
  <c r="DU91" i="20"/>
  <c r="DT122" i="20"/>
  <c r="DU120" i="20"/>
  <c r="DU102" i="20"/>
  <c r="DU92" i="20"/>
  <c r="DU90" i="20"/>
  <c r="DU119" i="20"/>
  <c r="ED69" i="20"/>
  <c r="DV79" i="20"/>
  <c r="DT114" i="20"/>
  <c r="ED68" i="20"/>
  <c r="DU81" i="20"/>
  <c r="DS124" i="20"/>
  <c r="DT107" i="20"/>
  <c r="DU86" i="20"/>
  <c r="DU118" i="20"/>
  <c r="DU82" i="20"/>
  <c r="DU83" i="20"/>
  <c r="DT90" i="20"/>
  <c r="DT102" i="20"/>
  <c r="DT120" i="20"/>
  <c r="DS122" i="20"/>
  <c r="DU79" i="20"/>
  <c r="DS114" i="20"/>
  <c r="ED64" i="20"/>
  <c r="DT91" i="20"/>
  <c r="DT119" i="20"/>
  <c r="DT92" i="20"/>
  <c r="DT83" i="20"/>
  <c r="DT86" i="20"/>
  <c r="DR124" i="20"/>
  <c r="EC69" i="20"/>
  <c r="DT81" i="20"/>
  <c r="DT118" i="20"/>
  <c r="DT82" i="20"/>
  <c r="DS107" i="20"/>
  <c r="DS90" i="20"/>
  <c r="DS91" i="20"/>
  <c r="EC68" i="20"/>
  <c r="DS119" i="20"/>
  <c r="DS92" i="20"/>
  <c r="DT79" i="20"/>
  <c r="DR122" i="20"/>
  <c r="DS120" i="20"/>
  <c r="DS102" i="20"/>
  <c r="DR114" i="20"/>
  <c r="EC64" i="20"/>
  <c r="DS86" i="20"/>
  <c r="DQ124" i="20"/>
  <c r="DR107" i="20"/>
  <c r="DS81" i="20"/>
  <c r="DS118" i="20"/>
  <c r="DS82" i="20"/>
  <c r="DS83" i="20"/>
  <c r="EB69" i="20"/>
  <c r="DR102" i="20"/>
  <c r="DQ114" i="20"/>
  <c r="DQ122" i="20"/>
  <c r="DR119" i="20"/>
  <c r="DR90" i="20"/>
  <c r="DR120" i="20"/>
  <c r="DS79" i="20"/>
  <c r="DR92" i="20"/>
  <c r="DR91" i="20"/>
  <c r="DR81" i="20"/>
  <c r="DP124" i="20"/>
  <c r="EB68" i="20"/>
  <c r="DR82" i="20"/>
  <c r="DR118" i="20"/>
  <c r="DR86" i="20"/>
  <c r="DQ107" i="20"/>
  <c r="DR83" i="20"/>
  <c r="DQ119" i="20"/>
  <c r="DQ102" i="20"/>
  <c r="DP114" i="20"/>
  <c r="DR79" i="20"/>
  <c r="DQ91" i="20"/>
  <c r="EB64" i="20"/>
  <c r="DP122" i="20"/>
  <c r="DQ120" i="20"/>
  <c r="DQ90" i="20"/>
  <c r="DQ92" i="20"/>
  <c r="DQ82" i="20"/>
  <c r="DQ81" i="20"/>
  <c r="DQ118" i="20"/>
  <c r="DO124" i="20"/>
  <c r="EA69" i="20"/>
  <c r="DQ83" i="20"/>
  <c r="DQ86" i="20"/>
  <c r="DP107" i="20"/>
  <c r="EA68" i="20"/>
  <c r="DP119" i="20"/>
  <c r="DP92" i="20"/>
  <c r="DQ79" i="20"/>
  <c r="DP102" i="20"/>
  <c r="DO114" i="20"/>
  <c r="DP91" i="20"/>
  <c r="DP120" i="20"/>
  <c r="DO122" i="20"/>
  <c r="DP90" i="20"/>
  <c r="DP81" i="20"/>
  <c r="DP82" i="20"/>
  <c r="DP86" i="20"/>
  <c r="DP83" i="20"/>
  <c r="DP118" i="20"/>
  <c r="EA64" i="20"/>
  <c r="DO107" i="20"/>
  <c r="DN124" i="20"/>
  <c r="DZ69" i="20"/>
  <c r="DO91" i="20"/>
  <c r="DN122" i="20"/>
  <c r="DO120" i="20"/>
  <c r="DP79" i="20"/>
  <c r="DO92" i="20"/>
  <c r="DO90" i="20"/>
  <c r="DO102" i="20"/>
  <c r="DO119" i="20"/>
  <c r="DN114" i="20"/>
  <c r="DO86" i="20"/>
  <c r="DZ68" i="20"/>
  <c r="DO82" i="20"/>
  <c r="DN107" i="20"/>
  <c r="DO118" i="20"/>
  <c r="DO83" i="20"/>
  <c r="DO81" i="20"/>
  <c r="DM124" i="20"/>
  <c r="DM114" i="20"/>
  <c r="DO79" i="20"/>
  <c r="DN91" i="20"/>
  <c r="DM122" i="20"/>
  <c r="DZ64" i="20"/>
  <c r="DN119" i="20"/>
  <c r="DN90" i="20"/>
  <c r="DN102" i="20"/>
  <c r="DN120" i="20"/>
  <c r="DN92" i="20"/>
  <c r="DL124" i="20"/>
  <c r="DN86" i="20"/>
  <c r="DN83" i="20"/>
  <c r="DN82" i="20"/>
  <c r="DY69" i="20"/>
  <c r="DM107" i="20"/>
  <c r="DN118" i="20"/>
  <c r="DN81" i="20"/>
  <c r="DM91" i="20"/>
  <c r="DM119" i="20"/>
  <c r="DY68" i="20"/>
  <c r="DM92" i="20"/>
  <c r="DM102" i="20"/>
  <c r="DN79" i="20"/>
  <c r="DM90" i="20"/>
  <c r="DL114" i="20"/>
  <c r="DL122" i="20"/>
  <c r="DM120" i="20"/>
  <c r="DM118" i="20"/>
  <c r="DK124" i="20"/>
  <c r="DY64" i="20"/>
  <c r="DM81" i="20"/>
  <c r="DL107" i="20"/>
  <c r="DM83" i="20"/>
  <c r="DM86" i="20"/>
  <c r="DM82" i="20"/>
  <c r="DL91" i="20"/>
  <c r="DL92" i="20"/>
  <c r="DL90" i="20"/>
  <c r="DL102" i="20"/>
  <c r="DK122" i="20"/>
  <c r="DX69" i="20"/>
  <c r="DM79" i="20"/>
  <c r="DL120" i="20"/>
  <c r="DL119" i="20"/>
  <c r="DK114" i="20"/>
  <c r="DL82" i="20"/>
  <c r="DL118" i="20"/>
  <c r="DL86" i="20"/>
  <c r="DL83" i="20"/>
  <c r="DK107" i="20"/>
  <c r="DX68" i="20"/>
  <c r="DL81" i="20"/>
  <c r="DJ124" i="20"/>
  <c r="DK91" i="20"/>
  <c r="DK120" i="20"/>
  <c r="DJ122" i="20"/>
  <c r="DX64" i="20"/>
  <c r="DL79" i="20"/>
  <c r="DK92" i="20"/>
  <c r="DK119" i="20"/>
  <c r="DK102" i="20"/>
  <c r="DK90" i="20"/>
  <c r="DJ114" i="20"/>
  <c r="DK118" i="20"/>
  <c r="DK81" i="20"/>
  <c r="DJ107" i="20"/>
  <c r="DK86" i="20"/>
  <c r="DW69" i="20"/>
  <c r="DK82" i="20"/>
  <c r="DK83" i="20"/>
  <c r="DI124" i="20"/>
  <c r="DW68" i="20"/>
  <c r="DI114" i="20"/>
  <c r="DJ102" i="20"/>
  <c r="DJ92" i="20"/>
  <c r="DJ120" i="20"/>
  <c r="DI122" i="20"/>
  <c r="DK79" i="20"/>
  <c r="DJ119" i="20"/>
  <c r="DJ90" i="20"/>
  <c r="DJ91" i="20"/>
  <c r="DJ82" i="20"/>
  <c r="DJ118" i="20"/>
  <c r="DW64" i="20"/>
  <c r="DH124" i="20"/>
  <c r="DI107" i="20"/>
  <c r="DJ81" i="20"/>
  <c r="DJ86" i="20"/>
  <c r="DJ83" i="20"/>
  <c r="DI91" i="20"/>
  <c r="DI120" i="20"/>
  <c r="DI102" i="20"/>
  <c r="DH122" i="20"/>
  <c r="DH114" i="20"/>
  <c r="DI119" i="20"/>
  <c r="DV69" i="20"/>
  <c r="DJ79" i="20"/>
  <c r="DI92" i="20"/>
  <c r="DI90" i="20"/>
  <c r="DI83" i="20"/>
  <c r="DI82" i="20"/>
  <c r="DG124" i="20"/>
  <c r="DI118" i="20"/>
  <c r="DV68" i="20"/>
  <c r="DI86" i="20"/>
  <c r="DI81" i="20"/>
  <c r="DH107" i="20"/>
  <c r="DH102" i="20"/>
  <c r="DH90" i="20"/>
  <c r="DH120" i="20"/>
  <c r="DH119" i="20"/>
  <c r="DH91" i="20"/>
  <c r="DI79" i="20"/>
  <c r="DV64" i="20"/>
  <c r="DG114" i="20"/>
  <c r="DG122" i="20"/>
  <c r="DH92" i="20"/>
  <c r="DF124" i="20"/>
  <c r="DH86" i="20"/>
  <c r="DH83" i="20"/>
  <c r="DH82" i="20"/>
  <c r="DH118" i="20"/>
  <c r="DU69" i="20"/>
  <c r="DH81" i="20"/>
  <c r="DG107" i="20"/>
  <c r="DU68" i="20"/>
  <c r="DF114" i="20"/>
  <c r="DH79" i="20"/>
  <c r="DG92" i="20"/>
  <c r="DG119" i="20"/>
  <c r="DG120" i="20"/>
  <c r="DG102" i="20"/>
  <c r="DF122" i="20"/>
  <c r="DG91" i="20"/>
  <c r="DG90" i="20"/>
  <c r="DU64" i="20"/>
  <c r="DE124" i="20"/>
  <c r="DG86" i="20"/>
  <c r="DG83" i="20"/>
  <c r="DG118" i="20"/>
  <c r="DG81" i="20"/>
  <c r="DG82" i="20"/>
  <c r="DF107" i="20"/>
  <c r="DF92" i="20"/>
  <c r="DE122" i="20"/>
  <c r="DF91" i="20"/>
  <c r="DF119" i="20"/>
  <c r="DF90" i="20"/>
  <c r="DG79" i="20"/>
  <c r="DT69" i="20"/>
  <c r="DF120" i="20"/>
  <c r="DF102" i="20"/>
  <c r="DE114" i="20"/>
  <c r="DF82" i="20"/>
  <c r="DF86" i="20"/>
  <c r="DF118" i="20"/>
  <c r="DF83" i="20"/>
  <c r="DF81" i="20"/>
  <c r="DT68" i="20"/>
  <c r="DD124" i="20"/>
  <c r="DE107" i="20"/>
  <c r="DT64" i="20"/>
  <c r="DD122" i="20"/>
  <c r="DD114" i="20"/>
  <c r="DE120" i="20"/>
  <c r="DE91" i="20"/>
  <c r="DF79" i="20"/>
  <c r="DE92" i="20"/>
  <c r="DE119" i="20"/>
  <c r="DE102" i="20"/>
  <c r="DE90" i="20"/>
  <c r="DE86" i="20"/>
  <c r="DE81" i="20"/>
  <c r="DE118" i="20"/>
  <c r="DC124" i="20"/>
  <c r="DE83" i="20"/>
  <c r="DS69" i="20"/>
  <c r="DE82" i="20"/>
  <c r="DD107" i="20"/>
  <c r="DC114" i="20"/>
  <c r="DD92" i="20"/>
  <c r="DD102" i="20"/>
  <c r="DD90" i="20"/>
  <c r="DE79" i="20"/>
  <c r="DD91" i="20"/>
  <c r="DS68" i="20"/>
  <c r="DC122" i="20"/>
  <c r="DD119" i="20"/>
  <c r="DD120" i="20"/>
  <c r="DD81" i="20"/>
  <c r="DS64" i="20"/>
  <c r="DD82" i="20"/>
  <c r="DD118" i="20"/>
  <c r="DD83" i="20"/>
  <c r="DB124" i="20"/>
  <c r="DD86" i="20"/>
  <c r="DC107" i="20"/>
  <c r="DC102" i="20"/>
  <c r="DR69" i="20"/>
  <c r="DC91" i="20"/>
  <c r="DC90" i="20"/>
  <c r="DD79" i="20"/>
  <c r="DC120" i="20"/>
  <c r="DC119" i="20"/>
  <c r="DB122" i="20"/>
  <c r="DC92" i="20"/>
  <c r="DB114" i="20"/>
  <c r="DC83" i="20"/>
  <c r="DC86" i="20"/>
  <c r="DC81" i="20"/>
  <c r="DR68" i="20"/>
  <c r="DC82" i="20"/>
  <c r="DC118" i="20"/>
  <c r="DA124" i="20"/>
  <c r="DB107" i="20"/>
  <c r="DB120" i="20"/>
  <c r="DB91" i="20"/>
  <c r="DC79" i="20"/>
  <c r="DB92" i="20"/>
  <c r="DB119" i="20"/>
  <c r="DB90" i="20"/>
  <c r="DR64" i="20"/>
  <c r="DB102" i="20"/>
  <c r="DA122" i="20"/>
  <c r="DA114" i="20"/>
  <c r="DB118" i="20"/>
  <c r="DB86" i="20"/>
  <c r="DQ69" i="20"/>
  <c r="CZ124" i="20"/>
  <c r="DB83" i="20"/>
  <c r="DB81" i="20"/>
  <c r="DB82" i="20"/>
  <c r="DA107" i="20"/>
  <c r="DA92" i="20"/>
  <c r="DA90" i="20"/>
  <c r="CZ114" i="20"/>
  <c r="DA119" i="20"/>
  <c r="CZ122" i="20"/>
  <c r="DB79" i="20"/>
  <c r="DA102" i="20"/>
  <c r="DQ68" i="20"/>
  <c r="DA91" i="20"/>
  <c r="DA120" i="20"/>
  <c r="DA81" i="20"/>
  <c r="DA118" i="20"/>
  <c r="DA82" i="20"/>
  <c r="DQ64" i="20"/>
  <c r="CZ107" i="20"/>
  <c r="CY124" i="20"/>
  <c r="DA86" i="20"/>
  <c r="DA83" i="20"/>
  <c r="CZ90" i="20"/>
  <c r="CY122" i="20"/>
  <c r="CZ102" i="20"/>
  <c r="DP69" i="20"/>
  <c r="CY114" i="20"/>
  <c r="CZ91" i="20"/>
  <c r="DA79" i="20"/>
  <c r="CZ119" i="20"/>
  <c r="CZ120" i="20"/>
  <c r="CZ92" i="20"/>
  <c r="CZ86" i="20"/>
  <c r="DP68" i="20"/>
  <c r="CZ118" i="20"/>
  <c r="CY107" i="20"/>
  <c r="CX124" i="20"/>
  <c r="CZ83" i="20"/>
  <c r="CZ81" i="20"/>
  <c r="CZ82" i="20"/>
  <c r="CY92" i="20"/>
  <c r="CY120" i="20"/>
  <c r="CY91" i="20"/>
  <c r="DP64" i="20"/>
  <c r="CY102" i="20"/>
  <c r="CX122" i="20"/>
  <c r="CX114" i="20"/>
  <c r="CZ79" i="20"/>
  <c r="CY119" i="20"/>
  <c r="CY90" i="20"/>
  <c r="CY82" i="20"/>
  <c r="CY83" i="20"/>
  <c r="CX107" i="20"/>
  <c r="CY118" i="20"/>
  <c r="DO69" i="20"/>
  <c r="CY81" i="20"/>
  <c r="CY86" i="20"/>
  <c r="CW124" i="20"/>
  <c r="CX92" i="20"/>
  <c r="CX120" i="20"/>
  <c r="CX90" i="20"/>
  <c r="DO68" i="20"/>
  <c r="CX102" i="20"/>
  <c r="CW122" i="20"/>
  <c r="CX91" i="20"/>
  <c r="CY79" i="20"/>
  <c r="CX119" i="20"/>
  <c r="CW114" i="20"/>
  <c r="CX83" i="20"/>
  <c r="CX81" i="20"/>
  <c r="DO64" i="20"/>
  <c r="CX82" i="20"/>
  <c r="CW107" i="20"/>
  <c r="CX118" i="20"/>
  <c r="CX86" i="20"/>
  <c r="CV124" i="20"/>
  <c r="CW120" i="20"/>
  <c r="CV122" i="20"/>
  <c r="DN69" i="20"/>
  <c r="CW102" i="20"/>
  <c r="CW119" i="20"/>
  <c r="CW91" i="20"/>
  <c r="CW90" i="20"/>
  <c r="CX79" i="20"/>
  <c r="CW92" i="20"/>
  <c r="CV114" i="20"/>
  <c r="CW83" i="20"/>
  <c r="CW118" i="20"/>
  <c r="DN68" i="20"/>
  <c r="CW86" i="20"/>
  <c r="CU124" i="20"/>
  <c r="CV107" i="20"/>
  <c r="CW81" i="20"/>
  <c r="CW82" i="20"/>
  <c r="CV119" i="20"/>
  <c r="CU122" i="20"/>
  <c r="CV120" i="20"/>
  <c r="CV90" i="20"/>
  <c r="CV92" i="20"/>
  <c r="CV91" i="20"/>
  <c r="CU114" i="20"/>
  <c r="DN64" i="20"/>
  <c r="CW79" i="20"/>
  <c r="CV102" i="20"/>
  <c r="CV82" i="20"/>
  <c r="CV86" i="20"/>
  <c r="CV81" i="20"/>
  <c r="CV118" i="20"/>
  <c r="DM69" i="20"/>
  <c r="CU107" i="20"/>
  <c r="CV83" i="20"/>
  <c r="CT124" i="20"/>
  <c r="CU120" i="20"/>
  <c r="CT122" i="20"/>
  <c r="CU91" i="20"/>
  <c r="CU90" i="20"/>
  <c r="CU102" i="20"/>
  <c r="DM68" i="20"/>
  <c r="CU92" i="20"/>
  <c r="CU119" i="20"/>
  <c r="CV79" i="20"/>
  <c r="CT114" i="20"/>
  <c r="CT107" i="20"/>
  <c r="CU118" i="20"/>
  <c r="CU82" i="20"/>
  <c r="CU83" i="20"/>
  <c r="DM64" i="20"/>
  <c r="CU81" i="20"/>
  <c r="CU86" i="20"/>
  <c r="CS124" i="20"/>
  <c r="CT119" i="20"/>
  <c r="CT92" i="20"/>
  <c r="CU79" i="20"/>
  <c r="CT91" i="20"/>
  <c r="CT90" i="20"/>
  <c r="CT120" i="20"/>
  <c r="CS122" i="20"/>
  <c r="CS114" i="20"/>
  <c r="CT102" i="20"/>
  <c r="DL69" i="20"/>
  <c r="CT82" i="20"/>
  <c r="CT81" i="20"/>
  <c r="CR124" i="20"/>
  <c r="DL68" i="20"/>
  <c r="CT118" i="20"/>
  <c r="CT83" i="20"/>
  <c r="CS107" i="20"/>
  <c r="CT86" i="20"/>
  <c r="DL64" i="20"/>
  <c r="CS102" i="20"/>
  <c r="CS91" i="20"/>
  <c r="CS120" i="20"/>
  <c r="CS92" i="20"/>
  <c r="CS90" i="20"/>
  <c r="CT79" i="20"/>
  <c r="CR122" i="20"/>
  <c r="CS119" i="20"/>
  <c r="CS118" i="20"/>
  <c r="CS83" i="20"/>
  <c r="DK69" i="20"/>
  <c r="CR114" i="20"/>
  <c r="CS81" i="20"/>
  <c r="CQ124" i="20"/>
  <c r="CS82" i="20"/>
  <c r="CS86" i="20"/>
  <c r="CR107" i="20"/>
  <c r="DK68" i="20"/>
  <c r="CR90" i="20"/>
  <c r="CS79" i="20"/>
  <c r="CR119" i="20"/>
  <c r="CQ122" i="20"/>
  <c r="CR92" i="20"/>
  <c r="CR120" i="20"/>
  <c r="CR102" i="20"/>
  <c r="CR91" i="20"/>
  <c r="CQ114" i="20"/>
  <c r="CP124" i="20"/>
  <c r="CR86" i="20"/>
  <c r="CR82" i="20"/>
  <c r="CQ107" i="20"/>
  <c r="DK64" i="20"/>
  <c r="CR81" i="20"/>
  <c r="CR118" i="20"/>
  <c r="CR83" i="20"/>
  <c r="CQ90" i="20"/>
  <c r="CQ91" i="20"/>
  <c r="DJ69" i="20"/>
  <c r="CQ119" i="20"/>
  <c r="CR79" i="20"/>
  <c r="CQ102" i="20"/>
  <c r="CQ92" i="20"/>
  <c r="CP122" i="20"/>
  <c r="CP114" i="20"/>
  <c r="CQ120" i="20"/>
  <c r="CQ81" i="20"/>
  <c r="CQ118" i="20"/>
  <c r="CQ82" i="20"/>
  <c r="CQ83" i="20"/>
  <c r="DJ68" i="20"/>
  <c r="CP107" i="20"/>
  <c r="CQ86" i="20"/>
  <c r="CO124" i="20"/>
  <c r="CP120" i="20"/>
  <c r="DJ64" i="20"/>
  <c r="CP92" i="20"/>
  <c r="CP102" i="20"/>
  <c r="CQ79" i="20"/>
  <c r="CO122" i="20"/>
  <c r="CP119" i="20"/>
  <c r="CO114" i="20"/>
  <c r="CP91" i="20"/>
  <c r="CP90" i="20"/>
  <c r="CP83" i="20"/>
  <c r="CP82" i="20"/>
  <c r="CP118" i="20"/>
  <c r="DI69" i="20"/>
  <c r="CP86" i="20"/>
  <c r="CN124" i="20"/>
  <c r="CP81" i="20"/>
  <c r="CO107" i="20"/>
  <c r="CO90" i="20"/>
  <c r="CO102" i="20"/>
  <c r="CO119" i="20"/>
  <c r="DI68" i="20"/>
  <c r="CN114" i="20"/>
  <c r="CP79" i="20"/>
  <c r="CO91" i="20"/>
  <c r="CO120" i="20"/>
  <c r="CO92" i="20"/>
  <c r="CN122" i="20"/>
  <c r="CO81" i="20"/>
  <c r="CO86" i="20"/>
  <c r="CO83" i="20"/>
  <c r="CO82" i="20"/>
  <c r="CN107" i="20"/>
  <c r="CO118" i="20"/>
  <c r="DI64" i="20"/>
  <c r="CM124" i="20"/>
  <c r="CM122" i="20"/>
  <c r="CN90" i="20"/>
  <c r="CN102" i="20"/>
  <c r="DH69" i="20"/>
  <c r="CO79" i="20"/>
  <c r="CN120" i="20"/>
  <c r="CM114" i="20"/>
  <c r="CN119" i="20"/>
  <c r="CN91" i="20"/>
  <c r="CN92" i="20"/>
  <c r="CN81" i="20"/>
  <c r="CN86" i="20"/>
  <c r="DH68" i="20"/>
  <c r="CL124" i="20"/>
  <c r="CN83" i="20"/>
  <c r="CN118" i="20"/>
  <c r="CN82" i="20"/>
  <c r="CM107" i="20"/>
  <c r="CM92" i="20"/>
  <c r="CM91" i="20"/>
  <c r="DH64" i="20"/>
  <c r="CN79" i="20"/>
  <c r="CL114" i="20"/>
  <c r="CL122" i="20"/>
  <c r="CM119" i="20"/>
  <c r="CM120" i="20"/>
  <c r="CM102" i="20"/>
  <c r="CM90" i="20"/>
  <c r="CM86" i="20"/>
  <c r="CM81" i="20"/>
  <c r="CL107" i="20"/>
  <c r="DG69" i="20"/>
  <c r="CK124" i="20"/>
  <c r="CM82" i="20"/>
  <c r="CM118" i="20"/>
  <c r="CM83" i="20"/>
  <c r="CL102" i="20"/>
  <c r="CL91" i="20"/>
  <c r="CM79" i="20"/>
  <c r="CL119" i="20"/>
  <c r="CL90" i="20"/>
  <c r="CK122" i="20"/>
  <c r="CK114" i="20"/>
  <c r="DG68" i="20"/>
  <c r="CL120" i="20"/>
  <c r="CL92" i="20"/>
  <c r="CL118" i="20"/>
  <c r="DG64" i="20"/>
  <c r="CL86" i="20"/>
  <c r="CL82" i="20"/>
  <c r="CJ124" i="20"/>
  <c r="CL81" i="20"/>
  <c r="CL83" i="20"/>
  <c r="CK107" i="20"/>
  <c r="CK120" i="20"/>
  <c r="CL79" i="20"/>
  <c r="CK92" i="20"/>
  <c r="CK91" i="20"/>
  <c r="CJ122" i="20"/>
  <c r="CK90" i="20"/>
  <c r="CK119" i="20"/>
  <c r="CJ114" i="20"/>
  <c r="DF69" i="20"/>
  <c r="CK102" i="20"/>
  <c r="CK86" i="20"/>
  <c r="CK83" i="20"/>
  <c r="CK118" i="20"/>
  <c r="CK81" i="20"/>
  <c r="CJ107" i="20"/>
  <c r="DF68" i="20"/>
  <c r="CI124" i="20"/>
  <c r="CK82" i="20"/>
  <c r="CJ120" i="20"/>
  <c r="CJ91" i="20"/>
  <c r="DF64" i="20"/>
  <c r="CJ119" i="20"/>
  <c r="CI114" i="20"/>
  <c r="CI122" i="20"/>
  <c r="CJ102" i="20"/>
  <c r="CK79" i="20"/>
  <c r="CJ92" i="20"/>
  <c r="CJ90" i="20"/>
  <c r="CH124" i="20"/>
  <c r="CJ83" i="20"/>
  <c r="CJ86" i="20"/>
  <c r="DE69" i="20"/>
  <c r="CJ81" i="20"/>
  <c r="CJ118" i="20"/>
  <c r="CI107" i="20"/>
  <c r="CJ82" i="20"/>
  <c r="CI102" i="20"/>
  <c r="CI90" i="20"/>
  <c r="CI92" i="20"/>
  <c r="CI119" i="20"/>
  <c r="CI120" i="20"/>
  <c r="CI91" i="20"/>
  <c r="CJ79" i="20"/>
  <c r="CH122" i="20"/>
  <c r="DE68" i="20"/>
  <c r="CH114" i="20"/>
  <c r="CI118" i="20"/>
  <c r="CI82" i="20"/>
  <c r="CG124" i="20"/>
  <c r="CI83" i="20"/>
  <c r="CI86" i="20"/>
  <c r="CI81" i="20"/>
  <c r="DE64" i="20"/>
  <c r="CH107" i="20"/>
  <c r="DD69" i="20"/>
  <c r="CH92" i="20"/>
  <c r="CH102" i="20"/>
  <c r="CG122" i="20"/>
  <c r="CI79" i="20"/>
  <c r="CH119" i="20"/>
  <c r="CH120" i="20"/>
  <c r="CH91" i="20"/>
  <c r="CH90" i="20"/>
  <c r="CG114" i="20"/>
  <c r="CH118" i="20"/>
  <c r="CH82" i="20"/>
  <c r="CH86" i="20"/>
  <c r="CF124" i="20"/>
  <c r="CH83" i="20"/>
  <c r="DD68" i="20"/>
  <c r="CH81" i="20"/>
  <c r="CG107" i="20"/>
  <c r="CG90" i="20"/>
  <c r="CG102" i="20"/>
  <c r="CG120" i="20"/>
  <c r="CF122" i="20"/>
  <c r="DD64" i="20"/>
  <c r="CG119" i="20"/>
  <c r="CH79" i="20"/>
  <c r="CG91" i="20"/>
  <c r="CG92" i="20"/>
  <c r="CF114" i="20"/>
  <c r="CG81" i="20"/>
  <c r="CE124" i="20"/>
  <c r="CF107" i="20"/>
  <c r="CG118" i="20"/>
  <c r="DC69" i="20"/>
  <c r="CG82" i="20"/>
  <c r="CG86" i="20"/>
  <c r="CG83" i="20"/>
  <c r="CE114" i="20"/>
  <c r="CF102" i="20"/>
  <c r="CF92" i="20"/>
  <c r="CF90" i="20"/>
  <c r="CG79" i="20"/>
  <c r="CE122" i="20"/>
  <c r="DC68" i="20"/>
  <c r="CF119" i="20"/>
  <c r="CF120" i="20"/>
  <c r="CF91" i="20"/>
  <c r="CF81" i="20"/>
  <c r="CF118" i="20"/>
  <c r="CF82" i="20"/>
  <c r="CD124" i="20"/>
  <c r="CE107" i="20"/>
  <c r="CF83" i="20"/>
  <c r="DC64" i="20"/>
  <c r="CF86" i="20"/>
  <c r="CE119" i="20"/>
  <c r="CE102" i="20"/>
  <c r="DB69" i="20"/>
  <c r="CD114" i="20"/>
  <c r="CE91" i="20"/>
  <c r="CD122" i="20"/>
  <c r="CE120" i="20"/>
  <c r="CF79" i="20"/>
  <c r="CE92" i="20"/>
  <c r="CE90" i="20"/>
  <c r="CC124" i="20"/>
  <c r="CD107" i="20"/>
  <c r="CE83" i="20"/>
  <c r="DB68" i="20"/>
  <c r="CE82" i="20"/>
  <c r="CE81" i="20"/>
  <c r="CE118" i="20"/>
  <c r="CE86" i="20"/>
  <c r="CD91" i="20"/>
  <c r="DB64" i="20"/>
  <c r="CD83" i="20"/>
  <c r="CD92" i="20"/>
  <c r="CD120" i="20"/>
  <c r="CD119" i="20"/>
  <c r="CE79" i="20"/>
  <c r="CD102" i="20"/>
  <c r="CD90" i="20"/>
  <c r="CD81" i="20"/>
  <c r="CD82" i="20"/>
  <c r="CC107" i="20"/>
  <c r="CC114" i="20"/>
  <c r="CC122" i="20"/>
  <c r="DA69" i="20"/>
  <c r="CD86" i="20"/>
  <c r="CC90" i="20"/>
  <c r="CC120" i="20"/>
  <c r="CD118" i="20"/>
  <c r="DA68" i="20"/>
  <c r="CC92" i="20"/>
  <c r="CD79" i="20"/>
  <c r="CC91" i="20"/>
  <c r="CB122" i="20"/>
  <c r="CC118" i="20"/>
  <c r="CC83" i="20"/>
  <c r="CC119" i="20"/>
  <c r="CB124" i="20"/>
  <c r="CC102" i="20"/>
  <c r="DA64" i="20"/>
  <c r="CC81" i="20"/>
  <c r="CC86" i="20"/>
  <c r="CC82" i="20"/>
  <c r="CB114" i="20"/>
  <c r="CB107" i="20"/>
  <c r="CC79" i="20"/>
  <c r="CZ69" i="20"/>
  <c r="CB92" i="20"/>
  <c r="CB102" i="20"/>
  <c r="CB83" i="20"/>
  <c r="CB120" i="20"/>
  <c r="CZ68" i="20"/>
  <c r="CZ64" i="20"/>
  <c r="CB119" i="20"/>
  <c r="CB91" i="20"/>
  <c r="CA124" i="20"/>
  <c r="CB90" i="20"/>
  <c r="CB82" i="20"/>
  <c r="CB81" i="20"/>
  <c r="CB118" i="20"/>
  <c r="CA122" i="20"/>
  <c r="CY69" i="20"/>
  <c r="CB86" i="20"/>
  <c r="CA114" i="20"/>
  <c r="CY68" i="20"/>
  <c r="CA107" i="20"/>
  <c r="CA92" i="20"/>
  <c r="CB79" i="20"/>
  <c r="CY64" i="20"/>
  <c r="CA120" i="20"/>
  <c r="CA102" i="20"/>
  <c r="CA91" i="20"/>
  <c r="CA83" i="20"/>
  <c r="CA90" i="20"/>
  <c r="CA119" i="20"/>
  <c r="CA82" i="20"/>
  <c r="BZ124" i="20"/>
  <c r="CX69" i="20"/>
  <c r="BZ114" i="20"/>
  <c r="CA81" i="20"/>
  <c r="CX68" i="20"/>
  <c r="CA118" i="20"/>
  <c r="BZ122" i="20"/>
  <c r="CA86" i="20"/>
  <c r="BZ92" i="20"/>
  <c r="CX64" i="20"/>
  <c r="CA79" i="20"/>
  <c r="BZ107" i="20"/>
  <c r="BZ102" i="20"/>
  <c r="BY124" i="20"/>
  <c r="BZ120" i="20"/>
  <c r="BZ91" i="20"/>
  <c r="CW69" i="20"/>
  <c r="BZ83" i="20"/>
  <c r="BZ82" i="20"/>
  <c r="BY122" i="20"/>
  <c r="BY114" i="20"/>
  <c r="BZ90" i="20"/>
  <c r="CW68" i="20"/>
  <c r="BZ119" i="20"/>
  <c r="BZ86" i="20"/>
  <c r="CW64" i="20"/>
  <c r="BZ81" i="20"/>
  <c r="BZ118" i="20"/>
  <c r="BY107" i="20"/>
  <c r="BY120" i="20"/>
  <c r="CV69" i="20"/>
  <c r="BZ79" i="20"/>
  <c r="BY91" i="20"/>
  <c r="BY102" i="20"/>
  <c r="BY92" i="20"/>
  <c r="BY83" i="20"/>
  <c r="CV68" i="20"/>
  <c r="BY82" i="20"/>
  <c r="BY90" i="20"/>
  <c r="CV64" i="20"/>
  <c r="BY119" i="20"/>
  <c r="BX124" i="20"/>
  <c r="BY118" i="20"/>
  <c r="BY81" i="20"/>
  <c r="BY86" i="20"/>
  <c r="BX122" i="20"/>
  <c r="BX92" i="20"/>
  <c r="CU69" i="20"/>
  <c r="BY79" i="20"/>
  <c r="BX114" i="20"/>
  <c r="BX120" i="20"/>
  <c r="CU68" i="20"/>
  <c r="BX83" i="20"/>
  <c r="BX107" i="20"/>
  <c r="BX102" i="20"/>
  <c r="BX91" i="20"/>
  <c r="CU64" i="20"/>
  <c r="BX90" i="20"/>
  <c r="BX119" i="20"/>
  <c r="BX82" i="20"/>
  <c r="BW124" i="20"/>
  <c r="BX118" i="20"/>
  <c r="CT69" i="20"/>
  <c r="BW114" i="20"/>
  <c r="BX81" i="20"/>
  <c r="BW122" i="20"/>
  <c r="BX86" i="20"/>
  <c r="BW92" i="20"/>
  <c r="BW107" i="20"/>
  <c r="BX79" i="20"/>
  <c r="CT68" i="20"/>
  <c r="CT64" i="20"/>
  <c r="BW102" i="20"/>
  <c r="BW83" i="20"/>
  <c r="BW120" i="20"/>
  <c r="BW91" i="20"/>
  <c r="CS69" i="20"/>
  <c r="BW90" i="20"/>
  <c r="BW82" i="20"/>
  <c r="BW119" i="20"/>
  <c r="BV124" i="20"/>
  <c r="CS68" i="20"/>
  <c r="BW81" i="20"/>
  <c r="BV122" i="20"/>
  <c r="BW118" i="20"/>
  <c r="BV114" i="20"/>
  <c r="BW86" i="20"/>
  <c r="CS64" i="20"/>
  <c r="BV92" i="20"/>
  <c r="BV107" i="20"/>
  <c r="BW79" i="20"/>
  <c r="CR69" i="20"/>
  <c r="BV91" i="20"/>
  <c r="BV102" i="20"/>
  <c r="BV120" i="20"/>
  <c r="BV83" i="20"/>
  <c r="BV119" i="20"/>
  <c r="BV90" i="20"/>
  <c r="CR68" i="20"/>
  <c r="BV82" i="20"/>
  <c r="BU124" i="20"/>
  <c r="CR64" i="20"/>
  <c r="BV81" i="20"/>
  <c r="BU114" i="20"/>
  <c r="BV118" i="20"/>
  <c r="BU122" i="20"/>
  <c r="BV86" i="20"/>
  <c r="CQ69" i="20"/>
  <c r="BU107" i="20"/>
  <c r="BV79" i="20"/>
  <c r="BU92" i="20"/>
  <c r="CQ68" i="20"/>
  <c r="BU120" i="20"/>
  <c r="BU102" i="20"/>
  <c r="BU83" i="20"/>
  <c r="BU91" i="20"/>
  <c r="BU90" i="20"/>
  <c r="CQ64" i="20"/>
  <c r="BU82" i="20"/>
  <c r="BU119" i="20"/>
  <c r="BT124" i="20"/>
  <c r="BT122" i="20"/>
  <c r="CP69" i="20"/>
  <c r="BT114" i="20"/>
  <c r="BU81" i="20"/>
  <c r="BU118" i="20"/>
  <c r="BU86" i="20"/>
  <c r="BU79" i="20"/>
  <c r="BT92" i="20"/>
  <c r="CP68" i="20"/>
  <c r="BT107" i="20"/>
  <c r="CP64" i="20"/>
  <c r="BT83" i="20"/>
  <c r="BT91" i="20"/>
  <c r="BT102" i="20"/>
  <c r="BT120" i="20"/>
  <c r="BT90" i="20"/>
  <c r="BT119" i="20"/>
  <c r="BT82" i="20"/>
  <c r="CO69" i="20"/>
  <c r="BS124" i="20"/>
  <c r="CO68" i="20"/>
  <c r="BT81" i="20"/>
  <c r="BS114" i="20"/>
  <c r="BT118" i="20"/>
  <c r="BS122" i="20"/>
  <c r="BT86" i="20"/>
  <c r="BT79" i="20"/>
  <c r="CO64" i="20"/>
  <c r="BS92" i="20"/>
  <c r="BS107" i="20"/>
  <c r="BR124" i="20"/>
  <c r="BS120" i="20"/>
  <c r="BS91" i="20"/>
  <c r="BS102" i="20"/>
  <c r="BS83" i="20"/>
  <c r="CN69" i="20"/>
  <c r="BR122" i="20"/>
  <c r="BS119" i="20"/>
  <c r="BR114" i="20"/>
  <c r="BS118" i="20"/>
  <c r="BS82" i="20"/>
  <c r="CN68" i="20"/>
  <c r="BS90" i="20"/>
  <c r="BS86" i="20"/>
  <c r="BR92" i="20"/>
  <c r="CN64" i="20"/>
  <c r="BR107" i="20"/>
  <c r="BS79" i="20"/>
  <c r="BS81" i="20"/>
  <c r="CM69" i="20"/>
  <c r="BR120" i="20"/>
  <c r="BR102" i="20"/>
  <c r="BR91" i="20"/>
  <c r="BR83" i="20"/>
  <c r="CM68" i="20"/>
  <c r="BR119" i="20"/>
  <c r="BQ124" i="20"/>
  <c r="BR90" i="20"/>
  <c r="BR82" i="20"/>
  <c r="BQ114" i="20"/>
  <c r="BR86" i="20"/>
  <c r="BQ122" i="20"/>
  <c r="CM64" i="20"/>
  <c r="BR118" i="20"/>
  <c r="BR81" i="20"/>
  <c r="BQ92" i="20"/>
  <c r="BQ107" i="20"/>
  <c r="CL69" i="20"/>
  <c r="BR79" i="20"/>
  <c r="CL68" i="20"/>
  <c r="BQ102" i="20"/>
  <c r="BQ83" i="20"/>
  <c r="BQ91" i="20"/>
  <c r="BQ120" i="20"/>
  <c r="BP124" i="20"/>
  <c r="BQ82" i="20"/>
  <c r="CL64" i="20"/>
  <c r="BQ119" i="20"/>
  <c r="BQ90" i="20"/>
  <c r="BP114" i="20"/>
  <c r="BQ118" i="20"/>
  <c r="BP122" i="20"/>
  <c r="CK69" i="20"/>
  <c r="BQ81" i="20"/>
  <c r="BQ86" i="20"/>
  <c r="BP92" i="20"/>
  <c r="CK68" i="20"/>
  <c r="BP107" i="20"/>
  <c r="BQ79" i="20"/>
  <c r="BP120" i="20"/>
  <c r="BP91" i="20"/>
  <c r="BP83" i="20"/>
  <c r="BP102" i="20"/>
  <c r="CK64" i="20"/>
  <c r="BP82" i="20"/>
  <c r="CJ69" i="20"/>
  <c r="BP90" i="20"/>
  <c r="BP119" i="20"/>
  <c r="BO124" i="20"/>
  <c r="BO122" i="20"/>
  <c r="CJ68" i="20"/>
  <c r="BP81" i="20"/>
  <c r="BO114" i="20"/>
  <c r="BP118" i="20"/>
  <c r="BP86" i="20"/>
  <c r="BO92" i="20"/>
  <c r="BP79" i="20"/>
  <c r="CJ64" i="20"/>
  <c r="BO107" i="20"/>
  <c r="BO91" i="20"/>
  <c r="CI69" i="20"/>
  <c r="BO83" i="20"/>
  <c r="BO102" i="20"/>
  <c r="BO120" i="20"/>
  <c r="BO82" i="20"/>
  <c r="CI68" i="20"/>
  <c r="BO90" i="20"/>
  <c r="BO119" i="20"/>
  <c r="BN124" i="20"/>
  <c r="BN122" i="20"/>
  <c r="BO81" i="20"/>
  <c r="BN114" i="20"/>
  <c r="BO118" i="20"/>
  <c r="BO86" i="20"/>
  <c r="CI64" i="20"/>
  <c r="CH69" i="20"/>
  <c r="BN92" i="20"/>
  <c r="BO79" i="20"/>
  <c r="BN107" i="20"/>
  <c r="BN120" i="20"/>
  <c r="BN102" i="20"/>
  <c r="CH68" i="20"/>
  <c r="BN83" i="20"/>
  <c r="BN91" i="20"/>
  <c r="BN119" i="20"/>
  <c r="BN82" i="20"/>
  <c r="BN90" i="20"/>
  <c r="CH64" i="20"/>
  <c r="BM124" i="20"/>
  <c r="BM122" i="20"/>
  <c r="BN81" i="20"/>
  <c r="BN86" i="20"/>
  <c r="CG69" i="20"/>
  <c r="BM114" i="20"/>
  <c r="BN118" i="20"/>
  <c r="BM107" i="20"/>
  <c r="BM92" i="20"/>
  <c r="CG68" i="20"/>
  <c r="BN79" i="20"/>
  <c r="BM102" i="20"/>
  <c r="BM91" i="20"/>
  <c r="BM83" i="20"/>
  <c r="BM120" i="20"/>
  <c r="CG64" i="20"/>
  <c r="BM90" i="20"/>
  <c r="CF69" i="20"/>
  <c r="BL124" i="20"/>
  <c r="BM82" i="20"/>
  <c r="BM119" i="20"/>
  <c r="CF68" i="20"/>
  <c r="BL114" i="20"/>
  <c r="BL122" i="20"/>
  <c r="BM81" i="20"/>
  <c r="BM118" i="20"/>
  <c r="BM86" i="20"/>
  <c r="BL107" i="20"/>
  <c r="BL92" i="20"/>
  <c r="CF64" i="20"/>
  <c r="BM79" i="20"/>
  <c r="BL102" i="20"/>
  <c r="BL120" i="20"/>
  <c r="CE69" i="20"/>
  <c r="BL83" i="20"/>
  <c r="BL91" i="20"/>
  <c r="CE68" i="20"/>
  <c r="BL90" i="20"/>
  <c r="BL82" i="20"/>
  <c r="BL119" i="20"/>
  <c r="BK124" i="20"/>
  <c r="BK122" i="20"/>
  <c r="BL81" i="20"/>
  <c r="BL118" i="20"/>
  <c r="CE64" i="20"/>
  <c r="BK114" i="20"/>
  <c r="BL86" i="20"/>
  <c r="BK107" i="20"/>
  <c r="BL79" i="20"/>
  <c r="CD69" i="20"/>
  <c r="BK92" i="20"/>
  <c r="CD68" i="20"/>
  <c r="BK120" i="20"/>
  <c r="BK102" i="20"/>
  <c r="BK83" i="20"/>
  <c r="BK91" i="20"/>
  <c r="BK82" i="20"/>
  <c r="CD64" i="20"/>
  <c r="BK119" i="20"/>
  <c r="BK90" i="20"/>
  <c r="BJ124" i="20"/>
  <c r="BK81" i="20"/>
  <c r="BJ122" i="20"/>
  <c r="BJ114" i="20"/>
  <c r="BK86" i="20"/>
  <c r="F69" i="20"/>
  <c r="CC69" i="20"/>
  <c r="BK118" i="20"/>
  <c r="BJ92" i="20"/>
  <c r="CC68" i="20"/>
  <c r="BJ107" i="20"/>
  <c r="BK79" i="20"/>
  <c r="BJ102" i="20"/>
  <c r="BJ120" i="20"/>
  <c r="BJ83" i="20"/>
  <c r="BJ91" i="20"/>
  <c r="CC64" i="20"/>
  <c r="BI124" i="20"/>
  <c r="CB69" i="20"/>
  <c r="BJ119" i="20"/>
  <c r="BJ82" i="20"/>
  <c r="BJ90" i="20"/>
  <c r="BJ81" i="20"/>
  <c r="CB68" i="20"/>
  <c r="BI114" i="20"/>
  <c r="BJ118" i="20"/>
  <c r="BI122" i="20"/>
  <c r="BJ86" i="20"/>
  <c r="BI92" i="20"/>
  <c r="BI107" i="20"/>
  <c r="BJ79" i="20"/>
  <c r="CB64" i="20"/>
  <c r="BI102" i="20"/>
  <c r="BI83" i="20"/>
  <c r="BI120" i="20"/>
  <c r="CA69" i="20"/>
  <c r="BI91" i="20"/>
  <c r="BI90" i="20"/>
  <c r="BI82" i="20"/>
  <c r="BI119" i="20"/>
  <c r="CA68" i="20"/>
  <c r="BH124" i="20"/>
  <c r="CA64" i="20"/>
  <c r="BI81" i="20"/>
  <c r="BH114" i="20"/>
  <c r="BH122" i="20"/>
  <c r="BI118" i="20"/>
  <c r="BI86" i="20"/>
  <c r="BH92" i="20"/>
  <c r="BH107" i="20"/>
  <c r="BI79" i="20"/>
  <c r="BZ69" i="20"/>
  <c r="BH102" i="20"/>
  <c r="BH83" i="20"/>
  <c r="BH120" i="20"/>
  <c r="BZ68" i="20"/>
  <c r="BH91" i="20"/>
  <c r="BH90" i="20"/>
  <c r="BH82" i="20"/>
  <c r="BG124" i="20"/>
  <c r="BZ64" i="20"/>
  <c r="BH119" i="20"/>
  <c r="BH118" i="20"/>
  <c r="BY69" i="20"/>
  <c r="BH81" i="20"/>
  <c r="BG114" i="20"/>
  <c r="BG122" i="20"/>
  <c r="BH86" i="20"/>
  <c r="BG107" i="20"/>
  <c r="BY68" i="20"/>
  <c r="BG92" i="20"/>
  <c r="BH79" i="20"/>
  <c r="BG83" i="20"/>
  <c r="BY64" i="20"/>
  <c r="BG102" i="20"/>
  <c r="BG120" i="20"/>
  <c r="BG91" i="20"/>
  <c r="BG90" i="20"/>
  <c r="BX69" i="20"/>
  <c r="BG82" i="20"/>
  <c r="BF124" i="20"/>
  <c r="BG119" i="20"/>
  <c r="BF114" i="20"/>
  <c r="BX68" i="20"/>
  <c r="BG86" i="20"/>
  <c r="BG81" i="20"/>
  <c r="BG118" i="20"/>
  <c r="BF122" i="20"/>
  <c r="BG79" i="20"/>
  <c r="BF92" i="20"/>
  <c r="BX64" i="20"/>
  <c r="BF107" i="20"/>
  <c r="BF120" i="20"/>
  <c r="BF102" i="20"/>
  <c r="BF83" i="20"/>
  <c r="BW69" i="20"/>
  <c r="BF91" i="20"/>
  <c r="BE124" i="20"/>
  <c r="BF82" i="20"/>
  <c r="BF90" i="20"/>
  <c r="BF119" i="20"/>
  <c r="BW68" i="20"/>
  <c r="BF81" i="20"/>
  <c r="BE122" i="20"/>
  <c r="BW64" i="20"/>
  <c r="BE114" i="20"/>
  <c r="BF118" i="20"/>
  <c r="BF86" i="20"/>
  <c r="BV69" i="20"/>
  <c r="BE92" i="20"/>
  <c r="BE107" i="20"/>
  <c r="BF79" i="20"/>
  <c r="BE83" i="20"/>
  <c r="BV68" i="20"/>
  <c r="BE91" i="20"/>
  <c r="BE120" i="20"/>
  <c r="BE102" i="20"/>
  <c r="BV64" i="20"/>
  <c r="BE90" i="20"/>
  <c r="BD124" i="20"/>
  <c r="BE82" i="20"/>
  <c r="BE119" i="20"/>
  <c r="BE81" i="20"/>
  <c r="BE118" i="20"/>
  <c r="BD122" i="20"/>
  <c r="BD114" i="20"/>
  <c r="BU69" i="20"/>
  <c r="BE86" i="20"/>
  <c r="BD92" i="20"/>
  <c r="BU68" i="20"/>
  <c r="BD107" i="20"/>
  <c r="BE79" i="20"/>
  <c r="BU64" i="20"/>
  <c r="BD102" i="20"/>
  <c r="BD120" i="20"/>
  <c r="BD91" i="20"/>
  <c r="BD83" i="20"/>
  <c r="BD82" i="20"/>
  <c r="BD90" i="20"/>
  <c r="BT69" i="20"/>
  <c r="BC124" i="20"/>
  <c r="BD119" i="20"/>
  <c r="BD81" i="20"/>
  <c r="BD86" i="20"/>
  <c r="BD118" i="20"/>
  <c r="BC114" i="20"/>
  <c r="BT68" i="20"/>
  <c r="BC122" i="20"/>
  <c r="BC92" i="20"/>
  <c r="BC107" i="20"/>
  <c r="BT64" i="20"/>
  <c r="BD79" i="20"/>
  <c r="BC91" i="20"/>
  <c r="BC83" i="20"/>
  <c r="BS69" i="20"/>
  <c r="BC120" i="20"/>
  <c r="BC102" i="20"/>
  <c r="BC90" i="20"/>
  <c r="BC119" i="20"/>
  <c r="BS68" i="20"/>
  <c r="BC82" i="20"/>
  <c r="BB124" i="20"/>
  <c r="BC81" i="20"/>
  <c r="BC86" i="20"/>
  <c r="BS64" i="20"/>
  <c r="BB122" i="20"/>
  <c r="BB114" i="20"/>
  <c r="BC118" i="20"/>
  <c r="BB92" i="20"/>
  <c r="BB107" i="20"/>
  <c r="BR69" i="20"/>
  <c r="BC79" i="20"/>
  <c r="BR68" i="20"/>
  <c r="BB102" i="20"/>
  <c r="BB120" i="20"/>
  <c r="BB91" i="20"/>
  <c r="BB83" i="20"/>
  <c r="BA124" i="20"/>
  <c r="BB119" i="20"/>
  <c r="BB82" i="20"/>
  <c r="BB90" i="20"/>
  <c r="BR64" i="20"/>
  <c r="BQ69" i="20"/>
  <c r="BB81" i="20"/>
  <c r="BA114" i="20"/>
  <c r="BB118" i="20"/>
  <c r="BA122" i="20"/>
  <c r="BB86" i="20"/>
  <c r="BB79" i="20"/>
  <c r="BQ68" i="20"/>
  <c r="BA92" i="20"/>
  <c r="BA107" i="20"/>
  <c r="BA120" i="20"/>
  <c r="BA83" i="20"/>
  <c r="BA102" i="20"/>
  <c r="BQ64" i="20"/>
  <c r="BA91" i="20"/>
  <c r="BA90" i="20"/>
  <c r="BA82" i="20"/>
  <c r="BP69" i="20"/>
  <c r="BA119" i="20"/>
  <c r="AZ124" i="20"/>
  <c r="BA118" i="20"/>
  <c r="AZ114" i="20"/>
  <c r="BP68" i="20"/>
  <c r="AZ122" i="20"/>
  <c r="BA81" i="20"/>
  <c r="BA86" i="20"/>
  <c r="BA79" i="20"/>
  <c r="BP64" i="20"/>
  <c r="AZ92" i="20"/>
  <c r="AZ107" i="20"/>
  <c r="BO69" i="20"/>
  <c r="AZ120" i="20"/>
  <c r="AZ102" i="20"/>
  <c r="AZ83" i="20"/>
  <c r="AZ91" i="20"/>
  <c r="AY124" i="20"/>
  <c r="AZ90" i="20"/>
  <c r="AZ82" i="20"/>
  <c r="AZ119" i="20"/>
  <c r="BO68" i="20"/>
  <c r="AZ118" i="20"/>
  <c r="AY114" i="20"/>
  <c r="AZ81" i="20"/>
  <c r="AZ86" i="20"/>
  <c r="AY122" i="20"/>
  <c r="BO64" i="20"/>
  <c r="AY92" i="20"/>
  <c r="BN69" i="20"/>
  <c r="AY107" i="20"/>
  <c r="AZ79" i="20"/>
  <c r="AY120" i="20"/>
  <c r="AY83" i="20"/>
  <c r="AY91" i="20"/>
  <c r="AY102" i="20"/>
  <c r="BN68" i="20"/>
  <c r="AY82" i="20"/>
  <c r="AY90" i="20"/>
  <c r="BN64" i="20"/>
  <c r="AX124" i="20"/>
  <c r="AY119" i="20"/>
  <c r="AY81" i="20"/>
  <c r="AY118" i="20"/>
  <c r="AX114" i="20"/>
  <c r="BM69" i="20"/>
  <c r="AX122" i="20"/>
  <c r="AY86" i="20"/>
  <c r="AY79" i="20"/>
  <c r="AX92" i="20"/>
  <c r="AX107" i="20"/>
  <c r="BM68" i="20"/>
  <c r="BM64" i="20"/>
  <c r="AX102" i="20"/>
  <c r="AX120" i="20"/>
  <c r="AX83" i="20"/>
  <c r="AX91" i="20"/>
  <c r="AX119" i="20"/>
  <c r="AX82" i="20"/>
  <c r="BL69" i="20"/>
  <c r="AX90" i="20"/>
  <c r="AW124" i="20"/>
  <c r="BL68" i="20"/>
  <c r="AW122" i="20"/>
  <c r="AX81" i="20"/>
  <c r="AW114" i="20"/>
  <c r="AX118" i="20"/>
  <c r="AX86" i="20"/>
  <c r="AW107" i="20"/>
  <c r="BL64" i="20"/>
  <c r="AX79" i="20"/>
  <c r="AW92" i="20"/>
  <c r="AW91" i="20"/>
  <c r="AW120" i="20"/>
  <c r="BK69" i="20"/>
  <c r="AW102" i="20"/>
  <c r="AW83" i="20"/>
  <c r="BK68" i="20"/>
  <c r="AW119" i="20"/>
  <c r="AV124" i="20"/>
  <c r="AW90" i="20"/>
  <c r="AW82" i="20"/>
  <c r="BK64" i="20"/>
  <c r="AV114" i="20"/>
  <c r="AW118" i="20"/>
  <c r="AW81" i="20"/>
  <c r="AV122" i="20"/>
  <c r="AW86" i="20"/>
  <c r="AV92" i="20"/>
  <c r="BJ69" i="20"/>
  <c r="AV107" i="20"/>
  <c r="AW79" i="20"/>
  <c r="BJ68" i="20"/>
  <c r="AV102" i="20"/>
  <c r="AV91" i="20"/>
  <c r="AV120" i="20"/>
  <c r="AV83" i="20"/>
  <c r="BJ64" i="20"/>
  <c r="AV90" i="20"/>
  <c r="AV82" i="20"/>
  <c r="AU124" i="20"/>
  <c r="AV119" i="20"/>
  <c r="AU122" i="20"/>
  <c r="AV118" i="20"/>
  <c r="AV81" i="20"/>
  <c r="AV86" i="20"/>
  <c r="BI69" i="20"/>
  <c r="AU114" i="20"/>
  <c r="BI68" i="20"/>
  <c r="AV79" i="20"/>
  <c r="AU92" i="20"/>
  <c r="AU107" i="20"/>
  <c r="BI64" i="20"/>
  <c r="AU120" i="20"/>
  <c r="AU102" i="20"/>
  <c r="AU83" i="20"/>
  <c r="AU91" i="20"/>
  <c r="AU119" i="20"/>
  <c r="AU82" i="20"/>
  <c r="AU90" i="20"/>
  <c r="BH69" i="20"/>
  <c r="AT124" i="20"/>
  <c r="AT122" i="20"/>
  <c r="AU118" i="20"/>
  <c r="AT114" i="20"/>
  <c r="AU81" i="20"/>
  <c r="BH68" i="20"/>
  <c r="AU86" i="20"/>
  <c r="AT107" i="20"/>
  <c r="BH64" i="20"/>
  <c r="AU79" i="20"/>
  <c r="AT92" i="20"/>
  <c r="AT83" i="20"/>
  <c r="AT120" i="20"/>
  <c r="BG69" i="20"/>
  <c r="AT102" i="20"/>
  <c r="AT91" i="20"/>
  <c r="AT119" i="20"/>
  <c r="AT82" i="20"/>
  <c r="AT90" i="20"/>
  <c r="AS124" i="20"/>
  <c r="BG68" i="20"/>
  <c r="AT118" i="20"/>
  <c r="AT81" i="20"/>
  <c r="AS122" i="20"/>
  <c r="AT86" i="20"/>
  <c r="AS114" i="20"/>
  <c r="BG64" i="20"/>
  <c r="BF69" i="20"/>
  <c r="AS107" i="20"/>
  <c r="AT79" i="20"/>
  <c r="AS92" i="20"/>
  <c r="AS102" i="20"/>
  <c r="AS120" i="20"/>
  <c r="AS91" i="20"/>
  <c r="AS83" i="20"/>
  <c r="BF68" i="20"/>
  <c r="AS82" i="20"/>
  <c r="AS119" i="20"/>
  <c r="AS90" i="20"/>
  <c r="AR124" i="20"/>
  <c r="BF64" i="20"/>
  <c r="AS81" i="20"/>
  <c r="AR114" i="20"/>
  <c r="AS118" i="20"/>
  <c r="AR122" i="20"/>
  <c r="BE69" i="20"/>
  <c r="AS86" i="20"/>
  <c r="BE68" i="20"/>
  <c r="AR107" i="20"/>
  <c r="AS79" i="20"/>
  <c r="AR92" i="20"/>
  <c r="AR83" i="20"/>
  <c r="BE64" i="20"/>
  <c r="AR102" i="20"/>
  <c r="AR120" i="20"/>
  <c r="AR91" i="20"/>
  <c r="AQ124" i="20"/>
  <c r="AR90" i="20"/>
  <c r="AR119" i="20"/>
  <c r="AR82" i="20"/>
  <c r="BD69" i="20"/>
  <c r="AR86" i="20"/>
  <c r="AR81" i="20"/>
  <c r="AQ122" i="20"/>
  <c r="AQ114" i="20"/>
  <c r="AR118" i="20"/>
  <c r="BD68" i="20"/>
  <c r="AR79" i="20"/>
  <c r="AQ107" i="20"/>
  <c r="BD64" i="20"/>
  <c r="AQ92" i="20"/>
  <c r="AQ102" i="20"/>
  <c r="BC69" i="20"/>
  <c r="AQ120" i="20"/>
  <c r="AQ83" i="20"/>
  <c r="AQ91" i="20"/>
  <c r="AQ90" i="20"/>
  <c r="AQ82" i="20"/>
  <c r="AQ119" i="20"/>
  <c r="AP124" i="20"/>
  <c r="BC68" i="20"/>
  <c r="AQ81" i="20"/>
  <c r="BC64" i="20"/>
  <c r="AQ118" i="20"/>
  <c r="AP114" i="20"/>
  <c r="AP122" i="20"/>
  <c r="AQ86" i="20"/>
  <c r="AP107" i="20"/>
  <c r="AP92" i="20"/>
  <c r="BB69" i="20"/>
  <c r="AQ79" i="20"/>
  <c r="AP102" i="20"/>
  <c r="AP120" i="20"/>
  <c r="AP83" i="20"/>
  <c r="BB68" i="20"/>
  <c r="AP91" i="20"/>
  <c r="AP90" i="20"/>
  <c r="BB64" i="20"/>
  <c r="AP82" i="20"/>
  <c r="AO124" i="20"/>
  <c r="AP119" i="20"/>
  <c r="AO114" i="20"/>
  <c r="BA69" i="20"/>
  <c r="AP81" i="20"/>
  <c r="AP86" i="20"/>
  <c r="AO122" i="20"/>
  <c r="AP118" i="20"/>
  <c r="AP79" i="20"/>
  <c r="AO107" i="20"/>
  <c r="BA68" i="20"/>
  <c r="AO92" i="20"/>
  <c r="BA64" i="20"/>
  <c r="AO102" i="20"/>
  <c r="AO91" i="20"/>
  <c r="AO83" i="20"/>
  <c r="AO120" i="20"/>
  <c r="AN122" i="20"/>
  <c r="AZ69" i="20"/>
  <c r="AO90" i="20"/>
  <c r="AN124" i="20"/>
  <c r="AO86" i="20"/>
  <c r="AO82" i="20"/>
  <c r="AO119" i="20"/>
  <c r="AO118" i="20"/>
  <c r="AN114" i="20"/>
  <c r="AN120" i="20"/>
  <c r="AO81" i="20"/>
  <c r="AN92" i="20"/>
  <c r="AO79" i="20"/>
  <c r="AZ68" i="20"/>
  <c r="AN107" i="20"/>
  <c r="AZ64" i="20"/>
  <c r="AN90" i="20"/>
  <c r="AN83" i="20"/>
  <c r="AN102" i="20"/>
  <c r="AN91" i="20"/>
  <c r="AM124" i="20"/>
  <c r="AN81" i="20"/>
  <c r="AN119" i="20"/>
  <c r="AM114" i="20"/>
  <c r="AM122" i="20"/>
  <c r="AN82" i="20"/>
  <c r="AY69" i="20"/>
  <c r="AN86" i="20"/>
  <c r="AM107" i="20"/>
  <c r="AN118" i="20"/>
  <c r="AY68" i="20"/>
  <c r="AN79" i="20"/>
  <c r="AM92" i="20"/>
  <c r="AM102" i="20"/>
  <c r="AM91" i="20"/>
  <c r="AY64" i="20"/>
  <c r="AM83" i="20"/>
  <c r="AM119" i="20"/>
  <c r="AM82" i="20"/>
  <c r="AM90" i="20"/>
  <c r="AL124" i="20"/>
  <c r="AM120" i="20"/>
  <c r="AX69" i="20"/>
  <c r="AM81" i="20"/>
  <c r="AX68" i="20"/>
  <c r="AL114" i="20"/>
  <c r="AL122" i="20"/>
  <c r="AM118" i="20"/>
  <c r="AM86" i="20"/>
  <c r="AL107" i="20"/>
  <c r="AM79" i="20"/>
  <c r="AL92" i="20"/>
  <c r="AX64" i="20"/>
  <c r="AL91" i="20"/>
  <c r="AW69" i="20"/>
  <c r="AL83" i="20"/>
  <c r="AL102" i="20"/>
  <c r="AL120" i="20"/>
  <c r="AL119" i="20"/>
  <c r="AL82" i="20"/>
  <c r="AW68" i="20"/>
  <c r="AL90" i="20"/>
  <c r="AK124" i="20"/>
  <c r="AL81" i="20"/>
  <c r="AK122" i="20"/>
  <c r="AL79" i="20"/>
  <c r="AK114" i="20"/>
  <c r="AW64" i="20"/>
  <c r="AL118" i="20"/>
  <c r="AL86" i="20"/>
  <c r="AK120" i="20"/>
  <c r="AK107" i="20"/>
  <c r="AV69" i="20"/>
  <c r="AK91" i="20"/>
  <c r="AK92" i="20"/>
  <c r="AK83" i="20"/>
  <c r="AK90" i="20"/>
  <c r="AK82" i="20"/>
  <c r="AV68" i="20"/>
  <c r="AK102" i="20"/>
  <c r="AJ124" i="20"/>
  <c r="AK119" i="20"/>
  <c r="AK81" i="20"/>
  <c r="AK86" i="20"/>
  <c r="AK118" i="20"/>
  <c r="AJ114" i="20"/>
  <c r="AV64" i="20"/>
  <c r="AJ122" i="20"/>
  <c r="AJ92" i="20"/>
  <c r="AJ107" i="20"/>
  <c r="AK79" i="20"/>
  <c r="AU69" i="20"/>
  <c r="AJ120" i="20"/>
  <c r="AJ91" i="20"/>
  <c r="AJ90" i="20"/>
  <c r="AU68" i="20"/>
  <c r="AJ83" i="20"/>
  <c r="AJ119" i="20"/>
  <c r="AJ102" i="20"/>
  <c r="AI124" i="20"/>
  <c r="AJ86" i="20"/>
  <c r="AI122" i="20"/>
  <c r="AJ118" i="20"/>
  <c r="AJ81" i="20"/>
  <c r="AU64" i="20"/>
  <c r="AI114" i="20"/>
  <c r="AJ82" i="20"/>
  <c r="GJ74" i="20"/>
  <c r="AI107" i="20"/>
  <c r="AJ79" i="20"/>
  <c r="AT69" i="20"/>
  <c r="GJ76" i="20"/>
  <c r="AI92" i="20"/>
  <c r="AT68" i="20"/>
  <c r="AH124" i="20"/>
  <c r="AI91" i="20"/>
  <c r="AI102" i="20"/>
  <c r="GJ72" i="20"/>
  <c r="AI83" i="20"/>
  <c r="AH122" i="20"/>
  <c r="AH114" i="20"/>
  <c r="AI82" i="20"/>
  <c r="GI76" i="20"/>
  <c r="AT64" i="20"/>
  <c r="AI90" i="20"/>
  <c r="GI74" i="20"/>
  <c r="AI119" i="20"/>
  <c r="AI120" i="20"/>
  <c r="AI86" i="20"/>
  <c r="AI118" i="20"/>
  <c r="AH107" i="20"/>
  <c r="AI81" i="20"/>
  <c r="AS69" i="20"/>
  <c r="GI72" i="20"/>
  <c r="AH92" i="20"/>
  <c r="GH76" i="20"/>
  <c r="AH102" i="20"/>
  <c r="GH74" i="20"/>
  <c r="AI79" i="20"/>
  <c r="AS68" i="20"/>
  <c r="AH91" i="20"/>
  <c r="AH120" i="20"/>
  <c r="AH83" i="20"/>
  <c r="AH90" i="20"/>
  <c r="AS64" i="20"/>
  <c r="AH119" i="20"/>
  <c r="AH82" i="20"/>
  <c r="AG124" i="20"/>
  <c r="GH72" i="20"/>
  <c r="AG107" i="20"/>
  <c r="AH118" i="20"/>
  <c r="GG76" i="20"/>
  <c r="AG92" i="20"/>
  <c r="AR69" i="20"/>
  <c r="GG74" i="20"/>
  <c r="AH86" i="20"/>
  <c r="AG122" i="20"/>
  <c r="AH81" i="20"/>
  <c r="AG114" i="20"/>
  <c r="GG72" i="20"/>
  <c r="AG91" i="20"/>
  <c r="AG83" i="20"/>
  <c r="AR68" i="20"/>
  <c r="AR64" i="20"/>
  <c r="AG102" i="20"/>
  <c r="AG120" i="20"/>
  <c r="AH79" i="20"/>
  <c r="GF76" i="20"/>
  <c r="AG90" i="20"/>
  <c r="AQ69" i="20"/>
  <c r="AQ68" i="20"/>
  <c r="GF74" i="20"/>
  <c r="AG119" i="20"/>
  <c r="AG82" i="20"/>
  <c r="AG86" i="20"/>
  <c r="AG81" i="20"/>
  <c r="GF72" i="20"/>
  <c r="AQ64" i="20"/>
  <c r="AF122" i="20"/>
  <c r="AF114" i="20"/>
  <c r="AF92" i="20"/>
  <c r="GE76" i="20"/>
  <c r="AG79" i="20"/>
  <c r="GE74" i="20"/>
  <c r="AG118" i="20"/>
  <c r="AP69" i="20"/>
  <c r="AF124" i="20"/>
  <c r="AF83" i="20"/>
  <c r="AF107" i="20"/>
  <c r="GE72" i="20"/>
  <c r="AP68" i="20"/>
  <c r="AF102" i="20"/>
  <c r="GD74" i="20"/>
  <c r="GD76" i="20"/>
  <c r="AF91" i="20"/>
  <c r="AF120" i="20"/>
  <c r="AP64" i="20"/>
  <c r="AO69" i="20"/>
  <c r="AF90" i="20"/>
  <c r="AE124" i="20"/>
  <c r="AE114" i="20"/>
  <c r="AF86" i="20"/>
  <c r="AF119" i="20"/>
  <c r="AF118" i="20"/>
  <c r="GD72" i="20"/>
  <c r="AF82" i="20"/>
  <c r="AF81" i="20"/>
  <c r="AE107" i="20"/>
  <c r="GC76" i="20"/>
  <c r="GC74" i="20"/>
  <c r="AF79" i="20"/>
  <c r="AE122" i="20"/>
  <c r="AE92" i="20"/>
  <c r="AO68" i="20"/>
  <c r="GC72" i="20"/>
  <c r="AE83" i="20"/>
  <c r="AE91" i="20"/>
  <c r="AE102" i="20"/>
  <c r="AO64" i="20"/>
  <c r="AE120" i="20"/>
  <c r="AE119" i="20"/>
  <c r="AE82" i="20"/>
  <c r="GB74" i="20"/>
  <c r="AE90" i="20"/>
  <c r="GB76" i="20"/>
  <c r="AN69" i="20"/>
  <c r="GB72" i="20"/>
  <c r="AE81" i="20"/>
  <c r="AD124" i="20"/>
  <c r="AN68" i="20"/>
  <c r="AD114" i="20"/>
  <c r="AE86" i="20"/>
  <c r="AE118" i="20"/>
  <c r="GA74" i="20"/>
  <c r="GA76" i="20"/>
  <c r="AD122" i="20"/>
  <c r="AE79" i="20"/>
  <c r="AD92" i="20"/>
  <c r="AD107" i="20"/>
  <c r="AN64" i="20"/>
  <c r="AD120" i="20"/>
  <c r="AD83" i="20"/>
  <c r="AC124" i="20"/>
  <c r="AM69" i="20"/>
  <c r="GA72" i="20"/>
  <c r="AD91" i="20"/>
  <c r="AD119" i="20"/>
  <c r="FZ76" i="20"/>
  <c r="AM68" i="20"/>
  <c r="AD82" i="20"/>
  <c r="AD102" i="20"/>
  <c r="FZ74" i="20"/>
  <c r="AC114" i="20"/>
  <c r="AD90" i="20"/>
  <c r="AD81" i="20"/>
  <c r="AC107" i="20"/>
  <c r="FZ72" i="20"/>
  <c r="AC122" i="20"/>
  <c r="AM64" i="20"/>
  <c r="AD86" i="20"/>
  <c r="AD118" i="20"/>
  <c r="FY74" i="20"/>
  <c r="AC120" i="20"/>
  <c r="FY76" i="20"/>
  <c r="AC92" i="20"/>
  <c r="AC102" i="20"/>
  <c r="AL69" i="20"/>
  <c r="AD79" i="20"/>
  <c r="AC91" i="20"/>
  <c r="AC82" i="20"/>
  <c r="AC90" i="20"/>
  <c r="AC119" i="20"/>
  <c r="AL68" i="20"/>
  <c r="AC83" i="20"/>
  <c r="AB124" i="20"/>
  <c r="FY72" i="20"/>
  <c r="AB122" i="20"/>
  <c r="AC81" i="20"/>
  <c r="FX74" i="20"/>
  <c r="FX76" i="20"/>
  <c r="AC118" i="20"/>
  <c r="AL64" i="20"/>
  <c r="AC86" i="20"/>
  <c r="AB92" i="20"/>
  <c r="AK69" i="20"/>
  <c r="AB114" i="20"/>
  <c r="AC79" i="20"/>
  <c r="AB107" i="20"/>
  <c r="FX72" i="20"/>
  <c r="AB91" i="20"/>
  <c r="AB83" i="20"/>
  <c r="FW74" i="20"/>
  <c r="AB120" i="20"/>
  <c r="AK68" i="20"/>
  <c r="FW76" i="20"/>
  <c r="AB119" i="20"/>
  <c r="AK64" i="20"/>
  <c r="AB82" i="20"/>
  <c r="AA124" i="20"/>
  <c r="AB102" i="20"/>
  <c r="FW72" i="20"/>
  <c r="AB90" i="20"/>
  <c r="AA122" i="20"/>
  <c r="FV74" i="20"/>
  <c r="AJ69" i="20"/>
  <c r="AB118" i="20"/>
  <c r="FV76" i="20"/>
  <c r="AB81" i="20"/>
  <c r="AA114" i="20"/>
  <c r="AB86" i="20"/>
  <c r="AB79" i="20"/>
  <c r="AA92" i="20"/>
  <c r="AJ68" i="20"/>
  <c r="AA107" i="20"/>
  <c r="FV72" i="20"/>
  <c r="AA102" i="20"/>
  <c r="AA91" i="20"/>
  <c r="AA83" i="20"/>
  <c r="AA120" i="20"/>
  <c r="AJ64" i="20"/>
  <c r="FU74" i="20"/>
  <c r="FU76" i="20"/>
  <c r="AI69" i="20"/>
  <c r="Z124" i="20"/>
  <c r="AA82" i="20"/>
  <c r="AA90" i="20"/>
  <c r="FU72" i="20"/>
  <c r="AA119" i="20"/>
  <c r="FT76" i="20"/>
  <c r="FT74" i="20"/>
  <c r="AA81" i="20"/>
  <c r="Z122" i="20"/>
  <c r="AI68" i="20"/>
  <c r="AA118" i="20"/>
  <c r="Z114" i="20"/>
  <c r="AA86" i="20"/>
  <c r="FT72" i="20"/>
  <c r="AA79" i="20"/>
  <c r="Z107" i="20"/>
  <c r="AI64" i="20"/>
  <c r="Z92" i="20"/>
  <c r="Z91" i="20"/>
  <c r="AH69" i="20"/>
  <c r="Z120" i="20"/>
  <c r="Z102" i="20"/>
  <c r="Z83" i="20"/>
  <c r="FS76" i="20"/>
  <c r="FS74" i="20"/>
  <c r="AH68" i="20"/>
  <c r="Z119" i="20"/>
  <c r="Z82" i="20"/>
  <c r="Y124" i="20"/>
  <c r="FS72" i="20"/>
  <c r="Z90" i="20"/>
  <c r="Z86" i="20"/>
  <c r="Z118" i="20"/>
  <c r="Z81" i="20"/>
  <c r="Y122" i="20"/>
  <c r="FR74" i="20"/>
  <c r="AH64" i="20"/>
  <c r="Y114" i="20"/>
  <c r="FR76" i="20"/>
  <c r="Y92" i="20"/>
  <c r="Z79" i="20"/>
  <c r="Y107" i="20"/>
  <c r="FR72" i="20"/>
  <c r="AG69" i="20"/>
  <c r="FQ74" i="20"/>
  <c r="AG68" i="20"/>
  <c r="Y120" i="20"/>
  <c r="Y83" i="20"/>
  <c r="Y91" i="20"/>
  <c r="Y102" i="20"/>
  <c r="FQ76" i="20"/>
  <c r="Y82" i="20"/>
  <c r="X124" i="20"/>
  <c r="AG64" i="20"/>
  <c r="Y90" i="20"/>
  <c r="FQ72" i="20"/>
  <c r="Y119" i="20"/>
  <c r="X114" i="20"/>
  <c r="X122" i="20"/>
  <c r="FP76" i="20"/>
  <c r="FP74" i="20"/>
  <c r="AF69" i="20"/>
  <c r="Y81" i="20"/>
  <c r="Y86" i="20"/>
  <c r="Y118" i="20"/>
  <c r="FP72" i="20"/>
  <c r="X107" i="20"/>
  <c r="AF68" i="20"/>
  <c r="Y79" i="20"/>
  <c r="X92" i="20"/>
  <c r="X120" i="20"/>
  <c r="X91" i="20"/>
  <c r="X102" i="20"/>
  <c r="X83" i="20"/>
  <c r="FO74" i="20"/>
  <c r="AF64" i="20"/>
  <c r="FO76" i="20"/>
  <c r="X82" i="20"/>
  <c r="X90" i="20"/>
  <c r="FO72" i="20"/>
  <c r="W124" i="20"/>
  <c r="AE69" i="20"/>
  <c r="X119" i="20"/>
  <c r="W114" i="20"/>
  <c r="X86" i="20"/>
  <c r="FN74" i="20"/>
  <c r="FN76" i="20"/>
  <c r="AE68" i="20"/>
  <c r="X118" i="20"/>
  <c r="W122" i="20"/>
  <c r="X81" i="20"/>
  <c r="FN72" i="20"/>
  <c r="X79" i="20"/>
  <c r="AE64" i="20"/>
  <c r="W107" i="20"/>
  <c r="W92" i="20"/>
  <c r="W102" i="20"/>
  <c r="W83" i="20"/>
  <c r="W91" i="20"/>
  <c r="W120" i="20"/>
  <c r="AD69" i="20"/>
  <c r="FM74" i="20"/>
  <c r="FM76" i="20"/>
  <c r="W82" i="20"/>
  <c r="V124" i="20"/>
  <c r="AD68" i="20"/>
  <c r="W119" i="20"/>
  <c r="FM72" i="20"/>
  <c r="W90" i="20"/>
  <c r="AD64" i="20"/>
  <c r="FL76" i="20"/>
  <c r="FL74" i="20"/>
  <c r="V122" i="20"/>
  <c r="W118" i="20"/>
  <c r="V114" i="20"/>
  <c r="W86" i="20"/>
  <c r="W81" i="20"/>
  <c r="V107" i="20"/>
  <c r="FL72" i="20"/>
  <c r="W79" i="20"/>
  <c r="V92" i="20"/>
  <c r="AC69" i="20"/>
  <c r="V91" i="20"/>
  <c r="AC68" i="20"/>
  <c r="V102" i="20"/>
  <c r="FK74" i="20"/>
  <c r="FK76" i="20"/>
  <c r="V120" i="20"/>
  <c r="V83" i="20"/>
  <c r="AC64" i="20"/>
  <c r="V82" i="20"/>
  <c r="FK72" i="20"/>
  <c r="U124" i="20"/>
  <c r="V90" i="20"/>
  <c r="V119" i="20"/>
  <c r="U122" i="20"/>
  <c r="V81" i="20"/>
  <c r="U114" i="20"/>
  <c r="V118" i="20"/>
  <c r="FJ74" i="20"/>
  <c r="FJ76" i="20"/>
  <c r="AB69" i="20"/>
  <c r="V86" i="20"/>
  <c r="V79" i="20"/>
  <c r="AB64" i="20"/>
  <c r="AB68" i="20"/>
  <c r="FJ72" i="20"/>
  <c r="U107" i="20"/>
  <c r="U92" i="20"/>
  <c r="U102" i="20"/>
  <c r="U120" i="20"/>
  <c r="U83" i="20"/>
  <c r="U91" i="20"/>
  <c r="FI76" i="20"/>
  <c r="AA69" i="20"/>
  <c r="FI74" i="20"/>
  <c r="AA68" i="20"/>
  <c r="FI72" i="20"/>
  <c r="T124" i="20"/>
  <c r="U82" i="20"/>
  <c r="U119" i="20"/>
  <c r="U90" i="20"/>
  <c r="T122" i="20"/>
  <c r="U81" i="20"/>
  <c r="U86" i="20"/>
  <c r="U118" i="20"/>
  <c r="T114" i="20"/>
  <c r="FH76" i="20"/>
  <c r="FH74" i="20"/>
  <c r="T107" i="20"/>
  <c r="U79" i="20"/>
  <c r="T92" i="20"/>
  <c r="AA64" i="20"/>
  <c r="FH72" i="20"/>
  <c r="Z69" i="20"/>
  <c r="FG74" i="20"/>
  <c r="T83" i="20"/>
  <c r="T91" i="20"/>
  <c r="T120" i="20"/>
  <c r="T102" i="20"/>
  <c r="Z68" i="20"/>
  <c r="FG76" i="20"/>
  <c r="Z64" i="20"/>
  <c r="FG72" i="20"/>
  <c r="T119" i="20"/>
  <c r="T82" i="20"/>
  <c r="T90" i="20"/>
  <c r="S124" i="20"/>
  <c r="FF76" i="20"/>
  <c r="T81" i="20"/>
  <c r="T118" i="20"/>
  <c r="S114" i="20"/>
  <c r="S122" i="20"/>
  <c r="Y69" i="20"/>
  <c r="T86" i="20"/>
  <c r="FF74" i="20"/>
  <c r="S92" i="20"/>
  <c r="S107" i="20"/>
  <c r="T79" i="20"/>
  <c r="Y68" i="20"/>
  <c r="FF72" i="20"/>
  <c r="FE76" i="20"/>
  <c r="FE74" i="20"/>
  <c r="S102" i="20"/>
  <c r="S83" i="20"/>
  <c r="S120" i="20"/>
  <c r="S91" i="20"/>
  <c r="X69" i="20"/>
  <c r="Y64" i="20"/>
  <c r="S90" i="20"/>
  <c r="S119" i="20"/>
  <c r="X68" i="20"/>
  <c r="FE72" i="20"/>
  <c r="S82" i="20"/>
  <c r="R124" i="20"/>
  <c r="S81" i="20"/>
  <c r="R122" i="20"/>
  <c r="FD76" i="20"/>
  <c r="R114" i="20"/>
  <c r="FD74" i="20"/>
  <c r="S118" i="20"/>
  <c r="S86" i="20"/>
  <c r="X64" i="20"/>
  <c r="R92" i="20"/>
  <c r="FD72" i="20"/>
  <c r="S79" i="20"/>
  <c r="R107" i="20"/>
  <c r="W69" i="20"/>
  <c r="R83" i="20"/>
  <c r="R102" i="20"/>
  <c r="R120" i="20"/>
  <c r="W68" i="20"/>
  <c r="R91" i="20"/>
  <c r="FC74" i="20"/>
  <c r="FC76" i="20"/>
  <c r="R90" i="20"/>
  <c r="W64" i="20"/>
  <c r="R82" i="20"/>
  <c r="R119" i="20"/>
  <c r="Q124" i="20"/>
  <c r="FC72" i="20"/>
  <c r="FB74" i="20"/>
  <c r="Q114" i="20"/>
  <c r="FB76" i="20"/>
  <c r="Q122" i="20"/>
  <c r="R86" i="20"/>
  <c r="R81" i="20"/>
  <c r="R118" i="20"/>
  <c r="Q92" i="20"/>
  <c r="Q120" i="20"/>
  <c r="Q102" i="20"/>
  <c r="V68" i="20"/>
  <c r="V69" i="20"/>
  <c r="Q107" i="20"/>
  <c r="R79" i="20"/>
  <c r="Q91" i="20"/>
  <c r="FB72" i="20"/>
  <c r="Q90" i="20"/>
  <c r="Q83" i="20"/>
  <c r="FA76" i="20"/>
  <c r="FA74" i="20"/>
  <c r="Q82" i="20"/>
  <c r="P124" i="20"/>
  <c r="V64" i="20"/>
  <c r="Q119" i="20"/>
  <c r="FA72" i="20"/>
  <c r="Q86" i="20"/>
  <c r="U69" i="20"/>
  <c r="P122" i="20"/>
  <c r="Q118" i="20"/>
  <c r="Q81" i="20"/>
  <c r="EZ74" i="20"/>
  <c r="EZ76" i="20"/>
  <c r="P114" i="20"/>
  <c r="P107" i="20"/>
  <c r="P92" i="20"/>
  <c r="U68" i="20"/>
  <c r="Q79" i="20"/>
  <c r="P91" i="20"/>
  <c r="P83" i="20"/>
  <c r="P102" i="20"/>
  <c r="U64" i="20"/>
  <c r="P120" i="20"/>
  <c r="EZ72" i="20"/>
  <c r="O124" i="20"/>
  <c r="EY76" i="20"/>
  <c r="P82" i="20"/>
  <c r="P90" i="20"/>
  <c r="EY74" i="20"/>
  <c r="P119" i="20"/>
  <c r="T69" i="20"/>
  <c r="P86" i="20"/>
  <c r="P81" i="20"/>
  <c r="P118" i="20"/>
  <c r="O114" i="20"/>
  <c r="EY72" i="20"/>
  <c r="T68" i="20"/>
  <c r="T64" i="20"/>
  <c r="O122" i="20"/>
  <c r="S69" i="20"/>
  <c r="EX74" i="20"/>
  <c r="O107" i="20"/>
  <c r="O92" i="20"/>
  <c r="EX76" i="20"/>
  <c r="P79" i="20"/>
  <c r="EX72" i="20"/>
  <c r="O83" i="20"/>
  <c r="O102" i="20"/>
  <c r="O120" i="20"/>
  <c r="O91" i="20"/>
  <c r="S68" i="20"/>
  <c r="N124" i="20"/>
  <c r="N114" i="20"/>
  <c r="EW76" i="20"/>
  <c r="O118" i="20"/>
  <c r="O82" i="20"/>
  <c r="N122" i="20"/>
  <c r="O90" i="20"/>
  <c r="O86" i="20"/>
  <c r="S64" i="20"/>
  <c r="O119" i="20"/>
  <c r="EW74" i="20"/>
  <c r="N92" i="20"/>
  <c r="M124" i="20"/>
  <c r="N107" i="20"/>
  <c r="O79" i="20"/>
  <c r="EW72" i="20"/>
  <c r="R69" i="20"/>
  <c r="N91" i="20"/>
  <c r="N83" i="20"/>
  <c r="N120" i="20"/>
  <c r="O81" i="20"/>
  <c r="EV74" i="20"/>
  <c r="N102" i="20"/>
  <c r="N82" i="20"/>
  <c r="EV76" i="20"/>
  <c r="R68" i="20"/>
  <c r="M122" i="20"/>
  <c r="N119" i="20"/>
  <c r="M114" i="20"/>
  <c r="EV72" i="20"/>
  <c r="N118" i="20"/>
  <c r="R64" i="20"/>
  <c r="M107" i="20"/>
  <c r="N90" i="20"/>
  <c r="M92" i="20"/>
  <c r="N86" i="20"/>
  <c r="M91" i="20"/>
  <c r="M102" i="20"/>
  <c r="EU76" i="20"/>
  <c r="N81" i="20"/>
  <c r="M120" i="20"/>
  <c r="M83" i="20"/>
  <c r="EU74" i="20"/>
  <c r="N79" i="20"/>
  <c r="Q69" i="20"/>
  <c r="Q68" i="20"/>
  <c r="EU72" i="20"/>
  <c r="M82" i="20"/>
  <c r="L124" i="20"/>
  <c r="M90" i="20"/>
  <c r="M119" i="20"/>
  <c r="Q64" i="20"/>
  <c r="ET76" i="20"/>
  <c r="M118" i="20"/>
  <c r="L122" i="20"/>
  <c r="ET74" i="20"/>
  <c r="L114" i="20"/>
  <c r="M81" i="20"/>
  <c r="P69" i="20"/>
  <c r="M86" i="20"/>
  <c r="ET72" i="20"/>
  <c r="L107" i="20"/>
  <c r="L92" i="20"/>
  <c r="M79" i="20"/>
  <c r="L120" i="20"/>
  <c r="P68" i="20"/>
  <c r="L102" i="20"/>
  <c r="ES74" i="20"/>
  <c r="ES76" i="20"/>
  <c r="L83" i="20"/>
  <c r="L91" i="20"/>
  <c r="ES72" i="20"/>
  <c r="L119" i="20"/>
  <c r="P64" i="20"/>
  <c r="K124" i="20"/>
  <c r="L82" i="20"/>
  <c r="L90" i="20"/>
  <c r="L118" i="20"/>
  <c r="L86" i="20"/>
  <c r="L81" i="20"/>
  <c r="ER74" i="20"/>
  <c r="ER76" i="20"/>
  <c r="O69" i="20"/>
  <c r="K122" i="20"/>
  <c r="K114" i="20"/>
  <c r="O68" i="20"/>
  <c r="ER72" i="20"/>
  <c r="K107" i="20"/>
  <c r="L79" i="20"/>
  <c r="K92" i="20"/>
  <c r="EQ76" i="20"/>
  <c r="K83" i="20"/>
  <c r="K91" i="20"/>
  <c r="O64" i="20"/>
  <c r="K120" i="20"/>
  <c r="EQ74" i="20"/>
  <c r="K102" i="20"/>
  <c r="N69" i="20"/>
  <c r="K90" i="20"/>
  <c r="K82" i="20"/>
  <c r="EQ72" i="20"/>
  <c r="K119" i="20"/>
  <c r="J124" i="20"/>
  <c r="J114" i="20"/>
  <c r="J122" i="20"/>
  <c r="J107" i="20"/>
  <c r="K118" i="20"/>
  <c r="EP76" i="20"/>
  <c r="K86" i="20"/>
  <c r="K81" i="20"/>
  <c r="N68" i="20"/>
  <c r="EP74" i="20"/>
  <c r="K79" i="20"/>
  <c r="J92" i="20"/>
  <c r="N64" i="20"/>
  <c r="EP72" i="20"/>
  <c r="J102" i="20"/>
  <c r="J91" i="20"/>
  <c r="EO74" i="20"/>
  <c r="EO76" i="20"/>
  <c r="J90" i="20"/>
  <c r="I124" i="20"/>
  <c r="J119" i="20"/>
  <c r="J83" i="20"/>
  <c r="J82" i="20"/>
  <c r="J120" i="20"/>
  <c r="M69" i="20"/>
  <c r="J81" i="20"/>
  <c r="J86" i="20"/>
  <c r="I122" i="20"/>
  <c r="EO72" i="20"/>
  <c r="M68" i="20"/>
  <c r="I114" i="20"/>
  <c r="M64" i="20"/>
  <c r="I92" i="20"/>
  <c r="EN76" i="20"/>
  <c r="J118" i="20"/>
  <c r="J79" i="20"/>
  <c r="I107" i="20"/>
  <c r="EN74" i="20"/>
  <c r="I102" i="20"/>
  <c r="I83" i="20"/>
  <c r="L69" i="20"/>
  <c r="L68" i="20"/>
  <c r="EN72" i="20"/>
  <c r="I91" i="20"/>
  <c r="I120" i="20"/>
  <c r="I119" i="20"/>
  <c r="L64" i="20"/>
  <c r="EM74" i="20"/>
  <c r="EM76" i="20"/>
  <c r="I82" i="20"/>
  <c r="I90" i="20"/>
  <c r="H124" i="20"/>
  <c r="I118" i="20"/>
  <c r="EM72" i="20"/>
  <c r="H122" i="20"/>
  <c r="K69" i="20"/>
  <c r="I81" i="20"/>
  <c r="H92" i="20"/>
  <c r="EL76" i="20"/>
  <c r="K68" i="20"/>
  <c r="EL74" i="20"/>
  <c r="H114" i="20"/>
  <c r="H107" i="20"/>
  <c r="I86" i="20"/>
  <c r="H91" i="20"/>
  <c r="I79" i="20"/>
  <c r="EL72" i="20"/>
  <c r="H102" i="20"/>
  <c r="H83" i="20"/>
  <c r="K64" i="20"/>
  <c r="H120" i="20"/>
  <c r="J69" i="20"/>
  <c r="H90" i="20"/>
  <c r="H82" i="20"/>
  <c r="EK76" i="20"/>
  <c r="EK74" i="20"/>
  <c r="G124" i="20"/>
  <c r="G114" i="20"/>
  <c r="H118" i="20"/>
  <c r="H119" i="20"/>
  <c r="H86" i="20"/>
  <c r="EK72" i="20"/>
  <c r="H81" i="20"/>
  <c r="J68" i="20"/>
  <c r="G122" i="20"/>
  <c r="EJ76" i="20"/>
  <c r="J64" i="20"/>
  <c r="G92" i="20"/>
  <c r="G107" i="20"/>
  <c r="EJ74" i="20"/>
  <c r="H79" i="20"/>
  <c r="G83" i="20"/>
  <c r="I69" i="20"/>
  <c r="G102" i="20"/>
  <c r="G91" i="20"/>
  <c r="G120" i="20"/>
  <c r="EJ72" i="20"/>
  <c r="F124" i="20"/>
  <c r="G82" i="20"/>
  <c r="G90" i="20"/>
  <c r="EI74" i="20"/>
  <c r="EI76" i="20"/>
  <c r="I68" i="20"/>
  <c r="G119" i="20"/>
  <c r="G81" i="20"/>
  <c r="F122" i="20"/>
  <c r="I64" i="20"/>
  <c r="G86" i="20"/>
  <c r="G118" i="20"/>
  <c r="EI72" i="20"/>
  <c r="F114" i="20"/>
  <c r="G79" i="20"/>
  <c r="EH74" i="20"/>
  <c r="F92" i="20"/>
  <c r="H69" i="20"/>
  <c r="EH76" i="20"/>
  <c r="F107" i="20"/>
  <c r="F91" i="20"/>
  <c r="H68" i="20"/>
  <c r="F120" i="20"/>
  <c r="F83" i="20"/>
  <c r="EH72" i="20"/>
  <c r="F90" i="20"/>
  <c r="F102" i="20"/>
  <c r="H64" i="20"/>
  <c r="F82" i="20"/>
  <c r="EG76" i="20"/>
  <c r="EG74" i="20"/>
  <c r="F119" i="20"/>
  <c r="F87" i="20"/>
  <c r="G69" i="20"/>
  <c r="EG72" i="20"/>
  <c r="F81" i="20"/>
  <c r="F118" i="20"/>
  <c r="EF74" i="20"/>
  <c r="G68" i="20"/>
  <c r="EF76" i="20"/>
  <c r="F80" i="20"/>
  <c r="F61" i="20"/>
  <c r="G64" i="20"/>
  <c r="EF72" i="20"/>
  <c r="F60" i="20"/>
  <c r="F59" i="20"/>
  <c r="EE76" i="20"/>
  <c r="EE74" i="20"/>
  <c r="EE72" i="20"/>
  <c r="ED74" i="20"/>
  <c r="ED76" i="20"/>
  <c r="ED72" i="20"/>
  <c r="EC76" i="20"/>
  <c r="EC74" i="20"/>
  <c r="EC72" i="20"/>
  <c r="EB74" i="20"/>
  <c r="EB76" i="20"/>
  <c r="EB72" i="20"/>
  <c r="EA76" i="20"/>
  <c r="EA74" i="20"/>
  <c r="EA72" i="20"/>
  <c r="DZ74" i="20"/>
  <c r="DZ76" i="20"/>
  <c r="DZ72" i="20"/>
  <c r="DY76" i="20"/>
  <c r="DY74" i="20"/>
  <c r="DY72" i="20"/>
  <c r="DX74" i="20"/>
  <c r="DX76" i="20"/>
  <c r="DX72" i="20"/>
  <c r="DW74" i="20"/>
  <c r="DW76" i="20"/>
  <c r="DW72" i="20"/>
  <c r="DV76" i="20"/>
  <c r="DV74" i="20"/>
  <c r="DV72" i="20"/>
  <c r="DU76" i="20"/>
  <c r="DU74" i="20"/>
  <c r="DU72" i="20"/>
  <c r="DT76" i="20"/>
  <c r="DT74" i="20"/>
  <c r="DT72" i="20"/>
  <c r="DS76" i="20"/>
  <c r="DS74" i="20"/>
  <c r="DS72" i="20"/>
  <c r="DR76" i="20"/>
  <c r="DR74" i="20"/>
  <c r="DR72" i="20"/>
  <c r="DQ76" i="20"/>
  <c r="DQ74" i="20"/>
  <c r="DQ72" i="20"/>
  <c r="DP74" i="20"/>
  <c r="DP76" i="20"/>
  <c r="DP72" i="20"/>
  <c r="DO76" i="20"/>
  <c r="DO74" i="20"/>
  <c r="DO72" i="20"/>
  <c r="DN74" i="20"/>
  <c r="DN76" i="20"/>
  <c r="DN72" i="20"/>
  <c r="DM76" i="20"/>
  <c r="DM74" i="20"/>
  <c r="DM72" i="20"/>
  <c r="DL74" i="20"/>
  <c r="DL76" i="20"/>
  <c r="DL72" i="20"/>
  <c r="DK74" i="20"/>
  <c r="DK76" i="20"/>
  <c r="DK72" i="20"/>
  <c r="DJ74" i="20"/>
  <c r="DJ76" i="20"/>
  <c r="DJ72" i="20"/>
  <c r="DI76" i="20"/>
  <c r="DI74" i="20"/>
  <c r="DI72" i="20"/>
  <c r="DH74" i="20"/>
  <c r="DH76" i="20"/>
  <c r="DH72" i="20"/>
  <c r="DG76" i="20"/>
  <c r="DG74" i="20"/>
  <c r="DG72" i="20"/>
  <c r="DF74" i="20"/>
  <c r="DF76" i="20"/>
  <c r="DF72" i="20"/>
  <c r="DE74" i="20"/>
  <c r="DE76" i="20"/>
  <c r="DE72" i="20"/>
  <c r="DD74" i="20"/>
  <c r="DD76" i="20"/>
  <c r="DD72" i="20"/>
  <c r="DC74" i="20"/>
  <c r="DC76" i="20"/>
  <c r="DC72" i="20"/>
  <c r="DB74" i="20"/>
  <c r="DB76" i="20"/>
  <c r="DB72" i="20"/>
  <c r="DA74" i="20"/>
  <c r="DA76" i="20"/>
  <c r="DA72" i="20"/>
  <c r="CZ74" i="20"/>
  <c r="CZ76" i="20"/>
  <c r="CZ72" i="20"/>
  <c r="CY76" i="20"/>
  <c r="CY74" i="20"/>
  <c r="CY72" i="20"/>
  <c r="CX76" i="20"/>
  <c r="CX74" i="20"/>
  <c r="CX72" i="20"/>
  <c r="CW74" i="20"/>
  <c r="CW76" i="20"/>
  <c r="CW72" i="20"/>
  <c r="CV74" i="20"/>
  <c r="CV76" i="20"/>
  <c r="CV72" i="20"/>
  <c r="CU74" i="20"/>
  <c r="CU76" i="20"/>
  <c r="CU72" i="20"/>
  <c r="CT76" i="20"/>
  <c r="CT74" i="20"/>
  <c r="CT72" i="20"/>
  <c r="CS74" i="20"/>
  <c r="CS76" i="20"/>
  <c r="CS72" i="20"/>
  <c r="CR74" i="20"/>
  <c r="CR76" i="20"/>
  <c r="CR72" i="20"/>
  <c r="CQ76" i="20"/>
  <c r="CQ74" i="20"/>
  <c r="CQ72" i="20"/>
  <c r="CP74" i="20"/>
  <c r="CP76" i="20"/>
  <c r="CP72" i="20"/>
  <c r="CO76" i="20"/>
  <c r="CO74" i="20"/>
  <c r="CO72" i="20"/>
  <c r="CN74" i="20"/>
  <c r="CN76" i="20"/>
  <c r="CN72" i="20"/>
  <c r="CM74" i="20"/>
  <c r="CM76" i="20"/>
  <c r="CM72" i="20"/>
  <c r="CL76" i="20"/>
  <c r="CL74" i="20"/>
  <c r="CL72" i="20"/>
  <c r="CK74" i="20"/>
  <c r="CK76" i="20"/>
  <c r="CK72" i="20"/>
  <c r="CJ74" i="20"/>
  <c r="CJ76" i="20"/>
  <c r="CJ72" i="20"/>
  <c r="CI74" i="20"/>
  <c r="CI76" i="20"/>
  <c r="CI72" i="20"/>
  <c r="CH74" i="20"/>
  <c r="CH76" i="20"/>
  <c r="CH72" i="20"/>
  <c r="CG76" i="20"/>
  <c r="CG74" i="20"/>
  <c r="CG72" i="20"/>
  <c r="CF76" i="20"/>
  <c r="CF74" i="20"/>
  <c r="CF72" i="20"/>
  <c r="CE76" i="20"/>
  <c r="CE74" i="20"/>
  <c r="CE72" i="20"/>
  <c r="CD76" i="20"/>
  <c r="CD74" i="20"/>
  <c r="CD72" i="20"/>
  <c r="CC74" i="20"/>
  <c r="CC76" i="20"/>
  <c r="CC72" i="20"/>
  <c r="CB76" i="20"/>
  <c r="CB74" i="20"/>
  <c r="CB72" i="20"/>
  <c r="CA76" i="20"/>
  <c r="CA74" i="20"/>
  <c r="CA72" i="20"/>
  <c r="BZ74" i="20"/>
  <c r="BZ76" i="20"/>
  <c r="BZ72" i="20"/>
  <c r="BY76" i="20"/>
  <c r="BY74" i="20"/>
  <c r="BY72" i="20"/>
  <c r="BX76" i="20"/>
  <c r="BX72" i="20"/>
  <c r="BW76" i="20"/>
  <c r="BX74" i="20"/>
  <c r="BW74" i="20"/>
  <c r="BW72" i="20"/>
  <c r="BV76" i="20"/>
  <c r="BV74" i="20"/>
  <c r="BU76" i="20"/>
  <c r="BV72" i="20"/>
  <c r="BU74" i="20"/>
  <c r="BU72" i="20"/>
  <c r="BT74" i="20"/>
  <c r="BT76" i="20"/>
  <c r="BT72" i="20"/>
  <c r="BS76" i="20"/>
  <c r="BS74" i="20"/>
  <c r="BS72" i="20"/>
  <c r="BR76" i="20"/>
  <c r="BR74" i="20"/>
  <c r="BR72" i="20"/>
  <c r="BQ74" i="20"/>
  <c r="BQ76" i="20"/>
  <c r="BQ72" i="20"/>
  <c r="BP76" i="20"/>
  <c r="BP74" i="20"/>
  <c r="BP72" i="20"/>
  <c r="BO74" i="20"/>
  <c r="BO76" i="20"/>
  <c r="BO72" i="20"/>
  <c r="BN76" i="20"/>
  <c r="BN74" i="20"/>
  <c r="BN72" i="20"/>
  <c r="BM74" i="20"/>
  <c r="BM76" i="20"/>
  <c r="BM72" i="20"/>
  <c r="BL76" i="20"/>
  <c r="BL74" i="20"/>
  <c r="BL72" i="20"/>
  <c r="BK76" i="20"/>
  <c r="BK74" i="20"/>
  <c r="BK72" i="20"/>
  <c r="GJ111" i="20"/>
  <c r="GJ106" i="20"/>
  <c r="GJ99" i="20"/>
  <c r="BJ76" i="20"/>
  <c r="BJ74" i="20"/>
  <c r="GJ98" i="20"/>
  <c r="GJ97" i="20"/>
  <c r="GI111" i="20"/>
  <c r="BJ72" i="20"/>
  <c r="GI106" i="20"/>
  <c r="GJ95" i="20"/>
  <c r="GI99" i="20"/>
  <c r="GI98" i="20"/>
  <c r="BI74" i="20"/>
  <c r="GI97" i="20"/>
  <c r="BI76" i="20"/>
  <c r="BI72" i="20"/>
  <c r="GI95" i="20"/>
  <c r="GH111" i="20"/>
  <c r="GH106" i="20"/>
  <c r="GH97" i="20"/>
  <c r="GH99" i="20"/>
  <c r="BH76" i="20"/>
  <c r="GH98" i="20"/>
  <c r="GG106" i="20"/>
  <c r="GH95" i="20"/>
  <c r="GG111" i="20"/>
  <c r="BH74" i="20"/>
  <c r="GG98" i="20"/>
  <c r="GG99" i="20"/>
  <c r="GG97" i="20"/>
  <c r="BH72" i="20"/>
  <c r="GF106" i="20"/>
  <c r="GF111" i="20"/>
  <c r="GG95" i="20"/>
  <c r="BG76" i="20"/>
  <c r="GF97" i="20"/>
  <c r="BG74" i="20"/>
  <c r="GF99" i="20"/>
  <c r="GF98" i="20"/>
  <c r="GE111" i="20"/>
  <c r="GE106" i="20"/>
  <c r="GF95" i="20"/>
  <c r="BG72" i="20"/>
  <c r="GE98" i="20"/>
  <c r="BF76" i="20"/>
  <c r="GE99" i="20"/>
  <c r="BF74" i="20"/>
  <c r="GE97" i="20"/>
  <c r="BF72" i="20"/>
  <c r="GE95" i="20"/>
  <c r="GD106" i="20"/>
  <c r="GD111" i="20"/>
  <c r="GD98" i="20"/>
  <c r="GD97" i="20"/>
  <c r="GD99" i="20"/>
  <c r="BE76" i="20"/>
  <c r="BE74" i="20"/>
  <c r="GC111" i="20"/>
  <c r="GC106" i="20"/>
  <c r="GD95" i="20"/>
  <c r="GC98" i="20"/>
  <c r="GC97" i="20"/>
  <c r="BE72" i="20"/>
  <c r="GC99" i="20"/>
  <c r="GC95" i="20"/>
  <c r="BD74" i="20"/>
  <c r="BD76" i="20"/>
  <c r="GB106" i="20"/>
  <c r="GB111" i="20"/>
  <c r="GB97" i="20"/>
  <c r="BD72" i="20"/>
  <c r="GB99" i="20"/>
  <c r="GB98" i="20"/>
  <c r="GB95" i="20"/>
  <c r="GA111" i="20"/>
  <c r="BC76" i="20"/>
  <c r="GA106" i="20"/>
  <c r="GA97" i="20"/>
  <c r="BC74" i="20"/>
  <c r="GA98" i="20"/>
  <c r="GA99" i="20"/>
  <c r="FZ111" i="20"/>
  <c r="FZ106" i="20"/>
  <c r="GA95" i="20"/>
  <c r="BC72" i="20"/>
  <c r="BB74" i="20"/>
  <c r="FZ99" i="20"/>
  <c r="FZ98" i="20"/>
  <c r="FZ97" i="20"/>
  <c r="BB76" i="20"/>
  <c r="FY106" i="20"/>
  <c r="BB72" i="20"/>
  <c r="FZ95" i="20"/>
  <c r="FY111" i="20"/>
  <c r="BA76" i="20"/>
  <c r="FY98" i="20"/>
  <c r="FY99" i="20"/>
  <c r="FY97" i="20"/>
  <c r="BA74" i="20"/>
  <c r="BA72" i="20"/>
  <c r="FY95" i="20"/>
  <c r="FX106" i="20"/>
  <c r="FX111" i="20"/>
  <c r="FX99" i="20"/>
  <c r="FX97" i="20"/>
  <c r="AZ76" i="20"/>
  <c r="FX98" i="20"/>
  <c r="FW106" i="20"/>
  <c r="FW111" i="20"/>
  <c r="AZ74" i="20"/>
  <c r="FX95" i="20"/>
  <c r="FW97" i="20"/>
  <c r="FW99" i="20"/>
  <c r="FW98" i="20"/>
  <c r="AZ72" i="20"/>
  <c r="AY74" i="20"/>
  <c r="FW95" i="20"/>
  <c r="FV111" i="20"/>
  <c r="FV106" i="20"/>
  <c r="AY76" i="20"/>
  <c r="FV98" i="20"/>
  <c r="FV99" i="20"/>
  <c r="FV97" i="20"/>
  <c r="AY72" i="20"/>
  <c r="AX76" i="20"/>
  <c r="FU111" i="20"/>
  <c r="FU106" i="20"/>
  <c r="FV95" i="20"/>
  <c r="FU99" i="20"/>
  <c r="FU98" i="20"/>
  <c r="AX74" i="20"/>
  <c r="FU97" i="20"/>
  <c r="FT111" i="20"/>
  <c r="FT106" i="20"/>
  <c r="AX72" i="20"/>
  <c r="FU95" i="20"/>
  <c r="FT98" i="20"/>
  <c r="FT99" i="20"/>
  <c r="AW76" i="20"/>
  <c r="FT97" i="20"/>
  <c r="FT95" i="20"/>
  <c r="AW74" i="20"/>
  <c r="FS106" i="20"/>
  <c r="FS111" i="20"/>
  <c r="FS98" i="20"/>
  <c r="FS99" i="20"/>
  <c r="AW72" i="20"/>
  <c r="AV76" i="20"/>
  <c r="FS97" i="20"/>
  <c r="FR111" i="20"/>
  <c r="FR106" i="20"/>
  <c r="FS95" i="20"/>
  <c r="AV74" i="20"/>
  <c r="AV72" i="20"/>
  <c r="FR97" i="20"/>
  <c r="FR99" i="20"/>
  <c r="FR98" i="20"/>
  <c r="FR95" i="20"/>
  <c r="FQ106" i="20"/>
  <c r="AU76" i="20"/>
  <c r="FQ111" i="20"/>
  <c r="FQ99" i="20"/>
  <c r="AU74" i="20"/>
  <c r="FQ98" i="20"/>
  <c r="FQ97" i="20"/>
  <c r="AU72" i="20"/>
  <c r="FP106" i="20"/>
  <c r="FQ95" i="20"/>
  <c r="FP111" i="20"/>
  <c r="FP99" i="20"/>
  <c r="AT76" i="20"/>
  <c r="FP97" i="20"/>
  <c r="FP98" i="20"/>
  <c r="FP95" i="20"/>
  <c r="AT74" i="20"/>
  <c r="FO106" i="20"/>
  <c r="FO111" i="20"/>
  <c r="AT72" i="20"/>
  <c r="FO99" i="20"/>
  <c r="FO98" i="20"/>
  <c r="FO97" i="20"/>
  <c r="FN106" i="20"/>
  <c r="FO95" i="20"/>
  <c r="AS76" i="20"/>
  <c r="FN111" i="20"/>
  <c r="FN97" i="20"/>
  <c r="FN99" i="20"/>
  <c r="FN98" i="20"/>
  <c r="AS74" i="20"/>
  <c r="FM111" i="20"/>
  <c r="FN95" i="20"/>
  <c r="AS72" i="20"/>
  <c r="FM106" i="20"/>
  <c r="FM98" i="20"/>
  <c r="AR76" i="20"/>
  <c r="FM99" i="20"/>
  <c r="FM97" i="20"/>
  <c r="AR74" i="20"/>
  <c r="FL111" i="20"/>
  <c r="FL106" i="20"/>
  <c r="FM95" i="20"/>
  <c r="AR72" i="20"/>
  <c r="FL99" i="20"/>
  <c r="FL97" i="20"/>
  <c r="FL98" i="20"/>
  <c r="FK106" i="20"/>
  <c r="FL95" i="20"/>
  <c r="FK111" i="20"/>
  <c r="AQ76" i="20"/>
  <c r="FK98" i="20"/>
  <c r="FK97" i="20"/>
  <c r="AQ74" i="20"/>
  <c r="FK99" i="20"/>
  <c r="FJ111" i="20"/>
  <c r="AQ72" i="20"/>
  <c r="FK95" i="20"/>
  <c r="FJ106" i="20"/>
  <c r="FJ97" i="20"/>
  <c r="FJ98" i="20"/>
  <c r="FJ99" i="20"/>
  <c r="AP76" i="20"/>
  <c r="FI111" i="20"/>
  <c r="AP74" i="20"/>
  <c r="FI106" i="20"/>
  <c r="FJ95" i="20"/>
  <c r="FI97" i="20"/>
  <c r="FI98" i="20"/>
  <c r="FI99" i="20"/>
  <c r="AP72" i="20"/>
  <c r="FI95" i="20"/>
  <c r="AO76" i="20"/>
  <c r="FH111" i="20"/>
  <c r="FH106" i="20"/>
  <c r="FH99" i="20"/>
  <c r="FH97" i="20"/>
  <c r="FH98" i="20"/>
  <c r="AO74" i="20"/>
  <c r="AN76" i="20"/>
  <c r="AO72" i="20"/>
  <c r="FG111" i="20"/>
  <c r="FH95" i="20"/>
  <c r="FG106" i="20"/>
  <c r="AN74" i="20"/>
  <c r="FG98" i="20"/>
  <c r="FG99" i="20"/>
  <c r="FG97" i="20"/>
  <c r="FF106" i="20"/>
  <c r="FF111" i="20"/>
  <c r="FG95" i="20"/>
  <c r="AN72" i="20"/>
  <c r="AM76" i="20"/>
  <c r="FF97" i="20"/>
  <c r="FF98" i="20"/>
  <c r="FF99" i="20"/>
  <c r="FF95" i="20"/>
  <c r="FE111" i="20"/>
  <c r="FE106" i="20"/>
  <c r="AM74" i="20"/>
  <c r="FE97" i="20"/>
  <c r="FE98" i="20"/>
  <c r="FE99" i="20"/>
  <c r="AM72" i="20"/>
  <c r="FD111" i="20"/>
  <c r="AL76" i="20"/>
  <c r="FE95" i="20"/>
  <c r="FD106" i="20"/>
  <c r="FD98" i="20"/>
  <c r="FD97" i="20"/>
  <c r="AL74" i="20"/>
  <c r="FD99" i="20"/>
  <c r="FC111" i="20"/>
  <c r="FD95" i="20"/>
  <c r="FC106" i="20"/>
  <c r="AL72" i="20"/>
  <c r="AK76" i="20"/>
  <c r="FC99" i="20"/>
  <c r="FC97" i="20"/>
  <c r="FC98" i="20"/>
  <c r="FC95" i="20"/>
  <c r="FB111" i="20"/>
  <c r="FB106" i="20"/>
  <c r="AK74" i="20"/>
  <c r="FB99" i="20"/>
  <c r="AK72" i="20"/>
  <c r="FB97" i="20"/>
  <c r="FB98" i="20"/>
  <c r="FA111" i="20"/>
  <c r="FA106" i="20"/>
  <c r="FB95" i="20"/>
  <c r="AJ76" i="20"/>
  <c r="FA98" i="20"/>
  <c r="AJ74" i="20"/>
  <c r="FA99" i="20"/>
  <c r="FA97" i="20"/>
  <c r="EZ111" i="20"/>
  <c r="AJ72" i="20"/>
  <c r="FA95" i="20"/>
  <c r="EZ106" i="20"/>
  <c r="EZ99" i="20"/>
  <c r="EZ98" i="20"/>
  <c r="AI76" i="20"/>
  <c r="EZ97" i="20"/>
  <c r="AI74" i="20"/>
  <c r="EY111" i="20"/>
  <c r="EZ95" i="20"/>
  <c r="EY106" i="20"/>
  <c r="AI72" i="20"/>
  <c r="EY97" i="20"/>
  <c r="EY99" i="20"/>
  <c r="EY98" i="20"/>
  <c r="EX106" i="20"/>
  <c r="EY95" i="20"/>
  <c r="EX111" i="20"/>
  <c r="AH76" i="20"/>
  <c r="EX99" i="20"/>
  <c r="EX97" i="20"/>
  <c r="EX98" i="20"/>
  <c r="AH74" i="20"/>
  <c r="EW106" i="20"/>
  <c r="EX95" i="20"/>
  <c r="AH72" i="20"/>
  <c r="EW111" i="20"/>
  <c r="AG76" i="20"/>
  <c r="EW97" i="20"/>
  <c r="EW99" i="20"/>
  <c r="EW98" i="20"/>
  <c r="EW95" i="20"/>
  <c r="AG74" i="20"/>
  <c r="EV111" i="20"/>
  <c r="EV106" i="20"/>
  <c r="EV98" i="20"/>
  <c r="EV99" i="20"/>
  <c r="AG72" i="20"/>
  <c r="EV97" i="20"/>
  <c r="EU106" i="20"/>
  <c r="EU111" i="20"/>
  <c r="EV95" i="20"/>
  <c r="AF76" i="20"/>
  <c r="AF74" i="20"/>
  <c r="EU99" i="20"/>
  <c r="EU98" i="20"/>
  <c r="EU97" i="20"/>
  <c r="AF72" i="20"/>
  <c r="ET106" i="20"/>
  <c r="ET111" i="20"/>
  <c r="EU95" i="20"/>
  <c r="AE76" i="20"/>
  <c r="ET99" i="20"/>
  <c r="ET98" i="20"/>
  <c r="ET97" i="20"/>
  <c r="ES111" i="20"/>
  <c r="AE74" i="20"/>
  <c r="ES106" i="20"/>
  <c r="ET95" i="20"/>
  <c r="AE72" i="20"/>
  <c r="ES97" i="20"/>
  <c r="ES99" i="20"/>
  <c r="ES98" i="20"/>
  <c r="ER111" i="20"/>
  <c r="ER106" i="20"/>
  <c r="AD76" i="20"/>
  <c r="ES95" i="20"/>
  <c r="AD74" i="20"/>
  <c r="ER97" i="20"/>
  <c r="ER98" i="20"/>
  <c r="ER99" i="20"/>
  <c r="AC76" i="20"/>
  <c r="AD72" i="20"/>
  <c r="EQ111" i="20"/>
  <c r="ER95" i="20"/>
  <c r="EQ106" i="20"/>
  <c r="EQ98" i="20"/>
  <c r="EQ97" i="20"/>
  <c r="AC72" i="20"/>
  <c r="AC74" i="20"/>
  <c r="EQ99" i="20"/>
  <c r="AB74" i="20"/>
  <c r="EP111" i="20"/>
  <c r="EP106" i="20"/>
  <c r="AB76" i="20"/>
  <c r="EQ95" i="20"/>
  <c r="EP97" i="20"/>
  <c r="EP99" i="20"/>
  <c r="EP98" i="20"/>
  <c r="AA76" i="20"/>
  <c r="EO106" i="20"/>
  <c r="EP95" i="20"/>
  <c r="EO111" i="20"/>
  <c r="AB72" i="20"/>
  <c r="AA74" i="20"/>
  <c r="EO97" i="20"/>
  <c r="EO99" i="20"/>
  <c r="EO98" i="20"/>
  <c r="EO95" i="20"/>
  <c r="AA72" i="20"/>
  <c r="EN111" i="20"/>
  <c r="EN106" i="20"/>
  <c r="EN97" i="20"/>
  <c r="Z76" i="20"/>
  <c r="EN98" i="20"/>
  <c r="EN99" i="20"/>
  <c r="Z74" i="20"/>
  <c r="EM111" i="20"/>
  <c r="EN95" i="20"/>
  <c r="EM106" i="20"/>
  <c r="Z72" i="20"/>
  <c r="EM98" i="20"/>
  <c r="EM97" i="20"/>
  <c r="EM99" i="20"/>
  <c r="EL106" i="20"/>
  <c r="Y76" i="20"/>
  <c r="EM95" i="20"/>
  <c r="EL111" i="20"/>
  <c r="EL99" i="20"/>
  <c r="EL98" i="20"/>
  <c r="Y74" i="20"/>
  <c r="EL97" i="20"/>
  <c r="Y72" i="20"/>
  <c r="EK106" i="20"/>
  <c r="EL95" i="20"/>
  <c r="EK111" i="20"/>
  <c r="EK98" i="20"/>
  <c r="EK97" i="20"/>
  <c r="X76" i="20"/>
  <c r="EK99" i="20"/>
  <c r="EK95" i="20"/>
  <c r="EJ106" i="20"/>
  <c r="EJ111" i="20"/>
  <c r="X74" i="20"/>
  <c r="X72" i="20"/>
  <c r="EJ97" i="20"/>
  <c r="EJ99" i="20"/>
  <c r="EJ98" i="20"/>
  <c r="W76" i="20"/>
  <c r="EI106" i="20"/>
  <c r="EJ95" i="20"/>
  <c r="EI111" i="20"/>
  <c r="EI99" i="20"/>
  <c r="W74" i="20"/>
  <c r="EI97" i="20"/>
  <c r="EI98" i="20"/>
  <c r="EH106" i="20"/>
  <c r="W72" i="20"/>
  <c r="EI95" i="20"/>
  <c r="EH111" i="20"/>
  <c r="V76" i="20"/>
  <c r="EH97" i="20"/>
  <c r="EH99" i="20"/>
  <c r="EH98" i="20"/>
  <c r="EG106" i="20"/>
  <c r="V74" i="20"/>
  <c r="EG111" i="20"/>
  <c r="EH95" i="20"/>
  <c r="V72" i="20"/>
  <c r="EG97" i="20"/>
  <c r="EG98" i="20"/>
  <c r="EG99" i="20"/>
  <c r="U76" i="20"/>
  <c r="EF111" i="20"/>
  <c r="EG95" i="20"/>
  <c r="EF106" i="20"/>
  <c r="EF98" i="20"/>
  <c r="U74" i="20"/>
  <c r="EF99" i="20"/>
  <c r="EF97" i="20"/>
  <c r="U72" i="20"/>
  <c r="EF95" i="20"/>
  <c r="EE106" i="20"/>
  <c r="EE111" i="20"/>
  <c r="EE98" i="20"/>
  <c r="EE97" i="20"/>
  <c r="T76" i="20"/>
  <c r="EE99" i="20"/>
  <c r="ED111" i="20"/>
  <c r="ED106" i="20"/>
  <c r="T74" i="20"/>
  <c r="EE95" i="20"/>
  <c r="ED98" i="20"/>
  <c r="ED99" i="20"/>
  <c r="T72" i="20"/>
  <c r="ED97" i="20"/>
  <c r="S76" i="20"/>
  <c r="EC111" i="20"/>
  <c r="EC106" i="20"/>
  <c r="ED95" i="20"/>
  <c r="EC99" i="20"/>
  <c r="S74" i="20"/>
  <c r="EC98" i="20"/>
  <c r="EC97" i="20"/>
  <c r="EB111" i="20"/>
  <c r="EC95" i="20"/>
  <c r="S72" i="20"/>
  <c r="EB106" i="20"/>
  <c r="EB97" i="20"/>
  <c r="R76" i="20"/>
  <c r="EB99" i="20"/>
  <c r="EB98" i="20"/>
  <c r="EA106" i="20"/>
  <c r="EB95" i="20"/>
  <c r="R72" i="20"/>
  <c r="R74" i="20"/>
  <c r="EA111" i="20"/>
  <c r="EA98" i="20"/>
  <c r="EA99" i="20"/>
  <c r="Q76" i="20"/>
  <c r="EA97" i="20"/>
  <c r="EA95" i="20"/>
  <c r="DZ106" i="20"/>
  <c r="Q74" i="20"/>
  <c r="DZ111" i="20"/>
  <c r="Q72" i="20"/>
  <c r="DZ97" i="20"/>
  <c r="DZ98" i="20"/>
  <c r="DZ99" i="20"/>
  <c r="P76" i="20"/>
  <c r="P74" i="20"/>
  <c r="DY106" i="20"/>
  <c r="DZ95" i="20"/>
  <c r="DY111" i="20"/>
  <c r="DY98" i="20"/>
  <c r="P72" i="20"/>
  <c r="DY97" i="20"/>
  <c r="DY99" i="20"/>
  <c r="DX106" i="20"/>
  <c r="DX111" i="20"/>
  <c r="O76" i="20"/>
  <c r="DY95" i="20"/>
  <c r="O74" i="20"/>
  <c r="O72" i="20"/>
  <c r="DX97" i="20"/>
  <c r="DX98" i="20"/>
  <c r="DX99" i="20"/>
  <c r="N76" i="20"/>
  <c r="DW106" i="20"/>
  <c r="DX95" i="20"/>
  <c r="DW111" i="20"/>
  <c r="DW98" i="20"/>
  <c r="DW97" i="20"/>
  <c r="DW99" i="20"/>
  <c r="N74" i="20"/>
  <c r="DV111" i="20"/>
  <c r="DV106" i="20"/>
  <c r="DW95" i="20"/>
  <c r="N72" i="20"/>
  <c r="M76" i="20"/>
  <c r="DV99" i="20"/>
  <c r="M74" i="20"/>
  <c r="DV98" i="20"/>
  <c r="DV97" i="20"/>
  <c r="DV95" i="20"/>
  <c r="M72" i="20"/>
  <c r="DU111" i="20"/>
  <c r="DU106" i="20"/>
  <c r="DU97" i="20"/>
  <c r="L76" i="20"/>
  <c r="DU99" i="20"/>
  <c r="DU98" i="20"/>
  <c r="DT106" i="20"/>
  <c r="DU95" i="20"/>
  <c r="DT111" i="20"/>
  <c r="L74" i="20"/>
  <c r="DT98" i="20"/>
  <c r="DT97" i="20"/>
  <c r="L72" i="20"/>
  <c r="DT99" i="20"/>
  <c r="DT95" i="20"/>
  <c r="DS106" i="20"/>
  <c r="K76" i="20"/>
  <c r="DS111" i="20"/>
  <c r="K74" i="20"/>
  <c r="DS97" i="20"/>
  <c r="DS99" i="20"/>
  <c r="DS98" i="20"/>
  <c r="K72" i="20"/>
  <c r="DR111" i="20"/>
  <c r="DS95" i="20"/>
  <c r="DR106" i="20"/>
  <c r="DR99" i="20"/>
  <c r="DR98" i="20"/>
  <c r="DR97" i="20"/>
  <c r="J76" i="20"/>
  <c r="DQ111" i="20"/>
  <c r="DR95" i="20"/>
  <c r="DQ106" i="20"/>
  <c r="DQ99" i="20"/>
  <c r="DQ97" i="20"/>
  <c r="J74" i="20"/>
  <c r="DQ98" i="20"/>
  <c r="DP111" i="20"/>
  <c r="DP106" i="20"/>
  <c r="J72" i="20"/>
  <c r="DQ95" i="20"/>
  <c r="I76" i="20"/>
  <c r="DP98" i="20"/>
  <c r="DP99" i="20"/>
  <c r="I74" i="20"/>
  <c r="DP97" i="20"/>
  <c r="DO111" i="20"/>
  <c r="DO106" i="20"/>
  <c r="I72" i="20"/>
  <c r="DP95" i="20"/>
  <c r="DO97" i="20"/>
  <c r="H76" i="20"/>
  <c r="DO99" i="20"/>
  <c r="DO98" i="20"/>
  <c r="DN111" i="20"/>
  <c r="H74" i="20"/>
  <c r="DO95" i="20"/>
  <c r="DN106" i="20"/>
  <c r="DN99" i="20"/>
  <c r="H72" i="20"/>
  <c r="DN97" i="20"/>
  <c r="DN98" i="20"/>
  <c r="DM111" i="20"/>
  <c r="G76" i="20"/>
  <c r="DM106" i="20"/>
  <c r="DN95" i="20"/>
  <c r="G74" i="20"/>
  <c r="DM97" i="20"/>
  <c r="DM99" i="20"/>
  <c r="DM98" i="20"/>
  <c r="DM95" i="20"/>
  <c r="DL111" i="20"/>
  <c r="DL106" i="20"/>
  <c r="G72" i="20"/>
  <c r="DL98" i="20"/>
  <c r="DL99" i="20"/>
  <c r="DL97" i="20"/>
  <c r="F76" i="20"/>
  <c r="F74" i="20"/>
  <c r="DK111" i="20"/>
  <c r="DK106" i="20"/>
  <c r="DL95" i="20"/>
  <c r="DK99" i="20"/>
  <c r="DK98" i="20"/>
  <c r="F73" i="20"/>
  <c r="DK97" i="20"/>
  <c r="F58" i="20"/>
  <c r="DK95" i="20"/>
  <c r="DJ106" i="20"/>
  <c r="DJ111" i="20"/>
  <c r="DJ97" i="20"/>
  <c r="DJ98" i="20"/>
  <c r="DJ99" i="20"/>
  <c r="DJ95" i="20"/>
  <c r="DI106" i="20"/>
  <c r="DI111" i="20"/>
  <c r="DI99" i="20"/>
  <c r="DI98" i="20"/>
  <c r="DI97" i="20"/>
  <c r="DH106" i="20"/>
  <c r="DI95" i="20"/>
  <c r="DH111" i="20"/>
  <c r="DH99" i="20"/>
  <c r="DH97" i="20"/>
  <c r="DH98" i="20"/>
  <c r="DG106" i="20"/>
  <c r="DG111" i="20"/>
  <c r="DH95" i="20"/>
  <c r="DG99" i="20"/>
  <c r="DG98" i="20"/>
  <c r="DG97" i="20"/>
  <c r="DF106" i="20"/>
  <c r="DF111" i="20"/>
  <c r="DG95" i="20"/>
  <c r="DF97" i="20"/>
  <c r="DF99" i="20"/>
  <c r="DF98" i="20"/>
  <c r="DE111" i="20"/>
  <c r="DF95" i="20"/>
  <c r="DE106" i="20"/>
  <c r="DE98" i="20"/>
  <c r="DE99" i="20"/>
  <c r="DE97" i="20"/>
  <c r="DD106" i="20"/>
  <c r="DD111" i="20"/>
  <c r="DE95" i="20"/>
  <c r="DD99" i="20"/>
  <c r="DD98" i="20"/>
  <c r="DD97" i="20"/>
  <c r="DD95" i="20"/>
  <c r="DC111" i="20"/>
  <c r="DC106" i="20"/>
  <c r="DC99" i="20"/>
  <c r="DC97" i="20"/>
  <c r="DC98" i="20"/>
  <c r="DC95" i="20"/>
  <c r="DB111" i="20"/>
  <c r="DB106" i="20"/>
  <c r="DB97" i="20"/>
  <c r="DB98" i="20"/>
  <c r="DB99" i="20"/>
  <c r="DA111" i="20"/>
  <c r="DB95" i="20"/>
  <c r="DA106" i="20"/>
  <c r="DA97" i="20"/>
  <c r="DA98" i="20"/>
  <c r="DA99" i="20"/>
  <c r="DA95" i="20"/>
  <c r="CZ111" i="20"/>
  <c r="CZ106" i="20"/>
  <c r="CZ99" i="20"/>
  <c r="CZ98" i="20"/>
  <c r="CZ97" i="20"/>
  <c r="CY111" i="20"/>
  <c r="CZ95" i="20"/>
  <c r="CY106" i="20"/>
  <c r="CY97" i="20"/>
  <c r="CY99" i="20"/>
  <c r="CY98" i="20"/>
  <c r="CX106" i="20"/>
  <c r="CY95" i="20"/>
  <c r="CX111" i="20"/>
  <c r="CX97" i="20"/>
  <c r="CX98" i="20"/>
  <c r="CX99" i="20"/>
  <c r="CW111" i="20"/>
  <c r="CX95" i="20"/>
  <c r="CW106" i="20"/>
  <c r="CW98" i="20"/>
  <c r="CW97" i="20"/>
  <c r="CW99" i="20"/>
  <c r="CV111" i="20"/>
  <c r="CW95" i="20"/>
  <c r="CV106" i="20"/>
  <c r="CV99" i="20"/>
  <c r="CV97" i="20"/>
  <c r="CV98" i="20"/>
  <c r="CU106" i="20"/>
  <c r="CU111" i="20"/>
  <c r="CV95" i="20"/>
  <c r="CU97" i="20"/>
  <c r="CU98" i="20"/>
  <c r="CU99" i="20"/>
  <c r="CT106" i="20"/>
  <c r="CU95" i="20"/>
  <c r="CT111" i="20"/>
  <c r="CT99" i="20"/>
  <c r="CT98" i="20"/>
  <c r="CT97" i="20"/>
  <c r="CS111" i="20"/>
  <c r="CT95" i="20"/>
  <c r="CS106" i="20"/>
  <c r="CS98" i="20"/>
  <c r="CS97" i="20"/>
  <c r="CS99" i="20"/>
  <c r="CR106" i="20"/>
  <c r="CS95" i="20"/>
  <c r="CR111" i="20"/>
  <c r="CR97" i="20"/>
  <c r="CR99" i="20"/>
  <c r="CR98" i="20"/>
  <c r="CR95" i="20"/>
  <c r="CQ111" i="20"/>
  <c r="CQ106" i="20"/>
  <c r="CQ98" i="20"/>
  <c r="CQ97" i="20"/>
  <c r="CQ99" i="20"/>
  <c r="CQ95" i="20"/>
  <c r="CP106" i="20"/>
  <c r="CP111" i="20"/>
  <c r="CP98" i="20"/>
  <c r="CP97" i="20"/>
  <c r="CP99" i="20"/>
  <c r="CO111" i="20"/>
  <c r="CO106" i="20"/>
  <c r="CP95" i="20"/>
  <c r="CO98" i="20"/>
  <c r="CO97" i="20"/>
  <c r="CO99" i="20"/>
  <c r="CN106" i="20"/>
  <c r="CO95" i="20"/>
  <c r="CN111" i="20"/>
  <c r="CN98" i="20"/>
  <c r="CN99" i="20"/>
  <c r="CN97" i="20"/>
  <c r="CN95" i="20"/>
  <c r="CM106" i="20"/>
  <c r="CM111" i="20"/>
  <c r="CM97" i="20"/>
  <c r="CM99" i="20"/>
  <c r="CM98" i="20"/>
  <c r="CL106" i="20"/>
  <c r="CL111" i="20"/>
  <c r="CM95" i="20"/>
  <c r="CL99" i="20"/>
  <c r="CL98" i="20"/>
  <c r="CL97" i="20"/>
  <c r="CL95" i="20"/>
  <c r="CK111" i="20"/>
  <c r="CK106" i="20"/>
  <c r="CK98" i="20"/>
  <c r="CK97" i="20"/>
  <c r="CK99" i="20"/>
  <c r="CJ111" i="20"/>
  <c r="CK95" i="20"/>
  <c r="CJ106" i="20"/>
  <c r="CJ98" i="20"/>
  <c r="CJ97" i="20"/>
  <c r="CJ99" i="20"/>
  <c r="CI106" i="20"/>
  <c r="CI111" i="20"/>
  <c r="CJ95" i="20"/>
  <c r="CI98" i="20"/>
  <c r="CI99" i="20"/>
  <c r="CI97" i="20"/>
  <c r="CH106" i="20"/>
  <c r="CH111" i="20"/>
  <c r="CI95" i="20"/>
  <c r="CH98" i="20"/>
  <c r="CH99" i="20"/>
  <c r="CH97" i="20"/>
  <c r="CG106" i="20"/>
  <c r="CG111" i="20"/>
  <c r="CH95" i="20"/>
  <c r="CG98" i="20"/>
  <c r="CG97" i="20"/>
  <c r="CG99" i="20"/>
  <c r="CF111" i="20"/>
  <c r="CG95" i="20"/>
  <c r="CF106" i="20"/>
  <c r="CF98" i="20"/>
  <c r="CF97" i="20"/>
  <c r="CF99" i="20"/>
  <c r="CE106" i="20"/>
  <c r="CE111" i="20"/>
  <c r="CF95" i="20"/>
  <c r="CE99" i="20"/>
  <c r="CE97" i="20"/>
  <c r="CE98" i="20"/>
  <c r="CE95" i="20"/>
  <c r="CD106" i="20"/>
  <c r="CD111" i="20"/>
  <c r="CD99" i="20"/>
  <c r="CD98" i="20"/>
  <c r="CD97" i="20"/>
  <c r="CD95" i="20"/>
  <c r="CC112" i="20"/>
  <c r="CC99" i="20"/>
  <c r="CC106" i="20"/>
  <c r="CC111" i="20"/>
  <c r="CC98" i="20"/>
  <c r="CC97" i="20"/>
  <c r="CB112" i="20"/>
  <c r="CC95" i="20"/>
  <c r="CB111" i="20"/>
  <c r="CB99" i="20"/>
  <c r="CB106" i="20"/>
  <c r="CB97" i="20"/>
  <c r="CB98" i="20"/>
  <c r="CB95" i="20"/>
  <c r="CA112" i="20"/>
  <c r="CA106" i="20"/>
  <c r="CA111" i="20"/>
  <c r="CA99" i="20"/>
  <c r="CA98" i="20"/>
  <c r="CA97" i="20"/>
  <c r="BZ112" i="20"/>
  <c r="CA95" i="20"/>
  <c r="BZ99" i="20"/>
  <c r="BZ106" i="20"/>
  <c r="BZ111" i="20"/>
  <c r="BZ98" i="20"/>
  <c r="BZ97" i="20"/>
  <c r="BY112" i="20"/>
  <c r="BZ95" i="20"/>
  <c r="BY99" i="20"/>
  <c r="BY111" i="20"/>
  <c r="BY106" i="20"/>
  <c r="BY97" i="20"/>
  <c r="BY98" i="20"/>
  <c r="BX112" i="20"/>
  <c r="BY95" i="20"/>
  <c r="BX99" i="20"/>
  <c r="BX111" i="20"/>
  <c r="BX106" i="20"/>
  <c r="BX97" i="20"/>
  <c r="BX98" i="20"/>
  <c r="BX95" i="20"/>
  <c r="BW112" i="20"/>
  <c r="BW106" i="20"/>
  <c r="BW99" i="20"/>
  <c r="BW111" i="20"/>
  <c r="BW98" i="20"/>
  <c r="BW97" i="20"/>
  <c r="BW95" i="20"/>
  <c r="BV112" i="20"/>
  <c r="BV111" i="20"/>
  <c r="BV106" i="20"/>
  <c r="BV99" i="20"/>
  <c r="BV98" i="20"/>
  <c r="BV97" i="20"/>
  <c r="BU112" i="20"/>
  <c r="BV95" i="20"/>
  <c r="BU111" i="20"/>
  <c r="BU99" i="20"/>
  <c r="BU106" i="20"/>
  <c r="BU98" i="20"/>
  <c r="BU97" i="20"/>
  <c r="BT112" i="20"/>
  <c r="BU95" i="20"/>
  <c r="BT111" i="20"/>
  <c r="BT99" i="20"/>
  <c r="BT106" i="20"/>
  <c r="BT98" i="20"/>
  <c r="BT97" i="20"/>
  <c r="BS112" i="20"/>
  <c r="BT95" i="20"/>
  <c r="BS106" i="20"/>
  <c r="BS111" i="20"/>
  <c r="BS99" i="20"/>
  <c r="BS98" i="20"/>
  <c r="BS97" i="20"/>
  <c r="BS95" i="20"/>
  <c r="BR112" i="20"/>
  <c r="BR99" i="20"/>
  <c r="BR106" i="20"/>
  <c r="BR111" i="20"/>
  <c r="BR98" i="20"/>
  <c r="BR97" i="20"/>
  <c r="BQ112" i="20"/>
  <c r="BQ111" i="20"/>
  <c r="BR95" i="20"/>
  <c r="BQ106" i="20"/>
  <c r="BQ98" i="20"/>
  <c r="BQ99" i="20"/>
  <c r="BQ97" i="20"/>
  <c r="BP112" i="20"/>
  <c r="BQ95" i="20"/>
  <c r="BP106" i="20"/>
  <c r="BP99" i="20"/>
  <c r="BP111" i="20"/>
  <c r="BP98" i="20"/>
  <c r="BP97" i="20"/>
  <c r="BP95" i="20"/>
  <c r="BO112" i="20"/>
  <c r="BO99" i="20"/>
  <c r="BO106" i="20"/>
  <c r="BO111" i="20"/>
  <c r="BO98" i="20"/>
  <c r="BO97" i="20"/>
  <c r="BN112" i="20"/>
  <c r="BO95" i="20"/>
  <c r="BN99" i="20"/>
  <c r="BN111" i="20"/>
  <c r="BN106" i="20"/>
  <c r="BN98" i="20"/>
  <c r="BN97" i="20"/>
  <c r="BM112" i="20"/>
  <c r="BN95" i="20"/>
  <c r="BM111" i="20"/>
  <c r="BM99" i="20"/>
  <c r="BM106" i="20"/>
  <c r="BM98" i="20"/>
  <c r="BM97" i="20"/>
  <c r="BL112" i="20"/>
  <c r="BM95" i="20"/>
  <c r="BL111" i="20"/>
  <c r="BL106" i="20"/>
  <c r="BL99" i="20"/>
  <c r="BL98" i="20"/>
  <c r="BL97" i="20"/>
  <c r="BL95" i="20"/>
  <c r="BK112" i="20"/>
  <c r="BK106" i="20"/>
  <c r="BK111" i="20"/>
  <c r="BK99" i="20"/>
  <c r="BK98" i="20"/>
  <c r="BK97" i="20"/>
  <c r="BJ112" i="20"/>
  <c r="BK95" i="20"/>
  <c r="BJ106" i="20"/>
  <c r="BJ111" i="20"/>
  <c r="BJ99" i="20"/>
  <c r="BJ98" i="20"/>
  <c r="BJ97" i="20"/>
  <c r="BI112" i="20"/>
  <c r="BJ95" i="20"/>
  <c r="BI111" i="20"/>
  <c r="BI106" i="20"/>
  <c r="BI99" i="20"/>
  <c r="BI98" i="20"/>
  <c r="BI97" i="20"/>
  <c r="BI95" i="20"/>
  <c r="BH112" i="20"/>
  <c r="BH106" i="20"/>
  <c r="BH99" i="20"/>
  <c r="BH111" i="20"/>
  <c r="BH98" i="20"/>
  <c r="BH97" i="20"/>
  <c r="BH95" i="20"/>
  <c r="BG112" i="20"/>
  <c r="BG111" i="20"/>
  <c r="BG106" i="20"/>
  <c r="BG99" i="20"/>
  <c r="BG98" i="20"/>
  <c r="BG97" i="20"/>
  <c r="BF112" i="20"/>
  <c r="BG95" i="20"/>
  <c r="BF99" i="20"/>
  <c r="BF106" i="20"/>
  <c r="BF111" i="20"/>
  <c r="BF98" i="20"/>
  <c r="BF97" i="20"/>
  <c r="BE112" i="20"/>
  <c r="BE106" i="20"/>
  <c r="BF95" i="20"/>
  <c r="BE99" i="20"/>
  <c r="BE97" i="20"/>
  <c r="BE111" i="20"/>
  <c r="BE98" i="20"/>
  <c r="BE95" i="20"/>
  <c r="BD99" i="20"/>
  <c r="BD111" i="20"/>
  <c r="BD112" i="20"/>
  <c r="BD98" i="20"/>
  <c r="BD97" i="20"/>
  <c r="BD106" i="20"/>
  <c r="BD95" i="20"/>
  <c r="BC112" i="20"/>
  <c r="BC106" i="20"/>
  <c r="BC111" i="20"/>
  <c r="BC99" i="20"/>
  <c r="BC98" i="20"/>
  <c r="BC97" i="20"/>
  <c r="BC95" i="20"/>
  <c r="BB112" i="20"/>
  <c r="BB106" i="20"/>
  <c r="BB99" i="20"/>
  <c r="BB111" i="20"/>
  <c r="BB97" i="20"/>
  <c r="BB98" i="20"/>
  <c r="BA112" i="20"/>
  <c r="BB95" i="20"/>
  <c r="BA111" i="20"/>
  <c r="BA106" i="20"/>
  <c r="BA99" i="20"/>
  <c r="BA98" i="20"/>
  <c r="BA97" i="20"/>
  <c r="AZ112" i="20"/>
  <c r="AZ106" i="20"/>
  <c r="BA95" i="20"/>
  <c r="AZ111" i="20"/>
  <c r="AZ97" i="20"/>
  <c r="AY112" i="20"/>
  <c r="AZ99" i="20"/>
  <c r="AZ98" i="20"/>
  <c r="AY111" i="20"/>
  <c r="AZ95" i="20"/>
  <c r="AY106" i="20"/>
  <c r="AY97" i="20"/>
  <c r="AY98" i="20"/>
  <c r="AY99" i="20"/>
  <c r="AY95" i="20"/>
  <c r="AX112" i="20"/>
  <c r="AX99" i="20"/>
  <c r="AX106" i="20"/>
  <c r="AX111" i="20"/>
  <c r="AX98" i="20"/>
  <c r="AX97" i="20"/>
  <c r="AW112" i="20"/>
  <c r="AX95" i="20"/>
  <c r="AW99" i="20"/>
  <c r="AW111" i="20"/>
  <c r="AW106" i="20"/>
  <c r="AW98" i="20"/>
  <c r="AW97" i="20"/>
  <c r="AW95" i="20"/>
  <c r="AV112" i="20"/>
  <c r="AV99" i="20"/>
  <c r="AV111" i="20"/>
  <c r="AV106" i="20"/>
  <c r="AV97" i="20"/>
  <c r="AV98" i="20"/>
  <c r="AU112" i="20"/>
  <c r="AV95" i="20"/>
  <c r="AU106" i="20"/>
  <c r="AU99" i="20"/>
  <c r="AU111" i="20"/>
  <c r="AU98" i="20"/>
  <c r="AU97" i="20"/>
  <c r="AU95" i="20"/>
  <c r="AT112" i="20"/>
  <c r="AT106" i="20"/>
  <c r="AT111" i="20"/>
  <c r="AT99" i="20"/>
  <c r="AT98" i="20"/>
  <c r="AT97" i="20"/>
  <c r="AT95" i="20"/>
  <c r="AS112" i="20"/>
  <c r="AS106" i="20"/>
  <c r="AS111" i="20"/>
  <c r="AS99" i="20"/>
  <c r="AS97" i="20"/>
  <c r="AR112" i="20"/>
  <c r="AS98" i="20"/>
  <c r="AR111" i="20"/>
  <c r="AR106" i="20"/>
  <c r="AS95" i="20"/>
  <c r="AR99" i="20"/>
  <c r="AQ112" i="20"/>
  <c r="AR98" i="20"/>
  <c r="AR97" i="20"/>
  <c r="AR95" i="20"/>
  <c r="AQ106" i="20"/>
  <c r="AQ111" i="20"/>
  <c r="AQ98" i="20"/>
  <c r="AQ97" i="20"/>
  <c r="AQ99" i="20"/>
  <c r="AP112" i="20"/>
  <c r="AQ95" i="20"/>
  <c r="AP111" i="20"/>
  <c r="AP99" i="20"/>
  <c r="AP106" i="20"/>
  <c r="AP97" i="20"/>
  <c r="AP98" i="20"/>
  <c r="AP95" i="20"/>
  <c r="AO112" i="20"/>
  <c r="AO111" i="20"/>
  <c r="AO99" i="20"/>
  <c r="AO106" i="20"/>
  <c r="AO98" i="20"/>
  <c r="AO97" i="20"/>
  <c r="AN112" i="20"/>
  <c r="AO95" i="20"/>
  <c r="AN111" i="20"/>
  <c r="AN99" i="20"/>
  <c r="AN106" i="20"/>
  <c r="AN98" i="20"/>
  <c r="AN97" i="20"/>
  <c r="AM112" i="20"/>
  <c r="AN95" i="20"/>
  <c r="AM99" i="20"/>
  <c r="AM111" i="20"/>
  <c r="AM106" i="20"/>
  <c r="AM98" i="20"/>
  <c r="AM97" i="20"/>
  <c r="AL112" i="20"/>
  <c r="AM95" i="20"/>
  <c r="AL111" i="20"/>
  <c r="AL106" i="20"/>
  <c r="AL99" i="20"/>
  <c r="AK112" i="20"/>
  <c r="AL98" i="20"/>
  <c r="AL97" i="20"/>
  <c r="AK106" i="20"/>
  <c r="AK111" i="20"/>
  <c r="AL95" i="20"/>
  <c r="AK98" i="20"/>
  <c r="AK99" i="20"/>
  <c r="AK97" i="20"/>
  <c r="AK95" i="20"/>
  <c r="AJ112" i="20"/>
  <c r="AJ99" i="20"/>
  <c r="AJ106" i="20"/>
  <c r="AJ111" i="20"/>
  <c r="AJ98" i="20"/>
  <c r="AJ97" i="20"/>
  <c r="AI112" i="20"/>
  <c r="AJ95" i="20"/>
  <c r="AI106" i="20"/>
  <c r="AI111" i="20"/>
  <c r="AI99" i="20"/>
  <c r="AI98" i="20"/>
  <c r="AI97" i="20"/>
  <c r="AI95" i="20"/>
  <c r="AH112" i="20"/>
  <c r="AH99" i="20"/>
  <c r="AH106" i="20"/>
  <c r="AH111" i="20"/>
  <c r="AH98" i="20"/>
  <c r="AH97" i="20"/>
  <c r="F1" i="19" a="1"/>
  <c r="F1" i="19" s="1"/>
  <c r="AG112" i="20"/>
  <c r="AH95" i="20"/>
  <c r="AG111" i="20"/>
  <c r="AG106" i="20"/>
  <c r="AG99" i="20"/>
  <c r="AG97" i="20"/>
  <c r="AF112" i="20"/>
  <c r="AG98" i="20"/>
  <c r="AG95" i="20"/>
  <c r="AF111" i="20"/>
  <c r="AF106" i="20"/>
  <c r="AF99" i="20"/>
  <c r="AF98" i="20"/>
  <c r="AF97" i="20"/>
  <c r="AE112" i="20"/>
  <c r="AF95" i="20"/>
  <c r="AE111" i="20"/>
  <c r="AE106" i="20"/>
  <c r="AE99" i="20"/>
  <c r="AE98" i="20"/>
  <c r="AE97" i="20"/>
  <c r="AD112" i="20"/>
  <c r="AE95" i="20"/>
  <c r="AD99" i="20"/>
  <c r="AD111" i="20"/>
  <c r="AD106" i="20"/>
  <c r="AD98" i="20"/>
  <c r="AD97" i="20"/>
  <c r="AC112" i="20"/>
  <c r="AD95" i="20"/>
  <c r="AC111" i="20"/>
  <c r="AC99" i="20"/>
  <c r="AC106" i="20"/>
  <c r="AC98" i="20"/>
  <c r="AC97" i="20"/>
  <c r="AC95" i="20"/>
  <c r="AB112" i="20"/>
  <c r="AB99" i="20"/>
  <c r="AB106" i="20"/>
  <c r="AB111" i="20"/>
  <c r="AB97" i="20"/>
  <c r="AB98" i="20"/>
  <c r="AB95" i="20"/>
  <c r="AA112" i="20"/>
  <c r="AA99" i="20"/>
  <c r="AA111" i="20"/>
  <c r="AA106" i="20"/>
  <c r="AA97" i="20"/>
  <c r="AA98" i="20"/>
  <c r="AA95" i="20"/>
  <c r="Z112" i="20"/>
  <c r="Z99" i="20"/>
  <c r="Z106" i="20"/>
  <c r="Z98" i="20"/>
  <c r="Z111" i="20"/>
  <c r="Z97" i="20"/>
  <c r="Z95" i="20"/>
  <c r="Y112" i="20"/>
  <c r="Y111" i="20"/>
  <c r="Y99" i="20"/>
  <c r="Y106" i="20"/>
  <c r="Y98" i="20"/>
  <c r="Y97" i="20"/>
  <c r="X112" i="20"/>
  <c r="Y95" i="20"/>
  <c r="X99" i="20"/>
  <c r="X106" i="20"/>
  <c r="X111" i="20"/>
  <c r="X98" i="20"/>
  <c r="X97" i="20"/>
  <c r="W112" i="20"/>
  <c r="X95" i="20"/>
  <c r="W111" i="20"/>
  <c r="W106" i="20"/>
  <c r="W99" i="20"/>
  <c r="W98" i="20"/>
  <c r="W97" i="20"/>
  <c r="V112" i="20"/>
  <c r="W95" i="20"/>
  <c r="V106" i="20"/>
  <c r="V99" i="20"/>
  <c r="V111" i="20"/>
  <c r="V98" i="20"/>
  <c r="V97" i="20"/>
  <c r="U112" i="20"/>
  <c r="U106" i="20"/>
  <c r="U111" i="20"/>
  <c r="U99" i="20"/>
  <c r="V95" i="20"/>
  <c r="U98" i="20"/>
  <c r="U97" i="20"/>
  <c r="T112" i="20"/>
  <c r="U95" i="20"/>
  <c r="T111" i="20"/>
  <c r="T99" i="20"/>
  <c r="T106" i="20"/>
  <c r="T98" i="20"/>
  <c r="T97" i="20"/>
  <c r="S112" i="20"/>
  <c r="T95" i="20"/>
  <c r="S106" i="20"/>
  <c r="S111" i="20"/>
  <c r="S99" i="20"/>
  <c r="S98" i="20"/>
  <c r="S97" i="20"/>
  <c r="S95" i="20"/>
  <c r="R112" i="20"/>
  <c r="R99" i="20"/>
  <c r="R106" i="20"/>
  <c r="R111" i="20"/>
  <c r="R98" i="20"/>
  <c r="R97" i="20"/>
  <c r="Q112" i="20"/>
  <c r="R95" i="20"/>
  <c r="Q99" i="20"/>
  <c r="Q106" i="20"/>
  <c r="Q111" i="20"/>
  <c r="Q98" i="20"/>
  <c r="Q97" i="20"/>
  <c r="P112" i="20"/>
  <c r="Q95" i="20"/>
  <c r="P111" i="20"/>
  <c r="P106" i="20"/>
  <c r="P99" i="20"/>
  <c r="P98" i="20"/>
  <c r="P97" i="20"/>
  <c r="O112" i="20"/>
  <c r="P95" i="20"/>
  <c r="O111" i="20"/>
  <c r="O99" i="20"/>
  <c r="O106" i="20"/>
  <c r="O98" i="20"/>
  <c r="O97" i="20"/>
  <c r="N112" i="20"/>
  <c r="O95" i="20"/>
  <c r="N111" i="20"/>
  <c r="N106" i="20"/>
  <c r="N99" i="20"/>
  <c r="N98" i="20"/>
  <c r="N97" i="20"/>
  <c r="M112" i="20"/>
  <c r="N95" i="20"/>
  <c r="M111" i="20"/>
  <c r="M99" i="20"/>
  <c r="M106" i="20"/>
  <c r="M98" i="20"/>
  <c r="M97" i="20"/>
  <c r="L112" i="20"/>
  <c r="M95" i="20"/>
  <c r="L99" i="20"/>
  <c r="L106" i="20"/>
  <c r="L111" i="20"/>
  <c r="L98" i="20"/>
  <c r="L97" i="20"/>
  <c r="K112" i="20"/>
  <c r="L95" i="20"/>
  <c r="K111" i="20"/>
  <c r="K99" i="20"/>
  <c r="K106" i="20"/>
  <c r="K97" i="20"/>
  <c r="K98" i="20"/>
  <c r="J99" i="20"/>
  <c r="J112" i="20"/>
  <c r="J106" i="20"/>
  <c r="J111" i="20"/>
  <c r="K95" i="20"/>
  <c r="J95" i="20"/>
  <c r="I112" i="20"/>
  <c r="J98" i="20"/>
  <c r="I99" i="20"/>
  <c r="J97" i="20"/>
  <c r="I111" i="20"/>
  <c r="I106" i="20"/>
  <c r="I98" i="20"/>
  <c r="CL44" i="20"/>
  <c r="I97" i="20"/>
  <c r="I95" i="20"/>
  <c r="H112" i="20"/>
  <c r="H106" i="20"/>
  <c r="H111" i="20"/>
  <c r="H99" i="20"/>
  <c r="H98" i="20"/>
  <c r="H97" i="20"/>
  <c r="H95" i="20"/>
  <c r="G112" i="20"/>
  <c r="G99" i="20"/>
  <c r="G106" i="20"/>
  <c r="G111" i="20"/>
  <c r="G98" i="20"/>
  <c r="G97" i="20"/>
  <c r="G95" i="20"/>
  <c r="F112" i="20"/>
  <c r="F68" i="20"/>
  <c r="F65" i="20"/>
  <c r="F106" i="20"/>
  <c r="F99" i="20"/>
  <c r="F111" i="20"/>
  <c r="F98" i="20"/>
  <c r="F56" i="20"/>
  <c r="F54" i="20"/>
  <c r="F55" i="20"/>
  <c r="F53" i="20"/>
  <c r="AB44" i="20"/>
  <c r="M44" i="20"/>
  <c r="CB44" i="20"/>
  <c r="BJ44" i="20"/>
  <c r="AU44" i="20"/>
  <c r="AG44" i="20"/>
  <c r="AP44" i="20"/>
  <c r="AJ44" i="20"/>
  <c r="U44" i="20"/>
  <c r="F44" i="20"/>
  <c r="BR44" i="20"/>
  <c r="BC44" i="20"/>
  <c r="AN44" i="20"/>
  <c r="AX44" i="20"/>
  <c r="AR44" i="20"/>
  <c r="AC44" i="20"/>
  <c r="N44" i="20"/>
  <c r="CA44" i="20"/>
  <c r="BK44" i="20"/>
  <c r="AW44" i="20"/>
  <c r="BF44" i="20"/>
  <c r="AZ44" i="20"/>
  <c r="AK44" i="20"/>
  <c r="V44" i="20"/>
  <c r="G44" i="20"/>
  <c r="BS44" i="20"/>
  <c r="BE44" i="20"/>
  <c r="BN44" i="20"/>
  <c r="BH44" i="20"/>
  <c r="AS44" i="20"/>
  <c r="AD44" i="20"/>
  <c r="O44" i="20"/>
  <c r="BZ44" i="20"/>
  <c r="BM44" i="20"/>
  <c r="BA44" i="20"/>
  <c r="AL44" i="20"/>
  <c r="W44" i="20"/>
  <c r="I44" i="20"/>
  <c r="BW44" i="20"/>
  <c r="AH44" i="20"/>
  <c r="BU44" i="20"/>
  <c r="R44" i="20"/>
  <c r="L44" i="20"/>
  <c r="BX44" i="20"/>
  <c r="BI44" i="20"/>
  <c r="AT44" i="20"/>
  <c r="AE44" i="20"/>
  <c r="Q44" i="20"/>
  <c r="BP44" i="20"/>
  <c r="Z44" i="20"/>
  <c r="T44" i="20"/>
  <c r="CC44" i="20"/>
  <c r="J44" i="20"/>
  <c r="BQ44" i="20"/>
  <c r="BB44" i="20"/>
  <c r="AM44" i="20"/>
  <c r="Y44" i="20"/>
  <c r="BY44" i="20"/>
  <c r="AV44" i="20"/>
  <c r="P44" i="20"/>
  <c r="BV44" i="20"/>
  <c r="AQ44" i="20"/>
  <c r="K44" i="20"/>
  <c r="BT44" i="20"/>
  <c r="AO44" i="20"/>
  <c r="H44" i="20"/>
  <c r="BO44" i="20"/>
  <c r="AI44" i="20"/>
  <c r="BL44" i="20"/>
  <c r="AF44" i="20"/>
  <c r="BG44" i="20"/>
  <c r="AA44" i="20"/>
  <c r="BD44" i="20"/>
  <c r="X44" i="20"/>
  <c r="AY44" i="20"/>
  <c r="S44" i="20"/>
  <c r="F57" i="20"/>
  <c r="GJ44" i="20"/>
  <c r="GI44" i="20"/>
  <c r="GH44" i="20"/>
  <c r="GG44" i="20"/>
  <c r="GF44" i="20"/>
  <c r="GE44" i="20"/>
  <c r="GD44" i="20"/>
  <c r="GC44" i="20"/>
  <c r="GB44" i="20"/>
  <c r="GA44" i="20"/>
  <c r="FZ44" i="20"/>
  <c r="FY44" i="20"/>
  <c r="FX44" i="20"/>
  <c r="FW44" i="20"/>
  <c r="FV44" i="20"/>
  <c r="FU44" i="20"/>
  <c r="FT44" i="20"/>
  <c r="FS44" i="20"/>
  <c r="FR44" i="20"/>
  <c r="FQ44" i="20"/>
  <c r="FP44" i="20"/>
  <c r="FO44" i="20"/>
  <c r="FN44" i="20"/>
  <c r="FM44" i="20"/>
  <c r="FL44" i="20"/>
  <c r="FK44" i="20"/>
  <c r="FJ44" i="20"/>
  <c r="FI44" i="20"/>
  <c r="FH44" i="20"/>
  <c r="FG44" i="20"/>
  <c r="FF44" i="20"/>
  <c r="FE44" i="20"/>
  <c r="FD44" i="20"/>
  <c r="FC44" i="20"/>
  <c r="FB44" i="20"/>
  <c r="FA44" i="20"/>
  <c r="EZ44" i="20"/>
  <c r="EY44" i="20"/>
  <c r="EX44" i="20"/>
  <c r="EW44" i="20"/>
  <c r="EV44" i="20"/>
  <c r="EU44" i="20"/>
  <c r="ET44" i="20"/>
  <c r="ES44" i="20"/>
  <c r="ER44" i="20"/>
  <c r="EQ44" i="20"/>
  <c r="EP44" i="20"/>
  <c r="EO44" i="20"/>
  <c r="EN44" i="20"/>
  <c r="EM44" i="20"/>
  <c r="EL44" i="20"/>
  <c r="EK44" i="20"/>
  <c r="EJ44" i="20"/>
  <c r="EI44" i="20"/>
  <c r="EH44" i="20"/>
  <c r="EG44" i="20"/>
  <c r="EF44" i="20"/>
  <c r="EE44" i="20"/>
  <c r="ED44" i="20"/>
  <c r="EC44" i="20"/>
  <c r="EB44" i="20"/>
  <c r="EA44" i="20"/>
  <c r="DZ44" i="20"/>
  <c r="DY44" i="20"/>
  <c r="DX44" i="20"/>
  <c r="DW44" i="20"/>
  <c r="DV44" i="20"/>
  <c r="DU44" i="20"/>
  <c r="DT44" i="20"/>
  <c r="DS44" i="20"/>
  <c r="DR44" i="20"/>
  <c r="DQ44" i="20"/>
  <c r="DP44" i="20"/>
  <c r="DO44" i="20"/>
  <c r="DN44" i="20"/>
  <c r="DM44" i="20"/>
  <c r="DL44" i="20"/>
  <c r="DK44" i="20"/>
  <c r="DJ44" i="20"/>
  <c r="DI44" i="20"/>
  <c r="DH44" i="20"/>
  <c r="DG44" i="20"/>
  <c r="DF44" i="20"/>
  <c r="DE44" i="20"/>
  <c r="DD44" i="20"/>
  <c r="DC44" i="20"/>
  <c r="DB44" i="20"/>
  <c r="AK14" i="20"/>
  <c r="CW14" i="20"/>
  <c r="FI14" i="20"/>
  <c r="O16" i="20"/>
  <c r="AU16" i="20"/>
  <c r="CA16" i="20"/>
  <c r="DG16" i="20"/>
  <c r="FS16" i="20"/>
  <c r="Y18" i="20"/>
  <c r="BE18" i="20"/>
  <c r="CK18" i="20"/>
  <c r="DQ18" i="20"/>
  <c r="EW18" i="20"/>
  <c r="GC18" i="20"/>
  <c r="AI20" i="20"/>
  <c r="BO20" i="20"/>
  <c r="CU20" i="20"/>
  <c r="EA20" i="20"/>
  <c r="FG20" i="20"/>
  <c r="H21" i="20"/>
  <c r="AO21" i="20"/>
  <c r="DK21" i="20"/>
  <c r="BH22" i="20"/>
  <c r="DY25" i="20"/>
  <c r="K27" i="20"/>
  <c r="DP46" i="20"/>
  <c r="J14" i="20"/>
  <c r="AP14" i="20"/>
  <c r="BV14" i="20"/>
  <c r="DB14" i="20"/>
  <c r="EH14" i="20"/>
  <c r="FN14" i="20"/>
  <c r="T16" i="20"/>
  <c r="AZ16" i="20"/>
  <c r="CF16" i="20"/>
  <c r="DL16" i="20"/>
  <c r="ER16" i="20"/>
  <c r="FX16" i="20"/>
  <c r="AD18" i="20"/>
  <c r="BJ18" i="20"/>
  <c r="CP18" i="20"/>
  <c r="DV18" i="20"/>
  <c r="FB18" i="20"/>
  <c r="GH18" i="20"/>
  <c r="H20" i="20"/>
  <c r="AN20" i="20"/>
  <c r="BT20" i="20"/>
  <c r="CZ20" i="20"/>
  <c r="EF20" i="20"/>
  <c r="FL20" i="20"/>
  <c r="M21" i="20"/>
  <c r="AT21" i="20"/>
  <c r="DY21" i="20"/>
  <c r="CV22" i="20"/>
  <c r="FM25" i="20"/>
  <c r="AY27" i="20"/>
  <c r="DP28" i="20"/>
  <c r="GG29" i="20"/>
  <c r="BS31" i="20"/>
  <c r="EJ32" i="20"/>
  <c r="CM45" i="20"/>
  <c r="FK46" i="20"/>
  <c r="BQ14" i="20"/>
  <c r="EC14" i="20"/>
  <c r="EM16" i="20"/>
  <c r="AY45" i="20"/>
  <c r="J15" i="20"/>
  <c r="AP15" i="20"/>
  <c r="BV15" i="20"/>
  <c r="DB15" i="20"/>
  <c r="EH15" i="20"/>
  <c r="FN15" i="20"/>
  <c r="AD19" i="20"/>
  <c r="BJ19" i="20"/>
  <c r="CP19" i="20"/>
  <c r="DV19" i="20"/>
  <c r="FB19" i="20"/>
  <c r="GH19" i="20"/>
  <c r="M14" i="20"/>
  <c r="AS14" i="20"/>
  <c r="BY14" i="20"/>
  <c r="DE14" i="20"/>
  <c r="EK14" i="20"/>
  <c r="FQ14" i="20"/>
  <c r="R15" i="20"/>
  <c r="AX15" i="20"/>
  <c r="CD15" i="20"/>
  <c r="DJ15" i="20"/>
  <c r="EP15" i="20"/>
  <c r="FV15" i="20"/>
  <c r="W16" i="20"/>
  <c r="BC16" i="20"/>
  <c r="CI16" i="20"/>
  <c r="DO16" i="20"/>
  <c r="EU16" i="20"/>
  <c r="GA16" i="20"/>
  <c r="AG18" i="20"/>
  <c r="BM18" i="20"/>
  <c r="CS18" i="20"/>
  <c r="DY18" i="20"/>
  <c r="FE18" i="20"/>
  <c r="F19" i="20"/>
  <c r="AL19" i="20"/>
  <c r="BR19" i="20"/>
  <c r="CX19" i="20"/>
  <c r="ED19" i="20"/>
  <c r="FJ19" i="20"/>
  <c r="K20" i="20"/>
  <c r="AQ20" i="20"/>
  <c r="BW20" i="20"/>
  <c r="DC20" i="20"/>
  <c r="EI20" i="20"/>
  <c r="FO20" i="20"/>
  <c r="P21" i="20"/>
  <c r="AY21" i="20"/>
  <c r="EG21" i="20"/>
  <c r="DT22" i="20"/>
  <c r="BW27" i="20"/>
  <c r="EN28" i="20"/>
  <c r="CQ31" i="20"/>
  <c r="FH32" i="20"/>
  <c r="DK45" i="20"/>
  <c r="BK47" i="20"/>
  <c r="CB28" i="20"/>
  <c r="Y17" i="20"/>
  <c r="BE17" i="20"/>
  <c r="CK17" i="20"/>
  <c r="DQ17" i="20"/>
  <c r="EW17" i="20"/>
  <c r="GC17" i="20"/>
  <c r="R14" i="20"/>
  <c r="AX14" i="20"/>
  <c r="CD14" i="20"/>
  <c r="DJ14" i="20"/>
  <c r="EP14" i="20"/>
  <c r="FV14" i="20"/>
  <c r="AB16" i="20"/>
  <c r="BH16" i="20"/>
  <c r="CN16" i="20"/>
  <c r="DT16" i="20"/>
  <c r="EZ16" i="20"/>
  <c r="GF16" i="20"/>
  <c r="AG17" i="20"/>
  <c r="BM17" i="20"/>
  <c r="CS17" i="20"/>
  <c r="DY17" i="20"/>
  <c r="FE17" i="20"/>
  <c r="F18" i="20"/>
  <c r="AL18" i="20"/>
  <c r="BR18" i="20"/>
  <c r="CX18" i="20"/>
  <c r="ED18" i="20"/>
  <c r="FJ18" i="20"/>
  <c r="P20" i="20"/>
  <c r="AV20" i="20"/>
  <c r="CB20" i="20"/>
  <c r="DH20" i="20"/>
  <c r="EN20" i="20"/>
  <c r="FT20" i="20"/>
  <c r="U21" i="20"/>
  <c r="BM21" i="20"/>
  <c r="EU21" i="20"/>
  <c r="FH22" i="20"/>
  <c r="DK27" i="20"/>
  <c r="GB28" i="20"/>
  <c r="EE31" i="20"/>
  <c r="Q33" i="20"/>
  <c r="EY45" i="20"/>
  <c r="ES29" i="20"/>
  <c r="U14" i="20"/>
  <c r="BA14" i="20"/>
  <c r="CG14" i="20"/>
  <c r="DM14" i="20"/>
  <c r="ES14" i="20"/>
  <c r="FY14" i="20"/>
  <c r="Z15" i="20"/>
  <c r="BF15" i="20"/>
  <c r="CL15" i="20"/>
  <c r="DR15" i="20"/>
  <c r="EX15" i="20"/>
  <c r="GD15" i="20"/>
  <c r="AE16" i="20"/>
  <c r="BK16" i="20"/>
  <c r="CQ16" i="20"/>
  <c r="DW16" i="20"/>
  <c r="FC16" i="20"/>
  <c r="GI16" i="20"/>
  <c r="I18" i="20"/>
  <c r="AO18" i="20"/>
  <c r="BU18" i="20"/>
  <c r="DA18" i="20"/>
  <c r="EG18" i="20"/>
  <c r="FM18" i="20"/>
  <c r="N19" i="20"/>
  <c r="AT19" i="20"/>
  <c r="BZ19" i="20"/>
  <c r="DF19" i="20"/>
  <c r="EL19" i="20"/>
  <c r="FR19" i="20"/>
  <c r="S20" i="20"/>
  <c r="AY20" i="20"/>
  <c r="CE20" i="20"/>
  <c r="DK20" i="20"/>
  <c r="EQ20" i="20"/>
  <c r="FW20" i="20"/>
  <c r="X21" i="20"/>
  <c r="BU21" i="20"/>
  <c r="FC21" i="20"/>
  <c r="GF22" i="20"/>
  <c r="EI27" i="20"/>
  <c r="U29" i="20"/>
  <c r="FC31" i="20"/>
  <c r="AO33" i="20"/>
  <c r="FW45" i="20"/>
  <c r="AE31" i="20"/>
  <c r="F26" i="20"/>
  <c r="AT26" i="20"/>
  <c r="BR26" i="20"/>
  <c r="Z30" i="20"/>
  <c r="BN30" i="20"/>
  <c r="CL30" i="20"/>
  <c r="Z14" i="20"/>
  <c r="BF14" i="20"/>
  <c r="CL14" i="20"/>
  <c r="DR14" i="20"/>
  <c r="EX14" i="20"/>
  <c r="GD14" i="20"/>
  <c r="AJ16" i="20"/>
  <c r="BP16" i="20"/>
  <c r="CV16" i="20"/>
  <c r="EB16" i="20"/>
  <c r="FH16" i="20"/>
  <c r="I17" i="20"/>
  <c r="AO17" i="20"/>
  <c r="BU17" i="20"/>
  <c r="DA17" i="20"/>
  <c r="EG17" i="20"/>
  <c r="FM17" i="20"/>
  <c r="N18" i="20"/>
  <c r="AT18" i="20"/>
  <c r="BZ18" i="20"/>
  <c r="DF18" i="20"/>
  <c r="EL18" i="20"/>
  <c r="FR18" i="20"/>
  <c r="X20" i="20"/>
  <c r="BD20" i="20"/>
  <c r="CJ20" i="20"/>
  <c r="DP20" i="20"/>
  <c r="EV20" i="20"/>
  <c r="GB20" i="20"/>
  <c r="AC21" i="20"/>
  <c r="CI21" i="20"/>
  <c r="FO21" i="20"/>
  <c r="AO25" i="20"/>
  <c r="DF26" i="20"/>
  <c r="FW27" i="20"/>
  <c r="BI29" i="20"/>
  <c r="DZ30" i="20"/>
  <c r="L32" i="20"/>
  <c r="CC33" i="20"/>
  <c r="AF46" i="20"/>
  <c r="CV32" i="20"/>
  <c r="T17" i="20"/>
  <c r="AB17" i="20"/>
  <c r="AJ17" i="20"/>
  <c r="AZ17" i="20"/>
  <c r="BH17" i="20"/>
  <c r="BP17" i="20"/>
  <c r="CF17" i="20"/>
  <c r="CN17" i="20"/>
  <c r="CV17" i="20"/>
  <c r="DL17" i="20"/>
  <c r="DT17" i="20"/>
  <c r="EB17" i="20"/>
  <c r="ER17" i="20"/>
  <c r="EZ17" i="20"/>
  <c r="FH17" i="20"/>
  <c r="FX17" i="20"/>
  <c r="GF17" i="20"/>
  <c r="AC14" i="20"/>
  <c r="BI14" i="20"/>
  <c r="CO14" i="20"/>
  <c r="DU14" i="20"/>
  <c r="FA14" i="20"/>
  <c r="GG14" i="20"/>
  <c r="AH15" i="20"/>
  <c r="BN15" i="20"/>
  <c r="CT15" i="20"/>
  <c r="DZ15" i="20"/>
  <c r="FF15" i="20"/>
  <c r="G16" i="20"/>
  <c r="AM16" i="20"/>
  <c r="BS16" i="20"/>
  <c r="CY16" i="20"/>
  <c r="EE16" i="20"/>
  <c r="FK16" i="20"/>
  <c r="L17" i="20"/>
  <c r="AR17" i="20"/>
  <c r="BX17" i="20"/>
  <c r="DD17" i="20"/>
  <c r="EJ17" i="20"/>
  <c r="FP17" i="20"/>
  <c r="Q18" i="20"/>
  <c r="AW18" i="20"/>
  <c r="CC18" i="20"/>
  <c r="DI18" i="20"/>
  <c r="EO18" i="20"/>
  <c r="FU18" i="20"/>
  <c r="V19" i="20"/>
  <c r="BB19" i="20"/>
  <c r="CH19" i="20"/>
  <c r="DN19" i="20"/>
  <c r="ET19" i="20"/>
  <c r="FZ19" i="20"/>
  <c r="AA20" i="20"/>
  <c r="BG20" i="20"/>
  <c r="CM20" i="20"/>
  <c r="DS20" i="20"/>
  <c r="EY20" i="20"/>
  <c r="GE20" i="20"/>
  <c r="AF21" i="20"/>
  <c r="CQ21" i="20"/>
  <c r="GA21" i="20"/>
  <c r="BM25" i="20"/>
  <c r="ED26" i="20"/>
  <c r="P28" i="20"/>
  <c r="CG29" i="20"/>
  <c r="EX30" i="20"/>
  <c r="AJ32" i="20"/>
  <c r="DA33" i="20"/>
  <c r="BD46" i="20"/>
  <c r="FM33" i="20"/>
  <c r="O15" i="20"/>
  <c r="W15" i="20"/>
  <c r="AE15" i="20"/>
  <c r="AU15" i="20"/>
  <c r="BC15" i="20"/>
  <c r="BK15" i="20"/>
  <c r="CA15" i="20"/>
  <c r="CI15" i="20"/>
  <c r="CQ15" i="20"/>
  <c r="DG15" i="20"/>
  <c r="DO15" i="20"/>
  <c r="DW15" i="20"/>
  <c r="EM15" i="20"/>
  <c r="EU15" i="20"/>
  <c r="FC15" i="20"/>
  <c r="FS15" i="20"/>
  <c r="GA15" i="20"/>
  <c r="GI15" i="20"/>
  <c r="K19" i="20"/>
  <c r="S19" i="20"/>
  <c r="AI19" i="20"/>
  <c r="AQ19" i="20"/>
  <c r="AY19" i="20"/>
  <c r="BO19" i="20"/>
  <c r="BW19" i="20"/>
  <c r="CE19" i="20"/>
  <c r="CU19" i="20"/>
  <c r="DC19" i="20"/>
  <c r="DK19" i="20"/>
  <c r="EA19" i="20"/>
  <c r="EI19" i="20"/>
  <c r="EQ19" i="20"/>
  <c r="FG19" i="20"/>
  <c r="FO19" i="20"/>
  <c r="FW19" i="20"/>
  <c r="AH14" i="20"/>
  <c r="BN14" i="20"/>
  <c r="CT14" i="20"/>
  <c r="DZ14" i="20"/>
  <c r="FF14" i="20"/>
  <c r="G15" i="20"/>
  <c r="AM15" i="20"/>
  <c r="BS15" i="20"/>
  <c r="CY15" i="20"/>
  <c r="EE15" i="20"/>
  <c r="FK15" i="20"/>
  <c r="L16" i="20"/>
  <c r="AR16" i="20"/>
  <c r="BX16" i="20"/>
  <c r="DD16" i="20"/>
  <c r="EJ16" i="20"/>
  <c r="FP16" i="20"/>
  <c r="Q17" i="20"/>
  <c r="AW17" i="20"/>
  <c r="CC17" i="20"/>
  <c r="DI17" i="20"/>
  <c r="EO17" i="20"/>
  <c r="FU17" i="20"/>
  <c r="V18" i="20"/>
  <c r="BB18" i="20"/>
  <c r="CH18" i="20"/>
  <c r="DN18" i="20"/>
  <c r="ET18" i="20"/>
  <c r="FZ18" i="20"/>
  <c r="AA19" i="20"/>
  <c r="BG19" i="20"/>
  <c r="CM19" i="20"/>
  <c r="DS19" i="20"/>
  <c r="EY19" i="20"/>
  <c r="GE19" i="20"/>
  <c r="AF20" i="20"/>
  <c r="BL20" i="20"/>
  <c r="CR20" i="20"/>
  <c r="DX20" i="20"/>
  <c r="FD20" i="20"/>
  <c r="GJ20" i="20"/>
  <c r="AK21" i="20"/>
  <c r="DC21" i="20"/>
  <c r="AJ22" i="20"/>
  <c r="DA25" i="20"/>
  <c r="FR26" i="20"/>
  <c r="BD28" i="20"/>
  <c r="DU29" i="20"/>
  <c r="G31" i="20"/>
  <c r="BX32" i="20"/>
  <c r="EO33" i="20"/>
  <c r="AA45" i="20"/>
  <c r="CR46" i="20"/>
  <c r="BS65" i="20"/>
  <c r="K14" i="20"/>
  <c r="S14" i="20"/>
  <c r="AA14" i="20"/>
  <c r="AI14" i="20"/>
  <c r="AQ14" i="20"/>
  <c r="AY14" i="20"/>
  <c r="BG14" i="20"/>
  <c r="BO14" i="20"/>
  <c r="BW14" i="20"/>
  <c r="CE14" i="20"/>
  <c r="CM14" i="20"/>
  <c r="CU14" i="20"/>
  <c r="DC14" i="20"/>
  <c r="DK14" i="20"/>
  <c r="DS14" i="20"/>
  <c r="EA14" i="20"/>
  <c r="EI14" i="20"/>
  <c r="EQ14" i="20"/>
  <c r="EY14" i="20"/>
  <c r="FG14" i="20"/>
  <c r="FO14" i="20"/>
  <c r="FW14" i="20"/>
  <c r="GE14" i="20"/>
  <c r="H15" i="20"/>
  <c r="P15" i="20"/>
  <c r="X15" i="20"/>
  <c r="AF15" i="20"/>
  <c r="AN15" i="20"/>
  <c r="AV15" i="20"/>
  <c r="BD15" i="20"/>
  <c r="BL15" i="20"/>
  <c r="BT15" i="20"/>
  <c r="CB15" i="20"/>
  <c r="CJ15" i="20"/>
  <c r="CR15" i="20"/>
  <c r="CZ15" i="20"/>
  <c r="DH15" i="20"/>
  <c r="DP15" i="20"/>
  <c r="DX15" i="20"/>
  <c r="EF15" i="20"/>
  <c r="EN15" i="20"/>
  <c r="EV15" i="20"/>
  <c r="FD15" i="20"/>
  <c r="FL15" i="20"/>
  <c r="FT15" i="20"/>
  <c r="GB15" i="20"/>
  <c r="GJ15" i="20"/>
  <c r="M16" i="20"/>
  <c r="U16" i="20"/>
  <c r="AC16" i="20"/>
  <c r="AK16" i="20"/>
  <c r="AS16" i="20"/>
  <c r="BA16" i="20"/>
  <c r="BI16" i="20"/>
  <c r="BQ16" i="20"/>
  <c r="BY16" i="20"/>
  <c r="CG16" i="20"/>
  <c r="CO16" i="20"/>
  <c r="CW16" i="20"/>
  <c r="DE16" i="20"/>
  <c r="DM16" i="20"/>
  <c r="DU16" i="20"/>
  <c r="EC16" i="20"/>
  <c r="EK16" i="20"/>
  <c r="ES16" i="20"/>
  <c r="FA16" i="20"/>
  <c r="FI16" i="20"/>
  <c r="FQ16" i="20"/>
  <c r="FY16" i="20"/>
  <c r="GG16" i="20"/>
  <c r="J17" i="20"/>
  <c r="R17" i="20"/>
  <c r="Z17" i="20"/>
  <c r="AH17" i="20"/>
  <c r="AP17" i="20"/>
  <c r="AX17" i="20"/>
  <c r="BF17" i="20"/>
  <c r="BN17" i="20"/>
  <c r="BV17" i="20"/>
  <c r="CD17" i="20"/>
  <c r="CL17" i="20"/>
  <c r="CT17" i="20"/>
  <c r="DB17" i="20"/>
  <c r="DJ17" i="20"/>
  <c r="DR17" i="20"/>
  <c r="DZ17" i="20"/>
  <c r="EH17" i="20"/>
  <c r="EP17" i="20"/>
  <c r="EX17" i="20"/>
  <c r="FF17" i="20"/>
  <c r="FN17" i="20"/>
  <c r="FV17" i="20"/>
  <c r="GD17" i="20"/>
  <c r="G18" i="20"/>
  <c r="O18" i="20"/>
  <c r="W18" i="20"/>
  <c r="AE18" i="20"/>
  <c r="AM18" i="20"/>
  <c r="AU18" i="20"/>
  <c r="BC18" i="20"/>
  <c r="BK18" i="20"/>
  <c r="BS18" i="20"/>
  <c r="CA18" i="20"/>
  <c r="CI18" i="20"/>
  <c r="CQ18" i="20"/>
  <c r="CY18" i="20"/>
  <c r="DG18" i="20"/>
  <c r="DO18" i="20"/>
  <c r="DW18" i="20"/>
  <c r="EE18" i="20"/>
  <c r="EM18" i="20"/>
  <c r="EU18" i="20"/>
  <c r="FC18" i="20"/>
  <c r="FK18" i="20"/>
  <c r="FS18" i="20"/>
  <c r="GA18" i="20"/>
  <c r="GI18" i="20"/>
  <c r="L19" i="20"/>
  <c r="T19" i="20"/>
  <c r="AB19" i="20"/>
  <c r="AJ19" i="20"/>
  <c r="AR19" i="20"/>
  <c r="AZ19" i="20"/>
  <c r="BH19" i="20"/>
  <c r="BP19" i="20"/>
  <c r="BX19" i="20"/>
  <c r="CF19" i="20"/>
  <c r="CN19" i="20"/>
  <c r="CV19" i="20"/>
  <c r="DD19" i="20"/>
  <c r="DL19" i="20"/>
  <c r="DT19" i="20"/>
  <c r="EB19" i="20"/>
  <c r="EJ19" i="20"/>
  <c r="ER19" i="20"/>
  <c r="EZ19" i="20"/>
  <c r="FH19" i="20"/>
  <c r="FP19" i="20"/>
  <c r="FX19" i="20"/>
  <c r="GF19" i="20"/>
  <c r="I20" i="20"/>
  <c r="Q20" i="20"/>
  <c r="Y20" i="20"/>
  <c r="AG20" i="20"/>
  <c r="AO20" i="20"/>
  <c r="AW20" i="20"/>
  <c r="BE20" i="20"/>
  <c r="BM20" i="20"/>
  <c r="BU20" i="20"/>
  <c r="CC20" i="20"/>
  <c r="CK20" i="20"/>
  <c r="CS20" i="20"/>
  <c r="DA20" i="20"/>
  <c r="DI20" i="20"/>
  <c r="DQ20" i="20"/>
  <c r="DY20" i="20"/>
  <c r="EG20" i="20"/>
  <c r="EO20" i="20"/>
  <c r="EW20" i="20"/>
  <c r="FE20" i="20"/>
  <c r="FM20" i="20"/>
  <c r="FU20" i="20"/>
  <c r="GC20" i="20"/>
  <c r="F21" i="20"/>
  <c r="N21" i="20"/>
  <c r="V21" i="20"/>
  <c r="AD21" i="20"/>
  <c r="AL21" i="20"/>
  <c r="AU21" i="20"/>
  <c r="BO21" i="20"/>
  <c r="CK21" i="20"/>
  <c r="DG21" i="20"/>
  <c r="EA21" i="20"/>
  <c r="EW21" i="20"/>
  <c r="FS21" i="20"/>
  <c r="AR22" i="20"/>
  <c r="DD22" i="20"/>
  <c r="FP22" i="20"/>
  <c r="AW25" i="20"/>
  <c r="DI25" i="20"/>
  <c r="FU25" i="20"/>
  <c r="BB26" i="20"/>
  <c r="DN26" i="20"/>
  <c r="FZ26" i="20"/>
  <c r="BG27" i="20"/>
  <c r="DS27" i="20"/>
  <c r="GE27" i="20"/>
  <c r="BL28" i="20"/>
  <c r="DX28" i="20"/>
  <c r="GJ28" i="20"/>
  <c r="BQ29" i="20"/>
  <c r="EC29" i="20"/>
  <c r="J30" i="20"/>
  <c r="BV30" i="20"/>
  <c r="EH30" i="20"/>
  <c r="O31" i="20"/>
  <c r="CA31" i="20"/>
  <c r="EM31" i="20"/>
  <c r="T32" i="20"/>
  <c r="CF32" i="20"/>
  <c r="ER32" i="20"/>
  <c r="Y33" i="20"/>
  <c r="CK33" i="20"/>
  <c r="EW33" i="20"/>
  <c r="AI45" i="20"/>
  <c r="CU45" i="20"/>
  <c r="FG45" i="20"/>
  <c r="AN46" i="20"/>
  <c r="CZ46" i="20"/>
  <c r="GD46" i="20"/>
  <c r="L14" i="20"/>
  <c r="T14" i="20"/>
  <c r="AB14" i="20"/>
  <c r="AJ14" i="20"/>
  <c r="AR14" i="20"/>
  <c r="AZ14" i="20"/>
  <c r="BH14" i="20"/>
  <c r="BP14" i="20"/>
  <c r="BX14" i="20"/>
  <c r="CF14" i="20"/>
  <c r="CN14" i="20"/>
  <c r="CV14" i="20"/>
  <c r="DD14" i="20"/>
  <c r="DL14" i="20"/>
  <c r="DT14" i="20"/>
  <c r="EB14" i="20"/>
  <c r="EJ14" i="20"/>
  <c r="ER14" i="20"/>
  <c r="EZ14" i="20"/>
  <c r="FH14" i="20"/>
  <c r="FP14" i="20"/>
  <c r="FX14" i="20"/>
  <c r="GF14" i="20"/>
  <c r="I15" i="20"/>
  <c r="Q15" i="20"/>
  <c r="Y15" i="20"/>
  <c r="AG15" i="20"/>
  <c r="AO15" i="20"/>
  <c r="AW15" i="20"/>
  <c r="BE15" i="20"/>
  <c r="BM15" i="20"/>
  <c r="BU15" i="20"/>
  <c r="CC15" i="20"/>
  <c r="CK15" i="20"/>
  <c r="CS15" i="20"/>
  <c r="DA15" i="20"/>
  <c r="DI15" i="20"/>
  <c r="DQ15" i="20"/>
  <c r="DY15" i="20"/>
  <c r="EG15" i="20"/>
  <c r="EO15" i="20"/>
  <c r="EW15" i="20"/>
  <c r="FE15" i="20"/>
  <c r="FM15" i="20"/>
  <c r="FU15" i="20"/>
  <c r="GC15" i="20"/>
  <c r="F16" i="20"/>
  <c r="N16" i="20"/>
  <c r="V16" i="20"/>
  <c r="AD16" i="20"/>
  <c r="AL16" i="20"/>
  <c r="AT16" i="20"/>
  <c r="BB16" i="20"/>
  <c r="BJ16" i="20"/>
  <c r="BR16" i="20"/>
  <c r="BZ16" i="20"/>
  <c r="CH16" i="20"/>
  <c r="CP16" i="20"/>
  <c r="CX16" i="20"/>
  <c r="DF16" i="20"/>
  <c r="DN16" i="20"/>
  <c r="DV16" i="20"/>
  <c r="ED16" i="20"/>
  <c r="EL16" i="20"/>
  <c r="ET16" i="20"/>
  <c r="FB16" i="20"/>
  <c r="FJ16" i="20"/>
  <c r="FR16" i="20"/>
  <c r="FZ16" i="20"/>
  <c r="GH16" i="20"/>
  <c r="K17" i="20"/>
  <c r="S17" i="20"/>
  <c r="AA17" i="20"/>
  <c r="AI17" i="20"/>
  <c r="AQ17" i="20"/>
  <c r="AY17" i="20"/>
  <c r="BG17" i="20"/>
  <c r="BO17" i="20"/>
  <c r="BW17" i="20"/>
  <c r="CE17" i="20"/>
  <c r="CM17" i="20"/>
  <c r="CU17" i="20"/>
  <c r="DC17" i="20"/>
  <c r="DK17" i="20"/>
  <c r="DS17" i="20"/>
  <c r="EA17" i="20"/>
  <c r="EI17" i="20"/>
  <c r="EQ17" i="20"/>
  <c r="EY17" i="20"/>
  <c r="FG17" i="20"/>
  <c r="FO17" i="20"/>
  <c r="FW17" i="20"/>
  <c r="GE17" i="20"/>
  <c r="H18" i="20"/>
  <c r="P18" i="20"/>
  <c r="X18" i="20"/>
  <c r="AF18" i="20"/>
  <c r="AN18" i="20"/>
  <c r="AV18" i="20"/>
  <c r="BD18" i="20"/>
  <c r="BL18" i="20"/>
  <c r="BT18" i="20"/>
  <c r="CB18" i="20"/>
  <c r="CJ18" i="20"/>
  <c r="CR18" i="20"/>
  <c r="CZ18" i="20"/>
  <c r="DH18" i="20"/>
  <c r="DP18" i="20"/>
  <c r="DX18" i="20"/>
  <c r="EF18" i="20"/>
  <c r="EN18" i="20"/>
  <c r="EV18" i="20"/>
  <c r="FD18" i="20"/>
  <c r="FL18" i="20"/>
  <c r="FT18" i="20"/>
  <c r="GB18" i="20"/>
  <c r="GJ18" i="20"/>
  <c r="M19" i="20"/>
  <c r="U19" i="20"/>
  <c r="AC19" i="20"/>
  <c r="AK19" i="20"/>
  <c r="AS19" i="20"/>
  <c r="BA19" i="20"/>
  <c r="BI19" i="20"/>
  <c r="BQ19" i="20"/>
  <c r="BY19" i="20"/>
  <c r="CG19" i="20"/>
  <c r="CO19" i="20"/>
  <c r="CW19" i="20"/>
  <c r="DE19" i="20"/>
  <c r="DM19" i="20"/>
  <c r="DU19" i="20"/>
  <c r="EC19" i="20"/>
  <c r="EK19" i="20"/>
  <c r="ES19" i="20"/>
  <c r="FA19" i="20"/>
  <c r="FI19" i="20"/>
  <c r="FQ19" i="20"/>
  <c r="FY19" i="20"/>
  <c r="GG19" i="20"/>
  <c r="J20" i="20"/>
  <c r="R20" i="20"/>
  <c r="Z20" i="20"/>
  <c r="AH20" i="20"/>
  <c r="AP20" i="20"/>
  <c r="AX20" i="20"/>
  <c r="BF20" i="20"/>
  <c r="BN20" i="20"/>
  <c r="BV20" i="20"/>
  <c r="CD20" i="20"/>
  <c r="CL20" i="20"/>
  <c r="CT20" i="20"/>
  <c r="DB20" i="20"/>
  <c r="DJ20" i="20"/>
  <c r="DR20" i="20"/>
  <c r="DZ20" i="20"/>
  <c r="EH20" i="20"/>
  <c r="EP20" i="20"/>
  <c r="EX20" i="20"/>
  <c r="FF20" i="20"/>
  <c r="FN20" i="20"/>
  <c r="FV20" i="20"/>
  <c r="GD20" i="20"/>
  <c r="G21" i="20"/>
  <c r="O21" i="20"/>
  <c r="W21" i="20"/>
  <c r="AE21" i="20"/>
  <c r="AM21" i="20"/>
  <c r="AW21" i="20"/>
  <c r="BS21" i="20"/>
  <c r="CM21" i="20"/>
  <c r="DI21" i="20"/>
  <c r="EE21" i="20"/>
  <c r="EY21" i="20"/>
  <c r="FU21" i="20"/>
  <c r="AZ22" i="20"/>
  <c r="DL22" i="20"/>
  <c r="FX22" i="20"/>
  <c r="BE25" i="20"/>
  <c r="DQ25" i="20"/>
  <c r="GC25" i="20"/>
  <c r="BJ26" i="20"/>
  <c r="DV26" i="20"/>
  <c r="GH26" i="20"/>
  <c r="BO27" i="20"/>
  <c r="EA27" i="20"/>
  <c r="H28" i="20"/>
  <c r="BT28" i="20"/>
  <c r="EF28" i="20"/>
  <c r="M29" i="20"/>
  <c r="BY29" i="20"/>
  <c r="EK29" i="20"/>
  <c r="R30" i="20"/>
  <c r="CD30" i="20"/>
  <c r="EP30" i="20"/>
  <c r="W31" i="20"/>
  <c r="CI31" i="20"/>
  <c r="EU31" i="20"/>
  <c r="AB32" i="20"/>
  <c r="CN32" i="20"/>
  <c r="EZ32" i="20"/>
  <c r="AG33" i="20"/>
  <c r="CS33" i="20"/>
  <c r="FE33" i="20"/>
  <c r="AQ45" i="20"/>
  <c r="DC45" i="20"/>
  <c r="FO45" i="20"/>
  <c r="AV46" i="20"/>
  <c r="DH46" i="20"/>
  <c r="V47" i="20"/>
  <c r="G65" i="20"/>
  <c r="F14" i="20"/>
  <c r="N14" i="20"/>
  <c r="V14" i="20"/>
  <c r="AD14" i="20"/>
  <c r="AL14" i="20"/>
  <c r="AT14" i="20"/>
  <c r="BB14" i="20"/>
  <c r="BJ14" i="20"/>
  <c r="BR14" i="20"/>
  <c r="BZ14" i="20"/>
  <c r="CH14" i="20"/>
  <c r="CP14" i="20"/>
  <c r="CX14" i="20"/>
  <c r="DF14" i="20"/>
  <c r="DN14" i="20"/>
  <c r="DV14" i="20"/>
  <c r="ED14" i="20"/>
  <c r="EL14" i="20"/>
  <c r="ET14" i="20"/>
  <c r="FB14" i="20"/>
  <c r="FJ14" i="20"/>
  <c r="FR14" i="20"/>
  <c r="FZ14" i="20"/>
  <c r="GH14" i="20"/>
  <c r="K15" i="20"/>
  <c r="S15" i="20"/>
  <c r="AA15" i="20"/>
  <c r="AI15" i="20"/>
  <c r="AQ15" i="20"/>
  <c r="AY15" i="20"/>
  <c r="BG15" i="20"/>
  <c r="BO15" i="20"/>
  <c r="BW15" i="20"/>
  <c r="CE15" i="20"/>
  <c r="CM15" i="20"/>
  <c r="CU15" i="20"/>
  <c r="DC15" i="20"/>
  <c r="DK15" i="20"/>
  <c r="DS15" i="20"/>
  <c r="EA15" i="20"/>
  <c r="EI15" i="20"/>
  <c r="EQ15" i="20"/>
  <c r="EY15" i="20"/>
  <c r="FG15" i="20"/>
  <c r="FO15" i="20"/>
  <c r="FW15" i="20"/>
  <c r="GE15" i="20"/>
  <c r="H16" i="20"/>
  <c r="P16" i="20"/>
  <c r="X16" i="20"/>
  <c r="AF16" i="20"/>
  <c r="AN16" i="20"/>
  <c r="AV16" i="20"/>
  <c r="BD16" i="20"/>
  <c r="BL16" i="20"/>
  <c r="BT16" i="20"/>
  <c r="CB16" i="20"/>
  <c r="CJ16" i="20"/>
  <c r="CR16" i="20"/>
  <c r="CZ16" i="20"/>
  <c r="DH16" i="20"/>
  <c r="DP16" i="20"/>
  <c r="DX16" i="20"/>
  <c r="EF16" i="20"/>
  <c r="EN16" i="20"/>
  <c r="EV16" i="20"/>
  <c r="FD16" i="20"/>
  <c r="FL16" i="20"/>
  <c r="FT16" i="20"/>
  <c r="GB16" i="20"/>
  <c r="GJ16" i="20"/>
  <c r="M17" i="20"/>
  <c r="U17" i="20"/>
  <c r="AC17" i="20"/>
  <c r="AK17" i="20"/>
  <c r="AS17" i="20"/>
  <c r="BA17" i="20"/>
  <c r="BI17" i="20"/>
  <c r="BQ17" i="20"/>
  <c r="BY17" i="20"/>
  <c r="CG17" i="20"/>
  <c r="CO17" i="20"/>
  <c r="CW17" i="20"/>
  <c r="DE17" i="20"/>
  <c r="DM17" i="20"/>
  <c r="DU17" i="20"/>
  <c r="EC17" i="20"/>
  <c r="EK17" i="20"/>
  <c r="ES17" i="20"/>
  <c r="FA17" i="20"/>
  <c r="FI17" i="20"/>
  <c r="FQ17" i="20"/>
  <c r="FY17" i="20"/>
  <c r="GG17" i="20"/>
  <c r="J18" i="20"/>
  <c r="R18" i="20"/>
  <c r="Z18" i="20"/>
  <c r="AH18" i="20"/>
  <c r="AP18" i="20"/>
  <c r="AX18" i="20"/>
  <c r="BF18" i="20"/>
  <c r="BN18" i="20"/>
  <c r="BV18" i="20"/>
  <c r="CD18" i="20"/>
  <c r="CL18" i="20"/>
  <c r="CT18" i="20"/>
  <c r="DB18" i="20"/>
  <c r="DJ18" i="20"/>
  <c r="DR18" i="20"/>
  <c r="DZ18" i="20"/>
  <c r="EH18" i="20"/>
  <c r="EP18" i="20"/>
  <c r="EX18" i="20"/>
  <c r="FF18" i="20"/>
  <c r="FN18" i="20"/>
  <c r="FV18" i="20"/>
  <c r="GD18" i="20"/>
  <c r="G19" i="20"/>
  <c r="O19" i="20"/>
  <c r="W19" i="20"/>
  <c r="AE19" i="20"/>
  <c r="AM19" i="20"/>
  <c r="AU19" i="20"/>
  <c r="BC19" i="20"/>
  <c r="BK19" i="20"/>
  <c r="BS19" i="20"/>
  <c r="CA19" i="20"/>
  <c r="CI19" i="20"/>
  <c r="CQ19" i="20"/>
  <c r="CY19" i="20"/>
  <c r="DG19" i="20"/>
  <c r="DO19" i="20"/>
  <c r="DW19" i="20"/>
  <c r="EE19" i="20"/>
  <c r="EM19" i="20"/>
  <c r="EU19" i="20"/>
  <c r="FC19" i="20"/>
  <c r="FK19" i="20"/>
  <c r="FS19" i="20"/>
  <c r="GA19" i="20"/>
  <c r="GI19" i="20"/>
  <c r="L20" i="20"/>
  <c r="T20" i="20"/>
  <c r="AB20" i="20"/>
  <c r="AJ20" i="20"/>
  <c r="AR20" i="20"/>
  <c r="AZ20" i="20"/>
  <c r="BH20" i="20"/>
  <c r="BP20" i="20"/>
  <c r="BX20" i="20"/>
  <c r="CF20" i="20"/>
  <c r="CN20" i="20"/>
  <c r="CV20" i="20"/>
  <c r="DD20" i="20"/>
  <c r="DL20" i="20"/>
  <c r="DT20" i="20"/>
  <c r="EB20" i="20"/>
  <c r="EJ20" i="20"/>
  <c r="ER20" i="20"/>
  <c r="EZ20" i="20"/>
  <c r="FH20" i="20"/>
  <c r="FP20" i="20"/>
  <c r="FX20" i="20"/>
  <c r="GF20" i="20"/>
  <c r="I21" i="20"/>
  <c r="Q21" i="20"/>
  <c r="Y21" i="20"/>
  <c r="AG21" i="20"/>
  <c r="AP21" i="20"/>
  <c r="BC21" i="20"/>
  <c r="BW21" i="20"/>
  <c r="CS21" i="20"/>
  <c r="DO21" i="20"/>
  <c r="EI21" i="20"/>
  <c r="FE21" i="20"/>
  <c r="GI21" i="20"/>
  <c r="BP22" i="20"/>
  <c r="EB22" i="20"/>
  <c r="I25" i="20"/>
  <c r="BU25" i="20"/>
  <c r="EG25" i="20"/>
  <c r="N26" i="20"/>
  <c r="BZ26" i="20"/>
  <c r="EL26" i="20"/>
  <c r="S27" i="20"/>
  <c r="CE27" i="20"/>
  <c r="EQ27" i="20"/>
  <c r="X28" i="20"/>
  <c r="CJ28" i="20"/>
  <c r="EV28" i="20"/>
  <c r="AC29" i="20"/>
  <c r="CO29" i="20"/>
  <c r="FA29" i="20"/>
  <c r="AH30" i="20"/>
  <c r="CT30" i="20"/>
  <c r="FF30" i="20"/>
  <c r="AM31" i="20"/>
  <c r="CY31" i="20"/>
  <c r="FK31" i="20"/>
  <c r="AR32" i="20"/>
  <c r="DD32" i="20"/>
  <c r="FP32" i="20"/>
  <c r="AW33" i="20"/>
  <c r="DI33" i="20"/>
  <c r="FU33" i="20"/>
  <c r="BG45" i="20"/>
  <c r="DS45" i="20"/>
  <c r="GE45" i="20"/>
  <c r="BL46" i="20"/>
  <c r="DX46" i="20"/>
  <c r="DW47" i="20"/>
  <c r="EE65" i="20"/>
  <c r="G14" i="20"/>
  <c r="O14" i="20"/>
  <c r="W14" i="20"/>
  <c r="AE14" i="20"/>
  <c r="AM14" i="20"/>
  <c r="AU14" i="20"/>
  <c r="BC14" i="20"/>
  <c r="BK14" i="20"/>
  <c r="BS14" i="20"/>
  <c r="CA14" i="20"/>
  <c r="CI14" i="20"/>
  <c r="CQ14" i="20"/>
  <c r="CY14" i="20"/>
  <c r="DG14" i="20"/>
  <c r="DO14" i="20"/>
  <c r="DW14" i="20"/>
  <c r="EE14" i="20"/>
  <c r="EM14" i="20"/>
  <c r="EU14" i="20"/>
  <c r="FC14" i="20"/>
  <c r="FK14" i="20"/>
  <c r="FS14" i="20"/>
  <c r="GA14" i="20"/>
  <c r="GI14" i="20"/>
  <c r="L15" i="20"/>
  <c r="T15" i="20"/>
  <c r="AB15" i="20"/>
  <c r="AJ15" i="20"/>
  <c r="AR15" i="20"/>
  <c r="AZ15" i="20"/>
  <c r="BH15" i="20"/>
  <c r="BP15" i="20"/>
  <c r="BX15" i="20"/>
  <c r="CF15" i="20"/>
  <c r="CN15" i="20"/>
  <c r="CV15" i="20"/>
  <c r="DD15" i="20"/>
  <c r="DL15" i="20"/>
  <c r="DT15" i="20"/>
  <c r="EB15" i="20"/>
  <c r="EJ15" i="20"/>
  <c r="ER15" i="20"/>
  <c r="EZ15" i="20"/>
  <c r="FH15" i="20"/>
  <c r="FP15" i="20"/>
  <c r="FX15" i="20"/>
  <c r="GF15" i="20"/>
  <c r="I16" i="20"/>
  <c r="Q16" i="20"/>
  <c r="Y16" i="20"/>
  <c r="AG16" i="20"/>
  <c r="AO16" i="20"/>
  <c r="AW16" i="20"/>
  <c r="BE16" i="20"/>
  <c r="BM16" i="20"/>
  <c r="BU16" i="20"/>
  <c r="CC16" i="20"/>
  <c r="CK16" i="20"/>
  <c r="CS16" i="20"/>
  <c r="DA16" i="20"/>
  <c r="DI16" i="20"/>
  <c r="DQ16" i="20"/>
  <c r="DY16" i="20"/>
  <c r="EG16" i="20"/>
  <c r="EO16" i="20"/>
  <c r="EW16" i="20"/>
  <c r="FE16" i="20"/>
  <c r="FM16" i="20"/>
  <c r="FU16" i="20"/>
  <c r="GC16" i="20"/>
  <c r="F17" i="20"/>
  <c r="N17" i="20"/>
  <c r="V17" i="20"/>
  <c r="AD17" i="20"/>
  <c r="AL17" i="20"/>
  <c r="AT17" i="20"/>
  <c r="BB17" i="20"/>
  <c r="BJ17" i="20"/>
  <c r="BR17" i="20"/>
  <c r="BZ17" i="20"/>
  <c r="CH17" i="20"/>
  <c r="CP17" i="20"/>
  <c r="CX17" i="20"/>
  <c r="DF17" i="20"/>
  <c r="DN17" i="20"/>
  <c r="DV17" i="20"/>
  <c r="ED17" i="20"/>
  <c r="EL17" i="20"/>
  <c r="ET17" i="20"/>
  <c r="FB17" i="20"/>
  <c r="FJ17" i="20"/>
  <c r="FR17" i="20"/>
  <c r="FZ17" i="20"/>
  <c r="GH17" i="20"/>
  <c r="K18" i="20"/>
  <c r="S18" i="20"/>
  <c r="AA18" i="20"/>
  <c r="AI18" i="20"/>
  <c r="AQ18" i="20"/>
  <c r="AY18" i="20"/>
  <c r="BG18" i="20"/>
  <c r="BO18" i="20"/>
  <c r="BW18" i="20"/>
  <c r="CE18" i="20"/>
  <c r="CM18" i="20"/>
  <c r="CU18" i="20"/>
  <c r="DC18" i="20"/>
  <c r="DK18" i="20"/>
  <c r="DS18" i="20"/>
  <c r="EA18" i="20"/>
  <c r="EI18" i="20"/>
  <c r="EQ18" i="20"/>
  <c r="EY18" i="20"/>
  <c r="FG18" i="20"/>
  <c r="FO18" i="20"/>
  <c r="FW18" i="20"/>
  <c r="GE18" i="20"/>
  <c r="H19" i="20"/>
  <c r="P19" i="20"/>
  <c r="X19" i="20"/>
  <c r="AF19" i="20"/>
  <c r="AN19" i="20"/>
  <c r="AV19" i="20"/>
  <c r="BD19" i="20"/>
  <c r="BL19" i="20"/>
  <c r="BT19" i="20"/>
  <c r="CB19" i="20"/>
  <c r="CJ19" i="20"/>
  <c r="CR19" i="20"/>
  <c r="CZ19" i="20"/>
  <c r="DH19" i="20"/>
  <c r="DP19" i="20"/>
  <c r="DX19" i="20"/>
  <c r="EF19" i="20"/>
  <c r="EN19" i="20"/>
  <c r="EV19" i="20"/>
  <c r="FD19" i="20"/>
  <c r="FL19" i="20"/>
  <c r="FT19" i="20"/>
  <c r="GB19" i="20"/>
  <c r="GJ19" i="20"/>
  <c r="M20" i="20"/>
  <c r="U20" i="20"/>
  <c r="AC20" i="20"/>
  <c r="AK20" i="20"/>
  <c r="AS20" i="20"/>
  <c r="BA20" i="20"/>
  <c r="BI20" i="20"/>
  <c r="BQ20" i="20"/>
  <c r="BY20" i="20"/>
  <c r="CG20" i="20"/>
  <c r="CO20" i="20"/>
  <c r="CW20" i="20"/>
  <c r="DE20" i="20"/>
  <c r="DM20" i="20"/>
  <c r="DU20" i="20"/>
  <c r="EC20" i="20"/>
  <c r="EK20" i="20"/>
  <c r="ES20" i="20"/>
  <c r="FA20" i="20"/>
  <c r="FI20" i="20"/>
  <c r="FQ20" i="20"/>
  <c r="FY20" i="20"/>
  <c r="GG20" i="20"/>
  <c r="J21" i="20"/>
  <c r="R21" i="20"/>
  <c r="Z21" i="20"/>
  <c r="AH21" i="20"/>
  <c r="AQ21" i="20"/>
  <c r="BE21" i="20"/>
  <c r="CA21" i="20"/>
  <c r="CU21" i="20"/>
  <c r="DQ21" i="20"/>
  <c r="EM21" i="20"/>
  <c r="FG21" i="20"/>
  <c r="L22" i="20"/>
  <c r="BX22" i="20"/>
  <c r="EJ22" i="20"/>
  <c r="Q25" i="20"/>
  <c r="CC25" i="20"/>
  <c r="EO25" i="20"/>
  <c r="V26" i="20"/>
  <c r="CH26" i="20"/>
  <c r="ET26" i="20"/>
  <c r="AA27" i="20"/>
  <c r="CM27" i="20"/>
  <c r="EY27" i="20"/>
  <c r="AF28" i="20"/>
  <c r="CR28" i="20"/>
  <c r="FD28" i="20"/>
  <c r="AK29" i="20"/>
  <c r="CW29" i="20"/>
  <c r="FI29" i="20"/>
  <c r="AP30" i="20"/>
  <c r="DB30" i="20"/>
  <c r="FN30" i="20"/>
  <c r="AU31" i="20"/>
  <c r="DG31" i="20"/>
  <c r="FS31" i="20"/>
  <c r="AZ32" i="20"/>
  <c r="DL32" i="20"/>
  <c r="FX32" i="20"/>
  <c r="BE33" i="20"/>
  <c r="DQ33" i="20"/>
  <c r="GC33" i="20"/>
  <c r="BO45" i="20"/>
  <c r="EA45" i="20"/>
  <c r="H46" i="20"/>
  <c r="BT46" i="20"/>
  <c r="EF46" i="20"/>
  <c r="GI47" i="20"/>
  <c r="M66" i="20"/>
  <c r="H14" i="20"/>
  <c r="P14" i="20"/>
  <c r="X14" i="20"/>
  <c r="AF14" i="20"/>
  <c r="AN14" i="20"/>
  <c r="AV14" i="20"/>
  <c r="BD14" i="20"/>
  <c r="BL14" i="20"/>
  <c r="BT14" i="20"/>
  <c r="CB14" i="20"/>
  <c r="CJ14" i="20"/>
  <c r="CR14" i="20"/>
  <c r="CZ14" i="20"/>
  <c r="DH14" i="20"/>
  <c r="DP14" i="20"/>
  <c r="DX14" i="20"/>
  <c r="EF14" i="20"/>
  <c r="EN14" i="20"/>
  <c r="EV14" i="20"/>
  <c r="FD14" i="20"/>
  <c r="FL14" i="20"/>
  <c r="FT14" i="20"/>
  <c r="GB14" i="20"/>
  <c r="GJ14" i="20"/>
  <c r="M15" i="20"/>
  <c r="U15" i="20"/>
  <c r="AC15" i="20"/>
  <c r="AK15" i="20"/>
  <c r="AS15" i="20"/>
  <c r="BA15" i="20"/>
  <c r="BI15" i="20"/>
  <c r="BQ15" i="20"/>
  <c r="BY15" i="20"/>
  <c r="CG15" i="20"/>
  <c r="CO15" i="20"/>
  <c r="CW15" i="20"/>
  <c r="DE15" i="20"/>
  <c r="DM15" i="20"/>
  <c r="DU15" i="20"/>
  <c r="EC15" i="20"/>
  <c r="EK15" i="20"/>
  <c r="ES15" i="20"/>
  <c r="FA15" i="20"/>
  <c r="FI15" i="20"/>
  <c r="FQ15" i="20"/>
  <c r="FY15" i="20"/>
  <c r="GG15" i="20"/>
  <c r="J16" i="20"/>
  <c r="R16" i="20"/>
  <c r="Z16" i="20"/>
  <c r="AH16" i="20"/>
  <c r="AP16" i="20"/>
  <c r="AX16" i="20"/>
  <c r="BF16" i="20"/>
  <c r="BN16" i="20"/>
  <c r="BV16" i="20"/>
  <c r="CD16" i="20"/>
  <c r="CL16" i="20"/>
  <c r="CT16" i="20"/>
  <c r="DB16" i="20"/>
  <c r="DJ16" i="20"/>
  <c r="DR16" i="20"/>
  <c r="DZ16" i="20"/>
  <c r="EH16" i="20"/>
  <c r="EP16" i="20"/>
  <c r="EX16" i="20"/>
  <c r="FF16" i="20"/>
  <c r="FN16" i="20"/>
  <c r="FV16" i="20"/>
  <c r="GD16" i="20"/>
  <c r="G17" i="20"/>
  <c r="O17" i="20"/>
  <c r="W17" i="20"/>
  <c r="AE17" i="20"/>
  <c r="AM17" i="20"/>
  <c r="AU17" i="20"/>
  <c r="BC17" i="20"/>
  <c r="BK17" i="20"/>
  <c r="BS17" i="20"/>
  <c r="CA17" i="20"/>
  <c r="CI17" i="20"/>
  <c r="CQ17" i="20"/>
  <c r="CY17" i="20"/>
  <c r="DG17" i="20"/>
  <c r="DO17" i="20"/>
  <c r="DW17" i="20"/>
  <c r="EE17" i="20"/>
  <c r="EM17" i="20"/>
  <c r="EU17" i="20"/>
  <c r="FC17" i="20"/>
  <c r="FK17" i="20"/>
  <c r="FS17" i="20"/>
  <c r="GA17" i="20"/>
  <c r="GI17" i="20"/>
  <c r="L18" i="20"/>
  <c r="T18" i="20"/>
  <c r="AB18" i="20"/>
  <c r="AJ18" i="20"/>
  <c r="AR18" i="20"/>
  <c r="AZ18" i="20"/>
  <c r="BH18" i="20"/>
  <c r="BP18" i="20"/>
  <c r="BX18" i="20"/>
  <c r="CF18" i="20"/>
  <c r="CN18" i="20"/>
  <c r="CV18" i="20"/>
  <c r="DD18" i="20"/>
  <c r="DL18" i="20"/>
  <c r="DT18" i="20"/>
  <c r="EB18" i="20"/>
  <c r="EJ18" i="20"/>
  <c r="ER18" i="20"/>
  <c r="EZ18" i="20"/>
  <c r="FH18" i="20"/>
  <c r="FP18" i="20"/>
  <c r="FX18" i="20"/>
  <c r="GF18" i="20"/>
  <c r="I19" i="20"/>
  <c r="Q19" i="20"/>
  <c r="Y19" i="20"/>
  <c r="AG19" i="20"/>
  <c r="AO19" i="20"/>
  <c r="AW19" i="20"/>
  <c r="BE19" i="20"/>
  <c r="BM19" i="20"/>
  <c r="BU19" i="20"/>
  <c r="CC19" i="20"/>
  <c r="CK19" i="20"/>
  <c r="CS19" i="20"/>
  <c r="DA19" i="20"/>
  <c r="DI19" i="20"/>
  <c r="DQ19" i="20"/>
  <c r="DY19" i="20"/>
  <c r="EG19" i="20"/>
  <c r="EO19" i="20"/>
  <c r="EW19" i="20"/>
  <c r="FE19" i="20"/>
  <c r="FM19" i="20"/>
  <c r="FU19" i="20"/>
  <c r="GC19" i="20"/>
  <c r="F20" i="20"/>
  <c r="N20" i="20"/>
  <c r="V20" i="20"/>
  <c r="AD20" i="20"/>
  <c r="AL20" i="20"/>
  <c r="AT20" i="20"/>
  <c r="BB20" i="20"/>
  <c r="BJ20" i="20"/>
  <c r="BR20" i="20"/>
  <c r="BZ20" i="20"/>
  <c r="CH20" i="20"/>
  <c r="CP20" i="20"/>
  <c r="CX20" i="20"/>
  <c r="DF20" i="20"/>
  <c r="DN20" i="20"/>
  <c r="DV20" i="20"/>
  <c r="ED20" i="20"/>
  <c r="EL20" i="20"/>
  <c r="ET20" i="20"/>
  <c r="FB20" i="20"/>
  <c r="FJ20" i="20"/>
  <c r="FR20" i="20"/>
  <c r="FZ20" i="20"/>
  <c r="GH20" i="20"/>
  <c r="K21" i="20"/>
  <c r="S21" i="20"/>
  <c r="AA21" i="20"/>
  <c r="AI21" i="20"/>
  <c r="AR21" i="20"/>
  <c r="BG21" i="20"/>
  <c r="CC21" i="20"/>
  <c r="CY21" i="20"/>
  <c r="DS21" i="20"/>
  <c r="EO21" i="20"/>
  <c r="FK21" i="20"/>
  <c r="T22" i="20"/>
  <c r="CF22" i="20"/>
  <c r="ER22" i="20"/>
  <c r="Y25" i="20"/>
  <c r="CK25" i="20"/>
  <c r="EW25" i="20"/>
  <c r="AD26" i="20"/>
  <c r="CP26" i="20"/>
  <c r="FB26" i="20"/>
  <c r="AI27" i="20"/>
  <c r="CU27" i="20"/>
  <c r="FG27" i="20"/>
  <c r="AN28" i="20"/>
  <c r="CZ28" i="20"/>
  <c r="FL28" i="20"/>
  <c r="AS29" i="20"/>
  <c r="DE29" i="20"/>
  <c r="FQ29" i="20"/>
  <c r="AX30" i="20"/>
  <c r="DJ30" i="20"/>
  <c r="FV30" i="20"/>
  <c r="BC31" i="20"/>
  <c r="DO31" i="20"/>
  <c r="GA31" i="20"/>
  <c r="BH32" i="20"/>
  <c r="DT32" i="20"/>
  <c r="GF32" i="20"/>
  <c r="BM33" i="20"/>
  <c r="DY33" i="20"/>
  <c r="K45" i="20"/>
  <c r="BW45" i="20"/>
  <c r="EI45" i="20"/>
  <c r="P46" i="20"/>
  <c r="CB46" i="20"/>
  <c r="EN46" i="20"/>
  <c r="BP48" i="20"/>
  <c r="FE67" i="20"/>
  <c r="I14" i="20"/>
  <c r="Q14" i="20"/>
  <c r="Y14" i="20"/>
  <c r="AG14" i="20"/>
  <c r="AO14" i="20"/>
  <c r="AW14" i="20"/>
  <c r="BE14" i="20"/>
  <c r="BM14" i="20"/>
  <c r="BU14" i="20"/>
  <c r="CC14" i="20"/>
  <c r="CK14" i="20"/>
  <c r="CS14" i="20"/>
  <c r="DA14" i="20"/>
  <c r="DI14" i="20"/>
  <c r="DQ14" i="20"/>
  <c r="DY14" i="20"/>
  <c r="EG14" i="20"/>
  <c r="EO14" i="20"/>
  <c r="EW14" i="20"/>
  <c r="FE14" i="20"/>
  <c r="FM14" i="20"/>
  <c r="FU14" i="20"/>
  <c r="GC14" i="20"/>
  <c r="F15" i="20"/>
  <c r="N15" i="20"/>
  <c r="V15" i="20"/>
  <c r="AD15" i="20"/>
  <c r="AL15" i="20"/>
  <c r="AT15" i="20"/>
  <c r="BB15" i="20"/>
  <c r="BJ15" i="20"/>
  <c r="BR15" i="20"/>
  <c r="BZ15" i="20"/>
  <c r="CH15" i="20"/>
  <c r="CP15" i="20"/>
  <c r="CX15" i="20"/>
  <c r="DF15" i="20"/>
  <c r="DN15" i="20"/>
  <c r="DV15" i="20"/>
  <c r="ED15" i="20"/>
  <c r="EL15" i="20"/>
  <c r="ET15" i="20"/>
  <c r="FB15" i="20"/>
  <c r="FJ15" i="20"/>
  <c r="FR15" i="20"/>
  <c r="FZ15" i="20"/>
  <c r="GH15" i="20"/>
  <c r="K16" i="20"/>
  <c r="S16" i="20"/>
  <c r="AA16" i="20"/>
  <c r="AI16" i="20"/>
  <c r="AQ16" i="20"/>
  <c r="AY16" i="20"/>
  <c r="BG16" i="20"/>
  <c r="BO16" i="20"/>
  <c r="BW16" i="20"/>
  <c r="CE16" i="20"/>
  <c r="CM16" i="20"/>
  <c r="CU16" i="20"/>
  <c r="DC16" i="20"/>
  <c r="DK16" i="20"/>
  <c r="DS16" i="20"/>
  <c r="EA16" i="20"/>
  <c r="EI16" i="20"/>
  <c r="EQ16" i="20"/>
  <c r="EY16" i="20"/>
  <c r="FG16" i="20"/>
  <c r="FO16" i="20"/>
  <c r="FW16" i="20"/>
  <c r="GE16" i="20"/>
  <c r="H17" i="20"/>
  <c r="P17" i="20"/>
  <c r="X17" i="20"/>
  <c r="AF17" i="20"/>
  <c r="AN17" i="20"/>
  <c r="AV17" i="20"/>
  <c r="BD17" i="20"/>
  <c r="BL17" i="20"/>
  <c r="BT17" i="20"/>
  <c r="CB17" i="20"/>
  <c r="CJ17" i="20"/>
  <c r="CR17" i="20"/>
  <c r="CZ17" i="20"/>
  <c r="DH17" i="20"/>
  <c r="DP17" i="20"/>
  <c r="DX17" i="20"/>
  <c r="EF17" i="20"/>
  <c r="EN17" i="20"/>
  <c r="EV17" i="20"/>
  <c r="FD17" i="20"/>
  <c r="FL17" i="20"/>
  <c r="FT17" i="20"/>
  <c r="GB17" i="20"/>
  <c r="GJ17" i="20"/>
  <c r="M18" i="20"/>
  <c r="U18" i="20"/>
  <c r="AC18" i="20"/>
  <c r="AK18" i="20"/>
  <c r="AS18" i="20"/>
  <c r="BA18" i="20"/>
  <c r="BI18" i="20"/>
  <c r="BQ18" i="20"/>
  <c r="BY18" i="20"/>
  <c r="CG18" i="20"/>
  <c r="CO18" i="20"/>
  <c r="CW18" i="20"/>
  <c r="DE18" i="20"/>
  <c r="DM18" i="20"/>
  <c r="DU18" i="20"/>
  <c r="EC18" i="20"/>
  <c r="EK18" i="20"/>
  <c r="ES18" i="20"/>
  <c r="FA18" i="20"/>
  <c r="FI18" i="20"/>
  <c r="FQ18" i="20"/>
  <c r="FY18" i="20"/>
  <c r="GG18" i="20"/>
  <c r="J19" i="20"/>
  <c r="R19" i="20"/>
  <c r="Z19" i="20"/>
  <c r="AH19" i="20"/>
  <c r="AP19" i="20"/>
  <c r="AX19" i="20"/>
  <c r="BF19" i="20"/>
  <c r="BN19" i="20"/>
  <c r="BV19" i="20"/>
  <c r="CD19" i="20"/>
  <c r="CL19" i="20"/>
  <c r="CT19" i="20"/>
  <c r="DB19" i="20"/>
  <c r="DJ19" i="20"/>
  <c r="DR19" i="20"/>
  <c r="DZ19" i="20"/>
  <c r="EH19" i="20"/>
  <c r="EP19" i="20"/>
  <c r="EX19" i="20"/>
  <c r="FF19" i="20"/>
  <c r="FN19" i="20"/>
  <c r="FV19" i="20"/>
  <c r="GD19" i="20"/>
  <c r="G20" i="20"/>
  <c r="O20" i="20"/>
  <c r="W20" i="20"/>
  <c r="AE20" i="20"/>
  <c r="AM20" i="20"/>
  <c r="AU20" i="20"/>
  <c r="BC20" i="20"/>
  <c r="BK20" i="20"/>
  <c r="BS20" i="20"/>
  <c r="CA20" i="20"/>
  <c r="CI20" i="20"/>
  <c r="CQ20" i="20"/>
  <c r="CY20" i="20"/>
  <c r="DG20" i="20"/>
  <c r="DO20" i="20"/>
  <c r="DW20" i="20"/>
  <c r="EE20" i="20"/>
  <c r="EM20" i="20"/>
  <c r="EU20" i="20"/>
  <c r="FC20" i="20"/>
  <c r="FK20" i="20"/>
  <c r="FS20" i="20"/>
  <c r="GA20" i="20"/>
  <c r="GI20" i="20"/>
  <c r="L21" i="20"/>
  <c r="T21" i="20"/>
  <c r="AB21" i="20"/>
  <c r="AJ21" i="20"/>
  <c r="AS21" i="20"/>
  <c r="BK21" i="20"/>
  <c r="CE21" i="20"/>
  <c r="DA21" i="20"/>
  <c r="DW21" i="20"/>
  <c r="EQ21" i="20"/>
  <c r="FM21" i="20"/>
  <c r="AB22" i="20"/>
  <c r="CN22" i="20"/>
  <c r="EZ22" i="20"/>
  <c r="AG25" i="20"/>
  <c r="CS25" i="20"/>
  <c r="FE25" i="20"/>
  <c r="AL26" i="20"/>
  <c r="CX26" i="20"/>
  <c r="FJ26" i="20"/>
  <c r="AQ27" i="20"/>
  <c r="DC27" i="20"/>
  <c r="FO27" i="20"/>
  <c r="AV28" i="20"/>
  <c r="DH28" i="20"/>
  <c r="FT28" i="20"/>
  <c r="BA29" i="20"/>
  <c r="DM29" i="20"/>
  <c r="FY29" i="20"/>
  <c r="BF30" i="20"/>
  <c r="DR30" i="20"/>
  <c r="GD30" i="20"/>
  <c r="BK31" i="20"/>
  <c r="DW31" i="20"/>
  <c r="GI31" i="20"/>
  <c r="BP32" i="20"/>
  <c r="EB32" i="20"/>
  <c r="I33" i="20"/>
  <c r="BU33" i="20"/>
  <c r="EG33" i="20"/>
  <c r="S45" i="20"/>
  <c r="CE45" i="20"/>
  <c r="EQ45" i="20"/>
  <c r="X46" i="20"/>
  <c r="CJ46" i="20"/>
  <c r="EV46" i="20"/>
  <c r="EB48" i="20"/>
  <c r="AN21" i="20"/>
  <c r="AV21" i="20"/>
  <c r="BD21" i="20"/>
  <c r="BL21" i="20"/>
  <c r="BT21" i="20"/>
  <c r="CB21" i="20"/>
  <c r="CJ21" i="20"/>
  <c r="CR21" i="20"/>
  <c r="CZ21" i="20"/>
  <c r="DH21" i="20"/>
  <c r="DP21" i="20"/>
  <c r="DX21" i="20"/>
  <c r="EF21" i="20"/>
  <c r="EN21" i="20"/>
  <c r="EV21" i="20"/>
  <c r="FD21" i="20"/>
  <c r="FL21" i="20"/>
  <c r="FT21" i="20"/>
  <c r="GB21" i="20"/>
  <c r="GJ21" i="20"/>
  <c r="M22" i="20"/>
  <c r="U22" i="20"/>
  <c r="AC22" i="20"/>
  <c r="AK22" i="20"/>
  <c r="AS22" i="20"/>
  <c r="BA22" i="20"/>
  <c r="BI22" i="20"/>
  <c r="BQ22" i="20"/>
  <c r="BY22" i="20"/>
  <c r="CG22" i="20"/>
  <c r="CO22" i="20"/>
  <c r="CW22" i="20"/>
  <c r="DE22" i="20"/>
  <c r="DM22" i="20"/>
  <c r="DU22" i="20"/>
  <c r="EC22" i="20"/>
  <c r="EK22" i="20"/>
  <c r="ES22" i="20"/>
  <c r="FA22" i="20"/>
  <c r="FI22" i="20"/>
  <c r="FQ22" i="20"/>
  <c r="FY22" i="20"/>
  <c r="GG22" i="20"/>
  <c r="J25" i="20"/>
  <c r="R25" i="20"/>
  <c r="Z25" i="20"/>
  <c r="AH25" i="20"/>
  <c r="AP25" i="20"/>
  <c r="AX25" i="20"/>
  <c r="BF25" i="20"/>
  <c r="BN25" i="20"/>
  <c r="BV25" i="20"/>
  <c r="CD25" i="20"/>
  <c r="CL25" i="20"/>
  <c r="CT25" i="20"/>
  <c r="DB25" i="20"/>
  <c r="DJ25" i="20"/>
  <c r="DR25" i="20"/>
  <c r="DZ25" i="20"/>
  <c r="EH25" i="20"/>
  <c r="EP25" i="20"/>
  <c r="EX25" i="20"/>
  <c r="FF25" i="20"/>
  <c r="FN25" i="20"/>
  <c r="FV25" i="20"/>
  <c r="GD25" i="20"/>
  <c r="G26" i="20"/>
  <c r="O26" i="20"/>
  <c r="W26" i="20"/>
  <c r="AE26" i="20"/>
  <c r="AM26" i="20"/>
  <c r="AU26" i="20"/>
  <c r="BC26" i="20"/>
  <c r="BK26" i="20"/>
  <c r="BS26" i="20"/>
  <c r="CA26" i="20"/>
  <c r="CI26" i="20"/>
  <c r="CQ26" i="20"/>
  <c r="CY26" i="20"/>
  <c r="DG26" i="20"/>
  <c r="DO26" i="20"/>
  <c r="DW26" i="20"/>
  <c r="EE26" i="20"/>
  <c r="EM26" i="20"/>
  <c r="EU26" i="20"/>
  <c r="FC26" i="20"/>
  <c r="FK26" i="20"/>
  <c r="FS26" i="20"/>
  <c r="GA26" i="20"/>
  <c r="GI26" i="20"/>
  <c r="L27" i="20"/>
  <c r="T27" i="20"/>
  <c r="AB27" i="20"/>
  <c r="AJ27" i="20"/>
  <c r="AR27" i="20"/>
  <c r="AZ27" i="20"/>
  <c r="BH27" i="20"/>
  <c r="BP27" i="20"/>
  <c r="BX27" i="20"/>
  <c r="CF27" i="20"/>
  <c r="CN27" i="20"/>
  <c r="CV27" i="20"/>
  <c r="DD27" i="20"/>
  <c r="DL27" i="20"/>
  <c r="DT27" i="20"/>
  <c r="EB27" i="20"/>
  <c r="EJ27" i="20"/>
  <c r="ER27" i="20"/>
  <c r="EZ27" i="20"/>
  <c r="FH27" i="20"/>
  <c r="FP27" i="20"/>
  <c r="FX27" i="20"/>
  <c r="GF27" i="20"/>
  <c r="I28" i="20"/>
  <c r="Q28" i="20"/>
  <c r="Y28" i="20"/>
  <c r="AG28" i="20"/>
  <c r="AO28" i="20"/>
  <c r="AW28" i="20"/>
  <c r="BE28" i="20"/>
  <c r="BM28" i="20"/>
  <c r="BU28" i="20"/>
  <c r="CC28" i="20"/>
  <c r="CK28" i="20"/>
  <c r="CS28" i="20"/>
  <c r="DA28" i="20"/>
  <c r="DI28" i="20"/>
  <c r="DQ28" i="20"/>
  <c r="DY28" i="20"/>
  <c r="EG28" i="20"/>
  <c r="EO28" i="20"/>
  <c r="EW28" i="20"/>
  <c r="FE28" i="20"/>
  <c r="FM28" i="20"/>
  <c r="FU28" i="20"/>
  <c r="GC28" i="20"/>
  <c r="F29" i="20"/>
  <c r="N29" i="20"/>
  <c r="V29" i="20"/>
  <c r="AD29" i="20"/>
  <c r="AL29" i="20"/>
  <c r="AT29" i="20"/>
  <c r="BB29" i="20"/>
  <c r="BJ29" i="20"/>
  <c r="BR29" i="20"/>
  <c r="BZ29" i="20"/>
  <c r="CH29" i="20"/>
  <c r="CP29" i="20"/>
  <c r="CX29" i="20"/>
  <c r="DF29" i="20"/>
  <c r="DN29" i="20"/>
  <c r="DV29" i="20"/>
  <c r="ED29" i="20"/>
  <c r="EL29" i="20"/>
  <c r="ET29" i="20"/>
  <c r="FB29" i="20"/>
  <c r="FJ29" i="20"/>
  <c r="FR29" i="20"/>
  <c r="FZ29" i="20"/>
  <c r="GH29" i="20"/>
  <c r="K30" i="20"/>
  <c r="S30" i="20"/>
  <c r="AA30" i="20"/>
  <c r="AI30" i="20"/>
  <c r="AQ30" i="20"/>
  <c r="AY30" i="20"/>
  <c r="BG30" i="20"/>
  <c r="BO30" i="20"/>
  <c r="BW30" i="20"/>
  <c r="CE30" i="20"/>
  <c r="CM30" i="20"/>
  <c r="CU30" i="20"/>
  <c r="DC30" i="20"/>
  <c r="DK30" i="20"/>
  <c r="DS30" i="20"/>
  <c r="EA30" i="20"/>
  <c r="EI30" i="20"/>
  <c r="EQ30" i="20"/>
  <c r="EY30" i="20"/>
  <c r="FG30" i="20"/>
  <c r="FO30" i="20"/>
  <c r="FW30" i="20"/>
  <c r="GE30" i="20"/>
  <c r="H31" i="20"/>
  <c r="P31" i="20"/>
  <c r="X31" i="20"/>
  <c r="AF31" i="20"/>
  <c r="AN31" i="20"/>
  <c r="AV31" i="20"/>
  <c r="BD31" i="20"/>
  <c r="BL31" i="20"/>
  <c r="BT31" i="20"/>
  <c r="CB31" i="20"/>
  <c r="CJ31" i="20"/>
  <c r="CR31" i="20"/>
  <c r="CZ31" i="20"/>
  <c r="DH31" i="20"/>
  <c r="DP31" i="20"/>
  <c r="DX31" i="20"/>
  <c r="EF31" i="20"/>
  <c r="EN31" i="20"/>
  <c r="EV31" i="20"/>
  <c r="FD31" i="20"/>
  <c r="FL31" i="20"/>
  <c r="FT31" i="20"/>
  <c r="GB31" i="20"/>
  <c r="GJ31" i="20"/>
  <c r="M32" i="20"/>
  <c r="U32" i="20"/>
  <c r="AC32" i="20"/>
  <c r="AK32" i="20"/>
  <c r="AS32" i="20"/>
  <c r="BA32" i="20"/>
  <c r="BI32" i="20"/>
  <c r="BQ32" i="20"/>
  <c r="BY32" i="20"/>
  <c r="CG32" i="20"/>
  <c r="CO32" i="20"/>
  <c r="CW32" i="20"/>
  <c r="DE32" i="20"/>
  <c r="DM32" i="20"/>
  <c r="DU32" i="20"/>
  <c r="EC32" i="20"/>
  <c r="EK32" i="20"/>
  <c r="ES32" i="20"/>
  <c r="FA32" i="20"/>
  <c r="FI32" i="20"/>
  <c r="FQ32" i="20"/>
  <c r="FY32" i="20"/>
  <c r="GG32" i="20"/>
  <c r="J33" i="20"/>
  <c r="R33" i="20"/>
  <c r="Z33" i="20"/>
  <c r="AH33" i="20"/>
  <c r="AP33" i="20"/>
  <c r="AX33" i="20"/>
  <c r="BF33" i="20"/>
  <c r="BN33" i="20"/>
  <c r="BV33" i="20"/>
  <c r="CD33" i="20"/>
  <c r="CL33" i="20"/>
  <c r="CT33" i="20"/>
  <c r="DB33" i="20"/>
  <c r="DJ33" i="20"/>
  <c r="DR33" i="20"/>
  <c r="DZ33" i="20"/>
  <c r="EH33" i="20"/>
  <c r="EP33" i="20"/>
  <c r="EX33" i="20"/>
  <c r="FF33" i="20"/>
  <c r="FN33" i="20"/>
  <c r="FV33" i="20"/>
  <c r="GD33" i="20"/>
  <c r="L45" i="20"/>
  <c r="T45" i="20"/>
  <c r="AB45" i="20"/>
  <c r="AJ45" i="20"/>
  <c r="AR45" i="20"/>
  <c r="AZ45" i="20"/>
  <c r="BH45" i="20"/>
  <c r="BP45" i="20"/>
  <c r="BX45" i="20"/>
  <c r="CF45" i="20"/>
  <c r="CN45" i="20"/>
  <c r="CV45" i="20"/>
  <c r="DD45" i="20"/>
  <c r="DL45" i="20"/>
  <c r="DT45" i="20"/>
  <c r="EB45" i="20"/>
  <c r="EJ45" i="20"/>
  <c r="ER45" i="20"/>
  <c r="EZ45" i="20"/>
  <c r="FH45" i="20"/>
  <c r="FP45" i="20"/>
  <c r="FX45" i="20"/>
  <c r="GF45" i="20"/>
  <c r="I46" i="20"/>
  <c r="Q46" i="20"/>
  <c r="Y46" i="20"/>
  <c r="AG46" i="20"/>
  <c r="AO46" i="20"/>
  <c r="AW46" i="20"/>
  <c r="BE46" i="20"/>
  <c r="BM46" i="20"/>
  <c r="BU46" i="20"/>
  <c r="CC46" i="20"/>
  <c r="CK46" i="20"/>
  <c r="CS46" i="20"/>
  <c r="DA46" i="20"/>
  <c r="DI46" i="20"/>
  <c r="DQ46" i="20"/>
  <c r="DY46" i="20"/>
  <c r="EG46" i="20"/>
  <c r="EO46" i="20"/>
  <c r="EW46" i="20"/>
  <c r="FM46" i="20"/>
  <c r="GI46" i="20"/>
  <c r="W47" i="20"/>
  <c r="BS47" i="20"/>
  <c r="EE47" i="20"/>
  <c r="L48" i="20"/>
  <c r="BX48" i="20"/>
  <c r="EJ48" i="20"/>
  <c r="O65" i="20"/>
  <c r="CA65" i="20"/>
  <c r="EM65" i="20"/>
  <c r="AJ66" i="20"/>
  <c r="GC21" i="20"/>
  <c r="F22" i="20"/>
  <c r="N22" i="20"/>
  <c r="V22" i="20"/>
  <c r="AD22" i="20"/>
  <c r="AL22" i="20"/>
  <c r="AT22" i="20"/>
  <c r="BB22" i="20"/>
  <c r="BJ22" i="20"/>
  <c r="BR22" i="20"/>
  <c r="BZ22" i="20"/>
  <c r="CH22" i="20"/>
  <c r="CP22" i="20"/>
  <c r="CX22" i="20"/>
  <c r="DF22" i="20"/>
  <c r="DN22" i="20"/>
  <c r="DV22" i="20"/>
  <c r="ED22" i="20"/>
  <c r="EL22" i="20"/>
  <c r="ET22" i="20"/>
  <c r="FB22" i="20"/>
  <c r="FJ22" i="20"/>
  <c r="FR22" i="20"/>
  <c r="FZ22" i="20"/>
  <c r="GH22" i="20"/>
  <c r="K25" i="20"/>
  <c r="S25" i="20"/>
  <c r="AA25" i="20"/>
  <c r="AI25" i="20"/>
  <c r="AQ25" i="20"/>
  <c r="AY25" i="20"/>
  <c r="BG25" i="20"/>
  <c r="BO25" i="20"/>
  <c r="BW25" i="20"/>
  <c r="CE25" i="20"/>
  <c r="CM25" i="20"/>
  <c r="CU25" i="20"/>
  <c r="DC25" i="20"/>
  <c r="DK25" i="20"/>
  <c r="DS25" i="20"/>
  <c r="EA25" i="20"/>
  <c r="EI25" i="20"/>
  <c r="EQ25" i="20"/>
  <c r="EY25" i="20"/>
  <c r="FG25" i="20"/>
  <c r="FO25" i="20"/>
  <c r="FW25" i="20"/>
  <c r="GE25" i="20"/>
  <c r="H26" i="20"/>
  <c r="P26" i="20"/>
  <c r="X26" i="20"/>
  <c r="AF26" i="20"/>
  <c r="AN26" i="20"/>
  <c r="AV26" i="20"/>
  <c r="BD26" i="20"/>
  <c r="BL26" i="20"/>
  <c r="BT26" i="20"/>
  <c r="CB26" i="20"/>
  <c r="CJ26" i="20"/>
  <c r="CR26" i="20"/>
  <c r="CZ26" i="20"/>
  <c r="DH26" i="20"/>
  <c r="DP26" i="20"/>
  <c r="DX26" i="20"/>
  <c r="EF26" i="20"/>
  <c r="EN26" i="20"/>
  <c r="EV26" i="20"/>
  <c r="FD26" i="20"/>
  <c r="FL26" i="20"/>
  <c r="FT26" i="20"/>
  <c r="GB26" i="20"/>
  <c r="GJ26" i="20"/>
  <c r="M27" i="20"/>
  <c r="U27" i="20"/>
  <c r="AC27" i="20"/>
  <c r="AK27" i="20"/>
  <c r="AS27" i="20"/>
  <c r="BA27" i="20"/>
  <c r="BI27" i="20"/>
  <c r="BQ27" i="20"/>
  <c r="BY27" i="20"/>
  <c r="CG27" i="20"/>
  <c r="CO27" i="20"/>
  <c r="CW27" i="20"/>
  <c r="DE27" i="20"/>
  <c r="DM27" i="20"/>
  <c r="DU27" i="20"/>
  <c r="EC27" i="20"/>
  <c r="EK27" i="20"/>
  <c r="ES27" i="20"/>
  <c r="FA27" i="20"/>
  <c r="FI27" i="20"/>
  <c r="FQ27" i="20"/>
  <c r="FY27" i="20"/>
  <c r="GG27" i="20"/>
  <c r="J28" i="20"/>
  <c r="R28" i="20"/>
  <c r="Z28" i="20"/>
  <c r="AH28" i="20"/>
  <c r="AP28" i="20"/>
  <c r="AX28" i="20"/>
  <c r="BF28" i="20"/>
  <c r="BN28" i="20"/>
  <c r="BV28" i="20"/>
  <c r="CD28" i="20"/>
  <c r="CL28" i="20"/>
  <c r="CT28" i="20"/>
  <c r="DB28" i="20"/>
  <c r="DJ28" i="20"/>
  <c r="DR28" i="20"/>
  <c r="DZ28" i="20"/>
  <c r="EH28" i="20"/>
  <c r="EP28" i="20"/>
  <c r="EX28" i="20"/>
  <c r="FF28" i="20"/>
  <c r="FN28" i="20"/>
  <c r="FV28" i="20"/>
  <c r="GD28" i="20"/>
  <c r="G29" i="20"/>
  <c r="O29" i="20"/>
  <c r="W29" i="20"/>
  <c r="AE29" i="20"/>
  <c r="AM29" i="20"/>
  <c r="AU29" i="20"/>
  <c r="BC29" i="20"/>
  <c r="BK29" i="20"/>
  <c r="BS29" i="20"/>
  <c r="CA29" i="20"/>
  <c r="CI29" i="20"/>
  <c r="CQ29" i="20"/>
  <c r="CY29" i="20"/>
  <c r="DG29" i="20"/>
  <c r="DO29" i="20"/>
  <c r="DW29" i="20"/>
  <c r="EE29" i="20"/>
  <c r="EM29" i="20"/>
  <c r="EU29" i="20"/>
  <c r="FC29" i="20"/>
  <c r="FK29" i="20"/>
  <c r="FS29" i="20"/>
  <c r="GA29" i="20"/>
  <c r="GI29" i="20"/>
  <c r="L30" i="20"/>
  <c r="T30" i="20"/>
  <c r="AB30" i="20"/>
  <c r="AJ30" i="20"/>
  <c r="AR30" i="20"/>
  <c r="AZ30" i="20"/>
  <c r="BH30" i="20"/>
  <c r="BP30" i="20"/>
  <c r="BX30" i="20"/>
  <c r="CF30" i="20"/>
  <c r="CN30" i="20"/>
  <c r="CV30" i="20"/>
  <c r="DD30" i="20"/>
  <c r="DL30" i="20"/>
  <c r="DT30" i="20"/>
  <c r="EB30" i="20"/>
  <c r="EJ30" i="20"/>
  <c r="ER30" i="20"/>
  <c r="EZ30" i="20"/>
  <c r="FH30" i="20"/>
  <c r="FP30" i="20"/>
  <c r="FX30" i="20"/>
  <c r="GF30" i="20"/>
  <c r="I31" i="20"/>
  <c r="Q31" i="20"/>
  <c r="Y31" i="20"/>
  <c r="AG31" i="20"/>
  <c r="AO31" i="20"/>
  <c r="AW31" i="20"/>
  <c r="BE31" i="20"/>
  <c r="BM31" i="20"/>
  <c r="BU31" i="20"/>
  <c r="CC31" i="20"/>
  <c r="CK31" i="20"/>
  <c r="CS31" i="20"/>
  <c r="DA31" i="20"/>
  <c r="DI31" i="20"/>
  <c r="DQ31" i="20"/>
  <c r="DY31" i="20"/>
  <c r="EG31" i="20"/>
  <c r="EO31" i="20"/>
  <c r="EW31" i="20"/>
  <c r="FE31" i="20"/>
  <c r="FM31" i="20"/>
  <c r="FU31" i="20"/>
  <c r="GC31" i="20"/>
  <c r="F32" i="20"/>
  <c r="N32" i="20"/>
  <c r="V32" i="20"/>
  <c r="AD32" i="20"/>
  <c r="AL32" i="20"/>
  <c r="AT32" i="20"/>
  <c r="BB32" i="20"/>
  <c r="BJ32" i="20"/>
  <c r="BR32" i="20"/>
  <c r="BZ32" i="20"/>
  <c r="CH32" i="20"/>
  <c r="CP32" i="20"/>
  <c r="CX32" i="20"/>
  <c r="DF32" i="20"/>
  <c r="DN32" i="20"/>
  <c r="DV32" i="20"/>
  <c r="ED32" i="20"/>
  <c r="EL32" i="20"/>
  <c r="ET32" i="20"/>
  <c r="FB32" i="20"/>
  <c r="FJ32" i="20"/>
  <c r="FR32" i="20"/>
  <c r="FZ32" i="20"/>
  <c r="GH32" i="20"/>
  <c r="K33" i="20"/>
  <c r="S33" i="20"/>
  <c r="AA33" i="20"/>
  <c r="AI33" i="20"/>
  <c r="AQ33" i="20"/>
  <c r="AY33" i="20"/>
  <c r="BG33" i="20"/>
  <c r="BO33" i="20"/>
  <c r="BW33" i="20"/>
  <c r="CE33" i="20"/>
  <c r="CM33" i="20"/>
  <c r="CU33" i="20"/>
  <c r="DC33" i="20"/>
  <c r="DK33" i="20"/>
  <c r="DS33" i="20"/>
  <c r="EA33" i="20"/>
  <c r="EI33" i="20"/>
  <c r="EQ33" i="20"/>
  <c r="EY33" i="20"/>
  <c r="FG33" i="20"/>
  <c r="FO33" i="20"/>
  <c r="FW33" i="20"/>
  <c r="GE33" i="20"/>
  <c r="M45" i="20"/>
  <c r="U45" i="20"/>
  <c r="AC45" i="20"/>
  <c r="AK45" i="20"/>
  <c r="AS45" i="20"/>
  <c r="BA45" i="20"/>
  <c r="BI45" i="20"/>
  <c r="BQ45" i="20"/>
  <c r="BY45" i="20"/>
  <c r="CG44" i="20"/>
  <c r="CG45" i="20"/>
  <c r="CO45" i="20"/>
  <c r="CW45" i="20"/>
  <c r="DE45" i="20"/>
  <c r="DM45" i="20"/>
  <c r="DU45" i="20"/>
  <c r="EC45" i="20"/>
  <c r="EK45" i="20"/>
  <c r="ES45" i="20"/>
  <c r="FA45" i="20"/>
  <c r="FI45" i="20"/>
  <c r="FQ45" i="20"/>
  <c r="FY45" i="20"/>
  <c r="GG45" i="20"/>
  <c r="J46" i="20"/>
  <c r="R46" i="20"/>
  <c r="Z46" i="20"/>
  <c r="AH46" i="20"/>
  <c r="AP46" i="20"/>
  <c r="AX46" i="20"/>
  <c r="BF46" i="20"/>
  <c r="BN46" i="20"/>
  <c r="BV46" i="20"/>
  <c r="CD46" i="20"/>
  <c r="CL46" i="20"/>
  <c r="CT46" i="20"/>
  <c r="DB46" i="20"/>
  <c r="DJ46" i="20"/>
  <c r="DR46" i="20"/>
  <c r="DZ46" i="20"/>
  <c r="EH46" i="20"/>
  <c r="EP46" i="20"/>
  <c r="EX46" i="20"/>
  <c r="FN46" i="20"/>
  <c r="F47" i="20"/>
  <c r="AB47" i="20"/>
  <c r="CA47" i="20"/>
  <c r="EM47" i="20"/>
  <c r="T48" i="20"/>
  <c r="CF48" i="20"/>
  <c r="ER48" i="20"/>
  <c r="W65" i="20"/>
  <c r="CI65" i="20"/>
  <c r="EU65" i="20"/>
  <c r="BC66" i="20"/>
  <c r="BA73" i="20"/>
  <c r="AX21" i="20"/>
  <c r="BF21" i="20"/>
  <c r="BN21" i="20"/>
  <c r="BV21" i="20"/>
  <c r="CD21" i="20"/>
  <c r="CL21" i="20"/>
  <c r="CT21" i="20"/>
  <c r="DB21" i="20"/>
  <c r="DJ21" i="20"/>
  <c r="DR21" i="20"/>
  <c r="DZ21" i="20"/>
  <c r="EH21" i="20"/>
  <c r="EP21" i="20"/>
  <c r="EX21" i="20"/>
  <c r="FF21" i="20"/>
  <c r="FN21" i="20"/>
  <c r="FV21" i="20"/>
  <c r="GD21" i="20"/>
  <c r="G22" i="20"/>
  <c r="O22" i="20"/>
  <c r="W22" i="20"/>
  <c r="AE22" i="20"/>
  <c r="AM22" i="20"/>
  <c r="AU22" i="20"/>
  <c r="BC22" i="20"/>
  <c r="BK22" i="20"/>
  <c r="BS22" i="20"/>
  <c r="CA22" i="20"/>
  <c r="CI22" i="20"/>
  <c r="CQ22" i="20"/>
  <c r="CY22" i="20"/>
  <c r="DG22" i="20"/>
  <c r="DO22" i="20"/>
  <c r="DW22" i="20"/>
  <c r="EE22" i="20"/>
  <c r="EM22" i="20"/>
  <c r="EU22" i="20"/>
  <c r="FC22" i="20"/>
  <c r="FK22" i="20"/>
  <c r="FS22" i="20"/>
  <c r="GA22" i="20"/>
  <c r="GI22" i="20"/>
  <c r="L25" i="20"/>
  <c r="T25" i="20"/>
  <c r="AB25" i="20"/>
  <c r="AJ25" i="20"/>
  <c r="AR25" i="20"/>
  <c r="AZ25" i="20"/>
  <c r="BH25" i="20"/>
  <c r="BP25" i="20"/>
  <c r="BX25" i="20"/>
  <c r="CF25" i="20"/>
  <c r="CN25" i="20"/>
  <c r="CV25" i="20"/>
  <c r="DD25" i="20"/>
  <c r="DL25" i="20"/>
  <c r="DT25" i="20"/>
  <c r="EB25" i="20"/>
  <c r="EJ25" i="20"/>
  <c r="ER25" i="20"/>
  <c r="EZ25" i="20"/>
  <c r="FH25" i="20"/>
  <c r="FP25" i="20"/>
  <c r="FX25" i="20"/>
  <c r="GF25" i="20"/>
  <c r="I26" i="20"/>
  <c r="Q26" i="20"/>
  <c r="Y26" i="20"/>
  <c r="AG26" i="20"/>
  <c r="AO26" i="20"/>
  <c r="AW26" i="20"/>
  <c r="BE26" i="20"/>
  <c r="BM26" i="20"/>
  <c r="BU26" i="20"/>
  <c r="CC26" i="20"/>
  <c r="CK26" i="20"/>
  <c r="CS26" i="20"/>
  <c r="DA26" i="20"/>
  <c r="DI26" i="20"/>
  <c r="DQ26" i="20"/>
  <c r="DY26" i="20"/>
  <c r="EG26" i="20"/>
  <c r="EO26" i="20"/>
  <c r="EW26" i="20"/>
  <c r="FE26" i="20"/>
  <c r="FM26" i="20"/>
  <c r="FU26" i="20"/>
  <c r="GC26" i="20"/>
  <c r="F27" i="20"/>
  <c r="N27" i="20"/>
  <c r="V27" i="20"/>
  <c r="AD27" i="20"/>
  <c r="AL27" i="20"/>
  <c r="AT27" i="20"/>
  <c r="BB27" i="20"/>
  <c r="BJ27" i="20"/>
  <c r="BR27" i="20"/>
  <c r="BZ27" i="20"/>
  <c r="CH27" i="20"/>
  <c r="CP27" i="20"/>
  <c r="CX27" i="20"/>
  <c r="DF27" i="20"/>
  <c r="DN27" i="20"/>
  <c r="DV27" i="20"/>
  <c r="ED27" i="20"/>
  <c r="EL27" i="20"/>
  <c r="ET27" i="20"/>
  <c r="FB27" i="20"/>
  <c r="FJ27" i="20"/>
  <c r="FR27" i="20"/>
  <c r="FZ27" i="20"/>
  <c r="GH27" i="20"/>
  <c r="K28" i="20"/>
  <c r="S28" i="20"/>
  <c r="AA28" i="20"/>
  <c r="AI28" i="20"/>
  <c r="AQ28" i="20"/>
  <c r="AY28" i="20"/>
  <c r="BG28" i="20"/>
  <c r="BO28" i="20"/>
  <c r="BW28" i="20"/>
  <c r="CE28" i="20"/>
  <c r="CM28" i="20"/>
  <c r="CU28" i="20"/>
  <c r="DC28" i="20"/>
  <c r="DK28" i="20"/>
  <c r="DS28" i="20"/>
  <c r="EA28" i="20"/>
  <c r="EI28" i="20"/>
  <c r="EQ28" i="20"/>
  <c r="EY28" i="20"/>
  <c r="FG28" i="20"/>
  <c r="FO28" i="20"/>
  <c r="FW28" i="20"/>
  <c r="GE28" i="20"/>
  <c r="H29" i="20"/>
  <c r="P29" i="20"/>
  <c r="X29" i="20"/>
  <c r="AF29" i="20"/>
  <c r="AN29" i="20"/>
  <c r="AV29" i="20"/>
  <c r="BD29" i="20"/>
  <c r="BL29" i="20"/>
  <c r="BT29" i="20"/>
  <c r="CB29" i="20"/>
  <c r="CJ29" i="20"/>
  <c r="CR29" i="20"/>
  <c r="CZ29" i="20"/>
  <c r="DH29" i="20"/>
  <c r="DP29" i="20"/>
  <c r="DX29" i="20"/>
  <c r="EF29" i="20"/>
  <c r="EN29" i="20"/>
  <c r="EV29" i="20"/>
  <c r="FD29" i="20"/>
  <c r="FL29" i="20"/>
  <c r="FT29" i="20"/>
  <c r="GB29" i="20"/>
  <c r="GJ29" i="20"/>
  <c r="M30" i="20"/>
  <c r="U30" i="20"/>
  <c r="AC30" i="20"/>
  <c r="AK30" i="20"/>
  <c r="AS30" i="20"/>
  <c r="BA30" i="20"/>
  <c r="BI30" i="20"/>
  <c r="BQ30" i="20"/>
  <c r="BY30" i="20"/>
  <c r="CG30" i="20"/>
  <c r="CO30" i="20"/>
  <c r="CW30" i="20"/>
  <c r="DE30" i="20"/>
  <c r="DM30" i="20"/>
  <c r="DU30" i="20"/>
  <c r="EC30" i="20"/>
  <c r="EK30" i="20"/>
  <c r="ES30" i="20"/>
  <c r="FA30" i="20"/>
  <c r="FI30" i="20"/>
  <c r="FQ30" i="20"/>
  <c r="FY30" i="20"/>
  <c r="GG30" i="20"/>
  <c r="J31" i="20"/>
  <c r="R31" i="20"/>
  <c r="Z31" i="20"/>
  <c r="AH31" i="20"/>
  <c r="AP31" i="20"/>
  <c r="AX31" i="20"/>
  <c r="BF31" i="20"/>
  <c r="BN31" i="20"/>
  <c r="BV31" i="20"/>
  <c r="CD31" i="20"/>
  <c r="CL31" i="20"/>
  <c r="CT31" i="20"/>
  <c r="DB31" i="20"/>
  <c r="DJ31" i="20"/>
  <c r="DR31" i="20"/>
  <c r="DZ31" i="20"/>
  <c r="EH31" i="20"/>
  <c r="EP31" i="20"/>
  <c r="EX31" i="20"/>
  <c r="FF31" i="20"/>
  <c r="FN31" i="20"/>
  <c r="FV31" i="20"/>
  <c r="GD31" i="20"/>
  <c r="G32" i="20"/>
  <c r="O32" i="20"/>
  <c r="W32" i="20"/>
  <c r="AE32" i="20"/>
  <c r="AM32" i="20"/>
  <c r="AU32" i="20"/>
  <c r="BC32" i="20"/>
  <c r="BK32" i="20"/>
  <c r="BS32" i="20"/>
  <c r="CA32" i="20"/>
  <c r="CI32" i="20"/>
  <c r="CQ32" i="20"/>
  <c r="CY32" i="20"/>
  <c r="DG32" i="20"/>
  <c r="DO32" i="20"/>
  <c r="DW32" i="20"/>
  <c r="EE32" i="20"/>
  <c r="EM32" i="20"/>
  <c r="EU32" i="20"/>
  <c r="FC32" i="20"/>
  <c r="FK32" i="20"/>
  <c r="FS32" i="20"/>
  <c r="GA32" i="20"/>
  <c r="GI32" i="20"/>
  <c r="L33" i="20"/>
  <c r="T33" i="20"/>
  <c r="AB33" i="20"/>
  <c r="AJ33" i="20"/>
  <c r="AR33" i="20"/>
  <c r="AZ33" i="20"/>
  <c r="BH33" i="20"/>
  <c r="BP33" i="20"/>
  <c r="BX33" i="20"/>
  <c r="CF33" i="20"/>
  <c r="CN33" i="20"/>
  <c r="CV33" i="20"/>
  <c r="DD33" i="20"/>
  <c r="DL33" i="20"/>
  <c r="DT33" i="20"/>
  <c r="EB33" i="20"/>
  <c r="EJ33" i="20"/>
  <c r="ER33" i="20"/>
  <c r="EZ33" i="20"/>
  <c r="FH33" i="20"/>
  <c r="FP33" i="20"/>
  <c r="FX33" i="20"/>
  <c r="GF33" i="20"/>
  <c r="CK44" i="20"/>
  <c r="F45" i="20"/>
  <c r="N45" i="20"/>
  <c r="V45" i="20"/>
  <c r="AD45" i="20"/>
  <c r="AL45" i="20"/>
  <c r="AT45" i="20"/>
  <c r="BB45" i="20"/>
  <c r="BJ45" i="20"/>
  <c r="BR45" i="20"/>
  <c r="BZ45" i="20"/>
  <c r="CH45" i="20"/>
  <c r="CP45" i="20"/>
  <c r="CX45" i="20"/>
  <c r="DF45" i="20"/>
  <c r="DN45" i="20"/>
  <c r="DV45" i="20"/>
  <c r="ED45" i="20"/>
  <c r="EL45" i="20"/>
  <c r="ET45" i="20"/>
  <c r="FB45" i="20"/>
  <c r="FJ45" i="20"/>
  <c r="FR45" i="20"/>
  <c r="FZ45" i="20"/>
  <c r="GH45" i="20"/>
  <c r="K46" i="20"/>
  <c r="S46" i="20"/>
  <c r="AA46" i="20"/>
  <c r="AI46" i="20"/>
  <c r="AQ46" i="20"/>
  <c r="AY46" i="20"/>
  <c r="BG46" i="20"/>
  <c r="BO46" i="20"/>
  <c r="BW46" i="20"/>
  <c r="CE46" i="20"/>
  <c r="CM46" i="20"/>
  <c r="CU46" i="20"/>
  <c r="DC46" i="20"/>
  <c r="DK46" i="20"/>
  <c r="DS46" i="20"/>
  <c r="EA46" i="20"/>
  <c r="EI46" i="20"/>
  <c r="EQ46" i="20"/>
  <c r="EY46" i="20"/>
  <c r="FS46" i="20"/>
  <c r="G47" i="20"/>
  <c r="AD47" i="20"/>
  <c r="CI47" i="20"/>
  <c r="EU47" i="20"/>
  <c r="AB48" i="20"/>
  <c r="CN48" i="20"/>
  <c r="EZ48" i="20"/>
  <c r="CS44" i="20"/>
  <c r="AE65" i="20"/>
  <c r="CQ65" i="20"/>
  <c r="FC65" i="20"/>
  <c r="BY66" i="20"/>
  <c r="DM73" i="20"/>
  <c r="FW21" i="20"/>
  <c r="GE21" i="20"/>
  <c r="H22" i="20"/>
  <c r="P22" i="20"/>
  <c r="X22" i="20"/>
  <c r="AF22" i="20"/>
  <c r="AN22" i="20"/>
  <c r="AV22" i="20"/>
  <c r="BD22" i="20"/>
  <c r="BL22" i="20"/>
  <c r="BT22" i="20"/>
  <c r="CB22" i="20"/>
  <c r="CJ22" i="20"/>
  <c r="CR22" i="20"/>
  <c r="CZ22" i="20"/>
  <c r="DH22" i="20"/>
  <c r="DP22" i="20"/>
  <c r="DX22" i="20"/>
  <c r="EF22" i="20"/>
  <c r="EN22" i="20"/>
  <c r="EV22" i="20"/>
  <c r="FD22" i="20"/>
  <c r="FL22" i="20"/>
  <c r="FT22" i="20"/>
  <c r="GB22" i="20"/>
  <c r="GJ22" i="20"/>
  <c r="M25" i="20"/>
  <c r="U25" i="20"/>
  <c r="AC25" i="20"/>
  <c r="AK25" i="20"/>
  <c r="AS25" i="20"/>
  <c r="BA25" i="20"/>
  <c r="BI25" i="20"/>
  <c r="BQ25" i="20"/>
  <c r="BY25" i="20"/>
  <c r="CG25" i="20"/>
  <c r="CO25" i="20"/>
  <c r="CW25" i="20"/>
  <c r="DE25" i="20"/>
  <c r="DM25" i="20"/>
  <c r="DU25" i="20"/>
  <c r="EC25" i="20"/>
  <c r="EK25" i="20"/>
  <c r="ES25" i="20"/>
  <c r="FA25" i="20"/>
  <c r="FI25" i="20"/>
  <c r="FQ25" i="20"/>
  <c r="FY25" i="20"/>
  <c r="GG25" i="20"/>
  <c r="J26" i="20"/>
  <c r="R26" i="20"/>
  <c r="Z26" i="20"/>
  <c r="AH26" i="20"/>
  <c r="AP26" i="20"/>
  <c r="AX26" i="20"/>
  <c r="BF26" i="20"/>
  <c r="BN26" i="20"/>
  <c r="BV26" i="20"/>
  <c r="CD26" i="20"/>
  <c r="CL26" i="20"/>
  <c r="CT26" i="20"/>
  <c r="DB26" i="20"/>
  <c r="DJ26" i="20"/>
  <c r="DR26" i="20"/>
  <c r="DZ26" i="20"/>
  <c r="EH26" i="20"/>
  <c r="EP26" i="20"/>
  <c r="EX26" i="20"/>
  <c r="FF26" i="20"/>
  <c r="FN26" i="20"/>
  <c r="FV26" i="20"/>
  <c r="GD26" i="20"/>
  <c r="G27" i="20"/>
  <c r="O27" i="20"/>
  <c r="W27" i="20"/>
  <c r="AE27" i="20"/>
  <c r="AM27" i="20"/>
  <c r="AU27" i="20"/>
  <c r="BC27" i="20"/>
  <c r="BK27" i="20"/>
  <c r="BS27" i="20"/>
  <c r="CA27" i="20"/>
  <c r="CI27" i="20"/>
  <c r="CQ27" i="20"/>
  <c r="CY27" i="20"/>
  <c r="DG27" i="20"/>
  <c r="DO27" i="20"/>
  <c r="DW27" i="20"/>
  <c r="EE27" i="20"/>
  <c r="EM27" i="20"/>
  <c r="EU27" i="20"/>
  <c r="FC27" i="20"/>
  <c r="FK27" i="20"/>
  <c r="FS27" i="20"/>
  <c r="GA27" i="20"/>
  <c r="GI27" i="20"/>
  <c r="L28" i="20"/>
  <c r="T28" i="20"/>
  <c r="AB28" i="20"/>
  <c r="AJ28" i="20"/>
  <c r="AR28" i="20"/>
  <c r="AZ28" i="20"/>
  <c r="BH28" i="20"/>
  <c r="BP28" i="20"/>
  <c r="BX28" i="20"/>
  <c r="CF28" i="20"/>
  <c r="CN28" i="20"/>
  <c r="CV28" i="20"/>
  <c r="DD28" i="20"/>
  <c r="DL28" i="20"/>
  <c r="DT28" i="20"/>
  <c r="EB28" i="20"/>
  <c r="EJ28" i="20"/>
  <c r="ER28" i="20"/>
  <c r="EZ28" i="20"/>
  <c r="FH28" i="20"/>
  <c r="FP28" i="20"/>
  <c r="FX28" i="20"/>
  <c r="GF28" i="20"/>
  <c r="I29" i="20"/>
  <c r="Q29" i="20"/>
  <c r="Y29" i="20"/>
  <c r="AG29" i="20"/>
  <c r="AO29" i="20"/>
  <c r="AW29" i="20"/>
  <c r="BE29" i="20"/>
  <c r="BM29" i="20"/>
  <c r="BU29" i="20"/>
  <c r="CC29" i="20"/>
  <c r="CK29" i="20"/>
  <c r="CS29" i="20"/>
  <c r="DA29" i="20"/>
  <c r="DI29" i="20"/>
  <c r="DQ29" i="20"/>
  <c r="DY29" i="20"/>
  <c r="EG29" i="20"/>
  <c r="EO29" i="20"/>
  <c r="EW29" i="20"/>
  <c r="FE29" i="20"/>
  <c r="FM29" i="20"/>
  <c r="FU29" i="20"/>
  <c r="GC29" i="20"/>
  <c r="F30" i="20"/>
  <c r="N30" i="20"/>
  <c r="V30" i="20"/>
  <c r="AD30" i="20"/>
  <c r="AL30" i="20"/>
  <c r="AT30" i="20"/>
  <c r="BB30" i="20"/>
  <c r="BJ30" i="20"/>
  <c r="BR30" i="20"/>
  <c r="BZ30" i="20"/>
  <c r="CH30" i="20"/>
  <c r="CP30" i="20"/>
  <c r="CX30" i="20"/>
  <c r="DF30" i="20"/>
  <c r="DN30" i="20"/>
  <c r="DV30" i="20"/>
  <c r="ED30" i="20"/>
  <c r="EL30" i="20"/>
  <c r="ET30" i="20"/>
  <c r="FB30" i="20"/>
  <c r="FJ30" i="20"/>
  <c r="FR30" i="20"/>
  <c r="FZ30" i="20"/>
  <c r="GH30" i="20"/>
  <c r="K31" i="20"/>
  <c r="S31" i="20"/>
  <c r="AA31" i="20"/>
  <c r="AI31" i="20"/>
  <c r="AQ31" i="20"/>
  <c r="AY31" i="20"/>
  <c r="BG31" i="20"/>
  <c r="BO31" i="20"/>
  <c r="BW31" i="20"/>
  <c r="CE31" i="20"/>
  <c r="CM31" i="20"/>
  <c r="CU31" i="20"/>
  <c r="DC31" i="20"/>
  <c r="DK31" i="20"/>
  <c r="DS31" i="20"/>
  <c r="EA31" i="20"/>
  <c r="EI31" i="20"/>
  <c r="EQ31" i="20"/>
  <c r="EY31" i="20"/>
  <c r="FG31" i="20"/>
  <c r="FO31" i="20"/>
  <c r="FW31" i="20"/>
  <c r="GE31" i="20"/>
  <c r="H32" i="20"/>
  <c r="P32" i="20"/>
  <c r="X32" i="20"/>
  <c r="AF32" i="20"/>
  <c r="AN32" i="20"/>
  <c r="AV32" i="20"/>
  <c r="BD32" i="20"/>
  <c r="BL32" i="20"/>
  <c r="BT32" i="20"/>
  <c r="CB32" i="20"/>
  <c r="CJ32" i="20"/>
  <c r="CR32" i="20"/>
  <c r="CZ32" i="20"/>
  <c r="DH32" i="20"/>
  <c r="DP32" i="20"/>
  <c r="DX32" i="20"/>
  <c r="EF32" i="20"/>
  <c r="EN32" i="20"/>
  <c r="EV32" i="20"/>
  <c r="FD32" i="20"/>
  <c r="FL32" i="20"/>
  <c r="FT32" i="20"/>
  <c r="GB32" i="20"/>
  <c r="GJ32" i="20"/>
  <c r="M33" i="20"/>
  <c r="U33" i="20"/>
  <c r="AC33" i="20"/>
  <c r="AK33" i="20"/>
  <c r="AS33" i="20"/>
  <c r="BA33" i="20"/>
  <c r="BI33" i="20"/>
  <c r="BQ33" i="20"/>
  <c r="BY33" i="20"/>
  <c r="CG33" i="20"/>
  <c r="CO33" i="20"/>
  <c r="CW33" i="20"/>
  <c r="DE33" i="20"/>
  <c r="DM33" i="20"/>
  <c r="DU33" i="20"/>
  <c r="EC33" i="20"/>
  <c r="EK33" i="20"/>
  <c r="ES33" i="20"/>
  <c r="FA33" i="20"/>
  <c r="FI33" i="20"/>
  <c r="FQ33" i="20"/>
  <c r="FY33" i="20"/>
  <c r="GG33" i="20"/>
  <c r="G45" i="20"/>
  <c r="O45" i="20"/>
  <c r="W45" i="20"/>
  <c r="AE45" i="20"/>
  <c r="AM45" i="20"/>
  <c r="AU45" i="20"/>
  <c r="BC45" i="20"/>
  <c r="BK45" i="20"/>
  <c r="BS45" i="20"/>
  <c r="CA45" i="20"/>
  <c r="CI45" i="20"/>
  <c r="CQ45" i="20"/>
  <c r="CY45" i="20"/>
  <c r="DG45" i="20"/>
  <c r="DO45" i="20"/>
  <c r="DW45" i="20"/>
  <c r="EE45" i="20"/>
  <c r="EM45" i="20"/>
  <c r="EU45" i="20"/>
  <c r="FC45" i="20"/>
  <c r="FK45" i="20"/>
  <c r="FS45" i="20"/>
  <c r="GA45" i="20"/>
  <c r="GI45" i="20"/>
  <c r="L46" i="20"/>
  <c r="T46" i="20"/>
  <c r="AB46" i="20"/>
  <c r="AJ46" i="20"/>
  <c r="AR46" i="20"/>
  <c r="AZ46" i="20"/>
  <c r="BH46" i="20"/>
  <c r="BP46" i="20"/>
  <c r="BX46" i="20"/>
  <c r="CF46" i="20"/>
  <c r="CN46" i="20"/>
  <c r="CV46" i="20"/>
  <c r="DD46" i="20"/>
  <c r="DL46" i="20"/>
  <c r="DT46" i="20"/>
  <c r="EB46" i="20"/>
  <c r="EJ46" i="20"/>
  <c r="ER46" i="20"/>
  <c r="FA46" i="20"/>
  <c r="FU46" i="20"/>
  <c r="L47" i="20"/>
  <c r="AE47" i="20"/>
  <c r="CQ47" i="20"/>
  <c r="FC47" i="20"/>
  <c r="AJ48" i="20"/>
  <c r="CV48" i="20"/>
  <c r="FH48" i="20"/>
  <c r="DA44" i="20"/>
  <c r="AM65" i="20"/>
  <c r="CY65" i="20"/>
  <c r="FK65" i="20"/>
  <c r="CV66" i="20"/>
  <c r="AZ21" i="20"/>
  <c r="BH21" i="20"/>
  <c r="BP21" i="20"/>
  <c r="BX21" i="20"/>
  <c r="CF21" i="20"/>
  <c r="CN21" i="20"/>
  <c r="CV21" i="20"/>
  <c r="DD21" i="20"/>
  <c r="DL21" i="20"/>
  <c r="DT21" i="20"/>
  <c r="EB21" i="20"/>
  <c r="EJ21" i="20"/>
  <c r="ER21" i="20"/>
  <c r="EZ21" i="20"/>
  <c r="FH21" i="20"/>
  <c r="FP21" i="20"/>
  <c r="FX21" i="20"/>
  <c r="GF21" i="20"/>
  <c r="I22" i="20"/>
  <c r="Q22" i="20"/>
  <c r="Y22" i="20"/>
  <c r="AG22" i="20"/>
  <c r="AO22" i="20"/>
  <c r="AW22" i="20"/>
  <c r="BE22" i="20"/>
  <c r="BM22" i="20"/>
  <c r="BU22" i="20"/>
  <c r="CC22" i="20"/>
  <c r="CK22" i="20"/>
  <c r="CS22" i="20"/>
  <c r="DA22" i="20"/>
  <c r="DI22" i="20"/>
  <c r="DQ22" i="20"/>
  <c r="DY22" i="20"/>
  <c r="EG22" i="20"/>
  <c r="EO22" i="20"/>
  <c r="EW22" i="20"/>
  <c r="FE22" i="20"/>
  <c r="FM22" i="20"/>
  <c r="FU22" i="20"/>
  <c r="GC22" i="20"/>
  <c r="F25" i="20"/>
  <c r="N25" i="20"/>
  <c r="V25" i="20"/>
  <c r="AD25" i="20"/>
  <c r="AL25" i="20"/>
  <c r="AT25" i="20"/>
  <c r="BB25" i="20"/>
  <c r="BJ25" i="20"/>
  <c r="BR25" i="20"/>
  <c r="BZ25" i="20"/>
  <c r="CH25" i="20"/>
  <c r="CP25" i="20"/>
  <c r="CX25" i="20"/>
  <c r="DF25" i="20"/>
  <c r="DN25" i="20"/>
  <c r="DV25" i="20"/>
  <c r="ED25" i="20"/>
  <c r="EL25" i="20"/>
  <c r="ET25" i="20"/>
  <c r="FB25" i="20"/>
  <c r="FJ25" i="20"/>
  <c r="FR25" i="20"/>
  <c r="FZ25" i="20"/>
  <c r="GH25" i="20"/>
  <c r="K26" i="20"/>
  <c r="S26" i="20"/>
  <c r="AA26" i="20"/>
  <c r="AI26" i="20"/>
  <c r="AQ26" i="20"/>
  <c r="AY26" i="20"/>
  <c r="BG26" i="20"/>
  <c r="BO26" i="20"/>
  <c r="BW26" i="20"/>
  <c r="CE26" i="20"/>
  <c r="CM26" i="20"/>
  <c r="CU26" i="20"/>
  <c r="DC26" i="20"/>
  <c r="DK26" i="20"/>
  <c r="DS26" i="20"/>
  <c r="EA26" i="20"/>
  <c r="EI26" i="20"/>
  <c r="EQ26" i="20"/>
  <c r="EY26" i="20"/>
  <c r="FG26" i="20"/>
  <c r="FO26" i="20"/>
  <c r="FW26" i="20"/>
  <c r="GE26" i="20"/>
  <c r="H27" i="20"/>
  <c r="P27" i="20"/>
  <c r="X27" i="20"/>
  <c r="AF27" i="20"/>
  <c r="AN27" i="20"/>
  <c r="AV27" i="20"/>
  <c r="BD27" i="20"/>
  <c r="BL27" i="20"/>
  <c r="BT27" i="20"/>
  <c r="CB27" i="20"/>
  <c r="CJ27" i="20"/>
  <c r="CR27" i="20"/>
  <c r="CZ27" i="20"/>
  <c r="DH27" i="20"/>
  <c r="DP27" i="20"/>
  <c r="DX27" i="20"/>
  <c r="EF27" i="20"/>
  <c r="EN27" i="20"/>
  <c r="EV27" i="20"/>
  <c r="FD27" i="20"/>
  <c r="FL27" i="20"/>
  <c r="FT27" i="20"/>
  <c r="GB27" i="20"/>
  <c r="GJ27" i="20"/>
  <c r="M28" i="20"/>
  <c r="U28" i="20"/>
  <c r="AC28" i="20"/>
  <c r="AK28" i="20"/>
  <c r="AS28" i="20"/>
  <c r="BA28" i="20"/>
  <c r="BI28" i="20"/>
  <c r="BQ28" i="20"/>
  <c r="BY28" i="20"/>
  <c r="CG28" i="20"/>
  <c r="CO28" i="20"/>
  <c r="CW28" i="20"/>
  <c r="DE28" i="20"/>
  <c r="DM28" i="20"/>
  <c r="DU28" i="20"/>
  <c r="EC28" i="20"/>
  <c r="EK28" i="20"/>
  <c r="ES28" i="20"/>
  <c r="FA28" i="20"/>
  <c r="FI28" i="20"/>
  <c r="FQ28" i="20"/>
  <c r="FY28" i="20"/>
  <c r="GG28" i="20"/>
  <c r="J29" i="20"/>
  <c r="R29" i="20"/>
  <c r="Z29" i="20"/>
  <c r="AH29" i="20"/>
  <c r="AP29" i="20"/>
  <c r="AX29" i="20"/>
  <c r="BF29" i="20"/>
  <c r="BN29" i="20"/>
  <c r="BV29" i="20"/>
  <c r="CD29" i="20"/>
  <c r="CL29" i="20"/>
  <c r="CT29" i="20"/>
  <c r="DB29" i="20"/>
  <c r="DJ29" i="20"/>
  <c r="DR29" i="20"/>
  <c r="DZ29" i="20"/>
  <c r="EH29" i="20"/>
  <c r="EP29" i="20"/>
  <c r="EX29" i="20"/>
  <c r="FF29" i="20"/>
  <c r="FN29" i="20"/>
  <c r="FV29" i="20"/>
  <c r="GD29" i="20"/>
  <c r="G30" i="20"/>
  <c r="O30" i="20"/>
  <c r="W30" i="20"/>
  <c r="AE30" i="20"/>
  <c r="AM30" i="20"/>
  <c r="AU30" i="20"/>
  <c r="BC30" i="20"/>
  <c r="BK30" i="20"/>
  <c r="BS30" i="20"/>
  <c r="CA30" i="20"/>
  <c r="CI30" i="20"/>
  <c r="CQ30" i="20"/>
  <c r="CY30" i="20"/>
  <c r="DG30" i="20"/>
  <c r="DO30" i="20"/>
  <c r="DW30" i="20"/>
  <c r="EE30" i="20"/>
  <c r="EM30" i="20"/>
  <c r="EU30" i="20"/>
  <c r="FC30" i="20"/>
  <c r="FK30" i="20"/>
  <c r="FS30" i="20"/>
  <c r="GA30" i="20"/>
  <c r="GI30" i="20"/>
  <c r="L31" i="20"/>
  <c r="T31" i="20"/>
  <c r="AB31" i="20"/>
  <c r="AJ31" i="20"/>
  <c r="AR31" i="20"/>
  <c r="AZ31" i="20"/>
  <c r="BH31" i="20"/>
  <c r="BP31" i="20"/>
  <c r="BX31" i="20"/>
  <c r="CF31" i="20"/>
  <c r="CN31" i="20"/>
  <c r="CV31" i="20"/>
  <c r="DD31" i="20"/>
  <c r="DL31" i="20"/>
  <c r="DT31" i="20"/>
  <c r="EB31" i="20"/>
  <c r="EJ31" i="20"/>
  <c r="ER31" i="20"/>
  <c r="EZ31" i="20"/>
  <c r="FH31" i="20"/>
  <c r="FP31" i="20"/>
  <c r="FX31" i="20"/>
  <c r="GF31" i="20"/>
  <c r="I32" i="20"/>
  <c r="Q32" i="20"/>
  <c r="Y32" i="20"/>
  <c r="AG32" i="20"/>
  <c r="AO32" i="20"/>
  <c r="AW32" i="20"/>
  <c r="BE32" i="20"/>
  <c r="BM32" i="20"/>
  <c r="BU32" i="20"/>
  <c r="CC32" i="20"/>
  <c r="CK32" i="20"/>
  <c r="CS32" i="20"/>
  <c r="DA32" i="20"/>
  <c r="DI32" i="20"/>
  <c r="DQ32" i="20"/>
  <c r="DY32" i="20"/>
  <c r="EG32" i="20"/>
  <c r="EO32" i="20"/>
  <c r="EW32" i="20"/>
  <c r="FE32" i="20"/>
  <c r="FM32" i="20"/>
  <c r="FU32" i="20"/>
  <c r="GC32" i="20"/>
  <c r="F33" i="20"/>
  <c r="N33" i="20"/>
  <c r="V33" i="20"/>
  <c r="AD33" i="20"/>
  <c r="AL33" i="20"/>
  <c r="AT33" i="20"/>
  <c r="BB33" i="20"/>
  <c r="BJ33" i="20"/>
  <c r="BR33" i="20"/>
  <c r="BZ33" i="20"/>
  <c r="CH33" i="20"/>
  <c r="CP33" i="20"/>
  <c r="CX33" i="20"/>
  <c r="DF33" i="20"/>
  <c r="DN33" i="20"/>
  <c r="DV33" i="20"/>
  <c r="ED33" i="20"/>
  <c r="EL33" i="20"/>
  <c r="ET33" i="20"/>
  <c r="FB33" i="20"/>
  <c r="FJ33" i="20"/>
  <c r="FR33" i="20"/>
  <c r="FZ33" i="20"/>
  <c r="GH33" i="20"/>
  <c r="H45" i="20"/>
  <c r="P45" i="20"/>
  <c r="X45" i="20"/>
  <c r="AF45" i="20"/>
  <c r="AN45" i="20"/>
  <c r="AV45" i="20"/>
  <c r="BD45" i="20"/>
  <c r="BL45" i="20"/>
  <c r="BT45" i="20"/>
  <c r="CB45" i="20"/>
  <c r="CJ45" i="20"/>
  <c r="CR45" i="20"/>
  <c r="CZ45" i="20"/>
  <c r="DH45" i="20"/>
  <c r="DP45" i="20"/>
  <c r="DX45" i="20"/>
  <c r="EF45" i="20"/>
  <c r="EN45" i="20"/>
  <c r="EV45" i="20"/>
  <c r="FD45" i="20"/>
  <c r="FL45" i="20"/>
  <c r="FT45" i="20"/>
  <c r="GB45" i="20"/>
  <c r="GJ45" i="20"/>
  <c r="M46" i="20"/>
  <c r="U46" i="20"/>
  <c r="AC46" i="20"/>
  <c r="AK46" i="20"/>
  <c r="AS46" i="20"/>
  <c r="BA46" i="20"/>
  <c r="BI46" i="20"/>
  <c r="BQ46" i="20"/>
  <c r="BY46" i="20"/>
  <c r="CG46" i="20"/>
  <c r="CO46" i="20"/>
  <c r="CW46" i="20"/>
  <c r="DE46" i="20"/>
  <c r="DM46" i="20"/>
  <c r="DU46" i="20"/>
  <c r="EC46" i="20"/>
  <c r="EK46" i="20"/>
  <c r="ES46" i="20"/>
  <c r="FC46" i="20"/>
  <c r="FV46" i="20"/>
  <c r="N47" i="20"/>
  <c r="AM47" i="20"/>
  <c r="CY47" i="20"/>
  <c r="FK47" i="20"/>
  <c r="AR48" i="20"/>
  <c r="DD48" i="20"/>
  <c r="FP48" i="20"/>
  <c r="AU65" i="20"/>
  <c r="DG65" i="20"/>
  <c r="FS65" i="20"/>
  <c r="EZ66" i="20"/>
  <c r="BZ75" i="20"/>
  <c r="BA21" i="20"/>
  <c r="BI21" i="20"/>
  <c r="BQ21" i="20"/>
  <c r="BY21" i="20"/>
  <c r="CG21" i="20"/>
  <c r="CO21" i="20"/>
  <c r="CW21" i="20"/>
  <c r="DE21" i="20"/>
  <c r="DM21" i="20"/>
  <c r="DU21" i="20"/>
  <c r="EC21" i="20"/>
  <c r="EK21" i="20"/>
  <c r="ES21" i="20"/>
  <c r="FA21" i="20"/>
  <c r="FI21" i="20"/>
  <c r="FQ21" i="20"/>
  <c r="FY21" i="20"/>
  <c r="GG21" i="20"/>
  <c r="J22" i="20"/>
  <c r="R22" i="20"/>
  <c r="Z22" i="20"/>
  <c r="AH22" i="20"/>
  <c r="AP22" i="20"/>
  <c r="AX22" i="20"/>
  <c r="BF22" i="20"/>
  <c r="BN22" i="20"/>
  <c r="BV22" i="20"/>
  <c r="CD22" i="20"/>
  <c r="CL22" i="20"/>
  <c r="CT22" i="20"/>
  <c r="DB22" i="20"/>
  <c r="DJ22" i="20"/>
  <c r="DR22" i="20"/>
  <c r="DZ22" i="20"/>
  <c r="EH22" i="20"/>
  <c r="EP22" i="20"/>
  <c r="EX22" i="20"/>
  <c r="FF22" i="20"/>
  <c r="FN22" i="20"/>
  <c r="FV22" i="20"/>
  <c r="GD22" i="20"/>
  <c r="G25" i="20"/>
  <c r="O25" i="20"/>
  <c r="W25" i="20"/>
  <c r="AE25" i="20"/>
  <c r="AM25" i="20"/>
  <c r="AU25" i="20"/>
  <c r="BC25" i="20"/>
  <c r="BK25" i="20"/>
  <c r="BS25" i="20"/>
  <c r="CA25" i="20"/>
  <c r="CI25" i="20"/>
  <c r="CQ25" i="20"/>
  <c r="CY25" i="20"/>
  <c r="DG25" i="20"/>
  <c r="DO25" i="20"/>
  <c r="DW25" i="20"/>
  <c r="EE25" i="20"/>
  <c r="EM25" i="20"/>
  <c r="EU25" i="20"/>
  <c r="FC25" i="20"/>
  <c r="FK25" i="20"/>
  <c r="FS25" i="20"/>
  <c r="GA25" i="20"/>
  <c r="GI25" i="20"/>
  <c r="L26" i="20"/>
  <c r="T26" i="20"/>
  <c r="AB26" i="20"/>
  <c r="AJ26" i="20"/>
  <c r="AR26" i="20"/>
  <c r="AZ26" i="20"/>
  <c r="BH26" i="20"/>
  <c r="BP26" i="20"/>
  <c r="BX26" i="20"/>
  <c r="CF26" i="20"/>
  <c r="CN26" i="20"/>
  <c r="CV26" i="20"/>
  <c r="DD26" i="20"/>
  <c r="DL26" i="20"/>
  <c r="DT26" i="20"/>
  <c r="EB26" i="20"/>
  <c r="EJ26" i="20"/>
  <c r="ER26" i="20"/>
  <c r="EZ26" i="20"/>
  <c r="FH26" i="20"/>
  <c r="FP26" i="20"/>
  <c r="FX26" i="20"/>
  <c r="GF26" i="20"/>
  <c r="I27" i="20"/>
  <c r="Q27" i="20"/>
  <c r="Y27" i="20"/>
  <c r="AG27" i="20"/>
  <c r="AO27" i="20"/>
  <c r="AW27" i="20"/>
  <c r="BE27" i="20"/>
  <c r="BM27" i="20"/>
  <c r="BU27" i="20"/>
  <c r="CC27" i="20"/>
  <c r="CK27" i="20"/>
  <c r="CS27" i="20"/>
  <c r="DA27" i="20"/>
  <c r="DI27" i="20"/>
  <c r="DQ27" i="20"/>
  <c r="DY27" i="20"/>
  <c r="EG27" i="20"/>
  <c r="EO27" i="20"/>
  <c r="EW27" i="20"/>
  <c r="FE27" i="20"/>
  <c r="FM27" i="20"/>
  <c r="FU27" i="20"/>
  <c r="GC27" i="20"/>
  <c r="F28" i="20"/>
  <c r="N28" i="20"/>
  <c r="V28" i="20"/>
  <c r="AD28" i="20"/>
  <c r="AL28" i="20"/>
  <c r="AT28" i="20"/>
  <c r="BB28" i="20"/>
  <c r="BJ28" i="20"/>
  <c r="BR28" i="20"/>
  <c r="BZ28" i="20"/>
  <c r="CH28" i="20"/>
  <c r="CP28" i="20"/>
  <c r="CX28" i="20"/>
  <c r="DF28" i="20"/>
  <c r="DN28" i="20"/>
  <c r="DV28" i="20"/>
  <c r="ED28" i="20"/>
  <c r="EL28" i="20"/>
  <c r="ET28" i="20"/>
  <c r="FB28" i="20"/>
  <c r="FJ28" i="20"/>
  <c r="FR28" i="20"/>
  <c r="FZ28" i="20"/>
  <c r="GH28" i="20"/>
  <c r="K29" i="20"/>
  <c r="S29" i="20"/>
  <c r="AA29" i="20"/>
  <c r="AI29" i="20"/>
  <c r="AQ29" i="20"/>
  <c r="AY29" i="20"/>
  <c r="BG29" i="20"/>
  <c r="BO29" i="20"/>
  <c r="BW29" i="20"/>
  <c r="CE29" i="20"/>
  <c r="CM29" i="20"/>
  <c r="CU29" i="20"/>
  <c r="DC29" i="20"/>
  <c r="DK29" i="20"/>
  <c r="DS29" i="20"/>
  <c r="EA29" i="20"/>
  <c r="EI29" i="20"/>
  <c r="EQ29" i="20"/>
  <c r="EY29" i="20"/>
  <c r="FG29" i="20"/>
  <c r="FO29" i="20"/>
  <c r="FW29" i="20"/>
  <c r="GE29" i="20"/>
  <c r="H30" i="20"/>
  <c r="P30" i="20"/>
  <c r="X30" i="20"/>
  <c r="AF30" i="20"/>
  <c r="AN30" i="20"/>
  <c r="AV30" i="20"/>
  <c r="BD30" i="20"/>
  <c r="BL30" i="20"/>
  <c r="BT30" i="20"/>
  <c r="CB30" i="20"/>
  <c r="CJ30" i="20"/>
  <c r="CR30" i="20"/>
  <c r="CZ30" i="20"/>
  <c r="DH30" i="20"/>
  <c r="DP30" i="20"/>
  <c r="DX30" i="20"/>
  <c r="EF30" i="20"/>
  <c r="EN30" i="20"/>
  <c r="EV30" i="20"/>
  <c r="FD30" i="20"/>
  <c r="FL30" i="20"/>
  <c r="FT30" i="20"/>
  <c r="GB30" i="20"/>
  <c r="GJ30" i="20"/>
  <c r="M31" i="20"/>
  <c r="U31" i="20"/>
  <c r="AC31" i="20"/>
  <c r="AK31" i="20"/>
  <c r="AS31" i="20"/>
  <c r="BA31" i="20"/>
  <c r="BI31" i="20"/>
  <c r="BQ31" i="20"/>
  <c r="BY31" i="20"/>
  <c r="CG31" i="20"/>
  <c r="CO31" i="20"/>
  <c r="CW31" i="20"/>
  <c r="DE31" i="20"/>
  <c r="DM31" i="20"/>
  <c r="DU31" i="20"/>
  <c r="EC31" i="20"/>
  <c r="EK31" i="20"/>
  <c r="ES31" i="20"/>
  <c r="FA31" i="20"/>
  <c r="FI31" i="20"/>
  <c r="FQ31" i="20"/>
  <c r="FY31" i="20"/>
  <c r="GG31" i="20"/>
  <c r="J32" i="20"/>
  <c r="R32" i="20"/>
  <c r="Z32" i="20"/>
  <c r="AH32" i="20"/>
  <c r="AP32" i="20"/>
  <c r="AX32" i="20"/>
  <c r="BF32" i="20"/>
  <c r="BN32" i="20"/>
  <c r="BV32" i="20"/>
  <c r="CD32" i="20"/>
  <c r="CL32" i="20"/>
  <c r="CT32" i="20"/>
  <c r="DB32" i="20"/>
  <c r="DJ32" i="20"/>
  <c r="DR32" i="20"/>
  <c r="DZ32" i="20"/>
  <c r="EH32" i="20"/>
  <c r="EP32" i="20"/>
  <c r="EX32" i="20"/>
  <c r="FF32" i="20"/>
  <c r="FN32" i="20"/>
  <c r="FV32" i="20"/>
  <c r="GD32" i="20"/>
  <c r="G33" i="20"/>
  <c r="O33" i="20"/>
  <c r="W33" i="20"/>
  <c r="AE33" i="20"/>
  <c r="AM33" i="20"/>
  <c r="AU33" i="20"/>
  <c r="BC33" i="20"/>
  <c r="BK33" i="20"/>
  <c r="BS33" i="20"/>
  <c r="CA33" i="20"/>
  <c r="CI33" i="20"/>
  <c r="CQ33" i="20"/>
  <c r="CY33" i="20"/>
  <c r="DG33" i="20"/>
  <c r="DO33" i="20"/>
  <c r="DW33" i="20"/>
  <c r="EE33" i="20"/>
  <c r="EM33" i="20"/>
  <c r="EU33" i="20"/>
  <c r="FC33" i="20"/>
  <c r="FK33" i="20"/>
  <c r="FS33" i="20"/>
  <c r="GA33" i="20"/>
  <c r="GI33" i="20"/>
  <c r="I45" i="20"/>
  <c r="Q45" i="20"/>
  <c r="Y45" i="20"/>
  <c r="AG45" i="20"/>
  <c r="AO45" i="20"/>
  <c r="AW45" i="20"/>
  <c r="BE45" i="20"/>
  <c r="BM45" i="20"/>
  <c r="BU45" i="20"/>
  <c r="CC45" i="20"/>
  <c r="CK45" i="20"/>
  <c r="CS45" i="20"/>
  <c r="DA45" i="20"/>
  <c r="DI45" i="20"/>
  <c r="DQ45" i="20"/>
  <c r="DY45" i="20"/>
  <c r="EG45" i="20"/>
  <c r="EO45" i="20"/>
  <c r="EW45" i="20"/>
  <c r="FE45" i="20"/>
  <c r="FM45" i="20"/>
  <c r="FU45" i="20"/>
  <c r="GC45" i="20"/>
  <c r="F46" i="20"/>
  <c r="N46" i="20"/>
  <c r="V46" i="20"/>
  <c r="AD46" i="20"/>
  <c r="AL46" i="20"/>
  <c r="AT46" i="20"/>
  <c r="BB46" i="20"/>
  <c r="BJ46" i="20"/>
  <c r="BR46" i="20"/>
  <c r="BZ46" i="20"/>
  <c r="CH46" i="20"/>
  <c r="CP46" i="20"/>
  <c r="CX46" i="20"/>
  <c r="DF46" i="20"/>
  <c r="DN46" i="20"/>
  <c r="DV46" i="20"/>
  <c r="ED46" i="20"/>
  <c r="EL46" i="20"/>
  <c r="ET46" i="20"/>
  <c r="FE46" i="20"/>
  <c r="GA46" i="20"/>
  <c r="O47" i="20"/>
  <c r="AU47" i="20"/>
  <c r="DG47" i="20"/>
  <c r="FS47" i="20"/>
  <c r="AZ48" i="20"/>
  <c r="DL48" i="20"/>
  <c r="FX48" i="20"/>
  <c r="BC65" i="20"/>
  <c r="DO65" i="20"/>
  <c r="GA65" i="20"/>
  <c r="AG67" i="20"/>
  <c r="BB21" i="20"/>
  <c r="BJ21" i="20"/>
  <c r="BR21" i="20"/>
  <c r="BZ21" i="20"/>
  <c r="CH21" i="20"/>
  <c r="CP21" i="20"/>
  <c r="CX21" i="20"/>
  <c r="DF21" i="20"/>
  <c r="DN21" i="20"/>
  <c r="DV21" i="20"/>
  <c r="ED21" i="20"/>
  <c r="EL21" i="20"/>
  <c r="ET21" i="20"/>
  <c r="FB21" i="20"/>
  <c r="FJ21" i="20"/>
  <c r="FR21" i="20"/>
  <c r="FZ21" i="20"/>
  <c r="GH21" i="20"/>
  <c r="K22" i="20"/>
  <c r="S22" i="20"/>
  <c r="AA22" i="20"/>
  <c r="AI22" i="20"/>
  <c r="AQ22" i="20"/>
  <c r="AY22" i="20"/>
  <c r="BG22" i="20"/>
  <c r="BO22" i="20"/>
  <c r="BW22" i="20"/>
  <c r="CE22" i="20"/>
  <c r="CM22" i="20"/>
  <c r="CU22" i="20"/>
  <c r="DC22" i="20"/>
  <c r="DK22" i="20"/>
  <c r="DS22" i="20"/>
  <c r="EA22" i="20"/>
  <c r="EI22" i="20"/>
  <c r="EQ22" i="20"/>
  <c r="EY22" i="20"/>
  <c r="FG22" i="20"/>
  <c r="FO22" i="20"/>
  <c r="FW22" i="20"/>
  <c r="GE22" i="20"/>
  <c r="H25" i="20"/>
  <c r="P25" i="20"/>
  <c r="X25" i="20"/>
  <c r="AF25" i="20"/>
  <c r="AN25" i="20"/>
  <c r="AV25" i="20"/>
  <c r="BD25" i="20"/>
  <c r="BL25" i="20"/>
  <c r="BT25" i="20"/>
  <c r="CB25" i="20"/>
  <c r="CJ25" i="20"/>
  <c r="CR25" i="20"/>
  <c r="CZ25" i="20"/>
  <c r="DH25" i="20"/>
  <c r="DP25" i="20"/>
  <c r="DX25" i="20"/>
  <c r="EF25" i="20"/>
  <c r="EN25" i="20"/>
  <c r="EV25" i="20"/>
  <c r="FD25" i="20"/>
  <c r="FL25" i="20"/>
  <c r="FT25" i="20"/>
  <c r="GB25" i="20"/>
  <c r="GJ25" i="20"/>
  <c r="M26" i="20"/>
  <c r="U26" i="20"/>
  <c r="AC26" i="20"/>
  <c r="AK26" i="20"/>
  <c r="AS26" i="20"/>
  <c r="BA26" i="20"/>
  <c r="BI26" i="20"/>
  <c r="BQ26" i="20"/>
  <c r="BY26" i="20"/>
  <c r="CG26" i="20"/>
  <c r="CO26" i="20"/>
  <c r="CW26" i="20"/>
  <c r="DE26" i="20"/>
  <c r="DM26" i="20"/>
  <c r="DU26" i="20"/>
  <c r="EC26" i="20"/>
  <c r="EK26" i="20"/>
  <c r="ES26" i="20"/>
  <c r="FA26" i="20"/>
  <c r="FI26" i="20"/>
  <c r="FQ26" i="20"/>
  <c r="FY26" i="20"/>
  <c r="GG26" i="20"/>
  <c r="J27" i="20"/>
  <c r="R27" i="20"/>
  <c r="Z27" i="20"/>
  <c r="AH27" i="20"/>
  <c r="AP27" i="20"/>
  <c r="AX27" i="20"/>
  <c r="BF27" i="20"/>
  <c r="BN27" i="20"/>
  <c r="BV27" i="20"/>
  <c r="CD27" i="20"/>
  <c r="CL27" i="20"/>
  <c r="CT27" i="20"/>
  <c r="DB27" i="20"/>
  <c r="DJ27" i="20"/>
  <c r="DR27" i="20"/>
  <c r="DZ27" i="20"/>
  <c r="EH27" i="20"/>
  <c r="EP27" i="20"/>
  <c r="EX27" i="20"/>
  <c r="FF27" i="20"/>
  <c r="FN27" i="20"/>
  <c r="FV27" i="20"/>
  <c r="GD27" i="20"/>
  <c r="G28" i="20"/>
  <c r="O28" i="20"/>
  <c r="W28" i="20"/>
  <c r="AE28" i="20"/>
  <c r="AM28" i="20"/>
  <c r="AU28" i="20"/>
  <c r="BC28" i="20"/>
  <c r="BK28" i="20"/>
  <c r="BS28" i="20"/>
  <c r="CA28" i="20"/>
  <c r="CI28" i="20"/>
  <c r="CQ28" i="20"/>
  <c r="CY28" i="20"/>
  <c r="DG28" i="20"/>
  <c r="DO28" i="20"/>
  <c r="DW28" i="20"/>
  <c r="EE28" i="20"/>
  <c r="EM28" i="20"/>
  <c r="EU28" i="20"/>
  <c r="FC28" i="20"/>
  <c r="FK28" i="20"/>
  <c r="FS28" i="20"/>
  <c r="GA28" i="20"/>
  <c r="GI28" i="20"/>
  <c r="L29" i="20"/>
  <c r="T29" i="20"/>
  <c r="AB29" i="20"/>
  <c r="AJ29" i="20"/>
  <c r="AR29" i="20"/>
  <c r="AZ29" i="20"/>
  <c r="BH29" i="20"/>
  <c r="BP29" i="20"/>
  <c r="BX29" i="20"/>
  <c r="CF29" i="20"/>
  <c r="CN29" i="20"/>
  <c r="CV29" i="20"/>
  <c r="DD29" i="20"/>
  <c r="DL29" i="20"/>
  <c r="DT29" i="20"/>
  <c r="EB29" i="20"/>
  <c r="EJ29" i="20"/>
  <c r="ER29" i="20"/>
  <c r="EZ29" i="20"/>
  <c r="FH29" i="20"/>
  <c r="FP29" i="20"/>
  <c r="FX29" i="20"/>
  <c r="GF29" i="20"/>
  <c r="I30" i="20"/>
  <c r="Q30" i="20"/>
  <c r="Y30" i="20"/>
  <c r="AG30" i="20"/>
  <c r="AO30" i="20"/>
  <c r="AW30" i="20"/>
  <c r="BE30" i="20"/>
  <c r="BM30" i="20"/>
  <c r="BU30" i="20"/>
  <c r="CC30" i="20"/>
  <c r="CK30" i="20"/>
  <c r="CS30" i="20"/>
  <c r="DA30" i="20"/>
  <c r="DI30" i="20"/>
  <c r="DQ30" i="20"/>
  <c r="DY30" i="20"/>
  <c r="EG30" i="20"/>
  <c r="EO30" i="20"/>
  <c r="EW30" i="20"/>
  <c r="FE30" i="20"/>
  <c r="FM30" i="20"/>
  <c r="FU30" i="20"/>
  <c r="GC30" i="20"/>
  <c r="F31" i="20"/>
  <c r="N31" i="20"/>
  <c r="V31" i="20"/>
  <c r="AD31" i="20"/>
  <c r="AL31" i="20"/>
  <c r="AT31" i="20"/>
  <c r="BB31" i="20"/>
  <c r="BJ31" i="20"/>
  <c r="BR31" i="20"/>
  <c r="BZ31" i="20"/>
  <c r="CH31" i="20"/>
  <c r="CP31" i="20"/>
  <c r="CX31" i="20"/>
  <c r="DF31" i="20"/>
  <c r="DN31" i="20"/>
  <c r="DV31" i="20"/>
  <c r="ED31" i="20"/>
  <c r="EL31" i="20"/>
  <c r="ET31" i="20"/>
  <c r="FB31" i="20"/>
  <c r="FJ31" i="20"/>
  <c r="FR31" i="20"/>
  <c r="FZ31" i="20"/>
  <c r="GH31" i="20"/>
  <c r="K32" i="20"/>
  <c r="S32" i="20"/>
  <c r="AA32" i="20"/>
  <c r="AI32" i="20"/>
  <c r="AQ32" i="20"/>
  <c r="AY32" i="20"/>
  <c r="BG32" i="20"/>
  <c r="BO32" i="20"/>
  <c r="BW32" i="20"/>
  <c r="CE32" i="20"/>
  <c r="CM32" i="20"/>
  <c r="CU32" i="20"/>
  <c r="DC32" i="20"/>
  <c r="DK32" i="20"/>
  <c r="DS32" i="20"/>
  <c r="EA32" i="20"/>
  <c r="EI32" i="20"/>
  <c r="EQ32" i="20"/>
  <c r="EY32" i="20"/>
  <c r="FG32" i="20"/>
  <c r="FO32" i="20"/>
  <c r="FW32" i="20"/>
  <c r="GE32" i="20"/>
  <c r="H33" i="20"/>
  <c r="P33" i="20"/>
  <c r="X33" i="20"/>
  <c r="AF33" i="20"/>
  <c r="AN33" i="20"/>
  <c r="AV33" i="20"/>
  <c r="BD33" i="20"/>
  <c r="BL33" i="20"/>
  <c r="BT33" i="20"/>
  <c r="CB33" i="20"/>
  <c r="CJ33" i="20"/>
  <c r="CR33" i="20"/>
  <c r="CZ33" i="20"/>
  <c r="DH33" i="20"/>
  <c r="DP33" i="20"/>
  <c r="DX33" i="20"/>
  <c r="EF33" i="20"/>
  <c r="EN33" i="20"/>
  <c r="EV33" i="20"/>
  <c r="FD33" i="20"/>
  <c r="FL33" i="20"/>
  <c r="FT33" i="20"/>
  <c r="GB33" i="20"/>
  <c r="GJ33" i="20"/>
  <c r="J45" i="20"/>
  <c r="R45" i="20"/>
  <c r="Z45" i="20"/>
  <c r="AH45" i="20"/>
  <c r="AP45" i="20"/>
  <c r="AX45" i="20"/>
  <c r="BF45" i="20"/>
  <c r="BN45" i="20"/>
  <c r="BV45" i="20"/>
  <c r="CD44" i="20"/>
  <c r="CD45" i="20"/>
  <c r="CL45" i="20"/>
  <c r="CT45" i="20"/>
  <c r="DB45" i="20"/>
  <c r="DJ45" i="20"/>
  <c r="DR45" i="20"/>
  <c r="DZ45" i="20"/>
  <c r="EH45" i="20"/>
  <c r="EP45" i="20"/>
  <c r="EX45" i="20"/>
  <c r="FF45" i="20"/>
  <c r="FN45" i="20"/>
  <c r="FV45" i="20"/>
  <c r="GD45" i="20"/>
  <c r="G46" i="20"/>
  <c r="O46" i="20"/>
  <c r="W46" i="20"/>
  <c r="AE46" i="20"/>
  <c r="AM46" i="20"/>
  <c r="AU46" i="20"/>
  <c r="BC46" i="20"/>
  <c r="BK46" i="20"/>
  <c r="BS46" i="20"/>
  <c r="CA46" i="20"/>
  <c r="CI46" i="20"/>
  <c r="CQ46" i="20"/>
  <c r="CY46" i="20"/>
  <c r="DG46" i="20"/>
  <c r="DO46" i="20"/>
  <c r="DW46" i="20"/>
  <c r="EE46" i="20"/>
  <c r="EM46" i="20"/>
  <c r="EU46" i="20"/>
  <c r="FF46" i="20"/>
  <c r="GC46" i="20"/>
  <c r="T47" i="20"/>
  <c r="BC47" i="20"/>
  <c r="DO47" i="20"/>
  <c r="GA47" i="20"/>
  <c r="BH48" i="20"/>
  <c r="DT48" i="20"/>
  <c r="GF48" i="20"/>
  <c r="BK65" i="20"/>
  <c r="DW65" i="20"/>
  <c r="GI65" i="20"/>
  <c r="CS67" i="20"/>
  <c r="CO80" i="20"/>
  <c r="FG46" i="20"/>
  <c r="FO46" i="20"/>
  <c r="FW46" i="20"/>
  <c r="GE46" i="20"/>
  <c r="H47" i="20"/>
  <c r="P47" i="20"/>
  <c r="X47" i="20"/>
  <c r="AF47" i="20"/>
  <c r="AN47" i="20"/>
  <c r="AV47" i="20"/>
  <c r="BD47" i="20"/>
  <c r="BL47" i="20"/>
  <c r="BT47" i="20"/>
  <c r="CB47" i="20"/>
  <c r="CJ47" i="20"/>
  <c r="CR47" i="20"/>
  <c r="CZ47" i="20"/>
  <c r="DH47" i="20"/>
  <c r="DP47" i="20"/>
  <c r="DX47" i="20"/>
  <c r="EF47" i="20"/>
  <c r="EN47" i="20"/>
  <c r="EV47" i="20"/>
  <c r="FD47" i="20"/>
  <c r="FL47" i="20"/>
  <c r="FT47" i="20"/>
  <c r="GB47" i="20"/>
  <c r="GJ47" i="20"/>
  <c r="M48" i="20"/>
  <c r="U48" i="20"/>
  <c r="AC48" i="20"/>
  <c r="AK48" i="20"/>
  <c r="AS48" i="20"/>
  <c r="BA48" i="20"/>
  <c r="BI48" i="20"/>
  <c r="BQ48" i="20"/>
  <c r="BY48" i="20"/>
  <c r="CG48" i="20"/>
  <c r="CO48" i="20"/>
  <c r="CW48" i="20"/>
  <c r="DE48" i="20"/>
  <c r="DM48" i="20"/>
  <c r="DU48" i="20"/>
  <c r="EC48" i="20"/>
  <c r="EK48" i="20"/>
  <c r="ES48" i="20"/>
  <c r="FA48" i="20"/>
  <c r="FI48" i="20"/>
  <c r="FQ48" i="20"/>
  <c r="FY48" i="20"/>
  <c r="GG48" i="20"/>
  <c r="CT44" i="20"/>
  <c r="H65" i="20"/>
  <c r="P65" i="20"/>
  <c r="X65" i="20"/>
  <c r="AF65" i="20"/>
  <c r="AN65" i="20"/>
  <c r="AV65" i="20"/>
  <c r="BD65" i="20"/>
  <c r="BL65" i="20"/>
  <c r="BT65" i="20"/>
  <c r="CB65" i="20"/>
  <c r="CJ65" i="20"/>
  <c r="CR65" i="20"/>
  <c r="CZ65" i="20"/>
  <c r="DH65" i="20"/>
  <c r="DP65" i="20"/>
  <c r="DX65" i="20"/>
  <c r="EF65" i="20"/>
  <c r="EN65" i="20"/>
  <c r="EV65" i="20"/>
  <c r="FD65" i="20"/>
  <c r="FL65" i="20"/>
  <c r="FT65" i="20"/>
  <c r="GB65" i="20"/>
  <c r="GJ65" i="20"/>
  <c r="O66" i="20"/>
  <c r="AK66" i="20"/>
  <c r="BH66" i="20"/>
  <c r="CA66" i="20"/>
  <c r="CY66" i="20"/>
  <c r="FH66" i="20"/>
  <c r="AO67" i="20"/>
  <c r="DA67" i="20"/>
  <c r="FM67" i="20"/>
  <c r="BI73" i="20"/>
  <c r="DU73" i="20"/>
  <c r="DF75" i="20"/>
  <c r="FA80" i="20"/>
  <c r="EZ46" i="20"/>
  <c r="FH46" i="20"/>
  <c r="FP46" i="20"/>
  <c r="FX46" i="20"/>
  <c r="GF46" i="20"/>
  <c r="I47" i="20"/>
  <c r="Q47" i="20"/>
  <c r="Y47" i="20"/>
  <c r="AG47" i="20"/>
  <c r="AO47" i="20"/>
  <c r="AW47" i="20"/>
  <c r="BE47" i="20"/>
  <c r="BM47" i="20"/>
  <c r="BU47" i="20"/>
  <c r="CC47" i="20"/>
  <c r="CK47" i="20"/>
  <c r="CS47" i="20"/>
  <c r="DA47" i="20"/>
  <c r="DI47" i="20"/>
  <c r="DQ47" i="20"/>
  <c r="DY47" i="20"/>
  <c r="EG47" i="20"/>
  <c r="EO47" i="20"/>
  <c r="EW47" i="20"/>
  <c r="FE47" i="20"/>
  <c r="FM47" i="20"/>
  <c r="FU47" i="20"/>
  <c r="GC47" i="20"/>
  <c r="F48" i="20"/>
  <c r="N48" i="20"/>
  <c r="V48" i="20"/>
  <c r="AD48" i="20"/>
  <c r="AL48" i="20"/>
  <c r="AT48" i="20"/>
  <c r="BB48" i="20"/>
  <c r="BJ48" i="20"/>
  <c r="BR48" i="20"/>
  <c r="BZ48" i="20"/>
  <c r="CH48" i="20"/>
  <c r="CP48" i="20"/>
  <c r="CX48" i="20"/>
  <c r="DF48" i="20"/>
  <c r="DN48" i="20"/>
  <c r="DV48" i="20"/>
  <c r="ED48" i="20"/>
  <c r="EL48" i="20"/>
  <c r="ET48" i="20"/>
  <c r="FB48" i="20"/>
  <c r="FJ48" i="20"/>
  <c r="FR48" i="20"/>
  <c r="FZ48" i="20"/>
  <c r="GH48" i="20"/>
  <c r="CM44" i="20"/>
  <c r="CU44" i="20"/>
  <c r="I65" i="20"/>
  <c r="Q65" i="20"/>
  <c r="Y65" i="20"/>
  <c r="AG65" i="20"/>
  <c r="AO65" i="20"/>
  <c r="AW65" i="20"/>
  <c r="BE65" i="20"/>
  <c r="BM65" i="20"/>
  <c r="BU65" i="20"/>
  <c r="CC65" i="20"/>
  <c r="CK65" i="20"/>
  <c r="CS65" i="20"/>
  <c r="DA65" i="20"/>
  <c r="DI65" i="20"/>
  <c r="DQ65" i="20"/>
  <c r="DY65" i="20"/>
  <c r="EG65" i="20"/>
  <c r="EO65" i="20"/>
  <c r="EW65" i="20"/>
  <c r="FE65" i="20"/>
  <c r="FM65" i="20"/>
  <c r="FU65" i="20"/>
  <c r="GC65" i="20"/>
  <c r="F66" i="20"/>
  <c r="T66" i="20"/>
  <c r="AM66" i="20"/>
  <c r="BI66" i="20"/>
  <c r="CF66" i="20"/>
  <c r="DD66" i="20"/>
  <c r="FP66" i="20"/>
  <c r="AW67" i="20"/>
  <c r="DI67" i="20"/>
  <c r="FU67" i="20"/>
  <c r="BQ73" i="20"/>
  <c r="EC73" i="20"/>
  <c r="EL75" i="20"/>
  <c r="FI46" i="20"/>
  <c r="FQ46" i="20"/>
  <c r="FY46" i="20"/>
  <c r="GG46" i="20"/>
  <c r="J47" i="20"/>
  <c r="R47" i="20"/>
  <c r="Z47" i="20"/>
  <c r="AH47" i="20"/>
  <c r="AP47" i="20"/>
  <c r="AX47" i="20"/>
  <c r="BF47" i="20"/>
  <c r="BN47" i="20"/>
  <c r="BV47" i="20"/>
  <c r="CD47" i="20"/>
  <c r="CL47" i="20"/>
  <c r="CT47" i="20"/>
  <c r="DB47" i="20"/>
  <c r="DJ47" i="20"/>
  <c r="DR47" i="20"/>
  <c r="DZ47" i="20"/>
  <c r="EH47" i="20"/>
  <c r="EP47" i="20"/>
  <c r="EX47" i="20"/>
  <c r="FF47" i="20"/>
  <c r="FN47" i="20"/>
  <c r="FV47" i="20"/>
  <c r="GD47" i="20"/>
  <c r="G48" i="20"/>
  <c r="O48" i="20"/>
  <c r="W48" i="20"/>
  <c r="AE48" i="20"/>
  <c r="AM48" i="20"/>
  <c r="AU48" i="20"/>
  <c r="BC48" i="20"/>
  <c r="BK48" i="20"/>
  <c r="BS48" i="20"/>
  <c r="CA48" i="20"/>
  <c r="CI48" i="20"/>
  <c r="CQ48" i="20"/>
  <c r="CY48" i="20"/>
  <c r="DG48" i="20"/>
  <c r="DO48" i="20"/>
  <c r="DW48" i="20"/>
  <c r="EE48" i="20"/>
  <c r="EM48" i="20"/>
  <c r="EU48" i="20"/>
  <c r="FC48" i="20"/>
  <c r="FK48" i="20"/>
  <c r="FS48" i="20"/>
  <c r="GA48" i="20"/>
  <c r="GI48" i="20"/>
  <c r="CF44" i="20"/>
  <c r="CN44" i="20"/>
  <c r="CV44" i="20"/>
  <c r="J65" i="20"/>
  <c r="R65" i="20"/>
  <c r="Z65" i="20"/>
  <c r="AH65" i="20"/>
  <c r="AP65" i="20"/>
  <c r="AX65" i="20"/>
  <c r="BF65" i="20"/>
  <c r="BN65" i="20"/>
  <c r="BV65" i="20"/>
  <c r="CD65" i="20"/>
  <c r="CL65" i="20"/>
  <c r="CT65" i="20"/>
  <c r="DB65" i="20"/>
  <c r="DJ65" i="20"/>
  <c r="DR65" i="20"/>
  <c r="DZ65" i="20"/>
  <c r="EH65" i="20"/>
  <c r="EP65" i="20"/>
  <c r="EX65" i="20"/>
  <c r="FF65" i="20"/>
  <c r="FN65" i="20"/>
  <c r="FV65" i="20"/>
  <c r="GD65" i="20"/>
  <c r="G66" i="20"/>
  <c r="U66" i="20"/>
  <c r="AR66" i="20"/>
  <c r="BK66" i="20"/>
  <c r="CG66" i="20"/>
  <c r="DL66" i="20"/>
  <c r="FX66" i="20"/>
  <c r="BE67" i="20"/>
  <c r="DQ67" i="20"/>
  <c r="GC67" i="20"/>
  <c r="M73" i="20"/>
  <c r="BY73" i="20"/>
  <c r="EK73" i="20"/>
  <c r="FR75" i="20"/>
  <c r="FB46" i="20"/>
  <c r="FJ46" i="20"/>
  <c r="FR46" i="20"/>
  <c r="FZ46" i="20"/>
  <c r="GH46" i="20"/>
  <c r="K47" i="20"/>
  <c r="S47" i="20"/>
  <c r="AA47" i="20"/>
  <c r="AI47" i="20"/>
  <c r="AQ47" i="20"/>
  <c r="AY47" i="20"/>
  <c r="BG47" i="20"/>
  <c r="BO47" i="20"/>
  <c r="BW47" i="20"/>
  <c r="CE47" i="20"/>
  <c r="CM47" i="20"/>
  <c r="CU47" i="20"/>
  <c r="DC47" i="20"/>
  <c r="DK47" i="20"/>
  <c r="DS47" i="20"/>
  <c r="EA47" i="20"/>
  <c r="EI47" i="20"/>
  <c r="EQ47" i="20"/>
  <c r="EY47" i="20"/>
  <c r="FG47" i="20"/>
  <c r="FO47" i="20"/>
  <c r="FW47" i="20"/>
  <c r="GE47" i="20"/>
  <c r="H48" i="20"/>
  <c r="P48" i="20"/>
  <c r="X48" i="20"/>
  <c r="AF48" i="20"/>
  <c r="AN48" i="20"/>
  <c r="AV48" i="20"/>
  <c r="BD48" i="20"/>
  <c r="BL48" i="20"/>
  <c r="BT48" i="20"/>
  <c r="CB48" i="20"/>
  <c r="CJ48" i="20"/>
  <c r="CR48" i="20"/>
  <c r="CZ48" i="20"/>
  <c r="DH48" i="20"/>
  <c r="DP48" i="20"/>
  <c r="DX48" i="20"/>
  <c r="EF48" i="20"/>
  <c r="EN48" i="20"/>
  <c r="EV48" i="20"/>
  <c r="FD48" i="20"/>
  <c r="FL48" i="20"/>
  <c r="FT48" i="20"/>
  <c r="GB48" i="20"/>
  <c r="GJ48" i="20"/>
  <c r="CO44" i="20"/>
  <c r="CW44" i="20"/>
  <c r="F64" i="20"/>
  <c r="K65" i="20"/>
  <c r="S65" i="20"/>
  <c r="AA65" i="20"/>
  <c r="AI65" i="20"/>
  <c r="AQ65" i="20"/>
  <c r="AY65" i="20"/>
  <c r="BG65" i="20"/>
  <c r="BO65" i="20"/>
  <c r="BW65" i="20"/>
  <c r="CE65" i="20"/>
  <c r="CM65" i="20"/>
  <c r="CU65" i="20"/>
  <c r="DC65" i="20"/>
  <c r="DK65" i="20"/>
  <c r="DS65" i="20"/>
  <c r="EA65" i="20"/>
  <c r="EI65" i="20"/>
  <c r="EQ65" i="20"/>
  <c r="EY65" i="20"/>
  <c r="FG65" i="20"/>
  <c r="FO65" i="20"/>
  <c r="FW65" i="20"/>
  <c r="GE65" i="20"/>
  <c r="H66" i="20"/>
  <c r="W66" i="20"/>
  <c r="AS66" i="20"/>
  <c r="BP66" i="20"/>
  <c r="CI66" i="20"/>
  <c r="DT66" i="20"/>
  <c r="GF66" i="20"/>
  <c r="BM67" i="20"/>
  <c r="DY67" i="20"/>
  <c r="U73" i="20"/>
  <c r="CG73" i="20"/>
  <c r="ES73" i="20"/>
  <c r="AJ47" i="20"/>
  <c r="AR47" i="20"/>
  <c r="AZ47" i="20"/>
  <c r="BH47" i="20"/>
  <c r="BP47" i="20"/>
  <c r="BX47" i="20"/>
  <c r="CF47" i="20"/>
  <c r="CN47" i="20"/>
  <c r="CV47" i="20"/>
  <c r="DD47" i="20"/>
  <c r="DL47" i="20"/>
  <c r="DT47" i="20"/>
  <c r="EB47" i="20"/>
  <c r="EJ47" i="20"/>
  <c r="ER47" i="20"/>
  <c r="EZ47" i="20"/>
  <c r="FH47" i="20"/>
  <c r="FP47" i="20"/>
  <c r="FX47" i="20"/>
  <c r="GF47" i="20"/>
  <c r="I48" i="20"/>
  <c r="Q48" i="20"/>
  <c r="Y48" i="20"/>
  <c r="AG48" i="20"/>
  <c r="AO48" i="20"/>
  <c r="AW48" i="20"/>
  <c r="BE48" i="20"/>
  <c r="BM48" i="20"/>
  <c r="BU48" i="20"/>
  <c r="CC48" i="20"/>
  <c r="CK48" i="20"/>
  <c r="CS48" i="20"/>
  <c r="DA48" i="20"/>
  <c r="DI48" i="20"/>
  <c r="DQ48" i="20"/>
  <c r="DY48" i="20"/>
  <c r="EG48" i="20"/>
  <c r="EO48" i="20"/>
  <c r="EW48" i="20"/>
  <c r="FE48" i="20"/>
  <c r="FM48" i="20"/>
  <c r="FU48" i="20"/>
  <c r="GC48" i="20"/>
  <c r="CH44" i="20"/>
  <c r="CP44" i="20"/>
  <c r="CX44" i="20"/>
  <c r="L65" i="20"/>
  <c r="T65" i="20"/>
  <c r="AB65" i="20"/>
  <c r="AJ65" i="20"/>
  <c r="AR65" i="20"/>
  <c r="AZ65" i="20"/>
  <c r="BH65" i="20"/>
  <c r="BP65" i="20"/>
  <c r="BX65" i="20"/>
  <c r="CF65" i="20"/>
  <c r="CN65" i="20"/>
  <c r="CV65" i="20"/>
  <c r="DD65" i="20"/>
  <c r="DL65" i="20"/>
  <c r="DT65" i="20"/>
  <c r="EB65" i="20"/>
  <c r="EJ65" i="20"/>
  <c r="ER65" i="20"/>
  <c r="EZ65" i="20"/>
  <c r="FH65" i="20"/>
  <c r="FP65" i="20"/>
  <c r="FX65" i="20"/>
  <c r="GF65" i="20"/>
  <c r="I66" i="20"/>
  <c r="AB66" i="20"/>
  <c r="AU66" i="20"/>
  <c r="BQ66" i="20"/>
  <c r="CN66" i="20"/>
  <c r="EB66" i="20"/>
  <c r="I67" i="20"/>
  <c r="BU67" i="20"/>
  <c r="EG67" i="20"/>
  <c r="AC73" i="20"/>
  <c r="CO73" i="20"/>
  <c r="FA73" i="20"/>
  <c r="FD46" i="20"/>
  <c r="FL46" i="20"/>
  <c r="FT46" i="20"/>
  <c r="GB46" i="20"/>
  <c r="GJ46" i="20"/>
  <c r="M47" i="20"/>
  <c r="U47" i="20"/>
  <c r="AC47" i="20"/>
  <c r="AK47" i="20"/>
  <c r="AS47" i="20"/>
  <c r="BA47" i="20"/>
  <c r="BI47" i="20"/>
  <c r="BQ47" i="20"/>
  <c r="BY47" i="20"/>
  <c r="CG47" i="20"/>
  <c r="CO47" i="20"/>
  <c r="CW47" i="20"/>
  <c r="DE47" i="20"/>
  <c r="DM47" i="20"/>
  <c r="DU47" i="20"/>
  <c r="EC47" i="20"/>
  <c r="EK47" i="20"/>
  <c r="ES47" i="20"/>
  <c r="FA47" i="20"/>
  <c r="FI47" i="20"/>
  <c r="FQ47" i="20"/>
  <c r="FY47" i="20"/>
  <c r="GG47" i="20"/>
  <c r="J48" i="20"/>
  <c r="R48" i="20"/>
  <c r="Z48" i="20"/>
  <c r="AH48" i="20"/>
  <c r="AP48" i="20"/>
  <c r="AX48" i="20"/>
  <c r="BF48" i="20"/>
  <c r="BN48" i="20"/>
  <c r="BV48" i="20"/>
  <c r="CD48" i="20"/>
  <c r="CL48" i="20"/>
  <c r="CT48" i="20"/>
  <c r="DB48" i="20"/>
  <c r="DJ48" i="20"/>
  <c r="DR48" i="20"/>
  <c r="DZ48" i="20"/>
  <c r="EH48" i="20"/>
  <c r="EP48" i="20"/>
  <c r="EX48" i="20"/>
  <c r="FF48" i="20"/>
  <c r="FN48" i="20"/>
  <c r="FV48" i="20"/>
  <c r="GD48" i="20"/>
  <c r="CI44" i="20"/>
  <c r="CQ44" i="20"/>
  <c r="CY44" i="20"/>
  <c r="M65" i="20"/>
  <c r="U65" i="20"/>
  <c r="AC65" i="20"/>
  <c r="AK65" i="20"/>
  <c r="AS65" i="20"/>
  <c r="BA65" i="20"/>
  <c r="BI65" i="20"/>
  <c r="BQ65" i="20"/>
  <c r="BY65" i="20"/>
  <c r="CG65" i="20"/>
  <c r="CO65" i="20"/>
  <c r="CW65" i="20"/>
  <c r="DE65" i="20"/>
  <c r="DM65" i="20"/>
  <c r="DU65" i="20"/>
  <c r="EC65" i="20"/>
  <c r="EK65" i="20"/>
  <c r="ES65" i="20"/>
  <c r="FA65" i="20"/>
  <c r="FI65" i="20"/>
  <c r="FQ65" i="20"/>
  <c r="FY65" i="20"/>
  <c r="GG65" i="20"/>
  <c r="J66" i="20"/>
  <c r="AC66" i="20"/>
  <c r="AZ66" i="20"/>
  <c r="BS66" i="20"/>
  <c r="CO66" i="20"/>
  <c r="EJ66" i="20"/>
  <c r="Q67" i="20"/>
  <c r="CC67" i="20"/>
  <c r="EO67" i="20"/>
  <c r="AK73" i="20"/>
  <c r="CW73" i="20"/>
  <c r="FK73" i="20"/>
  <c r="N75" i="20"/>
  <c r="AL47" i="20"/>
  <c r="AT47" i="20"/>
  <c r="BB47" i="20"/>
  <c r="BJ47" i="20"/>
  <c r="BR47" i="20"/>
  <c r="BZ47" i="20"/>
  <c r="CH47" i="20"/>
  <c r="CP47" i="20"/>
  <c r="CX47" i="20"/>
  <c r="DF47" i="20"/>
  <c r="DN47" i="20"/>
  <c r="DV47" i="20"/>
  <c r="ED47" i="20"/>
  <c r="EL47" i="20"/>
  <c r="ET47" i="20"/>
  <c r="FB47" i="20"/>
  <c r="FJ47" i="20"/>
  <c r="FR47" i="20"/>
  <c r="FZ47" i="20"/>
  <c r="GH47" i="20"/>
  <c r="K48" i="20"/>
  <c r="S48" i="20"/>
  <c r="AA48" i="20"/>
  <c r="AI48" i="20"/>
  <c r="AQ48" i="20"/>
  <c r="AY48" i="20"/>
  <c r="BG48" i="20"/>
  <c r="BO48" i="20"/>
  <c r="BW48" i="20"/>
  <c r="CE48" i="20"/>
  <c r="CM48" i="20"/>
  <c r="CU48" i="20"/>
  <c r="DC48" i="20"/>
  <c r="DK48" i="20"/>
  <c r="DS48" i="20"/>
  <c r="EA48" i="20"/>
  <c r="EI48" i="20"/>
  <c r="EQ48" i="20"/>
  <c r="EY48" i="20"/>
  <c r="FG48" i="20"/>
  <c r="FO48" i="20"/>
  <c r="FW48" i="20"/>
  <c r="GE48" i="20"/>
  <c r="CJ44" i="20"/>
  <c r="CR44" i="20"/>
  <c r="CZ44" i="20"/>
  <c r="CE44" i="20"/>
  <c r="N65" i="20"/>
  <c r="V65" i="20"/>
  <c r="AD65" i="20"/>
  <c r="AL65" i="20"/>
  <c r="AT65" i="20"/>
  <c r="BB65" i="20"/>
  <c r="BJ65" i="20"/>
  <c r="BR65" i="20"/>
  <c r="BZ65" i="20"/>
  <c r="CH65" i="20"/>
  <c r="CP65" i="20"/>
  <c r="CX65" i="20"/>
  <c r="DF65" i="20"/>
  <c r="DN65" i="20"/>
  <c r="DV65" i="20"/>
  <c r="ED65" i="20"/>
  <c r="EL65" i="20"/>
  <c r="ET65" i="20"/>
  <c r="FB65" i="20"/>
  <c r="FJ65" i="20"/>
  <c r="FR65" i="20"/>
  <c r="FZ65" i="20"/>
  <c r="GH65" i="20"/>
  <c r="L66" i="20"/>
  <c r="AE66" i="20"/>
  <c r="BA66" i="20"/>
  <c r="BX66" i="20"/>
  <c r="CQ66" i="20"/>
  <c r="ER66" i="20"/>
  <c r="Y67" i="20"/>
  <c r="CK67" i="20"/>
  <c r="EW67" i="20"/>
  <c r="AS73" i="20"/>
  <c r="DE73" i="20"/>
  <c r="FZ73" i="20"/>
  <c r="AT75" i="20"/>
  <c r="AC80" i="20"/>
  <c r="ER88" i="20"/>
  <c r="CW66" i="20"/>
  <c r="DE66" i="20"/>
  <c r="DM66" i="20"/>
  <c r="DU66" i="20"/>
  <c r="EC66" i="20"/>
  <c r="EK66" i="20"/>
  <c r="ES66" i="20"/>
  <c r="FA66" i="20"/>
  <c r="FI66" i="20"/>
  <c r="FQ66" i="20"/>
  <c r="FY66" i="20"/>
  <c r="GG66" i="20"/>
  <c r="J67" i="20"/>
  <c r="R67" i="20"/>
  <c r="Z67" i="20"/>
  <c r="AH67" i="20"/>
  <c r="AP67" i="20"/>
  <c r="AX67" i="20"/>
  <c r="BF67" i="20"/>
  <c r="BN67" i="20"/>
  <c r="BV67" i="20"/>
  <c r="CD67" i="20"/>
  <c r="CL67" i="20"/>
  <c r="CT67" i="20"/>
  <c r="DB67" i="20"/>
  <c r="DJ67" i="20"/>
  <c r="DR67" i="20"/>
  <c r="DZ67" i="20"/>
  <c r="EH67" i="20"/>
  <c r="EP67" i="20"/>
  <c r="EX67" i="20"/>
  <c r="FF67" i="20"/>
  <c r="FN67" i="20"/>
  <c r="FV67" i="20"/>
  <c r="GD67" i="20"/>
  <c r="N73" i="20"/>
  <c r="V73" i="20"/>
  <c r="AD73" i="20"/>
  <c r="AL73" i="20"/>
  <c r="AT73" i="20"/>
  <c r="BB73" i="20"/>
  <c r="BJ73" i="20"/>
  <c r="BR73" i="20"/>
  <c r="BZ73" i="20"/>
  <c r="CH73" i="20"/>
  <c r="CP73" i="20"/>
  <c r="CX73" i="20"/>
  <c r="DF73" i="20"/>
  <c r="DN73" i="20"/>
  <c r="DV73" i="20"/>
  <c r="ED73" i="20"/>
  <c r="EL73" i="20"/>
  <c r="ET73" i="20"/>
  <c r="FB73" i="20"/>
  <c r="FO73" i="20"/>
  <c r="GA73" i="20"/>
  <c r="Q75" i="20"/>
  <c r="AW75" i="20"/>
  <c r="CC75" i="20"/>
  <c r="DI75" i="20"/>
  <c r="EO75" i="20"/>
  <c r="FU75" i="20"/>
  <c r="AK80" i="20"/>
  <c r="CW80" i="20"/>
  <c r="FI80" i="20"/>
  <c r="Y89" i="20"/>
  <c r="N66" i="20"/>
  <c r="V66" i="20"/>
  <c r="AD66" i="20"/>
  <c r="AL66" i="20"/>
  <c r="AT66" i="20"/>
  <c r="BB66" i="20"/>
  <c r="BJ66" i="20"/>
  <c r="BR66" i="20"/>
  <c r="BZ66" i="20"/>
  <c r="CH66" i="20"/>
  <c r="CP66" i="20"/>
  <c r="CX66" i="20"/>
  <c r="DF66" i="20"/>
  <c r="DN66" i="20"/>
  <c r="DV66" i="20"/>
  <c r="ED66" i="20"/>
  <c r="EL66" i="20"/>
  <c r="ET66" i="20"/>
  <c r="FB66" i="20"/>
  <c r="FJ66" i="20"/>
  <c r="FR66" i="20"/>
  <c r="FZ66" i="20"/>
  <c r="GH66" i="20"/>
  <c r="K67" i="20"/>
  <c r="S67" i="20"/>
  <c r="AA67" i="20"/>
  <c r="AI67" i="20"/>
  <c r="AQ67" i="20"/>
  <c r="AY67" i="20"/>
  <c r="BG67" i="20"/>
  <c r="BO67" i="20"/>
  <c r="BW67" i="20"/>
  <c r="CE67" i="20"/>
  <c r="CM67" i="20"/>
  <c r="CU67" i="20"/>
  <c r="DC67" i="20"/>
  <c r="DK67" i="20"/>
  <c r="DS67" i="20"/>
  <c r="EA67" i="20"/>
  <c r="EI67" i="20"/>
  <c r="EQ67" i="20"/>
  <c r="EY67" i="20"/>
  <c r="FG67" i="20"/>
  <c r="FO67" i="20"/>
  <c r="FW67" i="20"/>
  <c r="GE67" i="20"/>
  <c r="G73" i="20"/>
  <c r="O73" i="20"/>
  <c r="W73" i="20"/>
  <c r="AE73" i="20"/>
  <c r="AM73" i="20"/>
  <c r="AU73" i="20"/>
  <c r="BC73" i="20"/>
  <c r="BK73" i="20"/>
  <c r="BS73" i="20"/>
  <c r="CA73" i="20"/>
  <c r="CI73" i="20"/>
  <c r="CQ73" i="20"/>
  <c r="CY73" i="20"/>
  <c r="DG73" i="20"/>
  <c r="DO73" i="20"/>
  <c r="DW73" i="20"/>
  <c r="EE73" i="20"/>
  <c r="EM73" i="20"/>
  <c r="EU73" i="20"/>
  <c r="FC73" i="20"/>
  <c r="FP73" i="20"/>
  <c r="GF73" i="20"/>
  <c r="V75" i="20"/>
  <c r="BB75" i="20"/>
  <c r="CH75" i="20"/>
  <c r="DN75" i="20"/>
  <c r="ET75" i="20"/>
  <c r="FZ75" i="20"/>
  <c r="AS80" i="20"/>
  <c r="DE80" i="20"/>
  <c r="FQ80" i="20"/>
  <c r="CK89" i="20"/>
  <c r="DG66" i="20"/>
  <c r="DO66" i="20"/>
  <c r="DW66" i="20"/>
  <c r="EE66" i="20"/>
  <c r="EM66" i="20"/>
  <c r="EU66" i="20"/>
  <c r="FC66" i="20"/>
  <c r="FK66" i="20"/>
  <c r="FS66" i="20"/>
  <c r="GA66" i="20"/>
  <c r="GI66" i="20"/>
  <c r="L67" i="20"/>
  <c r="T67" i="20"/>
  <c r="AB67" i="20"/>
  <c r="AJ67" i="20"/>
  <c r="AR67" i="20"/>
  <c r="AZ67" i="20"/>
  <c r="BH67" i="20"/>
  <c r="BP67" i="20"/>
  <c r="BX67" i="20"/>
  <c r="CF67" i="20"/>
  <c r="CN67" i="20"/>
  <c r="CV67" i="20"/>
  <c r="DD67" i="20"/>
  <c r="DL67" i="20"/>
  <c r="DT67" i="20"/>
  <c r="EB67" i="20"/>
  <c r="EJ67" i="20"/>
  <c r="ER67" i="20"/>
  <c r="EZ67" i="20"/>
  <c r="FH67" i="20"/>
  <c r="FP67" i="20"/>
  <c r="FX67" i="20"/>
  <c r="GF67" i="20"/>
  <c r="H73" i="20"/>
  <c r="P73" i="20"/>
  <c r="X73" i="20"/>
  <c r="AF73" i="20"/>
  <c r="AN73" i="20"/>
  <c r="AV73" i="20"/>
  <c r="BD73" i="20"/>
  <c r="BL73" i="20"/>
  <c r="BT73" i="20"/>
  <c r="CB73" i="20"/>
  <c r="CJ73" i="20"/>
  <c r="CR73" i="20"/>
  <c r="CZ73" i="20"/>
  <c r="DH73" i="20"/>
  <c r="DP73" i="20"/>
  <c r="DX73" i="20"/>
  <c r="EF73" i="20"/>
  <c r="EN73" i="20"/>
  <c r="EV73" i="20"/>
  <c r="FF73" i="20"/>
  <c r="FQ73" i="20"/>
  <c r="GG73" i="20"/>
  <c r="Y75" i="20"/>
  <c r="BE75" i="20"/>
  <c r="CK75" i="20"/>
  <c r="DQ75" i="20"/>
  <c r="EW75" i="20"/>
  <c r="GC75" i="20"/>
  <c r="BA80" i="20"/>
  <c r="DM80" i="20"/>
  <c r="FY80" i="20"/>
  <c r="O87" i="20"/>
  <c r="EW89" i="20"/>
  <c r="P66" i="20"/>
  <c r="X66" i="20"/>
  <c r="AF66" i="20"/>
  <c r="AN66" i="20"/>
  <c r="AV66" i="20"/>
  <c r="BD66" i="20"/>
  <c r="BL66" i="20"/>
  <c r="BT66" i="20"/>
  <c r="CB66" i="20"/>
  <c r="CJ66" i="20"/>
  <c r="CR66" i="20"/>
  <c r="CZ66" i="20"/>
  <c r="DH66" i="20"/>
  <c r="DP66" i="20"/>
  <c r="DX66" i="20"/>
  <c r="EF66" i="20"/>
  <c r="EN66" i="20"/>
  <c r="EV66" i="20"/>
  <c r="FD66" i="20"/>
  <c r="FL66" i="20"/>
  <c r="FT66" i="20"/>
  <c r="GB66" i="20"/>
  <c r="GJ66" i="20"/>
  <c r="M67" i="20"/>
  <c r="U67" i="20"/>
  <c r="AC67" i="20"/>
  <c r="AK67" i="20"/>
  <c r="AS67" i="20"/>
  <c r="BA67" i="20"/>
  <c r="BI67" i="20"/>
  <c r="BQ67" i="20"/>
  <c r="BY67" i="20"/>
  <c r="CG67" i="20"/>
  <c r="CO67" i="20"/>
  <c r="CW67" i="20"/>
  <c r="DE67" i="20"/>
  <c r="DM67" i="20"/>
  <c r="DU67" i="20"/>
  <c r="EC67" i="20"/>
  <c r="EK67" i="20"/>
  <c r="ES67" i="20"/>
  <c r="FA67" i="20"/>
  <c r="FI67" i="20"/>
  <c r="FQ67" i="20"/>
  <c r="FY67" i="20"/>
  <c r="GG67" i="20"/>
  <c r="I73" i="20"/>
  <c r="Q73" i="20"/>
  <c r="Y73" i="20"/>
  <c r="AG73" i="20"/>
  <c r="AO73" i="20"/>
  <c r="AW73" i="20"/>
  <c r="BE73" i="20"/>
  <c r="BM73" i="20"/>
  <c r="BU73" i="20"/>
  <c r="CC73" i="20"/>
  <c r="CK73" i="20"/>
  <c r="CS73" i="20"/>
  <c r="DA73" i="20"/>
  <c r="DI73" i="20"/>
  <c r="DQ73" i="20"/>
  <c r="DY73" i="20"/>
  <c r="EG73" i="20"/>
  <c r="EO73" i="20"/>
  <c r="EW73" i="20"/>
  <c r="FG73" i="20"/>
  <c r="FR73" i="20"/>
  <c r="GH73" i="20"/>
  <c r="AD75" i="20"/>
  <c r="BJ75" i="20"/>
  <c r="CP75" i="20"/>
  <c r="DV75" i="20"/>
  <c r="FB75" i="20"/>
  <c r="GH75" i="20"/>
  <c r="BI80" i="20"/>
  <c r="DU80" i="20"/>
  <c r="GG80" i="20"/>
  <c r="CA87" i="20"/>
  <c r="Q66" i="20"/>
  <c r="Y66" i="20"/>
  <c r="AG66" i="20"/>
  <c r="AO66" i="20"/>
  <c r="AW66" i="20"/>
  <c r="BE66" i="20"/>
  <c r="BM66" i="20"/>
  <c r="BU66" i="20"/>
  <c r="CC66" i="20"/>
  <c r="CK66" i="20"/>
  <c r="CS66" i="20"/>
  <c r="DA66" i="20"/>
  <c r="DI66" i="20"/>
  <c r="DQ66" i="20"/>
  <c r="DY66" i="20"/>
  <c r="EG66" i="20"/>
  <c r="EO66" i="20"/>
  <c r="EW66" i="20"/>
  <c r="FE66" i="20"/>
  <c r="FM66" i="20"/>
  <c r="FU66" i="20"/>
  <c r="GC66" i="20"/>
  <c r="F67" i="20"/>
  <c r="N67" i="20"/>
  <c r="V67" i="20"/>
  <c r="AD67" i="20"/>
  <c r="AL67" i="20"/>
  <c r="AT67" i="20"/>
  <c r="BB67" i="20"/>
  <c r="BJ67" i="20"/>
  <c r="BR67" i="20"/>
  <c r="BZ67" i="20"/>
  <c r="CH67" i="20"/>
  <c r="CP67" i="20"/>
  <c r="CX67" i="20"/>
  <c r="DF67" i="20"/>
  <c r="DN67" i="20"/>
  <c r="DV67" i="20"/>
  <c r="ED67" i="20"/>
  <c r="EL67" i="20"/>
  <c r="ET67" i="20"/>
  <c r="FB67" i="20"/>
  <c r="FJ67" i="20"/>
  <c r="FR67" i="20"/>
  <c r="FZ67" i="20"/>
  <c r="GH67" i="20"/>
  <c r="J73" i="20"/>
  <c r="R73" i="20"/>
  <c r="Z73" i="20"/>
  <c r="AH73" i="20"/>
  <c r="AP73" i="20"/>
  <c r="AX73" i="20"/>
  <c r="BF73" i="20"/>
  <c r="BN73" i="20"/>
  <c r="BV73" i="20"/>
  <c r="CD73" i="20"/>
  <c r="CL73" i="20"/>
  <c r="CT73" i="20"/>
  <c r="DB73" i="20"/>
  <c r="DJ73" i="20"/>
  <c r="DR73" i="20"/>
  <c r="DZ73" i="20"/>
  <c r="EH73" i="20"/>
  <c r="EP73" i="20"/>
  <c r="EX73" i="20"/>
  <c r="FH73" i="20"/>
  <c r="FS73" i="20"/>
  <c r="GI73" i="20"/>
  <c r="AG75" i="20"/>
  <c r="BM75" i="20"/>
  <c r="CS75" i="20"/>
  <c r="DY75" i="20"/>
  <c r="FE75" i="20"/>
  <c r="BQ80" i="20"/>
  <c r="EC80" i="20"/>
  <c r="EM87" i="20"/>
  <c r="R66" i="20"/>
  <c r="Z66" i="20"/>
  <c r="AH66" i="20"/>
  <c r="AP66" i="20"/>
  <c r="AX66" i="20"/>
  <c r="BF66" i="20"/>
  <c r="BN66" i="20"/>
  <c r="BV66" i="20"/>
  <c r="CD66" i="20"/>
  <c r="CL66" i="20"/>
  <c r="CT66" i="20"/>
  <c r="DB66" i="20"/>
  <c r="DJ66" i="20"/>
  <c r="DR66" i="20"/>
  <c r="DZ66" i="20"/>
  <c r="EH66" i="20"/>
  <c r="EP66" i="20"/>
  <c r="EX66" i="20"/>
  <c r="FF66" i="20"/>
  <c r="FN66" i="20"/>
  <c r="FV66" i="20"/>
  <c r="GD66" i="20"/>
  <c r="G67" i="20"/>
  <c r="O67" i="20"/>
  <c r="W67" i="20"/>
  <c r="AE67" i="20"/>
  <c r="AM67" i="20"/>
  <c r="AU67" i="20"/>
  <c r="BC67" i="20"/>
  <c r="BK67" i="20"/>
  <c r="BS67" i="20"/>
  <c r="CA67" i="20"/>
  <c r="CI67" i="20"/>
  <c r="CQ67" i="20"/>
  <c r="CY67" i="20"/>
  <c r="DG67" i="20"/>
  <c r="DO67" i="20"/>
  <c r="DW67" i="20"/>
  <c r="EE67" i="20"/>
  <c r="EM67" i="20"/>
  <c r="EU67" i="20"/>
  <c r="FC67" i="20"/>
  <c r="FK67" i="20"/>
  <c r="FS67" i="20"/>
  <c r="GA67" i="20"/>
  <c r="GI67" i="20"/>
  <c r="F72" i="20"/>
  <c r="K73" i="20"/>
  <c r="S73" i="20"/>
  <c r="AA73" i="20"/>
  <c r="AI73" i="20"/>
  <c r="AQ73" i="20"/>
  <c r="AY73" i="20"/>
  <c r="BG73" i="20"/>
  <c r="BO73" i="20"/>
  <c r="BW73" i="20"/>
  <c r="CE73" i="20"/>
  <c r="CM73" i="20"/>
  <c r="CU73" i="20"/>
  <c r="DC73" i="20"/>
  <c r="DK73" i="20"/>
  <c r="DS73" i="20"/>
  <c r="EA73" i="20"/>
  <c r="EI73" i="20"/>
  <c r="EQ73" i="20"/>
  <c r="EY73" i="20"/>
  <c r="FI73" i="20"/>
  <c r="FX73" i="20"/>
  <c r="F75" i="20"/>
  <c r="AL75" i="20"/>
  <c r="BR75" i="20"/>
  <c r="CX75" i="20"/>
  <c r="ED75" i="20"/>
  <c r="FJ75" i="20"/>
  <c r="M80" i="20"/>
  <c r="BY80" i="20"/>
  <c r="EK80" i="20"/>
  <c r="T88" i="20"/>
  <c r="K66" i="20"/>
  <c r="S66" i="20"/>
  <c r="AA66" i="20"/>
  <c r="AI66" i="20"/>
  <c r="AQ66" i="20"/>
  <c r="AY66" i="20"/>
  <c r="BG66" i="20"/>
  <c r="BO66" i="20"/>
  <c r="BW66" i="20"/>
  <c r="CE66" i="20"/>
  <c r="CM66" i="20"/>
  <c r="CU66" i="20"/>
  <c r="DC66" i="20"/>
  <c r="DK66" i="20"/>
  <c r="DS66" i="20"/>
  <c r="EA66" i="20"/>
  <c r="EI66" i="20"/>
  <c r="EQ66" i="20"/>
  <c r="EY66" i="20"/>
  <c r="FG66" i="20"/>
  <c r="FO66" i="20"/>
  <c r="FW66" i="20"/>
  <c r="GE66" i="20"/>
  <c r="H67" i="20"/>
  <c r="P67" i="20"/>
  <c r="X67" i="20"/>
  <c r="AF67" i="20"/>
  <c r="AN67" i="20"/>
  <c r="AV67" i="20"/>
  <c r="BD67" i="20"/>
  <c r="BL67" i="20"/>
  <c r="BT67" i="20"/>
  <c r="CB67" i="20"/>
  <c r="CJ67" i="20"/>
  <c r="CR67" i="20"/>
  <c r="CZ67" i="20"/>
  <c r="DH67" i="20"/>
  <c r="DP67" i="20"/>
  <c r="DX67" i="20"/>
  <c r="EF67" i="20"/>
  <c r="EN67" i="20"/>
  <c r="EV67" i="20"/>
  <c r="FD67" i="20"/>
  <c r="FL67" i="20"/>
  <c r="FT67" i="20"/>
  <c r="GB67" i="20"/>
  <c r="GJ67" i="20"/>
  <c r="L73" i="20"/>
  <c r="T73" i="20"/>
  <c r="AB73" i="20"/>
  <c r="AJ73" i="20"/>
  <c r="AR73" i="20"/>
  <c r="AZ73" i="20"/>
  <c r="BH73" i="20"/>
  <c r="BP73" i="20"/>
  <c r="BX73" i="20"/>
  <c r="CF73" i="20"/>
  <c r="CN73" i="20"/>
  <c r="CV73" i="20"/>
  <c r="DD73" i="20"/>
  <c r="DL73" i="20"/>
  <c r="DT73" i="20"/>
  <c r="EB73" i="20"/>
  <c r="EJ73" i="20"/>
  <c r="ER73" i="20"/>
  <c r="EZ73" i="20"/>
  <c r="FJ73" i="20"/>
  <c r="FY73" i="20"/>
  <c r="I75" i="20"/>
  <c r="AO75" i="20"/>
  <c r="BU75" i="20"/>
  <c r="DA75" i="20"/>
  <c r="EG75" i="20"/>
  <c r="FM75" i="20"/>
  <c r="U80" i="20"/>
  <c r="CG80" i="20"/>
  <c r="ES80" i="20"/>
  <c r="CF88" i="20"/>
  <c r="FW73" i="20"/>
  <c r="GE73" i="20"/>
  <c r="M75" i="20"/>
  <c r="U75" i="20"/>
  <c r="AC75" i="20"/>
  <c r="AK75" i="20"/>
  <c r="AS75" i="20"/>
  <c r="BA75" i="20"/>
  <c r="BI75" i="20"/>
  <c r="BQ75" i="20"/>
  <c r="BY75" i="20"/>
  <c r="CG75" i="20"/>
  <c r="CO75" i="20"/>
  <c r="CW75" i="20"/>
  <c r="DE75" i="20"/>
  <c r="DM75" i="20"/>
  <c r="DU75" i="20"/>
  <c r="EC75" i="20"/>
  <c r="EK75" i="20"/>
  <c r="ES75" i="20"/>
  <c r="FA75" i="20"/>
  <c r="FI75" i="20"/>
  <c r="FQ75" i="20"/>
  <c r="FY75" i="20"/>
  <c r="GG75" i="20"/>
  <c r="L80" i="20"/>
  <c r="T80" i="20"/>
  <c r="AB80" i="20"/>
  <c r="AJ80" i="20"/>
  <c r="AR80" i="20"/>
  <c r="AZ80" i="20"/>
  <c r="BH80" i="20"/>
  <c r="BP80" i="20"/>
  <c r="BX80" i="20"/>
  <c r="CF80" i="20"/>
  <c r="CN80" i="20"/>
  <c r="CV80" i="20"/>
  <c r="DD80" i="20"/>
  <c r="DL80" i="20"/>
  <c r="DT80" i="20"/>
  <c r="EB80" i="20"/>
  <c r="EJ80" i="20"/>
  <c r="ER80" i="20"/>
  <c r="EZ80" i="20"/>
  <c r="FH80" i="20"/>
  <c r="FP80" i="20"/>
  <c r="FX80" i="20"/>
  <c r="GF80" i="20"/>
  <c r="G87" i="20"/>
  <c r="BS87" i="20"/>
  <c r="EE87" i="20"/>
  <c r="L88" i="20"/>
  <c r="BX88" i="20"/>
  <c r="EJ88" i="20"/>
  <c r="Q89" i="20"/>
  <c r="CC89" i="20"/>
  <c r="EO89" i="20"/>
  <c r="EF96" i="20"/>
  <c r="G75" i="20"/>
  <c r="O75" i="20"/>
  <c r="W75" i="20"/>
  <c r="AE75" i="20"/>
  <c r="AM75" i="20"/>
  <c r="AU75" i="20"/>
  <c r="BC75" i="20"/>
  <c r="BK75" i="20"/>
  <c r="BS75" i="20"/>
  <c r="CA75" i="20"/>
  <c r="CI75" i="20"/>
  <c r="CQ75" i="20"/>
  <c r="CY75" i="20"/>
  <c r="DG75" i="20"/>
  <c r="DO75" i="20"/>
  <c r="DW75" i="20"/>
  <c r="EE75" i="20"/>
  <c r="EM75" i="20"/>
  <c r="EU75" i="20"/>
  <c r="FC75" i="20"/>
  <c r="FK75" i="20"/>
  <c r="FS75" i="20"/>
  <c r="GA75" i="20"/>
  <c r="GI75" i="20"/>
  <c r="N80" i="20"/>
  <c r="V80" i="20"/>
  <c r="AD80" i="20"/>
  <c r="AL80" i="20"/>
  <c r="AT80" i="20"/>
  <c r="BB80" i="20"/>
  <c r="BJ80" i="20"/>
  <c r="BR80" i="20"/>
  <c r="BZ80" i="20"/>
  <c r="CH80" i="20"/>
  <c r="CP80" i="20"/>
  <c r="CX80" i="20"/>
  <c r="DF80" i="20"/>
  <c r="DN80" i="20"/>
  <c r="DV80" i="20"/>
  <c r="ED80" i="20"/>
  <c r="EL80" i="20"/>
  <c r="ET80" i="20"/>
  <c r="FB80" i="20"/>
  <c r="FJ80" i="20"/>
  <c r="FR80" i="20"/>
  <c r="FZ80" i="20"/>
  <c r="GH80" i="20"/>
  <c r="W87" i="20"/>
  <c r="CI87" i="20"/>
  <c r="EU87" i="20"/>
  <c r="AB88" i="20"/>
  <c r="CN88" i="20"/>
  <c r="EZ88" i="20"/>
  <c r="AG89" i="20"/>
  <c r="CS89" i="20"/>
  <c r="FE89" i="20"/>
  <c r="H75" i="20"/>
  <c r="P75" i="20"/>
  <c r="X75" i="20"/>
  <c r="AF75" i="20"/>
  <c r="AN75" i="20"/>
  <c r="AV75" i="20"/>
  <c r="BD75" i="20"/>
  <c r="BL75" i="20"/>
  <c r="BT75" i="20"/>
  <c r="CB75" i="20"/>
  <c r="CJ75" i="20"/>
  <c r="CR75" i="20"/>
  <c r="CZ75" i="20"/>
  <c r="DH75" i="20"/>
  <c r="DP75" i="20"/>
  <c r="DX75" i="20"/>
  <c r="EF75" i="20"/>
  <c r="EN75" i="20"/>
  <c r="EV75" i="20"/>
  <c r="FD75" i="20"/>
  <c r="FL75" i="20"/>
  <c r="FT75" i="20"/>
  <c r="GB75" i="20"/>
  <c r="GJ75" i="20"/>
  <c r="G80" i="20"/>
  <c r="O80" i="20"/>
  <c r="W80" i="20"/>
  <c r="AE80" i="20"/>
  <c r="AM80" i="20"/>
  <c r="AU80" i="20"/>
  <c r="BC80" i="20"/>
  <c r="BK80" i="20"/>
  <c r="BS80" i="20"/>
  <c r="CA80" i="20"/>
  <c r="CI80" i="20"/>
  <c r="CQ80" i="20"/>
  <c r="CY80" i="20"/>
  <c r="DG80" i="20"/>
  <c r="DO80" i="20"/>
  <c r="DW80" i="20"/>
  <c r="EE80" i="20"/>
  <c r="EM80" i="20"/>
  <c r="EU80" i="20"/>
  <c r="FC80" i="20"/>
  <c r="FK80" i="20"/>
  <c r="FS80" i="20"/>
  <c r="GA80" i="20"/>
  <c r="GI80" i="20"/>
  <c r="AE87" i="20"/>
  <c r="CQ87" i="20"/>
  <c r="FC87" i="20"/>
  <c r="AJ88" i="20"/>
  <c r="CV88" i="20"/>
  <c r="FH88" i="20"/>
  <c r="AO89" i="20"/>
  <c r="DA89" i="20"/>
  <c r="FM89" i="20"/>
  <c r="H80" i="20"/>
  <c r="P80" i="20"/>
  <c r="X80" i="20"/>
  <c r="AF80" i="20"/>
  <c r="AN80" i="20"/>
  <c r="AV80" i="20"/>
  <c r="BD80" i="20"/>
  <c r="BL80" i="20"/>
  <c r="BT80" i="20"/>
  <c r="CB80" i="20"/>
  <c r="CJ80" i="20"/>
  <c r="CR80" i="20"/>
  <c r="CZ80" i="20"/>
  <c r="DH80" i="20"/>
  <c r="DP80" i="20"/>
  <c r="DX80" i="20"/>
  <c r="EF80" i="20"/>
  <c r="EN80" i="20"/>
  <c r="EV80" i="20"/>
  <c r="FD80" i="20"/>
  <c r="FL80" i="20"/>
  <c r="FT80" i="20"/>
  <c r="GB80" i="20"/>
  <c r="GJ80" i="20"/>
  <c r="AM87" i="20"/>
  <c r="CY87" i="20"/>
  <c r="FK87" i="20"/>
  <c r="AR88" i="20"/>
  <c r="DD88" i="20"/>
  <c r="FP88" i="20"/>
  <c r="AW89" i="20"/>
  <c r="DI89" i="20"/>
  <c r="FU89" i="20"/>
  <c r="FD73" i="20"/>
  <c r="FL73" i="20"/>
  <c r="FT73" i="20"/>
  <c r="GB73" i="20"/>
  <c r="GJ73" i="20"/>
  <c r="J75" i="20"/>
  <c r="R75" i="20"/>
  <c r="Z75" i="20"/>
  <c r="AH75" i="20"/>
  <c r="AP75" i="20"/>
  <c r="AX75" i="20"/>
  <c r="BF75" i="20"/>
  <c r="BN75" i="20"/>
  <c r="BV75" i="20"/>
  <c r="CD75" i="20"/>
  <c r="CL75" i="20"/>
  <c r="CT75" i="20"/>
  <c r="DB75" i="20"/>
  <c r="DJ75" i="20"/>
  <c r="DR75" i="20"/>
  <c r="DZ75" i="20"/>
  <c r="EH75" i="20"/>
  <c r="EP75" i="20"/>
  <c r="EX75" i="20"/>
  <c r="FF75" i="20"/>
  <c r="FN75" i="20"/>
  <c r="FV75" i="20"/>
  <c r="GD75" i="20"/>
  <c r="I80" i="20"/>
  <c r="Q80" i="20"/>
  <c r="Y80" i="20"/>
  <c r="AG80" i="20"/>
  <c r="AO80" i="20"/>
  <c r="AW80" i="20"/>
  <c r="BE80" i="20"/>
  <c r="BM80" i="20"/>
  <c r="BU80" i="20"/>
  <c r="CC80" i="20"/>
  <c r="CK80" i="20"/>
  <c r="CS80" i="20"/>
  <c r="DA80" i="20"/>
  <c r="DI80" i="20"/>
  <c r="DQ80" i="20"/>
  <c r="DY80" i="20"/>
  <c r="EG80" i="20"/>
  <c r="EO80" i="20"/>
  <c r="EW80" i="20"/>
  <c r="FE80" i="20"/>
  <c r="FM80" i="20"/>
  <c r="FU80" i="20"/>
  <c r="GC80" i="20"/>
  <c r="AU87" i="20"/>
  <c r="DG87" i="20"/>
  <c r="FS87" i="20"/>
  <c r="AZ88" i="20"/>
  <c r="DL88" i="20"/>
  <c r="FX88" i="20"/>
  <c r="BE89" i="20"/>
  <c r="DQ89" i="20"/>
  <c r="GC89" i="20"/>
  <c r="FE73" i="20"/>
  <c r="FM73" i="20"/>
  <c r="FU73" i="20"/>
  <c r="GC73" i="20"/>
  <c r="K75" i="20"/>
  <c r="S75" i="20"/>
  <c r="AA75" i="20"/>
  <c r="AI75" i="20"/>
  <c r="AQ75" i="20"/>
  <c r="AY75" i="20"/>
  <c r="BG75" i="20"/>
  <c r="BO75" i="20"/>
  <c r="BW75" i="20"/>
  <c r="CE75" i="20"/>
  <c r="CM75" i="20"/>
  <c r="CU75" i="20"/>
  <c r="DC75" i="20"/>
  <c r="DK75" i="20"/>
  <c r="DS75" i="20"/>
  <c r="EA75" i="20"/>
  <c r="EI75" i="20"/>
  <c r="EQ75" i="20"/>
  <c r="EY75" i="20"/>
  <c r="FG75" i="20"/>
  <c r="FO75" i="20"/>
  <c r="FW75" i="20"/>
  <c r="GE75" i="20"/>
  <c r="J80" i="20"/>
  <c r="R80" i="20"/>
  <c r="Z80" i="20"/>
  <c r="AH80" i="20"/>
  <c r="AP80" i="20"/>
  <c r="AX80" i="20"/>
  <c r="BF80" i="20"/>
  <c r="BN80" i="20"/>
  <c r="BV80" i="20"/>
  <c r="CD80" i="20"/>
  <c r="CL80" i="20"/>
  <c r="CT80" i="20"/>
  <c r="DB80" i="20"/>
  <c r="DJ80" i="20"/>
  <c r="DR80" i="20"/>
  <c r="DZ80" i="20"/>
  <c r="EH80" i="20"/>
  <c r="EP80" i="20"/>
  <c r="EX80" i="20"/>
  <c r="FF80" i="20"/>
  <c r="FN80" i="20"/>
  <c r="FV80" i="20"/>
  <c r="GD80" i="20"/>
  <c r="BC87" i="20"/>
  <c r="DO87" i="20"/>
  <c r="GA87" i="20"/>
  <c r="BH88" i="20"/>
  <c r="DT88" i="20"/>
  <c r="GF88" i="20"/>
  <c r="BM89" i="20"/>
  <c r="DY89" i="20"/>
  <c r="H96" i="20"/>
  <c r="FN73" i="20"/>
  <c r="FV73" i="20"/>
  <c r="GD73" i="20"/>
  <c r="L75" i="20"/>
  <c r="T75" i="20"/>
  <c r="AB75" i="20"/>
  <c r="AJ75" i="20"/>
  <c r="AR75" i="20"/>
  <c r="AZ75" i="20"/>
  <c r="BH75" i="20"/>
  <c r="BP75" i="20"/>
  <c r="BX75" i="20"/>
  <c r="CF75" i="20"/>
  <c r="CN75" i="20"/>
  <c r="CV75" i="20"/>
  <c r="DD75" i="20"/>
  <c r="DL75" i="20"/>
  <c r="DT75" i="20"/>
  <c r="EB75" i="20"/>
  <c r="EJ75" i="20"/>
  <c r="ER75" i="20"/>
  <c r="EZ75" i="20"/>
  <c r="FH75" i="20"/>
  <c r="FP75" i="20"/>
  <c r="FX75" i="20"/>
  <c r="GF75" i="20"/>
  <c r="F79" i="20"/>
  <c r="K80" i="20"/>
  <c r="S80" i="20"/>
  <c r="AA80" i="20"/>
  <c r="AI80" i="20"/>
  <c r="AQ80" i="20"/>
  <c r="AY80" i="20"/>
  <c r="BG80" i="20"/>
  <c r="BO80" i="20"/>
  <c r="BW80" i="20"/>
  <c r="CE80" i="20"/>
  <c r="CM80" i="20"/>
  <c r="CU80" i="20"/>
  <c r="DC80" i="20"/>
  <c r="DK80" i="20"/>
  <c r="DS80" i="20"/>
  <c r="EA80" i="20"/>
  <c r="EI80" i="20"/>
  <c r="EQ80" i="20"/>
  <c r="EY80" i="20"/>
  <c r="FG80" i="20"/>
  <c r="FO80" i="20"/>
  <c r="FW80" i="20"/>
  <c r="GE80" i="20"/>
  <c r="BK87" i="20"/>
  <c r="DW87" i="20"/>
  <c r="GI87" i="20"/>
  <c r="BP88" i="20"/>
  <c r="EB88" i="20"/>
  <c r="I89" i="20"/>
  <c r="BU89" i="20"/>
  <c r="EG89" i="20"/>
  <c r="BT96" i="20"/>
  <c r="V105" i="20"/>
  <c r="N87" i="20"/>
  <c r="V87" i="20"/>
  <c r="AD87" i="20"/>
  <c r="AL87" i="20"/>
  <c r="AT87" i="20"/>
  <c r="BB87" i="20"/>
  <c r="BJ87" i="20"/>
  <c r="BR87" i="20"/>
  <c r="BZ87" i="20"/>
  <c r="CH87" i="20"/>
  <c r="CP87" i="20"/>
  <c r="CX87" i="20"/>
  <c r="DF87" i="20"/>
  <c r="DN87" i="20"/>
  <c r="DV87" i="20"/>
  <c r="ED87" i="20"/>
  <c r="EL87" i="20"/>
  <c r="ET87" i="20"/>
  <c r="FB87" i="20"/>
  <c r="FJ87" i="20"/>
  <c r="FR87" i="20"/>
  <c r="FZ87" i="20"/>
  <c r="GH87" i="20"/>
  <c r="K88" i="20"/>
  <c r="S88" i="20"/>
  <c r="AA88" i="20"/>
  <c r="AI88" i="20"/>
  <c r="AQ88" i="20"/>
  <c r="AY88" i="20"/>
  <c r="BG88" i="20"/>
  <c r="BO88" i="20"/>
  <c r="BW88" i="20"/>
  <c r="CE88" i="20"/>
  <c r="CM88" i="20"/>
  <c r="CU88" i="20"/>
  <c r="DC88" i="20"/>
  <c r="DK88" i="20"/>
  <c r="DS88" i="20"/>
  <c r="EA88" i="20"/>
  <c r="EI88" i="20"/>
  <c r="EQ88" i="20"/>
  <c r="EY88" i="20"/>
  <c r="FG88" i="20"/>
  <c r="FO88" i="20"/>
  <c r="FW88" i="20"/>
  <c r="GE88" i="20"/>
  <c r="H89" i="20"/>
  <c r="P89" i="20"/>
  <c r="X89" i="20"/>
  <c r="AF89" i="20"/>
  <c r="AN89" i="20"/>
  <c r="AV89" i="20"/>
  <c r="BD89" i="20"/>
  <c r="BL89" i="20"/>
  <c r="BT89" i="20"/>
  <c r="CB89" i="20"/>
  <c r="CJ89" i="20"/>
  <c r="CR89" i="20"/>
  <c r="CZ89" i="20"/>
  <c r="DH89" i="20"/>
  <c r="DP89" i="20"/>
  <c r="DX89" i="20"/>
  <c r="EF89" i="20"/>
  <c r="EN89" i="20"/>
  <c r="EV89" i="20"/>
  <c r="FD89" i="20"/>
  <c r="FL89" i="20"/>
  <c r="FT89" i="20"/>
  <c r="GB89" i="20"/>
  <c r="GJ89" i="20"/>
  <c r="BL96" i="20"/>
  <c r="DX96" i="20"/>
  <c r="GJ96" i="20"/>
  <c r="EO104" i="20"/>
  <c r="H87" i="20"/>
  <c r="P87" i="20"/>
  <c r="X87" i="20"/>
  <c r="AF87" i="20"/>
  <c r="AN87" i="20"/>
  <c r="AV87" i="20"/>
  <c r="BD87" i="20"/>
  <c r="BL87" i="20"/>
  <c r="BT87" i="20"/>
  <c r="CB87" i="20"/>
  <c r="CJ87" i="20"/>
  <c r="CR87" i="20"/>
  <c r="CZ87" i="20"/>
  <c r="DH87" i="20"/>
  <c r="DP87" i="20"/>
  <c r="DX87" i="20"/>
  <c r="EF87" i="20"/>
  <c r="EN87" i="20"/>
  <c r="EV87" i="20"/>
  <c r="FD87" i="20"/>
  <c r="FL87" i="20"/>
  <c r="FT87" i="20"/>
  <c r="GB87" i="20"/>
  <c r="GJ87" i="20"/>
  <c r="M88" i="20"/>
  <c r="U88" i="20"/>
  <c r="AC88" i="20"/>
  <c r="AK88" i="20"/>
  <c r="AS88" i="20"/>
  <c r="BA88" i="20"/>
  <c r="BI88" i="20"/>
  <c r="BQ88" i="20"/>
  <c r="BY88" i="20"/>
  <c r="CG88" i="20"/>
  <c r="CO88" i="20"/>
  <c r="CW88" i="20"/>
  <c r="DE88" i="20"/>
  <c r="DM88" i="20"/>
  <c r="DU88" i="20"/>
  <c r="EC88" i="20"/>
  <c r="EK88" i="20"/>
  <c r="ES88" i="20"/>
  <c r="FA88" i="20"/>
  <c r="FI88" i="20"/>
  <c r="FQ88" i="20"/>
  <c r="FY88" i="20"/>
  <c r="GG88" i="20"/>
  <c r="J89" i="20"/>
  <c r="R89" i="20"/>
  <c r="Z89" i="20"/>
  <c r="AH89" i="20"/>
  <c r="AP89" i="20"/>
  <c r="AX89" i="20"/>
  <c r="BF89" i="20"/>
  <c r="BN89" i="20"/>
  <c r="BV89" i="20"/>
  <c r="CD89" i="20"/>
  <c r="CL89" i="20"/>
  <c r="CT89" i="20"/>
  <c r="DB89" i="20"/>
  <c r="DJ89" i="20"/>
  <c r="DR89" i="20"/>
  <c r="DZ89" i="20"/>
  <c r="EH89" i="20"/>
  <c r="EP89" i="20"/>
  <c r="EX89" i="20"/>
  <c r="FF89" i="20"/>
  <c r="FN89" i="20"/>
  <c r="FV89" i="20"/>
  <c r="GD89" i="20"/>
  <c r="P96" i="20"/>
  <c r="CB96" i="20"/>
  <c r="EN96" i="20"/>
  <c r="CH105" i="20"/>
  <c r="I87" i="20"/>
  <c r="Q87" i="20"/>
  <c r="Y87" i="20"/>
  <c r="AG87" i="20"/>
  <c r="AO87" i="20"/>
  <c r="AW87" i="20"/>
  <c r="BE87" i="20"/>
  <c r="BM87" i="20"/>
  <c r="BU87" i="20"/>
  <c r="CC87" i="20"/>
  <c r="CK87" i="20"/>
  <c r="CS87" i="20"/>
  <c r="DA87" i="20"/>
  <c r="DI87" i="20"/>
  <c r="DQ87" i="20"/>
  <c r="DY87" i="20"/>
  <c r="EG87" i="20"/>
  <c r="EO87" i="20"/>
  <c r="EW87" i="20"/>
  <c r="FE87" i="20"/>
  <c r="FM87" i="20"/>
  <c r="FU87" i="20"/>
  <c r="GC87" i="20"/>
  <c r="F88" i="20"/>
  <c r="N88" i="20"/>
  <c r="V88" i="20"/>
  <c r="AD88" i="20"/>
  <c r="AL88" i="20"/>
  <c r="AT88" i="20"/>
  <c r="BB88" i="20"/>
  <c r="BJ88" i="20"/>
  <c r="BR88" i="20"/>
  <c r="BZ88" i="20"/>
  <c r="CH88" i="20"/>
  <c r="CP88" i="20"/>
  <c r="CX88" i="20"/>
  <c r="DF88" i="20"/>
  <c r="DN88" i="20"/>
  <c r="DV88" i="20"/>
  <c r="ED88" i="20"/>
  <c r="EL88" i="20"/>
  <c r="ET88" i="20"/>
  <c r="FB88" i="20"/>
  <c r="FJ88" i="20"/>
  <c r="FR88" i="20"/>
  <c r="FZ88" i="20"/>
  <c r="GH88" i="20"/>
  <c r="K89" i="20"/>
  <c r="S89" i="20"/>
  <c r="AA89" i="20"/>
  <c r="AI89" i="20"/>
  <c r="AQ89" i="20"/>
  <c r="AY89" i="20"/>
  <c r="BG89" i="20"/>
  <c r="BO89" i="20"/>
  <c r="BW89" i="20"/>
  <c r="CE89" i="20"/>
  <c r="CM89" i="20"/>
  <c r="CU89" i="20"/>
  <c r="DC89" i="20"/>
  <c r="DK89" i="20"/>
  <c r="DS89" i="20"/>
  <c r="EA89" i="20"/>
  <c r="EI89" i="20"/>
  <c r="EQ89" i="20"/>
  <c r="EY89" i="20"/>
  <c r="FG89" i="20"/>
  <c r="FO89" i="20"/>
  <c r="FW89" i="20"/>
  <c r="GE89" i="20"/>
  <c r="X96" i="20"/>
  <c r="CJ96" i="20"/>
  <c r="EV96" i="20"/>
  <c r="L103" i="20"/>
  <c r="ET105" i="20"/>
  <c r="J87" i="20"/>
  <c r="R87" i="20"/>
  <c r="Z87" i="20"/>
  <c r="AH87" i="20"/>
  <c r="AP87" i="20"/>
  <c r="AX87" i="20"/>
  <c r="BF87" i="20"/>
  <c r="BN87" i="20"/>
  <c r="BV87" i="20"/>
  <c r="CD87" i="20"/>
  <c r="CL87" i="20"/>
  <c r="CT87" i="20"/>
  <c r="DB87" i="20"/>
  <c r="DJ87" i="20"/>
  <c r="DR87" i="20"/>
  <c r="DZ87" i="20"/>
  <c r="EH87" i="20"/>
  <c r="EP87" i="20"/>
  <c r="EX87" i="20"/>
  <c r="FF87" i="20"/>
  <c r="FN87" i="20"/>
  <c r="FV87" i="20"/>
  <c r="GD87" i="20"/>
  <c r="G88" i="20"/>
  <c r="O88" i="20"/>
  <c r="W88" i="20"/>
  <c r="AE88" i="20"/>
  <c r="AM88" i="20"/>
  <c r="AU88" i="20"/>
  <c r="BC88" i="20"/>
  <c r="BK88" i="20"/>
  <c r="BS88" i="20"/>
  <c r="CA88" i="20"/>
  <c r="CI88" i="20"/>
  <c r="CQ88" i="20"/>
  <c r="CY88" i="20"/>
  <c r="DG88" i="20"/>
  <c r="DO88" i="20"/>
  <c r="DW88" i="20"/>
  <c r="EE88" i="20"/>
  <c r="EM88" i="20"/>
  <c r="EU88" i="20"/>
  <c r="FC88" i="20"/>
  <c r="FK88" i="20"/>
  <c r="FS88" i="20"/>
  <c r="GA88" i="20"/>
  <c r="GI88" i="20"/>
  <c r="L89" i="20"/>
  <c r="T89" i="20"/>
  <c r="AB89" i="20"/>
  <c r="AJ89" i="20"/>
  <c r="AR89" i="20"/>
  <c r="AZ89" i="20"/>
  <c r="BH89" i="20"/>
  <c r="BP89" i="20"/>
  <c r="BX89" i="20"/>
  <c r="CF89" i="20"/>
  <c r="CN89" i="20"/>
  <c r="CV89" i="20"/>
  <c r="DD89" i="20"/>
  <c r="DL89" i="20"/>
  <c r="DT89" i="20"/>
  <c r="EB89" i="20"/>
  <c r="EJ89" i="20"/>
  <c r="ER89" i="20"/>
  <c r="EZ89" i="20"/>
  <c r="FH89" i="20"/>
  <c r="FP89" i="20"/>
  <c r="FX89" i="20"/>
  <c r="GF89" i="20"/>
  <c r="AF96" i="20"/>
  <c r="CR96" i="20"/>
  <c r="FD96" i="20"/>
  <c r="BX103" i="20"/>
  <c r="F86" i="20"/>
  <c r="K87" i="20"/>
  <c r="S87" i="20"/>
  <c r="AA87" i="20"/>
  <c r="AI87" i="20"/>
  <c r="AQ87" i="20"/>
  <c r="AY87" i="20"/>
  <c r="BG87" i="20"/>
  <c r="BO87" i="20"/>
  <c r="BW87" i="20"/>
  <c r="CE87" i="20"/>
  <c r="CM87" i="20"/>
  <c r="CU87" i="20"/>
  <c r="DC87" i="20"/>
  <c r="DK87" i="20"/>
  <c r="DS87" i="20"/>
  <c r="EA87" i="20"/>
  <c r="EI87" i="20"/>
  <c r="EQ87" i="20"/>
  <c r="EY87" i="20"/>
  <c r="FG87" i="20"/>
  <c r="FO87" i="20"/>
  <c r="FW87" i="20"/>
  <c r="GE87" i="20"/>
  <c r="H88" i="20"/>
  <c r="P88" i="20"/>
  <c r="X88" i="20"/>
  <c r="AF88" i="20"/>
  <c r="AN88" i="20"/>
  <c r="AV88" i="20"/>
  <c r="BD88" i="20"/>
  <c r="BL88" i="20"/>
  <c r="BT88" i="20"/>
  <c r="CB88" i="20"/>
  <c r="CJ88" i="20"/>
  <c r="CR88" i="20"/>
  <c r="CZ88" i="20"/>
  <c r="DH88" i="20"/>
  <c r="DP88" i="20"/>
  <c r="DX88" i="20"/>
  <c r="EF88" i="20"/>
  <c r="EN88" i="20"/>
  <c r="EV88" i="20"/>
  <c r="FD88" i="20"/>
  <c r="FL88" i="20"/>
  <c r="FT88" i="20"/>
  <c r="GB88" i="20"/>
  <c r="GJ88" i="20"/>
  <c r="M89" i="20"/>
  <c r="U89" i="20"/>
  <c r="AC89" i="20"/>
  <c r="AK89" i="20"/>
  <c r="AS89" i="20"/>
  <c r="BA89" i="20"/>
  <c r="BI89" i="20"/>
  <c r="BQ89" i="20"/>
  <c r="BY89" i="20"/>
  <c r="CG89" i="20"/>
  <c r="CO89" i="20"/>
  <c r="CW89" i="20"/>
  <c r="DE89" i="20"/>
  <c r="DM89" i="20"/>
  <c r="DU89" i="20"/>
  <c r="EC89" i="20"/>
  <c r="EK89" i="20"/>
  <c r="ES89" i="20"/>
  <c r="FA89" i="20"/>
  <c r="FI89" i="20"/>
  <c r="FQ89" i="20"/>
  <c r="FY89" i="20"/>
  <c r="GG89" i="20"/>
  <c r="AN96" i="20"/>
  <c r="CZ96" i="20"/>
  <c r="FL96" i="20"/>
  <c r="EJ103" i="20"/>
  <c r="L87" i="20"/>
  <c r="T87" i="20"/>
  <c r="AB87" i="20"/>
  <c r="AJ87" i="20"/>
  <c r="AR87" i="20"/>
  <c r="AZ87" i="20"/>
  <c r="BH87" i="20"/>
  <c r="BP87" i="20"/>
  <c r="BX87" i="20"/>
  <c r="CF87" i="20"/>
  <c r="CN87" i="20"/>
  <c r="CV87" i="20"/>
  <c r="DD87" i="20"/>
  <c r="DL87" i="20"/>
  <c r="DT87" i="20"/>
  <c r="EB87" i="20"/>
  <c r="EJ87" i="20"/>
  <c r="ER87" i="20"/>
  <c r="EZ87" i="20"/>
  <c r="FH87" i="20"/>
  <c r="FP87" i="20"/>
  <c r="FX87" i="20"/>
  <c r="GF87" i="20"/>
  <c r="I88" i="20"/>
  <c r="Q88" i="20"/>
  <c r="Y88" i="20"/>
  <c r="AG88" i="20"/>
  <c r="AO88" i="20"/>
  <c r="AW88" i="20"/>
  <c r="BE88" i="20"/>
  <c r="BM88" i="20"/>
  <c r="BU88" i="20"/>
  <c r="CC88" i="20"/>
  <c r="CK88" i="20"/>
  <c r="CS88" i="20"/>
  <c r="DA88" i="20"/>
  <c r="DI88" i="20"/>
  <c r="DQ88" i="20"/>
  <c r="DY88" i="20"/>
  <c r="EG88" i="20"/>
  <c r="EO88" i="20"/>
  <c r="EW88" i="20"/>
  <c r="FE88" i="20"/>
  <c r="FM88" i="20"/>
  <c r="FU88" i="20"/>
  <c r="GC88" i="20"/>
  <c r="F89" i="20"/>
  <c r="N89" i="20"/>
  <c r="V89" i="20"/>
  <c r="AD89" i="20"/>
  <c r="AL89" i="20"/>
  <c r="AT89" i="20"/>
  <c r="BB89" i="20"/>
  <c r="BJ89" i="20"/>
  <c r="BR89" i="20"/>
  <c r="BZ89" i="20"/>
  <c r="CH89" i="20"/>
  <c r="CP89" i="20"/>
  <c r="CX89" i="20"/>
  <c r="DF89" i="20"/>
  <c r="DN89" i="20"/>
  <c r="DV89" i="20"/>
  <c r="ED89" i="20"/>
  <c r="EL89" i="20"/>
  <c r="ET89" i="20"/>
  <c r="FB89" i="20"/>
  <c r="FJ89" i="20"/>
  <c r="FR89" i="20"/>
  <c r="FZ89" i="20"/>
  <c r="GH89" i="20"/>
  <c r="AV96" i="20"/>
  <c r="DH96" i="20"/>
  <c r="FT96" i="20"/>
  <c r="Q104" i="20"/>
  <c r="M87" i="20"/>
  <c r="U87" i="20"/>
  <c r="AC87" i="20"/>
  <c r="AK87" i="20"/>
  <c r="AS87" i="20"/>
  <c r="BA87" i="20"/>
  <c r="BI87" i="20"/>
  <c r="BQ87" i="20"/>
  <c r="BY87" i="20"/>
  <c r="CG87" i="20"/>
  <c r="CO87" i="20"/>
  <c r="CW87" i="20"/>
  <c r="DE87" i="20"/>
  <c r="DM87" i="20"/>
  <c r="DU87" i="20"/>
  <c r="EC87" i="20"/>
  <c r="EK87" i="20"/>
  <c r="ES87" i="20"/>
  <c r="FA87" i="20"/>
  <c r="FI87" i="20"/>
  <c r="FQ87" i="20"/>
  <c r="FY87" i="20"/>
  <c r="GG87" i="20"/>
  <c r="J88" i="20"/>
  <c r="R88" i="20"/>
  <c r="Z88" i="20"/>
  <c r="AH88" i="20"/>
  <c r="AP88" i="20"/>
  <c r="AX88" i="20"/>
  <c r="BF88" i="20"/>
  <c r="BN88" i="20"/>
  <c r="BV88" i="20"/>
  <c r="CD88" i="20"/>
  <c r="CL88" i="20"/>
  <c r="CT88" i="20"/>
  <c r="DB88" i="20"/>
  <c r="DJ88" i="20"/>
  <c r="DR88" i="20"/>
  <c r="DZ88" i="20"/>
  <c r="EH88" i="20"/>
  <c r="EP88" i="20"/>
  <c r="EX88" i="20"/>
  <c r="FF88" i="20"/>
  <c r="FN88" i="20"/>
  <c r="FV88" i="20"/>
  <c r="GD88" i="20"/>
  <c r="G89" i="20"/>
  <c r="O89" i="20"/>
  <c r="W89" i="20"/>
  <c r="AE89" i="20"/>
  <c r="AM89" i="20"/>
  <c r="AU89" i="20"/>
  <c r="BC89" i="20"/>
  <c r="BK89" i="20"/>
  <c r="BS89" i="20"/>
  <c r="CA89" i="20"/>
  <c r="CI89" i="20"/>
  <c r="CQ89" i="20"/>
  <c r="CY89" i="20"/>
  <c r="DG89" i="20"/>
  <c r="DO89" i="20"/>
  <c r="DW89" i="20"/>
  <c r="EE89" i="20"/>
  <c r="EM89" i="20"/>
  <c r="EU89" i="20"/>
  <c r="FC89" i="20"/>
  <c r="FK89" i="20"/>
  <c r="FS89" i="20"/>
  <c r="GA89" i="20"/>
  <c r="GI89" i="20"/>
  <c r="BD96" i="20"/>
  <c r="DP96" i="20"/>
  <c r="GB96" i="20"/>
  <c r="CC104" i="20"/>
  <c r="DG110" i="20"/>
  <c r="G96" i="20"/>
  <c r="O96" i="20"/>
  <c r="W96" i="20"/>
  <c r="AE96" i="20"/>
  <c r="AM96" i="20"/>
  <c r="AU96" i="20"/>
  <c r="BC96" i="20"/>
  <c r="BK96" i="20"/>
  <c r="BS96" i="20"/>
  <c r="CA96" i="20"/>
  <c r="CI96" i="20"/>
  <c r="CQ96" i="20"/>
  <c r="CY96" i="20"/>
  <c r="DG96" i="20"/>
  <c r="DO96" i="20"/>
  <c r="DW96" i="20"/>
  <c r="EE96" i="20"/>
  <c r="EM96" i="20"/>
  <c r="EU96" i="20"/>
  <c r="FC96" i="20"/>
  <c r="FK96" i="20"/>
  <c r="FS96" i="20"/>
  <c r="GA96" i="20"/>
  <c r="GI96" i="20"/>
  <c r="BP103" i="20"/>
  <c r="EB103" i="20"/>
  <c r="I104" i="20"/>
  <c r="BU104" i="20"/>
  <c r="EG104" i="20"/>
  <c r="N105" i="20"/>
  <c r="BZ105" i="20"/>
  <c r="EL105" i="20"/>
  <c r="AN110" i="20"/>
  <c r="I96" i="20"/>
  <c r="Q96" i="20"/>
  <c r="Y96" i="20"/>
  <c r="AG96" i="20"/>
  <c r="AO96" i="20"/>
  <c r="AW96" i="20"/>
  <c r="BE96" i="20"/>
  <c r="BM96" i="20"/>
  <c r="BU96" i="20"/>
  <c r="CC96" i="20"/>
  <c r="CK96" i="20"/>
  <c r="CS96" i="20"/>
  <c r="DA96" i="20"/>
  <c r="DI96" i="20"/>
  <c r="DQ96" i="20"/>
  <c r="DY96" i="20"/>
  <c r="EG96" i="20"/>
  <c r="EO96" i="20"/>
  <c r="EW96" i="20"/>
  <c r="FE96" i="20"/>
  <c r="FM96" i="20"/>
  <c r="FU96" i="20"/>
  <c r="GC96" i="20"/>
  <c r="F97" i="20"/>
  <c r="T103" i="20"/>
  <c r="CF103" i="20"/>
  <c r="ER103" i="20"/>
  <c r="Y104" i="20"/>
  <c r="CK104" i="20"/>
  <c r="EW104" i="20"/>
  <c r="AD105" i="20"/>
  <c r="CP105" i="20"/>
  <c r="FB105" i="20"/>
  <c r="J96" i="20"/>
  <c r="R96" i="20"/>
  <c r="Z96" i="20"/>
  <c r="AH96" i="20"/>
  <c r="AP96" i="20"/>
  <c r="AX96" i="20"/>
  <c r="BF96" i="20"/>
  <c r="BN96" i="20"/>
  <c r="BV96" i="20"/>
  <c r="CD96" i="20"/>
  <c r="CL96" i="20"/>
  <c r="CT96" i="20"/>
  <c r="DB96" i="20"/>
  <c r="DJ96" i="20"/>
  <c r="DR96" i="20"/>
  <c r="DZ96" i="20"/>
  <c r="EH96" i="20"/>
  <c r="EP96" i="20"/>
  <c r="EX96" i="20"/>
  <c r="FF96" i="20"/>
  <c r="FN96" i="20"/>
  <c r="FV96" i="20"/>
  <c r="GD96" i="20"/>
  <c r="AB103" i="20"/>
  <c r="CN103" i="20"/>
  <c r="EZ103" i="20"/>
  <c r="AG104" i="20"/>
  <c r="CS104" i="20"/>
  <c r="FE104" i="20"/>
  <c r="AL105" i="20"/>
  <c r="CX105" i="20"/>
  <c r="FJ105" i="20"/>
  <c r="M109" i="20"/>
  <c r="F95" i="20"/>
  <c r="K96" i="20"/>
  <c r="S96" i="20"/>
  <c r="AA96" i="20"/>
  <c r="AI96" i="20"/>
  <c r="AQ96" i="20"/>
  <c r="AY96" i="20"/>
  <c r="BG96" i="20"/>
  <c r="BO96" i="20"/>
  <c r="BW96" i="20"/>
  <c r="CE96" i="20"/>
  <c r="CM96" i="20"/>
  <c r="CU96" i="20"/>
  <c r="DC96" i="20"/>
  <c r="DK96" i="20"/>
  <c r="DS96" i="20"/>
  <c r="EA96" i="20"/>
  <c r="EI96" i="20"/>
  <c r="EQ96" i="20"/>
  <c r="EY96" i="20"/>
  <c r="FG96" i="20"/>
  <c r="FO96" i="20"/>
  <c r="FW96" i="20"/>
  <c r="GE96" i="20"/>
  <c r="AJ103" i="20"/>
  <c r="CV103" i="20"/>
  <c r="FH103" i="20"/>
  <c r="AO104" i="20"/>
  <c r="DA104" i="20"/>
  <c r="FM104" i="20"/>
  <c r="AT105" i="20"/>
  <c r="DF105" i="20"/>
  <c r="FR105" i="20"/>
  <c r="AS109" i="20"/>
  <c r="L96" i="20"/>
  <c r="T96" i="20"/>
  <c r="AB96" i="20"/>
  <c r="AJ96" i="20"/>
  <c r="AR96" i="20"/>
  <c r="AZ96" i="20"/>
  <c r="BH96" i="20"/>
  <c r="BP96" i="20"/>
  <c r="BX96" i="20"/>
  <c r="CF96" i="20"/>
  <c r="CN96" i="20"/>
  <c r="CV96" i="20"/>
  <c r="DD96" i="20"/>
  <c r="DL96" i="20"/>
  <c r="DT96" i="20"/>
  <c r="EB96" i="20"/>
  <c r="EJ96" i="20"/>
  <c r="ER96" i="20"/>
  <c r="EZ96" i="20"/>
  <c r="FH96" i="20"/>
  <c r="FP96" i="20"/>
  <c r="FX96" i="20"/>
  <c r="GF96" i="20"/>
  <c r="AR103" i="20"/>
  <c r="DD103" i="20"/>
  <c r="FP103" i="20"/>
  <c r="AW104" i="20"/>
  <c r="DI104" i="20"/>
  <c r="FU104" i="20"/>
  <c r="BB105" i="20"/>
  <c r="DN105" i="20"/>
  <c r="FZ105" i="20"/>
  <c r="CG109" i="20"/>
  <c r="M96" i="20"/>
  <c r="U96" i="20"/>
  <c r="AC96" i="20"/>
  <c r="AK96" i="20"/>
  <c r="AS96" i="20"/>
  <c r="BA96" i="20"/>
  <c r="BI96" i="20"/>
  <c r="BQ96" i="20"/>
  <c r="BY96" i="20"/>
  <c r="CG96" i="20"/>
  <c r="CO96" i="20"/>
  <c r="CW96" i="20"/>
  <c r="DE96" i="20"/>
  <c r="DM96" i="20"/>
  <c r="DU96" i="20"/>
  <c r="EC96" i="20"/>
  <c r="EK96" i="20"/>
  <c r="ES96" i="20"/>
  <c r="FA96" i="20"/>
  <c r="FI96" i="20"/>
  <c r="FQ96" i="20"/>
  <c r="FY96" i="20"/>
  <c r="GG96" i="20"/>
  <c r="AZ103" i="20"/>
  <c r="DL103" i="20"/>
  <c r="FX103" i="20"/>
  <c r="BE104" i="20"/>
  <c r="DQ104" i="20"/>
  <c r="GC104" i="20"/>
  <c r="BJ105" i="20"/>
  <c r="DV105" i="20"/>
  <c r="GH105" i="20"/>
  <c r="DW109" i="20"/>
  <c r="F96" i="20"/>
  <c r="N96" i="20"/>
  <c r="V96" i="20"/>
  <c r="AD96" i="20"/>
  <c r="AL96" i="20"/>
  <c r="AT96" i="20"/>
  <c r="BB96" i="20"/>
  <c r="BJ96" i="20"/>
  <c r="BR96" i="20"/>
  <c r="BZ96" i="20"/>
  <c r="CH96" i="20"/>
  <c r="CP96" i="20"/>
  <c r="CX96" i="20"/>
  <c r="DF96" i="20"/>
  <c r="DN96" i="20"/>
  <c r="DV96" i="20"/>
  <c r="ED96" i="20"/>
  <c r="EL96" i="20"/>
  <c r="ET96" i="20"/>
  <c r="FB96" i="20"/>
  <c r="FJ96" i="20"/>
  <c r="FR96" i="20"/>
  <c r="FZ96" i="20"/>
  <c r="GH96" i="20"/>
  <c r="BH103" i="20"/>
  <c r="DT103" i="20"/>
  <c r="GF103" i="20"/>
  <c r="BM104" i="20"/>
  <c r="DY104" i="20"/>
  <c r="F105" i="20"/>
  <c r="BR105" i="20"/>
  <c r="ED105" i="20"/>
  <c r="FS109" i="20"/>
  <c r="CE116" i="20"/>
  <c r="K103" i="20"/>
  <c r="S103" i="20"/>
  <c r="AA103" i="20"/>
  <c r="AI103" i="20"/>
  <c r="AQ103" i="20"/>
  <c r="AY103" i="20"/>
  <c r="BG103" i="20"/>
  <c r="BO103" i="20"/>
  <c r="BW103" i="20"/>
  <c r="CE103" i="20"/>
  <c r="CM103" i="20"/>
  <c r="CU103" i="20"/>
  <c r="DC103" i="20"/>
  <c r="DK103" i="20"/>
  <c r="DS103" i="20"/>
  <c r="EA103" i="20"/>
  <c r="EI103" i="20"/>
  <c r="EQ103" i="20"/>
  <c r="EY103" i="20"/>
  <c r="FG103" i="20"/>
  <c r="FO103" i="20"/>
  <c r="FW103" i="20"/>
  <c r="GE103" i="20"/>
  <c r="H104" i="20"/>
  <c r="P104" i="20"/>
  <c r="X104" i="20"/>
  <c r="AF104" i="20"/>
  <c r="AN104" i="20"/>
  <c r="AV104" i="20"/>
  <c r="BD104" i="20"/>
  <c r="BL104" i="20"/>
  <c r="BT104" i="20"/>
  <c r="CB104" i="20"/>
  <c r="CJ104" i="20"/>
  <c r="CR104" i="20"/>
  <c r="CZ104" i="20"/>
  <c r="DH104" i="20"/>
  <c r="DP104" i="20"/>
  <c r="DX104" i="20"/>
  <c r="EF104" i="20"/>
  <c r="EN104" i="20"/>
  <c r="EV104" i="20"/>
  <c r="FD104" i="20"/>
  <c r="FL104" i="20"/>
  <c r="FT104" i="20"/>
  <c r="GB104" i="20"/>
  <c r="GJ104" i="20"/>
  <c r="M105" i="20"/>
  <c r="U105" i="20"/>
  <c r="AC105" i="20"/>
  <c r="AK105" i="20"/>
  <c r="AS105" i="20"/>
  <c r="BA105" i="20"/>
  <c r="BI105" i="20"/>
  <c r="BQ105" i="20"/>
  <c r="BY105" i="20"/>
  <c r="CG105" i="20"/>
  <c r="CO105" i="20"/>
  <c r="CW105" i="20"/>
  <c r="DE105" i="20"/>
  <c r="DM105" i="20"/>
  <c r="DU105" i="20"/>
  <c r="EC105" i="20"/>
  <c r="EK105" i="20"/>
  <c r="ES105" i="20"/>
  <c r="FA105" i="20"/>
  <c r="FI105" i="20"/>
  <c r="FQ105" i="20"/>
  <c r="FY105" i="20"/>
  <c r="GG105" i="20"/>
  <c r="L109" i="20"/>
  <c r="AR109" i="20"/>
  <c r="CF109" i="20"/>
  <c r="DV109" i="20"/>
  <c r="FQ109" i="20"/>
  <c r="AM110" i="20"/>
  <c r="DD110" i="20"/>
  <c r="BS116" i="20"/>
  <c r="M103" i="20"/>
  <c r="U103" i="20"/>
  <c r="AC103" i="20"/>
  <c r="AK103" i="20"/>
  <c r="AS103" i="20"/>
  <c r="BA103" i="20"/>
  <c r="BI103" i="20"/>
  <c r="BQ103" i="20"/>
  <c r="BY103" i="20"/>
  <c r="CG103" i="20"/>
  <c r="CO103" i="20"/>
  <c r="CW103" i="20"/>
  <c r="DE103" i="20"/>
  <c r="DM103" i="20"/>
  <c r="DU103" i="20"/>
  <c r="EC103" i="20"/>
  <c r="EK103" i="20"/>
  <c r="ES103" i="20"/>
  <c r="FA103" i="20"/>
  <c r="FI103" i="20"/>
  <c r="FQ103" i="20"/>
  <c r="FY103" i="20"/>
  <c r="GG103" i="20"/>
  <c r="J104" i="20"/>
  <c r="R104" i="20"/>
  <c r="Z104" i="20"/>
  <c r="AH104" i="20"/>
  <c r="AP104" i="20"/>
  <c r="AX104" i="20"/>
  <c r="BF104" i="20"/>
  <c r="BN104" i="20"/>
  <c r="BV104" i="20"/>
  <c r="CD104" i="20"/>
  <c r="CL104" i="20"/>
  <c r="CT104" i="20"/>
  <c r="DB104" i="20"/>
  <c r="DJ104" i="20"/>
  <c r="DR104" i="20"/>
  <c r="DZ104" i="20"/>
  <c r="EH104" i="20"/>
  <c r="EP104" i="20"/>
  <c r="EX104" i="20"/>
  <c r="FF104" i="20"/>
  <c r="FN104" i="20"/>
  <c r="FV104" i="20"/>
  <c r="GD104" i="20"/>
  <c r="G105" i="20"/>
  <c r="O105" i="20"/>
  <c r="W105" i="20"/>
  <c r="AE105" i="20"/>
  <c r="AM105" i="20"/>
  <c r="AU105" i="20"/>
  <c r="BC105" i="20"/>
  <c r="BK105" i="20"/>
  <c r="BS105" i="20"/>
  <c r="CA105" i="20"/>
  <c r="CI105" i="20"/>
  <c r="CQ105" i="20"/>
  <c r="CY105" i="20"/>
  <c r="DG105" i="20"/>
  <c r="DO105" i="20"/>
  <c r="DW105" i="20"/>
  <c r="EE105" i="20"/>
  <c r="EM105" i="20"/>
  <c r="EU105" i="20"/>
  <c r="FC105" i="20"/>
  <c r="FK105" i="20"/>
  <c r="FS105" i="20"/>
  <c r="GA105" i="20"/>
  <c r="GI105" i="20"/>
  <c r="T109" i="20"/>
  <c r="AZ109" i="20"/>
  <c r="CP109" i="20"/>
  <c r="EH109" i="20"/>
  <c r="GE109" i="20"/>
  <c r="AX110" i="20"/>
  <c r="DZ110" i="20"/>
  <c r="CY112" i="20"/>
  <c r="F103" i="20"/>
  <c r="N103" i="20"/>
  <c r="V103" i="20"/>
  <c r="AD103" i="20"/>
  <c r="AL103" i="20"/>
  <c r="AT103" i="20"/>
  <c r="BB103" i="20"/>
  <c r="BJ103" i="20"/>
  <c r="BR103" i="20"/>
  <c r="BZ103" i="20"/>
  <c r="CH103" i="20"/>
  <c r="CP103" i="20"/>
  <c r="CX103" i="20"/>
  <c r="DF103" i="20"/>
  <c r="DN103" i="20"/>
  <c r="DV103" i="20"/>
  <c r="ED103" i="20"/>
  <c r="EL103" i="20"/>
  <c r="ET103" i="20"/>
  <c r="FB103" i="20"/>
  <c r="FJ103" i="20"/>
  <c r="FR103" i="20"/>
  <c r="FZ103" i="20"/>
  <c r="GH103" i="20"/>
  <c r="K104" i="20"/>
  <c r="S104" i="20"/>
  <c r="AA104" i="20"/>
  <c r="AI104" i="20"/>
  <c r="AQ104" i="20"/>
  <c r="AY104" i="20"/>
  <c r="BG104" i="20"/>
  <c r="BO104" i="20"/>
  <c r="BW104" i="20"/>
  <c r="CE104" i="20"/>
  <c r="CM104" i="20"/>
  <c r="CU104" i="20"/>
  <c r="DC104" i="20"/>
  <c r="DK104" i="20"/>
  <c r="DS104" i="20"/>
  <c r="EA104" i="20"/>
  <c r="EI104" i="20"/>
  <c r="EQ104" i="20"/>
  <c r="EY104" i="20"/>
  <c r="FG104" i="20"/>
  <c r="FO104" i="20"/>
  <c r="FW104" i="20"/>
  <c r="GE104" i="20"/>
  <c r="H105" i="20"/>
  <c r="P105" i="20"/>
  <c r="X105" i="20"/>
  <c r="AF105" i="20"/>
  <c r="AN105" i="20"/>
  <c r="AV105" i="20"/>
  <c r="BD105" i="20"/>
  <c r="BL105" i="20"/>
  <c r="BT105" i="20"/>
  <c r="CB105" i="20"/>
  <c r="CJ105" i="20"/>
  <c r="CR105" i="20"/>
  <c r="CZ105" i="20"/>
  <c r="DH105" i="20"/>
  <c r="DP105" i="20"/>
  <c r="DX105" i="20"/>
  <c r="EF105" i="20"/>
  <c r="EN105" i="20"/>
  <c r="EV105" i="20"/>
  <c r="FD105" i="20"/>
  <c r="FL105" i="20"/>
  <c r="FT105" i="20"/>
  <c r="GB105" i="20"/>
  <c r="GJ105" i="20"/>
  <c r="U109" i="20"/>
  <c r="BA109" i="20"/>
  <c r="CQ109" i="20"/>
  <c r="EI109" i="20"/>
  <c r="GF109" i="20"/>
  <c r="AZ110" i="20"/>
  <c r="EB110" i="20"/>
  <c r="DB112" i="20"/>
  <c r="G103" i="20"/>
  <c r="O103" i="20"/>
  <c r="W103" i="20"/>
  <c r="AE103" i="20"/>
  <c r="AM103" i="20"/>
  <c r="AU103" i="20"/>
  <c r="BC103" i="20"/>
  <c r="BK103" i="20"/>
  <c r="BS103" i="20"/>
  <c r="CA103" i="20"/>
  <c r="CI103" i="20"/>
  <c r="CQ103" i="20"/>
  <c r="CY103" i="20"/>
  <c r="DG103" i="20"/>
  <c r="DO103" i="20"/>
  <c r="DW103" i="20"/>
  <c r="EE103" i="20"/>
  <c r="EM103" i="20"/>
  <c r="EU103" i="20"/>
  <c r="FC103" i="20"/>
  <c r="FK103" i="20"/>
  <c r="FS103" i="20"/>
  <c r="GA103" i="20"/>
  <c r="GI103" i="20"/>
  <c r="L104" i="20"/>
  <c r="T104" i="20"/>
  <c r="AB104" i="20"/>
  <c r="AJ104" i="20"/>
  <c r="AR104" i="20"/>
  <c r="AZ104" i="20"/>
  <c r="BH104" i="20"/>
  <c r="BP104" i="20"/>
  <c r="BX104" i="20"/>
  <c r="CF104" i="20"/>
  <c r="CN104" i="20"/>
  <c r="CV104" i="20"/>
  <c r="DD104" i="20"/>
  <c r="DL104" i="20"/>
  <c r="DT104" i="20"/>
  <c r="EB104" i="20"/>
  <c r="EJ104" i="20"/>
  <c r="ER104" i="20"/>
  <c r="EZ104" i="20"/>
  <c r="FH104" i="20"/>
  <c r="FP104" i="20"/>
  <c r="FX104" i="20"/>
  <c r="GF104" i="20"/>
  <c r="I105" i="20"/>
  <c r="Q105" i="20"/>
  <c r="Y105" i="20"/>
  <c r="AG105" i="20"/>
  <c r="AO105" i="20"/>
  <c r="AW105" i="20"/>
  <c r="BE105" i="20"/>
  <c r="BM105" i="20"/>
  <c r="BU105" i="20"/>
  <c r="CC105" i="20"/>
  <c r="CK105" i="20"/>
  <c r="CS105" i="20"/>
  <c r="DA105" i="20"/>
  <c r="DI105" i="20"/>
  <c r="DQ105" i="20"/>
  <c r="DY105" i="20"/>
  <c r="EG105" i="20"/>
  <c r="EO105" i="20"/>
  <c r="EW105" i="20"/>
  <c r="FE105" i="20"/>
  <c r="FM105" i="20"/>
  <c r="FU105" i="20"/>
  <c r="GC105" i="20"/>
  <c r="AB109" i="20"/>
  <c r="BJ109" i="20"/>
  <c r="DB109" i="20"/>
  <c r="ER109" i="20"/>
  <c r="L110" i="20"/>
  <c r="BN110" i="20"/>
  <c r="EU110" i="20"/>
  <c r="ED112" i="20"/>
  <c r="H103" i="20"/>
  <c r="P103" i="20"/>
  <c r="X103" i="20"/>
  <c r="AF103" i="20"/>
  <c r="AN103" i="20"/>
  <c r="AV103" i="20"/>
  <c r="BD103" i="20"/>
  <c r="BL103" i="20"/>
  <c r="BT103" i="20"/>
  <c r="CB103" i="20"/>
  <c r="CJ103" i="20"/>
  <c r="CR103" i="20"/>
  <c r="CZ103" i="20"/>
  <c r="DH103" i="20"/>
  <c r="DP103" i="20"/>
  <c r="DX103" i="20"/>
  <c r="EF103" i="20"/>
  <c r="EN103" i="20"/>
  <c r="EV103" i="20"/>
  <c r="FD103" i="20"/>
  <c r="FL103" i="20"/>
  <c r="FT103" i="20"/>
  <c r="GB103" i="20"/>
  <c r="GJ103" i="20"/>
  <c r="M104" i="20"/>
  <c r="U104" i="20"/>
  <c r="AC104" i="20"/>
  <c r="AK104" i="20"/>
  <c r="AS104" i="20"/>
  <c r="BA104" i="20"/>
  <c r="BI104" i="20"/>
  <c r="BQ104" i="20"/>
  <c r="BY104" i="20"/>
  <c r="CG104" i="20"/>
  <c r="CO104" i="20"/>
  <c r="CW104" i="20"/>
  <c r="DE104" i="20"/>
  <c r="DM104" i="20"/>
  <c r="DU104" i="20"/>
  <c r="EC104" i="20"/>
  <c r="EK104" i="20"/>
  <c r="ES104" i="20"/>
  <c r="FA104" i="20"/>
  <c r="FI104" i="20"/>
  <c r="FQ104" i="20"/>
  <c r="FY104" i="20"/>
  <c r="GG104" i="20"/>
  <c r="J105" i="20"/>
  <c r="R105" i="20"/>
  <c r="Z105" i="20"/>
  <c r="AH105" i="20"/>
  <c r="AP105" i="20"/>
  <c r="AX105" i="20"/>
  <c r="BF105" i="20"/>
  <c r="BN105" i="20"/>
  <c r="BV105" i="20"/>
  <c r="CD105" i="20"/>
  <c r="CL105" i="20"/>
  <c r="CT105" i="20"/>
  <c r="DB105" i="20"/>
  <c r="DJ105" i="20"/>
  <c r="DR105" i="20"/>
  <c r="DZ105" i="20"/>
  <c r="EH105" i="20"/>
  <c r="EP105" i="20"/>
  <c r="EX105" i="20"/>
  <c r="FF105" i="20"/>
  <c r="FN105" i="20"/>
  <c r="FV105" i="20"/>
  <c r="GD105" i="20"/>
  <c r="AC109" i="20"/>
  <c r="BK109" i="20"/>
  <c r="DC109" i="20"/>
  <c r="ES109" i="20"/>
  <c r="O110" i="20"/>
  <c r="BP110" i="20"/>
  <c r="EX110" i="20"/>
  <c r="EG112" i="20"/>
  <c r="I103" i="20"/>
  <c r="Q103" i="20"/>
  <c r="Y103" i="20"/>
  <c r="AG103" i="20"/>
  <c r="AO103" i="20"/>
  <c r="AW103" i="20"/>
  <c r="BE103" i="20"/>
  <c r="BM103" i="20"/>
  <c r="BU103" i="20"/>
  <c r="CC103" i="20"/>
  <c r="CK103" i="20"/>
  <c r="CS103" i="20"/>
  <c r="DA103" i="20"/>
  <c r="DI103" i="20"/>
  <c r="DQ103" i="20"/>
  <c r="DY103" i="20"/>
  <c r="EG103" i="20"/>
  <c r="EO103" i="20"/>
  <c r="EW103" i="20"/>
  <c r="FE103" i="20"/>
  <c r="FM103" i="20"/>
  <c r="FU103" i="20"/>
  <c r="GC103" i="20"/>
  <c r="F104" i="20"/>
  <c r="N104" i="20"/>
  <c r="V104" i="20"/>
  <c r="AD104" i="20"/>
  <c r="AL104" i="20"/>
  <c r="AT104" i="20"/>
  <c r="BB104" i="20"/>
  <c r="BJ104" i="20"/>
  <c r="BR104" i="20"/>
  <c r="BZ104" i="20"/>
  <c r="CH104" i="20"/>
  <c r="CP104" i="20"/>
  <c r="CX104" i="20"/>
  <c r="DF104" i="20"/>
  <c r="DN104" i="20"/>
  <c r="DV104" i="20"/>
  <c r="ED104" i="20"/>
  <c r="EL104" i="20"/>
  <c r="ET104" i="20"/>
  <c r="FB104" i="20"/>
  <c r="FJ104" i="20"/>
  <c r="FR104" i="20"/>
  <c r="FZ104" i="20"/>
  <c r="GH104" i="20"/>
  <c r="K105" i="20"/>
  <c r="S105" i="20"/>
  <c r="AA105" i="20"/>
  <c r="AI105" i="20"/>
  <c r="AQ105" i="20"/>
  <c r="AY105" i="20"/>
  <c r="BG105" i="20"/>
  <c r="BO105" i="20"/>
  <c r="BW105" i="20"/>
  <c r="CE105" i="20"/>
  <c r="CM105" i="20"/>
  <c r="CU105" i="20"/>
  <c r="DC105" i="20"/>
  <c r="DK105" i="20"/>
  <c r="DS105" i="20"/>
  <c r="EA105" i="20"/>
  <c r="EI105" i="20"/>
  <c r="EQ105" i="20"/>
  <c r="EY105" i="20"/>
  <c r="FG105" i="20"/>
  <c r="FO105" i="20"/>
  <c r="FW105" i="20"/>
  <c r="GE105" i="20"/>
  <c r="AJ109" i="20"/>
  <c r="BV109" i="20"/>
  <c r="DL109" i="20"/>
  <c r="FF109" i="20"/>
  <c r="Y110" i="20"/>
  <c r="CI110" i="20"/>
  <c r="FP110" i="20"/>
  <c r="FL112" i="20"/>
  <c r="J103" i="20"/>
  <c r="R103" i="20"/>
  <c r="Z103" i="20"/>
  <c r="AH103" i="20"/>
  <c r="AP103" i="20"/>
  <c r="AX103" i="20"/>
  <c r="BF103" i="20"/>
  <c r="BN103" i="20"/>
  <c r="BV103" i="20"/>
  <c r="CD103" i="20"/>
  <c r="CL103" i="20"/>
  <c r="CT103" i="20"/>
  <c r="DB103" i="20"/>
  <c r="DJ103" i="20"/>
  <c r="DR103" i="20"/>
  <c r="DZ103" i="20"/>
  <c r="EH103" i="20"/>
  <c r="EP103" i="20"/>
  <c r="EX103" i="20"/>
  <c r="FF103" i="20"/>
  <c r="FN103" i="20"/>
  <c r="FV103" i="20"/>
  <c r="GD103" i="20"/>
  <c r="G104" i="20"/>
  <c r="O104" i="20"/>
  <c r="W104" i="20"/>
  <c r="AE104" i="20"/>
  <c r="AM104" i="20"/>
  <c r="AU104" i="20"/>
  <c r="BC104" i="20"/>
  <c r="BK104" i="20"/>
  <c r="BS104" i="20"/>
  <c r="CA104" i="20"/>
  <c r="CI104" i="20"/>
  <c r="CQ104" i="20"/>
  <c r="CY104" i="20"/>
  <c r="DG104" i="20"/>
  <c r="DO104" i="20"/>
  <c r="DW104" i="20"/>
  <c r="EE104" i="20"/>
  <c r="EM104" i="20"/>
  <c r="EU104" i="20"/>
  <c r="FC104" i="20"/>
  <c r="FK104" i="20"/>
  <c r="FS104" i="20"/>
  <c r="GA104" i="20"/>
  <c r="GI104" i="20"/>
  <c r="L105" i="20"/>
  <c r="T105" i="20"/>
  <c r="AB105" i="20"/>
  <c r="AJ105" i="20"/>
  <c r="AR105" i="20"/>
  <c r="AZ105" i="20"/>
  <c r="BH105" i="20"/>
  <c r="BP105" i="20"/>
  <c r="BX105" i="20"/>
  <c r="CF105" i="20"/>
  <c r="CN105" i="20"/>
  <c r="CV105" i="20"/>
  <c r="DD105" i="20"/>
  <c r="DL105" i="20"/>
  <c r="DT105" i="20"/>
  <c r="EB105" i="20"/>
  <c r="EJ105" i="20"/>
  <c r="ER105" i="20"/>
  <c r="EZ105" i="20"/>
  <c r="FH105" i="20"/>
  <c r="FP105" i="20"/>
  <c r="FX105" i="20"/>
  <c r="GF105" i="20"/>
  <c r="AK109" i="20"/>
  <c r="BW109" i="20"/>
  <c r="DM109" i="20"/>
  <c r="FG109" i="20"/>
  <c r="Z110" i="20"/>
  <c r="CL110" i="20"/>
  <c r="FS110" i="20"/>
  <c r="FN112" i="20"/>
  <c r="I116" i="20"/>
  <c r="K109" i="20"/>
  <c r="S109" i="20"/>
  <c r="AA109" i="20"/>
  <c r="AI109" i="20"/>
  <c r="AQ109" i="20"/>
  <c r="AY109" i="20"/>
  <c r="BI109" i="20"/>
  <c r="BS109" i="20"/>
  <c r="CE109" i="20"/>
  <c r="CO109" i="20"/>
  <c r="CY109" i="20"/>
  <c r="DK109" i="20"/>
  <c r="DU109" i="20"/>
  <c r="EE109" i="20"/>
  <c r="EQ109" i="20"/>
  <c r="FC109" i="20"/>
  <c r="FP109" i="20"/>
  <c r="GD109" i="20"/>
  <c r="J110" i="20"/>
  <c r="X110" i="20"/>
  <c r="AJ110" i="20"/>
  <c r="AW110" i="20"/>
  <c r="BK110" i="20"/>
  <c r="CF110" i="20"/>
  <c r="DB110" i="20"/>
  <c r="DW110" i="20"/>
  <c r="ER110" i="20"/>
  <c r="FN110" i="20"/>
  <c r="GI110" i="20"/>
  <c r="CU112" i="20"/>
  <c r="DY112" i="20"/>
  <c r="FF112" i="20"/>
  <c r="BM116" i="20"/>
  <c r="GC116" i="20"/>
  <c r="F109" i="20"/>
  <c r="N109" i="20"/>
  <c r="V109" i="20"/>
  <c r="AD109" i="20"/>
  <c r="AL109" i="20"/>
  <c r="AT109" i="20"/>
  <c r="BB109" i="20"/>
  <c r="BN109" i="20"/>
  <c r="BX109" i="20"/>
  <c r="CH109" i="20"/>
  <c r="CT109" i="20"/>
  <c r="DD109" i="20"/>
  <c r="DN109" i="20"/>
  <c r="DZ109" i="20"/>
  <c r="EJ109" i="20"/>
  <c r="EU109" i="20"/>
  <c r="FH109" i="20"/>
  <c r="FV109" i="20"/>
  <c r="GG109" i="20"/>
  <c r="P110" i="20"/>
  <c r="AB110" i="20"/>
  <c r="AO110" i="20"/>
  <c r="BC110" i="20"/>
  <c r="BS110" i="20"/>
  <c r="CN110" i="20"/>
  <c r="DJ110" i="20"/>
  <c r="EE110" i="20"/>
  <c r="EZ110" i="20"/>
  <c r="FV110" i="20"/>
  <c r="CF112" i="20"/>
  <c r="DF112" i="20"/>
  <c r="EM112" i="20"/>
  <c r="FT112" i="20"/>
  <c r="P116" i="20"/>
  <c r="CR116" i="20"/>
  <c r="G109" i="20"/>
  <c r="O109" i="20"/>
  <c r="W109" i="20"/>
  <c r="AE109" i="20"/>
  <c r="AM109" i="20"/>
  <c r="AU109" i="20"/>
  <c r="BC109" i="20"/>
  <c r="BO109" i="20"/>
  <c r="BY109" i="20"/>
  <c r="CI109" i="20"/>
  <c r="CU109" i="20"/>
  <c r="DE109" i="20"/>
  <c r="DO109" i="20"/>
  <c r="EA109" i="20"/>
  <c r="EK109" i="20"/>
  <c r="EX109" i="20"/>
  <c r="FI109" i="20"/>
  <c r="FW109" i="20"/>
  <c r="GI109" i="20"/>
  <c r="Q110" i="20"/>
  <c r="AE110" i="20"/>
  <c r="AP110" i="20"/>
  <c r="BD110" i="20"/>
  <c r="BV110" i="20"/>
  <c r="CQ110" i="20"/>
  <c r="DL110" i="20"/>
  <c r="EH110" i="20"/>
  <c r="FC110" i="20"/>
  <c r="FX110" i="20"/>
  <c r="CJ112" i="20"/>
  <c r="DI112" i="20"/>
  <c r="EO112" i="20"/>
  <c r="FZ112" i="20"/>
  <c r="Y116" i="20"/>
  <c r="DO116" i="20"/>
  <c r="H109" i="20"/>
  <c r="P109" i="20"/>
  <c r="X109" i="20"/>
  <c r="AF109" i="20"/>
  <c r="AN109" i="20"/>
  <c r="AV109" i="20"/>
  <c r="BF109" i="20"/>
  <c r="BP109" i="20"/>
  <c r="BZ109" i="20"/>
  <c r="CL109" i="20"/>
  <c r="CV109" i="20"/>
  <c r="DF109" i="20"/>
  <c r="DR109" i="20"/>
  <c r="EB109" i="20"/>
  <c r="EL109" i="20"/>
  <c r="EY109" i="20"/>
  <c r="FK109" i="20"/>
  <c r="FX109" i="20"/>
  <c r="G110" i="20"/>
  <c r="R110" i="20"/>
  <c r="AF110" i="20"/>
  <c r="AR110" i="20"/>
  <c r="BE110" i="20"/>
  <c r="BX110" i="20"/>
  <c r="CT110" i="20"/>
  <c r="DO110" i="20"/>
  <c r="EJ110" i="20"/>
  <c r="FF110" i="20"/>
  <c r="GA110" i="20"/>
  <c r="CL112" i="20"/>
  <c r="DN112" i="20"/>
  <c r="EU112" i="20"/>
  <c r="GB112" i="20"/>
  <c r="AH116" i="20"/>
  <c r="EA116" i="20"/>
  <c r="I109" i="20"/>
  <c r="Q109" i="20"/>
  <c r="Y109" i="20"/>
  <c r="AG109" i="20"/>
  <c r="AO109" i="20"/>
  <c r="AW109" i="20"/>
  <c r="BG109" i="20"/>
  <c r="BQ109" i="20"/>
  <c r="CA109" i="20"/>
  <c r="CM109" i="20"/>
  <c r="CW109" i="20"/>
  <c r="DG109" i="20"/>
  <c r="DS109" i="20"/>
  <c r="EC109" i="20"/>
  <c r="EM109" i="20"/>
  <c r="EZ109" i="20"/>
  <c r="FN109" i="20"/>
  <c r="FY109" i="20"/>
  <c r="H110" i="20"/>
  <c r="T110" i="20"/>
  <c r="AG110" i="20"/>
  <c r="AU110" i="20"/>
  <c r="BF110" i="20"/>
  <c r="CA110" i="20"/>
  <c r="CV110" i="20"/>
  <c r="DR110" i="20"/>
  <c r="EM110" i="20"/>
  <c r="FH110" i="20"/>
  <c r="GD110" i="20"/>
  <c r="CP112" i="20"/>
  <c r="DP112" i="20"/>
  <c r="EX112" i="20"/>
  <c r="GH112" i="20"/>
  <c r="AQ116" i="20"/>
  <c r="EY116" i="20"/>
  <c r="J109" i="20"/>
  <c r="R109" i="20"/>
  <c r="Z109" i="20"/>
  <c r="AH109" i="20"/>
  <c r="AP109" i="20"/>
  <c r="AX109" i="20"/>
  <c r="BH109" i="20"/>
  <c r="BR109" i="20"/>
  <c r="CD109" i="20"/>
  <c r="CN109" i="20"/>
  <c r="CX109" i="20"/>
  <c r="DJ109" i="20"/>
  <c r="DT109" i="20"/>
  <c r="ED109" i="20"/>
  <c r="EP109" i="20"/>
  <c r="FA109" i="20"/>
  <c r="FO109" i="20"/>
  <c r="GA109" i="20"/>
  <c r="I110" i="20"/>
  <c r="W110" i="20"/>
  <c r="AH110" i="20"/>
  <c r="AV110" i="20"/>
  <c r="BH110" i="20"/>
  <c r="CD110" i="20"/>
  <c r="CY110" i="20"/>
  <c r="DT110" i="20"/>
  <c r="EP110" i="20"/>
  <c r="FK110" i="20"/>
  <c r="GF110" i="20"/>
  <c r="CS112" i="20"/>
  <c r="DV112" i="20"/>
  <c r="FC112" i="20"/>
  <c r="BC116" i="20"/>
  <c r="FL116" i="20"/>
  <c r="BL110" i="20"/>
  <c r="BT110" i="20"/>
  <c r="CB110" i="20"/>
  <c r="CJ110" i="20"/>
  <c r="CR110" i="20"/>
  <c r="CZ110" i="20"/>
  <c r="DH110" i="20"/>
  <c r="DP110" i="20"/>
  <c r="DX110" i="20"/>
  <c r="EF110" i="20"/>
  <c r="EN110" i="20"/>
  <c r="EV110" i="20"/>
  <c r="FD110" i="20"/>
  <c r="FL110" i="20"/>
  <c r="FT110" i="20"/>
  <c r="GB110" i="20"/>
  <c r="GJ110" i="20"/>
  <c r="CH112" i="20"/>
  <c r="CQ112" i="20"/>
  <c r="CZ112" i="20"/>
  <c r="DJ112" i="20"/>
  <c r="DW112" i="20"/>
  <c r="EH112" i="20"/>
  <c r="EV112" i="20"/>
  <c r="FJ112" i="20"/>
  <c r="FU112" i="20"/>
  <c r="GI112" i="20"/>
  <c r="AA116" i="20"/>
  <c r="BD116" i="20"/>
  <c r="CM116" i="20"/>
  <c r="DQ116" i="20"/>
  <c r="EZ116" i="20"/>
  <c r="BM110" i="20"/>
  <c r="BU110" i="20"/>
  <c r="CC110" i="20"/>
  <c r="CK110" i="20"/>
  <c r="CS110" i="20"/>
  <c r="DA110" i="20"/>
  <c r="DI110" i="20"/>
  <c r="DQ110" i="20"/>
  <c r="DY110" i="20"/>
  <c r="EG110" i="20"/>
  <c r="EO110" i="20"/>
  <c r="EW110" i="20"/>
  <c r="FE110" i="20"/>
  <c r="FM110" i="20"/>
  <c r="FU110" i="20"/>
  <c r="GC110" i="20"/>
  <c r="CI112" i="20"/>
  <c r="CR112" i="20"/>
  <c r="DA112" i="20"/>
  <c r="DK112" i="20"/>
  <c r="DX112" i="20"/>
  <c r="EL112" i="20"/>
  <c r="EW112" i="20"/>
  <c r="FK112" i="20"/>
  <c r="FV112" i="20"/>
  <c r="GJ112" i="20"/>
  <c r="G116" i="20"/>
  <c r="AG116" i="20"/>
  <c r="BF116" i="20"/>
  <c r="CN116" i="20"/>
  <c r="DY116" i="20"/>
  <c r="FD116" i="20"/>
  <c r="ET109" i="20"/>
  <c r="FB109" i="20"/>
  <c r="FJ109" i="20"/>
  <c r="FR109" i="20"/>
  <c r="FZ109" i="20"/>
  <c r="GH109" i="20"/>
  <c r="K110" i="20"/>
  <c r="S110" i="20"/>
  <c r="AA110" i="20"/>
  <c r="AI110" i="20"/>
  <c r="AQ110" i="20"/>
  <c r="AY110" i="20"/>
  <c r="BG110" i="20"/>
  <c r="BO110" i="20"/>
  <c r="BW110" i="20"/>
  <c r="CE110" i="20"/>
  <c r="CM110" i="20"/>
  <c r="CU110" i="20"/>
  <c r="DC110" i="20"/>
  <c r="DK110" i="20"/>
  <c r="DS110" i="20"/>
  <c r="EA110" i="20"/>
  <c r="EI110" i="20"/>
  <c r="EQ110" i="20"/>
  <c r="EY110" i="20"/>
  <c r="FG110" i="20"/>
  <c r="FO110" i="20"/>
  <c r="FW110" i="20"/>
  <c r="GE110" i="20"/>
  <c r="CK112" i="20"/>
  <c r="CT112" i="20"/>
  <c r="DC112" i="20"/>
  <c r="DO112" i="20"/>
  <c r="DZ112" i="20"/>
  <c r="EN112" i="20"/>
  <c r="FB112" i="20"/>
  <c r="FM112" i="20"/>
  <c r="GA112" i="20"/>
  <c r="O116" i="20"/>
  <c r="AJ116" i="20"/>
  <c r="BO116" i="20"/>
  <c r="CZ116" i="20"/>
  <c r="EE116" i="20"/>
  <c r="FM116" i="20"/>
  <c r="DA116" i="20"/>
  <c r="EM116" i="20"/>
  <c r="FP116" i="20"/>
  <c r="BD109" i="20"/>
  <c r="BL109" i="20"/>
  <c r="BT109" i="20"/>
  <c r="CB109" i="20"/>
  <c r="CJ109" i="20"/>
  <c r="CR109" i="20"/>
  <c r="CZ109" i="20"/>
  <c r="DH109" i="20"/>
  <c r="DP109" i="20"/>
  <c r="DX109" i="20"/>
  <c r="EF109" i="20"/>
  <c r="EN109" i="20"/>
  <c r="EV109" i="20"/>
  <c r="FD109" i="20"/>
  <c r="FL109" i="20"/>
  <c r="FT109" i="20"/>
  <c r="GB109" i="20"/>
  <c r="GJ109" i="20"/>
  <c r="M110" i="20"/>
  <c r="U110" i="20"/>
  <c r="AC110" i="20"/>
  <c r="AK110" i="20"/>
  <c r="AS110" i="20"/>
  <c r="BA110" i="20"/>
  <c r="BI110" i="20"/>
  <c r="BQ110" i="20"/>
  <c r="BY110" i="20"/>
  <c r="CG110" i="20"/>
  <c r="CO110" i="20"/>
  <c r="CW110" i="20"/>
  <c r="DE110" i="20"/>
  <c r="DM110" i="20"/>
  <c r="DU110" i="20"/>
  <c r="EC110" i="20"/>
  <c r="EK110" i="20"/>
  <c r="ES110" i="20"/>
  <c r="FA110" i="20"/>
  <c r="FI110" i="20"/>
  <c r="FQ110" i="20"/>
  <c r="FY110" i="20"/>
  <c r="GG110" i="20"/>
  <c r="CD112" i="20"/>
  <c r="CM112" i="20"/>
  <c r="CV112" i="20"/>
  <c r="DG112" i="20"/>
  <c r="DQ112" i="20"/>
  <c r="EE112" i="20"/>
  <c r="EP112" i="20"/>
  <c r="FD112" i="20"/>
  <c r="FR112" i="20"/>
  <c r="GC112" i="20"/>
  <c r="R116" i="20"/>
  <c r="AR116" i="20"/>
  <c r="CA116" i="20"/>
  <c r="DD116" i="20"/>
  <c r="EN116" i="20"/>
  <c r="FX116" i="20"/>
  <c r="BE109" i="20"/>
  <c r="BM109" i="20"/>
  <c r="BU109" i="20"/>
  <c r="CC109" i="20"/>
  <c r="CK109" i="20"/>
  <c r="CS109" i="20"/>
  <c r="DA109" i="20"/>
  <c r="DI109" i="20"/>
  <c r="DQ109" i="20"/>
  <c r="DY109" i="20"/>
  <c r="EG109" i="20"/>
  <c r="EO109" i="20"/>
  <c r="EW109" i="20"/>
  <c r="FE109" i="20"/>
  <c r="FM109" i="20"/>
  <c r="FU109" i="20"/>
  <c r="GC109" i="20"/>
  <c r="F110" i="20"/>
  <c r="N110" i="20"/>
  <c r="V110" i="20"/>
  <c r="AD110" i="20"/>
  <c r="AL110" i="20"/>
  <c r="AT110" i="20"/>
  <c r="BB110" i="20"/>
  <c r="BJ110" i="20"/>
  <c r="BR110" i="20"/>
  <c r="BZ110" i="20"/>
  <c r="CH110" i="20"/>
  <c r="CP110" i="20"/>
  <c r="CX110" i="20"/>
  <c r="DF110" i="20"/>
  <c r="DN110" i="20"/>
  <c r="DV110" i="20"/>
  <c r="ED110" i="20"/>
  <c r="EL110" i="20"/>
  <c r="ET110" i="20"/>
  <c r="FB110" i="20"/>
  <c r="FJ110" i="20"/>
  <c r="FR110" i="20"/>
  <c r="FZ110" i="20"/>
  <c r="GH110" i="20"/>
  <c r="CE112" i="20"/>
  <c r="CN112" i="20"/>
  <c r="CX112" i="20"/>
  <c r="DH112" i="20"/>
  <c r="DR112" i="20"/>
  <c r="EF112" i="20"/>
  <c r="ET112" i="20"/>
  <c r="FE112" i="20"/>
  <c r="FS112" i="20"/>
  <c r="GD112" i="20"/>
  <c r="X116" i="20"/>
  <c r="AV116" i="20"/>
  <c r="CB116" i="20"/>
  <c r="DL116" i="20"/>
  <c r="EQ116" i="20"/>
  <c r="GA116" i="20"/>
  <c r="H116" i="20"/>
  <c r="Q116" i="20"/>
  <c r="Z116" i="20"/>
  <c r="AI116" i="20"/>
  <c r="AU116" i="20"/>
  <c r="BE116" i="20"/>
  <c r="BP116" i="20"/>
  <c r="CC116" i="20"/>
  <c r="CQ116" i="20"/>
  <c r="DC116" i="20"/>
  <c r="DP116" i="20"/>
  <c r="EB116" i="20"/>
  <c r="EO116" i="20"/>
  <c r="FC116" i="20"/>
  <c r="FO116" i="20"/>
  <c r="GB116" i="20"/>
  <c r="J116" i="20"/>
  <c r="S116" i="20"/>
  <c r="AB116" i="20"/>
  <c r="AM116" i="20"/>
  <c r="AW116" i="20"/>
  <c r="BG116" i="20"/>
  <c r="BT116" i="20"/>
  <c r="CF116" i="20"/>
  <c r="CS116" i="20"/>
  <c r="DG116" i="20"/>
  <c r="DS116" i="20"/>
  <c r="EF116" i="20"/>
  <c r="ER116" i="20"/>
  <c r="FE116" i="20"/>
  <c r="FS116" i="20"/>
  <c r="GE116" i="20"/>
  <c r="DS112" i="20"/>
  <c r="EA112" i="20"/>
  <c r="EI112" i="20"/>
  <c r="EQ112" i="20"/>
  <c r="EY112" i="20"/>
  <c r="FG112" i="20"/>
  <c r="FO112" i="20"/>
  <c r="FW112" i="20"/>
  <c r="GE112" i="20"/>
  <c r="K116" i="20"/>
  <c r="T116" i="20"/>
  <c r="AC116" i="20"/>
  <c r="AN116" i="20"/>
  <c r="AX116" i="20"/>
  <c r="BH116" i="20"/>
  <c r="BU116" i="20"/>
  <c r="CI116" i="20"/>
  <c r="CU116" i="20"/>
  <c r="DH116" i="20"/>
  <c r="DT116" i="20"/>
  <c r="EG116" i="20"/>
  <c r="EU116" i="20"/>
  <c r="FG116" i="20"/>
  <c r="FT116" i="20"/>
  <c r="GF116" i="20"/>
  <c r="DD112" i="20"/>
  <c r="DL112" i="20"/>
  <c r="DT112" i="20"/>
  <c r="EB112" i="20"/>
  <c r="EJ112" i="20"/>
  <c r="ER112" i="20"/>
  <c r="EZ112" i="20"/>
  <c r="FH112" i="20"/>
  <c r="FP112" i="20"/>
  <c r="FX112" i="20"/>
  <c r="GF112" i="20"/>
  <c r="L116" i="20"/>
  <c r="U116" i="20"/>
  <c r="AE116" i="20"/>
  <c r="AO116" i="20"/>
  <c r="AY116" i="20"/>
  <c r="BK116" i="20"/>
  <c r="BW116" i="20"/>
  <c r="CJ116" i="20"/>
  <c r="CV116" i="20"/>
  <c r="DI116" i="20"/>
  <c r="DW116" i="20"/>
  <c r="EI116" i="20"/>
  <c r="EV116" i="20"/>
  <c r="FH116" i="20"/>
  <c r="FU116" i="20"/>
  <c r="GI116" i="20"/>
  <c r="CG112" i="20"/>
  <c r="CO112" i="20"/>
  <c r="CW112" i="20"/>
  <c r="DE112" i="20"/>
  <c r="DM112" i="20"/>
  <c r="DU112" i="20"/>
  <c r="EC112" i="20"/>
  <c r="EK112" i="20"/>
  <c r="ES112" i="20"/>
  <c r="FA112" i="20"/>
  <c r="FI112" i="20"/>
  <c r="FQ112" i="20"/>
  <c r="FY112" i="20"/>
  <c r="GG112" i="20"/>
  <c r="M116" i="20"/>
  <c r="W116" i="20"/>
  <c r="AF116" i="20"/>
  <c r="AP116" i="20"/>
  <c r="AZ116" i="20"/>
  <c r="BL116" i="20"/>
  <c r="BX116" i="20"/>
  <c r="CK116" i="20"/>
  <c r="CY116" i="20"/>
  <c r="DK116" i="20"/>
  <c r="DX116" i="20"/>
  <c r="EJ116" i="20"/>
  <c r="EW116" i="20"/>
  <c r="FK116" i="20"/>
  <c r="FW116" i="20"/>
  <c r="GJ116" i="20"/>
  <c r="BN116" i="20"/>
  <c r="BV116" i="20"/>
  <c r="CD116" i="20"/>
  <c r="CL116" i="20"/>
  <c r="CT116" i="20"/>
  <c r="DB116" i="20"/>
  <c r="DJ116" i="20"/>
  <c r="DR116" i="20"/>
  <c r="DZ116" i="20"/>
  <c r="EH116" i="20"/>
  <c r="EP116" i="20"/>
  <c r="EX116" i="20"/>
  <c r="FF116" i="20"/>
  <c r="FN116" i="20"/>
  <c r="FV116" i="20"/>
  <c r="GD116" i="20"/>
  <c r="AK116" i="20"/>
  <c r="AS116" i="20"/>
  <c r="BA116" i="20"/>
  <c r="BI116" i="20"/>
  <c r="BQ116" i="20"/>
  <c r="BY116" i="20"/>
  <c r="CG116" i="20"/>
  <c r="CO116" i="20"/>
  <c r="CW116" i="20"/>
  <c r="DE116" i="20"/>
  <c r="DM116" i="20"/>
  <c r="DU116" i="20"/>
  <c r="EC116" i="20"/>
  <c r="EK116" i="20"/>
  <c r="ES116" i="20"/>
  <c r="FA116" i="20"/>
  <c r="FI116" i="20"/>
  <c r="FQ116" i="20"/>
  <c r="FY116" i="20"/>
  <c r="GG116" i="20"/>
  <c r="F116" i="20"/>
  <c r="N116" i="20"/>
  <c r="V116" i="20"/>
  <c r="AD116" i="20"/>
  <c r="AL116" i="20"/>
  <c r="AT116" i="20"/>
  <c r="BB116" i="20"/>
  <c r="BJ116" i="20"/>
  <c r="BR116" i="20"/>
  <c r="BZ116" i="20"/>
  <c r="CH116" i="20"/>
  <c r="CP116" i="20"/>
  <c r="CX116" i="20"/>
  <c r="DF116" i="20"/>
  <c r="DN116" i="20"/>
  <c r="DV116" i="20"/>
  <c r="ED116" i="20"/>
  <c r="EL116" i="20"/>
  <c r="ET116" i="20"/>
  <c r="FB116" i="20"/>
  <c r="FJ116" i="20"/>
  <c r="FR116" i="20"/>
  <c r="FZ116" i="20"/>
  <c r="GH116" i="20"/>
  <c r="F1" i="20" l="1" a="1"/>
  <c r="F1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tc={CC28DC28-058E-4359-A68B-71A29AF961B1}</author>
  </authors>
  <commentList>
    <comment ref="M5" authorId="0" shapeId="0" xr:uid="{CC28DC28-058E-4359-A68B-71A29AF961B1}">
      <text>
        <t>[Threaded comment]
Your version of Excel allows you to read this threaded comment; however, any edits to it will get removed if the file is opened in a newer version of Excel. Learn more: https://go.microsoft.com/fwlink/?linkid=870924
Comment:
    Adjustment for wating period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Cale Maynard</author>
  </authors>
  <commentList>
    <comment ref="E5" authorId="0" shapeId="0" xr:uid="{2DF67609-324A-4EA6-B0AD-45CADE2179EF}">
      <text>
        <r>
          <rPr>
            <b/>
            <sz val="9"/>
            <color indexed="81"/>
            <rFont val="Tahoma"/>
            <family val="2"/>
          </rPr>
          <t>initial recognition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Cale Maynard</author>
  </authors>
  <commentList>
    <comment ref="E5" authorId="0" shapeId="0" xr:uid="{CA63E0E0-48FC-4115-B589-8A4BC9B7C013}">
      <text>
        <r>
          <rPr>
            <b/>
            <sz val="9"/>
            <color indexed="81"/>
            <rFont val="Tahoma"/>
            <family val="2"/>
          </rPr>
          <t>initial recognition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Cale Maynard</author>
  </authors>
  <commentList>
    <comment ref="E5" authorId="0" shapeId="0" xr:uid="{E65F3B7B-0DF1-4854-89C6-678E6FDF5112}">
      <text>
        <r>
          <rPr>
            <b/>
            <sz val="9"/>
            <color indexed="81"/>
            <rFont val="Tahoma"/>
            <family val="2"/>
          </rPr>
          <t>initial recognition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Cale Maynard</author>
  </authors>
  <commentList>
    <comment ref="E5" authorId="0" shapeId="0" xr:uid="{040221ED-DC75-48A4-A3A4-9792505246D4}">
      <text>
        <r>
          <rPr>
            <b/>
            <sz val="9"/>
            <color indexed="81"/>
            <rFont val="Tahoma"/>
            <family val="2"/>
          </rPr>
          <t>initial recognition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Cale Maynard</author>
  </authors>
  <commentList>
    <comment ref="E5" authorId="0" shapeId="0" xr:uid="{3A85E14C-E52A-440A-BE0A-14A4FAF2BABF}">
      <text>
        <r>
          <rPr>
            <b/>
            <sz val="9"/>
            <color indexed="81"/>
            <rFont val="Tahoma"/>
            <family val="2"/>
          </rPr>
          <t>initial recognition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<sst xmlns="http://schemas.openxmlformats.org/spreadsheetml/2006/main" count="1164" uniqueCount="526">
  <si>
    <t>Number of Premium Misses</t>
  </si>
  <si>
    <t>Prem_Miss</t>
  </si>
  <si>
    <t>Mortality Loading</t>
  </si>
  <si>
    <t>Mortality_Loading</t>
  </si>
  <si>
    <t>Premium waiver period</t>
  </si>
  <si>
    <t>Prem_Waiver_Period</t>
  </si>
  <si>
    <t>Premium waiver age</t>
  </si>
  <si>
    <t>Premium_Waiver_Age</t>
  </si>
  <si>
    <t>Cash back Period</t>
  </si>
  <si>
    <t>Cash_Back_Period</t>
  </si>
  <si>
    <t>Cash back Percentage</t>
  </si>
  <si>
    <t>Cash_Back_Percentage</t>
  </si>
  <si>
    <t>Income benefit</t>
  </si>
  <si>
    <t>Income_Benefit</t>
  </si>
  <si>
    <t>Per policy issue expense</t>
  </si>
  <si>
    <t>Initial_Expenses</t>
  </si>
  <si>
    <t>Initial expense (% of 1st annual premium)</t>
  </si>
  <si>
    <t>Initial_Expense_Percent</t>
  </si>
  <si>
    <t>Per policy monthly renewal expense - premium paying</t>
  </si>
  <si>
    <t>Renewal_Expenses</t>
  </si>
  <si>
    <t>Per policy monthly renewal expense - paid-up</t>
  </si>
  <si>
    <t>PaidUp_expenses</t>
  </si>
  <si>
    <t>Per policy termination expense</t>
  </si>
  <si>
    <t>Termination_Expenses</t>
  </si>
  <si>
    <t>Percent of premium expense</t>
  </si>
  <si>
    <t>PremiumPerc_Expenses</t>
  </si>
  <si>
    <t>Renewal expense inflation</t>
  </si>
  <si>
    <t>Ren_Exp_inflation</t>
  </si>
  <si>
    <t>Gross investment return</t>
  </si>
  <si>
    <t>Investment_Return</t>
  </si>
  <si>
    <t>Risk discount rate</t>
  </si>
  <si>
    <t>RDR</t>
  </si>
  <si>
    <t>Flat percentage commission (% of premium)</t>
  </si>
  <si>
    <t>Flat_Commission</t>
  </si>
  <si>
    <t>As-and-when percent commission - 1st year</t>
  </si>
  <si>
    <t>As_And_When_Year1</t>
  </si>
  <si>
    <t>As-and-when percent commission - 2nd year</t>
  </si>
  <si>
    <t>As_And_When_Year2</t>
  </si>
  <si>
    <t>As-and-when percent commission - years 3 to 5</t>
  </si>
  <si>
    <t>As_And_When_ThereAfter</t>
  </si>
  <si>
    <t>Commission loading</t>
  </si>
  <si>
    <t>Commission_Loading</t>
  </si>
  <si>
    <t>Quota share percentage reinsured</t>
  </si>
  <si>
    <t>Quota_Share_Retention</t>
  </si>
  <si>
    <t>Surplus reinsurance retention limit</t>
  </si>
  <si>
    <t>Prescribed margin: mortality</t>
  </si>
  <si>
    <t>Presc_Marg_Mort</t>
  </si>
  <si>
    <t>Prescribed margin: surrenders</t>
  </si>
  <si>
    <t>Presc_Margin_Surrenders</t>
  </si>
  <si>
    <t>Prescribed margin: expense inflation</t>
  </si>
  <si>
    <t>Presc_Marg_Exp_Infl</t>
  </si>
  <si>
    <t>Prescribed margin: charge against investment return</t>
  </si>
  <si>
    <t>Presc_Charge_Inv_Return</t>
  </si>
  <si>
    <t>Prescribed margin: lapses</t>
  </si>
  <si>
    <t>Presc_Marg_Lapses</t>
  </si>
  <si>
    <t>Prescribed margin: expenses</t>
  </si>
  <si>
    <t>Presc_Marg_Expenses</t>
  </si>
  <si>
    <t>Discretionary margin: mortality</t>
  </si>
  <si>
    <t>Discr_Margin_Mortality</t>
  </si>
  <si>
    <t>Discretionary margin: surrenders</t>
  </si>
  <si>
    <t>Discr_Margin_Surrenders</t>
  </si>
  <si>
    <t>Discretionary margin: expense inflation</t>
  </si>
  <si>
    <t>Discr_Marg_Exp_Infl</t>
  </si>
  <si>
    <t>Discretionary margin: charge against investment return</t>
  </si>
  <si>
    <t>Discr_Marg_Charge_Inv_Return</t>
  </si>
  <si>
    <t>Discretionary margin: lapses</t>
  </si>
  <si>
    <t>Discr_Marg_Lapses</t>
  </si>
  <si>
    <t>Discretionary margin: expenses</t>
  </si>
  <si>
    <t>Discr_Marg_Expenses</t>
  </si>
  <si>
    <t>Valuation assumption: per policy issue expense</t>
  </si>
  <si>
    <t>Valuation_Initial_Expenses</t>
  </si>
  <si>
    <t>Valuation assumption: monthly renewal expense - premium paying</t>
  </si>
  <si>
    <t>Valuation_Renewal_Inflation</t>
  </si>
  <si>
    <t>Valuation assumption: monthly renewal expense - paid-up</t>
  </si>
  <si>
    <t>Valuation_Paid_Up_Expense</t>
  </si>
  <si>
    <t>Valuation assumption: per policy termination expense</t>
  </si>
  <si>
    <t>Valuiona_Termination_Expense</t>
  </si>
  <si>
    <t>Acquisition Expense Attributable</t>
  </si>
  <si>
    <t>Attribut_Acq_Expense</t>
  </si>
  <si>
    <t>Acquisition Expense Non-Attributable</t>
  </si>
  <si>
    <t>Non_Attribut_Acq_Expense</t>
  </si>
  <si>
    <t>Maintenance Expense Attributable Premium Paying</t>
  </si>
  <si>
    <t>Attribut_Mainten_Expenses</t>
  </si>
  <si>
    <t>Maintenance Expenses Attributable Paid Up</t>
  </si>
  <si>
    <t>Attr_Maint_Exp_PaidUp</t>
  </si>
  <si>
    <t>Maintenance Expense Non-Attributable Premium Paying</t>
  </si>
  <si>
    <t>Non_Attribut_Maint_Expense</t>
  </si>
  <si>
    <t>Maintenance Expense Non-Attributable Paid Up</t>
  </si>
  <si>
    <t>Non_Attribut_Maint_Expense_PaidUp</t>
  </si>
  <si>
    <t>Mortality Risk Adjustment</t>
  </si>
  <si>
    <t>Risk_Adj_Mortality</t>
  </si>
  <si>
    <t>Expenses Risk Adjustment</t>
  </si>
  <si>
    <t>Exp_Risk_Adj</t>
  </si>
  <si>
    <t>Lapse Risk Adjustment</t>
  </si>
  <si>
    <t>Lapse_Risk_Adj</t>
  </si>
  <si>
    <t>Expense Inflation Risk Adjustment</t>
  </si>
  <si>
    <t>Exp_Infl_Risk_Adj</t>
  </si>
  <si>
    <t>Attributable Expense Ratio</t>
  </si>
  <si>
    <t>Attr_Exp_Ratio</t>
  </si>
  <si>
    <t>Expense Loading</t>
  </si>
  <si>
    <t>Expense_Loading</t>
  </si>
  <si>
    <t>Distribution Fee Loading</t>
  </si>
  <si>
    <t>Distribution_Fee_Loading</t>
  </si>
  <si>
    <t>VAT</t>
  </si>
  <si>
    <t>For Sensitivities</t>
  </si>
  <si>
    <t>Mortality Factor</t>
  </si>
  <si>
    <t>Mortality_Senstvty_Factor</t>
  </si>
  <si>
    <t>Expense Factor</t>
  </si>
  <si>
    <t>Expense_Factor</t>
  </si>
  <si>
    <t>Inflation Factor</t>
  </si>
  <si>
    <t>Inflation_Factor</t>
  </si>
  <si>
    <t>Lapse Rates Factor</t>
  </si>
  <si>
    <t>Lapses_Factor</t>
  </si>
  <si>
    <t>Investment Return Factor</t>
  </si>
  <si>
    <t>Inv_Return_Factor</t>
  </si>
  <si>
    <t>Mortality Anti-selection Factors</t>
  </si>
  <si>
    <t>Duration</t>
  </si>
  <si>
    <t>EXT</t>
  </si>
  <si>
    <t>FAM</t>
  </si>
  <si>
    <t>IND</t>
  </si>
  <si>
    <t>PAR</t>
  </si>
  <si>
    <t>Year</t>
  </si>
  <si>
    <t>q(lapse)</t>
  </si>
  <si>
    <t>Skew Factor</t>
  </si>
  <si>
    <t>Sum of Skew Factors</t>
  </si>
  <si>
    <t>Skewness Ratio</t>
  </si>
  <si>
    <t>Push</t>
  </si>
  <si>
    <t>Pull</t>
  </si>
  <si>
    <t>1st year</t>
  </si>
  <si>
    <t>2nd year</t>
  </si>
  <si>
    <t>Thereafter</t>
  </si>
  <si>
    <t xml:space="preserve">Then adjust for valuation margins: </t>
  </si>
  <si>
    <t>-25% compulsory margin</t>
  </si>
  <si>
    <t>Additional discretionary margins:</t>
  </si>
  <si>
    <t>Lapse rates: year 1</t>
  </si>
  <si>
    <t>Year 2</t>
  </si>
  <si>
    <t>Year 3+</t>
  </si>
  <si>
    <t>Lapse margins are applied as follows: (best estimate + discretionary margin) x compulsory margin. So year 1 valuation lapse rate = (20% - 5%) x 0.75 =</t>
  </si>
  <si>
    <t>Cashflow debug output</t>
  </si>
  <si>
    <t>Attained age</t>
  </si>
  <si>
    <t>1st life mortality decrements</t>
  </si>
  <si>
    <t>Other decrements</t>
  </si>
  <si>
    <t>Numbers in each state at start of year</t>
  </si>
  <si>
    <t>Decrement Claculationss</t>
  </si>
  <si>
    <t>1st life</t>
  </si>
  <si>
    <t>Annual rates</t>
  </si>
  <si>
    <t>Yearly total qx</t>
  </si>
  <si>
    <t>Yearly lapse qx</t>
  </si>
  <si>
    <t>Monthly surrender qx</t>
  </si>
  <si>
    <t>Yearly paid-up qx</t>
  </si>
  <si>
    <t>Premium Paying</t>
  </si>
  <si>
    <t>Paid-up</t>
  </si>
  <si>
    <t>Dead</t>
  </si>
  <si>
    <t>Lapsed</t>
  </si>
  <si>
    <t>Surrendered</t>
  </si>
  <si>
    <t>Pricing Decrements</t>
  </si>
  <si>
    <t>Basic qx</t>
  </si>
  <si>
    <t>DeathsfromPremiumPaying</t>
  </si>
  <si>
    <t>Lapses</t>
  </si>
  <si>
    <t>DeathsFromPaidUp</t>
  </si>
  <si>
    <t>PaidUps</t>
  </si>
  <si>
    <t>Age</t>
  </si>
  <si>
    <t>qx</t>
  </si>
  <si>
    <t>qy</t>
  </si>
  <si>
    <t>qacc</t>
  </si>
  <si>
    <t>Locked Yield</t>
  </si>
  <si>
    <t>Locked Inflation</t>
  </si>
  <si>
    <t>Asset Earned rate</t>
  </si>
  <si>
    <t>Esc_Ben</t>
  </si>
  <si>
    <t>CB_Cum_Esc</t>
  </si>
  <si>
    <t>IND Mortality</t>
  </si>
  <si>
    <t>PAR Mortality</t>
  </si>
  <si>
    <t>EXT Mortality</t>
  </si>
  <si>
    <t>FAM Mortality</t>
  </si>
  <si>
    <t>Child Mortality</t>
  </si>
  <si>
    <t>NB Year</t>
  </si>
  <si>
    <t>BEL Year 1</t>
  </si>
  <si>
    <t>BEL Year 2</t>
  </si>
  <si>
    <t>BEL Year 3</t>
  </si>
  <si>
    <t>BEL Year 4</t>
  </si>
  <si>
    <t>BEL Year 5</t>
  </si>
  <si>
    <t>BEL Year 6</t>
  </si>
  <si>
    <t>BEL Year 7</t>
  </si>
  <si>
    <t>BEL Year 8</t>
  </si>
  <si>
    <t>BEL Year 9</t>
  </si>
  <si>
    <t>BEL Year 10</t>
  </si>
  <si>
    <t>BEL Year 11</t>
  </si>
  <si>
    <t>BEL Year 12</t>
  </si>
  <si>
    <t>BEL Year 13</t>
  </si>
  <si>
    <t>BEL Year 14</t>
  </si>
  <si>
    <t>BEL Year 15</t>
  </si>
  <si>
    <t>BEL Year 16</t>
  </si>
  <si>
    <t>BEL Year 17</t>
  </si>
  <si>
    <t>BEL Year 18</t>
  </si>
  <si>
    <t>BEL Year 19</t>
  </si>
  <si>
    <t>BEL Year 20</t>
  </si>
  <si>
    <t>BEL Year 21</t>
  </si>
  <si>
    <t>BEL Year 22</t>
  </si>
  <si>
    <t>BEL Year 23</t>
  </si>
  <si>
    <t>BEL Year 24</t>
  </si>
  <si>
    <t>BEL Year 25</t>
  </si>
  <si>
    <t>BEL Year 26</t>
  </si>
  <si>
    <t>BEL Year 27</t>
  </si>
  <si>
    <t>BEL Year 28</t>
  </si>
  <si>
    <t>BEL Year 29</t>
  </si>
  <si>
    <t>BEL Year 30</t>
  </si>
  <si>
    <t>BEL Year 31</t>
  </si>
  <si>
    <t>BEL Year 32</t>
  </si>
  <si>
    <t>BEL Year 33</t>
  </si>
  <si>
    <t>BEL Year 34</t>
  </si>
  <si>
    <t>BEL Year 35</t>
  </si>
  <si>
    <t>BEL Year 36</t>
  </si>
  <si>
    <t>BEL Year 37</t>
  </si>
  <si>
    <t>BEL Year 38</t>
  </si>
  <si>
    <t>BEL Year 39</t>
  </si>
  <si>
    <t>BEL Year 40</t>
  </si>
  <si>
    <t>BEL Year 41</t>
  </si>
  <si>
    <t>BEL Year 42</t>
  </si>
  <si>
    <t>BEL Year 43</t>
  </si>
  <si>
    <t>BEL Year 44</t>
  </si>
  <si>
    <t>BEL Year 45</t>
  </si>
  <si>
    <t>BEL Year 46</t>
  </si>
  <si>
    <t>BEL Year 47</t>
  </si>
  <si>
    <t>BEL Year 48</t>
  </si>
  <si>
    <t>BEL Year 49</t>
  </si>
  <si>
    <t>BEL Year 50</t>
  </si>
  <si>
    <t>BEL Year 51</t>
  </si>
  <si>
    <t>BEL Year 52</t>
  </si>
  <si>
    <t>BEL Year 53</t>
  </si>
  <si>
    <t>BEL Year 54</t>
  </si>
  <si>
    <t>BEL Year 55</t>
  </si>
  <si>
    <t>BEL Year 56</t>
  </si>
  <si>
    <t>BEL Year 57</t>
  </si>
  <si>
    <t>BEL Year 58</t>
  </si>
  <si>
    <t>BEL Year 59</t>
  </si>
  <si>
    <t>BEL Year 60</t>
  </si>
  <si>
    <t>BEL Year 61</t>
  </si>
  <si>
    <t>BEL Year 62</t>
  </si>
  <si>
    <t>BEL Year 63</t>
  </si>
  <si>
    <t>BEL Year 64</t>
  </si>
  <si>
    <t>BEL Year 65</t>
  </si>
  <si>
    <t>BEL Year 66</t>
  </si>
  <si>
    <t>BEL Year 67</t>
  </si>
  <si>
    <t>BEL Year 68</t>
  </si>
  <si>
    <t>BEL Year 69</t>
  </si>
  <si>
    <t>BEL Year 70</t>
  </si>
  <si>
    <t>BEL Year 71</t>
  </si>
  <si>
    <t>BEL Year 72</t>
  </si>
  <si>
    <t>BEL Year 73</t>
  </si>
  <si>
    <t>BEL Year 74</t>
  </si>
  <si>
    <t>BEL Year 75</t>
  </si>
  <si>
    <t>BEL Year 76</t>
  </si>
  <si>
    <t>BEL Year 77</t>
  </si>
  <si>
    <t>BEL Year 78</t>
  </si>
  <si>
    <t>BEL Year 79</t>
  </si>
  <si>
    <t>BEL Year 80</t>
  </si>
  <si>
    <t>BEL Year 81</t>
  </si>
  <si>
    <t>BEL Year 82</t>
  </si>
  <si>
    <t>BEL Year 83</t>
  </si>
  <si>
    <t>BEL Year 84</t>
  </si>
  <si>
    <t>BEL Year 85</t>
  </si>
  <si>
    <t>BEL Year 86</t>
  </si>
  <si>
    <t>BEL Year 87</t>
  </si>
  <si>
    <t>BEL Year 88</t>
  </si>
  <si>
    <t>BEL Year 89</t>
  </si>
  <si>
    <t>BEL Year 90</t>
  </si>
  <si>
    <t>BEL Year 91</t>
  </si>
  <si>
    <t>BEL Year 92</t>
  </si>
  <si>
    <t>BEL Year 93</t>
  </si>
  <si>
    <t>BEL Year 94</t>
  </si>
  <si>
    <t>BEL Year 95</t>
  </si>
  <si>
    <t>BEL Year 96</t>
  </si>
  <si>
    <t>BEL Year 97</t>
  </si>
  <si>
    <t>BEL Year 98</t>
  </si>
  <si>
    <t>BEL Year 99</t>
  </si>
  <si>
    <t>BEL Year 100</t>
  </si>
  <si>
    <t>RA Year 1</t>
  </si>
  <si>
    <t>RA Year 2</t>
  </si>
  <si>
    <t>RA Year 3</t>
  </si>
  <si>
    <t>RA Year 4</t>
  </si>
  <si>
    <t>RA Year 5</t>
  </si>
  <si>
    <t>RA Year 6</t>
  </si>
  <si>
    <t>RA Year 7</t>
  </si>
  <si>
    <t>RA Year 8</t>
  </si>
  <si>
    <t>RA Year 9</t>
  </si>
  <si>
    <t>RA Year 10</t>
  </si>
  <si>
    <t>RA Year 11</t>
  </si>
  <si>
    <t>RA Year 12</t>
  </si>
  <si>
    <t>RA Year 13</t>
  </si>
  <si>
    <t>RA Year 14</t>
  </si>
  <si>
    <t>RA Year 15</t>
  </si>
  <si>
    <t>RA Year 16</t>
  </si>
  <si>
    <t>RA Year 17</t>
  </si>
  <si>
    <t>RA Year 18</t>
  </si>
  <si>
    <t>RA Year 19</t>
  </si>
  <si>
    <t>RA Year 20</t>
  </si>
  <si>
    <t>RA Year 21</t>
  </si>
  <si>
    <t>RA Year 22</t>
  </si>
  <si>
    <t>RA Year 23</t>
  </si>
  <si>
    <t>RA Year 24</t>
  </si>
  <si>
    <t>RA Year 25</t>
  </si>
  <si>
    <t>RA Year 26</t>
  </si>
  <si>
    <t>RA Year 27</t>
  </si>
  <si>
    <t>RA Year 28</t>
  </si>
  <si>
    <t>RA Year 29</t>
  </si>
  <si>
    <t>RA Year 30</t>
  </si>
  <si>
    <t>RA Year 31</t>
  </si>
  <si>
    <t>RA Year 32</t>
  </si>
  <si>
    <t>RA Year 33</t>
  </si>
  <si>
    <t>RA Year 34</t>
  </si>
  <si>
    <t>RA Year 35</t>
  </si>
  <si>
    <t>RA Year 36</t>
  </si>
  <si>
    <t>RA Year 37</t>
  </si>
  <si>
    <t>RA Year 38</t>
  </si>
  <si>
    <t>RA Year 39</t>
  </si>
  <si>
    <t>RA Year 40</t>
  </si>
  <si>
    <t>RA Year 41</t>
  </si>
  <si>
    <t>RA Year 42</t>
  </si>
  <si>
    <t>RA Year 43</t>
  </si>
  <si>
    <t>RA Year 44</t>
  </si>
  <si>
    <t>RA Year 45</t>
  </si>
  <si>
    <t>RA Year 46</t>
  </si>
  <si>
    <t>RA Year 47</t>
  </si>
  <si>
    <t>RA Year 48</t>
  </si>
  <si>
    <t>RA Year 49</t>
  </si>
  <si>
    <t>RA Year 50</t>
  </si>
  <si>
    <t>RA Year 51</t>
  </si>
  <si>
    <t>RA Year 52</t>
  </si>
  <si>
    <t>RA Year 53</t>
  </si>
  <si>
    <t>RA Year 54</t>
  </si>
  <si>
    <t>RA Year 55</t>
  </si>
  <si>
    <t>RA Year 56</t>
  </si>
  <si>
    <t>RA Year 57</t>
  </si>
  <si>
    <t>RA Year 58</t>
  </si>
  <si>
    <t>RA Year 59</t>
  </si>
  <si>
    <t>RA Year 60</t>
  </si>
  <si>
    <t>RA Year 61</t>
  </si>
  <si>
    <t>RA Year 62</t>
  </si>
  <si>
    <t>RA Year 63</t>
  </si>
  <si>
    <t>RA Year 64</t>
  </si>
  <si>
    <t>RA Year 65</t>
  </si>
  <si>
    <t>RA Year 66</t>
  </si>
  <si>
    <t>RA Year 67</t>
  </si>
  <si>
    <t>RA Year 68</t>
  </si>
  <si>
    <t>RA Year 69</t>
  </si>
  <si>
    <t>RA Year 70</t>
  </si>
  <si>
    <t>RA Year 71</t>
  </si>
  <si>
    <t>RA Year 72</t>
  </si>
  <si>
    <t>RA Year 73</t>
  </si>
  <si>
    <t>RA Year 74</t>
  </si>
  <si>
    <t>RA Year 75</t>
  </si>
  <si>
    <t>RA Year 76</t>
  </si>
  <si>
    <t>RA Year 77</t>
  </si>
  <si>
    <t>RA Year 78</t>
  </si>
  <si>
    <t>RA Year 79</t>
  </si>
  <si>
    <t>RA Year 80</t>
  </si>
  <si>
    <t>RA Year 81</t>
  </si>
  <si>
    <t>RA Year 82</t>
  </si>
  <si>
    <t>RA Year 83</t>
  </si>
  <si>
    <t>RA Year 84</t>
  </si>
  <si>
    <t>RA Year 85</t>
  </si>
  <si>
    <t>RA Year 86</t>
  </si>
  <si>
    <t>RA Year 87</t>
  </si>
  <si>
    <t>RA Year 88</t>
  </si>
  <si>
    <t>RA Year 89</t>
  </si>
  <si>
    <t>RA Year 90</t>
  </si>
  <si>
    <t>RA Year 91</t>
  </si>
  <si>
    <t>RA Year 92</t>
  </si>
  <si>
    <t>RA Year 93</t>
  </si>
  <si>
    <t>RA Year 94</t>
  </si>
  <si>
    <t>RA Year 95</t>
  </si>
  <si>
    <t>RA Year 96</t>
  </si>
  <si>
    <t>RA Year 97</t>
  </si>
  <si>
    <t>RA Year 98</t>
  </si>
  <si>
    <t>RA Year 99</t>
  </si>
  <si>
    <t>RA Year 100</t>
  </si>
  <si>
    <t>VNB Margin</t>
  </si>
  <si>
    <t>1st life age last</t>
  </si>
  <si>
    <t>1st life gender</t>
  </si>
  <si>
    <t>Term</t>
  </si>
  <si>
    <t>Premium term</t>
  </si>
  <si>
    <t>Monthly gross premium</t>
  </si>
  <si>
    <t>Main Life?</t>
  </si>
  <si>
    <t>Sum assured</t>
  </si>
  <si>
    <t>Escalation Benefit</t>
  </si>
  <si>
    <t>Payment Method</t>
  </si>
  <si>
    <t>CashBack</t>
  </si>
  <si>
    <t>IncomeBenefit</t>
  </si>
  <si>
    <t>WaiverPremium</t>
  </si>
  <si>
    <t>Sales Channel</t>
  </si>
  <si>
    <t>Main Life or Spouse?</t>
  </si>
  <si>
    <t>CSM%</t>
  </si>
  <si>
    <t>IFR17Profit%</t>
  </si>
  <si>
    <t>Volume</t>
  </si>
  <si>
    <t>Liability on Initial Recognition</t>
  </si>
  <si>
    <t>Mortality Table Indicator</t>
  </si>
  <si>
    <t>PV Premiums</t>
  </si>
  <si>
    <t>PV Claims</t>
  </si>
  <si>
    <t>CSM</t>
  </si>
  <si>
    <t>Policy Identifier</t>
  </si>
  <si>
    <t>M</t>
  </si>
  <si>
    <t>No</t>
  </si>
  <si>
    <t>Yes</t>
  </si>
  <si>
    <t>Traditional</t>
  </si>
  <si>
    <t>Negative BEL</t>
  </si>
  <si>
    <t>Positive BEL</t>
  </si>
  <si>
    <t>Total Positive BEL</t>
  </si>
  <si>
    <t>Total Negative BEL</t>
  </si>
  <si>
    <t>Net BEL</t>
  </si>
  <si>
    <t>Risk Adjustment</t>
  </si>
  <si>
    <t>Total  Risk Adjustment</t>
  </si>
  <si>
    <t>Combined Positive BEL</t>
  </si>
  <si>
    <t>Positive BEL - No Margins</t>
  </si>
  <si>
    <t>Positive BEL - With Margins</t>
  </si>
  <si>
    <t>Difference</t>
  </si>
  <si>
    <t>Combined Negative BEL</t>
  </si>
  <si>
    <t>Negative BEL - No Margins</t>
  </si>
  <si>
    <t>Negative BEL - With Margins</t>
  </si>
  <si>
    <t>Combined Net Difference</t>
  </si>
  <si>
    <t>Opening Bal:</t>
  </si>
  <si>
    <t>Asset for positive reserves</t>
  </si>
  <si>
    <t>Setting up positive reserves</t>
  </si>
  <si>
    <t>Closing Bal:</t>
  </si>
  <si>
    <t>VNB (PV of Profits)</t>
  </si>
  <si>
    <t>VNBP (PV of Premiums)</t>
  </si>
  <si>
    <t>Profit Target</t>
  </si>
  <si>
    <t>Profit Tolerance</t>
  </si>
  <si>
    <t>PV Profits (IFRS17)</t>
  </si>
  <si>
    <t xml:space="preserve">CSM </t>
  </si>
  <si>
    <t>IFRS17 Profits as % of PV(Premiums)</t>
  </si>
  <si>
    <t>CSM  as % of PV(Premiums)</t>
  </si>
  <si>
    <t>CSM target</t>
  </si>
  <si>
    <t>CSM Profit Tolerance</t>
  </si>
  <si>
    <t>IFSR17 Build Ups</t>
  </si>
  <si>
    <t>Actuals match Expected</t>
  </si>
  <si>
    <t>Inflation</t>
  </si>
  <si>
    <t>Compounded Inflation</t>
  </si>
  <si>
    <t>Investment Yield</t>
  </si>
  <si>
    <t>Discount Factor</t>
  </si>
  <si>
    <t>Expected Cashflows (Initial Recognition)</t>
  </si>
  <si>
    <t>Helper Column</t>
  </si>
  <si>
    <t>Beg</t>
  </si>
  <si>
    <t>Premiums</t>
  </si>
  <si>
    <t>No_Pols_IF x Premium</t>
  </si>
  <si>
    <t>Acquisition Commission</t>
  </si>
  <si>
    <t>Acq_Comm x Premium</t>
  </si>
  <si>
    <t>Renewal Commission</t>
  </si>
  <si>
    <t>Ren_Comm x Premium</t>
  </si>
  <si>
    <t>Acquisition Expenses Attributable</t>
  </si>
  <si>
    <t>No_Pols_If x Acq_Attr_Exp</t>
  </si>
  <si>
    <t>Maintenance Expense Attributable</t>
  </si>
  <si>
    <t>No_Pols_If x Acq_Attr_Exp x (1+ inflation)^(duration)</t>
  </si>
  <si>
    <t>Acquisition Expenses Non-Attributable</t>
  </si>
  <si>
    <t>No_Pols_If x Acq_Non_Attr_Exp</t>
  </si>
  <si>
    <t>Maintenance Expense Non-Attributable</t>
  </si>
  <si>
    <t>No_Pols_If x Acq_Non_Attr_Exp x (1+ inflation)^(duration)</t>
  </si>
  <si>
    <t>End</t>
  </si>
  <si>
    <t>Claims</t>
  </si>
  <si>
    <t>Death+Termination+Cashback+Income+Escalation</t>
  </si>
  <si>
    <t>Total Net CFs</t>
  </si>
  <si>
    <t>Sum(of the above)</t>
  </si>
  <si>
    <t>Actual Cashflows</t>
  </si>
  <si>
    <t>Same as above as actual is equal to expected</t>
  </si>
  <si>
    <t>Coverage Units Reconciliation</t>
  </si>
  <si>
    <t>Opening Prem Paying</t>
  </si>
  <si>
    <t>Opening Paid Up</t>
  </si>
  <si>
    <t>Deaths</t>
  </si>
  <si>
    <t>Closing</t>
  </si>
  <si>
    <t>CU</t>
  </si>
  <si>
    <t>CU  Cumulative</t>
  </si>
  <si>
    <t>PV Profits</t>
  </si>
  <si>
    <t>PV Renewal Commission</t>
  </si>
  <si>
    <t>PV Maintenance Expense Attributable</t>
  </si>
  <si>
    <t>PV Attributable Acquistion CFs</t>
  </si>
  <si>
    <t>PV Risk Adjustment CFs</t>
  </si>
  <si>
    <t>Total</t>
  </si>
  <si>
    <t>CSM at Initial Recognition</t>
  </si>
  <si>
    <t>Reconciliation of Best Estimate Liabilities (BEL)</t>
  </si>
  <si>
    <t>Opening</t>
  </si>
  <si>
    <t>Changes Related to Future Services: New Business</t>
  </si>
  <si>
    <t>Expected Cash Inflows</t>
  </si>
  <si>
    <t>Expected Cash Outflows</t>
  </si>
  <si>
    <t>Insurance Finance Expense</t>
  </si>
  <si>
    <t>Reconciliation of Risk Adjustment (RA)</t>
  </si>
  <si>
    <t>Changes Related to Current Services: Release</t>
  </si>
  <si>
    <t>Reconciliation of Contractual Service Margin (CSM)</t>
  </si>
  <si>
    <t>Reconciliation of Total Contract Liability</t>
  </si>
  <si>
    <t>Reconciliation of Acquisition Expense Amortization</t>
  </si>
  <si>
    <t>New Acquistion Expense</t>
  </si>
  <si>
    <t>Accretion of Interest</t>
  </si>
  <si>
    <t>Amortized Expense</t>
  </si>
  <si>
    <t>Statement of Profit or Loss</t>
  </si>
  <si>
    <t>Release of CSM</t>
  </si>
  <si>
    <t>Release of Risk Adjustment</t>
  </si>
  <si>
    <t>Expected Claims</t>
  </si>
  <si>
    <t>Expected Expenses</t>
  </si>
  <si>
    <t>Recovery of Acquisition Cash Flows</t>
  </si>
  <si>
    <t>Insurance Service Revenue</t>
  </si>
  <si>
    <t>Claims Incurred</t>
  </si>
  <si>
    <t>Expenses Incurred</t>
  </si>
  <si>
    <t>Amortization of Acquisition Cash Flows</t>
  </si>
  <si>
    <t>Insurance Service Expense</t>
  </si>
  <si>
    <t>Insurance Service Result</t>
  </si>
  <si>
    <t>Other Expense</t>
  </si>
  <si>
    <t>Investment Income</t>
  </si>
  <si>
    <t>Insurance Financial Expense</t>
  </si>
  <si>
    <t>Financial Gain/Loss</t>
  </si>
  <si>
    <t>Profit or Loss</t>
  </si>
  <si>
    <t>When experience = expected, profits = CSM and RA release plus investment income variance less unallocated expenses</t>
  </si>
  <si>
    <t>Par No Margin</t>
  </si>
  <si>
    <t>Inflation + Exp_Infl_Risk_Adj</t>
  </si>
  <si>
    <t>Compounded Inflation + Exp_Infl_Risk_Adj</t>
  </si>
  <si>
    <t>No_Deaths x (SumAssured + Term_Exp)</t>
  </si>
  <si>
    <t>Policies In Force</t>
  </si>
  <si>
    <t>Deaths from Prem Paying</t>
  </si>
  <si>
    <t>Deaths from Paid UP</t>
  </si>
  <si>
    <t>Paid Ups</t>
  </si>
  <si>
    <t>Shocked BEL</t>
  </si>
  <si>
    <t>PV Cashflows</t>
  </si>
  <si>
    <t>Base</t>
  </si>
  <si>
    <t>&lt;--Impact of lapse direction</t>
  </si>
  <si>
    <t>Risk Adjustment Cashflows</t>
  </si>
  <si>
    <t>with Lapse Up</t>
  </si>
  <si>
    <t>With Lapse Down</t>
  </si>
  <si>
    <t>RA Cash Flows to Use (Onerous)</t>
  </si>
  <si>
    <t>PV of 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</si>
</sst>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(* #,##0.00_);_(* \(#,##0.00\);_(* &quot;-&quot;??_);_(@_)"/>
    <numFmt numFmtId="164" formatCode="&quot;Z$&quot;#,##0.00;[Red]\-&quot;Z$&quot;#,##0.00"/>
    <numFmt numFmtId="165" formatCode="0.0%"/>
    <numFmt numFmtId="166" formatCode="0.0000000"/>
    <numFmt numFmtId="167" formatCode="0.000"/>
    <numFmt numFmtId="168" formatCode="0.000000"/>
    <numFmt numFmtId="169" formatCode="#,##0.0_);\(#,##0.0\)"/>
    <numFmt numFmtId="170" formatCode="#,##0.000_);\(#,##0.000\)"/>
    <numFmt numFmtId="171" formatCode="#,##0.000;\-#,##0.000"/>
    <numFmt numFmtId="172" formatCode="_(* #,##0.0000_);_(* \(#,##0.0000\);_(* &quot;-&quot;??_);_(@_)"/>
    <numFmt numFmtId="173" formatCode="0.00000"/>
    <numFmt numFmtId="174" formatCode="0.0000000000"/>
    <numFmt numFmtId="175" formatCode="_-* #,##0.00000_-;\-* #,##0.00000_-;_-* &quot;-&quot;?????_-;_-@_-"/>
    <numFmt numFmtId="176" formatCode="#,##0.0;\-#,##0.0"/>
    <numFmt numFmtId="177" formatCode="#,##0.0000;\-#,##0.0000"/>
    <numFmt numFmtId="178" formatCode="#,##0.00000;\-#,##0.00000"/>
    <numFmt numFmtId="179" formatCode="#,##0.000000;\-#,##0.000000"/>
    <numFmt numFmtId="180" formatCode="#,##0.00000000;\-#,##0.00000000"/>
    <numFmt numFmtId="181" formatCode="#,##0.0000_);\(#,##0.0000\)"/>
    <numFmt numFmtId="182" formatCode="#,##0.00000_);\(#,##0.00000\)"/>
    <numFmt numFmtId="183" formatCode="#,##0.0000000;\-#,##0.0000000"/>
    <numFmt numFmtId="184" formatCode="#,##0.00000000000000000;\-#,##0.00000000000000000"/>
    <numFmt numFmtId="185" formatCode="_(* #,##0_);_(* \(#,##0\);_(* &quot;-&quot;??_);_(@_)"/>
    <numFmt numFmtId="186" formatCode="_(* #,##0.00000_);_(* \(#,##0.00000\);_(* &quot;-&quot;??_);_(@_)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i/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3366FF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9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2E83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33">
    <xf numFmtId="0" fontId="0" fillId="0" borderId="0" xfId="0"/>
    <xf numFmtId="0" fontId="4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5" fillId="0" borderId="0" xfId="0" applyFont="1"/>
    <xf numFmtId="0" fontId="5" fillId="0" borderId="0" xfId="0" applyFont="1" applyAlignment="1">
      <alignment wrapText="1"/>
    </xf>
    <xf numFmtId="0" fontId="6" fillId="0" borderId="0" xfId="0" applyFont="1"/>
    <xf numFmtId="10" fontId="0" fillId="0" borderId="0" xfId="2" applyNumberFormat="1" applyFont="1" applyBorder="1"/>
    <xf numFmtId="0" fontId="0" fillId="0" borderId="0" xfId="2" applyNumberFormat="1" applyFont="1" applyBorder="1"/>
    <xf numFmtId="10" fontId="0" fillId="0" borderId="0" xfId="0" applyNumberFormat="1"/>
    <xf numFmtId="9" fontId="0" fillId="2" borderId="0" xfId="0" applyNumberFormat="1" applyFill="1"/>
    <xf numFmtId="10" fontId="0" fillId="0" borderId="0" xfId="2" applyNumberFormat="1" applyFont="1"/>
    <xf numFmtId="10" fontId="3" fillId="0" borderId="0" xfId="0" applyNumberFormat="1" applyFont="1"/>
    <xf numFmtId="0" fontId="0" fillId="0" borderId="0" xfId="0" applyAlignment="1">
      <alignment horizontal="center"/>
    </xf>
    <xf numFmtId="10" fontId="0" fillId="0" borderId="0" xfId="0" quotePrefix="1" applyNumberFormat="1"/>
    <xf numFmtId="9" fontId="0" fillId="0" borderId="0" xfId="0" applyNumberFormat="1"/>
    <xf numFmtId="0" fontId="0" fillId="0" borderId="0" xfId="0" applyAlignment="1">
      <alignment horizontal="left" indent="9"/>
    </xf>
    <xf numFmtId="0" fontId="0" fillId="0" borderId="0" xfId="0" applyAlignment="1">
      <alignment horizontal="left"/>
    </xf>
    <xf numFmtId="43" fontId="0" fillId="0" borderId="0" xfId="1" applyFont="1"/>
    <xf numFmtId="43" fontId="0" fillId="0" borderId="0" xfId="1" applyFont="1" applyFill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0" borderId="0" xfId="0" applyAlignment="1">
      <alignment wrapText="1"/>
    </xf>
    <xf numFmtId="43" fontId="8" fillId="0" borderId="1" xfId="1" applyFont="1" applyBorder="1"/>
    <xf numFmtId="0" fontId="8" fillId="4" borderId="1" xfId="0" applyFont="1" applyFill="1" applyBorder="1"/>
    <xf numFmtId="10" fontId="0" fillId="0" borderId="1" xfId="0" applyNumberFormat="1" applyBorder="1"/>
    <xf numFmtId="0" fontId="9" fillId="0" borderId="0" xfId="0" applyFont="1"/>
    <xf numFmtId="22" fontId="0" fillId="0" borderId="0" xfId="0" applyNumberFormat="1"/>
    <xf numFmtId="21" fontId="0" fillId="0" borderId="0" xfId="0" applyNumberFormat="1"/>
    <xf numFmtId="37" fontId="0" fillId="0" borderId="2" xfId="0" applyNumberFormat="1" applyBorder="1" applyAlignment="1">
      <alignment horizontal="center"/>
    </xf>
    <xf numFmtId="37" fontId="0" fillId="0" borderId="3" xfId="0" applyNumberFormat="1" applyBorder="1" applyAlignment="1">
      <alignment horizontal="center"/>
    </xf>
    <xf numFmtId="37" fontId="0" fillId="0" borderId="4" xfId="0" applyNumberFormat="1" applyBorder="1" applyAlignment="1">
      <alignment horizontal="center"/>
    </xf>
    <xf numFmtId="0" fontId="0" fillId="0" borderId="1" xfId="0" applyBorder="1"/>
    <xf numFmtId="37" fontId="10" fillId="0" borderId="0" xfId="1" applyNumberFormat="1" applyFont="1" applyFill="1" applyAlignment="1">
      <alignment horizontal="left"/>
    </xf>
    <xf numFmtId="37" fontId="0" fillId="0" borderId="0" xfId="0" applyNumberFormat="1" applyAlignment="1">
      <alignment horizontal="center"/>
    </xf>
    <xf numFmtId="37" fontId="0" fillId="0" borderId="0" xfId="1" applyNumberFormat="1" applyFont="1" applyFill="1" applyAlignment="1">
      <alignment horizontal="left"/>
    </xf>
    <xf numFmtId="37" fontId="3" fillId="0" borderId="0" xfId="0" applyNumberFormat="1" applyFont="1" applyAlignment="1">
      <alignment horizontal="center"/>
    </xf>
    <xf numFmtId="37" fontId="0" fillId="0" borderId="5" xfId="0" applyNumberFormat="1" applyBorder="1" applyAlignment="1">
      <alignment horizontal="center"/>
    </xf>
    <xf numFmtId="37" fontId="0" fillId="0" borderId="6" xfId="0" applyNumberFormat="1" applyBorder="1" applyAlignment="1">
      <alignment horizontal="center"/>
    </xf>
    <xf numFmtId="37" fontId="0" fillId="0" borderId="7" xfId="0" applyNumberFormat="1" applyBorder="1" applyAlignment="1">
      <alignment horizontal="center"/>
    </xf>
    <xf numFmtId="37" fontId="0" fillId="0" borderId="8" xfId="0" applyNumberFormat="1" applyBorder="1" applyAlignment="1">
      <alignment horizontal="center"/>
    </xf>
    <xf numFmtId="37" fontId="0" fillId="0" borderId="9" xfId="0" applyNumberFormat="1" applyBorder="1" applyAlignment="1">
      <alignment horizontal="center"/>
    </xf>
    <xf numFmtId="37" fontId="0" fillId="0" borderId="0" xfId="0" applyNumberFormat="1" applyAlignment="1">
      <alignment horizontal="left"/>
    </xf>
    <xf numFmtId="37" fontId="11" fillId="0" borderId="0" xfId="0" applyNumberFormat="1" applyFont="1" applyAlignment="1">
      <alignment horizontal="center"/>
    </xf>
    <xf numFmtId="9" fontId="7" fillId="0" borderId="0" xfId="2" applyFont="1" applyFill="1" applyAlignment="1">
      <alignment horizontal="center"/>
    </xf>
    <xf numFmtId="37" fontId="3" fillId="0" borderId="3" xfId="0" applyNumberFormat="1" applyFont="1" applyBorder="1" applyAlignment="1">
      <alignment horizontal="center"/>
    </xf>
    <xf numFmtId="37" fontId="3" fillId="0" borderId="7" xfId="0" applyNumberFormat="1" applyFont="1" applyBorder="1" applyAlignment="1">
      <alignment horizontal="center"/>
    </xf>
    <xf numFmtId="37" fontId="3" fillId="0" borderId="4" xfId="0" applyNumberFormat="1" applyFont="1" applyBorder="1" applyAlignment="1">
      <alignment horizontal="center"/>
    </xf>
    <xf numFmtId="37" fontId="3" fillId="0" borderId="8" xfId="0" applyNumberFormat="1" applyFont="1" applyBorder="1" applyAlignment="1">
      <alignment horizontal="center"/>
    </xf>
    <xf numFmtId="37" fontId="3" fillId="0" borderId="9" xfId="0" applyNumberFormat="1" applyFont="1" applyBorder="1" applyAlignment="1">
      <alignment horizontal="center"/>
    </xf>
    <xf numFmtId="37" fontId="0" fillId="0" borderId="0" xfId="0" applyNumberFormat="1" applyAlignment="1">
      <alignment horizontal="center" wrapText="1"/>
    </xf>
    <xf numFmtId="9" fontId="12" fillId="0" borderId="0" xfId="2" applyFont="1" applyFill="1" applyAlignment="1">
      <alignment horizontal="center"/>
    </xf>
    <xf numFmtId="9" fontId="0" fillId="0" borderId="0" xfId="2" applyFont="1" applyFill="1" applyAlignment="1">
      <alignment horizontal="center"/>
    </xf>
    <xf numFmtId="169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7" fontId="7" fillId="0" borderId="0" xfId="0" applyNumberFormat="1" applyFont="1" applyAlignment="1">
      <alignment horizontal="center"/>
    </xf>
    <xf numFmtId="171" fontId="0" fillId="0" borderId="5" xfId="0" applyNumberFormat="1" applyBorder="1" applyAlignment="1">
      <alignment horizontal="center"/>
    </xf>
    <xf numFmtId="171" fontId="0" fillId="0" borderId="0" xfId="0" applyNumberFormat="1" applyAlignment="1">
      <alignment horizontal="center"/>
    </xf>
    <xf numFmtId="171" fontId="0" fillId="0" borderId="8" xfId="0" applyNumberFormat="1" applyBorder="1" applyAlignment="1">
      <alignment horizontal="center"/>
    </xf>
    <xf numFmtId="37" fontId="0" fillId="0" borderId="2" xfId="0" applyNumberFormat="1" applyBorder="1" applyAlignment="1">
      <alignment horizontal="left"/>
    </xf>
    <xf numFmtId="37" fontId="0" fillId="0" borderId="3" xfId="0" applyNumberFormat="1" applyBorder="1" applyAlignment="1">
      <alignment horizontal="left"/>
    </xf>
    <xf numFmtId="37" fontId="0" fillId="0" borderId="4" xfId="0" applyNumberFormat="1" applyBorder="1" applyAlignment="1">
      <alignment horizontal="left"/>
    </xf>
    <xf numFmtId="164" fontId="0" fillId="0" borderId="0" xfId="0" applyNumberFormat="1" applyAlignment="1">
      <alignment horizontal="center"/>
    </xf>
    <xf numFmtId="39" fontId="0" fillId="0" borderId="10" xfId="0" applyNumberFormat="1" applyBorder="1" applyAlignment="1">
      <alignment horizontal="center"/>
    </xf>
    <xf numFmtId="39" fontId="0" fillId="0" borderId="11" xfId="0" applyNumberFormat="1" applyBorder="1" applyAlignment="1">
      <alignment horizontal="center"/>
    </xf>
    <xf numFmtId="39" fontId="3" fillId="0" borderId="12" xfId="0" applyNumberFormat="1" applyFont="1" applyBorder="1" applyAlignment="1">
      <alignment horizontal="center"/>
    </xf>
    <xf numFmtId="37" fontId="2" fillId="0" borderId="0" xfId="0" applyNumberFormat="1" applyFont="1" applyAlignment="1">
      <alignment horizontal="center"/>
    </xf>
    <xf numFmtId="37" fontId="2" fillId="0" borderId="5" xfId="0" applyNumberFormat="1" applyFont="1" applyBorder="1" applyAlignment="1">
      <alignment horizontal="center"/>
    </xf>
    <xf numFmtId="37" fontId="2" fillId="0" borderId="8" xfId="0" applyNumberFormat="1" applyFont="1" applyBorder="1" applyAlignment="1">
      <alignment horizontal="center"/>
    </xf>
    <xf numFmtId="37" fontId="2" fillId="0" borderId="6" xfId="0" applyNumberFormat="1" applyFont="1" applyBorder="1" applyAlignment="1">
      <alignment horizontal="center"/>
    </xf>
    <xf numFmtId="37" fontId="2" fillId="0" borderId="7" xfId="0" applyNumberFormat="1" applyFont="1" applyBorder="1" applyAlignment="1">
      <alignment horizontal="center"/>
    </xf>
    <xf numFmtId="37" fontId="2" fillId="0" borderId="9" xfId="0" applyNumberFormat="1" applyFont="1" applyBorder="1" applyAlignment="1">
      <alignment horizontal="center"/>
    </xf>
    <xf numFmtId="37" fontId="15" fillId="0" borderId="0" xfId="0" applyNumberFormat="1" applyFont="1" applyAlignment="1">
      <alignment horizontal="center"/>
    </xf>
    <xf numFmtId="37" fontId="0" fillId="0" borderId="12" xfId="0" applyNumberFormat="1" applyBorder="1" applyAlignment="1">
      <alignment horizontal="center"/>
    </xf>
    <xf numFmtId="37" fontId="16" fillId="0" borderId="0" xfId="0" applyNumberFormat="1" applyFont="1" applyAlignment="1">
      <alignment horizontal="center"/>
    </xf>
    <xf numFmtId="37" fontId="17" fillId="0" borderId="5" xfId="0" applyNumberFormat="1" applyFont="1" applyBorder="1" applyAlignment="1">
      <alignment horizontal="center"/>
    </xf>
    <xf numFmtId="37" fontId="17" fillId="0" borderId="0" xfId="0" applyNumberFormat="1" applyFont="1" applyAlignment="1">
      <alignment horizontal="center"/>
    </xf>
    <xf numFmtId="37" fontId="17" fillId="0" borderId="8" xfId="0" applyNumberFormat="1" applyFont="1" applyBorder="1" applyAlignment="1">
      <alignment horizontal="center"/>
    </xf>
    <xf numFmtId="43" fontId="0" fillId="5" borderId="0" xfId="1" applyFont="1" applyFill="1"/>
    <xf numFmtId="0" fontId="0" fillId="7" borderId="0" xfId="0" applyFill="1"/>
    <xf numFmtId="168" fontId="0" fillId="7" borderId="0" xfId="0" applyNumberFormat="1" applyFill="1"/>
    <xf numFmtId="10" fontId="0" fillId="7" borderId="0" xfId="2" applyNumberFormat="1" applyFont="1" applyFill="1" applyBorder="1"/>
    <xf numFmtId="43" fontId="0" fillId="0" borderId="0" xfId="0" applyNumberFormat="1"/>
    <xf numFmtId="9" fontId="0" fillId="0" borderId="0" xfId="2" applyFont="1"/>
    <xf numFmtId="174" fontId="0" fillId="0" borderId="0" xfId="0" applyNumberFormat="1"/>
    <xf numFmtId="43" fontId="0" fillId="0" borderId="1" xfId="1" applyFont="1" applyBorder="1"/>
    <xf numFmtId="165" fontId="0" fillId="0" borderId="1" xfId="0" applyNumberFormat="1" applyBorder="1"/>
    <xf numFmtId="39" fontId="0" fillId="0" borderId="0" xfId="0" applyNumberFormat="1" applyAlignment="1">
      <alignment horizontal="center"/>
    </xf>
    <xf numFmtId="39" fontId="0" fillId="0" borderId="8" xfId="0" applyNumberFormat="1" applyBorder="1" applyAlignment="1">
      <alignment horizontal="center"/>
    </xf>
    <xf numFmtId="39" fontId="0" fillId="0" borderId="5" xfId="0" applyNumberFormat="1" applyBorder="1" applyAlignment="1">
      <alignment horizontal="center"/>
    </xf>
    <xf numFmtId="37" fontId="0" fillId="3" borderId="3" xfId="0" applyNumberFormat="1" applyFill="1" applyBorder="1" applyAlignment="1">
      <alignment horizontal="center"/>
    </xf>
    <xf numFmtId="37" fontId="3" fillId="3" borderId="0" xfId="0" applyNumberFormat="1" applyFont="1" applyFill="1" applyAlignment="1">
      <alignment horizontal="center"/>
    </xf>
    <xf numFmtId="37" fontId="0" fillId="3" borderId="0" xfId="0" applyNumberFormat="1" applyFill="1" applyAlignment="1">
      <alignment horizontal="center"/>
    </xf>
    <xf numFmtId="0" fontId="0" fillId="5" borderId="0" xfId="0" applyFill="1"/>
    <xf numFmtId="43" fontId="0" fillId="5" borderId="0" xfId="0" applyNumberFormat="1" applyFill="1"/>
    <xf numFmtId="37" fontId="0" fillId="7" borderId="0" xfId="0" applyNumberFormat="1" applyFill="1" applyAlignment="1">
      <alignment horizontal="center"/>
    </xf>
    <xf numFmtId="9" fontId="0" fillId="5" borderId="0" xfId="0" applyNumberFormat="1" applyFill="1"/>
    <xf numFmtId="9" fontId="0" fillId="8" borderId="0" xfId="2" applyFont="1" applyFill="1"/>
    <xf numFmtId="0" fontId="0" fillId="8" borderId="0" xfId="0" applyFill="1"/>
    <xf numFmtId="43" fontId="0" fillId="8" borderId="0" xfId="1" applyFont="1" applyFill="1"/>
    <xf numFmtId="43" fontId="0" fillId="8" borderId="0" xfId="0" applyNumberFormat="1" applyFill="1"/>
    <xf numFmtId="9" fontId="0" fillId="8" borderId="0" xfId="0" applyNumberFormat="1" applyFill="1"/>
    <xf numFmtId="171" fontId="2" fillId="0" borderId="0" xfId="0" applyNumberFormat="1" applyFont="1" applyAlignment="1">
      <alignment horizontal="center"/>
    </xf>
    <xf numFmtId="175" fontId="0" fillId="0" borderId="0" xfId="0" applyNumberFormat="1"/>
    <xf numFmtId="178" fontId="0" fillId="0" borderId="8" xfId="0" applyNumberFormat="1" applyBorder="1" applyAlignment="1">
      <alignment horizontal="center"/>
    </xf>
    <xf numFmtId="178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172" fontId="0" fillId="0" borderId="0" xfId="1" applyNumberFormat="1" applyFont="1" applyAlignment="1">
      <alignment horizontal="center"/>
    </xf>
    <xf numFmtId="172" fontId="0" fillId="0" borderId="8" xfId="1" applyNumberFormat="1" applyFont="1" applyBorder="1" applyAlignment="1">
      <alignment horizontal="center"/>
    </xf>
    <xf numFmtId="172" fontId="0" fillId="0" borderId="0" xfId="1" applyNumberFormat="1" applyFont="1" applyAlignment="1">
      <alignment horizontal="left"/>
    </xf>
    <xf numFmtId="180" fontId="0" fillId="0" borderId="0" xfId="0" applyNumberFormat="1" applyAlignment="1">
      <alignment horizontal="center"/>
    </xf>
    <xf numFmtId="178" fontId="0" fillId="0" borderId="5" xfId="0" applyNumberFormat="1" applyBorder="1" applyAlignment="1">
      <alignment horizontal="center"/>
    </xf>
    <xf numFmtId="172" fontId="0" fillId="7" borderId="5" xfId="1" applyNumberFormat="1" applyFont="1" applyFill="1" applyBorder="1" applyAlignment="1">
      <alignment horizontal="center"/>
    </xf>
    <xf numFmtId="172" fontId="0" fillId="7" borderId="0" xfId="1" applyNumberFormat="1" applyFont="1" applyFill="1" applyAlignment="1">
      <alignment horizontal="center"/>
    </xf>
    <xf numFmtId="179" fontId="0" fillId="0" borderId="5" xfId="0" applyNumberFormat="1" applyBorder="1" applyAlignment="1">
      <alignment horizontal="center"/>
    </xf>
    <xf numFmtId="179" fontId="0" fillId="0" borderId="8" xfId="0" applyNumberFormat="1" applyBorder="1" applyAlignment="1">
      <alignment horizontal="center"/>
    </xf>
    <xf numFmtId="172" fontId="0" fillId="0" borderId="0" xfId="1" applyNumberFormat="1" applyFont="1" applyAlignment="1"/>
    <xf numFmtId="176" fontId="0" fillId="0" borderId="6" xfId="0" applyNumberFormat="1" applyBorder="1" applyAlignment="1">
      <alignment horizontal="center"/>
    </xf>
    <xf numFmtId="176" fontId="0" fillId="0" borderId="7" xfId="0" applyNumberFormat="1" applyBorder="1" applyAlignment="1">
      <alignment horizontal="center"/>
    </xf>
    <xf numFmtId="176" fontId="0" fillId="0" borderId="9" xfId="0" applyNumberFormat="1" applyBorder="1" applyAlignment="1">
      <alignment horizontal="center"/>
    </xf>
    <xf numFmtId="177" fontId="0" fillId="0" borderId="6" xfId="0" applyNumberFormat="1" applyBorder="1" applyAlignment="1">
      <alignment horizontal="center"/>
    </xf>
    <xf numFmtId="177" fontId="0" fillId="0" borderId="7" xfId="0" applyNumberFormat="1" applyBorder="1" applyAlignment="1">
      <alignment horizontal="center"/>
    </xf>
    <xf numFmtId="177" fontId="0" fillId="0" borderId="9" xfId="0" applyNumberFormat="1" applyBorder="1" applyAlignment="1">
      <alignment horizontal="center"/>
    </xf>
    <xf numFmtId="37" fontId="0" fillId="0" borderId="1" xfId="0" applyNumberFormat="1" applyBorder="1" applyAlignment="1">
      <alignment horizontal="center"/>
    </xf>
    <xf numFmtId="37" fontId="2" fillId="0" borderId="1" xfId="0" applyNumberFormat="1" applyFont="1" applyBorder="1" applyAlignment="1">
      <alignment horizontal="center"/>
    </xf>
    <xf numFmtId="39" fontId="0" fillId="0" borderId="1" xfId="0" applyNumberFormat="1" applyBorder="1" applyAlignment="1">
      <alignment horizontal="center"/>
    </xf>
    <xf numFmtId="165" fontId="0" fillId="0" borderId="1" xfId="2" applyNumberFormat="1" applyFont="1" applyBorder="1"/>
    <xf numFmtId="37" fontId="2" fillId="0" borderId="0" xfId="0" applyNumberFormat="1" applyFont="1" applyAlignment="1">
      <alignment horizontal="left"/>
    </xf>
    <xf numFmtId="164" fontId="0" fillId="0" borderId="0" xfId="0" applyNumberFormat="1"/>
    <xf numFmtId="0" fontId="3" fillId="0" borderId="0" xfId="0" applyFont="1" applyAlignment="1">
      <alignment horizontal="center"/>
    </xf>
    <xf numFmtId="0" fontId="18" fillId="0" borderId="0" xfId="0" applyFont="1"/>
    <xf numFmtId="9" fontId="3" fillId="0" borderId="0" xfId="2" applyFont="1" applyFill="1" applyAlignment="1">
      <alignment horizontal="center"/>
    </xf>
    <xf numFmtId="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3" fontId="2" fillId="0" borderId="0" xfId="0" applyNumberFormat="1" applyFont="1" applyAlignment="1">
      <alignment horizontal="center"/>
    </xf>
    <xf numFmtId="10" fontId="0" fillId="0" borderId="0" xfId="2" applyNumberFormat="1" applyFont="1" applyFill="1" applyAlignment="1">
      <alignment horizontal="center"/>
    </xf>
    <xf numFmtId="10" fontId="8" fillId="0" borderId="1" xfId="2" applyNumberFormat="1" applyFont="1" applyBorder="1"/>
    <xf numFmtId="43" fontId="8" fillId="7" borderId="1" xfId="1" applyFont="1" applyFill="1" applyBorder="1"/>
    <xf numFmtId="43" fontId="0" fillId="7" borderId="0" xfId="1" applyFont="1" applyFill="1" applyAlignment="1">
      <alignment horizontal="center"/>
    </xf>
    <xf numFmtId="43" fontId="0" fillId="0" borderId="0" xfId="1" applyFont="1" applyAlignment="1">
      <alignment horizontal="center"/>
    </xf>
    <xf numFmtId="9" fontId="0" fillId="0" borderId="0" xfId="2" applyFont="1" applyAlignment="1">
      <alignment horizontal="center"/>
    </xf>
    <xf numFmtId="37" fontId="20" fillId="0" borderId="0" xfId="0" applyNumberFormat="1" applyFont="1" applyAlignment="1">
      <alignment horizontal="left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39" fontId="3" fillId="0" borderId="0" xfId="0" applyNumberFormat="1" applyFont="1" applyAlignment="1">
      <alignment horizontal="center"/>
    </xf>
    <xf numFmtId="173" fontId="0" fillId="0" borderId="0" xfId="0" applyNumberFormat="1"/>
    <xf numFmtId="181" fontId="0" fillId="0" borderId="0" xfId="0" applyNumberFormat="1" applyAlignment="1">
      <alignment horizontal="center"/>
    </xf>
    <xf numFmtId="182" fontId="0" fillId="0" borderId="0" xfId="0" applyNumberFormat="1" applyAlignment="1">
      <alignment horizontal="center"/>
    </xf>
    <xf numFmtId="182" fontId="0" fillId="7" borderId="0" xfId="0" applyNumberFormat="1" applyFill="1" applyAlignment="1">
      <alignment horizontal="center"/>
    </xf>
    <xf numFmtId="183" fontId="0" fillId="0" borderId="0" xfId="0" applyNumberFormat="1" applyAlignment="1">
      <alignment horizontal="center"/>
    </xf>
    <xf numFmtId="184" fontId="0" fillId="0" borderId="0" xfId="0" applyNumberFormat="1" applyAlignment="1">
      <alignment horizontal="center"/>
    </xf>
    <xf numFmtId="165" fontId="0" fillId="0" borderId="0" xfId="2" applyNumberFormat="1" applyFont="1"/>
    <xf numFmtId="166" fontId="0" fillId="7" borderId="0" xfId="0" applyNumberFormat="1" applyFill="1"/>
    <xf numFmtId="43" fontId="3" fillId="0" borderId="0" xfId="1" applyFont="1"/>
    <xf numFmtId="0" fontId="3" fillId="0" borderId="1" xfId="0" applyFont="1" applyBorder="1" applyAlignment="1">
      <alignment horizontal="center"/>
    </xf>
    <xf numFmtId="10" fontId="0" fillId="9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0" fontId="0" fillId="6" borderId="0" xfId="0" applyNumberFormat="1" applyFill="1" applyAlignment="1">
      <alignment horizontal="center"/>
    </xf>
    <xf numFmtId="0" fontId="3" fillId="0" borderId="1" xfId="0" applyFont="1" applyBorder="1"/>
    <xf numFmtId="185" fontId="3" fillId="0" borderId="1" xfId="0" applyNumberFormat="1" applyFont="1" applyBorder="1"/>
    <xf numFmtId="185" fontId="0" fillId="0" borderId="1" xfId="1" applyNumberFormat="1" applyFont="1" applyBorder="1"/>
    <xf numFmtId="185" fontId="0" fillId="0" borderId="0" xfId="0" applyNumberFormat="1"/>
    <xf numFmtId="186" fontId="0" fillId="0" borderId="0" xfId="1" applyNumberFormat="1" applyFont="1"/>
    <xf numFmtId="9" fontId="0" fillId="10" borderId="0" xfId="2" applyFont="1" applyFill="1"/>
    <xf numFmtId="0" fontId="0" fillId="10" borderId="0" xfId="0" applyFill="1"/>
    <xf numFmtId="43" fontId="0" fillId="10" borderId="0" xfId="1" applyFont="1" applyFill="1"/>
    <xf numFmtId="43" fontId="0" fillId="10" borderId="0" xfId="0" applyNumberFormat="1" applyFill="1"/>
    <xf numFmtId="9" fontId="0" fillId="10" borderId="0" xfId="0" applyNumberFormat="1" applyFill="1"/>
    <xf numFmtId="10" fontId="0" fillId="10" borderId="0" xfId="2" applyNumberFormat="1" applyFont="1" applyFill="1"/>
    <xf numFmtId="9" fontId="0" fillId="6" borderId="0" xfId="2" applyFont="1" applyFill="1"/>
    <xf numFmtId="0" fontId="0" fillId="6" borderId="0" xfId="0" applyFill="1"/>
    <xf numFmtId="43" fontId="0" fillId="6" borderId="0" xfId="1" applyFont="1" applyFill="1"/>
    <xf numFmtId="43" fontId="0" fillId="6" borderId="0" xfId="0" applyNumberFormat="1" applyFill="1"/>
    <xf numFmtId="9" fontId="0" fillId="6" borderId="0" xfId="0" applyNumberFormat="1" applyFill="1"/>
    <xf numFmtId="10" fontId="0" fillId="6" borderId="0" xfId="2" applyNumberFormat="1" applyFont="1" applyFill="1"/>
    <xf numFmtId="9" fontId="0" fillId="0" borderId="0" xfId="2" applyFont="1" applyFill="1"/>
    <xf numFmtId="10" fontId="0" fillId="0" borderId="0" xfId="2" applyNumberFormat="1" applyFont="1" applyFill="1"/>
    <xf numFmtId="0" fontId="0" fillId="0" borderId="0" xfId="2" applyNumberFormat="1" applyFont="1"/>
    <xf numFmtId="185" fontId="3" fillId="0" borderId="1" xfId="1" applyNumberFormat="1" applyFont="1" applyBorder="1"/>
    <xf numFmtId="185" fontId="3" fillId="11" borderId="0" xfId="0" applyNumberFormat="1" applyFont="1" applyFill="1"/>
    <xf numFmtId="185" fontId="3" fillId="11" borderId="17" xfId="0" applyNumberFormat="1" applyFont="1" applyFill="1" applyBorder="1"/>
    <xf numFmtId="0" fontId="0" fillId="6" borderId="14" xfId="0" applyFill="1" applyBorder="1"/>
    <xf numFmtId="0" fontId="0" fillId="6" borderId="22" xfId="0" applyFill="1" applyBorder="1"/>
    <xf numFmtId="185" fontId="0" fillId="6" borderId="22" xfId="0" applyNumberFormat="1" applyFill="1" applyBorder="1"/>
    <xf numFmtId="185" fontId="0" fillId="6" borderId="15" xfId="0" applyNumberFormat="1" applyFill="1" applyBorder="1"/>
    <xf numFmtId="0" fontId="0" fillId="6" borderId="16" xfId="0" applyFill="1" applyBorder="1"/>
    <xf numFmtId="0" fontId="0" fillId="6" borderId="17" xfId="0" applyFill="1" applyBorder="1"/>
    <xf numFmtId="0" fontId="3" fillId="6" borderId="16" xfId="0" applyFont="1" applyFill="1" applyBorder="1"/>
    <xf numFmtId="0" fontId="3" fillId="6" borderId="0" xfId="0" applyFont="1" applyFill="1"/>
    <xf numFmtId="0" fontId="0" fillId="6" borderId="18" xfId="0" applyFill="1" applyBorder="1"/>
    <xf numFmtId="0" fontId="0" fillId="6" borderId="23" xfId="0" applyFill="1" applyBorder="1"/>
    <xf numFmtId="185" fontId="0" fillId="6" borderId="23" xfId="0" applyNumberFormat="1" applyFill="1" applyBorder="1"/>
    <xf numFmtId="185" fontId="0" fillId="6" borderId="19" xfId="0" applyNumberFormat="1" applyFill="1" applyBorder="1"/>
    <xf numFmtId="9" fontId="0" fillId="3" borderId="0" xfId="2" applyFont="1" applyFill="1"/>
    <xf numFmtId="0" fontId="0" fillId="3" borderId="0" xfId="0" applyFill="1"/>
    <xf numFmtId="43" fontId="0" fillId="3" borderId="0" xfId="1" applyFont="1" applyFill="1"/>
    <xf numFmtId="43" fontId="0" fillId="3" borderId="0" xfId="0" applyNumberFormat="1" applyFill="1"/>
    <xf numFmtId="9" fontId="0" fillId="3" borderId="0" xfId="0" applyNumberFormat="1" applyFill="1"/>
    <xf numFmtId="165" fontId="0" fillId="3" borderId="0" xfId="2" applyNumberFormat="1" applyFont="1" applyFill="1"/>
    <xf numFmtId="10" fontId="0" fillId="3" borderId="0" xfId="2" applyNumberFormat="1" applyFont="1" applyFill="1"/>
    <xf numFmtId="0" fontId="0" fillId="3" borderId="0" xfId="2" applyNumberFormat="1" applyFont="1" applyFill="1"/>
    <xf numFmtId="37" fontId="2" fillId="3" borderId="0" xfId="0" applyNumberFormat="1" applyFont="1" applyFill="1" applyAlignment="1">
      <alignment horizontal="center"/>
    </xf>
    <xf numFmtId="179" fontId="0" fillId="3" borderId="0" xfId="0" applyNumberFormat="1" applyFill="1" applyAlignment="1">
      <alignment horizontal="center"/>
    </xf>
    <xf numFmtId="171" fontId="0" fillId="3" borderId="0" xfId="0" applyNumberFormat="1" applyFill="1" applyAlignment="1">
      <alignment horizontal="center"/>
    </xf>
    <xf numFmtId="178" fontId="0" fillId="3" borderId="0" xfId="0" applyNumberFormat="1" applyFill="1" applyAlignment="1">
      <alignment horizontal="center"/>
    </xf>
    <xf numFmtId="37" fontId="0" fillId="11" borderId="3" xfId="0" applyNumberFormat="1" applyFill="1" applyBorder="1" applyAlignment="1">
      <alignment horizontal="center"/>
    </xf>
    <xf numFmtId="37" fontId="0" fillId="11" borderId="0" xfId="0" applyNumberFormat="1" applyFill="1" applyAlignment="1">
      <alignment horizontal="center"/>
    </xf>
    <xf numFmtId="37" fontId="2" fillId="11" borderId="0" xfId="0" applyNumberFormat="1" applyFont="1" applyFill="1" applyAlignment="1">
      <alignment horizontal="center"/>
    </xf>
    <xf numFmtId="37" fontId="0" fillId="11" borderId="7" xfId="0" applyNumberFormat="1" applyFill="1" applyBorder="1" applyAlignment="1">
      <alignment horizontal="center"/>
    </xf>
    <xf numFmtId="37" fontId="0" fillId="3" borderId="7" xfId="0" applyNumberFormat="1" applyFill="1" applyBorder="1" applyAlignment="1">
      <alignment horizontal="center"/>
    </xf>
    <xf numFmtId="166" fontId="0" fillId="3" borderId="0" xfId="0" applyNumberFormat="1" applyFill="1"/>
    <xf numFmtId="173" fontId="0" fillId="3" borderId="0" xfId="0" applyNumberFormat="1" applyFill="1"/>
    <xf numFmtId="37" fontId="0" fillId="4" borderId="0" xfId="0" applyNumberFormat="1" applyFill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3" fillId="0" borderId="24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37" fontId="2" fillId="0" borderId="5" xfId="0" applyNumberFormat="1" applyFont="1" applyBorder="1" applyAlignment="1">
      <alignment horizontal="center" vertical="center" wrapText="1"/>
    </xf>
    <xf numFmtId="37" fontId="2" fillId="0" borderId="0" xfId="0" applyNumberFormat="1" applyFont="1" applyAlignment="1">
      <alignment horizontal="center" vertical="center" wrapText="1"/>
    </xf>
  </cellXfs>
  <cellStyles count="8">
    <cellStyle name="Comma" xfId="1" builtinId="3"/>
    <cellStyle name="Comma 2" xfId="4" xr:uid="{47E26903-068C-4FEB-88CC-EB0F3B816D22}"/>
    <cellStyle name="Comma 2 2" xfId="6" xr:uid="{F8FF8891-E730-401C-8FFD-A356B9B5B437}"/>
    <cellStyle name="Comma 3" xfId="5" xr:uid="{0B118248-F16A-4C50-9750-48162B40D1C2}"/>
    <cellStyle name="Comma 4" xfId="7" xr:uid="{F4369E42-AB22-4DCF-893B-0B7E5D13C786}"/>
    <cellStyle name="Normal" xfId="0" builtinId="0"/>
    <cellStyle name="Percent" xfId="2" builtinId="5"/>
    <cellStyle name="Percent 2" xfId="3" xr:uid="{90C434D9-E008-4640-AFDA-776FB77171DB}"/>
  </cellStyles>
  <dxfs count="0"/>
  <tableStyles count="0" defaultTableStyle="TableStyleMedium2" defaultPivotStyle="PivotStyleLight16"/>
  <colors>
    <mruColors>
      <color rgb="FFC2E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hartsheet" Target="chartsheets/sheet3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11.xml"/><Relationship Id="rId17" Type="http://schemas.openxmlformats.org/officeDocument/2006/relationships/chartsheet" Target="chartsheets/sheet2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sheetMetadata" Target="metadata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RA!$B$662:$CW$662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131887.73857674637</c:v>
                </c:pt>
                <c:pt idx="10">
                  <c:v>120736.99561636956</c:v>
                </c:pt>
                <c:pt idx="11">
                  <c:v>108519.03291157885</c:v>
                </c:pt>
                <c:pt idx="12">
                  <c:v>96081.3820749609</c:v>
                </c:pt>
                <c:pt idx="13">
                  <c:v>89067.673633331258</c:v>
                </c:pt>
                <c:pt idx="14">
                  <c:v>77982.599107524133</c:v>
                </c:pt>
                <c:pt idx="15">
                  <c:v>68023.134046670282</c:v>
                </c:pt>
                <c:pt idx="16">
                  <c:v>59323.922721038987</c:v>
                </c:pt>
                <c:pt idx="17">
                  <c:v>51972.50703312485</c:v>
                </c:pt>
                <c:pt idx="18">
                  <c:v>44681.257507232287</c:v>
                </c:pt>
                <c:pt idx="19">
                  <c:v>40097.975519205545</c:v>
                </c:pt>
                <c:pt idx="20">
                  <c:v>37289.617858148449</c:v>
                </c:pt>
                <c:pt idx="21">
                  <c:v>33647.333265188245</c:v>
                </c:pt>
                <c:pt idx="22">
                  <c:v>29399.117645154045</c:v>
                </c:pt>
                <c:pt idx="23">
                  <c:v>22138.365487237093</c:v>
                </c:pt>
                <c:pt idx="24">
                  <c:v>17344.09826765069</c:v>
                </c:pt>
                <c:pt idx="25">
                  <c:v>12786.282487270781</c:v>
                </c:pt>
                <c:pt idx="26">
                  <c:v>8725.3480521057299</c:v>
                </c:pt>
                <c:pt idx="27">
                  <c:v>5362.9953766353365</c:v>
                </c:pt>
                <c:pt idx="28">
                  <c:v>2525.9848742822383</c:v>
                </c:pt>
                <c:pt idx="29">
                  <c:v>798.4622199014691</c:v>
                </c:pt>
                <c:pt idx="30">
                  <c:v>-113.475671509783</c:v>
                </c:pt>
                <c:pt idx="31">
                  <c:v>-491.06934470159723</c:v>
                </c:pt>
                <c:pt idx="32">
                  <c:v>-564.77785266250999</c:v>
                </c:pt>
                <c:pt idx="33">
                  <c:v>-416.95669082655797</c:v>
                </c:pt>
                <c:pt idx="34">
                  <c:v>-2.6187766816748738E-10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7C-43EF-BDC8-D430083FB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9387119"/>
        <c:axId val="549383759"/>
      </c:barChart>
      <c:catAx>
        <c:axId val="5493871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383759"/>
        <c:crosses val="autoZero"/>
        <c:auto val="1"/>
        <c:lblAlgn val="ctr"/>
        <c:lblOffset val="100"/>
        <c:noMultiLvlLbl val="0"/>
      </c:catAx>
      <c:valAx>
        <c:axId val="54938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387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Components of Liabilities</a:t>
            </a:r>
            <a:endParaRPr lang="en-CA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BEL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[0]!BEL_ChartRange</c:f>
              <c:numCache>
                <c:formatCode>#,##0_);\(#,##0\)</c:formatCode>
                <c:ptCount val="26"/>
                <c:pt idx="0">
                  <c:v>-550.69948226768599</c:v>
                </c:pt>
                <c:pt idx="1">
                  <c:v>-344.90078374457119</c:v>
                </c:pt>
                <c:pt idx="2">
                  <c:v>-142.2982045369252</c:v>
                </c:pt>
                <c:pt idx="3">
                  <c:v>36.450498144040374</c:v>
                </c:pt>
                <c:pt idx="4">
                  <c:v>-64.662487316251443</c:v>
                </c:pt>
                <c:pt idx="5">
                  <c:v>71.885864097479441</c:v>
                </c:pt>
                <c:pt idx="6">
                  <c:v>186.1391369971393</c:v>
                </c:pt>
                <c:pt idx="7">
                  <c:v>280.88710131450716</c:v>
                </c:pt>
                <c:pt idx="8">
                  <c:v>358.69535579869876</c:v>
                </c:pt>
                <c:pt idx="9">
                  <c:v>284.11054805681579</c:v>
                </c:pt>
                <c:pt idx="10">
                  <c:v>326.04148297606372</c:v>
                </c:pt>
                <c:pt idx="11">
                  <c:v>348.43352989747365</c:v>
                </c:pt>
                <c:pt idx="12">
                  <c:v>353.93988940004897</c:v>
                </c:pt>
                <c:pt idx="13">
                  <c:v>345.49102787082342</c:v>
                </c:pt>
                <c:pt idx="14">
                  <c:v>267.73147135511368</c:v>
                </c:pt>
                <c:pt idx="15">
                  <c:v>237.31716628677606</c:v>
                </c:pt>
                <c:pt idx="16">
                  <c:v>202.40003738194923</c:v>
                </c:pt>
                <c:pt idx="17">
                  <c:v>166.05956960707323</c:v>
                </c:pt>
                <c:pt idx="18">
                  <c:v>131.03020736743764</c:v>
                </c:pt>
                <c:pt idx="19">
                  <c:v>84.991462655354198</c:v>
                </c:pt>
                <c:pt idx="20">
                  <c:v>57.662096401110517</c:v>
                </c:pt>
                <c:pt idx="21">
                  <c:v>38.085449871192743</c:v>
                </c:pt>
                <c:pt idx="22">
                  <c:v>24.815393488936291</c:v>
                </c:pt>
                <c:pt idx="23">
                  <c:v>16.210414044982667</c:v>
                </c:pt>
                <c:pt idx="24">
                  <c:v>9.5444070059712534</c:v>
                </c:pt>
                <c:pt idx="25">
                  <c:v>-4.134470543704083E-12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6A-458E-8AC2-7167613C4068}"/>
            </c:ext>
          </c:extLst>
        </c:ser>
        <c:ser>
          <c:idx val="1"/>
          <c:order val="1"/>
          <c:tx>
            <c:v>RA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[0]!RA_ChartRange</c:f>
              <c:numCache>
                <c:formatCode>#,##0_);\(#,##0\)</c:formatCode>
                <c:ptCount val="26"/>
                <c:pt idx="0">
                  <c:v>117.58595722863188</c:v>
                </c:pt>
                <c:pt idx="1">
                  <c:v>107.64439026451751</c:v>
                </c:pt>
                <c:pt idx="2">
                  <c:v>96.751331853401169</c:v>
                </c:pt>
                <c:pt idx="3">
                  <c:v>85.66240808321929</c:v>
                </c:pt>
                <c:pt idx="4">
                  <c:v>79.409259536346212</c:v>
                </c:pt>
                <c:pt idx="5">
                  <c:v>69.526239984007262</c:v>
                </c:pt>
                <c:pt idx="6">
                  <c:v>60.646769873264944</c:v>
                </c:pt>
                <c:pt idx="7">
                  <c:v>52.890892777356783</c:v>
                </c:pt>
                <c:pt idx="8">
                  <c:v>46.336657637856291</c:v>
                </c:pt>
                <c:pt idx="9">
                  <c:v>39.836064298802349</c:v>
                </c:pt>
                <c:pt idx="10">
                  <c:v>35.749789064829294</c:v>
                </c:pt>
                <c:pt idx="11">
                  <c:v>33.245967046351048</c:v>
                </c:pt>
                <c:pt idx="12">
                  <c:v>29.998648341943181</c:v>
                </c:pt>
                <c:pt idx="13">
                  <c:v>26.211105196644141</c:v>
                </c:pt>
                <c:pt idx="14">
                  <c:v>19.73770211989255</c:v>
                </c:pt>
                <c:pt idx="15">
                  <c:v>15.463320692866446</c:v>
                </c:pt>
                <c:pt idx="16">
                  <c:v>11.399750135123725</c:v>
                </c:pt>
                <c:pt idx="17">
                  <c:v>7.7791795805400596</c:v>
                </c:pt>
                <c:pt idx="18">
                  <c:v>4.7814372418512221</c:v>
                </c:pt>
                <c:pt idx="19">
                  <c:v>2.2520694690256153</c:v>
                </c:pt>
                <c:pt idx="20">
                  <c:v>0.71187773367862084</c:v>
                </c:pt>
                <c:pt idx="21">
                  <c:v>-0.10117047726066786</c:v>
                </c:pt>
                <c:pt idx="22">
                  <c:v>-0.43781825047195982</c:v>
                </c:pt>
                <c:pt idx="23">
                  <c:v>-0.50353387770166413</c:v>
                </c:pt>
                <c:pt idx="24">
                  <c:v>-0.37174230252794627</c:v>
                </c:pt>
                <c:pt idx="25">
                  <c:v>-2.3347990207867042E-13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66A-458E-8AC2-7167613C4068}"/>
            </c:ext>
          </c:extLst>
        </c:ser>
        <c:ser>
          <c:idx val="2"/>
          <c:order val="2"/>
          <c:tx>
            <c:v>CSM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[0]!CSM_ChartRange</c:f>
              <c:numCache>
                <c:formatCode>#,##0_);\(#,##0\)</c:formatCode>
                <c:ptCount val="26"/>
                <c:pt idx="0">
                  <c:v>564.54928522972295</c:v>
                </c:pt>
                <c:pt idx="1">
                  <c:v>492.5797115446278</c:v>
                </c:pt>
                <c:pt idx="2">
                  <c:v>431.47172379477644</c:v>
                </c:pt>
                <c:pt idx="3">
                  <c:v>373.84211872614708</c:v>
                </c:pt>
                <c:pt idx="4">
                  <c:v>321.68171669810954</c:v>
                </c:pt>
                <c:pt idx="5">
                  <c:v>274.99138363190218</c:v>
                </c:pt>
                <c:pt idx="6">
                  <c:v>233.3509830572327</c:v>
                </c:pt>
                <c:pt idx="7">
                  <c:v>196.40502483236213</c:v>
                </c:pt>
                <c:pt idx="8">
                  <c:v>163.77119766040846</c:v>
                </c:pt>
                <c:pt idx="9">
                  <c:v>135.07511324826984</c:v>
                </c:pt>
                <c:pt idx="10">
                  <c:v>109.96150516492784</c:v>
                </c:pt>
                <c:pt idx="11">
                  <c:v>88.096782452101522</c:v>
                </c:pt>
                <c:pt idx="12">
                  <c:v>69.315647928504532</c:v>
                </c:pt>
                <c:pt idx="13">
                  <c:v>53.433126658786804</c:v>
                </c:pt>
                <c:pt idx="14">
                  <c:v>40.242751122930599</c:v>
                </c:pt>
                <c:pt idx="15">
                  <c:v>29.516071055269045</c:v>
                </c:pt>
                <c:pt idx="16">
                  <c:v>21.003898486806527</c:v>
                </c:pt>
                <c:pt idx="17">
                  <c:v>14.439626559033421</c:v>
                </c:pt>
                <c:pt idx="18">
                  <c:v>9.5448182958418037</c:v>
                </c:pt>
                <c:pt idx="19">
                  <c:v>6.0370223992013621</c:v>
                </c:pt>
                <c:pt idx="20">
                  <c:v>3.6394335379332849</c:v>
                </c:pt>
                <c:pt idx="21">
                  <c:v>2.0916019494872482</c:v>
                </c:pt>
                <c:pt idx="22">
                  <c:v>1.1256487545749674</c:v>
                </c:pt>
                <c:pt idx="23">
                  <c:v>0.54100747256143422</c:v>
                </c:pt>
                <c:pt idx="24">
                  <c:v>0.19721727935240241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66A-458E-8AC2-7167613C4068}"/>
            </c:ext>
          </c:extLst>
        </c:ser>
        <c:ser>
          <c:idx val="3"/>
          <c:order val="3"/>
          <c:tx>
            <c:v>Total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[0]!Total_ChartRange</c:f>
              <c:numCache>
                <c:formatCode>#,##0_);\(#,##0\)</c:formatCode>
                <c:ptCount val="26"/>
                <c:pt idx="0">
                  <c:v>131.43576019066882</c:v>
                </c:pt>
                <c:pt idx="1">
                  <c:v>255.32331806457412</c:v>
                </c:pt>
                <c:pt idx="2">
                  <c:v>385.92485111125239</c:v>
                </c:pt>
                <c:pt idx="3">
                  <c:v>495.95502495340673</c:v>
                </c:pt>
                <c:pt idx="4">
                  <c:v>336.42848891820432</c:v>
                </c:pt>
                <c:pt idx="5">
                  <c:v>416.40348771338887</c:v>
                </c:pt>
                <c:pt idx="6">
                  <c:v>480.13688992763696</c:v>
                </c:pt>
                <c:pt idx="7">
                  <c:v>530.18301892422608</c:v>
                </c:pt>
                <c:pt idx="8">
                  <c:v>568.80321109696354</c:v>
                </c:pt>
                <c:pt idx="9">
                  <c:v>459.02172560388794</c:v>
                </c:pt>
                <c:pt idx="10">
                  <c:v>471.75277720582085</c:v>
                </c:pt>
                <c:pt idx="11">
                  <c:v>469.77627939592622</c:v>
                </c:pt>
                <c:pt idx="12">
                  <c:v>453.25418567049667</c:v>
                </c:pt>
                <c:pt idx="13">
                  <c:v>425.13525972625439</c:v>
                </c:pt>
                <c:pt idx="14">
                  <c:v>327.71192459793684</c:v>
                </c:pt>
                <c:pt idx="15">
                  <c:v>282.29655803491153</c:v>
                </c:pt>
                <c:pt idx="16">
                  <c:v>234.80368600387948</c:v>
                </c:pt>
                <c:pt idx="17">
                  <c:v>188.27837574664673</c:v>
                </c:pt>
                <c:pt idx="18">
                  <c:v>145.35646290513066</c:v>
                </c:pt>
                <c:pt idx="19">
                  <c:v>93.280554523581173</c:v>
                </c:pt>
                <c:pt idx="20">
                  <c:v>62.013407672722423</c:v>
                </c:pt>
                <c:pt idx="21">
                  <c:v>40.075881343419326</c:v>
                </c:pt>
                <c:pt idx="22">
                  <c:v>25.503223993039299</c:v>
                </c:pt>
                <c:pt idx="23">
                  <c:v>16.247887639842439</c:v>
                </c:pt>
                <c:pt idx="24">
                  <c:v>9.3698819827957092</c:v>
                </c:pt>
                <c:pt idx="25">
                  <c:v>-4.3679504457827534E-12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66A-458E-8AC2-7167613C4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982232"/>
        <c:axId val="696982560"/>
      </c:lineChart>
      <c:catAx>
        <c:axId val="696982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982560"/>
        <c:crosses val="autoZero"/>
        <c:auto val="1"/>
        <c:lblAlgn val="ctr"/>
        <c:lblOffset val="100"/>
        <c:noMultiLvlLbl val="0"/>
      </c:catAx>
      <c:valAx>
        <c:axId val="69698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982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Sources of Profits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CSM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[0]!CSM_Prof_ChartRange</c:f>
              <c:numCache>
                <c:formatCode>#,##0_);\(#,##0\)</c:formatCode>
                <c:ptCount val="26"/>
                <c:pt idx="0">
                  <c:v>198.34071923709317</c:v>
                </c:pt>
                <c:pt idx="1">
                  <c:v>128.3546492639471</c:v>
                </c:pt>
                <c:pt idx="2">
                  <c:v>98.974125995931615</c:v>
                </c:pt>
                <c:pt idx="3">
                  <c:v>86.467393284959812</c:v>
                </c:pt>
                <c:pt idx="4">
                  <c:v>75.858605624564092</c:v>
                </c:pt>
                <c:pt idx="5">
                  <c:v>66.734101958387654</c:v>
                </c:pt>
                <c:pt idx="6">
                  <c:v>58.684192067991233</c:v>
                </c:pt>
                <c:pt idx="7">
                  <c:v>51.385624015960062</c:v>
                </c:pt>
                <c:pt idx="8">
                  <c:v>44.781383266747021</c:v>
                </c:pt>
                <c:pt idx="9">
                  <c:v>38.823769587124026</c:v>
                </c:pt>
                <c:pt idx="10">
                  <c:v>33.466345574942693</c:v>
                </c:pt>
                <c:pt idx="11">
                  <c:v>28.664401422676956</c:v>
                </c:pt>
                <c:pt idx="12">
                  <c:v>24.228744717677312</c:v>
                </c:pt>
                <c:pt idx="13">
                  <c:v>20.16876378811541</c:v>
                </c:pt>
                <c:pt idx="14">
                  <c:v>16.494496077074263</c:v>
                </c:pt>
                <c:pt idx="15">
                  <c:v>13.215152937982779</c:v>
                </c:pt>
                <c:pt idx="16">
                  <c:v>10.33734449604164</c:v>
                </c:pt>
                <c:pt idx="17">
                  <c:v>7.8630804797449594</c:v>
                </c:pt>
                <c:pt idx="18">
                  <c:v>5.7877049041578594</c:v>
                </c:pt>
                <c:pt idx="19">
                  <c:v>4.098014497687414</c:v>
                </c:pt>
                <c:pt idx="20">
                  <c:v>2.7708974778953168</c:v>
                </c:pt>
                <c:pt idx="21">
                  <c:v>1.7728815898211194</c:v>
                </c:pt>
                <c:pt idx="22">
                  <c:v>1.0952906362174875</c:v>
                </c:pt>
                <c:pt idx="23">
                  <c:v>0.65424751361975519</c:v>
                </c:pt>
                <c:pt idx="24">
                  <c:v>0.37724422696749593</c:v>
                </c:pt>
                <c:pt idx="25">
                  <c:v>0.20941251482663045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49-44B8-AFD5-5115108ECFD3}"/>
            </c:ext>
          </c:extLst>
        </c:ser>
        <c:ser>
          <c:idx val="1"/>
          <c:order val="1"/>
          <c:tx>
            <c:v>RA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[0]!RA_Prof_ChartRange</c:f>
              <c:numCache>
                <c:formatCode>#,##0_);\(#,##0\)</c:formatCode>
                <c:ptCount val="26"/>
                <c:pt idx="0">
                  <c:v>24.872640991400431</c:v>
                </c:pt>
                <c:pt idx="1">
                  <c:v>21.685613513832664</c:v>
                </c:pt>
                <c:pt idx="2">
                  <c:v>19.168018316365988</c:v>
                </c:pt>
                <c:pt idx="3">
                  <c:v>17.555383247752104</c:v>
                </c:pt>
                <c:pt idx="4">
                  <c:v>11.683369181835701</c:v>
                </c:pt>
                <c:pt idx="5">
                  <c:v>14.830956483238339</c:v>
                </c:pt>
                <c:pt idx="6">
                  <c:v>13.188662355064679</c:v>
                </c:pt>
                <c:pt idx="7">
                  <c:v>11.508675034900676</c:v>
                </c:pt>
                <c:pt idx="8">
                  <c:v>9.8255113579426165</c:v>
                </c:pt>
                <c:pt idx="9">
                  <c:v>9.3660732727745426</c:v>
                </c:pt>
                <c:pt idx="10">
                  <c:v>6.5496467595244781</c:v>
                </c:pt>
                <c:pt idx="11">
                  <c:v>4.7144781860268097</c:v>
                </c:pt>
                <c:pt idx="12">
                  <c:v>5.3031380425571513</c:v>
                </c:pt>
                <c:pt idx="13">
                  <c:v>5.6425569244434257</c:v>
                </c:pt>
                <c:pt idx="14">
                  <c:v>8.0942075571126111</c:v>
                </c:pt>
                <c:pt idx="15">
                  <c:v>5.4948928204394463</c:v>
                </c:pt>
                <c:pt idx="16">
                  <c:v>5.0197689210995833</c:v>
                </c:pt>
                <c:pt idx="17">
                  <c:v>4.325491737436522</c:v>
                </c:pt>
                <c:pt idx="18">
                  <c:v>3.4787799395256798</c:v>
                </c:pt>
                <c:pt idx="19">
                  <c:v>2.8250353394998484</c:v>
                </c:pt>
                <c:pt idx="20">
                  <c:v>1.6794519339080622</c:v>
                </c:pt>
                <c:pt idx="21">
                  <c:v>0.85706827155406273</c:v>
                </c:pt>
                <c:pt idx="22">
                  <c:v>0.33039174028508</c:v>
                </c:pt>
                <c:pt idx="23">
                  <c:v>3.8642458605901098E-2</c:v>
                </c:pt>
                <c:pt idx="24">
                  <c:v>-0.16292837123941162</c:v>
                </c:pt>
                <c:pt idx="25">
                  <c:v>-0.3947295627208689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49-44B8-AFD5-5115108ECFD3}"/>
            </c:ext>
          </c:extLst>
        </c:ser>
        <c:ser>
          <c:idx val="2"/>
          <c:order val="2"/>
          <c:tx>
            <c:v>Expenses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[0]!Exp_Prof_Range</c:f>
              <c:numCache>
                <c:formatCode>#,##0_);\(#,##0\)</c:formatCode>
                <c:ptCount val="26"/>
                <c:pt idx="0" formatCode="#,##0.00_);\(#,##0.00\)">
                  <c:v>-1.8470609533697635</c:v>
                </c:pt>
                <c:pt idx="1">
                  <c:v>-1.2927429849226351</c:v>
                </c:pt>
                <c:pt idx="2">
                  <c:v>-1.0883822927646289</c:v>
                </c:pt>
                <c:pt idx="3">
                  <c:v>-1.0143338501709149</c:v>
                </c:pt>
                <c:pt idx="4">
                  <c:v>-0.93969477746061192</c:v>
                </c:pt>
                <c:pt idx="5">
                  <c:v>-0.86989180557935974</c:v>
                </c:pt>
                <c:pt idx="6">
                  <c:v>-0.80407602292833125</c:v>
                </c:pt>
                <c:pt idx="7">
                  <c:v>-0.7398278390866434</c:v>
                </c:pt>
                <c:pt idx="8">
                  <c:v>-0.67741622210227181</c:v>
                </c:pt>
                <c:pt idx="9">
                  <c:v>-0.61703752211433016</c:v>
                </c:pt>
                <c:pt idx="10">
                  <c:v>-0.55882258843093291</c:v>
                </c:pt>
                <c:pt idx="11">
                  <c:v>-0.50287393074384357</c:v>
                </c:pt>
                <c:pt idx="12">
                  <c:v>-0.44657805719563498</c:v>
                </c:pt>
                <c:pt idx="13">
                  <c:v>-0.39056728006416142</c:v>
                </c:pt>
                <c:pt idx="14">
                  <c:v>-0.33558744789940781</c:v>
                </c:pt>
                <c:pt idx="15">
                  <c:v>-0.28248078982413011</c:v>
                </c:pt>
                <c:pt idx="16">
                  <c:v>-0.23215379142266787</c:v>
                </c:pt>
                <c:pt idx="17">
                  <c:v>-0.18552804872673034</c:v>
                </c:pt>
                <c:pt idx="18">
                  <c:v>-0.1434740311407246</c:v>
                </c:pt>
                <c:pt idx="19">
                  <c:v>-0.10673097482271983</c:v>
                </c:pt>
                <c:pt idx="20">
                  <c:v>-7.5820650749220828E-2</c:v>
                </c:pt>
                <c:pt idx="21">
                  <c:v>-5.0967912323124982E-2</c:v>
                </c:pt>
                <c:pt idx="22">
                  <c:v>-3.3082365405234029E-2</c:v>
                </c:pt>
                <c:pt idx="23">
                  <c:v>-2.0761528547221578E-2</c:v>
                </c:pt>
                <c:pt idx="24">
                  <c:v>-1.2577372140365131E-2</c:v>
                </c:pt>
                <c:pt idx="25">
                  <c:v>-7.3353358937269537E-3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49-44B8-AFD5-5115108ECFD3}"/>
            </c:ext>
          </c:extLst>
        </c:ser>
        <c:ser>
          <c:idx val="3"/>
          <c:order val="3"/>
          <c:tx>
            <c:v>Investments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[0]!Inv_Prof_Range</c:f>
              <c:numCache>
                <c:formatCode>#,##0_);\(#,##0\)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49-44B8-AFD5-5115108ECFD3}"/>
            </c:ext>
          </c:extLst>
        </c:ser>
        <c:ser>
          <c:idx val="4"/>
          <c:order val="4"/>
          <c:tx>
            <c:v>Total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[0]!TotProfit_ChartRange</c:f>
              <c:numCache>
                <c:formatCode>#,##0_);\(#,##0\)</c:formatCode>
                <c:ptCount val="26"/>
                <c:pt idx="0">
                  <c:v>221.36629927512391</c:v>
                </c:pt>
                <c:pt idx="1">
                  <c:v>148.74751979285699</c:v>
                </c:pt>
                <c:pt idx="2">
                  <c:v>117.05376201953291</c:v>
                </c:pt>
                <c:pt idx="3">
                  <c:v>103.00844268254107</c:v>
                </c:pt>
                <c:pt idx="4">
                  <c:v>86.602280028939205</c:v>
                </c:pt>
                <c:pt idx="5">
                  <c:v>80.695166636046622</c:v>
                </c:pt>
                <c:pt idx="6">
                  <c:v>71.068778400127641</c:v>
                </c:pt>
                <c:pt idx="7">
                  <c:v>62.154471211774052</c:v>
                </c:pt>
                <c:pt idx="8">
                  <c:v>53.929478402587357</c:v>
                </c:pt>
                <c:pt idx="9">
                  <c:v>47.57280533778426</c:v>
                </c:pt>
                <c:pt idx="10">
                  <c:v>39.457169746036236</c:v>
                </c:pt>
                <c:pt idx="11">
                  <c:v>32.876005677959938</c:v>
                </c:pt>
                <c:pt idx="12">
                  <c:v>29.085304703038819</c:v>
                </c:pt>
                <c:pt idx="13">
                  <c:v>25.420753432494664</c:v>
                </c:pt>
                <c:pt idx="14">
                  <c:v>24.253116186287478</c:v>
                </c:pt>
                <c:pt idx="15">
                  <c:v>18.42756496859808</c:v>
                </c:pt>
                <c:pt idx="16">
                  <c:v>15.124959625718567</c:v>
                </c:pt>
                <c:pt idx="17">
                  <c:v>12.003044168454743</c:v>
                </c:pt>
                <c:pt idx="18">
                  <c:v>9.1230108125428178</c:v>
                </c:pt>
                <c:pt idx="19">
                  <c:v>6.8163188623645441</c:v>
                </c:pt>
                <c:pt idx="20">
                  <c:v>4.374528761054159</c:v>
                </c:pt>
                <c:pt idx="21">
                  <c:v>2.5789819490520558</c:v>
                </c:pt>
                <c:pt idx="22">
                  <c:v>1.3926000110973373</c:v>
                </c:pt>
                <c:pt idx="23">
                  <c:v>0.67212844367843405</c:v>
                </c:pt>
                <c:pt idx="24">
                  <c:v>0.20173848358771973</c:v>
                </c:pt>
                <c:pt idx="25">
                  <c:v>-0.19265238378796615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49-44B8-AFD5-5115108EC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1412880"/>
        <c:axId val="631414192"/>
      </c:lineChart>
      <c:catAx>
        <c:axId val="6314128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14192"/>
        <c:crosses val="autoZero"/>
        <c:auto val="1"/>
        <c:lblAlgn val="ctr"/>
        <c:lblOffset val="100"/>
        <c:noMultiLvlLbl val="0"/>
      </c:catAx>
      <c:valAx>
        <c:axId val="63141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1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Components of Liabilities</a:t>
            </a:r>
            <a:endParaRPr lang="en-CA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BEL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IFRS17_CF_Base!$F$69:$CC$69</c:f>
              <c:numCache>
                <c:formatCode>#,##0_);\(#,##0\)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-617680.13003839203</c:v>
                </c:pt>
                <c:pt idx="10">
                  <c:v>-386850.48345503182</c:v>
                </c:pt>
                <c:pt idx="11">
                  <c:v>-159605.69478050363</c:v>
                </c:pt>
                <c:pt idx="12">
                  <c:v>40883.910660063004</c:v>
                </c:pt>
                <c:pt idx="13">
                  <c:v>-72527.276418781024</c:v>
                </c:pt>
                <c:pt idx="14">
                  <c:v>80629.220315972561</c:v>
                </c:pt>
                <c:pt idx="15">
                  <c:v>208778.92579848092</c:v>
                </c:pt>
                <c:pt idx="16">
                  <c:v>315050.9249647652</c:v>
                </c:pt>
                <c:pt idx="17">
                  <c:v>402322.86600591236</c:v>
                </c:pt>
                <c:pt idx="18">
                  <c:v>318666.43408920121</c:v>
                </c:pt>
                <c:pt idx="19">
                  <c:v>365697.35779172776</c:v>
                </c:pt>
                <c:pt idx="20">
                  <c:v>390812.9115548947</c:v>
                </c:pt>
                <c:pt idx="21">
                  <c:v>396989.00026226632</c:v>
                </c:pt>
                <c:pt idx="22">
                  <c:v>387512.51797730266</c:v>
                </c:pt>
                <c:pt idx="23">
                  <c:v>300295.19795628177</c:v>
                </c:pt>
                <c:pt idx="24">
                  <c:v>266181.65233920707</c:v>
                </c:pt>
                <c:pt idx="25">
                  <c:v>227017.61202871145</c:v>
                </c:pt>
                <c:pt idx="26">
                  <c:v>186257.11454574781</c:v>
                </c:pt>
                <c:pt idx="27">
                  <c:v>146967.1901495184</c:v>
                </c:pt>
                <c:pt idx="28">
                  <c:v>95328.830688085029</c:v>
                </c:pt>
                <c:pt idx="29">
                  <c:v>64675.439781894565</c:v>
                </c:pt>
                <c:pt idx="30">
                  <c:v>42717.718803981115</c:v>
                </c:pt>
                <c:pt idx="31">
                  <c:v>27833.647880114324</c:v>
                </c:pt>
                <c:pt idx="32">
                  <c:v>18182.059322173081</c:v>
                </c:pt>
                <c:pt idx="33">
                  <c:v>10705.277107418835</c:v>
                </c:pt>
                <c:pt idx="34">
                  <c:v>-4.6373392118674422E-9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C2-487F-8665-4F0790B5BAC5}"/>
            </c:ext>
          </c:extLst>
        </c:ser>
        <c:ser>
          <c:idx val="1"/>
          <c:order val="1"/>
          <c:tx>
            <c:v>RA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IFRS17_CF_Base!$F$76:$CC$76</c:f>
              <c:numCache>
                <c:formatCode>#,##0_);\(#,##0\)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131887.73857674637</c:v>
                </c:pt>
                <c:pt idx="10">
                  <c:v>120736.99561636956</c:v>
                </c:pt>
                <c:pt idx="11">
                  <c:v>108519.03291157885</c:v>
                </c:pt>
                <c:pt idx="12">
                  <c:v>96081.3820749609</c:v>
                </c:pt>
                <c:pt idx="13">
                  <c:v>89067.673633331258</c:v>
                </c:pt>
                <c:pt idx="14">
                  <c:v>77982.599107524133</c:v>
                </c:pt>
                <c:pt idx="15">
                  <c:v>68023.134046670282</c:v>
                </c:pt>
                <c:pt idx="16">
                  <c:v>59323.922721038987</c:v>
                </c:pt>
                <c:pt idx="17">
                  <c:v>51972.50703312485</c:v>
                </c:pt>
                <c:pt idx="18">
                  <c:v>44681.257507232287</c:v>
                </c:pt>
                <c:pt idx="19">
                  <c:v>40097.975519205545</c:v>
                </c:pt>
                <c:pt idx="20">
                  <c:v>37289.617858148449</c:v>
                </c:pt>
                <c:pt idx="21">
                  <c:v>33647.333265188245</c:v>
                </c:pt>
                <c:pt idx="22">
                  <c:v>29399.117645154045</c:v>
                </c:pt>
                <c:pt idx="23">
                  <c:v>22138.365487237093</c:v>
                </c:pt>
                <c:pt idx="24">
                  <c:v>17344.09826765069</c:v>
                </c:pt>
                <c:pt idx="25">
                  <c:v>12786.282487270781</c:v>
                </c:pt>
                <c:pt idx="26">
                  <c:v>8725.3480521057299</c:v>
                </c:pt>
                <c:pt idx="27">
                  <c:v>5362.9953766353365</c:v>
                </c:pt>
                <c:pt idx="28">
                  <c:v>2525.9848742822383</c:v>
                </c:pt>
                <c:pt idx="29">
                  <c:v>798.4622199014691</c:v>
                </c:pt>
                <c:pt idx="30">
                  <c:v>-113.475671509783</c:v>
                </c:pt>
                <c:pt idx="31">
                  <c:v>-491.06934470159723</c:v>
                </c:pt>
                <c:pt idx="32">
                  <c:v>-564.77785266250999</c:v>
                </c:pt>
                <c:pt idx="33">
                  <c:v>-416.95669082655797</c:v>
                </c:pt>
                <c:pt idx="34">
                  <c:v>-2.6187766816748738E-10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C2-487F-8665-4F0790B5BAC5}"/>
            </c:ext>
          </c:extLst>
        </c:ser>
        <c:ser>
          <c:idx val="2"/>
          <c:order val="2"/>
          <c:tx>
            <c:v>CSM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IFRS17_CF_Base!$F$83:$CC$83</c:f>
              <c:numCache>
                <c:formatCode>#,##0_);\(#,##0\)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633214.46113921329</c:v>
                </c:pt>
                <c:pt idx="10">
                  <c:v>552491.34977988794</c:v>
                </c:pt>
                <c:pt idx="11">
                  <c:v>483950.9007054047</c:v>
                </c:pt>
                <c:pt idx="12">
                  <c:v>419311.90412187565</c:v>
                </c:pt>
                <c:pt idx="13">
                  <c:v>360807.32050602947</c:v>
                </c:pt>
                <c:pt idx="14">
                  <c:v>308438.12109964201</c:v>
                </c:pt>
                <c:pt idx="15">
                  <c:v>261733.06894324595</c:v>
                </c:pt>
                <c:pt idx="16">
                  <c:v>220293.43622966687</c:v>
                </c:pt>
                <c:pt idx="17">
                  <c:v>183690.41178479436</c:v>
                </c:pt>
                <c:pt idx="18">
                  <c:v>151504.07109986409</c:v>
                </c:pt>
                <c:pt idx="19">
                  <c:v>123335.93728797922</c:v>
                </c:pt>
                <c:pt idx="20">
                  <c:v>98811.845286114592</c:v>
                </c:pt>
                <c:pt idx="21">
                  <c:v>77746.393096048807</c:v>
                </c:pt>
                <c:pt idx="22">
                  <c:v>59932.107593510169</c:v>
                </c:pt>
                <c:pt idx="23">
                  <c:v>45137.408962792098</c:v>
                </c:pt>
                <c:pt idx="24">
                  <c:v>33106.060918319461</c:v>
                </c:pt>
                <c:pt idx="25">
                  <c:v>23558.56717936325</c:v>
                </c:pt>
                <c:pt idx="26">
                  <c:v>16195.893945573329</c:v>
                </c:pt>
                <c:pt idx="27">
                  <c:v>10705.738421781578</c:v>
                </c:pt>
                <c:pt idx="28">
                  <c:v>6771.2952357031663</c:v>
                </c:pt>
                <c:pt idx="29">
                  <c:v>4082.091691315587</c:v>
                </c:pt>
                <c:pt idx="30">
                  <c:v>2345.9999614088006</c:v>
                </c:pt>
                <c:pt idx="31">
                  <c:v>1262.5595111154478</c:v>
                </c:pt>
                <c:pt idx="32">
                  <c:v>606.80929756359228</c:v>
                </c:pt>
                <c:pt idx="33">
                  <c:v>221.20448389489579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C2-487F-8665-4F0790B5BAC5}"/>
            </c:ext>
          </c:extLst>
        </c:ser>
        <c:ser>
          <c:idx val="3"/>
          <c:order val="3"/>
          <c:tx>
            <c:v>Total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IFRS17_CF_Base!$F$92:$CC$92</c:f>
              <c:numCache>
                <c:formatCode>#,##0_);\(#,##0\)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147422.06967756763</c:v>
                </c:pt>
                <c:pt idx="10">
                  <c:v>286377.86194122571</c:v>
                </c:pt>
                <c:pt idx="11">
                  <c:v>432864.2388364799</c:v>
                </c:pt>
                <c:pt idx="12">
                  <c:v>556277.19685689954</c:v>
                </c:pt>
                <c:pt idx="13">
                  <c:v>377347.71772057971</c:v>
                </c:pt>
                <c:pt idx="14">
                  <c:v>467049.94052313874</c:v>
                </c:pt>
                <c:pt idx="15">
                  <c:v>538535.12878839718</c:v>
                </c:pt>
                <c:pt idx="16">
                  <c:v>594668.28391547105</c:v>
                </c:pt>
                <c:pt idx="17">
                  <c:v>637985.78482383164</c:v>
                </c:pt>
                <c:pt idx="18">
                  <c:v>514851.76269629761</c:v>
                </c:pt>
                <c:pt idx="19">
                  <c:v>529131.2705989125</c:v>
                </c:pt>
                <c:pt idx="20">
                  <c:v>526914.37469915778</c:v>
                </c:pt>
                <c:pt idx="21">
                  <c:v>508382.72662350337</c:v>
                </c:pt>
                <c:pt idx="22">
                  <c:v>476843.74321596691</c:v>
                </c:pt>
                <c:pt idx="23">
                  <c:v>367570.97240631096</c:v>
                </c:pt>
                <c:pt idx="24">
                  <c:v>316631.81152517721</c:v>
                </c:pt>
                <c:pt idx="25">
                  <c:v>263362.46169534547</c:v>
                </c:pt>
                <c:pt idx="26">
                  <c:v>211178.35654342687</c:v>
                </c:pt>
                <c:pt idx="27">
                  <c:v>163035.92394793531</c:v>
                </c:pt>
                <c:pt idx="28">
                  <c:v>104626.11079807043</c:v>
                </c:pt>
                <c:pt idx="29">
                  <c:v>69555.993693111624</c:v>
                </c:pt>
                <c:pt idx="30">
                  <c:v>44950.243093880134</c:v>
                </c:pt>
                <c:pt idx="31">
                  <c:v>28605.138046528173</c:v>
                </c:pt>
                <c:pt idx="32">
                  <c:v>18224.090767074162</c:v>
                </c:pt>
                <c:pt idx="33">
                  <c:v>10509.524900487171</c:v>
                </c:pt>
                <c:pt idx="34">
                  <c:v>-4.8992168800349299E-9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C2-487F-8665-4F0790B5B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982232"/>
        <c:axId val="696982560"/>
      </c:lineChart>
      <c:catAx>
        <c:axId val="696982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982560"/>
        <c:crosses val="autoZero"/>
        <c:auto val="1"/>
        <c:lblAlgn val="ctr"/>
        <c:lblOffset val="100"/>
        <c:noMultiLvlLbl val="0"/>
      </c:catAx>
      <c:valAx>
        <c:axId val="69698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982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Sources of Profits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CSM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IFRS17_CF_Base!$F$102:$CC$102</c:f>
              <c:numCache>
                <c:formatCode>#,##0_);\(#,##0\)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111232.28293750716</c:v>
                </c:pt>
                <c:pt idx="10">
                  <c:v>143966.20843353053</c:v>
                </c:pt>
                <c:pt idx="11">
                  <c:v>111012.18175085704</c:v>
                </c:pt>
                <c:pt idx="12">
                  <c:v>96984.276266984802</c:v>
                </c:pt>
                <c:pt idx="13">
                  <c:v>85085.159684126484</c:v>
                </c:pt>
                <c:pt idx="14">
                  <c:v>74850.858050408831</c:v>
                </c:pt>
                <c:pt idx="15">
                  <c:v>65821.851218184383</c:v>
                </c:pt>
                <c:pt idx="16">
                  <c:v>57635.570662937171</c:v>
                </c:pt>
                <c:pt idx="17">
                  <c:v>50228.067267472063</c:v>
                </c:pt>
                <c:pt idx="18">
                  <c:v>43545.83909977007</c:v>
                </c:pt>
                <c:pt idx="19">
                  <c:v>37536.800654902909</c:v>
                </c:pt>
                <c:pt idx="20">
                  <c:v>32150.804146980205</c:v>
                </c:pt>
                <c:pt idx="21">
                  <c:v>27175.64600979121</c:v>
                </c:pt>
                <c:pt idx="22">
                  <c:v>22621.856458004047</c:v>
                </c:pt>
                <c:pt idx="23">
                  <c:v>18500.693771948383</c:v>
                </c:pt>
                <c:pt idx="24">
                  <c:v>14822.489666410596</c:v>
                </c:pt>
                <c:pt idx="25">
                  <c:v>11594.658244953513</c:v>
                </c:pt>
                <c:pt idx="26">
                  <c:v>8819.4536759530929</c:v>
                </c:pt>
                <c:pt idx="27">
                  <c:v>6491.6536748918552</c:v>
                </c:pt>
                <c:pt idx="28">
                  <c:v>4596.4490785563739</c:v>
                </c:pt>
                <c:pt idx="29">
                  <c:v>3107.9170574514646</c:v>
                </c:pt>
                <c:pt idx="30">
                  <c:v>1988.5141827881414</c:v>
                </c:pt>
                <c:pt idx="31">
                  <c:v>1228.5089861039603</c:v>
                </c:pt>
                <c:pt idx="32">
                  <c:v>733.82253352748023</c:v>
                </c:pt>
                <c:pt idx="33">
                  <c:v>423.12780504168001</c:v>
                </c:pt>
                <c:pt idx="34">
                  <c:v>234.8830052593093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B3-4237-B2BC-28730E78AB05}"/>
            </c:ext>
          </c:extLst>
        </c:ser>
        <c:ser>
          <c:idx val="1"/>
          <c:order val="1"/>
          <c:tx>
            <c:v>RA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IFRS17_CF_Base!$F$103:$CC$103</c:f>
              <c:numCache>
                <c:formatCode>#,##0_);\(#,##0\)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13948.92914979952</c:v>
                </c:pt>
                <c:pt idx="10">
                  <c:v>24323.19805355381</c:v>
                </c:pt>
                <c:pt idx="11">
                  <c:v>21499.392005013975</c:v>
                </c:pt>
                <c:pt idx="12">
                  <c:v>19690.61485711444</c:v>
                </c:pt>
                <c:pt idx="13">
                  <c:v>13104.397639536828</c:v>
                </c:pt>
                <c:pt idx="14">
                  <c:v>16634.820667413449</c:v>
                </c:pt>
                <c:pt idx="15">
                  <c:v>14792.777078640827</c:v>
                </c:pt>
                <c:pt idx="16">
                  <c:v>12908.455738608507</c:v>
                </c:pt>
                <c:pt idx="17">
                  <c:v>11020.571706870864</c:v>
                </c:pt>
                <c:pt idx="18">
                  <c:v>10505.252943499914</c:v>
                </c:pt>
                <c:pt idx="19">
                  <c:v>7346.2692310324692</c:v>
                </c:pt>
                <c:pt idx="20">
                  <c:v>5287.8922039601766</c:v>
                </c:pt>
                <c:pt idx="21">
                  <c:v>5948.1497644590272</c:v>
                </c:pt>
                <c:pt idx="22">
                  <c:v>6328.8515915929256</c:v>
                </c:pt>
                <c:pt idx="23">
                  <c:v>9078.6923493144204</c:v>
                </c:pt>
                <c:pt idx="24">
                  <c:v>6163.2273520574226</c:v>
                </c:pt>
                <c:pt idx="25">
                  <c:v>5630.3149354339012</c:v>
                </c:pt>
                <c:pt idx="26">
                  <c:v>4851.593990715025</c:v>
                </c:pt>
                <c:pt idx="27">
                  <c:v>3901.8980671143754</c:v>
                </c:pt>
                <c:pt idx="28">
                  <c:v>3168.6396157117119</c:v>
                </c:pt>
                <c:pt idx="29">
                  <c:v>1883.7208356504593</c:v>
                </c:pt>
                <c:pt idx="30">
                  <c:v>961.31203763864005</c:v>
                </c:pt>
                <c:pt idx="31">
                  <c:v>370.5767295486591</c:v>
                </c:pt>
                <c:pt idx="32">
                  <c:v>43.342475570176759</c:v>
                </c:pt>
                <c:pt idx="33">
                  <c:v>-182.74507380993848</c:v>
                </c:pt>
                <c:pt idx="34">
                  <c:v>-442.7398526460002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B3-4237-B2BC-28730E78AB05}"/>
            </c:ext>
          </c:extLst>
        </c:ser>
        <c:ser>
          <c:idx val="2"/>
          <c:order val="2"/>
          <c:tx>
            <c:v>Expenses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IFRS17_CF_Base!$F$116:$CC$116</c:f>
              <c:numCache>
                <c:formatCode>#,##0_);\(#,##0\)</c:formatCode>
                <c:ptCount val="76"/>
                <c:pt idx="0" formatCode="#,##0.00_);\(#,##0.00\)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-1035.8579285096391</c:v>
                </c:pt>
                <c:pt idx="10">
                  <c:v>-1449.9771304398896</c:v>
                </c:pt>
                <c:pt idx="11">
                  <c:v>-1220.7603925067044</c:v>
                </c:pt>
                <c:pt idx="12">
                  <c:v>-1137.7055629250904</c:v>
                </c:pt>
                <c:pt idx="13">
                  <c:v>-1053.9882658835163</c:v>
                </c:pt>
                <c:pt idx="14">
                  <c:v>-975.69527644554887</c:v>
                </c:pt>
                <c:pt idx="15">
                  <c:v>-901.87443132860176</c:v>
                </c:pt>
                <c:pt idx="16">
                  <c:v>-829.81184941614208</c:v>
                </c:pt>
                <c:pt idx="17">
                  <c:v>-759.80921288547211</c:v>
                </c:pt>
                <c:pt idx="18">
                  <c:v>-692.0867536114456</c:v>
                </c:pt>
                <c:pt idx="19">
                  <c:v>-626.79123588248842</c:v>
                </c:pt>
                <c:pt idx="20">
                  <c:v>-564.03763747101118</c:v>
                </c:pt>
                <c:pt idx="21">
                  <c:v>-500.89459191975379</c:v>
                </c:pt>
                <c:pt idx="22">
                  <c:v>-438.07131858080578</c:v>
                </c:pt>
                <c:pt idx="23">
                  <c:v>-376.40438230337782</c:v>
                </c:pt>
                <c:pt idx="24">
                  <c:v>-316.83845111570878</c:v>
                </c:pt>
                <c:pt idx="25">
                  <c:v>-260.39026491249979</c:v>
                </c:pt>
                <c:pt idx="26">
                  <c:v>-208.09351189401011</c:v>
                </c:pt>
                <c:pt idx="27">
                  <c:v>-160.92453518788281</c:v>
                </c:pt>
                <c:pt idx="28">
                  <c:v>-119.71248299735385</c:v>
                </c:pt>
                <c:pt idx="29">
                  <c:v>-85.04258842140969</c:v>
                </c:pt>
                <c:pt idx="30">
                  <c:v>-57.167053402513247</c:v>
                </c:pt>
                <c:pt idx="31">
                  <c:v>-37.106117625783</c:v>
                </c:pt>
                <c:pt idx="32">
                  <c:v>-23.286718193444901</c:v>
                </c:pt>
                <c:pt idx="33">
                  <c:v>-14.107136667736505</c:v>
                </c:pt>
                <c:pt idx="34">
                  <c:v>-8.2275204074191546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B3-4237-B2BC-28730E78AB05}"/>
            </c:ext>
          </c:extLst>
        </c:ser>
        <c:ser>
          <c:idx val="3"/>
          <c:order val="3"/>
          <c:tx>
            <c:v>Investments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IFRS17_CF_Base!$F$120:$CC$120</c:f>
              <c:numCache>
                <c:formatCode>#,##0_);\(#,##0\)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B3-4237-B2BC-28730E78AB05}"/>
            </c:ext>
          </c:extLst>
        </c:ser>
        <c:ser>
          <c:idx val="4"/>
          <c:order val="4"/>
          <c:tx>
            <c:v>Total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IFRS17_CF_Base!$F$122:$CC$122</c:f>
              <c:numCache>
                <c:formatCode>#,##0_);\(#,##0\)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124145.35415879707</c:v>
                </c:pt>
                <c:pt idx="10">
                  <c:v>166839.42935664431</c:v>
                </c:pt>
                <c:pt idx="11">
                  <c:v>131290.81336336426</c:v>
                </c:pt>
                <c:pt idx="12">
                  <c:v>115537.18556117424</c:v>
                </c:pt>
                <c:pt idx="13">
                  <c:v>97135.569057779823</c:v>
                </c:pt>
                <c:pt idx="14">
                  <c:v>90509.983441376709</c:v>
                </c:pt>
                <c:pt idx="15">
                  <c:v>79712.753865496677</c:v>
                </c:pt>
                <c:pt idx="16">
                  <c:v>69714.214552129488</c:v>
                </c:pt>
                <c:pt idx="17">
                  <c:v>60488.829761457448</c:v>
                </c:pt>
                <c:pt idx="18">
                  <c:v>53359.005289658569</c:v>
                </c:pt>
                <c:pt idx="19">
                  <c:v>44256.278650052882</c:v>
                </c:pt>
                <c:pt idx="20">
                  <c:v>36874.658713469391</c:v>
                </c:pt>
                <c:pt idx="21">
                  <c:v>32622.901182330472</c:v>
                </c:pt>
                <c:pt idx="22">
                  <c:v>28512.636731016155</c:v>
                </c:pt>
                <c:pt idx="23">
                  <c:v>27202.981738959439</c:v>
                </c:pt>
                <c:pt idx="24">
                  <c:v>20668.878567352294</c:v>
                </c:pt>
                <c:pt idx="25">
                  <c:v>16964.582915474926</c:v>
                </c:pt>
                <c:pt idx="26">
                  <c:v>13462.954154774099</c:v>
                </c:pt>
                <c:pt idx="27">
                  <c:v>10232.627206818352</c:v>
                </c:pt>
                <c:pt idx="28">
                  <c:v>7645.3762112707336</c:v>
                </c:pt>
                <c:pt idx="29">
                  <c:v>4906.5953046805153</c:v>
                </c:pt>
                <c:pt idx="30">
                  <c:v>2892.6591670242665</c:v>
                </c:pt>
                <c:pt idx="31">
                  <c:v>1561.9795980268407</c:v>
                </c:pt>
                <c:pt idx="32">
                  <c:v>753.87829090421133</c:v>
                </c:pt>
                <c:pt idx="33">
                  <c:v>226.27559456400564</c:v>
                </c:pt>
                <c:pt idx="34">
                  <c:v>-216.08436779411093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B3-4237-B2BC-28730E78A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1412880"/>
        <c:axId val="631414192"/>
      </c:lineChart>
      <c:catAx>
        <c:axId val="6314128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14192"/>
        <c:crosses val="autoZero"/>
        <c:auto val="1"/>
        <c:lblAlgn val="ctr"/>
        <c:lblOffset val="100"/>
        <c:noMultiLvlLbl val="0"/>
      </c:catAx>
      <c:valAx>
        <c:axId val="63141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1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Components of Liabilities</a:t>
            </a:r>
            <a:endParaRPr lang="en-CA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BEL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IFRS17_CF_CumCalc!$F$69:$CC$69</c:f>
              <c:numCache>
                <c:formatCode>#,##0_);\(#,##0\)</c:formatCode>
                <c:ptCount val="76"/>
                <c:pt idx="0">
                  <c:v>-1228896.2818993719</c:v>
                </c:pt>
                <c:pt idx="1">
                  <c:v>-6101408.1620472018</c:v>
                </c:pt>
                <c:pt idx="2">
                  <c:v>-11830745.76582231</c:v>
                </c:pt>
                <c:pt idx="3">
                  <c:v>-17556760.423210122</c:v>
                </c:pt>
                <c:pt idx="4">
                  <c:v>-24339797.671818003</c:v>
                </c:pt>
                <c:pt idx="5">
                  <c:v>-30875337.625798065</c:v>
                </c:pt>
                <c:pt idx="6">
                  <c:v>-36958825.2456294</c:v>
                </c:pt>
                <c:pt idx="7">
                  <c:v>-42711519.911040202</c:v>
                </c:pt>
                <c:pt idx="8">
                  <c:v>-48593180.833206512</c:v>
                </c:pt>
                <c:pt idx="9">
                  <c:v>-55549775.272864677</c:v>
                </c:pt>
                <c:pt idx="10">
                  <c:v>-41397267.593443401</c:v>
                </c:pt>
                <c:pt idx="11">
                  <c:v>-26313315.309623349</c:v>
                </c:pt>
                <c:pt idx="12">
                  <c:v>-12112612.769720331</c:v>
                </c:pt>
                <c:pt idx="13">
                  <c:v>-58338.806268393673</c:v>
                </c:pt>
                <c:pt idx="14">
                  <c:v>12868485.743257716</c:v>
                </c:pt>
                <c:pt idx="15">
                  <c:v>24064755.211130783</c:v>
                </c:pt>
                <c:pt idx="16">
                  <c:v>33431200.326904844</c:v>
                </c:pt>
                <c:pt idx="17">
                  <c:v>41066097.613293603</c:v>
                </c:pt>
                <c:pt idx="18">
                  <c:v>46553031.50052283</c:v>
                </c:pt>
                <c:pt idx="19">
                  <c:v>51900608.722436868</c:v>
                </c:pt>
                <c:pt idx="20">
                  <c:v>55586134.932872213</c:v>
                </c:pt>
                <c:pt idx="21">
                  <c:v>57920922.533017009</c:v>
                </c:pt>
                <c:pt idx="22">
                  <c:v>59081274.12861117</c:v>
                </c:pt>
                <c:pt idx="23">
                  <c:v>59122963.625346959</c:v>
                </c:pt>
                <c:pt idx="24">
                  <c:v>59244482.407560237</c:v>
                </c:pt>
                <c:pt idx="25">
                  <c:v>58736912.331975557</c:v>
                </c:pt>
                <c:pt idx="26">
                  <c:v>57780483.935511917</c:v>
                </c:pt>
                <c:pt idx="27">
                  <c:v>56470106.730920471</c:v>
                </c:pt>
                <c:pt idx="28">
                  <c:v>54829093.784794196</c:v>
                </c:pt>
                <c:pt idx="29">
                  <c:v>53425674.599934891</c:v>
                </c:pt>
                <c:pt idx="30">
                  <c:v>51817885.495799527</c:v>
                </c:pt>
                <c:pt idx="31">
                  <c:v>50035993.205723889</c:v>
                </c:pt>
                <c:pt idx="32">
                  <c:v>48072532.401096985</c:v>
                </c:pt>
                <c:pt idx="33">
                  <c:v>45915191.278521232</c:v>
                </c:pt>
                <c:pt idx="34">
                  <c:v>43816599.868151449</c:v>
                </c:pt>
                <c:pt idx="35">
                  <c:v>41647771.299021095</c:v>
                </c:pt>
                <c:pt idx="36">
                  <c:v>39369355.541476093</c:v>
                </c:pt>
                <c:pt idx="37">
                  <c:v>37005072.939723082</c:v>
                </c:pt>
                <c:pt idx="38">
                  <c:v>34564646.438553214</c:v>
                </c:pt>
                <c:pt idx="39">
                  <c:v>32193447.475690633</c:v>
                </c:pt>
                <c:pt idx="40">
                  <c:v>29795103.121936098</c:v>
                </c:pt>
                <c:pt idx="41">
                  <c:v>27399411.082726616</c:v>
                </c:pt>
                <c:pt idx="42">
                  <c:v>25030469.494276557</c:v>
                </c:pt>
                <c:pt idx="43">
                  <c:v>22709138.514458481</c:v>
                </c:pt>
                <c:pt idx="44">
                  <c:v>20525204.607405484</c:v>
                </c:pt>
                <c:pt idx="45">
                  <c:v>18456504.906091526</c:v>
                </c:pt>
                <c:pt idx="46">
                  <c:v>16502833.194226434</c:v>
                </c:pt>
                <c:pt idx="47">
                  <c:v>14678538.664690007</c:v>
                </c:pt>
                <c:pt idx="48">
                  <c:v>12988668.334946821</c:v>
                </c:pt>
                <c:pt idx="49">
                  <c:v>11463496.040268181</c:v>
                </c:pt>
                <c:pt idx="50">
                  <c:v>10074670.174277768</c:v>
                </c:pt>
                <c:pt idx="51">
                  <c:v>8812519.2815569248</c:v>
                </c:pt>
                <c:pt idx="52">
                  <c:v>7667859.2237992333</c:v>
                </c:pt>
                <c:pt idx="53">
                  <c:v>6631837.5165658928</c:v>
                </c:pt>
                <c:pt idx="54">
                  <c:v>5709258.3795050448</c:v>
                </c:pt>
                <c:pt idx="55">
                  <c:v>4892421.4000971122</c:v>
                </c:pt>
                <c:pt idx="56">
                  <c:v>4162564.9885732708</c:v>
                </c:pt>
                <c:pt idx="57">
                  <c:v>3514968.2690903312</c:v>
                </c:pt>
                <c:pt idx="58">
                  <c:v>2943342.4200253072</c:v>
                </c:pt>
                <c:pt idx="59">
                  <c:v>2445949.0871944334</c:v>
                </c:pt>
                <c:pt idx="60">
                  <c:v>2012985.870083957</c:v>
                </c:pt>
                <c:pt idx="61">
                  <c:v>1637772.4173906534</c:v>
                </c:pt>
                <c:pt idx="62">
                  <c:v>1315771.7853750095</c:v>
                </c:pt>
                <c:pt idx="63">
                  <c:v>1042325.3219323674</c:v>
                </c:pt>
                <c:pt idx="64">
                  <c:v>814541.24835433881</c:v>
                </c:pt>
                <c:pt idx="65">
                  <c:v>628123.60283515218</c:v>
                </c:pt>
                <c:pt idx="66">
                  <c:v>475998.82553623675</c:v>
                </c:pt>
                <c:pt idx="67">
                  <c:v>354407.21430623386</c:v>
                </c:pt>
                <c:pt idx="68">
                  <c:v>259284.04564617295</c:v>
                </c:pt>
                <c:pt idx="69">
                  <c:v>186895.32490651254</c:v>
                </c:pt>
                <c:pt idx="70">
                  <c:v>133905.89439002663</c:v>
                </c:pt>
                <c:pt idx="71">
                  <c:v>94711.481479189868</c:v>
                </c:pt>
                <c:pt idx="72">
                  <c:v>66047.782502597081</c:v>
                </c:pt>
                <c:pt idx="73">
                  <c:v>45281.386093854031</c:v>
                </c:pt>
                <c:pt idx="74">
                  <c:v>30396.20353998728</c:v>
                </c:pt>
                <c:pt idx="75">
                  <c:v>21155.986602996589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62-4C26-8513-EE877D575BB8}"/>
            </c:ext>
          </c:extLst>
        </c:ser>
        <c:ser>
          <c:idx val="1"/>
          <c:order val="1"/>
          <c:tx>
            <c:v>RA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IFRS17_CF_CumCalc!$F$76:$CC$76</c:f>
              <c:numCache>
                <c:formatCode>#,##0_);\(#,##0\)</c:formatCode>
                <c:ptCount val="76"/>
                <c:pt idx="0">
                  <c:v>257316.2443653474</c:v>
                </c:pt>
                <c:pt idx="1">
                  <c:v>1277102.0636129018</c:v>
                </c:pt>
                <c:pt idx="2">
                  <c:v>2502110.8620485384</c:v>
                </c:pt>
                <c:pt idx="3">
                  <c:v>3845030.0313723469</c:v>
                </c:pt>
                <c:pt idx="4">
                  <c:v>5554940.8578268336</c:v>
                </c:pt>
                <c:pt idx="5">
                  <c:v>7323727.4721259195</c:v>
                </c:pt>
                <c:pt idx="6">
                  <c:v>9212872.5309928302</c:v>
                </c:pt>
                <c:pt idx="7">
                  <c:v>11283752.414579339</c:v>
                </c:pt>
                <c:pt idx="8">
                  <c:v>13619937.470982566</c:v>
                </c:pt>
                <c:pt idx="9">
                  <c:v>16464094.589492856</c:v>
                </c:pt>
                <c:pt idx="10">
                  <c:v>15192797.379427064</c:v>
                </c:pt>
                <c:pt idx="11">
                  <c:v>14075536.841061875</c:v>
                </c:pt>
                <c:pt idx="12">
                  <c:v>13064772.251613578</c:v>
                </c:pt>
                <c:pt idx="13">
                  <c:v>12168845.418861795</c:v>
                </c:pt>
                <c:pt idx="14">
                  <c:v>11349982.645293344</c:v>
                </c:pt>
                <c:pt idx="15">
                  <c:v>10631762.638224766</c:v>
                </c:pt>
                <c:pt idx="16">
                  <c:v>10016670.917789886</c:v>
                </c:pt>
                <c:pt idx="17">
                  <c:v>9498117.0582583062</c:v>
                </c:pt>
                <c:pt idx="18">
                  <c:v>9070887.9900119063</c:v>
                </c:pt>
                <c:pt idx="19">
                  <c:v>8712075.9623768926</c:v>
                </c:pt>
                <c:pt idx="20">
                  <c:v>8417081.7647542041</c:v>
                </c:pt>
                <c:pt idx="21">
                  <c:v>8161084.0963624474</c:v>
                </c:pt>
                <c:pt idx="22">
                  <c:v>7931034.9763339674</c:v>
                </c:pt>
                <c:pt idx="23">
                  <c:v>7716540.7490541693</c:v>
                </c:pt>
                <c:pt idx="24">
                  <c:v>7546338.5666058147</c:v>
                </c:pt>
                <c:pt idx="25">
                  <c:v>7388014.6715437267</c:v>
                </c:pt>
                <c:pt idx="26">
                  <c:v>7231744.4287080169</c:v>
                </c:pt>
                <c:pt idx="27">
                  <c:v>7075357.0601285882</c:v>
                </c:pt>
                <c:pt idx="28">
                  <c:v>6909247.1279781153</c:v>
                </c:pt>
                <c:pt idx="29">
                  <c:v>6758362.6148373345</c:v>
                </c:pt>
                <c:pt idx="30">
                  <c:v>6592765.8125250526</c:v>
                </c:pt>
                <c:pt idx="31">
                  <c:v>6404841.9335961035</c:v>
                </c:pt>
                <c:pt idx="32">
                  <c:v>6193880.777066852</c:v>
                </c:pt>
                <c:pt idx="33">
                  <c:v>5958222.55017386</c:v>
                </c:pt>
                <c:pt idx="34">
                  <c:v>5722114.3097596718</c:v>
                </c:pt>
                <c:pt idx="35">
                  <c:v>5463834.6095040385</c:v>
                </c:pt>
                <c:pt idx="36">
                  <c:v>5186942.6198332617</c:v>
                </c:pt>
                <c:pt idx="37">
                  <c:v>4895259.4075997835</c:v>
                </c:pt>
                <c:pt idx="38">
                  <c:v>4589551.3444321994</c:v>
                </c:pt>
                <c:pt idx="39">
                  <c:v>4286525.4949581521</c:v>
                </c:pt>
                <c:pt idx="40">
                  <c:v>3975444.8453221032</c:v>
                </c:pt>
                <c:pt idx="41">
                  <c:v>3658921.8556526965</c:v>
                </c:pt>
                <c:pt idx="42">
                  <c:v>3342455.8494681157</c:v>
                </c:pt>
                <c:pt idx="43">
                  <c:v>3029996.5465206513</c:v>
                </c:pt>
                <c:pt idx="44">
                  <c:v>2734130.6911299052</c:v>
                </c:pt>
                <c:pt idx="45">
                  <c:v>2450935.5816740836</c:v>
                </c:pt>
                <c:pt idx="46">
                  <c:v>2182831.265000103</c:v>
                </c:pt>
                <c:pt idx="47">
                  <c:v>1931766.3542061888</c:v>
                </c:pt>
                <c:pt idx="48">
                  <c:v>1698463.0726572028</c:v>
                </c:pt>
                <c:pt idx="49">
                  <c:v>1487276.1204471681</c:v>
                </c:pt>
                <c:pt idx="50">
                  <c:v>1294812.8319653179</c:v>
                </c:pt>
                <c:pt idx="51">
                  <c:v>1119491.0091451076</c:v>
                </c:pt>
                <c:pt idx="52">
                  <c:v>960614.03759836953</c:v>
                </c:pt>
                <c:pt idx="53">
                  <c:v>817441.43967270735</c:v>
                </c:pt>
                <c:pt idx="54" formatCode="#,##0.0;\-#,##0.0">
                  <c:v>690958.19237426016</c:v>
                </c:pt>
                <c:pt idx="55" formatCode="#,##0.0;\-#,##0.0">
                  <c:v>579226.28569220344</c:v>
                </c:pt>
                <c:pt idx="56">
                  <c:v>481589.54509302817</c:v>
                </c:pt>
                <c:pt idx="57">
                  <c:v>396891.40462208871</c:v>
                </c:pt>
                <c:pt idx="58">
                  <c:v>323516.87241367484</c:v>
                </c:pt>
                <c:pt idx="59">
                  <c:v>260242.59306453311</c:v>
                </c:pt>
                <c:pt idx="60">
                  <c:v>205790.82225608296</c:v>
                </c:pt>
                <c:pt idx="61">
                  <c:v>159850.29899051305</c:v>
                </c:pt>
                <c:pt idx="62">
                  <c:v>121724.60328261506</c:v>
                </c:pt>
                <c:pt idx="63">
                  <c:v>90513.871359540819</c:v>
                </c:pt>
                <c:pt idx="64">
                  <c:v>65292.709180871396</c:v>
                </c:pt>
                <c:pt idx="65">
                  <c:v>44953.066337423239</c:v>
                </c:pt>
                <c:pt idx="66">
                  <c:v>29535.002142746198</c:v>
                </c:pt>
                <c:pt idx="67">
                  <c:v>18418.182748919244</c:v>
                </c:pt>
                <c:pt idx="68">
                  <c:v>10818.43218667797</c:v>
                </c:pt>
                <c:pt idx="69">
                  <c:v>5851.3328465441209</c:v>
                </c:pt>
                <c:pt idx="70">
                  <c:v>2630.7782820275711</c:v>
                </c:pt>
                <c:pt idx="71">
                  <c:v>924.81656215322209</c:v>
                </c:pt>
                <c:pt idx="72">
                  <c:v>197.6107288140488</c:v>
                </c:pt>
                <c:pt idx="73">
                  <c:v>18.84374927605052</c:v>
                </c:pt>
                <c:pt idx="74">
                  <c:v>5.1062603159495303</c:v>
                </c:pt>
                <c:pt idx="75">
                  <c:v>-190.43744649617497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62-4C26-8513-EE877D575BB8}"/>
            </c:ext>
          </c:extLst>
        </c:ser>
        <c:ser>
          <c:idx val="2"/>
          <c:order val="2"/>
          <c:tx>
            <c:v>CSM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IFRS17_CF_CumCalc!$F$83:$CC$83</c:f>
              <c:numCache>
                <c:formatCode>#,##0_);\(#,##0\)</c:formatCode>
                <c:ptCount val="76"/>
                <c:pt idx="0">
                  <c:v>1353028.1132990103</c:v>
                </c:pt>
                <c:pt idx="1">
                  <c:v>6731885.6839786628</c:v>
                </c:pt>
                <c:pt idx="2">
                  <c:v>13238016.536502099</c:v>
                </c:pt>
                <c:pt idx="3">
                  <c:v>20364494.347898081</c:v>
                </c:pt>
                <c:pt idx="4">
                  <c:v>29376525.018912882</c:v>
                </c:pt>
                <c:pt idx="5">
                  <c:v>38638882.822492309</c:v>
                </c:pt>
                <c:pt idx="6">
                  <c:v>48467497.354636356</c:v>
                </c:pt>
                <c:pt idx="7">
                  <c:v>59173286.914679796</c:v>
                </c:pt>
                <c:pt idx="8">
                  <c:v>71174824.960470796</c:v>
                </c:pt>
                <c:pt idx="9">
                  <c:v>85683011.742145032</c:v>
                </c:pt>
                <c:pt idx="10">
                  <c:v>78456699.069084421</c:v>
                </c:pt>
                <c:pt idx="11">
                  <c:v>71626137.819470242</c:v>
                </c:pt>
                <c:pt idx="12">
                  <c:v>65159345.654065721</c:v>
                </c:pt>
                <c:pt idx="13">
                  <c:v>59170578.605695255</c:v>
                </c:pt>
                <c:pt idx="14">
                  <c:v>53688223.540013887</c:v>
                </c:pt>
                <c:pt idx="15">
                  <c:v>48646519.531466395</c:v>
                </c:pt>
                <c:pt idx="16">
                  <c:v>44027115.62220291</c:v>
                </c:pt>
                <c:pt idx="17">
                  <c:v>39812498.744372427</c:v>
                </c:pt>
                <c:pt idx="18">
                  <c:v>35988243.398578003</c:v>
                </c:pt>
                <c:pt idx="19">
                  <c:v>32544400.630512342</c:v>
                </c:pt>
                <c:pt idx="20">
                  <c:v>29372488.630046438</c:v>
                </c:pt>
                <c:pt idx="21">
                  <c:v>26463431.058357347</c:v>
                </c:pt>
                <c:pt idx="22">
                  <c:v>23803040.442273162</c:v>
                </c:pt>
                <c:pt idx="23">
                  <c:v>21376387.717078052</c:v>
                </c:pt>
                <c:pt idx="24">
                  <c:v>19172593.473082397</c:v>
                </c:pt>
                <c:pt idx="25">
                  <c:v>17177559.854001474</c:v>
                </c:pt>
                <c:pt idx="26">
                  <c:v>15378808.765931429</c:v>
                </c:pt>
                <c:pt idx="27">
                  <c:v>13766668.426035689</c:v>
                </c:pt>
                <c:pt idx="28">
                  <c:v>12333664.525304448</c:v>
                </c:pt>
                <c:pt idx="29">
                  <c:v>11075176.89324273</c:v>
                </c:pt>
                <c:pt idx="30">
                  <c:v>9928275.5770868547</c:v>
                </c:pt>
                <c:pt idx="31">
                  <c:v>8882963.6404254399</c:v>
                </c:pt>
                <c:pt idx="32">
                  <c:v>7931204.1549306866</c:v>
                </c:pt>
                <c:pt idx="33">
                  <c:v>7065709.9734905148</c:v>
                </c:pt>
                <c:pt idx="34">
                  <c:v>6279802.9749189746</c:v>
                </c:pt>
                <c:pt idx="35">
                  <c:v>5567422.3318980504</c:v>
                </c:pt>
                <c:pt idx="36">
                  <c:v>4922128.8088431582</c:v>
                </c:pt>
                <c:pt idx="37">
                  <c:v>4338843.40231073</c:v>
                </c:pt>
                <c:pt idx="38">
                  <c:v>3812723.104159879</c:v>
                </c:pt>
                <c:pt idx="39">
                  <c:v>3339205.9631884387</c:v>
                </c:pt>
                <c:pt idx="40">
                  <c:v>2914030.80287001</c:v>
                </c:pt>
                <c:pt idx="41">
                  <c:v>2533210.0410634843</c:v>
                </c:pt>
                <c:pt idx="42">
                  <c:v>2193216.4621546366</c:v>
                </c:pt>
                <c:pt idx="43">
                  <c:v>1890759.8870147932</c:v>
                </c:pt>
                <c:pt idx="44">
                  <c:v>1622746.396379756</c:v>
                </c:pt>
                <c:pt idx="45">
                  <c:v>1386251.810000496</c:v>
                </c:pt>
                <c:pt idx="46">
                  <c:v>1178352.1720813422</c:v>
                </c:pt>
                <c:pt idx="47">
                  <c:v>996457.78446991555</c:v>
                </c:pt>
                <c:pt idx="48">
                  <c:v>838083.71193341783</c:v>
                </c:pt>
                <c:pt idx="49">
                  <c:v>700875.4341444734</c:v>
                </c:pt>
                <c:pt idx="50">
                  <c:v>582626.33165072731</c:v>
                </c:pt>
                <c:pt idx="51">
                  <c:v>481282.13506246445</c:v>
                </c:pt>
                <c:pt idx="52">
                  <c:v>394945.02400894859</c:v>
                </c:pt>
                <c:pt idx="53">
                  <c:v>321861.81936585181</c:v>
                </c:pt>
                <c:pt idx="54" formatCode="#,##0.0000;\-#,##0.0000">
                  <c:v>260420.4014317687</c:v>
                </c:pt>
                <c:pt idx="55" formatCode="#,##0.0000;\-#,##0.0000">
                  <c:v>209147.0379627221</c:v>
                </c:pt>
                <c:pt idx="56">
                  <c:v>166658.98909471047</c:v>
                </c:pt>
                <c:pt idx="57">
                  <c:v>131744.82668329988</c:v>
                </c:pt>
                <c:pt idx="58">
                  <c:v>103295.39043721891</c:v>
                </c:pt>
                <c:pt idx="59">
                  <c:v>80308.975563711429</c:v>
                </c:pt>
                <c:pt idx="60">
                  <c:v>61894.055292797086</c:v>
                </c:pt>
                <c:pt idx="61">
                  <c:v>47256.140395074566</c:v>
                </c:pt>
                <c:pt idx="62">
                  <c:v>35724.292829280828</c:v>
                </c:pt>
                <c:pt idx="63">
                  <c:v>26720.66428740184</c:v>
                </c:pt>
                <c:pt idx="64">
                  <c:v>19755.921837825561</c:v>
                </c:pt>
                <c:pt idx="65">
                  <c:v>14422.613901077486</c:v>
                </c:pt>
                <c:pt idx="66">
                  <c:v>10372.15070054623</c:v>
                </c:pt>
                <c:pt idx="67">
                  <c:v>7337.6610495618652</c:v>
                </c:pt>
                <c:pt idx="68">
                  <c:v>5100.2804632494071</c:v>
                </c:pt>
                <c:pt idx="69">
                  <c:v>3481.0788687521476</c:v>
                </c:pt>
                <c:pt idx="70">
                  <c:v>2334.7414768577792</c:v>
                </c:pt>
                <c:pt idx="71">
                  <c:v>1530.8070194162094</c:v>
                </c:pt>
                <c:pt idx="72">
                  <c:v>981.32500513762443</c:v>
                </c:pt>
                <c:pt idx="73">
                  <c:v>615.76588178812631</c:v>
                </c:pt>
                <c:pt idx="74">
                  <c:v>379.32084102616568</c:v>
                </c:pt>
                <c:pt idx="75">
                  <c:v>230.88591855024109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62-4C26-8513-EE877D575BB8}"/>
            </c:ext>
          </c:extLst>
        </c:ser>
        <c:ser>
          <c:idx val="3"/>
          <c:order val="3"/>
          <c:tx>
            <c:v>Total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IFRS17_CF_CumCalc!$F$92:$CC$92</c:f>
              <c:numCache>
                <c:formatCode>#,##0_);\(#,##0\)</c:formatCode>
                <c:ptCount val="76"/>
                <c:pt idx="0">
                  <c:v>381448.07576498605</c:v>
                </c:pt>
                <c:pt idx="1">
                  <c:v>1907579.5855443666</c:v>
                </c:pt>
                <c:pt idx="2">
                  <c:v>3909381.6327283261</c:v>
                </c:pt>
                <c:pt idx="3">
                  <c:v>6652763.9560603015</c:v>
                </c:pt>
                <c:pt idx="4">
                  <c:v>10591668.204921721</c:v>
                </c:pt>
                <c:pt idx="5">
                  <c:v>15087272.66882018</c:v>
                </c:pt>
                <c:pt idx="6">
                  <c:v>20721544.639999848</c:v>
                </c:pt>
                <c:pt idx="7">
                  <c:v>27745519.4182189</c:v>
                </c:pt>
                <c:pt idx="8">
                  <c:v>36201581.598246843</c:v>
                </c:pt>
                <c:pt idx="9">
                  <c:v>46597331.05877316</c:v>
                </c:pt>
                <c:pt idx="10">
                  <c:v>52252228.855068132</c:v>
                </c:pt>
                <c:pt idx="11">
                  <c:v>59388359.350908734</c:v>
                </c:pt>
                <c:pt idx="12">
                  <c:v>66111505.135958947</c:v>
                </c:pt>
                <c:pt idx="13">
                  <c:v>71281085.218288645</c:v>
                </c:pt>
                <c:pt idx="14">
                  <c:v>77906691.928564906</c:v>
                </c:pt>
                <c:pt idx="15">
                  <c:v>83343037.380821913</c:v>
                </c:pt>
                <c:pt idx="16">
                  <c:v>87474986.866897568</c:v>
                </c:pt>
                <c:pt idx="17">
                  <c:v>90376713.415924385</c:v>
                </c:pt>
                <c:pt idx="18">
                  <c:v>91612162.889112785</c:v>
                </c:pt>
                <c:pt idx="19">
                  <c:v>93157085.315326199</c:v>
                </c:pt>
                <c:pt idx="20">
                  <c:v>93375705.327672869</c:v>
                </c:pt>
                <c:pt idx="21">
                  <c:v>92545437.687736794</c:v>
                </c:pt>
                <c:pt idx="22">
                  <c:v>90815349.547218278</c:v>
                </c:pt>
                <c:pt idx="23">
                  <c:v>88215892.091479167</c:v>
                </c:pt>
                <c:pt idx="24">
                  <c:v>85963414.447248504</c:v>
                </c:pt>
                <c:pt idx="25">
                  <c:v>83302486.857520655</c:v>
                </c:pt>
                <c:pt idx="26">
                  <c:v>80391037.130151331</c:v>
                </c:pt>
                <c:pt idx="27">
                  <c:v>77312132.217084706</c:v>
                </c:pt>
                <c:pt idx="28">
                  <c:v>74072005.438076809</c:v>
                </c:pt>
                <c:pt idx="29">
                  <c:v>71259214.108014971</c:v>
                </c:pt>
                <c:pt idx="30">
                  <c:v>68338926.885411456</c:v>
                </c:pt>
                <c:pt idx="31">
                  <c:v>65323798.779745385</c:v>
                </c:pt>
                <c:pt idx="32">
                  <c:v>62197617.333094545</c:v>
                </c:pt>
                <c:pt idx="33">
                  <c:v>58939123.802185588</c:v>
                </c:pt>
                <c:pt idx="34">
                  <c:v>55818517.152830042</c:v>
                </c:pt>
                <c:pt idx="35">
                  <c:v>52679028.240423135</c:v>
                </c:pt>
                <c:pt idx="36">
                  <c:v>49478426.970152557</c:v>
                </c:pt>
                <c:pt idx="37">
                  <c:v>46239175.749633633</c:v>
                </c:pt>
                <c:pt idx="38">
                  <c:v>42966920.887145273</c:v>
                </c:pt>
                <c:pt idx="39">
                  <c:v>39819178.933837213</c:v>
                </c:pt>
                <c:pt idx="40">
                  <c:v>36684578.770128228</c:v>
                </c:pt>
                <c:pt idx="41">
                  <c:v>33591542.979442805</c:v>
                </c:pt>
                <c:pt idx="42">
                  <c:v>30566141.805899311</c:v>
                </c:pt>
                <c:pt idx="43">
                  <c:v>27629894.947993901</c:v>
                </c:pt>
                <c:pt idx="44">
                  <c:v>24882081.694915131</c:v>
                </c:pt>
                <c:pt idx="45">
                  <c:v>22293692.297766104</c:v>
                </c:pt>
                <c:pt idx="46">
                  <c:v>19864016.631307881</c:v>
                </c:pt>
                <c:pt idx="47">
                  <c:v>17606762.80336611</c:v>
                </c:pt>
                <c:pt idx="48">
                  <c:v>15525215.119537432</c:v>
                </c:pt>
                <c:pt idx="49">
                  <c:v>13651647.594859825</c:v>
                </c:pt>
                <c:pt idx="50">
                  <c:v>11952109.337893808</c:v>
                </c:pt>
                <c:pt idx="51">
                  <c:v>10413292.425764501</c:v>
                </c:pt>
                <c:pt idx="52">
                  <c:v>9023418.2854065467</c:v>
                </c:pt>
                <c:pt idx="53">
                  <c:v>7771140.7756044501</c:v>
                </c:pt>
                <c:pt idx="54">
                  <c:v>6660636.9733110731</c:v>
                </c:pt>
                <c:pt idx="55">
                  <c:v>5680794.7237520441</c:v>
                </c:pt>
                <c:pt idx="56">
                  <c:v>4810813.5227610087</c:v>
                </c:pt>
                <c:pt idx="57">
                  <c:v>4043604.5003957204</c:v>
                </c:pt>
                <c:pt idx="58">
                  <c:v>3370154.6828762023</c:v>
                </c:pt>
                <c:pt idx="59">
                  <c:v>2786500.6558226771</c:v>
                </c:pt>
                <c:pt idx="60">
                  <c:v>2280670.7476328388</c:v>
                </c:pt>
                <c:pt idx="61">
                  <c:v>1844878.8567762412</c:v>
                </c:pt>
                <c:pt idx="62">
                  <c:v>1473220.6814869053</c:v>
                </c:pt>
                <c:pt idx="63">
                  <c:v>1159559.85757931</c:v>
                </c:pt>
                <c:pt idx="64">
                  <c:v>899589.87937303563</c:v>
                </c:pt>
                <c:pt idx="65">
                  <c:v>687499.28307365254</c:v>
                </c:pt>
                <c:pt idx="66">
                  <c:v>515905.97837952932</c:v>
                </c:pt>
                <c:pt idx="67">
                  <c:v>380163.05810471484</c:v>
                </c:pt>
                <c:pt idx="68">
                  <c:v>275202.75829610019</c:v>
                </c:pt>
                <c:pt idx="69">
                  <c:v>196227.73662180878</c:v>
                </c:pt>
                <c:pt idx="70">
                  <c:v>138871.41414891201</c:v>
                </c:pt>
                <c:pt idx="71">
                  <c:v>97167.105060759306</c:v>
                </c:pt>
                <c:pt idx="72">
                  <c:v>67226.718236548753</c:v>
                </c:pt>
                <c:pt idx="73">
                  <c:v>45915.995724918219</c:v>
                </c:pt>
                <c:pt idx="74">
                  <c:v>30780.630641329397</c:v>
                </c:pt>
                <c:pt idx="75">
                  <c:v>21196.435075050646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62-4C26-8513-EE877D575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982232"/>
        <c:axId val="696982560"/>
      </c:lineChart>
      <c:catAx>
        <c:axId val="696982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982560"/>
        <c:crosses val="autoZero"/>
        <c:auto val="1"/>
        <c:lblAlgn val="ctr"/>
        <c:lblOffset val="100"/>
        <c:noMultiLvlLbl val="0"/>
      </c:catAx>
      <c:valAx>
        <c:axId val="69698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982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Sources of Profits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CSM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IFRS17_CF_CumCalc!$F$102:$CC$102</c:f>
              <c:numCache>
                <c:formatCode>#,##0_);\(#,##0\)</c:formatCode>
                <c:ptCount val="76"/>
                <c:pt idx="0">
                  <c:v>347586.08640060836</c:v>
                </c:pt>
                <c:pt idx="1">
                  <c:v>1178383.4511625166</c:v>
                </c:pt>
                <c:pt idx="2">
                  <c:v>2246348.0160384448</c:v>
                </c:pt>
                <c:pt idx="3">
                  <c:v>3405579.666952604</c:v>
                </c:pt>
                <c:pt idx="4">
                  <c:v>4822095.9106647791</c:v>
                </c:pt>
                <c:pt idx="5">
                  <c:v>6365658.290905783</c:v>
                </c:pt>
                <c:pt idx="6">
                  <c:v>7961260.5130675621</c:v>
                </c:pt>
                <c:pt idx="7">
                  <c:v>9703200.7640457936</c:v>
                </c:pt>
                <c:pt idx="8">
                  <c:v>11661174.126191678</c:v>
                </c:pt>
                <c:pt idx="9">
                  <c:v>14035384.400252912</c:v>
                </c:pt>
                <c:pt idx="10">
                  <c:v>13711656.394392068</c:v>
                </c:pt>
                <c:pt idx="11">
                  <c:v>12144411.156280799</c:v>
                </c:pt>
                <c:pt idx="12">
                  <c:v>11085805.541874329</c:v>
                </c:pt>
                <c:pt idx="13">
                  <c:v>10119654.039468046</c:v>
                </c:pt>
                <c:pt idx="14">
                  <c:v>9213700.5797227807</c:v>
                </c:pt>
                <c:pt idx="15">
                  <c:v>8422105.2864791118</c:v>
                </c:pt>
                <c:pt idx="16">
                  <c:v>7681196.7930408511</c:v>
                </c:pt>
                <c:pt idx="17">
                  <c:v>6985650.8003303362</c:v>
                </c:pt>
                <c:pt idx="18">
                  <c:v>6330280.7120538866</c:v>
                </c:pt>
                <c:pt idx="19">
                  <c:v>5709441.9887178475</c:v>
                </c:pt>
                <c:pt idx="20">
                  <c:v>5217424.6156347049</c:v>
                </c:pt>
                <c:pt idx="21">
                  <c:v>4755371.6560176853</c:v>
                </c:pt>
                <c:pt idx="22">
                  <c:v>4324090.2092767917</c:v>
                </c:pt>
                <c:pt idx="23">
                  <c:v>3923342.0110971034</c:v>
                </c:pt>
                <c:pt idx="24">
                  <c:v>3548129.2880401011</c:v>
                </c:pt>
                <c:pt idx="25">
                  <c:v>3200977.9815938389</c:v>
                </c:pt>
                <c:pt idx="26">
                  <c:v>2879353.4064674317</c:v>
                </c:pt>
                <c:pt idx="27">
                  <c:v>2579745.0323251844</c:v>
                </c:pt>
                <c:pt idx="28">
                  <c:v>2299287.2412205124</c:v>
                </c:pt>
                <c:pt idx="29">
                  <c:v>2034657.619828416</c:v>
                </c:pt>
                <c:pt idx="30">
                  <c:v>1843873.6581687881</c:v>
                </c:pt>
                <c:pt idx="31">
                  <c:v>1670103.7624081003</c:v>
                </c:pt>
                <c:pt idx="32">
                  <c:v>1510772.5872684235</c:v>
                </c:pt>
                <c:pt idx="33">
                  <c:v>1364611.1837215901</c:v>
                </c:pt>
                <c:pt idx="34">
                  <c:v>1230551.4444347322</c:v>
                </c:pt>
                <c:pt idx="35">
                  <c:v>1107556.1476960427</c:v>
                </c:pt>
                <c:pt idx="36">
                  <c:v>995614.12586119981</c:v>
                </c:pt>
                <c:pt idx="37">
                  <c:v>892983.78738642775</c:v>
                </c:pt>
                <c:pt idx="38">
                  <c:v>799095.3102282458</c:v>
                </c:pt>
                <c:pt idx="39">
                  <c:v>713365.55813360016</c:v>
                </c:pt>
                <c:pt idx="40">
                  <c:v>635208.7590872806</c:v>
                </c:pt>
                <c:pt idx="41">
                  <c:v>564084.56864995218</c:v>
                </c:pt>
                <c:pt idx="42">
                  <c:v>499282.14964228478</c:v>
                </c:pt>
                <c:pt idx="43">
                  <c:v>440342.1540264241</c:v>
                </c:pt>
                <c:pt idx="44">
                  <c:v>386860.96774211369</c:v>
                </c:pt>
                <c:pt idx="45">
                  <c:v>338473.93905584235</c:v>
                </c:pt>
                <c:pt idx="46">
                  <c:v>294994.13137178414</c:v>
                </c:pt>
                <c:pt idx="47">
                  <c:v>255908.53362225913</c:v>
                </c:pt>
                <c:pt idx="48">
                  <c:v>220944.95241040803</c:v>
                </c:pt>
                <c:pt idx="49">
                  <c:v>189817.00211810385</c:v>
                </c:pt>
                <c:pt idx="50">
                  <c:v>162228.9212331106</c:v>
                </c:pt>
                <c:pt idx="51">
                  <c:v>137888.97769673457</c:v>
                </c:pt>
                <c:pt idx="52">
                  <c:v>116513.13436446413</c:v>
                </c:pt>
                <c:pt idx="53">
                  <c:v>97835.635078176303</c:v>
                </c:pt>
                <c:pt idx="54">
                  <c:v>81604.847111018535</c:v>
                </c:pt>
                <c:pt idx="55">
                  <c:v>67580.667026611525</c:v>
                </c:pt>
                <c:pt idx="56">
                  <c:v>55578.335080581477</c:v>
                </c:pt>
                <c:pt idx="57">
                  <c:v>45341.17553883334</c:v>
                </c:pt>
                <c:pt idx="58">
                  <c:v>36688.775525071396</c:v>
                </c:pt>
                <c:pt idx="59">
                  <c:v>29443.735542296628</c:v>
                </c:pt>
                <c:pt idx="60">
                  <c:v>23432.854942013524</c:v>
                </c:pt>
                <c:pt idx="61">
                  <c:v>18502.340800051843</c:v>
                </c:pt>
                <c:pt idx="62">
                  <c:v>14480.793556667591</c:v>
                </c:pt>
                <c:pt idx="63">
                  <c:v>11231.563476591769</c:v>
                </c:pt>
                <c:pt idx="64">
                  <c:v>8629.9896349617575</c:v>
                </c:pt>
                <c:pt idx="65">
                  <c:v>6563.5574994373665</c:v>
                </c:pt>
                <c:pt idx="66">
                  <c:v>4947.6783980368227</c:v>
                </c:pt>
                <c:pt idx="67">
                  <c:v>3679.3232634604096</c:v>
                </c:pt>
                <c:pt idx="68">
                  <c:v>2693.3108470334637</c:v>
                </c:pt>
                <c:pt idx="69">
                  <c:v>1935.9622797994657</c:v>
                </c:pt>
                <c:pt idx="70">
                  <c:v>1362.44785678379</c:v>
                </c:pt>
                <c:pt idx="71">
                  <c:v>948.68711708691137</c:v>
                </c:pt>
                <c:pt idx="72">
                  <c:v>644.39417793284338</c:v>
                </c:pt>
                <c:pt idx="73">
                  <c:v>426.40353155704179</c:v>
                </c:pt>
                <c:pt idx="74">
                  <c:v>274.62352901927773</c:v>
                </c:pt>
                <c:pt idx="75">
                  <c:v>171.95227747715859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67-419D-B506-9C0F61874ECB}"/>
            </c:ext>
          </c:extLst>
        </c:ser>
        <c:ser>
          <c:idx val="1"/>
          <c:order val="1"/>
          <c:tx>
            <c:v>RA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IFRS17_CF_CumCalc!$F$103:$CC$103</c:f>
              <c:numCache>
                <c:formatCode>#,##0_);\(#,##0\)</c:formatCode>
                <c:ptCount val="76"/>
                <c:pt idx="0">
                  <c:v>70518.652716854631</c:v>
                </c:pt>
                <c:pt idx="1">
                  <c:v>239347.67000852805</c:v>
                </c:pt>
                <c:pt idx="2">
                  <c:v>450024.06035067962</c:v>
                </c:pt>
                <c:pt idx="3">
                  <c:v>669863.28331368743</c:v>
                </c:pt>
                <c:pt idx="4">
                  <c:v>932256.79523685796</c:v>
                </c:pt>
                <c:pt idx="5">
                  <c:v>1218231.1095154854</c:v>
                </c:pt>
                <c:pt idx="6">
                  <c:v>1511675.2520943063</c:v>
                </c:pt>
                <c:pt idx="7">
                  <c:v>1831714.2856213376</c:v>
                </c:pt>
                <c:pt idx="8">
                  <c:v>2190984.9847157779</c:v>
                </c:pt>
                <c:pt idx="9">
                  <c:v>2622135.9153424557</c:v>
                </c:pt>
                <c:pt idx="10">
                  <c:v>2513166.592868512</c:v>
                </c:pt>
                <c:pt idx="11">
                  <c:v>2141201.7725590607</c:v>
                </c:pt>
                <c:pt idx="12">
                  <c:v>1914047.8500769995</c:v>
                </c:pt>
                <c:pt idx="13">
                  <c:v>1720463.2616906655</c:v>
                </c:pt>
                <c:pt idx="14">
                  <c:v>1584546.3524040533</c:v>
                </c:pt>
                <c:pt idx="15">
                  <c:v>1429765.1818146715</c:v>
                </c:pt>
                <c:pt idx="16">
                  <c:v>1280906.4840482979</c:v>
                </c:pt>
                <c:pt idx="17">
                  <c:v>1146031.8311592657</c:v>
                </c:pt>
                <c:pt idx="18">
                  <c:v>1022129.7259736656</c:v>
                </c:pt>
                <c:pt idx="19">
                  <c:v>928689.51711183984</c:v>
                </c:pt>
                <c:pt idx="20">
                  <c:v>840758.31382266525</c:v>
                </c:pt>
                <c:pt idx="21">
                  <c:v>783077.01558205625</c:v>
                </c:pt>
                <c:pt idx="22">
                  <c:v>741441.70695038128</c:v>
                </c:pt>
                <c:pt idx="23">
                  <c:v>711828.89029618271</c:v>
                </c:pt>
                <c:pt idx="24">
                  <c:v>655826.80132873391</c:v>
                </c:pt>
                <c:pt idx="25">
                  <c:v>632087.31722529733</c:v>
                </c:pt>
                <c:pt idx="26">
                  <c:v>620464.02523774048</c:v>
                </c:pt>
                <c:pt idx="27">
                  <c:v>611153.70911081671</c:v>
                </c:pt>
                <c:pt idx="28">
                  <c:v>611228.10965782858</c:v>
                </c:pt>
                <c:pt idx="29">
                  <c:v>586580.14992581366</c:v>
                </c:pt>
                <c:pt idx="30">
                  <c:v>591027.19903998717</c:v>
                </c:pt>
                <c:pt idx="31">
                  <c:v>603045.26119959564</c:v>
                </c:pt>
                <c:pt idx="32">
                  <c:v>614546.24804849154</c:v>
                </c:pt>
                <c:pt idx="33">
                  <c:v>626155.67134920054</c:v>
                </c:pt>
                <c:pt idx="34">
                  <c:v>612420.53367330099</c:v>
                </c:pt>
                <c:pt idx="35">
                  <c:v>619281.06964471494</c:v>
                </c:pt>
                <c:pt idx="36">
                  <c:v>621634.45448026364</c:v>
                </c:pt>
                <c:pt idx="37">
                  <c:v>618978.29060487647</c:v>
                </c:pt>
                <c:pt idx="38">
                  <c:v>614559.98117048433</c:v>
                </c:pt>
                <c:pt idx="39">
                  <c:v>592764.01718536264</c:v>
                </c:pt>
                <c:pt idx="40">
                  <c:v>581387.48484423698</c:v>
                </c:pt>
                <c:pt idx="41">
                  <c:v>567073.81746091018</c:v>
                </c:pt>
                <c:pt idx="42">
                  <c:v>547021.22884927446</c:v>
                </c:pt>
                <c:pt idx="43">
                  <c:v>523043.25809056713</c:v>
                </c:pt>
                <c:pt idx="44">
                  <c:v>486846.03249582113</c:v>
                </c:pt>
                <c:pt idx="45">
                  <c:v>455428.88501824136</c:v>
                </c:pt>
                <c:pt idx="46">
                  <c:v>422488.96888443147</c:v>
                </c:pt>
                <c:pt idx="47">
                  <c:v>388532.30816957261</c:v>
                </c:pt>
                <c:pt idx="48">
                  <c:v>354900.66976931831</c:v>
                </c:pt>
                <c:pt idx="49">
                  <c:v>318063.53062238428</c:v>
                </c:pt>
                <c:pt idx="50">
                  <c:v>286012.31650263543</c:v>
                </c:pt>
                <c:pt idx="51">
                  <c:v>256781.34068881726</c:v>
                </c:pt>
                <c:pt idx="52">
                  <c:v>229300.16482960299</c:v>
                </c:pt>
                <c:pt idx="53">
                  <c:v>203578.13424954249</c:v>
                </c:pt>
                <c:pt idx="54">
                  <c:v>177860.1069429031</c:v>
                </c:pt>
                <c:pt idx="55">
                  <c:v>155122.76453290641</c:v>
                </c:pt>
                <c:pt idx="56">
                  <c:v>134040.42678651091</c:v>
                </c:pt>
                <c:pt idx="57">
                  <c:v>114955.2568889883</c:v>
                </c:pt>
                <c:pt idx="58">
                  <c:v>98284.384669218896</c:v>
                </c:pt>
                <c:pt idx="59">
                  <c:v>83543.280517866879</c:v>
                </c:pt>
                <c:pt idx="60">
                  <c:v>70719.417865692711</c:v>
                </c:pt>
                <c:pt idx="61">
                  <c:v>58801.254166899562</c:v>
                </c:pt>
                <c:pt idx="62">
                  <c:v>48092.37442937844</c:v>
                </c:pt>
                <c:pt idx="63">
                  <c:v>38779.684825866083</c:v>
                </c:pt>
                <c:pt idx="64">
                  <c:v>30829.293620319204</c:v>
                </c:pt>
                <c:pt idx="65">
                  <c:v>24366.016885661629</c:v>
                </c:pt>
                <c:pt idx="66">
                  <c:v>18203.041410583544</c:v>
                </c:pt>
                <c:pt idx="67">
                  <c:v>12948.439128848779</c:v>
                </c:pt>
                <c:pt idx="68">
                  <c:v>8743.4939234209378</c:v>
                </c:pt>
                <c:pt idx="69">
                  <c:v>5639.7435600644048</c:v>
                </c:pt>
                <c:pt idx="70">
                  <c:v>3581.1799904058298</c:v>
                </c:pt>
                <c:pt idx="71">
                  <c:v>1870.6313141281616</c:v>
                </c:pt>
                <c:pt idx="72">
                  <c:v>782.48485371069467</c:v>
                </c:pt>
                <c:pt idx="73">
                  <c:v>188.19654455665963</c:v>
                </c:pt>
                <c:pt idx="74">
                  <c:v>12.724597833516976</c:v>
                </c:pt>
                <c:pt idx="75">
                  <c:v>192.65114524904317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67-419D-B506-9C0F61874ECB}"/>
            </c:ext>
          </c:extLst>
        </c:ser>
        <c:ser>
          <c:idx val="2"/>
          <c:order val="2"/>
          <c:tx>
            <c:v>Expenses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IFRS17_CF_CumCalc!$F$116:$CC$116</c:f>
              <c:numCache>
                <c:formatCode>#,##0_);\(#,##0\)</c:formatCode>
                <c:ptCount val="76"/>
                <c:pt idx="0" formatCode="#,##0.00_);\(#,##0.00\)">
                  <c:v>-10752.069597513875</c:v>
                </c:pt>
                <c:pt idx="1">
                  <c:v>-35036.344967600227</c:v>
                </c:pt>
                <c:pt idx="2">
                  <c:v>-66333.338492917275</c:v>
                </c:pt>
                <c:pt idx="3">
                  <c:v>-101456.31563235018</c:v>
                </c:pt>
                <c:pt idx="4">
                  <c:v>-145751.26265226561</c:v>
                </c:pt>
                <c:pt idx="5">
                  <c:v>-193910.50278270018</c:v>
                </c:pt>
                <c:pt idx="6">
                  <c:v>-244978.90902387057</c:v>
                </c:pt>
                <c:pt idx="7">
                  <c:v>-301727.11293908587</c:v>
                </c:pt>
                <c:pt idx="8">
                  <c:v>-366307.84258660168</c:v>
                </c:pt>
                <c:pt idx="9">
                  <c:v>-442226.33973806445</c:v>
                </c:pt>
                <c:pt idx="10">
                  <c:v>-436657.76064694306</c:v>
                </c:pt>
                <c:pt idx="11">
                  <c:v>-406494.08758004574</c:v>
                </c:pt>
                <c:pt idx="12">
                  <c:v>-385030.98992504197</c:v>
                </c:pt>
                <c:pt idx="13">
                  <c:v>-362908.23502192693</c:v>
                </c:pt>
                <c:pt idx="14">
                  <c:v>-339328.87381761742</c:v>
                </c:pt>
                <c:pt idx="15">
                  <c:v>-321402.34270795225</c:v>
                </c:pt>
                <c:pt idx="16">
                  <c:v>-303265.95638557686</c:v>
                </c:pt>
                <c:pt idx="17">
                  <c:v>-284643.69093574112</c:v>
                </c:pt>
                <c:pt idx="18">
                  <c:v>-265290.81910405064</c:v>
                </c:pt>
                <c:pt idx="19">
                  <c:v>-244786.56044008446</c:v>
                </c:pt>
                <c:pt idx="20">
                  <c:v>-233687.06972885013</c:v>
                </c:pt>
                <c:pt idx="21">
                  <c:v>-221624.13087433903</c:v>
                </c:pt>
                <c:pt idx="22">
                  <c:v>-209123.80999020382</c:v>
                </c:pt>
                <c:pt idx="23">
                  <c:v>-196418.98568370912</c:v>
                </c:pt>
                <c:pt idx="24">
                  <c:v>-182963.42886144566</c:v>
                </c:pt>
                <c:pt idx="25">
                  <c:v>-169445.53729475164</c:v>
                </c:pt>
                <c:pt idx="26">
                  <c:v>-155866.38351950646</c:v>
                </c:pt>
                <c:pt idx="27">
                  <c:v>-141934.8130582041</c:v>
                </c:pt>
                <c:pt idx="28">
                  <c:v>-127449.93913175771</c:v>
                </c:pt>
                <c:pt idx="29">
                  <c:v>-112116.36839632076</c:v>
                </c:pt>
                <c:pt idx="30">
                  <c:v>-105902.71614087942</c:v>
                </c:pt>
                <c:pt idx="31">
                  <c:v>-100004.63006051038</c:v>
                </c:pt>
                <c:pt idx="32">
                  <c:v>-94326.36399508953</c:v>
                </c:pt>
                <c:pt idx="33">
                  <c:v>-88840.275451569891</c:v>
                </c:pt>
                <c:pt idx="34">
                  <c:v>-83526.798794855102</c:v>
                </c:pt>
                <c:pt idx="35">
                  <c:v>-78367.193610256698</c:v>
                </c:pt>
                <c:pt idx="36">
                  <c:v>-73464.173344846437</c:v>
                </c:pt>
                <c:pt idx="37">
                  <c:v>-68690.725416126224</c:v>
                </c:pt>
                <c:pt idx="38">
                  <c:v>-64051.176273602614</c:v>
                </c:pt>
                <c:pt idx="39">
                  <c:v>-59546.32810995137</c:v>
                </c:pt>
                <c:pt idx="40">
                  <c:v>-55174.64778180053</c:v>
                </c:pt>
                <c:pt idx="41">
                  <c:v>-50961.407836014478</c:v>
                </c:pt>
                <c:pt idx="42">
                  <c:v>-46893.826069658782</c:v>
                </c:pt>
                <c:pt idx="43">
                  <c:v>-42985.804104531737</c:v>
                </c:pt>
                <c:pt idx="44">
                  <c:v>-39252.527704377273</c:v>
                </c:pt>
                <c:pt idx="45">
                  <c:v>-35708.674291484123</c:v>
                </c:pt>
                <c:pt idx="46">
                  <c:v>-32386.163439991982</c:v>
                </c:pt>
                <c:pt idx="47">
                  <c:v>-29270.059252209307</c:v>
                </c:pt>
                <c:pt idx="48">
                  <c:v>-26369.237414280709</c:v>
                </c:pt>
                <c:pt idx="49">
                  <c:v>-23685.221213645673</c:v>
                </c:pt>
                <c:pt idx="50">
                  <c:v>-21212.416408359648</c:v>
                </c:pt>
                <c:pt idx="51">
                  <c:v>-18942.630127292814</c:v>
                </c:pt>
                <c:pt idx="52">
                  <c:v>-16858.816820652661</c:v>
                </c:pt>
                <c:pt idx="53">
                  <c:v>-14946.254998271965</c:v>
                </c:pt>
                <c:pt idx="54">
                  <c:v>-13192.794387066986</c:v>
                </c:pt>
                <c:pt idx="55">
                  <c:v>-11587.997449926532</c:v>
                </c:pt>
                <c:pt idx="56">
                  <c:v>-10138.820191791468</c:v>
                </c:pt>
                <c:pt idx="57">
                  <c:v>-8815.5394177099042</c:v>
                </c:pt>
                <c:pt idx="58">
                  <c:v>-7613.2412669617324</c:v>
                </c:pt>
                <c:pt idx="59">
                  <c:v>-6525.193188818258</c:v>
                </c:pt>
                <c:pt idx="60">
                  <c:v>-5543.5849187659742</c:v>
                </c:pt>
                <c:pt idx="61">
                  <c:v>-4662.2032645445915</c:v>
                </c:pt>
                <c:pt idx="62">
                  <c:v>-3875.4625358390085</c:v>
                </c:pt>
                <c:pt idx="63">
                  <c:v>-3180.2098361791559</c:v>
                </c:pt>
                <c:pt idx="64">
                  <c:v>-2573.2264037646864</c:v>
                </c:pt>
                <c:pt idx="65">
                  <c:v>-2050.6983091369989</c:v>
                </c:pt>
                <c:pt idx="66">
                  <c:v>-1611.7798100935536</c:v>
                </c:pt>
                <c:pt idx="67">
                  <c:v>-1245.8811265277543</c:v>
                </c:pt>
                <c:pt idx="68">
                  <c:v>-947.97681856910629</c:v>
                </c:pt>
                <c:pt idx="69">
                  <c:v>-711.35886517944448</c:v>
                </c:pt>
                <c:pt idx="70">
                  <c:v>-527.82230189129518</c:v>
                </c:pt>
                <c:pt idx="71">
                  <c:v>-390.55180249849303</c:v>
                </c:pt>
                <c:pt idx="72">
                  <c:v>-287.21017664386682</c:v>
                </c:pt>
                <c:pt idx="73">
                  <c:v>-209.59193025300428</c:v>
                </c:pt>
                <c:pt idx="74">
                  <c:v>-151.26567044695511</c:v>
                </c:pt>
                <c:pt idx="75">
                  <c:v>-107.27541727953194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67-419D-B506-9C0F61874ECB}"/>
            </c:ext>
          </c:extLst>
        </c:ser>
        <c:ser>
          <c:idx val="3"/>
          <c:order val="3"/>
          <c:tx>
            <c:v>Investments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IFRS17_CF_CumCalc!$F$120:$CC$120</c:f>
              <c:numCache>
                <c:formatCode>#,##0_);\(#,##0\)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-7.0851315135948646E-14</c:v>
                </c:pt>
                <c:pt idx="3">
                  <c:v>-1.7861632910420807E-13</c:v>
                </c:pt>
                <c:pt idx="4">
                  <c:v>-2.5487939533449629E-13</c:v>
                </c:pt>
                <c:pt idx="5">
                  <c:v>-3.0438245606559392E-13</c:v>
                </c:pt>
                <c:pt idx="6">
                  <c:v>-3.8375099971710663E-13</c:v>
                </c:pt>
                <c:pt idx="7">
                  <c:v>-4.4225461694476798E-13</c:v>
                </c:pt>
                <c:pt idx="8">
                  <c:v>-4.9053032906269871E-13</c:v>
                </c:pt>
                <c:pt idx="9">
                  <c:v>-5.5312510833425209E-13</c:v>
                </c:pt>
                <c:pt idx="10">
                  <c:v>-6.3372100059893139E-13</c:v>
                </c:pt>
                <c:pt idx="11">
                  <c:v>-7.3886386512696624E-13</c:v>
                </c:pt>
                <c:pt idx="12">
                  <c:v>-2.5897055737838858E-13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67-419D-B506-9C0F61874ECB}"/>
            </c:ext>
          </c:extLst>
        </c:ser>
        <c:ser>
          <c:idx val="4"/>
          <c:order val="4"/>
          <c:tx>
            <c:v>Total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IFRS17_CF_CumCalc!$F$122:$CC$122</c:f>
              <c:numCache>
                <c:formatCode>#,##0_);\(#,##0\)</c:formatCode>
                <c:ptCount val="76"/>
                <c:pt idx="0">
                  <c:v>356989.28543283069</c:v>
                </c:pt>
                <c:pt idx="1">
                  <c:v>1280704.9731141936</c:v>
                </c:pt>
                <c:pt idx="2">
                  <c:v>2499491.7899419675</c:v>
                </c:pt>
                <c:pt idx="3">
                  <c:v>3822458.927187054</c:v>
                </c:pt>
                <c:pt idx="4">
                  <c:v>5411032.6246936247</c:v>
                </c:pt>
                <c:pt idx="5">
                  <c:v>7173760.5150893591</c:v>
                </c:pt>
                <c:pt idx="6">
                  <c:v>8986678.1219725776</c:v>
                </c:pt>
                <c:pt idx="7">
                  <c:v>10959855.264448846</c:v>
                </c:pt>
                <c:pt idx="8">
                  <c:v>13171139.875931147</c:v>
                </c:pt>
                <c:pt idx="9">
                  <c:v>15846382.288111623</c:v>
                </c:pt>
                <c:pt idx="10">
                  <c:v>15788165.226613633</c:v>
                </c:pt>
                <c:pt idx="11">
                  <c:v>13879118.84125982</c:v>
                </c:pt>
                <c:pt idx="12">
                  <c:v>12614822.40202629</c:v>
                </c:pt>
                <c:pt idx="13">
                  <c:v>11477209.066136779</c:v>
                </c:pt>
                <c:pt idx="14">
                  <c:v>10458918.058309224</c:v>
                </c:pt>
                <c:pt idx="15">
                  <c:v>9530468.125585828</c:v>
                </c:pt>
                <c:pt idx="16">
                  <c:v>8658837.3207035791</c:v>
                </c:pt>
                <c:pt idx="17">
                  <c:v>7847038.9405538635</c:v>
                </c:pt>
                <c:pt idx="18">
                  <c:v>7087119.618923502</c:v>
                </c:pt>
                <c:pt idx="19">
                  <c:v>6393344.9453896042</c:v>
                </c:pt>
                <c:pt idx="20">
                  <c:v>5824495.8597285161</c:v>
                </c:pt>
                <c:pt idx="21">
                  <c:v>5316824.5407254053</c:v>
                </c:pt>
                <c:pt idx="22">
                  <c:v>4856408.1062369756</c:v>
                </c:pt>
                <c:pt idx="23">
                  <c:v>4438751.9157095738</c:v>
                </c:pt>
                <c:pt idx="24">
                  <c:v>4020992.6605073861</c:v>
                </c:pt>
                <c:pt idx="25">
                  <c:v>3663619.7615243844</c:v>
                </c:pt>
                <c:pt idx="26">
                  <c:v>3343951.0481856694</c:v>
                </c:pt>
                <c:pt idx="27">
                  <c:v>3048963.9283777946</c:v>
                </c:pt>
                <c:pt idx="28">
                  <c:v>2783065.4117465834</c:v>
                </c:pt>
                <c:pt idx="29">
                  <c:v>2509121.4013579078</c:v>
                </c:pt>
                <c:pt idx="30">
                  <c:v>2328998.1410678965</c:v>
                </c:pt>
                <c:pt idx="31">
                  <c:v>2173144.3935471848</c:v>
                </c:pt>
                <c:pt idx="32">
                  <c:v>2030992.4713218249</c:v>
                </c:pt>
                <c:pt idx="33">
                  <c:v>1901926.5796192198</c:v>
                </c:pt>
                <c:pt idx="34">
                  <c:v>1759445.1793131779</c:v>
                </c:pt>
                <c:pt idx="35">
                  <c:v>1648470.0237305025</c:v>
                </c:pt>
                <c:pt idx="36">
                  <c:v>1543784.4069966173</c:v>
                </c:pt>
                <c:pt idx="37">
                  <c:v>1443271.3525751764</c:v>
                </c:pt>
                <c:pt idx="38">
                  <c:v>1349604.1151251264</c:v>
                </c:pt>
                <c:pt idx="39">
                  <c:v>1246583.2472090104</c:v>
                </c:pt>
                <c:pt idx="40">
                  <c:v>1161421.596149717</c:v>
                </c:pt>
                <c:pt idx="41">
                  <c:v>1080196.9782748469</c:v>
                </c:pt>
                <c:pt idx="42">
                  <c:v>999409.55242190044</c:v>
                </c:pt>
                <c:pt idx="43">
                  <c:v>920399.60801245924</c:v>
                </c:pt>
                <c:pt idx="44">
                  <c:v>834454.47253355745</c:v>
                </c:pt>
                <c:pt idx="45">
                  <c:v>758194.1497826</c:v>
                </c:pt>
                <c:pt idx="46">
                  <c:v>685096.93681622366</c:v>
                </c:pt>
                <c:pt idx="47">
                  <c:v>615170.78253962263</c:v>
                </c:pt>
                <c:pt idx="48">
                  <c:v>549476.38476544584</c:v>
                </c:pt>
                <c:pt idx="49">
                  <c:v>484195.31152684242</c:v>
                </c:pt>
                <c:pt idx="50">
                  <c:v>427028.82132738602</c:v>
                </c:pt>
                <c:pt idx="51">
                  <c:v>375727.68825825915</c:v>
                </c:pt>
                <c:pt idx="52">
                  <c:v>328954.48237341433</c:v>
                </c:pt>
                <c:pt idx="53">
                  <c:v>286467.51432944665</c:v>
                </c:pt>
                <c:pt idx="54">
                  <c:v>246272.15966685468</c:v>
                </c:pt>
                <c:pt idx="55">
                  <c:v>211115.43410959147</c:v>
                </c:pt>
                <c:pt idx="56">
                  <c:v>179479.941675301</c:v>
                </c:pt>
                <c:pt idx="57">
                  <c:v>151480.89301011173</c:v>
                </c:pt>
                <c:pt idx="58">
                  <c:v>127359.91892732863</c:v>
                </c:pt>
                <c:pt idx="59">
                  <c:v>106461.82287134524</c:v>
                </c:pt>
                <c:pt idx="60">
                  <c:v>88608.687888940272</c:v>
                </c:pt>
                <c:pt idx="61">
                  <c:v>72641.391702406778</c:v>
                </c:pt>
                <c:pt idx="62">
                  <c:v>58697.705450207017</c:v>
                </c:pt>
                <c:pt idx="63">
                  <c:v>46831.038466278711</c:v>
                </c:pt>
                <c:pt idx="64">
                  <c:v>36886.056851516274</c:v>
                </c:pt>
                <c:pt idx="65">
                  <c:v>28878.876075962013</c:v>
                </c:pt>
                <c:pt idx="66">
                  <c:v>21538.93999852681</c:v>
                </c:pt>
                <c:pt idx="67">
                  <c:v>15381.881265781432</c:v>
                </c:pt>
                <c:pt idx="68">
                  <c:v>10488.827951885294</c:v>
                </c:pt>
                <c:pt idx="69">
                  <c:v>6864.3469746844248</c:v>
                </c:pt>
                <c:pt idx="70">
                  <c:v>4415.8055452983253</c:v>
                </c:pt>
                <c:pt idx="71">
                  <c:v>2428.7666287165803</c:v>
                </c:pt>
                <c:pt idx="72">
                  <c:v>1139.6688549996711</c:v>
                </c:pt>
                <c:pt idx="73">
                  <c:v>405.00814586069674</c:v>
                </c:pt>
                <c:pt idx="74">
                  <c:v>136.08245640583991</c:v>
                </c:pt>
                <c:pt idx="75">
                  <c:v>257.32800544666986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67-419D-B506-9C0F61874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1412880"/>
        <c:axId val="631414192"/>
      </c:lineChart>
      <c:catAx>
        <c:axId val="6314128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14192"/>
        <c:crosses val="autoZero"/>
        <c:auto val="1"/>
        <c:lblAlgn val="ctr"/>
        <c:lblOffset val="100"/>
        <c:noMultiLvlLbl val="0"/>
      </c:catAx>
      <c:valAx>
        <c:axId val="63141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1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Components of Liabilities</a:t>
            </a:r>
            <a:endParaRPr lang="en-CA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BEL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IFRS17_CumRslt!$F$69:$CC$69</c:f>
              <c:numCache>
                <c:formatCode>#,##0_);\(#,##0\)</c:formatCode>
                <c:ptCount val="76"/>
                <c:pt idx="0">
                  <c:v>-1228896.2818993719</c:v>
                </c:pt>
                <c:pt idx="1">
                  <c:v>-6101408.1620472018</c:v>
                </c:pt>
                <c:pt idx="2">
                  <c:v>-11830745.76582231</c:v>
                </c:pt>
                <c:pt idx="3">
                  <c:v>-17556760.423210122</c:v>
                </c:pt>
                <c:pt idx="4">
                  <c:v>-24339797.671818003</c:v>
                </c:pt>
                <c:pt idx="5">
                  <c:v>-30875337.625798065</c:v>
                </c:pt>
                <c:pt idx="6">
                  <c:v>-36958825.2456294</c:v>
                </c:pt>
                <c:pt idx="7">
                  <c:v>-42711519.911040202</c:v>
                </c:pt>
                <c:pt idx="8">
                  <c:v>-48593180.833206512</c:v>
                </c:pt>
                <c:pt idx="9">
                  <c:v>-54932095.142826281</c:v>
                </c:pt>
                <c:pt idx="10">
                  <c:v>-41010417.109988369</c:v>
                </c:pt>
                <c:pt idx="11">
                  <c:v>-26153709.614842847</c:v>
                </c:pt>
                <c:pt idx="12">
                  <c:v>-12153496.680380395</c:v>
                </c:pt>
                <c:pt idx="13">
                  <c:v>14188.470150387351</c:v>
                </c:pt>
                <c:pt idx="14">
                  <c:v>12787856.522941744</c:v>
                </c:pt>
                <c:pt idx="15">
                  <c:v>23855976.285332303</c:v>
                </c:pt>
                <c:pt idx="16">
                  <c:v>33116149.401940078</c:v>
                </c:pt>
                <c:pt idx="17">
                  <c:v>40663774.747287691</c:v>
                </c:pt>
                <c:pt idx="18">
                  <c:v>46234365.066433631</c:v>
                </c:pt>
                <c:pt idx="19">
                  <c:v>51534911.364645138</c:v>
                </c:pt>
                <c:pt idx="20">
                  <c:v>55195322.021317318</c:v>
                </c:pt>
                <c:pt idx="21">
                  <c:v>57523933.532754742</c:v>
                </c:pt>
                <c:pt idx="22">
                  <c:v>58693761.610633865</c:v>
                </c:pt>
                <c:pt idx="23">
                  <c:v>58822668.42739068</c:v>
                </c:pt>
                <c:pt idx="24">
                  <c:v>58978300.755221032</c:v>
                </c:pt>
                <c:pt idx="25">
                  <c:v>58509894.719946846</c:v>
                </c:pt>
                <c:pt idx="26">
                  <c:v>57594226.820966169</c:v>
                </c:pt>
                <c:pt idx="27">
                  <c:v>56323139.540770955</c:v>
                </c:pt>
                <c:pt idx="28">
                  <c:v>54733764.954106115</c:v>
                </c:pt>
                <c:pt idx="29">
                  <c:v>53360999.160152994</c:v>
                </c:pt>
                <c:pt idx="30">
                  <c:v>51775167.776995547</c:v>
                </c:pt>
                <c:pt idx="31">
                  <c:v>50008159.557843775</c:v>
                </c:pt>
                <c:pt idx="32">
                  <c:v>48054350.341774814</c:v>
                </c:pt>
                <c:pt idx="33">
                  <c:v>45904486.001413815</c:v>
                </c:pt>
                <c:pt idx="34">
                  <c:v>43816599.868151456</c:v>
                </c:pt>
                <c:pt idx="35">
                  <c:v>41647771.299021095</c:v>
                </c:pt>
                <c:pt idx="36">
                  <c:v>39369355.541476093</c:v>
                </c:pt>
                <c:pt idx="37">
                  <c:v>37005072.939723082</c:v>
                </c:pt>
                <c:pt idx="38">
                  <c:v>34564646.438553214</c:v>
                </c:pt>
                <c:pt idx="39">
                  <c:v>32193447.475690633</c:v>
                </c:pt>
                <c:pt idx="40">
                  <c:v>29795103.121936098</c:v>
                </c:pt>
                <c:pt idx="41">
                  <c:v>27399411.082726616</c:v>
                </c:pt>
                <c:pt idx="42">
                  <c:v>25030469.494276557</c:v>
                </c:pt>
                <c:pt idx="43">
                  <c:v>22709138.514458481</c:v>
                </c:pt>
                <c:pt idx="44">
                  <c:v>20525204.607405484</c:v>
                </c:pt>
                <c:pt idx="45">
                  <c:v>18456504.906091526</c:v>
                </c:pt>
                <c:pt idx="46">
                  <c:v>16502833.194226434</c:v>
                </c:pt>
                <c:pt idx="47">
                  <c:v>14678538.664690007</c:v>
                </c:pt>
                <c:pt idx="48">
                  <c:v>12988668.334946821</c:v>
                </c:pt>
                <c:pt idx="49">
                  <c:v>11463496.040268181</c:v>
                </c:pt>
                <c:pt idx="50">
                  <c:v>10074670.174277768</c:v>
                </c:pt>
                <c:pt idx="51">
                  <c:v>8812519.2815569248</c:v>
                </c:pt>
                <c:pt idx="52">
                  <c:v>7667859.2237992333</c:v>
                </c:pt>
                <c:pt idx="53">
                  <c:v>6631837.5165658928</c:v>
                </c:pt>
                <c:pt idx="54">
                  <c:v>5709258.3795050448</c:v>
                </c:pt>
                <c:pt idx="55">
                  <c:v>4892421.4000971122</c:v>
                </c:pt>
                <c:pt idx="56">
                  <c:v>4162564.9885732708</c:v>
                </c:pt>
                <c:pt idx="57">
                  <c:v>3514968.2690903312</c:v>
                </c:pt>
                <c:pt idx="58">
                  <c:v>2943342.4200253072</c:v>
                </c:pt>
                <c:pt idx="59">
                  <c:v>2445949.0871944334</c:v>
                </c:pt>
                <c:pt idx="60">
                  <c:v>2012985.870083957</c:v>
                </c:pt>
                <c:pt idx="61">
                  <c:v>1637772.4173906534</c:v>
                </c:pt>
                <c:pt idx="62">
                  <c:v>1315771.7853750095</c:v>
                </c:pt>
                <c:pt idx="63">
                  <c:v>1042325.3219323674</c:v>
                </c:pt>
                <c:pt idx="64">
                  <c:v>814541.24835433881</c:v>
                </c:pt>
                <c:pt idx="65">
                  <c:v>628123.60283515218</c:v>
                </c:pt>
                <c:pt idx="66">
                  <c:v>475998.82553623675</c:v>
                </c:pt>
                <c:pt idx="67">
                  <c:v>354407.21430623386</c:v>
                </c:pt>
                <c:pt idx="68">
                  <c:v>259284.04564617295</c:v>
                </c:pt>
                <c:pt idx="69">
                  <c:v>186895.32490651254</c:v>
                </c:pt>
                <c:pt idx="70">
                  <c:v>133905.89439002663</c:v>
                </c:pt>
                <c:pt idx="71">
                  <c:v>94711.481479189868</c:v>
                </c:pt>
                <c:pt idx="72">
                  <c:v>66047.782502597081</c:v>
                </c:pt>
                <c:pt idx="73">
                  <c:v>45281.386093854031</c:v>
                </c:pt>
                <c:pt idx="74">
                  <c:v>30396.20353998728</c:v>
                </c:pt>
                <c:pt idx="75">
                  <c:v>21155.986602996589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10-4353-9DB7-7D59193364EA}"/>
            </c:ext>
          </c:extLst>
        </c:ser>
        <c:ser>
          <c:idx val="1"/>
          <c:order val="1"/>
          <c:tx>
            <c:v>RA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IFRS17_CumRslt!$F$76:$CC$76</c:f>
              <c:numCache>
                <c:formatCode>#,##0_);\(#,##0\)</c:formatCode>
                <c:ptCount val="76"/>
                <c:pt idx="0">
                  <c:v>257316.2443653474</c:v>
                </c:pt>
                <c:pt idx="1">
                  <c:v>1277102.0636129018</c:v>
                </c:pt>
                <c:pt idx="2">
                  <c:v>2502110.8620485384</c:v>
                </c:pt>
                <c:pt idx="3">
                  <c:v>3845030.0313723469</c:v>
                </c:pt>
                <c:pt idx="4">
                  <c:v>5554940.8578268336</c:v>
                </c:pt>
                <c:pt idx="5">
                  <c:v>7323727.4721259195</c:v>
                </c:pt>
                <c:pt idx="6">
                  <c:v>9212872.5309928302</c:v>
                </c:pt>
                <c:pt idx="7">
                  <c:v>11283752.414579339</c:v>
                </c:pt>
                <c:pt idx="8">
                  <c:v>13619937.470982566</c:v>
                </c:pt>
                <c:pt idx="9">
                  <c:v>16332206.85091611</c:v>
                </c:pt>
                <c:pt idx="10">
                  <c:v>15072060.383810695</c:v>
                </c:pt>
                <c:pt idx="11">
                  <c:v>13967017.808150297</c:v>
                </c:pt>
                <c:pt idx="12">
                  <c:v>12968690.869538616</c:v>
                </c:pt>
                <c:pt idx="13">
                  <c:v>12079777.745228464</c:v>
                </c:pt>
                <c:pt idx="14">
                  <c:v>11272000.046185819</c:v>
                </c:pt>
                <c:pt idx="15">
                  <c:v>10563739.504178096</c:v>
                </c:pt>
                <c:pt idx="16">
                  <c:v>9957346.9950688463</c:v>
                </c:pt>
                <c:pt idx="17">
                  <c:v>9446144.5512251817</c:v>
                </c:pt>
                <c:pt idx="18">
                  <c:v>9026206.7325046733</c:v>
                </c:pt>
                <c:pt idx="19">
                  <c:v>8671977.9868576862</c:v>
                </c:pt>
                <c:pt idx="20">
                  <c:v>8379792.1468960559</c:v>
                </c:pt>
                <c:pt idx="21">
                  <c:v>8127436.7630972592</c:v>
                </c:pt>
                <c:pt idx="22">
                  <c:v>7901635.8586888136</c:v>
                </c:pt>
                <c:pt idx="23">
                  <c:v>7694402.3835669318</c:v>
                </c:pt>
                <c:pt idx="24">
                  <c:v>7528994.4683381645</c:v>
                </c:pt>
                <c:pt idx="25">
                  <c:v>7375228.3890564563</c:v>
                </c:pt>
                <c:pt idx="26">
                  <c:v>7223019.080655911</c:v>
                </c:pt>
                <c:pt idx="27">
                  <c:v>7069994.0647519529</c:v>
                </c:pt>
                <c:pt idx="28">
                  <c:v>6906721.1431038333</c:v>
                </c:pt>
                <c:pt idx="29">
                  <c:v>6757564.1526174331</c:v>
                </c:pt>
                <c:pt idx="30">
                  <c:v>6592879.2881965628</c:v>
                </c:pt>
                <c:pt idx="31">
                  <c:v>6405333.0029408047</c:v>
                </c:pt>
                <c:pt idx="32">
                  <c:v>6194445.5549195148</c:v>
                </c:pt>
                <c:pt idx="33">
                  <c:v>5958639.5068646865</c:v>
                </c:pt>
                <c:pt idx="34">
                  <c:v>5722114.3097596718</c:v>
                </c:pt>
                <c:pt idx="35">
                  <c:v>5463834.6095040385</c:v>
                </c:pt>
                <c:pt idx="36">
                  <c:v>5186942.6198332617</c:v>
                </c:pt>
                <c:pt idx="37">
                  <c:v>4895259.4075997835</c:v>
                </c:pt>
                <c:pt idx="38">
                  <c:v>4589551.3444321994</c:v>
                </c:pt>
                <c:pt idx="39">
                  <c:v>4286525.4949581521</c:v>
                </c:pt>
                <c:pt idx="40">
                  <c:v>3975444.8453221032</c:v>
                </c:pt>
                <c:pt idx="41">
                  <c:v>3658921.8556526965</c:v>
                </c:pt>
                <c:pt idx="42">
                  <c:v>3342455.8494681157</c:v>
                </c:pt>
                <c:pt idx="43">
                  <c:v>3029996.5465206513</c:v>
                </c:pt>
                <c:pt idx="44">
                  <c:v>2734130.6911299052</c:v>
                </c:pt>
                <c:pt idx="45">
                  <c:v>2450935.5816740836</c:v>
                </c:pt>
                <c:pt idx="46">
                  <c:v>2182831.265000103</c:v>
                </c:pt>
                <c:pt idx="47">
                  <c:v>1931766.3542061888</c:v>
                </c:pt>
                <c:pt idx="48">
                  <c:v>1698463.0726572028</c:v>
                </c:pt>
                <c:pt idx="49">
                  <c:v>1487276.1204471681</c:v>
                </c:pt>
                <c:pt idx="50">
                  <c:v>1294812.8319653179</c:v>
                </c:pt>
                <c:pt idx="51">
                  <c:v>1119491.0091451076</c:v>
                </c:pt>
                <c:pt idx="52">
                  <c:v>960614.03759836953</c:v>
                </c:pt>
                <c:pt idx="53">
                  <c:v>817441.43967270735</c:v>
                </c:pt>
                <c:pt idx="54" formatCode="#,##0.0;\-#,##0.0">
                  <c:v>690958.19237426016</c:v>
                </c:pt>
                <c:pt idx="55" formatCode="#,##0.0;\-#,##0.0">
                  <c:v>579226.28569220344</c:v>
                </c:pt>
                <c:pt idx="56">
                  <c:v>481589.54509302817</c:v>
                </c:pt>
                <c:pt idx="57">
                  <c:v>396891.40462208871</c:v>
                </c:pt>
                <c:pt idx="58">
                  <c:v>323516.87241367484</c:v>
                </c:pt>
                <c:pt idx="59">
                  <c:v>260242.59306453311</c:v>
                </c:pt>
                <c:pt idx="60">
                  <c:v>205790.82225608296</c:v>
                </c:pt>
                <c:pt idx="61">
                  <c:v>159850.29899051305</c:v>
                </c:pt>
                <c:pt idx="62">
                  <c:v>121724.60328261506</c:v>
                </c:pt>
                <c:pt idx="63">
                  <c:v>90513.871359540819</c:v>
                </c:pt>
                <c:pt idx="64">
                  <c:v>65292.709180871396</c:v>
                </c:pt>
                <c:pt idx="65">
                  <c:v>44953.066337423239</c:v>
                </c:pt>
                <c:pt idx="66">
                  <c:v>29535.002142746198</c:v>
                </c:pt>
                <c:pt idx="67">
                  <c:v>18418.182748919244</c:v>
                </c:pt>
                <c:pt idx="68">
                  <c:v>10818.43218667797</c:v>
                </c:pt>
                <c:pt idx="69">
                  <c:v>5851.3328465441209</c:v>
                </c:pt>
                <c:pt idx="70">
                  <c:v>2630.7782820275711</c:v>
                </c:pt>
                <c:pt idx="71">
                  <c:v>924.81656215322209</c:v>
                </c:pt>
                <c:pt idx="72">
                  <c:v>197.6107288140488</c:v>
                </c:pt>
                <c:pt idx="73">
                  <c:v>18.84374927605052</c:v>
                </c:pt>
                <c:pt idx="74">
                  <c:v>5.1062603159495303</c:v>
                </c:pt>
                <c:pt idx="75">
                  <c:v>-190.43744649617497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10-4353-9DB7-7D59193364EA}"/>
            </c:ext>
          </c:extLst>
        </c:ser>
        <c:ser>
          <c:idx val="2"/>
          <c:order val="2"/>
          <c:tx>
            <c:v>CSM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IFRS17_CumRslt!$F$83:$CC$83</c:f>
              <c:numCache>
                <c:formatCode>#,##0_);\(#,##0\)</c:formatCode>
                <c:ptCount val="76"/>
                <c:pt idx="0">
                  <c:v>1353028.1132990103</c:v>
                </c:pt>
                <c:pt idx="1">
                  <c:v>6731885.6839786628</c:v>
                </c:pt>
                <c:pt idx="2">
                  <c:v>13238016.536502099</c:v>
                </c:pt>
                <c:pt idx="3">
                  <c:v>20364494.347898081</c:v>
                </c:pt>
                <c:pt idx="4">
                  <c:v>29376525.018912882</c:v>
                </c:pt>
                <c:pt idx="5">
                  <c:v>38638882.822492309</c:v>
                </c:pt>
                <c:pt idx="6">
                  <c:v>48467497.354636356</c:v>
                </c:pt>
                <c:pt idx="7">
                  <c:v>59173286.914679796</c:v>
                </c:pt>
                <c:pt idx="8">
                  <c:v>71174824.960470796</c:v>
                </c:pt>
                <c:pt idx="9">
                  <c:v>85049797.281005815</c:v>
                </c:pt>
                <c:pt idx="10">
                  <c:v>77904207.719304532</c:v>
                </c:pt>
                <c:pt idx="11">
                  <c:v>71142186.91876483</c:v>
                </c:pt>
                <c:pt idx="12">
                  <c:v>64740033.749943845</c:v>
                </c:pt>
                <c:pt idx="13">
                  <c:v>58809771.285189226</c:v>
                </c:pt>
                <c:pt idx="14">
                  <c:v>53379785.418914244</c:v>
                </c:pt>
                <c:pt idx="15">
                  <c:v>48384786.462523147</c:v>
                </c:pt>
                <c:pt idx="16">
                  <c:v>43806822.185973242</c:v>
                </c:pt>
                <c:pt idx="17">
                  <c:v>39628808.33258763</c:v>
                </c:pt>
                <c:pt idx="18">
                  <c:v>35836739.327478141</c:v>
                </c:pt>
                <c:pt idx="19">
                  <c:v>32421064.693224363</c:v>
                </c:pt>
                <c:pt idx="20">
                  <c:v>29273676.784760322</c:v>
                </c:pt>
                <c:pt idx="21">
                  <c:v>26385684.665261298</c:v>
                </c:pt>
                <c:pt idx="22">
                  <c:v>23743108.334679652</c:v>
                </c:pt>
                <c:pt idx="23">
                  <c:v>21331250.308115259</c:v>
                </c:pt>
                <c:pt idx="24">
                  <c:v>19139487.412164077</c:v>
                </c:pt>
                <c:pt idx="25">
                  <c:v>17154001.28682211</c:v>
                </c:pt>
                <c:pt idx="26">
                  <c:v>15362612.871985856</c:v>
                </c:pt>
                <c:pt idx="27">
                  <c:v>13755962.687613908</c:v>
                </c:pt>
                <c:pt idx="28">
                  <c:v>12326893.230068745</c:v>
                </c:pt>
                <c:pt idx="29">
                  <c:v>11071094.801551415</c:v>
                </c:pt>
                <c:pt idx="30">
                  <c:v>9925929.577125445</c:v>
                </c:pt>
                <c:pt idx="31">
                  <c:v>8881701.0809143241</c:v>
                </c:pt>
                <c:pt idx="32">
                  <c:v>7930597.3456331231</c:v>
                </c:pt>
                <c:pt idx="33">
                  <c:v>7065488.7690066202</c:v>
                </c:pt>
                <c:pt idx="34">
                  <c:v>6279802.9749189746</c:v>
                </c:pt>
                <c:pt idx="35">
                  <c:v>5567422.3318980504</c:v>
                </c:pt>
                <c:pt idx="36">
                  <c:v>4922128.8088431582</c:v>
                </c:pt>
                <c:pt idx="37">
                  <c:v>4338843.40231073</c:v>
                </c:pt>
                <c:pt idx="38">
                  <c:v>3812723.104159879</c:v>
                </c:pt>
                <c:pt idx="39">
                  <c:v>3339205.9631884387</c:v>
                </c:pt>
                <c:pt idx="40">
                  <c:v>2914030.80287001</c:v>
                </c:pt>
                <c:pt idx="41">
                  <c:v>2533210.0410634843</c:v>
                </c:pt>
                <c:pt idx="42">
                  <c:v>2193216.4621546366</c:v>
                </c:pt>
                <c:pt idx="43">
                  <c:v>1890759.8870147932</c:v>
                </c:pt>
                <c:pt idx="44">
                  <c:v>1622746.396379756</c:v>
                </c:pt>
                <c:pt idx="45">
                  <c:v>1386251.810000496</c:v>
                </c:pt>
                <c:pt idx="46">
                  <c:v>1178352.1720813422</c:v>
                </c:pt>
                <c:pt idx="47">
                  <c:v>996457.78446991555</c:v>
                </c:pt>
                <c:pt idx="48">
                  <c:v>838083.71193341783</c:v>
                </c:pt>
                <c:pt idx="49">
                  <c:v>700875.4341444734</c:v>
                </c:pt>
                <c:pt idx="50">
                  <c:v>582626.33165072731</c:v>
                </c:pt>
                <c:pt idx="51">
                  <c:v>481282.13506246445</c:v>
                </c:pt>
                <c:pt idx="52">
                  <c:v>394945.02400894859</c:v>
                </c:pt>
                <c:pt idx="53">
                  <c:v>321861.81936585181</c:v>
                </c:pt>
                <c:pt idx="54" formatCode="#,##0.0000;\-#,##0.0000">
                  <c:v>260420.4014317687</c:v>
                </c:pt>
                <c:pt idx="55" formatCode="#,##0.0000;\-#,##0.0000">
                  <c:v>209147.0379627221</c:v>
                </c:pt>
                <c:pt idx="56">
                  <c:v>166658.98909471047</c:v>
                </c:pt>
                <c:pt idx="57">
                  <c:v>131744.82668329988</c:v>
                </c:pt>
                <c:pt idx="58">
                  <c:v>103295.39043721891</c:v>
                </c:pt>
                <c:pt idx="59">
                  <c:v>80308.975563711429</c:v>
                </c:pt>
                <c:pt idx="60">
                  <c:v>61894.055292797086</c:v>
                </c:pt>
                <c:pt idx="61">
                  <c:v>47256.140395074566</c:v>
                </c:pt>
                <c:pt idx="62">
                  <c:v>35724.292829280828</c:v>
                </c:pt>
                <c:pt idx="63">
                  <c:v>26720.66428740184</c:v>
                </c:pt>
                <c:pt idx="64">
                  <c:v>19755.921837825561</c:v>
                </c:pt>
                <c:pt idx="65">
                  <c:v>14422.613901077486</c:v>
                </c:pt>
                <c:pt idx="66">
                  <c:v>10372.15070054623</c:v>
                </c:pt>
                <c:pt idx="67">
                  <c:v>7337.6610495618652</c:v>
                </c:pt>
                <c:pt idx="68">
                  <c:v>5100.2804632494071</c:v>
                </c:pt>
                <c:pt idx="69">
                  <c:v>3481.0788687521476</c:v>
                </c:pt>
                <c:pt idx="70">
                  <c:v>2334.7414768577792</c:v>
                </c:pt>
                <c:pt idx="71">
                  <c:v>1530.8070194162094</c:v>
                </c:pt>
                <c:pt idx="72">
                  <c:v>981.32500513762443</c:v>
                </c:pt>
                <c:pt idx="73">
                  <c:v>615.76588178812631</c:v>
                </c:pt>
                <c:pt idx="74">
                  <c:v>379.32084102616568</c:v>
                </c:pt>
                <c:pt idx="75">
                  <c:v>230.88591855024109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10-4353-9DB7-7D59193364EA}"/>
            </c:ext>
          </c:extLst>
        </c:ser>
        <c:ser>
          <c:idx val="3"/>
          <c:order val="3"/>
          <c:tx>
            <c:v>Total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IFRS17_CumRslt!$F$92:$CC$92</c:f>
              <c:numCache>
                <c:formatCode>#,##0_);\(#,##0\)</c:formatCode>
                <c:ptCount val="76"/>
                <c:pt idx="0">
                  <c:v>381448.07576498605</c:v>
                </c:pt>
                <c:pt idx="1">
                  <c:v>1907579.5855443666</c:v>
                </c:pt>
                <c:pt idx="2">
                  <c:v>3909381.6327283261</c:v>
                </c:pt>
                <c:pt idx="3">
                  <c:v>6652763.9560603015</c:v>
                </c:pt>
                <c:pt idx="4">
                  <c:v>10591668.204921721</c:v>
                </c:pt>
                <c:pt idx="5">
                  <c:v>15087272.66882018</c:v>
                </c:pt>
                <c:pt idx="6">
                  <c:v>20721544.639999848</c:v>
                </c:pt>
                <c:pt idx="7">
                  <c:v>27745519.4182189</c:v>
                </c:pt>
                <c:pt idx="8">
                  <c:v>36201581.598246843</c:v>
                </c:pt>
                <c:pt idx="9">
                  <c:v>46449908.989095591</c:v>
                </c:pt>
                <c:pt idx="10">
                  <c:v>51965850.993126906</c:v>
                </c:pt>
                <c:pt idx="11">
                  <c:v>58955495.112072252</c:v>
                </c:pt>
                <c:pt idx="12">
                  <c:v>65555227.939102046</c:v>
                </c:pt>
                <c:pt idx="13">
                  <c:v>70903737.500568062</c:v>
                </c:pt>
                <c:pt idx="14">
                  <c:v>77439641.988041773</c:v>
                </c:pt>
                <c:pt idx="15">
                  <c:v>82804502.252033517</c:v>
                </c:pt>
                <c:pt idx="16">
                  <c:v>86880318.582982093</c:v>
                </c:pt>
                <c:pt idx="17">
                  <c:v>89738727.63110055</c:v>
                </c:pt>
                <c:pt idx="18">
                  <c:v>91097311.126416489</c:v>
                </c:pt>
                <c:pt idx="19">
                  <c:v>92627954.044727281</c:v>
                </c:pt>
                <c:pt idx="20">
                  <c:v>92848790.952973709</c:v>
                </c:pt>
                <c:pt idx="21">
                  <c:v>92037054.961113289</c:v>
                </c:pt>
                <c:pt idx="22">
                  <c:v>90338505.804002315</c:v>
                </c:pt>
                <c:pt idx="23">
                  <c:v>87848321.119072855</c:v>
                </c:pt>
                <c:pt idx="24">
                  <c:v>85646782.635723323</c:v>
                </c:pt>
                <c:pt idx="25">
                  <c:v>83039124.395825312</c:v>
                </c:pt>
                <c:pt idx="26">
                  <c:v>80179858.77360791</c:v>
                </c:pt>
                <c:pt idx="27">
                  <c:v>77149096.293136775</c:v>
                </c:pt>
                <c:pt idx="28">
                  <c:v>73967379.327278733</c:v>
                </c:pt>
                <c:pt idx="29">
                  <c:v>71189658.114321858</c:v>
                </c:pt>
                <c:pt idx="30">
                  <c:v>68293976.642317578</c:v>
                </c:pt>
                <c:pt idx="31">
                  <c:v>65295193.64169886</c:v>
                </c:pt>
                <c:pt idx="32">
                  <c:v>62179393.242327474</c:v>
                </c:pt>
                <c:pt idx="33">
                  <c:v>58928614.277285099</c:v>
                </c:pt>
                <c:pt idx="34">
                  <c:v>55818517.152830049</c:v>
                </c:pt>
                <c:pt idx="35">
                  <c:v>52679028.240423135</c:v>
                </c:pt>
                <c:pt idx="36">
                  <c:v>49478426.970152557</c:v>
                </c:pt>
                <c:pt idx="37">
                  <c:v>46239175.749633633</c:v>
                </c:pt>
                <c:pt idx="38">
                  <c:v>42966920.887145273</c:v>
                </c:pt>
                <c:pt idx="39">
                  <c:v>39819178.933837213</c:v>
                </c:pt>
                <c:pt idx="40">
                  <c:v>36684578.770128228</c:v>
                </c:pt>
                <c:pt idx="41">
                  <c:v>33591542.979442805</c:v>
                </c:pt>
                <c:pt idx="42">
                  <c:v>30566141.805899311</c:v>
                </c:pt>
                <c:pt idx="43">
                  <c:v>27629894.947993901</c:v>
                </c:pt>
                <c:pt idx="44">
                  <c:v>24882081.694915131</c:v>
                </c:pt>
                <c:pt idx="45">
                  <c:v>22293692.297766104</c:v>
                </c:pt>
                <c:pt idx="46">
                  <c:v>19864016.631307881</c:v>
                </c:pt>
                <c:pt idx="47">
                  <c:v>17606762.80336611</c:v>
                </c:pt>
                <c:pt idx="48">
                  <c:v>15525215.119537432</c:v>
                </c:pt>
                <c:pt idx="49">
                  <c:v>13651647.594859825</c:v>
                </c:pt>
                <c:pt idx="50">
                  <c:v>11952109.337893808</c:v>
                </c:pt>
                <c:pt idx="51">
                  <c:v>10413292.425764501</c:v>
                </c:pt>
                <c:pt idx="52">
                  <c:v>9023418.2854065467</c:v>
                </c:pt>
                <c:pt idx="53">
                  <c:v>7771140.7756044501</c:v>
                </c:pt>
                <c:pt idx="54">
                  <c:v>6660636.9733110731</c:v>
                </c:pt>
                <c:pt idx="55">
                  <c:v>5680794.7237520441</c:v>
                </c:pt>
                <c:pt idx="56">
                  <c:v>4810813.5227610087</c:v>
                </c:pt>
                <c:pt idx="57">
                  <c:v>4043604.5003957204</c:v>
                </c:pt>
                <c:pt idx="58">
                  <c:v>3370154.6828762023</c:v>
                </c:pt>
                <c:pt idx="59">
                  <c:v>2786500.6558226771</c:v>
                </c:pt>
                <c:pt idx="60">
                  <c:v>2280670.7476328388</c:v>
                </c:pt>
                <c:pt idx="61">
                  <c:v>1844878.8567762412</c:v>
                </c:pt>
                <c:pt idx="62">
                  <c:v>1473220.6814869053</c:v>
                </c:pt>
                <c:pt idx="63">
                  <c:v>1159559.85757931</c:v>
                </c:pt>
                <c:pt idx="64">
                  <c:v>899589.87937303563</c:v>
                </c:pt>
                <c:pt idx="65">
                  <c:v>687499.28307365254</c:v>
                </c:pt>
                <c:pt idx="66">
                  <c:v>515905.97837952932</c:v>
                </c:pt>
                <c:pt idx="67">
                  <c:v>380163.05810471484</c:v>
                </c:pt>
                <c:pt idx="68">
                  <c:v>275202.75829610019</c:v>
                </c:pt>
                <c:pt idx="69">
                  <c:v>196227.73662180878</c:v>
                </c:pt>
                <c:pt idx="70">
                  <c:v>138871.41414891201</c:v>
                </c:pt>
                <c:pt idx="71">
                  <c:v>97167.105060759306</c:v>
                </c:pt>
                <c:pt idx="72">
                  <c:v>67226.718236548753</c:v>
                </c:pt>
                <c:pt idx="73">
                  <c:v>45915.995724918219</c:v>
                </c:pt>
                <c:pt idx="74">
                  <c:v>30780.630641329397</c:v>
                </c:pt>
                <c:pt idx="75">
                  <c:v>21196.435075050646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10-4353-9DB7-7D5919336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982232"/>
        <c:axId val="696982560"/>
      </c:lineChart>
      <c:catAx>
        <c:axId val="696982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982560"/>
        <c:crosses val="autoZero"/>
        <c:auto val="1"/>
        <c:lblAlgn val="ctr"/>
        <c:lblOffset val="100"/>
        <c:noMultiLvlLbl val="0"/>
      </c:catAx>
      <c:valAx>
        <c:axId val="69698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982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Sources of Profits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CSM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IFRS17_CumRslt!$F$102:$CC$102</c:f>
              <c:numCache>
                <c:formatCode>#,##0_);\(#,##0\)</c:formatCode>
                <c:ptCount val="76"/>
                <c:pt idx="0">
                  <c:v>347586.08640060836</c:v>
                </c:pt>
                <c:pt idx="1">
                  <c:v>1178383.4511625166</c:v>
                </c:pt>
                <c:pt idx="2">
                  <c:v>2246348.0160384448</c:v>
                </c:pt>
                <c:pt idx="3">
                  <c:v>3405579.666952604</c:v>
                </c:pt>
                <c:pt idx="4">
                  <c:v>4822095.9106647791</c:v>
                </c:pt>
                <c:pt idx="5">
                  <c:v>6365658.290905783</c:v>
                </c:pt>
                <c:pt idx="6">
                  <c:v>7961260.5130675621</c:v>
                </c:pt>
                <c:pt idx="7">
                  <c:v>9703200.7640457936</c:v>
                </c:pt>
                <c:pt idx="8">
                  <c:v>11661174.126191678</c:v>
                </c:pt>
                <c:pt idx="9">
                  <c:v>13924152.117315404</c:v>
                </c:pt>
                <c:pt idx="10">
                  <c:v>13567690.185958536</c:v>
                </c:pt>
                <c:pt idx="11">
                  <c:v>12033398.974529942</c:v>
                </c:pt>
                <c:pt idx="12">
                  <c:v>10988821.265607344</c:v>
                </c:pt>
                <c:pt idx="13">
                  <c:v>10034568.879783919</c:v>
                </c:pt>
                <c:pt idx="14">
                  <c:v>9138849.721672371</c:v>
                </c:pt>
                <c:pt idx="15">
                  <c:v>8356283.4352609282</c:v>
                </c:pt>
                <c:pt idx="16">
                  <c:v>7623561.222377914</c:v>
                </c:pt>
                <c:pt idx="17">
                  <c:v>6935422.7330628643</c:v>
                </c:pt>
                <c:pt idx="18">
                  <c:v>6286734.8729541162</c:v>
                </c:pt>
                <c:pt idx="19">
                  <c:v>5671905.1880629444</c:v>
                </c:pt>
                <c:pt idx="20">
                  <c:v>5185273.811487725</c:v>
                </c:pt>
                <c:pt idx="21">
                  <c:v>4728196.0100078937</c:v>
                </c:pt>
                <c:pt idx="22">
                  <c:v>4301468.352818788</c:v>
                </c:pt>
                <c:pt idx="23">
                  <c:v>3904841.3173251548</c:v>
                </c:pt>
                <c:pt idx="24">
                  <c:v>3533306.7983736903</c:v>
                </c:pt>
                <c:pt idx="25">
                  <c:v>3189383.3233488854</c:v>
                </c:pt>
                <c:pt idx="26">
                  <c:v>2870533.9527914785</c:v>
                </c:pt>
                <c:pt idx="27">
                  <c:v>2573253.3786502928</c:v>
                </c:pt>
                <c:pt idx="28">
                  <c:v>2294690.7921419563</c:v>
                </c:pt>
                <c:pt idx="29">
                  <c:v>2031549.7027709645</c:v>
                </c:pt>
                <c:pt idx="30">
                  <c:v>1841885.143986</c:v>
                </c:pt>
                <c:pt idx="31">
                  <c:v>1668875.2534219963</c:v>
                </c:pt>
                <c:pt idx="32">
                  <c:v>1510038.7647348961</c:v>
                </c:pt>
                <c:pt idx="33">
                  <c:v>1364188.0559165485</c:v>
                </c:pt>
                <c:pt idx="34">
                  <c:v>1230316.5614294729</c:v>
                </c:pt>
                <c:pt idx="35">
                  <c:v>1107556.1476960427</c:v>
                </c:pt>
                <c:pt idx="36">
                  <c:v>995614.12586119981</c:v>
                </c:pt>
                <c:pt idx="37">
                  <c:v>892983.78738642775</c:v>
                </c:pt>
                <c:pt idx="38">
                  <c:v>799095.3102282458</c:v>
                </c:pt>
                <c:pt idx="39">
                  <c:v>713365.55813360016</c:v>
                </c:pt>
                <c:pt idx="40">
                  <c:v>635208.7590872806</c:v>
                </c:pt>
                <c:pt idx="41">
                  <c:v>564084.56864995218</c:v>
                </c:pt>
                <c:pt idx="42">
                  <c:v>499282.14964228478</c:v>
                </c:pt>
                <c:pt idx="43">
                  <c:v>440342.1540264241</c:v>
                </c:pt>
                <c:pt idx="44">
                  <c:v>386860.96774211369</c:v>
                </c:pt>
                <c:pt idx="45">
                  <c:v>338473.93905584235</c:v>
                </c:pt>
                <c:pt idx="46">
                  <c:v>294994.13137178414</c:v>
                </c:pt>
                <c:pt idx="47">
                  <c:v>255908.53362225913</c:v>
                </c:pt>
                <c:pt idx="48">
                  <c:v>220944.95241040803</c:v>
                </c:pt>
                <c:pt idx="49">
                  <c:v>189817.00211810385</c:v>
                </c:pt>
                <c:pt idx="50">
                  <c:v>162228.9212331106</c:v>
                </c:pt>
                <c:pt idx="51">
                  <c:v>137888.97769673457</c:v>
                </c:pt>
                <c:pt idx="52">
                  <c:v>116513.13436446413</c:v>
                </c:pt>
                <c:pt idx="53">
                  <c:v>97835.635078176303</c:v>
                </c:pt>
                <c:pt idx="54">
                  <c:v>81604.847111018535</c:v>
                </c:pt>
                <c:pt idx="55">
                  <c:v>67580.667026611525</c:v>
                </c:pt>
                <c:pt idx="56">
                  <c:v>55578.335080581477</c:v>
                </c:pt>
                <c:pt idx="57">
                  <c:v>45341.17553883334</c:v>
                </c:pt>
                <c:pt idx="58">
                  <c:v>36688.775525071396</c:v>
                </c:pt>
                <c:pt idx="59">
                  <c:v>29443.735542296628</c:v>
                </c:pt>
                <c:pt idx="60">
                  <c:v>23432.854942013524</c:v>
                </c:pt>
                <c:pt idx="61">
                  <c:v>18502.340800051843</c:v>
                </c:pt>
                <c:pt idx="62">
                  <c:v>14480.793556667591</c:v>
                </c:pt>
                <c:pt idx="63">
                  <c:v>11231.563476591769</c:v>
                </c:pt>
                <c:pt idx="64">
                  <c:v>8629.9896349617575</c:v>
                </c:pt>
                <c:pt idx="65">
                  <c:v>6563.5574994373665</c:v>
                </c:pt>
                <c:pt idx="66">
                  <c:v>4947.6783980368227</c:v>
                </c:pt>
                <c:pt idx="67">
                  <c:v>3679.3232634604096</c:v>
                </c:pt>
                <c:pt idx="68">
                  <c:v>2693.3108470334637</c:v>
                </c:pt>
                <c:pt idx="69">
                  <c:v>1935.9622797994657</c:v>
                </c:pt>
                <c:pt idx="70">
                  <c:v>1362.44785678379</c:v>
                </c:pt>
                <c:pt idx="71">
                  <c:v>948.68711708691137</c:v>
                </c:pt>
                <c:pt idx="72">
                  <c:v>644.39417793284338</c:v>
                </c:pt>
                <c:pt idx="73">
                  <c:v>426.40353155704179</c:v>
                </c:pt>
                <c:pt idx="74">
                  <c:v>274.62352901927773</c:v>
                </c:pt>
                <c:pt idx="75">
                  <c:v>171.95227747715859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E-4048-B425-8C52823CF2AB}"/>
            </c:ext>
          </c:extLst>
        </c:ser>
        <c:ser>
          <c:idx val="1"/>
          <c:order val="1"/>
          <c:tx>
            <c:v>RA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IFRS17_CumRslt!$F$103:$CC$103</c:f>
              <c:numCache>
                <c:formatCode>#,##0_);\(#,##0\)</c:formatCode>
                <c:ptCount val="76"/>
                <c:pt idx="0">
                  <c:v>70518.652716854631</c:v>
                </c:pt>
                <c:pt idx="1">
                  <c:v>239347.67000852805</c:v>
                </c:pt>
                <c:pt idx="2">
                  <c:v>450024.06035067962</c:v>
                </c:pt>
                <c:pt idx="3">
                  <c:v>669863.28331368743</c:v>
                </c:pt>
                <c:pt idx="4">
                  <c:v>932256.79523685796</c:v>
                </c:pt>
                <c:pt idx="5">
                  <c:v>1218231.1095154854</c:v>
                </c:pt>
                <c:pt idx="6">
                  <c:v>1511675.2520943063</c:v>
                </c:pt>
                <c:pt idx="7">
                  <c:v>1831714.2856213376</c:v>
                </c:pt>
                <c:pt idx="8">
                  <c:v>2190984.9847157779</c:v>
                </c:pt>
                <c:pt idx="9">
                  <c:v>2608186.9861926562</c:v>
                </c:pt>
                <c:pt idx="10">
                  <c:v>2488843.3948149583</c:v>
                </c:pt>
                <c:pt idx="11">
                  <c:v>2119702.3805540469</c:v>
                </c:pt>
                <c:pt idx="12">
                  <c:v>1894357.2352198851</c:v>
                </c:pt>
                <c:pt idx="13">
                  <c:v>1707358.8640511287</c:v>
                </c:pt>
                <c:pt idx="14">
                  <c:v>1567911.5317366398</c:v>
                </c:pt>
                <c:pt idx="15">
                  <c:v>1414972.4047360306</c:v>
                </c:pt>
                <c:pt idx="16">
                  <c:v>1267998.0283096894</c:v>
                </c:pt>
                <c:pt idx="17">
                  <c:v>1135011.2594523949</c:v>
                </c:pt>
                <c:pt idx="18">
                  <c:v>1011624.4730301657</c:v>
                </c:pt>
                <c:pt idx="19">
                  <c:v>921343.24788080738</c:v>
                </c:pt>
                <c:pt idx="20">
                  <c:v>835470.42161870503</c:v>
                </c:pt>
                <c:pt idx="21">
                  <c:v>777128.86581759725</c:v>
                </c:pt>
                <c:pt idx="22">
                  <c:v>735112.85535878839</c:v>
                </c:pt>
                <c:pt idx="23">
                  <c:v>702750.19794686825</c:v>
                </c:pt>
                <c:pt idx="24">
                  <c:v>649663.57397667645</c:v>
                </c:pt>
                <c:pt idx="25">
                  <c:v>626457.00228986342</c:v>
                </c:pt>
                <c:pt idx="26">
                  <c:v>615612.4312470255</c:v>
                </c:pt>
                <c:pt idx="27">
                  <c:v>607251.8110437023</c:v>
                </c:pt>
                <c:pt idx="28">
                  <c:v>608059.47004211682</c:v>
                </c:pt>
                <c:pt idx="29">
                  <c:v>584696.4290901632</c:v>
                </c:pt>
                <c:pt idx="30">
                  <c:v>590065.88700234855</c:v>
                </c:pt>
                <c:pt idx="31">
                  <c:v>602674.68447004701</c:v>
                </c:pt>
                <c:pt idx="32">
                  <c:v>614502.90557292139</c:v>
                </c:pt>
                <c:pt idx="33">
                  <c:v>626338.41642301052</c:v>
                </c:pt>
                <c:pt idx="34">
                  <c:v>612863.27352594701</c:v>
                </c:pt>
                <c:pt idx="35">
                  <c:v>619281.06964471494</c:v>
                </c:pt>
                <c:pt idx="36">
                  <c:v>621634.45448026364</c:v>
                </c:pt>
                <c:pt idx="37">
                  <c:v>618978.29060487647</c:v>
                </c:pt>
                <c:pt idx="38">
                  <c:v>614559.98117048433</c:v>
                </c:pt>
                <c:pt idx="39">
                  <c:v>592764.01718536264</c:v>
                </c:pt>
                <c:pt idx="40">
                  <c:v>581387.48484423698</c:v>
                </c:pt>
                <c:pt idx="41">
                  <c:v>567073.81746091018</c:v>
                </c:pt>
                <c:pt idx="42">
                  <c:v>547021.22884927446</c:v>
                </c:pt>
                <c:pt idx="43">
                  <c:v>523043.25809056713</c:v>
                </c:pt>
                <c:pt idx="44">
                  <c:v>486846.03249582113</c:v>
                </c:pt>
                <c:pt idx="45">
                  <c:v>455428.88501824136</c:v>
                </c:pt>
                <c:pt idx="46">
                  <c:v>422488.96888443147</c:v>
                </c:pt>
                <c:pt idx="47">
                  <c:v>388532.30816957261</c:v>
                </c:pt>
                <c:pt idx="48">
                  <c:v>354900.66976931831</c:v>
                </c:pt>
                <c:pt idx="49">
                  <c:v>318063.53062238428</c:v>
                </c:pt>
                <c:pt idx="50">
                  <c:v>286012.31650263543</c:v>
                </c:pt>
                <c:pt idx="51">
                  <c:v>256781.34068881726</c:v>
                </c:pt>
                <c:pt idx="52">
                  <c:v>229300.16482960299</c:v>
                </c:pt>
                <c:pt idx="53">
                  <c:v>203578.13424954249</c:v>
                </c:pt>
                <c:pt idx="54">
                  <c:v>177860.1069429031</c:v>
                </c:pt>
                <c:pt idx="55">
                  <c:v>155122.76453290641</c:v>
                </c:pt>
                <c:pt idx="56">
                  <c:v>134040.42678651091</c:v>
                </c:pt>
                <c:pt idx="57">
                  <c:v>114955.2568889883</c:v>
                </c:pt>
                <c:pt idx="58">
                  <c:v>98284.384669218896</c:v>
                </c:pt>
                <c:pt idx="59">
                  <c:v>83543.280517866879</c:v>
                </c:pt>
                <c:pt idx="60">
                  <c:v>70719.417865692711</c:v>
                </c:pt>
                <c:pt idx="61">
                  <c:v>58801.254166899562</c:v>
                </c:pt>
                <c:pt idx="62">
                  <c:v>48092.37442937844</c:v>
                </c:pt>
                <c:pt idx="63">
                  <c:v>38779.684825866083</c:v>
                </c:pt>
                <c:pt idx="64">
                  <c:v>30829.293620319204</c:v>
                </c:pt>
                <c:pt idx="65">
                  <c:v>24366.016885661629</c:v>
                </c:pt>
                <c:pt idx="66">
                  <c:v>18203.041410583544</c:v>
                </c:pt>
                <c:pt idx="67">
                  <c:v>12948.439128848779</c:v>
                </c:pt>
                <c:pt idx="68">
                  <c:v>8743.4939234209378</c:v>
                </c:pt>
                <c:pt idx="69">
                  <c:v>5639.7435600644048</c:v>
                </c:pt>
                <c:pt idx="70">
                  <c:v>3581.1799904058298</c:v>
                </c:pt>
                <c:pt idx="71">
                  <c:v>1870.6313141281616</c:v>
                </c:pt>
                <c:pt idx="72">
                  <c:v>782.48485371069467</c:v>
                </c:pt>
                <c:pt idx="73">
                  <c:v>188.19654455665963</c:v>
                </c:pt>
                <c:pt idx="74">
                  <c:v>12.724597833516976</c:v>
                </c:pt>
                <c:pt idx="75">
                  <c:v>192.65114524904317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4E-4048-B425-8C52823CF2AB}"/>
            </c:ext>
          </c:extLst>
        </c:ser>
        <c:ser>
          <c:idx val="2"/>
          <c:order val="2"/>
          <c:tx>
            <c:v>Expenses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IFRS17_CumRslt!$F$116:$CC$116</c:f>
              <c:numCache>
                <c:formatCode>#,##0_);\(#,##0\)</c:formatCode>
                <c:ptCount val="76"/>
                <c:pt idx="0" formatCode="#,##0.00_);\(#,##0.00\)">
                  <c:v>-10752.069597513875</c:v>
                </c:pt>
                <c:pt idx="1">
                  <c:v>-35036.344967600227</c:v>
                </c:pt>
                <c:pt idx="2">
                  <c:v>-66333.338492917275</c:v>
                </c:pt>
                <c:pt idx="3">
                  <c:v>-101456.31563235018</c:v>
                </c:pt>
                <c:pt idx="4">
                  <c:v>-145751.26265226561</c:v>
                </c:pt>
                <c:pt idx="5">
                  <c:v>-193910.50278270018</c:v>
                </c:pt>
                <c:pt idx="6">
                  <c:v>-244978.90902387057</c:v>
                </c:pt>
                <c:pt idx="7">
                  <c:v>-301727.11293908587</c:v>
                </c:pt>
                <c:pt idx="8">
                  <c:v>-366307.84258660168</c:v>
                </c:pt>
                <c:pt idx="9">
                  <c:v>-441190.4818095548</c:v>
                </c:pt>
                <c:pt idx="10">
                  <c:v>-435207.78351650317</c:v>
                </c:pt>
                <c:pt idx="11">
                  <c:v>-405273.32718753902</c:v>
                </c:pt>
                <c:pt idx="12">
                  <c:v>-383893.28436211689</c:v>
                </c:pt>
                <c:pt idx="13">
                  <c:v>-361854.2467560434</c:v>
                </c:pt>
                <c:pt idx="14">
                  <c:v>-338353.17854117189</c:v>
                </c:pt>
                <c:pt idx="15">
                  <c:v>-320500.46827662364</c:v>
                </c:pt>
                <c:pt idx="16">
                  <c:v>-302436.14453616075</c:v>
                </c:pt>
                <c:pt idx="17">
                  <c:v>-283883.88172285567</c:v>
                </c:pt>
                <c:pt idx="18">
                  <c:v>-264598.73235043918</c:v>
                </c:pt>
                <c:pt idx="19">
                  <c:v>-244159.76920420196</c:v>
                </c:pt>
                <c:pt idx="20">
                  <c:v>-233123.03209137911</c:v>
                </c:pt>
                <c:pt idx="21">
                  <c:v>-221123.23628241927</c:v>
                </c:pt>
                <c:pt idx="22">
                  <c:v>-208685.73867162302</c:v>
                </c:pt>
                <c:pt idx="23">
                  <c:v>-196042.58130140573</c:v>
                </c:pt>
                <c:pt idx="24">
                  <c:v>-182646.59041032995</c:v>
                </c:pt>
                <c:pt idx="25">
                  <c:v>-169185.14702983914</c:v>
                </c:pt>
                <c:pt idx="26">
                  <c:v>-155658.29000761246</c:v>
                </c:pt>
                <c:pt idx="27">
                  <c:v>-141773.88852301621</c:v>
                </c:pt>
                <c:pt idx="28">
                  <c:v>-127330.22664876036</c:v>
                </c:pt>
                <c:pt idx="29">
                  <c:v>-112031.32580789935</c:v>
                </c:pt>
                <c:pt idx="30">
                  <c:v>-105845.5490874769</c:v>
                </c:pt>
                <c:pt idx="31">
                  <c:v>-99967.523942884596</c:v>
                </c:pt>
                <c:pt idx="32">
                  <c:v>-94303.077276896089</c:v>
                </c:pt>
                <c:pt idx="33">
                  <c:v>-88826.168314902156</c:v>
                </c:pt>
                <c:pt idx="34">
                  <c:v>-83518.571274447677</c:v>
                </c:pt>
                <c:pt idx="35">
                  <c:v>-78367.193610256698</c:v>
                </c:pt>
                <c:pt idx="36">
                  <c:v>-73464.173344846437</c:v>
                </c:pt>
                <c:pt idx="37">
                  <c:v>-68690.725416126224</c:v>
                </c:pt>
                <c:pt idx="38">
                  <c:v>-64051.176273602614</c:v>
                </c:pt>
                <c:pt idx="39">
                  <c:v>-59546.32810995137</c:v>
                </c:pt>
                <c:pt idx="40">
                  <c:v>-55174.64778180053</c:v>
                </c:pt>
                <c:pt idx="41">
                  <c:v>-50961.407836014478</c:v>
                </c:pt>
                <c:pt idx="42">
                  <c:v>-46893.826069658782</c:v>
                </c:pt>
                <c:pt idx="43">
                  <c:v>-42985.804104531737</c:v>
                </c:pt>
                <c:pt idx="44">
                  <c:v>-39252.527704377273</c:v>
                </c:pt>
                <c:pt idx="45">
                  <c:v>-35708.674291484123</c:v>
                </c:pt>
                <c:pt idx="46">
                  <c:v>-32386.163439991982</c:v>
                </c:pt>
                <c:pt idx="47">
                  <c:v>-29270.059252209307</c:v>
                </c:pt>
                <c:pt idx="48">
                  <c:v>-26369.237414280709</c:v>
                </c:pt>
                <c:pt idx="49">
                  <c:v>-23685.221213645673</c:v>
                </c:pt>
                <c:pt idx="50">
                  <c:v>-21212.416408359648</c:v>
                </c:pt>
                <c:pt idx="51">
                  <c:v>-18942.630127292814</c:v>
                </c:pt>
                <c:pt idx="52">
                  <c:v>-16858.816820652661</c:v>
                </c:pt>
                <c:pt idx="53">
                  <c:v>-14946.254998271965</c:v>
                </c:pt>
                <c:pt idx="54">
                  <c:v>-13192.794387066986</c:v>
                </c:pt>
                <c:pt idx="55">
                  <c:v>-11587.997449926532</c:v>
                </c:pt>
                <c:pt idx="56">
                  <c:v>-10138.820191791468</c:v>
                </c:pt>
                <c:pt idx="57">
                  <c:v>-8815.5394177099042</c:v>
                </c:pt>
                <c:pt idx="58">
                  <c:v>-7613.2412669617324</c:v>
                </c:pt>
                <c:pt idx="59">
                  <c:v>-6525.193188818258</c:v>
                </c:pt>
                <c:pt idx="60">
                  <c:v>-5543.5849187659742</c:v>
                </c:pt>
                <c:pt idx="61">
                  <c:v>-4662.2032645445915</c:v>
                </c:pt>
                <c:pt idx="62">
                  <c:v>-3875.4625358390085</c:v>
                </c:pt>
                <c:pt idx="63">
                  <c:v>-3180.2098361791559</c:v>
                </c:pt>
                <c:pt idx="64">
                  <c:v>-2573.2264037646864</c:v>
                </c:pt>
                <c:pt idx="65">
                  <c:v>-2050.6983091369989</c:v>
                </c:pt>
                <c:pt idx="66">
                  <c:v>-1611.7798100935536</c:v>
                </c:pt>
                <c:pt idx="67">
                  <c:v>-1245.8811265277543</c:v>
                </c:pt>
                <c:pt idx="68">
                  <c:v>-947.97681856910629</c:v>
                </c:pt>
                <c:pt idx="69">
                  <c:v>-711.35886517944448</c:v>
                </c:pt>
                <c:pt idx="70">
                  <c:v>-527.82230189129518</c:v>
                </c:pt>
                <c:pt idx="71">
                  <c:v>-390.55180249849303</c:v>
                </c:pt>
                <c:pt idx="72">
                  <c:v>-287.21017664386682</c:v>
                </c:pt>
                <c:pt idx="73">
                  <c:v>-209.59193025300428</c:v>
                </c:pt>
                <c:pt idx="74">
                  <c:v>-151.26567044695511</c:v>
                </c:pt>
                <c:pt idx="75">
                  <c:v>-107.27541727953194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4E-4048-B425-8C52823CF2AB}"/>
            </c:ext>
          </c:extLst>
        </c:ser>
        <c:ser>
          <c:idx val="3"/>
          <c:order val="3"/>
          <c:tx>
            <c:v>Investments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IFRS17_CumRslt!$F$120:$CC$120</c:f>
              <c:numCache>
                <c:formatCode>#,##0_);\(#,##0\)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-7.0851315135948646E-14</c:v>
                </c:pt>
                <c:pt idx="3">
                  <c:v>-1.7861632910420807E-13</c:v>
                </c:pt>
                <c:pt idx="4">
                  <c:v>-2.5487939533449629E-13</c:v>
                </c:pt>
                <c:pt idx="5">
                  <c:v>-3.0438245606559392E-13</c:v>
                </c:pt>
                <c:pt idx="6">
                  <c:v>-3.8375099971710663E-13</c:v>
                </c:pt>
                <c:pt idx="7">
                  <c:v>-4.4225461694476798E-13</c:v>
                </c:pt>
                <c:pt idx="8">
                  <c:v>-4.9053032906269871E-13</c:v>
                </c:pt>
                <c:pt idx="9">
                  <c:v>-5.5312510833425209E-13</c:v>
                </c:pt>
                <c:pt idx="10">
                  <c:v>-6.3372100059893139E-13</c:v>
                </c:pt>
                <c:pt idx="11">
                  <c:v>-7.3886386512696624E-13</c:v>
                </c:pt>
                <c:pt idx="12">
                  <c:v>-2.5897055737838858E-13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4E-4048-B425-8C52823CF2AB}"/>
            </c:ext>
          </c:extLst>
        </c:ser>
        <c:ser>
          <c:idx val="4"/>
          <c:order val="4"/>
          <c:tx>
            <c:v>Total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IFRS17_CumRslt!$F$122:$CC$122</c:f>
              <c:numCache>
                <c:formatCode>#,##0_);\(#,##0\)</c:formatCode>
                <c:ptCount val="76"/>
                <c:pt idx="0">
                  <c:v>356989.28543283069</c:v>
                </c:pt>
                <c:pt idx="1">
                  <c:v>1280704.9731141936</c:v>
                </c:pt>
                <c:pt idx="2">
                  <c:v>2499491.7899419675</c:v>
                </c:pt>
                <c:pt idx="3">
                  <c:v>3822458.927187054</c:v>
                </c:pt>
                <c:pt idx="4">
                  <c:v>5411032.6246936247</c:v>
                </c:pt>
                <c:pt idx="5">
                  <c:v>7173760.5150893591</c:v>
                </c:pt>
                <c:pt idx="6">
                  <c:v>8986678.1219725776</c:v>
                </c:pt>
                <c:pt idx="7">
                  <c:v>10959855.264448846</c:v>
                </c:pt>
                <c:pt idx="8">
                  <c:v>13171139.875931147</c:v>
                </c:pt>
                <c:pt idx="9">
                  <c:v>15722236.933952827</c:v>
                </c:pt>
                <c:pt idx="10">
                  <c:v>15621325.797256989</c:v>
                </c:pt>
                <c:pt idx="11">
                  <c:v>13747828.027896456</c:v>
                </c:pt>
                <c:pt idx="12">
                  <c:v>12499285.216465116</c:v>
                </c:pt>
                <c:pt idx="13">
                  <c:v>11380073.497079</c:v>
                </c:pt>
                <c:pt idx="14">
                  <c:v>10368408.074867846</c:v>
                </c:pt>
                <c:pt idx="15">
                  <c:v>9450755.3717203308</c:v>
                </c:pt>
                <c:pt idx="16">
                  <c:v>8589123.1061514504</c:v>
                </c:pt>
                <c:pt idx="17">
                  <c:v>7786550.1107924059</c:v>
                </c:pt>
                <c:pt idx="18">
                  <c:v>7033760.6136338431</c:v>
                </c:pt>
                <c:pt idx="19">
                  <c:v>6349088.6667395514</c:v>
                </c:pt>
                <c:pt idx="20">
                  <c:v>5787621.2010150468</c:v>
                </c:pt>
                <c:pt idx="21">
                  <c:v>5284201.6395430751</c:v>
                </c:pt>
                <c:pt idx="22">
                  <c:v>4827895.4695059592</c:v>
                </c:pt>
                <c:pt idx="23">
                  <c:v>4411548.9339706143</c:v>
                </c:pt>
                <c:pt idx="24">
                  <c:v>4000323.7819400337</c:v>
                </c:pt>
                <c:pt idx="25">
                  <c:v>3646655.1786089092</c:v>
                </c:pt>
                <c:pt idx="26">
                  <c:v>3330488.0940308953</c:v>
                </c:pt>
                <c:pt idx="27">
                  <c:v>3038731.3011709764</c:v>
                </c:pt>
                <c:pt idx="28">
                  <c:v>2775420.0355353127</c:v>
                </c:pt>
                <c:pt idx="29">
                  <c:v>2504214.8060532273</c:v>
                </c:pt>
                <c:pt idx="30">
                  <c:v>2326105.4819008722</c:v>
                </c:pt>
                <c:pt idx="31">
                  <c:v>2171582.413949158</c:v>
                </c:pt>
                <c:pt idx="32">
                  <c:v>2030238.5930309207</c:v>
                </c:pt>
                <c:pt idx="33">
                  <c:v>1901700.3040246558</c:v>
                </c:pt>
                <c:pt idx="34">
                  <c:v>1759661.2636809722</c:v>
                </c:pt>
                <c:pt idx="35">
                  <c:v>1648470.0237305025</c:v>
                </c:pt>
                <c:pt idx="36">
                  <c:v>1543784.4069966173</c:v>
                </c:pt>
                <c:pt idx="37">
                  <c:v>1443271.3525751764</c:v>
                </c:pt>
                <c:pt idx="38">
                  <c:v>1349604.1151251264</c:v>
                </c:pt>
                <c:pt idx="39">
                  <c:v>1246583.2472090104</c:v>
                </c:pt>
                <c:pt idx="40">
                  <c:v>1161421.596149717</c:v>
                </c:pt>
                <c:pt idx="41">
                  <c:v>1080196.9782748469</c:v>
                </c:pt>
                <c:pt idx="42">
                  <c:v>999409.55242190044</c:v>
                </c:pt>
                <c:pt idx="43">
                  <c:v>920399.60801245924</c:v>
                </c:pt>
                <c:pt idx="44">
                  <c:v>834454.47253355745</c:v>
                </c:pt>
                <c:pt idx="45">
                  <c:v>758194.1497826</c:v>
                </c:pt>
                <c:pt idx="46">
                  <c:v>685096.93681622366</c:v>
                </c:pt>
                <c:pt idx="47">
                  <c:v>615170.78253962263</c:v>
                </c:pt>
                <c:pt idx="48">
                  <c:v>549476.38476544584</c:v>
                </c:pt>
                <c:pt idx="49">
                  <c:v>484195.31152684242</c:v>
                </c:pt>
                <c:pt idx="50">
                  <c:v>427028.82132738602</c:v>
                </c:pt>
                <c:pt idx="51">
                  <c:v>375727.68825825915</c:v>
                </c:pt>
                <c:pt idx="52">
                  <c:v>328954.48237341433</c:v>
                </c:pt>
                <c:pt idx="53">
                  <c:v>286467.51432944665</c:v>
                </c:pt>
                <c:pt idx="54">
                  <c:v>246272.15966685468</c:v>
                </c:pt>
                <c:pt idx="55">
                  <c:v>211115.43410959147</c:v>
                </c:pt>
                <c:pt idx="56">
                  <c:v>179479.941675301</c:v>
                </c:pt>
                <c:pt idx="57">
                  <c:v>151480.89301011173</c:v>
                </c:pt>
                <c:pt idx="58">
                  <c:v>127359.91892732863</c:v>
                </c:pt>
                <c:pt idx="59">
                  <c:v>106461.82287134524</c:v>
                </c:pt>
                <c:pt idx="60">
                  <c:v>88608.687888940272</c:v>
                </c:pt>
                <c:pt idx="61">
                  <c:v>72641.391702406778</c:v>
                </c:pt>
                <c:pt idx="62">
                  <c:v>58697.705450207017</c:v>
                </c:pt>
                <c:pt idx="63">
                  <c:v>46831.038466278711</c:v>
                </c:pt>
                <c:pt idx="64">
                  <c:v>36886.056851516274</c:v>
                </c:pt>
                <c:pt idx="65">
                  <c:v>28878.876075962013</c:v>
                </c:pt>
                <c:pt idx="66">
                  <c:v>21538.93999852681</c:v>
                </c:pt>
                <c:pt idx="67">
                  <c:v>15381.881265781432</c:v>
                </c:pt>
                <c:pt idx="68">
                  <c:v>10488.827951885294</c:v>
                </c:pt>
                <c:pt idx="69">
                  <c:v>6864.3469746844248</c:v>
                </c:pt>
                <c:pt idx="70">
                  <c:v>4415.8055452983253</c:v>
                </c:pt>
                <c:pt idx="71">
                  <c:v>2428.7666287165803</c:v>
                </c:pt>
                <c:pt idx="72">
                  <c:v>1139.6688549996711</c:v>
                </c:pt>
                <c:pt idx="73">
                  <c:v>405.00814586069674</c:v>
                </c:pt>
                <c:pt idx="74">
                  <c:v>136.08245640583991</c:v>
                </c:pt>
                <c:pt idx="75">
                  <c:v>257.32800544666986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24E-4048-B425-8C52823CF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1412880"/>
        <c:axId val="631414192"/>
      </c:lineChart>
      <c:catAx>
        <c:axId val="6314128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14192"/>
        <c:crosses val="autoZero"/>
        <c:auto val="1"/>
        <c:lblAlgn val="ctr"/>
        <c:lblOffset val="100"/>
        <c:noMultiLvlLbl val="0"/>
      </c:catAx>
      <c:valAx>
        <c:axId val="63141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1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Model_Point!$A$2:$O$2</c:f>
              <c:strCache>
                <c:ptCount val="15"/>
                <c:pt idx="0">
                  <c:v>14%</c:v>
                </c:pt>
                <c:pt idx="1">
                  <c:v>75</c:v>
                </c:pt>
                <c:pt idx="2">
                  <c:v>M</c:v>
                </c:pt>
                <c:pt idx="3">
                  <c:v>99</c:v>
                </c:pt>
                <c:pt idx="4">
                  <c:v> 99.00 </c:v>
                </c:pt>
                <c:pt idx="5">
                  <c:v> 122.00 </c:v>
                </c:pt>
                <c:pt idx="6">
                  <c:v>No</c:v>
                </c:pt>
                <c:pt idx="7">
                  <c:v> 10,000.00 </c:v>
                </c:pt>
                <c:pt idx="8">
                  <c:v>0%</c:v>
                </c:pt>
                <c:pt idx="9">
                  <c:v>Pull</c:v>
                </c:pt>
                <c:pt idx="10">
                  <c:v>10</c:v>
                </c:pt>
                <c:pt idx="11">
                  <c:v>Yes</c:v>
                </c:pt>
                <c:pt idx="12">
                  <c:v>No</c:v>
                </c:pt>
                <c:pt idx="13">
                  <c:v>No</c:v>
                </c:pt>
                <c:pt idx="14">
                  <c:v>Traditional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Model_Point!$P$2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2A-4B40-8B1A-4258664AD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0716751"/>
        <c:axId val="219222127"/>
      </c:barChart>
      <c:catAx>
        <c:axId val="17707167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222127"/>
        <c:crosses val="autoZero"/>
        <c:auto val="1"/>
        <c:lblAlgn val="ctr"/>
        <c:lblOffset val="100"/>
        <c:noMultiLvlLbl val="0"/>
      </c:catAx>
      <c:valAx>
        <c:axId val="219222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716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IFRS17_CF!$G$53:$G$61</c:f>
              <c:strCache>
                <c:ptCount val="9"/>
                <c:pt idx="0">
                  <c:v>Premiums</c:v>
                </c:pt>
                <c:pt idx="1">
                  <c:v>Acquisition Commission</c:v>
                </c:pt>
                <c:pt idx="2">
                  <c:v>Renewal Commission</c:v>
                </c:pt>
                <c:pt idx="3">
                  <c:v>Acquisition Expenses Attributable</c:v>
                </c:pt>
                <c:pt idx="4">
                  <c:v>Maintenance Expense Attributable</c:v>
                </c:pt>
                <c:pt idx="5">
                  <c:v>Acquisition Expenses Non-Attributable</c:v>
                </c:pt>
                <c:pt idx="6">
                  <c:v>Maintenance Expense Non-Attributable</c:v>
                </c:pt>
                <c:pt idx="7">
                  <c:v>Claims</c:v>
                </c:pt>
                <c:pt idx="8">
                  <c:v>Total Net CFs</c:v>
                </c:pt>
              </c:strCache>
            </c:strRef>
          </c:cat>
          <c:val>
            <c:numRef>
              <c:f>IFRS17_CF!$K$53:$K$61</c:f>
              <c:numCache>
                <c:formatCode>#,##0.00_);\(#,##0.00\)</c:formatCode>
                <c:ptCount val="9"/>
                <c:pt idx="0">
                  <c:v>5292.9016050519313</c:v>
                </c:pt>
                <c:pt idx="1">
                  <c:v>0</c:v>
                </c:pt>
                <c:pt idx="2">
                  <c:v>-1365.5686141033984</c:v>
                </c:pt>
                <c:pt idx="3">
                  <c:v>0</c:v>
                </c:pt>
                <c:pt idx="4">
                  <c:v>-173.09131122149563</c:v>
                </c:pt>
                <c:pt idx="5">
                  <c:v>0</c:v>
                </c:pt>
                <c:pt idx="6">
                  <c:v>-9.110069011657675</c:v>
                </c:pt>
                <c:pt idx="7">
                  <c:v>-3135.570206088536</c:v>
                </c:pt>
                <c:pt idx="8">
                  <c:v>609.56140462684334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E-4773-AC83-33EE92B2B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"/>
        <c:overlap val="7"/>
        <c:axId val="619357600"/>
        <c:axId val="152879567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IFRS17_CF!$G$53:$G$61</c15:sqref>
                        </c15:formulaRef>
                      </c:ext>
                    </c:extLst>
                    <c:strCache>
                      <c:ptCount val="9"/>
                      <c:pt idx="0">
                        <c:v>Premiums</c:v>
                      </c:pt>
                      <c:pt idx="1">
                        <c:v>Acquisition Commission</c:v>
                      </c:pt>
                      <c:pt idx="2">
                        <c:v>Renewal Commission</c:v>
                      </c:pt>
                      <c:pt idx="3">
                        <c:v>Acquisition Expenses Attributable</c:v>
                      </c:pt>
                      <c:pt idx="4">
                        <c:v>Maintenance Expense Attributable</c:v>
                      </c:pt>
                      <c:pt idx="5">
                        <c:v>Acquisition Expenses Non-Attributable</c:v>
                      </c:pt>
                      <c:pt idx="6">
                        <c:v>Maintenance Expense Non-Attributable</c:v>
                      </c:pt>
                      <c:pt idx="7">
                        <c:v>Claims</c:v>
                      </c:pt>
                      <c:pt idx="8">
                        <c:v>Total Net CFs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IFRS17_CF!$H$53:$H$61</c15:sqref>
                        </c15:formulaRef>
                      </c:ext>
                    </c:extLst>
                    <c:numCache>
                      <c:formatCode>#,##0_);\(#,##0\)</c:formatCode>
                      <c:ptCount val="9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EFE-4773-AC83-33EE92B2BF1F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IFRS17_CF!$G$53:$G$61</c15:sqref>
                        </c15:formulaRef>
                      </c:ext>
                    </c:extLst>
                    <c:strCache>
                      <c:ptCount val="9"/>
                      <c:pt idx="0">
                        <c:v>Premiums</c:v>
                      </c:pt>
                      <c:pt idx="1">
                        <c:v>Acquisition Commission</c:v>
                      </c:pt>
                      <c:pt idx="2">
                        <c:v>Renewal Commission</c:v>
                      </c:pt>
                      <c:pt idx="3">
                        <c:v>Acquisition Expenses Attributable</c:v>
                      </c:pt>
                      <c:pt idx="4">
                        <c:v>Maintenance Expense Attributable</c:v>
                      </c:pt>
                      <c:pt idx="5">
                        <c:v>Acquisition Expenses Non-Attributable</c:v>
                      </c:pt>
                      <c:pt idx="6">
                        <c:v>Maintenance Expense Non-Attributable</c:v>
                      </c:pt>
                      <c:pt idx="7">
                        <c:v>Claims</c:v>
                      </c:pt>
                      <c:pt idx="8">
                        <c:v>Total Net CFs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IFRS17_CF!$I$53:$I$61</c15:sqref>
                        </c15:formulaRef>
                      </c:ext>
                    </c:extLst>
                    <c:numCache>
                      <c:formatCode>#,##0_);\(#,##0\)</c:formatCode>
                      <c:ptCount val="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EFE-4773-AC83-33EE92B2BF1F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IFRS17_CF!$G$53:$G$61</c15:sqref>
                        </c15:formulaRef>
                      </c:ext>
                    </c:extLst>
                    <c:strCache>
                      <c:ptCount val="9"/>
                      <c:pt idx="0">
                        <c:v>Premiums</c:v>
                      </c:pt>
                      <c:pt idx="1">
                        <c:v>Acquisition Commission</c:v>
                      </c:pt>
                      <c:pt idx="2">
                        <c:v>Renewal Commission</c:v>
                      </c:pt>
                      <c:pt idx="3">
                        <c:v>Acquisition Expenses Attributable</c:v>
                      </c:pt>
                      <c:pt idx="4">
                        <c:v>Maintenance Expense Attributable</c:v>
                      </c:pt>
                      <c:pt idx="5">
                        <c:v>Acquisition Expenses Non-Attributable</c:v>
                      </c:pt>
                      <c:pt idx="6">
                        <c:v>Maintenance Expense Non-Attributable</c:v>
                      </c:pt>
                      <c:pt idx="7">
                        <c:v>Claims</c:v>
                      </c:pt>
                      <c:pt idx="8">
                        <c:v>Total Net CFs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IFRS17_CF!$J$53:$J$61</c15:sqref>
                        </c15:formulaRef>
                      </c:ext>
                    </c:extLst>
                    <c:numCache>
                      <c:formatCode>#,##0_);\(#,##0\)</c:formatCode>
                      <c:ptCount val="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EFE-4773-AC83-33EE92B2BF1F}"/>
                  </c:ext>
                </c:extLst>
              </c15:ser>
            </c15:filteredBarSeries>
          </c:ext>
        </c:extLst>
      </c:barChart>
      <c:catAx>
        <c:axId val="619357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8795679"/>
        <c:crosses val="autoZero"/>
        <c:auto val="1"/>
        <c:lblAlgn val="ctr"/>
        <c:lblOffset val="100"/>
        <c:noMultiLvlLbl val="0"/>
      </c:catAx>
      <c:valAx>
        <c:axId val="152879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35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4A79146-75DA-4561-8094-A0FB249444FB}">
  <sheetPr codeName="Chart3"/>
  <sheetViews>
    <sheetView zoomScale="8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8BFC502-27C3-4CA4-9D4E-F78B0AE095DA}">
  <sheetPr codeName="Chart1"/>
  <sheetViews>
    <sheetView zoomScale="81" workbookViewId="0" zoomToFit="1"/>
  </sheetViews>
  <pageMargins left="0.7" right="0.7" top="0.75" bottom="0.75" header="0.3" footer="0.3"/>
  <pageSetup orientation="landscape" horizontalDpi="200" verticalDpi="200" r:id="rId1"/>
  <headerFooter>
    <oddHeader>&amp;R&amp;"Calibri"&amp;12&amp;K000000Controlled Disclosure&amp;1#_x000D_&amp;"Calibri"&amp;11&amp;K000000</oddHeader>
  </headerFooter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10D1D5F-7E49-4E98-8FD1-FA34C7D32202}">
  <sheetPr codeName="Chart2"/>
  <sheetViews>
    <sheetView zoomScale="81" workbookViewId="0" zoomToFit="1"/>
  </sheetViews>
  <pageMargins left="0.7" right="0.7" top="0.75" bottom="0.75" header="0.3" footer="0.3"/>
  <pageSetup orientation="landscape" horizontalDpi="200" verticalDpi="200" r:id="rId1"/>
  <headerFooter>
    <oddHeader>&amp;R&amp;"Calibri"&amp;12&amp;K000000Controlled Disclosure&amp;1#</oddHeader>
  </headerFooter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1488" cy="627256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27D6B4-6EAB-C019-58D9-24DA8920C8E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342900</xdr:colOff>
          <xdr:row>1</xdr:row>
          <xdr:rowOff>76200</xdr:rowOff>
        </xdr:from>
        <xdr:to>
          <xdr:col>29</xdr:col>
          <xdr:colOff>1935480</xdr:colOff>
          <xdr:row>5</xdr:row>
          <xdr:rowOff>68580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8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ProfitTestMultipleModelPoints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2</xdr:row>
          <xdr:rowOff>0</xdr:rowOff>
        </xdr:from>
        <xdr:to>
          <xdr:col>5</xdr:col>
          <xdr:colOff>1051560</xdr:colOff>
          <xdr:row>6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 with VNB 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8</xdr:row>
          <xdr:rowOff>0</xdr:rowOff>
        </xdr:from>
        <xdr:to>
          <xdr:col>5</xdr:col>
          <xdr:colOff>1021080</xdr:colOff>
          <xdr:row>14</xdr:row>
          <xdr:rowOff>22860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A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 with IFRS17 CSM Target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1524003</xdr:colOff>
      <xdr:row>8</xdr:row>
      <xdr:rowOff>28575</xdr:rowOff>
    </xdr:from>
    <xdr:to>
      <xdr:col>3</xdr:col>
      <xdr:colOff>601771</xdr:colOff>
      <xdr:row>14</xdr:row>
      <xdr:rowOff>1662</xdr:rowOff>
    </xdr:to>
    <xdr:sp macro="" textlink="">
      <xdr:nvSpPr>
        <xdr:cNvPr id="2" name="Isosceles Tri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 rot="16200000">
          <a:off x="4548206" y="1804972"/>
          <a:ext cx="1116087" cy="611293"/>
        </a:xfrm>
        <a:prstGeom prst="triangle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1524003</xdr:colOff>
      <xdr:row>1</xdr:row>
      <xdr:rowOff>190499</xdr:rowOff>
    </xdr:from>
    <xdr:to>
      <xdr:col>3</xdr:col>
      <xdr:colOff>601771</xdr:colOff>
      <xdr:row>7</xdr:row>
      <xdr:rowOff>9524</xdr:rowOff>
    </xdr:to>
    <xdr:sp macro="" textlink="">
      <xdr:nvSpPr>
        <xdr:cNvPr id="3" name="Isosceles Tri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 rot="16200000">
          <a:off x="4625237" y="556365"/>
          <a:ext cx="962025" cy="611293"/>
        </a:xfrm>
        <a:prstGeom prst="triangle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428624</xdr:colOff>
      <xdr:row>124</xdr:row>
      <xdr:rowOff>168274</xdr:rowOff>
    </xdr:from>
    <xdr:to>
      <xdr:col>14</xdr:col>
      <xdr:colOff>571499</xdr:colOff>
      <xdr:row>144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541866</xdr:colOff>
      <xdr:row>124</xdr:row>
      <xdr:rowOff>188384</xdr:rowOff>
    </xdr:from>
    <xdr:to>
      <xdr:col>24</xdr:col>
      <xdr:colOff>233892</xdr:colOff>
      <xdr:row>144</xdr:row>
      <xdr:rowOff>136525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428624</xdr:colOff>
      <xdr:row>124</xdr:row>
      <xdr:rowOff>168274</xdr:rowOff>
    </xdr:from>
    <xdr:to>
      <xdr:col>14</xdr:col>
      <xdr:colOff>571499</xdr:colOff>
      <xdr:row>144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541866</xdr:colOff>
      <xdr:row>124</xdr:row>
      <xdr:rowOff>188384</xdr:rowOff>
    </xdr:from>
    <xdr:to>
      <xdr:col>24</xdr:col>
      <xdr:colOff>233892</xdr:colOff>
      <xdr:row>144</xdr:row>
      <xdr:rowOff>136525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428624</xdr:colOff>
      <xdr:row>124</xdr:row>
      <xdr:rowOff>168274</xdr:rowOff>
    </xdr:from>
    <xdr:to>
      <xdr:col>14</xdr:col>
      <xdr:colOff>571499</xdr:colOff>
      <xdr:row>144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541866</xdr:colOff>
      <xdr:row>124</xdr:row>
      <xdr:rowOff>188384</xdr:rowOff>
    </xdr:from>
    <xdr:to>
      <xdr:col>24</xdr:col>
      <xdr:colOff>233892</xdr:colOff>
      <xdr:row>144</xdr:row>
      <xdr:rowOff>136525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428624</xdr:colOff>
      <xdr:row>124</xdr:row>
      <xdr:rowOff>168274</xdr:rowOff>
    </xdr:from>
    <xdr:to>
      <xdr:col>14</xdr:col>
      <xdr:colOff>571499</xdr:colOff>
      <xdr:row>144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541866</xdr:colOff>
      <xdr:row>124</xdr:row>
      <xdr:rowOff>188384</xdr:rowOff>
    </xdr:from>
    <xdr:to>
      <xdr:col>24</xdr:col>
      <xdr:colOff>233892</xdr:colOff>
      <xdr:row>144</xdr:row>
      <xdr:rowOff>136525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54815" cy="62747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54815" cy="62747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hliwayo Harward" id="{F10C1A58-EA4C-4070-872C-C9311DDFE483}" userId="S::harwardd@oldmutual.co.zw::7832f1b6-3c66-4e4a-bcec-8a56feeededc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3-10-18T13:10:48.39" personId="{F10C1A58-EA4C-4070-872C-C9311DDFE483}" id="{CC28DC28-058E-4359-A68B-71A29AF961B1}">
    <text>Adjustment for wating period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G85"/>
  <sheetViews>
    <sheetView tabSelected="1" zoomScale="80" zoomScaleNormal="80" workbookViewId="0">
      <selection activeCell="H72" sqref="H72"/>
    </sheetView>
  </sheetViews>
  <sheetFormatPr defaultRowHeight="14.4" x14ac:dyDescent="0.3"/>
  <cols>
    <col min="1" max="1" width="53.5546875" bestFit="1" customWidth="1"/>
    <col min="2" max="2" width="38.6640625" bestFit="1" customWidth="1"/>
    <col min="3" max="3" width="30.33203125" style="131" bestFit="1" customWidth="1"/>
    <col min="4" max="4" width="38.6640625" bestFit="1" customWidth="1"/>
  </cols>
  <sheetData>
    <row r="1" spans="1:7" x14ac:dyDescent="0.3">
      <c r="B1" s="130"/>
      <c r="D1" s="130"/>
    </row>
    <row r="2" spans="1:7" x14ac:dyDescent="0.3">
      <c r="A2" t="s">
        <v>0</v>
      </c>
      <c r="B2" s="130">
        <v>6</v>
      </c>
      <c r="C2" s="131" t="s">
        <v>1</v>
      </c>
      <c r="D2" s="130"/>
    </row>
    <row r="3" spans="1:7" x14ac:dyDescent="0.3">
      <c r="A3" t="s">
        <v>2</v>
      </c>
      <c r="B3" s="132">
        <v>0</v>
      </c>
      <c r="C3" s="131" t="s">
        <v>3</v>
      </c>
      <c r="D3" s="132"/>
    </row>
    <row r="4" spans="1:7" x14ac:dyDescent="0.3">
      <c r="A4" t="s">
        <v>4</v>
      </c>
      <c r="B4" s="130">
        <f>10</f>
        <v>10</v>
      </c>
      <c r="C4" s="131" t="s">
        <v>5</v>
      </c>
      <c r="D4" s="130"/>
    </row>
    <row r="5" spans="1:7" x14ac:dyDescent="0.3">
      <c r="A5" t="s">
        <v>6</v>
      </c>
      <c r="B5" s="130">
        <v>60</v>
      </c>
      <c r="C5" s="131" t="s">
        <v>7</v>
      </c>
      <c r="D5" s="130"/>
    </row>
    <row r="6" spans="1:7" x14ac:dyDescent="0.3">
      <c r="A6" t="s">
        <v>8</v>
      </c>
      <c r="B6" s="130">
        <v>5</v>
      </c>
      <c r="C6" s="131" t="s">
        <v>9</v>
      </c>
      <c r="D6" s="130"/>
    </row>
    <row r="7" spans="1:7" x14ac:dyDescent="0.3">
      <c r="A7" t="s">
        <v>10</v>
      </c>
      <c r="B7" s="132">
        <v>0.1</v>
      </c>
      <c r="C7" s="131" t="s">
        <v>11</v>
      </c>
      <c r="D7" s="132"/>
    </row>
    <row r="8" spans="1:7" x14ac:dyDescent="0.3">
      <c r="A8" t="s">
        <v>12</v>
      </c>
      <c r="B8" s="130">
        <v>0</v>
      </c>
      <c r="C8" s="131" t="s">
        <v>13</v>
      </c>
      <c r="D8" s="130"/>
    </row>
    <row r="9" spans="1:7" x14ac:dyDescent="0.3">
      <c r="A9" t="s">
        <v>14</v>
      </c>
      <c r="B9" s="133">
        <f>D9*(1+Expense_Loading)*Expense_Factor*(1+Presc_Marg_Expenses+Discr_Marg_Expenses)</f>
        <v>73.7</v>
      </c>
      <c r="C9" s="131" t="s">
        <v>15</v>
      </c>
      <c r="D9" s="133">
        <v>67</v>
      </c>
      <c r="E9">
        <v>67.165852849809525</v>
      </c>
      <c r="G9" s="15"/>
    </row>
    <row r="10" spans="1:7" x14ac:dyDescent="0.3">
      <c r="A10" t="s">
        <v>16</v>
      </c>
      <c r="B10" s="53">
        <f>5%*Expense_Factor</f>
        <v>0.05</v>
      </c>
      <c r="C10" s="131" t="s">
        <v>17</v>
      </c>
      <c r="D10" s="53"/>
      <c r="G10" s="15"/>
    </row>
    <row r="11" spans="1:7" x14ac:dyDescent="0.3">
      <c r="A11" t="s">
        <v>18</v>
      </c>
      <c r="B11" s="134">
        <f>D11*(1+Expense_Loading)*Expense_Factor*(1+Presc_Marg_Expenses+Discr_Marg_Expenses)</f>
        <v>6.1568698445658736</v>
      </c>
      <c r="C11" s="131" t="s">
        <v>19</v>
      </c>
      <c r="D11" s="134">
        <f>E9/12</f>
        <v>5.5971544041507935</v>
      </c>
      <c r="G11" s="15"/>
    </row>
    <row r="12" spans="1:7" x14ac:dyDescent="0.3">
      <c r="A12" t="s">
        <v>20</v>
      </c>
      <c r="B12" s="134">
        <f>4/5*Renewal_Expenses*Expense_Factor</f>
        <v>4.9254958756526994</v>
      </c>
      <c r="C12" s="131" t="s">
        <v>21</v>
      </c>
      <c r="D12" s="134"/>
    </row>
    <row r="13" spans="1:7" x14ac:dyDescent="0.3">
      <c r="A13" t="s">
        <v>22</v>
      </c>
      <c r="B13" s="134">
        <f>+D13*(1+Expense_Loading)*Expense_Factor*(1+Presc_Marg_Expenses+Discr_Marg_Expenses)</f>
        <v>91.300000000000011</v>
      </c>
      <c r="C13" s="131" t="s">
        <v>23</v>
      </c>
      <c r="D13" s="134">
        <v>83</v>
      </c>
    </row>
    <row r="14" spans="1:7" x14ac:dyDescent="0.3">
      <c r="A14" t="s">
        <v>24</v>
      </c>
      <c r="B14" s="135">
        <f>0%*Expense_Factor</f>
        <v>0</v>
      </c>
      <c r="C14" s="131" t="s">
        <v>25</v>
      </c>
      <c r="D14" s="135"/>
    </row>
    <row r="15" spans="1:7" x14ac:dyDescent="0.3">
      <c r="A15" t="s">
        <v>26</v>
      </c>
      <c r="B15" s="136">
        <f>5%*Inflation_Factor</f>
        <v>0.05</v>
      </c>
      <c r="C15" s="131" t="s">
        <v>27</v>
      </c>
      <c r="D15" s="136"/>
    </row>
    <row r="16" spans="1:7" x14ac:dyDescent="0.3">
      <c r="A16" t="s">
        <v>28</v>
      </c>
      <c r="B16" s="136">
        <f>6%*Inv_Return_Factor</f>
        <v>0.06</v>
      </c>
      <c r="C16" s="131" t="s">
        <v>29</v>
      </c>
      <c r="D16" s="136"/>
    </row>
    <row r="17" spans="1:4" x14ac:dyDescent="0.3">
      <c r="A17" t="s">
        <v>30</v>
      </c>
      <c r="B17" s="136">
        <v>0.06</v>
      </c>
      <c r="C17" s="131" t="s">
        <v>31</v>
      </c>
      <c r="D17" s="136"/>
    </row>
    <row r="18" spans="1:4" x14ac:dyDescent="0.3">
      <c r="A18" t="s">
        <v>32</v>
      </c>
      <c r="B18" s="137">
        <f>20%*(1+VAT)+Distribution_Fee_Loading</f>
        <v>0.25800000000000001</v>
      </c>
      <c r="C18" s="131" t="s">
        <v>33</v>
      </c>
      <c r="D18" s="137"/>
    </row>
    <row r="19" spans="1:4" x14ac:dyDescent="0.3">
      <c r="A19" t="s">
        <v>34</v>
      </c>
      <c r="B19" s="137">
        <v>0</v>
      </c>
      <c r="C19" s="131" t="s">
        <v>35</v>
      </c>
      <c r="D19" s="137"/>
    </row>
    <row r="20" spans="1:4" x14ac:dyDescent="0.3">
      <c r="A20" t="s">
        <v>36</v>
      </c>
      <c r="B20" s="137">
        <v>0</v>
      </c>
      <c r="C20" s="131" t="s">
        <v>37</v>
      </c>
      <c r="D20" s="137"/>
    </row>
    <row r="21" spans="1:4" x14ac:dyDescent="0.3">
      <c r="A21" t="s">
        <v>38</v>
      </c>
      <c r="B21" s="137">
        <v>0</v>
      </c>
      <c r="C21" s="131" t="s">
        <v>39</v>
      </c>
      <c r="D21" s="137"/>
    </row>
    <row r="22" spans="1:4" x14ac:dyDescent="0.3">
      <c r="A22" t="s">
        <v>40</v>
      </c>
      <c r="B22" s="137">
        <v>0</v>
      </c>
      <c r="C22" s="131" t="s">
        <v>41</v>
      </c>
      <c r="D22" s="137"/>
    </row>
    <row r="23" spans="1:4" x14ac:dyDescent="0.3">
      <c r="A23" t="s">
        <v>42</v>
      </c>
      <c r="B23" s="135">
        <v>0</v>
      </c>
      <c r="C23" s="131" t="s">
        <v>43</v>
      </c>
      <c r="D23" s="135"/>
    </row>
    <row r="24" spans="1:4" x14ac:dyDescent="0.3">
      <c r="A24" t="s">
        <v>44</v>
      </c>
      <c r="B24" s="138"/>
      <c r="D24" s="138"/>
    </row>
    <row r="25" spans="1:4" x14ac:dyDescent="0.3">
      <c r="B25" s="138"/>
      <c r="D25" s="138"/>
    </row>
    <row r="26" spans="1:4" x14ac:dyDescent="0.3">
      <c r="A26" t="s">
        <v>45</v>
      </c>
      <c r="B26" s="163">
        <v>7.4999999999999997E-2</v>
      </c>
      <c r="C26" s="131" t="s">
        <v>46</v>
      </c>
      <c r="D26" s="163">
        <v>7.4999999999999997E-2</v>
      </c>
    </row>
    <row r="27" spans="1:4" x14ac:dyDescent="0.3">
      <c r="A27" t="s">
        <v>47</v>
      </c>
      <c r="B27" s="135">
        <v>0.1</v>
      </c>
      <c r="C27" s="131" t="s">
        <v>48</v>
      </c>
      <c r="D27" s="135">
        <v>0.1</v>
      </c>
    </row>
    <row r="28" spans="1:4" x14ac:dyDescent="0.3">
      <c r="A28" t="s">
        <v>49</v>
      </c>
      <c r="B28" s="164">
        <v>0.1</v>
      </c>
      <c r="C28" s="131" t="s">
        <v>50</v>
      </c>
      <c r="D28" s="164">
        <v>0.1</v>
      </c>
    </row>
    <row r="29" spans="1:4" x14ac:dyDescent="0.3">
      <c r="A29" t="s">
        <v>51</v>
      </c>
      <c r="B29" s="165">
        <v>-2.5000000000000001E-3</v>
      </c>
      <c r="C29" s="131" t="s">
        <v>52</v>
      </c>
      <c r="D29" s="165">
        <v>-2.5000000000000001E-3</v>
      </c>
    </row>
    <row r="30" spans="1:4" x14ac:dyDescent="0.3">
      <c r="A30" t="s">
        <v>53</v>
      </c>
      <c r="B30" s="163">
        <v>0.25</v>
      </c>
      <c r="C30" s="131" t="s">
        <v>54</v>
      </c>
      <c r="D30" s="163">
        <v>0.25</v>
      </c>
    </row>
    <row r="31" spans="1:4" x14ac:dyDescent="0.3">
      <c r="A31" t="s">
        <v>55</v>
      </c>
      <c r="B31" s="163">
        <v>0.1</v>
      </c>
      <c r="C31" s="131" t="s">
        <v>56</v>
      </c>
      <c r="D31" s="163">
        <v>0.1</v>
      </c>
    </row>
    <row r="32" spans="1:4" x14ac:dyDescent="0.3">
      <c r="B32" s="136"/>
      <c r="D32" s="136"/>
    </row>
    <row r="33" spans="1:4" x14ac:dyDescent="0.3">
      <c r="A33" t="s">
        <v>57</v>
      </c>
      <c r="B33" s="164">
        <v>0</v>
      </c>
      <c r="C33" s="131" t="s">
        <v>58</v>
      </c>
      <c r="D33" s="135"/>
    </row>
    <row r="34" spans="1:4" x14ac:dyDescent="0.3">
      <c r="A34" t="s">
        <v>59</v>
      </c>
      <c r="B34" s="135">
        <v>0</v>
      </c>
      <c r="C34" s="131" t="s">
        <v>60</v>
      </c>
      <c r="D34" s="135"/>
    </row>
    <row r="35" spans="1:4" x14ac:dyDescent="0.3">
      <c r="A35" t="s">
        <v>61</v>
      </c>
      <c r="B35" s="164">
        <v>0</v>
      </c>
      <c r="C35" s="131" t="s">
        <v>62</v>
      </c>
      <c r="D35" s="135"/>
    </row>
    <row r="36" spans="1:4" x14ac:dyDescent="0.3">
      <c r="A36" t="s">
        <v>63</v>
      </c>
      <c r="B36" s="165">
        <v>0</v>
      </c>
      <c r="C36" s="131" t="s">
        <v>64</v>
      </c>
      <c r="D36" s="136"/>
    </row>
    <row r="37" spans="1:4" x14ac:dyDescent="0.3">
      <c r="A37" t="s">
        <v>65</v>
      </c>
      <c r="B37" s="163">
        <v>0</v>
      </c>
      <c r="C37" s="131" t="s">
        <v>66</v>
      </c>
      <c r="D37" s="136"/>
    </row>
    <row r="38" spans="1:4" x14ac:dyDescent="0.3">
      <c r="A38" t="s">
        <v>67</v>
      </c>
      <c r="B38" s="163">
        <v>0</v>
      </c>
      <c r="C38" s="131" t="s">
        <v>68</v>
      </c>
      <c r="D38" s="136"/>
    </row>
    <row r="39" spans="1:4" x14ac:dyDescent="0.3">
      <c r="B39" s="136"/>
      <c r="D39" s="136"/>
    </row>
    <row r="40" spans="1:4" x14ac:dyDescent="0.3">
      <c r="A40" t="s">
        <v>69</v>
      </c>
      <c r="B40" s="133">
        <f>Initial_Expenses</f>
        <v>73.7</v>
      </c>
      <c r="C40" s="131" t="s">
        <v>70</v>
      </c>
      <c r="D40" s="133"/>
    </row>
    <row r="41" spans="1:4" x14ac:dyDescent="0.3">
      <c r="A41" t="s">
        <v>71</v>
      </c>
      <c r="B41" s="133">
        <f>Renewal_Expenses</f>
        <v>6.1568698445658736</v>
      </c>
      <c r="C41" s="131" t="s">
        <v>72</v>
      </c>
      <c r="D41" s="133"/>
    </row>
    <row r="42" spans="1:4" x14ac:dyDescent="0.3">
      <c r="A42" t="s">
        <v>73</v>
      </c>
      <c r="B42" s="133">
        <f>PaidUp_Expenses</f>
        <v>4.9254958756526994</v>
      </c>
      <c r="C42" s="131" t="s">
        <v>74</v>
      </c>
      <c r="D42" s="133"/>
    </row>
    <row r="43" spans="1:4" x14ac:dyDescent="0.3">
      <c r="A43" t="s">
        <v>75</v>
      </c>
      <c r="B43" s="133">
        <f>Termination_Expenses</f>
        <v>91.300000000000011</v>
      </c>
      <c r="C43" s="131" t="s">
        <v>76</v>
      </c>
      <c r="D43" s="133"/>
    </row>
    <row r="44" spans="1:4" x14ac:dyDescent="0.3">
      <c r="A44" s="43" t="s">
        <v>77</v>
      </c>
      <c r="B44" s="133">
        <f>Initial_Expenses*Attr_Exp_Ratio</f>
        <v>70.015000000000001</v>
      </c>
      <c r="C44" s="131" t="s">
        <v>78</v>
      </c>
      <c r="D44" s="133"/>
    </row>
    <row r="45" spans="1:4" x14ac:dyDescent="0.3">
      <c r="A45" s="43" t="s">
        <v>79</v>
      </c>
      <c r="B45" s="133">
        <f>Initial_Expenses*(1-Attr_Exp_Ratio)</f>
        <v>3.6850000000000036</v>
      </c>
      <c r="C45" s="131" t="s">
        <v>80</v>
      </c>
      <c r="D45" s="133"/>
    </row>
    <row r="46" spans="1:4" x14ac:dyDescent="0.3">
      <c r="A46" s="43" t="s">
        <v>81</v>
      </c>
      <c r="B46" s="133">
        <f>Renewal_Expenses*Attr_Exp_Ratio</f>
        <v>5.8490263523375798</v>
      </c>
      <c r="C46" s="131" t="s">
        <v>82</v>
      </c>
      <c r="D46" s="133"/>
    </row>
    <row r="47" spans="1:4" x14ac:dyDescent="0.3">
      <c r="A47" s="43" t="s">
        <v>83</v>
      </c>
      <c r="B47" s="133">
        <f>PaidUp_Expenses*Attr_Exp_Ratio</f>
        <v>4.6792210818700646</v>
      </c>
      <c r="C47" s="131" t="s">
        <v>84</v>
      </c>
      <c r="D47" s="133"/>
    </row>
    <row r="48" spans="1:4" x14ac:dyDescent="0.3">
      <c r="A48" s="43" t="s">
        <v>85</v>
      </c>
      <c r="B48" s="133">
        <f>Renewal_Expenses*(1-Attr_Exp_Ratio)</f>
        <v>0.30784349222829394</v>
      </c>
      <c r="C48" s="131" t="s">
        <v>86</v>
      </c>
      <c r="D48" s="133"/>
    </row>
    <row r="49" spans="1:4" x14ac:dyDescent="0.3">
      <c r="A49" s="43" t="s">
        <v>87</v>
      </c>
      <c r="B49" s="133">
        <f>PaidUp_Expenses*(1-Attr_Exp_Ratio)</f>
        <v>0.2462747937826352</v>
      </c>
      <c r="C49" s="131" t="s">
        <v>88</v>
      </c>
      <c r="D49" s="133"/>
    </row>
    <row r="50" spans="1:4" x14ac:dyDescent="0.3">
      <c r="A50" s="43" t="s">
        <v>89</v>
      </c>
      <c r="B50" s="139">
        <v>3.4099999999999998E-2</v>
      </c>
      <c r="C50" s="131" t="s">
        <v>90</v>
      </c>
      <c r="D50" s="139"/>
    </row>
    <row r="51" spans="1:4" x14ac:dyDescent="0.3">
      <c r="A51" s="43" t="s">
        <v>91</v>
      </c>
      <c r="B51" s="136">
        <v>1.1599999999999999E-2</v>
      </c>
      <c r="C51" s="131" t="s">
        <v>92</v>
      </c>
      <c r="D51" s="136"/>
    </row>
    <row r="52" spans="1:4" x14ac:dyDescent="0.3">
      <c r="A52" s="43" t="s">
        <v>93</v>
      </c>
      <c r="B52" s="136">
        <v>5.6500000000000002E-2</v>
      </c>
      <c r="C52" s="131" t="s">
        <v>94</v>
      </c>
      <c r="D52" s="136"/>
    </row>
    <row r="53" spans="1:4" x14ac:dyDescent="0.3">
      <c r="A53" s="43" t="s">
        <v>95</v>
      </c>
      <c r="B53" s="136">
        <v>2.3E-3</v>
      </c>
      <c r="C53" s="131" t="s">
        <v>96</v>
      </c>
      <c r="D53" s="136"/>
    </row>
    <row r="54" spans="1:4" x14ac:dyDescent="0.3">
      <c r="A54" s="43" t="s">
        <v>97</v>
      </c>
      <c r="B54" s="136">
        <v>0.95</v>
      </c>
      <c r="C54" s="131" t="s">
        <v>98</v>
      </c>
    </row>
    <row r="55" spans="1:4" x14ac:dyDescent="0.3">
      <c r="A55" s="43" t="s">
        <v>99</v>
      </c>
      <c r="B55" s="135">
        <v>0</v>
      </c>
      <c r="C55" s="131" t="s">
        <v>100</v>
      </c>
    </row>
    <row r="56" spans="1:4" x14ac:dyDescent="0.3">
      <c r="A56" s="43" t="s">
        <v>101</v>
      </c>
      <c r="B56" s="135">
        <v>0.03</v>
      </c>
      <c r="C56" s="131" t="s">
        <v>102</v>
      </c>
    </row>
    <row r="57" spans="1:4" x14ac:dyDescent="0.3">
      <c r="A57" s="43" t="s">
        <v>103</v>
      </c>
      <c r="B57" s="135">
        <v>0.14000000000000001</v>
      </c>
      <c r="C57" s="131" t="s">
        <v>103</v>
      </c>
    </row>
    <row r="60" spans="1:4" x14ac:dyDescent="0.3">
      <c r="A60" s="145" t="s">
        <v>104</v>
      </c>
    </row>
    <row r="61" spans="1:4" x14ac:dyDescent="0.3">
      <c r="A61" s="43" t="s">
        <v>105</v>
      </c>
      <c r="B61" s="144">
        <v>1</v>
      </c>
      <c r="C61" s="131" t="s">
        <v>106</v>
      </c>
    </row>
    <row r="62" spans="1:4" x14ac:dyDescent="0.3">
      <c r="A62" t="s">
        <v>107</v>
      </c>
      <c r="B62" s="144">
        <v>1</v>
      </c>
      <c r="C62" s="131" t="s">
        <v>108</v>
      </c>
    </row>
    <row r="63" spans="1:4" x14ac:dyDescent="0.3">
      <c r="A63" t="s">
        <v>109</v>
      </c>
      <c r="B63" s="144">
        <v>1</v>
      </c>
      <c r="C63" s="131" t="s">
        <v>110</v>
      </c>
    </row>
    <row r="64" spans="1:4" x14ac:dyDescent="0.3">
      <c r="A64" t="s">
        <v>111</v>
      </c>
      <c r="B64" s="144">
        <v>1</v>
      </c>
      <c r="C64" s="131" t="s">
        <v>112</v>
      </c>
    </row>
    <row r="65" spans="1:5" x14ac:dyDescent="0.3">
      <c r="A65" t="s">
        <v>113</v>
      </c>
      <c r="B65" s="144">
        <v>1</v>
      </c>
      <c r="C65" s="131" t="s">
        <v>114</v>
      </c>
    </row>
    <row r="67" spans="1:5" ht="15" thickBot="1" x14ac:dyDescent="0.35"/>
    <row r="68" spans="1:5" ht="15" thickBot="1" x14ac:dyDescent="0.35">
      <c r="A68" s="221" t="s">
        <v>115</v>
      </c>
      <c r="B68" s="222"/>
      <c r="C68" s="222"/>
      <c r="D68" s="222"/>
      <c r="E68" s="223"/>
    </row>
    <row r="69" spans="1:5" ht="15" thickBot="1" x14ac:dyDescent="0.35">
      <c r="A69" s="150" t="s">
        <v>116</v>
      </c>
      <c r="B69" s="13" t="s">
        <v>117</v>
      </c>
      <c r="C69" s="13" t="s">
        <v>118</v>
      </c>
      <c r="D69" s="13" t="s">
        <v>119</v>
      </c>
      <c r="E69" s="149" t="s">
        <v>120</v>
      </c>
    </row>
    <row r="70" spans="1:5" x14ac:dyDescent="0.3">
      <c r="A70" s="146">
        <v>0</v>
      </c>
      <c r="B70" s="147">
        <v>3.51</v>
      </c>
      <c r="C70" s="147">
        <v>1.5</v>
      </c>
      <c r="D70" s="147">
        <v>2.37</v>
      </c>
      <c r="E70" s="147">
        <v>1.59</v>
      </c>
    </row>
    <row r="71" spans="1:5" x14ac:dyDescent="0.3">
      <c r="A71" s="148">
        <v>1</v>
      </c>
      <c r="B71" s="149">
        <v>2.6</v>
      </c>
      <c r="C71" s="149">
        <v>1.5</v>
      </c>
      <c r="D71" s="149">
        <v>2.37</v>
      </c>
      <c r="E71" s="149">
        <v>1.4</v>
      </c>
    </row>
    <row r="72" spans="1:5" x14ac:dyDescent="0.3">
      <c r="A72" s="148">
        <v>2</v>
      </c>
      <c r="B72" s="149">
        <v>2.04</v>
      </c>
      <c r="C72" s="149">
        <v>1.18</v>
      </c>
      <c r="D72" s="149">
        <v>1.74</v>
      </c>
      <c r="E72" s="149">
        <v>1.17</v>
      </c>
    </row>
    <row r="73" spans="1:5" x14ac:dyDescent="0.3">
      <c r="A73" s="148">
        <v>3</v>
      </c>
      <c r="B73" s="149">
        <v>1.71</v>
      </c>
      <c r="C73" s="149">
        <v>1.04</v>
      </c>
      <c r="D73" s="149">
        <v>1.58</v>
      </c>
      <c r="E73" s="149">
        <v>1.1299999999999999</v>
      </c>
    </row>
    <row r="74" spans="1:5" x14ac:dyDescent="0.3">
      <c r="A74" s="148">
        <v>4</v>
      </c>
      <c r="B74" s="149">
        <v>1.56</v>
      </c>
      <c r="C74" s="149">
        <v>1.03</v>
      </c>
      <c r="D74" s="149">
        <v>1.46</v>
      </c>
      <c r="E74" s="149">
        <v>1.05</v>
      </c>
    </row>
    <row r="75" spans="1:5" x14ac:dyDescent="0.3">
      <c r="A75" s="148">
        <v>5</v>
      </c>
      <c r="B75" s="149">
        <v>1.48</v>
      </c>
      <c r="C75" s="149">
        <v>1.03</v>
      </c>
      <c r="D75" s="149">
        <v>1.25</v>
      </c>
      <c r="E75" s="149">
        <v>1</v>
      </c>
    </row>
    <row r="76" spans="1:5" x14ac:dyDescent="0.3">
      <c r="A76" s="148">
        <v>6</v>
      </c>
      <c r="B76" s="149">
        <v>1.3</v>
      </c>
      <c r="C76" s="149">
        <v>1.03</v>
      </c>
      <c r="D76" s="149">
        <v>1.25</v>
      </c>
      <c r="E76" s="149">
        <v>1</v>
      </c>
    </row>
    <row r="77" spans="1:5" x14ac:dyDescent="0.3">
      <c r="A77" s="148">
        <v>7</v>
      </c>
      <c r="B77" s="149">
        <v>1.27</v>
      </c>
      <c r="C77" s="149">
        <v>1.03</v>
      </c>
      <c r="D77" s="149">
        <v>1.25</v>
      </c>
      <c r="E77" s="149">
        <v>1</v>
      </c>
    </row>
    <row r="78" spans="1:5" x14ac:dyDescent="0.3">
      <c r="A78" s="148">
        <v>8</v>
      </c>
      <c r="B78" s="149">
        <v>1.1000000000000001</v>
      </c>
      <c r="C78" s="149">
        <v>1.03</v>
      </c>
      <c r="D78" s="149">
        <v>1.25</v>
      </c>
      <c r="E78" s="149">
        <v>1</v>
      </c>
    </row>
    <row r="79" spans="1:5" x14ac:dyDescent="0.3">
      <c r="A79" s="148">
        <v>9</v>
      </c>
      <c r="B79" s="149">
        <v>1.1000000000000001</v>
      </c>
      <c r="C79" s="149">
        <v>1</v>
      </c>
      <c r="D79" s="149">
        <v>1.25</v>
      </c>
      <c r="E79" s="149">
        <v>1</v>
      </c>
    </row>
    <row r="80" spans="1:5" x14ac:dyDescent="0.3">
      <c r="A80" s="148">
        <v>10</v>
      </c>
      <c r="B80" s="149">
        <v>1</v>
      </c>
      <c r="C80" s="149">
        <v>1</v>
      </c>
      <c r="D80" s="149">
        <v>1.25</v>
      </c>
      <c r="E80" s="149">
        <v>1</v>
      </c>
    </row>
    <row r="81" spans="1:5" x14ac:dyDescent="0.3">
      <c r="A81" s="148">
        <v>11</v>
      </c>
      <c r="B81" s="149">
        <v>1</v>
      </c>
      <c r="C81" s="149">
        <v>1</v>
      </c>
      <c r="D81" s="149">
        <v>1.25</v>
      </c>
      <c r="E81" s="149">
        <v>1</v>
      </c>
    </row>
    <row r="82" spans="1:5" x14ac:dyDescent="0.3">
      <c r="A82" s="148">
        <v>12</v>
      </c>
      <c r="B82" s="149">
        <v>1</v>
      </c>
      <c r="C82" s="149">
        <v>1</v>
      </c>
      <c r="D82" s="149">
        <v>1.25</v>
      </c>
      <c r="E82" s="149">
        <v>1</v>
      </c>
    </row>
    <row r="83" spans="1:5" x14ac:dyDescent="0.3">
      <c r="A83" s="148">
        <v>13</v>
      </c>
      <c r="B83" s="149">
        <v>1</v>
      </c>
      <c r="C83" s="149">
        <v>1</v>
      </c>
      <c r="D83" s="149">
        <v>1.25</v>
      </c>
      <c r="E83" s="149">
        <v>1</v>
      </c>
    </row>
    <row r="84" spans="1:5" x14ac:dyDescent="0.3">
      <c r="A84" s="148">
        <v>14</v>
      </c>
      <c r="B84" s="149">
        <v>1</v>
      </c>
      <c r="C84" s="149">
        <v>1</v>
      </c>
      <c r="D84" s="149">
        <v>1.25</v>
      </c>
      <c r="E84" s="149">
        <v>1</v>
      </c>
    </row>
    <row r="85" spans="1:5" ht="15" thickBot="1" x14ac:dyDescent="0.35">
      <c r="A85" s="150">
        <v>15</v>
      </c>
      <c r="B85" s="151">
        <v>1</v>
      </c>
      <c r="C85" s="151">
        <v>1</v>
      </c>
      <c r="D85" s="151">
        <v>1</v>
      </c>
      <c r="E85" s="151">
        <v>1</v>
      </c>
    </row>
  </sheetData>
  <mergeCells count="1">
    <mergeCell ref="A68:E68"/>
  </mergeCells>
  <phoneticPr fontId="19" type="noConversion"/>
  <pageMargins left="0.7" right="0.7" top="0.75" bottom="0.75" header="0.3" footer="0.3"/>
  <pageSetup orientation="portrait" r:id="rId1"/>
  <headerFooter>
    <oddHeader>&amp;R&amp;"Calibri"&amp;12&amp;K000000Controlled Disclosure&amp;1#_x000D_&amp;"Calibri"&amp;11&amp;K000000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O101"/>
  <sheetViews>
    <sheetView workbookViewId="0">
      <selection activeCell="M5" sqref="M5"/>
    </sheetView>
  </sheetViews>
  <sheetFormatPr defaultRowHeight="14.4" x14ac:dyDescent="0.3"/>
  <cols>
    <col min="6" max="6" width="9.88671875" customWidth="1"/>
    <col min="10" max="10" width="10.6640625" customWidth="1"/>
    <col min="13" max="13" width="9.6640625" bestFit="1" customWidth="1"/>
  </cols>
  <sheetData>
    <row r="1" spans="1:15" ht="40.200000000000003" x14ac:dyDescent="0.3">
      <c r="A1" s="4" t="s">
        <v>121</v>
      </c>
      <c r="B1" s="4" t="s">
        <v>122</v>
      </c>
      <c r="C1" s="4"/>
      <c r="D1" s="5" t="s">
        <v>123</v>
      </c>
      <c r="E1" s="5" t="s">
        <v>124</v>
      </c>
      <c r="F1" s="5" t="s">
        <v>125</v>
      </c>
      <c r="G1" s="4" t="s">
        <v>122</v>
      </c>
      <c r="J1" s="9"/>
    </row>
    <row r="2" spans="1:15" x14ac:dyDescent="0.3">
      <c r="A2" s="6">
        <v>1</v>
      </c>
      <c r="B2" s="82">
        <f>K3</f>
        <v>0.3125</v>
      </c>
      <c r="C2" s="6"/>
      <c r="D2" s="8">
        <f>IF(A2&lt;=6,2,1)</f>
        <v>2</v>
      </c>
      <c r="E2" s="8">
        <f>IF(MOD(A2,12)=1,D2,E1+D2)</f>
        <v>2</v>
      </c>
      <c r="F2" s="8">
        <f>D2/MAX(E2:E13)</f>
        <v>0.1111111111111111</v>
      </c>
      <c r="G2" s="7">
        <f>1-(1-IF(Model_Point!$J$2="Push",$L$3,$M$3))^F2</f>
        <v>3.1459204547276909E-2</v>
      </c>
      <c r="H2" s="9"/>
      <c r="L2" t="s">
        <v>126</v>
      </c>
      <c r="M2" t="s">
        <v>127</v>
      </c>
    </row>
    <row r="3" spans="1:15" x14ac:dyDescent="0.3">
      <c r="A3" s="6">
        <v>2</v>
      </c>
      <c r="B3" s="82">
        <f>K4</f>
        <v>0.15625</v>
      </c>
      <c r="C3" s="6"/>
      <c r="D3" s="8">
        <f t="shared" ref="D3:D66" si="0">IF(A3&lt;=6,2,1)</f>
        <v>2</v>
      </c>
      <c r="E3" s="8">
        <f t="shared" ref="E3:E66" si="1">IF(MOD(A3,12)=1,D3,E2+D3)</f>
        <v>4</v>
      </c>
      <c r="F3" s="8">
        <f t="shared" ref="F3:F66" si="2">D3/MAX(E3:E14)</f>
        <v>0.1111111111111111</v>
      </c>
      <c r="G3" s="7">
        <f>1-(1-IF(Model_Point!$J$2="Push",$L$3,$M$3))^F3</f>
        <v>3.1459204547276909E-2</v>
      </c>
      <c r="H3" s="9"/>
      <c r="J3" s="9" t="s">
        <v>128</v>
      </c>
      <c r="K3" s="10">
        <f>IF(Model_Point!$J$2="Push",Lapses!L3,Lapses!M3)*Lapses_Factor*(1+Presc_Marg_Lapses)*(1+Discr_Marg_Lapses)</f>
        <v>0.3125</v>
      </c>
      <c r="L3" s="15">
        <v>0</v>
      </c>
      <c r="M3" s="15">
        <f>O4</f>
        <v>0.25</v>
      </c>
      <c r="O3">
        <f>1-(1-0.3)*(1-0.25)</f>
        <v>0.47500000000000009</v>
      </c>
    </row>
    <row r="4" spans="1:15" x14ac:dyDescent="0.3">
      <c r="A4" s="6">
        <v>3</v>
      </c>
      <c r="B4" s="7">
        <f>$K$5</f>
        <v>6.25E-2</v>
      </c>
      <c r="C4" s="6"/>
      <c r="D4" s="8">
        <f t="shared" si="0"/>
        <v>2</v>
      </c>
      <c r="E4" s="8">
        <f t="shared" si="1"/>
        <v>6</v>
      </c>
      <c r="F4" s="8">
        <f t="shared" si="2"/>
        <v>0.1111111111111111</v>
      </c>
      <c r="G4" s="7">
        <f>1-(1-IF(Model_Point!$J$2="Push",$L$3,$M$3))^F4</f>
        <v>3.1459204547276909E-2</v>
      </c>
      <c r="H4" s="9"/>
      <c r="J4" t="s">
        <v>129</v>
      </c>
      <c r="K4" s="10">
        <f>IF(Model_Point!$J$2="Push",Lapses!L4,Lapses!M4)*Lapses_Factor*(1+Presc_Marg_Lapses)*(1+Discr_Marg_Lapses)</f>
        <v>0.15625</v>
      </c>
      <c r="L4" s="15">
        <v>0</v>
      </c>
      <c r="M4" s="15">
        <v>0.125</v>
      </c>
      <c r="O4">
        <v>0.25</v>
      </c>
    </row>
    <row r="5" spans="1:15" x14ac:dyDescent="0.3">
      <c r="A5" s="6">
        <v>4</v>
      </c>
      <c r="B5" s="7">
        <f t="shared" ref="B5:B68" si="3">$K$5</f>
        <v>6.25E-2</v>
      </c>
      <c r="C5" s="6"/>
      <c r="D5" s="8">
        <f t="shared" si="0"/>
        <v>2</v>
      </c>
      <c r="E5" s="8">
        <f t="shared" si="1"/>
        <v>8</v>
      </c>
      <c r="F5" s="8">
        <f t="shared" si="2"/>
        <v>0.1111111111111111</v>
      </c>
      <c r="G5" s="7">
        <f>1-(1-IF(Model_Point!$J$2="Push",$L$3,$M$3))^F5</f>
        <v>3.1459204547276909E-2</v>
      </c>
      <c r="H5" s="9"/>
      <c r="J5" s="9" t="s">
        <v>130</v>
      </c>
      <c r="K5" s="10">
        <f>IF(Model_Point!$J$2="Push",Lapses!L5,Lapses!M5)*Lapses_Factor*(1+Presc_Marg_Lapses)*(1+Discr_Marg_Lapses)</f>
        <v>6.25E-2</v>
      </c>
      <c r="L5" s="15">
        <v>0</v>
      </c>
      <c r="M5" s="15">
        <v>0.05</v>
      </c>
    </row>
    <row r="6" spans="1:15" x14ac:dyDescent="0.3">
      <c r="A6" s="6">
        <v>5</v>
      </c>
      <c r="B6" s="7">
        <f t="shared" si="3"/>
        <v>6.25E-2</v>
      </c>
      <c r="C6" s="6"/>
      <c r="D6" s="8">
        <f t="shared" si="0"/>
        <v>2</v>
      </c>
      <c r="E6" s="8">
        <f t="shared" si="1"/>
        <v>10</v>
      </c>
      <c r="F6" s="8">
        <f t="shared" si="2"/>
        <v>0.1111111111111111</v>
      </c>
      <c r="G6" s="7">
        <f>1-(1-IF(Model_Point!$J$2="Push",$L$3,$M$3))^F6</f>
        <v>3.1459204547276909E-2</v>
      </c>
      <c r="H6" s="9"/>
      <c r="J6" s="9"/>
    </row>
    <row r="7" spans="1:15" x14ac:dyDescent="0.3">
      <c r="A7" s="6">
        <v>6</v>
      </c>
      <c r="B7" s="7">
        <f t="shared" si="3"/>
        <v>6.25E-2</v>
      </c>
      <c r="C7" s="6"/>
      <c r="D7" s="8">
        <f t="shared" si="0"/>
        <v>2</v>
      </c>
      <c r="E7" s="8">
        <f t="shared" si="1"/>
        <v>12</v>
      </c>
      <c r="F7" s="8">
        <f t="shared" si="2"/>
        <v>0.1111111111111111</v>
      </c>
      <c r="G7" s="7">
        <f>1-(1-IF(Model_Point!$J$2="Push",$L$3,$M$3))^F7</f>
        <v>3.1459204547276909E-2</v>
      </c>
      <c r="H7" s="9"/>
      <c r="J7" s="9"/>
    </row>
    <row r="8" spans="1:15" x14ac:dyDescent="0.3">
      <c r="A8" s="6">
        <v>7</v>
      </c>
      <c r="B8" s="7">
        <f t="shared" si="3"/>
        <v>6.25E-2</v>
      </c>
      <c r="C8" s="6"/>
      <c r="D8" s="8">
        <f t="shared" si="0"/>
        <v>1</v>
      </c>
      <c r="E8" s="8">
        <f t="shared" si="1"/>
        <v>13</v>
      </c>
      <c r="F8" s="8">
        <f t="shared" si="2"/>
        <v>5.5555555555555552E-2</v>
      </c>
      <c r="G8" s="7">
        <f>1-(1-IF(Model_Point!$J$2="Push",$L$3,$M$3))^F8</f>
        <v>1.5855297503094223E-2</v>
      </c>
      <c r="H8" s="9"/>
      <c r="J8" s="9"/>
    </row>
    <row r="9" spans="1:15" x14ac:dyDescent="0.3">
      <c r="A9" s="6">
        <v>8</v>
      </c>
      <c r="B9" s="7">
        <f t="shared" si="3"/>
        <v>6.25E-2</v>
      </c>
      <c r="C9" s="6"/>
      <c r="D9" s="8">
        <f t="shared" si="0"/>
        <v>1</v>
      </c>
      <c r="E9" s="8">
        <f t="shared" si="1"/>
        <v>14</v>
      </c>
      <c r="F9" s="8">
        <f t="shared" si="2"/>
        <v>5.5555555555555552E-2</v>
      </c>
      <c r="G9" s="7">
        <f>1-(1-IF(Model_Point!$J$2="Push",$L$3,$M$3))^F9</f>
        <v>1.5855297503094223E-2</v>
      </c>
      <c r="H9" s="9"/>
      <c r="J9" s="9"/>
    </row>
    <row r="10" spans="1:15" x14ac:dyDescent="0.3">
      <c r="A10" s="6">
        <v>9</v>
      </c>
      <c r="B10" s="7">
        <f t="shared" si="3"/>
        <v>6.25E-2</v>
      </c>
      <c r="C10" s="6"/>
      <c r="D10" s="8">
        <f t="shared" si="0"/>
        <v>1</v>
      </c>
      <c r="E10" s="8">
        <f t="shared" si="1"/>
        <v>15</v>
      </c>
      <c r="F10" s="8">
        <f t="shared" si="2"/>
        <v>5.5555555555555552E-2</v>
      </c>
      <c r="G10" s="7">
        <f>1-(1-IF(Model_Point!$J$2="Push",$L$3,$M$3))^F10</f>
        <v>1.5855297503094223E-2</v>
      </c>
      <c r="H10" s="9"/>
      <c r="J10" s="9"/>
    </row>
    <row r="11" spans="1:15" x14ac:dyDescent="0.3">
      <c r="A11" s="6">
        <v>10</v>
      </c>
      <c r="B11" s="7">
        <f t="shared" si="3"/>
        <v>6.25E-2</v>
      </c>
      <c r="C11" s="6"/>
      <c r="D11" s="8">
        <f t="shared" si="0"/>
        <v>1</v>
      </c>
      <c r="E11" s="8">
        <f t="shared" si="1"/>
        <v>16</v>
      </c>
      <c r="F11" s="8">
        <f t="shared" si="2"/>
        <v>5.5555555555555552E-2</v>
      </c>
      <c r="G11" s="7">
        <f>1-(1-IF(Model_Point!$J$2="Push",$L$3,$M$3))^F11</f>
        <v>1.5855297503094223E-2</v>
      </c>
      <c r="H11" s="9"/>
      <c r="J11" s="9"/>
    </row>
    <row r="12" spans="1:15" x14ac:dyDescent="0.3">
      <c r="A12" s="6">
        <v>11</v>
      </c>
      <c r="B12" s="7">
        <f t="shared" si="3"/>
        <v>6.25E-2</v>
      </c>
      <c r="C12" s="6"/>
      <c r="D12" s="8">
        <f t="shared" si="0"/>
        <v>1</v>
      </c>
      <c r="E12" s="8">
        <f t="shared" si="1"/>
        <v>17</v>
      </c>
      <c r="F12" s="8">
        <f t="shared" si="2"/>
        <v>5.5555555555555552E-2</v>
      </c>
      <c r="G12" s="7">
        <f>1-(1-IF(Model_Point!$J$2="Push",$L$3,$M$3))^F12</f>
        <v>1.5855297503094223E-2</v>
      </c>
      <c r="H12" s="9"/>
      <c r="J12" s="9"/>
    </row>
    <row r="13" spans="1:15" x14ac:dyDescent="0.3">
      <c r="A13" s="6">
        <v>12</v>
      </c>
      <c r="B13" s="7">
        <f t="shared" si="3"/>
        <v>6.25E-2</v>
      </c>
      <c r="C13" s="6"/>
      <c r="D13" s="8">
        <f t="shared" si="0"/>
        <v>1</v>
      </c>
      <c r="E13" s="8">
        <f t="shared" si="1"/>
        <v>18</v>
      </c>
      <c r="F13" s="8">
        <f t="shared" si="2"/>
        <v>5.5555555555555552E-2</v>
      </c>
      <c r="G13" s="7">
        <f>1-(1-IF(Model_Point!$J$2="Push",$L$3,$M$3))^F13</f>
        <v>1.5855297503094223E-2</v>
      </c>
      <c r="H13" s="9"/>
      <c r="J13" s="9"/>
    </row>
    <row r="14" spans="1:15" x14ac:dyDescent="0.3">
      <c r="A14" s="6">
        <v>13</v>
      </c>
      <c r="B14" s="7">
        <f t="shared" si="3"/>
        <v>6.25E-2</v>
      </c>
      <c r="C14" s="6"/>
      <c r="D14" s="8">
        <f t="shared" si="0"/>
        <v>1</v>
      </c>
      <c r="E14" s="8">
        <f t="shared" si="1"/>
        <v>1</v>
      </c>
      <c r="F14" s="8">
        <f t="shared" si="2"/>
        <v>8.3333333333333329E-2</v>
      </c>
      <c r="G14" s="7">
        <f>1-(1-IF(Model_Point!$J$2="Push",$L$4,$M$4))^F14</f>
        <v>1.1065933139137285E-2</v>
      </c>
      <c r="H14" s="9"/>
      <c r="J14" s="9"/>
    </row>
    <row r="15" spans="1:15" x14ac:dyDescent="0.3">
      <c r="A15" s="6">
        <v>14</v>
      </c>
      <c r="B15" s="7">
        <f t="shared" si="3"/>
        <v>6.25E-2</v>
      </c>
      <c r="C15" s="6"/>
      <c r="D15" s="8">
        <f t="shared" si="0"/>
        <v>1</v>
      </c>
      <c r="E15" s="8">
        <f t="shared" si="1"/>
        <v>2</v>
      </c>
      <c r="F15" s="8">
        <f t="shared" si="2"/>
        <v>8.3333333333333329E-2</v>
      </c>
      <c r="G15" s="7">
        <f>1-(1-IF(Model_Point!$J$2="Push",$L$4,$M$4))^F15</f>
        <v>1.1065933139137285E-2</v>
      </c>
      <c r="H15" s="9"/>
      <c r="J15" s="9"/>
    </row>
    <row r="16" spans="1:15" x14ac:dyDescent="0.3">
      <c r="A16" s="6">
        <v>15</v>
      </c>
      <c r="B16" s="7">
        <f t="shared" si="3"/>
        <v>6.25E-2</v>
      </c>
      <c r="C16" s="6"/>
      <c r="D16" s="8">
        <f t="shared" si="0"/>
        <v>1</v>
      </c>
      <c r="E16" s="8">
        <f t="shared" si="1"/>
        <v>3</v>
      </c>
      <c r="F16" s="8">
        <f t="shared" si="2"/>
        <v>8.3333333333333329E-2</v>
      </c>
      <c r="G16" s="7">
        <f>1-(1-IF(Model_Point!$J$2="Push",$L$4,$M$4))^F16</f>
        <v>1.1065933139137285E-2</v>
      </c>
      <c r="H16" s="9"/>
      <c r="J16" s="9"/>
    </row>
    <row r="17" spans="1:10" x14ac:dyDescent="0.3">
      <c r="A17" s="6">
        <v>16</v>
      </c>
      <c r="B17" s="7">
        <f t="shared" si="3"/>
        <v>6.25E-2</v>
      </c>
      <c r="C17" s="6"/>
      <c r="D17" s="8">
        <f t="shared" si="0"/>
        <v>1</v>
      </c>
      <c r="E17" s="8">
        <f t="shared" si="1"/>
        <v>4</v>
      </c>
      <c r="F17" s="8">
        <f t="shared" si="2"/>
        <v>8.3333333333333329E-2</v>
      </c>
      <c r="G17" s="7">
        <f>1-(1-IF(Model_Point!$J$2="Push",$L$4,$M$4))^F17</f>
        <v>1.1065933139137285E-2</v>
      </c>
      <c r="H17" s="9"/>
      <c r="J17" s="9"/>
    </row>
    <row r="18" spans="1:10" x14ac:dyDescent="0.3">
      <c r="A18" s="6">
        <v>17</v>
      </c>
      <c r="B18" s="7">
        <f t="shared" si="3"/>
        <v>6.25E-2</v>
      </c>
      <c r="C18" s="6"/>
      <c r="D18" s="8">
        <f t="shared" si="0"/>
        <v>1</v>
      </c>
      <c r="E18" s="8">
        <f t="shared" si="1"/>
        <v>5</v>
      </c>
      <c r="F18" s="8">
        <f t="shared" si="2"/>
        <v>8.3333333333333329E-2</v>
      </c>
      <c r="G18" s="7">
        <f>1-(1-IF(Model_Point!$J$2="Push",$L$4,$M$4))^F18</f>
        <v>1.1065933139137285E-2</v>
      </c>
      <c r="H18" s="9"/>
      <c r="J18" s="9"/>
    </row>
    <row r="19" spans="1:10" x14ac:dyDescent="0.3">
      <c r="A19" s="6">
        <v>18</v>
      </c>
      <c r="B19" s="7">
        <f t="shared" si="3"/>
        <v>6.25E-2</v>
      </c>
      <c r="C19" s="6"/>
      <c r="D19" s="8">
        <f t="shared" si="0"/>
        <v>1</v>
      </c>
      <c r="E19" s="8">
        <f t="shared" si="1"/>
        <v>6</v>
      </c>
      <c r="F19" s="8">
        <f t="shared" si="2"/>
        <v>8.3333333333333329E-2</v>
      </c>
      <c r="G19" s="7">
        <f>1-(1-IF(Model_Point!$J$2="Push",$L$4,$M$4))^F19</f>
        <v>1.1065933139137285E-2</v>
      </c>
      <c r="H19" s="9"/>
      <c r="J19" s="9"/>
    </row>
    <row r="20" spans="1:10" x14ac:dyDescent="0.3">
      <c r="A20" s="6">
        <v>19</v>
      </c>
      <c r="B20" s="7">
        <f t="shared" si="3"/>
        <v>6.25E-2</v>
      </c>
      <c r="C20" s="6"/>
      <c r="D20" s="8">
        <f t="shared" si="0"/>
        <v>1</v>
      </c>
      <c r="E20" s="8">
        <f t="shared" si="1"/>
        <v>7</v>
      </c>
      <c r="F20" s="8">
        <f t="shared" si="2"/>
        <v>8.3333333333333329E-2</v>
      </c>
      <c r="G20" s="7">
        <f>1-(1-IF(Model_Point!$J$2="Push",$L$4,$M$4))^F20</f>
        <v>1.1065933139137285E-2</v>
      </c>
      <c r="H20" s="9"/>
      <c r="J20" s="9"/>
    </row>
    <row r="21" spans="1:10" x14ac:dyDescent="0.3">
      <c r="A21" s="6">
        <v>20</v>
      </c>
      <c r="B21" s="7">
        <f t="shared" si="3"/>
        <v>6.25E-2</v>
      </c>
      <c r="C21" s="6"/>
      <c r="D21" s="8">
        <f t="shared" si="0"/>
        <v>1</v>
      </c>
      <c r="E21" s="8">
        <f t="shared" si="1"/>
        <v>8</v>
      </c>
      <c r="F21" s="8">
        <f t="shared" si="2"/>
        <v>8.3333333333333329E-2</v>
      </c>
      <c r="G21" s="7">
        <f>1-(1-IF(Model_Point!$J$2="Push",$L$4,$M$4))^F21</f>
        <v>1.1065933139137285E-2</v>
      </c>
      <c r="H21" s="9"/>
      <c r="J21" s="9"/>
    </row>
    <row r="22" spans="1:10" x14ac:dyDescent="0.3">
      <c r="A22" s="6">
        <v>21</v>
      </c>
      <c r="B22" s="7">
        <f t="shared" si="3"/>
        <v>6.25E-2</v>
      </c>
      <c r="C22" s="6"/>
      <c r="D22" s="8">
        <f t="shared" si="0"/>
        <v>1</v>
      </c>
      <c r="E22" s="8">
        <f t="shared" si="1"/>
        <v>9</v>
      </c>
      <c r="F22" s="8">
        <f t="shared" si="2"/>
        <v>8.3333333333333329E-2</v>
      </c>
      <c r="G22" s="7">
        <f>1-(1-IF(Model_Point!$J$2="Push",$L$4,$M$4))^F22</f>
        <v>1.1065933139137285E-2</v>
      </c>
      <c r="H22" s="9"/>
      <c r="J22" s="9"/>
    </row>
    <row r="23" spans="1:10" x14ac:dyDescent="0.3">
      <c r="A23" s="6">
        <v>22</v>
      </c>
      <c r="B23" s="7">
        <f t="shared" si="3"/>
        <v>6.25E-2</v>
      </c>
      <c r="C23" s="6"/>
      <c r="D23" s="8">
        <f t="shared" si="0"/>
        <v>1</v>
      </c>
      <c r="E23" s="8">
        <f t="shared" si="1"/>
        <v>10</v>
      </c>
      <c r="F23" s="8">
        <f t="shared" si="2"/>
        <v>8.3333333333333329E-2</v>
      </c>
      <c r="G23" s="7">
        <f>1-(1-IF(Model_Point!$J$2="Push",$L$4,$M$4))^F23</f>
        <v>1.1065933139137285E-2</v>
      </c>
      <c r="H23" s="9"/>
      <c r="J23" s="9"/>
    </row>
    <row r="24" spans="1:10" x14ac:dyDescent="0.3">
      <c r="A24" s="6">
        <v>23</v>
      </c>
      <c r="B24" s="7">
        <f t="shared" si="3"/>
        <v>6.25E-2</v>
      </c>
      <c r="C24" s="6"/>
      <c r="D24" s="8">
        <f t="shared" si="0"/>
        <v>1</v>
      </c>
      <c r="E24" s="8">
        <f t="shared" si="1"/>
        <v>11</v>
      </c>
      <c r="F24" s="8">
        <f t="shared" si="2"/>
        <v>8.3333333333333329E-2</v>
      </c>
      <c r="G24" s="7">
        <f>1-(1-IF(Model_Point!$J$2="Push",$L$4,$M$4))^F24</f>
        <v>1.1065933139137285E-2</v>
      </c>
      <c r="H24" s="9"/>
      <c r="J24" s="9"/>
    </row>
    <row r="25" spans="1:10" x14ac:dyDescent="0.3">
      <c r="A25" s="6">
        <v>24</v>
      </c>
      <c r="B25" s="7">
        <f t="shared" si="3"/>
        <v>6.25E-2</v>
      </c>
      <c r="C25" s="6"/>
      <c r="D25" s="8">
        <f t="shared" si="0"/>
        <v>1</v>
      </c>
      <c r="E25" s="8">
        <f t="shared" si="1"/>
        <v>12</v>
      </c>
      <c r="F25" s="8">
        <f t="shared" si="2"/>
        <v>8.3333333333333329E-2</v>
      </c>
      <c r="G25" s="7">
        <f>1-(1-IF(Model_Point!$J$2="Push",$L$4,$M$4))^F25</f>
        <v>1.1065933139137285E-2</v>
      </c>
      <c r="H25" s="9"/>
      <c r="J25" s="9"/>
    </row>
    <row r="26" spans="1:10" x14ac:dyDescent="0.3">
      <c r="A26" s="6">
        <v>25</v>
      </c>
      <c r="B26" s="7">
        <f t="shared" si="3"/>
        <v>6.25E-2</v>
      </c>
      <c r="C26" s="6"/>
      <c r="D26" s="8">
        <f t="shared" si="0"/>
        <v>1</v>
      </c>
      <c r="E26" s="8">
        <f t="shared" si="1"/>
        <v>1</v>
      </c>
      <c r="F26" s="8">
        <f t="shared" si="2"/>
        <v>8.3333333333333329E-2</v>
      </c>
      <c r="G26" s="7">
        <f>1-(1-IF(Model_Point!$J$2="Push",$L$5,$M$5))^F26</f>
        <v>4.2653187775606449E-3</v>
      </c>
      <c r="H26" s="9"/>
      <c r="J26" s="9"/>
    </row>
    <row r="27" spans="1:10" x14ac:dyDescent="0.3">
      <c r="A27" s="6">
        <v>26</v>
      </c>
      <c r="B27" s="7">
        <f t="shared" si="3"/>
        <v>6.25E-2</v>
      </c>
      <c r="C27" s="6"/>
      <c r="D27" s="8">
        <f t="shared" si="0"/>
        <v>1</v>
      </c>
      <c r="E27" s="8">
        <f t="shared" si="1"/>
        <v>2</v>
      </c>
      <c r="F27" s="8">
        <f t="shared" si="2"/>
        <v>8.3333333333333329E-2</v>
      </c>
      <c r="G27" s="7">
        <f>1-(1-IF(Model_Point!$J$2="Push",$L$5,$M$5))^F27</f>
        <v>4.2653187775606449E-3</v>
      </c>
      <c r="H27" s="9"/>
      <c r="J27" s="9"/>
    </row>
    <row r="28" spans="1:10" x14ac:dyDescent="0.3">
      <c r="A28" s="6">
        <v>27</v>
      </c>
      <c r="B28" s="7">
        <f t="shared" si="3"/>
        <v>6.25E-2</v>
      </c>
      <c r="C28" s="6"/>
      <c r="D28" s="8">
        <f t="shared" si="0"/>
        <v>1</v>
      </c>
      <c r="E28" s="8">
        <f t="shared" si="1"/>
        <v>3</v>
      </c>
      <c r="F28" s="8">
        <f t="shared" si="2"/>
        <v>8.3333333333333329E-2</v>
      </c>
      <c r="G28" s="7">
        <f>1-(1-IF(Model_Point!$J$2="Push",$L$5,$M$5))^F28</f>
        <v>4.2653187775606449E-3</v>
      </c>
      <c r="H28" s="9"/>
      <c r="J28" s="9"/>
    </row>
    <row r="29" spans="1:10" x14ac:dyDescent="0.3">
      <c r="A29" s="6">
        <v>28</v>
      </c>
      <c r="B29" s="7">
        <f t="shared" si="3"/>
        <v>6.25E-2</v>
      </c>
      <c r="C29" s="6"/>
      <c r="D29" s="8">
        <f t="shared" si="0"/>
        <v>1</v>
      </c>
      <c r="E29" s="8">
        <f t="shared" si="1"/>
        <v>4</v>
      </c>
      <c r="F29" s="8">
        <f t="shared" si="2"/>
        <v>8.3333333333333329E-2</v>
      </c>
      <c r="G29" s="7">
        <f>1-(1-IF(Model_Point!$J$2="Push",$L$5,$M$5))^F29</f>
        <v>4.2653187775606449E-3</v>
      </c>
      <c r="H29" s="9"/>
      <c r="J29" s="9"/>
    </row>
    <row r="30" spans="1:10" x14ac:dyDescent="0.3">
      <c r="A30" s="6">
        <v>29</v>
      </c>
      <c r="B30" s="7">
        <f t="shared" si="3"/>
        <v>6.25E-2</v>
      </c>
      <c r="C30" s="6"/>
      <c r="D30" s="8">
        <f t="shared" si="0"/>
        <v>1</v>
      </c>
      <c r="E30" s="8">
        <f t="shared" si="1"/>
        <v>5</v>
      </c>
      <c r="F30" s="8">
        <f t="shared" si="2"/>
        <v>8.3333333333333329E-2</v>
      </c>
      <c r="G30" s="7">
        <f>1-(1-IF(Model_Point!$J$2="Push",$L$5,$M$5))^F30</f>
        <v>4.2653187775606449E-3</v>
      </c>
      <c r="H30" s="9"/>
      <c r="J30" s="9"/>
    </row>
    <row r="31" spans="1:10" x14ac:dyDescent="0.3">
      <c r="A31" s="6">
        <v>30</v>
      </c>
      <c r="B31" s="7">
        <f t="shared" si="3"/>
        <v>6.25E-2</v>
      </c>
      <c r="C31" s="6"/>
      <c r="D31" s="8">
        <f t="shared" si="0"/>
        <v>1</v>
      </c>
      <c r="E31" s="8">
        <f t="shared" si="1"/>
        <v>6</v>
      </c>
      <c r="F31" s="8">
        <f t="shared" si="2"/>
        <v>8.3333333333333329E-2</v>
      </c>
      <c r="G31" s="7">
        <f>1-(1-IF(Model_Point!$J$2="Push",$L$5,$M$5))^F31</f>
        <v>4.2653187775606449E-3</v>
      </c>
      <c r="H31" s="9"/>
      <c r="J31" s="9"/>
    </row>
    <row r="32" spans="1:10" x14ac:dyDescent="0.3">
      <c r="A32" s="6">
        <v>31</v>
      </c>
      <c r="B32" s="7">
        <f t="shared" si="3"/>
        <v>6.25E-2</v>
      </c>
      <c r="C32" s="6"/>
      <c r="D32" s="8">
        <f t="shared" si="0"/>
        <v>1</v>
      </c>
      <c r="E32" s="8">
        <f t="shared" si="1"/>
        <v>7</v>
      </c>
      <c r="F32" s="8">
        <f t="shared" si="2"/>
        <v>8.3333333333333329E-2</v>
      </c>
      <c r="G32" s="7">
        <f>1-(1-IF(Model_Point!$J$2="Push",$L$5,$M$5))^F32</f>
        <v>4.2653187775606449E-3</v>
      </c>
      <c r="H32" s="9"/>
      <c r="J32" s="9"/>
    </row>
    <row r="33" spans="1:10" x14ac:dyDescent="0.3">
      <c r="A33" s="6">
        <v>32</v>
      </c>
      <c r="B33" s="7">
        <f t="shared" si="3"/>
        <v>6.25E-2</v>
      </c>
      <c r="C33" s="6"/>
      <c r="D33" s="8">
        <f t="shared" si="0"/>
        <v>1</v>
      </c>
      <c r="E33" s="8">
        <f t="shared" si="1"/>
        <v>8</v>
      </c>
      <c r="F33" s="8">
        <f t="shared" si="2"/>
        <v>8.3333333333333329E-2</v>
      </c>
      <c r="G33" s="7">
        <f>1-(1-IF(Model_Point!$J$2="Push",$L$5,$M$5))^F33</f>
        <v>4.2653187775606449E-3</v>
      </c>
      <c r="H33" s="9"/>
      <c r="J33" s="9"/>
    </row>
    <row r="34" spans="1:10" x14ac:dyDescent="0.3">
      <c r="A34" s="6">
        <v>33</v>
      </c>
      <c r="B34" s="7">
        <f t="shared" si="3"/>
        <v>6.25E-2</v>
      </c>
      <c r="C34" s="6"/>
      <c r="D34" s="8">
        <f t="shared" si="0"/>
        <v>1</v>
      </c>
      <c r="E34" s="8">
        <f t="shared" si="1"/>
        <v>9</v>
      </c>
      <c r="F34" s="8">
        <f t="shared" si="2"/>
        <v>8.3333333333333329E-2</v>
      </c>
      <c r="G34" s="7">
        <f>1-(1-IF(Model_Point!$J$2="Push",$L$5,$M$5))^F34</f>
        <v>4.2653187775606449E-3</v>
      </c>
      <c r="H34" s="9"/>
      <c r="J34" s="9"/>
    </row>
    <row r="35" spans="1:10" x14ac:dyDescent="0.3">
      <c r="A35" s="6">
        <v>34</v>
      </c>
      <c r="B35" s="7">
        <f t="shared" si="3"/>
        <v>6.25E-2</v>
      </c>
      <c r="C35" s="6"/>
      <c r="D35" s="8">
        <f t="shared" si="0"/>
        <v>1</v>
      </c>
      <c r="E35" s="8">
        <f t="shared" si="1"/>
        <v>10</v>
      </c>
      <c r="F35" s="8">
        <f t="shared" si="2"/>
        <v>8.3333333333333329E-2</v>
      </c>
      <c r="G35" s="7">
        <f>1-(1-IF(Model_Point!$J$2="Push",$L$5,$M$5))^F35</f>
        <v>4.2653187775606449E-3</v>
      </c>
      <c r="H35" s="9"/>
      <c r="J35" s="9"/>
    </row>
    <row r="36" spans="1:10" x14ac:dyDescent="0.3">
      <c r="A36" s="6">
        <v>35</v>
      </c>
      <c r="B36" s="7">
        <f t="shared" si="3"/>
        <v>6.25E-2</v>
      </c>
      <c r="C36" s="6"/>
      <c r="D36" s="8">
        <f t="shared" si="0"/>
        <v>1</v>
      </c>
      <c r="E36" s="8">
        <f t="shared" si="1"/>
        <v>11</v>
      </c>
      <c r="F36" s="8">
        <f t="shared" si="2"/>
        <v>8.3333333333333329E-2</v>
      </c>
      <c r="G36" s="7">
        <f>1-(1-IF(Model_Point!$J$2="Push",$L$5,$M$5))^F36</f>
        <v>4.2653187775606449E-3</v>
      </c>
      <c r="H36" s="9"/>
      <c r="J36" s="9"/>
    </row>
    <row r="37" spans="1:10" x14ac:dyDescent="0.3">
      <c r="A37" s="6">
        <v>36</v>
      </c>
      <c r="B37" s="7">
        <f t="shared" si="3"/>
        <v>6.25E-2</v>
      </c>
      <c r="C37" s="6"/>
      <c r="D37" s="8">
        <f t="shared" si="0"/>
        <v>1</v>
      </c>
      <c r="E37" s="8">
        <f t="shared" si="1"/>
        <v>12</v>
      </c>
      <c r="F37" s="8">
        <f t="shared" si="2"/>
        <v>8.3333333333333329E-2</v>
      </c>
      <c r="G37" s="7">
        <f>1-(1-IF(Model_Point!$J$2="Push",$L$5,$M$5))^F37</f>
        <v>4.2653187775606449E-3</v>
      </c>
      <c r="H37" s="9"/>
    </row>
    <row r="38" spans="1:10" x14ac:dyDescent="0.3">
      <c r="A38" s="6">
        <v>37</v>
      </c>
      <c r="B38" s="7">
        <f t="shared" si="3"/>
        <v>6.25E-2</v>
      </c>
      <c r="C38" s="6"/>
      <c r="D38" s="8">
        <f t="shared" si="0"/>
        <v>1</v>
      </c>
      <c r="E38" s="8">
        <f t="shared" si="1"/>
        <v>1</v>
      </c>
      <c r="F38" s="8">
        <f t="shared" si="2"/>
        <v>8.3333333333333329E-2</v>
      </c>
      <c r="G38" s="7">
        <f>1-(1-IF(Model_Point!$J$2="Push",$L$5,$M$5))^F38</f>
        <v>4.2653187775606449E-3</v>
      </c>
      <c r="H38" s="9"/>
    </row>
    <row r="39" spans="1:10" x14ac:dyDescent="0.3">
      <c r="A39" s="6">
        <v>38</v>
      </c>
      <c r="B39" s="7">
        <f t="shared" si="3"/>
        <v>6.25E-2</v>
      </c>
      <c r="C39" s="6"/>
      <c r="D39" s="8">
        <f t="shared" si="0"/>
        <v>1</v>
      </c>
      <c r="E39" s="8">
        <f t="shared" si="1"/>
        <v>2</v>
      </c>
      <c r="F39" s="8">
        <f t="shared" si="2"/>
        <v>8.3333333333333329E-2</v>
      </c>
      <c r="G39" s="7">
        <f>1-(1-IF(Model_Point!$J$2="Push",$L$5,$M$5))^F39</f>
        <v>4.2653187775606449E-3</v>
      </c>
      <c r="H39" s="9"/>
    </row>
    <row r="40" spans="1:10" x14ac:dyDescent="0.3">
      <c r="A40" s="6">
        <v>39</v>
      </c>
      <c r="B40" s="7">
        <f t="shared" si="3"/>
        <v>6.25E-2</v>
      </c>
      <c r="C40" s="6"/>
      <c r="D40" s="8">
        <f t="shared" si="0"/>
        <v>1</v>
      </c>
      <c r="E40" s="8">
        <f t="shared" si="1"/>
        <v>3</v>
      </c>
      <c r="F40" s="8">
        <f t="shared" si="2"/>
        <v>8.3333333333333329E-2</v>
      </c>
      <c r="G40" s="7">
        <f>1-(1-IF(Model_Point!$J$2="Push",$L$5,$M$5))^F40</f>
        <v>4.2653187775606449E-3</v>
      </c>
      <c r="H40" s="9"/>
    </row>
    <row r="41" spans="1:10" x14ac:dyDescent="0.3">
      <c r="A41" s="6">
        <v>40</v>
      </c>
      <c r="B41" s="7">
        <f t="shared" si="3"/>
        <v>6.25E-2</v>
      </c>
      <c r="C41" s="6"/>
      <c r="D41" s="8">
        <f t="shared" si="0"/>
        <v>1</v>
      </c>
      <c r="E41" s="8">
        <f t="shared" si="1"/>
        <v>4</v>
      </c>
      <c r="F41" s="8">
        <f t="shared" si="2"/>
        <v>8.3333333333333329E-2</v>
      </c>
      <c r="G41" s="7">
        <f>1-(1-IF(Model_Point!$J$2="Push",$L$5,$M$5))^F41</f>
        <v>4.2653187775606449E-3</v>
      </c>
      <c r="H41" s="9"/>
    </row>
    <row r="42" spans="1:10" x14ac:dyDescent="0.3">
      <c r="A42" s="6">
        <v>41</v>
      </c>
      <c r="B42" s="7">
        <f t="shared" si="3"/>
        <v>6.25E-2</v>
      </c>
      <c r="C42" s="6"/>
      <c r="D42" s="8">
        <f t="shared" si="0"/>
        <v>1</v>
      </c>
      <c r="E42" s="8">
        <f t="shared" si="1"/>
        <v>5</v>
      </c>
      <c r="F42" s="8">
        <f t="shared" si="2"/>
        <v>8.3333333333333329E-2</v>
      </c>
      <c r="G42" s="7">
        <f>1-(1-IF(Model_Point!$J$2="Push",$L$5,$M$5))^F42</f>
        <v>4.2653187775606449E-3</v>
      </c>
      <c r="H42" s="9"/>
    </row>
    <row r="43" spans="1:10" x14ac:dyDescent="0.3">
      <c r="A43" s="6">
        <v>42</v>
      </c>
      <c r="B43" s="7">
        <f t="shared" si="3"/>
        <v>6.25E-2</v>
      </c>
      <c r="C43" s="6"/>
      <c r="D43" s="8">
        <f t="shared" si="0"/>
        <v>1</v>
      </c>
      <c r="E43" s="8">
        <f t="shared" si="1"/>
        <v>6</v>
      </c>
      <c r="F43" s="8">
        <f t="shared" si="2"/>
        <v>8.3333333333333329E-2</v>
      </c>
      <c r="G43" s="7">
        <f>1-(1-IF(Model_Point!$J$2="Push",$L$5,$M$5))^F43</f>
        <v>4.2653187775606449E-3</v>
      </c>
      <c r="H43" s="9"/>
    </row>
    <row r="44" spans="1:10" x14ac:dyDescent="0.3">
      <c r="A44" s="6">
        <v>43</v>
      </c>
      <c r="B44" s="7">
        <f t="shared" si="3"/>
        <v>6.25E-2</v>
      </c>
      <c r="C44" s="6"/>
      <c r="D44" s="8">
        <f t="shared" si="0"/>
        <v>1</v>
      </c>
      <c r="E44" s="8">
        <f t="shared" si="1"/>
        <v>7</v>
      </c>
      <c r="F44" s="8">
        <f t="shared" si="2"/>
        <v>8.3333333333333329E-2</v>
      </c>
      <c r="G44" s="7">
        <f>1-(1-IF(Model_Point!$J$2="Push",$L$5,$M$5))^F44</f>
        <v>4.2653187775606449E-3</v>
      </c>
      <c r="H44" s="9"/>
    </row>
    <row r="45" spans="1:10" x14ac:dyDescent="0.3">
      <c r="A45" s="6">
        <v>44</v>
      </c>
      <c r="B45" s="7">
        <f t="shared" si="3"/>
        <v>6.25E-2</v>
      </c>
      <c r="C45" s="6"/>
      <c r="D45" s="8">
        <f t="shared" si="0"/>
        <v>1</v>
      </c>
      <c r="E45" s="8">
        <f t="shared" si="1"/>
        <v>8</v>
      </c>
      <c r="F45" s="8">
        <f t="shared" si="2"/>
        <v>8.3333333333333329E-2</v>
      </c>
      <c r="G45" s="7">
        <f>1-(1-IF(Model_Point!$J$2="Push",$L$5,$M$5))^F45</f>
        <v>4.2653187775606449E-3</v>
      </c>
      <c r="H45" s="9"/>
    </row>
    <row r="46" spans="1:10" x14ac:dyDescent="0.3">
      <c r="A46" s="6">
        <v>45</v>
      </c>
      <c r="B46" s="7">
        <f t="shared" si="3"/>
        <v>6.25E-2</v>
      </c>
      <c r="C46" s="6"/>
      <c r="D46" s="8">
        <f t="shared" si="0"/>
        <v>1</v>
      </c>
      <c r="E46" s="8">
        <f t="shared" si="1"/>
        <v>9</v>
      </c>
      <c r="F46" s="8">
        <f t="shared" si="2"/>
        <v>8.3333333333333329E-2</v>
      </c>
      <c r="G46" s="7">
        <f>1-(1-IF(Model_Point!$J$2="Push",$L$5,$M$5))^F46</f>
        <v>4.2653187775606449E-3</v>
      </c>
      <c r="H46" s="9"/>
    </row>
    <row r="47" spans="1:10" x14ac:dyDescent="0.3">
      <c r="A47" s="6">
        <v>46</v>
      </c>
      <c r="B47" s="7">
        <f t="shared" si="3"/>
        <v>6.25E-2</v>
      </c>
      <c r="C47" s="6"/>
      <c r="D47" s="8">
        <f t="shared" si="0"/>
        <v>1</v>
      </c>
      <c r="E47" s="8">
        <f t="shared" si="1"/>
        <v>10</v>
      </c>
      <c r="F47" s="8">
        <f t="shared" si="2"/>
        <v>8.3333333333333329E-2</v>
      </c>
      <c r="G47" s="7">
        <f>1-(1-IF(Model_Point!$J$2="Push",$L$5,$M$5))^F47</f>
        <v>4.2653187775606449E-3</v>
      </c>
      <c r="H47" s="9"/>
    </row>
    <row r="48" spans="1:10" x14ac:dyDescent="0.3">
      <c r="A48" s="6">
        <v>47</v>
      </c>
      <c r="B48" s="7">
        <f t="shared" si="3"/>
        <v>6.25E-2</v>
      </c>
      <c r="C48" s="6"/>
      <c r="D48" s="8">
        <f t="shared" si="0"/>
        <v>1</v>
      </c>
      <c r="E48" s="8">
        <f t="shared" si="1"/>
        <v>11</v>
      </c>
      <c r="F48" s="8">
        <f t="shared" si="2"/>
        <v>8.3333333333333329E-2</v>
      </c>
      <c r="G48" s="7">
        <f>1-(1-IF(Model_Point!$J$2="Push",$L$5,$M$5))^F48</f>
        <v>4.2653187775606449E-3</v>
      </c>
      <c r="H48" s="9"/>
    </row>
    <row r="49" spans="1:8" x14ac:dyDescent="0.3">
      <c r="A49" s="6">
        <v>48</v>
      </c>
      <c r="B49" s="7">
        <f t="shared" si="3"/>
        <v>6.25E-2</v>
      </c>
      <c r="C49" s="6"/>
      <c r="D49" s="8">
        <f t="shared" si="0"/>
        <v>1</v>
      </c>
      <c r="E49" s="8">
        <f t="shared" si="1"/>
        <v>12</v>
      </c>
      <c r="F49" s="8">
        <f t="shared" si="2"/>
        <v>8.3333333333333329E-2</v>
      </c>
      <c r="G49" s="7">
        <f>1-(1-IF(Model_Point!$J$2="Push",$L$5,$M$5))^F49</f>
        <v>4.2653187775606449E-3</v>
      </c>
      <c r="H49" s="9"/>
    </row>
    <row r="50" spans="1:8" x14ac:dyDescent="0.3">
      <c r="A50" s="6">
        <v>49</v>
      </c>
      <c r="B50" s="7">
        <f t="shared" si="3"/>
        <v>6.25E-2</v>
      </c>
      <c r="C50" s="6"/>
      <c r="D50" s="8">
        <f t="shared" si="0"/>
        <v>1</v>
      </c>
      <c r="E50" s="8">
        <f t="shared" si="1"/>
        <v>1</v>
      </c>
      <c r="F50" s="8">
        <f t="shared" si="2"/>
        <v>8.3333333333333329E-2</v>
      </c>
      <c r="G50" s="7">
        <f>1-(1-IF(Model_Point!$J$2="Push",$L$5,$M$5))^F50</f>
        <v>4.2653187775606449E-3</v>
      </c>
      <c r="H50" s="9"/>
    </row>
    <row r="51" spans="1:8" x14ac:dyDescent="0.3">
      <c r="A51" s="6">
        <v>50</v>
      </c>
      <c r="B51" s="7">
        <f t="shared" si="3"/>
        <v>6.25E-2</v>
      </c>
      <c r="C51" s="6"/>
      <c r="D51" s="8">
        <f t="shared" si="0"/>
        <v>1</v>
      </c>
      <c r="E51" s="8">
        <f t="shared" si="1"/>
        <v>2</v>
      </c>
      <c r="F51" s="8">
        <f t="shared" si="2"/>
        <v>8.3333333333333329E-2</v>
      </c>
      <c r="G51" s="7">
        <f>1-(1-IF(Model_Point!$J$2="Push",$L$5,$M$5))^F51</f>
        <v>4.2653187775606449E-3</v>
      </c>
      <c r="H51" s="9"/>
    </row>
    <row r="52" spans="1:8" x14ac:dyDescent="0.3">
      <c r="A52" s="6">
        <v>51</v>
      </c>
      <c r="B52" s="7">
        <f t="shared" si="3"/>
        <v>6.25E-2</v>
      </c>
      <c r="C52" s="6"/>
      <c r="D52" s="8">
        <f t="shared" si="0"/>
        <v>1</v>
      </c>
      <c r="E52" s="8">
        <f t="shared" si="1"/>
        <v>3</v>
      </c>
      <c r="F52" s="8">
        <f t="shared" si="2"/>
        <v>8.3333333333333329E-2</v>
      </c>
      <c r="G52" s="7">
        <f>1-(1-IF(Model_Point!$J$2="Push",$L$5,$M$5))^F52</f>
        <v>4.2653187775606449E-3</v>
      </c>
      <c r="H52" s="9"/>
    </row>
    <row r="53" spans="1:8" x14ac:dyDescent="0.3">
      <c r="A53" s="6">
        <v>52</v>
      </c>
      <c r="B53" s="7">
        <f t="shared" si="3"/>
        <v>6.25E-2</v>
      </c>
      <c r="C53" s="6"/>
      <c r="D53" s="8">
        <f t="shared" si="0"/>
        <v>1</v>
      </c>
      <c r="E53" s="8">
        <f t="shared" si="1"/>
        <v>4</v>
      </c>
      <c r="F53" s="8">
        <f t="shared" si="2"/>
        <v>8.3333333333333329E-2</v>
      </c>
      <c r="G53" s="7">
        <f>1-(1-IF(Model_Point!$J$2="Push",$L$5,$M$5))^F53</f>
        <v>4.2653187775606449E-3</v>
      </c>
      <c r="H53" s="9"/>
    </row>
    <row r="54" spans="1:8" x14ac:dyDescent="0.3">
      <c r="A54" s="6">
        <v>53</v>
      </c>
      <c r="B54" s="7">
        <f t="shared" si="3"/>
        <v>6.25E-2</v>
      </c>
      <c r="C54" s="6"/>
      <c r="D54" s="8">
        <f t="shared" si="0"/>
        <v>1</v>
      </c>
      <c r="E54" s="8">
        <f t="shared" si="1"/>
        <v>5</v>
      </c>
      <c r="F54" s="8">
        <f t="shared" si="2"/>
        <v>8.3333333333333329E-2</v>
      </c>
      <c r="G54" s="7">
        <f>1-(1-IF(Model_Point!$J$2="Push",$L$5,$M$5))^F54</f>
        <v>4.2653187775606449E-3</v>
      </c>
      <c r="H54" s="9"/>
    </row>
    <row r="55" spans="1:8" x14ac:dyDescent="0.3">
      <c r="A55" s="6">
        <v>54</v>
      </c>
      <c r="B55" s="7">
        <f t="shared" si="3"/>
        <v>6.25E-2</v>
      </c>
      <c r="C55" s="6"/>
      <c r="D55" s="8">
        <f t="shared" si="0"/>
        <v>1</v>
      </c>
      <c r="E55" s="8">
        <f t="shared" si="1"/>
        <v>6</v>
      </c>
      <c r="F55" s="8">
        <f t="shared" si="2"/>
        <v>8.3333333333333329E-2</v>
      </c>
      <c r="G55" s="7">
        <f>1-(1-IF(Model_Point!$J$2="Push",$L$5,$M$5))^F55</f>
        <v>4.2653187775606449E-3</v>
      </c>
      <c r="H55" s="9"/>
    </row>
    <row r="56" spans="1:8" x14ac:dyDescent="0.3">
      <c r="A56" s="6">
        <v>55</v>
      </c>
      <c r="B56" s="7">
        <f t="shared" si="3"/>
        <v>6.25E-2</v>
      </c>
      <c r="C56" s="6"/>
      <c r="D56" s="8">
        <f t="shared" si="0"/>
        <v>1</v>
      </c>
      <c r="E56" s="8">
        <f t="shared" si="1"/>
        <v>7</v>
      </c>
      <c r="F56" s="8">
        <f t="shared" si="2"/>
        <v>8.3333333333333329E-2</v>
      </c>
      <c r="G56" s="7">
        <f>1-(1-IF(Model_Point!$J$2="Push",$L$5,$M$5))^F56</f>
        <v>4.2653187775606449E-3</v>
      </c>
      <c r="H56" s="9"/>
    </row>
    <row r="57" spans="1:8" x14ac:dyDescent="0.3">
      <c r="A57" s="6">
        <v>56</v>
      </c>
      <c r="B57" s="7">
        <f t="shared" si="3"/>
        <v>6.25E-2</v>
      </c>
      <c r="C57" s="6"/>
      <c r="D57" s="8">
        <f t="shared" si="0"/>
        <v>1</v>
      </c>
      <c r="E57" s="8">
        <f t="shared" si="1"/>
        <v>8</v>
      </c>
      <c r="F57" s="8">
        <f t="shared" si="2"/>
        <v>8.3333333333333329E-2</v>
      </c>
      <c r="G57" s="7">
        <f>1-(1-IF(Model_Point!$J$2="Push",$L$5,$M$5))^F57</f>
        <v>4.2653187775606449E-3</v>
      </c>
      <c r="H57" s="9"/>
    </row>
    <row r="58" spans="1:8" x14ac:dyDescent="0.3">
      <c r="A58" s="6">
        <v>57</v>
      </c>
      <c r="B58" s="7">
        <f t="shared" si="3"/>
        <v>6.25E-2</v>
      </c>
      <c r="C58" s="6"/>
      <c r="D58" s="8">
        <f t="shared" si="0"/>
        <v>1</v>
      </c>
      <c r="E58" s="8">
        <f t="shared" si="1"/>
        <v>9</v>
      </c>
      <c r="F58" s="8">
        <f t="shared" si="2"/>
        <v>8.3333333333333329E-2</v>
      </c>
      <c r="G58" s="7">
        <f>1-(1-IF(Model_Point!$J$2="Push",$L$5,$M$5))^F58</f>
        <v>4.2653187775606449E-3</v>
      </c>
      <c r="H58" s="9"/>
    </row>
    <row r="59" spans="1:8" x14ac:dyDescent="0.3">
      <c r="A59" s="6">
        <v>58</v>
      </c>
      <c r="B59" s="7">
        <f t="shared" si="3"/>
        <v>6.25E-2</v>
      </c>
      <c r="C59" s="6"/>
      <c r="D59" s="8">
        <f t="shared" si="0"/>
        <v>1</v>
      </c>
      <c r="E59" s="8">
        <f t="shared" si="1"/>
        <v>10</v>
      </c>
      <c r="F59" s="8">
        <f t="shared" si="2"/>
        <v>8.3333333333333329E-2</v>
      </c>
      <c r="G59" s="7">
        <f>1-(1-IF(Model_Point!$J$2="Push",$L$5,$M$5))^F59</f>
        <v>4.2653187775606449E-3</v>
      </c>
      <c r="H59" s="9"/>
    </row>
    <row r="60" spans="1:8" x14ac:dyDescent="0.3">
      <c r="A60" s="6">
        <v>59</v>
      </c>
      <c r="B60" s="7">
        <f t="shared" si="3"/>
        <v>6.25E-2</v>
      </c>
      <c r="C60" s="6"/>
      <c r="D60" s="8">
        <f t="shared" si="0"/>
        <v>1</v>
      </c>
      <c r="E60" s="8">
        <f t="shared" si="1"/>
        <v>11</v>
      </c>
      <c r="F60" s="8">
        <f t="shared" si="2"/>
        <v>8.3333333333333329E-2</v>
      </c>
      <c r="G60" s="7">
        <f>1-(1-IF(Model_Point!$J$2="Push",$L$5,$M$5))^F60</f>
        <v>4.2653187775606449E-3</v>
      </c>
      <c r="H60" s="9"/>
    </row>
    <row r="61" spans="1:8" x14ac:dyDescent="0.3">
      <c r="A61" s="6">
        <v>60</v>
      </c>
      <c r="B61" s="7">
        <f t="shared" si="3"/>
        <v>6.25E-2</v>
      </c>
      <c r="C61" s="6"/>
      <c r="D61" s="8">
        <f t="shared" si="0"/>
        <v>1</v>
      </c>
      <c r="E61" s="8">
        <f t="shared" si="1"/>
        <v>12</v>
      </c>
      <c r="F61" s="8">
        <f t="shared" si="2"/>
        <v>8.3333333333333329E-2</v>
      </c>
      <c r="G61" s="7">
        <f>1-(1-IF(Model_Point!$J$2="Push",$L$5,$M$5))^F61</f>
        <v>4.2653187775606449E-3</v>
      </c>
      <c r="H61" s="9"/>
    </row>
    <row r="62" spans="1:8" x14ac:dyDescent="0.3">
      <c r="A62" s="6">
        <v>61</v>
      </c>
      <c r="B62" s="7">
        <f t="shared" si="3"/>
        <v>6.25E-2</v>
      </c>
      <c r="C62" s="6"/>
      <c r="D62" s="8">
        <f t="shared" si="0"/>
        <v>1</v>
      </c>
      <c r="E62" s="8">
        <f t="shared" si="1"/>
        <v>1</v>
      </c>
      <c r="F62" s="8">
        <f t="shared" si="2"/>
        <v>8.3333333333333329E-2</v>
      </c>
      <c r="G62" s="7">
        <f>1-(1-IF(Model_Point!$J$2="Push",$L$5,$M$5))^F62</f>
        <v>4.2653187775606449E-3</v>
      </c>
      <c r="H62" s="9"/>
    </row>
    <row r="63" spans="1:8" x14ac:dyDescent="0.3">
      <c r="A63" s="6">
        <v>62</v>
      </c>
      <c r="B63" s="7">
        <f t="shared" si="3"/>
        <v>6.25E-2</v>
      </c>
      <c r="C63" s="6"/>
      <c r="D63" s="8">
        <f t="shared" si="0"/>
        <v>1</v>
      </c>
      <c r="E63" s="8">
        <f t="shared" si="1"/>
        <v>2</v>
      </c>
      <c r="F63" s="8">
        <f t="shared" si="2"/>
        <v>8.3333333333333329E-2</v>
      </c>
      <c r="G63" s="7">
        <f>1-(1-IF(Model_Point!$J$2="Push",$L$5,$M$5))^F63</f>
        <v>4.2653187775606449E-3</v>
      </c>
      <c r="H63" s="9"/>
    </row>
    <row r="64" spans="1:8" x14ac:dyDescent="0.3">
      <c r="A64" s="6">
        <v>63</v>
      </c>
      <c r="B64" s="7">
        <f t="shared" si="3"/>
        <v>6.25E-2</v>
      </c>
      <c r="C64" s="6"/>
      <c r="D64" s="8">
        <f t="shared" si="0"/>
        <v>1</v>
      </c>
      <c r="E64" s="8">
        <f t="shared" si="1"/>
        <v>3</v>
      </c>
      <c r="F64" s="8">
        <f t="shared" si="2"/>
        <v>8.3333333333333329E-2</v>
      </c>
      <c r="G64" s="7">
        <f>1-(1-IF(Model_Point!$J$2="Push",$L$5,$M$5))^F64</f>
        <v>4.2653187775606449E-3</v>
      </c>
      <c r="H64" s="9"/>
    </row>
    <row r="65" spans="1:8" x14ac:dyDescent="0.3">
      <c r="A65" s="6">
        <v>64</v>
      </c>
      <c r="B65" s="7">
        <f t="shared" si="3"/>
        <v>6.25E-2</v>
      </c>
      <c r="C65" s="6"/>
      <c r="D65" s="8">
        <f t="shared" si="0"/>
        <v>1</v>
      </c>
      <c r="E65" s="8">
        <f t="shared" si="1"/>
        <v>4</v>
      </c>
      <c r="F65" s="8">
        <f t="shared" si="2"/>
        <v>8.3333333333333329E-2</v>
      </c>
      <c r="G65" s="7">
        <f>1-(1-IF(Model_Point!$J$2="Push",$L$5,$M$5))^F65</f>
        <v>4.2653187775606449E-3</v>
      </c>
      <c r="H65" s="9"/>
    </row>
    <row r="66" spans="1:8" x14ac:dyDescent="0.3">
      <c r="A66" s="6">
        <v>65</v>
      </c>
      <c r="B66" s="7">
        <f t="shared" si="3"/>
        <v>6.25E-2</v>
      </c>
      <c r="C66" s="6"/>
      <c r="D66" s="8">
        <f t="shared" si="0"/>
        <v>1</v>
      </c>
      <c r="E66" s="8">
        <f t="shared" si="1"/>
        <v>5</v>
      </c>
      <c r="F66" s="8">
        <f t="shared" si="2"/>
        <v>8.3333333333333329E-2</v>
      </c>
      <c r="G66" s="7">
        <f>1-(1-IF(Model_Point!$J$2="Push",$L$5,$M$5))^F66</f>
        <v>4.2653187775606449E-3</v>
      </c>
      <c r="H66" s="9"/>
    </row>
    <row r="67" spans="1:8" x14ac:dyDescent="0.3">
      <c r="A67" s="6">
        <v>66</v>
      </c>
      <c r="B67" s="7">
        <f t="shared" si="3"/>
        <v>6.25E-2</v>
      </c>
      <c r="C67" s="6"/>
      <c r="D67" s="8">
        <f t="shared" ref="D67:D101" si="4">IF(A67&lt;=6,2,1)</f>
        <v>1</v>
      </c>
      <c r="E67" s="8">
        <f t="shared" ref="E67:E101" si="5">IF(MOD(A67,12)=1,D67,E66+D67)</f>
        <v>6</v>
      </c>
      <c r="F67" s="8">
        <f t="shared" ref="F67:F90" si="6">D67/MAX(E67:E78)</f>
        <v>8.3333333333333329E-2</v>
      </c>
      <c r="G67" s="7">
        <f>1-(1-IF(Model_Point!$J$2="Push",$L$5,$M$5))^F67</f>
        <v>4.2653187775606449E-3</v>
      </c>
      <c r="H67" s="9"/>
    </row>
    <row r="68" spans="1:8" x14ac:dyDescent="0.3">
      <c r="A68" s="6">
        <v>67</v>
      </c>
      <c r="B68" s="7">
        <f t="shared" si="3"/>
        <v>6.25E-2</v>
      </c>
      <c r="C68" s="6"/>
      <c r="D68" s="8">
        <f t="shared" si="4"/>
        <v>1</v>
      </c>
      <c r="E68" s="8">
        <f t="shared" si="5"/>
        <v>7</v>
      </c>
      <c r="F68" s="8">
        <f t="shared" si="6"/>
        <v>8.3333333333333329E-2</v>
      </c>
      <c r="G68" s="7">
        <f>1-(1-IF(Model_Point!$J$2="Push",$L$5,$M$5))^F68</f>
        <v>4.2653187775606449E-3</v>
      </c>
      <c r="H68" s="9"/>
    </row>
    <row r="69" spans="1:8" x14ac:dyDescent="0.3">
      <c r="A69" s="6">
        <v>68</v>
      </c>
      <c r="B69" s="7">
        <f t="shared" ref="B69:B101" si="7">$K$5</f>
        <v>6.25E-2</v>
      </c>
      <c r="C69" s="6"/>
      <c r="D69" s="8">
        <f t="shared" si="4"/>
        <v>1</v>
      </c>
      <c r="E69" s="8">
        <f t="shared" si="5"/>
        <v>8</v>
      </c>
      <c r="F69" s="8">
        <f t="shared" si="6"/>
        <v>8.3333333333333329E-2</v>
      </c>
      <c r="G69" s="7">
        <f>1-(1-IF(Model_Point!$J$2="Push",$L$5,$M$5))^F69</f>
        <v>4.2653187775606449E-3</v>
      </c>
      <c r="H69" s="9"/>
    </row>
    <row r="70" spans="1:8" x14ac:dyDescent="0.3">
      <c r="A70" s="6">
        <v>69</v>
      </c>
      <c r="B70" s="7">
        <f t="shared" si="7"/>
        <v>6.25E-2</v>
      </c>
      <c r="C70" s="6"/>
      <c r="D70" s="8">
        <f t="shared" si="4"/>
        <v>1</v>
      </c>
      <c r="E70" s="8">
        <f t="shared" si="5"/>
        <v>9</v>
      </c>
      <c r="F70" s="8">
        <f t="shared" si="6"/>
        <v>8.3333333333333329E-2</v>
      </c>
      <c r="G70" s="7">
        <f>1-(1-IF(Model_Point!$J$2="Push",$L$5,$M$5))^F70</f>
        <v>4.2653187775606449E-3</v>
      </c>
      <c r="H70" s="9"/>
    </row>
    <row r="71" spans="1:8" x14ac:dyDescent="0.3">
      <c r="A71" s="6">
        <v>70</v>
      </c>
      <c r="B71" s="7">
        <f t="shared" si="7"/>
        <v>6.25E-2</v>
      </c>
      <c r="C71" s="6"/>
      <c r="D71" s="8">
        <f t="shared" si="4"/>
        <v>1</v>
      </c>
      <c r="E71" s="8">
        <f t="shared" si="5"/>
        <v>10</v>
      </c>
      <c r="F71" s="8">
        <f t="shared" si="6"/>
        <v>8.3333333333333329E-2</v>
      </c>
      <c r="G71" s="7">
        <f>1-(1-IF(Model_Point!$J$2="Push",$L$5,$M$5))^F71</f>
        <v>4.2653187775606449E-3</v>
      </c>
      <c r="H71" s="9"/>
    </row>
    <row r="72" spans="1:8" x14ac:dyDescent="0.3">
      <c r="A72" s="6">
        <v>71</v>
      </c>
      <c r="B72" s="7">
        <f t="shared" si="7"/>
        <v>6.25E-2</v>
      </c>
      <c r="C72" s="6"/>
      <c r="D72" s="8">
        <f t="shared" si="4"/>
        <v>1</v>
      </c>
      <c r="E72" s="8">
        <f t="shared" si="5"/>
        <v>11</v>
      </c>
      <c r="F72" s="8">
        <f t="shared" si="6"/>
        <v>8.3333333333333329E-2</v>
      </c>
      <c r="G72" s="7">
        <f>1-(1-IF(Model_Point!$J$2="Push",$L$5,$M$5))^F72</f>
        <v>4.2653187775606449E-3</v>
      </c>
      <c r="H72" s="9"/>
    </row>
    <row r="73" spans="1:8" x14ac:dyDescent="0.3">
      <c r="A73" s="6">
        <v>72</v>
      </c>
      <c r="B73" s="7">
        <f t="shared" si="7"/>
        <v>6.25E-2</v>
      </c>
      <c r="C73" s="6"/>
      <c r="D73" s="8">
        <f t="shared" si="4"/>
        <v>1</v>
      </c>
      <c r="E73" s="8">
        <f t="shared" si="5"/>
        <v>12</v>
      </c>
      <c r="F73" s="8">
        <f t="shared" si="6"/>
        <v>8.3333333333333329E-2</v>
      </c>
      <c r="G73" s="7">
        <f>1-(1-IF(Model_Point!$J$2="Push",$L$5,$M$5))^F73</f>
        <v>4.2653187775606449E-3</v>
      </c>
      <c r="H73" s="9"/>
    </row>
    <row r="74" spans="1:8" x14ac:dyDescent="0.3">
      <c r="A74" s="6">
        <v>73</v>
      </c>
      <c r="B74" s="7">
        <f t="shared" si="7"/>
        <v>6.25E-2</v>
      </c>
      <c r="C74" s="6"/>
      <c r="D74" s="8">
        <f t="shared" si="4"/>
        <v>1</v>
      </c>
      <c r="E74" s="8">
        <f t="shared" si="5"/>
        <v>1</v>
      </c>
      <c r="F74" s="8">
        <f t="shared" si="6"/>
        <v>8.3333333333333329E-2</v>
      </c>
      <c r="G74" s="7">
        <f>1-(1-IF(Model_Point!$J$2="Push",$L$5,$M$5))^F74</f>
        <v>4.2653187775606449E-3</v>
      </c>
      <c r="H74" s="9"/>
    </row>
    <row r="75" spans="1:8" x14ac:dyDescent="0.3">
      <c r="A75" s="6">
        <v>74</v>
      </c>
      <c r="B75" s="7">
        <f t="shared" si="7"/>
        <v>6.25E-2</v>
      </c>
      <c r="C75" s="6"/>
      <c r="D75" s="8">
        <f t="shared" si="4"/>
        <v>1</v>
      </c>
      <c r="E75" s="8">
        <f t="shared" si="5"/>
        <v>2</v>
      </c>
      <c r="F75" s="8">
        <f t="shared" si="6"/>
        <v>8.3333333333333329E-2</v>
      </c>
      <c r="G75" s="7">
        <f>1-(1-IF(Model_Point!$J$2="Push",$L$5,$M$5))^F75</f>
        <v>4.2653187775606449E-3</v>
      </c>
      <c r="H75" s="9"/>
    </row>
    <row r="76" spans="1:8" x14ac:dyDescent="0.3">
      <c r="A76" s="6">
        <v>75</v>
      </c>
      <c r="B76" s="7">
        <f t="shared" si="7"/>
        <v>6.25E-2</v>
      </c>
      <c r="C76" s="6"/>
      <c r="D76" s="8">
        <f t="shared" si="4"/>
        <v>1</v>
      </c>
      <c r="E76" s="8">
        <f t="shared" si="5"/>
        <v>3</v>
      </c>
      <c r="F76" s="8">
        <f t="shared" si="6"/>
        <v>8.3333333333333329E-2</v>
      </c>
      <c r="G76" s="7">
        <f>1-(1-IF(Model_Point!$J$2="Push",$L$5,$M$5))^F76</f>
        <v>4.2653187775606449E-3</v>
      </c>
      <c r="H76" s="9"/>
    </row>
    <row r="77" spans="1:8" x14ac:dyDescent="0.3">
      <c r="A77" s="6">
        <v>76</v>
      </c>
      <c r="B77" s="7">
        <f t="shared" si="7"/>
        <v>6.25E-2</v>
      </c>
      <c r="C77" s="6"/>
      <c r="D77" s="8">
        <f t="shared" si="4"/>
        <v>1</v>
      </c>
      <c r="E77" s="8">
        <f t="shared" si="5"/>
        <v>4</v>
      </c>
      <c r="F77" s="8">
        <f t="shared" si="6"/>
        <v>8.3333333333333329E-2</v>
      </c>
      <c r="G77" s="7">
        <f>1-(1-IF(Model_Point!$J$2="Push",$L$5,$M$5))^F77</f>
        <v>4.2653187775606449E-3</v>
      </c>
      <c r="H77" s="9"/>
    </row>
    <row r="78" spans="1:8" x14ac:dyDescent="0.3">
      <c r="A78" s="6">
        <v>77</v>
      </c>
      <c r="B78" s="7">
        <f t="shared" si="7"/>
        <v>6.25E-2</v>
      </c>
      <c r="C78" s="6"/>
      <c r="D78" s="8">
        <f t="shared" si="4"/>
        <v>1</v>
      </c>
      <c r="E78" s="8">
        <f t="shared" si="5"/>
        <v>5</v>
      </c>
      <c r="F78" s="8">
        <f t="shared" si="6"/>
        <v>8.3333333333333329E-2</v>
      </c>
      <c r="G78" s="7">
        <f>1-(1-IF(Model_Point!$J$2="Push",$L$5,$M$5))^F78</f>
        <v>4.2653187775606449E-3</v>
      </c>
      <c r="H78" s="9"/>
    </row>
    <row r="79" spans="1:8" x14ac:dyDescent="0.3">
      <c r="A79" s="6">
        <v>78</v>
      </c>
      <c r="B79" s="7">
        <f t="shared" si="7"/>
        <v>6.25E-2</v>
      </c>
      <c r="C79" s="6"/>
      <c r="D79" s="8">
        <f t="shared" si="4"/>
        <v>1</v>
      </c>
      <c r="E79" s="8">
        <f t="shared" si="5"/>
        <v>6</v>
      </c>
      <c r="F79" s="8">
        <f t="shared" si="6"/>
        <v>8.3333333333333329E-2</v>
      </c>
      <c r="G79" s="7">
        <f>1-(1-IF(Model_Point!$J$2="Push",$L$5,$M$5))^F79</f>
        <v>4.2653187775606449E-3</v>
      </c>
      <c r="H79" s="9"/>
    </row>
    <row r="80" spans="1:8" x14ac:dyDescent="0.3">
      <c r="A80" s="6">
        <v>79</v>
      </c>
      <c r="B80" s="7">
        <f t="shared" si="7"/>
        <v>6.25E-2</v>
      </c>
      <c r="C80" s="6"/>
      <c r="D80" s="8">
        <f t="shared" si="4"/>
        <v>1</v>
      </c>
      <c r="E80" s="8">
        <f t="shared" si="5"/>
        <v>7</v>
      </c>
      <c r="F80" s="8">
        <f t="shared" si="6"/>
        <v>8.3333333333333329E-2</v>
      </c>
      <c r="G80" s="7">
        <f>1-(1-IF(Model_Point!$J$2="Push",$L$5,$M$5))^F80</f>
        <v>4.2653187775606449E-3</v>
      </c>
      <c r="H80" s="9"/>
    </row>
    <row r="81" spans="1:8" x14ac:dyDescent="0.3">
      <c r="A81" s="6">
        <v>80</v>
      </c>
      <c r="B81" s="7">
        <f t="shared" si="7"/>
        <v>6.25E-2</v>
      </c>
      <c r="C81" s="6"/>
      <c r="D81" s="8">
        <f t="shared" si="4"/>
        <v>1</v>
      </c>
      <c r="E81" s="8">
        <f t="shared" si="5"/>
        <v>8</v>
      </c>
      <c r="F81" s="8">
        <f t="shared" si="6"/>
        <v>8.3333333333333329E-2</v>
      </c>
      <c r="G81" s="7">
        <f>1-(1-IF(Model_Point!$J$2="Push",$L$5,$M$5))^F81</f>
        <v>4.2653187775606449E-3</v>
      </c>
      <c r="H81" s="9"/>
    </row>
    <row r="82" spans="1:8" x14ac:dyDescent="0.3">
      <c r="A82" s="6">
        <v>81</v>
      </c>
      <c r="B82" s="7">
        <f t="shared" si="7"/>
        <v>6.25E-2</v>
      </c>
      <c r="C82" s="6"/>
      <c r="D82" s="8">
        <f t="shared" si="4"/>
        <v>1</v>
      </c>
      <c r="E82" s="8">
        <f t="shared" si="5"/>
        <v>9</v>
      </c>
      <c r="F82" s="8">
        <f t="shared" si="6"/>
        <v>8.3333333333333329E-2</v>
      </c>
      <c r="G82" s="7">
        <f>1-(1-IF(Model_Point!$J$2="Push",$L$5,$M$5))^F82</f>
        <v>4.2653187775606449E-3</v>
      </c>
      <c r="H82" s="9"/>
    </row>
    <row r="83" spans="1:8" x14ac:dyDescent="0.3">
      <c r="A83" s="6">
        <v>82</v>
      </c>
      <c r="B83" s="7">
        <f t="shared" si="7"/>
        <v>6.25E-2</v>
      </c>
      <c r="C83" s="6"/>
      <c r="D83" s="8">
        <f t="shared" si="4"/>
        <v>1</v>
      </c>
      <c r="E83" s="8">
        <f t="shared" si="5"/>
        <v>10</v>
      </c>
      <c r="F83" s="8">
        <f t="shared" si="6"/>
        <v>8.3333333333333329E-2</v>
      </c>
      <c r="G83" s="7">
        <f>1-(1-IF(Model_Point!$J$2="Push",$L$5,$M$5))^F83</f>
        <v>4.2653187775606449E-3</v>
      </c>
      <c r="H83" s="9"/>
    </row>
    <row r="84" spans="1:8" x14ac:dyDescent="0.3">
      <c r="A84" s="6">
        <v>83</v>
      </c>
      <c r="B84" s="7">
        <f t="shared" si="7"/>
        <v>6.25E-2</v>
      </c>
      <c r="C84" s="6"/>
      <c r="D84" s="8">
        <f t="shared" si="4"/>
        <v>1</v>
      </c>
      <c r="E84" s="8">
        <f t="shared" si="5"/>
        <v>11</v>
      </c>
      <c r="F84" s="8">
        <f t="shared" si="6"/>
        <v>8.3333333333333329E-2</v>
      </c>
      <c r="G84" s="7">
        <f>1-(1-IF(Model_Point!$J$2="Push",$L$5,$M$5))^F84</f>
        <v>4.2653187775606449E-3</v>
      </c>
      <c r="H84" s="9"/>
    </row>
    <row r="85" spans="1:8" x14ac:dyDescent="0.3">
      <c r="A85" s="6">
        <v>84</v>
      </c>
      <c r="B85" s="7">
        <f t="shared" si="7"/>
        <v>6.25E-2</v>
      </c>
      <c r="C85" s="6"/>
      <c r="D85" s="8">
        <f t="shared" si="4"/>
        <v>1</v>
      </c>
      <c r="E85" s="8">
        <f t="shared" si="5"/>
        <v>12</v>
      </c>
      <c r="F85" s="8">
        <f t="shared" si="6"/>
        <v>8.3333333333333329E-2</v>
      </c>
      <c r="G85" s="7">
        <f>1-(1-IF(Model_Point!$J$2="Push",$L$5,$M$5))^F85</f>
        <v>4.2653187775606449E-3</v>
      </c>
      <c r="H85" s="9"/>
    </row>
    <row r="86" spans="1:8" x14ac:dyDescent="0.3">
      <c r="A86" s="6">
        <v>85</v>
      </c>
      <c r="B86" s="7">
        <f t="shared" si="7"/>
        <v>6.25E-2</v>
      </c>
      <c r="C86" s="6"/>
      <c r="D86" s="8">
        <f t="shared" si="4"/>
        <v>1</v>
      </c>
      <c r="E86" s="8">
        <f t="shared" si="5"/>
        <v>1</v>
      </c>
      <c r="F86" s="8">
        <f t="shared" si="6"/>
        <v>8.3333333333333329E-2</v>
      </c>
      <c r="G86" s="7">
        <f>1-(1-IF(Model_Point!$J$2="Push",$L$5,$M$5))^F86</f>
        <v>4.2653187775606449E-3</v>
      </c>
      <c r="H86" s="9"/>
    </row>
    <row r="87" spans="1:8" x14ac:dyDescent="0.3">
      <c r="A87" s="6">
        <v>86</v>
      </c>
      <c r="B87" s="7">
        <f t="shared" si="7"/>
        <v>6.25E-2</v>
      </c>
      <c r="C87" s="6"/>
      <c r="D87" s="8">
        <f t="shared" si="4"/>
        <v>1</v>
      </c>
      <c r="E87" s="8">
        <f t="shared" si="5"/>
        <v>2</v>
      </c>
      <c r="F87" s="8">
        <f t="shared" si="6"/>
        <v>8.3333333333333329E-2</v>
      </c>
      <c r="G87" s="7">
        <f>1-(1-IF(Model_Point!$J$2="Push",$L$5,$M$5))^F87</f>
        <v>4.2653187775606449E-3</v>
      </c>
      <c r="H87" s="9"/>
    </row>
    <row r="88" spans="1:8" x14ac:dyDescent="0.3">
      <c r="A88" s="6">
        <v>87</v>
      </c>
      <c r="B88" s="7">
        <f t="shared" si="7"/>
        <v>6.25E-2</v>
      </c>
      <c r="C88" s="6"/>
      <c r="D88" s="8">
        <f t="shared" si="4"/>
        <v>1</v>
      </c>
      <c r="E88" s="8">
        <f t="shared" si="5"/>
        <v>3</v>
      </c>
      <c r="F88" s="8">
        <f t="shared" si="6"/>
        <v>8.3333333333333329E-2</v>
      </c>
      <c r="G88" s="7">
        <f>1-(1-IF(Model_Point!$J$2="Push",$L$5,$M$5))^F88</f>
        <v>4.2653187775606449E-3</v>
      </c>
      <c r="H88" s="9"/>
    </row>
    <row r="89" spans="1:8" x14ac:dyDescent="0.3">
      <c r="A89" s="6">
        <v>88</v>
      </c>
      <c r="B89" s="7">
        <f t="shared" si="7"/>
        <v>6.25E-2</v>
      </c>
      <c r="C89" s="6"/>
      <c r="D89" s="8">
        <f t="shared" si="4"/>
        <v>1</v>
      </c>
      <c r="E89" s="8">
        <f t="shared" si="5"/>
        <v>4</v>
      </c>
      <c r="F89" s="8">
        <f t="shared" si="6"/>
        <v>8.3333333333333329E-2</v>
      </c>
      <c r="G89" s="7">
        <f>1-(1-IF(Model_Point!$J$2="Push",$L$5,$M$5))^F89</f>
        <v>4.2653187775606449E-3</v>
      </c>
      <c r="H89" s="9"/>
    </row>
    <row r="90" spans="1:8" x14ac:dyDescent="0.3">
      <c r="A90" s="6">
        <v>89</v>
      </c>
      <c r="B90" s="7">
        <f t="shared" si="7"/>
        <v>6.25E-2</v>
      </c>
      <c r="C90" s="6"/>
      <c r="D90" s="8">
        <f t="shared" si="4"/>
        <v>1</v>
      </c>
      <c r="E90" s="8">
        <f t="shared" si="5"/>
        <v>5</v>
      </c>
      <c r="F90" s="8">
        <f t="shared" si="6"/>
        <v>8.3333333333333329E-2</v>
      </c>
      <c r="G90" s="7">
        <f>1-(1-IF(Model_Point!$J$2="Push",$L$5,$M$5))^F90</f>
        <v>4.2653187775606449E-3</v>
      </c>
      <c r="H90" s="9"/>
    </row>
    <row r="91" spans="1:8" x14ac:dyDescent="0.3">
      <c r="A91" s="6">
        <v>90</v>
      </c>
      <c r="B91" s="7">
        <f t="shared" si="7"/>
        <v>6.25E-2</v>
      </c>
      <c r="C91" s="6"/>
      <c r="D91" s="8">
        <f t="shared" si="4"/>
        <v>1</v>
      </c>
      <c r="E91" s="8">
        <f t="shared" si="5"/>
        <v>6</v>
      </c>
      <c r="F91" s="8">
        <f>D91/MAX(E91:E101)</f>
        <v>8.3333333333333329E-2</v>
      </c>
      <c r="G91" s="7">
        <f>1-(1-IF(Model_Point!$J$2="Push",$L$5,$M$5))^F91</f>
        <v>4.2653187775606449E-3</v>
      </c>
      <c r="H91" s="9"/>
    </row>
    <row r="92" spans="1:8" x14ac:dyDescent="0.3">
      <c r="A92" s="6">
        <v>91</v>
      </c>
      <c r="B92" s="7">
        <f t="shared" si="7"/>
        <v>6.25E-2</v>
      </c>
      <c r="C92" s="6"/>
      <c r="D92" s="8">
        <f t="shared" si="4"/>
        <v>1</v>
      </c>
      <c r="E92" s="8">
        <f t="shared" si="5"/>
        <v>7</v>
      </c>
      <c r="F92" s="8">
        <f>D92/MAX(E92:E101)</f>
        <v>8.3333333333333329E-2</v>
      </c>
      <c r="G92" s="7">
        <f>1-(1-IF(Model_Point!$J$2="Push",$L$5,$M$5))^F92</f>
        <v>4.2653187775606449E-3</v>
      </c>
      <c r="H92" s="9"/>
    </row>
    <row r="93" spans="1:8" x14ac:dyDescent="0.3">
      <c r="A93" s="6">
        <v>92</v>
      </c>
      <c r="B93" s="7">
        <f t="shared" si="7"/>
        <v>6.25E-2</v>
      </c>
      <c r="C93" s="6"/>
      <c r="D93" s="8">
        <f t="shared" si="4"/>
        <v>1</v>
      </c>
      <c r="E93" s="8">
        <f t="shared" si="5"/>
        <v>8</v>
      </c>
      <c r="F93" s="8">
        <f>D93/MAX(E93:E101)</f>
        <v>8.3333333333333329E-2</v>
      </c>
      <c r="G93" s="7">
        <f>1-(1-IF(Model_Point!$J$2="Push",$L$5,$M$5))^F93</f>
        <v>4.2653187775606449E-3</v>
      </c>
      <c r="H93" s="9"/>
    </row>
    <row r="94" spans="1:8" x14ac:dyDescent="0.3">
      <c r="A94" s="6">
        <v>93</v>
      </c>
      <c r="B94" s="7">
        <f t="shared" si="7"/>
        <v>6.25E-2</v>
      </c>
      <c r="C94" s="6"/>
      <c r="D94" s="8">
        <f t="shared" si="4"/>
        <v>1</v>
      </c>
      <c r="E94" s="8">
        <f t="shared" si="5"/>
        <v>9</v>
      </c>
      <c r="F94" s="8">
        <f>D94/MAX(E94:E101)</f>
        <v>8.3333333333333329E-2</v>
      </c>
      <c r="G94" s="7">
        <f>1-(1-IF(Model_Point!$J$2="Push",$L$5,$M$5))^F94</f>
        <v>4.2653187775606449E-3</v>
      </c>
      <c r="H94" s="9"/>
    </row>
    <row r="95" spans="1:8" x14ac:dyDescent="0.3">
      <c r="A95" s="6">
        <v>94</v>
      </c>
      <c r="B95" s="7">
        <f t="shared" si="7"/>
        <v>6.25E-2</v>
      </c>
      <c r="C95" s="6"/>
      <c r="D95" s="8">
        <f t="shared" si="4"/>
        <v>1</v>
      </c>
      <c r="E95" s="8">
        <f t="shared" si="5"/>
        <v>10</v>
      </c>
      <c r="F95" s="8">
        <f>D95/MAX(E95:E101)</f>
        <v>8.3333333333333329E-2</v>
      </c>
      <c r="G95" s="7">
        <f>1-(1-IF(Model_Point!$J$2="Push",$L$5,$M$5))^F95</f>
        <v>4.2653187775606449E-3</v>
      </c>
      <c r="H95" s="9"/>
    </row>
    <row r="96" spans="1:8" x14ac:dyDescent="0.3">
      <c r="A96" s="6">
        <v>95</v>
      </c>
      <c r="B96" s="7">
        <f t="shared" si="7"/>
        <v>6.25E-2</v>
      </c>
      <c r="C96" s="6"/>
      <c r="D96" s="8">
        <f t="shared" si="4"/>
        <v>1</v>
      </c>
      <c r="E96" s="8">
        <f t="shared" si="5"/>
        <v>11</v>
      </c>
      <c r="F96" s="8">
        <f>D96/MAX(E96:E101)</f>
        <v>8.3333333333333329E-2</v>
      </c>
      <c r="G96" s="7">
        <f>1-(1-IF(Model_Point!$J$2="Push",$L$5,$M$5))^F96</f>
        <v>4.2653187775606449E-3</v>
      </c>
      <c r="H96" s="9"/>
    </row>
    <row r="97" spans="1:8" x14ac:dyDescent="0.3">
      <c r="A97" s="6">
        <v>96</v>
      </c>
      <c r="B97" s="7">
        <f t="shared" si="7"/>
        <v>6.25E-2</v>
      </c>
      <c r="C97" s="6"/>
      <c r="D97" s="8">
        <f t="shared" si="4"/>
        <v>1</v>
      </c>
      <c r="E97" s="8">
        <f t="shared" si="5"/>
        <v>12</v>
      </c>
      <c r="F97" s="8">
        <f>D97/MAX(E97:E101)</f>
        <v>8.3333333333333329E-2</v>
      </c>
      <c r="G97" s="7">
        <f>1-(1-IF(Model_Point!$J$2="Push",$L$5,$M$5))^F97</f>
        <v>4.2653187775606449E-3</v>
      </c>
      <c r="H97" s="9"/>
    </row>
    <row r="98" spans="1:8" x14ac:dyDescent="0.3">
      <c r="A98" s="6">
        <v>97</v>
      </c>
      <c r="B98" s="7">
        <f t="shared" si="7"/>
        <v>6.25E-2</v>
      </c>
      <c r="C98" s="6"/>
      <c r="D98" s="8">
        <f t="shared" si="4"/>
        <v>1</v>
      </c>
      <c r="E98" s="8">
        <f t="shared" si="5"/>
        <v>1</v>
      </c>
      <c r="F98" s="8">
        <f>D98/MAX(E98:E101)</f>
        <v>0.25</v>
      </c>
      <c r="G98" s="7">
        <f>1-(1-IF(Model_Point!$J$2="Push",$L$5,$M$5))^F98</f>
        <v>1.2741455098566168E-2</v>
      </c>
      <c r="H98" s="9"/>
    </row>
    <row r="99" spans="1:8" x14ac:dyDescent="0.3">
      <c r="A99" s="6">
        <v>98</v>
      </c>
      <c r="B99" s="7">
        <f t="shared" si="7"/>
        <v>6.25E-2</v>
      </c>
      <c r="C99" s="6"/>
      <c r="D99" s="8">
        <f t="shared" si="4"/>
        <v>1</v>
      </c>
      <c r="E99" s="8">
        <f t="shared" si="5"/>
        <v>2</v>
      </c>
      <c r="F99" s="8">
        <f>D99/MAX(E99:E101)</f>
        <v>0.25</v>
      </c>
      <c r="G99" s="7">
        <f>1-(1-IF(Model_Point!$J$2="Push",$L$5,$M$5))^F99</f>
        <v>1.2741455098566168E-2</v>
      </c>
      <c r="H99" s="9"/>
    </row>
    <row r="100" spans="1:8" x14ac:dyDescent="0.3">
      <c r="A100" s="6">
        <v>99</v>
      </c>
      <c r="B100" s="7">
        <f t="shared" si="7"/>
        <v>6.25E-2</v>
      </c>
      <c r="C100" s="6"/>
      <c r="D100" s="8">
        <f t="shared" si="4"/>
        <v>1</v>
      </c>
      <c r="E100" s="8">
        <f t="shared" si="5"/>
        <v>3</v>
      </c>
      <c r="F100" s="8">
        <f>D100/MAX(E100:E101)</f>
        <v>0.25</v>
      </c>
      <c r="G100" s="7">
        <f>1-(1-IF(Model_Point!$J$2="Push",$L$5,$M$5))^F100</f>
        <v>1.2741455098566168E-2</v>
      </c>
      <c r="H100" s="9"/>
    </row>
    <row r="101" spans="1:8" x14ac:dyDescent="0.3">
      <c r="A101" s="6">
        <v>100</v>
      </c>
      <c r="B101" s="7">
        <f t="shared" si="7"/>
        <v>6.25E-2</v>
      </c>
      <c r="C101" s="6"/>
      <c r="D101" s="8">
        <f t="shared" si="4"/>
        <v>1</v>
      </c>
      <c r="E101" s="8">
        <f t="shared" si="5"/>
        <v>4</v>
      </c>
      <c r="F101" s="8">
        <f>D101/MAX(E101:E101)</f>
        <v>0.25</v>
      </c>
      <c r="G101" s="7">
        <f>1-(1-IF(Model_Point!$J$2="Push",$L$5,$M$5))^F101</f>
        <v>1.2741455098566168E-2</v>
      </c>
      <c r="H101" s="9"/>
    </row>
  </sheetData>
  <pageMargins left="0.7" right="0.7" top="0.75" bottom="0.75" header="0.3" footer="0.3"/>
  <pageSetup paperSize="9" orientation="portrait" r:id="rId1"/>
  <headerFooter>
    <oddHeader>&amp;R&amp;"Calibri"&amp;12&amp;K000000Controlled Disclosure&amp;1#_x000D_&amp;"Calibri"&amp;11&amp;K000000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O101"/>
  <sheetViews>
    <sheetView zoomScale="85" zoomScaleNormal="85" workbookViewId="0">
      <selection activeCell="F3" sqref="F3"/>
    </sheetView>
  </sheetViews>
  <sheetFormatPr defaultRowHeight="14.4" x14ac:dyDescent="0.3"/>
  <cols>
    <col min="6" max="6" width="9.88671875" customWidth="1"/>
    <col min="10" max="10" width="10.6640625" customWidth="1"/>
  </cols>
  <sheetData>
    <row r="1" spans="1:15" ht="40.200000000000003" x14ac:dyDescent="0.3">
      <c r="A1" s="4" t="s">
        <v>121</v>
      </c>
      <c r="B1" s="4" t="s">
        <v>122</v>
      </c>
      <c r="C1" s="4"/>
      <c r="D1" s="5" t="s">
        <v>123</v>
      </c>
      <c r="E1" s="5" t="s">
        <v>124</v>
      </c>
      <c r="F1" s="5" t="s">
        <v>125</v>
      </c>
      <c r="G1" s="4" t="s">
        <v>122</v>
      </c>
      <c r="J1" s="9"/>
    </row>
    <row r="2" spans="1:15" x14ac:dyDescent="0.3">
      <c r="A2" s="6">
        <v>1</v>
      </c>
      <c r="B2" s="82">
        <f>L3</f>
        <v>0.25</v>
      </c>
      <c r="C2" s="6"/>
      <c r="D2" s="8">
        <f>IF(A2&lt;=6,2,1)</f>
        <v>2</v>
      </c>
      <c r="E2" s="8">
        <f>IF(MOD(A2,12)=1,D2,E1+D2)</f>
        <v>2</v>
      </c>
      <c r="F2" s="8">
        <f>D2/MAX(E2:E13)</f>
        <v>0.1111111111111111</v>
      </c>
      <c r="G2" s="7">
        <f>1-(1-IF(Model_Point!$J$2="Push",$M$3,$O$3))^F2</f>
        <v>0</v>
      </c>
      <c r="H2" s="9"/>
      <c r="L2" s="224" t="s">
        <v>126</v>
      </c>
      <c r="M2" s="224"/>
      <c r="N2" s="224" t="s">
        <v>127</v>
      </c>
      <c r="O2" s="224"/>
    </row>
    <row r="3" spans="1:15" x14ac:dyDescent="0.3">
      <c r="A3" s="6">
        <v>2</v>
      </c>
      <c r="B3" s="82">
        <f>L4</f>
        <v>0.125</v>
      </c>
      <c r="C3" s="6"/>
      <c r="D3" s="8">
        <f t="shared" ref="D3:D66" si="0">IF(A3&lt;=6,2,1)</f>
        <v>2</v>
      </c>
      <c r="E3" s="8">
        <f t="shared" ref="E3:E66" si="1">IF(MOD(A3,12)=1,D3,E2+D3)</f>
        <v>4</v>
      </c>
      <c r="F3" s="8">
        <f t="shared" ref="F3:F66" si="2">D3/MAX(E3:E14)</f>
        <v>0.1111111111111111</v>
      </c>
      <c r="G3" s="7">
        <f>1-(1-IF(Model_Point!$J$2="Push",$M$3,$O$3))^F3</f>
        <v>0</v>
      </c>
      <c r="H3" s="9"/>
      <c r="J3" s="9" t="s">
        <v>128</v>
      </c>
      <c r="K3" s="10"/>
      <c r="L3" s="10">
        <v>0.25</v>
      </c>
      <c r="M3" s="11">
        <f>(L3+K10)*(1-0.25)</f>
        <v>0.1875</v>
      </c>
      <c r="N3" s="10">
        <v>0</v>
      </c>
      <c r="O3" s="11">
        <f>(N3+K10)*(1-0.25)</f>
        <v>0</v>
      </c>
    </row>
    <row r="4" spans="1:15" x14ac:dyDescent="0.3">
      <c r="A4" s="6">
        <v>3</v>
      </c>
      <c r="B4" s="82">
        <f>L5</f>
        <v>0.05</v>
      </c>
      <c r="C4" s="6"/>
      <c r="D4" s="8">
        <f t="shared" si="0"/>
        <v>2</v>
      </c>
      <c r="E4" s="8">
        <f t="shared" si="1"/>
        <v>6</v>
      </c>
      <c r="F4" s="8">
        <f t="shared" si="2"/>
        <v>0.1111111111111111</v>
      </c>
      <c r="G4" s="7">
        <f>1-(1-IF(Model_Point!$J$2="Push",$M$3,$O$3))^F4</f>
        <v>0</v>
      </c>
      <c r="H4" s="9"/>
      <c r="J4" t="s">
        <v>129</v>
      </c>
      <c r="K4" s="10"/>
      <c r="L4" s="10">
        <v>0.125</v>
      </c>
      <c r="M4" s="11">
        <f t="shared" ref="M4:M5" si="3">(L4+K11)*(1-0.25)</f>
        <v>9.375E-2</v>
      </c>
      <c r="N4" s="10">
        <v>0</v>
      </c>
      <c r="O4" s="11">
        <f t="shared" ref="O4:O5" si="4">(N4+K11)*(1-0.25)</f>
        <v>0</v>
      </c>
    </row>
    <row r="5" spans="1:15" x14ac:dyDescent="0.3">
      <c r="A5" s="6">
        <v>4</v>
      </c>
      <c r="B5" s="7">
        <f>$B$4</f>
        <v>0.05</v>
      </c>
      <c r="C5" s="6"/>
      <c r="D5" s="8">
        <f t="shared" si="0"/>
        <v>2</v>
      </c>
      <c r="E5" s="8">
        <f t="shared" si="1"/>
        <v>8</v>
      </c>
      <c r="F5" s="8">
        <f t="shared" si="2"/>
        <v>0.1111111111111111</v>
      </c>
      <c r="G5" s="7">
        <f>1-(1-IF(Model_Point!$J$2="Push",$M$3,$O$3))^F5</f>
        <v>0</v>
      </c>
      <c r="H5" s="9"/>
      <c r="J5" s="9" t="s">
        <v>130</v>
      </c>
      <c r="K5" s="10"/>
      <c r="L5" s="10">
        <v>0.05</v>
      </c>
      <c r="M5" s="11">
        <f t="shared" si="3"/>
        <v>3.7500000000000006E-2</v>
      </c>
      <c r="N5" s="10">
        <v>0</v>
      </c>
      <c r="O5" s="11">
        <f t="shared" si="4"/>
        <v>0</v>
      </c>
    </row>
    <row r="6" spans="1:15" x14ac:dyDescent="0.3">
      <c r="A6" s="6">
        <v>5</v>
      </c>
      <c r="B6" s="7">
        <f t="shared" ref="B6:B69" si="5">$B$4</f>
        <v>0.05</v>
      </c>
      <c r="C6" s="6"/>
      <c r="D6" s="8">
        <f t="shared" si="0"/>
        <v>2</v>
      </c>
      <c r="E6" s="8">
        <f t="shared" si="1"/>
        <v>10</v>
      </c>
      <c r="F6" s="8">
        <f t="shared" si="2"/>
        <v>0.1111111111111111</v>
      </c>
      <c r="G6" s="7">
        <f>1-(1-IF(Model_Point!$J$2="Push",$M$3,$O$3))^F6</f>
        <v>0</v>
      </c>
      <c r="H6" s="9"/>
      <c r="J6" s="9"/>
    </row>
    <row r="7" spans="1:15" x14ac:dyDescent="0.3">
      <c r="A7" s="6">
        <v>6</v>
      </c>
      <c r="B7" s="7">
        <f t="shared" si="5"/>
        <v>0.05</v>
      </c>
      <c r="C7" s="6"/>
      <c r="D7" s="8">
        <f t="shared" si="0"/>
        <v>2</v>
      </c>
      <c r="E7" s="8">
        <f t="shared" si="1"/>
        <v>12</v>
      </c>
      <c r="F7" s="8">
        <f t="shared" si="2"/>
        <v>0.1111111111111111</v>
      </c>
      <c r="G7" s="7">
        <f>1-(1-IF(Model_Point!$J$2="Push",$M$3,$O$3))^F7</f>
        <v>0</v>
      </c>
      <c r="H7" s="9"/>
      <c r="J7" s="12" t="s">
        <v>131</v>
      </c>
    </row>
    <row r="8" spans="1:15" x14ac:dyDescent="0.3">
      <c r="A8" s="6">
        <v>7</v>
      </c>
      <c r="B8" s="7">
        <f t="shared" si="5"/>
        <v>0.05</v>
      </c>
      <c r="C8" s="6"/>
      <c r="D8" s="8">
        <f t="shared" si="0"/>
        <v>1</v>
      </c>
      <c r="E8" s="8">
        <f t="shared" si="1"/>
        <v>13</v>
      </c>
      <c r="F8" s="8">
        <f t="shared" si="2"/>
        <v>5.5555555555555552E-2</v>
      </c>
      <c r="G8" s="7">
        <f>1-(1-IF(Model_Point!$J$2="Push",$M$3,$O$3))^F8</f>
        <v>0</v>
      </c>
      <c r="H8" s="9"/>
      <c r="J8" s="14" t="s">
        <v>132</v>
      </c>
    </row>
    <row r="9" spans="1:15" x14ac:dyDescent="0.3">
      <c r="A9" s="6">
        <v>8</v>
      </c>
      <c r="B9" s="7">
        <f t="shared" si="5"/>
        <v>0.05</v>
      </c>
      <c r="C9" s="6"/>
      <c r="D9" s="8">
        <f t="shared" si="0"/>
        <v>1</v>
      </c>
      <c r="E9" s="8">
        <f t="shared" si="1"/>
        <v>14</v>
      </c>
      <c r="F9" s="8">
        <f t="shared" si="2"/>
        <v>5.5555555555555552E-2</v>
      </c>
      <c r="G9" s="7">
        <f>1-(1-IF(Model_Point!$J$2="Push",$M$3,$O$3))^F9</f>
        <v>0</v>
      </c>
      <c r="H9" s="9"/>
      <c r="J9" t="s">
        <v>133</v>
      </c>
    </row>
    <row r="10" spans="1:15" x14ac:dyDescent="0.3">
      <c r="A10" s="6">
        <v>9</v>
      </c>
      <c r="B10" s="7">
        <f t="shared" si="5"/>
        <v>0.05</v>
      </c>
      <c r="C10" s="6"/>
      <c r="D10" s="8">
        <f t="shared" si="0"/>
        <v>1</v>
      </c>
      <c r="E10" s="8">
        <f t="shared" si="1"/>
        <v>15</v>
      </c>
      <c r="F10" s="8">
        <f t="shared" si="2"/>
        <v>5.5555555555555552E-2</v>
      </c>
      <c r="G10" s="7">
        <f>1-(1-IF(Model_Point!$J$2="Push",$M$3,$O$3))^F10</f>
        <v>0</v>
      </c>
      <c r="H10" s="9"/>
      <c r="J10" t="s">
        <v>134</v>
      </c>
      <c r="K10" s="15">
        <v>0</v>
      </c>
    </row>
    <row r="11" spans="1:15" x14ac:dyDescent="0.3">
      <c r="A11" s="6">
        <v>10</v>
      </c>
      <c r="B11" s="7">
        <f t="shared" si="5"/>
        <v>0.05</v>
      </c>
      <c r="C11" s="6"/>
      <c r="D11" s="8">
        <f t="shared" si="0"/>
        <v>1</v>
      </c>
      <c r="E11" s="8">
        <f t="shared" si="1"/>
        <v>16</v>
      </c>
      <c r="F11" s="8">
        <f t="shared" si="2"/>
        <v>5.5555555555555552E-2</v>
      </c>
      <c r="G11" s="7">
        <f>1-(1-IF(Model_Point!$J$2="Push",$M$3,$O$3))^F11</f>
        <v>0</v>
      </c>
      <c r="H11" s="9"/>
      <c r="J11" s="16" t="s">
        <v>135</v>
      </c>
      <c r="K11" s="15">
        <v>0</v>
      </c>
    </row>
    <row r="12" spans="1:15" x14ac:dyDescent="0.3">
      <c r="A12" s="6">
        <v>11</v>
      </c>
      <c r="B12" s="7">
        <f t="shared" si="5"/>
        <v>0.05</v>
      </c>
      <c r="C12" s="6"/>
      <c r="D12" s="8">
        <f t="shared" si="0"/>
        <v>1</v>
      </c>
      <c r="E12" s="8">
        <f t="shared" si="1"/>
        <v>17</v>
      </c>
      <c r="F12" s="8">
        <f t="shared" si="2"/>
        <v>5.5555555555555552E-2</v>
      </c>
      <c r="G12" s="7">
        <f>1-(1-IF(Model_Point!$J$2="Push",$M$3,$O$3))^F12</f>
        <v>0</v>
      </c>
      <c r="H12" s="9"/>
      <c r="J12" s="16" t="s">
        <v>136</v>
      </c>
      <c r="K12" s="15">
        <v>0</v>
      </c>
    </row>
    <row r="13" spans="1:15" x14ac:dyDescent="0.3">
      <c r="A13" s="6">
        <v>12</v>
      </c>
      <c r="B13" s="7">
        <f t="shared" si="5"/>
        <v>0.05</v>
      </c>
      <c r="C13" s="6"/>
      <c r="D13" s="8">
        <f t="shared" si="0"/>
        <v>1</v>
      </c>
      <c r="E13" s="8">
        <f t="shared" si="1"/>
        <v>18</v>
      </c>
      <c r="F13" s="8">
        <f t="shared" si="2"/>
        <v>5.5555555555555552E-2</v>
      </c>
      <c r="G13" s="7">
        <f>1-(1-IF(Model_Point!$J$2="Push",$M$3,$O$3))^F13</f>
        <v>0</v>
      </c>
      <c r="H13" s="9"/>
      <c r="J13" s="17" t="s">
        <v>137</v>
      </c>
      <c r="K13" s="15"/>
    </row>
    <row r="14" spans="1:15" x14ac:dyDescent="0.3">
      <c r="A14" s="6">
        <v>13</v>
      </c>
      <c r="B14" s="7">
        <f t="shared" si="5"/>
        <v>0.05</v>
      </c>
      <c r="C14" s="6"/>
      <c r="D14" s="8">
        <f t="shared" si="0"/>
        <v>1</v>
      </c>
      <c r="E14" s="8">
        <f t="shared" si="1"/>
        <v>1</v>
      </c>
      <c r="F14" s="8">
        <f t="shared" si="2"/>
        <v>8.3333333333333329E-2</v>
      </c>
      <c r="G14" s="7">
        <f>1-(1-IF(Model_Point!$J$2="Push",$M$3,$O$3))^F14</f>
        <v>0</v>
      </c>
      <c r="H14" s="9"/>
      <c r="J14" s="9"/>
    </row>
    <row r="15" spans="1:15" x14ac:dyDescent="0.3">
      <c r="A15" s="6">
        <v>14</v>
      </c>
      <c r="B15" s="7">
        <f t="shared" si="5"/>
        <v>0.05</v>
      </c>
      <c r="C15" s="6"/>
      <c r="D15" s="8">
        <f t="shared" si="0"/>
        <v>1</v>
      </c>
      <c r="E15" s="8">
        <f t="shared" si="1"/>
        <v>2</v>
      </c>
      <c r="F15" s="8">
        <f t="shared" si="2"/>
        <v>8.3333333333333329E-2</v>
      </c>
      <c r="G15" s="7">
        <f>1-(1-IF(Model_Point!$J$2="Push",$M$3,$O$3))^F15</f>
        <v>0</v>
      </c>
      <c r="H15" s="9"/>
      <c r="J15" s="9"/>
    </row>
    <row r="16" spans="1:15" x14ac:dyDescent="0.3">
      <c r="A16" s="6">
        <v>15</v>
      </c>
      <c r="B16" s="7">
        <f t="shared" si="5"/>
        <v>0.05</v>
      </c>
      <c r="C16" s="6"/>
      <c r="D16" s="8">
        <f t="shared" si="0"/>
        <v>1</v>
      </c>
      <c r="E16" s="8">
        <f t="shared" si="1"/>
        <v>3</v>
      </c>
      <c r="F16" s="8">
        <f t="shared" si="2"/>
        <v>8.3333333333333329E-2</v>
      </c>
      <c r="G16" s="7">
        <f>1-(1-IF(Model_Point!$J$2="Push",$M$3,$O$3))^F16</f>
        <v>0</v>
      </c>
      <c r="H16" s="9"/>
      <c r="J16" s="9"/>
    </row>
    <row r="17" spans="1:10" x14ac:dyDescent="0.3">
      <c r="A17" s="6">
        <v>16</v>
      </c>
      <c r="B17" s="7">
        <f t="shared" si="5"/>
        <v>0.05</v>
      </c>
      <c r="C17" s="6"/>
      <c r="D17" s="8">
        <f t="shared" si="0"/>
        <v>1</v>
      </c>
      <c r="E17" s="8">
        <f t="shared" si="1"/>
        <v>4</v>
      </c>
      <c r="F17" s="8">
        <f t="shared" si="2"/>
        <v>8.3333333333333329E-2</v>
      </c>
      <c r="G17" s="7">
        <f>1-(1-IF(Model_Point!$J$2="Push",$M$3,$O$3))^F17</f>
        <v>0</v>
      </c>
      <c r="H17" s="9"/>
      <c r="J17" s="9"/>
    </row>
    <row r="18" spans="1:10" x14ac:dyDescent="0.3">
      <c r="A18" s="6">
        <v>17</v>
      </c>
      <c r="B18" s="7">
        <f t="shared" si="5"/>
        <v>0.05</v>
      </c>
      <c r="C18" s="6"/>
      <c r="D18" s="8">
        <f t="shared" si="0"/>
        <v>1</v>
      </c>
      <c r="E18" s="8">
        <f t="shared" si="1"/>
        <v>5</v>
      </c>
      <c r="F18" s="8">
        <f t="shared" si="2"/>
        <v>8.3333333333333329E-2</v>
      </c>
      <c r="G18" s="7">
        <f>1-(1-IF(Model_Point!$J$2="Push",$M$3,$O$3))^F18</f>
        <v>0</v>
      </c>
      <c r="H18" s="9"/>
      <c r="J18" s="9"/>
    </row>
    <row r="19" spans="1:10" x14ac:dyDescent="0.3">
      <c r="A19" s="6">
        <v>18</v>
      </c>
      <c r="B19" s="7">
        <f t="shared" si="5"/>
        <v>0.05</v>
      </c>
      <c r="C19" s="6"/>
      <c r="D19" s="8">
        <f t="shared" si="0"/>
        <v>1</v>
      </c>
      <c r="E19" s="8">
        <f t="shared" si="1"/>
        <v>6</v>
      </c>
      <c r="F19" s="8">
        <f t="shared" si="2"/>
        <v>8.3333333333333329E-2</v>
      </c>
      <c r="G19" s="7">
        <f>1-(1-IF(Model_Point!$J$2="Push",$M$3,$O$3))^F19</f>
        <v>0</v>
      </c>
      <c r="H19" s="9"/>
      <c r="J19" s="9"/>
    </row>
    <row r="20" spans="1:10" x14ac:dyDescent="0.3">
      <c r="A20" s="6">
        <v>19</v>
      </c>
      <c r="B20" s="7">
        <f t="shared" si="5"/>
        <v>0.05</v>
      </c>
      <c r="C20" s="6"/>
      <c r="D20" s="8">
        <f t="shared" si="0"/>
        <v>1</v>
      </c>
      <c r="E20" s="8">
        <f t="shared" si="1"/>
        <v>7</v>
      </c>
      <c r="F20" s="8">
        <f t="shared" si="2"/>
        <v>8.3333333333333329E-2</v>
      </c>
      <c r="G20" s="7">
        <f>1-(1-IF(Model_Point!$J$2="Push",$M$3,$O$3))^F20</f>
        <v>0</v>
      </c>
      <c r="H20" s="9"/>
      <c r="J20" s="9"/>
    </row>
    <row r="21" spans="1:10" x14ac:dyDescent="0.3">
      <c r="A21" s="6">
        <v>20</v>
      </c>
      <c r="B21" s="7">
        <f t="shared" si="5"/>
        <v>0.05</v>
      </c>
      <c r="C21" s="6"/>
      <c r="D21" s="8">
        <f t="shared" si="0"/>
        <v>1</v>
      </c>
      <c r="E21" s="8">
        <f t="shared" si="1"/>
        <v>8</v>
      </c>
      <c r="F21" s="8">
        <f t="shared" si="2"/>
        <v>8.3333333333333329E-2</v>
      </c>
      <c r="G21" s="7">
        <f>1-(1-IF(Model_Point!$J$2="Push",$M$3,$O$3))^F21</f>
        <v>0</v>
      </c>
      <c r="H21" s="9"/>
      <c r="J21" s="9"/>
    </row>
    <row r="22" spans="1:10" x14ac:dyDescent="0.3">
      <c r="A22" s="6">
        <v>21</v>
      </c>
      <c r="B22" s="7">
        <f t="shared" si="5"/>
        <v>0.05</v>
      </c>
      <c r="C22" s="6"/>
      <c r="D22" s="8">
        <f t="shared" si="0"/>
        <v>1</v>
      </c>
      <c r="E22" s="8">
        <f t="shared" si="1"/>
        <v>9</v>
      </c>
      <c r="F22" s="8">
        <f t="shared" si="2"/>
        <v>8.3333333333333329E-2</v>
      </c>
      <c r="G22" s="7">
        <f>1-(1-IF(Model_Point!$J$2="Push",$M$3,$O$3))^F22</f>
        <v>0</v>
      </c>
      <c r="H22" s="9"/>
      <c r="J22" s="9"/>
    </row>
    <row r="23" spans="1:10" x14ac:dyDescent="0.3">
      <c r="A23" s="6">
        <v>22</v>
      </c>
      <c r="B23" s="7">
        <f t="shared" si="5"/>
        <v>0.05</v>
      </c>
      <c r="C23" s="6"/>
      <c r="D23" s="8">
        <f t="shared" si="0"/>
        <v>1</v>
      </c>
      <c r="E23" s="8">
        <f t="shared" si="1"/>
        <v>10</v>
      </c>
      <c r="F23" s="8">
        <f t="shared" si="2"/>
        <v>8.3333333333333329E-2</v>
      </c>
      <c r="G23" s="7">
        <f>1-(1-IF(Model_Point!$J$2="Push",$M$3,$O$3))^F23</f>
        <v>0</v>
      </c>
      <c r="H23" s="9"/>
      <c r="J23" s="9"/>
    </row>
    <row r="24" spans="1:10" x14ac:dyDescent="0.3">
      <c r="A24" s="6">
        <v>23</v>
      </c>
      <c r="B24" s="7">
        <f t="shared" si="5"/>
        <v>0.05</v>
      </c>
      <c r="C24" s="6"/>
      <c r="D24" s="8">
        <f t="shared" si="0"/>
        <v>1</v>
      </c>
      <c r="E24" s="8">
        <f t="shared" si="1"/>
        <v>11</v>
      </c>
      <c r="F24" s="8">
        <f t="shared" si="2"/>
        <v>8.3333333333333329E-2</v>
      </c>
      <c r="G24" s="7">
        <f>1-(1-IF(Model_Point!$J$2="Push",$M$3,$O$3))^F24</f>
        <v>0</v>
      </c>
      <c r="H24" s="9"/>
      <c r="J24" s="9"/>
    </row>
    <row r="25" spans="1:10" x14ac:dyDescent="0.3">
      <c r="A25" s="6">
        <v>24</v>
      </c>
      <c r="B25" s="7">
        <f t="shared" si="5"/>
        <v>0.05</v>
      </c>
      <c r="C25" s="6"/>
      <c r="D25" s="8">
        <f t="shared" si="0"/>
        <v>1</v>
      </c>
      <c r="E25" s="8">
        <f t="shared" si="1"/>
        <v>12</v>
      </c>
      <c r="F25" s="8">
        <f t="shared" si="2"/>
        <v>8.3333333333333329E-2</v>
      </c>
      <c r="G25" s="7">
        <f>1-(1-IF(Model_Point!$J$2="Push",$M$3,$O$3))^F25</f>
        <v>0</v>
      </c>
      <c r="H25" s="9"/>
      <c r="J25" s="9"/>
    </row>
    <row r="26" spans="1:10" x14ac:dyDescent="0.3">
      <c r="A26" s="6">
        <v>25</v>
      </c>
      <c r="B26" s="7">
        <f t="shared" si="5"/>
        <v>0.05</v>
      </c>
      <c r="C26" s="6"/>
      <c r="D26" s="8">
        <f t="shared" si="0"/>
        <v>1</v>
      </c>
      <c r="E26" s="8">
        <f t="shared" si="1"/>
        <v>1</v>
      </c>
      <c r="F26" s="8">
        <f t="shared" si="2"/>
        <v>8.3333333333333329E-2</v>
      </c>
      <c r="G26" s="7">
        <f>1-(1-IF(Model_Point!$J$2="Push",$M$3,$O$3))^F26</f>
        <v>0</v>
      </c>
      <c r="H26" s="9"/>
      <c r="J26" s="9"/>
    </row>
    <row r="27" spans="1:10" x14ac:dyDescent="0.3">
      <c r="A27" s="6">
        <v>26</v>
      </c>
      <c r="B27" s="7">
        <f t="shared" si="5"/>
        <v>0.05</v>
      </c>
      <c r="C27" s="6"/>
      <c r="D27" s="8">
        <f t="shared" si="0"/>
        <v>1</v>
      </c>
      <c r="E27" s="8">
        <f t="shared" si="1"/>
        <v>2</v>
      </c>
      <c r="F27" s="8">
        <f t="shared" si="2"/>
        <v>8.3333333333333329E-2</v>
      </c>
      <c r="G27" s="7">
        <f>1-(1-IF(Model_Point!$J$2="Push",$M$3,$O$3))^F27</f>
        <v>0</v>
      </c>
      <c r="H27" s="9"/>
      <c r="J27" s="9"/>
    </row>
    <row r="28" spans="1:10" x14ac:dyDescent="0.3">
      <c r="A28" s="6">
        <v>27</v>
      </c>
      <c r="B28" s="7">
        <f t="shared" si="5"/>
        <v>0.05</v>
      </c>
      <c r="C28" s="6"/>
      <c r="D28" s="8">
        <f t="shared" si="0"/>
        <v>1</v>
      </c>
      <c r="E28" s="8">
        <f t="shared" si="1"/>
        <v>3</v>
      </c>
      <c r="F28" s="8">
        <f t="shared" si="2"/>
        <v>8.3333333333333329E-2</v>
      </c>
      <c r="G28" s="7">
        <f>1-(1-IF(Model_Point!$J$2="Push",$M$3,$O$3))^F28</f>
        <v>0</v>
      </c>
      <c r="H28" s="9"/>
      <c r="J28" s="9"/>
    </row>
    <row r="29" spans="1:10" x14ac:dyDescent="0.3">
      <c r="A29" s="6">
        <v>28</v>
      </c>
      <c r="B29" s="7">
        <f t="shared" si="5"/>
        <v>0.05</v>
      </c>
      <c r="C29" s="6"/>
      <c r="D29" s="8">
        <f t="shared" si="0"/>
        <v>1</v>
      </c>
      <c r="E29" s="8">
        <f t="shared" si="1"/>
        <v>4</v>
      </c>
      <c r="F29" s="8">
        <f t="shared" si="2"/>
        <v>8.3333333333333329E-2</v>
      </c>
      <c r="G29" s="7">
        <f>1-(1-IF(Model_Point!$J$2="Push",$M$3,$O$3))^F29</f>
        <v>0</v>
      </c>
      <c r="H29" s="9"/>
      <c r="J29" s="9"/>
    </row>
    <row r="30" spans="1:10" x14ac:dyDescent="0.3">
      <c r="A30" s="6">
        <v>29</v>
      </c>
      <c r="B30" s="7">
        <f t="shared" si="5"/>
        <v>0.05</v>
      </c>
      <c r="C30" s="6"/>
      <c r="D30" s="8">
        <f t="shared" si="0"/>
        <v>1</v>
      </c>
      <c r="E30" s="8">
        <f t="shared" si="1"/>
        <v>5</v>
      </c>
      <c r="F30" s="8">
        <f t="shared" si="2"/>
        <v>8.3333333333333329E-2</v>
      </c>
      <c r="G30" s="7">
        <f>1-(1-IF(Model_Point!$J$2="Push",$M$3,$O$3))^F30</f>
        <v>0</v>
      </c>
      <c r="H30" s="9"/>
      <c r="J30" s="9"/>
    </row>
    <row r="31" spans="1:10" x14ac:dyDescent="0.3">
      <c r="A31" s="6">
        <v>30</v>
      </c>
      <c r="B31" s="7">
        <f t="shared" si="5"/>
        <v>0.05</v>
      </c>
      <c r="C31" s="6"/>
      <c r="D31" s="8">
        <f t="shared" si="0"/>
        <v>1</v>
      </c>
      <c r="E31" s="8">
        <f t="shared" si="1"/>
        <v>6</v>
      </c>
      <c r="F31" s="8">
        <f t="shared" si="2"/>
        <v>8.3333333333333329E-2</v>
      </c>
      <c r="G31" s="7">
        <f>1-(1-IF(Model_Point!$J$2="Push",$M$3,$O$3))^F31</f>
        <v>0</v>
      </c>
      <c r="H31" s="9"/>
      <c r="J31" s="9"/>
    </row>
    <row r="32" spans="1:10" x14ac:dyDescent="0.3">
      <c r="A32" s="6">
        <v>31</v>
      </c>
      <c r="B32" s="7">
        <f t="shared" si="5"/>
        <v>0.05</v>
      </c>
      <c r="C32" s="6"/>
      <c r="D32" s="8">
        <f t="shared" si="0"/>
        <v>1</v>
      </c>
      <c r="E32" s="8">
        <f t="shared" si="1"/>
        <v>7</v>
      </c>
      <c r="F32" s="8">
        <f t="shared" si="2"/>
        <v>8.3333333333333329E-2</v>
      </c>
      <c r="G32" s="7">
        <f>1-(1-IF(Model_Point!$J$2="Push",$M$3,$O$3))^F32</f>
        <v>0</v>
      </c>
      <c r="H32" s="9"/>
      <c r="J32" s="9"/>
    </row>
    <row r="33" spans="1:10" x14ac:dyDescent="0.3">
      <c r="A33" s="6">
        <v>32</v>
      </c>
      <c r="B33" s="7">
        <f t="shared" si="5"/>
        <v>0.05</v>
      </c>
      <c r="C33" s="6"/>
      <c r="D33" s="8">
        <f t="shared" si="0"/>
        <v>1</v>
      </c>
      <c r="E33" s="8">
        <f t="shared" si="1"/>
        <v>8</v>
      </c>
      <c r="F33" s="8">
        <f t="shared" si="2"/>
        <v>8.3333333333333329E-2</v>
      </c>
      <c r="G33" s="7">
        <f>1-(1-IF(Model_Point!$J$2="Push",$M$3,$O$3))^F33</f>
        <v>0</v>
      </c>
      <c r="H33" s="9"/>
      <c r="J33" s="9"/>
    </row>
    <row r="34" spans="1:10" x14ac:dyDescent="0.3">
      <c r="A34" s="6">
        <v>33</v>
      </c>
      <c r="B34" s="7">
        <f t="shared" si="5"/>
        <v>0.05</v>
      </c>
      <c r="C34" s="6"/>
      <c r="D34" s="8">
        <f t="shared" si="0"/>
        <v>1</v>
      </c>
      <c r="E34" s="8">
        <f t="shared" si="1"/>
        <v>9</v>
      </c>
      <c r="F34" s="8">
        <f t="shared" si="2"/>
        <v>8.3333333333333329E-2</v>
      </c>
      <c r="G34" s="7">
        <f>1-(1-IF(Model_Point!$J$2="Push",$M$3,$O$3))^F34</f>
        <v>0</v>
      </c>
      <c r="H34" s="9"/>
      <c r="J34" s="9"/>
    </row>
    <row r="35" spans="1:10" x14ac:dyDescent="0.3">
      <c r="A35" s="6">
        <v>34</v>
      </c>
      <c r="B35" s="7">
        <f t="shared" si="5"/>
        <v>0.05</v>
      </c>
      <c r="C35" s="6"/>
      <c r="D35" s="8">
        <f t="shared" si="0"/>
        <v>1</v>
      </c>
      <c r="E35" s="8">
        <f t="shared" si="1"/>
        <v>10</v>
      </c>
      <c r="F35" s="8">
        <f t="shared" si="2"/>
        <v>8.3333333333333329E-2</v>
      </c>
      <c r="G35" s="7">
        <f>1-(1-IF(Model_Point!$J$2="Push",$M$3,$O$3))^F35</f>
        <v>0</v>
      </c>
      <c r="H35" s="9"/>
      <c r="J35" s="9"/>
    </row>
    <row r="36" spans="1:10" x14ac:dyDescent="0.3">
      <c r="A36" s="6">
        <v>35</v>
      </c>
      <c r="B36" s="7">
        <f t="shared" si="5"/>
        <v>0.05</v>
      </c>
      <c r="C36" s="6"/>
      <c r="D36" s="8">
        <f t="shared" si="0"/>
        <v>1</v>
      </c>
      <c r="E36" s="8">
        <f t="shared" si="1"/>
        <v>11</v>
      </c>
      <c r="F36" s="8">
        <f t="shared" si="2"/>
        <v>8.3333333333333329E-2</v>
      </c>
      <c r="G36" s="7">
        <f>1-(1-IF(Model_Point!$J$2="Push",$M$3,$O$3))^F36</f>
        <v>0</v>
      </c>
      <c r="H36" s="9"/>
      <c r="J36" s="9"/>
    </row>
    <row r="37" spans="1:10" x14ac:dyDescent="0.3">
      <c r="A37" s="6">
        <v>36</v>
      </c>
      <c r="B37" s="7">
        <f t="shared" si="5"/>
        <v>0.05</v>
      </c>
      <c r="C37" s="6"/>
      <c r="D37" s="8">
        <f t="shared" si="0"/>
        <v>1</v>
      </c>
      <c r="E37" s="8">
        <f t="shared" si="1"/>
        <v>12</v>
      </c>
      <c r="F37" s="8">
        <f t="shared" si="2"/>
        <v>8.3333333333333329E-2</v>
      </c>
      <c r="G37" s="7">
        <f>1-(1-IF(Model_Point!$J$2="Push",$M$3,$O$3))^F37</f>
        <v>0</v>
      </c>
      <c r="H37" s="9"/>
    </row>
    <row r="38" spans="1:10" x14ac:dyDescent="0.3">
      <c r="A38" s="6">
        <v>37</v>
      </c>
      <c r="B38" s="7">
        <f t="shared" si="5"/>
        <v>0.05</v>
      </c>
      <c r="C38" s="6"/>
      <c r="D38" s="8">
        <f t="shared" si="0"/>
        <v>1</v>
      </c>
      <c r="E38" s="8">
        <f t="shared" si="1"/>
        <v>1</v>
      </c>
      <c r="F38" s="8">
        <f t="shared" si="2"/>
        <v>8.3333333333333329E-2</v>
      </c>
      <c r="G38" s="7">
        <f>1-(1-IF(Model_Point!$J$2="Push",$M$3,$O$3))^F38</f>
        <v>0</v>
      </c>
      <c r="H38" s="9"/>
    </row>
    <row r="39" spans="1:10" x14ac:dyDescent="0.3">
      <c r="A39" s="6">
        <v>38</v>
      </c>
      <c r="B39" s="7">
        <f t="shared" si="5"/>
        <v>0.05</v>
      </c>
      <c r="C39" s="6"/>
      <c r="D39" s="8">
        <f t="shared" si="0"/>
        <v>1</v>
      </c>
      <c r="E39" s="8">
        <f t="shared" si="1"/>
        <v>2</v>
      </c>
      <c r="F39" s="8">
        <f t="shared" si="2"/>
        <v>8.3333333333333329E-2</v>
      </c>
      <c r="G39" s="7">
        <f>1-(1-IF(Model_Point!$J$2="Push",$M$3,$O$3))^F39</f>
        <v>0</v>
      </c>
      <c r="H39" s="9"/>
    </row>
    <row r="40" spans="1:10" x14ac:dyDescent="0.3">
      <c r="A40" s="6">
        <v>39</v>
      </c>
      <c r="B40" s="7">
        <f t="shared" si="5"/>
        <v>0.05</v>
      </c>
      <c r="C40" s="6"/>
      <c r="D40" s="8">
        <f t="shared" si="0"/>
        <v>1</v>
      </c>
      <c r="E40" s="8">
        <f t="shared" si="1"/>
        <v>3</v>
      </c>
      <c r="F40" s="8">
        <f t="shared" si="2"/>
        <v>8.3333333333333329E-2</v>
      </c>
      <c r="G40" s="7">
        <f>1-(1-IF(Model_Point!$J$2="Push",$M$3,$O$3))^F40</f>
        <v>0</v>
      </c>
      <c r="H40" s="9"/>
    </row>
    <row r="41" spans="1:10" x14ac:dyDescent="0.3">
      <c r="A41" s="6">
        <v>40</v>
      </c>
      <c r="B41" s="7">
        <f t="shared" si="5"/>
        <v>0.05</v>
      </c>
      <c r="C41" s="6"/>
      <c r="D41" s="8">
        <f t="shared" si="0"/>
        <v>1</v>
      </c>
      <c r="E41" s="8">
        <f t="shared" si="1"/>
        <v>4</v>
      </c>
      <c r="F41" s="8">
        <f t="shared" si="2"/>
        <v>8.3333333333333329E-2</v>
      </c>
      <c r="G41" s="7">
        <f>1-(1-IF(Model_Point!$J$2="Push",$M$3,$O$3))^F41</f>
        <v>0</v>
      </c>
      <c r="H41" s="9"/>
    </row>
    <row r="42" spans="1:10" x14ac:dyDescent="0.3">
      <c r="A42" s="6">
        <v>41</v>
      </c>
      <c r="B42" s="7">
        <f t="shared" si="5"/>
        <v>0.05</v>
      </c>
      <c r="C42" s="6"/>
      <c r="D42" s="8">
        <f t="shared" si="0"/>
        <v>1</v>
      </c>
      <c r="E42" s="8">
        <f t="shared" si="1"/>
        <v>5</v>
      </c>
      <c r="F42" s="8">
        <f t="shared" si="2"/>
        <v>8.3333333333333329E-2</v>
      </c>
      <c r="G42" s="7">
        <f>1-(1-IF(Model_Point!$J$2="Push",$M$3,$O$3))^F42</f>
        <v>0</v>
      </c>
      <c r="H42" s="9"/>
    </row>
    <row r="43" spans="1:10" x14ac:dyDescent="0.3">
      <c r="A43" s="6">
        <v>42</v>
      </c>
      <c r="B43" s="7">
        <f t="shared" si="5"/>
        <v>0.05</v>
      </c>
      <c r="C43" s="6"/>
      <c r="D43" s="8">
        <f t="shared" si="0"/>
        <v>1</v>
      </c>
      <c r="E43" s="8">
        <f t="shared" si="1"/>
        <v>6</v>
      </c>
      <c r="F43" s="8">
        <f t="shared" si="2"/>
        <v>8.3333333333333329E-2</v>
      </c>
      <c r="G43" s="7">
        <f>1-(1-IF(Model_Point!$J$2="Push",$M$3,$O$3))^F43</f>
        <v>0</v>
      </c>
      <c r="H43" s="9"/>
    </row>
    <row r="44" spans="1:10" x14ac:dyDescent="0.3">
      <c r="A44" s="6">
        <v>43</v>
      </c>
      <c r="B44" s="7">
        <f t="shared" si="5"/>
        <v>0.05</v>
      </c>
      <c r="C44" s="6"/>
      <c r="D44" s="8">
        <f t="shared" si="0"/>
        <v>1</v>
      </c>
      <c r="E44" s="8">
        <f t="shared" si="1"/>
        <v>7</v>
      </c>
      <c r="F44" s="8">
        <f t="shared" si="2"/>
        <v>8.3333333333333329E-2</v>
      </c>
      <c r="G44" s="7">
        <f>1-(1-IF(Model_Point!$J$2="Push",$M$3,$O$3))^F44</f>
        <v>0</v>
      </c>
      <c r="H44" s="9"/>
    </row>
    <row r="45" spans="1:10" x14ac:dyDescent="0.3">
      <c r="A45" s="6">
        <v>44</v>
      </c>
      <c r="B45" s="7">
        <f t="shared" si="5"/>
        <v>0.05</v>
      </c>
      <c r="C45" s="6"/>
      <c r="D45" s="8">
        <f t="shared" si="0"/>
        <v>1</v>
      </c>
      <c r="E45" s="8">
        <f t="shared" si="1"/>
        <v>8</v>
      </c>
      <c r="F45" s="8">
        <f t="shared" si="2"/>
        <v>8.3333333333333329E-2</v>
      </c>
      <c r="G45" s="7">
        <f>1-(1-IF(Model_Point!$J$2="Push",$M$3,$O$3))^F45</f>
        <v>0</v>
      </c>
      <c r="H45" s="9"/>
    </row>
    <row r="46" spans="1:10" x14ac:dyDescent="0.3">
      <c r="A46" s="6">
        <v>45</v>
      </c>
      <c r="B46" s="7">
        <f t="shared" si="5"/>
        <v>0.05</v>
      </c>
      <c r="C46" s="6"/>
      <c r="D46" s="8">
        <f t="shared" si="0"/>
        <v>1</v>
      </c>
      <c r="E46" s="8">
        <f t="shared" si="1"/>
        <v>9</v>
      </c>
      <c r="F46" s="8">
        <f t="shared" si="2"/>
        <v>8.3333333333333329E-2</v>
      </c>
      <c r="G46" s="7">
        <f>1-(1-IF(Model_Point!$J$2="Push",$M$3,$O$3))^F46</f>
        <v>0</v>
      </c>
      <c r="H46" s="9"/>
    </row>
    <row r="47" spans="1:10" x14ac:dyDescent="0.3">
      <c r="A47" s="6">
        <v>46</v>
      </c>
      <c r="B47" s="7">
        <f t="shared" si="5"/>
        <v>0.05</v>
      </c>
      <c r="C47" s="6"/>
      <c r="D47" s="8">
        <f t="shared" si="0"/>
        <v>1</v>
      </c>
      <c r="E47" s="8">
        <f t="shared" si="1"/>
        <v>10</v>
      </c>
      <c r="F47" s="8">
        <f t="shared" si="2"/>
        <v>8.3333333333333329E-2</v>
      </c>
      <c r="G47" s="7">
        <f>1-(1-IF(Model_Point!$J$2="Push",$M$3,$O$3))^F47</f>
        <v>0</v>
      </c>
      <c r="H47" s="9"/>
    </row>
    <row r="48" spans="1:10" x14ac:dyDescent="0.3">
      <c r="A48" s="6">
        <v>47</v>
      </c>
      <c r="B48" s="7">
        <f t="shared" si="5"/>
        <v>0.05</v>
      </c>
      <c r="C48" s="6"/>
      <c r="D48" s="8">
        <f t="shared" si="0"/>
        <v>1</v>
      </c>
      <c r="E48" s="8">
        <f t="shared" si="1"/>
        <v>11</v>
      </c>
      <c r="F48" s="8">
        <f t="shared" si="2"/>
        <v>8.3333333333333329E-2</v>
      </c>
      <c r="G48" s="7">
        <f>1-(1-IF(Model_Point!$J$2="Push",$M$3,$O$3))^F48</f>
        <v>0</v>
      </c>
      <c r="H48" s="9"/>
    </row>
    <row r="49" spans="1:8" x14ac:dyDescent="0.3">
      <c r="A49" s="6">
        <v>48</v>
      </c>
      <c r="B49" s="7">
        <f t="shared" si="5"/>
        <v>0.05</v>
      </c>
      <c r="C49" s="6"/>
      <c r="D49" s="8">
        <f t="shared" si="0"/>
        <v>1</v>
      </c>
      <c r="E49" s="8">
        <f t="shared" si="1"/>
        <v>12</v>
      </c>
      <c r="F49" s="8">
        <f t="shared" si="2"/>
        <v>8.3333333333333329E-2</v>
      </c>
      <c r="G49" s="7">
        <f>1-(1-IF(Model_Point!$J$2="Push",$M$3,$O$3))^F49</f>
        <v>0</v>
      </c>
      <c r="H49" s="9"/>
    </row>
    <row r="50" spans="1:8" x14ac:dyDescent="0.3">
      <c r="A50" s="6">
        <v>49</v>
      </c>
      <c r="B50" s="7">
        <f t="shared" si="5"/>
        <v>0.05</v>
      </c>
      <c r="C50" s="6"/>
      <c r="D50" s="8">
        <f t="shared" si="0"/>
        <v>1</v>
      </c>
      <c r="E50" s="8">
        <f t="shared" si="1"/>
        <v>1</v>
      </c>
      <c r="F50" s="8">
        <f t="shared" si="2"/>
        <v>8.3333333333333329E-2</v>
      </c>
      <c r="G50" s="7">
        <f>1-(1-IF(Model_Point!$J$2="Push",$M$3,$O$3))^F50</f>
        <v>0</v>
      </c>
      <c r="H50" s="9"/>
    </row>
    <row r="51" spans="1:8" x14ac:dyDescent="0.3">
      <c r="A51" s="6">
        <v>50</v>
      </c>
      <c r="B51" s="7">
        <f t="shared" si="5"/>
        <v>0.05</v>
      </c>
      <c r="C51" s="6"/>
      <c r="D51" s="8">
        <f t="shared" si="0"/>
        <v>1</v>
      </c>
      <c r="E51" s="8">
        <f t="shared" si="1"/>
        <v>2</v>
      </c>
      <c r="F51" s="8">
        <f t="shared" si="2"/>
        <v>8.3333333333333329E-2</v>
      </c>
      <c r="G51" s="7">
        <f>1-(1-IF(Model_Point!$J$2="Push",$M$3,$O$3))^F51</f>
        <v>0</v>
      </c>
      <c r="H51" s="9"/>
    </row>
    <row r="52" spans="1:8" x14ac:dyDescent="0.3">
      <c r="A52" s="6">
        <v>51</v>
      </c>
      <c r="B52" s="7">
        <f t="shared" si="5"/>
        <v>0.05</v>
      </c>
      <c r="C52" s="6"/>
      <c r="D52" s="8">
        <f t="shared" si="0"/>
        <v>1</v>
      </c>
      <c r="E52" s="8">
        <f t="shared" si="1"/>
        <v>3</v>
      </c>
      <c r="F52" s="8">
        <f t="shared" si="2"/>
        <v>8.3333333333333329E-2</v>
      </c>
      <c r="G52" s="7">
        <f>1-(1-IF(Model_Point!$J$2="Push",$M$3,$O$3))^F52</f>
        <v>0</v>
      </c>
      <c r="H52" s="9"/>
    </row>
    <row r="53" spans="1:8" x14ac:dyDescent="0.3">
      <c r="A53" s="6">
        <v>52</v>
      </c>
      <c r="B53" s="7">
        <f t="shared" si="5"/>
        <v>0.05</v>
      </c>
      <c r="C53" s="6"/>
      <c r="D53" s="8">
        <f t="shared" si="0"/>
        <v>1</v>
      </c>
      <c r="E53" s="8">
        <f t="shared" si="1"/>
        <v>4</v>
      </c>
      <c r="F53" s="8">
        <f t="shared" si="2"/>
        <v>8.3333333333333329E-2</v>
      </c>
      <c r="G53" s="7">
        <f>1-(1-IF(Model_Point!$J$2="Push",$M$3,$O$3))^F53</f>
        <v>0</v>
      </c>
      <c r="H53" s="9"/>
    </row>
    <row r="54" spans="1:8" x14ac:dyDescent="0.3">
      <c r="A54" s="6">
        <v>53</v>
      </c>
      <c r="B54" s="7">
        <f t="shared" si="5"/>
        <v>0.05</v>
      </c>
      <c r="C54" s="6"/>
      <c r="D54" s="8">
        <f t="shared" si="0"/>
        <v>1</v>
      </c>
      <c r="E54" s="8">
        <f t="shared" si="1"/>
        <v>5</v>
      </c>
      <c r="F54" s="8">
        <f t="shared" si="2"/>
        <v>8.3333333333333329E-2</v>
      </c>
      <c r="G54" s="7">
        <f>1-(1-IF(Model_Point!$J$2="Push",$M$3,$O$3))^F54</f>
        <v>0</v>
      </c>
      <c r="H54" s="9"/>
    </row>
    <row r="55" spans="1:8" x14ac:dyDescent="0.3">
      <c r="A55" s="6">
        <v>54</v>
      </c>
      <c r="B55" s="7">
        <f t="shared" si="5"/>
        <v>0.05</v>
      </c>
      <c r="C55" s="6"/>
      <c r="D55" s="8">
        <f t="shared" si="0"/>
        <v>1</v>
      </c>
      <c r="E55" s="8">
        <f t="shared" si="1"/>
        <v>6</v>
      </c>
      <c r="F55" s="8">
        <f t="shared" si="2"/>
        <v>8.3333333333333329E-2</v>
      </c>
      <c r="G55" s="7">
        <f>1-(1-IF(Model_Point!$J$2="Push",$M$3,$O$3))^F55</f>
        <v>0</v>
      </c>
      <c r="H55" s="9"/>
    </row>
    <row r="56" spans="1:8" x14ac:dyDescent="0.3">
      <c r="A56" s="6">
        <v>55</v>
      </c>
      <c r="B56" s="7">
        <f t="shared" si="5"/>
        <v>0.05</v>
      </c>
      <c r="C56" s="6"/>
      <c r="D56" s="8">
        <f t="shared" si="0"/>
        <v>1</v>
      </c>
      <c r="E56" s="8">
        <f t="shared" si="1"/>
        <v>7</v>
      </c>
      <c r="F56" s="8">
        <f t="shared" si="2"/>
        <v>8.3333333333333329E-2</v>
      </c>
      <c r="G56" s="7">
        <f>1-(1-IF(Model_Point!$J$2="Push",$M$3,$O$3))^F56</f>
        <v>0</v>
      </c>
      <c r="H56" s="9"/>
    </row>
    <row r="57" spans="1:8" x14ac:dyDescent="0.3">
      <c r="A57" s="6">
        <v>56</v>
      </c>
      <c r="B57" s="7">
        <f t="shared" si="5"/>
        <v>0.05</v>
      </c>
      <c r="C57" s="6"/>
      <c r="D57" s="8">
        <f t="shared" si="0"/>
        <v>1</v>
      </c>
      <c r="E57" s="8">
        <f t="shared" si="1"/>
        <v>8</v>
      </c>
      <c r="F57" s="8">
        <f t="shared" si="2"/>
        <v>8.3333333333333329E-2</v>
      </c>
      <c r="G57" s="7">
        <f>1-(1-IF(Model_Point!$J$2="Push",$M$3,$O$3))^F57</f>
        <v>0</v>
      </c>
      <c r="H57" s="9"/>
    </row>
    <row r="58" spans="1:8" x14ac:dyDescent="0.3">
      <c r="A58" s="6">
        <v>57</v>
      </c>
      <c r="B58" s="7">
        <f t="shared" si="5"/>
        <v>0.05</v>
      </c>
      <c r="C58" s="6"/>
      <c r="D58" s="8">
        <f t="shared" si="0"/>
        <v>1</v>
      </c>
      <c r="E58" s="8">
        <f t="shared" si="1"/>
        <v>9</v>
      </c>
      <c r="F58" s="8">
        <f t="shared" si="2"/>
        <v>8.3333333333333329E-2</v>
      </c>
      <c r="G58" s="7">
        <f>1-(1-IF(Model_Point!$J$2="Push",$M$3,$O$3))^F58</f>
        <v>0</v>
      </c>
      <c r="H58" s="9"/>
    </row>
    <row r="59" spans="1:8" x14ac:dyDescent="0.3">
      <c r="A59" s="6">
        <v>58</v>
      </c>
      <c r="B59" s="7">
        <f t="shared" si="5"/>
        <v>0.05</v>
      </c>
      <c r="C59" s="6"/>
      <c r="D59" s="8">
        <f t="shared" si="0"/>
        <v>1</v>
      </c>
      <c r="E59" s="8">
        <f t="shared" si="1"/>
        <v>10</v>
      </c>
      <c r="F59" s="8">
        <f t="shared" si="2"/>
        <v>8.3333333333333329E-2</v>
      </c>
      <c r="G59" s="7">
        <f>1-(1-IF(Model_Point!$J$2="Push",$M$3,$O$3))^F59</f>
        <v>0</v>
      </c>
      <c r="H59" s="9"/>
    </row>
    <row r="60" spans="1:8" x14ac:dyDescent="0.3">
      <c r="A60" s="6">
        <v>59</v>
      </c>
      <c r="B60" s="7">
        <f t="shared" si="5"/>
        <v>0.05</v>
      </c>
      <c r="C60" s="6"/>
      <c r="D60" s="8">
        <f t="shared" si="0"/>
        <v>1</v>
      </c>
      <c r="E60" s="8">
        <f t="shared" si="1"/>
        <v>11</v>
      </c>
      <c r="F60" s="8">
        <f t="shared" si="2"/>
        <v>8.3333333333333329E-2</v>
      </c>
      <c r="G60" s="7">
        <f>1-(1-IF(Model_Point!$J$2="Push",$M$3,$O$3))^F60</f>
        <v>0</v>
      </c>
      <c r="H60" s="9"/>
    </row>
    <row r="61" spans="1:8" x14ac:dyDescent="0.3">
      <c r="A61" s="6">
        <v>60</v>
      </c>
      <c r="B61" s="7">
        <f t="shared" si="5"/>
        <v>0.05</v>
      </c>
      <c r="C61" s="6"/>
      <c r="D61" s="8">
        <f t="shared" si="0"/>
        <v>1</v>
      </c>
      <c r="E61" s="8">
        <f t="shared" si="1"/>
        <v>12</v>
      </c>
      <c r="F61" s="8">
        <f t="shared" si="2"/>
        <v>8.3333333333333329E-2</v>
      </c>
      <c r="G61" s="7">
        <f>1-(1-IF(Model_Point!$J$2="Push",$M$3,$O$3))^F61</f>
        <v>0</v>
      </c>
      <c r="H61" s="9"/>
    </row>
    <row r="62" spans="1:8" x14ac:dyDescent="0.3">
      <c r="A62" s="6">
        <v>61</v>
      </c>
      <c r="B62" s="7">
        <f t="shared" si="5"/>
        <v>0.05</v>
      </c>
      <c r="C62" s="6"/>
      <c r="D62" s="8">
        <f t="shared" si="0"/>
        <v>1</v>
      </c>
      <c r="E62" s="8">
        <f t="shared" si="1"/>
        <v>1</v>
      </c>
      <c r="F62" s="8">
        <f t="shared" si="2"/>
        <v>8.3333333333333329E-2</v>
      </c>
      <c r="G62" s="7">
        <f>1-(1-IF(Model_Point!$J$2="Push",$M$3,$O$3))^F62</f>
        <v>0</v>
      </c>
      <c r="H62" s="9"/>
    </row>
    <row r="63" spans="1:8" x14ac:dyDescent="0.3">
      <c r="A63" s="6">
        <v>62</v>
      </c>
      <c r="B63" s="7">
        <f t="shared" si="5"/>
        <v>0.05</v>
      </c>
      <c r="C63" s="6"/>
      <c r="D63" s="8">
        <f t="shared" si="0"/>
        <v>1</v>
      </c>
      <c r="E63" s="8">
        <f t="shared" si="1"/>
        <v>2</v>
      </c>
      <c r="F63" s="8">
        <f t="shared" si="2"/>
        <v>8.3333333333333329E-2</v>
      </c>
      <c r="G63" s="7">
        <f>1-(1-IF(Model_Point!$J$2="Push",$M$3,$O$3))^F63</f>
        <v>0</v>
      </c>
      <c r="H63" s="9"/>
    </row>
    <row r="64" spans="1:8" x14ac:dyDescent="0.3">
      <c r="A64" s="6">
        <v>63</v>
      </c>
      <c r="B64" s="7">
        <f t="shared" si="5"/>
        <v>0.05</v>
      </c>
      <c r="C64" s="6"/>
      <c r="D64" s="8">
        <f t="shared" si="0"/>
        <v>1</v>
      </c>
      <c r="E64" s="8">
        <f t="shared" si="1"/>
        <v>3</v>
      </c>
      <c r="F64" s="8">
        <f t="shared" si="2"/>
        <v>8.3333333333333329E-2</v>
      </c>
      <c r="G64" s="7">
        <f>1-(1-IF(Model_Point!$J$2="Push",$M$3,$O$3))^F64</f>
        <v>0</v>
      </c>
      <c r="H64" s="9"/>
    </row>
    <row r="65" spans="1:8" x14ac:dyDescent="0.3">
      <c r="A65" s="6">
        <v>64</v>
      </c>
      <c r="B65" s="7">
        <f t="shared" si="5"/>
        <v>0.05</v>
      </c>
      <c r="C65" s="6"/>
      <c r="D65" s="8">
        <f t="shared" si="0"/>
        <v>1</v>
      </c>
      <c r="E65" s="8">
        <f t="shared" si="1"/>
        <v>4</v>
      </c>
      <c r="F65" s="8">
        <f t="shared" si="2"/>
        <v>8.3333333333333329E-2</v>
      </c>
      <c r="G65" s="7">
        <f>1-(1-IF(Model_Point!$J$2="Push",$M$3,$O$3))^F65</f>
        <v>0</v>
      </c>
      <c r="H65" s="9"/>
    </row>
    <row r="66" spans="1:8" x14ac:dyDescent="0.3">
      <c r="A66" s="6">
        <v>65</v>
      </c>
      <c r="B66" s="7">
        <f t="shared" si="5"/>
        <v>0.05</v>
      </c>
      <c r="C66" s="6"/>
      <c r="D66" s="8">
        <f t="shared" si="0"/>
        <v>1</v>
      </c>
      <c r="E66" s="8">
        <f t="shared" si="1"/>
        <v>5</v>
      </c>
      <c r="F66" s="8">
        <f t="shared" si="2"/>
        <v>8.3333333333333329E-2</v>
      </c>
      <c r="G66" s="7">
        <f>1-(1-IF(Model_Point!$J$2="Push",$M$3,$O$3))^F66</f>
        <v>0</v>
      </c>
      <c r="H66" s="9"/>
    </row>
    <row r="67" spans="1:8" x14ac:dyDescent="0.3">
      <c r="A67" s="6">
        <v>66</v>
      </c>
      <c r="B67" s="7">
        <f t="shared" si="5"/>
        <v>0.05</v>
      </c>
      <c r="C67" s="6"/>
      <c r="D67" s="8">
        <f t="shared" ref="D67:D101" si="6">IF(A67&lt;=6,2,1)</f>
        <v>1</v>
      </c>
      <c r="E67" s="8">
        <f t="shared" ref="E67:E101" si="7">IF(MOD(A67,12)=1,D67,E66+D67)</f>
        <v>6</v>
      </c>
      <c r="F67" s="8">
        <f t="shared" ref="F67:F90" si="8">D67/MAX(E67:E78)</f>
        <v>8.3333333333333329E-2</v>
      </c>
      <c r="G67" s="7">
        <f>1-(1-IF(Model_Point!$J$2="Push",$M$3,$O$3))^F67</f>
        <v>0</v>
      </c>
      <c r="H67" s="9"/>
    </row>
    <row r="68" spans="1:8" x14ac:dyDescent="0.3">
      <c r="A68" s="6">
        <v>67</v>
      </c>
      <c r="B68" s="7">
        <f t="shared" si="5"/>
        <v>0.05</v>
      </c>
      <c r="C68" s="6"/>
      <c r="D68" s="8">
        <f t="shared" si="6"/>
        <v>1</v>
      </c>
      <c r="E68" s="8">
        <f t="shared" si="7"/>
        <v>7</v>
      </c>
      <c r="F68" s="8">
        <f t="shared" si="8"/>
        <v>8.3333333333333329E-2</v>
      </c>
      <c r="G68" s="7">
        <f>1-(1-IF(Model_Point!$J$2="Push",$M$3,$O$3))^F68</f>
        <v>0</v>
      </c>
      <c r="H68" s="9"/>
    </row>
    <row r="69" spans="1:8" x14ac:dyDescent="0.3">
      <c r="A69" s="6">
        <v>68</v>
      </c>
      <c r="B69" s="7">
        <f t="shared" si="5"/>
        <v>0.05</v>
      </c>
      <c r="C69" s="6"/>
      <c r="D69" s="8">
        <f t="shared" si="6"/>
        <v>1</v>
      </c>
      <c r="E69" s="8">
        <f t="shared" si="7"/>
        <v>8</v>
      </c>
      <c r="F69" s="8">
        <f t="shared" si="8"/>
        <v>8.3333333333333329E-2</v>
      </c>
      <c r="G69" s="7">
        <f>1-(1-IF(Model_Point!$J$2="Push",$M$3,$O$3))^F69</f>
        <v>0</v>
      </c>
      <c r="H69" s="9"/>
    </row>
    <row r="70" spans="1:8" x14ac:dyDescent="0.3">
      <c r="A70" s="6">
        <v>69</v>
      </c>
      <c r="B70" s="7">
        <f t="shared" ref="B70:B101" si="9">$B$4</f>
        <v>0.05</v>
      </c>
      <c r="C70" s="6"/>
      <c r="D70" s="8">
        <f t="shared" si="6"/>
        <v>1</v>
      </c>
      <c r="E70" s="8">
        <f t="shared" si="7"/>
        <v>9</v>
      </c>
      <c r="F70" s="8">
        <f t="shared" si="8"/>
        <v>8.3333333333333329E-2</v>
      </c>
      <c r="G70" s="7">
        <f>1-(1-IF(Model_Point!$J$2="Push",$M$3,$O$3))^F70</f>
        <v>0</v>
      </c>
      <c r="H70" s="9"/>
    </row>
    <row r="71" spans="1:8" x14ac:dyDescent="0.3">
      <c r="A71" s="6">
        <v>70</v>
      </c>
      <c r="B71" s="7">
        <f t="shared" si="9"/>
        <v>0.05</v>
      </c>
      <c r="C71" s="6"/>
      <c r="D71" s="8">
        <f t="shared" si="6"/>
        <v>1</v>
      </c>
      <c r="E71" s="8">
        <f t="shared" si="7"/>
        <v>10</v>
      </c>
      <c r="F71" s="8">
        <f t="shared" si="8"/>
        <v>8.3333333333333329E-2</v>
      </c>
      <c r="G71" s="7">
        <f>1-(1-IF(Model_Point!$J$2="Push",$M$3,$O$3))^F71</f>
        <v>0</v>
      </c>
      <c r="H71" s="9"/>
    </row>
    <row r="72" spans="1:8" x14ac:dyDescent="0.3">
      <c r="A72" s="6">
        <v>71</v>
      </c>
      <c r="B72" s="7">
        <f t="shared" si="9"/>
        <v>0.05</v>
      </c>
      <c r="C72" s="6"/>
      <c r="D72" s="8">
        <f t="shared" si="6"/>
        <v>1</v>
      </c>
      <c r="E72" s="8">
        <f t="shared" si="7"/>
        <v>11</v>
      </c>
      <c r="F72" s="8">
        <f t="shared" si="8"/>
        <v>8.3333333333333329E-2</v>
      </c>
      <c r="G72" s="7">
        <f>1-(1-IF(Model_Point!$J$2="Push",$M$3,$O$3))^F72</f>
        <v>0</v>
      </c>
      <c r="H72" s="9"/>
    </row>
    <row r="73" spans="1:8" x14ac:dyDescent="0.3">
      <c r="A73" s="6">
        <v>72</v>
      </c>
      <c r="B73" s="7">
        <f t="shared" si="9"/>
        <v>0.05</v>
      </c>
      <c r="C73" s="6"/>
      <c r="D73" s="8">
        <f t="shared" si="6"/>
        <v>1</v>
      </c>
      <c r="E73" s="8">
        <f t="shared" si="7"/>
        <v>12</v>
      </c>
      <c r="F73" s="8">
        <f t="shared" si="8"/>
        <v>8.3333333333333329E-2</v>
      </c>
      <c r="G73" s="7">
        <f>1-(1-IF(Model_Point!$J$2="Push",$M$3,$O$3))^F73</f>
        <v>0</v>
      </c>
      <c r="H73" s="9"/>
    </row>
    <row r="74" spans="1:8" x14ac:dyDescent="0.3">
      <c r="A74" s="6">
        <v>73</v>
      </c>
      <c r="B74" s="7">
        <f t="shared" si="9"/>
        <v>0.05</v>
      </c>
      <c r="C74" s="6"/>
      <c r="D74" s="8">
        <f t="shared" si="6"/>
        <v>1</v>
      </c>
      <c r="E74" s="8">
        <f t="shared" si="7"/>
        <v>1</v>
      </c>
      <c r="F74" s="8">
        <f t="shared" si="8"/>
        <v>8.3333333333333329E-2</v>
      </c>
      <c r="G74" s="7">
        <f>1-(1-IF(Model_Point!$J$2="Push",$M$3,$O$3))^F74</f>
        <v>0</v>
      </c>
      <c r="H74" s="9"/>
    </row>
    <row r="75" spans="1:8" x14ac:dyDescent="0.3">
      <c r="A75" s="6">
        <v>74</v>
      </c>
      <c r="B75" s="7">
        <f t="shared" si="9"/>
        <v>0.05</v>
      </c>
      <c r="C75" s="6"/>
      <c r="D75" s="8">
        <f t="shared" si="6"/>
        <v>1</v>
      </c>
      <c r="E75" s="8">
        <f t="shared" si="7"/>
        <v>2</v>
      </c>
      <c r="F75" s="8">
        <f t="shared" si="8"/>
        <v>8.3333333333333329E-2</v>
      </c>
      <c r="G75" s="7">
        <f>1-(1-IF(Model_Point!$J$2="Push",$M$3,$O$3))^F75</f>
        <v>0</v>
      </c>
      <c r="H75" s="9"/>
    </row>
    <row r="76" spans="1:8" x14ac:dyDescent="0.3">
      <c r="A76" s="6">
        <v>75</v>
      </c>
      <c r="B76" s="7">
        <f t="shared" si="9"/>
        <v>0.05</v>
      </c>
      <c r="C76" s="6"/>
      <c r="D76" s="8">
        <f t="shared" si="6"/>
        <v>1</v>
      </c>
      <c r="E76" s="8">
        <f t="shared" si="7"/>
        <v>3</v>
      </c>
      <c r="F76" s="8">
        <f t="shared" si="8"/>
        <v>8.3333333333333329E-2</v>
      </c>
      <c r="G76" s="7">
        <f>1-(1-IF(Model_Point!$J$2="Push",$M$3,$O$3))^F76</f>
        <v>0</v>
      </c>
      <c r="H76" s="9"/>
    </row>
    <row r="77" spans="1:8" x14ac:dyDescent="0.3">
      <c r="A77" s="6">
        <v>76</v>
      </c>
      <c r="B77" s="7">
        <f t="shared" si="9"/>
        <v>0.05</v>
      </c>
      <c r="C77" s="6"/>
      <c r="D77" s="8">
        <f t="shared" si="6"/>
        <v>1</v>
      </c>
      <c r="E77" s="8">
        <f t="shared" si="7"/>
        <v>4</v>
      </c>
      <c r="F77" s="8">
        <f t="shared" si="8"/>
        <v>8.3333333333333329E-2</v>
      </c>
      <c r="G77" s="7">
        <f>1-(1-IF(Model_Point!$J$2="Push",$M$3,$O$3))^F77</f>
        <v>0</v>
      </c>
      <c r="H77" s="9"/>
    </row>
    <row r="78" spans="1:8" x14ac:dyDescent="0.3">
      <c r="A78" s="6">
        <v>77</v>
      </c>
      <c r="B78" s="7">
        <f t="shared" si="9"/>
        <v>0.05</v>
      </c>
      <c r="C78" s="6"/>
      <c r="D78" s="8">
        <f t="shared" si="6"/>
        <v>1</v>
      </c>
      <c r="E78" s="8">
        <f t="shared" si="7"/>
        <v>5</v>
      </c>
      <c r="F78" s="8">
        <f t="shared" si="8"/>
        <v>8.3333333333333329E-2</v>
      </c>
      <c r="G78" s="7">
        <f>1-(1-IF(Model_Point!$J$2="Push",$M$3,$O$3))^F78</f>
        <v>0</v>
      </c>
      <c r="H78" s="9"/>
    </row>
    <row r="79" spans="1:8" x14ac:dyDescent="0.3">
      <c r="A79" s="6">
        <v>78</v>
      </c>
      <c r="B79" s="7">
        <f t="shared" si="9"/>
        <v>0.05</v>
      </c>
      <c r="C79" s="6"/>
      <c r="D79" s="8">
        <f t="shared" si="6"/>
        <v>1</v>
      </c>
      <c r="E79" s="8">
        <f t="shared" si="7"/>
        <v>6</v>
      </c>
      <c r="F79" s="8">
        <f t="shared" si="8"/>
        <v>8.3333333333333329E-2</v>
      </c>
      <c r="G79" s="7">
        <f>1-(1-IF(Model_Point!$J$2="Push",$M$3,$O$3))^F79</f>
        <v>0</v>
      </c>
      <c r="H79" s="9"/>
    </row>
    <row r="80" spans="1:8" x14ac:dyDescent="0.3">
      <c r="A80" s="6">
        <v>79</v>
      </c>
      <c r="B80" s="7">
        <f t="shared" si="9"/>
        <v>0.05</v>
      </c>
      <c r="C80" s="6"/>
      <c r="D80" s="8">
        <f t="shared" si="6"/>
        <v>1</v>
      </c>
      <c r="E80" s="8">
        <f t="shared" si="7"/>
        <v>7</v>
      </c>
      <c r="F80" s="8">
        <f t="shared" si="8"/>
        <v>8.3333333333333329E-2</v>
      </c>
      <c r="G80" s="7">
        <f>1-(1-IF(Model_Point!$J$2="Push",$M$3,$O$3))^F80</f>
        <v>0</v>
      </c>
      <c r="H80" s="9"/>
    </row>
    <row r="81" spans="1:8" x14ac:dyDescent="0.3">
      <c r="A81" s="6">
        <v>80</v>
      </c>
      <c r="B81" s="7">
        <f t="shared" si="9"/>
        <v>0.05</v>
      </c>
      <c r="C81" s="6"/>
      <c r="D81" s="8">
        <f t="shared" si="6"/>
        <v>1</v>
      </c>
      <c r="E81" s="8">
        <f t="shared" si="7"/>
        <v>8</v>
      </c>
      <c r="F81" s="8">
        <f t="shared" si="8"/>
        <v>8.3333333333333329E-2</v>
      </c>
      <c r="G81" s="7">
        <f>1-(1-IF(Model_Point!$J$2="Push",$M$3,$O$3))^F81</f>
        <v>0</v>
      </c>
      <c r="H81" s="9"/>
    </row>
    <row r="82" spans="1:8" x14ac:dyDescent="0.3">
      <c r="A82" s="6">
        <v>81</v>
      </c>
      <c r="B82" s="7">
        <f t="shared" si="9"/>
        <v>0.05</v>
      </c>
      <c r="C82" s="6"/>
      <c r="D82" s="8">
        <f t="shared" si="6"/>
        <v>1</v>
      </c>
      <c r="E82" s="8">
        <f t="shared" si="7"/>
        <v>9</v>
      </c>
      <c r="F82" s="8">
        <f t="shared" si="8"/>
        <v>8.3333333333333329E-2</v>
      </c>
      <c r="G82" s="7">
        <f>1-(1-IF(Model_Point!$J$2="Push",$M$3,$O$3))^F82</f>
        <v>0</v>
      </c>
      <c r="H82" s="9"/>
    </row>
    <row r="83" spans="1:8" x14ac:dyDescent="0.3">
      <c r="A83" s="6">
        <v>82</v>
      </c>
      <c r="B83" s="7">
        <f t="shared" si="9"/>
        <v>0.05</v>
      </c>
      <c r="C83" s="6"/>
      <c r="D83" s="8">
        <f t="shared" si="6"/>
        <v>1</v>
      </c>
      <c r="E83" s="8">
        <f t="shared" si="7"/>
        <v>10</v>
      </c>
      <c r="F83" s="8">
        <f t="shared" si="8"/>
        <v>8.3333333333333329E-2</v>
      </c>
      <c r="G83" s="7">
        <f>1-(1-IF(Model_Point!$J$2="Push",$M$3,$O$3))^F83</f>
        <v>0</v>
      </c>
      <c r="H83" s="9"/>
    </row>
    <row r="84" spans="1:8" x14ac:dyDescent="0.3">
      <c r="A84" s="6">
        <v>83</v>
      </c>
      <c r="B84" s="7">
        <f t="shared" si="9"/>
        <v>0.05</v>
      </c>
      <c r="C84" s="6"/>
      <c r="D84" s="8">
        <f t="shared" si="6"/>
        <v>1</v>
      </c>
      <c r="E84" s="8">
        <f t="shared" si="7"/>
        <v>11</v>
      </c>
      <c r="F84" s="8">
        <f t="shared" si="8"/>
        <v>8.3333333333333329E-2</v>
      </c>
      <c r="G84" s="7">
        <f>1-(1-IF(Model_Point!$J$2="Push",$M$3,$O$3))^F84</f>
        <v>0</v>
      </c>
      <c r="H84" s="9"/>
    </row>
    <row r="85" spans="1:8" x14ac:dyDescent="0.3">
      <c r="A85" s="6">
        <v>84</v>
      </c>
      <c r="B85" s="7">
        <f t="shared" si="9"/>
        <v>0.05</v>
      </c>
      <c r="C85" s="6"/>
      <c r="D85" s="8">
        <f t="shared" si="6"/>
        <v>1</v>
      </c>
      <c r="E85" s="8">
        <f t="shared" si="7"/>
        <v>12</v>
      </c>
      <c r="F85" s="8">
        <f t="shared" si="8"/>
        <v>8.3333333333333329E-2</v>
      </c>
      <c r="G85" s="7">
        <f>1-(1-IF(Model_Point!$J$2="Push",$M$3,$O$3))^F85</f>
        <v>0</v>
      </c>
      <c r="H85" s="9"/>
    </row>
    <row r="86" spans="1:8" x14ac:dyDescent="0.3">
      <c r="A86" s="6">
        <v>85</v>
      </c>
      <c r="B86" s="7">
        <f t="shared" si="9"/>
        <v>0.05</v>
      </c>
      <c r="C86" s="6"/>
      <c r="D86" s="8">
        <f t="shared" si="6"/>
        <v>1</v>
      </c>
      <c r="E86" s="8">
        <f t="shared" si="7"/>
        <v>1</v>
      </c>
      <c r="F86" s="8">
        <f t="shared" si="8"/>
        <v>8.3333333333333329E-2</v>
      </c>
      <c r="G86" s="7">
        <f>1-(1-IF(Model_Point!$J$2="Push",$M$3,$O$3))^F86</f>
        <v>0</v>
      </c>
      <c r="H86" s="9"/>
    </row>
    <row r="87" spans="1:8" x14ac:dyDescent="0.3">
      <c r="A87" s="6">
        <v>86</v>
      </c>
      <c r="B87" s="7">
        <f t="shared" si="9"/>
        <v>0.05</v>
      </c>
      <c r="C87" s="6"/>
      <c r="D87" s="8">
        <f t="shared" si="6"/>
        <v>1</v>
      </c>
      <c r="E87" s="8">
        <f t="shared" si="7"/>
        <v>2</v>
      </c>
      <c r="F87" s="8">
        <f t="shared" si="8"/>
        <v>8.3333333333333329E-2</v>
      </c>
      <c r="G87" s="7">
        <f>1-(1-IF(Model_Point!$J$2="Push",$M$3,$O$3))^F87</f>
        <v>0</v>
      </c>
      <c r="H87" s="9"/>
    </row>
    <row r="88" spans="1:8" x14ac:dyDescent="0.3">
      <c r="A88" s="6">
        <v>87</v>
      </c>
      <c r="B88" s="7">
        <f t="shared" si="9"/>
        <v>0.05</v>
      </c>
      <c r="C88" s="6"/>
      <c r="D88" s="8">
        <f t="shared" si="6"/>
        <v>1</v>
      </c>
      <c r="E88" s="8">
        <f t="shared" si="7"/>
        <v>3</v>
      </c>
      <c r="F88" s="8">
        <f t="shared" si="8"/>
        <v>8.3333333333333329E-2</v>
      </c>
      <c r="G88" s="7">
        <f>1-(1-IF(Model_Point!$J$2="Push",$M$3,$O$3))^F88</f>
        <v>0</v>
      </c>
      <c r="H88" s="9"/>
    </row>
    <row r="89" spans="1:8" x14ac:dyDescent="0.3">
      <c r="A89" s="6">
        <v>88</v>
      </c>
      <c r="B89" s="7">
        <f t="shared" si="9"/>
        <v>0.05</v>
      </c>
      <c r="C89" s="6"/>
      <c r="D89" s="8">
        <f t="shared" si="6"/>
        <v>1</v>
      </c>
      <c r="E89" s="8">
        <f t="shared" si="7"/>
        <v>4</v>
      </c>
      <c r="F89" s="8">
        <f t="shared" si="8"/>
        <v>8.3333333333333329E-2</v>
      </c>
      <c r="G89" s="7">
        <f>1-(1-IF(Model_Point!$J$2="Push",$M$3,$O$3))^F89</f>
        <v>0</v>
      </c>
      <c r="H89" s="9"/>
    </row>
    <row r="90" spans="1:8" x14ac:dyDescent="0.3">
      <c r="A90" s="6">
        <v>89</v>
      </c>
      <c r="B90" s="7">
        <f t="shared" si="9"/>
        <v>0.05</v>
      </c>
      <c r="C90" s="6"/>
      <c r="D90" s="8">
        <f t="shared" si="6"/>
        <v>1</v>
      </c>
      <c r="E90" s="8">
        <f t="shared" si="7"/>
        <v>5</v>
      </c>
      <c r="F90" s="8">
        <f t="shared" si="8"/>
        <v>8.3333333333333329E-2</v>
      </c>
      <c r="G90" s="7">
        <f>1-(1-IF(Model_Point!$J$2="Push",$M$3,$O$3))^F90</f>
        <v>0</v>
      </c>
      <c r="H90" s="9"/>
    </row>
    <row r="91" spans="1:8" x14ac:dyDescent="0.3">
      <c r="A91" s="6">
        <v>90</v>
      </c>
      <c r="B91" s="7">
        <f t="shared" si="9"/>
        <v>0.05</v>
      </c>
      <c r="C91" s="6"/>
      <c r="D91" s="8">
        <f t="shared" si="6"/>
        <v>1</v>
      </c>
      <c r="E91" s="8">
        <f t="shared" si="7"/>
        <v>6</v>
      </c>
      <c r="F91" s="8">
        <f>D91/MAX(E91:E101)</f>
        <v>8.3333333333333329E-2</v>
      </c>
      <c r="G91" s="7">
        <f>1-(1-IF(Model_Point!$J$2="Push",$M$3,$O$3))^F91</f>
        <v>0</v>
      </c>
      <c r="H91" s="9"/>
    </row>
    <row r="92" spans="1:8" x14ac:dyDescent="0.3">
      <c r="A92" s="6">
        <v>91</v>
      </c>
      <c r="B92" s="7">
        <f t="shared" si="9"/>
        <v>0.05</v>
      </c>
      <c r="C92" s="6"/>
      <c r="D92" s="8">
        <f t="shared" si="6"/>
        <v>1</v>
      </c>
      <c r="E92" s="8">
        <f t="shared" si="7"/>
        <v>7</v>
      </c>
      <c r="F92" s="8">
        <f>D92/MAX(E92:E101)</f>
        <v>8.3333333333333329E-2</v>
      </c>
      <c r="G92" s="7">
        <f>1-(1-IF(Model_Point!$J$2="Push",$M$3,$O$3))^F92</f>
        <v>0</v>
      </c>
      <c r="H92" s="9"/>
    </row>
    <row r="93" spans="1:8" x14ac:dyDescent="0.3">
      <c r="A93" s="6">
        <v>92</v>
      </c>
      <c r="B93" s="7">
        <f t="shared" si="9"/>
        <v>0.05</v>
      </c>
      <c r="C93" s="6"/>
      <c r="D93" s="8">
        <f t="shared" si="6"/>
        <v>1</v>
      </c>
      <c r="E93" s="8">
        <f t="shared" si="7"/>
        <v>8</v>
      </c>
      <c r="F93" s="8">
        <f>D93/MAX(E93:E101)</f>
        <v>8.3333333333333329E-2</v>
      </c>
      <c r="G93" s="7">
        <f>1-(1-IF(Model_Point!$J$2="Push",$M$3,$O$3))^F93</f>
        <v>0</v>
      </c>
      <c r="H93" s="9"/>
    </row>
    <row r="94" spans="1:8" x14ac:dyDescent="0.3">
      <c r="A94" s="6">
        <v>93</v>
      </c>
      <c r="B94" s="7">
        <f t="shared" si="9"/>
        <v>0.05</v>
      </c>
      <c r="C94" s="6"/>
      <c r="D94" s="8">
        <f t="shared" si="6"/>
        <v>1</v>
      </c>
      <c r="E94" s="8">
        <f t="shared" si="7"/>
        <v>9</v>
      </c>
      <c r="F94" s="8">
        <f>D94/MAX(E94:E101)</f>
        <v>8.3333333333333329E-2</v>
      </c>
      <c r="G94" s="7">
        <f>1-(1-IF(Model_Point!$J$2="Push",$M$3,$O$3))^F94</f>
        <v>0</v>
      </c>
      <c r="H94" s="9"/>
    </row>
    <row r="95" spans="1:8" x14ac:dyDescent="0.3">
      <c r="A95" s="6">
        <v>94</v>
      </c>
      <c r="B95" s="7">
        <f t="shared" si="9"/>
        <v>0.05</v>
      </c>
      <c r="C95" s="6"/>
      <c r="D95" s="8">
        <f t="shared" si="6"/>
        <v>1</v>
      </c>
      <c r="E95" s="8">
        <f t="shared" si="7"/>
        <v>10</v>
      </c>
      <c r="F95" s="8">
        <f>D95/MAX(E95:E101)</f>
        <v>8.3333333333333329E-2</v>
      </c>
      <c r="G95" s="7">
        <f>1-(1-IF(Model_Point!$J$2="Push",$M$3,$O$3))^F95</f>
        <v>0</v>
      </c>
      <c r="H95" s="9"/>
    </row>
    <row r="96" spans="1:8" x14ac:dyDescent="0.3">
      <c r="A96" s="6">
        <v>95</v>
      </c>
      <c r="B96" s="7">
        <f t="shared" si="9"/>
        <v>0.05</v>
      </c>
      <c r="C96" s="6"/>
      <c r="D96" s="8">
        <f t="shared" si="6"/>
        <v>1</v>
      </c>
      <c r="E96" s="8">
        <f t="shared" si="7"/>
        <v>11</v>
      </c>
      <c r="F96" s="8">
        <f>D96/MAX(E96:E101)</f>
        <v>8.3333333333333329E-2</v>
      </c>
      <c r="G96" s="7">
        <f>1-(1-IF(Model_Point!$J$2="Push",$M$3,$O$3))^F96</f>
        <v>0</v>
      </c>
      <c r="H96" s="9"/>
    </row>
    <row r="97" spans="1:8" x14ac:dyDescent="0.3">
      <c r="A97" s="6">
        <v>96</v>
      </c>
      <c r="B97" s="7">
        <f t="shared" si="9"/>
        <v>0.05</v>
      </c>
      <c r="C97" s="6"/>
      <c r="D97" s="8">
        <f t="shared" si="6"/>
        <v>1</v>
      </c>
      <c r="E97" s="8">
        <f t="shared" si="7"/>
        <v>12</v>
      </c>
      <c r="F97" s="8">
        <f>D97/MAX(E97:E101)</f>
        <v>8.3333333333333329E-2</v>
      </c>
      <c r="G97" s="7">
        <f>1-(1-IF(Model_Point!$J$2="Push",$M$3,$O$3))^F97</f>
        <v>0</v>
      </c>
      <c r="H97" s="9"/>
    </row>
    <row r="98" spans="1:8" x14ac:dyDescent="0.3">
      <c r="A98" s="6">
        <v>97</v>
      </c>
      <c r="B98" s="7">
        <f t="shared" si="9"/>
        <v>0.05</v>
      </c>
      <c r="C98" s="6"/>
      <c r="D98" s="8">
        <f t="shared" si="6"/>
        <v>1</v>
      </c>
      <c r="E98" s="8">
        <f t="shared" si="7"/>
        <v>1</v>
      </c>
      <c r="F98" s="8">
        <f>D98/MAX(E98:E101)</f>
        <v>0.25</v>
      </c>
      <c r="G98" s="7">
        <f>1-(1-IF(Model_Point!$J$2="Push",$M$3,$O$3))^F98</f>
        <v>0</v>
      </c>
      <c r="H98" s="9"/>
    </row>
    <row r="99" spans="1:8" x14ac:dyDescent="0.3">
      <c r="A99" s="6">
        <v>98</v>
      </c>
      <c r="B99" s="7">
        <f t="shared" si="9"/>
        <v>0.05</v>
      </c>
      <c r="C99" s="6"/>
      <c r="D99" s="8">
        <f t="shared" si="6"/>
        <v>1</v>
      </c>
      <c r="E99" s="8">
        <f t="shared" si="7"/>
        <v>2</v>
      </c>
      <c r="F99" s="8">
        <f>D99/MAX(E99:E101)</f>
        <v>0.25</v>
      </c>
      <c r="G99" s="7">
        <f>1-(1-IF(Model_Point!$J$2="Push",$M$3,$O$3))^F99</f>
        <v>0</v>
      </c>
      <c r="H99" s="9"/>
    </row>
    <row r="100" spans="1:8" x14ac:dyDescent="0.3">
      <c r="A100" s="6">
        <v>99</v>
      </c>
      <c r="B100" s="7">
        <f t="shared" si="9"/>
        <v>0.05</v>
      </c>
      <c r="C100" s="6"/>
      <c r="D100" s="8">
        <f t="shared" si="6"/>
        <v>1</v>
      </c>
      <c r="E100" s="8">
        <f t="shared" si="7"/>
        <v>3</v>
      </c>
      <c r="F100" s="8">
        <f>D100/MAX(E100:E101)</f>
        <v>0.25</v>
      </c>
      <c r="G100" s="7">
        <f>1-(1-IF(Model_Point!$J$2="Push",$M$3,$O$3))^F100</f>
        <v>0</v>
      </c>
      <c r="H100" s="9"/>
    </row>
    <row r="101" spans="1:8" x14ac:dyDescent="0.3">
      <c r="A101" s="6">
        <v>100</v>
      </c>
      <c r="B101" s="7">
        <f t="shared" si="9"/>
        <v>0.05</v>
      </c>
      <c r="C101" s="6"/>
      <c r="D101" s="8">
        <f t="shared" si="6"/>
        <v>1</v>
      </c>
      <c r="E101" s="8">
        <f t="shared" si="7"/>
        <v>4</v>
      </c>
      <c r="F101" s="8">
        <f>D101/MAX(E101:E101)</f>
        <v>0.25</v>
      </c>
      <c r="G101" s="7">
        <f>1-(1-IF(Model_Point!$J$2="Push",$M$3,$O$3))^F101</f>
        <v>0</v>
      </c>
      <c r="H101" s="9"/>
    </row>
  </sheetData>
  <mergeCells count="2">
    <mergeCell ref="L2:M2"/>
    <mergeCell ref="N2:O2"/>
  </mergeCells>
  <pageMargins left="0.7" right="0.7" top="0.75" bottom="0.75" header="0.3" footer="0.3"/>
  <pageSetup paperSize="9" orientation="portrait" r:id="rId1"/>
  <headerFooter>
    <oddHeader>&amp;R&amp;"Calibri"&amp;12&amp;K000000Controlled Disclosure&amp;1#_x000D_&amp;"Calibri"&amp;11&amp;K000000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29D72-A8DC-4AF0-A7DE-EE7137027E19}">
  <sheetPr codeName="Sheet9"/>
  <dimension ref="A1:S1214"/>
  <sheetViews>
    <sheetView zoomScale="98" zoomScaleNormal="98" workbookViewId="0">
      <pane ySplit="4" topLeftCell="A5" activePane="bottomLeft" state="frozen"/>
      <selection activeCell="AT1" sqref="AT1"/>
      <selection pane="bottomLeft" activeCell="C6" sqref="C6"/>
    </sheetView>
  </sheetViews>
  <sheetFormatPr defaultRowHeight="14.4" x14ac:dyDescent="0.3"/>
  <cols>
    <col min="1" max="7" width="12.33203125" customWidth="1"/>
    <col min="8" max="8" width="15.5546875" customWidth="1"/>
    <col min="9" max="12" width="12.33203125" customWidth="1"/>
    <col min="13" max="13" width="11.44140625" customWidth="1"/>
  </cols>
  <sheetData>
    <row r="1" spans="1:19" x14ac:dyDescent="0.3">
      <c r="A1" s="1" t="s">
        <v>138</v>
      </c>
      <c r="H1" s="85"/>
      <c r="M1" cm="1">
        <f t="array" ref="M1:P1">COLUMN(M:P)</f>
        <v>13</v>
      </c>
      <c r="N1">
        <v>14</v>
      </c>
      <c r="O1">
        <v>15</v>
      </c>
      <c r="P1">
        <v>16</v>
      </c>
    </row>
    <row r="2" spans="1:19" x14ac:dyDescent="0.3">
      <c r="A2" s="225" t="s">
        <v>121</v>
      </c>
      <c r="B2" s="2" t="s">
        <v>139</v>
      </c>
      <c r="C2" s="225" t="s">
        <v>140</v>
      </c>
      <c r="D2" s="225"/>
      <c r="E2" s="225" t="s">
        <v>141</v>
      </c>
      <c r="F2" s="225"/>
      <c r="G2" s="225"/>
      <c r="H2" s="225" t="s">
        <v>142</v>
      </c>
      <c r="I2" s="225"/>
      <c r="J2" s="225"/>
      <c r="K2" s="225"/>
      <c r="L2" s="225"/>
      <c r="M2" s="224" t="s">
        <v>143</v>
      </c>
      <c r="N2" s="224"/>
      <c r="O2" s="224"/>
      <c r="P2" s="224"/>
    </row>
    <row r="3" spans="1:19" ht="15" customHeight="1" x14ac:dyDescent="0.3">
      <c r="A3" s="225"/>
      <c r="B3" s="225" t="s">
        <v>144</v>
      </c>
      <c r="C3" s="2" t="s">
        <v>145</v>
      </c>
      <c r="D3" s="226" t="s">
        <v>146</v>
      </c>
      <c r="E3" s="226" t="s">
        <v>147</v>
      </c>
      <c r="F3" s="226" t="s">
        <v>148</v>
      </c>
      <c r="G3" s="226" t="s">
        <v>149</v>
      </c>
      <c r="H3" s="226" t="s">
        <v>150</v>
      </c>
      <c r="I3" s="226" t="s">
        <v>151</v>
      </c>
      <c r="J3" s="226" t="s">
        <v>152</v>
      </c>
      <c r="K3" s="226" t="s">
        <v>153</v>
      </c>
      <c r="L3" s="226" t="s">
        <v>154</v>
      </c>
      <c r="M3" s="224" t="s">
        <v>155</v>
      </c>
      <c r="N3" s="224"/>
      <c r="O3" s="224"/>
      <c r="P3" s="224"/>
    </row>
    <row r="4" spans="1:19" s="23" customFormat="1" ht="43.2" x14ac:dyDescent="0.3">
      <c r="A4" s="225"/>
      <c r="B4" s="225"/>
      <c r="C4" s="3" t="s">
        <v>156</v>
      </c>
      <c r="D4" s="226"/>
      <c r="E4" s="226"/>
      <c r="F4" s="226"/>
      <c r="G4" s="226"/>
      <c r="H4" s="226"/>
      <c r="I4" s="226"/>
      <c r="J4" s="226"/>
      <c r="K4" s="226"/>
      <c r="L4" s="226"/>
      <c r="M4" s="23" t="s">
        <v>157</v>
      </c>
      <c r="N4" s="23" t="s">
        <v>158</v>
      </c>
      <c r="O4" s="23" t="s">
        <v>159</v>
      </c>
      <c r="P4" s="23" t="s">
        <v>160</v>
      </c>
    </row>
    <row r="5" spans="1:19" x14ac:dyDescent="0.3">
      <c r="A5">
        <v>1</v>
      </c>
      <c r="B5" s="80">
        <f>Entry_Age</f>
        <v>75</v>
      </c>
      <c r="C5" s="20">
        <f>MIN(VLOOKUP(B5,Curves!$A$2:$D$102,IF(Model_Point!$C$2="M",2,3),FALSE)*IF(A5&gt;16,1,VLOOKUP(A5-1,Parameters!$A$70:$E$85,IF(Mortality_Table="EXT",2,IF(Mortality_Table="FAM",3,IF(Mortality_Table="IND",4,IF(Mortality_Table="PAR",5)))),FALSE)),1)</f>
        <v>7.092851027378308E-2</v>
      </c>
      <c r="D5" s="20">
        <f>C5</f>
        <v>7.092851027378308E-2</v>
      </c>
      <c r="E5" s="22">
        <f>VLOOKUP(A5,Lapses!$A$2:$B$120,2,FALSE)</f>
        <v>0.3125</v>
      </c>
      <c r="F5">
        <v>0</v>
      </c>
      <c r="G5">
        <f>IF(OR(Prem_Term*1=A5,AND(A5&gt;Prem_Waiver_Period,B5&gt;=Premium_Waiver_Age,Model_Point!$N$2="Yes")),1,0)</f>
        <v>0</v>
      </c>
      <c r="H5" s="81">
        <v>1</v>
      </c>
      <c r="I5" s="81">
        <v>0</v>
      </c>
      <c r="J5" s="81">
        <v>0</v>
      </c>
      <c r="K5" s="81">
        <v>0</v>
      </c>
      <c r="L5" s="81">
        <v>0</v>
      </c>
      <c r="M5" s="81">
        <f>(H5*D5)*(0.1*0.5+0.5*1.1)*0+(H5*D5)</f>
        <v>7.092851027378308E-2</v>
      </c>
      <c r="N5">
        <f t="shared" ref="N5:N36" si="0">(H5-M5)*E5</f>
        <v>0.29033484053944281</v>
      </c>
      <c r="O5">
        <f t="shared" ref="O5:O36" si="1">I5*C5</f>
        <v>0</v>
      </c>
      <c r="P5">
        <f>IF(AND(Mortality_Table="FAM",Accidental_Death_Identifier="No"),0,(H5-M5-N5)*G5)</f>
        <v>0</v>
      </c>
      <c r="R5" s="104">
        <f>1-M5-N5</f>
        <v>0.63873664918677409</v>
      </c>
      <c r="S5" s="104"/>
    </row>
    <row r="6" spans="1:19" x14ac:dyDescent="0.3">
      <c r="A6">
        <v>2</v>
      </c>
      <c r="B6">
        <f>B5+1</f>
        <v>76</v>
      </c>
      <c r="C6" s="20">
        <f>MIN(VLOOKUP(B6,Curves!$A$2:$D$102,IF(Model_Point!$C$2="M",2,3),FALSE)*IF(A6&gt;16,1,VLOOKUP(A6-1,Parameters!$A$70:$E$85,IF(Mortality_Table="EXT",2,IF(Mortality_Table="FAM",3,IF(Mortality_Table="IND",4,IF(Mortality_Table="PAR",5)))),FALSE)),1)</f>
        <v>6.6583269834894585E-2</v>
      </c>
      <c r="D6" s="20">
        <f t="shared" ref="D6:D69" si="2">C6</f>
        <v>6.6583269834894585E-2</v>
      </c>
      <c r="E6" s="22">
        <f>VLOOKUP(A6,Lapses!$A$2:$B$120,2,FALSE)</f>
        <v>0.15625</v>
      </c>
      <c r="F6">
        <v>0</v>
      </c>
      <c r="G6">
        <f>IF(OR(Prem_Term*1=A6,AND(A6&gt;Prem_Waiver_Period,B6&gt;=Premium_Waiver_Age,Model_Point!$N$2="Yes")),1,0)</f>
        <v>0</v>
      </c>
      <c r="H6" s="22">
        <f t="shared" ref="H6:H37" si="3">H5-N5-M5-P5</f>
        <v>0.63873664918677409</v>
      </c>
      <c r="I6" s="22">
        <f t="shared" ref="I6:I37" si="4">IF(AND(Mortality_Table="FAM",Accidental_Death_Identifier="No"),0,(I5+P5-O5))</f>
        <v>0</v>
      </c>
      <c r="J6" s="22">
        <f t="shared" ref="J6:J37" si="5">J5+M5+O5</f>
        <v>7.092851027378308E-2</v>
      </c>
      <c r="K6" s="22">
        <f t="shared" ref="K6:K37" si="6">K5+N5</f>
        <v>0.29033484053944281</v>
      </c>
      <c r="L6" s="22">
        <v>0</v>
      </c>
      <c r="M6" s="22">
        <f t="shared" ref="M6:M37" si="7">H6*D6</f>
        <v>4.2529174666239379E-2</v>
      </c>
      <c r="N6">
        <f t="shared" si="0"/>
        <v>9.3157417893833541E-2</v>
      </c>
      <c r="O6">
        <f t="shared" si="1"/>
        <v>0</v>
      </c>
      <c r="P6">
        <f>(H6-M6-N6)*G6</f>
        <v>0</v>
      </c>
      <c r="R6" s="104"/>
      <c r="S6" s="104"/>
    </row>
    <row r="7" spans="1:19" x14ac:dyDescent="0.3">
      <c r="A7">
        <v>3</v>
      </c>
      <c r="B7">
        <f t="shared" ref="B7:B70" si="8">B6+1</f>
        <v>77</v>
      </c>
      <c r="C7" s="20">
        <f>MIN(VLOOKUP(B7,Curves!$A$2:$D$102,IF(Model_Point!$C$2="M",2,3),FALSE)*IF(A7&gt;16,1,VLOOKUP(A7-1,Parameters!$A$70:$E$85,IF(Mortality_Table="EXT",2,IF(Mortality_Table="FAM",3,IF(Mortality_Table="IND",4,IF(Mortality_Table="PAR",5)))),FALSE)),1)</f>
        <v>5.9353722903562715E-2</v>
      </c>
      <c r="D7" s="20">
        <f t="shared" si="2"/>
        <v>5.9353722903562715E-2</v>
      </c>
      <c r="E7" s="21">
        <f>VLOOKUP(A7,Lapses!$A$2:$B$120,2,FALSE)</f>
        <v>6.25E-2</v>
      </c>
      <c r="F7">
        <v>0</v>
      </c>
      <c r="G7">
        <f>IF(OR(Prem_Term*1=A7,AND(A7&gt;Prem_Waiver_Period,B7&gt;=Premium_Waiver_Age,Model_Point!$N$2="Yes")),1,0)</f>
        <v>0</v>
      </c>
      <c r="H7" s="22">
        <f t="shared" si="3"/>
        <v>0.5030500566267011</v>
      </c>
      <c r="I7" s="22">
        <f t="shared" si="4"/>
        <v>0</v>
      </c>
      <c r="J7" s="22">
        <f t="shared" si="5"/>
        <v>0.11345768494002245</v>
      </c>
      <c r="K7" s="22">
        <f t="shared" si="6"/>
        <v>0.38349225843327633</v>
      </c>
      <c r="L7" s="22">
        <v>0</v>
      </c>
      <c r="M7" s="22">
        <f t="shared" si="7"/>
        <v>2.985789366764275E-2</v>
      </c>
      <c r="N7">
        <f t="shared" si="0"/>
        <v>2.9574510184941148E-2</v>
      </c>
      <c r="O7">
        <f t="shared" si="1"/>
        <v>0</v>
      </c>
      <c r="P7">
        <f t="shared" ref="P7:P70" si="9">(H7-M7-N7)*G7</f>
        <v>0</v>
      </c>
      <c r="R7" s="104"/>
      <c r="S7" s="104"/>
    </row>
    <row r="8" spans="1:19" x14ac:dyDescent="0.3">
      <c r="A8">
        <v>4</v>
      </c>
      <c r="B8">
        <f t="shared" si="8"/>
        <v>78</v>
      </c>
      <c r="C8" s="20">
        <f>MIN(VLOOKUP(B8,Curves!$A$2:$D$102,IF(Model_Point!$C$2="M",2,3),FALSE)*IF(A8&gt;16,1,VLOOKUP(A8-1,Parameters!$A$70:$E$85,IF(Mortality_Table="EXT",2,IF(Mortality_Table="FAM",3,IF(Mortality_Table="IND",4,IF(Mortality_Table="PAR",5)))),FALSE)),1)</f>
        <v>6.1172362396221897E-2</v>
      </c>
      <c r="D8" s="20">
        <f t="shared" si="2"/>
        <v>6.1172362396221897E-2</v>
      </c>
      <c r="E8" s="21">
        <f>VLOOKUP(A8,Lapses!$A$2:$B$120,2,FALSE)</f>
        <v>6.25E-2</v>
      </c>
      <c r="F8">
        <v>0</v>
      </c>
      <c r="G8">
        <f>IF(OR(Prem_Term*1=A8,AND(A8&gt;Prem_Waiver_Period,B8&gt;=Premium_Waiver_Age,Model_Point!$N$2="Yes")),1,0)</f>
        <v>0</v>
      </c>
      <c r="H8" s="22">
        <f t="shared" si="3"/>
        <v>0.44361765277411719</v>
      </c>
      <c r="I8" s="22">
        <f t="shared" si="4"/>
        <v>0</v>
      </c>
      <c r="J8" s="22">
        <f t="shared" si="5"/>
        <v>0.14331557860766519</v>
      </c>
      <c r="K8" s="22">
        <f>K7+N7</f>
        <v>0.41306676861821751</v>
      </c>
      <c r="L8" s="22">
        <v>0</v>
      </c>
      <c r="M8" s="22">
        <f t="shared" si="7"/>
        <v>2.7137139820859628E-2</v>
      </c>
      <c r="N8">
        <f t="shared" si="0"/>
        <v>2.6030032059578597E-2</v>
      </c>
      <c r="O8">
        <f t="shared" si="1"/>
        <v>0</v>
      </c>
      <c r="P8">
        <f t="shared" si="9"/>
        <v>0</v>
      </c>
      <c r="R8" s="104"/>
      <c r="S8" s="104"/>
    </row>
    <row r="9" spans="1:19" x14ac:dyDescent="0.3">
      <c r="A9">
        <v>5</v>
      </c>
      <c r="B9">
        <f t="shared" si="8"/>
        <v>79</v>
      </c>
      <c r="C9" s="20">
        <f>MIN(VLOOKUP(B9,Curves!$A$2:$D$102,IF(Model_Point!$C$2="M",2,3),FALSE)*IF(A9&gt;16,1,VLOOKUP(A9-1,Parameters!$A$70:$E$85,IF(Mortality_Table="EXT",2,IF(Mortality_Table="FAM",3,IF(Mortality_Table="IND",4,IF(Mortality_Table="PAR",5)))),FALSE)),1)</f>
        <v>6.0679818873809653E-2</v>
      </c>
      <c r="D9" s="20">
        <f t="shared" si="2"/>
        <v>6.0679818873809653E-2</v>
      </c>
      <c r="E9" s="21">
        <f>VLOOKUP(A9,Lapses!$A$2:$B$120,2,FALSE)</f>
        <v>6.25E-2</v>
      </c>
      <c r="F9">
        <v>0</v>
      </c>
      <c r="G9">
        <f>IF(OR(Prem_Term*1=A9,AND(A9&gt;Prem_Waiver_Period,B9&gt;=Premium_Waiver_Age,Model_Point!$N$2="Yes")),1,0)</f>
        <v>0</v>
      </c>
      <c r="H9" s="22">
        <f t="shared" si="3"/>
        <v>0.39045048089367895</v>
      </c>
      <c r="I9" s="22">
        <f t="shared" si="4"/>
        <v>0</v>
      </c>
      <c r="J9" s="22">
        <f t="shared" si="5"/>
        <v>0.17045271842852483</v>
      </c>
      <c r="K9" s="22">
        <f t="shared" si="6"/>
        <v>0.43909680067779611</v>
      </c>
      <c r="L9" s="22">
        <v>0</v>
      </c>
      <c r="M9" s="22">
        <f t="shared" si="7"/>
        <v>2.3692464459820317E-2</v>
      </c>
      <c r="N9">
        <f t="shared" si="0"/>
        <v>2.2922376027116165E-2</v>
      </c>
      <c r="O9">
        <f t="shared" si="1"/>
        <v>0</v>
      </c>
      <c r="P9">
        <f t="shared" si="9"/>
        <v>0</v>
      </c>
      <c r="R9" s="104"/>
      <c r="S9" s="104"/>
    </row>
    <row r="10" spans="1:19" x14ac:dyDescent="0.3">
      <c r="A10">
        <v>6</v>
      </c>
      <c r="B10">
        <f t="shared" si="8"/>
        <v>80</v>
      </c>
      <c r="C10" s="20">
        <f>MIN(VLOOKUP(B10,Curves!$A$2:$D$102,IF(Model_Point!$C$2="M",2,3),FALSE)*IF(A10&gt;16,1,VLOOKUP(A10-1,Parameters!$A$70:$E$85,IF(Mortality_Table="EXT",2,IF(Mortality_Table="FAM",3,IF(Mortality_Table="IND",4,IF(Mortality_Table="PAR",5)))),FALSE)),1)</f>
        <v>6.1710306264709518E-2</v>
      </c>
      <c r="D10" s="20">
        <f t="shared" si="2"/>
        <v>6.1710306264709518E-2</v>
      </c>
      <c r="E10" s="21">
        <f>VLOOKUP(A10,Lapses!$A$2:$B$120,2,FALSE)</f>
        <v>6.25E-2</v>
      </c>
      <c r="F10">
        <v>0</v>
      </c>
      <c r="G10">
        <f>IF(OR(Prem_Term*1=A10,AND(A10&gt;Prem_Waiver_Period,B10&gt;=Premium_Waiver_Age,Model_Point!$N$2="Yes")),1,0)</f>
        <v>0</v>
      </c>
      <c r="H10" s="22">
        <f t="shared" si="3"/>
        <v>0.34383564040674247</v>
      </c>
      <c r="I10" s="22">
        <f t="shared" si="4"/>
        <v>0</v>
      </c>
      <c r="J10" s="22">
        <f t="shared" si="5"/>
        <v>0.19414518288834515</v>
      </c>
      <c r="K10" s="22">
        <f t="shared" si="6"/>
        <v>0.46201917670491227</v>
      </c>
      <c r="L10" s="22">
        <v>0</v>
      </c>
      <c r="M10" s="22">
        <f t="shared" si="7"/>
        <v>2.121820267422261E-2</v>
      </c>
      <c r="N10">
        <f t="shared" si="0"/>
        <v>2.0163589858282493E-2</v>
      </c>
      <c r="O10">
        <f t="shared" si="1"/>
        <v>0</v>
      </c>
      <c r="P10">
        <f t="shared" si="9"/>
        <v>0</v>
      </c>
      <c r="R10" s="104"/>
      <c r="S10" s="104"/>
    </row>
    <row r="11" spans="1:19" x14ac:dyDescent="0.3">
      <c r="A11">
        <v>7</v>
      </c>
      <c r="B11">
        <f t="shared" si="8"/>
        <v>81</v>
      </c>
      <c r="C11" s="20">
        <f>MIN(VLOOKUP(B11,Curves!$A$2:$D$102,IF(Model_Point!$C$2="M",2,3),FALSE)*IF(A11&gt;16,1,VLOOKUP(A11-1,Parameters!$A$70:$E$85,IF(Mortality_Table="EXT",2,IF(Mortality_Table="FAM",3,IF(Mortality_Table="IND",4,IF(Mortality_Table="PAR",5)))),FALSE)),1)</f>
        <v>6.5907190465786136E-2</v>
      </c>
      <c r="D11" s="20">
        <f t="shared" si="2"/>
        <v>6.5907190465786136E-2</v>
      </c>
      <c r="E11" s="21">
        <f>VLOOKUP(A11,Lapses!$A$2:$B$120,2,FALSE)</f>
        <v>6.25E-2</v>
      </c>
      <c r="F11">
        <v>0</v>
      </c>
      <c r="G11">
        <f>IF(OR(Prem_Term*1=A11,AND(A11&gt;Prem_Waiver_Period,B11&gt;=Premium_Waiver_Age,Model_Point!$N$2="Yes")),1,0)</f>
        <v>0</v>
      </c>
      <c r="H11" s="22">
        <f t="shared" si="3"/>
        <v>0.3024538478742374</v>
      </c>
      <c r="I11" s="22">
        <f t="shared" si="4"/>
        <v>0</v>
      </c>
      <c r="J11" s="22">
        <f t="shared" si="5"/>
        <v>0.21536338556256776</v>
      </c>
      <c r="K11" s="22">
        <f t="shared" si="6"/>
        <v>0.48218276656319475</v>
      </c>
      <c r="L11" s="22">
        <v>0</v>
      </c>
      <c r="M11" s="22">
        <f t="shared" si="7"/>
        <v>1.993388335895727E-2</v>
      </c>
      <c r="N11">
        <f t="shared" si="0"/>
        <v>1.7657497782205007E-2</v>
      </c>
      <c r="O11">
        <f t="shared" si="1"/>
        <v>0</v>
      </c>
      <c r="P11">
        <f t="shared" si="9"/>
        <v>0</v>
      </c>
    </row>
    <row r="12" spans="1:19" x14ac:dyDescent="0.3">
      <c r="A12">
        <v>8</v>
      </c>
      <c r="B12">
        <f t="shared" si="8"/>
        <v>82</v>
      </c>
      <c r="C12" s="20">
        <f>MIN(VLOOKUP(B12,Curves!$A$2:$D$102,IF(Model_Point!$C$2="M",2,3),FALSE)*IF(A12&gt;16,1,VLOOKUP(A12-1,Parameters!$A$70:$E$85,IF(Mortality_Table="EXT",2,IF(Mortality_Table="FAM",3,IF(Mortality_Table="IND",4,IF(Mortality_Table="PAR",5)))),FALSE)),1)</f>
        <v>7.0398325976422524E-2</v>
      </c>
      <c r="D12" s="20">
        <f t="shared" si="2"/>
        <v>7.0398325976422524E-2</v>
      </c>
      <c r="E12" s="21">
        <f>VLOOKUP(A12,Lapses!$A$2:$B$120,2,FALSE)</f>
        <v>6.25E-2</v>
      </c>
      <c r="F12">
        <v>0</v>
      </c>
      <c r="G12">
        <f>IF(OR(Prem_Term*1=A12,AND(A12&gt;Prem_Waiver_Period,B12&gt;=Premium_Waiver_Age,Model_Point!$N$2="Yes")),1,0)</f>
        <v>0</v>
      </c>
      <c r="H12" s="22">
        <f t="shared" si="3"/>
        <v>0.26486246673307512</v>
      </c>
      <c r="I12" s="22">
        <f t="shared" si="4"/>
        <v>0</v>
      </c>
      <c r="J12" s="22">
        <f t="shared" si="5"/>
        <v>0.23529726892152503</v>
      </c>
      <c r="K12" s="22">
        <f t="shared" si="6"/>
        <v>0.49984026434539974</v>
      </c>
      <c r="L12" s="22">
        <v>0</v>
      </c>
      <c r="M12" s="22">
        <f t="shared" si="7"/>
        <v>1.8645874271994389E-2</v>
      </c>
      <c r="N12">
        <f t="shared" si="0"/>
        <v>1.5388537028817546E-2</v>
      </c>
      <c r="O12">
        <f t="shared" si="1"/>
        <v>0</v>
      </c>
      <c r="P12">
        <f t="shared" si="9"/>
        <v>0</v>
      </c>
    </row>
    <row r="13" spans="1:19" x14ac:dyDescent="0.3">
      <c r="A13">
        <v>9</v>
      </c>
      <c r="B13">
        <f t="shared" si="8"/>
        <v>83</v>
      </c>
      <c r="C13" s="20">
        <f>MIN(VLOOKUP(B13,Curves!$A$2:$D$102,IF(Model_Point!$C$2="M",2,3),FALSE)*IF(A13&gt;16,1,VLOOKUP(A13-1,Parameters!$A$70:$E$85,IF(Mortality_Table="EXT",2,IF(Mortality_Table="FAM",3,IF(Mortality_Table="IND",4,IF(Mortality_Table="PAR",5)))),FALSE)),1)</f>
        <v>7.5232353828270399E-2</v>
      </c>
      <c r="D13" s="20">
        <f t="shared" si="2"/>
        <v>7.5232353828270399E-2</v>
      </c>
      <c r="E13" s="21">
        <f>VLOOKUP(A13,Lapses!$A$2:$B$120,2,FALSE)</f>
        <v>6.25E-2</v>
      </c>
      <c r="F13">
        <v>0</v>
      </c>
      <c r="G13">
        <f>IF(OR(Prem_Term*1=A13,AND(A13&gt;Prem_Waiver_Period,B13&gt;=Premium_Waiver_Age,Model_Point!$N$2="Yes")),1,0)</f>
        <v>0</v>
      </c>
      <c r="H13" s="22">
        <f t="shared" si="3"/>
        <v>0.2308280554322632</v>
      </c>
      <c r="I13" s="22">
        <f t="shared" si="4"/>
        <v>0</v>
      </c>
      <c r="J13" s="22">
        <f t="shared" si="5"/>
        <v>0.25394314319351941</v>
      </c>
      <c r="K13" s="22">
        <f t="shared" si="6"/>
        <v>0.51522880137421734</v>
      </c>
      <c r="L13" s="22">
        <v>0</v>
      </c>
      <c r="M13" s="22">
        <f t="shared" si="7"/>
        <v>1.7365737939771638E-2</v>
      </c>
      <c r="N13">
        <f t="shared" si="0"/>
        <v>1.3341394843280723E-2</v>
      </c>
      <c r="O13">
        <f t="shared" si="1"/>
        <v>0</v>
      </c>
      <c r="P13">
        <f t="shared" si="9"/>
        <v>0</v>
      </c>
    </row>
    <row r="14" spans="1:19" x14ac:dyDescent="0.3">
      <c r="A14">
        <v>10</v>
      </c>
      <c r="B14">
        <f t="shared" si="8"/>
        <v>84</v>
      </c>
      <c r="C14" s="20">
        <f>MIN(VLOOKUP(B14,Curves!$A$2:$D$102,IF(Model_Point!$C$2="M",2,3),FALSE)*IF(A14&gt;16,1,VLOOKUP(A14-1,Parameters!$A$70:$E$85,IF(Mortality_Table="EXT",2,IF(Mortality_Table="FAM",3,IF(Mortality_Table="IND",4,IF(Mortality_Table="PAR",5)))),FALSE)),1)</f>
        <v>8.0523930314605058E-2</v>
      </c>
      <c r="D14" s="20">
        <f t="shared" si="2"/>
        <v>8.0523930314605058E-2</v>
      </c>
      <c r="E14" s="21">
        <f>VLOOKUP(A14,Lapses!$A$2:$B$120,2,FALSE)</f>
        <v>6.25E-2</v>
      </c>
      <c r="F14">
        <v>0</v>
      </c>
      <c r="G14">
        <f>IF(OR(Prem_Term*1=A14,AND(A14&gt;Prem_Waiver_Period,B14&gt;=Premium_Waiver_Age,Model_Point!$N$2="Yes")),1,0)</f>
        <v>0</v>
      </c>
      <c r="H14" s="22">
        <f t="shared" si="3"/>
        <v>0.20012092264921083</v>
      </c>
      <c r="I14" s="22">
        <f t="shared" si="4"/>
        <v>0</v>
      </c>
      <c r="J14" s="22">
        <f t="shared" si="5"/>
        <v>0.27130888113329105</v>
      </c>
      <c r="K14" s="22">
        <f t="shared" si="6"/>
        <v>0.52857019621749801</v>
      </c>
      <c r="L14" s="22">
        <v>0</v>
      </c>
      <c r="M14" s="22">
        <f t="shared" si="7"/>
        <v>1.6114523229899522E-2</v>
      </c>
      <c r="N14">
        <f t="shared" si="0"/>
        <v>1.1500399963706956E-2</v>
      </c>
      <c r="O14">
        <f t="shared" si="1"/>
        <v>0</v>
      </c>
      <c r="P14">
        <f t="shared" si="9"/>
        <v>0</v>
      </c>
    </row>
    <row r="15" spans="1:19" x14ac:dyDescent="0.3">
      <c r="A15">
        <v>11</v>
      </c>
      <c r="B15">
        <f t="shared" si="8"/>
        <v>85</v>
      </c>
      <c r="C15" s="20">
        <f>MIN(VLOOKUP(B15,Curves!$A$2:$D$102,IF(Model_Point!$C$2="M",2,3),FALSE)*IF(A15&gt;16,1,VLOOKUP(A15-1,Parameters!$A$70:$E$85,IF(Mortality_Table="EXT",2,IF(Mortality_Table="FAM",3,IF(Mortality_Table="IND",4,IF(Mortality_Table="PAR",5)))),FALSE)),1)</f>
        <v>8.6384106993419377E-2</v>
      </c>
      <c r="D15" s="20">
        <f t="shared" si="2"/>
        <v>8.6384106993419377E-2</v>
      </c>
      <c r="E15" s="21">
        <f>VLOOKUP(A15,Lapses!$A$2:$B$120,2,FALSE)</f>
        <v>6.25E-2</v>
      </c>
      <c r="F15">
        <v>0</v>
      </c>
      <c r="G15">
        <f>IF(OR(Prem_Term*1=A15,AND(A15&gt;Prem_Waiver_Period,B15&gt;=Premium_Waiver_Age,Model_Point!$N$2="Yes")),1,0)</f>
        <v>0</v>
      </c>
      <c r="H15" s="22">
        <f t="shared" si="3"/>
        <v>0.17250599945560435</v>
      </c>
      <c r="I15" s="22">
        <f t="shared" si="4"/>
        <v>0</v>
      </c>
      <c r="J15" s="22">
        <f t="shared" si="5"/>
        <v>0.28742340436319058</v>
      </c>
      <c r="K15" s="22">
        <f t="shared" si="6"/>
        <v>0.54007059618120501</v>
      </c>
      <c r="L15" s="22">
        <v>0</v>
      </c>
      <c r="M15" s="22">
        <f t="shared" si="7"/>
        <v>1.4901776713979671E-2</v>
      </c>
      <c r="N15">
        <f t="shared" si="0"/>
        <v>9.8502639213515434E-3</v>
      </c>
      <c r="O15">
        <f t="shared" si="1"/>
        <v>0</v>
      </c>
      <c r="P15">
        <f t="shared" si="9"/>
        <v>0</v>
      </c>
    </row>
    <row r="16" spans="1:19" x14ac:dyDescent="0.3">
      <c r="A16">
        <v>12</v>
      </c>
      <c r="B16">
        <f t="shared" si="8"/>
        <v>86</v>
      </c>
      <c r="C16" s="20">
        <f>MIN(VLOOKUP(B16,Curves!$A$2:$D$102,IF(Model_Point!$C$2="M",2,3),FALSE)*IF(A16&gt;16,1,VLOOKUP(A16-1,Parameters!$A$70:$E$85,IF(Mortality_Table="EXT",2,IF(Mortality_Table="FAM",3,IF(Mortality_Table="IND",4,IF(Mortality_Table="PAR",5)))),FALSE)),1)</f>
        <v>9.8393857480443644E-2</v>
      </c>
      <c r="D16" s="20">
        <f t="shared" si="2"/>
        <v>9.8393857480443644E-2</v>
      </c>
      <c r="E16" s="21">
        <f>VLOOKUP(A16,Lapses!$A$2:$B$120,2,FALSE)</f>
        <v>6.25E-2</v>
      </c>
      <c r="F16">
        <v>0</v>
      </c>
      <c r="G16">
        <f>IF(OR(Prem_Term*1=A16,AND(A16&gt;Prem_Waiver_Period,B16&gt;=Premium_Waiver_Age,Model_Point!$N$2="Yes")),1,0)</f>
        <v>0</v>
      </c>
      <c r="H16" s="22">
        <f t="shared" si="3"/>
        <v>0.14775395882027315</v>
      </c>
      <c r="I16" s="22">
        <f t="shared" si="4"/>
        <v>0</v>
      </c>
      <c r="J16" s="22">
        <f t="shared" si="5"/>
        <v>0.30232518107717027</v>
      </c>
      <c r="K16" s="22">
        <f t="shared" si="6"/>
        <v>0.54992086010255659</v>
      </c>
      <c r="L16" s="22">
        <v>0</v>
      </c>
      <c r="M16" s="22">
        <f t="shared" si="7"/>
        <v>1.4538081966333294E-2</v>
      </c>
      <c r="N16">
        <f t="shared" si="0"/>
        <v>8.3259923033712404E-3</v>
      </c>
      <c r="O16">
        <f t="shared" si="1"/>
        <v>0</v>
      </c>
      <c r="P16">
        <f t="shared" si="9"/>
        <v>0</v>
      </c>
    </row>
    <row r="17" spans="1:16" x14ac:dyDescent="0.3">
      <c r="A17">
        <v>13</v>
      </c>
      <c r="B17">
        <f t="shared" si="8"/>
        <v>87</v>
      </c>
      <c r="C17" s="20">
        <f>MIN(VLOOKUP(B17,Curves!$A$2:$D$102,IF(Model_Point!$C$2="M",2,3),FALSE)*IF(A17&gt;16,1,VLOOKUP(A17-1,Parameters!$A$70:$E$85,IF(Mortality_Table="EXT",2,IF(Mortality_Table="FAM",3,IF(Mortality_Table="IND",4,IF(Mortality_Table="PAR",5)))),FALSE)),1)</f>
        <v>0.11207329133610895</v>
      </c>
      <c r="D17" s="20">
        <f t="shared" si="2"/>
        <v>0.11207329133610895</v>
      </c>
      <c r="E17" s="21">
        <f>VLOOKUP(A17,Lapses!$A$2:$B$120,2,FALSE)</f>
        <v>6.25E-2</v>
      </c>
      <c r="F17">
        <v>0</v>
      </c>
      <c r="G17">
        <f>IF(OR(Prem_Term*1=A17,AND(A17&gt;Prem_Waiver_Period,B17&gt;=Premium_Waiver_Age,Model_Point!$N$2="Yes")),1,0)</f>
        <v>0</v>
      </c>
      <c r="H17" s="22">
        <f t="shared" si="3"/>
        <v>0.1248898845505686</v>
      </c>
      <c r="I17" s="22">
        <f t="shared" si="4"/>
        <v>0</v>
      </c>
      <c r="J17" s="22">
        <f t="shared" si="5"/>
        <v>0.31686326304350354</v>
      </c>
      <c r="K17" s="22">
        <f t="shared" si="6"/>
        <v>0.55824685240592786</v>
      </c>
      <c r="L17" s="22">
        <v>0</v>
      </c>
      <c r="M17" s="22">
        <f t="shared" si="7"/>
        <v>1.3996820416168888E-2</v>
      </c>
      <c r="N17">
        <f t="shared" si="0"/>
        <v>6.9308165083999821E-3</v>
      </c>
      <c r="O17">
        <f t="shared" si="1"/>
        <v>0</v>
      </c>
      <c r="P17">
        <f t="shared" si="9"/>
        <v>0</v>
      </c>
    </row>
    <row r="18" spans="1:16" x14ac:dyDescent="0.3">
      <c r="A18">
        <v>14</v>
      </c>
      <c r="B18">
        <f t="shared" si="8"/>
        <v>88</v>
      </c>
      <c r="C18" s="20">
        <f>MIN(VLOOKUP(B18,Curves!$A$2:$D$102,IF(Model_Point!$C$2="M",2,3),FALSE)*IF(A18&gt;16,1,VLOOKUP(A18-1,Parameters!$A$70:$E$85,IF(Mortality_Table="EXT",2,IF(Mortality_Table="FAM",3,IF(Mortality_Table="IND",4,IF(Mortality_Table="PAR",5)))),FALSE)),1)</f>
        <v>0.12765454015667954</v>
      </c>
      <c r="D18" s="20">
        <f t="shared" si="2"/>
        <v>0.12765454015667954</v>
      </c>
      <c r="E18" s="21">
        <f>VLOOKUP(A18,Lapses!$A$2:$B$120,2,FALSE)</f>
        <v>6.25E-2</v>
      </c>
      <c r="F18">
        <v>0</v>
      </c>
      <c r="G18">
        <f>IF(OR(Prem_Term*1=A18,AND(A18&gt;Prem_Waiver_Period,B18&gt;=Premium_Waiver_Age,Model_Point!$N$2="Yes")),1,0)</f>
        <v>0</v>
      </c>
      <c r="H18" s="22">
        <f t="shared" si="3"/>
        <v>0.10396224762599973</v>
      </c>
      <c r="I18" s="22">
        <f t="shared" si="4"/>
        <v>0</v>
      </c>
      <c r="J18" s="22">
        <f t="shared" si="5"/>
        <v>0.33086008345967244</v>
      </c>
      <c r="K18" s="22">
        <f t="shared" si="6"/>
        <v>0.56517766891432786</v>
      </c>
      <c r="L18" s="22">
        <v>0</v>
      </c>
      <c r="M18" s="22">
        <f t="shared" si="7"/>
        <v>1.3271252914351845E-2</v>
      </c>
      <c r="N18">
        <f t="shared" si="0"/>
        <v>5.6681871694779931E-3</v>
      </c>
      <c r="O18">
        <f t="shared" si="1"/>
        <v>0</v>
      </c>
      <c r="P18">
        <f t="shared" si="9"/>
        <v>0</v>
      </c>
    </row>
    <row r="19" spans="1:16" x14ac:dyDescent="0.3">
      <c r="A19">
        <v>15</v>
      </c>
      <c r="B19">
        <f t="shared" si="8"/>
        <v>89</v>
      </c>
      <c r="C19" s="20">
        <f>MIN(VLOOKUP(B19,Curves!$A$2:$D$102,IF(Model_Point!$C$2="M",2,3),FALSE)*IF(A19&gt;16,1,VLOOKUP(A19-1,Parameters!$A$70:$E$85,IF(Mortality_Table="EXT",2,IF(Mortality_Table="FAM",3,IF(Mortality_Table="IND",4,IF(Mortality_Table="PAR",5)))),FALSE)),1)</f>
        <v>0.14540200817108503</v>
      </c>
      <c r="D19" s="20">
        <f t="shared" si="2"/>
        <v>0.14540200817108503</v>
      </c>
      <c r="E19" s="21">
        <f>VLOOKUP(A19,Lapses!$A$2:$B$120,2,FALSE)</f>
        <v>6.25E-2</v>
      </c>
      <c r="F19">
        <v>0</v>
      </c>
      <c r="G19">
        <f>IF(OR(Prem_Term*1=A19,AND(A19&gt;Prem_Waiver_Period,B19&gt;=Premium_Waiver_Age,Model_Point!$N$2="Yes")),1,0)</f>
        <v>0</v>
      </c>
      <c r="H19" s="22">
        <f t="shared" si="3"/>
        <v>8.5022807542169898E-2</v>
      </c>
      <c r="I19" s="22">
        <f t="shared" si="4"/>
        <v>0</v>
      </c>
      <c r="J19" s="22">
        <f t="shared" si="5"/>
        <v>0.34413133637402427</v>
      </c>
      <c r="K19" s="22">
        <f t="shared" si="6"/>
        <v>0.57084585608380589</v>
      </c>
      <c r="L19" s="22">
        <v>0</v>
      </c>
      <c r="M19" s="22">
        <f t="shared" si="7"/>
        <v>1.2362486956975179E-2</v>
      </c>
      <c r="N19">
        <f t="shared" si="0"/>
        <v>4.5412700365746704E-3</v>
      </c>
      <c r="O19">
        <f t="shared" si="1"/>
        <v>0</v>
      </c>
      <c r="P19">
        <f t="shared" si="9"/>
        <v>0</v>
      </c>
    </row>
    <row r="20" spans="1:16" x14ac:dyDescent="0.3">
      <c r="A20">
        <v>16</v>
      </c>
      <c r="B20">
        <f t="shared" si="8"/>
        <v>90</v>
      </c>
      <c r="C20" s="20">
        <f>MIN(VLOOKUP(B20,Curves!$A$2:$D$102,IF(Model_Point!$C$2="M",2,3),FALSE)*IF(A20&gt;16,1,VLOOKUP(A20-1,Parameters!$A$70:$E$85,IF(Mortality_Table="EXT",2,IF(Mortality_Table="FAM",3,IF(Mortality_Table="IND",4,IF(Mortality_Table="PAR",5)))),FALSE)),1)</f>
        <v>0.16561685901837533</v>
      </c>
      <c r="D20" s="20">
        <f t="shared" si="2"/>
        <v>0.16561685901837533</v>
      </c>
      <c r="E20" s="21">
        <f>VLOOKUP(A20,Lapses!$A$2:$B$120,2,FALSE)</f>
        <v>6.25E-2</v>
      </c>
      <c r="F20">
        <v>0</v>
      </c>
      <c r="G20">
        <f>IF(OR(Prem_Term*1=A20,AND(A20&gt;Prem_Waiver_Period,B20&gt;=Premium_Waiver_Age,Model_Point!$N$2="Yes")),1,0)</f>
        <v>0</v>
      </c>
      <c r="H20" s="22">
        <f t="shared" si="3"/>
        <v>6.8119050548620053E-2</v>
      </c>
      <c r="I20" s="22">
        <f t="shared" si="4"/>
        <v>0</v>
      </c>
      <c r="J20" s="22">
        <f t="shared" si="5"/>
        <v>0.35649382333099944</v>
      </c>
      <c r="K20" s="22">
        <f t="shared" si="6"/>
        <v>0.57538712612038057</v>
      </c>
      <c r="L20" s="22">
        <v>0</v>
      </c>
      <c r="M20" s="22">
        <f t="shared" si="7"/>
        <v>1.128166319117639E-2</v>
      </c>
      <c r="N20">
        <f t="shared" si="0"/>
        <v>3.5523367098402288E-3</v>
      </c>
      <c r="O20">
        <f t="shared" si="1"/>
        <v>0</v>
      </c>
      <c r="P20">
        <f t="shared" si="9"/>
        <v>0</v>
      </c>
    </row>
    <row r="21" spans="1:16" x14ac:dyDescent="0.3">
      <c r="A21">
        <v>17</v>
      </c>
      <c r="B21">
        <f t="shared" si="8"/>
        <v>91</v>
      </c>
      <c r="C21" s="20">
        <f>MIN(VLOOKUP(B21,Curves!$A$2:$D$102,IF(Model_Point!$C$2="M",2,3),FALSE)*IF(A21&gt;16,1,VLOOKUP(A21-1,Parameters!$A$70:$E$85,IF(Mortality_Table="EXT",2,IF(Mortality_Table="FAM",3,IF(Mortality_Table="IND",4,IF(Mortality_Table="PAR",5)))),FALSE)),1)</f>
        <v>0.18864212630982741</v>
      </c>
      <c r="D21" s="20">
        <f t="shared" si="2"/>
        <v>0.18864212630982741</v>
      </c>
      <c r="E21" s="21">
        <f>VLOOKUP(A21,Lapses!$A$2:$B$120,2,FALSE)</f>
        <v>6.25E-2</v>
      </c>
      <c r="F21">
        <v>0</v>
      </c>
      <c r="G21">
        <f>IF(OR(Prem_Term*1=A21,AND(A21&gt;Prem_Waiver_Period,B21&gt;=Premium_Waiver_Age,Model_Point!$N$2="Yes")),1,0)</f>
        <v>0</v>
      </c>
      <c r="H21" s="22">
        <f t="shared" si="3"/>
        <v>5.328505064760343E-2</v>
      </c>
      <c r="I21" s="22">
        <f t="shared" si="4"/>
        <v>0</v>
      </c>
      <c r="J21" s="22">
        <f t="shared" si="5"/>
        <v>0.36777548652217584</v>
      </c>
      <c r="K21" s="22">
        <f t="shared" si="6"/>
        <v>0.5789394628302208</v>
      </c>
      <c r="L21" s="22">
        <v>0</v>
      </c>
      <c r="M21" s="22">
        <f t="shared" si="7"/>
        <v>1.0051805254690757E-2</v>
      </c>
      <c r="N21">
        <f t="shared" si="0"/>
        <v>2.7020778370570419E-3</v>
      </c>
      <c r="O21">
        <f t="shared" si="1"/>
        <v>0</v>
      </c>
      <c r="P21">
        <f t="shared" si="9"/>
        <v>0</v>
      </c>
    </row>
    <row r="22" spans="1:16" x14ac:dyDescent="0.3">
      <c r="A22">
        <v>18</v>
      </c>
      <c r="B22">
        <f t="shared" si="8"/>
        <v>92</v>
      </c>
      <c r="C22" s="20">
        <f>MIN(VLOOKUP(B22,Curves!$A$2:$D$102,IF(Model_Point!$C$2="M",2,3),FALSE)*IF(A22&gt;16,1,VLOOKUP(A22-1,Parameters!$A$70:$E$85,IF(Mortality_Table="EXT",2,IF(Mortality_Table="FAM",3,IF(Mortality_Table="IND",4,IF(Mortality_Table="PAR",5)))),FALSE)),1)</f>
        <v>0.21486853469878159</v>
      </c>
      <c r="D22" s="20">
        <f t="shared" si="2"/>
        <v>0.21486853469878159</v>
      </c>
      <c r="E22" s="21">
        <f>VLOOKUP(A22,Lapses!$A$2:$B$120,2,FALSE)</f>
        <v>6.25E-2</v>
      </c>
      <c r="F22">
        <v>0</v>
      </c>
      <c r="G22">
        <f>IF(OR(Prem_Term*1=A22,AND(A22&gt;Prem_Waiver_Period,B22&gt;=Premium_Waiver_Age,Model_Point!$N$2="Yes")),1,0)</f>
        <v>0</v>
      </c>
      <c r="H22" s="22">
        <f t="shared" si="3"/>
        <v>4.0531167555855632E-2</v>
      </c>
      <c r="I22" s="22">
        <f t="shared" si="4"/>
        <v>0</v>
      </c>
      <c r="J22" s="22">
        <f t="shared" si="5"/>
        <v>0.37782729177686658</v>
      </c>
      <c r="K22" s="22">
        <f t="shared" si="6"/>
        <v>0.5816415406672778</v>
      </c>
      <c r="L22" s="22">
        <v>0</v>
      </c>
      <c r="M22" s="22">
        <f t="shared" si="7"/>
        <v>8.7088725823574967E-3</v>
      </c>
      <c r="N22">
        <f t="shared" si="0"/>
        <v>1.9888934358436336E-3</v>
      </c>
      <c r="O22">
        <f t="shared" si="1"/>
        <v>0</v>
      </c>
      <c r="P22">
        <f t="shared" si="9"/>
        <v>0</v>
      </c>
    </row>
    <row r="23" spans="1:16" x14ac:dyDescent="0.3">
      <c r="A23">
        <v>19</v>
      </c>
      <c r="B23">
        <f t="shared" si="8"/>
        <v>93</v>
      </c>
      <c r="C23" s="20">
        <f>MIN(VLOOKUP(B23,Curves!$A$2:$D$102,IF(Model_Point!$C$2="M",2,3),FALSE)*IF(A23&gt;16,1,VLOOKUP(A23-1,Parameters!$A$70:$E$85,IF(Mortality_Table="EXT",2,IF(Mortality_Table="FAM",3,IF(Mortality_Table="IND",4,IF(Mortality_Table="PAR",5)))),FALSE)),1)</f>
        <v>0.24474113023817973</v>
      </c>
      <c r="D23" s="20">
        <f t="shared" si="2"/>
        <v>0.24474113023817973</v>
      </c>
      <c r="E23" s="21">
        <f>VLOOKUP(A23,Lapses!$A$2:$B$120,2,FALSE)</f>
        <v>6.25E-2</v>
      </c>
      <c r="F23">
        <v>0</v>
      </c>
      <c r="G23">
        <f>IF(OR(Prem_Term*1=A23,AND(A23&gt;Prem_Waiver_Period,B23&gt;=Premium_Waiver_Age,Model_Point!$N$2="Yes")),1,0)</f>
        <v>0</v>
      </c>
      <c r="H23" s="22">
        <f t="shared" si="3"/>
        <v>2.9833401537654507E-2</v>
      </c>
      <c r="I23" s="22">
        <f t="shared" si="4"/>
        <v>0</v>
      </c>
      <c r="J23" s="22">
        <f t="shared" si="5"/>
        <v>0.38653616435922405</v>
      </c>
      <c r="K23" s="22">
        <f t="shared" si="6"/>
        <v>0.58363043410312143</v>
      </c>
      <c r="L23" s="22">
        <v>0</v>
      </c>
      <c r="M23" s="22">
        <f t="shared" si="7"/>
        <v>7.3014604111750134E-3</v>
      </c>
      <c r="N23">
        <f t="shared" si="0"/>
        <v>1.4082463204049683E-3</v>
      </c>
      <c r="O23">
        <f t="shared" si="1"/>
        <v>0</v>
      </c>
      <c r="P23">
        <f t="shared" si="9"/>
        <v>0</v>
      </c>
    </row>
    <row r="24" spans="1:16" x14ac:dyDescent="0.3">
      <c r="A24">
        <v>20</v>
      </c>
      <c r="B24">
        <f t="shared" si="8"/>
        <v>94</v>
      </c>
      <c r="C24" s="20">
        <f>MIN(VLOOKUP(B24,Curves!$A$2:$D$102,IF(Model_Point!$C$2="M",2,3),FALSE)*IF(A24&gt;16,1,VLOOKUP(A24-1,Parameters!$A$70:$E$85,IF(Mortality_Table="EXT",2,IF(Mortality_Table="FAM",3,IF(Mortality_Table="IND",4,IF(Mortality_Table="PAR",5)))),FALSE)),1)</f>
        <v>0.27876683253895562</v>
      </c>
      <c r="D24" s="20">
        <f t="shared" si="2"/>
        <v>0.27876683253895562</v>
      </c>
      <c r="E24" s="21">
        <f>VLOOKUP(A24,Lapses!$A$2:$B$120,2,FALSE)</f>
        <v>6.25E-2</v>
      </c>
      <c r="F24">
        <v>0</v>
      </c>
      <c r="G24">
        <f>IF(OR(Prem_Term*1=A24,AND(A24&gt;Prem_Waiver_Period,B24&gt;=Premium_Waiver_Age,Model_Point!$N$2="Yes")),1,0)</f>
        <v>0</v>
      </c>
      <c r="H24" s="22">
        <f t="shared" si="3"/>
        <v>2.1123694806074525E-2</v>
      </c>
      <c r="I24" s="22">
        <f t="shared" si="4"/>
        <v>0</v>
      </c>
      <c r="J24" s="22">
        <f t="shared" si="5"/>
        <v>0.39383762477039908</v>
      </c>
      <c r="K24" s="22">
        <f t="shared" si="6"/>
        <v>0.58503868042352636</v>
      </c>
      <c r="L24" s="22">
        <v>0</v>
      </c>
      <c r="M24" s="22">
        <f t="shared" si="7"/>
        <v>5.888585492608984E-3</v>
      </c>
      <c r="N24">
        <f t="shared" si="0"/>
        <v>9.5219433209159637E-4</v>
      </c>
      <c r="O24">
        <f t="shared" si="1"/>
        <v>0</v>
      </c>
      <c r="P24">
        <f t="shared" si="9"/>
        <v>0</v>
      </c>
    </row>
    <row r="25" spans="1:16" x14ac:dyDescent="0.3">
      <c r="A25">
        <v>21</v>
      </c>
      <c r="B25">
        <f t="shared" si="8"/>
        <v>95</v>
      </c>
      <c r="C25" s="20">
        <f>MIN(VLOOKUP(B25,Curves!$A$2:$D$102,IF(Model_Point!$C$2="M",2,3),FALSE)*IF(A25&gt;16,1,VLOOKUP(A25-1,Parameters!$A$70:$E$85,IF(Mortality_Table="EXT",2,IF(Mortality_Table="FAM",3,IF(Mortality_Table="IND",4,IF(Mortality_Table="PAR",5)))),FALSE)),1)</f>
        <v>0.31752303688457384</v>
      </c>
      <c r="D25" s="20">
        <f t="shared" si="2"/>
        <v>0.31752303688457384</v>
      </c>
      <c r="E25" s="21">
        <f>VLOOKUP(A25,Lapses!$A$2:$B$120,2,FALSE)</f>
        <v>6.25E-2</v>
      </c>
      <c r="F25">
        <v>0</v>
      </c>
      <c r="G25">
        <f>IF(OR(Prem_Term*1=A25,AND(A25&gt;Prem_Waiver_Period,B25&gt;=Premium_Waiver_Age,Model_Point!$N$2="Yes")),1,0)</f>
        <v>0</v>
      </c>
      <c r="H25" s="22">
        <f t="shared" si="3"/>
        <v>1.4282914981373945E-2</v>
      </c>
      <c r="I25" s="22">
        <f t="shared" si="4"/>
        <v>0</v>
      </c>
      <c r="J25" s="22">
        <f t="shared" si="5"/>
        <v>0.39972621026300809</v>
      </c>
      <c r="K25" s="22">
        <f t="shared" si="6"/>
        <v>0.58599087475561795</v>
      </c>
      <c r="L25" s="22">
        <v>0</v>
      </c>
      <c r="M25" s="22">
        <f t="shared" si="7"/>
        <v>4.5351545404500315E-3</v>
      </c>
      <c r="N25">
        <f t="shared" si="0"/>
        <v>6.0923502755774457E-4</v>
      </c>
      <c r="O25">
        <f t="shared" si="1"/>
        <v>0</v>
      </c>
      <c r="P25">
        <f t="shared" si="9"/>
        <v>0</v>
      </c>
    </row>
    <row r="26" spans="1:16" x14ac:dyDescent="0.3">
      <c r="A26">
        <v>22</v>
      </c>
      <c r="B26">
        <f t="shared" si="8"/>
        <v>96</v>
      </c>
      <c r="C26" s="20">
        <f>MIN(VLOOKUP(B26,Curves!$A$2:$D$102,IF(Model_Point!$C$2="M",2,3),FALSE)*IF(A26&gt;16,1,VLOOKUP(A26-1,Parameters!$A$70:$E$85,IF(Mortality_Table="EXT",2,IF(Mortality_Table="FAM",3,IF(Mortality_Table="IND",4,IF(Mortality_Table="PAR",5)))),FALSE)),1)</f>
        <v>0.34101069204239687</v>
      </c>
      <c r="D26" s="20">
        <f t="shared" si="2"/>
        <v>0.34101069204239687</v>
      </c>
      <c r="E26" s="21">
        <f>VLOOKUP(A26,Lapses!$A$2:$B$120,2,FALSE)</f>
        <v>6.25E-2</v>
      </c>
      <c r="F26">
        <v>0</v>
      </c>
      <c r="G26">
        <f>IF(OR(Prem_Term*1=A26,AND(A26&gt;Prem_Waiver_Period,B26&gt;=Premium_Waiver_Age,Model_Point!$N$2="Yes")),1,0)</f>
        <v>0</v>
      </c>
      <c r="H26" s="22">
        <f t="shared" si="3"/>
        <v>9.1385254133661692E-3</v>
      </c>
      <c r="I26" s="22">
        <f t="shared" si="4"/>
        <v>0</v>
      </c>
      <c r="J26" s="22">
        <f t="shared" si="5"/>
        <v>0.40426136480345809</v>
      </c>
      <c r="K26" s="22">
        <f t="shared" si="6"/>
        <v>0.58660010978317567</v>
      </c>
      <c r="L26" s="22">
        <v>0</v>
      </c>
      <c r="M26" s="22">
        <f t="shared" si="7"/>
        <v>3.1163348754590283E-3</v>
      </c>
      <c r="N26">
        <f t="shared" si="0"/>
        <v>3.7638690861919631E-4</v>
      </c>
      <c r="O26">
        <f t="shared" si="1"/>
        <v>0</v>
      </c>
      <c r="P26">
        <f t="shared" si="9"/>
        <v>0</v>
      </c>
    </row>
    <row r="27" spans="1:16" x14ac:dyDescent="0.3">
      <c r="A27">
        <v>23</v>
      </c>
      <c r="B27">
        <f t="shared" si="8"/>
        <v>97</v>
      </c>
      <c r="C27" s="20">
        <f>MIN(VLOOKUP(B27,Curves!$A$2:$D$102,IF(Model_Point!$C$2="M",2,3),FALSE)*IF(A27&gt;16,1,VLOOKUP(A27-1,Parameters!$A$70:$E$85,IF(Mortality_Table="EXT",2,IF(Mortality_Table="FAM",3,IF(Mortality_Table="IND",4,IF(Mortality_Table="PAR",5)))),FALSE)),1)</f>
        <v>0.36285037829039812</v>
      </c>
      <c r="D27" s="20">
        <f t="shared" si="2"/>
        <v>0.36285037829039812</v>
      </c>
      <c r="E27" s="21">
        <f>VLOOKUP(A27,Lapses!$A$2:$B$120,2,FALSE)</f>
        <v>6.25E-2</v>
      </c>
      <c r="F27">
        <v>0</v>
      </c>
      <c r="G27">
        <f>IF(OR(Prem_Term*1=A27,AND(A27&gt;Prem_Waiver_Period,B27&gt;=Premium_Waiver_Age,Model_Point!$N$2="Yes")),1,0)</f>
        <v>0</v>
      </c>
      <c r="H27" s="22">
        <f t="shared" si="3"/>
        <v>5.6458036292879443E-3</v>
      </c>
      <c r="I27" s="22">
        <f t="shared" si="4"/>
        <v>0</v>
      </c>
      <c r="J27" s="22">
        <f t="shared" si="5"/>
        <v>0.40737769967891713</v>
      </c>
      <c r="K27" s="22">
        <f t="shared" si="6"/>
        <v>0.58697649669179486</v>
      </c>
      <c r="L27" s="22">
        <v>0</v>
      </c>
      <c r="M27" s="22">
        <f t="shared" si="7"/>
        <v>2.0485819826404333E-3</v>
      </c>
      <c r="N27">
        <f t="shared" si="0"/>
        <v>2.2482635291546944E-4</v>
      </c>
      <c r="O27">
        <f t="shared" si="1"/>
        <v>0</v>
      </c>
      <c r="P27">
        <f t="shared" si="9"/>
        <v>0</v>
      </c>
    </row>
    <row r="28" spans="1:16" x14ac:dyDescent="0.3">
      <c r="A28">
        <v>24</v>
      </c>
      <c r="B28">
        <f t="shared" si="8"/>
        <v>98</v>
      </c>
      <c r="C28" s="20">
        <f>MIN(VLOOKUP(B28,Curves!$A$2:$D$102,IF(Model_Point!$C$2="M",2,3),FALSE)*IF(A28&gt;16,1,VLOOKUP(A28-1,Parameters!$A$70:$E$85,IF(Mortality_Table="EXT",2,IF(Mortality_Table="FAM",3,IF(Mortality_Table="IND",4,IF(Mortality_Table="PAR",5)))),FALSE)),1)</f>
        <v>0.38495166779864393</v>
      </c>
      <c r="D28" s="20">
        <f t="shared" si="2"/>
        <v>0.38495166779864393</v>
      </c>
      <c r="E28" s="21">
        <f>VLOOKUP(A28,Lapses!$A$2:$B$120,2,FALSE)</f>
        <v>6.25E-2</v>
      </c>
      <c r="F28">
        <v>0</v>
      </c>
      <c r="G28">
        <f>IF(OR(Prem_Term*1=A28,AND(A28&gt;Prem_Waiver_Period,B28&gt;=Premium_Waiver_Age,Model_Point!$N$2="Yes")),1,0)</f>
        <v>0</v>
      </c>
      <c r="H28" s="22">
        <f t="shared" si="3"/>
        <v>3.3723952937320415E-3</v>
      </c>
      <c r="I28" s="22">
        <f t="shared" si="4"/>
        <v>0</v>
      </c>
      <c r="J28" s="22">
        <f t="shared" si="5"/>
        <v>0.40942628166155753</v>
      </c>
      <c r="K28" s="22">
        <f t="shared" si="6"/>
        <v>0.58720132304471029</v>
      </c>
      <c r="L28" s="22">
        <v>0</v>
      </c>
      <c r="M28" s="22">
        <f t="shared" si="7"/>
        <v>1.2982091927984472E-3</v>
      </c>
      <c r="N28">
        <f t="shared" si="0"/>
        <v>1.2963663130834965E-4</v>
      </c>
      <c r="O28">
        <f t="shared" si="1"/>
        <v>0</v>
      </c>
      <c r="P28">
        <f t="shared" si="9"/>
        <v>0</v>
      </c>
    </row>
    <row r="29" spans="1:16" x14ac:dyDescent="0.3">
      <c r="A29">
        <v>25</v>
      </c>
      <c r="B29">
        <f t="shared" si="8"/>
        <v>99</v>
      </c>
      <c r="C29" s="20">
        <f>MIN(VLOOKUP(B29,Curves!$A$2:$D$102,IF(Model_Point!$C$2="M",2,3),FALSE)*IF(A29&gt;16,1,VLOOKUP(A29-1,Parameters!$A$70:$E$85,IF(Mortality_Table="EXT",2,IF(Mortality_Table="FAM",3,IF(Mortality_Table="IND",4,IF(Mortality_Table="PAR",5)))),FALSE)),1)</f>
        <v>0.40788133209084187</v>
      </c>
      <c r="D29" s="20">
        <f t="shared" si="2"/>
        <v>0.40788133209084187</v>
      </c>
      <c r="E29" s="21">
        <f>VLOOKUP(A29,Lapses!$A$2:$B$120,2,FALSE)</f>
        <v>6.25E-2</v>
      </c>
      <c r="F29">
        <v>0</v>
      </c>
      <c r="G29">
        <f>IF(OR(Prem_Term*1=A29,AND(A29&gt;Prem_Waiver_Period,B29&gt;=Premium_Waiver_Age,Model_Point!$N$2="Yes")),1,0)</f>
        <v>0</v>
      </c>
      <c r="H29" s="22">
        <f t="shared" si="3"/>
        <v>1.9445494696252448E-3</v>
      </c>
      <c r="I29" s="22">
        <f t="shared" si="4"/>
        <v>0</v>
      </c>
      <c r="J29" s="22">
        <f t="shared" si="5"/>
        <v>0.41072449085435597</v>
      </c>
      <c r="K29" s="22">
        <f t="shared" si="6"/>
        <v>0.58733095967601867</v>
      </c>
      <c r="L29" s="22">
        <v>0</v>
      </c>
      <c r="M29" s="22">
        <f t="shared" si="7"/>
        <v>7.9314542798728492E-4</v>
      </c>
      <c r="N29">
        <f t="shared" si="0"/>
        <v>7.1962752602372499E-5</v>
      </c>
      <c r="O29">
        <f t="shared" si="1"/>
        <v>0</v>
      </c>
      <c r="P29">
        <f t="shared" si="9"/>
        <v>0</v>
      </c>
    </row>
    <row r="30" spans="1:16" x14ac:dyDescent="0.3">
      <c r="A30">
        <v>26</v>
      </c>
      <c r="B30">
        <f t="shared" si="8"/>
        <v>100</v>
      </c>
      <c r="C30" s="20">
        <f>MIN(VLOOKUP(B30,Curves!$A$2:$D$102,IF(Model_Point!$C$2="M",2,3),FALSE)*IF(A30&gt;16,1,VLOOKUP(A30-1,Parameters!$A$70:$E$85,IF(Mortality_Table="EXT",2,IF(Mortality_Table="FAM",3,IF(Mortality_Table="IND",4,IF(Mortality_Table="PAR",5)))),FALSE)),1)</f>
        <v>1</v>
      </c>
      <c r="D30" s="20">
        <f t="shared" si="2"/>
        <v>1</v>
      </c>
      <c r="E30" s="21">
        <f>VLOOKUP(A30,Lapses!$A$2:$B$120,2,FALSE)</f>
        <v>6.25E-2</v>
      </c>
      <c r="F30">
        <v>0</v>
      </c>
      <c r="G30">
        <f>IF(OR(Prem_Term*1=A30,AND(A30&gt;Prem_Waiver_Period,B30&gt;=Premium_Waiver_Age,Model_Point!$N$2="Yes")),1,0)</f>
        <v>0</v>
      </c>
      <c r="H30" s="22">
        <f t="shared" si="3"/>
        <v>1.0794412890355876E-3</v>
      </c>
      <c r="I30" s="22">
        <f t="shared" si="4"/>
        <v>0</v>
      </c>
      <c r="J30" s="22">
        <f t="shared" si="5"/>
        <v>0.41151763628234328</v>
      </c>
      <c r="K30" s="22">
        <f t="shared" si="6"/>
        <v>0.58740292242862102</v>
      </c>
      <c r="L30" s="22">
        <v>0</v>
      </c>
      <c r="M30" s="22">
        <f t="shared" si="7"/>
        <v>1.0794412890355876E-3</v>
      </c>
      <c r="N30">
        <f t="shared" si="0"/>
        <v>0</v>
      </c>
      <c r="O30">
        <f t="shared" si="1"/>
        <v>0</v>
      </c>
      <c r="P30">
        <f t="shared" si="9"/>
        <v>0</v>
      </c>
    </row>
    <row r="31" spans="1:16" x14ac:dyDescent="0.3">
      <c r="A31">
        <v>27</v>
      </c>
      <c r="B31">
        <f t="shared" si="8"/>
        <v>101</v>
      </c>
      <c r="C31" s="20" t="e">
        <f>MIN(VLOOKUP(B31,Curves!$A$2:$D$102,IF(Model_Point!$C$2="M",2,3),FALSE)*IF(A31&gt;16,1,VLOOKUP(A31-1,Parameters!$A$70:$E$85,IF(Mortality_Table="EXT",2,IF(Mortality_Table="FAM",3,IF(Mortality_Table="IND",4,IF(Mortality_Table="PAR",5)))),FALSE)),1)</f>
        <v>#N/A</v>
      </c>
      <c r="D31" s="20" t="e">
        <f t="shared" si="2"/>
        <v>#N/A</v>
      </c>
      <c r="E31" s="21">
        <f>VLOOKUP(A31,Lapses!$A$2:$B$120,2,FALSE)</f>
        <v>6.25E-2</v>
      </c>
      <c r="F31">
        <v>0</v>
      </c>
      <c r="G31">
        <f>IF(OR(Prem_Term*1=A31,AND(A31&gt;Prem_Waiver_Period,B31&gt;=Premium_Waiver_Age,Model_Point!$N$2="Yes")),1,0)</f>
        <v>0</v>
      </c>
      <c r="H31" s="22">
        <f t="shared" si="3"/>
        <v>0</v>
      </c>
      <c r="I31" s="22">
        <f t="shared" si="4"/>
        <v>0</v>
      </c>
      <c r="J31" s="22">
        <f t="shared" si="5"/>
        <v>0.41259707757137887</v>
      </c>
      <c r="K31" s="22">
        <f t="shared" si="6"/>
        <v>0.58740292242862102</v>
      </c>
      <c r="L31" s="22">
        <v>0</v>
      </c>
      <c r="M31" s="22" t="e">
        <f t="shared" si="7"/>
        <v>#N/A</v>
      </c>
      <c r="N31" t="e">
        <f t="shared" si="0"/>
        <v>#N/A</v>
      </c>
      <c r="O31" t="e">
        <f t="shared" si="1"/>
        <v>#N/A</v>
      </c>
      <c r="P31" t="e">
        <f t="shared" si="9"/>
        <v>#N/A</v>
      </c>
    </row>
    <row r="32" spans="1:16" x14ac:dyDescent="0.3">
      <c r="A32">
        <v>28</v>
      </c>
      <c r="B32">
        <f t="shared" si="8"/>
        <v>102</v>
      </c>
      <c r="C32" s="20" t="e">
        <f>MIN(VLOOKUP(B32,Curves!$A$2:$D$102,IF(Model_Point!$C$2="M",2,3),FALSE)*IF(A32&gt;16,1,VLOOKUP(A32-1,Parameters!$A$70:$E$85,IF(Mortality_Table="EXT",2,IF(Mortality_Table="FAM",3,IF(Mortality_Table="IND",4,IF(Mortality_Table="PAR",5)))),FALSE)),1)</f>
        <v>#N/A</v>
      </c>
      <c r="D32" s="20" t="e">
        <f t="shared" si="2"/>
        <v>#N/A</v>
      </c>
      <c r="E32" s="21">
        <f>VLOOKUP(A32,Lapses!$A$2:$B$120,2,FALSE)</f>
        <v>6.25E-2</v>
      </c>
      <c r="F32">
        <v>0</v>
      </c>
      <c r="G32">
        <f>IF(OR(Prem_Term*1=A32,AND(A32&gt;Prem_Waiver_Period,B32&gt;=Premium_Waiver_Age,Model_Point!$N$2="Yes")),1,0)</f>
        <v>0</v>
      </c>
      <c r="H32" s="22" t="e">
        <f t="shared" si="3"/>
        <v>#N/A</v>
      </c>
      <c r="I32" s="22" t="e">
        <f t="shared" si="4"/>
        <v>#N/A</v>
      </c>
      <c r="J32" s="22" t="e">
        <f t="shared" si="5"/>
        <v>#N/A</v>
      </c>
      <c r="K32" s="22" t="e">
        <f t="shared" si="6"/>
        <v>#N/A</v>
      </c>
      <c r="L32" s="22">
        <v>0</v>
      </c>
      <c r="M32" s="22" t="e">
        <f t="shared" si="7"/>
        <v>#N/A</v>
      </c>
      <c r="N32" t="e">
        <f t="shared" si="0"/>
        <v>#N/A</v>
      </c>
      <c r="O32" t="e">
        <f t="shared" si="1"/>
        <v>#N/A</v>
      </c>
      <c r="P32" t="e">
        <f t="shared" si="9"/>
        <v>#N/A</v>
      </c>
    </row>
    <row r="33" spans="1:16" x14ac:dyDescent="0.3">
      <c r="A33">
        <v>29</v>
      </c>
      <c r="B33">
        <f t="shared" si="8"/>
        <v>103</v>
      </c>
      <c r="C33" s="20" t="e">
        <f>MIN(VLOOKUP(B33,Curves!$A$2:$D$102,IF(Model_Point!$C$2="M",2,3),FALSE)*IF(A33&gt;16,1,VLOOKUP(A33-1,Parameters!$A$70:$E$85,IF(Mortality_Table="EXT",2,IF(Mortality_Table="FAM",3,IF(Mortality_Table="IND",4,IF(Mortality_Table="PAR",5)))),FALSE)),1)</f>
        <v>#N/A</v>
      </c>
      <c r="D33" s="20" t="e">
        <f t="shared" si="2"/>
        <v>#N/A</v>
      </c>
      <c r="E33" s="21">
        <f>VLOOKUP(A33,Lapses!$A$2:$B$120,2,FALSE)</f>
        <v>6.25E-2</v>
      </c>
      <c r="F33">
        <v>0</v>
      </c>
      <c r="G33">
        <f>IF(OR(Prem_Term*1=A33,AND(A33&gt;Prem_Waiver_Period,B33&gt;=Premium_Waiver_Age,Model_Point!$N$2="Yes")),1,0)</f>
        <v>0</v>
      </c>
      <c r="H33" s="22" t="e">
        <f t="shared" si="3"/>
        <v>#N/A</v>
      </c>
      <c r="I33" s="22" t="e">
        <f t="shared" si="4"/>
        <v>#N/A</v>
      </c>
      <c r="J33" s="22" t="e">
        <f t="shared" si="5"/>
        <v>#N/A</v>
      </c>
      <c r="K33" s="22" t="e">
        <f t="shared" si="6"/>
        <v>#N/A</v>
      </c>
      <c r="L33" s="22">
        <v>0</v>
      </c>
      <c r="M33" s="22" t="e">
        <f t="shared" si="7"/>
        <v>#N/A</v>
      </c>
      <c r="N33" t="e">
        <f t="shared" si="0"/>
        <v>#N/A</v>
      </c>
      <c r="O33" t="e">
        <f t="shared" si="1"/>
        <v>#N/A</v>
      </c>
      <c r="P33" t="e">
        <f t="shared" si="9"/>
        <v>#N/A</v>
      </c>
    </row>
    <row r="34" spans="1:16" x14ac:dyDescent="0.3">
      <c r="A34">
        <v>30</v>
      </c>
      <c r="B34">
        <f t="shared" si="8"/>
        <v>104</v>
      </c>
      <c r="C34" s="20" t="e">
        <f>MIN(VLOOKUP(B34,Curves!$A$2:$D$102,IF(Model_Point!$C$2="M",2,3),FALSE)*IF(A34&gt;16,1,VLOOKUP(A34-1,Parameters!$A$70:$E$85,IF(Mortality_Table="EXT",2,IF(Mortality_Table="FAM",3,IF(Mortality_Table="IND",4,IF(Mortality_Table="PAR",5)))),FALSE)),1)</f>
        <v>#N/A</v>
      </c>
      <c r="D34" s="20" t="e">
        <f t="shared" si="2"/>
        <v>#N/A</v>
      </c>
      <c r="E34" s="21">
        <f>VLOOKUP(A34,Lapses!$A$2:$B$120,2,FALSE)</f>
        <v>6.25E-2</v>
      </c>
      <c r="F34">
        <v>0</v>
      </c>
      <c r="G34">
        <f>IF(OR(Prem_Term*1=A34,AND(A34&gt;Prem_Waiver_Period,B34&gt;=Premium_Waiver_Age,Model_Point!$N$2="Yes")),1,0)</f>
        <v>0</v>
      </c>
      <c r="H34" s="22" t="e">
        <f t="shared" si="3"/>
        <v>#N/A</v>
      </c>
      <c r="I34" s="22" t="e">
        <f t="shared" si="4"/>
        <v>#N/A</v>
      </c>
      <c r="J34" s="22" t="e">
        <f t="shared" si="5"/>
        <v>#N/A</v>
      </c>
      <c r="K34" s="22" t="e">
        <f t="shared" si="6"/>
        <v>#N/A</v>
      </c>
      <c r="L34" s="22">
        <v>0</v>
      </c>
      <c r="M34" s="22" t="e">
        <f t="shared" si="7"/>
        <v>#N/A</v>
      </c>
      <c r="N34" t="e">
        <f t="shared" si="0"/>
        <v>#N/A</v>
      </c>
      <c r="O34" t="e">
        <f t="shared" si="1"/>
        <v>#N/A</v>
      </c>
      <c r="P34" t="e">
        <f t="shared" si="9"/>
        <v>#N/A</v>
      </c>
    </row>
    <row r="35" spans="1:16" x14ac:dyDescent="0.3">
      <c r="A35">
        <v>31</v>
      </c>
      <c r="B35">
        <f t="shared" si="8"/>
        <v>105</v>
      </c>
      <c r="C35" s="20" t="e">
        <f>MIN(VLOOKUP(B35,Curves!$A$2:$D$102,IF(Model_Point!$C$2="M",2,3),FALSE)*IF(A35&gt;16,1,VLOOKUP(A35-1,Parameters!$A$70:$E$85,IF(Mortality_Table="EXT",2,IF(Mortality_Table="FAM",3,IF(Mortality_Table="IND",4,IF(Mortality_Table="PAR",5)))),FALSE)),1)</f>
        <v>#N/A</v>
      </c>
      <c r="D35" s="20" t="e">
        <f t="shared" si="2"/>
        <v>#N/A</v>
      </c>
      <c r="E35" s="21">
        <f>VLOOKUP(A35,Lapses!$A$2:$B$120,2,FALSE)</f>
        <v>6.25E-2</v>
      </c>
      <c r="F35">
        <v>0</v>
      </c>
      <c r="G35">
        <f>IF(OR(Prem_Term*1=A35,AND(A35&gt;Prem_Waiver_Period,B35&gt;=Premium_Waiver_Age,Model_Point!$N$2="Yes")),1,0)</f>
        <v>0</v>
      </c>
      <c r="H35" s="22" t="e">
        <f t="shared" si="3"/>
        <v>#N/A</v>
      </c>
      <c r="I35" s="22" t="e">
        <f t="shared" si="4"/>
        <v>#N/A</v>
      </c>
      <c r="J35" s="22" t="e">
        <f t="shared" si="5"/>
        <v>#N/A</v>
      </c>
      <c r="K35" s="22" t="e">
        <f t="shared" si="6"/>
        <v>#N/A</v>
      </c>
      <c r="L35" s="22">
        <v>0</v>
      </c>
      <c r="M35" s="22" t="e">
        <f t="shared" si="7"/>
        <v>#N/A</v>
      </c>
      <c r="N35" t="e">
        <f t="shared" si="0"/>
        <v>#N/A</v>
      </c>
      <c r="O35" t="e">
        <f t="shared" si="1"/>
        <v>#N/A</v>
      </c>
      <c r="P35" t="e">
        <f t="shared" si="9"/>
        <v>#N/A</v>
      </c>
    </row>
    <row r="36" spans="1:16" x14ac:dyDescent="0.3">
      <c r="A36">
        <v>32</v>
      </c>
      <c r="B36">
        <f t="shared" si="8"/>
        <v>106</v>
      </c>
      <c r="C36" s="20" t="e">
        <f>MIN(VLOOKUP(B36,Curves!$A$2:$D$102,IF(Model_Point!$C$2="M",2,3),FALSE)*IF(A36&gt;16,1,VLOOKUP(A36-1,Parameters!$A$70:$E$85,IF(Mortality_Table="EXT",2,IF(Mortality_Table="FAM",3,IF(Mortality_Table="IND",4,IF(Mortality_Table="PAR",5)))),FALSE)),1)</f>
        <v>#N/A</v>
      </c>
      <c r="D36" s="20" t="e">
        <f t="shared" si="2"/>
        <v>#N/A</v>
      </c>
      <c r="E36" s="21">
        <f>VLOOKUP(A36,Lapses!$A$2:$B$120,2,FALSE)</f>
        <v>6.25E-2</v>
      </c>
      <c r="F36">
        <v>0</v>
      </c>
      <c r="G36">
        <f>IF(OR(Prem_Term*1=A36,AND(A36&gt;Prem_Waiver_Period,B36&gt;=Premium_Waiver_Age,Model_Point!$N$2="Yes")),1,0)</f>
        <v>0</v>
      </c>
      <c r="H36" s="22" t="e">
        <f t="shared" si="3"/>
        <v>#N/A</v>
      </c>
      <c r="I36" s="22" t="e">
        <f t="shared" si="4"/>
        <v>#N/A</v>
      </c>
      <c r="J36" s="22" t="e">
        <f t="shared" si="5"/>
        <v>#N/A</v>
      </c>
      <c r="K36" s="22" t="e">
        <f t="shared" si="6"/>
        <v>#N/A</v>
      </c>
      <c r="L36" s="22">
        <v>0</v>
      </c>
      <c r="M36" s="22" t="e">
        <f t="shared" si="7"/>
        <v>#N/A</v>
      </c>
      <c r="N36" t="e">
        <f t="shared" si="0"/>
        <v>#N/A</v>
      </c>
      <c r="O36" t="e">
        <f t="shared" si="1"/>
        <v>#N/A</v>
      </c>
      <c r="P36" t="e">
        <f t="shared" si="9"/>
        <v>#N/A</v>
      </c>
    </row>
    <row r="37" spans="1:16" x14ac:dyDescent="0.3">
      <c r="A37">
        <v>33</v>
      </c>
      <c r="B37">
        <f t="shared" si="8"/>
        <v>107</v>
      </c>
      <c r="C37" s="20" t="e">
        <f>MIN(VLOOKUP(B37,Curves!$A$2:$D$102,IF(Model_Point!$C$2="M",2,3),FALSE)*IF(A37&gt;16,1,VLOOKUP(A37-1,Parameters!$A$70:$E$85,IF(Mortality_Table="EXT",2,IF(Mortality_Table="FAM",3,IF(Mortality_Table="IND",4,IF(Mortality_Table="PAR",5)))),FALSE)),1)</f>
        <v>#N/A</v>
      </c>
      <c r="D37" s="20" t="e">
        <f t="shared" si="2"/>
        <v>#N/A</v>
      </c>
      <c r="E37" s="21">
        <f>VLOOKUP(A37,Lapses!$A$2:$B$120,2,FALSE)</f>
        <v>6.25E-2</v>
      </c>
      <c r="F37">
        <v>0</v>
      </c>
      <c r="G37">
        <f>IF(OR(Prem_Term*1=A37,AND(A37&gt;Prem_Waiver_Period,B37&gt;=Premium_Waiver_Age,Model_Point!$N$2="Yes")),1,0)</f>
        <v>0</v>
      </c>
      <c r="H37" s="22" t="e">
        <f t="shared" si="3"/>
        <v>#N/A</v>
      </c>
      <c r="I37" s="22" t="e">
        <f t="shared" si="4"/>
        <v>#N/A</v>
      </c>
      <c r="J37" s="22" t="e">
        <f t="shared" si="5"/>
        <v>#N/A</v>
      </c>
      <c r="K37" s="22" t="e">
        <f t="shared" si="6"/>
        <v>#N/A</v>
      </c>
      <c r="L37" s="22">
        <v>0</v>
      </c>
      <c r="M37" s="22" t="e">
        <f t="shared" si="7"/>
        <v>#N/A</v>
      </c>
      <c r="N37" t="e">
        <f t="shared" ref="N37:N68" si="10">(H37-M37)*E37</f>
        <v>#N/A</v>
      </c>
      <c r="O37" t="e">
        <f t="shared" ref="O37:O68" si="11">I37*C37</f>
        <v>#N/A</v>
      </c>
      <c r="P37" t="e">
        <f t="shared" si="9"/>
        <v>#N/A</v>
      </c>
    </row>
    <row r="38" spans="1:16" x14ac:dyDescent="0.3">
      <c r="A38">
        <v>34</v>
      </c>
      <c r="B38">
        <f t="shared" si="8"/>
        <v>108</v>
      </c>
      <c r="C38" s="20" t="e">
        <f>MIN(VLOOKUP(B38,Curves!$A$2:$D$102,IF(Model_Point!$C$2="M",2,3),FALSE)*IF(A38&gt;16,1,VLOOKUP(A38-1,Parameters!$A$70:$E$85,IF(Mortality_Table="EXT",2,IF(Mortality_Table="FAM",3,IF(Mortality_Table="IND",4,IF(Mortality_Table="PAR",5)))),FALSE)),1)</f>
        <v>#N/A</v>
      </c>
      <c r="D38" s="20" t="e">
        <f t="shared" si="2"/>
        <v>#N/A</v>
      </c>
      <c r="E38" s="21">
        <f>VLOOKUP(A38,Lapses!$A$2:$B$120,2,FALSE)</f>
        <v>6.25E-2</v>
      </c>
      <c r="F38">
        <v>0</v>
      </c>
      <c r="G38">
        <f>IF(OR(Prem_Term*1=A38,AND(A38&gt;Prem_Waiver_Period,B38&gt;=Premium_Waiver_Age,Model_Point!$N$2="Yes")),1,0)</f>
        <v>0</v>
      </c>
      <c r="H38" s="22" t="e">
        <f t="shared" ref="H38:H69" si="12">H37-N37-M37-P37</f>
        <v>#N/A</v>
      </c>
      <c r="I38" s="22" t="e">
        <f t="shared" ref="I38:I69" si="13">IF(AND(Mortality_Table="FAM",Accidental_Death_Identifier="No"),0,(I37+P37-O37))</f>
        <v>#N/A</v>
      </c>
      <c r="J38" s="22" t="e">
        <f t="shared" ref="J38:J69" si="14">J37+M37+O37</f>
        <v>#N/A</v>
      </c>
      <c r="K38" s="22" t="e">
        <f t="shared" ref="K38:K69" si="15">K37+N37</f>
        <v>#N/A</v>
      </c>
      <c r="L38" s="22">
        <v>0</v>
      </c>
      <c r="M38" s="22" t="e">
        <f t="shared" ref="M38:M69" si="16">H38*D38</f>
        <v>#N/A</v>
      </c>
      <c r="N38" t="e">
        <f t="shared" si="10"/>
        <v>#N/A</v>
      </c>
      <c r="O38" t="e">
        <f t="shared" si="11"/>
        <v>#N/A</v>
      </c>
      <c r="P38" t="e">
        <f t="shared" si="9"/>
        <v>#N/A</v>
      </c>
    </row>
    <row r="39" spans="1:16" x14ac:dyDescent="0.3">
      <c r="A39">
        <v>35</v>
      </c>
      <c r="B39">
        <f t="shared" si="8"/>
        <v>109</v>
      </c>
      <c r="C39" s="20" t="e">
        <f>MIN(VLOOKUP(B39,Curves!$A$2:$D$102,IF(Model_Point!$C$2="M",2,3),FALSE)*IF(A39&gt;16,1,VLOOKUP(A39-1,Parameters!$A$70:$E$85,IF(Mortality_Table="EXT",2,IF(Mortality_Table="FAM",3,IF(Mortality_Table="IND",4,IF(Mortality_Table="PAR",5)))),FALSE)),1)</f>
        <v>#N/A</v>
      </c>
      <c r="D39" s="20" t="e">
        <f t="shared" si="2"/>
        <v>#N/A</v>
      </c>
      <c r="E39" s="21">
        <f>VLOOKUP(A39,Lapses!$A$2:$B$120,2,FALSE)</f>
        <v>6.25E-2</v>
      </c>
      <c r="F39">
        <v>0</v>
      </c>
      <c r="G39">
        <f>IF(OR(Prem_Term*1=A39,AND(A39&gt;Prem_Waiver_Period,B39&gt;=Premium_Waiver_Age,Model_Point!$N$2="Yes")),1,0)</f>
        <v>0</v>
      </c>
      <c r="H39" s="22" t="e">
        <f t="shared" si="12"/>
        <v>#N/A</v>
      </c>
      <c r="I39" s="22" t="e">
        <f t="shared" si="13"/>
        <v>#N/A</v>
      </c>
      <c r="J39" s="22" t="e">
        <f t="shared" si="14"/>
        <v>#N/A</v>
      </c>
      <c r="K39" s="22" t="e">
        <f t="shared" si="15"/>
        <v>#N/A</v>
      </c>
      <c r="L39" s="22">
        <v>0</v>
      </c>
      <c r="M39" s="22" t="e">
        <f t="shared" si="16"/>
        <v>#N/A</v>
      </c>
      <c r="N39" t="e">
        <f t="shared" si="10"/>
        <v>#N/A</v>
      </c>
      <c r="O39" t="e">
        <f t="shared" si="11"/>
        <v>#N/A</v>
      </c>
      <c r="P39" t="e">
        <f t="shared" si="9"/>
        <v>#N/A</v>
      </c>
    </row>
    <row r="40" spans="1:16" x14ac:dyDescent="0.3">
      <c r="A40">
        <v>36</v>
      </c>
      <c r="B40">
        <f t="shared" si="8"/>
        <v>110</v>
      </c>
      <c r="C40" s="20" t="e">
        <f>MIN(VLOOKUP(B40,Curves!$A$2:$D$102,IF(Model_Point!$C$2="M",2,3),FALSE)*IF(A40&gt;16,1,VLOOKUP(A40-1,Parameters!$A$70:$E$85,IF(Mortality_Table="EXT",2,IF(Mortality_Table="FAM",3,IF(Mortality_Table="IND",4,IF(Mortality_Table="PAR",5)))),FALSE)),1)</f>
        <v>#N/A</v>
      </c>
      <c r="D40" s="20" t="e">
        <f t="shared" si="2"/>
        <v>#N/A</v>
      </c>
      <c r="E40" s="21">
        <f>VLOOKUP(A40,Lapses!$A$2:$B$120,2,FALSE)</f>
        <v>6.25E-2</v>
      </c>
      <c r="F40">
        <v>0</v>
      </c>
      <c r="G40">
        <f>IF(OR(Prem_Term*1=A40,AND(A40&gt;Prem_Waiver_Period,B40&gt;=Premium_Waiver_Age,Model_Point!$N$2="Yes")),1,0)</f>
        <v>0</v>
      </c>
      <c r="H40" s="22" t="e">
        <f t="shared" si="12"/>
        <v>#N/A</v>
      </c>
      <c r="I40" s="22" t="e">
        <f t="shared" si="13"/>
        <v>#N/A</v>
      </c>
      <c r="J40" s="22" t="e">
        <f t="shared" si="14"/>
        <v>#N/A</v>
      </c>
      <c r="K40" s="22" t="e">
        <f t="shared" si="15"/>
        <v>#N/A</v>
      </c>
      <c r="L40" s="22">
        <v>0</v>
      </c>
      <c r="M40" s="22" t="e">
        <f t="shared" si="16"/>
        <v>#N/A</v>
      </c>
      <c r="N40" t="e">
        <f t="shared" si="10"/>
        <v>#N/A</v>
      </c>
      <c r="O40" t="e">
        <f t="shared" si="11"/>
        <v>#N/A</v>
      </c>
      <c r="P40" t="e">
        <f t="shared" si="9"/>
        <v>#N/A</v>
      </c>
    </row>
    <row r="41" spans="1:16" x14ac:dyDescent="0.3">
      <c r="A41">
        <v>37</v>
      </c>
      <c r="B41">
        <f t="shared" si="8"/>
        <v>111</v>
      </c>
      <c r="C41" s="20" t="e">
        <f>MIN(VLOOKUP(B41,Curves!$A$2:$D$102,IF(Model_Point!$C$2="M",2,3),FALSE)*IF(A41&gt;16,1,VLOOKUP(A41-1,Parameters!$A$70:$E$85,IF(Mortality_Table="EXT",2,IF(Mortality_Table="FAM",3,IF(Mortality_Table="IND",4,IF(Mortality_Table="PAR",5)))),FALSE)),1)</f>
        <v>#N/A</v>
      </c>
      <c r="D41" s="20" t="e">
        <f t="shared" si="2"/>
        <v>#N/A</v>
      </c>
      <c r="E41" s="21">
        <f>VLOOKUP(A41,Lapses!$A$2:$B$120,2,FALSE)</f>
        <v>6.25E-2</v>
      </c>
      <c r="F41">
        <v>0</v>
      </c>
      <c r="G41">
        <f>IF(OR(Prem_Term*1=A41,AND(A41&gt;Prem_Waiver_Period,B41&gt;=Premium_Waiver_Age,Model_Point!$N$2="Yes")),1,0)</f>
        <v>0</v>
      </c>
      <c r="H41" s="22" t="e">
        <f t="shared" si="12"/>
        <v>#N/A</v>
      </c>
      <c r="I41" s="22" t="e">
        <f t="shared" si="13"/>
        <v>#N/A</v>
      </c>
      <c r="J41" s="22" t="e">
        <f t="shared" si="14"/>
        <v>#N/A</v>
      </c>
      <c r="K41" s="22" t="e">
        <f t="shared" si="15"/>
        <v>#N/A</v>
      </c>
      <c r="L41" s="22">
        <v>0</v>
      </c>
      <c r="M41" s="22" t="e">
        <f t="shared" si="16"/>
        <v>#N/A</v>
      </c>
      <c r="N41" t="e">
        <f t="shared" si="10"/>
        <v>#N/A</v>
      </c>
      <c r="O41" t="e">
        <f t="shared" si="11"/>
        <v>#N/A</v>
      </c>
      <c r="P41" t="e">
        <f t="shared" si="9"/>
        <v>#N/A</v>
      </c>
    </row>
    <row r="42" spans="1:16" x14ac:dyDescent="0.3">
      <c r="A42">
        <v>38</v>
      </c>
      <c r="B42">
        <f t="shared" si="8"/>
        <v>112</v>
      </c>
      <c r="C42" s="20" t="e">
        <f>MIN(VLOOKUP(B42,Curves!$A$2:$D$102,IF(Model_Point!$C$2="M",2,3),FALSE)*IF(A42&gt;16,1,VLOOKUP(A42-1,Parameters!$A$70:$E$85,IF(Mortality_Table="EXT",2,IF(Mortality_Table="FAM",3,IF(Mortality_Table="IND",4,IF(Mortality_Table="PAR",5)))),FALSE)),1)</f>
        <v>#N/A</v>
      </c>
      <c r="D42" s="20" t="e">
        <f t="shared" si="2"/>
        <v>#N/A</v>
      </c>
      <c r="E42" s="21">
        <f>VLOOKUP(A42,Lapses!$A$2:$B$120,2,FALSE)</f>
        <v>6.25E-2</v>
      </c>
      <c r="F42">
        <v>0</v>
      </c>
      <c r="G42">
        <f>IF(OR(Prem_Term*1=A42,AND(A42&gt;Prem_Waiver_Period,B42&gt;=Premium_Waiver_Age,Model_Point!$N$2="Yes")),1,0)</f>
        <v>0</v>
      </c>
      <c r="H42" s="22" t="e">
        <f t="shared" si="12"/>
        <v>#N/A</v>
      </c>
      <c r="I42" s="22" t="e">
        <f t="shared" si="13"/>
        <v>#N/A</v>
      </c>
      <c r="J42" s="22" t="e">
        <f t="shared" si="14"/>
        <v>#N/A</v>
      </c>
      <c r="K42" s="22" t="e">
        <f t="shared" si="15"/>
        <v>#N/A</v>
      </c>
      <c r="L42" s="22">
        <v>0</v>
      </c>
      <c r="M42" s="22" t="e">
        <f t="shared" si="16"/>
        <v>#N/A</v>
      </c>
      <c r="N42" t="e">
        <f t="shared" si="10"/>
        <v>#N/A</v>
      </c>
      <c r="O42" t="e">
        <f t="shared" si="11"/>
        <v>#N/A</v>
      </c>
      <c r="P42" t="e">
        <f t="shared" si="9"/>
        <v>#N/A</v>
      </c>
    </row>
    <row r="43" spans="1:16" x14ac:dyDescent="0.3">
      <c r="A43">
        <v>39</v>
      </c>
      <c r="B43">
        <f t="shared" si="8"/>
        <v>113</v>
      </c>
      <c r="C43" s="20" t="e">
        <f>MIN(VLOOKUP(B43,Curves!$A$2:$D$102,IF(Model_Point!$C$2="M",2,3),FALSE)*IF(A43&gt;16,1,VLOOKUP(A43-1,Parameters!$A$70:$E$85,IF(Mortality_Table="EXT",2,IF(Mortality_Table="FAM",3,IF(Mortality_Table="IND",4,IF(Mortality_Table="PAR",5)))),FALSE)),1)</f>
        <v>#N/A</v>
      </c>
      <c r="D43" s="20" t="e">
        <f t="shared" si="2"/>
        <v>#N/A</v>
      </c>
      <c r="E43" s="21">
        <f>VLOOKUP(A43,Lapses!$A$2:$B$120,2,FALSE)</f>
        <v>6.25E-2</v>
      </c>
      <c r="F43">
        <v>0</v>
      </c>
      <c r="G43">
        <f>IF(OR(Prem_Term*1=A43,AND(A43&gt;Prem_Waiver_Period,B43&gt;=Premium_Waiver_Age,Model_Point!$N$2="Yes")),1,0)</f>
        <v>0</v>
      </c>
      <c r="H43" s="22" t="e">
        <f t="shared" si="12"/>
        <v>#N/A</v>
      </c>
      <c r="I43" s="22" t="e">
        <f t="shared" si="13"/>
        <v>#N/A</v>
      </c>
      <c r="J43" s="22" t="e">
        <f t="shared" si="14"/>
        <v>#N/A</v>
      </c>
      <c r="K43" s="22" t="e">
        <f t="shared" si="15"/>
        <v>#N/A</v>
      </c>
      <c r="L43" s="22">
        <v>0</v>
      </c>
      <c r="M43" s="22" t="e">
        <f t="shared" si="16"/>
        <v>#N/A</v>
      </c>
      <c r="N43" t="e">
        <f t="shared" si="10"/>
        <v>#N/A</v>
      </c>
      <c r="O43" t="e">
        <f t="shared" si="11"/>
        <v>#N/A</v>
      </c>
      <c r="P43" t="e">
        <f t="shared" si="9"/>
        <v>#N/A</v>
      </c>
    </row>
    <row r="44" spans="1:16" x14ac:dyDescent="0.3">
      <c r="A44">
        <v>40</v>
      </c>
      <c r="B44">
        <f t="shared" si="8"/>
        <v>114</v>
      </c>
      <c r="C44" s="20" t="e">
        <f>MIN(VLOOKUP(B44,Curves!$A$2:$D$102,IF(Model_Point!$C$2="M",2,3),FALSE)*IF(A44&gt;16,1,VLOOKUP(A44-1,Parameters!$A$70:$E$85,IF(Mortality_Table="EXT",2,IF(Mortality_Table="FAM",3,IF(Mortality_Table="IND",4,IF(Mortality_Table="PAR",5)))),FALSE)),1)</f>
        <v>#N/A</v>
      </c>
      <c r="D44" s="20" t="e">
        <f t="shared" si="2"/>
        <v>#N/A</v>
      </c>
      <c r="E44" s="21">
        <f>VLOOKUP(A44,Lapses!$A$2:$B$120,2,FALSE)</f>
        <v>6.25E-2</v>
      </c>
      <c r="F44">
        <v>0</v>
      </c>
      <c r="G44">
        <f>IF(OR(Prem_Term*1=A44,AND(A44&gt;Prem_Waiver_Period,B44&gt;=Premium_Waiver_Age,Model_Point!$N$2="Yes")),1,0)</f>
        <v>0</v>
      </c>
      <c r="H44" s="22" t="e">
        <f t="shared" si="12"/>
        <v>#N/A</v>
      </c>
      <c r="I44" s="22" t="e">
        <f t="shared" si="13"/>
        <v>#N/A</v>
      </c>
      <c r="J44" s="22" t="e">
        <f t="shared" si="14"/>
        <v>#N/A</v>
      </c>
      <c r="K44" s="22" t="e">
        <f t="shared" si="15"/>
        <v>#N/A</v>
      </c>
      <c r="L44" s="22">
        <v>0</v>
      </c>
      <c r="M44" s="22" t="e">
        <f t="shared" si="16"/>
        <v>#N/A</v>
      </c>
      <c r="N44" t="e">
        <f t="shared" si="10"/>
        <v>#N/A</v>
      </c>
      <c r="O44" t="e">
        <f t="shared" si="11"/>
        <v>#N/A</v>
      </c>
      <c r="P44" t="e">
        <f t="shared" si="9"/>
        <v>#N/A</v>
      </c>
    </row>
    <row r="45" spans="1:16" x14ac:dyDescent="0.3">
      <c r="A45">
        <v>41</v>
      </c>
      <c r="B45">
        <f t="shared" si="8"/>
        <v>115</v>
      </c>
      <c r="C45" s="20" t="e">
        <f>MIN(VLOOKUP(B45,Curves!$A$2:$D$102,IF(Model_Point!$C$2="M",2,3),FALSE)*IF(A45&gt;16,1,VLOOKUP(A45-1,Parameters!$A$70:$E$85,IF(Mortality_Table="EXT",2,IF(Mortality_Table="FAM",3,IF(Mortality_Table="IND",4,IF(Mortality_Table="PAR",5)))),FALSE)),1)</f>
        <v>#N/A</v>
      </c>
      <c r="D45" s="20" t="e">
        <f t="shared" si="2"/>
        <v>#N/A</v>
      </c>
      <c r="E45" s="21">
        <f>VLOOKUP(A45,Lapses!$A$2:$B$120,2,FALSE)</f>
        <v>6.25E-2</v>
      </c>
      <c r="F45">
        <v>0</v>
      </c>
      <c r="G45">
        <f>IF(OR(Prem_Term*1=A45,AND(A45&gt;Prem_Waiver_Period,B45&gt;=Premium_Waiver_Age,Model_Point!$N$2="Yes")),1,0)</f>
        <v>0</v>
      </c>
      <c r="H45" s="22" t="e">
        <f t="shared" si="12"/>
        <v>#N/A</v>
      </c>
      <c r="I45" s="22" t="e">
        <f t="shared" si="13"/>
        <v>#N/A</v>
      </c>
      <c r="J45" s="22" t="e">
        <f t="shared" si="14"/>
        <v>#N/A</v>
      </c>
      <c r="K45" s="22" t="e">
        <f t="shared" si="15"/>
        <v>#N/A</v>
      </c>
      <c r="L45" s="22">
        <v>0</v>
      </c>
      <c r="M45" s="22" t="e">
        <f t="shared" si="16"/>
        <v>#N/A</v>
      </c>
      <c r="N45" t="e">
        <f t="shared" si="10"/>
        <v>#N/A</v>
      </c>
      <c r="O45" t="e">
        <f t="shared" si="11"/>
        <v>#N/A</v>
      </c>
      <c r="P45" t="e">
        <f t="shared" si="9"/>
        <v>#N/A</v>
      </c>
    </row>
    <row r="46" spans="1:16" x14ac:dyDescent="0.3">
      <c r="A46">
        <v>42</v>
      </c>
      <c r="B46">
        <f t="shared" si="8"/>
        <v>116</v>
      </c>
      <c r="C46" s="20" t="e">
        <f>MIN(VLOOKUP(B46,Curves!$A$2:$D$102,IF(Model_Point!$C$2="M",2,3),FALSE)*IF(A46&gt;16,1,VLOOKUP(A46-1,Parameters!$A$70:$E$85,IF(Mortality_Table="EXT",2,IF(Mortality_Table="FAM",3,IF(Mortality_Table="IND",4,IF(Mortality_Table="PAR",5)))),FALSE)),1)</f>
        <v>#N/A</v>
      </c>
      <c r="D46" s="20" t="e">
        <f t="shared" si="2"/>
        <v>#N/A</v>
      </c>
      <c r="E46" s="21">
        <f>VLOOKUP(A46,Lapses!$A$2:$B$120,2,FALSE)</f>
        <v>6.25E-2</v>
      </c>
      <c r="F46">
        <v>0</v>
      </c>
      <c r="G46">
        <f>IF(OR(Prem_Term*1=A46,AND(A46&gt;Prem_Waiver_Period,B46&gt;=Premium_Waiver_Age,Model_Point!$N$2="Yes")),1,0)</f>
        <v>0</v>
      </c>
      <c r="H46" s="22" t="e">
        <f t="shared" si="12"/>
        <v>#N/A</v>
      </c>
      <c r="I46" s="22" t="e">
        <f t="shared" si="13"/>
        <v>#N/A</v>
      </c>
      <c r="J46" s="22" t="e">
        <f t="shared" si="14"/>
        <v>#N/A</v>
      </c>
      <c r="K46" s="22" t="e">
        <f t="shared" si="15"/>
        <v>#N/A</v>
      </c>
      <c r="L46" s="22">
        <v>0</v>
      </c>
      <c r="M46" s="22" t="e">
        <f t="shared" si="16"/>
        <v>#N/A</v>
      </c>
      <c r="N46" t="e">
        <f t="shared" si="10"/>
        <v>#N/A</v>
      </c>
      <c r="O46" t="e">
        <f t="shared" si="11"/>
        <v>#N/A</v>
      </c>
      <c r="P46" t="e">
        <f t="shared" si="9"/>
        <v>#N/A</v>
      </c>
    </row>
    <row r="47" spans="1:16" x14ac:dyDescent="0.3">
      <c r="A47">
        <v>43</v>
      </c>
      <c r="B47">
        <f t="shared" si="8"/>
        <v>117</v>
      </c>
      <c r="C47" s="20" t="e">
        <f>MIN(VLOOKUP(B47,Curves!$A$2:$D$102,IF(Model_Point!$C$2="M",2,3),FALSE)*IF(A47&gt;16,1,VLOOKUP(A47-1,Parameters!$A$70:$E$85,IF(Mortality_Table="EXT",2,IF(Mortality_Table="FAM",3,IF(Mortality_Table="IND",4,IF(Mortality_Table="PAR",5)))),FALSE)),1)</f>
        <v>#N/A</v>
      </c>
      <c r="D47" s="20" t="e">
        <f t="shared" si="2"/>
        <v>#N/A</v>
      </c>
      <c r="E47" s="21">
        <f>VLOOKUP(A47,Lapses!$A$2:$B$120,2,FALSE)</f>
        <v>6.25E-2</v>
      </c>
      <c r="F47">
        <v>0</v>
      </c>
      <c r="G47">
        <f>IF(OR(Prem_Term*1=A47,AND(A47&gt;Prem_Waiver_Period,B47&gt;=Premium_Waiver_Age,Model_Point!$N$2="Yes")),1,0)</f>
        <v>0</v>
      </c>
      <c r="H47" s="22" t="e">
        <f t="shared" si="12"/>
        <v>#N/A</v>
      </c>
      <c r="I47" s="22" t="e">
        <f t="shared" si="13"/>
        <v>#N/A</v>
      </c>
      <c r="J47" s="22" t="e">
        <f t="shared" si="14"/>
        <v>#N/A</v>
      </c>
      <c r="K47" s="22" t="e">
        <f t="shared" si="15"/>
        <v>#N/A</v>
      </c>
      <c r="L47" s="22">
        <v>0</v>
      </c>
      <c r="M47" s="22" t="e">
        <f t="shared" si="16"/>
        <v>#N/A</v>
      </c>
      <c r="N47" t="e">
        <f t="shared" si="10"/>
        <v>#N/A</v>
      </c>
      <c r="O47" t="e">
        <f t="shared" si="11"/>
        <v>#N/A</v>
      </c>
      <c r="P47" t="e">
        <f t="shared" si="9"/>
        <v>#N/A</v>
      </c>
    </row>
    <row r="48" spans="1:16" x14ac:dyDescent="0.3">
      <c r="A48">
        <v>44</v>
      </c>
      <c r="B48">
        <f t="shared" si="8"/>
        <v>118</v>
      </c>
      <c r="C48" s="20" t="e">
        <f>MIN(VLOOKUP(B48,Curves!$A$2:$D$102,IF(Model_Point!$C$2="M",2,3),FALSE)*IF(A48&gt;16,1,VLOOKUP(A48-1,Parameters!$A$70:$E$85,IF(Mortality_Table="EXT",2,IF(Mortality_Table="FAM",3,IF(Mortality_Table="IND",4,IF(Mortality_Table="PAR",5)))),FALSE)),1)</f>
        <v>#N/A</v>
      </c>
      <c r="D48" s="20" t="e">
        <f t="shared" si="2"/>
        <v>#N/A</v>
      </c>
      <c r="E48" s="21">
        <f>VLOOKUP(A48,Lapses!$A$2:$B$120,2,FALSE)</f>
        <v>6.25E-2</v>
      </c>
      <c r="F48">
        <v>0</v>
      </c>
      <c r="G48">
        <f>IF(OR(Prem_Term*1=A48,AND(A48&gt;Prem_Waiver_Period,B48&gt;=Premium_Waiver_Age,Model_Point!$N$2="Yes")),1,0)</f>
        <v>0</v>
      </c>
      <c r="H48" s="22" t="e">
        <f t="shared" si="12"/>
        <v>#N/A</v>
      </c>
      <c r="I48" s="22" t="e">
        <f t="shared" si="13"/>
        <v>#N/A</v>
      </c>
      <c r="J48" s="22" t="e">
        <f t="shared" si="14"/>
        <v>#N/A</v>
      </c>
      <c r="K48" s="22" t="e">
        <f t="shared" si="15"/>
        <v>#N/A</v>
      </c>
      <c r="L48" s="22">
        <v>0</v>
      </c>
      <c r="M48" s="22" t="e">
        <f t="shared" si="16"/>
        <v>#N/A</v>
      </c>
      <c r="N48" t="e">
        <f t="shared" si="10"/>
        <v>#N/A</v>
      </c>
      <c r="O48" t="e">
        <f t="shared" si="11"/>
        <v>#N/A</v>
      </c>
      <c r="P48" t="e">
        <f t="shared" si="9"/>
        <v>#N/A</v>
      </c>
    </row>
    <row r="49" spans="1:16" x14ac:dyDescent="0.3">
      <c r="A49">
        <v>45</v>
      </c>
      <c r="B49">
        <f t="shared" si="8"/>
        <v>119</v>
      </c>
      <c r="C49" s="20" t="e">
        <f>MIN(VLOOKUP(B49,Curves!$A$2:$D$102,IF(Model_Point!$C$2="M",2,3),FALSE)*IF(A49&gt;16,1,VLOOKUP(A49-1,Parameters!$A$70:$E$85,IF(Mortality_Table="EXT",2,IF(Mortality_Table="FAM",3,IF(Mortality_Table="IND",4,IF(Mortality_Table="PAR",5)))),FALSE)),1)</f>
        <v>#N/A</v>
      </c>
      <c r="D49" s="20" t="e">
        <f t="shared" si="2"/>
        <v>#N/A</v>
      </c>
      <c r="E49" s="21">
        <f>VLOOKUP(A49,Lapses!$A$2:$B$120,2,FALSE)</f>
        <v>6.25E-2</v>
      </c>
      <c r="F49">
        <v>0</v>
      </c>
      <c r="G49">
        <f>IF(OR(Prem_Term*1=A49,AND(A49&gt;Prem_Waiver_Period,B49&gt;=Premium_Waiver_Age,Model_Point!$N$2="Yes")),1,0)</f>
        <v>0</v>
      </c>
      <c r="H49" s="22" t="e">
        <f t="shared" si="12"/>
        <v>#N/A</v>
      </c>
      <c r="I49" s="22" t="e">
        <f t="shared" si="13"/>
        <v>#N/A</v>
      </c>
      <c r="J49" s="22" t="e">
        <f t="shared" si="14"/>
        <v>#N/A</v>
      </c>
      <c r="K49" s="22" t="e">
        <f t="shared" si="15"/>
        <v>#N/A</v>
      </c>
      <c r="L49" s="22">
        <v>0</v>
      </c>
      <c r="M49" s="22" t="e">
        <f t="shared" si="16"/>
        <v>#N/A</v>
      </c>
      <c r="N49" t="e">
        <f t="shared" si="10"/>
        <v>#N/A</v>
      </c>
      <c r="O49" t="e">
        <f t="shared" si="11"/>
        <v>#N/A</v>
      </c>
      <c r="P49" t="e">
        <f t="shared" si="9"/>
        <v>#N/A</v>
      </c>
    </row>
    <row r="50" spans="1:16" x14ac:dyDescent="0.3">
      <c r="A50">
        <v>46</v>
      </c>
      <c r="B50">
        <f t="shared" si="8"/>
        <v>120</v>
      </c>
      <c r="C50" s="20" t="e">
        <f>MIN(VLOOKUP(B50,Curves!$A$2:$D$102,IF(Model_Point!$C$2="M",2,3),FALSE)*IF(A50&gt;16,1,VLOOKUP(A50-1,Parameters!$A$70:$E$85,IF(Mortality_Table="EXT",2,IF(Mortality_Table="FAM",3,IF(Mortality_Table="IND",4,IF(Mortality_Table="PAR",5)))),FALSE)),1)</f>
        <v>#N/A</v>
      </c>
      <c r="D50" s="20" t="e">
        <f t="shared" si="2"/>
        <v>#N/A</v>
      </c>
      <c r="E50" s="21">
        <f>VLOOKUP(A50,Lapses!$A$2:$B$120,2,FALSE)</f>
        <v>6.25E-2</v>
      </c>
      <c r="F50">
        <v>0</v>
      </c>
      <c r="G50">
        <f>IF(OR(Prem_Term*1=A50,AND(A50&gt;Prem_Waiver_Period,B50&gt;=Premium_Waiver_Age,Model_Point!$N$2="Yes")),1,0)</f>
        <v>0</v>
      </c>
      <c r="H50" s="22" t="e">
        <f t="shared" si="12"/>
        <v>#N/A</v>
      </c>
      <c r="I50" s="22" t="e">
        <f t="shared" si="13"/>
        <v>#N/A</v>
      </c>
      <c r="J50" s="22" t="e">
        <f t="shared" si="14"/>
        <v>#N/A</v>
      </c>
      <c r="K50" s="22" t="e">
        <f t="shared" si="15"/>
        <v>#N/A</v>
      </c>
      <c r="L50" s="22">
        <v>0</v>
      </c>
      <c r="M50" s="22" t="e">
        <f t="shared" si="16"/>
        <v>#N/A</v>
      </c>
      <c r="N50" t="e">
        <f t="shared" si="10"/>
        <v>#N/A</v>
      </c>
      <c r="O50" t="e">
        <f t="shared" si="11"/>
        <v>#N/A</v>
      </c>
      <c r="P50" t="e">
        <f t="shared" si="9"/>
        <v>#N/A</v>
      </c>
    </row>
    <row r="51" spans="1:16" x14ac:dyDescent="0.3">
      <c r="A51">
        <v>47</v>
      </c>
      <c r="B51">
        <f t="shared" si="8"/>
        <v>121</v>
      </c>
      <c r="C51" s="20" t="e">
        <f>MIN(VLOOKUP(B51,Curves!$A$2:$D$102,IF(Model_Point!$C$2="M",2,3),FALSE)*IF(A51&gt;16,1,VLOOKUP(A51-1,Parameters!$A$70:$E$85,IF(Mortality_Table="EXT",2,IF(Mortality_Table="FAM",3,IF(Mortality_Table="IND",4,IF(Mortality_Table="PAR",5)))),FALSE)),1)</f>
        <v>#N/A</v>
      </c>
      <c r="D51" s="20" t="e">
        <f t="shared" si="2"/>
        <v>#N/A</v>
      </c>
      <c r="E51" s="21">
        <f>VLOOKUP(A51,Lapses!$A$2:$B$120,2,FALSE)</f>
        <v>6.25E-2</v>
      </c>
      <c r="F51">
        <v>0</v>
      </c>
      <c r="G51">
        <f>IF(OR(Prem_Term*1=A51,AND(A51&gt;Prem_Waiver_Period,B51&gt;=Premium_Waiver_Age,Model_Point!$N$2="Yes")),1,0)</f>
        <v>0</v>
      </c>
      <c r="H51" s="22" t="e">
        <f t="shared" si="12"/>
        <v>#N/A</v>
      </c>
      <c r="I51" s="22" t="e">
        <f t="shared" si="13"/>
        <v>#N/A</v>
      </c>
      <c r="J51" s="22" t="e">
        <f t="shared" si="14"/>
        <v>#N/A</v>
      </c>
      <c r="K51" s="22" t="e">
        <f t="shared" si="15"/>
        <v>#N/A</v>
      </c>
      <c r="L51" s="22">
        <v>0</v>
      </c>
      <c r="M51" s="22" t="e">
        <f t="shared" si="16"/>
        <v>#N/A</v>
      </c>
      <c r="N51" t="e">
        <f t="shared" si="10"/>
        <v>#N/A</v>
      </c>
      <c r="O51" t="e">
        <f t="shared" si="11"/>
        <v>#N/A</v>
      </c>
      <c r="P51" t="e">
        <f t="shared" si="9"/>
        <v>#N/A</v>
      </c>
    </row>
    <row r="52" spans="1:16" x14ac:dyDescent="0.3">
      <c r="A52">
        <v>48</v>
      </c>
      <c r="B52">
        <f t="shared" si="8"/>
        <v>122</v>
      </c>
      <c r="C52" s="20" t="e">
        <f>MIN(VLOOKUP(B52,Curves!$A$2:$D$102,IF(Model_Point!$C$2="M",2,3),FALSE)*IF(A52&gt;16,1,VLOOKUP(A52-1,Parameters!$A$70:$E$85,IF(Mortality_Table="EXT",2,IF(Mortality_Table="FAM",3,IF(Mortality_Table="IND",4,IF(Mortality_Table="PAR",5)))),FALSE)),1)</f>
        <v>#N/A</v>
      </c>
      <c r="D52" s="20" t="e">
        <f t="shared" si="2"/>
        <v>#N/A</v>
      </c>
      <c r="E52" s="21">
        <f>VLOOKUP(A52,Lapses!$A$2:$B$120,2,FALSE)</f>
        <v>6.25E-2</v>
      </c>
      <c r="F52">
        <v>0</v>
      </c>
      <c r="G52">
        <f>IF(OR(Prem_Term*1=A52,AND(A52&gt;Prem_Waiver_Period,B52&gt;=Premium_Waiver_Age,Model_Point!$N$2="Yes")),1,0)</f>
        <v>0</v>
      </c>
      <c r="H52" s="22" t="e">
        <f t="shared" si="12"/>
        <v>#N/A</v>
      </c>
      <c r="I52" s="22" t="e">
        <f t="shared" si="13"/>
        <v>#N/A</v>
      </c>
      <c r="J52" s="22" t="e">
        <f t="shared" si="14"/>
        <v>#N/A</v>
      </c>
      <c r="K52" s="22" t="e">
        <f t="shared" si="15"/>
        <v>#N/A</v>
      </c>
      <c r="L52" s="22">
        <v>0</v>
      </c>
      <c r="M52" s="22" t="e">
        <f t="shared" si="16"/>
        <v>#N/A</v>
      </c>
      <c r="N52" t="e">
        <f t="shared" si="10"/>
        <v>#N/A</v>
      </c>
      <c r="O52" t="e">
        <f t="shared" si="11"/>
        <v>#N/A</v>
      </c>
      <c r="P52" t="e">
        <f t="shared" si="9"/>
        <v>#N/A</v>
      </c>
    </row>
    <row r="53" spans="1:16" x14ac:dyDescent="0.3">
      <c r="A53">
        <v>49</v>
      </c>
      <c r="B53">
        <f t="shared" si="8"/>
        <v>123</v>
      </c>
      <c r="C53" s="20" t="e">
        <f>MIN(VLOOKUP(B53,Curves!$A$2:$D$102,IF(Model_Point!$C$2="M",2,3),FALSE)*IF(A53&gt;16,1,VLOOKUP(A53-1,Parameters!$A$70:$E$85,IF(Mortality_Table="EXT",2,IF(Mortality_Table="FAM",3,IF(Mortality_Table="IND",4,IF(Mortality_Table="PAR",5)))),FALSE)),1)</f>
        <v>#N/A</v>
      </c>
      <c r="D53" s="20" t="e">
        <f t="shared" si="2"/>
        <v>#N/A</v>
      </c>
      <c r="E53" s="21">
        <f>VLOOKUP(A53,Lapses!$A$2:$B$120,2,FALSE)</f>
        <v>6.25E-2</v>
      </c>
      <c r="F53">
        <v>0</v>
      </c>
      <c r="G53">
        <f>IF(OR(Prem_Term*1=A53,AND(A53&gt;Prem_Waiver_Period,B53&gt;=Premium_Waiver_Age,Model_Point!$N$2="Yes")),1,0)</f>
        <v>0</v>
      </c>
      <c r="H53" s="22" t="e">
        <f t="shared" si="12"/>
        <v>#N/A</v>
      </c>
      <c r="I53" s="22" t="e">
        <f t="shared" si="13"/>
        <v>#N/A</v>
      </c>
      <c r="J53" s="22" t="e">
        <f t="shared" si="14"/>
        <v>#N/A</v>
      </c>
      <c r="K53" s="22" t="e">
        <f t="shared" si="15"/>
        <v>#N/A</v>
      </c>
      <c r="L53" s="22">
        <v>0</v>
      </c>
      <c r="M53" s="22" t="e">
        <f t="shared" si="16"/>
        <v>#N/A</v>
      </c>
      <c r="N53" t="e">
        <f t="shared" si="10"/>
        <v>#N/A</v>
      </c>
      <c r="O53" t="e">
        <f t="shared" si="11"/>
        <v>#N/A</v>
      </c>
      <c r="P53" t="e">
        <f t="shared" si="9"/>
        <v>#N/A</v>
      </c>
    </row>
    <row r="54" spans="1:16" x14ac:dyDescent="0.3">
      <c r="A54">
        <v>50</v>
      </c>
      <c r="B54">
        <f t="shared" si="8"/>
        <v>124</v>
      </c>
      <c r="C54" s="20" t="e">
        <f>MIN(VLOOKUP(B54,Curves!$A$2:$D$102,IF(Model_Point!$C$2="M",2,3),FALSE)*IF(A54&gt;16,1,VLOOKUP(A54-1,Parameters!$A$70:$E$85,IF(Mortality_Table="EXT",2,IF(Mortality_Table="FAM",3,IF(Mortality_Table="IND",4,IF(Mortality_Table="PAR",5)))),FALSE)),1)</f>
        <v>#N/A</v>
      </c>
      <c r="D54" s="20" t="e">
        <f t="shared" si="2"/>
        <v>#N/A</v>
      </c>
      <c r="E54" s="21">
        <f>VLOOKUP(A54,Lapses!$A$2:$B$120,2,FALSE)</f>
        <v>6.25E-2</v>
      </c>
      <c r="F54">
        <v>0</v>
      </c>
      <c r="G54">
        <f>IF(OR(Prem_Term*1=A54,AND(A54&gt;Prem_Waiver_Period,B54&gt;=Premium_Waiver_Age,Model_Point!$N$2="Yes")),1,0)</f>
        <v>0</v>
      </c>
      <c r="H54" s="22" t="e">
        <f t="shared" si="12"/>
        <v>#N/A</v>
      </c>
      <c r="I54" s="22" t="e">
        <f t="shared" si="13"/>
        <v>#N/A</v>
      </c>
      <c r="J54" s="22" t="e">
        <f t="shared" si="14"/>
        <v>#N/A</v>
      </c>
      <c r="K54" s="22" t="e">
        <f t="shared" si="15"/>
        <v>#N/A</v>
      </c>
      <c r="L54" s="22">
        <v>0</v>
      </c>
      <c r="M54" s="22" t="e">
        <f t="shared" si="16"/>
        <v>#N/A</v>
      </c>
      <c r="N54" t="e">
        <f t="shared" si="10"/>
        <v>#N/A</v>
      </c>
      <c r="O54" t="e">
        <f t="shared" si="11"/>
        <v>#N/A</v>
      </c>
      <c r="P54" t="e">
        <f t="shared" si="9"/>
        <v>#N/A</v>
      </c>
    </row>
    <row r="55" spans="1:16" x14ac:dyDescent="0.3">
      <c r="A55">
        <v>51</v>
      </c>
      <c r="B55">
        <f t="shared" si="8"/>
        <v>125</v>
      </c>
      <c r="C55" s="20" t="e">
        <f>MIN(VLOOKUP(B55,Curves!$A$2:$D$102,IF(Model_Point!$C$2="M",2,3),FALSE)*IF(A55&gt;16,1,VLOOKUP(A55-1,Parameters!$A$70:$E$85,IF(Mortality_Table="EXT",2,IF(Mortality_Table="FAM",3,IF(Mortality_Table="IND",4,IF(Mortality_Table="PAR",5)))),FALSE)),1)</f>
        <v>#N/A</v>
      </c>
      <c r="D55" s="20" t="e">
        <f t="shared" si="2"/>
        <v>#N/A</v>
      </c>
      <c r="E55" s="21">
        <f>VLOOKUP(A55,Lapses!$A$2:$B$120,2,FALSE)</f>
        <v>6.25E-2</v>
      </c>
      <c r="F55">
        <v>0</v>
      </c>
      <c r="G55">
        <f>IF(OR(Prem_Term*1=A55,AND(A55&gt;Prem_Waiver_Period,B55&gt;=Premium_Waiver_Age,Model_Point!$N$2="Yes")),1,0)</f>
        <v>0</v>
      </c>
      <c r="H55" s="22" t="e">
        <f t="shared" si="12"/>
        <v>#N/A</v>
      </c>
      <c r="I55" s="22" t="e">
        <f t="shared" si="13"/>
        <v>#N/A</v>
      </c>
      <c r="J55" s="22" t="e">
        <f t="shared" si="14"/>
        <v>#N/A</v>
      </c>
      <c r="K55" s="22" t="e">
        <f t="shared" si="15"/>
        <v>#N/A</v>
      </c>
      <c r="L55" s="22">
        <v>0</v>
      </c>
      <c r="M55" s="22" t="e">
        <f t="shared" si="16"/>
        <v>#N/A</v>
      </c>
      <c r="N55" t="e">
        <f t="shared" si="10"/>
        <v>#N/A</v>
      </c>
      <c r="O55" t="e">
        <f t="shared" si="11"/>
        <v>#N/A</v>
      </c>
      <c r="P55" t="e">
        <f t="shared" si="9"/>
        <v>#N/A</v>
      </c>
    </row>
    <row r="56" spans="1:16" x14ac:dyDescent="0.3">
      <c r="A56">
        <v>52</v>
      </c>
      <c r="B56">
        <f t="shared" si="8"/>
        <v>126</v>
      </c>
      <c r="C56" s="20" t="e">
        <f>MIN(VLOOKUP(B56,Curves!$A$2:$D$102,IF(Model_Point!$C$2="M",2,3),FALSE)*IF(A56&gt;16,1,VLOOKUP(A56-1,Parameters!$A$70:$E$85,IF(Mortality_Table="EXT",2,IF(Mortality_Table="FAM",3,IF(Mortality_Table="IND",4,IF(Mortality_Table="PAR",5)))),FALSE)),1)</f>
        <v>#N/A</v>
      </c>
      <c r="D56" s="20" t="e">
        <f t="shared" si="2"/>
        <v>#N/A</v>
      </c>
      <c r="E56" s="21">
        <f>VLOOKUP(A56,Lapses!$A$2:$B$120,2,FALSE)</f>
        <v>6.25E-2</v>
      </c>
      <c r="F56">
        <v>0</v>
      </c>
      <c r="G56">
        <f>IF(OR(Prem_Term*1=A56,AND(A56&gt;Prem_Waiver_Period,B56&gt;=Premium_Waiver_Age,Model_Point!$N$2="Yes")),1,0)</f>
        <v>0</v>
      </c>
      <c r="H56" s="22" t="e">
        <f t="shared" si="12"/>
        <v>#N/A</v>
      </c>
      <c r="I56" s="22" t="e">
        <f t="shared" si="13"/>
        <v>#N/A</v>
      </c>
      <c r="J56" s="22" t="e">
        <f t="shared" si="14"/>
        <v>#N/A</v>
      </c>
      <c r="K56" s="22" t="e">
        <f t="shared" si="15"/>
        <v>#N/A</v>
      </c>
      <c r="L56" s="22">
        <v>0</v>
      </c>
      <c r="M56" s="22" t="e">
        <f t="shared" si="16"/>
        <v>#N/A</v>
      </c>
      <c r="N56" t="e">
        <f t="shared" si="10"/>
        <v>#N/A</v>
      </c>
      <c r="O56" t="e">
        <f t="shared" si="11"/>
        <v>#N/A</v>
      </c>
      <c r="P56" t="e">
        <f t="shared" si="9"/>
        <v>#N/A</v>
      </c>
    </row>
    <row r="57" spans="1:16" x14ac:dyDescent="0.3">
      <c r="A57">
        <v>53</v>
      </c>
      <c r="B57">
        <f t="shared" si="8"/>
        <v>127</v>
      </c>
      <c r="C57" s="20" t="e">
        <f>MIN(VLOOKUP(B57,Curves!$A$2:$D$102,IF(Model_Point!$C$2="M",2,3),FALSE)*IF(A57&gt;16,1,VLOOKUP(A57-1,Parameters!$A$70:$E$85,IF(Mortality_Table="EXT",2,IF(Mortality_Table="FAM",3,IF(Mortality_Table="IND",4,IF(Mortality_Table="PAR",5)))),FALSE)),1)</f>
        <v>#N/A</v>
      </c>
      <c r="D57" s="20" t="e">
        <f t="shared" si="2"/>
        <v>#N/A</v>
      </c>
      <c r="E57" s="21">
        <f>VLOOKUP(A57,Lapses!$A$2:$B$120,2,FALSE)</f>
        <v>6.25E-2</v>
      </c>
      <c r="F57">
        <v>0</v>
      </c>
      <c r="G57">
        <f>IF(OR(Prem_Term*1=A57,AND(A57&gt;Prem_Waiver_Period,B57&gt;=Premium_Waiver_Age,Model_Point!$N$2="Yes")),1,0)</f>
        <v>0</v>
      </c>
      <c r="H57" s="22" t="e">
        <f t="shared" si="12"/>
        <v>#N/A</v>
      </c>
      <c r="I57" s="22" t="e">
        <f t="shared" si="13"/>
        <v>#N/A</v>
      </c>
      <c r="J57" s="22" t="e">
        <f t="shared" si="14"/>
        <v>#N/A</v>
      </c>
      <c r="K57" s="22" t="e">
        <f t="shared" si="15"/>
        <v>#N/A</v>
      </c>
      <c r="L57" s="22">
        <v>0</v>
      </c>
      <c r="M57" s="22" t="e">
        <f t="shared" si="16"/>
        <v>#N/A</v>
      </c>
      <c r="N57" t="e">
        <f t="shared" si="10"/>
        <v>#N/A</v>
      </c>
      <c r="O57" t="e">
        <f t="shared" si="11"/>
        <v>#N/A</v>
      </c>
      <c r="P57" t="e">
        <f t="shared" si="9"/>
        <v>#N/A</v>
      </c>
    </row>
    <row r="58" spans="1:16" x14ac:dyDescent="0.3">
      <c r="A58">
        <v>54</v>
      </c>
      <c r="B58">
        <f t="shared" si="8"/>
        <v>128</v>
      </c>
      <c r="C58" s="20" t="e">
        <f>MIN(VLOOKUP(B58,Curves!$A$2:$D$102,IF(Model_Point!$C$2="M",2,3),FALSE)*IF(A58&gt;16,1,VLOOKUP(A58-1,Parameters!$A$70:$E$85,IF(Mortality_Table="EXT",2,IF(Mortality_Table="FAM",3,IF(Mortality_Table="IND",4,IF(Mortality_Table="PAR",5)))),FALSE)),1)</f>
        <v>#N/A</v>
      </c>
      <c r="D58" s="20" t="e">
        <f t="shared" si="2"/>
        <v>#N/A</v>
      </c>
      <c r="E58" s="21">
        <f>VLOOKUP(A58,Lapses!$A$2:$B$120,2,FALSE)</f>
        <v>6.25E-2</v>
      </c>
      <c r="F58">
        <v>0</v>
      </c>
      <c r="G58">
        <f>IF(OR(Prem_Term*1=A58,AND(A58&gt;Prem_Waiver_Period,B58&gt;=Premium_Waiver_Age,Model_Point!$N$2="Yes")),1,0)</f>
        <v>0</v>
      </c>
      <c r="H58" s="22" t="e">
        <f t="shared" si="12"/>
        <v>#N/A</v>
      </c>
      <c r="I58" s="22" t="e">
        <f t="shared" si="13"/>
        <v>#N/A</v>
      </c>
      <c r="J58" s="22" t="e">
        <f t="shared" si="14"/>
        <v>#N/A</v>
      </c>
      <c r="K58" s="22" t="e">
        <f t="shared" si="15"/>
        <v>#N/A</v>
      </c>
      <c r="L58" s="22">
        <v>0</v>
      </c>
      <c r="M58" s="22" t="e">
        <f t="shared" si="16"/>
        <v>#N/A</v>
      </c>
      <c r="N58" t="e">
        <f t="shared" si="10"/>
        <v>#N/A</v>
      </c>
      <c r="O58" t="e">
        <f t="shared" si="11"/>
        <v>#N/A</v>
      </c>
      <c r="P58" t="e">
        <f t="shared" si="9"/>
        <v>#N/A</v>
      </c>
    </row>
    <row r="59" spans="1:16" x14ac:dyDescent="0.3">
      <c r="A59">
        <v>55</v>
      </c>
      <c r="B59">
        <f t="shared" si="8"/>
        <v>129</v>
      </c>
      <c r="C59" s="20" t="e">
        <f>MIN(VLOOKUP(B59,Curves!$A$2:$D$102,IF(Model_Point!$C$2="M",2,3),FALSE)*IF(A59&gt;16,1,VLOOKUP(A59-1,Parameters!$A$70:$E$85,IF(Mortality_Table="EXT",2,IF(Mortality_Table="FAM",3,IF(Mortality_Table="IND",4,IF(Mortality_Table="PAR",5)))),FALSE)),1)</f>
        <v>#N/A</v>
      </c>
      <c r="D59" s="20" t="e">
        <f t="shared" si="2"/>
        <v>#N/A</v>
      </c>
      <c r="E59" s="21">
        <f>VLOOKUP(A59,Lapses!$A$2:$B$120,2,FALSE)</f>
        <v>6.25E-2</v>
      </c>
      <c r="F59">
        <v>0</v>
      </c>
      <c r="G59">
        <f>IF(OR(Prem_Term*1=A59,AND(A59&gt;Prem_Waiver_Period,B59&gt;=Premium_Waiver_Age,Model_Point!$N$2="Yes")),1,0)</f>
        <v>0</v>
      </c>
      <c r="H59" s="22" t="e">
        <f t="shared" si="12"/>
        <v>#N/A</v>
      </c>
      <c r="I59" s="22" t="e">
        <f t="shared" si="13"/>
        <v>#N/A</v>
      </c>
      <c r="J59" s="22" t="e">
        <f t="shared" si="14"/>
        <v>#N/A</v>
      </c>
      <c r="K59" s="22" t="e">
        <f t="shared" si="15"/>
        <v>#N/A</v>
      </c>
      <c r="L59" s="22">
        <v>0</v>
      </c>
      <c r="M59" s="22" t="e">
        <f t="shared" si="16"/>
        <v>#N/A</v>
      </c>
      <c r="N59" t="e">
        <f t="shared" si="10"/>
        <v>#N/A</v>
      </c>
      <c r="O59" t="e">
        <f t="shared" si="11"/>
        <v>#N/A</v>
      </c>
      <c r="P59" t="e">
        <f t="shared" si="9"/>
        <v>#N/A</v>
      </c>
    </row>
    <row r="60" spans="1:16" x14ac:dyDescent="0.3">
      <c r="A60">
        <v>56</v>
      </c>
      <c r="B60">
        <f t="shared" si="8"/>
        <v>130</v>
      </c>
      <c r="C60" s="20" t="e">
        <f>MIN(VLOOKUP(B60,Curves!$A$2:$D$102,IF(Model_Point!$C$2="M",2,3),FALSE)*IF(A60&gt;16,1,VLOOKUP(A60-1,Parameters!$A$70:$E$85,IF(Mortality_Table="EXT",2,IF(Mortality_Table="FAM",3,IF(Mortality_Table="IND",4,IF(Mortality_Table="PAR",5)))),FALSE)),1)</f>
        <v>#N/A</v>
      </c>
      <c r="D60" s="20" t="e">
        <f t="shared" si="2"/>
        <v>#N/A</v>
      </c>
      <c r="E60" s="21">
        <f>VLOOKUP(A60,Lapses!$A$2:$B$120,2,FALSE)</f>
        <v>6.25E-2</v>
      </c>
      <c r="F60">
        <v>0</v>
      </c>
      <c r="G60">
        <f>IF(OR(Prem_Term*1=A60,AND(A60&gt;Prem_Waiver_Period,B60&gt;=Premium_Waiver_Age,Model_Point!$N$2="Yes")),1,0)</f>
        <v>0</v>
      </c>
      <c r="H60" s="22" t="e">
        <f t="shared" si="12"/>
        <v>#N/A</v>
      </c>
      <c r="I60" s="22" t="e">
        <f t="shared" si="13"/>
        <v>#N/A</v>
      </c>
      <c r="J60" s="22" t="e">
        <f t="shared" si="14"/>
        <v>#N/A</v>
      </c>
      <c r="K60" s="22" t="e">
        <f t="shared" si="15"/>
        <v>#N/A</v>
      </c>
      <c r="L60" s="22">
        <v>0</v>
      </c>
      <c r="M60" s="22" t="e">
        <f t="shared" si="16"/>
        <v>#N/A</v>
      </c>
      <c r="N60" t="e">
        <f t="shared" si="10"/>
        <v>#N/A</v>
      </c>
      <c r="O60" t="e">
        <f t="shared" si="11"/>
        <v>#N/A</v>
      </c>
      <c r="P60" t="e">
        <f t="shared" si="9"/>
        <v>#N/A</v>
      </c>
    </row>
    <row r="61" spans="1:16" x14ac:dyDescent="0.3">
      <c r="A61">
        <v>57</v>
      </c>
      <c r="B61">
        <f t="shared" si="8"/>
        <v>131</v>
      </c>
      <c r="C61" s="20" t="e">
        <f>MIN(VLOOKUP(B61,Curves!$A$2:$D$102,IF(Model_Point!$C$2="M",2,3),FALSE)*IF(A61&gt;16,1,VLOOKUP(A61-1,Parameters!$A$70:$E$85,IF(Mortality_Table="EXT",2,IF(Mortality_Table="FAM",3,IF(Mortality_Table="IND",4,IF(Mortality_Table="PAR",5)))),FALSE)),1)</f>
        <v>#N/A</v>
      </c>
      <c r="D61" s="20" t="e">
        <f t="shared" si="2"/>
        <v>#N/A</v>
      </c>
      <c r="E61" s="21">
        <f>VLOOKUP(A61,Lapses!$A$2:$B$120,2,FALSE)</f>
        <v>6.25E-2</v>
      </c>
      <c r="F61">
        <v>0</v>
      </c>
      <c r="G61">
        <f>IF(OR(Prem_Term*1=A61,AND(A61&gt;Prem_Waiver_Period,B61&gt;=Premium_Waiver_Age,Model_Point!$N$2="Yes")),1,0)</f>
        <v>0</v>
      </c>
      <c r="H61" s="22" t="e">
        <f t="shared" si="12"/>
        <v>#N/A</v>
      </c>
      <c r="I61" s="22" t="e">
        <f t="shared" si="13"/>
        <v>#N/A</v>
      </c>
      <c r="J61" s="22" t="e">
        <f t="shared" si="14"/>
        <v>#N/A</v>
      </c>
      <c r="K61" s="22" t="e">
        <f t="shared" si="15"/>
        <v>#N/A</v>
      </c>
      <c r="L61" s="22">
        <v>0</v>
      </c>
      <c r="M61" s="22" t="e">
        <f t="shared" si="16"/>
        <v>#N/A</v>
      </c>
      <c r="N61" t="e">
        <f t="shared" si="10"/>
        <v>#N/A</v>
      </c>
      <c r="O61" t="e">
        <f t="shared" si="11"/>
        <v>#N/A</v>
      </c>
      <c r="P61" t="e">
        <f t="shared" si="9"/>
        <v>#N/A</v>
      </c>
    </row>
    <row r="62" spans="1:16" x14ac:dyDescent="0.3">
      <c r="A62">
        <v>58</v>
      </c>
      <c r="B62">
        <f t="shared" si="8"/>
        <v>132</v>
      </c>
      <c r="C62" s="20" t="e">
        <f>MIN(VLOOKUP(B62,Curves!$A$2:$D$102,IF(Model_Point!$C$2="M",2,3),FALSE)*IF(A62&gt;16,1,VLOOKUP(A62-1,Parameters!$A$70:$E$85,IF(Mortality_Table="EXT",2,IF(Mortality_Table="FAM",3,IF(Mortality_Table="IND",4,IF(Mortality_Table="PAR",5)))),FALSE)),1)</f>
        <v>#N/A</v>
      </c>
      <c r="D62" s="20" t="e">
        <f t="shared" si="2"/>
        <v>#N/A</v>
      </c>
      <c r="E62" s="21">
        <f>VLOOKUP(A62,Lapses!$A$2:$B$120,2,FALSE)</f>
        <v>6.25E-2</v>
      </c>
      <c r="F62">
        <v>0</v>
      </c>
      <c r="G62">
        <f>IF(OR(Prem_Term*1=A62,AND(A62&gt;Prem_Waiver_Period,B62&gt;=Premium_Waiver_Age,Model_Point!$N$2="Yes")),1,0)</f>
        <v>0</v>
      </c>
      <c r="H62" s="22" t="e">
        <f t="shared" si="12"/>
        <v>#N/A</v>
      </c>
      <c r="I62" s="22" t="e">
        <f t="shared" si="13"/>
        <v>#N/A</v>
      </c>
      <c r="J62" s="22" t="e">
        <f t="shared" si="14"/>
        <v>#N/A</v>
      </c>
      <c r="K62" s="22" t="e">
        <f t="shared" si="15"/>
        <v>#N/A</v>
      </c>
      <c r="L62" s="22">
        <v>0</v>
      </c>
      <c r="M62" s="22" t="e">
        <f t="shared" si="16"/>
        <v>#N/A</v>
      </c>
      <c r="N62" t="e">
        <f t="shared" si="10"/>
        <v>#N/A</v>
      </c>
      <c r="O62" t="e">
        <f t="shared" si="11"/>
        <v>#N/A</v>
      </c>
      <c r="P62" t="e">
        <f t="shared" si="9"/>
        <v>#N/A</v>
      </c>
    </row>
    <row r="63" spans="1:16" x14ac:dyDescent="0.3">
      <c r="A63">
        <v>59</v>
      </c>
      <c r="B63">
        <f t="shared" si="8"/>
        <v>133</v>
      </c>
      <c r="C63" s="20" t="e">
        <f>MIN(VLOOKUP(B63,Curves!$A$2:$D$102,IF(Model_Point!$C$2="M",2,3),FALSE)*IF(A63&gt;16,1,VLOOKUP(A63-1,Parameters!$A$70:$E$85,IF(Mortality_Table="EXT",2,IF(Mortality_Table="FAM",3,IF(Mortality_Table="IND",4,IF(Mortality_Table="PAR",5)))),FALSE)),1)</f>
        <v>#N/A</v>
      </c>
      <c r="D63" s="20" t="e">
        <f t="shared" si="2"/>
        <v>#N/A</v>
      </c>
      <c r="E63" s="21">
        <f>VLOOKUP(A63,Lapses!$A$2:$B$120,2,FALSE)</f>
        <v>6.25E-2</v>
      </c>
      <c r="F63">
        <v>0</v>
      </c>
      <c r="G63">
        <f>IF(OR(Prem_Term*1=A63,AND(A63&gt;Prem_Waiver_Period,B63&gt;=Premium_Waiver_Age,Model_Point!$N$2="Yes")),1,0)</f>
        <v>0</v>
      </c>
      <c r="H63" s="22" t="e">
        <f t="shared" si="12"/>
        <v>#N/A</v>
      </c>
      <c r="I63" s="22" t="e">
        <f t="shared" si="13"/>
        <v>#N/A</v>
      </c>
      <c r="J63" s="22" t="e">
        <f t="shared" si="14"/>
        <v>#N/A</v>
      </c>
      <c r="K63" s="22" t="e">
        <f t="shared" si="15"/>
        <v>#N/A</v>
      </c>
      <c r="L63" s="22">
        <v>0</v>
      </c>
      <c r="M63" s="22" t="e">
        <f t="shared" si="16"/>
        <v>#N/A</v>
      </c>
      <c r="N63" t="e">
        <f t="shared" si="10"/>
        <v>#N/A</v>
      </c>
      <c r="O63" t="e">
        <f t="shared" si="11"/>
        <v>#N/A</v>
      </c>
      <c r="P63" t="e">
        <f t="shared" si="9"/>
        <v>#N/A</v>
      </c>
    </row>
    <row r="64" spans="1:16" x14ac:dyDescent="0.3">
      <c r="A64">
        <v>60</v>
      </c>
      <c r="B64">
        <f t="shared" si="8"/>
        <v>134</v>
      </c>
      <c r="C64" s="20" t="e">
        <f>MIN(VLOOKUP(B64,Curves!$A$2:$D$102,IF(Model_Point!$C$2="M",2,3),FALSE)*IF(A64&gt;16,1,VLOOKUP(A64-1,Parameters!$A$70:$E$85,IF(Mortality_Table="EXT",2,IF(Mortality_Table="FAM",3,IF(Mortality_Table="IND",4,IF(Mortality_Table="PAR",5)))),FALSE)),1)</f>
        <v>#N/A</v>
      </c>
      <c r="D64" s="20" t="e">
        <f t="shared" si="2"/>
        <v>#N/A</v>
      </c>
      <c r="E64" s="21">
        <f>VLOOKUP(A64,Lapses!$A$2:$B$120,2,FALSE)</f>
        <v>6.25E-2</v>
      </c>
      <c r="F64">
        <v>0</v>
      </c>
      <c r="G64">
        <f>IF(OR(Prem_Term*1=A64,AND(A64&gt;Prem_Waiver_Period,B64&gt;=Premium_Waiver_Age,Model_Point!$N$2="Yes")),1,0)</f>
        <v>0</v>
      </c>
      <c r="H64" s="22" t="e">
        <f t="shared" si="12"/>
        <v>#N/A</v>
      </c>
      <c r="I64" s="22" t="e">
        <f t="shared" si="13"/>
        <v>#N/A</v>
      </c>
      <c r="J64" s="22" t="e">
        <f t="shared" si="14"/>
        <v>#N/A</v>
      </c>
      <c r="K64" s="22" t="e">
        <f t="shared" si="15"/>
        <v>#N/A</v>
      </c>
      <c r="L64" s="22">
        <v>0</v>
      </c>
      <c r="M64" s="22" t="e">
        <f t="shared" si="16"/>
        <v>#N/A</v>
      </c>
      <c r="N64" t="e">
        <f t="shared" si="10"/>
        <v>#N/A</v>
      </c>
      <c r="O64" t="e">
        <f t="shared" si="11"/>
        <v>#N/A</v>
      </c>
      <c r="P64" t="e">
        <f t="shared" si="9"/>
        <v>#N/A</v>
      </c>
    </row>
    <row r="65" spans="1:16" x14ac:dyDescent="0.3">
      <c r="A65">
        <v>61</v>
      </c>
      <c r="B65">
        <f t="shared" si="8"/>
        <v>135</v>
      </c>
      <c r="C65" s="20" t="e">
        <f>MIN(VLOOKUP(B65,Curves!$A$2:$D$102,IF(Model_Point!$C$2="M",2,3),FALSE)*IF(A65&gt;16,1,VLOOKUP(A65-1,Parameters!$A$70:$E$85,IF(Mortality_Table="EXT",2,IF(Mortality_Table="FAM",3,IF(Mortality_Table="IND",4,IF(Mortality_Table="PAR",5)))),FALSE)),1)</f>
        <v>#N/A</v>
      </c>
      <c r="D65" s="20" t="e">
        <f t="shared" si="2"/>
        <v>#N/A</v>
      </c>
      <c r="E65" s="21">
        <f>VLOOKUP(A65,Lapses!$A$2:$B$120,2,FALSE)</f>
        <v>6.25E-2</v>
      </c>
      <c r="F65">
        <v>0</v>
      </c>
      <c r="G65">
        <f>IF(OR(Prem_Term*1=A65,AND(A65&gt;Prem_Waiver_Period,B65&gt;=Premium_Waiver_Age,Model_Point!$N$2="Yes")),1,0)</f>
        <v>0</v>
      </c>
      <c r="H65" s="22" t="e">
        <f t="shared" si="12"/>
        <v>#N/A</v>
      </c>
      <c r="I65" s="22" t="e">
        <f t="shared" si="13"/>
        <v>#N/A</v>
      </c>
      <c r="J65" s="22" t="e">
        <f t="shared" si="14"/>
        <v>#N/A</v>
      </c>
      <c r="K65" s="22" t="e">
        <f t="shared" si="15"/>
        <v>#N/A</v>
      </c>
      <c r="L65" s="22">
        <v>0</v>
      </c>
      <c r="M65" s="22" t="e">
        <f t="shared" si="16"/>
        <v>#N/A</v>
      </c>
      <c r="N65" t="e">
        <f t="shared" si="10"/>
        <v>#N/A</v>
      </c>
      <c r="O65" t="e">
        <f t="shared" si="11"/>
        <v>#N/A</v>
      </c>
      <c r="P65" t="e">
        <f t="shared" si="9"/>
        <v>#N/A</v>
      </c>
    </row>
    <row r="66" spans="1:16" x14ac:dyDescent="0.3">
      <c r="A66">
        <v>62</v>
      </c>
      <c r="B66">
        <f t="shared" si="8"/>
        <v>136</v>
      </c>
      <c r="C66" s="20" t="e">
        <f>MIN(VLOOKUP(B66,Curves!$A$2:$D$102,IF(Model_Point!$C$2="M",2,3),FALSE)*IF(A66&gt;16,1,VLOOKUP(A66-1,Parameters!$A$70:$E$85,IF(Mortality_Table="EXT",2,IF(Mortality_Table="FAM",3,IF(Mortality_Table="IND",4,IF(Mortality_Table="PAR",5)))),FALSE)),1)</f>
        <v>#N/A</v>
      </c>
      <c r="D66" s="20" t="e">
        <f t="shared" si="2"/>
        <v>#N/A</v>
      </c>
      <c r="E66" s="21">
        <f>VLOOKUP(A66,Lapses!$A$2:$B$120,2,FALSE)</f>
        <v>6.25E-2</v>
      </c>
      <c r="F66">
        <v>0</v>
      </c>
      <c r="G66">
        <f>IF(OR(Prem_Term*1=A66,AND(A66&gt;Prem_Waiver_Period,B66&gt;=Premium_Waiver_Age,Model_Point!$N$2="Yes")),1,0)</f>
        <v>0</v>
      </c>
      <c r="H66" s="22" t="e">
        <f t="shared" si="12"/>
        <v>#N/A</v>
      </c>
      <c r="I66" s="22" t="e">
        <f t="shared" si="13"/>
        <v>#N/A</v>
      </c>
      <c r="J66" s="22" t="e">
        <f t="shared" si="14"/>
        <v>#N/A</v>
      </c>
      <c r="K66" s="22" t="e">
        <f t="shared" si="15"/>
        <v>#N/A</v>
      </c>
      <c r="L66" s="22">
        <v>0</v>
      </c>
      <c r="M66" s="22" t="e">
        <f t="shared" si="16"/>
        <v>#N/A</v>
      </c>
      <c r="N66" t="e">
        <f t="shared" si="10"/>
        <v>#N/A</v>
      </c>
      <c r="O66" t="e">
        <f t="shared" si="11"/>
        <v>#N/A</v>
      </c>
      <c r="P66" t="e">
        <f t="shared" si="9"/>
        <v>#N/A</v>
      </c>
    </row>
    <row r="67" spans="1:16" x14ac:dyDescent="0.3">
      <c r="A67">
        <v>63</v>
      </c>
      <c r="B67">
        <f t="shared" si="8"/>
        <v>137</v>
      </c>
      <c r="C67" s="20" t="e">
        <f>MIN(VLOOKUP(B67,Curves!$A$2:$D$102,IF(Model_Point!$C$2="M",2,3),FALSE)*IF(A67&gt;16,1,VLOOKUP(A67-1,Parameters!$A$70:$E$85,IF(Mortality_Table="EXT",2,IF(Mortality_Table="FAM",3,IF(Mortality_Table="IND",4,IF(Mortality_Table="PAR",5)))),FALSE)),1)</f>
        <v>#N/A</v>
      </c>
      <c r="D67" s="20" t="e">
        <f t="shared" si="2"/>
        <v>#N/A</v>
      </c>
      <c r="E67" s="21">
        <f>VLOOKUP(A67,Lapses!$A$2:$B$120,2,FALSE)</f>
        <v>6.25E-2</v>
      </c>
      <c r="F67">
        <v>0</v>
      </c>
      <c r="G67">
        <f>IF(OR(Prem_Term*1=A67,AND(A67&gt;Prem_Waiver_Period,B67&gt;=Premium_Waiver_Age,Model_Point!$N$2="Yes")),1,0)</f>
        <v>0</v>
      </c>
      <c r="H67" s="22" t="e">
        <f t="shared" si="12"/>
        <v>#N/A</v>
      </c>
      <c r="I67" s="22" t="e">
        <f t="shared" si="13"/>
        <v>#N/A</v>
      </c>
      <c r="J67" s="22" t="e">
        <f t="shared" si="14"/>
        <v>#N/A</v>
      </c>
      <c r="K67" s="22" t="e">
        <f t="shared" si="15"/>
        <v>#N/A</v>
      </c>
      <c r="L67" s="22">
        <v>0</v>
      </c>
      <c r="M67" s="22" t="e">
        <f t="shared" si="16"/>
        <v>#N/A</v>
      </c>
      <c r="N67" t="e">
        <f t="shared" si="10"/>
        <v>#N/A</v>
      </c>
      <c r="O67" t="e">
        <f t="shared" si="11"/>
        <v>#N/A</v>
      </c>
      <c r="P67" t="e">
        <f t="shared" si="9"/>
        <v>#N/A</v>
      </c>
    </row>
    <row r="68" spans="1:16" x14ac:dyDescent="0.3">
      <c r="A68">
        <v>64</v>
      </c>
      <c r="B68">
        <f t="shared" si="8"/>
        <v>138</v>
      </c>
      <c r="C68" s="20" t="e">
        <f>MIN(VLOOKUP(B68,Curves!$A$2:$D$102,IF(Model_Point!$C$2="M",2,3),FALSE)*IF(A68&gt;16,1,VLOOKUP(A68-1,Parameters!$A$70:$E$85,IF(Mortality_Table="EXT",2,IF(Mortality_Table="FAM",3,IF(Mortality_Table="IND",4,IF(Mortality_Table="PAR",5)))),FALSE)),1)</f>
        <v>#N/A</v>
      </c>
      <c r="D68" s="20" t="e">
        <f t="shared" si="2"/>
        <v>#N/A</v>
      </c>
      <c r="E68" s="21">
        <f>VLOOKUP(A68,Lapses!$A$2:$B$120,2,FALSE)</f>
        <v>6.25E-2</v>
      </c>
      <c r="F68">
        <v>0</v>
      </c>
      <c r="G68">
        <f>IF(OR(Prem_Term*1=A68,AND(A68&gt;Prem_Waiver_Period,B68&gt;=Premium_Waiver_Age,Model_Point!$N$2="Yes")),1,0)</f>
        <v>0</v>
      </c>
      <c r="H68" s="22" t="e">
        <f t="shared" si="12"/>
        <v>#N/A</v>
      </c>
      <c r="I68" s="22" t="e">
        <f t="shared" si="13"/>
        <v>#N/A</v>
      </c>
      <c r="J68" s="22" t="e">
        <f t="shared" si="14"/>
        <v>#N/A</v>
      </c>
      <c r="K68" s="22" t="e">
        <f t="shared" si="15"/>
        <v>#N/A</v>
      </c>
      <c r="L68" s="22">
        <v>0</v>
      </c>
      <c r="M68" s="22" t="e">
        <f t="shared" si="16"/>
        <v>#N/A</v>
      </c>
      <c r="N68" t="e">
        <f t="shared" si="10"/>
        <v>#N/A</v>
      </c>
      <c r="O68" t="e">
        <f t="shared" si="11"/>
        <v>#N/A</v>
      </c>
      <c r="P68" t="e">
        <f t="shared" si="9"/>
        <v>#N/A</v>
      </c>
    </row>
    <row r="69" spans="1:16" x14ac:dyDescent="0.3">
      <c r="A69">
        <v>65</v>
      </c>
      <c r="B69">
        <f t="shared" si="8"/>
        <v>139</v>
      </c>
      <c r="C69" s="20" t="e">
        <f>MIN(VLOOKUP(B69,Curves!$A$2:$D$102,IF(Model_Point!$C$2="M",2,3),FALSE)*IF(A69&gt;16,1,VLOOKUP(A69-1,Parameters!$A$70:$E$85,IF(Mortality_Table="EXT",2,IF(Mortality_Table="FAM",3,IF(Mortality_Table="IND",4,IF(Mortality_Table="PAR",5)))),FALSE)),1)</f>
        <v>#N/A</v>
      </c>
      <c r="D69" s="20" t="e">
        <f t="shared" si="2"/>
        <v>#N/A</v>
      </c>
      <c r="E69" s="21">
        <f>VLOOKUP(A69,Lapses!$A$2:$B$120,2,FALSE)</f>
        <v>6.25E-2</v>
      </c>
      <c r="F69">
        <v>0</v>
      </c>
      <c r="G69">
        <f>IF(OR(Prem_Term*1=A69,AND(A69&gt;Prem_Waiver_Period,B69&gt;=Premium_Waiver_Age,Model_Point!$N$2="Yes")),1,0)</f>
        <v>0</v>
      </c>
      <c r="H69" s="22" t="e">
        <f t="shared" si="12"/>
        <v>#N/A</v>
      </c>
      <c r="I69" s="22" t="e">
        <f t="shared" si="13"/>
        <v>#N/A</v>
      </c>
      <c r="J69" s="22" t="e">
        <f t="shared" si="14"/>
        <v>#N/A</v>
      </c>
      <c r="K69" s="22" t="e">
        <f t="shared" si="15"/>
        <v>#N/A</v>
      </c>
      <c r="L69" s="22">
        <v>0</v>
      </c>
      <c r="M69" s="22" t="e">
        <f t="shared" si="16"/>
        <v>#N/A</v>
      </c>
      <c r="N69" t="e">
        <f t="shared" ref="N69:N100" si="17">(H69-M69)*E69</f>
        <v>#N/A</v>
      </c>
      <c r="O69" t="e">
        <f t="shared" ref="O69:O104" si="18">I69*C69</f>
        <v>#N/A</v>
      </c>
      <c r="P69" t="e">
        <f t="shared" si="9"/>
        <v>#N/A</v>
      </c>
    </row>
    <row r="70" spans="1:16" x14ac:dyDescent="0.3">
      <c r="A70">
        <v>66</v>
      </c>
      <c r="B70">
        <f t="shared" si="8"/>
        <v>140</v>
      </c>
      <c r="C70" s="20" t="e">
        <f>MIN(VLOOKUP(B70,Curves!$A$2:$D$102,IF(Model_Point!$C$2="M",2,3),FALSE)*IF(A70&gt;16,1,VLOOKUP(A70-1,Parameters!$A$70:$E$85,IF(Mortality_Table="EXT",2,IF(Mortality_Table="FAM",3,IF(Mortality_Table="IND",4,IF(Mortality_Table="PAR",5)))),FALSE)),1)</f>
        <v>#N/A</v>
      </c>
      <c r="D70" s="20" t="e">
        <f t="shared" ref="D70:D104" si="19">C70</f>
        <v>#N/A</v>
      </c>
      <c r="E70" s="21">
        <f>VLOOKUP(A70,Lapses!$A$2:$B$120,2,FALSE)</f>
        <v>6.25E-2</v>
      </c>
      <c r="F70">
        <v>0</v>
      </c>
      <c r="G70">
        <f>IF(OR(Prem_Term*1=A70,AND(A70&gt;Prem_Waiver_Period,B70&gt;=Premium_Waiver_Age,Model_Point!$N$2="Yes")),1,0)</f>
        <v>0</v>
      </c>
      <c r="H70" s="22" t="e">
        <f t="shared" ref="H70:H104" si="20">H69-N69-M69-P69</f>
        <v>#N/A</v>
      </c>
      <c r="I70" s="22" t="e">
        <f t="shared" ref="I70:I104" si="21">IF(AND(Mortality_Table="FAM",Accidental_Death_Identifier="No"),0,(I69+P69-O69))</f>
        <v>#N/A</v>
      </c>
      <c r="J70" s="22" t="e">
        <f t="shared" ref="J70:J104" si="22">J69+M69+O69</f>
        <v>#N/A</v>
      </c>
      <c r="K70" s="22" t="e">
        <f t="shared" ref="K70:K104" si="23">K69+N69</f>
        <v>#N/A</v>
      </c>
      <c r="L70" s="22">
        <v>0</v>
      </c>
      <c r="M70" s="22" t="e">
        <f t="shared" ref="M70:M104" si="24">H70*D70</f>
        <v>#N/A</v>
      </c>
      <c r="N70" t="e">
        <f t="shared" si="17"/>
        <v>#N/A</v>
      </c>
      <c r="O70" t="e">
        <f t="shared" si="18"/>
        <v>#N/A</v>
      </c>
      <c r="P70" t="e">
        <f t="shared" si="9"/>
        <v>#N/A</v>
      </c>
    </row>
    <row r="71" spans="1:16" x14ac:dyDescent="0.3">
      <c r="A71">
        <v>67</v>
      </c>
      <c r="B71">
        <f t="shared" ref="B71:B104" si="25">B70+1</f>
        <v>141</v>
      </c>
      <c r="C71" s="20" t="e">
        <f>MIN(VLOOKUP(B71,Curves!$A$2:$D$102,IF(Model_Point!$C$2="M",2,3),FALSE)*IF(A71&gt;16,1,VLOOKUP(A71-1,Parameters!$A$70:$E$85,IF(Mortality_Table="EXT",2,IF(Mortality_Table="FAM",3,IF(Mortality_Table="IND",4,IF(Mortality_Table="PAR",5)))),FALSE)),1)</f>
        <v>#N/A</v>
      </c>
      <c r="D71" s="20" t="e">
        <f t="shared" si="19"/>
        <v>#N/A</v>
      </c>
      <c r="E71" s="21">
        <f>VLOOKUP(A71,Lapses!$A$2:$B$120,2,FALSE)</f>
        <v>6.25E-2</v>
      </c>
      <c r="F71">
        <v>0</v>
      </c>
      <c r="G71">
        <f>IF(OR(Prem_Term*1=A71,AND(A71&gt;Prem_Waiver_Period,B71&gt;=Premium_Waiver_Age,Model_Point!$N$2="Yes")),1,0)</f>
        <v>0</v>
      </c>
      <c r="H71" s="22" t="e">
        <f t="shared" si="20"/>
        <v>#N/A</v>
      </c>
      <c r="I71" s="22" t="e">
        <f t="shared" si="21"/>
        <v>#N/A</v>
      </c>
      <c r="J71" s="22" t="e">
        <f t="shared" si="22"/>
        <v>#N/A</v>
      </c>
      <c r="K71" s="22" t="e">
        <f t="shared" si="23"/>
        <v>#N/A</v>
      </c>
      <c r="L71" s="22">
        <v>0</v>
      </c>
      <c r="M71" s="22" t="e">
        <f t="shared" si="24"/>
        <v>#N/A</v>
      </c>
      <c r="N71" t="e">
        <f t="shared" si="17"/>
        <v>#N/A</v>
      </c>
      <c r="O71" t="e">
        <f t="shared" si="18"/>
        <v>#N/A</v>
      </c>
      <c r="P71" t="e">
        <f t="shared" ref="P71:P104" si="26">(H71-M71-N71)*G71</f>
        <v>#N/A</v>
      </c>
    </row>
    <row r="72" spans="1:16" x14ac:dyDescent="0.3">
      <c r="A72">
        <v>68</v>
      </c>
      <c r="B72">
        <f t="shared" si="25"/>
        <v>142</v>
      </c>
      <c r="C72" s="20" t="e">
        <f>MIN(VLOOKUP(B72,Curves!$A$2:$D$102,IF(Model_Point!$C$2="M",2,3),FALSE)*IF(A72&gt;16,1,VLOOKUP(A72-1,Parameters!$A$70:$E$85,IF(Mortality_Table="EXT",2,IF(Mortality_Table="FAM",3,IF(Mortality_Table="IND",4,IF(Mortality_Table="PAR",5)))),FALSE)),1)</f>
        <v>#N/A</v>
      </c>
      <c r="D72" s="20" t="e">
        <f t="shared" si="19"/>
        <v>#N/A</v>
      </c>
      <c r="E72" s="21">
        <f>VLOOKUP(A72,Lapses!$A$2:$B$120,2,FALSE)</f>
        <v>6.25E-2</v>
      </c>
      <c r="F72">
        <v>0</v>
      </c>
      <c r="G72">
        <f>IF(OR(Prem_Term*1=A72,AND(A72&gt;Prem_Waiver_Period,B72&gt;=Premium_Waiver_Age,Model_Point!$N$2="Yes")),1,0)</f>
        <v>0</v>
      </c>
      <c r="H72" s="22" t="e">
        <f t="shared" si="20"/>
        <v>#N/A</v>
      </c>
      <c r="I72" s="22" t="e">
        <f t="shared" si="21"/>
        <v>#N/A</v>
      </c>
      <c r="J72" s="22" t="e">
        <f t="shared" si="22"/>
        <v>#N/A</v>
      </c>
      <c r="K72" s="22" t="e">
        <f t="shared" si="23"/>
        <v>#N/A</v>
      </c>
      <c r="L72" s="22">
        <v>0</v>
      </c>
      <c r="M72" s="22" t="e">
        <f t="shared" si="24"/>
        <v>#N/A</v>
      </c>
      <c r="N72" t="e">
        <f t="shared" si="17"/>
        <v>#N/A</v>
      </c>
      <c r="O72" t="e">
        <f t="shared" si="18"/>
        <v>#N/A</v>
      </c>
      <c r="P72" t="e">
        <f t="shared" si="26"/>
        <v>#N/A</v>
      </c>
    </row>
    <row r="73" spans="1:16" x14ac:dyDescent="0.3">
      <c r="A73">
        <v>69</v>
      </c>
      <c r="B73">
        <f t="shared" si="25"/>
        <v>143</v>
      </c>
      <c r="C73" s="20" t="e">
        <f>MIN(VLOOKUP(B73,Curves!$A$2:$D$102,IF(Model_Point!$C$2="M",2,3),FALSE)*IF(A73&gt;16,1,VLOOKUP(A73-1,Parameters!$A$70:$E$85,IF(Mortality_Table="EXT",2,IF(Mortality_Table="FAM",3,IF(Mortality_Table="IND",4,IF(Mortality_Table="PAR",5)))),FALSE)),1)</f>
        <v>#N/A</v>
      </c>
      <c r="D73" s="20" t="e">
        <f t="shared" si="19"/>
        <v>#N/A</v>
      </c>
      <c r="E73" s="21">
        <f>VLOOKUP(A73,Lapses!$A$2:$B$120,2,FALSE)</f>
        <v>6.25E-2</v>
      </c>
      <c r="F73">
        <v>0</v>
      </c>
      <c r="G73">
        <f>IF(OR(Prem_Term*1=A73,AND(A73&gt;Prem_Waiver_Period,B73&gt;=Premium_Waiver_Age,Model_Point!$N$2="Yes")),1,0)</f>
        <v>0</v>
      </c>
      <c r="H73" s="22" t="e">
        <f t="shared" si="20"/>
        <v>#N/A</v>
      </c>
      <c r="I73" s="22" t="e">
        <f t="shared" si="21"/>
        <v>#N/A</v>
      </c>
      <c r="J73" s="22" t="e">
        <f t="shared" si="22"/>
        <v>#N/A</v>
      </c>
      <c r="K73" s="22" t="e">
        <f t="shared" si="23"/>
        <v>#N/A</v>
      </c>
      <c r="L73" s="22">
        <v>0</v>
      </c>
      <c r="M73" s="22" t="e">
        <f t="shared" si="24"/>
        <v>#N/A</v>
      </c>
      <c r="N73" t="e">
        <f t="shared" si="17"/>
        <v>#N/A</v>
      </c>
      <c r="O73" t="e">
        <f t="shared" si="18"/>
        <v>#N/A</v>
      </c>
      <c r="P73" t="e">
        <f t="shared" si="26"/>
        <v>#N/A</v>
      </c>
    </row>
    <row r="74" spans="1:16" x14ac:dyDescent="0.3">
      <c r="A74">
        <v>70</v>
      </c>
      <c r="B74">
        <f t="shared" si="25"/>
        <v>144</v>
      </c>
      <c r="C74" s="20" t="e">
        <f>MIN(VLOOKUP(B74,Curves!$A$2:$D$102,IF(Model_Point!$C$2="M",2,3),FALSE)*IF(A74&gt;16,1,VLOOKUP(A74-1,Parameters!$A$70:$E$85,IF(Mortality_Table="EXT",2,IF(Mortality_Table="FAM",3,IF(Mortality_Table="IND",4,IF(Mortality_Table="PAR",5)))),FALSE)),1)</f>
        <v>#N/A</v>
      </c>
      <c r="D74" s="20" t="e">
        <f t="shared" si="19"/>
        <v>#N/A</v>
      </c>
      <c r="E74" s="21">
        <f>VLOOKUP(A74,Lapses!$A$2:$B$120,2,FALSE)</f>
        <v>6.25E-2</v>
      </c>
      <c r="F74">
        <v>0</v>
      </c>
      <c r="G74">
        <f>IF(OR(Prem_Term*1=A74,AND(A74&gt;Prem_Waiver_Period,B74&gt;=Premium_Waiver_Age,Model_Point!$N$2="Yes")),1,0)</f>
        <v>0</v>
      </c>
      <c r="H74" s="22" t="e">
        <f t="shared" si="20"/>
        <v>#N/A</v>
      </c>
      <c r="I74" s="22" t="e">
        <f t="shared" si="21"/>
        <v>#N/A</v>
      </c>
      <c r="J74" s="22" t="e">
        <f t="shared" si="22"/>
        <v>#N/A</v>
      </c>
      <c r="K74" s="22" t="e">
        <f t="shared" si="23"/>
        <v>#N/A</v>
      </c>
      <c r="L74" s="22">
        <v>0</v>
      </c>
      <c r="M74" s="22" t="e">
        <f t="shared" si="24"/>
        <v>#N/A</v>
      </c>
      <c r="N74" t="e">
        <f t="shared" si="17"/>
        <v>#N/A</v>
      </c>
      <c r="O74" t="e">
        <f t="shared" si="18"/>
        <v>#N/A</v>
      </c>
      <c r="P74" t="e">
        <f t="shared" si="26"/>
        <v>#N/A</v>
      </c>
    </row>
    <row r="75" spans="1:16" x14ac:dyDescent="0.3">
      <c r="A75">
        <v>71</v>
      </c>
      <c r="B75">
        <f t="shared" si="25"/>
        <v>145</v>
      </c>
      <c r="C75" s="20" t="e">
        <f>MIN(VLOOKUP(B75,Curves!$A$2:$D$102,IF(Model_Point!$C$2="M",2,3),FALSE)*IF(A75&gt;16,1,VLOOKUP(A75-1,Parameters!$A$70:$E$85,IF(Mortality_Table="EXT",2,IF(Mortality_Table="FAM",3,IF(Mortality_Table="IND",4,IF(Mortality_Table="PAR",5)))),FALSE)),1)</f>
        <v>#N/A</v>
      </c>
      <c r="D75" s="20" t="e">
        <f t="shared" si="19"/>
        <v>#N/A</v>
      </c>
      <c r="E75" s="21">
        <f>VLOOKUP(A75,Lapses!$A$2:$B$120,2,FALSE)</f>
        <v>6.25E-2</v>
      </c>
      <c r="F75">
        <v>0</v>
      </c>
      <c r="G75">
        <f>IF(OR(Prem_Term*1=A75,AND(A75&gt;Prem_Waiver_Period,B75&gt;=Premium_Waiver_Age,Model_Point!$N$2="Yes")),1,0)</f>
        <v>0</v>
      </c>
      <c r="H75" s="22" t="e">
        <f t="shared" si="20"/>
        <v>#N/A</v>
      </c>
      <c r="I75" s="22" t="e">
        <f t="shared" si="21"/>
        <v>#N/A</v>
      </c>
      <c r="J75" s="22" t="e">
        <f t="shared" si="22"/>
        <v>#N/A</v>
      </c>
      <c r="K75" s="22" t="e">
        <f t="shared" si="23"/>
        <v>#N/A</v>
      </c>
      <c r="L75" s="22">
        <v>0</v>
      </c>
      <c r="M75" s="22" t="e">
        <f t="shared" si="24"/>
        <v>#N/A</v>
      </c>
      <c r="N75" t="e">
        <f t="shared" si="17"/>
        <v>#N/A</v>
      </c>
      <c r="O75" t="e">
        <f t="shared" si="18"/>
        <v>#N/A</v>
      </c>
      <c r="P75" t="e">
        <f t="shared" si="26"/>
        <v>#N/A</v>
      </c>
    </row>
    <row r="76" spans="1:16" x14ac:dyDescent="0.3">
      <c r="A76">
        <v>72</v>
      </c>
      <c r="B76">
        <f t="shared" si="25"/>
        <v>146</v>
      </c>
      <c r="C76" s="20" t="e">
        <f>MIN(VLOOKUP(B76,Curves!$A$2:$D$102,IF(Model_Point!$C$2="M",2,3),FALSE)*IF(A76&gt;16,1,VLOOKUP(A76-1,Parameters!$A$70:$E$85,IF(Mortality_Table="EXT",2,IF(Mortality_Table="FAM",3,IF(Mortality_Table="IND",4,IF(Mortality_Table="PAR",5)))),FALSE)),1)</f>
        <v>#N/A</v>
      </c>
      <c r="D76" s="20" t="e">
        <f t="shared" si="19"/>
        <v>#N/A</v>
      </c>
      <c r="E76" s="21">
        <f>VLOOKUP(A76,Lapses!$A$2:$B$120,2,FALSE)</f>
        <v>6.25E-2</v>
      </c>
      <c r="F76">
        <v>0</v>
      </c>
      <c r="G76">
        <f>IF(OR(Prem_Term*1=A76,AND(A76&gt;Prem_Waiver_Period,B76&gt;=Premium_Waiver_Age,Model_Point!$N$2="Yes")),1,0)</f>
        <v>0</v>
      </c>
      <c r="H76" s="22" t="e">
        <f t="shared" si="20"/>
        <v>#N/A</v>
      </c>
      <c r="I76" s="22" t="e">
        <f t="shared" si="21"/>
        <v>#N/A</v>
      </c>
      <c r="J76" s="22" t="e">
        <f t="shared" si="22"/>
        <v>#N/A</v>
      </c>
      <c r="K76" s="22" t="e">
        <f t="shared" si="23"/>
        <v>#N/A</v>
      </c>
      <c r="L76" s="22">
        <v>0</v>
      </c>
      <c r="M76" s="22" t="e">
        <f t="shared" si="24"/>
        <v>#N/A</v>
      </c>
      <c r="N76" t="e">
        <f t="shared" si="17"/>
        <v>#N/A</v>
      </c>
      <c r="O76" t="e">
        <f t="shared" si="18"/>
        <v>#N/A</v>
      </c>
      <c r="P76" t="e">
        <f t="shared" si="26"/>
        <v>#N/A</v>
      </c>
    </row>
    <row r="77" spans="1:16" x14ac:dyDescent="0.3">
      <c r="A77">
        <v>73</v>
      </c>
      <c r="B77">
        <f t="shared" si="25"/>
        <v>147</v>
      </c>
      <c r="C77" s="20" t="e">
        <f>MIN(VLOOKUP(B77,Curves!$A$2:$D$102,IF(Model_Point!$C$2="M",2,3),FALSE)*IF(A77&gt;16,1,VLOOKUP(A77-1,Parameters!$A$70:$E$85,IF(Mortality_Table="EXT",2,IF(Mortality_Table="FAM",3,IF(Mortality_Table="IND",4,IF(Mortality_Table="PAR",5)))),FALSE)),1)</f>
        <v>#N/A</v>
      </c>
      <c r="D77" s="20" t="e">
        <f t="shared" si="19"/>
        <v>#N/A</v>
      </c>
      <c r="E77" s="21">
        <f>VLOOKUP(A77,Lapses!$A$2:$B$120,2,FALSE)</f>
        <v>6.25E-2</v>
      </c>
      <c r="F77">
        <v>0</v>
      </c>
      <c r="G77">
        <f>IF(OR(Prem_Term*1=A77,AND(A77&gt;Prem_Waiver_Period,B77&gt;=Premium_Waiver_Age,Model_Point!$N$2="Yes")),1,0)</f>
        <v>0</v>
      </c>
      <c r="H77" s="22" t="e">
        <f t="shared" si="20"/>
        <v>#N/A</v>
      </c>
      <c r="I77" s="22" t="e">
        <f t="shared" si="21"/>
        <v>#N/A</v>
      </c>
      <c r="J77" s="22" t="e">
        <f t="shared" si="22"/>
        <v>#N/A</v>
      </c>
      <c r="K77" s="22" t="e">
        <f t="shared" si="23"/>
        <v>#N/A</v>
      </c>
      <c r="L77" s="22">
        <v>0</v>
      </c>
      <c r="M77" s="22" t="e">
        <f t="shared" si="24"/>
        <v>#N/A</v>
      </c>
      <c r="N77" t="e">
        <f t="shared" si="17"/>
        <v>#N/A</v>
      </c>
      <c r="O77" t="e">
        <f t="shared" si="18"/>
        <v>#N/A</v>
      </c>
      <c r="P77" t="e">
        <f t="shared" si="26"/>
        <v>#N/A</v>
      </c>
    </row>
    <row r="78" spans="1:16" x14ac:dyDescent="0.3">
      <c r="A78">
        <v>74</v>
      </c>
      <c r="B78">
        <f t="shared" si="25"/>
        <v>148</v>
      </c>
      <c r="C78" s="20" t="e">
        <f>MIN(VLOOKUP(B78,Curves!$A$2:$D$102,IF(Model_Point!$C$2="M",2,3),FALSE)*IF(A78&gt;16,1,VLOOKUP(A78-1,Parameters!$A$70:$E$85,IF(Mortality_Table="EXT",2,IF(Mortality_Table="FAM",3,IF(Mortality_Table="IND",4,IF(Mortality_Table="PAR",5)))),FALSE)),1)</f>
        <v>#N/A</v>
      </c>
      <c r="D78" s="20" t="e">
        <f t="shared" si="19"/>
        <v>#N/A</v>
      </c>
      <c r="E78" s="21">
        <f>VLOOKUP(A78,Lapses!$A$2:$B$120,2,FALSE)</f>
        <v>6.25E-2</v>
      </c>
      <c r="F78">
        <v>0</v>
      </c>
      <c r="G78">
        <f>IF(OR(Prem_Term*1=A78,AND(A78&gt;Prem_Waiver_Period,B78&gt;=Premium_Waiver_Age,Model_Point!$N$2="Yes")),1,0)</f>
        <v>0</v>
      </c>
      <c r="H78" s="22" t="e">
        <f t="shared" si="20"/>
        <v>#N/A</v>
      </c>
      <c r="I78" s="22" t="e">
        <f t="shared" si="21"/>
        <v>#N/A</v>
      </c>
      <c r="J78" s="22" t="e">
        <f t="shared" si="22"/>
        <v>#N/A</v>
      </c>
      <c r="K78" s="22" t="e">
        <f t="shared" si="23"/>
        <v>#N/A</v>
      </c>
      <c r="L78" s="22">
        <v>0</v>
      </c>
      <c r="M78" s="22" t="e">
        <f t="shared" si="24"/>
        <v>#N/A</v>
      </c>
      <c r="N78" t="e">
        <f t="shared" si="17"/>
        <v>#N/A</v>
      </c>
      <c r="O78" t="e">
        <f t="shared" si="18"/>
        <v>#N/A</v>
      </c>
      <c r="P78" t="e">
        <f t="shared" si="26"/>
        <v>#N/A</v>
      </c>
    </row>
    <row r="79" spans="1:16" x14ac:dyDescent="0.3">
      <c r="A79">
        <v>75</v>
      </c>
      <c r="B79">
        <f t="shared" si="25"/>
        <v>149</v>
      </c>
      <c r="C79" s="20" t="e">
        <f>MIN(VLOOKUP(B79,Curves!$A$2:$D$102,IF(Model_Point!$C$2="M",2,3),FALSE)*IF(A79&gt;16,1,VLOOKUP(A79-1,Parameters!$A$70:$E$85,IF(Mortality_Table="EXT",2,IF(Mortality_Table="FAM",3,IF(Mortality_Table="IND",4,IF(Mortality_Table="PAR",5)))),FALSE)),1)</f>
        <v>#N/A</v>
      </c>
      <c r="D79" s="20" t="e">
        <f t="shared" si="19"/>
        <v>#N/A</v>
      </c>
      <c r="E79" s="21">
        <f>VLOOKUP(A79,Lapses!$A$2:$B$120,2,FALSE)</f>
        <v>6.25E-2</v>
      </c>
      <c r="F79">
        <v>0</v>
      </c>
      <c r="G79">
        <f>IF(OR(Prem_Term*1=A79,AND(A79&gt;Prem_Waiver_Period,B79&gt;=Premium_Waiver_Age,Model_Point!$N$2="Yes")),1,0)</f>
        <v>0</v>
      </c>
      <c r="H79" s="22" t="e">
        <f t="shared" si="20"/>
        <v>#N/A</v>
      </c>
      <c r="I79" s="22" t="e">
        <f t="shared" si="21"/>
        <v>#N/A</v>
      </c>
      <c r="J79" s="22" t="e">
        <f t="shared" si="22"/>
        <v>#N/A</v>
      </c>
      <c r="K79" s="22" t="e">
        <f t="shared" si="23"/>
        <v>#N/A</v>
      </c>
      <c r="L79" s="22">
        <v>0</v>
      </c>
      <c r="M79" s="22" t="e">
        <f t="shared" si="24"/>
        <v>#N/A</v>
      </c>
      <c r="N79" t="e">
        <f t="shared" si="17"/>
        <v>#N/A</v>
      </c>
      <c r="O79" t="e">
        <f t="shared" si="18"/>
        <v>#N/A</v>
      </c>
      <c r="P79" t="e">
        <f t="shared" si="26"/>
        <v>#N/A</v>
      </c>
    </row>
    <row r="80" spans="1:16" x14ac:dyDescent="0.3">
      <c r="A80">
        <v>76</v>
      </c>
      <c r="B80">
        <f t="shared" si="25"/>
        <v>150</v>
      </c>
      <c r="C80" s="20" t="e">
        <f>MIN(VLOOKUP(B80,Curves!$A$2:$D$102,IF(Model_Point!$C$2="M",2,3),FALSE)*IF(A80&gt;16,1,VLOOKUP(A80-1,Parameters!$A$70:$E$85,IF(Mortality_Table="EXT",2,IF(Mortality_Table="FAM",3,IF(Mortality_Table="IND",4,IF(Mortality_Table="PAR",5)))),FALSE)),1)</f>
        <v>#N/A</v>
      </c>
      <c r="D80" s="20" t="e">
        <f t="shared" si="19"/>
        <v>#N/A</v>
      </c>
      <c r="E80" s="21">
        <f>VLOOKUP(A80,Lapses!$A$2:$B$120,2,FALSE)</f>
        <v>6.25E-2</v>
      </c>
      <c r="F80">
        <v>0</v>
      </c>
      <c r="G80">
        <f>IF(OR(Prem_Term*1=A80,AND(A80&gt;Prem_Waiver_Period,B80&gt;=Premium_Waiver_Age,Model_Point!$N$2="Yes")),1,0)</f>
        <v>0</v>
      </c>
      <c r="H80" s="22" t="e">
        <f t="shared" si="20"/>
        <v>#N/A</v>
      </c>
      <c r="I80" s="22" t="e">
        <f t="shared" si="21"/>
        <v>#N/A</v>
      </c>
      <c r="J80" s="22" t="e">
        <f t="shared" si="22"/>
        <v>#N/A</v>
      </c>
      <c r="K80" s="22" t="e">
        <f t="shared" si="23"/>
        <v>#N/A</v>
      </c>
      <c r="L80" s="22">
        <v>0</v>
      </c>
      <c r="M80" s="22" t="e">
        <f t="shared" si="24"/>
        <v>#N/A</v>
      </c>
      <c r="N80" t="e">
        <f t="shared" si="17"/>
        <v>#N/A</v>
      </c>
      <c r="O80" t="e">
        <f t="shared" si="18"/>
        <v>#N/A</v>
      </c>
      <c r="P80" t="e">
        <f t="shared" si="26"/>
        <v>#N/A</v>
      </c>
    </row>
    <row r="81" spans="1:16" x14ac:dyDescent="0.3">
      <c r="A81">
        <v>77</v>
      </c>
      <c r="B81">
        <f t="shared" si="25"/>
        <v>151</v>
      </c>
      <c r="C81" s="20" t="e">
        <f>MIN(VLOOKUP(B81,Curves!$A$2:$D$102,IF(Model_Point!$C$2="M",2,3),FALSE)*IF(A81&gt;16,1,VLOOKUP(A81-1,Parameters!$A$70:$E$85,IF(Mortality_Table="EXT",2,IF(Mortality_Table="FAM",3,IF(Mortality_Table="IND",4,IF(Mortality_Table="PAR",5)))),FALSE)),1)</f>
        <v>#N/A</v>
      </c>
      <c r="D81" s="20" t="e">
        <f t="shared" si="19"/>
        <v>#N/A</v>
      </c>
      <c r="E81" s="21">
        <f>VLOOKUP(A81,Lapses!$A$2:$B$120,2,FALSE)</f>
        <v>6.25E-2</v>
      </c>
      <c r="F81">
        <v>0</v>
      </c>
      <c r="G81">
        <f>IF(OR(Prem_Term*1=A81,AND(A81&gt;Prem_Waiver_Period,B81&gt;=Premium_Waiver_Age,Model_Point!$N$2="Yes")),1,0)</f>
        <v>0</v>
      </c>
      <c r="H81" s="22" t="e">
        <f t="shared" si="20"/>
        <v>#N/A</v>
      </c>
      <c r="I81" s="22" t="e">
        <f t="shared" si="21"/>
        <v>#N/A</v>
      </c>
      <c r="J81" s="22" t="e">
        <f t="shared" si="22"/>
        <v>#N/A</v>
      </c>
      <c r="K81" s="22" t="e">
        <f t="shared" si="23"/>
        <v>#N/A</v>
      </c>
      <c r="L81" s="22">
        <v>0</v>
      </c>
      <c r="M81" s="22" t="e">
        <f t="shared" si="24"/>
        <v>#N/A</v>
      </c>
      <c r="N81" t="e">
        <f t="shared" si="17"/>
        <v>#N/A</v>
      </c>
      <c r="O81" t="e">
        <f t="shared" si="18"/>
        <v>#N/A</v>
      </c>
      <c r="P81" t="e">
        <f t="shared" si="26"/>
        <v>#N/A</v>
      </c>
    </row>
    <row r="82" spans="1:16" x14ac:dyDescent="0.3">
      <c r="A82">
        <v>78</v>
      </c>
      <c r="B82">
        <f t="shared" si="25"/>
        <v>152</v>
      </c>
      <c r="C82" s="20" t="e">
        <f>MIN(VLOOKUP(B82,Curves!$A$2:$D$102,IF(Model_Point!$C$2="M",2,3),FALSE)*IF(A82&gt;16,1,VLOOKUP(A82-1,Parameters!$A$70:$E$85,IF(Mortality_Table="EXT",2,IF(Mortality_Table="FAM",3,IF(Mortality_Table="IND",4,IF(Mortality_Table="PAR",5)))),FALSE)),1)</f>
        <v>#N/A</v>
      </c>
      <c r="D82" s="20" t="e">
        <f t="shared" si="19"/>
        <v>#N/A</v>
      </c>
      <c r="E82" s="21">
        <f>VLOOKUP(A82,Lapses!$A$2:$B$120,2,FALSE)</f>
        <v>6.25E-2</v>
      </c>
      <c r="F82">
        <v>0</v>
      </c>
      <c r="G82">
        <f>IF(OR(Prem_Term*1=A82,AND(A82&gt;Prem_Waiver_Period,B82&gt;=Premium_Waiver_Age,Model_Point!$N$2="Yes")),1,0)</f>
        <v>0</v>
      </c>
      <c r="H82" s="22" t="e">
        <f t="shared" si="20"/>
        <v>#N/A</v>
      </c>
      <c r="I82" s="22" t="e">
        <f t="shared" si="21"/>
        <v>#N/A</v>
      </c>
      <c r="J82" s="22" t="e">
        <f t="shared" si="22"/>
        <v>#N/A</v>
      </c>
      <c r="K82" s="22" t="e">
        <f t="shared" si="23"/>
        <v>#N/A</v>
      </c>
      <c r="L82" s="22">
        <v>0</v>
      </c>
      <c r="M82" s="22" t="e">
        <f t="shared" si="24"/>
        <v>#N/A</v>
      </c>
      <c r="N82" t="e">
        <f t="shared" si="17"/>
        <v>#N/A</v>
      </c>
      <c r="O82" t="e">
        <f t="shared" si="18"/>
        <v>#N/A</v>
      </c>
      <c r="P82" t="e">
        <f t="shared" si="26"/>
        <v>#N/A</v>
      </c>
    </row>
    <row r="83" spans="1:16" x14ac:dyDescent="0.3">
      <c r="A83">
        <v>79</v>
      </c>
      <c r="B83">
        <f t="shared" si="25"/>
        <v>153</v>
      </c>
      <c r="C83" s="20" t="e">
        <f>MIN(VLOOKUP(B83,Curves!$A$2:$D$102,IF(Model_Point!$C$2="M",2,3),FALSE)*IF(A83&gt;16,1,VLOOKUP(A83-1,Parameters!$A$70:$E$85,IF(Mortality_Table="EXT",2,IF(Mortality_Table="FAM",3,IF(Mortality_Table="IND",4,IF(Mortality_Table="PAR",5)))),FALSE)),1)</f>
        <v>#N/A</v>
      </c>
      <c r="D83" s="20" t="e">
        <f t="shared" si="19"/>
        <v>#N/A</v>
      </c>
      <c r="E83" s="21">
        <f>VLOOKUP(A83,Lapses!$A$2:$B$120,2,FALSE)</f>
        <v>6.25E-2</v>
      </c>
      <c r="F83">
        <v>0</v>
      </c>
      <c r="G83">
        <f>IF(OR(Prem_Term*1=A83,AND(A83&gt;Prem_Waiver_Period,B83&gt;=Premium_Waiver_Age,Model_Point!$N$2="Yes")),1,0)</f>
        <v>0</v>
      </c>
      <c r="H83" s="22" t="e">
        <f t="shared" si="20"/>
        <v>#N/A</v>
      </c>
      <c r="I83" s="22" t="e">
        <f t="shared" si="21"/>
        <v>#N/A</v>
      </c>
      <c r="J83" s="22" t="e">
        <f t="shared" si="22"/>
        <v>#N/A</v>
      </c>
      <c r="K83" s="22" t="e">
        <f t="shared" si="23"/>
        <v>#N/A</v>
      </c>
      <c r="L83" s="22">
        <v>0</v>
      </c>
      <c r="M83" s="22" t="e">
        <f t="shared" si="24"/>
        <v>#N/A</v>
      </c>
      <c r="N83" t="e">
        <f t="shared" si="17"/>
        <v>#N/A</v>
      </c>
      <c r="O83" t="e">
        <f t="shared" si="18"/>
        <v>#N/A</v>
      </c>
      <c r="P83" t="e">
        <f t="shared" si="26"/>
        <v>#N/A</v>
      </c>
    </row>
    <row r="84" spans="1:16" x14ac:dyDescent="0.3">
      <c r="A84">
        <v>80</v>
      </c>
      <c r="B84">
        <f t="shared" si="25"/>
        <v>154</v>
      </c>
      <c r="C84" s="20" t="e">
        <f>MIN(VLOOKUP(B84,Curves!$A$2:$D$102,IF(Model_Point!$C$2="M",2,3),FALSE)*IF(A84&gt;16,1,VLOOKUP(A84-1,Parameters!$A$70:$E$85,IF(Mortality_Table="EXT",2,IF(Mortality_Table="FAM",3,IF(Mortality_Table="IND",4,IF(Mortality_Table="PAR",5)))),FALSE)),1)</f>
        <v>#N/A</v>
      </c>
      <c r="D84" s="20" t="e">
        <f t="shared" si="19"/>
        <v>#N/A</v>
      </c>
      <c r="E84" s="21">
        <f>VLOOKUP(A84,Lapses!$A$2:$B$120,2,FALSE)</f>
        <v>6.25E-2</v>
      </c>
      <c r="F84">
        <v>0</v>
      </c>
      <c r="G84">
        <f>IF(OR(Prem_Term*1=A84,AND(A84&gt;Prem_Waiver_Period,B84&gt;=Premium_Waiver_Age,Model_Point!$N$2="Yes")),1,0)</f>
        <v>0</v>
      </c>
      <c r="H84" s="22" t="e">
        <f t="shared" si="20"/>
        <v>#N/A</v>
      </c>
      <c r="I84" s="22" t="e">
        <f t="shared" si="21"/>
        <v>#N/A</v>
      </c>
      <c r="J84" s="22" t="e">
        <f t="shared" si="22"/>
        <v>#N/A</v>
      </c>
      <c r="K84" s="22" t="e">
        <f t="shared" si="23"/>
        <v>#N/A</v>
      </c>
      <c r="L84" s="22">
        <v>0</v>
      </c>
      <c r="M84" s="22" t="e">
        <f t="shared" si="24"/>
        <v>#N/A</v>
      </c>
      <c r="N84" t="e">
        <f t="shared" si="17"/>
        <v>#N/A</v>
      </c>
      <c r="O84" t="e">
        <f t="shared" si="18"/>
        <v>#N/A</v>
      </c>
      <c r="P84" t="e">
        <f t="shared" si="26"/>
        <v>#N/A</v>
      </c>
    </row>
    <row r="85" spans="1:16" x14ac:dyDescent="0.3">
      <c r="A85">
        <v>81</v>
      </c>
      <c r="B85">
        <f t="shared" si="25"/>
        <v>155</v>
      </c>
      <c r="C85" s="20" t="e">
        <f>MIN(VLOOKUP(B85,Curves!$A$2:$D$102,IF(Model_Point!$C$2="M",2,3),FALSE)*IF(A85&gt;16,1,VLOOKUP(A85-1,Parameters!$A$70:$E$85,IF(Mortality_Table="EXT",2,IF(Mortality_Table="FAM",3,IF(Mortality_Table="IND",4,IF(Mortality_Table="PAR",5)))),FALSE)),1)</f>
        <v>#N/A</v>
      </c>
      <c r="D85" s="20" t="e">
        <f t="shared" si="19"/>
        <v>#N/A</v>
      </c>
      <c r="E85" s="21">
        <f>VLOOKUP(A85,Lapses!$A$2:$B$120,2,FALSE)</f>
        <v>6.25E-2</v>
      </c>
      <c r="F85">
        <v>0</v>
      </c>
      <c r="G85">
        <f>IF(OR(Prem_Term*1=A85,AND(A85&gt;Prem_Waiver_Period,B85&gt;=Premium_Waiver_Age,Model_Point!$N$2="Yes")),1,0)</f>
        <v>0</v>
      </c>
      <c r="H85" s="22" t="e">
        <f t="shared" si="20"/>
        <v>#N/A</v>
      </c>
      <c r="I85" s="22" t="e">
        <f t="shared" si="21"/>
        <v>#N/A</v>
      </c>
      <c r="J85" s="22" t="e">
        <f t="shared" si="22"/>
        <v>#N/A</v>
      </c>
      <c r="K85" s="22" t="e">
        <f t="shared" si="23"/>
        <v>#N/A</v>
      </c>
      <c r="L85" s="22">
        <v>0</v>
      </c>
      <c r="M85" s="22" t="e">
        <f t="shared" si="24"/>
        <v>#N/A</v>
      </c>
      <c r="N85" t="e">
        <f t="shared" si="17"/>
        <v>#N/A</v>
      </c>
      <c r="O85" t="e">
        <f t="shared" si="18"/>
        <v>#N/A</v>
      </c>
      <c r="P85" t="e">
        <f t="shared" si="26"/>
        <v>#N/A</v>
      </c>
    </row>
    <row r="86" spans="1:16" x14ac:dyDescent="0.3">
      <c r="A86">
        <v>82</v>
      </c>
      <c r="B86">
        <f t="shared" si="25"/>
        <v>156</v>
      </c>
      <c r="C86" s="20" t="e">
        <f>MIN(VLOOKUP(B86,Curves!$A$2:$D$102,IF(Model_Point!$C$2="M",2,3),FALSE)*IF(A86&gt;16,1,VLOOKUP(A86-1,Parameters!$A$70:$E$85,IF(Mortality_Table="EXT",2,IF(Mortality_Table="FAM",3,IF(Mortality_Table="IND",4,IF(Mortality_Table="PAR",5)))),FALSE)),1)</f>
        <v>#N/A</v>
      </c>
      <c r="D86" s="20" t="e">
        <f t="shared" si="19"/>
        <v>#N/A</v>
      </c>
      <c r="E86" s="21">
        <f>VLOOKUP(A86,Lapses!$A$2:$B$120,2,FALSE)</f>
        <v>6.25E-2</v>
      </c>
      <c r="F86">
        <v>0</v>
      </c>
      <c r="G86">
        <f>IF(OR(Prem_Term*1=A86,AND(A86&gt;Prem_Waiver_Period,B86&gt;=Premium_Waiver_Age,Model_Point!$N$2="Yes")),1,0)</f>
        <v>0</v>
      </c>
      <c r="H86" s="22" t="e">
        <f t="shared" si="20"/>
        <v>#N/A</v>
      </c>
      <c r="I86" s="22" t="e">
        <f t="shared" si="21"/>
        <v>#N/A</v>
      </c>
      <c r="J86" s="22" t="e">
        <f t="shared" si="22"/>
        <v>#N/A</v>
      </c>
      <c r="K86" s="22" t="e">
        <f t="shared" si="23"/>
        <v>#N/A</v>
      </c>
      <c r="L86" s="22">
        <v>0</v>
      </c>
      <c r="M86" s="22" t="e">
        <f t="shared" si="24"/>
        <v>#N/A</v>
      </c>
      <c r="N86" t="e">
        <f t="shared" si="17"/>
        <v>#N/A</v>
      </c>
      <c r="O86" t="e">
        <f t="shared" si="18"/>
        <v>#N/A</v>
      </c>
      <c r="P86" t="e">
        <f t="shared" si="26"/>
        <v>#N/A</v>
      </c>
    </row>
    <row r="87" spans="1:16" x14ac:dyDescent="0.3">
      <c r="A87">
        <v>83</v>
      </c>
      <c r="B87">
        <f t="shared" si="25"/>
        <v>157</v>
      </c>
      <c r="C87" s="20" t="e">
        <f>MIN(VLOOKUP(B87,Curves!$A$2:$D$102,IF(Model_Point!$C$2="M",2,3),FALSE)*IF(A87&gt;16,1,VLOOKUP(A87-1,Parameters!$A$70:$E$85,IF(Mortality_Table="EXT",2,IF(Mortality_Table="FAM",3,IF(Mortality_Table="IND",4,IF(Mortality_Table="PAR",5)))),FALSE)),1)</f>
        <v>#N/A</v>
      </c>
      <c r="D87" s="20" t="e">
        <f t="shared" si="19"/>
        <v>#N/A</v>
      </c>
      <c r="E87" s="21">
        <f>VLOOKUP(A87,Lapses!$A$2:$B$120,2,FALSE)</f>
        <v>6.25E-2</v>
      </c>
      <c r="F87">
        <v>0</v>
      </c>
      <c r="G87">
        <f>IF(OR(Prem_Term*1=A87,AND(A87&gt;Prem_Waiver_Period,B87&gt;=Premium_Waiver_Age,Model_Point!$N$2="Yes")),1,0)</f>
        <v>0</v>
      </c>
      <c r="H87" s="22" t="e">
        <f t="shared" si="20"/>
        <v>#N/A</v>
      </c>
      <c r="I87" s="22" t="e">
        <f t="shared" si="21"/>
        <v>#N/A</v>
      </c>
      <c r="J87" s="22" t="e">
        <f t="shared" si="22"/>
        <v>#N/A</v>
      </c>
      <c r="K87" s="22" t="e">
        <f t="shared" si="23"/>
        <v>#N/A</v>
      </c>
      <c r="L87" s="22">
        <v>0</v>
      </c>
      <c r="M87" s="22" t="e">
        <f t="shared" si="24"/>
        <v>#N/A</v>
      </c>
      <c r="N87" t="e">
        <f t="shared" si="17"/>
        <v>#N/A</v>
      </c>
      <c r="O87" t="e">
        <f t="shared" si="18"/>
        <v>#N/A</v>
      </c>
      <c r="P87" t="e">
        <f t="shared" si="26"/>
        <v>#N/A</v>
      </c>
    </row>
    <row r="88" spans="1:16" x14ac:dyDescent="0.3">
      <c r="A88">
        <v>84</v>
      </c>
      <c r="B88">
        <f t="shared" si="25"/>
        <v>158</v>
      </c>
      <c r="C88" s="20" t="e">
        <f>MIN(VLOOKUP(B88,Curves!$A$2:$D$102,IF(Model_Point!$C$2="M",2,3),FALSE)*IF(A88&gt;16,1,VLOOKUP(A88-1,Parameters!$A$70:$E$85,IF(Mortality_Table="EXT",2,IF(Mortality_Table="FAM",3,IF(Mortality_Table="IND",4,IF(Mortality_Table="PAR",5)))),FALSE)),1)</f>
        <v>#N/A</v>
      </c>
      <c r="D88" s="20" t="e">
        <f t="shared" si="19"/>
        <v>#N/A</v>
      </c>
      <c r="E88" s="21">
        <f>VLOOKUP(A88,Lapses!$A$2:$B$120,2,FALSE)</f>
        <v>6.25E-2</v>
      </c>
      <c r="F88">
        <v>0</v>
      </c>
      <c r="G88">
        <f>IF(OR(Prem_Term*1=A88,AND(A88&gt;Prem_Waiver_Period,B88&gt;=Premium_Waiver_Age,Model_Point!$N$2="Yes")),1,0)</f>
        <v>0</v>
      </c>
      <c r="H88" s="22" t="e">
        <f t="shared" si="20"/>
        <v>#N/A</v>
      </c>
      <c r="I88" s="22" t="e">
        <f t="shared" si="21"/>
        <v>#N/A</v>
      </c>
      <c r="J88" s="22" t="e">
        <f t="shared" si="22"/>
        <v>#N/A</v>
      </c>
      <c r="K88" s="22" t="e">
        <f t="shared" si="23"/>
        <v>#N/A</v>
      </c>
      <c r="L88" s="22">
        <v>0</v>
      </c>
      <c r="M88" s="22" t="e">
        <f t="shared" si="24"/>
        <v>#N/A</v>
      </c>
      <c r="N88" t="e">
        <f t="shared" si="17"/>
        <v>#N/A</v>
      </c>
      <c r="O88" t="e">
        <f t="shared" si="18"/>
        <v>#N/A</v>
      </c>
      <c r="P88" t="e">
        <f t="shared" si="26"/>
        <v>#N/A</v>
      </c>
    </row>
    <row r="89" spans="1:16" x14ac:dyDescent="0.3">
      <c r="A89">
        <v>85</v>
      </c>
      <c r="B89">
        <f t="shared" si="25"/>
        <v>159</v>
      </c>
      <c r="C89" s="20" t="e">
        <f>MIN(VLOOKUP(B89,Curves!$A$2:$D$102,IF(Model_Point!$C$2="M",2,3),FALSE)*IF(A89&gt;16,1,VLOOKUP(A89-1,Parameters!$A$70:$E$85,IF(Mortality_Table="EXT",2,IF(Mortality_Table="FAM",3,IF(Mortality_Table="IND",4,IF(Mortality_Table="PAR",5)))),FALSE)),1)</f>
        <v>#N/A</v>
      </c>
      <c r="D89" s="20" t="e">
        <f t="shared" si="19"/>
        <v>#N/A</v>
      </c>
      <c r="E89" s="21">
        <f>VLOOKUP(A89,Lapses!$A$2:$B$120,2,FALSE)</f>
        <v>6.25E-2</v>
      </c>
      <c r="F89">
        <v>0</v>
      </c>
      <c r="G89">
        <f>IF(OR(Prem_Term*1=A89,AND(A89&gt;Prem_Waiver_Period,B89&gt;=Premium_Waiver_Age,Model_Point!$N$2="Yes")),1,0)</f>
        <v>0</v>
      </c>
      <c r="H89" s="22" t="e">
        <f t="shared" si="20"/>
        <v>#N/A</v>
      </c>
      <c r="I89" s="22" t="e">
        <f t="shared" si="21"/>
        <v>#N/A</v>
      </c>
      <c r="J89" s="22" t="e">
        <f t="shared" si="22"/>
        <v>#N/A</v>
      </c>
      <c r="K89" s="22" t="e">
        <f t="shared" si="23"/>
        <v>#N/A</v>
      </c>
      <c r="L89" s="22">
        <v>0</v>
      </c>
      <c r="M89" s="22" t="e">
        <f t="shared" si="24"/>
        <v>#N/A</v>
      </c>
      <c r="N89" t="e">
        <f t="shared" si="17"/>
        <v>#N/A</v>
      </c>
      <c r="O89" t="e">
        <f t="shared" si="18"/>
        <v>#N/A</v>
      </c>
      <c r="P89" t="e">
        <f t="shared" si="26"/>
        <v>#N/A</v>
      </c>
    </row>
    <row r="90" spans="1:16" x14ac:dyDescent="0.3">
      <c r="A90">
        <v>86</v>
      </c>
      <c r="B90">
        <f t="shared" si="25"/>
        <v>160</v>
      </c>
      <c r="C90" s="20" t="e">
        <f>MIN(VLOOKUP(B90,Curves!$A$2:$D$102,IF(Model_Point!$C$2="M",2,3),FALSE)*IF(A90&gt;16,1,VLOOKUP(A90-1,Parameters!$A$70:$E$85,IF(Mortality_Table="EXT",2,IF(Mortality_Table="FAM",3,IF(Mortality_Table="IND",4,IF(Mortality_Table="PAR",5)))),FALSE)),1)</f>
        <v>#N/A</v>
      </c>
      <c r="D90" s="20" t="e">
        <f t="shared" si="19"/>
        <v>#N/A</v>
      </c>
      <c r="E90" s="21">
        <f>VLOOKUP(A90,Lapses!$A$2:$B$120,2,FALSE)</f>
        <v>6.25E-2</v>
      </c>
      <c r="F90">
        <v>0</v>
      </c>
      <c r="G90">
        <f>IF(OR(Prem_Term*1=A90,AND(A90&gt;Prem_Waiver_Period,B90&gt;=Premium_Waiver_Age,Model_Point!$N$2="Yes")),1,0)</f>
        <v>0</v>
      </c>
      <c r="H90" s="22" t="e">
        <f t="shared" si="20"/>
        <v>#N/A</v>
      </c>
      <c r="I90" s="22" t="e">
        <f t="shared" si="21"/>
        <v>#N/A</v>
      </c>
      <c r="J90" s="22" t="e">
        <f t="shared" si="22"/>
        <v>#N/A</v>
      </c>
      <c r="K90" s="22" t="e">
        <f t="shared" si="23"/>
        <v>#N/A</v>
      </c>
      <c r="L90" s="22">
        <v>0</v>
      </c>
      <c r="M90" s="22" t="e">
        <f t="shared" si="24"/>
        <v>#N/A</v>
      </c>
      <c r="N90" t="e">
        <f t="shared" si="17"/>
        <v>#N/A</v>
      </c>
      <c r="O90" t="e">
        <f t="shared" si="18"/>
        <v>#N/A</v>
      </c>
      <c r="P90" t="e">
        <f t="shared" si="26"/>
        <v>#N/A</v>
      </c>
    </row>
    <row r="91" spans="1:16" x14ac:dyDescent="0.3">
      <c r="A91">
        <v>87</v>
      </c>
      <c r="B91">
        <f t="shared" si="25"/>
        <v>161</v>
      </c>
      <c r="C91" s="20" t="e">
        <f>MIN(VLOOKUP(B91,Curves!$A$2:$D$102,IF(Model_Point!$C$2="M",2,3),FALSE)*IF(A91&gt;16,1,VLOOKUP(A91-1,Parameters!$A$70:$E$85,IF(Mortality_Table="EXT",2,IF(Mortality_Table="FAM",3,IF(Mortality_Table="IND",4,IF(Mortality_Table="PAR",5)))),FALSE)),1)</f>
        <v>#N/A</v>
      </c>
      <c r="D91" s="20" t="e">
        <f t="shared" si="19"/>
        <v>#N/A</v>
      </c>
      <c r="E91" s="21">
        <f>VLOOKUP(A91,Lapses!$A$2:$B$120,2,FALSE)</f>
        <v>6.25E-2</v>
      </c>
      <c r="F91">
        <v>0</v>
      </c>
      <c r="G91">
        <f>IF(OR(Prem_Term*1=A91,AND(A91&gt;Prem_Waiver_Period,B91&gt;=Premium_Waiver_Age,Model_Point!$N$2="Yes")),1,0)</f>
        <v>0</v>
      </c>
      <c r="H91" s="22" t="e">
        <f t="shared" si="20"/>
        <v>#N/A</v>
      </c>
      <c r="I91" s="22" t="e">
        <f t="shared" si="21"/>
        <v>#N/A</v>
      </c>
      <c r="J91" s="22" t="e">
        <f t="shared" si="22"/>
        <v>#N/A</v>
      </c>
      <c r="K91" s="22" t="e">
        <f t="shared" si="23"/>
        <v>#N/A</v>
      </c>
      <c r="L91" s="22">
        <v>0</v>
      </c>
      <c r="M91" s="22" t="e">
        <f t="shared" si="24"/>
        <v>#N/A</v>
      </c>
      <c r="N91" t="e">
        <f t="shared" si="17"/>
        <v>#N/A</v>
      </c>
      <c r="O91" t="e">
        <f t="shared" si="18"/>
        <v>#N/A</v>
      </c>
      <c r="P91" t="e">
        <f t="shared" si="26"/>
        <v>#N/A</v>
      </c>
    </row>
    <row r="92" spans="1:16" x14ac:dyDescent="0.3">
      <c r="A92">
        <v>88</v>
      </c>
      <c r="B92">
        <f t="shared" si="25"/>
        <v>162</v>
      </c>
      <c r="C92" s="20" t="e">
        <f>MIN(VLOOKUP(B92,Curves!$A$2:$D$102,IF(Model_Point!$C$2="M",2,3),FALSE)*IF(A92&gt;16,1,VLOOKUP(A92-1,Parameters!$A$70:$E$85,IF(Mortality_Table="EXT",2,IF(Mortality_Table="FAM",3,IF(Mortality_Table="IND",4,IF(Mortality_Table="PAR",5)))),FALSE)),1)</f>
        <v>#N/A</v>
      </c>
      <c r="D92" s="20" t="e">
        <f t="shared" si="19"/>
        <v>#N/A</v>
      </c>
      <c r="E92" s="21">
        <f>VLOOKUP(A92,Lapses!$A$2:$B$120,2,FALSE)</f>
        <v>6.25E-2</v>
      </c>
      <c r="F92">
        <v>0</v>
      </c>
      <c r="G92">
        <f>IF(OR(Prem_Term*1=A92,AND(A92&gt;Prem_Waiver_Period,B92&gt;=Premium_Waiver_Age,Model_Point!$N$2="Yes")),1,0)</f>
        <v>0</v>
      </c>
      <c r="H92" s="22" t="e">
        <f t="shared" si="20"/>
        <v>#N/A</v>
      </c>
      <c r="I92" s="22" t="e">
        <f t="shared" si="21"/>
        <v>#N/A</v>
      </c>
      <c r="J92" s="22" t="e">
        <f t="shared" si="22"/>
        <v>#N/A</v>
      </c>
      <c r="K92" s="22" t="e">
        <f t="shared" si="23"/>
        <v>#N/A</v>
      </c>
      <c r="L92" s="22">
        <v>0</v>
      </c>
      <c r="M92" s="22" t="e">
        <f t="shared" si="24"/>
        <v>#N/A</v>
      </c>
      <c r="N92" t="e">
        <f t="shared" si="17"/>
        <v>#N/A</v>
      </c>
      <c r="O92" t="e">
        <f t="shared" si="18"/>
        <v>#N/A</v>
      </c>
      <c r="P92" t="e">
        <f t="shared" si="26"/>
        <v>#N/A</v>
      </c>
    </row>
    <row r="93" spans="1:16" x14ac:dyDescent="0.3">
      <c r="A93">
        <v>89</v>
      </c>
      <c r="B93">
        <f t="shared" si="25"/>
        <v>163</v>
      </c>
      <c r="C93" s="20" t="e">
        <f>MIN(VLOOKUP(B93,Curves!$A$2:$D$102,IF(Model_Point!$C$2="M",2,3),FALSE)*IF(A93&gt;16,1,VLOOKUP(A93-1,Parameters!$A$70:$E$85,IF(Mortality_Table="EXT",2,IF(Mortality_Table="FAM",3,IF(Mortality_Table="IND",4,IF(Mortality_Table="PAR",5)))),FALSE)),1)</f>
        <v>#N/A</v>
      </c>
      <c r="D93" s="20" t="e">
        <f t="shared" si="19"/>
        <v>#N/A</v>
      </c>
      <c r="E93" s="21">
        <f>VLOOKUP(A93,Lapses!$A$2:$B$120,2,FALSE)</f>
        <v>6.25E-2</v>
      </c>
      <c r="F93">
        <v>0</v>
      </c>
      <c r="G93">
        <f>IF(OR(Prem_Term*1=A93,AND(A93&gt;Prem_Waiver_Period,B93&gt;=Premium_Waiver_Age,Model_Point!$N$2="Yes")),1,0)</f>
        <v>0</v>
      </c>
      <c r="H93" s="22" t="e">
        <f t="shared" si="20"/>
        <v>#N/A</v>
      </c>
      <c r="I93" s="22" t="e">
        <f t="shared" si="21"/>
        <v>#N/A</v>
      </c>
      <c r="J93" s="22" t="e">
        <f t="shared" si="22"/>
        <v>#N/A</v>
      </c>
      <c r="K93" s="22" t="e">
        <f t="shared" si="23"/>
        <v>#N/A</v>
      </c>
      <c r="L93" s="22">
        <v>0</v>
      </c>
      <c r="M93" s="22" t="e">
        <f t="shared" si="24"/>
        <v>#N/A</v>
      </c>
      <c r="N93" t="e">
        <f t="shared" si="17"/>
        <v>#N/A</v>
      </c>
      <c r="O93" t="e">
        <f t="shared" si="18"/>
        <v>#N/A</v>
      </c>
      <c r="P93" t="e">
        <f t="shared" si="26"/>
        <v>#N/A</v>
      </c>
    </row>
    <row r="94" spans="1:16" x14ac:dyDescent="0.3">
      <c r="A94">
        <v>90</v>
      </c>
      <c r="B94">
        <f t="shared" si="25"/>
        <v>164</v>
      </c>
      <c r="C94" s="20" t="e">
        <f>MIN(VLOOKUP(B94,Curves!$A$2:$D$102,IF(Model_Point!$C$2="M",2,3),FALSE)*IF(A94&gt;16,1,VLOOKUP(A94-1,Parameters!$A$70:$E$85,IF(Mortality_Table="EXT",2,IF(Mortality_Table="FAM",3,IF(Mortality_Table="IND",4,IF(Mortality_Table="PAR",5)))),FALSE)),1)</f>
        <v>#N/A</v>
      </c>
      <c r="D94" s="20" t="e">
        <f t="shared" si="19"/>
        <v>#N/A</v>
      </c>
      <c r="E94" s="21">
        <f>VLOOKUP(A94,Lapses!$A$2:$B$120,2,FALSE)</f>
        <v>6.25E-2</v>
      </c>
      <c r="F94">
        <v>0</v>
      </c>
      <c r="G94">
        <f>IF(OR(Prem_Term*1=A94,AND(A94&gt;Prem_Waiver_Period,B94&gt;=Premium_Waiver_Age,Model_Point!$N$2="Yes")),1,0)</f>
        <v>0</v>
      </c>
      <c r="H94" s="22" t="e">
        <f t="shared" si="20"/>
        <v>#N/A</v>
      </c>
      <c r="I94" s="22" t="e">
        <f t="shared" si="21"/>
        <v>#N/A</v>
      </c>
      <c r="J94" s="22" t="e">
        <f t="shared" si="22"/>
        <v>#N/A</v>
      </c>
      <c r="K94" s="22" t="e">
        <f t="shared" si="23"/>
        <v>#N/A</v>
      </c>
      <c r="L94" s="22">
        <v>0</v>
      </c>
      <c r="M94" s="22" t="e">
        <f t="shared" si="24"/>
        <v>#N/A</v>
      </c>
      <c r="N94" t="e">
        <f t="shared" si="17"/>
        <v>#N/A</v>
      </c>
      <c r="O94" t="e">
        <f t="shared" si="18"/>
        <v>#N/A</v>
      </c>
      <c r="P94" t="e">
        <f t="shared" si="26"/>
        <v>#N/A</v>
      </c>
    </row>
    <row r="95" spans="1:16" x14ac:dyDescent="0.3">
      <c r="A95">
        <v>91</v>
      </c>
      <c r="B95">
        <f t="shared" si="25"/>
        <v>165</v>
      </c>
      <c r="C95" s="20" t="e">
        <f>MIN(VLOOKUP(B95,Curves!$A$2:$D$102,IF(Model_Point!$C$2="M",2,3),FALSE)*IF(A95&gt;16,1,VLOOKUP(A95-1,Parameters!$A$70:$E$85,IF(Mortality_Table="EXT",2,IF(Mortality_Table="FAM",3,IF(Mortality_Table="IND",4,IF(Mortality_Table="PAR",5)))),FALSE)),1)</f>
        <v>#N/A</v>
      </c>
      <c r="D95" s="20" t="e">
        <f t="shared" si="19"/>
        <v>#N/A</v>
      </c>
      <c r="E95" s="21">
        <f>VLOOKUP(A95,Lapses!$A$2:$B$120,2,FALSE)</f>
        <v>6.25E-2</v>
      </c>
      <c r="F95">
        <v>0</v>
      </c>
      <c r="G95">
        <f>IF(OR(Prem_Term*1=A95,AND(A95&gt;Prem_Waiver_Period,B95&gt;=Premium_Waiver_Age,Model_Point!$N$2="Yes")),1,0)</f>
        <v>0</v>
      </c>
      <c r="H95" s="22" t="e">
        <f t="shared" si="20"/>
        <v>#N/A</v>
      </c>
      <c r="I95" s="22" t="e">
        <f t="shared" si="21"/>
        <v>#N/A</v>
      </c>
      <c r="J95" s="22" t="e">
        <f t="shared" si="22"/>
        <v>#N/A</v>
      </c>
      <c r="K95" s="22" t="e">
        <f t="shared" si="23"/>
        <v>#N/A</v>
      </c>
      <c r="L95" s="22">
        <v>0</v>
      </c>
      <c r="M95" s="22" t="e">
        <f t="shared" si="24"/>
        <v>#N/A</v>
      </c>
      <c r="N95" t="e">
        <f t="shared" si="17"/>
        <v>#N/A</v>
      </c>
      <c r="O95" t="e">
        <f t="shared" si="18"/>
        <v>#N/A</v>
      </c>
      <c r="P95" t="e">
        <f t="shared" si="26"/>
        <v>#N/A</v>
      </c>
    </row>
    <row r="96" spans="1:16" x14ac:dyDescent="0.3">
      <c r="A96">
        <v>92</v>
      </c>
      <c r="B96">
        <f t="shared" si="25"/>
        <v>166</v>
      </c>
      <c r="C96" s="20" t="e">
        <f>MIN(VLOOKUP(B96,Curves!$A$2:$D$102,IF(Model_Point!$C$2="M",2,3),FALSE)*IF(A96&gt;16,1,VLOOKUP(A96-1,Parameters!$A$70:$E$85,IF(Mortality_Table="EXT",2,IF(Mortality_Table="FAM",3,IF(Mortality_Table="IND",4,IF(Mortality_Table="PAR",5)))),FALSE)),1)</f>
        <v>#N/A</v>
      </c>
      <c r="D96" s="20" t="e">
        <f t="shared" si="19"/>
        <v>#N/A</v>
      </c>
      <c r="E96" s="21">
        <f>VLOOKUP(A96,Lapses!$A$2:$B$120,2,FALSE)</f>
        <v>6.25E-2</v>
      </c>
      <c r="F96">
        <v>0</v>
      </c>
      <c r="G96">
        <f>IF(OR(Prem_Term*1=A96,AND(A96&gt;Prem_Waiver_Period,B96&gt;=Premium_Waiver_Age,Model_Point!$N$2="Yes")),1,0)</f>
        <v>0</v>
      </c>
      <c r="H96" s="22" t="e">
        <f t="shared" si="20"/>
        <v>#N/A</v>
      </c>
      <c r="I96" s="22" t="e">
        <f t="shared" si="21"/>
        <v>#N/A</v>
      </c>
      <c r="J96" s="22" t="e">
        <f t="shared" si="22"/>
        <v>#N/A</v>
      </c>
      <c r="K96" s="22" t="e">
        <f t="shared" si="23"/>
        <v>#N/A</v>
      </c>
      <c r="L96" s="22">
        <v>0</v>
      </c>
      <c r="M96" s="22" t="e">
        <f t="shared" si="24"/>
        <v>#N/A</v>
      </c>
      <c r="N96" t="e">
        <f t="shared" si="17"/>
        <v>#N/A</v>
      </c>
      <c r="O96" t="e">
        <f t="shared" si="18"/>
        <v>#N/A</v>
      </c>
      <c r="P96" t="e">
        <f t="shared" si="26"/>
        <v>#N/A</v>
      </c>
    </row>
    <row r="97" spans="1:16" x14ac:dyDescent="0.3">
      <c r="A97">
        <v>93</v>
      </c>
      <c r="B97">
        <f t="shared" si="25"/>
        <v>167</v>
      </c>
      <c r="C97" s="20" t="e">
        <f>MIN(VLOOKUP(B97,Curves!$A$2:$D$102,IF(Model_Point!$C$2="M",2,3),FALSE)*IF(A97&gt;16,1,VLOOKUP(A97-1,Parameters!$A$70:$E$85,IF(Mortality_Table="EXT",2,IF(Mortality_Table="FAM",3,IF(Mortality_Table="IND",4,IF(Mortality_Table="PAR",5)))),FALSE)),1)</f>
        <v>#N/A</v>
      </c>
      <c r="D97" s="20" t="e">
        <f t="shared" si="19"/>
        <v>#N/A</v>
      </c>
      <c r="E97" s="21">
        <f>VLOOKUP(A97,Lapses!$A$2:$B$120,2,FALSE)</f>
        <v>6.25E-2</v>
      </c>
      <c r="F97">
        <v>0</v>
      </c>
      <c r="G97">
        <f>IF(OR(Prem_Term*1=A97,AND(A97&gt;Prem_Waiver_Period,B97&gt;=Premium_Waiver_Age,Model_Point!$N$2="Yes")),1,0)</f>
        <v>0</v>
      </c>
      <c r="H97" s="22" t="e">
        <f t="shared" si="20"/>
        <v>#N/A</v>
      </c>
      <c r="I97" s="22" t="e">
        <f t="shared" si="21"/>
        <v>#N/A</v>
      </c>
      <c r="J97" s="22" t="e">
        <f t="shared" si="22"/>
        <v>#N/A</v>
      </c>
      <c r="K97" s="22" t="e">
        <f t="shared" si="23"/>
        <v>#N/A</v>
      </c>
      <c r="L97" s="22">
        <v>0</v>
      </c>
      <c r="M97" s="22" t="e">
        <f t="shared" si="24"/>
        <v>#N/A</v>
      </c>
      <c r="N97" t="e">
        <f t="shared" si="17"/>
        <v>#N/A</v>
      </c>
      <c r="O97" t="e">
        <f t="shared" si="18"/>
        <v>#N/A</v>
      </c>
      <c r="P97" t="e">
        <f t="shared" si="26"/>
        <v>#N/A</v>
      </c>
    </row>
    <row r="98" spans="1:16" x14ac:dyDescent="0.3">
      <c r="A98">
        <v>94</v>
      </c>
      <c r="B98">
        <f t="shared" si="25"/>
        <v>168</v>
      </c>
      <c r="C98" s="20" t="e">
        <f>MIN(VLOOKUP(B98,Curves!$A$2:$D$102,IF(Model_Point!$C$2="M",2,3),FALSE)*IF(A98&gt;16,1,VLOOKUP(A98-1,Parameters!$A$70:$E$85,IF(Mortality_Table="EXT",2,IF(Mortality_Table="FAM",3,IF(Mortality_Table="IND",4,IF(Mortality_Table="PAR",5)))),FALSE)),1)</f>
        <v>#N/A</v>
      </c>
      <c r="D98" s="20" t="e">
        <f t="shared" si="19"/>
        <v>#N/A</v>
      </c>
      <c r="E98" s="21">
        <f>VLOOKUP(A98,Lapses!$A$2:$B$120,2,FALSE)</f>
        <v>6.25E-2</v>
      </c>
      <c r="F98">
        <v>0</v>
      </c>
      <c r="G98">
        <f>IF(OR(Prem_Term*1=A98,AND(A98&gt;Prem_Waiver_Period,B98&gt;=Premium_Waiver_Age,Model_Point!$N$2="Yes")),1,0)</f>
        <v>0</v>
      </c>
      <c r="H98" s="22" t="e">
        <f t="shared" si="20"/>
        <v>#N/A</v>
      </c>
      <c r="I98" s="22" t="e">
        <f t="shared" si="21"/>
        <v>#N/A</v>
      </c>
      <c r="J98" s="22" t="e">
        <f t="shared" si="22"/>
        <v>#N/A</v>
      </c>
      <c r="K98" s="22" t="e">
        <f t="shared" si="23"/>
        <v>#N/A</v>
      </c>
      <c r="L98" s="22">
        <v>0</v>
      </c>
      <c r="M98" s="22" t="e">
        <f t="shared" si="24"/>
        <v>#N/A</v>
      </c>
      <c r="N98" t="e">
        <f t="shared" si="17"/>
        <v>#N/A</v>
      </c>
      <c r="O98" t="e">
        <f t="shared" si="18"/>
        <v>#N/A</v>
      </c>
      <c r="P98" t="e">
        <f t="shared" si="26"/>
        <v>#N/A</v>
      </c>
    </row>
    <row r="99" spans="1:16" x14ac:dyDescent="0.3">
      <c r="A99">
        <v>95</v>
      </c>
      <c r="B99">
        <f t="shared" si="25"/>
        <v>169</v>
      </c>
      <c r="C99" s="20" t="e">
        <f>MIN(VLOOKUP(B99,Curves!$A$2:$D$102,IF(Model_Point!$C$2="M",2,3),FALSE)*IF(A99&gt;16,1,VLOOKUP(A99-1,Parameters!$A$70:$E$85,IF(Mortality_Table="EXT",2,IF(Mortality_Table="FAM",3,IF(Mortality_Table="IND",4,IF(Mortality_Table="PAR",5)))),FALSE)),1)</f>
        <v>#N/A</v>
      </c>
      <c r="D99" s="20" t="e">
        <f t="shared" si="19"/>
        <v>#N/A</v>
      </c>
      <c r="E99" s="21">
        <f>VLOOKUP(A99,Lapses!$A$2:$B$120,2,FALSE)</f>
        <v>6.25E-2</v>
      </c>
      <c r="F99">
        <v>0</v>
      </c>
      <c r="G99">
        <f>IF(OR(Prem_Term*1=A99,AND(A99&gt;Prem_Waiver_Period,B99&gt;=Premium_Waiver_Age,Model_Point!$N$2="Yes")),1,0)</f>
        <v>0</v>
      </c>
      <c r="H99" s="22" t="e">
        <f t="shared" si="20"/>
        <v>#N/A</v>
      </c>
      <c r="I99" s="22" t="e">
        <f t="shared" si="21"/>
        <v>#N/A</v>
      </c>
      <c r="J99" s="22" t="e">
        <f t="shared" si="22"/>
        <v>#N/A</v>
      </c>
      <c r="K99" s="22" t="e">
        <f t="shared" si="23"/>
        <v>#N/A</v>
      </c>
      <c r="L99" s="22">
        <v>0</v>
      </c>
      <c r="M99" s="22" t="e">
        <f t="shared" si="24"/>
        <v>#N/A</v>
      </c>
      <c r="N99" t="e">
        <f t="shared" si="17"/>
        <v>#N/A</v>
      </c>
      <c r="O99" t="e">
        <f t="shared" si="18"/>
        <v>#N/A</v>
      </c>
      <c r="P99" t="e">
        <f t="shared" si="26"/>
        <v>#N/A</v>
      </c>
    </row>
    <row r="100" spans="1:16" x14ac:dyDescent="0.3">
      <c r="A100">
        <v>96</v>
      </c>
      <c r="B100">
        <f t="shared" si="25"/>
        <v>170</v>
      </c>
      <c r="C100" s="20" t="e">
        <f>MIN(VLOOKUP(B100,Curves!$A$2:$D$102,IF(Model_Point!$C$2="M",2,3),FALSE)*IF(A100&gt;16,1,VLOOKUP(A100-1,Parameters!$A$70:$E$85,IF(Mortality_Table="EXT",2,IF(Mortality_Table="FAM",3,IF(Mortality_Table="IND",4,IF(Mortality_Table="PAR",5)))),FALSE)),1)</f>
        <v>#N/A</v>
      </c>
      <c r="D100" s="20" t="e">
        <f t="shared" si="19"/>
        <v>#N/A</v>
      </c>
      <c r="E100" s="21">
        <f>VLOOKUP(A100,Lapses!$A$2:$B$120,2,FALSE)</f>
        <v>6.25E-2</v>
      </c>
      <c r="F100">
        <v>0</v>
      </c>
      <c r="G100">
        <f>IF(OR(Prem_Term*1=A100,AND(A100&gt;Prem_Waiver_Period,B100&gt;=Premium_Waiver_Age,Model_Point!$N$2="Yes")),1,0)</f>
        <v>0</v>
      </c>
      <c r="H100" s="22" t="e">
        <f t="shared" si="20"/>
        <v>#N/A</v>
      </c>
      <c r="I100" s="22" t="e">
        <f t="shared" si="21"/>
        <v>#N/A</v>
      </c>
      <c r="J100" s="22" t="e">
        <f t="shared" si="22"/>
        <v>#N/A</v>
      </c>
      <c r="K100" s="22" t="e">
        <f t="shared" si="23"/>
        <v>#N/A</v>
      </c>
      <c r="L100" s="22">
        <v>0</v>
      </c>
      <c r="M100" s="22" t="e">
        <f t="shared" si="24"/>
        <v>#N/A</v>
      </c>
      <c r="N100" t="e">
        <f t="shared" si="17"/>
        <v>#N/A</v>
      </c>
      <c r="O100" t="e">
        <f t="shared" si="18"/>
        <v>#N/A</v>
      </c>
      <c r="P100" t="e">
        <f t="shared" si="26"/>
        <v>#N/A</v>
      </c>
    </row>
    <row r="101" spans="1:16" x14ac:dyDescent="0.3">
      <c r="A101">
        <v>97</v>
      </c>
      <c r="B101">
        <f t="shared" si="25"/>
        <v>171</v>
      </c>
      <c r="C101" s="20" t="e">
        <f>MIN(VLOOKUP(B101,Curves!$A$2:$D$102,IF(Model_Point!$C$2="M",2,3),FALSE)*IF(A101&gt;16,1,VLOOKUP(A101-1,Parameters!$A$70:$E$85,IF(Mortality_Table="EXT",2,IF(Mortality_Table="FAM",3,IF(Mortality_Table="IND",4,IF(Mortality_Table="PAR",5)))),FALSE)),1)</f>
        <v>#N/A</v>
      </c>
      <c r="D101" s="20" t="e">
        <f t="shared" si="19"/>
        <v>#N/A</v>
      </c>
      <c r="E101" s="21">
        <f>VLOOKUP(A101,Lapses!$A$2:$B$120,2,FALSE)</f>
        <v>6.25E-2</v>
      </c>
      <c r="F101">
        <v>0</v>
      </c>
      <c r="G101">
        <f>IF(OR(Prem_Term*1=A101,AND(A101&gt;Prem_Waiver_Period,B101&gt;=Premium_Waiver_Age,Model_Point!$N$2="Yes")),1,0)</f>
        <v>0</v>
      </c>
      <c r="H101" s="22" t="e">
        <f t="shared" si="20"/>
        <v>#N/A</v>
      </c>
      <c r="I101" s="22" t="e">
        <f t="shared" si="21"/>
        <v>#N/A</v>
      </c>
      <c r="J101" s="22" t="e">
        <f t="shared" si="22"/>
        <v>#N/A</v>
      </c>
      <c r="K101" s="22" t="e">
        <f t="shared" si="23"/>
        <v>#N/A</v>
      </c>
      <c r="L101" s="22">
        <v>0</v>
      </c>
      <c r="M101" s="22" t="e">
        <f t="shared" si="24"/>
        <v>#N/A</v>
      </c>
      <c r="N101" t="e">
        <f t="shared" ref="N101:N104" si="27">(H101-M101)*E101</f>
        <v>#N/A</v>
      </c>
      <c r="O101" t="e">
        <f t="shared" si="18"/>
        <v>#N/A</v>
      </c>
      <c r="P101" t="e">
        <f t="shared" si="26"/>
        <v>#N/A</v>
      </c>
    </row>
    <row r="102" spans="1:16" x14ac:dyDescent="0.3">
      <c r="A102">
        <v>98</v>
      </c>
      <c r="B102">
        <f t="shared" si="25"/>
        <v>172</v>
      </c>
      <c r="C102" s="20" t="e">
        <f>MIN(VLOOKUP(B102,Curves!$A$2:$D$102,IF(Model_Point!$C$2="M",2,3),FALSE)*IF(A102&gt;16,1,VLOOKUP(A102-1,Parameters!$A$70:$E$85,IF(Mortality_Table="EXT",2,IF(Mortality_Table="FAM",3,IF(Mortality_Table="IND",4,IF(Mortality_Table="PAR",5)))),FALSE)),1)</f>
        <v>#N/A</v>
      </c>
      <c r="D102" s="20" t="e">
        <f t="shared" si="19"/>
        <v>#N/A</v>
      </c>
      <c r="E102" s="21">
        <f>VLOOKUP(A102,Lapses!$A$2:$B$120,2,FALSE)</f>
        <v>6.25E-2</v>
      </c>
      <c r="F102">
        <v>0</v>
      </c>
      <c r="G102">
        <f>IF(OR(Prem_Term*1=A102,AND(A102&gt;Prem_Waiver_Period,B102&gt;=Premium_Waiver_Age,Model_Point!$N$2="Yes")),1,0)</f>
        <v>0</v>
      </c>
      <c r="H102" s="22" t="e">
        <f t="shared" si="20"/>
        <v>#N/A</v>
      </c>
      <c r="I102" s="22" t="e">
        <f t="shared" si="21"/>
        <v>#N/A</v>
      </c>
      <c r="J102" s="22" t="e">
        <f t="shared" si="22"/>
        <v>#N/A</v>
      </c>
      <c r="K102" s="22" t="e">
        <f t="shared" si="23"/>
        <v>#N/A</v>
      </c>
      <c r="L102" s="22">
        <v>0</v>
      </c>
      <c r="M102" s="22" t="e">
        <f t="shared" si="24"/>
        <v>#N/A</v>
      </c>
      <c r="N102" t="e">
        <f t="shared" si="27"/>
        <v>#N/A</v>
      </c>
      <c r="O102" t="e">
        <f t="shared" si="18"/>
        <v>#N/A</v>
      </c>
      <c r="P102" t="e">
        <f t="shared" si="26"/>
        <v>#N/A</v>
      </c>
    </row>
    <row r="103" spans="1:16" x14ac:dyDescent="0.3">
      <c r="A103">
        <v>99</v>
      </c>
      <c r="B103">
        <f t="shared" si="25"/>
        <v>173</v>
      </c>
      <c r="C103" s="20" t="e">
        <f>MIN(VLOOKUP(B103,Curves!$A$2:$D$102,IF(Model_Point!$C$2="M",2,3),FALSE)*IF(A103&gt;16,1,VLOOKUP(A103-1,Parameters!$A$70:$E$85,IF(Mortality_Table="EXT",2,IF(Mortality_Table="FAM",3,IF(Mortality_Table="IND",4,IF(Mortality_Table="PAR",5)))),FALSE)),1)</f>
        <v>#N/A</v>
      </c>
      <c r="D103" s="20" t="e">
        <f t="shared" si="19"/>
        <v>#N/A</v>
      </c>
      <c r="E103" s="21">
        <f>VLOOKUP(A103,Lapses!$A$2:$B$120,2,FALSE)</f>
        <v>6.25E-2</v>
      </c>
      <c r="F103">
        <v>0</v>
      </c>
      <c r="G103">
        <f>IF(OR(Prem_Term*1=A103,AND(A103&gt;Prem_Waiver_Period,B103&gt;=Premium_Waiver_Age,Model_Point!$N$2="Yes")),1,0)</f>
        <v>1</v>
      </c>
      <c r="H103" s="22" t="e">
        <f t="shared" si="20"/>
        <v>#N/A</v>
      </c>
      <c r="I103" s="22" t="e">
        <f t="shared" si="21"/>
        <v>#N/A</v>
      </c>
      <c r="J103" s="22" t="e">
        <f t="shared" si="22"/>
        <v>#N/A</v>
      </c>
      <c r="K103" s="22" t="e">
        <f t="shared" si="23"/>
        <v>#N/A</v>
      </c>
      <c r="L103" s="22">
        <v>0</v>
      </c>
      <c r="M103" s="22" t="e">
        <f t="shared" si="24"/>
        <v>#N/A</v>
      </c>
      <c r="N103" t="e">
        <f t="shared" si="27"/>
        <v>#N/A</v>
      </c>
      <c r="O103" t="e">
        <f t="shared" si="18"/>
        <v>#N/A</v>
      </c>
      <c r="P103" t="e">
        <f t="shared" si="26"/>
        <v>#N/A</v>
      </c>
    </row>
    <row r="104" spans="1:16" x14ac:dyDescent="0.3">
      <c r="A104">
        <v>100</v>
      </c>
      <c r="B104">
        <f t="shared" si="25"/>
        <v>174</v>
      </c>
      <c r="C104" s="20" t="e">
        <f>MIN(VLOOKUP(B104,Curves!$A$2:$D$102,IF(Model_Point!$C$2="M",2,3),FALSE)*IF(A104&gt;16,1,VLOOKUP(A104-1,Parameters!$A$70:$E$85,IF(Mortality_Table="EXT",2,IF(Mortality_Table="FAM",3,IF(Mortality_Table="IND",4,IF(Mortality_Table="PAR",5)))),FALSE)),1)</f>
        <v>#N/A</v>
      </c>
      <c r="D104" s="20" t="e">
        <f t="shared" si="19"/>
        <v>#N/A</v>
      </c>
      <c r="E104" s="21">
        <f>VLOOKUP(A104,Lapses!$A$2:$B$120,2,FALSE)</f>
        <v>6.25E-2</v>
      </c>
      <c r="F104">
        <v>0</v>
      </c>
      <c r="G104">
        <f>IF(OR(Prem_Term*1=A104,AND(A104&gt;Prem_Waiver_Period,B104&gt;=Premium_Waiver_Age,Model_Point!$N$2="Yes")),1,0)</f>
        <v>0</v>
      </c>
      <c r="H104" s="22" t="e">
        <f t="shared" si="20"/>
        <v>#N/A</v>
      </c>
      <c r="I104" s="22" t="e">
        <f t="shared" si="21"/>
        <v>#N/A</v>
      </c>
      <c r="J104" s="22" t="e">
        <f t="shared" si="22"/>
        <v>#N/A</v>
      </c>
      <c r="K104" s="22" t="e">
        <f t="shared" si="23"/>
        <v>#N/A</v>
      </c>
      <c r="L104" s="22">
        <v>0</v>
      </c>
      <c r="M104" s="22" t="e">
        <f t="shared" si="24"/>
        <v>#N/A</v>
      </c>
      <c r="N104" t="e">
        <f t="shared" si="27"/>
        <v>#N/A</v>
      </c>
      <c r="O104" t="e">
        <f t="shared" si="18"/>
        <v>#N/A</v>
      </c>
      <c r="P104" t="e">
        <f t="shared" si="26"/>
        <v>#N/A</v>
      </c>
    </row>
    <row r="105" spans="1:16" x14ac:dyDescent="0.3">
      <c r="C105" s="20"/>
      <c r="D105" s="20"/>
      <c r="E105" s="21"/>
      <c r="H105" s="22"/>
      <c r="I105" s="22"/>
      <c r="J105" s="22"/>
      <c r="K105" s="22"/>
      <c r="L105" s="22"/>
    </row>
    <row r="106" spans="1:16" x14ac:dyDescent="0.3">
      <c r="C106" s="20"/>
      <c r="D106" s="20"/>
      <c r="E106" s="21"/>
      <c r="H106" s="22"/>
      <c r="I106" s="22"/>
      <c r="J106" s="22"/>
      <c r="K106" s="22"/>
      <c r="L106" s="22"/>
    </row>
    <row r="107" spans="1:16" x14ac:dyDescent="0.3">
      <c r="C107" s="20"/>
      <c r="D107" s="20"/>
      <c r="E107" s="21"/>
      <c r="H107" s="22"/>
      <c r="I107" s="22"/>
      <c r="J107" s="22"/>
      <c r="K107" s="22"/>
      <c r="L107" s="22"/>
    </row>
    <row r="108" spans="1:16" x14ac:dyDescent="0.3">
      <c r="C108" s="20"/>
      <c r="D108" s="20"/>
      <c r="E108" s="21"/>
      <c r="H108" s="22"/>
      <c r="I108" s="22"/>
      <c r="J108" s="22"/>
      <c r="K108" s="22"/>
      <c r="L108" s="22"/>
    </row>
    <row r="109" spans="1:16" x14ac:dyDescent="0.3">
      <c r="C109" s="20"/>
      <c r="D109" s="20"/>
      <c r="E109" s="21"/>
      <c r="H109" s="22"/>
      <c r="I109" s="22"/>
      <c r="J109" s="22"/>
      <c r="K109" s="22"/>
      <c r="L109" s="22"/>
    </row>
    <row r="110" spans="1:16" x14ac:dyDescent="0.3">
      <c r="C110" s="20"/>
      <c r="D110" s="20"/>
      <c r="E110" s="21"/>
      <c r="H110" s="22"/>
      <c r="I110" s="22"/>
      <c r="J110" s="22"/>
      <c r="K110" s="22"/>
      <c r="L110" s="22"/>
    </row>
    <row r="111" spans="1:16" x14ac:dyDescent="0.3">
      <c r="C111" s="20"/>
      <c r="D111" s="20"/>
      <c r="E111" s="21"/>
      <c r="H111" s="22"/>
      <c r="I111" s="22"/>
      <c r="J111" s="22"/>
      <c r="K111" s="22"/>
      <c r="L111" s="22"/>
    </row>
    <row r="112" spans="1:16" x14ac:dyDescent="0.3">
      <c r="C112" s="20"/>
      <c r="D112" s="20"/>
      <c r="E112" s="21"/>
      <c r="H112" s="22"/>
      <c r="I112" s="22"/>
      <c r="J112" s="22"/>
      <c r="K112" s="22"/>
      <c r="L112" s="22"/>
    </row>
    <row r="113" spans="3:12" x14ac:dyDescent="0.3">
      <c r="C113" s="20"/>
      <c r="D113" s="20"/>
      <c r="E113" s="21"/>
      <c r="H113" s="22"/>
      <c r="I113" s="22"/>
      <c r="J113" s="22"/>
      <c r="K113" s="22"/>
      <c r="L113" s="22"/>
    </row>
    <row r="114" spans="3:12" x14ac:dyDescent="0.3">
      <c r="C114" s="20"/>
      <c r="D114" s="20"/>
      <c r="E114" s="21"/>
      <c r="H114" s="22"/>
      <c r="I114" s="22"/>
      <c r="J114" s="22"/>
      <c r="K114" s="22"/>
      <c r="L114" s="22"/>
    </row>
    <row r="115" spans="3:12" x14ac:dyDescent="0.3">
      <c r="C115" s="20"/>
      <c r="D115" s="20"/>
      <c r="E115" s="21"/>
      <c r="H115" s="22"/>
      <c r="I115" s="22"/>
      <c r="J115" s="22"/>
      <c r="K115" s="22"/>
      <c r="L115" s="22"/>
    </row>
    <row r="116" spans="3:12" x14ac:dyDescent="0.3">
      <c r="C116" s="20"/>
      <c r="D116" s="20"/>
      <c r="E116" s="21"/>
      <c r="H116" s="22"/>
      <c r="I116" s="22"/>
      <c r="J116" s="22"/>
      <c r="K116" s="22"/>
      <c r="L116" s="22"/>
    </row>
    <row r="117" spans="3:12" x14ac:dyDescent="0.3">
      <c r="C117" s="20"/>
      <c r="D117" s="20"/>
      <c r="E117" s="21"/>
      <c r="H117" s="22"/>
      <c r="I117" s="22"/>
      <c r="J117" s="22"/>
      <c r="K117" s="22"/>
      <c r="L117" s="22"/>
    </row>
    <row r="118" spans="3:12" x14ac:dyDescent="0.3">
      <c r="C118" s="20"/>
      <c r="D118" s="20"/>
      <c r="E118" s="21"/>
      <c r="H118" s="22"/>
      <c r="I118" s="22"/>
      <c r="J118" s="22"/>
      <c r="K118" s="22"/>
      <c r="L118" s="22"/>
    </row>
    <row r="119" spans="3:12" x14ac:dyDescent="0.3">
      <c r="C119" s="20"/>
      <c r="D119" s="20"/>
      <c r="E119" s="21"/>
      <c r="H119" s="22"/>
      <c r="I119" s="22"/>
      <c r="J119" s="22"/>
      <c r="K119" s="22"/>
      <c r="L119" s="22"/>
    </row>
    <row r="120" spans="3:12" x14ac:dyDescent="0.3">
      <c r="C120" s="20"/>
      <c r="D120" s="20"/>
      <c r="E120" s="21"/>
      <c r="H120" s="22"/>
      <c r="I120" s="22"/>
      <c r="J120" s="22"/>
      <c r="K120" s="22"/>
      <c r="L120" s="22"/>
    </row>
    <row r="121" spans="3:12" x14ac:dyDescent="0.3">
      <c r="C121" s="20"/>
      <c r="D121" s="20"/>
      <c r="E121" s="21"/>
      <c r="H121" s="22"/>
      <c r="I121" s="22"/>
      <c r="J121" s="22"/>
      <c r="K121" s="22"/>
      <c r="L121" s="22"/>
    </row>
    <row r="122" spans="3:12" x14ac:dyDescent="0.3">
      <c r="C122" s="20"/>
      <c r="D122" s="20"/>
      <c r="E122" s="21"/>
      <c r="H122" s="22"/>
      <c r="I122" s="22"/>
      <c r="J122" s="22"/>
      <c r="K122" s="22"/>
      <c r="L122" s="22"/>
    </row>
    <row r="123" spans="3:12" x14ac:dyDescent="0.3">
      <c r="C123" s="20"/>
      <c r="E123" s="21"/>
      <c r="H123" s="22"/>
      <c r="I123" s="22"/>
      <c r="J123" s="22"/>
      <c r="K123" s="22"/>
      <c r="L123" s="22"/>
    </row>
    <row r="124" spans="3:12" x14ac:dyDescent="0.3">
      <c r="C124" s="20"/>
      <c r="E124" s="21"/>
      <c r="H124" s="22"/>
      <c r="I124" s="22"/>
      <c r="J124" s="22"/>
      <c r="K124" s="22"/>
      <c r="L124" s="22"/>
    </row>
    <row r="125" spans="3:12" x14ac:dyDescent="0.3">
      <c r="C125" s="20"/>
      <c r="E125" s="21"/>
      <c r="H125" s="22"/>
      <c r="I125" s="22"/>
      <c r="J125" s="22"/>
      <c r="K125" s="22"/>
      <c r="L125" s="22"/>
    </row>
    <row r="126" spans="3:12" x14ac:dyDescent="0.3">
      <c r="C126" s="20"/>
      <c r="E126" s="21"/>
      <c r="H126" s="22"/>
      <c r="I126" s="22"/>
      <c r="J126" s="22"/>
      <c r="K126" s="22"/>
      <c r="L126" s="22"/>
    </row>
    <row r="127" spans="3:12" x14ac:dyDescent="0.3">
      <c r="C127" s="20"/>
      <c r="E127" s="21"/>
      <c r="H127" s="22"/>
      <c r="I127" s="22"/>
      <c r="J127" s="22"/>
      <c r="K127" s="22"/>
      <c r="L127" s="22"/>
    </row>
    <row r="128" spans="3:12" x14ac:dyDescent="0.3">
      <c r="C128" s="20"/>
      <c r="E128" s="21"/>
      <c r="H128" s="22"/>
      <c r="I128" s="22"/>
      <c r="J128" s="22"/>
      <c r="K128" s="22"/>
      <c r="L128" s="22"/>
    </row>
    <row r="129" spans="3:12" x14ac:dyDescent="0.3">
      <c r="C129" s="20"/>
      <c r="E129" s="21"/>
      <c r="H129" s="22"/>
      <c r="I129" s="22"/>
      <c r="J129" s="22"/>
      <c r="K129" s="22"/>
      <c r="L129" s="22"/>
    </row>
    <row r="130" spans="3:12" x14ac:dyDescent="0.3">
      <c r="C130" s="20"/>
      <c r="E130" s="21"/>
      <c r="H130" s="22"/>
      <c r="I130" s="22"/>
      <c r="J130" s="22"/>
      <c r="K130" s="22"/>
      <c r="L130" s="22"/>
    </row>
    <row r="131" spans="3:12" x14ac:dyDescent="0.3">
      <c r="C131" s="20"/>
      <c r="E131" s="21"/>
      <c r="H131" s="22"/>
      <c r="I131" s="22"/>
      <c r="J131" s="22"/>
      <c r="K131" s="22"/>
      <c r="L131" s="22"/>
    </row>
    <row r="132" spans="3:12" x14ac:dyDescent="0.3">
      <c r="C132" s="20"/>
      <c r="E132" s="21"/>
      <c r="H132" s="22"/>
      <c r="I132" s="22"/>
      <c r="J132" s="22"/>
      <c r="K132" s="22"/>
      <c r="L132" s="22"/>
    </row>
    <row r="133" spans="3:12" x14ac:dyDescent="0.3">
      <c r="C133" s="20"/>
      <c r="E133" s="21"/>
      <c r="H133" s="22"/>
      <c r="I133" s="22"/>
      <c r="J133" s="22"/>
      <c r="K133" s="22"/>
      <c r="L133" s="22"/>
    </row>
    <row r="134" spans="3:12" x14ac:dyDescent="0.3">
      <c r="C134" s="20"/>
      <c r="E134" s="21"/>
      <c r="H134" s="22"/>
      <c r="I134" s="22"/>
      <c r="J134" s="22"/>
      <c r="K134" s="22"/>
      <c r="L134" s="22"/>
    </row>
    <row r="135" spans="3:12" x14ac:dyDescent="0.3">
      <c r="C135" s="20"/>
      <c r="E135" s="21"/>
      <c r="H135" s="22"/>
      <c r="I135" s="22"/>
      <c r="J135" s="22"/>
      <c r="K135" s="22"/>
      <c r="L135" s="22"/>
    </row>
    <row r="136" spans="3:12" x14ac:dyDescent="0.3">
      <c r="C136" s="20"/>
      <c r="E136" s="21"/>
      <c r="H136" s="22"/>
      <c r="I136" s="22"/>
      <c r="J136" s="22"/>
      <c r="K136" s="22"/>
      <c r="L136" s="22"/>
    </row>
    <row r="137" spans="3:12" x14ac:dyDescent="0.3">
      <c r="C137" s="20"/>
      <c r="E137" s="21"/>
      <c r="H137" s="22"/>
      <c r="I137" s="22"/>
      <c r="J137" s="22"/>
      <c r="K137" s="22"/>
      <c r="L137" s="22"/>
    </row>
    <row r="138" spans="3:12" x14ac:dyDescent="0.3">
      <c r="C138" s="20"/>
      <c r="E138" s="21"/>
      <c r="H138" s="22"/>
      <c r="I138" s="22"/>
      <c r="J138" s="22"/>
      <c r="K138" s="22"/>
      <c r="L138" s="22"/>
    </row>
    <row r="139" spans="3:12" x14ac:dyDescent="0.3">
      <c r="C139" s="20"/>
      <c r="E139" s="21"/>
      <c r="H139" s="22"/>
      <c r="I139" s="22"/>
      <c r="J139" s="22"/>
      <c r="K139" s="22"/>
      <c r="L139" s="22"/>
    </row>
    <row r="140" spans="3:12" x14ac:dyDescent="0.3">
      <c r="C140" s="20"/>
      <c r="E140" s="21"/>
      <c r="H140" s="22"/>
      <c r="I140" s="22"/>
      <c r="J140" s="22"/>
      <c r="K140" s="22"/>
      <c r="L140" s="22"/>
    </row>
    <row r="141" spans="3:12" x14ac:dyDescent="0.3">
      <c r="C141" s="20"/>
      <c r="E141" s="21"/>
      <c r="H141" s="22"/>
      <c r="I141" s="22"/>
      <c r="J141" s="22"/>
      <c r="K141" s="22"/>
      <c r="L141" s="22"/>
    </row>
    <row r="142" spans="3:12" x14ac:dyDescent="0.3">
      <c r="C142" s="20"/>
      <c r="E142" s="21"/>
      <c r="H142" s="22"/>
      <c r="I142" s="22"/>
      <c r="J142" s="22"/>
      <c r="K142" s="22"/>
      <c r="L142" s="22"/>
    </row>
    <row r="143" spans="3:12" x14ac:dyDescent="0.3">
      <c r="C143" s="20"/>
      <c r="E143" s="21"/>
      <c r="H143" s="22"/>
      <c r="I143" s="22"/>
      <c r="J143" s="22"/>
      <c r="K143" s="22"/>
      <c r="L143" s="22"/>
    </row>
    <row r="144" spans="3:12" x14ac:dyDescent="0.3">
      <c r="C144" s="20"/>
      <c r="E144" s="21"/>
      <c r="H144" s="22"/>
      <c r="I144" s="22"/>
      <c r="J144" s="22"/>
      <c r="K144" s="22"/>
      <c r="L144" s="22"/>
    </row>
    <row r="145" spans="3:12" x14ac:dyDescent="0.3">
      <c r="C145" s="20"/>
      <c r="E145" s="21"/>
      <c r="H145" s="22"/>
      <c r="I145" s="22"/>
      <c r="J145" s="22"/>
      <c r="K145" s="22"/>
      <c r="L145" s="22"/>
    </row>
    <row r="146" spans="3:12" x14ac:dyDescent="0.3">
      <c r="C146" s="20"/>
      <c r="E146" s="21"/>
      <c r="H146" s="22"/>
      <c r="I146" s="22"/>
      <c r="J146" s="22"/>
      <c r="K146" s="22"/>
      <c r="L146" s="22"/>
    </row>
    <row r="147" spans="3:12" x14ac:dyDescent="0.3">
      <c r="C147" s="20"/>
      <c r="E147" s="21"/>
      <c r="H147" s="22"/>
      <c r="I147" s="22"/>
      <c r="J147" s="22"/>
      <c r="K147" s="22"/>
      <c r="L147" s="22"/>
    </row>
    <row r="148" spans="3:12" x14ac:dyDescent="0.3">
      <c r="C148" s="20"/>
      <c r="E148" s="21"/>
      <c r="H148" s="22"/>
      <c r="I148" s="22"/>
      <c r="J148" s="22"/>
      <c r="K148" s="22"/>
      <c r="L148" s="22"/>
    </row>
    <row r="149" spans="3:12" x14ac:dyDescent="0.3">
      <c r="C149" s="20"/>
      <c r="E149" s="21"/>
      <c r="H149" s="22"/>
      <c r="I149" s="22"/>
      <c r="J149" s="22"/>
      <c r="K149" s="22"/>
      <c r="L149" s="22"/>
    </row>
    <row r="150" spans="3:12" x14ac:dyDescent="0.3">
      <c r="C150" s="20"/>
      <c r="E150" s="21"/>
      <c r="H150" s="22"/>
      <c r="I150" s="22"/>
      <c r="J150" s="22"/>
      <c r="K150" s="22"/>
      <c r="L150" s="22"/>
    </row>
    <row r="151" spans="3:12" x14ac:dyDescent="0.3">
      <c r="C151" s="20"/>
      <c r="E151" s="21"/>
      <c r="H151" s="22"/>
      <c r="I151" s="22"/>
      <c r="J151" s="22"/>
      <c r="K151" s="22"/>
      <c r="L151" s="22"/>
    </row>
    <row r="152" spans="3:12" x14ac:dyDescent="0.3">
      <c r="C152" s="20"/>
      <c r="E152" s="21"/>
      <c r="H152" s="22"/>
      <c r="I152" s="22"/>
      <c r="J152" s="22"/>
      <c r="K152" s="22"/>
      <c r="L152" s="22"/>
    </row>
    <row r="153" spans="3:12" x14ac:dyDescent="0.3">
      <c r="C153" s="20"/>
      <c r="E153" s="21"/>
      <c r="H153" s="22"/>
      <c r="I153" s="22"/>
      <c r="J153" s="22"/>
      <c r="K153" s="22"/>
      <c r="L153" s="22"/>
    </row>
    <row r="154" spans="3:12" x14ac:dyDescent="0.3">
      <c r="C154" s="20"/>
      <c r="E154" s="21"/>
      <c r="H154" s="22"/>
      <c r="I154" s="22"/>
      <c r="J154" s="22"/>
      <c r="K154" s="22"/>
      <c r="L154" s="22"/>
    </row>
    <row r="155" spans="3:12" x14ac:dyDescent="0.3">
      <c r="C155" s="20"/>
      <c r="E155" s="21"/>
      <c r="H155" s="22"/>
      <c r="I155" s="22"/>
      <c r="J155" s="22"/>
      <c r="K155" s="22"/>
      <c r="L155" s="22"/>
    </row>
    <row r="156" spans="3:12" x14ac:dyDescent="0.3">
      <c r="C156" s="20"/>
      <c r="E156" s="21"/>
      <c r="H156" s="22"/>
      <c r="I156" s="22"/>
      <c r="J156" s="22"/>
      <c r="K156" s="22"/>
      <c r="L156" s="22"/>
    </row>
    <row r="157" spans="3:12" x14ac:dyDescent="0.3">
      <c r="C157" s="20"/>
      <c r="E157" s="21"/>
      <c r="H157" s="22"/>
      <c r="I157" s="22"/>
      <c r="J157" s="22"/>
      <c r="K157" s="22"/>
      <c r="L157" s="22"/>
    </row>
    <row r="158" spans="3:12" x14ac:dyDescent="0.3">
      <c r="C158" s="20"/>
      <c r="E158" s="21"/>
      <c r="H158" s="22"/>
      <c r="I158" s="22"/>
      <c r="J158" s="22"/>
      <c r="K158" s="22"/>
      <c r="L158" s="22"/>
    </row>
    <row r="159" spans="3:12" x14ac:dyDescent="0.3">
      <c r="C159" s="20"/>
      <c r="E159" s="21"/>
      <c r="H159" s="22"/>
      <c r="I159" s="22"/>
      <c r="J159" s="22"/>
      <c r="K159" s="22"/>
      <c r="L159" s="22"/>
    </row>
    <row r="160" spans="3:12" x14ac:dyDescent="0.3">
      <c r="C160" s="20"/>
      <c r="E160" s="21"/>
      <c r="H160" s="22"/>
      <c r="I160" s="22"/>
      <c r="J160" s="22"/>
      <c r="K160" s="22"/>
      <c r="L160" s="22"/>
    </row>
    <row r="161" spans="3:12" x14ac:dyDescent="0.3">
      <c r="C161" s="20"/>
      <c r="E161" s="21"/>
      <c r="H161" s="22"/>
      <c r="I161" s="22"/>
      <c r="J161" s="22"/>
      <c r="K161" s="22"/>
      <c r="L161" s="22"/>
    </row>
    <row r="162" spans="3:12" x14ac:dyDescent="0.3">
      <c r="C162" s="20"/>
      <c r="E162" s="21"/>
      <c r="H162" s="22"/>
      <c r="I162" s="22"/>
      <c r="J162" s="22"/>
      <c r="K162" s="22"/>
      <c r="L162" s="22"/>
    </row>
    <row r="163" spans="3:12" x14ac:dyDescent="0.3">
      <c r="C163" s="20"/>
      <c r="E163" s="21"/>
      <c r="H163" s="22"/>
      <c r="I163" s="22"/>
      <c r="J163" s="22"/>
      <c r="K163" s="22"/>
      <c r="L163" s="22"/>
    </row>
    <row r="164" spans="3:12" x14ac:dyDescent="0.3">
      <c r="C164" s="20"/>
      <c r="E164" s="21"/>
      <c r="H164" s="22"/>
      <c r="I164" s="22"/>
      <c r="J164" s="22"/>
      <c r="K164" s="22"/>
      <c r="L164" s="22"/>
    </row>
    <row r="165" spans="3:12" x14ac:dyDescent="0.3">
      <c r="C165" s="20"/>
      <c r="E165" s="21"/>
      <c r="H165" s="22"/>
      <c r="I165" s="22"/>
      <c r="J165" s="22"/>
      <c r="K165" s="22"/>
      <c r="L165" s="22"/>
    </row>
    <row r="166" spans="3:12" x14ac:dyDescent="0.3">
      <c r="C166" s="20"/>
      <c r="E166" s="21"/>
      <c r="H166" s="22"/>
      <c r="I166" s="22"/>
      <c r="J166" s="22"/>
      <c r="K166" s="22"/>
      <c r="L166" s="22"/>
    </row>
    <row r="167" spans="3:12" x14ac:dyDescent="0.3">
      <c r="C167" s="20"/>
      <c r="E167" s="21"/>
      <c r="H167" s="22"/>
      <c r="I167" s="22"/>
      <c r="J167" s="22"/>
      <c r="K167" s="22"/>
      <c r="L167" s="22"/>
    </row>
    <row r="168" spans="3:12" x14ac:dyDescent="0.3">
      <c r="C168" s="20"/>
      <c r="E168" s="21"/>
      <c r="H168" s="22"/>
      <c r="I168" s="22"/>
      <c r="J168" s="22"/>
      <c r="K168" s="22"/>
      <c r="L168" s="22"/>
    </row>
    <row r="169" spans="3:12" x14ac:dyDescent="0.3">
      <c r="C169" s="20"/>
      <c r="E169" s="21"/>
      <c r="H169" s="22"/>
      <c r="I169" s="22"/>
      <c r="J169" s="22"/>
      <c r="K169" s="22"/>
      <c r="L169" s="22"/>
    </row>
    <row r="170" spans="3:12" x14ac:dyDescent="0.3">
      <c r="C170" s="20"/>
      <c r="E170" s="21"/>
      <c r="H170" s="22"/>
      <c r="I170" s="22"/>
      <c r="J170" s="22"/>
      <c r="K170" s="22"/>
      <c r="L170" s="22"/>
    </row>
    <row r="171" spans="3:12" x14ac:dyDescent="0.3">
      <c r="C171" s="20"/>
      <c r="E171" s="21"/>
      <c r="H171" s="22"/>
      <c r="I171" s="22"/>
      <c r="J171" s="22"/>
      <c r="K171" s="22"/>
      <c r="L171" s="22"/>
    </row>
    <row r="172" spans="3:12" x14ac:dyDescent="0.3">
      <c r="C172" s="20"/>
      <c r="E172" s="21"/>
      <c r="H172" s="22"/>
      <c r="I172" s="22"/>
      <c r="J172" s="22"/>
      <c r="K172" s="22"/>
      <c r="L172" s="22"/>
    </row>
    <row r="173" spans="3:12" x14ac:dyDescent="0.3">
      <c r="C173" s="20"/>
      <c r="E173" s="21"/>
      <c r="H173" s="22"/>
      <c r="I173" s="22"/>
      <c r="J173" s="22"/>
      <c r="K173" s="22"/>
      <c r="L173" s="22"/>
    </row>
    <row r="174" spans="3:12" x14ac:dyDescent="0.3">
      <c r="C174" s="20"/>
      <c r="E174" s="21"/>
      <c r="H174" s="22"/>
      <c r="I174" s="22"/>
      <c r="J174" s="22"/>
      <c r="K174" s="22"/>
      <c r="L174" s="22"/>
    </row>
    <row r="175" spans="3:12" x14ac:dyDescent="0.3">
      <c r="C175" s="20"/>
      <c r="E175" s="21"/>
      <c r="H175" s="22"/>
      <c r="I175" s="22"/>
      <c r="J175" s="22"/>
      <c r="K175" s="22"/>
      <c r="L175" s="22"/>
    </row>
    <row r="176" spans="3:12" x14ac:dyDescent="0.3">
      <c r="C176" s="20"/>
      <c r="E176" s="21"/>
      <c r="H176" s="22"/>
      <c r="I176" s="22"/>
      <c r="J176" s="22"/>
      <c r="K176" s="22"/>
      <c r="L176" s="22"/>
    </row>
    <row r="177" spans="3:12" x14ac:dyDescent="0.3">
      <c r="C177" s="20"/>
      <c r="E177" s="21"/>
      <c r="H177" s="22"/>
      <c r="I177" s="22"/>
      <c r="J177" s="22"/>
      <c r="K177" s="22"/>
      <c r="L177" s="22"/>
    </row>
    <row r="178" spans="3:12" x14ac:dyDescent="0.3">
      <c r="C178" s="20"/>
      <c r="E178" s="21"/>
      <c r="H178" s="22"/>
      <c r="I178" s="22"/>
      <c r="J178" s="22"/>
      <c r="K178" s="22"/>
      <c r="L178" s="22"/>
    </row>
    <row r="179" spans="3:12" x14ac:dyDescent="0.3">
      <c r="C179" s="20"/>
      <c r="E179" s="21"/>
      <c r="H179" s="22"/>
      <c r="I179" s="22"/>
      <c r="J179" s="22"/>
      <c r="K179" s="22"/>
      <c r="L179" s="22"/>
    </row>
    <row r="180" spans="3:12" x14ac:dyDescent="0.3">
      <c r="C180" s="20"/>
      <c r="E180" s="21"/>
      <c r="H180" s="22"/>
      <c r="I180" s="22"/>
      <c r="J180" s="22"/>
      <c r="K180" s="22"/>
      <c r="L180" s="22"/>
    </row>
    <row r="181" spans="3:12" x14ac:dyDescent="0.3">
      <c r="C181" s="20"/>
      <c r="E181" s="21"/>
      <c r="H181" s="22"/>
      <c r="I181" s="22"/>
      <c r="J181" s="22"/>
      <c r="K181" s="22"/>
      <c r="L181" s="22"/>
    </row>
    <row r="182" spans="3:12" x14ac:dyDescent="0.3">
      <c r="C182" s="20"/>
      <c r="E182" s="21"/>
      <c r="H182" s="22"/>
      <c r="I182" s="22"/>
      <c r="J182" s="22"/>
      <c r="K182" s="22"/>
      <c r="L182" s="22"/>
    </row>
    <row r="183" spans="3:12" x14ac:dyDescent="0.3">
      <c r="C183" s="20"/>
      <c r="E183" s="21"/>
      <c r="H183" s="22"/>
      <c r="I183" s="22"/>
      <c r="J183" s="22"/>
      <c r="K183" s="22"/>
      <c r="L183" s="22"/>
    </row>
    <row r="184" spans="3:12" x14ac:dyDescent="0.3">
      <c r="C184" s="20"/>
      <c r="E184" s="21"/>
      <c r="H184" s="22"/>
      <c r="I184" s="22"/>
      <c r="J184" s="22"/>
      <c r="K184" s="22"/>
      <c r="L184" s="22"/>
    </row>
    <row r="185" spans="3:12" x14ac:dyDescent="0.3">
      <c r="C185" s="20"/>
      <c r="E185" s="21"/>
      <c r="H185" s="22"/>
      <c r="I185" s="22"/>
      <c r="J185" s="22"/>
      <c r="K185" s="22"/>
      <c r="L185" s="22"/>
    </row>
    <row r="186" spans="3:12" x14ac:dyDescent="0.3">
      <c r="C186" s="20"/>
      <c r="E186" s="21"/>
      <c r="H186" s="22"/>
      <c r="I186" s="22"/>
      <c r="J186" s="22"/>
      <c r="K186" s="22"/>
      <c r="L186" s="22"/>
    </row>
    <row r="187" spans="3:12" x14ac:dyDescent="0.3">
      <c r="C187" s="20"/>
      <c r="E187" s="21"/>
      <c r="H187" s="22"/>
      <c r="I187" s="22"/>
      <c r="J187" s="22"/>
      <c r="K187" s="22"/>
      <c r="L187" s="22"/>
    </row>
    <row r="188" spans="3:12" x14ac:dyDescent="0.3">
      <c r="C188" s="20"/>
      <c r="E188" s="21"/>
      <c r="H188" s="22"/>
      <c r="I188" s="22"/>
      <c r="J188" s="22"/>
      <c r="K188" s="22"/>
      <c r="L188" s="22"/>
    </row>
    <row r="189" spans="3:12" x14ac:dyDescent="0.3">
      <c r="C189" s="20"/>
      <c r="E189" s="21"/>
      <c r="H189" s="22"/>
      <c r="I189" s="22"/>
      <c r="J189" s="22"/>
      <c r="K189" s="22"/>
      <c r="L189" s="22"/>
    </row>
    <row r="190" spans="3:12" x14ac:dyDescent="0.3">
      <c r="C190" s="20"/>
      <c r="E190" s="21"/>
      <c r="H190" s="22"/>
      <c r="I190" s="22"/>
      <c r="J190" s="22"/>
      <c r="K190" s="22"/>
      <c r="L190" s="22"/>
    </row>
    <row r="191" spans="3:12" x14ac:dyDescent="0.3">
      <c r="C191" s="20"/>
      <c r="E191" s="21"/>
      <c r="H191" s="22"/>
      <c r="I191" s="22"/>
      <c r="J191" s="22"/>
      <c r="K191" s="22"/>
      <c r="L191" s="22"/>
    </row>
    <row r="192" spans="3:12" x14ac:dyDescent="0.3">
      <c r="C192" s="20"/>
      <c r="E192" s="21"/>
      <c r="H192" s="22"/>
      <c r="I192" s="22"/>
      <c r="J192" s="22"/>
      <c r="K192" s="22"/>
      <c r="L192" s="22"/>
    </row>
    <row r="193" spans="3:12" x14ac:dyDescent="0.3">
      <c r="C193" s="20"/>
      <c r="E193" s="21"/>
      <c r="H193" s="22"/>
      <c r="I193" s="22"/>
      <c r="J193" s="22"/>
      <c r="K193" s="22"/>
      <c r="L193" s="22"/>
    </row>
    <row r="194" spans="3:12" x14ac:dyDescent="0.3">
      <c r="C194" s="20"/>
      <c r="E194" s="21"/>
      <c r="H194" s="22"/>
      <c r="I194" s="22"/>
      <c r="J194" s="22"/>
      <c r="K194" s="22"/>
      <c r="L194" s="22"/>
    </row>
    <row r="195" spans="3:12" x14ac:dyDescent="0.3">
      <c r="C195" s="20"/>
      <c r="E195" s="21"/>
      <c r="H195" s="22"/>
      <c r="I195" s="22"/>
      <c r="J195" s="22"/>
      <c r="K195" s="22"/>
      <c r="L195" s="22"/>
    </row>
    <row r="196" spans="3:12" x14ac:dyDescent="0.3">
      <c r="C196" s="20"/>
      <c r="E196" s="21"/>
      <c r="H196" s="22"/>
      <c r="I196" s="22"/>
      <c r="J196" s="22"/>
      <c r="K196" s="22"/>
      <c r="L196" s="22"/>
    </row>
    <row r="197" spans="3:12" x14ac:dyDescent="0.3">
      <c r="C197" s="20"/>
      <c r="E197" s="21"/>
      <c r="H197" s="22"/>
      <c r="I197" s="22"/>
      <c r="J197" s="22"/>
      <c r="K197" s="22"/>
      <c r="L197" s="22"/>
    </row>
    <row r="198" spans="3:12" x14ac:dyDescent="0.3">
      <c r="C198" s="20"/>
      <c r="E198" s="21"/>
      <c r="H198" s="22"/>
      <c r="I198" s="22"/>
      <c r="J198" s="22"/>
      <c r="K198" s="22"/>
      <c r="L198" s="22"/>
    </row>
    <row r="199" spans="3:12" x14ac:dyDescent="0.3">
      <c r="C199" s="20"/>
      <c r="E199" s="21"/>
      <c r="H199" s="22"/>
      <c r="I199" s="22"/>
      <c r="J199" s="22"/>
      <c r="K199" s="22"/>
      <c r="L199" s="22"/>
    </row>
    <row r="200" spans="3:12" x14ac:dyDescent="0.3">
      <c r="C200" s="20"/>
      <c r="E200" s="21"/>
      <c r="H200" s="22"/>
      <c r="I200" s="22"/>
      <c r="J200" s="22"/>
      <c r="K200" s="22"/>
      <c r="L200" s="22"/>
    </row>
    <row r="201" spans="3:12" x14ac:dyDescent="0.3">
      <c r="C201" s="20"/>
      <c r="E201" s="21"/>
      <c r="H201" s="22"/>
      <c r="I201" s="22"/>
      <c r="J201" s="22"/>
      <c r="K201" s="22"/>
      <c r="L201" s="22"/>
    </row>
    <row r="202" spans="3:12" x14ac:dyDescent="0.3">
      <c r="C202" s="20"/>
      <c r="E202" s="21"/>
      <c r="H202" s="22"/>
      <c r="I202" s="22"/>
      <c r="J202" s="22"/>
      <c r="K202" s="22"/>
      <c r="L202" s="22"/>
    </row>
    <row r="203" spans="3:12" x14ac:dyDescent="0.3">
      <c r="C203" s="20"/>
      <c r="E203" s="21"/>
      <c r="H203" s="22"/>
      <c r="I203" s="22"/>
      <c r="J203" s="22"/>
      <c r="K203" s="22"/>
      <c r="L203" s="22"/>
    </row>
    <row r="204" spans="3:12" x14ac:dyDescent="0.3">
      <c r="C204" s="20"/>
      <c r="E204" s="21"/>
      <c r="H204" s="22"/>
      <c r="I204" s="22"/>
      <c r="J204" s="22"/>
      <c r="K204" s="22"/>
      <c r="L204" s="22"/>
    </row>
    <row r="205" spans="3:12" x14ac:dyDescent="0.3">
      <c r="C205" s="20"/>
      <c r="E205" s="21"/>
      <c r="H205" s="22"/>
      <c r="I205" s="22"/>
      <c r="J205" s="22"/>
      <c r="K205" s="22"/>
      <c r="L205" s="22"/>
    </row>
    <row r="206" spans="3:12" x14ac:dyDescent="0.3">
      <c r="C206" s="20"/>
      <c r="E206" s="21"/>
      <c r="H206" s="22"/>
      <c r="I206" s="22"/>
      <c r="J206" s="22"/>
      <c r="K206" s="22"/>
      <c r="L206" s="22"/>
    </row>
    <row r="207" spans="3:12" x14ac:dyDescent="0.3">
      <c r="C207" s="20"/>
      <c r="E207" s="21"/>
      <c r="H207" s="22"/>
      <c r="I207" s="22"/>
      <c r="J207" s="22"/>
      <c r="K207" s="22"/>
      <c r="L207" s="22"/>
    </row>
    <row r="208" spans="3:12" x14ac:dyDescent="0.3">
      <c r="C208" s="20"/>
      <c r="E208" s="21"/>
      <c r="H208" s="22"/>
      <c r="I208" s="22"/>
      <c r="J208" s="22"/>
      <c r="K208" s="22"/>
      <c r="L208" s="22"/>
    </row>
    <row r="209" spans="3:12" x14ac:dyDescent="0.3">
      <c r="C209" s="20"/>
      <c r="E209" s="21"/>
      <c r="H209" s="22"/>
      <c r="I209" s="22"/>
      <c r="J209" s="22"/>
      <c r="K209" s="22"/>
      <c r="L209" s="22"/>
    </row>
    <row r="210" spans="3:12" x14ac:dyDescent="0.3">
      <c r="C210" s="20"/>
      <c r="E210" s="21"/>
      <c r="H210" s="22"/>
      <c r="I210" s="22"/>
      <c r="J210" s="22"/>
      <c r="K210" s="22"/>
      <c r="L210" s="22"/>
    </row>
    <row r="211" spans="3:12" x14ac:dyDescent="0.3">
      <c r="C211" s="20"/>
      <c r="E211" s="21"/>
      <c r="H211" s="22"/>
      <c r="I211" s="22"/>
      <c r="J211" s="22"/>
      <c r="K211" s="22"/>
      <c r="L211" s="22"/>
    </row>
    <row r="212" spans="3:12" x14ac:dyDescent="0.3">
      <c r="C212" s="20"/>
      <c r="E212" s="21"/>
      <c r="H212" s="22"/>
      <c r="I212" s="22"/>
      <c r="J212" s="22"/>
      <c r="K212" s="22"/>
      <c r="L212" s="22"/>
    </row>
    <row r="213" spans="3:12" x14ac:dyDescent="0.3">
      <c r="C213" s="20"/>
      <c r="E213" s="21"/>
      <c r="H213" s="22"/>
      <c r="I213" s="22"/>
      <c r="J213" s="22"/>
      <c r="K213" s="22"/>
      <c r="L213" s="22"/>
    </row>
    <row r="214" spans="3:12" x14ac:dyDescent="0.3">
      <c r="C214" s="20"/>
      <c r="E214" s="21"/>
      <c r="H214" s="22"/>
      <c r="I214" s="22"/>
      <c r="J214" s="22"/>
      <c r="K214" s="22"/>
      <c r="L214" s="22"/>
    </row>
    <row r="215" spans="3:12" x14ac:dyDescent="0.3">
      <c r="C215" s="20"/>
      <c r="E215" s="21"/>
      <c r="H215" s="22"/>
      <c r="I215" s="22"/>
      <c r="J215" s="22"/>
      <c r="K215" s="22"/>
      <c r="L215" s="22"/>
    </row>
    <row r="216" spans="3:12" x14ac:dyDescent="0.3">
      <c r="C216" s="20"/>
      <c r="E216" s="21"/>
      <c r="H216" s="22"/>
      <c r="I216" s="22"/>
      <c r="J216" s="22"/>
      <c r="K216" s="22"/>
      <c r="L216" s="22"/>
    </row>
    <row r="217" spans="3:12" x14ac:dyDescent="0.3">
      <c r="C217" s="20"/>
      <c r="E217" s="21"/>
      <c r="H217" s="22"/>
      <c r="I217" s="22"/>
      <c r="J217" s="22"/>
      <c r="K217" s="22"/>
      <c r="L217" s="22"/>
    </row>
    <row r="218" spans="3:12" x14ac:dyDescent="0.3">
      <c r="C218" s="20"/>
      <c r="E218" s="21"/>
      <c r="H218" s="22"/>
      <c r="I218" s="22"/>
      <c r="J218" s="22"/>
      <c r="K218" s="22"/>
      <c r="L218" s="22"/>
    </row>
    <row r="219" spans="3:12" x14ac:dyDescent="0.3">
      <c r="C219" s="20"/>
      <c r="E219" s="21"/>
      <c r="H219" s="22"/>
      <c r="I219" s="22"/>
      <c r="J219" s="22"/>
      <c r="K219" s="22"/>
      <c r="L219" s="22"/>
    </row>
    <row r="220" spans="3:12" x14ac:dyDescent="0.3">
      <c r="C220" s="20"/>
      <c r="E220" s="21"/>
      <c r="H220" s="22"/>
      <c r="I220" s="22"/>
      <c r="J220" s="22"/>
      <c r="K220" s="22"/>
      <c r="L220" s="22"/>
    </row>
    <row r="221" spans="3:12" x14ac:dyDescent="0.3">
      <c r="C221" s="20"/>
      <c r="E221" s="21"/>
      <c r="H221" s="22"/>
      <c r="I221" s="22"/>
      <c r="J221" s="22"/>
      <c r="K221" s="22"/>
      <c r="L221" s="22"/>
    </row>
    <row r="222" spans="3:12" x14ac:dyDescent="0.3">
      <c r="C222" s="20"/>
      <c r="E222" s="21"/>
      <c r="H222" s="22"/>
      <c r="I222" s="22"/>
      <c r="J222" s="22"/>
      <c r="K222" s="22"/>
      <c r="L222" s="22"/>
    </row>
    <row r="223" spans="3:12" x14ac:dyDescent="0.3">
      <c r="C223" s="20"/>
      <c r="E223" s="21"/>
      <c r="H223" s="22"/>
      <c r="I223" s="22"/>
      <c r="J223" s="22"/>
      <c r="K223" s="22"/>
      <c r="L223" s="22"/>
    </row>
    <row r="224" spans="3:12" x14ac:dyDescent="0.3">
      <c r="C224" s="20"/>
      <c r="E224" s="21"/>
      <c r="H224" s="22"/>
      <c r="I224" s="22"/>
      <c r="J224" s="22"/>
      <c r="K224" s="22"/>
      <c r="L224" s="22"/>
    </row>
    <row r="225" spans="3:12" x14ac:dyDescent="0.3">
      <c r="C225" s="20"/>
      <c r="E225" s="21"/>
      <c r="H225" s="22"/>
      <c r="I225" s="22"/>
      <c r="J225" s="22"/>
      <c r="K225" s="22"/>
      <c r="L225" s="22"/>
    </row>
    <row r="226" spans="3:12" x14ac:dyDescent="0.3">
      <c r="C226" s="20"/>
      <c r="E226" s="21"/>
      <c r="H226" s="22"/>
      <c r="I226" s="22"/>
      <c r="J226" s="22"/>
      <c r="K226" s="22"/>
      <c r="L226" s="22"/>
    </row>
    <row r="227" spans="3:12" x14ac:dyDescent="0.3">
      <c r="C227" s="20"/>
      <c r="E227" s="21"/>
      <c r="H227" s="22"/>
      <c r="I227" s="22"/>
      <c r="J227" s="22"/>
      <c r="K227" s="22"/>
      <c r="L227" s="22"/>
    </row>
    <row r="228" spans="3:12" x14ac:dyDescent="0.3">
      <c r="C228" s="20"/>
      <c r="E228" s="21"/>
      <c r="H228" s="22"/>
      <c r="I228" s="22"/>
      <c r="J228" s="22"/>
      <c r="K228" s="22"/>
      <c r="L228" s="22"/>
    </row>
    <row r="229" spans="3:12" x14ac:dyDescent="0.3">
      <c r="C229" s="20"/>
      <c r="E229" s="21"/>
      <c r="H229" s="22"/>
      <c r="I229" s="22"/>
      <c r="J229" s="22"/>
      <c r="K229" s="22"/>
      <c r="L229" s="22"/>
    </row>
    <row r="230" spans="3:12" x14ac:dyDescent="0.3">
      <c r="C230" s="20"/>
      <c r="E230" s="21"/>
      <c r="H230" s="22"/>
      <c r="I230" s="22"/>
      <c r="J230" s="22"/>
      <c r="K230" s="22"/>
      <c r="L230" s="22"/>
    </row>
    <row r="231" spans="3:12" x14ac:dyDescent="0.3">
      <c r="C231" s="20"/>
      <c r="E231" s="21"/>
      <c r="H231" s="22"/>
      <c r="I231" s="22"/>
      <c r="J231" s="22"/>
      <c r="K231" s="22"/>
      <c r="L231" s="22"/>
    </row>
    <row r="232" spans="3:12" x14ac:dyDescent="0.3">
      <c r="C232" s="20"/>
      <c r="E232" s="21"/>
      <c r="H232" s="22"/>
      <c r="I232" s="22"/>
      <c r="J232" s="22"/>
      <c r="K232" s="22"/>
      <c r="L232" s="22"/>
    </row>
    <row r="233" spans="3:12" x14ac:dyDescent="0.3">
      <c r="C233" s="20"/>
      <c r="E233" s="21"/>
      <c r="H233" s="22"/>
      <c r="I233" s="22"/>
      <c r="J233" s="22"/>
      <c r="K233" s="22"/>
      <c r="L233" s="22"/>
    </row>
    <row r="234" spans="3:12" x14ac:dyDescent="0.3">
      <c r="C234" s="20"/>
      <c r="E234" s="21"/>
      <c r="H234" s="22"/>
      <c r="I234" s="22"/>
      <c r="J234" s="22"/>
      <c r="K234" s="22"/>
      <c r="L234" s="22"/>
    </row>
    <row r="235" spans="3:12" x14ac:dyDescent="0.3">
      <c r="C235" s="20"/>
      <c r="E235" s="21"/>
      <c r="H235" s="22"/>
      <c r="I235" s="22"/>
      <c r="J235" s="22"/>
      <c r="K235" s="22"/>
      <c r="L235" s="22"/>
    </row>
    <row r="236" spans="3:12" x14ac:dyDescent="0.3">
      <c r="C236" s="20"/>
      <c r="E236" s="21"/>
      <c r="H236" s="22"/>
      <c r="I236" s="22"/>
      <c r="J236" s="22"/>
      <c r="K236" s="22"/>
      <c r="L236" s="22"/>
    </row>
    <row r="237" spans="3:12" x14ac:dyDescent="0.3">
      <c r="C237" s="20"/>
      <c r="E237" s="21"/>
      <c r="H237" s="22"/>
      <c r="I237" s="22"/>
      <c r="J237" s="22"/>
      <c r="K237" s="22"/>
      <c r="L237" s="22"/>
    </row>
    <row r="238" spans="3:12" x14ac:dyDescent="0.3">
      <c r="C238" s="20"/>
      <c r="E238" s="21"/>
      <c r="H238" s="22"/>
      <c r="I238" s="22"/>
      <c r="J238" s="22"/>
      <c r="K238" s="22"/>
      <c r="L238" s="22"/>
    </row>
    <row r="239" spans="3:12" x14ac:dyDescent="0.3">
      <c r="C239" s="20"/>
      <c r="E239" s="21"/>
      <c r="H239" s="22"/>
      <c r="I239" s="22"/>
      <c r="J239" s="22"/>
      <c r="K239" s="22"/>
      <c r="L239" s="22"/>
    </row>
    <row r="240" spans="3:12" x14ac:dyDescent="0.3">
      <c r="C240" s="20"/>
      <c r="E240" s="21"/>
      <c r="H240" s="22"/>
      <c r="I240" s="22"/>
      <c r="J240" s="22"/>
      <c r="K240" s="22"/>
      <c r="L240" s="22"/>
    </row>
    <row r="241" spans="3:12" x14ac:dyDescent="0.3">
      <c r="C241" s="20"/>
      <c r="E241" s="21"/>
      <c r="H241" s="22"/>
      <c r="I241" s="22"/>
      <c r="J241" s="22"/>
      <c r="K241" s="22"/>
      <c r="L241" s="22"/>
    </row>
    <row r="242" spans="3:12" x14ac:dyDescent="0.3">
      <c r="C242" s="20"/>
      <c r="E242" s="21"/>
      <c r="H242" s="22"/>
      <c r="I242" s="22"/>
      <c r="J242" s="22"/>
      <c r="K242" s="22"/>
      <c r="L242" s="22"/>
    </row>
    <row r="243" spans="3:12" x14ac:dyDescent="0.3">
      <c r="C243" s="20"/>
      <c r="E243" s="21"/>
      <c r="H243" s="22"/>
      <c r="I243" s="22"/>
      <c r="J243" s="22"/>
      <c r="K243" s="22"/>
      <c r="L243" s="22"/>
    </row>
    <row r="244" spans="3:12" x14ac:dyDescent="0.3">
      <c r="C244" s="20"/>
      <c r="E244" s="21"/>
      <c r="H244" s="22"/>
      <c r="I244" s="22"/>
      <c r="J244" s="22"/>
      <c r="K244" s="22"/>
      <c r="L244" s="22"/>
    </row>
    <row r="245" spans="3:12" x14ac:dyDescent="0.3">
      <c r="C245" s="20"/>
      <c r="E245" s="21"/>
      <c r="H245" s="22"/>
      <c r="I245" s="22"/>
      <c r="J245" s="22"/>
      <c r="K245" s="22"/>
      <c r="L245" s="22"/>
    </row>
    <row r="246" spans="3:12" x14ac:dyDescent="0.3">
      <c r="C246" s="20"/>
      <c r="E246" s="21"/>
      <c r="H246" s="22"/>
      <c r="I246" s="22"/>
      <c r="J246" s="22"/>
      <c r="K246" s="22"/>
      <c r="L246" s="22"/>
    </row>
    <row r="247" spans="3:12" x14ac:dyDescent="0.3">
      <c r="C247" s="20"/>
      <c r="E247" s="21"/>
      <c r="H247" s="22"/>
      <c r="I247" s="22"/>
      <c r="J247" s="22"/>
      <c r="K247" s="22"/>
      <c r="L247" s="22"/>
    </row>
    <row r="248" spans="3:12" x14ac:dyDescent="0.3">
      <c r="C248" s="20"/>
      <c r="E248" s="21"/>
      <c r="H248" s="22"/>
      <c r="I248" s="22"/>
      <c r="J248" s="22"/>
      <c r="K248" s="22"/>
      <c r="L248" s="22"/>
    </row>
    <row r="249" spans="3:12" x14ac:dyDescent="0.3">
      <c r="C249" s="20"/>
      <c r="E249" s="21"/>
      <c r="H249" s="22"/>
      <c r="I249" s="22"/>
      <c r="J249" s="22"/>
      <c r="K249" s="22"/>
      <c r="L249" s="22"/>
    </row>
    <row r="250" spans="3:12" x14ac:dyDescent="0.3">
      <c r="C250" s="20"/>
      <c r="E250" s="21"/>
      <c r="H250" s="22"/>
      <c r="I250" s="22"/>
      <c r="J250" s="22"/>
      <c r="K250" s="22"/>
      <c r="L250" s="22"/>
    </row>
    <row r="251" spans="3:12" x14ac:dyDescent="0.3">
      <c r="C251" s="20"/>
      <c r="E251" s="21"/>
      <c r="H251" s="22"/>
      <c r="I251" s="22"/>
      <c r="J251" s="22"/>
      <c r="K251" s="22"/>
      <c r="L251" s="22"/>
    </row>
    <row r="252" spans="3:12" x14ac:dyDescent="0.3">
      <c r="C252" s="20"/>
      <c r="E252" s="21"/>
      <c r="H252" s="22"/>
      <c r="I252" s="22"/>
      <c r="J252" s="22"/>
      <c r="K252" s="22"/>
      <c r="L252" s="22"/>
    </row>
    <row r="253" spans="3:12" x14ac:dyDescent="0.3">
      <c r="C253" s="20"/>
      <c r="E253" s="21"/>
      <c r="H253" s="22"/>
      <c r="I253" s="22"/>
      <c r="J253" s="22"/>
      <c r="K253" s="22"/>
      <c r="L253" s="22"/>
    </row>
    <row r="254" spans="3:12" x14ac:dyDescent="0.3">
      <c r="C254" s="20"/>
      <c r="E254" s="21"/>
      <c r="H254" s="22"/>
      <c r="I254" s="22"/>
      <c r="J254" s="22"/>
      <c r="K254" s="22"/>
      <c r="L254" s="22"/>
    </row>
    <row r="255" spans="3:12" x14ac:dyDescent="0.3">
      <c r="C255" s="20"/>
      <c r="E255" s="21"/>
      <c r="H255" s="22"/>
      <c r="I255" s="22"/>
      <c r="J255" s="22"/>
      <c r="K255" s="22"/>
      <c r="L255" s="22"/>
    </row>
    <row r="256" spans="3:12" x14ac:dyDescent="0.3">
      <c r="C256" s="20"/>
      <c r="E256" s="21"/>
      <c r="H256" s="22"/>
      <c r="I256" s="22"/>
      <c r="J256" s="22"/>
      <c r="K256" s="22"/>
      <c r="L256" s="22"/>
    </row>
    <row r="257" spans="3:12" x14ac:dyDescent="0.3">
      <c r="C257" s="20"/>
      <c r="E257" s="21"/>
      <c r="H257" s="22"/>
      <c r="I257" s="22"/>
      <c r="J257" s="22"/>
      <c r="K257" s="22"/>
      <c r="L257" s="22"/>
    </row>
    <row r="258" spans="3:12" x14ac:dyDescent="0.3">
      <c r="C258" s="20"/>
      <c r="E258" s="21"/>
      <c r="H258" s="22"/>
      <c r="I258" s="22"/>
      <c r="J258" s="22"/>
      <c r="K258" s="22"/>
      <c r="L258" s="22"/>
    </row>
    <row r="259" spans="3:12" x14ac:dyDescent="0.3">
      <c r="C259" s="20"/>
      <c r="E259" s="21"/>
      <c r="H259" s="22"/>
      <c r="I259" s="22"/>
      <c r="J259" s="22"/>
      <c r="K259" s="22"/>
      <c r="L259" s="22"/>
    </row>
    <row r="260" spans="3:12" x14ac:dyDescent="0.3">
      <c r="C260" s="20"/>
      <c r="E260" s="21"/>
      <c r="H260" s="22"/>
      <c r="I260" s="22"/>
      <c r="J260" s="22"/>
      <c r="K260" s="22"/>
      <c r="L260" s="22"/>
    </row>
    <row r="261" spans="3:12" x14ac:dyDescent="0.3">
      <c r="C261" s="20"/>
      <c r="E261" s="21"/>
      <c r="H261" s="22"/>
      <c r="I261" s="22"/>
      <c r="J261" s="22"/>
      <c r="K261" s="22"/>
      <c r="L261" s="22"/>
    </row>
    <row r="262" spans="3:12" x14ac:dyDescent="0.3">
      <c r="C262" s="20"/>
      <c r="E262" s="21"/>
      <c r="H262" s="22"/>
      <c r="I262" s="22"/>
      <c r="J262" s="22"/>
      <c r="K262" s="22"/>
      <c r="L262" s="22"/>
    </row>
    <row r="263" spans="3:12" x14ac:dyDescent="0.3">
      <c r="C263" s="20"/>
      <c r="E263" s="21"/>
      <c r="H263" s="22"/>
      <c r="I263" s="22"/>
      <c r="J263" s="22"/>
      <c r="K263" s="22"/>
      <c r="L263" s="22"/>
    </row>
    <row r="264" spans="3:12" x14ac:dyDescent="0.3">
      <c r="C264" s="20"/>
      <c r="E264" s="21"/>
      <c r="H264" s="22"/>
      <c r="I264" s="22"/>
      <c r="J264" s="22"/>
      <c r="K264" s="22"/>
      <c r="L264" s="22"/>
    </row>
    <row r="265" spans="3:12" x14ac:dyDescent="0.3">
      <c r="C265" s="20"/>
      <c r="E265" s="21"/>
      <c r="H265" s="22"/>
      <c r="I265" s="22"/>
      <c r="J265" s="22"/>
      <c r="K265" s="22"/>
      <c r="L265" s="22"/>
    </row>
    <row r="266" spans="3:12" x14ac:dyDescent="0.3">
      <c r="C266" s="20"/>
      <c r="E266" s="21"/>
      <c r="H266" s="22"/>
      <c r="I266" s="22"/>
      <c r="J266" s="22"/>
      <c r="K266" s="22"/>
      <c r="L266" s="22"/>
    </row>
    <row r="267" spans="3:12" x14ac:dyDescent="0.3">
      <c r="C267" s="20"/>
      <c r="E267" s="21"/>
      <c r="H267" s="22"/>
      <c r="I267" s="22"/>
      <c r="J267" s="22"/>
      <c r="K267" s="22"/>
      <c r="L267" s="22"/>
    </row>
    <row r="268" spans="3:12" x14ac:dyDescent="0.3">
      <c r="C268" s="20"/>
      <c r="E268" s="21"/>
      <c r="H268" s="22"/>
      <c r="I268" s="22"/>
      <c r="J268" s="22"/>
      <c r="K268" s="22"/>
      <c r="L268" s="22"/>
    </row>
    <row r="269" spans="3:12" x14ac:dyDescent="0.3">
      <c r="C269" s="20"/>
      <c r="E269" s="21"/>
      <c r="H269" s="22"/>
      <c r="I269" s="22"/>
      <c r="J269" s="22"/>
      <c r="K269" s="22"/>
      <c r="L269" s="22"/>
    </row>
    <row r="270" spans="3:12" x14ac:dyDescent="0.3">
      <c r="C270" s="20"/>
      <c r="E270" s="21"/>
      <c r="H270" s="22"/>
      <c r="I270" s="22"/>
      <c r="J270" s="22"/>
      <c r="K270" s="22"/>
      <c r="L270" s="22"/>
    </row>
    <row r="271" spans="3:12" x14ac:dyDescent="0.3">
      <c r="C271" s="20"/>
      <c r="E271" s="21"/>
      <c r="H271" s="22"/>
      <c r="I271" s="22"/>
      <c r="J271" s="22"/>
      <c r="K271" s="22"/>
      <c r="L271" s="22"/>
    </row>
    <row r="272" spans="3:12" x14ac:dyDescent="0.3">
      <c r="C272" s="20"/>
      <c r="E272" s="21"/>
      <c r="H272" s="22"/>
      <c r="I272" s="22"/>
      <c r="J272" s="22"/>
      <c r="K272" s="22"/>
      <c r="L272" s="22"/>
    </row>
    <row r="273" spans="3:12" x14ac:dyDescent="0.3">
      <c r="C273" s="20"/>
      <c r="E273" s="21"/>
      <c r="H273" s="22"/>
      <c r="I273" s="22"/>
      <c r="J273" s="22"/>
      <c r="K273" s="22"/>
      <c r="L273" s="22"/>
    </row>
    <row r="274" spans="3:12" x14ac:dyDescent="0.3">
      <c r="C274" s="20"/>
      <c r="E274" s="21"/>
      <c r="H274" s="22"/>
      <c r="I274" s="22"/>
      <c r="J274" s="22"/>
      <c r="K274" s="22"/>
      <c r="L274" s="22"/>
    </row>
    <row r="275" spans="3:12" x14ac:dyDescent="0.3">
      <c r="C275" s="20"/>
      <c r="E275" s="21"/>
      <c r="H275" s="22"/>
      <c r="I275" s="22"/>
      <c r="J275" s="22"/>
      <c r="K275" s="22"/>
      <c r="L275" s="22"/>
    </row>
    <row r="276" spans="3:12" x14ac:dyDescent="0.3">
      <c r="C276" s="20"/>
      <c r="E276" s="21"/>
      <c r="H276" s="22"/>
      <c r="I276" s="22"/>
      <c r="J276" s="22"/>
      <c r="K276" s="22"/>
      <c r="L276" s="22"/>
    </row>
    <row r="277" spans="3:12" x14ac:dyDescent="0.3">
      <c r="C277" s="20"/>
      <c r="E277" s="21"/>
      <c r="H277" s="22"/>
      <c r="I277" s="22"/>
      <c r="J277" s="22"/>
      <c r="K277" s="22"/>
      <c r="L277" s="22"/>
    </row>
    <row r="278" spans="3:12" x14ac:dyDescent="0.3">
      <c r="C278" s="20"/>
      <c r="E278" s="21"/>
      <c r="H278" s="22"/>
      <c r="I278" s="22"/>
      <c r="J278" s="22"/>
      <c r="K278" s="22"/>
      <c r="L278" s="22"/>
    </row>
    <row r="279" spans="3:12" x14ac:dyDescent="0.3">
      <c r="C279" s="20"/>
      <c r="E279" s="21"/>
      <c r="H279" s="22"/>
      <c r="I279" s="22"/>
      <c r="J279" s="22"/>
      <c r="K279" s="22"/>
      <c r="L279" s="22"/>
    </row>
    <row r="280" spans="3:12" x14ac:dyDescent="0.3">
      <c r="C280" s="20"/>
      <c r="E280" s="21"/>
      <c r="H280" s="22"/>
      <c r="I280" s="22"/>
      <c r="J280" s="22"/>
      <c r="K280" s="22"/>
      <c r="L280" s="22"/>
    </row>
    <row r="281" spans="3:12" x14ac:dyDescent="0.3">
      <c r="C281" s="20"/>
      <c r="E281" s="21"/>
      <c r="H281" s="22"/>
      <c r="I281" s="22"/>
      <c r="J281" s="22"/>
      <c r="K281" s="22"/>
      <c r="L281" s="22"/>
    </row>
    <row r="282" spans="3:12" x14ac:dyDescent="0.3">
      <c r="C282" s="20"/>
      <c r="E282" s="21"/>
      <c r="H282" s="22"/>
      <c r="I282" s="22"/>
      <c r="J282" s="22"/>
      <c r="K282" s="22"/>
      <c r="L282" s="22"/>
    </row>
    <row r="283" spans="3:12" x14ac:dyDescent="0.3">
      <c r="C283" s="20"/>
      <c r="E283" s="21"/>
      <c r="H283" s="22"/>
      <c r="I283" s="22"/>
      <c r="J283" s="22"/>
      <c r="K283" s="22"/>
      <c r="L283" s="22"/>
    </row>
    <row r="284" spans="3:12" x14ac:dyDescent="0.3">
      <c r="C284" s="20"/>
      <c r="E284" s="21"/>
      <c r="H284" s="22"/>
      <c r="I284" s="22"/>
      <c r="J284" s="22"/>
      <c r="K284" s="22"/>
      <c r="L284" s="22"/>
    </row>
    <row r="285" spans="3:12" x14ac:dyDescent="0.3">
      <c r="C285" s="20"/>
      <c r="E285" s="21"/>
      <c r="H285" s="22"/>
      <c r="I285" s="22"/>
      <c r="J285" s="22"/>
      <c r="K285" s="22"/>
      <c r="L285" s="22"/>
    </row>
    <row r="286" spans="3:12" x14ac:dyDescent="0.3">
      <c r="C286" s="20"/>
      <c r="E286" s="21"/>
      <c r="H286" s="22"/>
      <c r="I286" s="22"/>
      <c r="J286" s="22"/>
      <c r="K286" s="22"/>
      <c r="L286" s="22"/>
    </row>
    <row r="287" spans="3:12" x14ac:dyDescent="0.3">
      <c r="C287" s="20"/>
      <c r="E287" s="21"/>
      <c r="H287" s="22"/>
      <c r="I287" s="22"/>
      <c r="J287" s="22"/>
      <c r="K287" s="22"/>
      <c r="L287" s="22"/>
    </row>
    <row r="288" spans="3:12" x14ac:dyDescent="0.3">
      <c r="C288" s="20"/>
      <c r="E288" s="21"/>
      <c r="H288" s="22"/>
      <c r="I288" s="22"/>
      <c r="J288" s="22"/>
      <c r="K288" s="22"/>
      <c r="L288" s="22"/>
    </row>
    <row r="289" spans="3:12" x14ac:dyDescent="0.3">
      <c r="C289" s="20"/>
      <c r="E289" s="21"/>
      <c r="H289" s="22"/>
      <c r="I289" s="22"/>
      <c r="J289" s="22"/>
      <c r="K289" s="22"/>
      <c r="L289" s="22"/>
    </row>
    <row r="290" spans="3:12" x14ac:dyDescent="0.3">
      <c r="C290" s="20"/>
      <c r="E290" s="21"/>
      <c r="H290" s="22"/>
      <c r="I290" s="22"/>
      <c r="J290" s="22"/>
      <c r="K290" s="22"/>
      <c r="L290" s="22"/>
    </row>
    <row r="291" spans="3:12" x14ac:dyDescent="0.3">
      <c r="C291" s="20"/>
      <c r="E291" s="21"/>
      <c r="H291" s="22"/>
      <c r="I291" s="22"/>
      <c r="J291" s="22"/>
      <c r="K291" s="22"/>
      <c r="L291" s="22"/>
    </row>
    <row r="292" spans="3:12" x14ac:dyDescent="0.3">
      <c r="C292" s="20"/>
      <c r="E292" s="21"/>
      <c r="H292" s="22"/>
      <c r="I292" s="22"/>
      <c r="J292" s="22"/>
      <c r="K292" s="22"/>
      <c r="L292" s="22"/>
    </row>
    <row r="293" spans="3:12" x14ac:dyDescent="0.3">
      <c r="C293" s="20"/>
      <c r="E293" s="21"/>
      <c r="H293" s="22"/>
      <c r="I293" s="22"/>
      <c r="J293" s="22"/>
      <c r="K293" s="22"/>
      <c r="L293" s="22"/>
    </row>
    <row r="294" spans="3:12" x14ac:dyDescent="0.3">
      <c r="C294" s="20"/>
      <c r="E294" s="21"/>
      <c r="H294" s="22"/>
      <c r="I294" s="22"/>
      <c r="J294" s="22"/>
      <c r="K294" s="22"/>
      <c r="L294" s="22"/>
    </row>
    <row r="295" spans="3:12" x14ac:dyDescent="0.3">
      <c r="C295" s="20"/>
      <c r="E295" s="21"/>
      <c r="H295" s="22"/>
      <c r="I295" s="22"/>
      <c r="J295" s="22"/>
      <c r="K295" s="22"/>
      <c r="L295" s="22"/>
    </row>
    <row r="296" spans="3:12" x14ac:dyDescent="0.3">
      <c r="C296" s="20"/>
      <c r="E296" s="21"/>
      <c r="H296" s="22"/>
      <c r="I296" s="22"/>
      <c r="J296" s="22"/>
      <c r="K296" s="22"/>
      <c r="L296" s="22"/>
    </row>
    <row r="297" spans="3:12" x14ac:dyDescent="0.3">
      <c r="C297" s="20"/>
      <c r="E297" s="21"/>
      <c r="H297" s="22"/>
      <c r="I297" s="22"/>
      <c r="J297" s="22"/>
      <c r="K297" s="22"/>
      <c r="L297" s="22"/>
    </row>
    <row r="298" spans="3:12" x14ac:dyDescent="0.3">
      <c r="C298" s="20"/>
      <c r="E298" s="21"/>
      <c r="H298" s="22"/>
      <c r="I298" s="22"/>
      <c r="J298" s="22"/>
      <c r="K298" s="22"/>
      <c r="L298" s="22"/>
    </row>
    <row r="299" spans="3:12" x14ac:dyDescent="0.3">
      <c r="C299" s="20"/>
      <c r="E299" s="21"/>
      <c r="H299" s="22"/>
      <c r="I299" s="22"/>
      <c r="J299" s="22"/>
      <c r="K299" s="22"/>
      <c r="L299" s="22"/>
    </row>
    <row r="300" spans="3:12" x14ac:dyDescent="0.3">
      <c r="C300" s="20"/>
      <c r="E300" s="21"/>
      <c r="H300" s="22"/>
      <c r="I300" s="22"/>
      <c r="J300" s="22"/>
      <c r="K300" s="22"/>
      <c r="L300" s="22"/>
    </row>
    <row r="301" spans="3:12" x14ac:dyDescent="0.3">
      <c r="C301" s="20"/>
      <c r="E301" s="21"/>
      <c r="H301" s="22"/>
      <c r="I301" s="22"/>
      <c r="J301" s="22"/>
      <c r="K301" s="22"/>
      <c r="L301" s="22"/>
    </row>
    <row r="302" spans="3:12" x14ac:dyDescent="0.3">
      <c r="C302" s="20"/>
      <c r="E302" s="21"/>
      <c r="H302" s="22"/>
      <c r="I302" s="22"/>
      <c r="J302" s="22"/>
      <c r="K302" s="22"/>
      <c r="L302" s="22"/>
    </row>
    <row r="303" spans="3:12" x14ac:dyDescent="0.3">
      <c r="C303" s="20"/>
      <c r="E303" s="21"/>
      <c r="H303" s="22"/>
      <c r="I303" s="22"/>
      <c r="J303" s="22"/>
      <c r="K303" s="22"/>
      <c r="L303" s="22"/>
    </row>
    <row r="304" spans="3:12" x14ac:dyDescent="0.3">
      <c r="C304" s="20"/>
      <c r="E304" s="21"/>
      <c r="H304" s="22"/>
      <c r="I304" s="22"/>
      <c r="J304" s="22"/>
      <c r="K304" s="22"/>
      <c r="L304" s="22"/>
    </row>
    <row r="305" spans="3:12" x14ac:dyDescent="0.3">
      <c r="C305" s="20"/>
      <c r="E305" s="21"/>
      <c r="H305" s="22"/>
      <c r="I305" s="22"/>
      <c r="J305" s="22"/>
      <c r="K305" s="22"/>
      <c r="L305" s="22"/>
    </row>
    <row r="306" spans="3:12" x14ac:dyDescent="0.3">
      <c r="C306" s="20"/>
      <c r="E306" s="21"/>
      <c r="H306" s="22"/>
      <c r="I306" s="22"/>
      <c r="J306" s="22"/>
      <c r="K306" s="22"/>
      <c r="L306" s="22"/>
    </row>
    <row r="307" spans="3:12" x14ac:dyDescent="0.3">
      <c r="C307" s="20"/>
      <c r="E307" s="21"/>
      <c r="H307" s="22"/>
      <c r="I307" s="22"/>
      <c r="J307" s="22"/>
      <c r="K307" s="22"/>
      <c r="L307" s="22"/>
    </row>
    <row r="308" spans="3:12" x14ac:dyDescent="0.3">
      <c r="C308" s="20"/>
      <c r="E308" s="21"/>
      <c r="H308" s="22"/>
      <c r="I308" s="22"/>
      <c r="J308" s="22"/>
      <c r="K308" s="22"/>
      <c r="L308" s="22"/>
    </row>
    <row r="309" spans="3:12" x14ac:dyDescent="0.3">
      <c r="C309" s="20"/>
      <c r="E309" s="21"/>
      <c r="H309" s="22"/>
      <c r="I309" s="22"/>
      <c r="J309" s="22"/>
      <c r="K309" s="22"/>
      <c r="L309" s="22"/>
    </row>
    <row r="310" spans="3:12" x14ac:dyDescent="0.3">
      <c r="C310" s="20"/>
      <c r="E310" s="21"/>
      <c r="H310" s="22"/>
      <c r="I310" s="22"/>
      <c r="J310" s="22"/>
      <c r="K310" s="22"/>
      <c r="L310" s="22"/>
    </row>
    <row r="311" spans="3:12" x14ac:dyDescent="0.3">
      <c r="C311" s="20"/>
      <c r="E311" s="21"/>
      <c r="H311" s="22"/>
      <c r="I311" s="22"/>
      <c r="J311" s="22"/>
      <c r="K311" s="22"/>
      <c r="L311" s="22"/>
    </row>
    <row r="312" spans="3:12" x14ac:dyDescent="0.3">
      <c r="C312" s="20"/>
      <c r="E312" s="21"/>
      <c r="H312" s="22"/>
      <c r="I312" s="22"/>
      <c r="J312" s="22"/>
      <c r="K312" s="22"/>
      <c r="L312" s="22"/>
    </row>
    <row r="313" spans="3:12" x14ac:dyDescent="0.3">
      <c r="C313" s="20"/>
      <c r="E313" s="21"/>
      <c r="H313" s="22"/>
      <c r="I313" s="22"/>
      <c r="J313" s="22"/>
      <c r="K313" s="22"/>
      <c r="L313" s="22"/>
    </row>
    <row r="314" spans="3:12" x14ac:dyDescent="0.3">
      <c r="C314" s="20"/>
      <c r="E314" s="21"/>
      <c r="H314" s="22"/>
      <c r="I314" s="22"/>
      <c r="J314" s="22"/>
      <c r="K314" s="22"/>
      <c r="L314" s="22"/>
    </row>
    <row r="315" spans="3:12" x14ac:dyDescent="0.3">
      <c r="C315" s="20"/>
      <c r="E315" s="21"/>
      <c r="H315" s="22"/>
      <c r="I315" s="22"/>
      <c r="J315" s="22"/>
      <c r="K315" s="22"/>
      <c r="L315" s="22"/>
    </row>
    <row r="316" spans="3:12" x14ac:dyDescent="0.3">
      <c r="C316" s="20"/>
      <c r="E316" s="21"/>
      <c r="H316" s="22"/>
      <c r="I316" s="22"/>
      <c r="J316" s="22"/>
      <c r="K316" s="22"/>
      <c r="L316" s="22"/>
    </row>
    <row r="317" spans="3:12" x14ac:dyDescent="0.3">
      <c r="C317" s="20"/>
      <c r="E317" s="21"/>
      <c r="H317" s="22"/>
      <c r="I317" s="22"/>
      <c r="J317" s="22"/>
      <c r="K317" s="22"/>
      <c r="L317" s="22"/>
    </row>
    <row r="318" spans="3:12" x14ac:dyDescent="0.3">
      <c r="C318" s="20"/>
      <c r="E318" s="21"/>
      <c r="H318" s="22"/>
      <c r="I318" s="22"/>
      <c r="J318" s="22"/>
      <c r="K318" s="22"/>
      <c r="L318" s="22"/>
    </row>
    <row r="319" spans="3:12" x14ac:dyDescent="0.3">
      <c r="C319" s="20"/>
      <c r="E319" s="21"/>
      <c r="H319" s="22"/>
      <c r="I319" s="22"/>
      <c r="J319" s="22"/>
      <c r="K319" s="22"/>
      <c r="L319" s="22"/>
    </row>
    <row r="320" spans="3:12" x14ac:dyDescent="0.3">
      <c r="C320" s="20"/>
      <c r="E320" s="21"/>
      <c r="H320" s="22"/>
      <c r="I320" s="22"/>
      <c r="J320" s="22"/>
      <c r="K320" s="22"/>
      <c r="L320" s="22"/>
    </row>
    <row r="321" spans="3:12" x14ac:dyDescent="0.3">
      <c r="C321" s="20"/>
      <c r="E321" s="21"/>
      <c r="H321" s="22"/>
      <c r="I321" s="22"/>
      <c r="J321" s="22"/>
      <c r="K321" s="22"/>
      <c r="L321" s="22"/>
    </row>
    <row r="322" spans="3:12" x14ac:dyDescent="0.3">
      <c r="C322" s="20"/>
      <c r="E322" s="21"/>
      <c r="H322" s="22"/>
      <c r="I322" s="22"/>
      <c r="J322" s="22"/>
      <c r="K322" s="22"/>
      <c r="L322" s="22"/>
    </row>
    <row r="323" spans="3:12" x14ac:dyDescent="0.3">
      <c r="C323" s="20"/>
      <c r="E323" s="21"/>
      <c r="H323" s="22"/>
      <c r="I323" s="22"/>
      <c r="J323" s="22"/>
      <c r="K323" s="22"/>
      <c r="L323" s="22"/>
    </row>
    <row r="324" spans="3:12" x14ac:dyDescent="0.3">
      <c r="C324" s="20"/>
      <c r="E324" s="21"/>
      <c r="H324" s="22"/>
      <c r="I324" s="22"/>
      <c r="J324" s="22"/>
      <c r="K324" s="22"/>
      <c r="L324" s="22"/>
    </row>
    <row r="325" spans="3:12" x14ac:dyDescent="0.3">
      <c r="C325" s="20"/>
      <c r="E325" s="21"/>
      <c r="H325" s="22"/>
      <c r="I325" s="22"/>
      <c r="J325" s="22"/>
      <c r="K325" s="22"/>
      <c r="L325" s="22"/>
    </row>
    <row r="326" spans="3:12" x14ac:dyDescent="0.3">
      <c r="C326" s="20"/>
      <c r="E326" s="21"/>
      <c r="H326" s="22"/>
      <c r="I326" s="22"/>
      <c r="J326" s="22"/>
      <c r="K326" s="22"/>
      <c r="L326" s="22"/>
    </row>
    <row r="327" spans="3:12" x14ac:dyDescent="0.3">
      <c r="C327" s="20"/>
      <c r="E327" s="21"/>
      <c r="H327" s="22"/>
      <c r="I327" s="22"/>
      <c r="J327" s="22"/>
      <c r="K327" s="22"/>
      <c r="L327" s="22"/>
    </row>
    <row r="328" spans="3:12" x14ac:dyDescent="0.3">
      <c r="C328" s="20"/>
      <c r="E328" s="21"/>
      <c r="H328" s="22"/>
      <c r="I328" s="22"/>
      <c r="J328" s="22"/>
      <c r="K328" s="22"/>
      <c r="L328" s="22"/>
    </row>
    <row r="329" spans="3:12" x14ac:dyDescent="0.3">
      <c r="C329" s="20"/>
      <c r="E329" s="21"/>
      <c r="H329" s="22"/>
      <c r="I329" s="22"/>
      <c r="J329" s="22"/>
      <c r="K329" s="22"/>
      <c r="L329" s="22"/>
    </row>
    <row r="330" spans="3:12" x14ac:dyDescent="0.3">
      <c r="C330" s="20"/>
      <c r="E330" s="21"/>
      <c r="H330" s="22"/>
      <c r="I330" s="22"/>
      <c r="J330" s="22"/>
      <c r="K330" s="22"/>
      <c r="L330" s="22"/>
    </row>
    <row r="331" spans="3:12" x14ac:dyDescent="0.3">
      <c r="C331" s="20"/>
      <c r="E331" s="21"/>
      <c r="H331" s="22"/>
      <c r="I331" s="22"/>
      <c r="J331" s="22"/>
      <c r="K331" s="22"/>
      <c r="L331" s="22"/>
    </row>
    <row r="332" spans="3:12" x14ac:dyDescent="0.3">
      <c r="C332" s="20"/>
      <c r="E332" s="21"/>
      <c r="H332" s="22"/>
      <c r="I332" s="22"/>
      <c r="J332" s="22"/>
      <c r="K332" s="22"/>
      <c r="L332" s="22"/>
    </row>
    <row r="333" spans="3:12" x14ac:dyDescent="0.3">
      <c r="C333" s="20"/>
      <c r="E333" s="21"/>
      <c r="H333" s="22"/>
      <c r="I333" s="22"/>
      <c r="J333" s="22"/>
      <c r="K333" s="22"/>
      <c r="L333" s="22"/>
    </row>
    <row r="334" spans="3:12" x14ac:dyDescent="0.3">
      <c r="C334" s="20"/>
      <c r="E334" s="21"/>
      <c r="H334" s="22"/>
      <c r="I334" s="22"/>
      <c r="J334" s="22"/>
      <c r="K334" s="22"/>
      <c r="L334" s="22"/>
    </row>
    <row r="335" spans="3:12" x14ac:dyDescent="0.3">
      <c r="C335" s="20"/>
      <c r="E335" s="21"/>
      <c r="H335" s="22"/>
      <c r="I335" s="22"/>
      <c r="J335" s="22"/>
      <c r="K335" s="22"/>
      <c r="L335" s="22"/>
    </row>
    <row r="336" spans="3:12" x14ac:dyDescent="0.3">
      <c r="C336" s="20"/>
      <c r="E336" s="21"/>
      <c r="H336" s="22"/>
      <c r="I336" s="22"/>
      <c r="J336" s="22"/>
      <c r="K336" s="22"/>
      <c r="L336" s="22"/>
    </row>
    <row r="337" spans="3:12" x14ac:dyDescent="0.3">
      <c r="C337" s="20"/>
      <c r="E337" s="21"/>
      <c r="H337" s="22"/>
      <c r="I337" s="22"/>
      <c r="J337" s="22"/>
      <c r="K337" s="22"/>
      <c r="L337" s="22"/>
    </row>
    <row r="338" spans="3:12" x14ac:dyDescent="0.3">
      <c r="C338" s="20"/>
      <c r="E338" s="21"/>
      <c r="H338" s="22"/>
      <c r="I338" s="22"/>
      <c r="J338" s="22"/>
      <c r="K338" s="22"/>
      <c r="L338" s="22"/>
    </row>
    <row r="339" spans="3:12" x14ac:dyDescent="0.3">
      <c r="C339" s="20"/>
      <c r="E339" s="21"/>
      <c r="H339" s="22"/>
      <c r="I339" s="22"/>
      <c r="J339" s="22"/>
      <c r="K339" s="22"/>
      <c r="L339" s="22"/>
    </row>
    <row r="340" spans="3:12" x14ac:dyDescent="0.3">
      <c r="C340" s="20"/>
      <c r="E340" s="21"/>
      <c r="H340" s="22"/>
      <c r="I340" s="22"/>
      <c r="J340" s="22"/>
      <c r="K340" s="22"/>
      <c r="L340" s="22"/>
    </row>
    <row r="341" spans="3:12" x14ac:dyDescent="0.3">
      <c r="C341" s="20"/>
      <c r="E341" s="21"/>
      <c r="H341" s="22"/>
      <c r="I341" s="22"/>
      <c r="J341" s="22"/>
      <c r="K341" s="22"/>
      <c r="L341" s="22"/>
    </row>
    <row r="342" spans="3:12" x14ac:dyDescent="0.3">
      <c r="C342" s="20"/>
      <c r="E342" s="21"/>
      <c r="H342" s="22"/>
      <c r="I342" s="22"/>
      <c r="J342" s="22"/>
      <c r="K342" s="22"/>
      <c r="L342" s="22"/>
    </row>
    <row r="343" spans="3:12" x14ac:dyDescent="0.3">
      <c r="C343" s="20"/>
      <c r="E343" s="21"/>
      <c r="H343" s="22"/>
      <c r="I343" s="22"/>
      <c r="J343" s="22"/>
      <c r="K343" s="22"/>
      <c r="L343" s="22"/>
    </row>
    <row r="344" spans="3:12" x14ac:dyDescent="0.3">
      <c r="C344" s="20"/>
      <c r="E344" s="21"/>
      <c r="H344" s="22"/>
      <c r="I344" s="22"/>
      <c r="J344" s="22"/>
      <c r="K344" s="22"/>
      <c r="L344" s="22"/>
    </row>
    <row r="345" spans="3:12" x14ac:dyDescent="0.3">
      <c r="C345" s="20"/>
      <c r="E345" s="21"/>
      <c r="H345" s="22"/>
      <c r="I345" s="22"/>
      <c r="J345" s="22"/>
      <c r="K345" s="22"/>
      <c r="L345" s="22"/>
    </row>
    <row r="346" spans="3:12" x14ac:dyDescent="0.3">
      <c r="C346" s="20"/>
      <c r="E346" s="21"/>
      <c r="H346" s="22"/>
      <c r="I346" s="22"/>
      <c r="J346" s="22"/>
      <c r="K346" s="22"/>
      <c r="L346" s="22"/>
    </row>
    <row r="347" spans="3:12" x14ac:dyDescent="0.3">
      <c r="C347" s="20"/>
      <c r="E347" s="21"/>
      <c r="H347" s="22"/>
      <c r="I347" s="22"/>
      <c r="J347" s="22"/>
      <c r="K347" s="22"/>
      <c r="L347" s="22"/>
    </row>
    <row r="348" spans="3:12" x14ac:dyDescent="0.3">
      <c r="C348" s="20"/>
      <c r="E348" s="21"/>
      <c r="H348" s="22"/>
      <c r="I348" s="22"/>
      <c r="J348" s="22"/>
      <c r="K348" s="22"/>
      <c r="L348" s="22"/>
    </row>
    <row r="349" spans="3:12" x14ac:dyDescent="0.3">
      <c r="C349" s="20"/>
      <c r="E349" s="21"/>
      <c r="H349" s="22"/>
      <c r="I349" s="22"/>
      <c r="J349" s="22"/>
      <c r="K349" s="22"/>
      <c r="L349" s="22"/>
    </row>
    <row r="350" spans="3:12" x14ac:dyDescent="0.3">
      <c r="C350" s="20"/>
      <c r="E350" s="21"/>
      <c r="H350" s="22"/>
      <c r="I350" s="22"/>
      <c r="J350" s="22"/>
      <c r="K350" s="22"/>
      <c r="L350" s="22"/>
    </row>
    <row r="351" spans="3:12" x14ac:dyDescent="0.3">
      <c r="C351" s="20"/>
      <c r="E351" s="21"/>
      <c r="H351" s="22"/>
      <c r="I351" s="22"/>
      <c r="J351" s="22"/>
      <c r="K351" s="22"/>
      <c r="L351" s="22"/>
    </row>
    <row r="352" spans="3:12" x14ac:dyDescent="0.3">
      <c r="C352" s="20"/>
      <c r="E352" s="21"/>
      <c r="H352" s="22"/>
      <c r="I352" s="22"/>
      <c r="J352" s="22"/>
      <c r="K352" s="22"/>
      <c r="L352" s="22"/>
    </row>
    <row r="353" spans="3:12" x14ac:dyDescent="0.3">
      <c r="C353" s="20"/>
      <c r="E353" s="21"/>
      <c r="H353" s="22"/>
      <c r="I353" s="22"/>
      <c r="J353" s="22"/>
      <c r="K353" s="22"/>
      <c r="L353" s="22"/>
    </row>
    <row r="354" spans="3:12" x14ac:dyDescent="0.3">
      <c r="C354" s="20"/>
      <c r="E354" s="21"/>
      <c r="H354" s="22"/>
      <c r="I354" s="22"/>
      <c r="J354" s="22"/>
      <c r="K354" s="22"/>
      <c r="L354" s="22"/>
    </row>
    <row r="355" spans="3:12" x14ac:dyDescent="0.3">
      <c r="C355" s="20"/>
      <c r="E355" s="21"/>
      <c r="H355" s="22"/>
      <c r="I355" s="22"/>
      <c r="J355" s="22"/>
      <c r="K355" s="22"/>
      <c r="L355" s="22"/>
    </row>
    <row r="356" spans="3:12" x14ac:dyDescent="0.3">
      <c r="C356" s="20"/>
      <c r="E356" s="21"/>
      <c r="H356" s="22"/>
      <c r="I356" s="22"/>
      <c r="J356" s="22"/>
      <c r="K356" s="22"/>
      <c r="L356" s="22"/>
    </row>
    <row r="357" spans="3:12" x14ac:dyDescent="0.3">
      <c r="C357" s="20"/>
      <c r="E357" s="21"/>
      <c r="H357" s="22"/>
      <c r="I357" s="22"/>
      <c r="J357" s="22"/>
      <c r="K357" s="22"/>
      <c r="L357" s="22"/>
    </row>
    <row r="358" spans="3:12" x14ac:dyDescent="0.3">
      <c r="C358" s="20"/>
      <c r="E358" s="21"/>
      <c r="H358" s="22"/>
      <c r="I358" s="22"/>
      <c r="J358" s="22"/>
      <c r="K358" s="22"/>
      <c r="L358" s="22"/>
    </row>
    <row r="359" spans="3:12" x14ac:dyDescent="0.3">
      <c r="C359" s="20"/>
      <c r="E359" s="21"/>
      <c r="H359" s="22"/>
      <c r="I359" s="22"/>
      <c r="J359" s="22"/>
      <c r="K359" s="22"/>
      <c r="L359" s="22"/>
    </row>
    <row r="360" spans="3:12" x14ac:dyDescent="0.3">
      <c r="C360" s="20"/>
      <c r="E360" s="21"/>
      <c r="H360" s="22"/>
      <c r="I360" s="22"/>
      <c r="J360" s="22"/>
      <c r="K360" s="22"/>
      <c r="L360" s="22"/>
    </row>
    <row r="361" spans="3:12" x14ac:dyDescent="0.3">
      <c r="C361" s="20"/>
      <c r="E361" s="21"/>
      <c r="H361" s="22"/>
      <c r="I361" s="22"/>
      <c r="J361" s="22"/>
      <c r="K361" s="22"/>
      <c r="L361" s="22"/>
    </row>
    <row r="362" spans="3:12" x14ac:dyDescent="0.3">
      <c r="C362" s="20"/>
      <c r="E362" s="21"/>
      <c r="H362" s="22"/>
      <c r="I362" s="22"/>
      <c r="J362" s="22"/>
      <c r="K362" s="22"/>
      <c r="L362" s="22"/>
    </row>
    <row r="363" spans="3:12" x14ac:dyDescent="0.3">
      <c r="C363" s="20"/>
      <c r="E363" s="21"/>
      <c r="H363" s="22"/>
      <c r="I363" s="22"/>
      <c r="J363" s="22"/>
      <c r="K363" s="22"/>
      <c r="L363" s="22"/>
    </row>
    <row r="364" spans="3:12" x14ac:dyDescent="0.3">
      <c r="C364" s="20"/>
      <c r="E364" s="21"/>
      <c r="H364" s="22"/>
      <c r="I364" s="22"/>
      <c r="J364" s="22"/>
      <c r="K364" s="22"/>
      <c r="L364" s="22"/>
    </row>
    <row r="365" spans="3:12" x14ac:dyDescent="0.3">
      <c r="C365" s="20"/>
      <c r="E365" s="21"/>
      <c r="H365" s="22"/>
      <c r="I365" s="22"/>
      <c r="J365" s="22"/>
      <c r="K365" s="22"/>
      <c r="L365" s="22"/>
    </row>
    <row r="366" spans="3:12" x14ac:dyDescent="0.3">
      <c r="C366" s="20"/>
      <c r="E366" s="21"/>
      <c r="H366" s="22"/>
      <c r="I366" s="22"/>
      <c r="J366" s="22"/>
      <c r="K366" s="22"/>
      <c r="L366" s="22"/>
    </row>
    <row r="367" spans="3:12" x14ac:dyDescent="0.3">
      <c r="C367" s="20"/>
      <c r="E367" s="21"/>
      <c r="H367" s="22"/>
      <c r="I367" s="22"/>
      <c r="J367" s="22"/>
      <c r="K367" s="22"/>
      <c r="L367" s="22"/>
    </row>
    <row r="368" spans="3:12" x14ac:dyDescent="0.3">
      <c r="C368" s="20"/>
      <c r="E368" s="21"/>
      <c r="H368" s="22"/>
      <c r="I368" s="22"/>
      <c r="J368" s="22"/>
      <c r="K368" s="22"/>
      <c r="L368" s="22"/>
    </row>
    <row r="369" spans="3:12" x14ac:dyDescent="0.3">
      <c r="C369" s="20"/>
      <c r="E369" s="21"/>
      <c r="H369" s="22"/>
      <c r="I369" s="22"/>
      <c r="J369" s="22"/>
      <c r="K369" s="22"/>
      <c r="L369" s="22"/>
    </row>
    <row r="370" spans="3:12" x14ac:dyDescent="0.3">
      <c r="C370" s="20"/>
      <c r="E370" s="21"/>
      <c r="H370" s="22"/>
      <c r="I370" s="22"/>
      <c r="J370" s="22"/>
      <c r="K370" s="22"/>
      <c r="L370" s="22"/>
    </row>
    <row r="371" spans="3:12" x14ac:dyDescent="0.3">
      <c r="C371" s="20"/>
      <c r="E371" s="21"/>
      <c r="H371" s="22"/>
      <c r="I371" s="22"/>
      <c r="J371" s="22"/>
      <c r="K371" s="22"/>
      <c r="L371" s="22"/>
    </row>
    <row r="372" spans="3:12" x14ac:dyDescent="0.3">
      <c r="C372" s="20"/>
      <c r="E372" s="21"/>
      <c r="H372" s="22"/>
      <c r="I372" s="22"/>
      <c r="J372" s="22"/>
      <c r="K372" s="22"/>
      <c r="L372" s="22"/>
    </row>
    <row r="373" spans="3:12" x14ac:dyDescent="0.3">
      <c r="C373" s="20"/>
      <c r="E373" s="21"/>
      <c r="H373" s="22"/>
      <c r="I373" s="22"/>
      <c r="J373" s="22"/>
      <c r="K373" s="22"/>
      <c r="L373" s="22"/>
    </row>
    <row r="374" spans="3:12" x14ac:dyDescent="0.3">
      <c r="C374" s="20"/>
      <c r="E374" s="21"/>
      <c r="H374" s="22"/>
      <c r="I374" s="22"/>
      <c r="J374" s="22"/>
      <c r="K374" s="22"/>
      <c r="L374" s="22"/>
    </row>
    <row r="375" spans="3:12" x14ac:dyDescent="0.3">
      <c r="C375" s="20"/>
      <c r="E375" s="21"/>
      <c r="H375" s="22"/>
      <c r="I375" s="22"/>
      <c r="J375" s="22"/>
      <c r="K375" s="22"/>
      <c r="L375" s="22"/>
    </row>
    <row r="376" spans="3:12" x14ac:dyDescent="0.3">
      <c r="C376" s="20"/>
      <c r="E376" s="21"/>
      <c r="H376" s="22"/>
      <c r="I376" s="22"/>
      <c r="J376" s="22"/>
      <c r="K376" s="22"/>
      <c r="L376" s="22"/>
    </row>
    <row r="377" spans="3:12" x14ac:dyDescent="0.3">
      <c r="C377" s="20"/>
      <c r="E377" s="21"/>
      <c r="H377" s="22"/>
      <c r="I377" s="22"/>
      <c r="J377" s="22"/>
      <c r="K377" s="22"/>
      <c r="L377" s="22"/>
    </row>
    <row r="378" spans="3:12" x14ac:dyDescent="0.3">
      <c r="C378" s="20"/>
      <c r="E378" s="21"/>
      <c r="H378" s="22"/>
      <c r="I378" s="22"/>
      <c r="J378" s="22"/>
      <c r="K378" s="22"/>
      <c r="L378" s="22"/>
    </row>
    <row r="379" spans="3:12" x14ac:dyDescent="0.3">
      <c r="C379" s="20"/>
      <c r="E379" s="21"/>
      <c r="H379" s="22"/>
      <c r="I379" s="22"/>
      <c r="J379" s="22"/>
      <c r="K379" s="22"/>
      <c r="L379" s="22"/>
    </row>
    <row r="380" spans="3:12" x14ac:dyDescent="0.3">
      <c r="C380" s="20"/>
      <c r="E380" s="21"/>
      <c r="H380" s="22"/>
      <c r="I380" s="22"/>
      <c r="J380" s="22"/>
      <c r="K380" s="22"/>
      <c r="L380" s="22"/>
    </row>
    <row r="381" spans="3:12" x14ac:dyDescent="0.3">
      <c r="C381" s="20"/>
      <c r="E381" s="21"/>
      <c r="H381" s="22"/>
      <c r="I381" s="22"/>
      <c r="J381" s="22"/>
      <c r="K381" s="22"/>
      <c r="L381" s="22"/>
    </row>
    <row r="382" spans="3:12" x14ac:dyDescent="0.3">
      <c r="C382" s="20"/>
      <c r="E382" s="21"/>
      <c r="H382" s="22"/>
      <c r="I382" s="22"/>
      <c r="J382" s="22"/>
      <c r="K382" s="22"/>
      <c r="L382" s="22"/>
    </row>
    <row r="383" spans="3:12" x14ac:dyDescent="0.3">
      <c r="C383" s="20"/>
      <c r="E383" s="21"/>
      <c r="H383" s="22"/>
      <c r="I383" s="22"/>
      <c r="J383" s="22"/>
      <c r="K383" s="22"/>
      <c r="L383" s="22"/>
    </row>
    <row r="384" spans="3:12" x14ac:dyDescent="0.3">
      <c r="C384" s="20"/>
      <c r="E384" s="21"/>
      <c r="H384" s="22"/>
      <c r="I384" s="22"/>
      <c r="J384" s="22"/>
      <c r="K384" s="22"/>
      <c r="L384" s="22"/>
    </row>
    <row r="385" spans="3:12" x14ac:dyDescent="0.3">
      <c r="C385" s="20"/>
      <c r="E385" s="21"/>
      <c r="H385" s="22"/>
      <c r="I385" s="22"/>
      <c r="J385" s="22"/>
      <c r="K385" s="22"/>
      <c r="L385" s="22"/>
    </row>
    <row r="386" spans="3:12" x14ac:dyDescent="0.3">
      <c r="C386" s="20"/>
      <c r="E386" s="21"/>
      <c r="H386" s="22"/>
      <c r="I386" s="22"/>
      <c r="J386" s="22"/>
      <c r="K386" s="22"/>
      <c r="L386" s="22"/>
    </row>
    <row r="387" spans="3:12" x14ac:dyDescent="0.3">
      <c r="C387" s="20"/>
      <c r="E387" s="21"/>
      <c r="H387" s="22"/>
      <c r="I387" s="22"/>
      <c r="J387" s="22"/>
      <c r="K387" s="22"/>
      <c r="L387" s="22"/>
    </row>
    <row r="388" spans="3:12" x14ac:dyDescent="0.3">
      <c r="C388" s="20"/>
      <c r="E388" s="21"/>
      <c r="H388" s="22"/>
      <c r="I388" s="22"/>
      <c r="J388" s="22"/>
      <c r="K388" s="22"/>
      <c r="L388" s="22"/>
    </row>
    <row r="389" spans="3:12" x14ac:dyDescent="0.3">
      <c r="C389" s="20"/>
      <c r="E389" s="21"/>
      <c r="H389" s="22"/>
      <c r="I389" s="22"/>
      <c r="J389" s="22"/>
      <c r="K389" s="22"/>
      <c r="L389" s="22"/>
    </row>
    <row r="390" spans="3:12" x14ac:dyDescent="0.3">
      <c r="C390" s="20"/>
      <c r="E390" s="21"/>
      <c r="H390" s="22"/>
      <c r="I390" s="22"/>
      <c r="J390" s="22"/>
      <c r="K390" s="22"/>
      <c r="L390" s="22"/>
    </row>
    <row r="391" spans="3:12" x14ac:dyDescent="0.3">
      <c r="C391" s="20"/>
      <c r="E391" s="21"/>
      <c r="H391" s="22"/>
      <c r="I391" s="22"/>
      <c r="J391" s="22"/>
      <c r="K391" s="22"/>
      <c r="L391" s="22"/>
    </row>
    <row r="392" spans="3:12" x14ac:dyDescent="0.3">
      <c r="C392" s="20"/>
      <c r="E392" s="21"/>
      <c r="H392" s="22"/>
      <c r="I392" s="22"/>
      <c r="J392" s="22"/>
      <c r="K392" s="22"/>
      <c r="L392" s="22"/>
    </row>
    <row r="393" spans="3:12" x14ac:dyDescent="0.3">
      <c r="C393" s="20"/>
      <c r="E393" s="21"/>
      <c r="H393" s="22"/>
      <c r="I393" s="22"/>
      <c r="J393" s="22"/>
      <c r="K393" s="22"/>
      <c r="L393" s="22"/>
    </row>
    <row r="394" spans="3:12" x14ac:dyDescent="0.3">
      <c r="C394" s="20"/>
      <c r="E394" s="21"/>
      <c r="H394" s="22"/>
      <c r="I394" s="22"/>
      <c r="J394" s="22"/>
      <c r="K394" s="22"/>
      <c r="L394" s="22"/>
    </row>
    <row r="395" spans="3:12" x14ac:dyDescent="0.3">
      <c r="C395" s="20"/>
      <c r="E395" s="21"/>
      <c r="H395" s="22"/>
      <c r="I395" s="22"/>
      <c r="J395" s="22"/>
      <c r="K395" s="22"/>
      <c r="L395" s="22"/>
    </row>
    <row r="396" spans="3:12" x14ac:dyDescent="0.3">
      <c r="C396" s="20"/>
      <c r="E396" s="21"/>
      <c r="H396" s="22"/>
      <c r="I396" s="22"/>
      <c r="J396" s="22"/>
      <c r="K396" s="22"/>
      <c r="L396" s="22"/>
    </row>
    <row r="397" spans="3:12" x14ac:dyDescent="0.3">
      <c r="C397" s="20"/>
      <c r="E397" s="21"/>
      <c r="H397" s="22"/>
      <c r="I397" s="22"/>
      <c r="J397" s="22"/>
      <c r="K397" s="22"/>
      <c r="L397" s="22"/>
    </row>
    <row r="398" spans="3:12" x14ac:dyDescent="0.3">
      <c r="C398" s="20"/>
      <c r="E398" s="21"/>
      <c r="H398" s="22"/>
      <c r="I398" s="22"/>
      <c r="J398" s="22"/>
      <c r="K398" s="22"/>
      <c r="L398" s="22"/>
    </row>
    <row r="399" spans="3:12" x14ac:dyDescent="0.3">
      <c r="C399" s="20"/>
      <c r="E399" s="21"/>
      <c r="H399" s="22"/>
      <c r="I399" s="22"/>
      <c r="J399" s="22"/>
      <c r="K399" s="22"/>
      <c r="L399" s="22"/>
    </row>
    <row r="400" spans="3:12" x14ac:dyDescent="0.3">
      <c r="C400" s="20"/>
      <c r="E400" s="21"/>
      <c r="H400" s="22"/>
      <c r="I400" s="22"/>
      <c r="J400" s="22"/>
      <c r="K400" s="22"/>
      <c r="L400" s="22"/>
    </row>
    <row r="401" spans="3:12" x14ac:dyDescent="0.3">
      <c r="C401" s="20"/>
      <c r="E401" s="21"/>
      <c r="H401" s="22"/>
      <c r="I401" s="22"/>
      <c r="J401" s="22"/>
      <c r="K401" s="22"/>
      <c r="L401" s="22"/>
    </row>
    <row r="402" spans="3:12" x14ac:dyDescent="0.3">
      <c r="C402" s="20"/>
      <c r="E402" s="21"/>
      <c r="H402" s="22"/>
      <c r="I402" s="22"/>
      <c r="J402" s="22"/>
      <c r="K402" s="22"/>
      <c r="L402" s="22"/>
    </row>
    <row r="403" spans="3:12" x14ac:dyDescent="0.3">
      <c r="C403" s="20"/>
      <c r="E403" s="21"/>
      <c r="H403" s="22"/>
      <c r="I403" s="22"/>
      <c r="J403" s="22"/>
      <c r="K403" s="22"/>
      <c r="L403" s="22"/>
    </row>
    <row r="404" spans="3:12" x14ac:dyDescent="0.3">
      <c r="C404" s="20"/>
      <c r="E404" s="21"/>
      <c r="H404" s="22"/>
      <c r="I404" s="22"/>
      <c r="J404" s="22"/>
      <c r="K404" s="22"/>
      <c r="L404" s="22"/>
    </row>
    <row r="405" spans="3:12" x14ac:dyDescent="0.3">
      <c r="C405" s="20"/>
      <c r="E405" s="21"/>
      <c r="H405" s="22"/>
      <c r="I405" s="22"/>
      <c r="J405" s="22"/>
      <c r="K405" s="22"/>
      <c r="L405" s="22"/>
    </row>
    <row r="406" spans="3:12" x14ac:dyDescent="0.3">
      <c r="C406" s="20"/>
      <c r="E406" s="21"/>
      <c r="H406" s="22"/>
      <c r="I406" s="22"/>
      <c r="J406" s="22"/>
      <c r="K406" s="22"/>
      <c r="L406" s="22"/>
    </row>
    <row r="407" spans="3:12" x14ac:dyDescent="0.3">
      <c r="C407" s="20"/>
      <c r="E407" s="21"/>
      <c r="H407" s="22"/>
      <c r="I407" s="22"/>
      <c r="J407" s="22"/>
      <c r="K407" s="22"/>
      <c r="L407" s="22"/>
    </row>
    <row r="408" spans="3:12" x14ac:dyDescent="0.3">
      <c r="C408" s="20"/>
      <c r="E408" s="21"/>
      <c r="H408" s="22"/>
      <c r="I408" s="22"/>
      <c r="J408" s="22"/>
      <c r="K408" s="22"/>
      <c r="L408" s="22"/>
    </row>
    <row r="409" spans="3:12" x14ac:dyDescent="0.3">
      <c r="C409" s="20"/>
      <c r="E409" s="21"/>
      <c r="H409" s="22"/>
      <c r="I409" s="22"/>
      <c r="J409" s="22"/>
      <c r="K409" s="22"/>
      <c r="L409" s="22"/>
    </row>
    <row r="410" spans="3:12" x14ac:dyDescent="0.3">
      <c r="C410" s="20"/>
      <c r="E410" s="21"/>
      <c r="H410" s="22"/>
      <c r="I410" s="22"/>
      <c r="J410" s="22"/>
      <c r="K410" s="22"/>
      <c r="L410" s="22"/>
    </row>
    <row r="411" spans="3:12" x14ac:dyDescent="0.3">
      <c r="C411" s="20"/>
      <c r="E411" s="21"/>
      <c r="H411" s="22"/>
      <c r="I411" s="22"/>
      <c r="J411" s="22"/>
      <c r="K411" s="22"/>
      <c r="L411" s="22"/>
    </row>
    <row r="412" spans="3:12" x14ac:dyDescent="0.3">
      <c r="C412" s="20"/>
      <c r="E412" s="21"/>
      <c r="H412" s="22"/>
      <c r="I412" s="22"/>
      <c r="J412" s="22"/>
      <c r="K412" s="22"/>
      <c r="L412" s="22"/>
    </row>
    <row r="413" spans="3:12" x14ac:dyDescent="0.3">
      <c r="C413" s="20"/>
      <c r="E413" s="21"/>
      <c r="H413" s="22"/>
      <c r="I413" s="22"/>
      <c r="J413" s="22"/>
      <c r="K413" s="22"/>
      <c r="L413" s="22"/>
    </row>
    <row r="414" spans="3:12" x14ac:dyDescent="0.3">
      <c r="C414" s="20"/>
      <c r="E414" s="21"/>
      <c r="H414" s="22"/>
      <c r="I414" s="22"/>
      <c r="J414" s="22"/>
      <c r="K414" s="22"/>
      <c r="L414" s="22"/>
    </row>
    <row r="415" spans="3:12" x14ac:dyDescent="0.3">
      <c r="C415" s="20"/>
      <c r="E415" s="21"/>
      <c r="H415" s="22"/>
      <c r="I415" s="22"/>
      <c r="J415" s="22"/>
      <c r="K415" s="22"/>
      <c r="L415" s="22"/>
    </row>
    <row r="416" spans="3:12" x14ac:dyDescent="0.3">
      <c r="C416" s="20"/>
      <c r="E416" s="21"/>
      <c r="H416" s="22"/>
      <c r="I416" s="22"/>
      <c r="J416" s="22"/>
      <c r="K416" s="22"/>
      <c r="L416" s="22"/>
    </row>
    <row r="417" spans="3:12" x14ac:dyDescent="0.3">
      <c r="C417" s="20"/>
      <c r="E417" s="21"/>
      <c r="H417" s="22"/>
      <c r="I417" s="22"/>
      <c r="J417" s="22"/>
      <c r="K417" s="22"/>
      <c r="L417" s="22"/>
    </row>
    <row r="418" spans="3:12" x14ac:dyDescent="0.3">
      <c r="C418" s="20"/>
      <c r="E418" s="21"/>
      <c r="H418" s="22"/>
      <c r="I418" s="22"/>
      <c r="J418" s="22"/>
      <c r="K418" s="22"/>
      <c r="L418" s="22"/>
    </row>
    <row r="419" spans="3:12" x14ac:dyDescent="0.3">
      <c r="C419" s="20"/>
      <c r="E419" s="21"/>
      <c r="H419" s="22"/>
      <c r="I419" s="22"/>
      <c r="J419" s="22"/>
      <c r="K419" s="22"/>
      <c r="L419" s="22"/>
    </row>
    <row r="420" spans="3:12" x14ac:dyDescent="0.3">
      <c r="C420" s="20"/>
      <c r="E420" s="21"/>
      <c r="H420" s="22"/>
      <c r="I420" s="22"/>
      <c r="J420" s="22"/>
      <c r="K420" s="22"/>
      <c r="L420" s="22"/>
    </row>
    <row r="421" spans="3:12" x14ac:dyDescent="0.3">
      <c r="C421" s="20"/>
      <c r="E421" s="21"/>
      <c r="H421" s="22"/>
      <c r="I421" s="22"/>
      <c r="J421" s="22"/>
      <c r="K421" s="22"/>
      <c r="L421" s="22"/>
    </row>
    <row r="422" spans="3:12" x14ac:dyDescent="0.3">
      <c r="C422" s="20"/>
      <c r="E422" s="21"/>
      <c r="H422" s="22"/>
      <c r="I422" s="22"/>
      <c r="J422" s="22"/>
      <c r="K422" s="22"/>
      <c r="L422" s="22"/>
    </row>
    <row r="423" spans="3:12" x14ac:dyDescent="0.3">
      <c r="C423" s="20"/>
      <c r="E423" s="21"/>
      <c r="H423" s="22"/>
      <c r="I423" s="22"/>
      <c r="J423" s="22"/>
      <c r="K423" s="22"/>
      <c r="L423" s="22"/>
    </row>
    <row r="424" spans="3:12" x14ac:dyDescent="0.3">
      <c r="C424" s="20"/>
      <c r="E424" s="21"/>
      <c r="H424" s="22"/>
      <c r="I424" s="22"/>
      <c r="J424" s="22"/>
      <c r="K424" s="22"/>
      <c r="L424" s="22"/>
    </row>
    <row r="425" spans="3:12" x14ac:dyDescent="0.3">
      <c r="C425" s="20"/>
      <c r="E425" s="21"/>
      <c r="H425" s="22"/>
      <c r="I425" s="22"/>
      <c r="J425" s="22"/>
      <c r="K425" s="22"/>
      <c r="L425" s="22"/>
    </row>
    <row r="426" spans="3:12" x14ac:dyDescent="0.3">
      <c r="C426" s="20"/>
      <c r="E426" s="21"/>
      <c r="H426" s="22"/>
      <c r="I426" s="22"/>
      <c r="J426" s="22"/>
      <c r="K426" s="22"/>
      <c r="L426" s="22"/>
    </row>
    <row r="427" spans="3:12" x14ac:dyDescent="0.3">
      <c r="C427" s="20"/>
      <c r="E427" s="21"/>
      <c r="H427" s="22"/>
      <c r="I427" s="22"/>
      <c r="J427" s="22"/>
      <c r="K427" s="22"/>
      <c r="L427" s="22"/>
    </row>
    <row r="428" spans="3:12" x14ac:dyDescent="0.3">
      <c r="C428" s="20"/>
      <c r="E428" s="21"/>
      <c r="H428" s="22"/>
      <c r="I428" s="22"/>
      <c r="J428" s="22"/>
      <c r="K428" s="22"/>
      <c r="L428" s="22"/>
    </row>
    <row r="429" spans="3:12" x14ac:dyDescent="0.3">
      <c r="C429" s="20"/>
      <c r="E429" s="21"/>
      <c r="H429" s="22"/>
      <c r="I429" s="22"/>
      <c r="J429" s="22"/>
      <c r="K429" s="22"/>
      <c r="L429" s="22"/>
    </row>
    <row r="430" spans="3:12" x14ac:dyDescent="0.3">
      <c r="C430" s="20"/>
      <c r="E430" s="21"/>
      <c r="H430" s="22"/>
      <c r="I430" s="22"/>
      <c r="J430" s="22"/>
      <c r="K430" s="22"/>
      <c r="L430" s="22"/>
    </row>
    <row r="431" spans="3:12" x14ac:dyDescent="0.3">
      <c r="C431" s="20"/>
      <c r="E431" s="21"/>
      <c r="H431" s="22"/>
      <c r="I431" s="22"/>
      <c r="J431" s="22"/>
      <c r="K431" s="22"/>
      <c r="L431" s="22"/>
    </row>
    <row r="432" spans="3:12" x14ac:dyDescent="0.3">
      <c r="C432" s="20"/>
      <c r="E432" s="21"/>
      <c r="H432" s="22"/>
      <c r="I432" s="22"/>
      <c r="J432" s="22"/>
      <c r="K432" s="22"/>
      <c r="L432" s="22"/>
    </row>
    <row r="433" spans="3:12" x14ac:dyDescent="0.3">
      <c r="C433" s="20"/>
      <c r="E433" s="21"/>
      <c r="H433" s="22"/>
      <c r="I433" s="22"/>
      <c r="J433" s="22"/>
      <c r="K433" s="22"/>
      <c r="L433" s="22"/>
    </row>
    <row r="434" spans="3:12" x14ac:dyDescent="0.3">
      <c r="C434" s="20"/>
      <c r="E434" s="21"/>
      <c r="H434" s="22"/>
      <c r="I434" s="22"/>
      <c r="J434" s="22"/>
      <c r="K434" s="22"/>
      <c r="L434" s="22"/>
    </row>
    <row r="435" spans="3:12" x14ac:dyDescent="0.3">
      <c r="C435" s="20"/>
      <c r="E435" s="21"/>
      <c r="H435" s="22"/>
      <c r="I435" s="22"/>
      <c r="J435" s="22"/>
      <c r="K435" s="22"/>
      <c r="L435" s="22"/>
    </row>
    <row r="436" spans="3:12" x14ac:dyDescent="0.3">
      <c r="C436" s="20"/>
      <c r="E436" s="21"/>
      <c r="H436" s="22"/>
      <c r="I436" s="22"/>
      <c r="J436" s="22"/>
      <c r="K436" s="22"/>
      <c r="L436" s="22"/>
    </row>
    <row r="437" spans="3:12" x14ac:dyDescent="0.3">
      <c r="C437" s="20"/>
      <c r="E437" s="21"/>
      <c r="H437" s="22"/>
      <c r="I437" s="22"/>
      <c r="J437" s="22"/>
      <c r="K437" s="22"/>
      <c r="L437" s="22"/>
    </row>
    <row r="438" spans="3:12" x14ac:dyDescent="0.3">
      <c r="C438" s="20"/>
      <c r="E438" s="21"/>
      <c r="H438" s="22"/>
      <c r="I438" s="22"/>
      <c r="J438" s="22"/>
      <c r="K438" s="22"/>
      <c r="L438" s="22"/>
    </row>
    <row r="439" spans="3:12" x14ac:dyDescent="0.3">
      <c r="C439" s="20"/>
      <c r="E439" s="21"/>
      <c r="H439" s="22"/>
      <c r="I439" s="22"/>
      <c r="J439" s="22"/>
      <c r="K439" s="22"/>
      <c r="L439" s="22"/>
    </row>
    <row r="440" spans="3:12" x14ac:dyDescent="0.3">
      <c r="C440" s="20"/>
      <c r="E440" s="21"/>
      <c r="H440" s="22"/>
      <c r="I440" s="22"/>
      <c r="J440" s="22"/>
      <c r="K440" s="22"/>
      <c r="L440" s="22"/>
    </row>
    <row r="441" spans="3:12" x14ac:dyDescent="0.3">
      <c r="C441" s="20"/>
      <c r="E441" s="21"/>
      <c r="H441" s="22"/>
      <c r="I441" s="22"/>
      <c r="J441" s="22"/>
      <c r="K441" s="22"/>
      <c r="L441" s="22"/>
    </row>
    <row r="442" spans="3:12" x14ac:dyDescent="0.3">
      <c r="C442" s="20"/>
      <c r="E442" s="21"/>
      <c r="H442" s="22"/>
      <c r="I442" s="22"/>
      <c r="J442" s="22"/>
      <c r="K442" s="22"/>
      <c r="L442" s="22"/>
    </row>
    <row r="443" spans="3:12" x14ac:dyDescent="0.3">
      <c r="C443" s="20"/>
      <c r="E443" s="21"/>
      <c r="H443" s="22"/>
      <c r="I443" s="22"/>
      <c r="J443" s="22"/>
      <c r="K443" s="22"/>
      <c r="L443" s="22"/>
    </row>
    <row r="444" spans="3:12" x14ac:dyDescent="0.3">
      <c r="C444" s="20"/>
      <c r="E444" s="21"/>
      <c r="H444" s="22"/>
      <c r="I444" s="22"/>
      <c r="J444" s="22"/>
      <c r="K444" s="22"/>
      <c r="L444" s="22"/>
    </row>
    <row r="445" spans="3:12" x14ac:dyDescent="0.3">
      <c r="C445" s="20"/>
      <c r="E445" s="21"/>
      <c r="H445" s="22"/>
      <c r="I445" s="22"/>
      <c r="J445" s="22"/>
      <c r="K445" s="22"/>
      <c r="L445" s="22"/>
    </row>
    <row r="446" spans="3:12" x14ac:dyDescent="0.3">
      <c r="C446" s="20"/>
      <c r="E446" s="21"/>
      <c r="H446" s="22"/>
      <c r="I446" s="22"/>
      <c r="J446" s="22"/>
      <c r="K446" s="22"/>
      <c r="L446" s="22"/>
    </row>
    <row r="447" spans="3:12" x14ac:dyDescent="0.3">
      <c r="C447" s="20"/>
      <c r="E447" s="21"/>
      <c r="H447" s="22"/>
      <c r="I447" s="22"/>
      <c r="J447" s="22"/>
      <c r="K447" s="22"/>
      <c r="L447" s="22"/>
    </row>
    <row r="448" spans="3:12" x14ac:dyDescent="0.3">
      <c r="C448" s="20"/>
      <c r="E448" s="21"/>
      <c r="H448" s="22"/>
      <c r="I448" s="22"/>
      <c r="J448" s="22"/>
      <c r="K448" s="22"/>
      <c r="L448" s="22"/>
    </row>
    <row r="449" spans="3:12" x14ac:dyDescent="0.3">
      <c r="C449" s="20"/>
      <c r="E449" s="21"/>
      <c r="H449" s="22"/>
      <c r="I449" s="22"/>
      <c r="J449" s="22"/>
      <c r="K449" s="22"/>
      <c r="L449" s="22"/>
    </row>
    <row r="450" spans="3:12" x14ac:dyDescent="0.3">
      <c r="C450" s="20"/>
      <c r="E450" s="21"/>
      <c r="H450" s="22"/>
      <c r="I450" s="22"/>
      <c r="J450" s="22"/>
      <c r="K450" s="22"/>
      <c r="L450" s="22"/>
    </row>
    <row r="451" spans="3:12" x14ac:dyDescent="0.3">
      <c r="C451" s="20"/>
      <c r="E451" s="21"/>
      <c r="H451" s="22"/>
      <c r="I451" s="22"/>
      <c r="J451" s="22"/>
      <c r="K451" s="22"/>
      <c r="L451" s="22"/>
    </row>
    <row r="452" spans="3:12" x14ac:dyDescent="0.3">
      <c r="C452" s="20"/>
      <c r="E452" s="21"/>
      <c r="H452" s="22"/>
      <c r="I452" s="22"/>
      <c r="J452" s="22"/>
      <c r="K452" s="22"/>
      <c r="L452" s="22"/>
    </row>
    <row r="453" spans="3:12" x14ac:dyDescent="0.3">
      <c r="C453" s="20"/>
      <c r="E453" s="21"/>
      <c r="H453" s="22"/>
      <c r="I453" s="22"/>
      <c r="J453" s="22"/>
      <c r="K453" s="22"/>
      <c r="L453" s="22"/>
    </row>
    <row r="454" spans="3:12" x14ac:dyDescent="0.3">
      <c r="C454" s="20"/>
      <c r="E454" s="21"/>
      <c r="H454" s="22"/>
      <c r="I454" s="22"/>
      <c r="J454" s="22"/>
      <c r="K454" s="22"/>
      <c r="L454" s="22"/>
    </row>
    <row r="455" spans="3:12" x14ac:dyDescent="0.3">
      <c r="C455" s="20"/>
      <c r="E455" s="21"/>
      <c r="H455" s="22"/>
      <c r="I455" s="22"/>
      <c r="J455" s="22"/>
      <c r="K455" s="22"/>
      <c r="L455" s="22"/>
    </row>
    <row r="456" spans="3:12" x14ac:dyDescent="0.3">
      <c r="C456" s="20"/>
      <c r="E456" s="21"/>
      <c r="H456" s="22"/>
      <c r="I456" s="22"/>
      <c r="J456" s="22"/>
      <c r="K456" s="22"/>
      <c r="L456" s="22"/>
    </row>
    <row r="457" spans="3:12" x14ac:dyDescent="0.3">
      <c r="C457" s="20"/>
      <c r="E457" s="21"/>
      <c r="H457" s="22"/>
      <c r="I457" s="22"/>
      <c r="J457" s="22"/>
      <c r="K457" s="22"/>
      <c r="L457" s="22"/>
    </row>
    <row r="458" spans="3:12" x14ac:dyDescent="0.3">
      <c r="C458" s="20"/>
      <c r="E458" s="21"/>
      <c r="H458" s="22"/>
      <c r="I458" s="22"/>
      <c r="J458" s="22"/>
      <c r="K458" s="22"/>
      <c r="L458" s="22"/>
    </row>
    <row r="459" spans="3:12" x14ac:dyDescent="0.3">
      <c r="C459" s="20"/>
      <c r="E459" s="21"/>
      <c r="H459" s="22"/>
      <c r="I459" s="22"/>
      <c r="J459" s="22"/>
      <c r="K459" s="22"/>
      <c r="L459" s="22"/>
    </row>
    <row r="460" spans="3:12" x14ac:dyDescent="0.3">
      <c r="C460" s="20"/>
      <c r="E460" s="21"/>
      <c r="H460" s="22"/>
      <c r="I460" s="22"/>
      <c r="J460" s="22"/>
      <c r="K460" s="22"/>
      <c r="L460" s="22"/>
    </row>
    <row r="461" spans="3:12" x14ac:dyDescent="0.3">
      <c r="C461" s="20"/>
      <c r="E461" s="21"/>
      <c r="H461" s="22"/>
      <c r="I461" s="22"/>
      <c r="J461" s="22"/>
      <c r="K461" s="22"/>
      <c r="L461" s="22"/>
    </row>
    <row r="462" spans="3:12" x14ac:dyDescent="0.3">
      <c r="C462" s="20"/>
      <c r="E462" s="21"/>
      <c r="H462" s="22"/>
      <c r="I462" s="22"/>
      <c r="J462" s="22"/>
      <c r="K462" s="22"/>
      <c r="L462" s="22"/>
    </row>
    <row r="463" spans="3:12" x14ac:dyDescent="0.3">
      <c r="C463" s="20"/>
      <c r="E463" s="21"/>
      <c r="H463" s="22"/>
      <c r="I463" s="22"/>
      <c r="J463" s="22"/>
      <c r="K463" s="22"/>
      <c r="L463" s="22"/>
    </row>
    <row r="464" spans="3:12" x14ac:dyDescent="0.3">
      <c r="C464" s="20"/>
      <c r="E464" s="21"/>
      <c r="H464" s="22"/>
      <c r="I464" s="22"/>
      <c r="J464" s="22"/>
      <c r="K464" s="22"/>
      <c r="L464" s="22"/>
    </row>
    <row r="465" spans="3:12" x14ac:dyDescent="0.3">
      <c r="C465" s="20"/>
      <c r="E465" s="21"/>
      <c r="H465" s="22"/>
      <c r="I465" s="22"/>
      <c r="J465" s="22"/>
      <c r="K465" s="22"/>
      <c r="L465" s="22"/>
    </row>
    <row r="466" spans="3:12" x14ac:dyDescent="0.3">
      <c r="C466" s="20"/>
      <c r="E466" s="21"/>
      <c r="H466" s="22"/>
      <c r="I466" s="22"/>
      <c r="J466" s="22"/>
      <c r="K466" s="22"/>
      <c r="L466" s="22"/>
    </row>
    <row r="467" spans="3:12" x14ac:dyDescent="0.3">
      <c r="C467" s="20"/>
      <c r="E467" s="21"/>
      <c r="H467" s="22"/>
      <c r="I467" s="22"/>
      <c r="J467" s="22"/>
      <c r="K467" s="22"/>
      <c r="L467" s="22"/>
    </row>
    <row r="468" spans="3:12" x14ac:dyDescent="0.3">
      <c r="C468" s="20"/>
      <c r="E468" s="21"/>
      <c r="H468" s="22"/>
      <c r="I468" s="22"/>
      <c r="J468" s="22"/>
      <c r="K468" s="22"/>
      <c r="L468" s="22"/>
    </row>
    <row r="469" spans="3:12" x14ac:dyDescent="0.3">
      <c r="C469" s="20"/>
      <c r="E469" s="21"/>
      <c r="H469" s="22"/>
      <c r="I469" s="22"/>
      <c r="J469" s="22"/>
      <c r="K469" s="22"/>
      <c r="L469" s="22"/>
    </row>
    <row r="470" spans="3:12" x14ac:dyDescent="0.3">
      <c r="C470" s="20"/>
      <c r="E470" s="21"/>
      <c r="H470" s="22"/>
      <c r="I470" s="22"/>
      <c r="J470" s="22"/>
      <c r="K470" s="22"/>
      <c r="L470" s="22"/>
    </row>
    <row r="471" spans="3:12" x14ac:dyDescent="0.3">
      <c r="C471" s="20"/>
      <c r="E471" s="21"/>
      <c r="H471" s="22"/>
      <c r="I471" s="22"/>
      <c r="J471" s="22"/>
      <c r="K471" s="22"/>
      <c r="L471" s="22"/>
    </row>
    <row r="472" spans="3:12" x14ac:dyDescent="0.3">
      <c r="C472" s="20"/>
      <c r="E472" s="21"/>
      <c r="H472" s="22"/>
      <c r="I472" s="22"/>
      <c r="J472" s="22"/>
      <c r="K472" s="22"/>
      <c r="L472" s="22"/>
    </row>
    <row r="473" spans="3:12" x14ac:dyDescent="0.3">
      <c r="C473" s="20"/>
      <c r="E473" s="21"/>
      <c r="H473" s="22"/>
      <c r="I473" s="22"/>
      <c r="J473" s="22"/>
      <c r="K473" s="22"/>
      <c r="L473" s="22"/>
    </row>
    <row r="474" spans="3:12" x14ac:dyDescent="0.3">
      <c r="C474" s="20"/>
      <c r="E474" s="21"/>
      <c r="H474" s="22"/>
      <c r="I474" s="22"/>
      <c r="J474" s="22"/>
      <c r="K474" s="22"/>
      <c r="L474" s="22"/>
    </row>
    <row r="475" spans="3:12" x14ac:dyDescent="0.3">
      <c r="C475" s="20"/>
      <c r="E475" s="21"/>
      <c r="H475" s="22"/>
      <c r="I475" s="22"/>
      <c r="J475" s="22"/>
      <c r="K475" s="22"/>
      <c r="L475" s="22"/>
    </row>
    <row r="476" spans="3:12" x14ac:dyDescent="0.3">
      <c r="C476" s="20"/>
      <c r="E476" s="21"/>
      <c r="H476" s="22"/>
      <c r="I476" s="22"/>
      <c r="J476" s="22"/>
      <c r="K476" s="22"/>
      <c r="L476" s="22"/>
    </row>
    <row r="477" spans="3:12" x14ac:dyDescent="0.3">
      <c r="C477" s="20"/>
      <c r="E477" s="21"/>
      <c r="H477" s="22"/>
      <c r="I477" s="22"/>
      <c r="J477" s="22"/>
      <c r="K477" s="22"/>
      <c r="L477" s="22"/>
    </row>
    <row r="478" spans="3:12" x14ac:dyDescent="0.3">
      <c r="C478" s="20"/>
      <c r="E478" s="21"/>
      <c r="H478" s="22"/>
      <c r="I478" s="22"/>
      <c r="J478" s="22"/>
      <c r="K478" s="22"/>
      <c r="L478" s="22"/>
    </row>
    <row r="479" spans="3:12" x14ac:dyDescent="0.3">
      <c r="C479" s="20"/>
      <c r="E479" s="21"/>
      <c r="H479" s="22"/>
      <c r="I479" s="22"/>
      <c r="J479" s="22"/>
      <c r="K479" s="22"/>
      <c r="L479" s="22"/>
    </row>
    <row r="480" spans="3:12" x14ac:dyDescent="0.3">
      <c r="C480" s="20"/>
      <c r="E480" s="21"/>
      <c r="H480" s="22"/>
      <c r="I480" s="22"/>
      <c r="J480" s="22"/>
      <c r="K480" s="22"/>
      <c r="L480" s="22"/>
    </row>
    <row r="481" spans="3:12" x14ac:dyDescent="0.3">
      <c r="C481" s="20"/>
      <c r="E481" s="21"/>
      <c r="H481" s="22"/>
      <c r="I481" s="22"/>
      <c r="J481" s="22"/>
      <c r="K481" s="22"/>
      <c r="L481" s="22"/>
    </row>
    <row r="482" spans="3:12" x14ac:dyDescent="0.3">
      <c r="C482" s="20"/>
      <c r="E482" s="21"/>
      <c r="H482" s="22"/>
      <c r="I482" s="22"/>
      <c r="J482" s="22"/>
      <c r="K482" s="22"/>
      <c r="L482" s="22"/>
    </row>
    <row r="483" spans="3:12" x14ac:dyDescent="0.3">
      <c r="C483" s="20"/>
      <c r="E483" s="21"/>
      <c r="H483" s="22"/>
      <c r="I483" s="22"/>
      <c r="J483" s="22"/>
      <c r="K483" s="22"/>
      <c r="L483" s="22"/>
    </row>
    <row r="484" spans="3:12" x14ac:dyDescent="0.3">
      <c r="C484" s="20"/>
      <c r="E484" s="21"/>
      <c r="H484" s="22"/>
      <c r="I484" s="22"/>
      <c r="J484" s="22"/>
      <c r="K484" s="22"/>
      <c r="L484" s="22"/>
    </row>
    <row r="485" spans="3:12" x14ac:dyDescent="0.3">
      <c r="C485" s="20"/>
      <c r="E485" s="21"/>
      <c r="H485" s="22"/>
      <c r="I485" s="22"/>
      <c r="J485" s="22"/>
      <c r="K485" s="22"/>
      <c r="L485" s="22"/>
    </row>
    <row r="486" spans="3:12" x14ac:dyDescent="0.3">
      <c r="C486" s="20"/>
      <c r="E486" s="21"/>
      <c r="H486" s="22"/>
      <c r="I486" s="22"/>
      <c r="J486" s="22"/>
      <c r="K486" s="22"/>
      <c r="L486" s="22"/>
    </row>
    <row r="487" spans="3:12" x14ac:dyDescent="0.3">
      <c r="C487" s="20"/>
      <c r="E487" s="21"/>
      <c r="H487" s="22"/>
      <c r="I487" s="22"/>
      <c r="J487" s="22"/>
      <c r="K487" s="22"/>
      <c r="L487" s="22"/>
    </row>
    <row r="488" spans="3:12" x14ac:dyDescent="0.3">
      <c r="C488" s="20"/>
      <c r="E488" s="21"/>
      <c r="H488" s="22"/>
      <c r="I488" s="22"/>
      <c r="J488" s="22"/>
      <c r="K488" s="22"/>
      <c r="L488" s="22"/>
    </row>
    <row r="489" spans="3:12" x14ac:dyDescent="0.3">
      <c r="C489" s="20"/>
      <c r="E489" s="21"/>
      <c r="H489" s="22"/>
      <c r="I489" s="22"/>
      <c r="J489" s="22"/>
      <c r="K489" s="22"/>
      <c r="L489" s="22"/>
    </row>
    <row r="490" spans="3:12" x14ac:dyDescent="0.3">
      <c r="C490" s="20"/>
      <c r="E490" s="21"/>
      <c r="H490" s="22"/>
      <c r="I490" s="22"/>
      <c r="J490" s="22"/>
      <c r="K490" s="22"/>
      <c r="L490" s="22"/>
    </row>
    <row r="491" spans="3:12" x14ac:dyDescent="0.3">
      <c r="C491" s="20"/>
      <c r="E491" s="21"/>
      <c r="H491" s="22"/>
      <c r="I491" s="22"/>
      <c r="J491" s="22"/>
      <c r="K491" s="22"/>
      <c r="L491" s="22"/>
    </row>
    <row r="492" spans="3:12" x14ac:dyDescent="0.3">
      <c r="C492" s="20"/>
      <c r="E492" s="21"/>
      <c r="H492" s="22"/>
      <c r="I492" s="22"/>
      <c r="J492" s="22"/>
      <c r="K492" s="22"/>
      <c r="L492" s="22"/>
    </row>
    <row r="493" spans="3:12" x14ac:dyDescent="0.3">
      <c r="C493" s="20"/>
      <c r="E493" s="21"/>
      <c r="H493" s="22"/>
      <c r="I493" s="22"/>
      <c r="J493" s="22"/>
      <c r="K493" s="22"/>
      <c r="L493" s="22"/>
    </row>
    <row r="494" spans="3:12" x14ac:dyDescent="0.3">
      <c r="C494" s="20"/>
      <c r="E494" s="21"/>
      <c r="H494" s="22"/>
      <c r="I494" s="22"/>
      <c r="J494" s="22"/>
      <c r="K494" s="22"/>
      <c r="L494" s="22"/>
    </row>
    <row r="495" spans="3:12" x14ac:dyDescent="0.3">
      <c r="C495" s="20"/>
      <c r="E495" s="21"/>
      <c r="H495" s="22"/>
      <c r="I495" s="22"/>
      <c r="J495" s="22"/>
      <c r="K495" s="22"/>
      <c r="L495" s="22"/>
    </row>
    <row r="496" spans="3:12" x14ac:dyDescent="0.3">
      <c r="C496" s="20"/>
      <c r="E496" s="21"/>
      <c r="H496" s="22"/>
      <c r="I496" s="22"/>
      <c r="J496" s="22"/>
      <c r="K496" s="22"/>
      <c r="L496" s="22"/>
    </row>
    <row r="497" spans="3:12" x14ac:dyDescent="0.3">
      <c r="C497" s="20"/>
      <c r="E497" s="21"/>
      <c r="H497" s="22"/>
      <c r="I497" s="22"/>
      <c r="J497" s="22"/>
      <c r="K497" s="22"/>
      <c r="L497" s="22"/>
    </row>
    <row r="498" spans="3:12" x14ac:dyDescent="0.3">
      <c r="C498" s="20"/>
      <c r="E498" s="21"/>
      <c r="H498" s="22"/>
      <c r="I498" s="22"/>
      <c r="J498" s="22"/>
      <c r="K498" s="22"/>
      <c r="L498" s="22"/>
    </row>
    <row r="499" spans="3:12" x14ac:dyDescent="0.3">
      <c r="C499" s="20"/>
      <c r="E499" s="21"/>
      <c r="H499" s="22"/>
      <c r="I499" s="22"/>
      <c r="J499" s="22"/>
      <c r="K499" s="22"/>
      <c r="L499" s="22"/>
    </row>
    <row r="500" spans="3:12" x14ac:dyDescent="0.3">
      <c r="C500" s="20"/>
      <c r="E500" s="21"/>
      <c r="H500" s="22"/>
      <c r="I500" s="22"/>
      <c r="J500" s="22"/>
      <c r="K500" s="22"/>
      <c r="L500" s="22"/>
    </row>
    <row r="501" spans="3:12" x14ac:dyDescent="0.3">
      <c r="C501" s="20"/>
      <c r="E501" s="21"/>
      <c r="H501" s="22"/>
      <c r="I501" s="22"/>
      <c r="J501" s="22"/>
      <c r="K501" s="22"/>
      <c r="L501" s="22"/>
    </row>
    <row r="502" spans="3:12" x14ac:dyDescent="0.3">
      <c r="C502" s="20"/>
      <c r="E502" s="21"/>
      <c r="H502" s="22"/>
      <c r="I502" s="22"/>
      <c r="J502" s="22"/>
      <c r="K502" s="22"/>
      <c r="L502" s="22"/>
    </row>
    <row r="503" spans="3:12" x14ac:dyDescent="0.3">
      <c r="C503" s="20"/>
      <c r="E503" s="21"/>
      <c r="H503" s="22"/>
      <c r="I503" s="22"/>
      <c r="J503" s="22"/>
      <c r="K503" s="22"/>
      <c r="L503" s="22"/>
    </row>
    <row r="504" spans="3:12" x14ac:dyDescent="0.3">
      <c r="C504" s="20"/>
      <c r="E504" s="21"/>
      <c r="H504" s="22"/>
      <c r="I504" s="22"/>
      <c r="J504" s="22"/>
      <c r="K504" s="22"/>
      <c r="L504" s="22"/>
    </row>
    <row r="505" spans="3:12" x14ac:dyDescent="0.3">
      <c r="C505" s="20"/>
      <c r="E505" s="21"/>
      <c r="H505" s="22"/>
      <c r="I505" s="22"/>
      <c r="J505" s="22"/>
      <c r="K505" s="22"/>
      <c r="L505" s="22"/>
    </row>
    <row r="506" spans="3:12" x14ac:dyDescent="0.3">
      <c r="C506" s="20"/>
      <c r="E506" s="21"/>
      <c r="H506" s="22"/>
      <c r="I506" s="22"/>
      <c r="J506" s="22"/>
      <c r="K506" s="22"/>
      <c r="L506" s="22"/>
    </row>
    <row r="507" spans="3:12" x14ac:dyDescent="0.3">
      <c r="C507" s="20"/>
      <c r="E507" s="21"/>
      <c r="H507" s="22"/>
      <c r="I507" s="22"/>
      <c r="J507" s="22"/>
      <c r="K507" s="22"/>
      <c r="L507" s="22"/>
    </row>
    <row r="508" spans="3:12" x14ac:dyDescent="0.3">
      <c r="C508" s="20"/>
      <c r="E508" s="21"/>
      <c r="H508" s="22"/>
      <c r="I508" s="22"/>
      <c r="J508" s="22"/>
      <c r="K508" s="22"/>
      <c r="L508" s="22"/>
    </row>
    <row r="509" spans="3:12" x14ac:dyDescent="0.3">
      <c r="C509" s="20"/>
      <c r="E509" s="21"/>
      <c r="H509" s="22"/>
      <c r="I509" s="22"/>
      <c r="J509" s="22"/>
      <c r="K509" s="22"/>
      <c r="L509" s="22"/>
    </row>
    <row r="510" spans="3:12" x14ac:dyDescent="0.3">
      <c r="C510" s="20"/>
      <c r="E510" s="21"/>
      <c r="H510" s="22"/>
      <c r="I510" s="22"/>
      <c r="J510" s="22"/>
      <c r="K510" s="22"/>
      <c r="L510" s="22"/>
    </row>
    <row r="511" spans="3:12" x14ac:dyDescent="0.3">
      <c r="C511" s="20"/>
      <c r="E511" s="21"/>
      <c r="H511" s="22"/>
      <c r="I511" s="22"/>
      <c r="J511" s="22"/>
      <c r="K511" s="22"/>
      <c r="L511" s="22"/>
    </row>
    <row r="512" spans="3:12" x14ac:dyDescent="0.3">
      <c r="C512" s="20"/>
      <c r="E512" s="21"/>
      <c r="H512" s="22"/>
      <c r="I512" s="22"/>
      <c r="J512" s="22"/>
      <c r="K512" s="22"/>
      <c r="L512" s="22"/>
    </row>
    <row r="513" spans="3:12" x14ac:dyDescent="0.3">
      <c r="C513" s="20"/>
      <c r="E513" s="21"/>
      <c r="H513" s="22"/>
      <c r="I513" s="22"/>
      <c r="J513" s="22"/>
      <c r="K513" s="22"/>
      <c r="L513" s="22"/>
    </row>
    <row r="514" spans="3:12" x14ac:dyDescent="0.3">
      <c r="C514" s="20"/>
      <c r="E514" s="21"/>
      <c r="H514" s="22"/>
      <c r="I514" s="22"/>
      <c r="J514" s="22"/>
      <c r="K514" s="22"/>
      <c r="L514" s="22"/>
    </row>
    <row r="515" spans="3:12" x14ac:dyDescent="0.3">
      <c r="C515" s="20"/>
      <c r="E515" s="21"/>
      <c r="H515" s="22"/>
      <c r="I515" s="22"/>
      <c r="J515" s="22"/>
      <c r="K515" s="22"/>
      <c r="L515" s="22"/>
    </row>
    <row r="516" spans="3:12" x14ac:dyDescent="0.3">
      <c r="C516" s="20"/>
      <c r="E516" s="21"/>
      <c r="H516" s="22"/>
      <c r="I516" s="22"/>
      <c r="J516" s="22"/>
      <c r="K516" s="22"/>
      <c r="L516" s="22"/>
    </row>
    <row r="517" spans="3:12" x14ac:dyDescent="0.3">
      <c r="C517" s="20"/>
      <c r="E517" s="21"/>
      <c r="H517" s="22"/>
      <c r="I517" s="22"/>
      <c r="J517" s="22"/>
      <c r="K517" s="22"/>
      <c r="L517" s="22"/>
    </row>
    <row r="518" spans="3:12" x14ac:dyDescent="0.3">
      <c r="C518" s="20"/>
      <c r="E518" s="21"/>
      <c r="H518" s="22"/>
      <c r="I518" s="22"/>
      <c r="J518" s="22"/>
      <c r="K518" s="22"/>
      <c r="L518" s="22"/>
    </row>
    <row r="519" spans="3:12" x14ac:dyDescent="0.3">
      <c r="C519" s="20"/>
      <c r="E519" s="21"/>
      <c r="H519" s="22"/>
      <c r="I519" s="22"/>
      <c r="J519" s="22"/>
      <c r="K519" s="22"/>
      <c r="L519" s="22"/>
    </row>
    <row r="520" spans="3:12" x14ac:dyDescent="0.3">
      <c r="C520" s="20"/>
      <c r="E520" s="21"/>
      <c r="H520" s="22"/>
      <c r="I520" s="22"/>
      <c r="J520" s="22"/>
      <c r="K520" s="22"/>
      <c r="L520" s="22"/>
    </row>
    <row r="521" spans="3:12" x14ac:dyDescent="0.3">
      <c r="C521" s="20"/>
      <c r="E521" s="21"/>
      <c r="H521" s="22"/>
      <c r="I521" s="22"/>
      <c r="J521" s="22"/>
      <c r="K521" s="22"/>
      <c r="L521" s="22"/>
    </row>
    <row r="522" spans="3:12" x14ac:dyDescent="0.3">
      <c r="C522" s="20"/>
      <c r="E522" s="21"/>
      <c r="H522" s="22"/>
      <c r="I522" s="22"/>
      <c r="J522" s="22"/>
      <c r="K522" s="22"/>
      <c r="L522" s="22"/>
    </row>
    <row r="523" spans="3:12" x14ac:dyDescent="0.3">
      <c r="C523" s="20"/>
      <c r="E523" s="21"/>
      <c r="H523" s="22"/>
      <c r="I523" s="22"/>
      <c r="J523" s="22"/>
      <c r="K523" s="22"/>
      <c r="L523" s="22"/>
    </row>
    <row r="524" spans="3:12" x14ac:dyDescent="0.3">
      <c r="C524" s="20"/>
      <c r="E524" s="21"/>
      <c r="H524" s="22"/>
      <c r="I524" s="22"/>
      <c r="J524" s="22"/>
      <c r="K524" s="22"/>
      <c r="L524" s="22"/>
    </row>
    <row r="525" spans="3:12" x14ac:dyDescent="0.3">
      <c r="C525" s="20"/>
      <c r="E525" s="21"/>
      <c r="H525" s="22"/>
      <c r="I525" s="22"/>
      <c r="J525" s="22"/>
      <c r="K525" s="22"/>
      <c r="L525" s="22"/>
    </row>
    <row r="526" spans="3:12" x14ac:dyDescent="0.3">
      <c r="C526" s="20"/>
      <c r="E526" s="21"/>
      <c r="H526" s="22"/>
      <c r="I526" s="22"/>
      <c r="J526" s="22"/>
      <c r="K526" s="22"/>
      <c r="L526" s="22"/>
    </row>
    <row r="527" spans="3:12" x14ac:dyDescent="0.3">
      <c r="C527" s="20"/>
      <c r="E527" s="21"/>
      <c r="H527" s="22"/>
      <c r="I527" s="22"/>
      <c r="J527" s="22"/>
      <c r="K527" s="22"/>
      <c r="L527" s="22"/>
    </row>
    <row r="528" spans="3:12" x14ac:dyDescent="0.3">
      <c r="C528" s="20"/>
      <c r="E528" s="21"/>
      <c r="H528" s="22"/>
      <c r="I528" s="22"/>
      <c r="J528" s="22"/>
      <c r="K528" s="22"/>
      <c r="L528" s="22"/>
    </row>
    <row r="529" spans="3:12" x14ac:dyDescent="0.3">
      <c r="C529" s="20"/>
      <c r="E529" s="21"/>
      <c r="H529" s="22"/>
      <c r="I529" s="22"/>
      <c r="J529" s="22"/>
      <c r="K529" s="22"/>
      <c r="L529" s="22"/>
    </row>
    <row r="530" spans="3:12" x14ac:dyDescent="0.3">
      <c r="C530" s="20"/>
      <c r="E530" s="21"/>
      <c r="H530" s="22"/>
      <c r="I530" s="22"/>
      <c r="J530" s="22"/>
      <c r="K530" s="22"/>
      <c r="L530" s="22"/>
    </row>
    <row r="531" spans="3:12" x14ac:dyDescent="0.3">
      <c r="C531" s="20"/>
      <c r="E531" s="21"/>
      <c r="H531" s="22"/>
      <c r="I531" s="22"/>
      <c r="J531" s="22"/>
      <c r="K531" s="22"/>
      <c r="L531" s="22"/>
    </row>
    <row r="532" spans="3:12" x14ac:dyDescent="0.3">
      <c r="C532" s="20"/>
      <c r="E532" s="21"/>
      <c r="H532" s="22"/>
      <c r="I532" s="22"/>
      <c r="J532" s="22"/>
      <c r="K532" s="22"/>
      <c r="L532" s="22"/>
    </row>
    <row r="533" spans="3:12" x14ac:dyDescent="0.3">
      <c r="C533" s="20"/>
      <c r="E533" s="21"/>
      <c r="H533" s="22"/>
      <c r="I533" s="22"/>
      <c r="J533" s="22"/>
      <c r="K533" s="22"/>
      <c r="L533" s="22"/>
    </row>
    <row r="534" spans="3:12" x14ac:dyDescent="0.3">
      <c r="C534" s="20"/>
      <c r="E534" s="21"/>
      <c r="H534" s="22"/>
      <c r="I534" s="22"/>
      <c r="J534" s="22"/>
      <c r="K534" s="22"/>
      <c r="L534" s="22"/>
    </row>
    <row r="535" spans="3:12" x14ac:dyDescent="0.3">
      <c r="C535" s="20"/>
      <c r="E535" s="21"/>
      <c r="H535" s="22"/>
      <c r="I535" s="22"/>
      <c r="J535" s="22"/>
      <c r="K535" s="22"/>
      <c r="L535" s="22"/>
    </row>
    <row r="536" spans="3:12" x14ac:dyDescent="0.3">
      <c r="C536" s="20"/>
      <c r="E536" s="21"/>
      <c r="H536" s="22"/>
      <c r="I536" s="22"/>
      <c r="J536" s="22"/>
      <c r="K536" s="22"/>
      <c r="L536" s="22"/>
    </row>
    <row r="537" spans="3:12" x14ac:dyDescent="0.3">
      <c r="C537" s="20"/>
      <c r="E537" s="21"/>
      <c r="H537" s="22"/>
      <c r="I537" s="22"/>
      <c r="J537" s="22"/>
      <c r="K537" s="22"/>
      <c r="L537" s="22"/>
    </row>
    <row r="538" spans="3:12" x14ac:dyDescent="0.3">
      <c r="C538" s="20"/>
      <c r="E538" s="21"/>
      <c r="H538" s="22"/>
      <c r="I538" s="22"/>
      <c r="J538" s="22"/>
      <c r="K538" s="22"/>
      <c r="L538" s="22"/>
    </row>
    <row r="539" spans="3:12" x14ac:dyDescent="0.3">
      <c r="C539" s="20"/>
      <c r="E539" s="21"/>
      <c r="H539" s="22"/>
      <c r="I539" s="22"/>
      <c r="J539" s="22"/>
      <c r="K539" s="22"/>
      <c r="L539" s="22"/>
    </row>
    <row r="540" spans="3:12" x14ac:dyDescent="0.3">
      <c r="C540" s="20"/>
      <c r="E540" s="21"/>
      <c r="H540" s="22"/>
      <c r="I540" s="22"/>
      <c r="J540" s="22"/>
      <c r="K540" s="22"/>
      <c r="L540" s="22"/>
    </row>
    <row r="541" spans="3:12" x14ac:dyDescent="0.3">
      <c r="C541" s="20"/>
      <c r="E541" s="21"/>
      <c r="H541" s="22"/>
      <c r="I541" s="22"/>
      <c r="J541" s="22"/>
      <c r="K541" s="22"/>
      <c r="L541" s="22"/>
    </row>
    <row r="542" spans="3:12" x14ac:dyDescent="0.3">
      <c r="C542" s="20"/>
      <c r="E542" s="21"/>
      <c r="H542" s="22"/>
      <c r="I542" s="22"/>
      <c r="J542" s="22"/>
      <c r="K542" s="22"/>
      <c r="L542" s="22"/>
    </row>
    <row r="543" spans="3:12" x14ac:dyDescent="0.3">
      <c r="C543" s="20"/>
      <c r="E543" s="21"/>
      <c r="H543" s="22"/>
      <c r="I543" s="22"/>
      <c r="J543" s="22"/>
      <c r="K543" s="22"/>
      <c r="L543" s="22"/>
    </row>
    <row r="544" spans="3:12" x14ac:dyDescent="0.3">
      <c r="C544" s="20"/>
      <c r="E544" s="21"/>
      <c r="H544" s="22"/>
      <c r="I544" s="22"/>
      <c r="J544" s="22"/>
      <c r="K544" s="22"/>
      <c r="L544" s="22"/>
    </row>
    <row r="545" spans="3:12" x14ac:dyDescent="0.3">
      <c r="C545" s="20"/>
      <c r="E545" s="21"/>
      <c r="H545" s="22"/>
      <c r="I545" s="22"/>
      <c r="J545" s="22"/>
      <c r="K545" s="22"/>
      <c r="L545" s="22"/>
    </row>
    <row r="546" spans="3:12" x14ac:dyDescent="0.3">
      <c r="C546" s="20"/>
      <c r="E546" s="21"/>
      <c r="H546" s="22"/>
      <c r="I546" s="22"/>
      <c r="J546" s="22"/>
      <c r="K546" s="22"/>
      <c r="L546" s="22"/>
    </row>
    <row r="547" spans="3:12" x14ac:dyDescent="0.3">
      <c r="C547" s="20"/>
      <c r="E547" s="21"/>
      <c r="H547" s="22"/>
      <c r="I547" s="22"/>
      <c r="J547" s="22"/>
      <c r="K547" s="22"/>
      <c r="L547" s="22"/>
    </row>
    <row r="548" spans="3:12" x14ac:dyDescent="0.3">
      <c r="C548" s="20"/>
      <c r="E548" s="21"/>
      <c r="H548" s="22"/>
      <c r="I548" s="22"/>
      <c r="J548" s="22"/>
      <c r="K548" s="22"/>
      <c r="L548" s="22"/>
    </row>
    <row r="549" spans="3:12" x14ac:dyDescent="0.3">
      <c r="C549" s="20"/>
      <c r="E549" s="21"/>
      <c r="H549" s="22"/>
      <c r="I549" s="22"/>
      <c r="J549" s="22"/>
      <c r="K549" s="22"/>
      <c r="L549" s="22"/>
    </row>
    <row r="550" spans="3:12" x14ac:dyDescent="0.3">
      <c r="C550" s="20"/>
      <c r="E550" s="21"/>
      <c r="H550" s="22"/>
      <c r="I550" s="22"/>
      <c r="J550" s="22"/>
      <c r="K550" s="22"/>
      <c r="L550" s="22"/>
    </row>
    <row r="551" spans="3:12" x14ac:dyDescent="0.3">
      <c r="C551" s="20"/>
      <c r="E551" s="21"/>
      <c r="H551" s="22"/>
      <c r="I551" s="22"/>
      <c r="J551" s="22"/>
      <c r="K551" s="22"/>
      <c r="L551" s="22"/>
    </row>
    <row r="552" spans="3:12" x14ac:dyDescent="0.3">
      <c r="C552" s="20"/>
      <c r="E552" s="21"/>
      <c r="H552" s="22"/>
      <c r="I552" s="22"/>
      <c r="J552" s="22"/>
      <c r="K552" s="22"/>
      <c r="L552" s="22"/>
    </row>
    <row r="553" spans="3:12" x14ac:dyDescent="0.3">
      <c r="C553" s="20"/>
      <c r="E553" s="21"/>
      <c r="H553" s="22"/>
      <c r="I553" s="22"/>
      <c r="J553" s="22"/>
      <c r="K553" s="22"/>
      <c r="L553" s="22"/>
    </row>
    <row r="554" spans="3:12" x14ac:dyDescent="0.3">
      <c r="C554" s="20"/>
      <c r="E554" s="21"/>
      <c r="H554" s="22"/>
      <c r="I554" s="22"/>
      <c r="J554" s="22"/>
      <c r="K554" s="22"/>
      <c r="L554" s="22"/>
    </row>
    <row r="555" spans="3:12" x14ac:dyDescent="0.3">
      <c r="C555" s="20"/>
      <c r="E555" s="21"/>
      <c r="H555" s="22"/>
      <c r="I555" s="22"/>
      <c r="J555" s="22"/>
      <c r="K555" s="22"/>
      <c r="L555" s="22"/>
    </row>
    <row r="556" spans="3:12" x14ac:dyDescent="0.3">
      <c r="C556" s="20"/>
      <c r="E556" s="21"/>
      <c r="H556" s="22"/>
      <c r="I556" s="22"/>
      <c r="J556" s="22"/>
      <c r="K556" s="22"/>
      <c r="L556" s="22"/>
    </row>
    <row r="557" spans="3:12" x14ac:dyDescent="0.3">
      <c r="C557" s="20"/>
      <c r="E557" s="21"/>
      <c r="H557" s="22"/>
      <c r="I557" s="22"/>
      <c r="J557" s="22"/>
      <c r="K557" s="22"/>
      <c r="L557" s="22"/>
    </row>
    <row r="558" spans="3:12" x14ac:dyDescent="0.3">
      <c r="C558" s="20"/>
      <c r="E558" s="21"/>
      <c r="H558" s="22"/>
      <c r="I558" s="22"/>
      <c r="J558" s="22"/>
      <c r="K558" s="22"/>
      <c r="L558" s="22"/>
    </row>
    <row r="559" spans="3:12" x14ac:dyDescent="0.3">
      <c r="C559" s="20"/>
      <c r="E559" s="21"/>
      <c r="H559" s="22"/>
      <c r="I559" s="22"/>
      <c r="J559" s="22"/>
      <c r="K559" s="22"/>
      <c r="L559" s="22"/>
    </row>
    <row r="560" spans="3:12" x14ac:dyDescent="0.3">
      <c r="C560" s="20"/>
      <c r="E560" s="21"/>
      <c r="H560" s="22"/>
      <c r="I560" s="22"/>
      <c r="J560" s="22"/>
      <c r="K560" s="22"/>
      <c r="L560" s="22"/>
    </row>
    <row r="561" spans="3:12" x14ac:dyDescent="0.3">
      <c r="C561" s="20"/>
      <c r="E561" s="21"/>
      <c r="H561" s="22"/>
      <c r="I561" s="22"/>
      <c r="J561" s="22"/>
      <c r="K561" s="22"/>
      <c r="L561" s="22"/>
    </row>
    <row r="562" spans="3:12" x14ac:dyDescent="0.3">
      <c r="C562" s="20"/>
      <c r="E562" s="21"/>
      <c r="H562" s="22"/>
      <c r="I562" s="22"/>
      <c r="J562" s="22"/>
      <c r="K562" s="22"/>
      <c r="L562" s="22"/>
    </row>
    <row r="563" spans="3:12" x14ac:dyDescent="0.3">
      <c r="C563" s="20"/>
      <c r="E563" s="21"/>
      <c r="H563" s="22"/>
      <c r="I563" s="22"/>
      <c r="J563" s="22"/>
      <c r="K563" s="22"/>
      <c r="L563" s="22"/>
    </row>
    <row r="564" spans="3:12" x14ac:dyDescent="0.3">
      <c r="C564" s="20"/>
      <c r="E564" s="21"/>
      <c r="H564" s="22"/>
      <c r="I564" s="22"/>
      <c r="J564" s="22"/>
      <c r="K564" s="22"/>
      <c r="L564" s="22"/>
    </row>
    <row r="565" spans="3:12" x14ac:dyDescent="0.3">
      <c r="C565" s="20"/>
      <c r="E565" s="21"/>
      <c r="H565" s="22"/>
      <c r="I565" s="22"/>
      <c r="J565" s="22"/>
      <c r="K565" s="22"/>
      <c r="L565" s="22"/>
    </row>
    <row r="566" spans="3:12" x14ac:dyDescent="0.3">
      <c r="C566" s="20"/>
      <c r="E566" s="21"/>
      <c r="H566" s="22"/>
      <c r="I566" s="22"/>
      <c r="J566" s="22"/>
      <c r="K566" s="22"/>
      <c r="L566" s="22"/>
    </row>
    <row r="567" spans="3:12" x14ac:dyDescent="0.3">
      <c r="C567" s="20"/>
      <c r="E567" s="21"/>
      <c r="H567" s="22"/>
      <c r="I567" s="22"/>
      <c r="J567" s="22"/>
      <c r="K567" s="22"/>
      <c r="L567" s="22"/>
    </row>
    <row r="568" spans="3:12" x14ac:dyDescent="0.3">
      <c r="C568" s="20"/>
      <c r="E568" s="21"/>
      <c r="H568" s="22"/>
      <c r="I568" s="22"/>
      <c r="J568" s="22"/>
      <c r="K568" s="22"/>
      <c r="L568" s="22"/>
    </row>
    <row r="569" spans="3:12" x14ac:dyDescent="0.3">
      <c r="C569" s="20"/>
      <c r="E569" s="21"/>
      <c r="H569" s="22"/>
      <c r="I569" s="22"/>
      <c r="J569" s="22"/>
      <c r="K569" s="22"/>
      <c r="L569" s="22"/>
    </row>
    <row r="570" spans="3:12" x14ac:dyDescent="0.3">
      <c r="C570" s="20"/>
      <c r="E570" s="21"/>
      <c r="H570" s="22"/>
      <c r="I570" s="22"/>
      <c r="J570" s="22"/>
      <c r="K570" s="22"/>
      <c r="L570" s="22"/>
    </row>
    <row r="571" spans="3:12" x14ac:dyDescent="0.3">
      <c r="C571" s="20"/>
      <c r="E571" s="21"/>
      <c r="H571" s="22"/>
      <c r="I571" s="22"/>
      <c r="J571" s="22"/>
      <c r="K571" s="22"/>
      <c r="L571" s="22"/>
    </row>
    <row r="572" spans="3:12" x14ac:dyDescent="0.3">
      <c r="C572" s="20"/>
      <c r="E572" s="21"/>
      <c r="H572" s="22"/>
      <c r="I572" s="22"/>
      <c r="J572" s="22"/>
      <c r="K572" s="22"/>
      <c r="L572" s="22"/>
    </row>
    <row r="573" spans="3:12" x14ac:dyDescent="0.3">
      <c r="C573" s="20"/>
      <c r="E573" s="21"/>
      <c r="H573" s="22"/>
      <c r="I573" s="22"/>
      <c r="J573" s="22"/>
      <c r="K573" s="22"/>
      <c r="L573" s="22"/>
    </row>
    <row r="574" spans="3:12" x14ac:dyDescent="0.3">
      <c r="C574" s="20"/>
      <c r="E574" s="21"/>
      <c r="H574" s="22"/>
      <c r="I574" s="22"/>
      <c r="J574" s="22"/>
      <c r="K574" s="22"/>
      <c r="L574" s="22"/>
    </row>
    <row r="575" spans="3:12" x14ac:dyDescent="0.3">
      <c r="C575" s="20"/>
      <c r="E575" s="21"/>
      <c r="H575" s="22"/>
      <c r="I575" s="22"/>
      <c r="J575" s="22"/>
      <c r="K575" s="22"/>
      <c r="L575" s="22"/>
    </row>
    <row r="576" spans="3:12" x14ac:dyDescent="0.3">
      <c r="C576" s="20"/>
      <c r="E576" s="21"/>
      <c r="H576" s="22"/>
      <c r="I576" s="22"/>
      <c r="J576" s="22"/>
      <c r="K576" s="22"/>
      <c r="L576" s="22"/>
    </row>
    <row r="577" spans="3:12" x14ac:dyDescent="0.3">
      <c r="C577" s="20"/>
      <c r="E577" s="21"/>
      <c r="H577" s="22"/>
      <c r="I577" s="22"/>
      <c r="J577" s="22"/>
      <c r="K577" s="22"/>
      <c r="L577" s="22"/>
    </row>
    <row r="578" spans="3:12" x14ac:dyDescent="0.3">
      <c r="C578" s="20"/>
      <c r="E578" s="21"/>
      <c r="H578" s="22"/>
      <c r="I578" s="22"/>
      <c r="J578" s="22"/>
      <c r="K578" s="22"/>
      <c r="L578" s="22"/>
    </row>
    <row r="579" spans="3:12" x14ac:dyDescent="0.3">
      <c r="C579" s="20"/>
      <c r="E579" s="21"/>
      <c r="H579" s="22"/>
      <c r="I579" s="22"/>
      <c r="J579" s="22"/>
      <c r="K579" s="22"/>
      <c r="L579" s="22"/>
    </row>
    <row r="580" spans="3:12" x14ac:dyDescent="0.3">
      <c r="C580" s="20"/>
      <c r="E580" s="21"/>
      <c r="H580" s="22"/>
      <c r="I580" s="22"/>
      <c r="J580" s="22"/>
      <c r="K580" s="22"/>
      <c r="L580" s="22"/>
    </row>
    <row r="581" spans="3:12" x14ac:dyDescent="0.3">
      <c r="C581" s="20"/>
      <c r="E581" s="21"/>
      <c r="H581" s="22"/>
      <c r="I581" s="22"/>
      <c r="J581" s="22"/>
      <c r="K581" s="22"/>
      <c r="L581" s="22"/>
    </row>
    <row r="582" spans="3:12" x14ac:dyDescent="0.3">
      <c r="C582" s="20"/>
      <c r="E582" s="21"/>
      <c r="H582" s="22"/>
      <c r="I582" s="22"/>
      <c r="J582" s="22"/>
      <c r="K582" s="22"/>
      <c r="L582" s="22"/>
    </row>
    <row r="583" spans="3:12" x14ac:dyDescent="0.3">
      <c r="C583" s="20"/>
      <c r="E583" s="21"/>
      <c r="H583" s="22"/>
      <c r="I583" s="22"/>
      <c r="J583" s="22"/>
      <c r="K583" s="22"/>
      <c r="L583" s="22"/>
    </row>
    <row r="584" spans="3:12" x14ac:dyDescent="0.3">
      <c r="C584" s="20"/>
      <c r="E584" s="21"/>
      <c r="H584" s="22"/>
      <c r="I584" s="22"/>
      <c r="J584" s="22"/>
      <c r="K584" s="22"/>
      <c r="L584" s="22"/>
    </row>
    <row r="585" spans="3:12" x14ac:dyDescent="0.3">
      <c r="C585" s="20"/>
      <c r="E585" s="21"/>
      <c r="H585" s="22"/>
      <c r="I585" s="22"/>
      <c r="J585" s="22"/>
      <c r="K585" s="22"/>
      <c r="L585" s="22"/>
    </row>
    <row r="586" spans="3:12" x14ac:dyDescent="0.3">
      <c r="C586" s="20"/>
      <c r="E586" s="21"/>
      <c r="H586" s="22"/>
      <c r="I586" s="22"/>
      <c r="J586" s="22"/>
      <c r="K586" s="22"/>
      <c r="L586" s="22"/>
    </row>
    <row r="587" spans="3:12" x14ac:dyDescent="0.3">
      <c r="C587" s="20"/>
      <c r="E587" s="21"/>
      <c r="H587" s="22"/>
      <c r="I587" s="22"/>
      <c r="J587" s="22"/>
      <c r="K587" s="22"/>
      <c r="L587" s="22"/>
    </row>
    <row r="588" spans="3:12" x14ac:dyDescent="0.3">
      <c r="C588" s="20"/>
      <c r="E588" s="21"/>
      <c r="H588" s="22"/>
      <c r="I588" s="22"/>
      <c r="J588" s="22"/>
      <c r="K588" s="22"/>
      <c r="L588" s="22"/>
    </row>
    <row r="589" spans="3:12" x14ac:dyDescent="0.3">
      <c r="C589" s="20"/>
      <c r="E589" s="21"/>
      <c r="H589" s="22"/>
      <c r="I589" s="22"/>
      <c r="J589" s="22"/>
      <c r="K589" s="22"/>
      <c r="L589" s="22"/>
    </row>
    <row r="590" spans="3:12" x14ac:dyDescent="0.3">
      <c r="C590" s="20"/>
      <c r="E590" s="21"/>
      <c r="H590" s="22"/>
      <c r="I590" s="22"/>
      <c r="J590" s="22"/>
      <c r="K590" s="22"/>
      <c r="L590" s="22"/>
    </row>
    <row r="591" spans="3:12" x14ac:dyDescent="0.3">
      <c r="C591" s="20"/>
      <c r="E591" s="21"/>
      <c r="H591" s="22"/>
      <c r="I591" s="22"/>
      <c r="J591" s="22"/>
      <c r="K591" s="22"/>
      <c r="L591" s="22"/>
    </row>
    <row r="592" spans="3:12" x14ac:dyDescent="0.3">
      <c r="C592" s="20"/>
      <c r="E592" s="21"/>
      <c r="H592" s="22"/>
      <c r="I592" s="22"/>
      <c r="J592" s="22"/>
      <c r="K592" s="22"/>
      <c r="L592" s="22"/>
    </row>
    <row r="593" spans="3:12" x14ac:dyDescent="0.3">
      <c r="C593" s="20"/>
      <c r="E593" s="21"/>
      <c r="H593" s="22"/>
      <c r="I593" s="22"/>
      <c r="J593" s="22"/>
      <c r="K593" s="22"/>
      <c r="L593" s="22"/>
    </row>
    <row r="594" spans="3:12" x14ac:dyDescent="0.3">
      <c r="C594" s="20"/>
      <c r="E594" s="21"/>
      <c r="H594" s="22"/>
      <c r="I594" s="22"/>
      <c r="J594" s="22"/>
      <c r="K594" s="22"/>
      <c r="L594" s="22"/>
    </row>
    <row r="595" spans="3:12" x14ac:dyDescent="0.3">
      <c r="C595" s="20"/>
      <c r="E595" s="21"/>
      <c r="H595" s="22"/>
      <c r="I595" s="22"/>
      <c r="J595" s="22"/>
      <c r="K595" s="22"/>
      <c r="L595" s="22"/>
    </row>
    <row r="596" spans="3:12" x14ac:dyDescent="0.3">
      <c r="C596" s="20"/>
      <c r="E596" s="21"/>
      <c r="H596" s="22"/>
      <c r="I596" s="22"/>
      <c r="J596" s="22"/>
      <c r="K596" s="22"/>
      <c r="L596" s="22"/>
    </row>
    <row r="597" spans="3:12" x14ac:dyDescent="0.3">
      <c r="C597" s="20"/>
      <c r="E597" s="21"/>
      <c r="H597" s="22"/>
      <c r="I597" s="22"/>
      <c r="J597" s="22"/>
      <c r="K597" s="22"/>
      <c r="L597" s="22"/>
    </row>
    <row r="598" spans="3:12" x14ac:dyDescent="0.3">
      <c r="C598" s="20"/>
      <c r="E598" s="21"/>
      <c r="H598" s="22"/>
      <c r="I598" s="22"/>
      <c r="J598" s="22"/>
      <c r="K598" s="22"/>
      <c r="L598" s="22"/>
    </row>
    <row r="599" spans="3:12" x14ac:dyDescent="0.3">
      <c r="C599" s="20"/>
      <c r="E599" s="21"/>
      <c r="H599" s="22"/>
      <c r="I599" s="22"/>
      <c r="J599" s="22"/>
      <c r="K599" s="22"/>
      <c r="L599" s="22"/>
    </row>
    <row r="600" spans="3:12" x14ac:dyDescent="0.3">
      <c r="C600" s="20"/>
      <c r="E600" s="21"/>
      <c r="H600" s="22"/>
      <c r="I600" s="22"/>
      <c r="J600" s="22"/>
      <c r="K600" s="22"/>
      <c r="L600" s="22"/>
    </row>
    <row r="601" spans="3:12" x14ac:dyDescent="0.3">
      <c r="C601" s="20"/>
      <c r="E601" s="21"/>
      <c r="H601" s="22"/>
      <c r="I601" s="22"/>
      <c r="J601" s="22"/>
      <c r="K601" s="22"/>
      <c r="L601" s="22"/>
    </row>
    <row r="602" spans="3:12" x14ac:dyDescent="0.3">
      <c r="C602" s="20"/>
      <c r="E602" s="21"/>
      <c r="H602" s="22"/>
      <c r="I602" s="22"/>
      <c r="J602" s="22"/>
      <c r="K602" s="22"/>
      <c r="L602" s="22"/>
    </row>
    <row r="603" spans="3:12" x14ac:dyDescent="0.3">
      <c r="C603" s="20"/>
      <c r="E603" s="21"/>
      <c r="H603" s="22"/>
      <c r="I603" s="22"/>
      <c r="J603" s="22"/>
      <c r="K603" s="22"/>
      <c r="L603" s="22"/>
    </row>
    <row r="604" spans="3:12" x14ac:dyDescent="0.3">
      <c r="C604" s="20"/>
      <c r="E604" s="21"/>
      <c r="H604" s="22"/>
      <c r="I604" s="22"/>
      <c r="J604" s="22"/>
      <c r="K604" s="22"/>
      <c r="L604" s="22"/>
    </row>
    <row r="605" spans="3:12" x14ac:dyDescent="0.3">
      <c r="C605" s="20"/>
      <c r="E605" s="21"/>
      <c r="H605" s="22"/>
      <c r="I605" s="22"/>
      <c r="J605" s="22"/>
      <c r="K605" s="22"/>
      <c r="L605" s="22"/>
    </row>
    <row r="606" spans="3:12" x14ac:dyDescent="0.3">
      <c r="C606" s="20"/>
      <c r="E606" s="21"/>
      <c r="H606" s="22"/>
      <c r="I606" s="22"/>
      <c r="J606" s="22"/>
      <c r="K606" s="22"/>
      <c r="L606" s="22"/>
    </row>
    <row r="607" spans="3:12" x14ac:dyDescent="0.3">
      <c r="C607" s="20"/>
      <c r="E607" s="21"/>
      <c r="H607" s="22"/>
      <c r="I607" s="22"/>
      <c r="J607" s="22"/>
      <c r="K607" s="22"/>
      <c r="L607" s="22"/>
    </row>
    <row r="608" spans="3:12" x14ac:dyDescent="0.3">
      <c r="C608" s="20"/>
      <c r="E608" s="21"/>
      <c r="H608" s="22"/>
      <c r="I608" s="22"/>
      <c r="J608" s="22"/>
      <c r="K608" s="22"/>
      <c r="L608" s="22"/>
    </row>
    <row r="609" spans="3:12" x14ac:dyDescent="0.3">
      <c r="C609" s="20"/>
      <c r="E609" s="21"/>
      <c r="H609" s="22"/>
      <c r="I609" s="22"/>
      <c r="J609" s="22"/>
      <c r="K609" s="22"/>
      <c r="L609" s="22"/>
    </row>
    <row r="610" spans="3:12" x14ac:dyDescent="0.3">
      <c r="C610" s="20"/>
      <c r="E610" s="21"/>
      <c r="H610" s="22"/>
      <c r="I610" s="22"/>
      <c r="J610" s="22"/>
      <c r="K610" s="22"/>
      <c r="L610" s="22"/>
    </row>
    <row r="611" spans="3:12" x14ac:dyDescent="0.3">
      <c r="C611" s="20"/>
      <c r="E611" s="21"/>
      <c r="H611" s="22"/>
      <c r="I611" s="22"/>
      <c r="J611" s="22"/>
      <c r="K611" s="22"/>
      <c r="L611" s="22"/>
    </row>
    <row r="612" spans="3:12" x14ac:dyDescent="0.3">
      <c r="C612" s="20"/>
      <c r="E612" s="21"/>
      <c r="H612" s="22"/>
      <c r="I612" s="22"/>
      <c r="J612" s="22"/>
      <c r="K612" s="22"/>
      <c r="L612" s="22"/>
    </row>
    <row r="613" spans="3:12" x14ac:dyDescent="0.3">
      <c r="C613" s="20"/>
      <c r="E613" s="21"/>
      <c r="H613" s="22"/>
      <c r="I613" s="22"/>
      <c r="J613" s="22"/>
      <c r="K613" s="22"/>
      <c r="L613" s="22"/>
    </row>
    <row r="614" spans="3:12" x14ac:dyDescent="0.3">
      <c r="C614" s="20"/>
      <c r="E614" s="21"/>
      <c r="H614" s="22"/>
      <c r="I614" s="22"/>
      <c r="J614" s="22"/>
      <c r="K614" s="22"/>
      <c r="L614" s="22"/>
    </row>
    <row r="615" spans="3:12" x14ac:dyDescent="0.3">
      <c r="C615" s="20"/>
      <c r="E615" s="21"/>
      <c r="H615" s="22"/>
      <c r="I615" s="22"/>
      <c r="J615" s="22"/>
      <c r="K615" s="22"/>
      <c r="L615" s="22"/>
    </row>
    <row r="616" spans="3:12" x14ac:dyDescent="0.3">
      <c r="C616" s="20"/>
      <c r="E616" s="21"/>
      <c r="H616" s="22"/>
      <c r="I616" s="22"/>
      <c r="J616" s="22"/>
      <c r="K616" s="22"/>
      <c r="L616" s="22"/>
    </row>
    <row r="617" spans="3:12" x14ac:dyDescent="0.3">
      <c r="C617" s="20"/>
      <c r="E617" s="21"/>
      <c r="H617" s="22"/>
      <c r="I617" s="22"/>
      <c r="J617" s="22"/>
      <c r="K617" s="22"/>
      <c r="L617" s="22"/>
    </row>
    <row r="618" spans="3:12" x14ac:dyDescent="0.3">
      <c r="C618" s="20"/>
      <c r="E618" s="21"/>
      <c r="H618" s="22"/>
      <c r="I618" s="22"/>
      <c r="J618" s="22"/>
      <c r="K618" s="22"/>
      <c r="L618" s="22"/>
    </row>
    <row r="619" spans="3:12" x14ac:dyDescent="0.3">
      <c r="C619" s="20"/>
      <c r="E619" s="21"/>
      <c r="H619" s="22"/>
      <c r="I619" s="22"/>
      <c r="J619" s="22"/>
      <c r="K619" s="22"/>
      <c r="L619" s="22"/>
    </row>
    <row r="620" spans="3:12" x14ac:dyDescent="0.3">
      <c r="C620" s="20"/>
      <c r="E620" s="21"/>
      <c r="H620" s="22"/>
      <c r="I620" s="22"/>
      <c r="J620" s="22"/>
      <c r="K620" s="22"/>
      <c r="L620" s="22"/>
    </row>
    <row r="621" spans="3:12" x14ac:dyDescent="0.3">
      <c r="C621" s="20"/>
      <c r="E621" s="21"/>
      <c r="H621" s="22"/>
      <c r="I621" s="22"/>
      <c r="J621" s="22"/>
      <c r="K621" s="22"/>
      <c r="L621" s="22"/>
    </row>
    <row r="622" spans="3:12" x14ac:dyDescent="0.3">
      <c r="C622" s="20"/>
      <c r="E622" s="21"/>
      <c r="H622" s="22"/>
      <c r="I622" s="22"/>
      <c r="J622" s="22"/>
      <c r="K622" s="22"/>
      <c r="L622" s="22"/>
    </row>
    <row r="623" spans="3:12" x14ac:dyDescent="0.3">
      <c r="C623" s="20"/>
      <c r="E623" s="21"/>
      <c r="H623" s="22"/>
      <c r="I623" s="22"/>
      <c r="J623" s="22"/>
      <c r="K623" s="22"/>
      <c r="L623" s="22"/>
    </row>
    <row r="624" spans="3:12" x14ac:dyDescent="0.3">
      <c r="C624" s="20"/>
      <c r="E624" s="21"/>
      <c r="H624" s="22"/>
      <c r="I624" s="22"/>
      <c r="J624" s="22"/>
      <c r="K624" s="22"/>
      <c r="L624" s="22"/>
    </row>
    <row r="625" spans="3:12" x14ac:dyDescent="0.3">
      <c r="C625" s="20"/>
      <c r="E625" s="21"/>
      <c r="H625" s="22"/>
      <c r="I625" s="22"/>
      <c r="J625" s="22"/>
      <c r="K625" s="22"/>
      <c r="L625" s="22"/>
    </row>
    <row r="626" spans="3:12" x14ac:dyDescent="0.3">
      <c r="C626" s="20"/>
      <c r="E626" s="21"/>
      <c r="H626" s="22"/>
      <c r="I626" s="22"/>
      <c r="J626" s="22"/>
      <c r="K626" s="22"/>
      <c r="L626" s="22"/>
    </row>
    <row r="627" spans="3:12" x14ac:dyDescent="0.3">
      <c r="C627" s="20"/>
      <c r="E627" s="21"/>
      <c r="H627" s="22"/>
      <c r="I627" s="22"/>
      <c r="J627" s="22"/>
      <c r="K627" s="22"/>
      <c r="L627" s="22"/>
    </row>
    <row r="628" spans="3:12" x14ac:dyDescent="0.3">
      <c r="C628" s="20"/>
      <c r="E628" s="21"/>
      <c r="H628" s="22"/>
      <c r="I628" s="22"/>
      <c r="J628" s="22"/>
      <c r="K628" s="22"/>
      <c r="L628" s="22"/>
    </row>
    <row r="629" spans="3:12" x14ac:dyDescent="0.3">
      <c r="C629" s="20"/>
      <c r="E629" s="21"/>
      <c r="H629" s="22"/>
      <c r="I629" s="22"/>
      <c r="J629" s="22"/>
      <c r="K629" s="22"/>
      <c r="L629" s="22"/>
    </row>
    <row r="630" spans="3:12" x14ac:dyDescent="0.3">
      <c r="C630" s="20"/>
      <c r="E630" s="21"/>
      <c r="H630" s="22"/>
      <c r="I630" s="22"/>
      <c r="J630" s="22"/>
      <c r="K630" s="22"/>
      <c r="L630" s="22"/>
    </row>
    <row r="631" spans="3:12" x14ac:dyDescent="0.3">
      <c r="C631" s="20"/>
      <c r="E631" s="21"/>
      <c r="H631" s="22"/>
      <c r="I631" s="22"/>
      <c r="J631" s="22"/>
      <c r="K631" s="22"/>
      <c r="L631" s="22"/>
    </row>
    <row r="632" spans="3:12" x14ac:dyDescent="0.3">
      <c r="C632" s="20"/>
      <c r="E632" s="21"/>
      <c r="H632" s="22"/>
      <c r="I632" s="22"/>
      <c r="J632" s="22"/>
      <c r="K632" s="22"/>
      <c r="L632" s="22"/>
    </row>
    <row r="633" spans="3:12" x14ac:dyDescent="0.3">
      <c r="C633" s="20"/>
      <c r="E633" s="21"/>
      <c r="H633" s="22"/>
      <c r="I633" s="22"/>
      <c r="J633" s="22"/>
      <c r="K633" s="22"/>
      <c r="L633" s="22"/>
    </row>
    <row r="634" spans="3:12" x14ac:dyDescent="0.3">
      <c r="C634" s="20"/>
      <c r="E634" s="21"/>
      <c r="H634" s="22"/>
      <c r="I634" s="22"/>
      <c r="J634" s="22"/>
      <c r="K634" s="22"/>
      <c r="L634" s="22"/>
    </row>
    <row r="635" spans="3:12" x14ac:dyDescent="0.3">
      <c r="C635" s="20"/>
      <c r="E635" s="21"/>
      <c r="H635" s="22"/>
      <c r="I635" s="22"/>
      <c r="J635" s="22"/>
      <c r="K635" s="22"/>
      <c r="L635" s="22"/>
    </row>
    <row r="636" spans="3:12" x14ac:dyDescent="0.3">
      <c r="C636" s="20"/>
      <c r="E636" s="21"/>
      <c r="H636" s="22"/>
      <c r="I636" s="22"/>
      <c r="J636" s="22"/>
      <c r="K636" s="22"/>
      <c r="L636" s="22"/>
    </row>
    <row r="637" spans="3:12" x14ac:dyDescent="0.3">
      <c r="C637" s="20"/>
      <c r="E637" s="21"/>
      <c r="H637" s="22"/>
      <c r="I637" s="22"/>
      <c r="J637" s="22"/>
      <c r="K637" s="22"/>
      <c r="L637" s="22"/>
    </row>
    <row r="638" spans="3:12" x14ac:dyDescent="0.3">
      <c r="C638" s="20"/>
      <c r="E638" s="21"/>
      <c r="H638" s="22"/>
      <c r="I638" s="22"/>
      <c r="J638" s="22"/>
      <c r="K638" s="22"/>
      <c r="L638" s="22"/>
    </row>
    <row r="639" spans="3:12" x14ac:dyDescent="0.3">
      <c r="C639" s="20"/>
      <c r="E639" s="21"/>
      <c r="H639" s="22"/>
      <c r="I639" s="22"/>
      <c r="J639" s="22"/>
      <c r="K639" s="22"/>
      <c r="L639" s="22"/>
    </row>
    <row r="640" spans="3:12" x14ac:dyDescent="0.3">
      <c r="C640" s="20"/>
      <c r="E640" s="21"/>
      <c r="H640" s="22"/>
      <c r="I640" s="22"/>
      <c r="J640" s="22"/>
      <c r="K640" s="22"/>
      <c r="L640" s="22"/>
    </row>
    <row r="641" spans="3:12" x14ac:dyDescent="0.3">
      <c r="C641" s="20"/>
      <c r="E641" s="21"/>
      <c r="H641" s="22"/>
      <c r="I641" s="22"/>
      <c r="J641" s="22"/>
      <c r="K641" s="22"/>
      <c r="L641" s="22"/>
    </row>
    <row r="642" spans="3:12" x14ac:dyDescent="0.3">
      <c r="C642" s="20"/>
      <c r="E642" s="21"/>
      <c r="H642" s="22"/>
      <c r="I642" s="22"/>
      <c r="J642" s="22"/>
      <c r="K642" s="22"/>
      <c r="L642" s="22"/>
    </row>
    <row r="643" spans="3:12" x14ac:dyDescent="0.3">
      <c r="C643" s="20"/>
      <c r="E643" s="21"/>
      <c r="H643" s="22"/>
      <c r="I643" s="22"/>
      <c r="J643" s="22"/>
      <c r="K643" s="22"/>
      <c r="L643" s="22"/>
    </row>
    <row r="644" spans="3:12" x14ac:dyDescent="0.3">
      <c r="C644" s="20"/>
      <c r="E644" s="21"/>
      <c r="H644" s="22"/>
      <c r="I644" s="22"/>
      <c r="J644" s="22"/>
      <c r="K644" s="22"/>
      <c r="L644" s="22"/>
    </row>
    <row r="645" spans="3:12" x14ac:dyDescent="0.3">
      <c r="C645" s="20"/>
      <c r="E645" s="21"/>
      <c r="H645" s="22"/>
      <c r="I645" s="22"/>
      <c r="J645" s="22"/>
      <c r="K645" s="22"/>
      <c r="L645" s="22"/>
    </row>
    <row r="646" spans="3:12" x14ac:dyDescent="0.3">
      <c r="C646" s="20"/>
      <c r="E646" s="21"/>
      <c r="H646" s="22"/>
      <c r="I646" s="22"/>
      <c r="J646" s="22"/>
      <c r="K646" s="22"/>
      <c r="L646" s="22"/>
    </row>
    <row r="647" spans="3:12" x14ac:dyDescent="0.3">
      <c r="C647" s="20"/>
      <c r="E647" s="21"/>
      <c r="H647" s="22"/>
      <c r="I647" s="22"/>
      <c r="J647" s="22"/>
      <c r="K647" s="22"/>
      <c r="L647" s="22"/>
    </row>
    <row r="648" spans="3:12" x14ac:dyDescent="0.3">
      <c r="C648" s="20"/>
      <c r="E648" s="21"/>
      <c r="H648" s="22"/>
      <c r="I648" s="22"/>
      <c r="J648" s="22"/>
      <c r="K648" s="22"/>
      <c r="L648" s="22"/>
    </row>
    <row r="649" spans="3:12" x14ac:dyDescent="0.3">
      <c r="C649" s="20"/>
      <c r="E649" s="21"/>
      <c r="H649" s="22"/>
      <c r="I649" s="22"/>
      <c r="J649" s="22"/>
      <c r="K649" s="22"/>
      <c r="L649" s="22"/>
    </row>
    <row r="650" spans="3:12" x14ac:dyDescent="0.3">
      <c r="C650" s="20"/>
      <c r="E650" s="21"/>
      <c r="H650" s="22"/>
      <c r="I650" s="22"/>
      <c r="J650" s="22"/>
      <c r="K650" s="22"/>
      <c r="L650" s="22"/>
    </row>
    <row r="651" spans="3:12" x14ac:dyDescent="0.3">
      <c r="C651" s="20"/>
      <c r="E651" s="21"/>
      <c r="H651" s="22"/>
      <c r="I651" s="22"/>
      <c r="J651" s="22"/>
      <c r="K651" s="22"/>
      <c r="L651" s="22"/>
    </row>
    <row r="652" spans="3:12" x14ac:dyDescent="0.3">
      <c r="C652" s="20"/>
      <c r="E652" s="21"/>
      <c r="H652" s="22"/>
      <c r="I652" s="22"/>
      <c r="J652" s="22"/>
      <c r="K652" s="22"/>
      <c r="L652" s="22"/>
    </row>
    <row r="653" spans="3:12" x14ac:dyDescent="0.3">
      <c r="C653" s="20"/>
      <c r="E653" s="21"/>
      <c r="H653" s="22"/>
      <c r="I653" s="22"/>
      <c r="J653" s="22"/>
      <c r="K653" s="22"/>
      <c r="L653" s="22"/>
    </row>
    <row r="654" spans="3:12" x14ac:dyDescent="0.3">
      <c r="C654" s="20"/>
      <c r="E654" s="21"/>
      <c r="H654" s="22"/>
      <c r="I654" s="22"/>
      <c r="J654" s="22"/>
      <c r="K654" s="22"/>
      <c r="L654" s="22"/>
    </row>
    <row r="655" spans="3:12" x14ac:dyDescent="0.3">
      <c r="C655" s="20"/>
      <c r="E655" s="21"/>
      <c r="H655" s="22"/>
      <c r="I655" s="22"/>
      <c r="J655" s="22"/>
      <c r="K655" s="22"/>
      <c r="L655" s="22"/>
    </row>
    <row r="656" spans="3:12" x14ac:dyDescent="0.3">
      <c r="C656" s="20"/>
      <c r="E656" s="21"/>
      <c r="H656" s="22"/>
      <c r="I656" s="22"/>
      <c r="J656" s="22"/>
      <c r="K656" s="22"/>
      <c r="L656" s="22"/>
    </row>
    <row r="657" spans="3:12" x14ac:dyDescent="0.3">
      <c r="C657" s="20"/>
      <c r="E657" s="21"/>
      <c r="H657" s="22"/>
      <c r="I657" s="22"/>
      <c r="J657" s="22"/>
      <c r="K657" s="22"/>
      <c r="L657" s="22"/>
    </row>
    <row r="658" spans="3:12" x14ac:dyDescent="0.3">
      <c r="C658" s="20"/>
      <c r="E658" s="21"/>
      <c r="H658" s="22"/>
      <c r="I658" s="22"/>
      <c r="J658" s="22"/>
      <c r="K658" s="22"/>
      <c r="L658" s="22"/>
    </row>
    <row r="659" spans="3:12" x14ac:dyDescent="0.3">
      <c r="C659" s="20"/>
      <c r="E659" s="21"/>
      <c r="H659" s="22"/>
      <c r="I659" s="22"/>
      <c r="J659" s="22"/>
      <c r="K659" s="22"/>
      <c r="L659" s="22"/>
    </row>
    <row r="660" spans="3:12" x14ac:dyDescent="0.3">
      <c r="C660" s="20"/>
      <c r="E660" s="21"/>
      <c r="H660" s="22"/>
      <c r="I660" s="22"/>
      <c r="J660" s="22"/>
      <c r="K660" s="22"/>
      <c r="L660" s="22"/>
    </row>
    <row r="661" spans="3:12" x14ac:dyDescent="0.3">
      <c r="C661" s="20"/>
      <c r="E661" s="21"/>
      <c r="H661" s="22"/>
      <c r="I661" s="22"/>
      <c r="J661" s="22"/>
      <c r="K661" s="22"/>
      <c r="L661" s="22"/>
    </row>
    <row r="662" spans="3:12" x14ac:dyDescent="0.3">
      <c r="C662" s="20"/>
      <c r="E662" s="21"/>
      <c r="H662" s="22"/>
      <c r="I662" s="22"/>
      <c r="J662" s="22"/>
      <c r="K662" s="22"/>
      <c r="L662" s="22"/>
    </row>
    <row r="663" spans="3:12" x14ac:dyDescent="0.3">
      <c r="C663" s="20"/>
      <c r="E663" s="21"/>
      <c r="H663" s="22"/>
      <c r="I663" s="22"/>
      <c r="J663" s="22"/>
      <c r="K663" s="22"/>
      <c r="L663" s="22"/>
    </row>
    <row r="664" spans="3:12" x14ac:dyDescent="0.3">
      <c r="C664" s="20"/>
      <c r="E664" s="21"/>
      <c r="H664" s="22"/>
      <c r="I664" s="22"/>
      <c r="J664" s="22"/>
      <c r="K664" s="22"/>
      <c r="L664" s="22"/>
    </row>
    <row r="665" spans="3:12" x14ac:dyDescent="0.3">
      <c r="C665" s="20"/>
      <c r="E665" s="21"/>
      <c r="H665" s="22"/>
      <c r="I665" s="22"/>
      <c r="J665" s="22"/>
      <c r="K665" s="22"/>
      <c r="L665" s="22"/>
    </row>
    <row r="666" spans="3:12" x14ac:dyDescent="0.3">
      <c r="C666" s="20"/>
      <c r="E666" s="21"/>
      <c r="H666" s="22"/>
      <c r="I666" s="22"/>
      <c r="J666" s="22"/>
      <c r="K666" s="22"/>
      <c r="L666" s="22"/>
    </row>
    <row r="667" spans="3:12" x14ac:dyDescent="0.3">
      <c r="C667" s="20"/>
      <c r="E667" s="21"/>
      <c r="H667" s="22"/>
      <c r="I667" s="22"/>
      <c r="J667" s="22"/>
      <c r="K667" s="22"/>
      <c r="L667" s="22"/>
    </row>
    <row r="668" spans="3:12" x14ac:dyDescent="0.3">
      <c r="C668" s="20"/>
      <c r="E668" s="21"/>
      <c r="H668" s="22"/>
      <c r="I668" s="22"/>
      <c r="J668" s="22"/>
      <c r="K668" s="22"/>
      <c r="L668" s="22"/>
    </row>
    <row r="669" spans="3:12" x14ac:dyDescent="0.3">
      <c r="C669" s="20"/>
      <c r="E669" s="21"/>
      <c r="H669" s="22"/>
      <c r="I669" s="22"/>
      <c r="J669" s="22"/>
      <c r="K669" s="22"/>
      <c r="L669" s="22"/>
    </row>
    <row r="670" spans="3:12" x14ac:dyDescent="0.3">
      <c r="C670" s="20"/>
      <c r="E670" s="21"/>
      <c r="H670" s="22"/>
      <c r="I670" s="22"/>
      <c r="J670" s="22"/>
      <c r="K670" s="22"/>
      <c r="L670" s="22"/>
    </row>
    <row r="671" spans="3:12" x14ac:dyDescent="0.3">
      <c r="C671" s="20"/>
      <c r="E671" s="21"/>
      <c r="H671" s="22"/>
      <c r="I671" s="22"/>
      <c r="J671" s="22"/>
      <c r="K671" s="22"/>
      <c r="L671" s="22"/>
    </row>
    <row r="672" spans="3:12" x14ac:dyDescent="0.3">
      <c r="C672" s="20"/>
      <c r="E672" s="21"/>
      <c r="H672" s="22"/>
      <c r="I672" s="22"/>
      <c r="J672" s="22"/>
      <c r="K672" s="22"/>
      <c r="L672" s="22"/>
    </row>
    <row r="673" spans="3:12" x14ac:dyDescent="0.3">
      <c r="C673" s="20"/>
      <c r="E673" s="21"/>
      <c r="H673" s="22"/>
      <c r="I673" s="22"/>
      <c r="J673" s="22"/>
      <c r="K673" s="22"/>
      <c r="L673" s="22"/>
    </row>
    <row r="674" spans="3:12" x14ac:dyDescent="0.3">
      <c r="C674" s="20"/>
      <c r="E674" s="21"/>
      <c r="H674" s="22"/>
      <c r="I674" s="22"/>
      <c r="J674" s="22"/>
      <c r="K674" s="22"/>
      <c r="L674" s="22"/>
    </row>
    <row r="675" spans="3:12" x14ac:dyDescent="0.3">
      <c r="C675" s="20"/>
      <c r="E675" s="21"/>
      <c r="H675" s="22"/>
      <c r="I675" s="22"/>
      <c r="J675" s="22"/>
      <c r="K675" s="22"/>
      <c r="L675" s="22"/>
    </row>
    <row r="676" spans="3:12" x14ac:dyDescent="0.3">
      <c r="C676" s="20"/>
      <c r="E676" s="21"/>
      <c r="H676" s="22"/>
      <c r="I676" s="22"/>
      <c r="J676" s="22"/>
      <c r="K676" s="22"/>
      <c r="L676" s="22"/>
    </row>
    <row r="677" spans="3:12" x14ac:dyDescent="0.3">
      <c r="C677" s="20"/>
      <c r="E677" s="21"/>
      <c r="H677" s="22"/>
      <c r="I677" s="22"/>
      <c r="J677" s="22"/>
      <c r="K677" s="22"/>
      <c r="L677" s="22"/>
    </row>
    <row r="678" spans="3:12" x14ac:dyDescent="0.3">
      <c r="C678" s="20"/>
      <c r="E678" s="21"/>
      <c r="H678" s="22"/>
      <c r="I678" s="22"/>
      <c r="J678" s="22"/>
      <c r="K678" s="22"/>
      <c r="L678" s="22"/>
    </row>
    <row r="679" spans="3:12" x14ac:dyDescent="0.3">
      <c r="C679" s="20"/>
      <c r="E679" s="21"/>
      <c r="H679" s="22"/>
      <c r="I679" s="22"/>
      <c r="J679" s="22"/>
      <c r="K679" s="22"/>
      <c r="L679" s="22"/>
    </row>
    <row r="680" spans="3:12" x14ac:dyDescent="0.3">
      <c r="C680" s="20"/>
      <c r="E680" s="21"/>
      <c r="H680" s="22"/>
      <c r="I680" s="22"/>
      <c r="J680" s="22"/>
      <c r="K680" s="22"/>
      <c r="L680" s="22"/>
    </row>
    <row r="681" spans="3:12" x14ac:dyDescent="0.3">
      <c r="C681" s="20"/>
      <c r="E681" s="21"/>
      <c r="H681" s="22"/>
      <c r="I681" s="22"/>
      <c r="J681" s="22"/>
      <c r="K681" s="22"/>
      <c r="L681" s="22"/>
    </row>
    <row r="682" spans="3:12" x14ac:dyDescent="0.3">
      <c r="C682" s="20"/>
      <c r="E682" s="21"/>
      <c r="H682" s="22"/>
      <c r="I682" s="22"/>
      <c r="J682" s="22"/>
      <c r="K682" s="22"/>
      <c r="L682" s="22"/>
    </row>
    <row r="683" spans="3:12" x14ac:dyDescent="0.3">
      <c r="C683" s="20"/>
      <c r="E683" s="21"/>
      <c r="H683" s="22"/>
      <c r="I683" s="22"/>
      <c r="J683" s="22"/>
      <c r="K683" s="22"/>
      <c r="L683" s="22"/>
    </row>
    <row r="684" spans="3:12" x14ac:dyDescent="0.3">
      <c r="C684" s="20"/>
      <c r="E684" s="21"/>
      <c r="H684" s="22"/>
      <c r="I684" s="22"/>
      <c r="J684" s="22"/>
      <c r="K684" s="22"/>
      <c r="L684" s="22"/>
    </row>
    <row r="685" spans="3:12" x14ac:dyDescent="0.3">
      <c r="C685" s="20"/>
      <c r="E685" s="21"/>
      <c r="H685" s="22"/>
      <c r="I685" s="22"/>
      <c r="J685" s="22"/>
      <c r="K685" s="22"/>
      <c r="L685" s="22"/>
    </row>
    <row r="686" spans="3:12" x14ac:dyDescent="0.3">
      <c r="C686" s="20"/>
      <c r="E686" s="21"/>
      <c r="H686" s="22"/>
      <c r="I686" s="22"/>
      <c r="J686" s="22"/>
      <c r="K686" s="22"/>
      <c r="L686" s="22"/>
    </row>
    <row r="687" spans="3:12" x14ac:dyDescent="0.3">
      <c r="C687" s="20"/>
      <c r="E687" s="21"/>
      <c r="H687" s="22"/>
      <c r="I687" s="22"/>
      <c r="J687" s="22"/>
      <c r="K687" s="22"/>
      <c r="L687" s="22"/>
    </row>
    <row r="688" spans="3:12" x14ac:dyDescent="0.3">
      <c r="C688" s="20"/>
      <c r="E688" s="21"/>
      <c r="H688" s="22"/>
      <c r="I688" s="22"/>
      <c r="J688" s="22"/>
      <c r="K688" s="22"/>
      <c r="L688" s="22"/>
    </row>
    <row r="689" spans="3:12" x14ac:dyDescent="0.3">
      <c r="C689" s="20"/>
      <c r="E689" s="21"/>
      <c r="H689" s="22"/>
      <c r="I689" s="22"/>
      <c r="J689" s="22"/>
      <c r="K689" s="22"/>
      <c r="L689" s="22"/>
    </row>
    <row r="690" spans="3:12" x14ac:dyDescent="0.3">
      <c r="C690" s="20"/>
      <c r="E690" s="21"/>
      <c r="H690" s="22"/>
      <c r="I690" s="22"/>
      <c r="J690" s="22"/>
      <c r="K690" s="22"/>
      <c r="L690" s="22"/>
    </row>
    <row r="691" spans="3:12" x14ac:dyDescent="0.3">
      <c r="C691" s="20"/>
      <c r="E691" s="21"/>
      <c r="H691" s="22"/>
      <c r="I691" s="22"/>
      <c r="J691" s="22"/>
      <c r="K691" s="22"/>
      <c r="L691" s="22"/>
    </row>
    <row r="692" spans="3:12" x14ac:dyDescent="0.3">
      <c r="C692" s="20"/>
      <c r="E692" s="21"/>
      <c r="H692" s="22"/>
      <c r="I692" s="22"/>
      <c r="J692" s="22"/>
      <c r="K692" s="22"/>
      <c r="L692" s="22"/>
    </row>
    <row r="693" spans="3:12" x14ac:dyDescent="0.3">
      <c r="C693" s="20"/>
      <c r="E693" s="21"/>
      <c r="H693" s="22"/>
      <c r="I693" s="22"/>
      <c r="J693" s="22"/>
      <c r="K693" s="22"/>
      <c r="L693" s="22"/>
    </row>
    <row r="694" spans="3:12" x14ac:dyDescent="0.3">
      <c r="C694" s="20"/>
      <c r="E694" s="21"/>
      <c r="H694" s="22"/>
      <c r="I694" s="22"/>
      <c r="J694" s="22"/>
      <c r="K694" s="22"/>
      <c r="L694" s="22"/>
    </row>
    <row r="695" spans="3:12" x14ac:dyDescent="0.3">
      <c r="C695" s="20"/>
      <c r="E695" s="21"/>
      <c r="H695" s="22"/>
      <c r="I695" s="22"/>
      <c r="J695" s="22"/>
      <c r="K695" s="22"/>
      <c r="L695" s="22"/>
    </row>
    <row r="696" spans="3:12" x14ac:dyDescent="0.3">
      <c r="C696" s="20"/>
      <c r="E696" s="21"/>
      <c r="H696" s="22"/>
      <c r="I696" s="22"/>
      <c r="J696" s="22"/>
      <c r="K696" s="22"/>
      <c r="L696" s="22"/>
    </row>
    <row r="697" spans="3:12" x14ac:dyDescent="0.3">
      <c r="C697" s="20"/>
      <c r="E697" s="21"/>
      <c r="H697" s="22"/>
      <c r="I697" s="22"/>
      <c r="J697" s="22"/>
      <c r="K697" s="22"/>
      <c r="L697" s="22"/>
    </row>
    <row r="698" spans="3:12" x14ac:dyDescent="0.3">
      <c r="C698" s="20"/>
      <c r="E698" s="21"/>
      <c r="H698" s="22"/>
      <c r="I698" s="22"/>
      <c r="J698" s="22"/>
      <c r="K698" s="22"/>
      <c r="L698" s="22"/>
    </row>
    <row r="699" spans="3:12" x14ac:dyDescent="0.3">
      <c r="C699" s="20"/>
      <c r="E699" s="21"/>
      <c r="H699" s="22"/>
      <c r="I699" s="22"/>
      <c r="J699" s="22"/>
      <c r="K699" s="22"/>
      <c r="L699" s="22"/>
    </row>
    <row r="700" spans="3:12" x14ac:dyDescent="0.3">
      <c r="C700" s="20"/>
      <c r="E700" s="21"/>
      <c r="H700" s="22"/>
      <c r="I700" s="22"/>
      <c r="J700" s="22"/>
      <c r="K700" s="22"/>
      <c r="L700" s="22"/>
    </row>
    <row r="701" spans="3:12" x14ac:dyDescent="0.3">
      <c r="C701" s="20"/>
      <c r="E701" s="21"/>
      <c r="H701" s="22"/>
      <c r="I701" s="22"/>
      <c r="J701" s="22"/>
      <c r="K701" s="22"/>
      <c r="L701" s="22"/>
    </row>
    <row r="702" spans="3:12" x14ac:dyDescent="0.3">
      <c r="C702" s="20"/>
      <c r="E702" s="21"/>
      <c r="H702" s="22"/>
      <c r="I702" s="22"/>
      <c r="J702" s="22"/>
      <c r="K702" s="22"/>
      <c r="L702" s="22"/>
    </row>
    <row r="703" spans="3:12" x14ac:dyDescent="0.3">
      <c r="C703" s="20"/>
      <c r="E703" s="21"/>
      <c r="H703" s="22"/>
      <c r="I703" s="22"/>
      <c r="J703" s="22"/>
      <c r="K703" s="22"/>
      <c r="L703" s="22"/>
    </row>
    <row r="704" spans="3:12" x14ac:dyDescent="0.3">
      <c r="C704" s="20"/>
      <c r="E704" s="21"/>
      <c r="H704" s="22"/>
      <c r="I704" s="22"/>
      <c r="J704" s="22"/>
      <c r="K704" s="22"/>
      <c r="L704" s="22"/>
    </row>
    <row r="705" spans="3:12" x14ac:dyDescent="0.3">
      <c r="C705" s="20"/>
      <c r="E705" s="21"/>
      <c r="H705" s="22"/>
      <c r="I705" s="22"/>
      <c r="J705" s="22"/>
      <c r="K705" s="22"/>
      <c r="L705" s="22"/>
    </row>
    <row r="706" spans="3:12" x14ac:dyDescent="0.3">
      <c r="C706" s="20"/>
      <c r="E706" s="21"/>
      <c r="H706" s="22"/>
      <c r="I706" s="22"/>
      <c r="J706" s="22"/>
      <c r="K706" s="22"/>
      <c r="L706" s="22"/>
    </row>
    <row r="707" spans="3:12" x14ac:dyDescent="0.3">
      <c r="C707" s="20"/>
      <c r="E707" s="21"/>
      <c r="H707" s="22"/>
      <c r="I707" s="22"/>
      <c r="J707" s="22"/>
      <c r="K707" s="22"/>
      <c r="L707" s="22"/>
    </row>
    <row r="708" spans="3:12" x14ac:dyDescent="0.3">
      <c r="C708" s="20"/>
      <c r="E708" s="21"/>
      <c r="H708" s="22"/>
      <c r="I708" s="22"/>
      <c r="J708" s="22"/>
      <c r="K708" s="22"/>
      <c r="L708" s="22"/>
    </row>
    <row r="709" spans="3:12" x14ac:dyDescent="0.3">
      <c r="C709" s="20"/>
      <c r="E709" s="21"/>
      <c r="H709" s="22"/>
      <c r="I709" s="22"/>
      <c r="J709" s="22"/>
      <c r="K709" s="22"/>
      <c r="L709" s="22"/>
    </row>
    <row r="710" spans="3:12" x14ac:dyDescent="0.3">
      <c r="C710" s="20"/>
      <c r="E710" s="21"/>
      <c r="H710" s="22"/>
      <c r="I710" s="22"/>
      <c r="J710" s="22"/>
      <c r="K710" s="22"/>
      <c r="L710" s="22"/>
    </row>
    <row r="711" spans="3:12" x14ac:dyDescent="0.3">
      <c r="C711" s="20"/>
      <c r="E711" s="21"/>
      <c r="H711" s="22"/>
      <c r="I711" s="22"/>
      <c r="J711" s="22"/>
      <c r="K711" s="22"/>
      <c r="L711" s="22"/>
    </row>
    <row r="712" spans="3:12" x14ac:dyDescent="0.3">
      <c r="C712" s="20"/>
      <c r="E712" s="21"/>
      <c r="H712" s="22"/>
      <c r="I712" s="22"/>
      <c r="J712" s="22"/>
      <c r="K712" s="22"/>
      <c r="L712" s="22"/>
    </row>
    <row r="713" spans="3:12" x14ac:dyDescent="0.3">
      <c r="C713" s="20"/>
      <c r="E713" s="21"/>
      <c r="H713" s="22"/>
      <c r="I713" s="22"/>
      <c r="J713" s="22"/>
      <c r="K713" s="22"/>
      <c r="L713" s="22"/>
    </row>
    <row r="714" spans="3:12" x14ac:dyDescent="0.3">
      <c r="C714" s="20"/>
      <c r="E714" s="21"/>
      <c r="H714" s="22"/>
      <c r="I714" s="22"/>
      <c r="J714" s="22"/>
      <c r="K714" s="22"/>
      <c r="L714" s="22"/>
    </row>
    <row r="715" spans="3:12" x14ac:dyDescent="0.3">
      <c r="C715" s="20"/>
      <c r="E715" s="21"/>
      <c r="H715" s="22"/>
      <c r="I715" s="22"/>
      <c r="J715" s="22"/>
      <c r="K715" s="22"/>
      <c r="L715" s="22"/>
    </row>
    <row r="716" spans="3:12" x14ac:dyDescent="0.3">
      <c r="C716" s="20"/>
      <c r="E716" s="21"/>
      <c r="H716" s="22"/>
      <c r="I716" s="22"/>
      <c r="J716" s="22"/>
      <c r="K716" s="22"/>
      <c r="L716" s="22"/>
    </row>
    <row r="717" spans="3:12" x14ac:dyDescent="0.3">
      <c r="C717" s="20"/>
      <c r="E717" s="21"/>
      <c r="H717" s="22"/>
      <c r="I717" s="22"/>
      <c r="J717" s="22"/>
      <c r="K717" s="22"/>
      <c r="L717" s="22"/>
    </row>
    <row r="718" spans="3:12" x14ac:dyDescent="0.3">
      <c r="C718" s="20"/>
      <c r="E718" s="21"/>
      <c r="H718" s="22"/>
      <c r="I718" s="22"/>
      <c r="J718" s="22"/>
      <c r="K718" s="22"/>
      <c r="L718" s="22"/>
    </row>
    <row r="719" spans="3:12" x14ac:dyDescent="0.3">
      <c r="C719" s="20"/>
      <c r="E719" s="21"/>
      <c r="H719" s="22"/>
      <c r="I719" s="22"/>
      <c r="J719" s="22"/>
      <c r="K719" s="22"/>
      <c r="L719" s="22"/>
    </row>
    <row r="720" spans="3:12" x14ac:dyDescent="0.3">
      <c r="C720" s="20"/>
      <c r="E720" s="21"/>
      <c r="H720" s="22"/>
      <c r="I720" s="22"/>
      <c r="J720" s="22"/>
      <c r="K720" s="22"/>
      <c r="L720" s="22"/>
    </row>
    <row r="721" spans="3:12" x14ac:dyDescent="0.3">
      <c r="C721" s="20"/>
      <c r="E721" s="21"/>
      <c r="H721" s="22"/>
      <c r="I721" s="22"/>
      <c r="J721" s="22"/>
      <c r="K721" s="22"/>
      <c r="L721" s="22"/>
    </row>
    <row r="722" spans="3:12" x14ac:dyDescent="0.3">
      <c r="C722" s="20"/>
      <c r="E722" s="21"/>
      <c r="H722" s="22"/>
      <c r="I722" s="22"/>
      <c r="J722" s="22"/>
      <c r="K722" s="22"/>
      <c r="L722" s="22"/>
    </row>
    <row r="723" spans="3:12" x14ac:dyDescent="0.3">
      <c r="C723" s="20"/>
      <c r="E723" s="21"/>
      <c r="H723" s="22"/>
      <c r="I723" s="22"/>
      <c r="J723" s="22"/>
      <c r="K723" s="22"/>
      <c r="L723" s="22"/>
    </row>
    <row r="724" spans="3:12" x14ac:dyDescent="0.3">
      <c r="C724" s="20"/>
      <c r="E724" s="21"/>
      <c r="H724" s="22"/>
      <c r="I724" s="22"/>
      <c r="J724" s="22"/>
      <c r="K724" s="22"/>
      <c r="L724" s="22"/>
    </row>
    <row r="725" spans="3:12" x14ac:dyDescent="0.3">
      <c r="C725" s="20"/>
      <c r="E725" s="21"/>
      <c r="H725" s="22"/>
      <c r="I725" s="22"/>
      <c r="J725" s="22"/>
      <c r="K725" s="22"/>
      <c r="L725" s="22"/>
    </row>
    <row r="726" spans="3:12" x14ac:dyDescent="0.3">
      <c r="C726" s="20"/>
      <c r="E726" s="21"/>
      <c r="H726" s="22"/>
      <c r="I726" s="22"/>
      <c r="J726" s="22"/>
      <c r="K726" s="22"/>
      <c r="L726" s="22"/>
    </row>
    <row r="727" spans="3:12" x14ac:dyDescent="0.3">
      <c r="C727" s="20"/>
      <c r="E727" s="21"/>
      <c r="H727" s="22"/>
      <c r="I727" s="22"/>
      <c r="J727" s="22"/>
      <c r="K727" s="22"/>
      <c r="L727" s="22"/>
    </row>
    <row r="728" spans="3:12" x14ac:dyDescent="0.3">
      <c r="C728" s="20"/>
      <c r="E728" s="21"/>
      <c r="H728" s="22"/>
      <c r="I728" s="22"/>
      <c r="J728" s="22"/>
      <c r="K728" s="22"/>
      <c r="L728" s="22"/>
    </row>
    <row r="729" spans="3:12" x14ac:dyDescent="0.3">
      <c r="C729" s="20"/>
      <c r="E729" s="21"/>
      <c r="H729" s="22"/>
      <c r="I729" s="22"/>
      <c r="J729" s="22"/>
      <c r="K729" s="22"/>
      <c r="L729" s="22"/>
    </row>
    <row r="730" spans="3:12" x14ac:dyDescent="0.3">
      <c r="C730" s="20"/>
      <c r="E730" s="21"/>
      <c r="H730" s="22"/>
      <c r="I730" s="22"/>
      <c r="J730" s="22"/>
      <c r="K730" s="22"/>
      <c r="L730" s="22"/>
    </row>
    <row r="731" spans="3:12" x14ac:dyDescent="0.3">
      <c r="C731" s="20"/>
      <c r="E731" s="21"/>
      <c r="H731" s="22"/>
      <c r="I731" s="22"/>
      <c r="J731" s="22"/>
      <c r="K731" s="22"/>
      <c r="L731" s="22"/>
    </row>
    <row r="732" spans="3:12" x14ac:dyDescent="0.3">
      <c r="C732" s="20"/>
      <c r="E732" s="21"/>
      <c r="H732" s="22"/>
      <c r="I732" s="22"/>
      <c r="J732" s="22"/>
      <c r="K732" s="22"/>
      <c r="L732" s="22"/>
    </row>
    <row r="733" spans="3:12" x14ac:dyDescent="0.3">
      <c r="C733" s="20"/>
      <c r="E733" s="21"/>
      <c r="H733" s="22"/>
      <c r="I733" s="22"/>
      <c r="J733" s="22"/>
      <c r="K733" s="22"/>
      <c r="L733" s="22"/>
    </row>
    <row r="734" spans="3:12" x14ac:dyDescent="0.3">
      <c r="C734" s="20"/>
      <c r="E734" s="21"/>
      <c r="H734" s="22"/>
      <c r="I734" s="22"/>
      <c r="J734" s="22"/>
      <c r="K734" s="22"/>
      <c r="L734" s="22"/>
    </row>
    <row r="735" spans="3:12" x14ac:dyDescent="0.3">
      <c r="C735" s="20"/>
      <c r="E735" s="21"/>
      <c r="H735" s="22"/>
      <c r="I735" s="22"/>
      <c r="J735" s="22"/>
      <c r="K735" s="22"/>
      <c r="L735" s="22"/>
    </row>
    <row r="736" spans="3:12" x14ac:dyDescent="0.3">
      <c r="C736" s="20"/>
      <c r="E736" s="21"/>
      <c r="H736" s="22"/>
      <c r="I736" s="22"/>
      <c r="J736" s="22"/>
      <c r="K736" s="22"/>
      <c r="L736" s="22"/>
    </row>
    <row r="737" spans="3:12" x14ac:dyDescent="0.3">
      <c r="C737" s="20"/>
      <c r="E737" s="21"/>
      <c r="H737" s="22"/>
      <c r="I737" s="22"/>
      <c r="J737" s="22"/>
      <c r="K737" s="22"/>
      <c r="L737" s="22"/>
    </row>
    <row r="738" spans="3:12" x14ac:dyDescent="0.3">
      <c r="C738" s="20"/>
      <c r="E738" s="21"/>
      <c r="H738" s="22"/>
      <c r="I738" s="22"/>
      <c r="J738" s="22"/>
      <c r="K738" s="22"/>
      <c r="L738" s="22"/>
    </row>
    <row r="739" spans="3:12" x14ac:dyDescent="0.3">
      <c r="C739" s="20"/>
      <c r="E739" s="21"/>
      <c r="H739" s="22"/>
      <c r="I739" s="22"/>
      <c r="J739" s="22"/>
      <c r="K739" s="22"/>
      <c r="L739" s="22"/>
    </row>
    <row r="740" spans="3:12" x14ac:dyDescent="0.3">
      <c r="C740" s="20"/>
      <c r="E740" s="21"/>
      <c r="H740" s="22"/>
      <c r="I740" s="22"/>
      <c r="J740" s="22"/>
      <c r="K740" s="22"/>
      <c r="L740" s="22"/>
    </row>
    <row r="741" spans="3:12" x14ac:dyDescent="0.3">
      <c r="C741" s="20"/>
      <c r="E741" s="21"/>
      <c r="H741" s="22"/>
      <c r="I741" s="22"/>
      <c r="J741" s="22"/>
      <c r="K741" s="22"/>
      <c r="L741" s="22"/>
    </row>
    <row r="742" spans="3:12" x14ac:dyDescent="0.3">
      <c r="C742" s="20"/>
      <c r="E742" s="21"/>
      <c r="H742" s="22"/>
      <c r="I742" s="22"/>
      <c r="J742" s="22"/>
      <c r="K742" s="22"/>
      <c r="L742" s="22"/>
    </row>
    <row r="743" spans="3:12" x14ac:dyDescent="0.3">
      <c r="C743" s="20"/>
      <c r="E743" s="21"/>
      <c r="H743" s="22"/>
      <c r="I743" s="22"/>
      <c r="J743" s="22"/>
      <c r="K743" s="22"/>
      <c r="L743" s="22"/>
    </row>
    <row r="744" spans="3:12" x14ac:dyDescent="0.3">
      <c r="C744" s="20"/>
      <c r="E744" s="21"/>
      <c r="H744" s="22"/>
      <c r="I744" s="22"/>
      <c r="J744" s="22"/>
      <c r="K744" s="22"/>
      <c r="L744" s="22"/>
    </row>
    <row r="745" spans="3:12" x14ac:dyDescent="0.3">
      <c r="C745" s="20"/>
      <c r="E745" s="21"/>
      <c r="H745" s="22"/>
      <c r="I745" s="22"/>
      <c r="J745" s="22"/>
      <c r="K745" s="22"/>
      <c r="L745" s="22"/>
    </row>
    <row r="746" spans="3:12" x14ac:dyDescent="0.3">
      <c r="C746" s="20"/>
      <c r="E746" s="21"/>
      <c r="H746" s="22"/>
      <c r="I746" s="22"/>
      <c r="J746" s="22"/>
      <c r="K746" s="22"/>
      <c r="L746" s="22"/>
    </row>
    <row r="747" spans="3:12" x14ac:dyDescent="0.3">
      <c r="C747" s="20"/>
      <c r="E747" s="21"/>
      <c r="H747" s="22"/>
      <c r="I747" s="22"/>
      <c r="J747" s="22"/>
      <c r="K747" s="22"/>
      <c r="L747" s="22"/>
    </row>
    <row r="748" spans="3:12" x14ac:dyDescent="0.3">
      <c r="C748" s="20"/>
      <c r="E748" s="21"/>
      <c r="H748" s="22"/>
      <c r="I748" s="22"/>
      <c r="J748" s="22"/>
      <c r="K748" s="22"/>
      <c r="L748" s="22"/>
    </row>
    <row r="749" spans="3:12" x14ac:dyDescent="0.3">
      <c r="C749" s="20"/>
      <c r="E749" s="21"/>
      <c r="H749" s="22"/>
      <c r="I749" s="22"/>
      <c r="J749" s="22"/>
      <c r="K749" s="22"/>
      <c r="L749" s="22"/>
    </row>
    <row r="750" spans="3:12" x14ac:dyDescent="0.3">
      <c r="C750" s="20"/>
      <c r="E750" s="21"/>
      <c r="H750" s="22"/>
      <c r="I750" s="22"/>
      <c r="J750" s="22"/>
      <c r="K750" s="22"/>
      <c r="L750" s="22"/>
    </row>
    <row r="751" spans="3:12" x14ac:dyDescent="0.3">
      <c r="C751" s="20"/>
      <c r="E751" s="21"/>
      <c r="H751" s="22"/>
      <c r="I751" s="22"/>
      <c r="J751" s="22"/>
      <c r="K751" s="22"/>
      <c r="L751" s="22"/>
    </row>
    <row r="752" spans="3:12" x14ac:dyDescent="0.3">
      <c r="C752" s="20"/>
      <c r="E752" s="21"/>
      <c r="H752" s="22"/>
      <c r="I752" s="22"/>
      <c r="J752" s="22"/>
      <c r="K752" s="22"/>
      <c r="L752" s="22"/>
    </row>
    <row r="753" spans="3:12" x14ac:dyDescent="0.3">
      <c r="C753" s="20"/>
      <c r="E753" s="21"/>
      <c r="H753" s="22"/>
      <c r="I753" s="22"/>
      <c r="J753" s="22"/>
      <c r="K753" s="22"/>
      <c r="L753" s="22"/>
    </row>
    <row r="754" spans="3:12" x14ac:dyDescent="0.3">
      <c r="C754" s="20"/>
      <c r="E754" s="21"/>
      <c r="H754" s="22"/>
      <c r="I754" s="22"/>
      <c r="J754" s="22"/>
      <c r="K754" s="22"/>
      <c r="L754" s="22"/>
    </row>
    <row r="755" spans="3:12" x14ac:dyDescent="0.3">
      <c r="C755" s="20"/>
      <c r="E755" s="21"/>
      <c r="H755" s="22"/>
      <c r="I755" s="22"/>
      <c r="J755" s="22"/>
      <c r="K755" s="22"/>
      <c r="L755" s="22"/>
    </row>
    <row r="756" spans="3:12" x14ac:dyDescent="0.3">
      <c r="C756" s="20"/>
      <c r="E756" s="21"/>
      <c r="H756" s="22"/>
      <c r="I756" s="22"/>
      <c r="J756" s="22"/>
      <c r="K756" s="22"/>
      <c r="L756" s="22"/>
    </row>
    <row r="757" spans="3:12" x14ac:dyDescent="0.3">
      <c r="C757" s="20"/>
      <c r="E757" s="21"/>
      <c r="H757" s="22"/>
      <c r="I757" s="22"/>
      <c r="J757" s="22"/>
      <c r="K757" s="22"/>
      <c r="L757" s="22"/>
    </row>
    <row r="758" spans="3:12" x14ac:dyDescent="0.3">
      <c r="C758" s="20"/>
      <c r="E758" s="21"/>
      <c r="H758" s="22"/>
      <c r="I758" s="22"/>
      <c r="J758" s="22"/>
      <c r="K758" s="22"/>
      <c r="L758" s="22"/>
    </row>
    <row r="759" spans="3:12" x14ac:dyDescent="0.3">
      <c r="C759" s="20"/>
      <c r="E759" s="21"/>
      <c r="H759" s="22"/>
      <c r="I759" s="22"/>
      <c r="J759" s="22"/>
      <c r="K759" s="22"/>
      <c r="L759" s="22"/>
    </row>
    <row r="760" spans="3:12" x14ac:dyDescent="0.3">
      <c r="C760" s="20"/>
      <c r="E760" s="21"/>
      <c r="H760" s="22"/>
      <c r="I760" s="22"/>
      <c r="J760" s="22"/>
      <c r="K760" s="22"/>
      <c r="L760" s="22"/>
    </row>
    <row r="761" spans="3:12" x14ac:dyDescent="0.3">
      <c r="C761" s="20"/>
      <c r="E761" s="21"/>
      <c r="H761" s="22"/>
      <c r="I761" s="22"/>
      <c r="J761" s="22"/>
      <c r="K761" s="22"/>
      <c r="L761" s="22"/>
    </row>
    <row r="762" spans="3:12" x14ac:dyDescent="0.3">
      <c r="C762" s="20"/>
      <c r="E762" s="21"/>
      <c r="H762" s="22"/>
      <c r="I762" s="22"/>
      <c r="J762" s="22"/>
      <c r="K762" s="22"/>
      <c r="L762" s="22"/>
    </row>
    <row r="763" spans="3:12" x14ac:dyDescent="0.3">
      <c r="C763" s="20"/>
      <c r="E763" s="21"/>
      <c r="H763" s="22"/>
      <c r="I763" s="22"/>
      <c r="J763" s="22"/>
      <c r="K763" s="22"/>
      <c r="L763" s="22"/>
    </row>
    <row r="764" spans="3:12" x14ac:dyDescent="0.3">
      <c r="C764" s="20"/>
      <c r="E764" s="21"/>
      <c r="H764" s="22"/>
      <c r="I764" s="22"/>
      <c r="J764" s="22"/>
      <c r="K764" s="22"/>
      <c r="L764" s="22"/>
    </row>
    <row r="765" spans="3:12" x14ac:dyDescent="0.3">
      <c r="C765" s="20"/>
      <c r="E765" s="21"/>
      <c r="H765" s="22"/>
      <c r="I765" s="22"/>
      <c r="J765" s="22"/>
      <c r="K765" s="22"/>
      <c r="L765" s="22"/>
    </row>
    <row r="766" spans="3:12" x14ac:dyDescent="0.3">
      <c r="C766" s="20"/>
      <c r="E766" s="21"/>
      <c r="H766" s="22"/>
      <c r="I766" s="22"/>
      <c r="J766" s="22"/>
      <c r="K766" s="22"/>
      <c r="L766" s="22"/>
    </row>
    <row r="767" spans="3:12" x14ac:dyDescent="0.3">
      <c r="C767" s="20"/>
      <c r="E767" s="21"/>
      <c r="H767" s="22"/>
      <c r="I767" s="22"/>
      <c r="J767" s="22"/>
      <c r="K767" s="22"/>
      <c r="L767" s="22"/>
    </row>
    <row r="768" spans="3:12" x14ac:dyDescent="0.3">
      <c r="C768" s="20"/>
      <c r="E768" s="21"/>
      <c r="H768" s="22"/>
      <c r="I768" s="22"/>
      <c r="J768" s="22"/>
      <c r="K768" s="22"/>
      <c r="L768" s="22"/>
    </row>
    <row r="769" spans="3:12" x14ac:dyDescent="0.3">
      <c r="C769" s="20"/>
      <c r="E769" s="21"/>
      <c r="H769" s="22"/>
      <c r="I769" s="22"/>
      <c r="J769" s="22"/>
      <c r="K769" s="22"/>
      <c r="L769" s="22"/>
    </row>
    <row r="770" spans="3:12" x14ac:dyDescent="0.3">
      <c r="C770" s="20"/>
      <c r="E770" s="21"/>
      <c r="H770" s="22"/>
      <c r="I770" s="22"/>
      <c r="J770" s="22"/>
      <c r="K770" s="22"/>
      <c r="L770" s="22"/>
    </row>
    <row r="771" spans="3:12" x14ac:dyDescent="0.3">
      <c r="C771" s="20"/>
      <c r="E771" s="21"/>
      <c r="H771" s="22"/>
      <c r="I771" s="22"/>
      <c r="J771" s="22"/>
      <c r="K771" s="22"/>
      <c r="L771" s="22"/>
    </row>
    <row r="772" spans="3:12" x14ac:dyDescent="0.3">
      <c r="C772" s="20"/>
      <c r="E772" s="21"/>
      <c r="H772" s="22"/>
      <c r="I772" s="22"/>
      <c r="J772" s="22"/>
      <c r="K772" s="22"/>
      <c r="L772" s="22"/>
    </row>
    <row r="773" spans="3:12" x14ac:dyDescent="0.3">
      <c r="C773" s="20"/>
      <c r="E773" s="21"/>
      <c r="H773" s="22"/>
      <c r="I773" s="22"/>
      <c r="J773" s="22"/>
      <c r="K773" s="22"/>
      <c r="L773" s="22"/>
    </row>
    <row r="774" spans="3:12" x14ac:dyDescent="0.3">
      <c r="C774" s="20"/>
      <c r="E774" s="21"/>
      <c r="H774" s="22"/>
      <c r="I774" s="22"/>
      <c r="J774" s="22"/>
      <c r="K774" s="22"/>
      <c r="L774" s="22"/>
    </row>
    <row r="775" spans="3:12" x14ac:dyDescent="0.3">
      <c r="C775" s="20"/>
      <c r="E775" s="21"/>
      <c r="H775" s="22"/>
      <c r="I775" s="22"/>
      <c r="J775" s="22"/>
      <c r="K775" s="22"/>
      <c r="L775" s="22"/>
    </row>
    <row r="776" spans="3:12" x14ac:dyDescent="0.3">
      <c r="C776" s="20"/>
      <c r="E776" s="21"/>
      <c r="H776" s="22"/>
      <c r="I776" s="22"/>
      <c r="J776" s="22"/>
      <c r="K776" s="22"/>
      <c r="L776" s="22"/>
    </row>
    <row r="777" spans="3:12" x14ac:dyDescent="0.3">
      <c r="C777" s="20"/>
      <c r="E777" s="21"/>
      <c r="H777" s="22"/>
      <c r="I777" s="22"/>
      <c r="J777" s="22"/>
      <c r="K777" s="22"/>
      <c r="L777" s="22"/>
    </row>
    <row r="778" spans="3:12" x14ac:dyDescent="0.3">
      <c r="C778" s="20"/>
      <c r="E778" s="21"/>
      <c r="H778" s="22"/>
      <c r="I778" s="22"/>
      <c r="J778" s="22"/>
      <c r="K778" s="22"/>
      <c r="L778" s="22"/>
    </row>
    <row r="779" spans="3:12" x14ac:dyDescent="0.3">
      <c r="C779" s="20"/>
      <c r="E779" s="21"/>
      <c r="H779" s="22"/>
      <c r="I779" s="22"/>
      <c r="J779" s="22"/>
      <c r="K779" s="22"/>
      <c r="L779" s="22"/>
    </row>
    <row r="780" spans="3:12" x14ac:dyDescent="0.3">
      <c r="C780" s="20"/>
      <c r="E780" s="21"/>
      <c r="H780" s="22"/>
      <c r="I780" s="22"/>
      <c r="J780" s="22"/>
      <c r="K780" s="22"/>
      <c r="L780" s="22"/>
    </row>
    <row r="781" spans="3:12" x14ac:dyDescent="0.3">
      <c r="C781" s="20"/>
      <c r="E781" s="21"/>
      <c r="H781" s="22"/>
      <c r="I781" s="22"/>
      <c r="J781" s="22"/>
      <c r="K781" s="22"/>
      <c r="L781" s="22"/>
    </row>
    <row r="782" spans="3:12" x14ac:dyDescent="0.3">
      <c r="C782" s="20"/>
      <c r="E782" s="21"/>
      <c r="H782" s="22"/>
      <c r="I782" s="22"/>
      <c r="J782" s="22"/>
      <c r="K782" s="22"/>
      <c r="L782" s="22"/>
    </row>
    <row r="783" spans="3:12" x14ac:dyDescent="0.3">
      <c r="C783" s="20"/>
      <c r="E783" s="21"/>
      <c r="H783" s="22"/>
      <c r="I783" s="22"/>
      <c r="J783" s="22"/>
      <c r="K783" s="22"/>
      <c r="L783" s="22"/>
    </row>
    <row r="784" spans="3:12" x14ac:dyDescent="0.3">
      <c r="C784" s="20"/>
      <c r="E784" s="21"/>
      <c r="H784" s="22"/>
      <c r="I784" s="22"/>
      <c r="J784" s="22"/>
      <c r="K784" s="22"/>
      <c r="L784" s="22"/>
    </row>
    <row r="785" spans="3:12" x14ac:dyDescent="0.3">
      <c r="C785" s="20"/>
      <c r="E785" s="21"/>
      <c r="H785" s="22"/>
      <c r="I785" s="22"/>
      <c r="J785" s="22"/>
      <c r="K785" s="22"/>
      <c r="L785" s="22"/>
    </row>
    <row r="786" spans="3:12" x14ac:dyDescent="0.3">
      <c r="C786" s="20"/>
      <c r="E786" s="21"/>
      <c r="H786" s="22"/>
      <c r="I786" s="22"/>
      <c r="J786" s="22"/>
      <c r="K786" s="22"/>
      <c r="L786" s="22"/>
    </row>
    <row r="787" spans="3:12" x14ac:dyDescent="0.3">
      <c r="C787" s="20"/>
      <c r="E787" s="21"/>
      <c r="H787" s="22"/>
      <c r="I787" s="22"/>
      <c r="J787" s="22"/>
      <c r="K787" s="22"/>
      <c r="L787" s="22"/>
    </row>
    <row r="788" spans="3:12" x14ac:dyDescent="0.3">
      <c r="C788" s="20"/>
      <c r="E788" s="21"/>
      <c r="H788" s="22"/>
      <c r="I788" s="22"/>
      <c r="J788" s="22"/>
      <c r="K788" s="22"/>
      <c r="L788" s="22"/>
    </row>
    <row r="789" spans="3:12" x14ac:dyDescent="0.3">
      <c r="C789" s="20"/>
      <c r="E789" s="21"/>
      <c r="H789" s="22"/>
      <c r="I789" s="22"/>
      <c r="J789" s="22"/>
      <c r="K789" s="22"/>
      <c r="L789" s="22"/>
    </row>
    <row r="790" spans="3:12" x14ac:dyDescent="0.3">
      <c r="C790" s="20"/>
      <c r="E790" s="21"/>
      <c r="H790" s="22"/>
      <c r="I790" s="22"/>
      <c r="J790" s="22"/>
      <c r="K790" s="22"/>
      <c r="L790" s="22"/>
    </row>
    <row r="791" spans="3:12" x14ac:dyDescent="0.3">
      <c r="C791" s="20"/>
      <c r="E791" s="21"/>
      <c r="H791" s="22"/>
      <c r="I791" s="22"/>
      <c r="J791" s="22"/>
      <c r="K791" s="22"/>
      <c r="L791" s="22"/>
    </row>
    <row r="792" spans="3:12" x14ac:dyDescent="0.3">
      <c r="C792" s="20"/>
      <c r="E792" s="21"/>
      <c r="H792" s="22"/>
      <c r="I792" s="22"/>
      <c r="J792" s="22"/>
      <c r="K792" s="22"/>
      <c r="L792" s="22"/>
    </row>
    <row r="793" spans="3:12" x14ac:dyDescent="0.3">
      <c r="C793" s="20"/>
      <c r="E793" s="21"/>
      <c r="H793" s="22"/>
      <c r="I793" s="22"/>
      <c r="J793" s="22"/>
      <c r="K793" s="22"/>
      <c r="L793" s="22"/>
    </row>
    <row r="794" spans="3:12" x14ac:dyDescent="0.3">
      <c r="C794" s="20"/>
      <c r="E794" s="21"/>
      <c r="H794" s="22"/>
      <c r="I794" s="22"/>
      <c r="J794" s="22"/>
      <c r="K794" s="22"/>
      <c r="L794" s="22"/>
    </row>
    <row r="795" spans="3:12" x14ac:dyDescent="0.3">
      <c r="C795" s="20"/>
      <c r="E795" s="21"/>
      <c r="H795" s="22"/>
      <c r="I795" s="22"/>
      <c r="J795" s="22"/>
      <c r="K795" s="22"/>
      <c r="L795" s="22"/>
    </row>
    <row r="796" spans="3:12" x14ac:dyDescent="0.3">
      <c r="C796" s="20"/>
      <c r="E796" s="21"/>
      <c r="H796" s="22"/>
      <c r="I796" s="22"/>
      <c r="J796" s="22"/>
      <c r="K796" s="22"/>
      <c r="L796" s="22"/>
    </row>
    <row r="797" spans="3:12" x14ac:dyDescent="0.3">
      <c r="C797" s="20"/>
      <c r="E797" s="21"/>
      <c r="H797" s="22"/>
      <c r="I797" s="22"/>
      <c r="J797" s="22"/>
      <c r="K797" s="22"/>
      <c r="L797" s="22"/>
    </row>
    <row r="798" spans="3:12" x14ac:dyDescent="0.3">
      <c r="C798" s="20"/>
      <c r="E798" s="21"/>
      <c r="H798" s="22"/>
      <c r="I798" s="22"/>
      <c r="J798" s="22"/>
      <c r="K798" s="22"/>
      <c r="L798" s="22"/>
    </row>
    <row r="799" spans="3:12" x14ac:dyDescent="0.3">
      <c r="C799" s="20"/>
      <c r="E799" s="21"/>
      <c r="H799" s="22"/>
      <c r="I799" s="22"/>
      <c r="J799" s="22"/>
      <c r="K799" s="22"/>
      <c r="L799" s="22"/>
    </row>
    <row r="800" spans="3:12" x14ac:dyDescent="0.3">
      <c r="C800" s="20"/>
      <c r="E800" s="21"/>
      <c r="H800" s="22"/>
      <c r="I800" s="22"/>
      <c r="J800" s="22"/>
      <c r="K800" s="22"/>
      <c r="L800" s="22"/>
    </row>
    <row r="801" spans="3:12" x14ac:dyDescent="0.3">
      <c r="C801" s="20"/>
      <c r="E801" s="21"/>
      <c r="H801" s="22"/>
      <c r="I801" s="22"/>
      <c r="J801" s="22"/>
      <c r="K801" s="22"/>
      <c r="L801" s="22"/>
    </row>
    <row r="802" spans="3:12" x14ac:dyDescent="0.3">
      <c r="C802" s="20"/>
      <c r="E802" s="21"/>
      <c r="H802" s="22"/>
      <c r="I802" s="22"/>
      <c r="J802" s="22"/>
      <c r="K802" s="22"/>
      <c r="L802" s="22"/>
    </row>
    <row r="803" spans="3:12" x14ac:dyDescent="0.3">
      <c r="C803" s="20"/>
      <c r="E803" s="21"/>
      <c r="H803" s="22"/>
      <c r="I803" s="22"/>
      <c r="J803" s="22"/>
      <c r="K803" s="22"/>
      <c r="L803" s="22"/>
    </row>
    <row r="804" spans="3:12" x14ac:dyDescent="0.3">
      <c r="C804" s="20"/>
      <c r="E804" s="21"/>
      <c r="H804" s="22"/>
      <c r="I804" s="22"/>
      <c r="J804" s="22"/>
      <c r="K804" s="22"/>
      <c r="L804" s="22"/>
    </row>
    <row r="805" spans="3:12" x14ac:dyDescent="0.3">
      <c r="C805" s="20"/>
      <c r="E805" s="21"/>
      <c r="H805" s="22"/>
      <c r="I805" s="22"/>
      <c r="J805" s="22"/>
      <c r="K805" s="22"/>
      <c r="L805" s="22"/>
    </row>
    <row r="806" spans="3:12" x14ac:dyDescent="0.3">
      <c r="C806" s="20"/>
      <c r="E806" s="21"/>
      <c r="H806" s="22"/>
      <c r="I806" s="22"/>
      <c r="J806" s="22"/>
      <c r="K806" s="22"/>
      <c r="L806" s="22"/>
    </row>
    <row r="807" spans="3:12" x14ac:dyDescent="0.3">
      <c r="C807" s="20"/>
      <c r="E807" s="21"/>
      <c r="H807" s="22"/>
      <c r="I807" s="22"/>
      <c r="J807" s="22"/>
      <c r="K807" s="22"/>
      <c r="L807" s="22"/>
    </row>
    <row r="808" spans="3:12" x14ac:dyDescent="0.3">
      <c r="C808" s="20"/>
      <c r="E808" s="21"/>
      <c r="H808" s="22"/>
      <c r="I808" s="22"/>
      <c r="J808" s="22"/>
      <c r="K808" s="22"/>
      <c r="L808" s="22"/>
    </row>
    <row r="809" spans="3:12" x14ac:dyDescent="0.3">
      <c r="C809" s="20"/>
      <c r="E809" s="21"/>
      <c r="H809" s="22"/>
      <c r="I809" s="22"/>
      <c r="J809" s="22"/>
      <c r="K809" s="22"/>
      <c r="L809" s="22"/>
    </row>
    <row r="810" spans="3:12" x14ac:dyDescent="0.3">
      <c r="C810" s="20"/>
      <c r="E810" s="21"/>
      <c r="H810" s="22"/>
      <c r="I810" s="22"/>
      <c r="J810" s="22"/>
      <c r="K810" s="22"/>
      <c r="L810" s="22"/>
    </row>
    <row r="811" spans="3:12" x14ac:dyDescent="0.3">
      <c r="C811" s="20"/>
      <c r="E811" s="21"/>
      <c r="H811" s="22"/>
      <c r="I811" s="22"/>
      <c r="J811" s="22"/>
      <c r="K811" s="22"/>
      <c r="L811" s="22"/>
    </row>
    <row r="812" spans="3:12" x14ac:dyDescent="0.3">
      <c r="C812" s="20"/>
      <c r="E812" s="21"/>
      <c r="H812" s="22"/>
      <c r="I812" s="22"/>
      <c r="J812" s="22"/>
      <c r="K812" s="22"/>
      <c r="L812" s="22"/>
    </row>
    <row r="813" spans="3:12" x14ac:dyDescent="0.3">
      <c r="C813" s="20"/>
      <c r="E813" s="21"/>
      <c r="H813" s="22"/>
      <c r="I813" s="22"/>
      <c r="J813" s="22"/>
      <c r="K813" s="22"/>
      <c r="L813" s="22"/>
    </row>
    <row r="814" spans="3:12" x14ac:dyDescent="0.3">
      <c r="C814" s="20"/>
      <c r="E814" s="21"/>
      <c r="H814" s="22"/>
      <c r="I814" s="22"/>
      <c r="J814" s="22"/>
      <c r="K814" s="22"/>
      <c r="L814" s="22"/>
    </row>
    <row r="815" spans="3:12" x14ac:dyDescent="0.3">
      <c r="C815" s="20"/>
      <c r="E815" s="21"/>
      <c r="H815" s="22"/>
      <c r="I815" s="22"/>
      <c r="J815" s="22"/>
      <c r="K815" s="22"/>
      <c r="L815" s="22"/>
    </row>
    <row r="816" spans="3:12" x14ac:dyDescent="0.3">
      <c r="C816" s="20"/>
      <c r="E816" s="21"/>
      <c r="H816" s="22"/>
      <c r="I816" s="22"/>
      <c r="J816" s="22"/>
      <c r="K816" s="22"/>
      <c r="L816" s="22"/>
    </row>
    <row r="817" spans="3:12" x14ac:dyDescent="0.3">
      <c r="C817" s="20"/>
      <c r="E817" s="21"/>
      <c r="H817" s="22"/>
      <c r="I817" s="22"/>
      <c r="J817" s="22"/>
      <c r="K817" s="22"/>
      <c r="L817" s="22"/>
    </row>
    <row r="818" spans="3:12" x14ac:dyDescent="0.3">
      <c r="C818" s="20"/>
      <c r="E818" s="21"/>
      <c r="H818" s="22"/>
      <c r="I818" s="22"/>
      <c r="J818" s="22"/>
      <c r="K818" s="22"/>
      <c r="L818" s="22"/>
    </row>
    <row r="819" spans="3:12" x14ac:dyDescent="0.3">
      <c r="C819" s="20"/>
      <c r="E819" s="21"/>
      <c r="H819" s="22"/>
      <c r="I819" s="22"/>
      <c r="J819" s="22"/>
      <c r="K819" s="22"/>
      <c r="L819" s="22"/>
    </row>
    <row r="820" spans="3:12" x14ac:dyDescent="0.3">
      <c r="C820" s="20"/>
      <c r="E820" s="21"/>
      <c r="H820" s="22"/>
      <c r="I820" s="22"/>
      <c r="J820" s="22"/>
      <c r="K820" s="22"/>
      <c r="L820" s="22"/>
    </row>
    <row r="821" spans="3:12" x14ac:dyDescent="0.3">
      <c r="C821" s="20"/>
      <c r="E821" s="21"/>
      <c r="H821" s="22"/>
      <c r="I821" s="22"/>
      <c r="J821" s="22"/>
      <c r="K821" s="22"/>
      <c r="L821" s="22"/>
    </row>
    <row r="822" spans="3:12" x14ac:dyDescent="0.3">
      <c r="C822" s="20"/>
      <c r="E822" s="21"/>
      <c r="H822" s="22"/>
      <c r="I822" s="22"/>
      <c r="J822" s="22"/>
      <c r="K822" s="22"/>
      <c r="L822" s="22"/>
    </row>
    <row r="823" spans="3:12" x14ac:dyDescent="0.3">
      <c r="C823" s="20"/>
      <c r="E823" s="21"/>
      <c r="H823" s="22"/>
      <c r="I823" s="22"/>
      <c r="J823" s="22"/>
      <c r="K823" s="22"/>
      <c r="L823" s="22"/>
    </row>
    <row r="824" spans="3:12" x14ac:dyDescent="0.3">
      <c r="C824" s="20"/>
      <c r="E824" s="21"/>
      <c r="H824" s="22"/>
      <c r="I824" s="22"/>
      <c r="J824" s="22"/>
      <c r="K824" s="22"/>
      <c r="L824" s="22"/>
    </row>
    <row r="825" spans="3:12" x14ac:dyDescent="0.3">
      <c r="C825" s="20"/>
      <c r="E825" s="21"/>
      <c r="H825" s="22"/>
      <c r="I825" s="22"/>
      <c r="J825" s="22"/>
      <c r="K825" s="22"/>
      <c r="L825" s="22"/>
    </row>
    <row r="826" spans="3:12" x14ac:dyDescent="0.3">
      <c r="C826" s="20"/>
      <c r="E826" s="21"/>
      <c r="H826" s="22"/>
      <c r="I826" s="22"/>
      <c r="J826" s="22"/>
      <c r="K826" s="22"/>
      <c r="L826" s="22"/>
    </row>
    <row r="827" spans="3:12" x14ac:dyDescent="0.3">
      <c r="C827" s="20"/>
      <c r="E827" s="21"/>
      <c r="H827" s="22"/>
      <c r="I827" s="22"/>
      <c r="J827" s="22"/>
      <c r="K827" s="22"/>
      <c r="L827" s="22"/>
    </row>
    <row r="828" spans="3:12" x14ac:dyDescent="0.3">
      <c r="C828" s="20"/>
      <c r="E828" s="21"/>
      <c r="H828" s="22"/>
      <c r="I828" s="22"/>
      <c r="J828" s="22"/>
      <c r="K828" s="22"/>
      <c r="L828" s="22"/>
    </row>
    <row r="829" spans="3:12" x14ac:dyDescent="0.3">
      <c r="C829" s="20"/>
      <c r="E829" s="21"/>
      <c r="H829" s="22"/>
      <c r="I829" s="22"/>
      <c r="J829" s="22"/>
      <c r="K829" s="22"/>
      <c r="L829" s="22"/>
    </row>
    <row r="830" spans="3:12" x14ac:dyDescent="0.3">
      <c r="C830" s="20"/>
      <c r="E830" s="21"/>
      <c r="H830" s="22"/>
      <c r="I830" s="22"/>
      <c r="J830" s="22"/>
      <c r="K830" s="22"/>
      <c r="L830" s="22"/>
    </row>
    <row r="831" spans="3:12" x14ac:dyDescent="0.3">
      <c r="C831" s="20"/>
      <c r="E831" s="21"/>
      <c r="H831" s="22"/>
      <c r="I831" s="22"/>
      <c r="J831" s="22"/>
      <c r="K831" s="22"/>
      <c r="L831" s="22"/>
    </row>
    <row r="832" spans="3:12" x14ac:dyDescent="0.3">
      <c r="C832" s="20"/>
      <c r="E832" s="21"/>
      <c r="H832" s="22"/>
      <c r="I832" s="22"/>
      <c r="J832" s="22"/>
      <c r="K832" s="22"/>
      <c r="L832" s="22"/>
    </row>
    <row r="833" spans="3:12" x14ac:dyDescent="0.3">
      <c r="C833" s="20"/>
      <c r="E833" s="21"/>
      <c r="H833" s="22"/>
      <c r="I833" s="22"/>
      <c r="J833" s="22"/>
      <c r="K833" s="22"/>
      <c r="L833" s="22"/>
    </row>
    <row r="834" spans="3:12" x14ac:dyDescent="0.3">
      <c r="C834" s="20"/>
      <c r="E834" s="21"/>
      <c r="H834" s="22"/>
      <c r="I834" s="22"/>
      <c r="J834" s="22"/>
      <c r="K834" s="22"/>
      <c r="L834" s="22"/>
    </row>
    <row r="835" spans="3:12" x14ac:dyDescent="0.3">
      <c r="C835" s="20"/>
      <c r="E835" s="21"/>
      <c r="H835" s="22"/>
      <c r="I835" s="22"/>
      <c r="J835" s="22"/>
      <c r="K835" s="22"/>
      <c r="L835" s="22"/>
    </row>
    <row r="836" spans="3:12" x14ac:dyDescent="0.3">
      <c r="C836" s="20"/>
      <c r="E836" s="21"/>
      <c r="H836" s="22"/>
      <c r="I836" s="22"/>
      <c r="J836" s="22"/>
      <c r="K836" s="22"/>
      <c r="L836" s="22"/>
    </row>
    <row r="837" spans="3:12" x14ac:dyDescent="0.3">
      <c r="C837" s="20"/>
      <c r="E837" s="21"/>
      <c r="H837" s="22"/>
      <c r="I837" s="22"/>
      <c r="J837" s="22"/>
      <c r="K837" s="22"/>
      <c r="L837" s="22"/>
    </row>
    <row r="838" spans="3:12" x14ac:dyDescent="0.3">
      <c r="C838" s="20"/>
      <c r="E838" s="21"/>
      <c r="H838" s="22"/>
      <c r="I838" s="22"/>
      <c r="J838" s="22"/>
      <c r="K838" s="22"/>
      <c r="L838" s="22"/>
    </row>
    <row r="839" spans="3:12" x14ac:dyDescent="0.3">
      <c r="C839" s="20"/>
      <c r="E839" s="21"/>
      <c r="H839" s="22"/>
      <c r="I839" s="22"/>
      <c r="J839" s="22"/>
      <c r="K839" s="22"/>
      <c r="L839" s="22"/>
    </row>
    <row r="840" spans="3:12" x14ac:dyDescent="0.3">
      <c r="C840" s="20"/>
      <c r="E840" s="21"/>
      <c r="H840" s="22"/>
      <c r="I840" s="22"/>
      <c r="J840" s="22"/>
      <c r="K840" s="22"/>
      <c r="L840" s="22"/>
    </row>
    <row r="841" spans="3:12" x14ac:dyDescent="0.3">
      <c r="C841" s="20"/>
      <c r="E841" s="21"/>
      <c r="H841" s="22"/>
      <c r="I841" s="22"/>
      <c r="J841" s="22"/>
      <c r="K841" s="22"/>
      <c r="L841" s="22"/>
    </row>
    <row r="842" spans="3:12" x14ac:dyDescent="0.3">
      <c r="C842" s="20"/>
      <c r="E842" s="21"/>
      <c r="H842" s="22"/>
      <c r="I842" s="22"/>
      <c r="J842" s="22"/>
      <c r="K842" s="22"/>
      <c r="L842" s="22"/>
    </row>
    <row r="843" spans="3:12" x14ac:dyDescent="0.3">
      <c r="C843" s="20"/>
      <c r="E843" s="21"/>
      <c r="H843" s="22"/>
      <c r="I843" s="22"/>
      <c r="J843" s="22"/>
      <c r="K843" s="22"/>
      <c r="L843" s="22"/>
    </row>
    <row r="844" spans="3:12" x14ac:dyDescent="0.3">
      <c r="C844" s="20"/>
      <c r="E844" s="21"/>
      <c r="H844" s="22"/>
      <c r="I844" s="22"/>
      <c r="J844" s="22"/>
      <c r="K844" s="22"/>
      <c r="L844" s="22"/>
    </row>
    <row r="845" spans="3:12" x14ac:dyDescent="0.3">
      <c r="C845" s="20"/>
      <c r="E845" s="21"/>
      <c r="H845" s="22"/>
      <c r="I845" s="22"/>
      <c r="J845" s="22"/>
      <c r="K845" s="22"/>
      <c r="L845" s="22"/>
    </row>
    <row r="846" spans="3:12" x14ac:dyDescent="0.3">
      <c r="C846" s="20"/>
      <c r="E846" s="21"/>
      <c r="H846" s="22"/>
      <c r="I846" s="22"/>
      <c r="J846" s="22"/>
      <c r="K846" s="22"/>
      <c r="L846" s="22"/>
    </row>
    <row r="847" spans="3:12" x14ac:dyDescent="0.3">
      <c r="C847" s="20"/>
      <c r="E847" s="21"/>
      <c r="H847" s="22"/>
      <c r="I847" s="22"/>
      <c r="J847" s="22"/>
      <c r="K847" s="22"/>
      <c r="L847" s="22"/>
    </row>
    <row r="848" spans="3:12" x14ac:dyDescent="0.3">
      <c r="C848" s="20"/>
      <c r="E848" s="21"/>
      <c r="H848" s="22"/>
      <c r="I848" s="22"/>
      <c r="J848" s="22"/>
      <c r="K848" s="22"/>
      <c r="L848" s="22"/>
    </row>
    <row r="849" spans="3:12" x14ac:dyDescent="0.3">
      <c r="C849" s="20"/>
      <c r="E849" s="21"/>
      <c r="H849" s="22"/>
      <c r="I849" s="22"/>
      <c r="J849" s="22"/>
      <c r="K849" s="22"/>
      <c r="L849" s="22"/>
    </row>
    <row r="850" spans="3:12" x14ac:dyDescent="0.3">
      <c r="C850" s="20"/>
      <c r="E850" s="21"/>
      <c r="H850" s="22"/>
      <c r="I850" s="22"/>
      <c r="J850" s="22"/>
      <c r="K850" s="22"/>
      <c r="L850" s="22"/>
    </row>
    <row r="851" spans="3:12" x14ac:dyDescent="0.3">
      <c r="C851" s="20"/>
      <c r="E851" s="21"/>
      <c r="H851" s="22"/>
      <c r="I851" s="22"/>
      <c r="J851" s="22"/>
      <c r="K851" s="22"/>
      <c r="L851" s="22"/>
    </row>
    <row r="852" spans="3:12" x14ac:dyDescent="0.3">
      <c r="C852" s="20"/>
      <c r="E852" s="21"/>
      <c r="H852" s="22"/>
      <c r="I852" s="22"/>
      <c r="J852" s="22"/>
      <c r="K852" s="22"/>
      <c r="L852" s="22"/>
    </row>
    <row r="853" spans="3:12" x14ac:dyDescent="0.3">
      <c r="C853" s="20"/>
      <c r="E853" s="21"/>
      <c r="H853" s="22"/>
      <c r="I853" s="22"/>
      <c r="J853" s="22"/>
      <c r="K853" s="22"/>
      <c r="L853" s="22"/>
    </row>
    <row r="854" spans="3:12" x14ac:dyDescent="0.3">
      <c r="C854" s="20"/>
      <c r="E854" s="21"/>
      <c r="H854" s="22"/>
      <c r="I854" s="22"/>
      <c r="J854" s="22"/>
      <c r="K854" s="22"/>
      <c r="L854" s="22"/>
    </row>
    <row r="855" spans="3:12" x14ac:dyDescent="0.3">
      <c r="C855" s="20"/>
      <c r="E855" s="21"/>
      <c r="H855" s="22"/>
      <c r="I855" s="22"/>
      <c r="J855" s="22"/>
      <c r="K855" s="22"/>
      <c r="L855" s="22"/>
    </row>
    <row r="856" spans="3:12" x14ac:dyDescent="0.3">
      <c r="C856" s="20"/>
      <c r="E856" s="21"/>
      <c r="H856" s="22"/>
      <c r="I856" s="22"/>
      <c r="J856" s="22"/>
      <c r="K856" s="22"/>
      <c r="L856" s="22"/>
    </row>
    <row r="857" spans="3:12" x14ac:dyDescent="0.3">
      <c r="C857" s="20"/>
      <c r="E857" s="21"/>
      <c r="H857" s="22"/>
      <c r="I857" s="22"/>
      <c r="J857" s="22"/>
      <c r="K857" s="22"/>
      <c r="L857" s="22"/>
    </row>
    <row r="858" spans="3:12" x14ac:dyDescent="0.3">
      <c r="C858" s="20"/>
      <c r="E858" s="21"/>
      <c r="H858" s="22"/>
      <c r="I858" s="22"/>
      <c r="J858" s="22"/>
      <c r="K858" s="22"/>
      <c r="L858" s="22"/>
    </row>
    <row r="859" spans="3:12" x14ac:dyDescent="0.3">
      <c r="C859" s="20"/>
      <c r="E859" s="21"/>
      <c r="H859" s="22"/>
      <c r="I859" s="22"/>
      <c r="J859" s="22"/>
      <c r="K859" s="22"/>
      <c r="L859" s="22"/>
    </row>
    <row r="860" spans="3:12" x14ac:dyDescent="0.3">
      <c r="C860" s="20"/>
      <c r="E860" s="21"/>
      <c r="H860" s="22"/>
      <c r="I860" s="22"/>
      <c r="J860" s="22"/>
      <c r="K860" s="22"/>
      <c r="L860" s="22"/>
    </row>
    <row r="861" spans="3:12" x14ac:dyDescent="0.3">
      <c r="C861" s="20"/>
      <c r="E861" s="21"/>
      <c r="H861" s="22"/>
      <c r="I861" s="22"/>
      <c r="J861" s="22"/>
      <c r="K861" s="22"/>
      <c r="L861" s="22"/>
    </row>
    <row r="862" spans="3:12" x14ac:dyDescent="0.3">
      <c r="C862" s="20"/>
      <c r="E862" s="21"/>
      <c r="H862" s="22"/>
      <c r="I862" s="22"/>
      <c r="J862" s="22"/>
      <c r="K862" s="22"/>
      <c r="L862" s="22"/>
    </row>
    <row r="863" spans="3:12" x14ac:dyDescent="0.3">
      <c r="C863" s="20"/>
      <c r="E863" s="21"/>
      <c r="H863" s="22"/>
      <c r="I863" s="22"/>
      <c r="J863" s="22"/>
      <c r="K863" s="22"/>
      <c r="L863" s="22"/>
    </row>
    <row r="864" spans="3:12" x14ac:dyDescent="0.3">
      <c r="C864" s="20"/>
      <c r="E864" s="21"/>
      <c r="H864" s="22"/>
      <c r="I864" s="22"/>
      <c r="J864" s="22"/>
      <c r="K864" s="22"/>
      <c r="L864" s="22"/>
    </row>
    <row r="865" spans="3:12" x14ac:dyDescent="0.3">
      <c r="C865" s="20"/>
      <c r="E865" s="21"/>
      <c r="H865" s="22"/>
      <c r="I865" s="22"/>
      <c r="J865" s="22"/>
      <c r="K865" s="22"/>
      <c r="L865" s="22"/>
    </row>
    <row r="866" spans="3:12" x14ac:dyDescent="0.3">
      <c r="C866" s="20"/>
      <c r="E866" s="21"/>
      <c r="H866" s="22"/>
      <c r="I866" s="22"/>
      <c r="J866" s="22"/>
      <c r="K866" s="22"/>
      <c r="L866" s="22"/>
    </row>
    <row r="867" spans="3:12" x14ac:dyDescent="0.3">
      <c r="C867" s="20"/>
      <c r="E867" s="21"/>
      <c r="H867" s="22"/>
      <c r="I867" s="22"/>
      <c r="J867" s="22"/>
      <c r="K867" s="22"/>
      <c r="L867" s="22"/>
    </row>
    <row r="868" spans="3:12" x14ac:dyDescent="0.3">
      <c r="C868" s="20"/>
      <c r="E868" s="21"/>
      <c r="H868" s="22"/>
      <c r="I868" s="22"/>
      <c r="J868" s="22"/>
      <c r="K868" s="22"/>
      <c r="L868" s="22"/>
    </row>
    <row r="869" spans="3:12" x14ac:dyDescent="0.3">
      <c r="C869" s="20"/>
      <c r="E869" s="21"/>
      <c r="H869" s="22"/>
      <c r="I869" s="22"/>
      <c r="J869" s="22"/>
      <c r="K869" s="22"/>
      <c r="L869" s="22"/>
    </row>
    <row r="870" spans="3:12" x14ac:dyDescent="0.3">
      <c r="C870" s="20"/>
      <c r="E870" s="21"/>
      <c r="H870" s="22"/>
      <c r="I870" s="22"/>
      <c r="J870" s="22"/>
      <c r="K870" s="22"/>
      <c r="L870" s="22"/>
    </row>
    <row r="871" spans="3:12" x14ac:dyDescent="0.3">
      <c r="C871" s="20"/>
      <c r="E871" s="21"/>
      <c r="H871" s="22"/>
      <c r="I871" s="22"/>
      <c r="J871" s="22"/>
      <c r="K871" s="22"/>
      <c r="L871" s="22"/>
    </row>
    <row r="872" spans="3:12" x14ac:dyDescent="0.3">
      <c r="C872" s="20"/>
      <c r="E872" s="21"/>
      <c r="H872" s="22"/>
      <c r="I872" s="22"/>
      <c r="J872" s="22"/>
      <c r="K872" s="22"/>
      <c r="L872" s="22"/>
    </row>
    <row r="873" spans="3:12" x14ac:dyDescent="0.3">
      <c r="C873" s="20"/>
      <c r="E873" s="21"/>
      <c r="H873" s="22"/>
      <c r="I873" s="22"/>
      <c r="J873" s="22"/>
      <c r="K873" s="22"/>
      <c r="L873" s="22"/>
    </row>
    <row r="874" spans="3:12" x14ac:dyDescent="0.3">
      <c r="C874" s="20"/>
      <c r="E874" s="21"/>
      <c r="H874" s="22"/>
      <c r="I874" s="22"/>
      <c r="J874" s="22"/>
      <c r="K874" s="22"/>
      <c r="L874" s="22"/>
    </row>
    <row r="875" spans="3:12" x14ac:dyDescent="0.3">
      <c r="C875" s="20"/>
      <c r="E875" s="21"/>
      <c r="H875" s="22"/>
      <c r="I875" s="22"/>
      <c r="J875" s="22"/>
      <c r="K875" s="22"/>
      <c r="L875" s="22"/>
    </row>
    <row r="876" spans="3:12" x14ac:dyDescent="0.3">
      <c r="C876" s="20"/>
      <c r="E876" s="21"/>
      <c r="H876" s="22"/>
      <c r="I876" s="22"/>
      <c r="J876" s="22"/>
      <c r="K876" s="22"/>
      <c r="L876" s="22"/>
    </row>
    <row r="877" spans="3:12" x14ac:dyDescent="0.3">
      <c r="C877" s="20"/>
      <c r="E877" s="21"/>
      <c r="H877" s="22"/>
      <c r="I877" s="22"/>
      <c r="J877" s="22"/>
      <c r="K877" s="22"/>
      <c r="L877" s="22"/>
    </row>
    <row r="878" spans="3:12" x14ac:dyDescent="0.3">
      <c r="C878" s="20"/>
      <c r="E878" s="21"/>
      <c r="H878" s="22"/>
      <c r="I878" s="22"/>
      <c r="J878" s="22"/>
      <c r="K878" s="22"/>
      <c r="L878" s="22"/>
    </row>
    <row r="879" spans="3:12" x14ac:dyDescent="0.3">
      <c r="C879" s="20"/>
      <c r="E879" s="21"/>
      <c r="H879" s="22"/>
      <c r="I879" s="22"/>
      <c r="J879" s="22"/>
      <c r="K879" s="22"/>
      <c r="L879" s="22"/>
    </row>
    <row r="880" spans="3:12" x14ac:dyDescent="0.3">
      <c r="C880" s="20"/>
      <c r="E880" s="21"/>
      <c r="H880" s="22"/>
      <c r="I880" s="22"/>
      <c r="J880" s="22"/>
      <c r="K880" s="22"/>
      <c r="L880" s="22"/>
    </row>
    <row r="881" spans="3:12" x14ac:dyDescent="0.3">
      <c r="C881" s="20"/>
      <c r="E881" s="21"/>
      <c r="H881" s="22"/>
      <c r="I881" s="22"/>
      <c r="J881" s="22"/>
      <c r="K881" s="22"/>
      <c r="L881" s="22"/>
    </row>
    <row r="882" spans="3:12" x14ac:dyDescent="0.3">
      <c r="C882" s="20"/>
      <c r="E882" s="21"/>
      <c r="H882" s="22"/>
      <c r="I882" s="22"/>
      <c r="J882" s="22"/>
      <c r="K882" s="22"/>
      <c r="L882" s="22"/>
    </row>
    <row r="883" spans="3:12" x14ac:dyDescent="0.3">
      <c r="C883" s="20"/>
      <c r="E883" s="21"/>
      <c r="H883" s="22"/>
      <c r="I883" s="22"/>
      <c r="J883" s="22"/>
      <c r="K883" s="22"/>
      <c r="L883" s="22"/>
    </row>
    <row r="884" spans="3:12" x14ac:dyDescent="0.3">
      <c r="C884" s="20"/>
      <c r="E884" s="21"/>
      <c r="H884" s="22"/>
      <c r="I884" s="22"/>
      <c r="J884" s="22"/>
      <c r="K884" s="22"/>
      <c r="L884" s="22"/>
    </row>
    <row r="885" spans="3:12" x14ac:dyDescent="0.3">
      <c r="C885" s="20"/>
      <c r="E885" s="21"/>
      <c r="H885" s="22"/>
      <c r="I885" s="22"/>
      <c r="J885" s="22"/>
      <c r="K885" s="22"/>
      <c r="L885" s="22"/>
    </row>
    <row r="886" spans="3:12" x14ac:dyDescent="0.3">
      <c r="C886" s="20"/>
      <c r="E886" s="21"/>
      <c r="H886" s="22"/>
      <c r="I886" s="22"/>
      <c r="J886" s="22"/>
      <c r="K886" s="22"/>
      <c r="L886" s="22"/>
    </row>
    <row r="887" spans="3:12" x14ac:dyDescent="0.3">
      <c r="C887" s="20"/>
      <c r="E887" s="21"/>
      <c r="H887" s="22"/>
      <c r="I887" s="22"/>
      <c r="J887" s="22"/>
      <c r="K887" s="22"/>
      <c r="L887" s="22"/>
    </row>
    <row r="888" spans="3:12" x14ac:dyDescent="0.3">
      <c r="C888" s="20"/>
      <c r="E888" s="21"/>
      <c r="H888" s="22"/>
      <c r="I888" s="22"/>
      <c r="J888" s="22"/>
      <c r="K888" s="22"/>
      <c r="L888" s="22"/>
    </row>
    <row r="889" spans="3:12" x14ac:dyDescent="0.3">
      <c r="C889" s="20"/>
      <c r="E889" s="21"/>
      <c r="H889" s="22"/>
      <c r="I889" s="22"/>
      <c r="J889" s="22"/>
      <c r="K889" s="22"/>
      <c r="L889" s="22"/>
    </row>
    <row r="890" spans="3:12" x14ac:dyDescent="0.3">
      <c r="C890" s="20"/>
      <c r="E890" s="21"/>
      <c r="H890" s="22"/>
      <c r="I890" s="22"/>
      <c r="J890" s="22"/>
      <c r="K890" s="22"/>
      <c r="L890" s="22"/>
    </row>
    <row r="891" spans="3:12" x14ac:dyDescent="0.3">
      <c r="C891" s="20"/>
      <c r="E891" s="21"/>
      <c r="H891" s="22"/>
      <c r="I891" s="22"/>
      <c r="J891" s="22"/>
      <c r="K891" s="22"/>
      <c r="L891" s="22"/>
    </row>
    <row r="892" spans="3:12" x14ac:dyDescent="0.3">
      <c r="C892" s="20"/>
      <c r="E892" s="21"/>
      <c r="H892" s="22"/>
      <c r="I892" s="22"/>
      <c r="J892" s="22"/>
      <c r="K892" s="22"/>
      <c r="L892" s="22"/>
    </row>
    <row r="893" spans="3:12" x14ac:dyDescent="0.3">
      <c r="C893" s="20"/>
      <c r="E893" s="21"/>
      <c r="H893" s="22"/>
      <c r="I893" s="22"/>
      <c r="J893" s="22"/>
      <c r="K893" s="22"/>
      <c r="L893" s="22"/>
    </row>
    <row r="894" spans="3:12" x14ac:dyDescent="0.3">
      <c r="C894" s="20"/>
      <c r="E894" s="21"/>
      <c r="H894" s="22"/>
      <c r="I894" s="22"/>
      <c r="J894" s="22"/>
      <c r="K894" s="22"/>
      <c r="L894" s="22"/>
    </row>
    <row r="895" spans="3:12" x14ac:dyDescent="0.3">
      <c r="C895" s="20"/>
      <c r="E895" s="21"/>
      <c r="H895" s="22"/>
      <c r="I895" s="22"/>
      <c r="J895" s="22"/>
      <c r="K895" s="22"/>
      <c r="L895" s="22"/>
    </row>
    <row r="896" spans="3:12" x14ac:dyDescent="0.3">
      <c r="C896" s="20"/>
      <c r="E896" s="21"/>
      <c r="H896" s="22"/>
      <c r="I896" s="22"/>
      <c r="J896" s="22"/>
      <c r="K896" s="22"/>
      <c r="L896" s="22"/>
    </row>
    <row r="897" spans="3:12" x14ac:dyDescent="0.3">
      <c r="C897" s="20"/>
      <c r="E897" s="21"/>
      <c r="H897" s="22"/>
      <c r="I897" s="22"/>
      <c r="J897" s="22"/>
      <c r="K897" s="22"/>
      <c r="L897" s="22"/>
    </row>
    <row r="898" spans="3:12" x14ac:dyDescent="0.3">
      <c r="C898" s="20"/>
      <c r="E898" s="21"/>
      <c r="H898" s="22"/>
      <c r="I898" s="22"/>
      <c r="J898" s="22"/>
      <c r="K898" s="22"/>
      <c r="L898" s="22"/>
    </row>
    <row r="899" spans="3:12" x14ac:dyDescent="0.3">
      <c r="C899" s="20"/>
      <c r="E899" s="21"/>
      <c r="H899" s="22"/>
      <c r="I899" s="22"/>
      <c r="J899" s="22"/>
      <c r="K899" s="22"/>
      <c r="L899" s="22"/>
    </row>
    <row r="900" spans="3:12" x14ac:dyDescent="0.3">
      <c r="C900" s="20"/>
      <c r="E900" s="21"/>
      <c r="H900" s="22"/>
      <c r="I900" s="22"/>
      <c r="J900" s="22"/>
      <c r="K900" s="22"/>
      <c r="L900" s="22"/>
    </row>
    <row r="901" spans="3:12" x14ac:dyDescent="0.3">
      <c r="C901" s="20"/>
      <c r="E901" s="21"/>
      <c r="H901" s="22"/>
      <c r="I901" s="22"/>
      <c r="J901" s="22"/>
      <c r="K901" s="22"/>
      <c r="L901" s="22"/>
    </row>
    <row r="902" spans="3:12" x14ac:dyDescent="0.3">
      <c r="C902" s="20"/>
      <c r="E902" s="21"/>
      <c r="H902" s="22"/>
      <c r="I902" s="22"/>
      <c r="J902" s="22"/>
      <c r="K902" s="22"/>
      <c r="L902" s="22"/>
    </row>
    <row r="903" spans="3:12" x14ac:dyDescent="0.3">
      <c r="C903" s="20"/>
      <c r="E903" s="21"/>
      <c r="H903" s="22"/>
      <c r="I903" s="22"/>
      <c r="J903" s="22"/>
      <c r="K903" s="22"/>
      <c r="L903" s="22"/>
    </row>
    <row r="904" spans="3:12" x14ac:dyDescent="0.3">
      <c r="C904" s="20"/>
      <c r="E904" s="21"/>
      <c r="H904" s="22"/>
      <c r="I904" s="22"/>
      <c r="J904" s="22"/>
      <c r="K904" s="22"/>
      <c r="L904" s="22"/>
    </row>
    <row r="905" spans="3:12" x14ac:dyDescent="0.3">
      <c r="C905" s="20"/>
      <c r="E905" s="21"/>
      <c r="H905" s="22"/>
      <c r="I905" s="22"/>
      <c r="J905" s="22"/>
      <c r="K905" s="22"/>
      <c r="L905" s="22"/>
    </row>
    <row r="906" spans="3:12" x14ac:dyDescent="0.3">
      <c r="C906" s="20"/>
      <c r="E906" s="21"/>
      <c r="H906" s="22"/>
      <c r="I906" s="22"/>
      <c r="J906" s="22"/>
      <c r="K906" s="22"/>
      <c r="L906" s="22"/>
    </row>
    <row r="907" spans="3:12" x14ac:dyDescent="0.3">
      <c r="C907" s="20"/>
      <c r="E907" s="21"/>
      <c r="H907" s="22"/>
      <c r="I907" s="22"/>
      <c r="J907" s="22"/>
      <c r="K907" s="22"/>
      <c r="L907" s="22"/>
    </row>
    <row r="908" spans="3:12" x14ac:dyDescent="0.3">
      <c r="C908" s="20"/>
      <c r="E908" s="21"/>
      <c r="H908" s="22"/>
      <c r="I908" s="22"/>
      <c r="J908" s="22"/>
      <c r="K908" s="22"/>
      <c r="L908" s="22"/>
    </row>
    <row r="909" spans="3:12" x14ac:dyDescent="0.3">
      <c r="C909" s="20"/>
      <c r="E909" s="21"/>
      <c r="H909" s="22"/>
      <c r="I909" s="22"/>
      <c r="J909" s="22"/>
      <c r="K909" s="22"/>
      <c r="L909" s="22"/>
    </row>
    <row r="910" spans="3:12" x14ac:dyDescent="0.3">
      <c r="C910" s="20"/>
      <c r="E910" s="21"/>
      <c r="H910" s="22"/>
      <c r="I910" s="22"/>
      <c r="J910" s="22"/>
      <c r="K910" s="22"/>
      <c r="L910" s="22"/>
    </row>
    <row r="911" spans="3:12" x14ac:dyDescent="0.3">
      <c r="C911" s="20"/>
      <c r="E911" s="21"/>
      <c r="H911" s="22"/>
      <c r="I911" s="22"/>
      <c r="J911" s="22"/>
      <c r="K911" s="22"/>
      <c r="L911" s="22"/>
    </row>
    <row r="912" spans="3:12" x14ac:dyDescent="0.3">
      <c r="C912" s="20"/>
      <c r="E912" s="21"/>
      <c r="H912" s="22"/>
      <c r="I912" s="22"/>
      <c r="J912" s="22"/>
      <c r="K912" s="22"/>
      <c r="L912" s="22"/>
    </row>
    <row r="913" spans="3:12" x14ac:dyDescent="0.3">
      <c r="C913" s="20"/>
      <c r="E913" s="21"/>
      <c r="H913" s="22"/>
      <c r="I913" s="22"/>
      <c r="J913" s="22"/>
      <c r="K913" s="22"/>
      <c r="L913" s="22"/>
    </row>
    <row r="914" spans="3:12" x14ac:dyDescent="0.3">
      <c r="C914" s="20"/>
      <c r="E914" s="21"/>
      <c r="H914" s="22"/>
      <c r="I914" s="22"/>
      <c r="J914" s="22"/>
      <c r="K914" s="22"/>
      <c r="L914" s="22"/>
    </row>
    <row r="915" spans="3:12" x14ac:dyDescent="0.3">
      <c r="C915" s="20"/>
      <c r="E915" s="21"/>
      <c r="H915" s="22"/>
      <c r="I915" s="22"/>
      <c r="J915" s="22"/>
      <c r="K915" s="22"/>
      <c r="L915" s="22"/>
    </row>
    <row r="916" spans="3:12" x14ac:dyDescent="0.3">
      <c r="C916" s="20"/>
      <c r="E916" s="21"/>
      <c r="H916" s="22"/>
      <c r="I916" s="22"/>
      <c r="J916" s="22"/>
      <c r="K916" s="22"/>
      <c r="L916" s="22"/>
    </row>
    <row r="917" spans="3:12" x14ac:dyDescent="0.3">
      <c r="C917" s="20"/>
      <c r="E917" s="21"/>
      <c r="H917" s="22"/>
      <c r="I917" s="22"/>
      <c r="J917" s="22"/>
      <c r="K917" s="22"/>
      <c r="L917" s="22"/>
    </row>
    <row r="918" spans="3:12" x14ac:dyDescent="0.3">
      <c r="C918" s="20"/>
      <c r="E918" s="21"/>
      <c r="H918" s="22"/>
      <c r="I918" s="22"/>
      <c r="J918" s="22"/>
      <c r="K918" s="22"/>
      <c r="L918" s="22"/>
    </row>
    <row r="919" spans="3:12" x14ac:dyDescent="0.3">
      <c r="C919" s="20"/>
      <c r="E919" s="21"/>
      <c r="H919" s="22"/>
      <c r="I919" s="22"/>
      <c r="J919" s="22"/>
      <c r="K919" s="22"/>
      <c r="L919" s="22"/>
    </row>
    <row r="920" spans="3:12" x14ac:dyDescent="0.3">
      <c r="C920" s="20"/>
      <c r="E920" s="21"/>
      <c r="H920" s="22"/>
      <c r="I920" s="22"/>
      <c r="J920" s="22"/>
      <c r="K920" s="22"/>
      <c r="L920" s="22"/>
    </row>
    <row r="921" spans="3:12" x14ac:dyDescent="0.3">
      <c r="C921" s="20"/>
      <c r="E921" s="21"/>
      <c r="H921" s="22"/>
      <c r="I921" s="22"/>
      <c r="J921" s="22"/>
      <c r="K921" s="22"/>
      <c r="L921" s="22"/>
    </row>
    <row r="922" spans="3:12" x14ac:dyDescent="0.3">
      <c r="C922" s="20"/>
      <c r="E922" s="21"/>
      <c r="H922" s="22"/>
      <c r="I922" s="22"/>
      <c r="J922" s="22"/>
      <c r="K922" s="22"/>
      <c r="L922" s="22"/>
    </row>
    <row r="923" spans="3:12" x14ac:dyDescent="0.3">
      <c r="C923" s="20"/>
      <c r="E923" s="21"/>
      <c r="H923" s="22"/>
      <c r="I923" s="22"/>
      <c r="J923" s="22"/>
      <c r="K923" s="22"/>
      <c r="L923" s="22"/>
    </row>
    <row r="924" spans="3:12" x14ac:dyDescent="0.3">
      <c r="C924" s="20"/>
      <c r="E924" s="21"/>
      <c r="H924" s="22"/>
      <c r="I924" s="22"/>
      <c r="J924" s="22"/>
      <c r="K924" s="22"/>
      <c r="L924" s="22"/>
    </row>
    <row r="925" spans="3:12" x14ac:dyDescent="0.3">
      <c r="C925" s="20"/>
      <c r="E925" s="21"/>
      <c r="H925" s="22"/>
      <c r="I925" s="22"/>
      <c r="J925" s="22"/>
      <c r="K925" s="22"/>
      <c r="L925" s="22"/>
    </row>
    <row r="926" spans="3:12" x14ac:dyDescent="0.3">
      <c r="C926" s="20"/>
      <c r="E926" s="21"/>
      <c r="H926" s="22"/>
      <c r="I926" s="22"/>
      <c r="J926" s="22"/>
      <c r="K926" s="22"/>
      <c r="L926" s="22"/>
    </row>
    <row r="927" spans="3:12" x14ac:dyDescent="0.3">
      <c r="C927" s="20"/>
      <c r="E927" s="21"/>
      <c r="H927" s="22"/>
      <c r="I927" s="22"/>
      <c r="J927" s="22"/>
      <c r="K927" s="22"/>
      <c r="L927" s="22"/>
    </row>
    <row r="928" spans="3:12" x14ac:dyDescent="0.3">
      <c r="C928" s="20"/>
      <c r="E928" s="21"/>
      <c r="H928" s="22"/>
      <c r="I928" s="22"/>
      <c r="J928" s="22"/>
      <c r="K928" s="22"/>
      <c r="L928" s="22"/>
    </row>
    <row r="929" spans="3:12" x14ac:dyDescent="0.3">
      <c r="C929" s="20"/>
      <c r="E929" s="21"/>
      <c r="H929" s="22"/>
      <c r="I929" s="22"/>
      <c r="J929" s="22"/>
      <c r="K929" s="22"/>
      <c r="L929" s="22"/>
    </row>
    <row r="930" spans="3:12" x14ac:dyDescent="0.3">
      <c r="C930" s="20"/>
      <c r="E930" s="21"/>
      <c r="H930" s="22"/>
      <c r="I930" s="22"/>
      <c r="J930" s="22"/>
      <c r="K930" s="22"/>
      <c r="L930" s="22"/>
    </row>
    <row r="931" spans="3:12" x14ac:dyDescent="0.3">
      <c r="C931" s="20"/>
      <c r="E931" s="21"/>
      <c r="H931" s="22"/>
      <c r="I931" s="22"/>
      <c r="J931" s="22"/>
      <c r="K931" s="22"/>
      <c r="L931" s="22"/>
    </row>
    <row r="932" spans="3:12" x14ac:dyDescent="0.3">
      <c r="C932" s="20"/>
      <c r="E932" s="21"/>
      <c r="H932" s="22"/>
      <c r="I932" s="22"/>
      <c r="J932" s="22"/>
      <c r="K932" s="22"/>
      <c r="L932" s="22"/>
    </row>
    <row r="933" spans="3:12" x14ac:dyDescent="0.3">
      <c r="C933" s="20"/>
      <c r="E933" s="21"/>
      <c r="H933" s="22"/>
      <c r="I933" s="22"/>
      <c r="J933" s="22"/>
      <c r="K933" s="22"/>
      <c r="L933" s="22"/>
    </row>
    <row r="934" spans="3:12" x14ac:dyDescent="0.3">
      <c r="C934" s="20"/>
      <c r="E934" s="21"/>
      <c r="H934" s="22"/>
      <c r="I934" s="22"/>
      <c r="J934" s="22"/>
      <c r="K934" s="22"/>
      <c r="L934" s="22"/>
    </row>
    <row r="935" spans="3:12" x14ac:dyDescent="0.3">
      <c r="C935" s="20"/>
      <c r="E935" s="21"/>
      <c r="H935" s="22"/>
      <c r="I935" s="22"/>
      <c r="J935" s="22"/>
      <c r="K935" s="22"/>
      <c r="L935" s="22"/>
    </row>
    <row r="936" spans="3:12" x14ac:dyDescent="0.3">
      <c r="C936" s="20"/>
      <c r="E936" s="21"/>
      <c r="H936" s="22"/>
      <c r="I936" s="22"/>
      <c r="J936" s="22"/>
      <c r="K936" s="22"/>
      <c r="L936" s="22"/>
    </row>
    <row r="937" spans="3:12" x14ac:dyDescent="0.3">
      <c r="C937" s="20"/>
      <c r="E937" s="21"/>
      <c r="H937" s="22"/>
      <c r="I937" s="22"/>
      <c r="J937" s="22"/>
      <c r="K937" s="22"/>
      <c r="L937" s="22"/>
    </row>
    <row r="938" spans="3:12" x14ac:dyDescent="0.3">
      <c r="C938" s="20"/>
      <c r="E938" s="21"/>
      <c r="H938" s="22"/>
      <c r="I938" s="22"/>
      <c r="J938" s="22"/>
      <c r="K938" s="22"/>
      <c r="L938" s="22"/>
    </row>
    <row r="939" spans="3:12" x14ac:dyDescent="0.3">
      <c r="C939" s="20"/>
      <c r="E939" s="21"/>
      <c r="H939" s="22"/>
      <c r="I939" s="22"/>
      <c r="J939" s="22"/>
      <c r="K939" s="22"/>
      <c r="L939" s="22"/>
    </row>
    <row r="940" spans="3:12" x14ac:dyDescent="0.3">
      <c r="C940" s="20"/>
      <c r="E940" s="21"/>
      <c r="H940" s="22"/>
      <c r="I940" s="22"/>
      <c r="J940" s="22"/>
      <c r="K940" s="22"/>
      <c r="L940" s="22"/>
    </row>
    <row r="941" spans="3:12" x14ac:dyDescent="0.3">
      <c r="C941" s="20"/>
      <c r="E941" s="21"/>
      <c r="H941" s="22"/>
      <c r="I941" s="22"/>
      <c r="J941" s="22"/>
      <c r="K941" s="22"/>
      <c r="L941" s="22"/>
    </row>
    <row r="942" spans="3:12" x14ac:dyDescent="0.3">
      <c r="C942" s="20"/>
      <c r="E942" s="21"/>
      <c r="H942" s="22"/>
      <c r="I942" s="22"/>
      <c r="J942" s="22"/>
      <c r="K942" s="22"/>
      <c r="L942" s="22"/>
    </row>
    <row r="943" spans="3:12" x14ac:dyDescent="0.3">
      <c r="C943" s="20"/>
      <c r="E943" s="21"/>
      <c r="H943" s="22"/>
      <c r="I943" s="22"/>
      <c r="J943" s="22"/>
      <c r="K943" s="22"/>
      <c r="L943" s="22"/>
    </row>
    <row r="944" spans="3:12" x14ac:dyDescent="0.3">
      <c r="C944" s="20"/>
      <c r="E944" s="21"/>
      <c r="H944" s="22"/>
      <c r="I944" s="22"/>
      <c r="J944" s="22"/>
      <c r="K944" s="22"/>
      <c r="L944" s="22"/>
    </row>
    <row r="945" spans="3:12" x14ac:dyDescent="0.3">
      <c r="C945" s="20"/>
      <c r="E945" s="21"/>
      <c r="H945" s="22"/>
      <c r="I945" s="22"/>
      <c r="J945" s="22"/>
      <c r="K945" s="22"/>
      <c r="L945" s="22"/>
    </row>
    <row r="946" spans="3:12" x14ac:dyDescent="0.3">
      <c r="C946" s="20"/>
      <c r="E946" s="21"/>
      <c r="H946" s="22"/>
      <c r="I946" s="22"/>
      <c r="J946" s="22"/>
      <c r="K946" s="22"/>
      <c r="L946" s="22"/>
    </row>
    <row r="947" spans="3:12" x14ac:dyDescent="0.3">
      <c r="C947" s="20"/>
      <c r="E947" s="21"/>
      <c r="H947" s="22"/>
      <c r="I947" s="22"/>
      <c r="J947" s="22"/>
      <c r="K947" s="22"/>
      <c r="L947" s="22"/>
    </row>
    <row r="948" spans="3:12" x14ac:dyDescent="0.3">
      <c r="C948" s="20"/>
      <c r="E948" s="21"/>
      <c r="H948" s="22"/>
      <c r="I948" s="22"/>
      <c r="J948" s="22"/>
      <c r="K948" s="22"/>
      <c r="L948" s="22"/>
    </row>
    <row r="949" spans="3:12" x14ac:dyDescent="0.3">
      <c r="C949" s="20"/>
      <c r="E949" s="21"/>
      <c r="H949" s="22"/>
      <c r="I949" s="22"/>
      <c r="J949" s="22"/>
      <c r="K949" s="22"/>
      <c r="L949" s="22"/>
    </row>
    <row r="950" spans="3:12" x14ac:dyDescent="0.3">
      <c r="C950" s="20"/>
      <c r="E950" s="21"/>
      <c r="H950" s="22"/>
      <c r="I950" s="22"/>
      <c r="J950" s="22"/>
      <c r="K950" s="22"/>
      <c r="L950" s="22"/>
    </row>
    <row r="951" spans="3:12" x14ac:dyDescent="0.3">
      <c r="C951" s="20"/>
      <c r="E951" s="21"/>
      <c r="H951" s="22"/>
      <c r="I951" s="22"/>
      <c r="J951" s="22"/>
      <c r="K951" s="22"/>
      <c r="L951" s="22"/>
    </row>
    <row r="952" spans="3:12" x14ac:dyDescent="0.3">
      <c r="C952" s="20"/>
      <c r="E952" s="21"/>
      <c r="H952" s="22"/>
      <c r="I952" s="22"/>
      <c r="J952" s="22"/>
      <c r="K952" s="22"/>
      <c r="L952" s="22"/>
    </row>
    <row r="953" spans="3:12" x14ac:dyDescent="0.3">
      <c r="C953" s="20"/>
      <c r="E953" s="21"/>
      <c r="H953" s="22"/>
      <c r="I953" s="22"/>
      <c r="J953" s="22"/>
      <c r="K953" s="22"/>
      <c r="L953" s="22"/>
    </row>
    <row r="954" spans="3:12" x14ac:dyDescent="0.3">
      <c r="C954" s="20"/>
      <c r="E954" s="21"/>
      <c r="H954" s="22"/>
      <c r="I954" s="22"/>
      <c r="J954" s="22"/>
      <c r="K954" s="22"/>
      <c r="L954" s="22"/>
    </row>
    <row r="955" spans="3:12" x14ac:dyDescent="0.3">
      <c r="C955" s="20"/>
      <c r="E955" s="21"/>
      <c r="H955" s="22"/>
      <c r="I955" s="22"/>
      <c r="J955" s="22"/>
      <c r="K955" s="22"/>
      <c r="L955" s="22"/>
    </row>
    <row r="956" spans="3:12" x14ac:dyDescent="0.3">
      <c r="C956" s="20"/>
      <c r="E956" s="21"/>
      <c r="H956" s="22"/>
      <c r="I956" s="22"/>
      <c r="J956" s="22"/>
      <c r="K956" s="22"/>
      <c r="L956" s="22"/>
    </row>
    <row r="957" spans="3:12" x14ac:dyDescent="0.3">
      <c r="C957" s="20"/>
      <c r="E957" s="21"/>
      <c r="H957" s="22"/>
      <c r="I957" s="22"/>
      <c r="J957" s="22"/>
      <c r="K957" s="22"/>
      <c r="L957" s="22"/>
    </row>
    <row r="958" spans="3:12" x14ac:dyDescent="0.3">
      <c r="C958" s="20"/>
      <c r="E958" s="21"/>
      <c r="H958" s="22"/>
      <c r="I958" s="22"/>
      <c r="J958" s="22"/>
      <c r="K958" s="22"/>
      <c r="L958" s="22"/>
    </row>
    <row r="959" spans="3:12" x14ac:dyDescent="0.3">
      <c r="C959" s="20"/>
      <c r="E959" s="21"/>
      <c r="H959" s="22"/>
      <c r="I959" s="22"/>
      <c r="J959" s="22"/>
      <c r="K959" s="22"/>
      <c r="L959" s="22"/>
    </row>
    <row r="960" spans="3:12" x14ac:dyDescent="0.3">
      <c r="C960" s="20"/>
      <c r="E960" s="21"/>
      <c r="H960" s="22"/>
      <c r="I960" s="22"/>
      <c r="J960" s="22"/>
      <c r="K960" s="22"/>
      <c r="L960" s="22"/>
    </row>
    <row r="961" spans="3:12" x14ac:dyDescent="0.3">
      <c r="C961" s="20"/>
      <c r="E961" s="21"/>
      <c r="H961" s="22"/>
      <c r="I961" s="22"/>
      <c r="J961" s="22"/>
      <c r="K961" s="22"/>
      <c r="L961" s="22"/>
    </row>
    <row r="962" spans="3:12" x14ac:dyDescent="0.3">
      <c r="C962" s="20"/>
      <c r="E962" s="21"/>
      <c r="H962" s="22"/>
      <c r="I962" s="22"/>
      <c r="J962" s="22"/>
      <c r="K962" s="22"/>
      <c r="L962" s="22"/>
    </row>
    <row r="963" spans="3:12" x14ac:dyDescent="0.3">
      <c r="C963" s="20"/>
      <c r="E963" s="21"/>
      <c r="H963" s="22"/>
      <c r="I963" s="22"/>
      <c r="J963" s="22"/>
      <c r="K963" s="22"/>
      <c r="L963" s="22"/>
    </row>
    <row r="964" spans="3:12" x14ac:dyDescent="0.3">
      <c r="C964" s="20"/>
      <c r="E964" s="21"/>
      <c r="H964" s="22"/>
      <c r="I964" s="22"/>
      <c r="J964" s="22"/>
      <c r="K964" s="22"/>
      <c r="L964" s="22"/>
    </row>
    <row r="965" spans="3:12" x14ac:dyDescent="0.3">
      <c r="C965" s="20"/>
      <c r="E965" s="21"/>
      <c r="H965" s="22"/>
      <c r="I965" s="22"/>
      <c r="J965" s="22"/>
      <c r="K965" s="22"/>
      <c r="L965" s="22"/>
    </row>
    <row r="966" spans="3:12" x14ac:dyDescent="0.3">
      <c r="C966" s="20"/>
      <c r="E966" s="21"/>
      <c r="H966" s="22"/>
      <c r="I966" s="22"/>
      <c r="J966" s="22"/>
      <c r="K966" s="22"/>
      <c r="L966" s="22"/>
    </row>
    <row r="967" spans="3:12" x14ac:dyDescent="0.3">
      <c r="C967" s="20"/>
      <c r="E967" s="21"/>
      <c r="H967" s="22"/>
      <c r="I967" s="22"/>
      <c r="J967" s="22"/>
      <c r="K967" s="22"/>
      <c r="L967" s="22"/>
    </row>
    <row r="968" spans="3:12" x14ac:dyDescent="0.3">
      <c r="C968" s="20"/>
      <c r="E968" s="21"/>
      <c r="H968" s="22"/>
      <c r="I968" s="22"/>
      <c r="J968" s="22"/>
      <c r="K968" s="22"/>
      <c r="L968" s="22"/>
    </row>
    <row r="969" spans="3:12" x14ac:dyDescent="0.3">
      <c r="C969" s="20"/>
      <c r="E969" s="21"/>
      <c r="H969" s="22"/>
      <c r="I969" s="22"/>
      <c r="J969" s="22"/>
      <c r="K969" s="22"/>
      <c r="L969" s="22"/>
    </row>
    <row r="970" spans="3:12" x14ac:dyDescent="0.3">
      <c r="C970" s="20"/>
      <c r="E970" s="21"/>
      <c r="H970" s="22"/>
      <c r="I970" s="22"/>
      <c r="J970" s="22"/>
      <c r="K970" s="22"/>
      <c r="L970" s="22"/>
    </row>
    <row r="971" spans="3:12" x14ac:dyDescent="0.3">
      <c r="C971" s="20"/>
      <c r="E971" s="21"/>
      <c r="H971" s="22"/>
      <c r="I971" s="22"/>
      <c r="J971" s="22"/>
      <c r="K971" s="22"/>
      <c r="L971" s="22"/>
    </row>
    <row r="972" spans="3:12" x14ac:dyDescent="0.3">
      <c r="C972" s="20"/>
      <c r="E972" s="21"/>
      <c r="H972" s="22"/>
      <c r="I972" s="22"/>
      <c r="J972" s="22"/>
      <c r="K972" s="22"/>
      <c r="L972" s="22"/>
    </row>
    <row r="973" spans="3:12" x14ac:dyDescent="0.3">
      <c r="C973" s="20"/>
      <c r="E973" s="21"/>
      <c r="H973" s="22"/>
      <c r="I973" s="22"/>
      <c r="J973" s="22"/>
      <c r="K973" s="22"/>
      <c r="L973" s="22"/>
    </row>
    <row r="974" spans="3:12" x14ac:dyDescent="0.3">
      <c r="C974" s="20"/>
      <c r="E974" s="21"/>
      <c r="H974" s="22"/>
      <c r="I974" s="22"/>
      <c r="J974" s="22"/>
      <c r="K974" s="22"/>
      <c r="L974" s="22"/>
    </row>
    <row r="975" spans="3:12" x14ac:dyDescent="0.3">
      <c r="C975" s="20"/>
      <c r="E975" s="21"/>
      <c r="H975" s="22"/>
      <c r="I975" s="22"/>
      <c r="J975" s="22"/>
      <c r="K975" s="22"/>
      <c r="L975" s="22"/>
    </row>
    <row r="976" spans="3:12" x14ac:dyDescent="0.3">
      <c r="C976" s="20"/>
      <c r="E976" s="21"/>
      <c r="H976" s="22"/>
      <c r="I976" s="22"/>
      <c r="J976" s="22"/>
      <c r="K976" s="22"/>
      <c r="L976" s="22"/>
    </row>
    <row r="977" spans="3:12" x14ac:dyDescent="0.3">
      <c r="C977" s="20"/>
      <c r="E977" s="21"/>
      <c r="H977" s="22"/>
      <c r="I977" s="22"/>
      <c r="J977" s="22"/>
      <c r="K977" s="22"/>
      <c r="L977" s="22"/>
    </row>
    <row r="978" spans="3:12" x14ac:dyDescent="0.3">
      <c r="C978" s="20"/>
      <c r="E978" s="21"/>
      <c r="H978" s="22"/>
      <c r="I978" s="22"/>
      <c r="J978" s="22"/>
      <c r="K978" s="22"/>
      <c r="L978" s="22"/>
    </row>
    <row r="979" spans="3:12" x14ac:dyDescent="0.3">
      <c r="C979" s="20"/>
      <c r="E979" s="21"/>
      <c r="H979" s="22"/>
      <c r="I979" s="22"/>
      <c r="J979" s="22"/>
      <c r="K979" s="22"/>
      <c r="L979" s="22"/>
    </row>
    <row r="980" spans="3:12" x14ac:dyDescent="0.3">
      <c r="C980" s="20"/>
      <c r="E980" s="21"/>
      <c r="H980" s="22"/>
      <c r="I980" s="22"/>
      <c r="J980" s="22"/>
      <c r="K980" s="22"/>
      <c r="L980" s="22"/>
    </row>
    <row r="981" spans="3:12" x14ac:dyDescent="0.3">
      <c r="C981" s="20"/>
      <c r="E981" s="21"/>
      <c r="H981" s="22"/>
      <c r="I981" s="22"/>
      <c r="J981" s="22"/>
      <c r="K981" s="22"/>
      <c r="L981" s="22"/>
    </row>
    <row r="982" spans="3:12" x14ac:dyDescent="0.3">
      <c r="C982" s="20"/>
      <c r="E982" s="21"/>
      <c r="H982" s="22"/>
      <c r="I982" s="22"/>
      <c r="J982" s="22"/>
      <c r="K982" s="22"/>
      <c r="L982" s="22"/>
    </row>
    <row r="983" spans="3:12" x14ac:dyDescent="0.3">
      <c r="C983" s="20"/>
      <c r="E983" s="21"/>
      <c r="H983" s="22"/>
      <c r="I983" s="22"/>
      <c r="J983" s="22"/>
      <c r="K983" s="22"/>
      <c r="L983" s="22"/>
    </row>
    <row r="984" spans="3:12" x14ac:dyDescent="0.3">
      <c r="C984" s="20"/>
      <c r="E984" s="21"/>
      <c r="H984" s="22"/>
      <c r="I984" s="22"/>
      <c r="J984" s="22"/>
      <c r="K984" s="22"/>
      <c r="L984" s="22"/>
    </row>
    <row r="985" spans="3:12" x14ac:dyDescent="0.3">
      <c r="C985" s="20"/>
      <c r="E985" s="21"/>
      <c r="H985" s="22"/>
      <c r="I985" s="22"/>
      <c r="J985" s="22"/>
      <c r="K985" s="22"/>
      <c r="L985" s="22"/>
    </row>
    <row r="986" spans="3:12" x14ac:dyDescent="0.3">
      <c r="C986" s="20"/>
      <c r="E986" s="21"/>
      <c r="H986" s="22"/>
      <c r="I986" s="22"/>
      <c r="J986" s="22"/>
      <c r="K986" s="22"/>
      <c r="L986" s="22"/>
    </row>
    <row r="987" spans="3:12" x14ac:dyDescent="0.3">
      <c r="C987" s="20"/>
      <c r="E987" s="21"/>
      <c r="H987" s="22"/>
      <c r="I987" s="22"/>
      <c r="J987" s="22"/>
      <c r="K987" s="22"/>
      <c r="L987" s="22"/>
    </row>
    <row r="988" spans="3:12" x14ac:dyDescent="0.3">
      <c r="C988" s="20"/>
      <c r="E988" s="21"/>
      <c r="H988" s="22"/>
      <c r="I988" s="22"/>
      <c r="J988" s="22"/>
      <c r="K988" s="22"/>
      <c r="L988" s="22"/>
    </row>
    <row r="989" spans="3:12" x14ac:dyDescent="0.3">
      <c r="C989" s="20"/>
      <c r="E989" s="21"/>
      <c r="H989" s="22"/>
      <c r="I989" s="22"/>
      <c r="J989" s="22"/>
      <c r="K989" s="22"/>
      <c r="L989" s="22"/>
    </row>
    <row r="990" spans="3:12" x14ac:dyDescent="0.3">
      <c r="C990" s="20"/>
      <c r="E990" s="21"/>
      <c r="H990" s="22"/>
      <c r="I990" s="22"/>
      <c r="J990" s="22"/>
      <c r="K990" s="22"/>
      <c r="L990" s="22"/>
    </row>
    <row r="991" spans="3:12" x14ac:dyDescent="0.3">
      <c r="C991" s="20"/>
      <c r="E991" s="21"/>
      <c r="H991" s="22"/>
      <c r="I991" s="22"/>
      <c r="J991" s="22"/>
      <c r="K991" s="22"/>
      <c r="L991" s="22"/>
    </row>
    <row r="992" spans="3:12" x14ac:dyDescent="0.3">
      <c r="C992" s="20"/>
      <c r="E992" s="21"/>
      <c r="H992" s="22"/>
      <c r="I992" s="22"/>
      <c r="J992" s="22"/>
      <c r="K992" s="22"/>
      <c r="L992" s="22"/>
    </row>
    <row r="993" spans="3:12" x14ac:dyDescent="0.3">
      <c r="C993" s="20"/>
      <c r="E993" s="21"/>
      <c r="H993" s="22"/>
      <c r="I993" s="22"/>
      <c r="J993" s="22"/>
      <c r="K993" s="22"/>
      <c r="L993" s="22"/>
    </row>
    <row r="994" spans="3:12" x14ac:dyDescent="0.3">
      <c r="C994" s="20"/>
      <c r="E994" s="21"/>
      <c r="H994" s="22"/>
      <c r="I994" s="22"/>
      <c r="J994" s="22"/>
      <c r="K994" s="22"/>
      <c r="L994" s="22"/>
    </row>
    <row r="995" spans="3:12" x14ac:dyDescent="0.3">
      <c r="C995" s="20"/>
      <c r="E995" s="21"/>
      <c r="H995" s="22"/>
      <c r="I995" s="22"/>
      <c r="J995" s="22"/>
      <c r="K995" s="22"/>
      <c r="L995" s="22"/>
    </row>
    <row r="996" spans="3:12" x14ac:dyDescent="0.3">
      <c r="C996" s="20"/>
      <c r="E996" s="21"/>
      <c r="H996" s="22"/>
      <c r="I996" s="22"/>
      <c r="J996" s="22"/>
      <c r="K996" s="22"/>
      <c r="L996" s="22"/>
    </row>
    <row r="997" spans="3:12" x14ac:dyDescent="0.3">
      <c r="C997" s="20"/>
      <c r="E997" s="21"/>
      <c r="H997" s="22"/>
      <c r="I997" s="22"/>
      <c r="J997" s="22"/>
      <c r="K997" s="22"/>
      <c r="L997" s="22"/>
    </row>
    <row r="998" spans="3:12" x14ac:dyDescent="0.3">
      <c r="C998" s="20"/>
      <c r="E998" s="21"/>
      <c r="H998" s="22"/>
      <c r="I998" s="22"/>
      <c r="J998" s="22"/>
      <c r="K998" s="22"/>
      <c r="L998" s="22"/>
    </row>
    <row r="999" spans="3:12" x14ac:dyDescent="0.3">
      <c r="C999" s="20"/>
      <c r="E999" s="21"/>
      <c r="H999" s="22"/>
      <c r="I999" s="22"/>
      <c r="J999" s="22"/>
      <c r="K999" s="22"/>
      <c r="L999" s="22"/>
    </row>
    <row r="1000" spans="3:12" x14ac:dyDescent="0.3">
      <c r="C1000" s="20"/>
      <c r="E1000" s="21"/>
      <c r="H1000" s="22"/>
      <c r="I1000" s="22"/>
      <c r="J1000" s="22"/>
      <c r="K1000" s="22"/>
      <c r="L1000" s="22"/>
    </row>
    <row r="1001" spans="3:12" x14ac:dyDescent="0.3">
      <c r="C1001" s="20"/>
      <c r="E1001" s="21"/>
      <c r="H1001" s="22"/>
      <c r="I1001" s="22"/>
      <c r="J1001" s="22"/>
      <c r="K1001" s="22"/>
      <c r="L1001" s="22"/>
    </row>
    <row r="1002" spans="3:12" x14ac:dyDescent="0.3">
      <c r="C1002" s="20"/>
      <c r="E1002" s="21"/>
      <c r="H1002" s="22"/>
      <c r="I1002" s="22"/>
      <c r="J1002" s="22"/>
      <c r="K1002" s="22"/>
      <c r="L1002" s="22"/>
    </row>
    <row r="1003" spans="3:12" x14ac:dyDescent="0.3">
      <c r="C1003" s="20"/>
      <c r="E1003" s="21"/>
      <c r="H1003" s="22"/>
      <c r="I1003" s="22"/>
      <c r="J1003" s="22"/>
      <c r="K1003" s="22"/>
      <c r="L1003" s="22"/>
    </row>
    <row r="1004" spans="3:12" x14ac:dyDescent="0.3">
      <c r="C1004" s="20"/>
      <c r="E1004" s="21"/>
      <c r="H1004" s="22"/>
      <c r="I1004" s="22"/>
      <c r="J1004" s="22"/>
      <c r="K1004" s="22"/>
      <c r="L1004" s="22"/>
    </row>
    <row r="1005" spans="3:12" x14ac:dyDescent="0.3">
      <c r="C1005" s="20"/>
      <c r="E1005" s="21"/>
      <c r="H1005" s="22"/>
      <c r="I1005" s="22"/>
      <c r="J1005" s="22"/>
      <c r="K1005" s="22"/>
      <c r="L1005" s="22"/>
    </row>
    <row r="1006" spans="3:12" x14ac:dyDescent="0.3">
      <c r="C1006" s="20"/>
      <c r="E1006" s="21"/>
      <c r="H1006" s="22"/>
      <c r="I1006" s="22"/>
      <c r="J1006" s="22"/>
      <c r="K1006" s="22"/>
      <c r="L1006" s="22"/>
    </row>
    <row r="1007" spans="3:12" x14ac:dyDescent="0.3">
      <c r="C1007" s="20"/>
      <c r="E1007" s="21"/>
      <c r="H1007" s="22"/>
      <c r="I1007" s="22"/>
      <c r="J1007" s="22"/>
      <c r="K1007" s="22"/>
      <c r="L1007" s="22"/>
    </row>
    <row r="1008" spans="3:12" x14ac:dyDescent="0.3">
      <c r="C1008" s="20"/>
      <c r="E1008" s="21"/>
      <c r="H1008" s="22"/>
      <c r="I1008" s="22"/>
      <c r="J1008" s="22"/>
      <c r="K1008" s="22"/>
      <c r="L1008" s="22"/>
    </row>
    <row r="1009" spans="3:12" x14ac:dyDescent="0.3">
      <c r="C1009" s="20"/>
      <c r="E1009" s="21"/>
      <c r="H1009" s="22"/>
      <c r="I1009" s="22"/>
      <c r="J1009" s="22"/>
      <c r="K1009" s="22"/>
      <c r="L1009" s="22"/>
    </row>
    <row r="1010" spans="3:12" x14ac:dyDescent="0.3">
      <c r="C1010" s="20"/>
      <c r="E1010" s="21"/>
      <c r="H1010" s="22"/>
      <c r="I1010" s="22"/>
      <c r="J1010" s="22"/>
      <c r="K1010" s="22"/>
      <c r="L1010" s="22"/>
    </row>
    <row r="1011" spans="3:12" x14ac:dyDescent="0.3">
      <c r="C1011" s="20"/>
      <c r="E1011" s="21"/>
      <c r="H1011" s="22"/>
      <c r="I1011" s="22"/>
      <c r="J1011" s="22"/>
      <c r="K1011" s="22"/>
      <c r="L1011" s="22"/>
    </row>
    <row r="1012" spans="3:12" x14ac:dyDescent="0.3">
      <c r="C1012" s="20"/>
      <c r="E1012" s="21"/>
      <c r="H1012" s="22"/>
      <c r="I1012" s="22"/>
      <c r="J1012" s="22"/>
      <c r="K1012" s="22"/>
      <c r="L1012" s="22"/>
    </row>
    <row r="1013" spans="3:12" x14ac:dyDescent="0.3">
      <c r="C1013" s="20"/>
      <c r="E1013" s="21"/>
      <c r="H1013" s="22"/>
      <c r="I1013" s="22"/>
      <c r="J1013" s="22"/>
      <c r="K1013" s="22"/>
      <c r="L1013" s="22"/>
    </row>
    <row r="1014" spans="3:12" x14ac:dyDescent="0.3">
      <c r="C1014" s="20"/>
      <c r="E1014" s="21"/>
      <c r="H1014" s="22"/>
      <c r="I1014" s="22"/>
      <c r="J1014" s="22"/>
      <c r="K1014" s="22"/>
      <c r="L1014" s="22"/>
    </row>
    <row r="1015" spans="3:12" x14ac:dyDescent="0.3">
      <c r="C1015" s="20"/>
      <c r="E1015" s="21"/>
      <c r="H1015" s="22"/>
      <c r="I1015" s="22"/>
      <c r="J1015" s="22"/>
      <c r="K1015" s="22"/>
      <c r="L1015" s="22"/>
    </row>
    <row r="1016" spans="3:12" x14ac:dyDescent="0.3">
      <c r="C1016" s="20"/>
      <c r="E1016" s="21"/>
      <c r="H1016" s="22"/>
      <c r="I1016" s="22"/>
      <c r="J1016" s="22"/>
      <c r="K1016" s="22"/>
      <c r="L1016" s="22"/>
    </row>
    <row r="1017" spans="3:12" x14ac:dyDescent="0.3">
      <c r="C1017" s="20"/>
      <c r="E1017" s="21"/>
      <c r="H1017" s="22"/>
      <c r="I1017" s="22"/>
      <c r="J1017" s="22"/>
      <c r="K1017" s="22"/>
      <c r="L1017" s="22"/>
    </row>
    <row r="1018" spans="3:12" x14ac:dyDescent="0.3">
      <c r="C1018" s="20"/>
      <c r="E1018" s="21"/>
      <c r="H1018" s="22"/>
      <c r="I1018" s="22"/>
      <c r="J1018" s="22"/>
      <c r="K1018" s="22"/>
      <c r="L1018" s="22"/>
    </row>
    <row r="1019" spans="3:12" x14ac:dyDescent="0.3">
      <c r="C1019" s="20"/>
      <c r="E1019" s="21"/>
      <c r="H1019" s="22"/>
      <c r="I1019" s="22"/>
      <c r="J1019" s="22"/>
      <c r="K1019" s="22"/>
      <c r="L1019" s="22"/>
    </row>
    <row r="1020" spans="3:12" x14ac:dyDescent="0.3">
      <c r="C1020" s="20"/>
      <c r="E1020" s="21"/>
      <c r="H1020" s="22"/>
      <c r="I1020" s="22"/>
      <c r="J1020" s="22"/>
      <c r="K1020" s="22"/>
      <c r="L1020" s="22"/>
    </row>
    <row r="1021" spans="3:12" x14ac:dyDescent="0.3">
      <c r="C1021" s="20"/>
      <c r="E1021" s="21"/>
      <c r="H1021" s="22"/>
      <c r="I1021" s="22"/>
      <c r="J1021" s="22"/>
      <c r="K1021" s="22"/>
      <c r="L1021" s="22"/>
    </row>
    <row r="1022" spans="3:12" x14ac:dyDescent="0.3">
      <c r="C1022" s="20"/>
      <c r="E1022" s="21"/>
      <c r="H1022" s="22"/>
      <c r="I1022" s="22"/>
      <c r="J1022" s="22"/>
      <c r="K1022" s="22"/>
      <c r="L1022" s="22"/>
    </row>
    <row r="1023" spans="3:12" x14ac:dyDescent="0.3">
      <c r="C1023" s="20"/>
      <c r="E1023" s="21"/>
      <c r="H1023" s="22"/>
      <c r="I1023" s="22"/>
      <c r="J1023" s="22"/>
      <c r="K1023" s="22"/>
      <c r="L1023" s="22"/>
    </row>
    <row r="1024" spans="3:12" x14ac:dyDescent="0.3">
      <c r="C1024" s="20"/>
      <c r="E1024" s="21"/>
      <c r="H1024" s="22"/>
      <c r="I1024" s="22"/>
      <c r="J1024" s="22"/>
      <c r="K1024" s="22"/>
      <c r="L1024" s="22"/>
    </row>
    <row r="1025" spans="3:12" x14ac:dyDescent="0.3">
      <c r="C1025" s="20"/>
      <c r="E1025" s="21"/>
      <c r="H1025" s="22"/>
      <c r="I1025" s="22"/>
      <c r="J1025" s="22"/>
      <c r="K1025" s="22"/>
      <c r="L1025" s="22"/>
    </row>
    <row r="1026" spans="3:12" x14ac:dyDescent="0.3">
      <c r="C1026" s="20"/>
      <c r="E1026" s="21"/>
      <c r="H1026" s="22"/>
      <c r="I1026" s="22"/>
      <c r="J1026" s="22"/>
      <c r="K1026" s="22"/>
      <c r="L1026" s="22"/>
    </row>
    <row r="1027" spans="3:12" x14ac:dyDescent="0.3">
      <c r="C1027" s="20"/>
      <c r="E1027" s="21"/>
      <c r="H1027" s="22"/>
      <c r="I1027" s="22"/>
      <c r="J1027" s="22"/>
      <c r="K1027" s="22"/>
      <c r="L1027" s="22"/>
    </row>
    <row r="1028" spans="3:12" x14ac:dyDescent="0.3">
      <c r="C1028" s="20"/>
      <c r="E1028" s="21"/>
      <c r="H1028" s="22"/>
      <c r="I1028" s="22"/>
      <c r="J1028" s="22"/>
      <c r="K1028" s="22"/>
      <c r="L1028" s="22"/>
    </row>
    <row r="1029" spans="3:12" x14ac:dyDescent="0.3">
      <c r="C1029" s="20"/>
      <c r="E1029" s="21"/>
      <c r="H1029" s="22"/>
      <c r="I1029" s="22"/>
      <c r="J1029" s="22"/>
      <c r="K1029" s="22"/>
      <c r="L1029" s="22"/>
    </row>
    <row r="1030" spans="3:12" x14ac:dyDescent="0.3">
      <c r="C1030" s="20"/>
      <c r="E1030" s="21"/>
      <c r="H1030" s="22"/>
      <c r="I1030" s="22"/>
      <c r="J1030" s="22"/>
      <c r="K1030" s="22"/>
      <c r="L1030" s="22"/>
    </row>
    <row r="1031" spans="3:12" x14ac:dyDescent="0.3">
      <c r="C1031" s="20"/>
      <c r="E1031" s="21"/>
      <c r="H1031" s="22"/>
      <c r="I1031" s="22"/>
      <c r="J1031" s="22"/>
      <c r="K1031" s="22"/>
      <c r="L1031" s="22"/>
    </row>
    <row r="1032" spans="3:12" x14ac:dyDescent="0.3">
      <c r="C1032" s="20"/>
      <c r="E1032" s="21"/>
      <c r="H1032" s="22"/>
      <c r="I1032" s="22"/>
      <c r="J1032" s="22"/>
      <c r="K1032" s="22"/>
      <c r="L1032" s="22"/>
    </row>
    <row r="1033" spans="3:12" x14ac:dyDescent="0.3">
      <c r="C1033" s="20"/>
      <c r="E1033" s="21"/>
      <c r="H1033" s="22"/>
      <c r="I1033" s="22"/>
      <c r="J1033" s="22"/>
      <c r="K1033" s="22"/>
      <c r="L1033" s="22"/>
    </row>
    <row r="1034" spans="3:12" x14ac:dyDescent="0.3">
      <c r="C1034" s="20"/>
      <c r="E1034" s="21"/>
      <c r="H1034" s="22"/>
      <c r="I1034" s="22"/>
      <c r="J1034" s="22"/>
      <c r="K1034" s="22"/>
      <c r="L1034" s="22"/>
    </row>
    <row r="1035" spans="3:12" x14ac:dyDescent="0.3">
      <c r="C1035" s="20"/>
      <c r="E1035" s="21"/>
      <c r="H1035" s="22"/>
      <c r="I1035" s="22"/>
      <c r="J1035" s="22"/>
      <c r="K1035" s="22"/>
      <c r="L1035" s="22"/>
    </row>
    <row r="1036" spans="3:12" x14ac:dyDescent="0.3">
      <c r="C1036" s="20"/>
      <c r="E1036" s="21"/>
      <c r="H1036" s="22"/>
      <c r="I1036" s="22"/>
      <c r="J1036" s="22"/>
      <c r="K1036" s="22"/>
      <c r="L1036" s="22"/>
    </row>
    <row r="1037" spans="3:12" x14ac:dyDescent="0.3">
      <c r="C1037" s="20"/>
      <c r="E1037" s="21"/>
      <c r="H1037" s="22"/>
      <c r="I1037" s="22"/>
      <c r="J1037" s="22"/>
      <c r="K1037" s="22"/>
      <c r="L1037" s="22"/>
    </row>
    <row r="1038" spans="3:12" x14ac:dyDescent="0.3">
      <c r="C1038" s="20"/>
      <c r="E1038" s="21"/>
      <c r="H1038" s="22"/>
      <c r="I1038" s="22"/>
      <c r="J1038" s="22"/>
      <c r="K1038" s="22"/>
      <c r="L1038" s="22"/>
    </row>
    <row r="1039" spans="3:12" x14ac:dyDescent="0.3">
      <c r="C1039" s="20"/>
      <c r="E1039" s="21"/>
      <c r="H1039" s="22"/>
      <c r="I1039" s="22"/>
      <c r="J1039" s="22"/>
      <c r="K1039" s="22"/>
      <c r="L1039" s="22"/>
    </row>
    <row r="1040" spans="3:12" x14ac:dyDescent="0.3">
      <c r="C1040" s="20"/>
      <c r="E1040" s="21"/>
      <c r="H1040" s="22"/>
      <c r="I1040" s="22"/>
      <c r="J1040" s="22"/>
      <c r="K1040" s="22"/>
      <c r="L1040" s="22"/>
    </row>
    <row r="1041" spans="3:12" x14ac:dyDescent="0.3">
      <c r="C1041" s="20"/>
      <c r="E1041" s="21"/>
      <c r="H1041" s="22"/>
      <c r="I1041" s="22"/>
      <c r="J1041" s="22"/>
      <c r="K1041" s="22"/>
      <c r="L1041" s="22"/>
    </row>
    <row r="1042" spans="3:12" x14ac:dyDescent="0.3">
      <c r="C1042" s="20"/>
      <c r="E1042" s="21"/>
      <c r="H1042" s="22"/>
      <c r="I1042" s="22"/>
      <c r="J1042" s="22"/>
      <c r="K1042" s="22"/>
      <c r="L1042" s="22"/>
    </row>
    <row r="1043" spans="3:12" x14ac:dyDescent="0.3">
      <c r="C1043" s="20"/>
      <c r="E1043" s="21"/>
      <c r="H1043" s="22"/>
      <c r="I1043" s="22"/>
      <c r="J1043" s="22"/>
      <c r="K1043" s="22"/>
      <c r="L1043" s="22"/>
    </row>
    <row r="1044" spans="3:12" x14ac:dyDescent="0.3">
      <c r="C1044" s="20"/>
      <c r="E1044" s="21"/>
      <c r="H1044" s="22"/>
      <c r="I1044" s="22"/>
      <c r="J1044" s="22"/>
      <c r="K1044" s="22"/>
      <c r="L1044" s="22"/>
    </row>
    <row r="1045" spans="3:12" x14ac:dyDescent="0.3">
      <c r="C1045" s="20"/>
      <c r="E1045" s="21"/>
      <c r="H1045" s="22"/>
      <c r="I1045" s="22"/>
      <c r="J1045" s="22"/>
      <c r="K1045" s="22"/>
      <c r="L1045" s="22"/>
    </row>
    <row r="1046" spans="3:12" x14ac:dyDescent="0.3">
      <c r="C1046" s="20"/>
      <c r="E1046" s="21"/>
      <c r="H1046" s="22"/>
      <c r="I1046" s="22"/>
      <c r="J1046" s="22"/>
      <c r="K1046" s="22"/>
      <c r="L1046" s="22"/>
    </row>
    <row r="1047" spans="3:12" x14ac:dyDescent="0.3">
      <c r="C1047" s="20"/>
      <c r="E1047" s="21"/>
      <c r="H1047" s="22"/>
      <c r="I1047" s="22"/>
      <c r="J1047" s="22"/>
      <c r="K1047" s="22"/>
      <c r="L1047" s="22"/>
    </row>
    <row r="1048" spans="3:12" x14ac:dyDescent="0.3">
      <c r="C1048" s="20"/>
      <c r="E1048" s="21"/>
      <c r="H1048" s="22"/>
      <c r="I1048" s="22"/>
      <c r="J1048" s="22"/>
      <c r="K1048" s="22"/>
      <c r="L1048" s="22"/>
    </row>
    <row r="1049" spans="3:12" x14ac:dyDescent="0.3">
      <c r="C1049" s="20"/>
      <c r="E1049" s="21"/>
      <c r="H1049" s="22"/>
      <c r="I1049" s="22"/>
      <c r="J1049" s="22"/>
      <c r="K1049" s="22"/>
      <c r="L1049" s="22"/>
    </row>
    <row r="1050" spans="3:12" x14ac:dyDescent="0.3">
      <c r="C1050" s="20"/>
      <c r="E1050" s="21"/>
      <c r="H1050" s="22"/>
      <c r="I1050" s="22"/>
      <c r="J1050" s="22"/>
      <c r="K1050" s="22"/>
      <c r="L1050" s="22"/>
    </row>
    <row r="1051" spans="3:12" x14ac:dyDescent="0.3">
      <c r="C1051" s="20"/>
      <c r="E1051" s="21"/>
      <c r="H1051" s="22"/>
      <c r="I1051" s="22"/>
      <c r="J1051" s="22"/>
      <c r="K1051" s="22"/>
      <c r="L1051" s="22"/>
    </row>
    <row r="1052" spans="3:12" x14ac:dyDescent="0.3">
      <c r="C1052" s="20"/>
      <c r="E1052" s="21"/>
      <c r="H1052" s="22"/>
      <c r="I1052" s="22"/>
      <c r="J1052" s="22"/>
      <c r="K1052" s="22"/>
      <c r="L1052" s="22"/>
    </row>
    <row r="1053" spans="3:12" x14ac:dyDescent="0.3">
      <c r="C1053" s="20"/>
      <c r="E1053" s="21"/>
      <c r="H1053" s="22"/>
      <c r="I1053" s="22"/>
      <c r="J1053" s="22"/>
      <c r="K1053" s="22"/>
      <c r="L1053" s="22"/>
    </row>
    <row r="1054" spans="3:12" x14ac:dyDescent="0.3">
      <c r="C1054" s="20"/>
      <c r="E1054" s="21"/>
      <c r="H1054" s="22"/>
      <c r="I1054" s="22"/>
      <c r="J1054" s="22"/>
      <c r="K1054" s="22"/>
      <c r="L1054" s="22"/>
    </row>
    <row r="1055" spans="3:12" x14ac:dyDescent="0.3">
      <c r="C1055" s="20"/>
      <c r="E1055" s="21"/>
      <c r="H1055" s="22"/>
      <c r="I1055" s="22"/>
      <c r="J1055" s="22"/>
      <c r="K1055" s="22"/>
      <c r="L1055" s="22"/>
    </row>
    <row r="1056" spans="3:12" x14ac:dyDescent="0.3">
      <c r="C1056" s="20"/>
      <c r="E1056" s="21"/>
      <c r="H1056" s="22"/>
      <c r="I1056" s="22"/>
      <c r="J1056" s="22"/>
      <c r="K1056" s="22"/>
      <c r="L1056" s="22"/>
    </row>
    <row r="1057" spans="3:12" x14ac:dyDescent="0.3">
      <c r="C1057" s="20"/>
      <c r="E1057" s="21"/>
      <c r="H1057" s="22"/>
      <c r="I1057" s="22"/>
      <c r="J1057" s="22"/>
      <c r="K1057" s="22"/>
      <c r="L1057" s="22"/>
    </row>
    <row r="1058" spans="3:12" x14ac:dyDescent="0.3">
      <c r="C1058" s="20"/>
      <c r="E1058" s="21"/>
      <c r="H1058" s="22"/>
      <c r="I1058" s="22"/>
      <c r="J1058" s="22"/>
      <c r="K1058" s="22"/>
      <c r="L1058" s="22"/>
    </row>
    <row r="1059" spans="3:12" x14ac:dyDescent="0.3">
      <c r="C1059" s="20"/>
      <c r="E1059" s="21"/>
      <c r="H1059" s="22"/>
      <c r="I1059" s="22"/>
      <c r="J1059" s="22"/>
      <c r="K1059" s="22"/>
      <c r="L1059" s="22"/>
    </row>
    <row r="1060" spans="3:12" x14ac:dyDescent="0.3">
      <c r="C1060" s="20"/>
      <c r="E1060" s="21"/>
      <c r="H1060" s="22"/>
      <c r="I1060" s="22"/>
      <c r="J1060" s="22"/>
      <c r="K1060" s="22"/>
      <c r="L1060" s="22"/>
    </row>
    <row r="1061" spans="3:12" x14ac:dyDescent="0.3">
      <c r="C1061" s="20"/>
      <c r="E1061" s="21"/>
      <c r="H1061" s="22"/>
      <c r="I1061" s="22"/>
      <c r="J1061" s="22"/>
      <c r="K1061" s="22"/>
      <c r="L1061" s="22"/>
    </row>
    <row r="1062" spans="3:12" x14ac:dyDescent="0.3">
      <c r="C1062" s="20"/>
      <c r="E1062" s="21"/>
      <c r="H1062" s="22"/>
      <c r="I1062" s="22"/>
      <c r="J1062" s="22"/>
      <c r="K1062" s="22"/>
      <c r="L1062" s="22"/>
    </row>
    <row r="1063" spans="3:12" x14ac:dyDescent="0.3">
      <c r="C1063" s="20"/>
      <c r="E1063" s="21"/>
      <c r="H1063" s="22"/>
      <c r="I1063" s="22"/>
      <c r="J1063" s="22"/>
      <c r="K1063" s="22"/>
      <c r="L1063" s="22"/>
    </row>
    <row r="1064" spans="3:12" x14ac:dyDescent="0.3">
      <c r="C1064" s="20"/>
      <c r="E1064" s="21"/>
      <c r="H1064" s="22"/>
      <c r="I1064" s="22"/>
      <c r="J1064" s="22"/>
      <c r="K1064" s="22"/>
      <c r="L1064" s="22"/>
    </row>
    <row r="1065" spans="3:12" x14ac:dyDescent="0.3">
      <c r="C1065" s="20"/>
      <c r="E1065" s="21"/>
      <c r="H1065" s="22"/>
      <c r="I1065" s="22"/>
      <c r="J1065" s="22"/>
      <c r="K1065" s="22"/>
      <c r="L1065" s="22"/>
    </row>
    <row r="1066" spans="3:12" x14ac:dyDescent="0.3">
      <c r="C1066" s="20"/>
      <c r="E1066" s="21"/>
      <c r="H1066" s="22"/>
      <c r="I1066" s="22"/>
      <c r="J1066" s="22"/>
      <c r="K1066" s="22"/>
      <c r="L1066" s="22"/>
    </row>
    <row r="1067" spans="3:12" x14ac:dyDescent="0.3">
      <c r="C1067" s="20"/>
      <c r="E1067" s="21"/>
      <c r="H1067" s="22"/>
      <c r="I1067" s="22"/>
      <c r="J1067" s="22"/>
      <c r="K1067" s="22"/>
      <c r="L1067" s="22"/>
    </row>
    <row r="1068" spans="3:12" x14ac:dyDescent="0.3">
      <c r="C1068" s="20"/>
      <c r="E1068" s="21"/>
      <c r="H1068" s="22"/>
      <c r="I1068" s="22"/>
      <c r="J1068" s="22"/>
      <c r="K1068" s="22"/>
      <c r="L1068" s="22"/>
    </row>
    <row r="1069" spans="3:12" x14ac:dyDescent="0.3">
      <c r="C1069" s="20"/>
      <c r="E1069" s="21"/>
      <c r="H1069" s="22"/>
      <c r="I1069" s="22"/>
      <c r="J1069" s="22"/>
      <c r="K1069" s="22"/>
      <c r="L1069" s="22"/>
    </row>
    <row r="1070" spans="3:12" x14ac:dyDescent="0.3">
      <c r="C1070" s="20"/>
      <c r="E1070" s="21"/>
      <c r="H1070" s="22"/>
      <c r="I1070" s="22"/>
      <c r="J1070" s="22"/>
      <c r="K1070" s="22"/>
      <c r="L1070" s="22"/>
    </row>
    <row r="1071" spans="3:12" x14ac:dyDescent="0.3">
      <c r="C1071" s="20"/>
      <c r="E1071" s="21"/>
      <c r="H1071" s="22"/>
      <c r="I1071" s="22"/>
      <c r="J1071" s="22"/>
      <c r="K1071" s="22"/>
      <c r="L1071" s="22"/>
    </row>
    <row r="1072" spans="3:12" x14ac:dyDescent="0.3">
      <c r="C1072" s="20"/>
      <c r="E1072" s="21"/>
      <c r="H1072" s="22"/>
      <c r="I1072" s="22"/>
      <c r="J1072" s="22"/>
      <c r="K1072" s="22"/>
      <c r="L1072" s="22"/>
    </row>
    <row r="1073" spans="3:12" x14ac:dyDescent="0.3">
      <c r="C1073" s="20"/>
      <c r="E1073" s="21"/>
      <c r="H1073" s="22"/>
      <c r="I1073" s="22"/>
      <c r="J1073" s="22"/>
      <c r="K1073" s="22"/>
      <c r="L1073" s="22"/>
    </row>
    <row r="1074" spans="3:12" x14ac:dyDescent="0.3">
      <c r="C1074" s="20"/>
      <c r="E1074" s="21"/>
      <c r="H1074" s="22"/>
      <c r="I1074" s="22"/>
      <c r="J1074" s="22"/>
      <c r="K1074" s="22"/>
      <c r="L1074" s="22"/>
    </row>
    <row r="1075" spans="3:12" x14ac:dyDescent="0.3">
      <c r="C1075" s="20"/>
      <c r="E1075" s="21"/>
      <c r="H1075" s="22"/>
      <c r="I1075" s="22"/>
      <c r="J1075" s="22"/>
      <c r="K1075" s="22"/>
      <c r="L1075" s="22"/>
    </row>
    <row r="1076" spans="3:12" x14ac:dyDescent="0.3">
      <c r="C1076" s="20"/>
      <c r="E1076" s="21"/>
      <c r="H1076" s="22"/>
      <c r="I1076" s="22"/>
      <c r="J1076" s="22"/>
      <c r="K1076" s="22"/>
      <c r="L1076" s="22"/>
    </row>
    <row r="1077" spans="3:12" x14ac:dyDescent="0.3">
      <c r="C1077" s="20"/>
      <c r="E1077" s="21"/>
      <c r="H1077" s="22"/>
      <c r="I1077" s="22"/>
      <c r="J1077" s="22"/>
      <c r="K1077" s="22"/>
      <c r="L1077" s="22"/>
    </row>
    <row r="1078" spans="3:12" x14ac:dyDescent="0.3">
      <c r="C1078" s="20"/>
      <c r="E1078" s="21"/>
      <c r="H1078" s="22"/>
      <c r="I1078" s="22"/>
      <c r="J1078" s="22"/>
      <c r="K1078" s="22"/>
      <c r="L1078" s="22"/>
    </row>
    <row r="1079" spans="3:12" x14ac:dyDescent="0.3">
      <c r="C1079" s="20"/>
      <c r="E1079" s="21"/>
      <c r="H1079" s="22"/>
      <c r="I1079" s="22"/>
      <c r="J1079" s="22"/>
      <c r="K1079" s="22"/>
      <c r="L1079" s="22"/>
    </row>
    <row r="1080" spans="3:12" x14ac:dyDescent="0.3">
      <c r="C1080" s="20"/>
      <c r="E1080" s="21"/>
      <c r="H1080" s="22"/>
      <c r="I1080" s="22"/>
      <c r="J1080" s="22"/>
      <c r="K1080" s="22"/>
      <c r="L1080" s="22"/>
    </row>
    <row r="1081" spans="3:12" x14ac:dyDescent="0.3">
      <c r="C1081" s="20"/>
      <c r="E1081" s="21"/>
      <c r="H1081" s="22"/>
      <c r="I1081" s="22"/>
      <c r="J1081" s="22"/>
      <c r="K1081" s="22"/>
      <c r="L1081" s="22"/>
    </row>
    <row r="1082" spans="3:12" x14ac:dyDescent="0.3">
      <c r="C1082" s="20"/>
      <c r="E1082" s="21"/>
      <c r="H1082" s="22"/>
      <c r="I1082" s="22"/>
      <c r="J1082" s="22"/>
      <c r="K1082" s="22"/>
      <c r="L1082" s="22"/>
    </row>
    <row r="1083" spans="3:12" x14ac:dyDescent="0.3">
      <c r="C1083" s="20"/>
      <c r="E1083" s="21"/>
      <c r="H1083" s="22"/>
      <c r="I1083" s="22"/>
      <c r="J1083" s="22"/>
      <c r="K1083" s="22"/>
      <c r="L1083" s="22"/>
    </row>
    <row r="1084" spans="3:12" x14ac:dyDescent="0.3">
      <c r="C1084" s="20"/>
      <c r="E1084" s="21"/>
      <c r="H1084" s="22"/>
      <c r="I1084" s="22"/>
      <c r="J1084" s="22"/>
      <c r="K1084" s="22"/>
      <c r="L1084" s="22"/>
    </row>
    <row r="1085" spans="3:12" x14ac:dyDescent="0.3">
      <c r="C1085" s="20"/>
      <c r="E1085" s="21"/>
      <c r="H1085" s="22"/>
      <c r="I1085" s="22"/>
      <c r="J1085" s="22"/>
      <c r="K1085" s="22"/>
      <c r="L1085" s="22"/>
    </row>
    <row r="1086" spans="3:12" x14ac:dyDescent="0.3">
      <c r="C1086" s="20"/>
      <c r="E1086" s="21"/>
      <c r="H1086" s="22"/>
      <c r="I1086" s="22"/>
      <c r="J1086" s="22"/>
      <c r="K1086" s="22"/>
      <c r="L1086" s="22"/>
    </row>
    <row r="1087" spans="3:12" x14ac:dyDescent="0.3">
      <c r="C1087" s="20"/>
      <c r="E1087" s="21"/>
      <c r="H1087" s="22"/>
      <c r="I1087" s="22"/>
      <c r="J1087" s="22"/>
      <c r="K1087" s="22"/>
      <c r="L1087" s="22"/>
    </row>
    <row r="1088" spans="3:12" x14ac:dyDescent="0.3">
      <c r="C1088" s="20"/>
      <c r="E1088" s="21"/>
      <c r="H1088" s="22"/>
      <c r="I1088" s="22"/>
      <c r="J1088" s="22"/>
      <c r="K1088" s="22"/>
      <c r="L1088" s="22"/>
    </row>
    <row r="1089" spans="3:12" x14ac:dyDescent="0.3">
      <c r="C1089" s="20"/>
      <c r="E1089" s="21"/>
      <c r="H1089" s="22"/>
      <c r="I1089" s="22"/>
      <c r="J1089" s="22"/>
      <c r="K1089" s="22"/>
      <c r="L1089" s="22"/>
    </row>
    <row r="1090" spans="3:12" x14ac:dyDescent="0.3">
      <c r="C1090" s="20"/>
      <c r="E1090" s="21"/>
      <c r="H1090" s="22"/>
      <c r="I1090" s="22"/>
      <c r="J1090" s="22"/>
      <c r="K1090" s="22"/>
      <c r="L1090" s="22"/>
    </row>
    <row r="1091" spans="3:12" x14ac:dyDescent="0.3">
      <c r="C1091" s="20"/>
      <c r="E1091" s="21"/>
      <c r="H1091" s="22"/>
      <c r="I1091" s="22"/>
      <c r="J1091" s="22"/>
      <c r="K1091" s="22"/>
      <c r="L1091" s="22"/>
    </row>
    <row r="1092" spans="3:12" x14ac:dyDescent="0.3">
      <c r="C1092" s="20"/>
      <c r="E1092" s="21"/>
      <c r="H1092" s="22"/>
      <c r="I1092" s="22"/>
      <c r="J1092" s="22"/>
      <c r="K1092" s="22"/>
      <c r="L1092" s="22"/>
    </row>
    <row r="1093" spans="3:12" x14ac:dyDescent="0.3">
      <c r="C1093" s="20"/>
      <c r="E1093" s="21"/>
      <c r="H1093" s="22"/>
      <c r="I1093" s="22"/>
      <c r="J1093" s="22"/>
      <c r="K1093" s="22"/>
      <c r="L1093" s="22"/>
    </row>
    <row r="1094" spans="3:12" x14ac:dyDescent="0.3">
      <c r="C1094" s="20"/>
      <c r="E1094" s="21"/>
      <c r="H1094" s="22"/>
      <c r="I1094" s="22"/>
      <c r="J1094" s="22"/>
      <c r="K1094" s="22"/>
      <c r="L1094" s="22"/>
    </row>
    <row r="1095" spans="3:12" x14ac:dyDescent="0.3">
      <c r="C1095" s="20"/>
      <c r="E1095" s="21"/>
      <c r="H1095" s="22"/>
      <c r="I1095" s="22"/>
      <c r="J1095" s="22"/>
      <c r="K1095" s="22"/>
      <c r="L1095" s="22"/>
    </row>
    <row r="1096" spans="3:12" x14ac:dyDescent="0.3">
      <c r="C1096" s="20"/>
      <c r="E1096" s="21"/>
      <c r="H1096" s="22"/>
      <c r="I1096" s="22"/>
      <c r="J1096" s="22"/>
      <c r="K1096" s="22"/>
      <c r="L1096" s="22"/>
    </row>
    <row r="1097" spans="3:12" x14ac:dyDescent="0.3">
      <c r="C1097" s="20"/>
      <c r="E1097" s="21"/>
      <c r="H1097" s="22"/>
      <c r="I1097" s="22"/>
      <c r="J1097" s="22"/>
      <c r="K1097" s="22"/>
      <c r="L1097" s="22"/>
    </row>
    <row r="1098" spans="3:12" x14ac:dyDescent="0.3">
      <c r="C1098" s="20"/>
      <c r="E1098" s="21"/>
      <c r="H1098" s="22"/>
      <c r="I1098" s="22"/>
      <c r="J1098" s="22"/>
      <c r="K1098" s="22"/>
      <c r="L1098" s="22"/>
    </row>
    <row r="1099" spans="3:12" x14ac:dyDescent="0.3">
      <c r="C1099" s="20"/>
      <c r="E1099" s="21"/>
      <c r="H1099" s="22"/>
      <c r="I1099" s="22"/>
      <c r="J1099" s="22"/>
      <c r="K1099" s="22"/>
      <c r="L1099" s="22"/>
    </row>
    <row r="1100" spans="3:12" x14ac:dyDescent="0.3">
      <c r="C1100" s="20"/>
      <c r="E1100" s="21"/>
      <c r="H1100" s="22"/>
      <c r="I1100" s="22"/>
      <c r="J1100" s="22"/>
      <c r="K1100" s="22"/>
      <c r="L1100" s="22"/>
    </row>
    <row r="1101" spans="3:12" x14ac:dyDescent="0.3">
      <c r="C1101" s="20"/>
      <c r="E1101" s="21"/>
      <c r="H1101" s="22"/>
      <c r="I1101" s="22"/>
      <c r="J1101" s="22"/>
      <c r="K1101" s="22"/>
      <c r="L1101" s="22"/>
    </row>
    <row r="1102" spans="3:12" x14ac:dyDescent="0.3">
      <c r="C1102" s="20"/>
      <c r="E1102" s="21"/>
      <c r="H1102" s="22"/>
      <c r="I1102" s="22"/>
      <c r="J1102" s="22"/>
      <c r="K1102" s="22"/>
      <c r="L1102" s="22"/>
    </row>
    <row r="1103" spans="3:12" x14ac:dyDescent="0.3">
      <c r="C1103" s="20"/>
      <c r="E1103" s="21"/>
      <c r="H1103" s="22"/>
      <c r="I1103" s="22"/>
      <c r="J1103" s="22"/>
      <c r="K1103" s="22"/>
      <c r="L1103" s="22"/>
    </row>
    <row r="1104" spans="3:12" x14ac:dyDescent="0.3">
      <c r="C1104" s="20"/>
      <c r="E1104" s="21"/>
      <c r="H1104" s="22"/>
      <c r="I1104" s="22"/>
      <c r="J1104" s="22"/>
      <c r="K1104" s="22"/>
      <c r="L1104" s="22"/>
    </row>
    <row r="1105" spans="3:12" x14ac:dyDescent="0.3">
      <c r="C1105" s="20"/>
      <c r="E1105" s="21"/>
      <c r="H1105" s="22"/>
      <c r="I1105" s="22"/>
      <c r="J1105" s="22"/>
      <c r="K1105" s="22"/>
      <c r="L1105" s="22"/>
    </row>
    <row r="1106" spans="3:12" x14ac:dyDescent="0.3">
      <c r="C1106" s="20"/>
      <c r="E1106" s="21"/>
      <c r="H1106" s="22"/>
      <c r="I1106" s="22"/>
      <c r="J1106" s="22"/>
      <c r="K1106" s="22"/>
      <c r="L1106" s="22"/>
    </row>
    <row r="1107" spans="3:12" x14ac:dyDescent="0.3">
      <c r="C1107" s="20"/>
      <c r="E1107" s="21"/>
      <c r="H1107" s="22"/>
      <c r="I1107" s="22"/>
      <c r="J1107" s="22"/>
      <c r="K1107" s="22"/>
      <c r="L1107" s="22"/>
    </row>
    <row r="1108" spans="3:12" x14ac:dyDescent="0.3">
      <c r="C1108" s="20"/>
      <c r="E1108" s="21"/>
      <c r="H1108" s="22"/>
      <c r="I1108" s="22"/>
      <c r="J1108" s="22"/>
      <c r="K1108" s="22"/>
      <c r="L1108" s="22"/>
    </row>
    <row r="1109" spans="3:12" x14ac:dyDescent="0.3">
      <c r="C1109" s="20"/>
      <c r="E1109" s="21"/>
      <c r="H1109" s="22"/>
      <c r="I1109" s="22"/>
      <c r="J1109" s="22"/>
      <c r="K1109" s="22"/>
      <c r="L1109" s="22"/>
    </row>
    <row r="1110" spans="3:12" x14ac:dyDescent="0.3">
      <c r="C1110" s="20"/>
      <c r="E1110" s="21"/>
      <c r="H1110" s="22"/>
      <c r="I1110" s="22"/>
      <c r="J1110" s="22"/>
      <c r="K1110" s="22"/>
      <c r="L1110" s="22"/>
    </row>
    <row r="1111" spans="3:12" x14ac:dyDescent="0.3">
      <c r="C1111" s="20"/>
      <c r="E1111" s="21"/>
      <c r="H1111" s="22"/>
      <c r="I1111" s="22"/>
      <c r="J1111" s="22"/>
      <c r="K1111" s="22"/>
      <c r="L1111" s="22"/>
    </row>
    <row r="1112" spans="3:12" x14ac:dyDescent="0.3">
      <c r="C1112" s="20"/>
      <c r="E1112" s="21"/>
      <c r="H1112" s="22"/>
      <c r="I1112" s="22"/>
      <c r="J1112" s="22"/>
      <c r="K1112" s="22"/>
      <c r="L1112" s="22"/>
    </row>
    <row r="1113" spans="3:12" x14ac:dyDescent="0.3">
      <c r="C1113" s="20"/>
      <c r="E1113" s="21"/>
      <c r="H1113" s="22"/>
      <c r="I1113" s="22"/>
      <c r="J1113" s="22"/>
      <c r="K1113" s="22"/>
      <c r="L1113" s="22"/>
    </row>
    <row r="1114" spans="3:12" x14ac:dyDescent="0.3">
      <c r="C1114" s="20"/>
      <c r="E1114" s="21"/>
      <c r="H1114" s="22"/>
      <c r="I1114" s="22"/>
      <c r="J1114" s="22"/>
      <c r="K1114" s="22"/>
      <c r="L1114" s="22"/>
    </row>
    <row r="1115" spans="3:12" x14ac:dyDescent="0.3">
      <c r="C1115" s="20"/>
      <c r="E1115" s="21"/>
      <c r="H1115" s="22"/>
      <c r="I1115" s="22"/>
      <c r="J1115" s="22"/>
      <c r="K1115" s="22"/>
      <c r="L1115" s="22"/>
    </row>
    <row r="1116" spans="3:12" x14ac:dyDescent="0.3">
      <c r="C1116" s="20"/>
      <c r="E1116" s="21"/>
      <c r="H1116" s="22"/>
      <c r="I1116" s="22"/>
      <c r="J1116" s="22"/>
      <c r="K1116" s="22"/>
      <c r="L1116" s="22"/>
    </row>
    <row r="1117" spans="3:12" x14ac:dyDescent="0.3">
      <c r="C1117" s="20"/>
      <c r="E1117" s="21"/>
      <c r="H1117" s="22"/>
      <c r="I1117" s="22"/>
      <c r="J1117" s="22"/>
      <c r="K1117" s="22"/>
      <c r="L1117" s="22"/>
    </row>
    <row r="1118" spans="3:12" x14ac:dyDescent="0.3">
      <c r="C1118" s="20"/>
      <c r="E1118" s="21"/>
      <c r="H1118" s="22"/>
      <c r="I1118" s="22"/>
      <c r="J1118" s="22"/>
      <c r="K1118" s="22"/>
      <c r="L1118" s="22"/>
    </row>
    <row r="1119" spans="3:12" x14ac:dyDescent="0.3">
      <c r="C1119" s="20"/>
      <c r="E1119" s="21"/>
      <c r="H1119" s="22"/>
      <c r="I1119" s="22"/>
      <c r="J1119" s="22"/>
      <c r="K1119" s="22"/>
      <c r="L1119" s="22"/>
    </row>
    <row r="1120" spans="3:12" x14ac:dyDescent="0.3">
      <c r="C1120" s="20"/>
      <c r="E1120" s="21"/>
      <c r="H1120" s="22"/>
      <c r="I1120" s="22"/>
      <c r="J1120" s="22"/>
      <c r="K1120" s="22"/>
      <c r="L1120" s="22"/>
    </row>
    <row r="1121" spans="3:12" x14ac:dyDescent="0.3">
      <c r="C1121" s="20"/>
      <c r="E1121" s="21"/>
      <c r="H1121" s="22"/>
      <c r="I1121" s="22"/>
      <c r="J1121" s="22"/>
      <c r="K1121" s="22"/>
      <c r="L1121" s="22"/>
    </row>
    <row r="1122" spans="3:12" x14ac:dyDescent="0.3">
      <c r="C1122" s="20"/>
      <c r="E1122" s="21"/>
      <c r="H1122" s="22"/>
      <c r="I1122" s="22"/>
      <c r="J1122" s="22"/>
      <c r="K1122" s="22"/>
      <c r="L1122" s="22"/>
    </row>
    <row r="1123" spans="3:12" x14ac:dyDescent="0.3">
      <c r="C1123" s="20"/>
      <c r="E1123" s="21"/>
      <c r="H1123" s="22"/>
      <c r="I1123" s="22"/>
      <c r="J1123" s="22"/>
      <c r="K1123" s="22"/>
      <c r="L1123" s="22"/>
    </row>
    <row r="1124" spans="3:12" x14ac:dyDescent="0.3">
      <c r="C1124" s="20"/>
      <c r="E1124" s="21"/>
      <c r="H1124" s="22"/>
      <c r="I1124" s="22"/>
      <c r="J1124" s="22"/>
      <c r="K1124" s="22"/>
      <c r="L1124" s="22"/>
    </row>
    <row r="1125" spans="3:12" x14ac:dyDescent="0.3">
      <c r="C1125" s="20"/>
      <c r="E1125" s="21"/>
      <c r="H1125" s="22"/>
      <c r="I1125" s="22"/>
      <c r="J1125" s="22"/>
      <c r="K1125" s="22"/>
      <c r="L1125" s="22"/>
    </row>
    <row r="1126" spans="3:12" x14ac:dyDescent="0.3">
      <c r="C1126" s="20"/>
      <c r="E1126" s="21"/>
      <c r="H1126" s="22"/>
      <c r="I1126" s="22"/>
      <c r="J1126" s="22"/>
      <c r="K1126" s="22"/>
      <c r="L1126" s="22"/>
    </row>
    <row r="1127" spans="3:12" x14ac:dyDescent="0.3">
      <c r="C1127" s="20"/>
      <c r="E1127" s="21"/>
      <c r="H1127" s="22"/>
      <c r="I1127" s="22"/>
      <c r="J1127" s="22"/>
      <c r="K1127" s="22"/>
      <c r="L1127" s="22"/>
    </row>
    <row r="1128" spans="3:12" x14ac:dyDescent="0.3">
      <c r="C1128" s="20"/>
      <c r="E1128" s="21"/>
      <c r="H1128" s="22"/>
      <c r="I1128" s="22"/>
      <c r="J1128" s="22"/>
      <c r="K1128" s="22"/>
      <c r="L1128" s="22"/>
    </row>
    <row r="1129" spans="3:12" x14ac:dyDescent="0.3">
      <c r="C1129" s="20"/>
      <c r="E1129" s="21"/>
      <c r="H1129" s="22"/>
      <c r="I1129" s="22"/>
      <c r="J1129" s="22"/>
      <c r="K1129" s="22"/>
      <c r="L1129" s="22"/>
    </row>
    <row r="1130" spans="3:12" x14ac:dyDescent="0.3">
      <c r="C1130" s="20"/>
      <c r="E1130" s="21"/>
      <c r="H1130" s="22"/>
      <c r="I1130" s="22"/>
      <c r="J1130" s="22"/>
      <c r="K1130" s="22"/>
      <c r="L1130" s="22"/>
    </row>
    <row r="1131" spans="3:12" x14ac:dyDescent="0.3">
      <c r="C1131" s="20"/>
      <c r="E1131" s="21"/>
      <c r="H1131" s="22"/>
      <c r="I1131" s="22"/>
      <c r="J1131" s="22"/>
      <c r="K1131" s="22"/>
      <c r="L1131" s="22"/>
    </row>
    <row r="1132" spans="3:12" x14ac:dyDescent="0.3">
      <c r="C1132" s="20"/>
      <c r="E1132" s="21"/>
      <c r="H1132" s="22"/>
      <c r="I1132" s="22"/>
      <c r="J1132" s="22"/>
      <c r="K1132" s="22"/>
      <c r="L1132" s="22"/>
    </row>
    <row r="1133" spans="3:12" x14ac:dyDescent="0.3">
      <c r="C1133" s="20"/>
      <c r="E1133" s="21"/>
      <c r="H1133" s="22"/>
      <c r="I1133" s="22"/>
      <c r="J1133" s="22"/>
      <c r="K1133" s="22"/>
      <c r="L1133" s="22"/>
    </row>
    <row r="1134" spans="3:12" x14ac:dyDescent="0.3">
      <c r="C1134" s="20"/>
      <c r="E1134" s="21"/>
      <c r="H1134" s="22"/>
      <c r="I1134" s="22"/>
      <c r="J1134" s="22"/>
      <c r="K1134" s="22"/>
      <c r="L1134" s="22"/>
    </row>
    <row r="1135" spans="3:12" x14ac:dyDescent="0.3">
      <c r="C1135" s="20"/>
      <c r="E1135" s="21"/>
      <c r="H1135" s="22"/>
      <c r="I1135" s="22"/>
      <c r="J1135" s="22"/>
      <c r="K1135" s="22"/>
      <c r="L1135" s="22"/>
    </row>
    <row r="1136" spans="3:12" x14ac:dyDescent="0.3">
      <c r="C1136" s="20"/>
      <c r="E1136" s="21"/>
      <c r="H1136" s="22"/>
      <c r="I1136" s="22"/>
      <c r="J1136" s="22"/>
      <c r="K1136" s="22"/>
      <c r="L1136" s="22"/>
    </row>
    <row r="1137" spans="3:12" x14ac:dyDescent="0.3">
      <c r="C1137" s="20"/>
      <c r="E1137" s="21"/>
      <c r="H1137" s="22"/>
      <c r="I1137" s="22"/>
      <c r="J1137" s="22"/>
      <c r="K1137" s="22"/>
      <c r="L1137" s="22"/>
    </row>
    <row r="1138" spans="3:12" x14ac:dyDescent="0.3">
      <c r="C1138" s="20"/>
      <c r="E1138" s="21"/>
      <c r="H1138" s="22"/>
      <c r="I1138" s="22"/>
      <c r="J1138" s="22"/>
      <c r="K1138" s="22"/>
      <c r="L1138" s="22"/>
    </row>
    <row r="1139" spans="3:12" x14ac:dyDescent="0.3">
      <c r="C1139" s="20"/>
      <c r="E1139" s="21"/>
      <c r="H1139" s="22"/>
      <c r="I1139" s="22"/>
      <c r="J1139" s="22"/>
      <c r="K1139" s="22"/>
      <c r="L1139" s="22"/>
    </row>
    <row r="1140" spans="3:12" x14ac:dyDescent="0.3">
      <c r="C1140" s="20"/>
      <c r="E1140" s="21"/>
      <c r="H1140" s="22"/>
      <c r="I1140" s="22"/>
      <c r="J1140" s="22"/>
      <c r="K1140" s="22"/>
      <c r="L1140" s="22"/>
    </row>
    <row r="1141" spans="3:12" x14ac:dyDescent="0.3">
      <c r="C1141" s="20"/>
      <c r="E1141" s="21"/>
      <c r="H1141" s="22"/>
      <c r="I1141" s="22"/>
      <c r="J1141" s="22"/>
      <c r="K1141" s="22"/>
      <c r="L1141" s="22"/>
    </row>
    <row r="1142" spans="3:12" x14ac:dyDescent="0.3">
      <c r="C1142" s="20"/>
      <c r="E1142" s="21"/>
      <c r="H1142" s="22"/>
      <c r="I1142" s="22"/>
      <c r="J1142" s="22"/>
      <c r="K1142" s="22"/>
      <c r="L1142" s="22"/>
    </row>
    <row r="1143" spans="3:12" x14ac:dyDescent="0.3">
      <c r="C1143" s="20"/>
      <c r="E1143" s="21"/>
      <c r="H1143" s="22"/>
      <c r="I1143" s="22"/>
      <c r="J1143" s="22"/>
      <c r="K1143" s="22"/>
      <c r="L1143" s="22"/>
    </row>
    <row r="1144" spans="3:12" x14ac:dyDescent="0.3">
      <c r="C1144" s="20"/>
      <c r="E1144" s="21"/>
      <c r="H1144" s="22"/>
      <c r="I1144" s="22"/>
      <c r="J1144" s="22"/>
      <c r="K1144" s="22"/>
      <c r="L1144" s="22"/>
    </row>
    <row r="1145" spans="3:12" x14ac:dyDescent="0.3">
      <c r="C1145" s="20"/>
      <c r="E1145" s="21"/>
      <c r="H1145" s="22"/>
      <c r="I1145" s="22"/>
      <c r="J1145" s="22"/>
      <c r="K1145" s="22"/>
      <c r="L1145" s="22"/>
    </row>
    <row r="1146" spans="3:12" x14ac:dyDescent="0.3">
      <c r="C1146" s="20"/>
      <c r="E1146" s="21"/>
      <c r="H1146" s="22"/>
      <c r="I1146" s="22"/>
      <c r="J1146" s="22"/>
      <c r="K1146" s="22"/>
      <c r="L1146" s="22"/>
    </row>
    <row r="1147" spans="3:12" x14ac:dyDescent="0.3">
      <c r="C1147" s="20"/>
      <c r="E1147" s="21"/>
      <c r="H1147" s="22"/>
      <c r="I1147" s="22"/>
      <c r="J1147" s="22"/>
      <c r="K1147" s="22"/>
      <c r="L1147" s="22"/>
    </row>
    <row r="1148" spans="3:12" x14ac:dyDescent="0.3">
      <c r="C1148" s="20"/>
      <c r="E1148" s="21"/>
      <c r="H1148" s="22"/>
      <c r="I1148" s="22"/>
      <c r="J1148" s="22"/>
      <c r="K1148" s="22"/>
      <c r="L1148" s="22"/>
    </row>
    <row r="1149" spans="3:12" x14ac:dyDescent="0.3">
      <c r="C1149" s="20"/>
      <c r="E1149" s="21"/>
      <c r="H1149" s="22"/>
      <c r="I1149" s="22"/>
      <c r="J1149" s="22"/>
      <c r="K1149" s="22"/>
      <c r="L1149" s="22"/>
    </row>
    <row r="1150" spans="3:12" x14ac:dyDescent="0.3">
      <c r="C1150" s="20"/>
      <c r="E1150" s="21"/>
      <c r="H1150" s="22"/>
      <c r="I1150" s="22"/>
      <c r="J1150" s="22"/>
      <c r="K1150" s="22"/>
      <c r="L1150" s="22"/>
    </row>
    <row r="1151" spans="3:12" x14ac:dyDescent="0.3">
      <c r="C1151" s="20"/>
      <c r="E1151" s="21"/>
      <c r="H1151" s="22"/>
      <c r="I1151" s="22"/>
      <c r="J1151" s="22"/>
      <c r="K1151" s="22"/>
      <c r="L1151" s="22"/>
    </row>
    <row r="1152" spans="3:12" x14ac:dyDescent="0.3">
      <c r="C1152" s="20"/>
      <c r="E1152" s="21"/>
      <c r="H1152" s="22"/>
      <c r="I1152" s="22"/>
      <c r="J1152" s="22"/>
      <c r="K1152" s="22"/>
      <c r="L1152" s="22"/>
    </row>
    <row r="1153" spans="3:12" x14ac:dyDescent="0.3">
      <c r="C1153" s="20"/>
      <c r="E1153" s="21"/>
      <c r="H1153" s="22"/>
      <c r="I1153" s="22"/>
      <c r="J1153" s="22"/>
      <c r="K1153" s="22"/>
      <c r="L1153" s="22"/>
    </row>
    <row r="1154" spans="3:12" x14ac:dyDescent="0.3">
      <c r="C1154" s="20"/>
      <c r="E1154" s="21"/>
      <c r="H1154" s="22"/>
      <c r="I1154" s="22"/>
      <c r="J1154" s="22"/>
      <c r="K1154" s="22"/>
      <c r="L1154" s="22"/>
    </row>
    <row r="1155" spans="3:12" x14ac:dyDescent="0.3">
      <c r="C1155" s="20"/>
      <c r="E1155" s="21"/>
      <c r="H1155" s="22"/>
      <c r="I1155" s="22"/>
      <c r="J1155" s="22"/>
      <c r="K1155" s="22"/>
      <c r="L1155" s="22"/>
    </row>
    <row r="1156" spans="3:12" x14ac:dyDescent="0.3">
      <c r="C1156" s="20"/>
      <c r="E1156" s="21"/>
      <c r="H1156" s="22"/>
      <c r="I1156" s="22"/>
      <c r="J1156" s="22"/>
      <c r="K1156" s="22"/>
      <c r="L1156" s="22"/>
    </row>
    <row r="1157" spans="3:12" x14ac:dyDescent="0.3">
      <c r="C1157" s="20"/>
      <c r="E1157" s="21"/>
      <c r="H1157" s="22"/>
      <c r="I1157" s="22"/>
      <c r="J1157" s="22"/>
      <c r="K1157" s="22"/>
      <c r="L1157" s="22"/>
    </row>
    <row r="1158" spans="3:12" x14ac:dyDescent="0.3">
      <c r="C1158" s="20"/>
      <c r="E1158" s="21"/>
      <c r="H1158" s="22"/>
      <c r="I1158" s="22"/>
      <c r="J1158" s="22"/>
      <c r="K1158" s="22"/>
      <c r="L1158" s="22"/>
    </row>
    <row r="1159" spans="3:12" x14ac:dyDescent="0.3">
      <c r="C1159" s="20"/>
      <c r="E1159" s="21"/>
      <c r="H1159" s="22"/>
      <c r="I1159" s="22"/>
      <c r="J1159" s="22"/>
      <c r="K1159" s="22"/>
      <c r="L1159" s="22"/>
    </row>
    <row r="1160" spans="3:12" x14ac:dyDescent="0.3">
      <c r="C1160" s="20"/>
      <c r="E1160" s="21"/>
      <c r="H1160" s="22"/>
      <c r="I1160" s="22"/>
      <c r="J1160" s="22"/>
      <c r="K1160" s="22"/>
      <c r="L1160" s="22"/>
    </row>
    <row r="1161" spans="3:12" x14ac:dyDescent="0.3">
      <c r="C1161" s="20"/>
      <c r="E1161" s="21"/>
      <c r="H1161" s="22"/>
      <c r="I1161" s="22"/>
      <c r="J1161" s="22"/>
      <c r="K1161" s="22"/>
      <c r="L1161" s="22"/>
    </row>
    <row r="1162" spans="3:12" x14ac:dyDescent="0.3">
      <c r="C1162" s="20"/>
      <c r="E1162" s="21"/>
      <c r="H1162" s="22"/>
      <c r="I1162" s="22"/>
      <c r="J1162" s="22"/>
      <c r="K1162" s="22"/>
      <c r="L1162" s="22"/>
    </row>
    <row r="1163" spans="3:12" x14ac:dyDescent="0.3">
      <c r="C1163" s="20"/>
      <c r="E1163" s="21"/>
      <c r="H1163" s="22"/>
      <c r="I1163" s="22"/>
      <c r="J1163" s="22"/>
      <c r="K1163" s="22"/>
      <c r="L1163" s="22"/>
    </row>
    <row r="1164" spans="3:12" x14ac:dyDescent="0.3">
      <c r="C1164" s="20"/>
      <c r="E1164" s="21"/>
      <c r="H1164" s="22"/>
      <c r="I1164" s="22"/>
      <c r="J1164" s="22"/>
      <c r="K1164" s="22"/>
      <c r="L1164" s="22"/>
    </row>
    <row r="1165" spans="3:12" x14ac:dyDescent="0.3">
      <c r="C1165" s="20"/>
      <c r="E1165" s="21"/>
      <c r="H1165" s="22"/>
      <c r="I1165" s="22"/>
      <c r="J1165" s="22"/>
      <c r="K1165" s="22"/>
      <c r="L1165" s="22"/>
    </row>
    <row r="1166" spans="3:12" x14ac:dyDescent="0.3">
      <c r="C1166" s="20"/>
      <c r="E1166" s="21"/>
      <c r="H1166" s="22"/>
      <c r="I1166" s="22"/>
      <c r="J1166" s="22"/>
      <c r="K1166" s="22"/>
      <c r="L1166" s="22"/>
    </row>
    <row r="1167" spans="3:12" x14ac:dyDescent="0.3">
      <c r="C1167" s="20"/>
      <c r="E1167" s="21"/>
      <c r="H1167" s="22"/>
      <c r="I1167" s="22"/>
      <c r="J1167" s="22"/>
      <c r="K1167" s="22"/>
      <c r="L1167" s="22"/>
    </row>
    <row r="1168" spans="3:12" x14ac:dyDescent="0.3">
      <c r="C1168" s="20"/>
      <c r="E1168" s="21"/>
      <c r="H1168" s="22"/>
      <c r="I1168" s="22"/>
      <c r="J1168" s="22"/>
      <c r="K1168" s="22"/>
      <c r="L1168" s="22"/>
    </row>
    <row r="1169" spans="3:12" x14ac:dyDescent="0.3">
      <c r="C1169" s="20"/>
      <c r="E1169" s="21"/>
      <c r="H1169" s="22"/>
      <c r="I1169" s="22"/>
      <c r="J1169" s="22"/>
      <c r="K1169" s="22"/>
      <c r="L1169" s="22"/>
    </row>
    <row r="1170" spans="3:12" x14ac:dyDescent="0.3">
      <c r="C1170" s="20"/>
      <c r="E1170" s="21"/>
      <c r="H1170" s="22"/>
      <c r="I1170" s="22"/>
      <c r="J1170" s="22"/>
      <c r="K1170" s="22"/>
      <c r="L1170" s="22"/>
    </row>
    <row r="1171" spans="3:12" x14ac:dyDescent="0.3">
      <c r="C1171" s="20"/>
      <c r="E1171" s="21"/>
      <c r="H1171" s="22"/>
      <c r="I1171" s="22"/>
      <c r="J1171" s="22"/>
      <c r="K1171" s="22"/>
      <c r="L1171" s="22"/>
    </row>
    <row r="1172" spans="3:12" x14ac:dyDescent="0.3">
      <c r="C1172" s="20"/>
      <c r="E1172" s="21"/>
      <c r="H1172" s="22"/>
      <c r="I1172" s="22"/>
      <c r="J1172" s="22"/>
      <c r="K1172" s="22"/>
      <c r="L1172" s="22"/>
    </row>
    <row r="1173" spans="3:12" x14ac:dyDescent="0.3">
      <c r="C1173" s="20"/>
      <c r="E1173" s="21"/>
      <c r="H1173" s="22"/>
      <c r="I1173" s="22"/>
      <c r="J1173" s="22"/>
      <c r="K1173" s="22"/>
      <c r="L1173" s="22"/>
    </row>
    <row r="1174" spans="3:12" x14ac:dyDescent="0.3">
      <c r="C1174" s="20"/>
      <c r="E1174" s="21"/>
      <c r="H1174" s="22"/>
      <c r="I1174" s="22"/>
      <c r="J1174" s="22"/>
      <c r="K1174" s="22"/>
      <c r="L1174" s="22"/>
    </row>
    <row r="1175" spans="3:12" x14ac:dyDescent="0.3">
      <c r="C1175" s="20"/>
      <c r="E1175" s="21"/>
      <c r="H1175" s="22"/>
      <c r="I1175" s="22"/>
      <c r="J1175" s="22"/>
      <c r="K1175" s="22"/>
      <c r="L1175" s="22"/>
    </row>
    <row r="1176" spans="3:12" x14ac:dyDescent="0.3">
      <c r="C1176" s="20"/>
      <c r="E1176" s="21"/>
      <c r="H1176" s="22"/>
      <c r="I1176" s="22"/>
      <c r="J1176" s="22"/>
      <c r="K1176" s="22"/>
      <c r="L1176" s="22"/>
    </row>
    <row r="1177" spans="3:12" x14ac:dyDescent="0.3">
      <c r="C1177" s="20"/>
      <c r="E1177" s="21"/>
      <c r="H1177" s="22"/>
      <c r="I1177" s="22"/>
      <c r="J1177" s="22"/>
      <c r="K1177" s="22"/>
      <c r="L1177" s="22"/>
    </row>
    <row r="1178" spans="3:12" x14ac:dyDescent="0.3">
      <c r="C1178" s="20"/>
      <c r="E1178" s="21"/>
      <c r="H1178" s="22"/>
      <c r="I1178" s="22"/>
      <c r="J1178" s="22"/>
      <c r="K1178" s="22"/>
      <c r="L1178" s="22"/>
    </row>
    <row r="1179" spans="3:12" x14ac:dyDescent="0.3">
      <c r="C1179" s="20"/>
      <c r="E1179" s="21"/>
      <c r="H1179" s="22"/>
      <c r="I1179" s="22"/>
      <c r="J1179" s="22"/>
      <c r="K1179" s="22"/>
      <c r="L1179" s="22"/>
    </row>
    <row r="1180" spans="3:12" x14ac:dyDescent="0.3">
      <c r="C1180" s="20"/>
      <c r="E1180" s="21"/>
      <c r="H1180" s="22"/>
      <c r="I1180" s="22"/>
      <c r="J1180" s="22"/>
      <c r="K1180" s="22"/>
      <c r="L1180" s="22"/>
    </row>
    <row r="1181" spans="3:12" x14ac:dyDescent="0.3">
      <c r="C1181" s="20"/>
      <c r="E1181" s="21"/>
      <c r="H1181" s="22"/>
      <c r="I1181" s="22"/>
      <c r="J1181" s="22"/>
      <c r="K1181" s="22"/>
      <c r="L1181" s="22"/>
    </row>
    <row r="1182" spans="3:12" x14ac:dyDescent="0.3">
      <c r="C1182" s="20"/>
      <c r="E1182" s="21"/>
      <c r="H1182" s="22"/>
      <c r="I1182" s="22"/>
      <c r="J1182" s="22"/>
      <c r="K1182" s="22"/>
      <c r="L1182" s="22"/>
    </row>
    <row r="1183" spans="3:12" x14ac:dyDescent="0.3">
      <c r="C1183" s="20"/>
      <c r="E1183" s="21"/>
      <c r="H1183" s="22"/>
      <c r="I1183" s="22"/>
      <c r="J1183" s="22"/>
      <c r="K1183" s="22"/>
      <c r="L1183" s="22"/>
    </row>
    <row r="1184" spans="3:12" x14ac:dyDescent="0.3">
      <c r="C1184" s="20"/>
      <c r="E1184" s="21"/>
      <c r="H1184" s="22"/>
      <c r="I1184" s="22"/>
      <c r="J1184" s="22"/>
      <c r="K1184" s="22"/>
      <c r="L1184" s="22"/>
    </row>
    <row r="1185" spans="3:12" x14ac:dyDescent="0.3">
      <c r="C1185" s="20"/>
      <c r="E1185" s="21"/>
      <c r="H1185" s="22"/>
      <c r="I1185" s="22"/>
      <c r="J1185" s="22"/>
      <c r="K1185" s="22"/>
      <c r="L1185" s="22"/>
    </row>
    <row r="1186" spans="3:12" x14ac:dyDescent="0.3">
      <c r="C1186" s="20"/>
      <c r="E1186" s="21"/>
      <c r="H1186" s="22"/>
      <c r="I1186" s="22"/>
      <c r="J1186" s="22"/>
      <c r="K1186" s="22"/>
      <c r="L1186" s="22"/>
    </row>
    <row r="1187" spans="3:12" x14ac:dyDescent="0.3">
      <c r="C1187" s="20"/>
      <c r="E1187" s="21"/>
      <c r="H1187" s="22"/>
      <c r="I1187" s="22"/>
      <c r="J1187" s="22"/>
      <c r="K1187" s="22"/>
      <c r="L1187" s="22"/>
    </row>
    <row r="1188" spans="3:12" x14ac:dyDescent="0.3">
      <c r="C1188" s="20"/>
      <c r="E1188" s="21"/>
      <c r="H1188" s="22"/>
      <c r="I1188" s="22"/>
      <c r="J1188" s="22"/>
      <c r="K1188" s="22"/>
      <c r="L1188" s="22"/>
    </row>
    <row r="1189" spans="3:12" x14ac:dyDescent="0.3">
      <c r="C1189" s="20"/>
      <c r="E1189" s="21"/>
      <c r="H1189" s="22"/>
      <c r="I1189" s="22"/>
      <c r="J1189" s="22"/>
      <c r="K1189" s="22"/>
      <c r="L1189" s="22"/>
    </row>
    <row r="1190" spans="3:12" x14ac:dyDescent="0.3">
      <c r="C1190" s="20"/>
      <c r="E1190" s="21"/>
      <c r="H1190" s="22"/>
      <c r="I1190" s="22"/>
      <c r="J1190" s="22"/>
      <c r="K1190" s="22"/>
      <c r="L1190" s="22"/>
    </row>
    <row r="1191" spans="3:12" x14ac:dyDescent="0.3">
      <c r="C1191" s="20"/>
      <c r="E1191" s="21"/>
      <c r="H1191" s="22"/>
      <c r="I1191" s="22"/>
      <c r="J1191" s="22"/>
      <c r="K1191" s="22"/>
      <c r="L1191" s="22"/>
    </row>
    <row r="1192" spans="3:12" x14ac:dyDescent="0.3">
      <c r="C1192" s="20"/>
      <c r="E1192" s="21"/>
      <c r="H1192" s="22"/>
      <c r="I1192" s="22"/>
      <c r="J1192" s="22"/>
      <c r="K1192" s="22"/>
      <c r="L1192" s="22"/>
    </row>
    <row r="1193" spans="3:12" x14ac:dyDescent="0.3">
      <c r="C1193" s="20"/>
      <c r="E1193" s="21"/>
      <c r="H1193" s="22"/>
      <c r="I1193" s="22"/>
      <c r="J1193" s="22"/>
      <c r="K1193" s="22"/>
      <c r="L1193" s="22"/>
    </row>
    <row r="1194" spans="3:12" x14ac:dyDescent="0.3">
      <c r="C1194" s="20"/>
      <c r="E1194" s="21"/>
      <c r="H1194" s="22"/>
      <c r="I1194" s="22"/>
      <c r="J1194" s="22"/>
      <c r="K1194" s="22"/>
      <c r="L1194" s="22"/>
    </row>
    <row r="1195" spans="3:12" x14ac:dyDescent="0.3">
      <c r="C1195" s="20"/>
      <c r="E1195" s="21"/>
      <c r="H1195" s="22"/>
      <c r="I1195" s="22"/>
      <c r="J1195" s="22"/>
      <c r="K1195" s="22"/>
      <c r="L1195" s="22"/>
    </row>
    <row r="1196" spans="3:12" x14ac:dyDescent="0.3">
      <c r="C1196" s="20"/>
      <c r="E1196" s="21"/>
      <c r="H1196" s="22"/>
      <c r="I1196" s="22"/>
      <c r="J1196" s="22"/>
      <c r="K1196" s="22"/>
      <c r="L1196" s="22"/>
    </row>
    <row r="1197" spans="3:12" x14ac:dyDescent="0.3">
      <c r="C1197" s="20"/>
      <c r="E1197" s="21"/>
      <c r="H1197" s="22"/>
      <c r="I1197" s="22"/>
      <c r="J1197" s="22"/>
      <c r="K1197" s="22"/>
      <c r="L1197" s="22"/>
    </row>
    <row r="1198" spans="3:12" x14ac:dyDescent="0.3">
      <c r="C1198" s="20"/>
      <c r="E1198" s="21"/>
      <c r="H1198" s="22"/>
      <c r="I1198" s="22"/>
      <c r="J1198" s="22"/>
      <c r="K1198" s="22"/>
      <c r="L1198" s="22"/>
    </row>
    <row r="1199" spans="3:12" x14ac:dyDescent="0.3">
      <c r="C1199" s="20"/>
      <c r="E1199" s="21"/>
      <c r="H1199" s="22"/>
      <c r="I1199" s="22"/>
      <c r="J1199" s="22"/>
      <c r="K1199" s="22"/>
      <c r="L1199" s="22"/>
    </row>
    <row r="1200" spans="3:12" x14ac:dyDescent="0.3">
      <c r="C1200" s="20"/>
      <c r="E1200" s="21"/>
      <c r="H1200" s="22"/>
      <c r="I1200" s="22"/>
      <c r="J1200" s="22"/>
      <c r="K1200" s="22"/>
      <c r="L1200" s="22"/>
    </row>
    <row r="1201" spans="3:12" x14ac:dyDescent="0.3">
      <c r="C1201" s="20"/>
      <c r="E1201" s="21"/>
      <c r="H1201" s="22"/>
      <c r="I1201" s="22"/>
      <c r="J1201" s="22"/>
      <c r="K1201" s="22"/>
      <c r="L1201" s="22"/>
    </row>
    <row r="1202" spans="3:12" x14ac:dyDescent="0.3">
      <c r="C1202" s="20"/>
      <c r="E1202" s="21"/>
      <c r="H1202" s="22"/>
      <c r="I1202" s="22"/>
      <c r="J1202" s="22"/>
      <c r="K1202" s="22"/>
      <c r="L1202" s="22"/>
    </row>
    <row r="1203" spans="3:12" x14ac:dyDescent="0.3">
      <c r="C1203" s="20"/>
      <c r="E1203" s="21"/>
      <c r="H1203" s="22"/>
      <c r="I1203" s="22"/>
      <c r="J1203" s="22"/>
      <c r="K1203" s="22"/>
      <c r="L1203" s="22"/>
    </row>
    <row r="1204" spans="3:12" x14ac:dyDescent="0.3">
      <c r="C1204" s="20"/>
      <c r="E1204" s="21"/>
      <c r="H1204" s="22"/>
      <c r="I1204" s="22"/>
      <c r="J1204" s="22"/>
      <c r="K1204" s="22"/>
      <c r="L1204" s="22"/>
    </row>
    <row r="1205" spans="3:12" x14ac:dyDescent="0.3">
      <c r="C1205" s="20"/>
      <c r="E1205" s="21"/>
      <c r="H1205" s="22"/>
      <c r="I1205" s="22"/>
      <c r="J1205" s="22"/>
      <c r="K1205" s="22"/>
      <c r="L1205" s="22"/>
    </row>
    <row r="1206" spans="3:12" x14ac:dyDescent="0.3">
      <c r="C1206" s="20"/>
      <c r="E1206" s="21"/>
      <c r="H1206" s="22"/>
      <c r="I1206" s="22"/>
      <c r="J1206" s="22"/>
      <c r="K1206" s="22"/>
      <c r="L1206" s="22"/>
    </row>
    <row r="1207" spans="3:12" x14ac:dyDescent="0.3">
      <c r="C1207" s="20"/>
      <c r="E1207" s="21"/>
      <c r="H1207" s="22"/>
      <c r="I1207" s="22"/>
      <c r="J1207" s="22"/>
      <c r="K1207" s="22"/>
      <c r="L1207" s="22"/>
    </row>
    <row r="1208" spans="3:12" x14ac:dyDescent="0.3">
      <c r="C1208" s="20"/>
      <c r="E1208" s="21"/>
      <c r="H1208" s="22"/>
      <c r="I1208" s="22"/>
      <c r="J1208" s="22"/>
      <c r="K1208" s="22"/>
      <c r="L1208" s="22"/>
    </row>
    <row r="1209" spans="3:12" x14ac:dyDescent="0.3">
      <c r="C1209" s="20"/>
      <c r="E1209" s="21"/>
      <c r="H1209" s="22"/>
      <c r="I1209" s="22"/>
      <c r="J1209" s="22"/>
      <c r="K1209" s="22"/>
      <c r="L1209" s="22"/>
    </row>
    <row r="1210" spans="3:12" x14ac:dyDescent="0.3">
      <c r="C1210" s="20"/>
      <c r="E1210" s="21"/>
      <c r="H1210" s="22"/>
      <c r="I1210" s="22"/>
      <c r="J1210" s="22"/>
      <c r="K1210" s="22"/>
      <c r="L1210" s="22"/>
    </row>
    <row r="1211" spans="3:12" x14ac:dyDescent="0.3">
      <c r="C1211" s="20"/>
      <c r="E1211" s="21"/>
      <c r="H1211" s="22"/>
      <c r="I1211" s="22"/>
      <c r="J1211" s="22"/>
      <c r="K1211" s="22"/>
      <c r="L1211" s="22"/>
    </row>
    <row r="1212" spans="3:12" x14ac:dyDescent="0.3">
      <c r="C1212" s="20"/>
      <c r="E1212" s="21"/>
      <c r="H1212" s="22"/>
      <c r="I1212" s="22"/>
      <c r="J1212" s="22"/>
      <c r="K1212" s="22"/>
      <c r="L1212" s="22"/>
    </row>
    <row r="1213" spans="3:12" x14ac:dyDescent="0.3">
      <c r="C1213" s="20"/>
      <c r="E1213" s="21"/>
      <c r="H1213" s="22"/>
      <c r="I1213" s="22"/>
      <c r="J1213" s="22"/>
      <c r="K1213" s="22"/>
      <c r="L1213" s="22"/>
    </row>
    <row r="1214" spans="3:12" x14ac:dyDescent="0.3">
      <c r="C1214" s="20"/>
      <c r="E1214" s="21"/>
      <c r="H1214" s="22"/>
      <c r="I1214" s="22"/>
      <c r="J1214" s="22"/>
      <c r="K1214" s="22"/>
      <c r="L1214" s="22"/>
    </row>
  </sheetData>
  <mergeCells count="16">
    <mergeCell ref="M2:P2"/>
    <mergeCell ref="A2:A4"/>
    <mergeCell ref="C2:D2"/>
    <mergeCell ref="E2:G2"/>
    <mergeCell ref="H2:L2"/>
    <mergeCell ref="B3:B4"/>
    <mergeCell ref="D3:D4"/>
    <mergeCell ref="E3:E4"/>
    <mergeCell ref="F3:F4"/>
    <mergeCell ref="M3:P3"/>
    <mergeCell ref="G3:G4"/>
    <mergeCell ref="H3:H4"/>
    <mergeCell ref="I3:I4"/>
    <mergeCell ref="J3:J4"/>
    <mergeCell ref="K3:K4"/>
    <mergeCell ref="L3:L4"/>
  </mergeCells>
  <pageMargins left="0.7" right="0.7" top="0.75" bottom="0.75" header="0.3" footer="0.3"/>
  <pageSetup orientation="portrait" r:id="rId1"/>
  <headerFooter>
    <oddHeader>&amp;R&amp;"Calibri"&amp;12&amp;K000000Controlled Disclosure&amp;1#_x000D_&amp;"Calibri"&amp;11&amp;K000000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106"/>
  <sheetViews>
    <sheetView workbookViewId="0">
      <pane ySplit="1" topLeftCell="A2" activePane="bottomLeft" state="frozen"/>
      <selection pane="bottomLeft" activeCell="M13" sqref="M13"/>
    </sheetView>
  </sheetViews>
  <sheetFormatPr defaultRowHeight="14.4" x14ac:dyDescent="0.3"/>
  <cols>
    <col min="2" max="2" width="9.5546875" bestFit="1" customWidth="1"/>
    <col min="3" max="3" width="12" bestFit="1" customWidth="1"/>
    <col min="7" max="7" width="12" bestFit="1" customWidth="1"/>
    <col min="8" max="8" width="15.33203125" bestFit="1" customWidth="1"/>
    <col min="9" max="9" width="14.44140625" bestFit="1" customWidth="1"/>
    <col min="15" max="15" width="12" bestFit="1" customWidth="1"/>
    <col min="17" max="17" width="11.44140625" bestFit="1" customWidth="1"/>
    <col min="18" max="18" width="11.5546875" bestFit="1" customWidth="1"/>
    <col min="19" max="19" width="11.44140625" bestFit="1" customWidth="1"/>
    <col min="20" max="20" width="12.109375" bestFit="1" customWidth="1"/>
    <col min="21" max="21" width="18.44140625" customWidth="1"/>
    <col min="24" max="24" width="15.33203125" customWidth="1"/>
  </cols>
  <sheetData>
    <row r="1" spans="1:24" x14ac:dyDescent="0.3">
      <c r="A1" t="s">
        <v>161</v>
      </c>
      <c r="B1" t="s">
        <v>162</v>
      </c>
      <c r="C1" t="s">
        <v>163</v>
      </c>
      <c r="D1" t="s">
        <v>164</v>
      </c>
      <c r="E1" t="s">
        <v>121</v>
      </c>
      <c r="F1" t="s">
        <v>31</v>
      </c>
      <c r="G1" t="s">
        <v>165</v>
      </c>
      <c r="H1" t="s">
        <v>166</v>
      </c>
      <c r="I1" t="s">
        <v>167</v>
      </c>
      <c r="K1" t="s">
        <v>162</v>
      </c>
      <c r="L1" t="s">
        <v>163</v>
      </c>
      <c r="N1" t="s">
        <v>168</v>
      </c>
      <c r="O1" t="s">
        <v>169</v>
      </c>
      <c r="Q1" t="s">
        <v>170</v>
      </c>
      <c r="R1" t="s">
        <v>171</v>
      </c>
      <c r="S1" t="s">
        <v>172</v>
      </c>
      <c r="T1" t="s">
        <v>173</v>
      </c>
      <c r="U1" t="s">
        <v>174</v>
      </c>
      <c r="X1" t="s">
        <v>172</v>
      </c>
    </row>
    <row r="2" spans="1:24" x14ac:dyDescent="0.3">
      <c r="A2">
        <v>0</v>
      </c>
      <c r="B2" s="20">
        <f t="shared" ref="B2:B33" si="0">IF(Mortality_Table="IND",Q2,IF(Mortality_Table="PAR",R2,IF(AND(Mortality_Table="FAM",Accidental_Death_Identifier="Yes"),T2,IF(AND(Mortality_Table="FAM",Accidental_Death_Identifier="No"),U2,IF(Mortality_Table="EXT",S2))))*(1+Mortality_Loading)*Mortality_Senstvty_Factor*(1+presc_marg_mort))</f>
        <v>2.2904249107974094E-3</v>
      </c>
      <c r="C2">
        <f t="shared" ref="C2:C33" si="1">IF(Mortality_Table="IND",Q2,IF(Mortality_Table="PAR",R2,IF(AND(Mortality_Table="FAM",Accidental_Death_Identifier="Yes"),T2,IF(AND(Mortality_Table="FAM",Accidental_Death_Identifier="No"),U2,IF(Mortality_Table="EXT",S2))))*(1+Mortality_Loading)*Mortality_Senstvty_Factor*(1+presc_marg_mort))</f>
        <v>2.2904249107974094E-3</v>
      </c>
      <c r="D2">
        <v>1.0478260869565216E-3</v>
      </c>
      <c r="E2">
        <v>1</v>
      </c>
      <c r="F2" s="153">
        <v>8.559028065167E-2</v>
      </c>
      <c r="G2" s="153">
        <f>F2</f>
        <v>8.559028065167E-2</v>
      </c>
      <c r="H2" s="153">
        <v>8.7040058172809465E-2</v>
      </c>
      <c r="I2" s="153">
        <f>G2</f>
        <v>8.559028065167E-2</v>
      </c>
      <c r="K2">
        <v>2.1306278239975902E-3</v>
      </c>
      <c r="L2">
        <v>2.1306278239975902E-3</v>
      </c>
      <c r="Q2" s="20">
        <v>2.0133979609494599E-3</v>
      </c>
      <c r="R2" s="20">
        <v>2.1306278239975902E-3</v>
      </c>
      <c r="S2" s="20">
        <v>2.3436906063973493E-3</v>
      </c>
      <c r="T2" s="20">
        <v>9.6924847620369348E-4</v>
      </c>
      <c r="U2" s="20">
        <f>T2</f>
        <v>9.6924847620369348E-4</v>
      </c>
      <c r="X2" s="20">
        <v>2.3436906063973493E-3</v>
      </c>
    </row>
    <row r="3" spans="1:24" x14ac:dyDescent="0.3">
      <c r="A3">
        <v>1</v>
      </c>
      <c r="B3" s="20">
        <f t="shared" si="0"/>
        <v>2.2904249107974094E-3</v>
      </c>
      <c r="C3">
        <f t="shared" si="1"/>
        <v>2.2904249107974094E-3</v>
      </c>
      <c r="D3">
        <v>1.0391304347826087E-3</v>
      </c>
      <c r="E3">
        <f>+E2+1</f>
        <v>2</v>
      </c>
      <c r="F3" s="153">
        <v>9.9876267766255467E-2</v>
      </c>
      <c r="G3" s="153">
        <f t="shared" ref="G3:G66" si="2">F3</f>
        <v>9.9876267766255467E-2</v>
      </c>
      <c r="H3" s="153">
        <v>6.2732209015648799E-2</v>
      </c>
      <c r="I3" s="153">
        <f t="shared" ref="I3:I66" si="3">G3</f>
        <v>9.9876267766255467E-2</v>
      </c>
      <c r="K3">
        <v>2.1306278239975902E-3</v>
      </c>
      <c r="L3">
        <v>2.1306278239975902E-3</v>
      </c>
      <c r="N3">
        <f t="shared" ref="N3:N34" si="4">(1+Escalation_Factor)^(A3-1)</f>
        <v>1</v>
      </c>
      <c r="O3">
        <f t="shared" ref="O3:O34" si="5">IF(MOD(A2,Cash_Back_Period)=0,N3,+O2+N3)</f>
        <v>1</v>
      </c>
      <c r="Q3" s="20">
        <v>2.0133979609494599E-3</v>
      </c>
      <c r="R3" s="20">
        <v>2.1306278239975902E-3</v>
      </c>
      <c r="S3" s="20">
        <v>2.3436906063973493E-3</v>
      </c>
      <c r="T3" s="20">
        <v>9.6924847620369348E-4</v>
      </c>
      <c r="U3" s="20">
        <f t="shared" ref="U3:U26" si="6">T3</f>
        <v>9.6924847620369348E-4</v>
      </c>
      <c r="X3" s="20">
        <v>2.3436906063973493E-3</v>
      </c>
    </row>
    <row r="4" spans="1:24" x14ac:dyDescent="0.3">
      <c r="A4">
        <v>2</v>
      </c>
      <c r="B4" s="20">
        <f t="shared" si="0"/>
        <v>2.2904249107974094E-3</v>
      </c>
      <c r="C4">
        <f t="shared" si="1"/>
        <v>2.2904249107974094E-3</v>
      </c>
      <c r="D4">
        <v>1.0304347826086955E-3</v>
      </c>
      <c r="E4">
        <f t="shared" ref="E4:E67" si="7">+E3+1</f>
        <v>3</v>
      </c>
      <c r="F4" s="153">
        <v>7.6873117910885691E-2</v>
      </c>
      <c r="G4" s="153">
        <f t="shared" si="2"/>
        <v>7.6873117910885691E-2</v>
      </c>
      <c r="H4" s="153">
        <v>5.1656338402397139E-2</v>
      </c>
      <c r="I4" s="153">
        <f t="shared" si="3"/>
        <v>7.6873117910885691E-2</v>
      </c>
      <c r="K4">
        <v>2.1306278239975902E-3</v>
      </c>
      <c r="L4">
        <v>2.1306278239975902E-3</v>
      </c>
      <c r="N4">
        <f t="shared" si="4"/>
        <v>1</v>
      </c>
      <c r="O4">
        <f t="shared" si="5"/>
        <v>2</v>
      </c>
      <c r="Q4" s="20">
        <v>2.0133979609494599E-3</v>
      </c>
      <c r="R4" s="20">
        <v>2.1306278239975902E-3</v>
      </c>
      <c r="S4" s="20">
        <v>2.3436906063973493E-3</v>
      </c>
      <c r="T4" s="20">
        <v>9.6924847620369348E-4</v>
      </c>
      <c r="U4" s="20">
        <f t="shared" si="6"/>
        <v>9.6924847620369348E-4</v>
      </c>
      <c r="X4" s="20">
        <v>2.3436906063973493E-3</v>
      </c>
    </row>
    <row r="5" spans="1:24" x14ac:dyDescent="0.3">
      <c r="A5">
        <v>3</v>
      </c>
      <c r="B5" s="20">
        <f t="shared" si="0"/>
        <v>2.2904249107974094E-3</v>
      </c>
      <c r="C5">
        <f t="shared" si="1"/>
        <v>2.2904249107974094E-3</v>
      </c>
      <c r="D5">
        <v>1.0217391304347826E-3</v>
      </c>
      <c r="E5">
        <f t="shared" si="7"/>
        <v>4</v>
      </c>
      <c r="F5" s="153">
        <v>6.6835870408153975E-2</v>
      </c>
      <c r="G5" s="153">
        <f t="shared" si="2"/>
        <v>6.6835870408153975E-2</v>
      </c>
      <c r="H5" s="153">
        <v>4.7785982650645709E-2</v>
      </c>
      <c r="I5" s="153">
        <f t="shared" si="3"/>
        <v>6.6835870408153975E-2</v>
      </c>
      <c r="K5">
        <v>2.1306278239975902E-3</v>
      </c>
      <c r="L5">
        <v>2.1306278239975902E-3</v>
      </c>
      <c r="N5">
        <f t="shared" si="4"/>
        <v>1</v>
      </c>
      <c r="O5">
        <f t="shared" si="5"/>
        <v>3</v>
      </c>
      <c r="Q5" s="20">
        <v>2.0133979609494599E-3</v>
      </c>
      <c r="R5" s="20">
        <v>2.1306278239975902E-3</v>
      </c>
      <c r="S5" s="20">
        <v>2.3436906063973493E-3</v>
      </c>
      <c r="T5" s="20">
        <v>9.6924847620369348E-4</v>
      </c>
      <c r="U5" s="20">
        <f t="shared" si="6"/>
        <v>9.6924847620369348E-4</v>
      </c>
      <c r="X5" s="20">
        <v>2.3436906063973493E-3</v>
      </c>
    </row>
    <row r="6" spans="1:24" x14ac:dyDescent="0.3">
      <c r="A6">
        <v>4</v>
      </c>
      <c r="B6" s="20">
        <f t="shared" si="0"/>
        <v>2.2904249107974094E-3</v>
      </c>
      <c r="C6">
        <f t="shared" si="1"/>
        <v>2.2904249107974094E-3</v>
      </c>
      <c r="D6">
        <v>1.0130434782608696E-3</v>
      </c>
      <c r="E6">
        <f t="shared" si="7"/>
        <v>5</v>
      </c>
      <c r="F6" s="153">
        <v>6.3390940745995383E-2</v>
      </c>
      <c r="G6" s="153">
        <f t="shared" si="2"/>
        <v>6.3390940745995383E-2</v>
      </c>
      <c r="H6" s="153">
        <v>4.6563376836531001E-2</v>
      </c>
      <c r="I6" s="153">
        <f t="shared" si="3"/>
        <v>6.3390940745995383E-2</v>
      </c>
      <c r="K6">
        <v>2.1306278239975902E-3</v>
      </c>
      <c r="L6">
        <v>2.1306278239975902E-3</v>
      </c>
      <c r="N6">
        <f t="shared" si="4"/>
        <v>1</v>
      </c>
      <c r="O6">
        <f t="shared" si="5"/>
        <v>4</v>
      </c>
      <c r="Q6" s="20">
        <v>2.0133979609494599E-3</v>
      </c>
      <c r="R6" s="20">
        <v>2.1306278239975902E-3</v>
      </c>
      <c r="S6" s="20">
        <v>2.3436906063973493E-3</v>
      </c>
      <c r="T6" s="20">
        <v>9.6924847620369348E-4</v>
      </c>
      <c r="U6" s="20">
        <f t="shared" si="6"/>
        <v>9.6924847620369348E-4</v>
      </c>
      <c r="X6" s="20">
        <v>2.3436906063973493E-3</v>
      </c>
    </row>
    <row r="7" spans="1:24" x14ac:dyDescent="0.3">
      <c r="A7">
        <v>5</v>
      </c>
      <c r="B7" s="20">
        <f t="shared" si="0"/>
        <v>2.2904249107974094E-3</v>
      </c>
      <c r="C7">
        <f t="shared" si="1"/>
        <v>2.2904249107974094E-3</v>
      </c>
      <c r="D7">
        <v>1.0043478260869565E-3</v>
      </c>
      <c r="E7">
        <f t="shared" si="7"/>
        <v>6</v>
      </c>
      <c r="F7" s="153">
        <v>6.2309319590553303E-2</v>
      </c>
      <c r="G7" s="153">
        <f t="shared" si="2"/>
        <v>6.2309319590553303E-2</v>
      </c>
      <c r="H7" s="153">
        <v>4.618970504974218E-2</v>
      </c>
      <c r="I7" s="153">
        <f t="shared" si="3"/>
        <v>6.2309319590553303E-2</v>
      </c>
      <c r="K7">
        <v>2.1306278239975902E-3</v>
      </c>
      <c r="L7">
        <v>2.1306278239975902E-3</v>
      </c>
      <c r="N7">
        <f t="shared" si="4"/>
        <v>1</v>
      </c>
      <c r="O7">
        <f t="shared" si="5"/>
        <v>5</v>
      </c>
      <c r="Q7" s="20">
        <v>2.0133979609494599E-3</v>
      </c>
      <c r="R7" s="20">
        <v>2.1306278239975902E-3</v>
      </c>
      <c r="S7" s="20">
        <v>2.3436906063973493E-3</v>
      </c>
      <c r="T7" s="20">
        <v>9.6924847620369348E-4</v>
      </c>
      <c r="U7" s="20">
        <f t="shared" si="6"/>
        <v>9.6924847620369348E-4</v>
      </c>
      <c r="X7" s="20">
        <v>2.3436906063973493E-3</v>
      </c>
    </row>
    <row r="8" spans="1:24" x14ac:dyDescent="0.3">
      <c r="A8">
        <v>6</v>
      </c>
      <c r="B8" s="20">
        <f t="shared" si="0"/>
        <v>2.2904249107974094E-3</v>
      </c>
      <c r="C8">
        <f t="shared" si="1"/>
        <v>2.2904249107974094E-3</v>
      </c>
      <c r="D8">
        <v>9.9565217391304334E-4</v>
      </c>
      <c r="E8">
        <f t="shared" si="7"/>
        <v>7</v>
      </c>
      <c r="F8" s="153">
        <v>6.1979365564908795E-2</v>
      </c>
      <c r="G8" s="153">
        <f t="shared" si="2"/>
        <v>6.1979365564908795E-2</v>
      </c>
      <c r="H8" s="153">
        <v>4.6076656894507906E-2</v>
      </c>
      <c r="I8" s="153">
        <f t="shared" si="3"/>
        <v>6.1979365564908795E-2</v>
      </c>
      <c r="K8">
        <v>2.1306278239975902E-3</v>
      </c>
      <c r="L8">
        <v>2.1306278239975902E-3</v>
      </c>
      <c r="N8">
        <f t="shared" si="4"/>
        <v>1</v>
      </c>
      <c r="O8">
        <f t="shared" si="5"/>
        <v>1</v>
      </c>
      <c r="Q8" s="20">
        <v>2.0133979609494599E-3</v>
      </c>
      <c r="R8" s="20">
        <v>2.1306278239975902E-3</v>
      </c>
      <c r="S8" s="20">
        <v>2.3436906063973493E-3</v>
      </c>
      <c r="T8" s="20">
        <v>9.6924847620369348E-4</v>
      </c>
      <c r="U8" s="20">
        <f t="shared" si="6"/>
        <v>9.6924847620369348E-4</v>
      </c>
      <c r="X8" s="20">
        <v>2.3436906063973493E-3</v>
      </c>
    </row>
    <row r="9" spans="1:24" x14ac:dyDescent="0.3">
      <c r="A9">
        <v>7</v>
      </c>
      <c r="B9" s="20">
        <f t="shared" si="0"/>
        <v>2.2904249107974094E-3</v>
      </c>
      <c r="C9">
        <f t="shared" si="1"/>
        <v>2.2904249107974094E-3</v>
      </c>
      <c r="D9">
        <v>9.869565217391304E-4</v>
      </c>
      <c r="E9">
        <f t="shared" si="7"/>
        <v>8</v>
      </c>
      <c r="F9" s="153">
        <v>6.1879601285193431E-2</v>
      </c>
      <c r="G9" s="153">
        <f t="shared" si="2"/>
        <v>6.1879601285193431E-2</v>
      </c>
      <c r="H9" s="153">
        <v>4.6042561835456741E-2</v>
      </c>
      <c r="I9" s="153">
        <f t="shared" si="3"/>
        <v>6.1879601285193431E-2</v>
      </c>
      <c r="K9">
        <v>2.1306278239975902E-3</v>
      </c>
      <c r="L9">
        <v>2.1306278239975902E-3</v>
      </c>
      <c r="N9">
        <f t="shared" si="4"/>
        <v>1</v>
      </c>
      <c r="O9">
        <f t="shared" si="5"/>
        <v>2</v>
      </c>
      <c r="Q9" s="20">
        <v>2.0133979609494599E-3</v>
      </c>
      <c r="R9" s="20">
        <v>2.1306278239975902E-3</v>
      </c>
      <c r="S9" s="20">
        <v>2.3436906063973493E-3</v>
      </c>
      <c r="T9" s="20">
        <v>9.6924847620369348E-4</v>
      </c>
      <c r="U9" s="20">
        <f t="shared" si="6"/>
        <v>9.6924847620369348E-4</v>
      </c>
      <c r="X9" s="20">
        <v>2.3436906063973493E-3</v>
      </c>
    </row>
    <row r="10" spans="1:24" x14ac:dyDescent="0.3">
      <c r="A10">
        <v>8</v>
      </c>
      <c r="B10" s="20">
        <f t="shared" si="0"/>
        <v>2.2904249107974094E-3</v>
      </c>
      <c r="C10">
        <f t="shared" si="1"/>
        <v>2.2904249107974094E-3</v>
      </c>
      <c r="D10">
        <v>9.7826086956521747E-4</v>
      </c>
      <c r="E10">
        <f t="shared" si="7"/>
        <v>9</v>
      </c>
      <c r="F10" s="153">
        <v>6.1849517878484361E-2</v>
      </c>
      <c r="G10" s="153">
        <f t="shared" si="2"/>
        <v>6.1849517878484361E-2</v>
      </c>
      <c r="H10" s="153">
        <v>4.6032288457528825E-2</v>
      </c>
      <c r="I10" s="153">
        <f t="shared" si="3"/>
        <v>6.1849517878484361E-2</v>
      </c>
      <c r="K10">
        <v>2.1306278239975902E-3</v>
      </c>
      <c r="L10">
        <v>2.1306278239975902E-3</v>
      </c>
      <c r="N10">
        <f t="shared" si="4"/>
        <v>1</v>
      </c>
      <c r="O10">
        <f t="shared" si="5"/>
        <v>3</v>
      </c>
      <c r="Q10" s="20">
        <v>2.0133979609494599E-3</v>
      </c>
      <c r="R10" s="20">
        <v>2.1306278239975902E-3</v>
      </c>
      <c r="S10" s="20">
        <v>2.3436906063973493E-3</v>
      </c>
      <c r="T10" s="20">
        <v>9.6924847620369348E-4</v>
      </c>
      <c r="U10" s="20">
        <f t="shared" si="6"/>
        <v>9.6924847620369348E-4</v>
      </c>
      <c r="X10" s="20">
        <v>2.3436906063973493E-3</v>
      </c>
    </row>
    <row r="11" spans="1:24" x14ac:dyDescent="0.3">
      <c r="A11">
        <v>9</v>
      </c>
      <c r="B11" s="20">
        <f t="shared" si="0"/>
        <v>2.2904249107974094E-3</v>
      </c>
      <c r="C11">
        <f t="shared" si="1"/>
        <v>2.2904249107974094E-3</v>
      </c>
      <c r="D11">
        <v>9.6956521739130432E-4</v>
      </c>
      <c r="E11">
        <f t="shared" si="7"/>
        <v>10</v>
      </c>
      <c r="F11" s="153">
        <v>6.1840453752960212E-2</v>
      </c>
      <c r="G11" s="153">
        <f t="shared" si="2"/>
        <v>6.1840453752960212E-2</v>
      </c>
      <c r="H11" s="153">
        <v>4.6029193799509205E-2</v>
      </c>
      <c r="I11" s="153">
        <f t="shared" si="3"/>
        <v>6.1840453752960212E-2</v>
      </c>
      <c r="K11">
        <v>2.1306278239975902E-3</v>
      </c>
      <c r="L11">
        <v>2.1306278239975902E-3</v>
      </c>
      <c r="N11">
        <f t="shared" si="4"/>
        <v>1</v>
      </c>
      <c r="O11">
        <f t="shared" si="5"/>
        <v>4</v>
      </c>
      <c r="Q11" s="20">
        <v>2.0133979609494599E-3</v>
      </c>
      <c r="R11" s="20">
        <v>2.1306278239975902E-3</v>
      </c>
      <c r="S11" s="20">
        <v>2.3436906063973493E-3</v>
      </c>
      <c r="T11" s="20">
        <v>9.6924847620369348E-4</v>
      </c>
      <c r="U11" s="20">
        <f t="shared" si="6"/>
        <v>9.6924847620369348E-4</v>
      </c>
      <c r="X11" s="20">
        <v>2.3436906063973493E-3</v>
      </c>
    </row>
    <row r="12" spans="1:24" x14ac:dyDescent="0.3">
      <c r="A12">
        <v>10</v>
      </c>
      <c r="B12" s="20">
        <f t="shared" si="0"/>
        <v>2.2904249107974094E-3</v>
      </c>
      <c r="C12">
        <f t="shared" si="1"/>
        <v>2.2904249107974094E-3</v>
      </c>
      <c r="D12">
        <v>9.6086956521739127E-4</v>
      </c>
      <c r="E12">
        <f t="shared" si="7"/>
        <v>11</v>
      </c>
      <c r="F12" s="153">
        <v>6.1837723402446754E-2</v>
      </c>
      <c r="G12" s="153">
        <f t="shared" si="2"/>
        <v>6.1837723402446754E-2</v>
      </c>
      <c r="H12" s="153">
        <v>4.6028261672306892E-2</v>
      </c>
      <c r="I12" s="153">
        <f t="shared" si="3"/>
        <v>6.1837723402446754E-2</v>
      </c>
      <c r="K12">
        <v>2.1306278239975902E-3</v>
      </c>
      <c r="L12">
        <v>2.1306278239975902E-3</v>
      </c>
      <c r="N12">
        <f t="shared" si="4"/>
        <v>1</v>
      </c>
      <c r="O12">
        <f t="shared" si="5"/>
        <v>5</v>
      </c>
      <c r="Q12" s="20">
        <v>2.0133979609494599E-3</v>
      </c>
      <c r="R12" s="20">
        <v>2.1306278239975902E-3</v>
      </c>
      <c r="S12" s="20">
        <v>2.3436906063973493E-3</v>
      </c>
      <c r="T12" s="20">
        <v>9.6924847620369348E-4</v>
      </c>
      <c r="U12" s="20">
        <f t="shared" si="6"/>
        <v>9.6924847620369348E-4</v>
      </c>
      <c r="X12" s="20">
        <v>2.3436906063973493E-3</v>
      </c>
    </row>
    <row r="13" spans="1:24" x14ac:dyDescent="0.3">
      <c r="A13">
        <v>11</v>
      </c>
      <c r="B13" s="20">
        <f t="shared" si="0"/>
        <v>2.2904249107974094E-3</v>
      </c>
      <c r="C13">
        <f t="shared" si="1"/>
        <v>2.2904249107974094E-3</v>
      </c>
      <c r="D13">
        <v>9.5217391304347812E-4</v>
      </c>
      <c r="E13">
        <f t="shared" si="7"/>
        <v>12</v>
      </c>
      <c r="F13" s="153">
        <v>6.1836901010512868E-2</v>
      </c>
      <c r="G13" s="153">
        <f t="shared" si="2"/>
        <v>6.1836901010512868E-2</v>
      </c>
      <c r="H13" s="153">
        <v>4.6027980917893618E-2</v>
      </c>
      <c r="I13" s="153">
        <f t="shared" si="3"/>
        <v>6.1836901010512868E-2</v>
      </c>
      <c r="K13">
        <v>2.1306278239975902E-3</v>
      </c>
      <c r="L13">
        <v>2.1306278239975902E-3</v>
      </c>
      <c r="N13">
        <f t="shared" si="4"/>
        <v>1</v>
      </c>
      <c r="O13">
        <f t="shared" si="5"/>
        <v>1</v>
      </c>
      <c r="Q13" s="20">
        <v>2.0133979609494599E-3</v>
      </c>
      <c r="R13" s="20">
        <v>2.1306278239975902E-3</v>
      </c>
      <c r="S13" s="20">
        <v>2.3436906063973493E-3</v>
      </c>
      <c r="T13" s="20">
        <v>9.6924847620369348E-4</v>
      </c>
      <c r="U13" s="20">
        <f t="shared" si="6"/>
        <v>9.6924847620369348E-4</v>
      </c>
      <c r="X13" s="20">
        <v>2.3436906063973493E-3</v>
      </c>
    </row>
    <row r="14" spans="1:24" x14ac:dyDescent="0.3">
      <c r="A14">
        <v>12</v>
      </c>
      <c r="B14" s="20">
        <f t="shared" si="0"/>
        <v>2.2904249107974094E-3</v>
      </c>
      <c r="C14">
        <f t="shared" si="1"/>
        <v>2.2904249107974094E-3</v>
      </c>
      <c r="D14">
        <v>9.4347826086956508E-4</v>
      </c>
      <c r="E14">
        <f t="shared" si="7"/>
        <v>13</v>
      </c>
      <c r="F14" s="153">
        <v>6.1836653308447564E-2</v>
      </c>
      <c r="G14" s="153">
        <f t="shared" si="2"/>
        <v>6.1836653308447564E-2</v>
      </c>
      <c r="H14" s="153">
        <v>4.6027896356008347E-2</v>
      </c>
      <c r="I14" s="153">
        <f t="shared" si="3"/>
        <v>6.1836653308447564E-2</v>
      </c>
      <c r="K14">
        <v>2.1306278239975902E-3</v>
      </c>
      <c r="L14">
        <v>2.1306278239975902E-3</v>
      </c>
      <c r="N14">
        <f t="shared" si="4"/>
        <v>1</v>
      </c>
      <c r="O14">
        <f t="shared" si="5"/>
        <v>2</v>
      </c>
      <c r="Q14" s="20">
        <v>2.0133979609494599E-3</v>
      </c>
      <c r="R14" s="20">
        <v>2.1306278239975902E-3</v>
      </c>
      <c r="S14" s="20">
        <v>2.3436906063973493E-3</v>
      </c>
      <c r="T14" s="20">
        <v>9.6924847620369348E-4</v>
      </c>
      <c r="U14" s="20">
        <f t="shared" si="6"/>
        <v>9.6924847620369348E-4</v>
      </c>
      <c r="X14" s="20">
        <v>2.3436906063973493E-3</v>
      </c>
    </row>
    <row r="15" spans="1:24" x14ac:dyDescent="0.3">
      <c r="A15">
        <v>13</v>
      </c>
      <c r="B15" s="20">
        <f t="shared" si="0"/>
        <v>2.2904249107974094E-3</v>
      </c>
      <c r="C15">
        <f t="shared" si="1"/>
        <v>2.2904249107974094E-3</v>
      </c>
      <c r="D15">
        <v>9.3478260869565215E-4</v>
      </c>
      <c r="E15">
        <f t="shared" si="7"/>
        <v>14</v>
      </c>
      <c r="F15" s="153">
        <v>6.1836578701806477E-2</v>
      </c>
      <c r="G15" s="153">
        <f t="shared" si="2"/>
        <v>6.1836578701806477E-2</v>
      </c>
      <c r="H15" s="153">
        <v>4.6027870886432787E-2</v>
      </c>
      <c r="I15" s="153">
        <f t="shared" si="3"/>
        <v>6.1836578701806477E-2</v>
      </c>
      <c r="K15">
        <v>2.1306278239975902E-3</v>
      </c>
      <c r="L15">
        <v>2.1306278239975902E-3</v>
      </c>
      <c r="N15">
        <f t="shared" si="4"/>
        <v>1</v>
      </c>
      <c r="O15">
        <f t="shared" si="5"/>
        <v>3</v>
      </c>
      <c r="Q15" s="20">
        <v>2.0133979609494599E-3</v>
      </c>
      <c r="R15" s="20">
        <v>2.1306278239975902E-3</v>
      </c>
      <c r="S15" s="20">
        <v>2.3436906063973493E-3</v>
      </c>
      <c r="T15" s="20">
        <v>9.6924847620369348E-4</v>
      </c>
      <c r="U15" s="20">
        <f t="shared" si="6"/>
        <v>9.6924847620369348E-4</v>
      </c>
      <c r="X15" s="20">
        <v>2.3436906063973493E-3</v>
      </c>
    </row>
    <row r="16" spans="1:24" x14ac:dyDescent="0.3">
      <c r="A16">
        <v>14</v>
      </c>
      <c r="B16" s="20">
        <f t="shared" si="0"/>
        <v>2.2904249107974094E-3</v>
      </c>
      <c r="C16">
        <f t="shared" si="1"/>
        <v>2.2904249107974094E-3</v>
      </c>
      <c r="D16">
        <v>9.2608695652173921E-4</v>
      </c>
      <c r="E16">
        <f t="shared" si="7"/>
        <v>15</v>
      </c>
      <c r="F16" s="153">
        <v>6.1836556230697726E-2</v>
      </c>
      <c r="G16" s="153">
        <f t="shared" si="2"/>
        <v>6.1836556230697726E-2</v>
      </c>
      <c r="H16" s="153">
        <v>4.6027863215141851E-2</v>
      </c>
      <c r="I16" s="153">
        <f t="shared" si="3"/>
        <v>6.1836556230697726E-2</v>
      </c>
      <c r="K16">
        <v>2.1306278239975902E-3</v>
      </c>
      <c r="L16">
        <v>2.1306278239975902E-3</v>
      </c>
      <c r="N16">
        <f t="shared" si="4"/>
        <v>1</v>
      </c>
      <c r="O16">
        <f t="shared" si="5"/>
        <v>4</v>
      </c>
      <c r="Q16" s="20">
        <v>2.0133979609494599E-3</v>
      </c>
      <c r="R16" s="20">
        <v>2.1306278239975902E-3</v>
      </c>
      <c r="S16" s="20">
        <v>2.3436906063973493E-3</v>
      </c>
      <c r="T16" s="20">
        <v>9.6924847620369348E-4</v>
      </c>
      <c r="U16" s="20">
        <f t="shared" si="6"/>
        <v>9.6924847620369348E-4</v>
      </c>
      <c r="X16" s="20">
        <v>2.3436906063973493E-3</v>
      </c>
    </row>
    <row r="17" spans="1:24" x14ac:dyDescent="0.3">
      <c r="A17">
        <v>15</v>
      </c>
      <c r="B17" s="20">
        <f t="shared" si="0"/>
        <v>2.2904249107974094E-3</v>
      </c>
      <c r="C17">
        <f t="shared" si="1"/>
        <v>2.2904249107974094E-3</v>
      </c>
      <c r="D17">
        <v>9.1739130434782595E-4</v>
      </c>
      <c r="E17">
        <f t="shared" si="7"/>
        <v>16</v>
      </c>
      <c r="F17" s="153">
        <v>6.1836549462526147E-2</v>
      </c>
      <c r="G17" s="153">
        <f t="shared" si="2"/>
        <v>6.1836549462526147E-2</v>
      </c>
      <c r="H17" s="153">
        <v>4.6027860904592766E-2</v>
      </c>
      <c r="I17" s="153">
        <f t="shared" si="3"/>
        <v>6.1836549462526147E-2</v>
      </c>
      <c r="K17">
        <v>2.1306278239975902E-3</v>
      </c>
      <c r="L17">
        <v>2.1306278239975902E-3</v>
      </c>
      <c r="N17">
        <f t="shared" si="4"/>
        <v>1</v>
      </c>
      <c r="O17">
        <f t="shared" si="5"/>
        <v>5</v>
      </c>
      <c r="Q17" s="20">
        <v>2.0133979609494599E-3</v>
      </c>
      <c r="R17" s="20">
        <v>2.1306278239975902E-3</v>
      </c>
      <c r="S17" s="20">
        <v>2.3436906063973493E-3</v>
      </c>
      <c r="T17" s="20">
        <v>9.6924847620369348E-4</v>
      </c>
      <c r="U17" s="20">
        <f t="shared" si="6"/>
        <v>9.6924847620369348E-4</v>
      </c>
      <c r="X17" s="20">
        <v>2.3436906063973493E-3</v>
      </c>
    </row>
    <row r="18" spans="1:24" x14ac:dyDescent="0.3">
      <c r="A18">
        <v>16</v>
      </c>
      <c r="B18" s="20">
        <f t="shared" si="0"/>
        <v>2.302758776960226E-3</v>
      </c>
      <c r="C18">
        <f t="shared" si="1"/>
        <v>2.302758776960226E-3</v>
      </c>
      <c r="D18">
        <v>9.0869565217391302E-4</v>
      </c>
      <c r="E18">
        <f t="shared" si="7"/>
        <v>17</v>
      </c>
      <c r="F18" s="153">
        <v>6.1836547423993915E-2</v>
      </c>
      <c r="G18" s="153">
        <f t="shared" si="2"/>
        <v>6.1836547423993915E-2</v>
      </c>
      <c r="H18" s="153">
        <v>4.602786020866878E-2</v>
      </c>
      <c r="I18" s="153">
        <f t="shared" si="3"/>
        <v>6.1836547423993915E-2</v>
      </c>
      <c r="K18">
        <v>2.1421011878699778E-3</v>
      </c>
      <c r="L18">
        <v>2.1421011878699778E-3</v>
      </c>
      <c r="N18">
        <f t="shared" si="4"/>
        <v>1</v>
      </c>
      <c r="O18">
        <f t="shared" si="5"/>
        <v>1</v>
      </c>
      <c r="Q18" s="20">
        <v>2.03986507876508E-3</v>
      </c>
      <c r="R18" s="20">
        <v>2.1421011878699778E-3</v>
      </c>
      <c r="S18" s="20">
        <v>2.3563113066569744E-3</v>
      </c>
      <c r="T18" s="20">
        <v>9.7210133501645746E-4</v>
      </c>
      <c r="U18" s="20">
        <f t="shared" si="6"/>
        <v>9.7210133501645746E-4</v>
      </c>
      <c r="X18" s="20">
        <v>2.3563113066569744E-3</v>
      </c>
    </row>
    <row r="19" spans="1:24" x14ac:dyDescent="0.3">
      <c r="A19">
        <v>17</v>
      </c>
      <c r="B19" s="20">
        <f t="shared" si="0"/>
        <v>2.3150926431230426E-3</v>
      </c>
      <c r="C19">
        <f t="shared" si="1"/>
        <v>2.3150926431230426E-3</v>
      </c>
      <c r="D19">
        <v>9.0000000000000008E-4</v>
      </c>
      <c r="E19">
        <f t="shared" si="7"/>
        <v>18</v>
      </c>
      <c r="F19" s="153">
        <v>6.1836546809997728E-2</v>
      </c>
      <c r="G19" s="153">
        <f t="shared" si="2"/>
        <v>6.1836546809997728E-2</v>
      </c>
      <c r="H19" s="153">
        <v>4.6027859999060894E-2</v>
      </c>
      <c r="I19" s="153">
        <f t="shared" si="3"/>
        <v>6.1836546809997728E-2</v>
      </c>
      <c r="K19">
        <v>2.1535745517423655E-3</v>
      </c>
      <c r="L19">
        <v>2.1535745517423655E-3</v>
      </c>
      <c r="N19">
        <f t="shared" si="4"/>
        <v>1</v>
      </c>
      <c r="O19">
        <f t="shared" si="5"/>
        <v>2</v>
      </c>
      <c r="Q19" s="20">
        <v>2.0670477053596299E-3</v>
      </c>
      <c r="R19" s="20">
        <v>2.1535745517423655E-3</v>
      </c>
      <c r="S19" s="20">
        <v>2.3689320069165995E-3</v>
      </c>
      <c r="T19" s="20">
        <v>9.7495419382922143E-4</v>
      </c>
      <c r="U19" s="20">
        <f t="shared" si="6"/>
        <v>9.7495419382922143E-4</v>
      </c>
      <c r="X19" s="20">
        <v>2.3689320069165995E-3</v>
      </c>
    </row>
    <row r="20" spans="1:24" x14ac:dyDescent="0.3">
      <c r="A20">
        <v>18</v>
      </c>
      <c r="B20" s="20">
        <f t="shared" si="0"/>
        <v>2.3274265092858596E-3</v>
      </c>
      <c r="C20">
        <f t="shared" si="1"/>
        <v>2.3274265092858596E-3</v>
      </c>
      <c r="D20">
        <v>8.9130434782608682E-4</v>
      </c>
      <c r="E20">
        <f t="shared" si="7"/>
        <v>19</v>
      </c>
      <c r="F20" s="153">
        <v>6.1836546625068101E-2</v>
      </c>
      <c r="G20" s="153">
        <f t="shared" si="2"/>
        <v>6.1836546625068101E-2</v>
      </c>
      <c r="H20" s="153">
        <v>4.6027859935927395E-2</v>
      </c>
      <c r="I20" s="153">
        <f t="shared" si="3"/>
        <v>6.1836546625068101E-2</v>
      </c>
      <c r="K20">
        <v>2.1650479156147531E-3</v>
      </c>
      <c r="L20">
        <v>2.1650479156147531E-3</v>
      </c>
      <c r="N20">
        <f t="shared" si="4"/>
        <v>1</v>
      </c>
      <c r="O20">
        <f t="shared" si="5"/>
        <v>3</v>
      </c>
      <c r="Q20" s="20">
        <v>2.09117073205544E-3</v>
      </c>
      <c r="R20" s="20">
        <v>2.1650479156147531E-3</v>
      </c>
      <c r="S20" s="20">
        <v>2.3815527071762242E-3</v>
      </c>
      <c r="T20" s="20">
        <v>9.7780705264198541E-4</v>
      </c>
      <c r="U20" s="20">
        <f t="shared" si="6"/>
        <v>9.7780705264198541E-4</v>
      </c>
      <c r="X20" s="20">
        <v>2.3815527071762242E-3</v>
      </c>
    </row>
    <row r="21" spans="1:24" x14ac:dyDescent="0.3">
      <c r="A21">
        <v>19</v>
      </c>
      <c r="B21" s="20">
        <f t="shared" si="0"/>
        <v>2.3397603754486762E-3</v>
      </c>
      <c r="C21">
        <f t="shared" si="1"/>
        <v>2.3397603754486762E-3</v>
      </c>
      <c r="D21">
        <v>8.8260869565217389E-4</v>
      </c>
      <c r="E21">
        <f t="shared" si="7"/>
        <v>20</v>
      </c>
      <c r="F21" s="153">
        <v>6.1836546569367545E-2</v>
      </c>
      <c r="G21" s="153">
        <f t="shared" si="2"/>
        <v>6.1836546569367545E-2</v>
      </c>
      <c r="H21" s="153">
        <v>4.6027859916912828E-2</v>
      </c>
      <c r="I21" s="153">
        <f t="shared" si="3"/>
        <v>6.1836546569367545E-2</v>
      </c>
      <c r="K21">
        <v>2.1765212794871407E-3</v>
      </c>
      <c r="L21">
        <v>2.1765212794871407E-3</v>
      </c>
      <c r="N21">
        <f t="shared" si="4"/>
        <v>1</v>
      </c>
      <c r="O21">
        <f t="shared" si="5"/>
        <v>4</v>
      </c>
      <c r="Q21" s="20">
        <v>2.1172837547847601E-3</v>
      </c>
      <c r="R21" s="20">
        <v>2.1765212794871407E-3</v>
      </c>
      <c r="S21" s="20">
        <v>2.3941734074358493E-3</v>
      </c>
      <c r="T21" s="20">
        <v>9.8065991145474939E-4</v>
      </c>
      <c r="U21" s="20">
        <f t="shared" si="6"/>
        <v>9.8065991145474939E-4</v>
      </c>
      <c r="X21" s="20">
        <v>2.3941734074358493E-3</v>
      </c>
    </row>
    <row r="22" spans="1:24" x14ac:dyDescent="0.3">
      <c r="A22">
        <v>20</v>
      </c>
      <c r="B22" s="20">
        <f t="shared" si="0"/>
        <v>2.3520942416114929E-3</v>
      </c>
      <c r="C22">
        <f t="shared" si="1"/>
        <v>2.3520942416114929E-3</v>
      </c>
      <c r="D22">
        <v>8.7391304347826074E-4</v>
      </c>
      <c r="E22">
        <f t="shared" si="7"/>
        <v>21</v>
      </c>
      <c r="F22" s="153">
        <v>6.1836546552589411E-2</v>
      </c>
      <c r="G22" s="153">
        <f t="shared" si="2"/>
        <v>6.1836546552589411E-2</v>
      </c>
      <c r="H22" s="153">
        <v>4.6027859911184965E-2</v>
      </c>
      <c r="I22" s="153">
        <f t="shared" si="3"/>
        <v>6.1836546552589411E-2</v>
      </c>
      <c r="K22">
        <v>2.1879946433595284E-3</v>
      </c>
      <c r="L22">
        <v>2.1879946433595284E-3</v>
      </c>
      <c r="N22">
        <f t="shared" si="4"/>
        <v>1</v>
      </c>
      <c r="O22">
        <f t="shared" si="5"/>
        <v>5</v>
      </c>
      <c r="Q22" s="20">
        <v>2.1495176684121699E-3</v>
      </c>
      <c r="R22" s="20">
        <v>2.1879946433595284E-3</v>
      </c>
      <c r="S22" s="20">
        <v>2.4067941076954744E-3</v>
      </c>
      <c r="T22" s="20">
        <v>9.8351277026751337E-4</v>
      </c>
      <c r="U22" s="20">
        <f t="shared" si="6"/>
        <v>9.8351277026751337E-4</v>
      </c>
      <c r="X22" s="20">
        <v>2.4067941076954744E-3</v>
      </c>
    </row>
    <row r="23" spans="1:24" x14ac:dyDescent="0.3">
      <c r="A23">
        <v>21</v>
      </c>
      <c r="B23" s="20">
        <f t="shared" si="0"/>
        <v>2.3644281077743095E-3</v>
      </c>
      <c r="C23">
        <f t="shared" si="1"/>
        <v>2.3644281077743095E-3</v>
      </c>
      <c r="D23">
        <v>8.652173913043478E-4</v>
      </c>
      <c r="E23">
        <f t="shared" si="7"/>
        <v>22</v>
      </c>
      <c r="F23" s="153">
        <v>6.1836546547538118E-2</v>
      </c>
      <c r="G23" s="153">
        <f t="shared" si="2"/>
        <v>6.1836546547538118E-2</v>
      </c>
      <c r="H23" s="153">
        <v>4.6027859909460123E-2</v>
      </c>
      <c r="I23" s="153">
        <f t="shared" si="3"/>
        <v>6.1836546547538118E-2</v>
      </c>
      <c r="K23">
        <v>2.199468007231916E-3</v>
      </c>
      <c r="L23">
        <v>2.199468007231916E-3</v>
      </c>
      <c r="N23">
        <f t="shared" si="4"/>
        <v>1</v>
      </c>
      <c r="O23">
        <f t="shared" si="5"/>
        <v>1</v>
      </c>
      <c r="Q23" s="20">
        <v>2.1904821630840698E-3</v>
      </c>
      <c r="R23" s="20">
        <v>2.199468007231916E-3</v>
      </c>
      <c r="S23" s="20">
        <v>2.419414807955099E-3</v>
      </c>
      <c r="T23" s="20">
        <v>9.8636562908027757E-4</v>
      </c>
      <c r="U23" s="20">
        <f t="shared" si="6"/>
        <v>9.8636562908027757E-4</v>
      </c>
      <c r="X23" s="20">
        <v>2.419414807955099E-3</v>
      </c>
    </row>
    <row r="24" spans="1:24" x14ac:dyDescent="0.3">
      <c r="A24">
        <v>22</v>
      </c>
      <c r="B24" s="20">
        <f t="shared" si="0"/>
        <v>2.3767619739371265E-3</v>
      </c>
      <c r="C24">
        <f t="shared" si="1"/>
        <v>2.3767619739371265E-3</v>
      </c>
      <c r="D24">
        <v>8.5652173913043476E-4</v>
      </c>
      <c r="E24">
        <f t="shared" si="7"/>
        <v>23</v>
      </c>
      <c r="F24" s="153">
        <v>6.1836546546016224E-2</v>
      </c>
      <c r="G24" s="153">
        <f t="shared" si="2"/>
        <v>6.1836546546016224E-2</v>
      </c>
      <c r="H24" s="153">
        <v>4.6027859908940538E-2</v>
      </c>
      <c r="I24" s="153">
        <f t="shared" si="3"/>
        <v>6.1836546546016224E-2</v>
      </c>
      <c r="K24">
        <v>2.2109413711043037E-3</v>
      </c>
      <c r="L24">
        <v>2.2109413711043037E-3</v>
      </c>
      <c r="N24">
        <f t="shared" si="4"/>
        <v>1</v>
      </c>
      <c r="O24">
        <f t="shared" si="5"/>
        <v>2</v>
      </c>
      <c r="Q24" s="20">
        <v>2.2446750310356001E-3</v>
      </c>
      <c r="R24" s="20">
        <v>2.2109413711043037E-3</v>
      </c>
      <c r="S24" s="20">
        <v>2.4320355082147241E-3</v>
      </c>
      <c r="T24" s="20">
        <v>1.0212401316295429E-3</v>
      </c>
      <c r="U24" s="20">
        <f t="shared" si="6"/>
        <v>1.0212401316295429E-3</v>
      </c>
      <c r="X24" s="20">
        <v>2.4320355082147241E-3</v>
      </c>
    </row>
    <row r="25" spans="1:24" x14ac:dyDescent="0.3">
      <c r="A25">
        <v>23</v>
      </c>
      <c r="B25" s="20">
        <f t="shared" si="0"/>
        <v>2.3890958400999418E-3</v>
      </c>
      <c r="C25">
        <f t="shared" si="1"/>
        <v>2.3890958400999418E-3</v>
      </c>
      <c r="D25">
        <v>8.4782608695652183E-4</v>
      </c>
      <c r="E25">
        <f t="shared" si="7"/>
        <v>24</v>
      </c>
      <c r="F25" s="153">
        <v>6.1836546545555926E-2</v>
      </c>
      <c r="G25" s="153">
        <f t="shared" si="2"/>
        <v>6.1836546545555926E-2</v>
      </c>
      <c r="H25" s="153">
        <v>4.6027859908784441E-2</v>
      </c>
      <c r="I25" s="153">
        <f t="shared" si="3"/>
        <v>6.1836546545555926E-2</v>
      </c>
      <c r="K25">
        <v>2.22241473497669E-3</v>
      </c>
      <c r="L25">
        <v>2.22241473497669E-3</v>
      </c>
      <c r="N25">
        <f t="shared" si="4"/>
        <v>1</v>
      </c>
      <c r="O25">
        <f t="shared" si="5"/>
        <v>3</v>
      </c>
      <c r="Q25" s="20">
        <v>2.3174130502966899E-3</v>
      </c>
      <c r="R25" s="20">
        <v>2.22241473497669E-3</v>
      </c>
      <c r="S25" s="20">
        <v>2.4446562084743484E-3</v>
      </c>
      <c r="T25" s="20">
        <v>1.0714969523921256E-3</v>
      </c>
      <c r="U25" s="20">
        <f t="shared" si="6"/>
        <v>1.0714969523921256E-3</v>
      </c>
      <c r="X25" s="20">
        <v>2.4446562084743484E-3</v>
      </c>
    </row>
    <row r="26" spans="1:24" s="202" customFormat="1" x14ac:dyDescent="0.3">
      <c r="A26" s="202">
        <v>24</v>
      </c>
      <c r="B26" s="20">
        <f t="shared" si="0"/>
        <v>2.7601984720046491E-3</v>
      </c>
      <c r="C26">
        <f t="shared" si="1"/>
        <v>2.7601984720046491E-3</v>
      </c>
      <c r="D26" s="202">
        <v>8.3913043478260857E-4</v>
      </c>
      <c r="E26" s="202">
        <f t="shared" si="7"/>
        <v>25</v>
      </c>
      <c r="F26" s="153">
        <v>6.1836546545418036E-2</v>
      </c>
      <c r="G26" s="219">
        <f t="shared" si="2"/>
        <v>6.1836546545418036E-2</v>
      </c>
      <c r="H26" s="219">
        <v>4.6027859908737145E-2</v>
      </c>
      <c r="I26" s="219">
        <f t="shared" si="3"/>
        <v>6.1836546545418036E-2</v>
      </c>
      <c r="K26" s="202">
        <v>2.56762648558572E-3</v>
      </c>
      <c r="L26" s="202">
        <v>2.56762648558572E-3</v>
      </c>
      <c r="N26" s="202">
        <f t="shared" si="4"/>
        <v>1</v>
      </c>
      <c r="O26" s="202">
        <f t="shared" si="5"/>
        <v>4</v>
      </c>
      <c r="Q26" s="218">
        <v>2.4115311293033399E-3</v>
      </c>
      <c r="R26" s="218">
        <v>2.56762648558572E-3</v>
      </c>
      <c r="S26" s="218">
        <v>2.8243891341442921E-3</v>
      </c>
      <c r="T26" s="218">
        <v>1.136045457987222E-3</v>
      </c>
      <c r="U26" s="218">
        <f t="shared" si="6"/>
        <v>1.136045457987222E-3</v>
      </c>
      <c r="X26" s="218">
        <v>2.8243891341442921E-3</v>
      </c>
    </row>
    <row r="27" spans="1:24" x14ac:dyDescent="0.3">
      <c r="A27">
        <v>25</v>
      </c>
      <c r="B27" s="20">
        <f t="shared" si="0"/>
        <v>3.2463672271635198E-3</v>
      </c>
      <c r="C27">
        <f t="shared" si="1"/>
        <v>3.2463672271635198E-3</v>
      </c>
      <c r="D27">
        <v>8.3043478260869574E-4</v>
      </c>
      <c r="E27">
        <f t="shared" si="7"/>
        <v>26</v>
      </c>
      <c r="F27" s="153">
        <v>6.1836546545380067E-2</v>
      </c>
      <c r="G27" s="153">
        <f t="shared" si="2"/>
        <v>6.1836546545380067E-2</v>
      </c>
      <c r="H27" s="153">
        <v>4.6027859908722712E-2</v>
      </c>
      <c r="I27" s="153">
        <f t="shared" si="3"/>
        <v>6.1836546545380067E-2</v>
      </c>
      <c r="K27">
        <v>3.0198764903846698E-3</v>
      </c>
      <c r="L27">
        <v>3.0198764903846698E-3</v>
      </c>
      <c r="N27">
        <f t="shared" si="4"/>
        <v>1</v>
      </c>
      <c r="O27">
        <f t="shared" si="5"/>
        <v>5</v>
      </c>
      <c r="Q27" s="20">
        <v>2.5303039976729501E-3</v>
      </c>
      <c r="R27" s="20">
        <v>3.0198764903846698E-3</v>
      </c>
      <c r="S27" s="20">
        <v>3.3218641394231153E-3</v>
      </c>
      <c r="T27" s="20">
        <v>1.2146889106696679E-3</v>
      </c>
      <c r="U27" s="20" t="e">
        <v>#N/A</v>
      </c>
      <c r="X27" s="20">
        <v>3.3218641394231153E-3</v>
      </c>
    </row>
    <row r="28" spans="1:24" x14ac:dyDescent="0.3">
      <c r="A28">
        <v>26</v>
      </c>
      <c r="B28" s="20">
        <f t="shared" si="0"/>
        <v>3.85641035305858E-3</v>
      </c>
      <c r="C28">
        <f t="shared" si="1"/>
        <v>3.85641035305858E-3</v>
      </c>
      <c r="D28">
        <v>8.2173913043478259E-4</v>
      </c>
      <c r="E28">
        <f t="shared" si="7"/>
        <v>27</v>
      </c>
      <c r="F28" s="153">
        <v>6.1836546545363857E-2</v>
      </c>
      <c r="G28" s="153">
        <f t="shared" si="2"/>
        <v>6.1836546545363857E-2</v>
      </c>
      <c r="H28" s="153">
        <v>4.6027859908718938E-2</v>
      </c>
      <c r="I28" s="153">
        <f t="shared" si="3"/>
        <v>6.1836546545363857E-2</v>
      </c>
      <c r="K28">
        <v>3.58735846796147E-3</v>
      </c>
      <c r="L28">
        <v>3.58735846796147E-3</v>
      </c>
      <c r="N28">
        <f t="shared" si="4"/>
        <v>1</v>
      </c>
      <c r="O28">
        <f t="shared" si="5"/>
        <v>1</v>
      </c>
      <c r="Q28" s="20">
        <v>2.6789736862514102E-3</v>
      </c>
      <c r="R28" s="20">
        <v>3.58735846796147E-3</v>
      </c>
      <c r="S28" s="20">
        <v>3.946094314757705E-3</v>
      </c>
      <c r="T28" s="20">
        <v>1.308189401720748E-3</v>
      </c>
      <c r="U28" s="20" t="e">
        <v>#N/A</v>
      </c>
      <c r="X28" s="20">
        <v>3.946094314757705E-3</v>
      </c>
    </row>
    <row r="29" spans="1:24" x14ac:dyDescent="0.3">
      <c r="A29">
        <v>27</v>
      </c>
      <c r="B29" s="20">
        <f t="shared" si="0"/>
        <v>4.5907922219285023E-3</v>
      </c>
      <c r="C29">
        <f t="shared" si="1"/>
        <v>4.5907922219285023E-3</v>
      </c>
      <c r="D29">
        <v>8.1304347826086955E-4</v>
      </c>
      <c r="E29">
        <f t="shared" si="7"/>
        <v>28</v>
      </c>
      <c r="F29" s="153">
        <v>6.1836546545359639E-2</v>
      </c>
      <c r="G29" s="153">
        <f t="shared" si="2"/>
        <v>6.1836546545359639E-2</v>
      </c>
      <c r="H29" s="153">
        <v>4.6027859908717605E-2</v>
      </c>
      <c r="I29" s="153">
        <f t="shared" si="3"/>
        <v>6.1836546545359639E-2</v>
      </c>
      <c r="K29">
        <v>4.27050439249163E-3</v>
      </c>
      <c r="L29">
        <v>4.27050439249163E-3</v>
      </c>
      <c r="N29">
        <f t="shared" si="4"/>
        <v>1</v>
      </c>
      <c r="O29">
        <f t="shared" si="5"/>
        <v>2</v>
      </c>
      <c r="Q29" s="20">
        <v>2.86348267665651E-3</v>
      </c>
      <c r="R29" s="20">
        <v>4.27050439249163E-3</v>
      </c>
      <c r="S29" s="20">
        <v>4.6975548317404634E-3</v>
      </c>
      <c r="T29" s="20">
        <v>1.414725562044252E-3</v>
      </c>
      <c r="U29" s="20" t="e">
        <v>#N/A</v>
      </c>
      <c r="X29" s="20">
        <v>4.6975548317404634E-3</v>
      </c>
    </row>
    <row r="30" spans="1:24" x14ac:dyDescent="0.3">
      <c r="A30">
        <v>28</v>
      </c>
      <c r="B30" s="20">
        <f t="shared" si="0"/>
        <v>5.4394492341798221E-3</v>
      </c>
      <c r="C30">
        <f t="shared" si="1"/>
        <v>5.4394492341798221E-3</v>
      </c>
      <c r="D30">
        <v>8.043478260869564E-4</v>
      </c>
      <c r="E30">
        <f t="shared" si="7"/>
        <v>29</v>
      </c>
      <c r="F30" s="153">
        <v>6.1836546545362525E-2</v>
      </c>
      <c r="G30" s="153">
        <f t="shared" si="2"/>
        <v>6.1836546545362525E-2</v>
      </c>
      <c r="H30" s="153">
        <v>4.6027859908716717E-2</v>
      </c>
      <c r="I30" s="153">
        <f t="shared" si="3"/>
        <v>6.1836546545362525E-2</v>
      </c>
      <c r="K30">
        <v>5.0599527759812302E-3</v>
      </c>
      <c r="L30">
        <v>5.0599527759812302E-3</v>
      </c>
      <c r="N30">
        <f t="shared" si="4"/>
        <v>1</v>
      </c>
      <c r="O30">
        <f t="shared" si="5"/>
        <v>3</v>
      </c>
      <c r="Q30" s="20">
        <v>3.0890287520756398E-3</v>
      </c>
      <c r="R30" s="20">
        <v>5.0599527759812302E-3</v>
      </c>
      <c r="S30" s="20">
        <v>5.5659480535797719E-3</v>
      </c>
      <c r="T30" s="20">
        <v>1.5298775318570638E-3</v>
      </c>
      <c r="U30" s="20" t="e">
        <v>#N/A</v>
      </c>
      <c r="X30" s="20">
        <v>5.5659480535797719E-3</v>
      </c>
    </row>
    <row r="31" spans="1:24" x14ac:dyDescent="0.3">
      <c r="A31">
        <v>29</v>
      </c>
      <c r="B31" s="20">
        <f t="shared" si="0"/>
        <v>5.8438405656272676E-3</v>
      </c>
      <c r="C31">
        <f t="shared" si="1"/>
        <v>5.8438405656272676E-3</v>
      </c>
      <c r="D31">
        <v>7.9565217391304335E-4</v>
      </c>
      <c r="E31">
        <f t="shared" si="7"/>
        <v>30</v>
      </c>
      <c r="F31" s="153">
        <v>6.1836546545358306E-2</v>
      </c>
      <c r="G31" s="153">
        <f t="shared" si="2"/>
        <v>6.1836546545358306E-2</v>
      </c>
      <c r="H31" s="153">
        <v>4.6027859908718494E-2</v>
      </c>
      <c r="I31" s="153">
        <f t="shared" si="3"/>
        <v>6.1836546545358306E-2</v>
      </c>
      <c r="K31">
        <v>5.4361307587230401E-3</v>
      </c>
      <c r="L31">
        <v>5.4361307587230401E-3</v>
      </c>
      <c r="N31">
        <f t="shared" si="4"/>
        <v>1</v>
      </c>
      <c r="O31">
        <f t="shared" si="5"/>
        <v>4</v>
      </c>
      <c r="Q31" s="20">
        <v>3.3637091314105798E-3</v>
      </c>
      <c r="R31" s="20">
        <v>5.4361307587230401E-3</v>
      </c>
      <c r="S31" s="20">
        <v>6.5326463539532144E-3</v>
      </c>
      <c r="T31" s="20">
        <v>1.653680897276064E-3</v>
      </c>
      <c r="U31" s="20" t="e">
        <v>#N/A</v>
      </c>
      <c r="X31" s="20">
        <v>6.5326463539532144E-3</v>
      </c>
    </row>
    <row r="32" spans="1:24" x14ac:dyDescent="0.3">
      <c r="A32">
        <v>30</v>
      </c>
      <c r="B32" s="20">
        <f t="shared" si="0"/>
        <v>6.0789145781142279E-3</v>
      </c>
      <c r="C32">
        <f t="shared" si="1"/>
        <v>6.0789145781142279E-3</v>
      </c>
      <c r="D32">
        <v>7.8695652173913031E-4</v>
      </c>
      <c r="E32">
        <f t="shared" si="7"/>
        <v>31</v>
      </c>
      <c r="F32" s="153">
        <v>6.1836546545358306E-2</v>
      </c>
      <c r="G32" s="153">
        <f t="shared" si="2"/>
        <v>6.1836546545358306E-2</v>
      </c>
      <c r="H32" s="153">
        <v>4.6027859908714941E-2</v>
      </c>
      <c r="I32" s="153">
        <f t="shared" si="3"/>
        <v>6.1836546545358306E-2</v>
      </c>
      <c r="K32">
        <v>5.6548042587109097E-3</v>
      </c>
      <c r="L32">
        <v>5.6548042587109097E-3</v>
      </c>
      <c r="N32">
        <f t="shared" si="4"/>
        <v>1</v>
      </c>
      <c r="O32">
        <f t="shared" si="5"/>
        <v>5</v>
      </c>
      <c r="Q32" s="20">
        <v>3.7012443954666401E-3</v>
      </c>
      <c r="R32" s="20">
        <v>5.6548042587109097E-3</v>
      </c>
      <c r="S32" s="20">
        <v>7.5756645780854287E-3</v>
      </c>
      <c r="T32" s="20">
        <v>1.789890971511504E-3</v>
      </c>
      <c r="U32" s="20" t="e">
        <v>#N/A</v>
      </c>
      <c r="X32" s="20">
        <v>7.5756645780854287E-3</v>
      </c>
    </row>
    <row r="33" spans="1:24" x14ac:dyDescent="0.3">
      <c r="A33">
        <v>31</v>
      </c>
      <c r="B33" s="20">
        <f t="shared" si="0"/>
        <v>6.3314882762527504E-3</v>
      </c>
      <c r="C33">
        <f t="shared" si="1"/>
        <v>6.3314882762527504E-3</v>
      </c>
      <c r="D33">
        <v>7.7826086956521738E-4</v>
      </c>
      <c r="E33">
        <f t="shared" si="7"/>
        <v>32</v>
      </c>
      <c r="F33" s="153">
        <v>6.1836546545361859E-2</v>
      </c>
      <c r="G33" s="153">
        <f t="shared" si="2"/>
        <v>6.1836546545361859E-2</v>
      </c>
      <c r="H33" s="153">
        <v>4.6027859908714941E-2</v>
      </c>
      <c r="I33" s="153">
        <f t="shared" si="3"/>
        <v>6.1836546545361859E-2</v>
      </c>
      <c r="K33">
        <v>5.88975653604907E-3</v>
      </c>
      <c r="L33">
        <v>5.88975653604907E-3</v>
      </c>
      <c r="N33">
        <f t="shared" si="4"/>
        <v>1</v>
      </c>
      <c r="O33">
        <f t="shared" si="5"/>
        <v>1</v>
      </c>
      <c r="Q33" s="20">
        <v>4.1142670103255898E-3</v>
      </c>
      <c r="R33" s="20">
        <v>5.88975653604907E-3</v>
      </c>
      <c r="S33" s="20">
        <v>8.674277718498876E-3</v>
      </c>
      <c r="T33" s="20">
        <v>1.9362775910984039E-3</v>
      </c>
      <c r="U33" s="20" t="e">
        <v>#N/A</v>
      </c>
      <c r="X33" s="20">
        <v>8.674277718498876E-3</v>
      </c>
    </row>
    <row r="34" spans="1:24" x14ac:dyDescent="0.3">
      <c r="A34">
        <v>32</v>
      </c>
      <c r="B34" s="20">
        <f t="shared" ref="B34:B65" si="8">IF(Mortality_Table="IND",Q34,IF(Mortality_Table="PAR",R34,IF(AND(Mortality_Table="FAM",Accidental_Death_Identifier="Yes"),T34,IF(AND(Mortality_Table="FAM",Accidental_Death_Identifier="No"),U34,IF(Mortality_Table="EXT",S34))))*(1+Mortality_Loading)*Mortality_Senstvty_Factor*(1+presc_marg_mort))</f>
        <v>6.6028302141260082E-3</v>
      </c>
      <c r="C34">
        <f t="shared" ref="C34:C65" si="9">IF(Mortality_Table="IND",Q34,IF(Mortality_Table="PAR",R34,IF(AND(Mortality_Table="FAM",Accidental_Death_Identifier="Yes"),T34,IF(AND(Mortality_Table="FAM",Accidental_Death_Identifier="No"),U34,IF(Mortality_Table="EXT",S34))))*(1+Mortality_Loading)*Mortality_Senstvty_Factor*(1+presc_marg_mort))</f>
        <v>6.6028302141260082E-3</v>
      </c>
      <c r="D34">
        <v>7.6956521739130433E-4</v>
      </c>
      <c r="E34">
        <f t="shared" si="7"/>
        <v>33</v>
      </c>
      <c r="F34" s="153">
        <v>6.1836546545358528E-2</v>
      </c>
      <c r="G34" s="153">
        <f t="shared" si="2"/>
        <v>6.1836546545358528E-2</v>
      </c>
      <c r="H34" s="153">
        <v>4.6027859908718938E-2</v>
      </c>
      <c r="I34" s="153">
        <f t="shared" si="3"/>
        <v>6.1836546545358528E-2</v>
      </c>
      <c r="K34">
        <v>6.14216764104745E-3</v>
      </c>
      <c r="L34">
        <v>6.14216764104745E-3</v>
      </c>
      <c r="N34">
        <f t="shared" si="4"/>
        <v>1</v>
      </c>
      <c r="O34">
        <f t="shared" si="5"/>
        <v>2</v>
      </c>
      <c r="Q34" s="20">
        <v>4.6117716834822098E-3</v>
      </c>
      <c r="R34" s="20">
        <v>6.14216764104745E-3</v>
      </c>
      <c r="S34" s="20">
        <v>9.8126533434042974E-3</v>
      </c>
      <c r="T34" s="20">
        <v>2.0869503603330362E-3</v>
      </c>
      <c r="U34" s="20" t="e">
        <v>#N/A</v>
      </c>
      <c r="X34" s="20">
        <v>9.8126533434042974E-3</v>
      </c>
    </row>
    <row r="35" spans="1:24" x14ac:dyDescent="0.3">
      <c r="A35">
        <v>33</v>
      </c>
      <c r="B35" s="20">
        <f t="shared" si="8"/>
        <v>6.8932065378885044E-3</v>
      </c>
      <c r="C35">
        <f t="shared" si="9"/>
        <v>6.8932065378885044E-3</v>
      </c>
      <c r="D35">
        <v>7.6086956521739129E-4</v>
      </c>
      <c r="E35">
        <f t="shared" si="7"/>
        <v>34</v>
      </c>
      <c r="F35" s="153">
        <v>6.1836546545358306E-2</v>
      </c>
      <c r="G35" s="153">
        <f t="shared" si="2"/>
        <v>6.1836546545358306E-2</v>
      </c>
      <c r="H35" s="153">
        <v>4.6027859908718938E-2</v>
      </c>
      <c r="I35" s="153">
        <f t="shared" si="3"/>
        <v>6.1836546545358306E-2</v>
      </c>
      <c r="K35">
        <v>6.4122851515241901E-3</v>
      </c>
      <c r="L35">
        <v>6.4122851515241901E-3</v>
      </c>
      <c r="N35">
        <f t="shared" ref="N35:N66" si="10">(1+Escalation_Factor)^(A35-1)</f>
        <v>1</v>
      </c>
      <c r="O35">
        <f t="shared" ref="O35:O66" si="11">IF(MOD(A34,Cash_Back_Period)=0,N35,+O34+N35)</f>
        <v>3</v>
      </c>
      <c r="Q35" s="20">
        <v>5.2051473363651296E-3</v>
      </c>
      <c r="R35" s="20">
        <v>6.4122851515241901E-3</v>
      </c>
      <c r="S35" s="20">
        <v>1.0981387928292069E-2</v>
      </c>
      <c r="T35" s="20">
        <v>2.241691566775872E-3</v>
      </c>
      <c r="U35" s="20" t="e">
        <v>#N/A</v>
      </c>
      <c r="X35" s="20">
        <v>1.0981387928292069E-2</v>
      </c>
    </row>
    <row r="36" spans="1:24" x14ac:dyDescent="0.3">
      <c r="A36">
        <v>34</v>
      </c>
      <c r="B36" s="20">
        <f t="shared" si="8"/>
        <v>7.1956089800639198E-3</v>
      </c>
      <c r="C36">
        <f t="shared" si="9"/>
        <v>7.1956089800639198E-3</v>
      </c>
      <c r="D36">
        <v>7.5217391304347825E-4</v>
      </c>
      <c r="E36">
        <f t="shared" si="7"/>
        <v>35</v>
      </c>
      <c r="F36" s="153">
        <v>6.1836546545362081E-2</v>
      </c>
      <c r="G36" s="153">
        <f t="shared" si="2"/>
        <v>6.1836546545362081E-2</v>
      </c>
      <c r="H36" s="153">
        <v>4.6027859908718716E-2</v>
      </c>
      <c r="I36" s="153">
        <f t="shared" si="3"/>
        <v>6.1836546545362081E-2</v>
      </c>
      <c r="K36">
        <v>6.6935897488966702E-3</v>
      </c>
      <c r="L36">
        <v>6.6935897488966702E-3</v>
      </c>
      <c r="N36">
        <f t="shared" si="10"/>
        <v>1</v>
      </c>
      <c r="O36">
        <f t="shared" si="11"/>
        <v>4</v>
      </c>
      <c r="Q36" s="20">
        <v>5.9136106074554901E-3</v>
      </c>
      <c r="R36" s="20">
        <v>6.6935897488966702E-3</v>
      </c>
      <c r="S36" s="20">
        <v>1.217257083534668E-2</v>
      </c>
      <c r="T36" s="20">
        <v>2.4078514595872917E-3</v>
      </c>
      <c r="U36" s="20" t="e">
        <v>#N/A</v>
      </c>
      <c r="X36" s="20">
        <v>1.217257083534668E-2</v>
      </c>
    </row>
    <row r="37" spans="1:24" x14ac:dyDescent="0.3">
      <c r="A37">
        <v>35</v>
      </c>
      <c r="B37" s="20">
        <f t="shared" si="8"/>
        <v>7.4883743575415475E-3</v>
      </c>
      <c r="C37">
        <f t="shared" si="9"/>
        <v>7.4883743575415475E-3</v>
      </c>
      <c r="D37">
        <v>7.4347826086956521E-4</v>
      </c>
      <c r="E37">
        <f t="shared" si="7"/>
        <v>36</v>
      </c>
      <c r="F37" s="153">
        <v>6.1836546545358084E-2</v>
      </c>
      <c r="G37" s="153">
        <f t="shared" si="2"/>
        <v>6.1836546545358084E-2</v>
      </c>
      <c r="H37" s="153">
        <v>4.6027859908715163E-2</v>
      </c>
      <c r="I37" s="153">
        <f t="shared" si="3"/>
        <v>6.1836546545358084E-2</v>
      </c>
      <c r="K37">
        <v>6.9659296349223699E-3</v>
      </c>
      <c r="L37">
        <v>6.9659296349223699E-3</v>
      </c>
      <c r="N37">
        <f t="shared" si="10"/>
        <v>1</v>
      </c>
      <c r="O37">
        <f t="shared" si="11"/>
        <v>5</v>
      </c>
      <c r="Q37" s="20">
        <v>6.7520356366359497E-3</v>
      </c>
      <c r="R37" s="20">
        <v>6.9659296349223699E-3</v>
      </c>
      <c r="S37" s="20">
        <v>1.3365099454368642E-2</v>
      </c>
      <c r="T37" s="20">
        <v>2.5939633259220358E-3</v>
      </c>
      <c r="U37" s="20" t="e">
        <v>#N/A</v>
      </c>
      <c r="X37" s="20">
        <v>1.3365099454368642E-2</v>
      </c>
    </row>
    <row r="38" spans="1:24" x14ac:dyDescent="0.3">
      <c r="A38">
        <v>36</v>
      </c>
      <c r="B38" s="20">
        <f t="shared" si="8"/>
        <v>7.7498823104967599E-3</v>
      </c>
      <c r="C38">
        <f t="shared" si="9"/>
        <v>7.7498823104967599E-3</v>
      </c>
      <c r="D38">
        <v>7.3478260869565216E-4</v>
      </c>
      <c r="E38">
        <f t="shared" si="7"/>
        <v>37</v>
      </c>
      <c r="F38" s="153">
        <v>6.1836546545358084E-2</v>
      </c>
      <c r="G38" s="153">
        <f t="shared" si="2"/>
        <v>6.1836546545358084E-2</v>
      </c>
      <c r="H38" s="153">
        <v>4.6027859908714941E-2</v>
      </c>
      <c r="I38" s="153">
        <f t="shared" si="3"/>
        <v>6.1836546545358084E-2</v>
      </c>
      <c r="K38">
        <v>7.2091928469737304E-3</v>
      </c>
      <c r="L38">
        <v>7.2091928469737304E-3</v>
      </c>
      <c r="N38">
        <f t="shared" si="10"/>
        <v>1</v>
      </c>
      <c r="O38">
        <f t="shared" si="11"/>
        <v>1</v>
      </c>
      <c r="Q38" s="20">
        <v>7.7125904216069803E-3</v>
      </c>
      <c r="R38" s="20">
        <v>7.2091928469737304E-3</v>
      </c>
      <c r="S38" s="20">
        <v>1.4507903055068832E-2</v>
      </c>
      <c r="T38" s="20">
        <v>2.8006483967510519E-3</v>
      </c>
      <c r="U38" s="20" t="e">
        <v>#N/A</v>
      </c>
      <c r="X38" s="20">
        <v>1.4507903055068832E-2</v>
      </c>
    </row>
    <row r="39" spans="1:24" x14ac:dyDescent="0.3">
      <c r="A39">
        <v>37</v>
      </c>
      <c r="B39" s="20">
        <f t="shared" si="8"/>
        <v>7.9944927406565992E-3</v>
      </c>
      <c r="C39">
        <f t="shared" si="9"/>
        <v>7.9944927406565992E-3</v>
      </c>
      <c r="D39">
        <v>7.2608695652173912E-4</v>
      </c>
      <c r="E39">
        <f t="shared" si="7"/>
        <v>38</v>
      </c>
      <c r="F39" s="153">
        <v>6.1836546545358084E-2</v>
      </c>
      <c r="G39" s="153">
        <f t="shared" si="2"/>
        <v>6.1836546545358084E-2</v>
      </c>
      <c r="H39" s="153">
        <v>4.6027859908718716E-2</v>
      </c>
      <c r="I39" s="153">
        <f t="shared" si="3"/>
        <v>6.1836546545358084E-2</v>
      </c>
      <c r="K39">
        <v>7.4367374331689301E-3</v>
      </c>
      <c r="L39">
        <v>7.4367374331689301E-3</v>
      </c>
      <c r="N39">
        <f t="shared" si="10"/>
        <v>1</v>
      </c>
      <c r="O39">
        <f t="shared" si="11"/>
        <v>2</v>
      </c>
      <c r="Q39" s="20">
        <v>8.7543336687084805E-3</v>
      </c>
      <c r="R39" s="20">
        <v>7.4367374331689301E-3</v>
      </c>
      <c r="S39" s="20">
        <v>1.55256522989557E-2</v>
      </c>
      <c r="T39" s="20">
        <v>3.0193511976487558E-3</v>
      </c>
      <c r="U39" s="20" t="e">
        <v>#N/A</v>
      </c>
      <c r="X39" s="20">
        <v>1.55256522989557E-2</v>
      </c>
    </row>
    <row r="40" spans="1:24" x14ac:dyDescent="0.3">
      <c r="A40">
        <v>38</v>
      </c>
      <c r="B40" s="20">
        <f t="shared" si="8"/>
        <v>8.2547761334117158E-3</v>
      </c>
      <c r="C40">
        <f t="shared" si="9"/>
        <v>8.2547761334117158E-3</v>
      </c>
      <c r="D40">
        <v>7.1739130434782597E-4</v>
      </c>
      <c r="E40">
        <f t="shared" si="7"/>
        <v>39</v>
      </c>
      <c r="F40" s="153">
        <v>6.1836546545362081E-2</v>
      </c>
      <c r="G40" s="153">
        <f t="shared" si="2"/>
        <v>6.1836546545362081E-2</v>
      </c>
      <c r="H40" s="153">
        <v>4.6027859908718716E-2</v>
      </c>
      <c r="I40" s="153">
        <f t="shared" si="3"/>
        <v>6.1836546545362081E-2</v>
      </c>
      <c r="K40">
        <v>7.6788615194527598E-3</v>
      </c>
      <c r="L40">
        <v>7.6788615194527598E-3</v>
      </c>
      <c r="N40">
        <f t="shared" si="10"/>
        <v>1</v>
      </c>
      <c r="O40">
        <f t="shared" si="11"/>
        <v>3</v>
      </c>
      <c r="Q40" s="20">
        <v>9.8050761648585793E-3</v>
      </c>
      <c r="R40" s="20">
        <v>7.6788615194527598E-3</v>
      </c>
      <c r="S40" s="20">
        <v>1.6370989515857571E-2</v>
      </c>
      <c r="T40" s="20">
        <v>3.2365989096909118E-3</v>
      </c>
      <c r="U40" s="20" t="e">
        <v>#N/A</v>
      </c>
      <c r="X40" s="20">
        <v>1.6370989515857571E-2</v>
      </c>
    </row>
    <row r="41" spans="1:24" x14ac:dyDescent="0.3">
      <c r="A41">
        <v>39</v>
      </c>
      <c r="B41" s="20">
        <f t="shared" si="8"/>
        <v>8.538215327045854E-3</v>
      </c>
      <c r="C41">
        <f t="shared" si="9"/>
        <v>8.538215327045854E-3</v>
      </c>
      <c r="D41">
        <v>7.0869565217391304E-4</v>
      </c>
      <c r="E41">
        <f t="shared" si="7"/>
        <v>40</v>
      </c>
      <c r="F41" s="153">
        <v>6.1836546545358306E-2</v>
      </c>
      <c r="G41" s="153">
        <f t="shared" si="2"/>
        <v>6.1836546545358306E-2</v>
      </c>
      <c r="H41" s="153">
        <v>4.6027859908714941E-2</v>
      </c>
      <c r="I41" s="153">
        <f t="shared" si="3"/>
        <v>6.1836546545358306E-2</v>
      </c>
      <c r="K41">
        <v>7.9425258856240504E-3</v>
      </c>
      <c r="L41">
        <v>7.9425258856240504E-3</v>
      </c>
      <c r="N41">
        <f t="shared" si="10"/>
        <v>1</v>
      </c>
      <c r="O41">
        <f t="shared" si="11"/>
        <v>4</v>
      </c>
      <c r="Q41" s="20">
        <v>1.0756427847531299E-2</v>
      </c>
      <c r="R41" s="20">
        <v>7.9425258856240504E-3</v>
      </c>
      <c r="S41" s="20">
        <v>1.7084910398808561E-2</v>
      </c>
      <c r="T41" s="20">
        <v>3.451472487453E-3</v>
      </c>
      <c r="U41" s="20" t="e">
        <v>#N/A</v>
      </c>
      <c r="X41" s="20">
        <v>1.7084910398808561E-2</v>
      </c>
    </row>
    <row r="42" spans="1:24" x14ac:dyDescent="0.3">
      <c r="A42">
        <v>40</v>
      </c>
      <c r="B42" s="20">
        <f t="shared" si="8"/>
        <v>8.8341818891497694E-3</v>
      </c>
      <c r="C42">
        <f t="shared" si="9"/>
        <v>8.8341818891497694E-3</v>
      </c>
      <c r="D42">
        <v>6.9999999999999999E-4</v>
      </c>
      <c r="E42">
        <f t="shared" si="7"/>
        <v>41</v>
      </c>
      <c r="F42" s="153">
        <v>6.1836546545358306E-2</v>
      </c>
      <c r="G42" s="153">
        <f t="shared" si="2"/>
        <v>6.1836546545358306E-2</v>
      </c>
      <c r="H42" s="153">
        <v>4.6027859908714941E-2</v>
      </c>
      <c r="I42" s="153">
        <f t="shared" si="3"/>
        <v>6.1836546545358306E-2</v>
      </c>
      <c r="K42">
        <v>8.2178436178137401E-3</v>
      </c>
      <c r="L42">
        <v>8.2178436178137401E-3</v>
      </c>
      <c r="N42">
        <f t="shared" si="10"/>
        <v>1</v>
      </c>
      <c r="O42">
        <f t="shared" si="11"/>
        <v>5</v>
      </c>
      <c r="Q42" s="20">
        <v>1.14419459892282E-2</v>
      </c>
      <c r="R42" s="20">
        <v>8.2178436178137401E-3</v>
      </c>
      <c r="S42" s="20">
        <v>1.777106724311402E-2</v>
      </c>
      <c r="T42" s="20">
        <v>3.6768375547248837E-3</v>
      </c>
      <c r="U42" s="20" t="e">
        <v>#N/A</v>
      </c>
      <c r="X42" s="20">
        <v>1.777106724311402E-2</v>
      </c>
    </row>
    <row r="43" spans="1:24" x14ac:dyDescent="0.3">
      <c r="A43">
        <v>41</v>
      </c>
      <c r="B43" s="20">
        <f t="shared" si="8"/>
        <v>9.1361729775218271E-3</v>
      </c>
      <c r="C43">
        <f t="shared" si="9"/>
        <v>9.1361729775218271E-3</v>
      </c>
      <c r="D43">
        <v>6.959999999999999E-4</v>
      </c>
      <c r="E43">
        <f t="shared" si="7"/>
        <v>42</v>
      </c>
      <c r="F43" s="153">
        <v>6.1836546545362081E-2</v>
      </c>
      <c r="G43" s="153">
        <f t="shared" si="2"/>
        <v>6.1836546545362081E-2</v>
      </c>
      <c r="H43" s="153">
        <v>4.6027859908718716E-2</v>
      </c>
      <c r="I43" s="153">
        <f t="shared" si="3"/>
        <v>6.1836546545362081E-2</v>
      </c>
      <c r="K43">
        <v>8.4987655604854204E-3</v>
      </c>
      <c r="L43">
        <v>8.4987655604854204E-3</v>
      </c>
      <c r="N43">
        <f t="shared" si="10"/>
        <v>1</v>
      </c>
      <c r="O43">
        <f t="shared" si="11"/>
        <v>1</v>
      </c>
      <c r="Q43" s="20">
        <v>1.17886907740483E-2</v>
      </c>
      <c r="R43" s="20">
        <v>8.4987655604854204E-3</v>
      </c>
      <c r="S43" s="20">
        <v>1.849842672029044E-2</v>
      </c>
      <c r="T43" s="20">
        <v>3.9129760437741478E-3</v>
      </c>
      <c r="U43" s="20" t="e">
        <v>#N/A</v>
      </c>
      <c r="X43" s="20">
        <v>1.849842672029044E-2</v>
      </c>
    </row>
    <row r="44" spans="1:24" x14ac:dyDescent="0.3">
      <c r="A44">
        <v>42</v>
      </c>
      <c r="B44" s="20">
        <f t="shared" si="8"/>
        <v>9.4446021228143436E-3</v>
      </c>
      <c r="C44">
        <f t="shared" si="9"/>
        <v>9.4446021228143436E-3</v>
      </c>
      <c r="D44">
        <v>6.9200000000000002E-4</v>
      </c>
      <c r="E44">
        <f t="shared" si="7"/>
        <v>43</v>
      </c>
      <c r="F44" s="153">
        <v>6.1836546545358306E-2</v>
      </c>
      <c r="G44" s="153">
        <f t="shared" si="2"/>
        <v>6.1836546545358306E-2</v>
      </c>
      <c r="H44" s="153">
        <v>4.6027859908718938E-2</v>
      </c>
      <c r="I44" s="153">
        <f t="shared" si="3"/>
        <v>6.1836546545358306E-2</v>
      </c>
      <c r="K44">
        <v>8.7856763933156692E-3</v>
      </c>
      <c r="L44">
        <v>8.7856763933156692E-3</v>
      </c>
      <c r="N44">
        <f t="shared" si="10"/>
        <v>1</v>
      </c>
      <c r="O44">
        <f t="shared" si="11"/>
        <v>2</v>
      </c>
      <c r="Q44" s="20">
        <v>1.18784192662818E-2</v>
      </c>
      <c r="R44" s="20">
        <v>8.7856763933156692E-3</v>
      </c>
      <c r="S44" s="20">
        <v>1.926199972908299E-2</v>
      </c>
      <c r="T44" s="20">
        <v>4.1382284596002119E-3</v>
      </c>
      <c r="U44" s="20" t="e">
        <v>#N/A</v>
      </c>
      <c r="X44" s="20">
        <v>1.926199972908299E-2</v>
      </c>
    </row>
    <row r="45" spans="1:24" x14ac:dyDescent="0.3">
      <c r="A45">
        <v>43</v>
      </c>
      <c r="B45" s="20">
        <f t="shared" si="8"/>
        <v>9.7590505749919707E-3</v>
      </c>
      <c r="C45">
        <f t="shared" si="9"/>
        <v>9.7590505749919707E-3</v>
      </c>
      <c r="D45">
        <v>6.8800000000000003E-4</v>
      </c>
      <c r="E45">
        <f t="shared" si="7"/>
        <v>44</v>
      </c>
      <c r="F45" s="153">
        <v>6.1836546545358306E-2</v>
      </c>
      <c r="G45" s="153">
        <f t="shared" si="2"/>
        <v>6.1836546545358306E-2</v>
      </c>
      <c r="H45" s="153">
        <v>4.6027859908718716E-2</v>
      </c>
      <c r="I45" s="153">
        <f t="shared" si="3"/>
        <v>6.1836546545358306E-2</v>
      </c>
      <c r="K45">
        <v>9.0781865813878808E-3</v>
      </c>
      <c r="L45">
        <v>9.0781865813878808E-3</v>
      </c>
      <c r="N45">
        <f t="shared" si="10"/>
        <v>1</v>
      </c>
      <c r="O45">
        <f t="shared" si="11"/>
        <v>3</v>
      </c>
      <c r="Q45" s="20">
        <v>1.193743817903176E-2</v>
      </c>
      <c r="R45" s="20">
        <v>9.0781865813878808E-3</v>
      </c>
      <c r="S45" s="20">
        <v>2.0027767917843071E-2</v>
      </c>
      <c r="T45" s="20">
        <v>4.3017454906605478E-3</v>
      </c>
      <c r="U45" s="20" t="e">
        <v>#N/A</v>
      </c>
      <c r="X45" s="20">
        <v>2.0027767917843071E-2</v>
      </c>
    </row>
    <row r="46" spans="1:24" x14ac:dyDescent="0.3">
      <c r="A46">
        <v>44</v>
      </c>
      <c r="B46" s="20">
        <f t="shared" si="8"/>
        <v>1.0079621143493089E-2</v>
      </c>
      <c r="C46">
        <f t="shared" si="9"/>
        <v>1.0079621143493089E-2</v>
      </c>
      <c r="D46">
        <v>6.8400000000000004E-4</v>
      </c>
      <c r="E46">
        <f t="shared" si="7"/>
        <v>45</v>
      </c>
      <c r="F46" s="153">
        <v>6.1836546545362081E-2</v>
      </c>
      <c r="G46" s="153">
        <f t="shared" si="2"/>
        <v>6.1836546545362081E-2</v>
      </c>
      <c r="H46" s="153">
        <v>4.6027859908714941E-2</v>
      </c>
      <c r="I46" s="153">
        <f t="shared" si="3"/>
        <v>6.1836546545362081E-2</v>
      </c>
      <c r="K46">
        <v>9.3763917613889202E-3</v>
      </c>
      <c r="L46">
        <v>9.3763917613889202E-3</v>
      </c>
      <c r="N46">
        <f t="shared" si="10"/>
        <v>1</v>
      </c>
      <c r="O46">
        <f t="shared" si="11"/>
        <v>4</v>
      </c>
      <c r="Q46" s="20">
        <v>1.199645709178172E-2</v>
      </c>
      <c r="R46" s="20">
        <v>9.3763917613889202E-3</v>
      </c>
      <c r="S46" s="20">
        <v>2.0776892515570512E-2</v>
      </c>
      <c r="T46" s="20">
        <v>4.4177974839037914E-3</v>
      </c>
      <c r="U46" s="20" t="e">
        <v>#N/A</v>
      </c>
      <c r="X46" s="20">
        <v>2.0776892515570512E-2</v>
      </c>
    </row>
    <row r="47" spans="1:24" x14ac:dyDescent="0.3">
      <c r="A47">
        <v>45</v>
      </c>
      <c r="B47" s="20">
        <f t="shared" si="8"/>
        <v>1.0410123153511622E-2</v>
      </c>
      <c r="C47">
        <f t="shared" si="9"/>
        <v>1.0410123153511622E-2</v>
      </c>
      <c r="D47">
        <v>6.7999999999999994E-4</v>
      </c>
      <c r="E47">
        <f t="shared" si="7"/>
        <v>46</v>
      </c>
      <c r="F47" s="153">
        <v>6.1836546545358306E-2</v>
      </c>
      <c r="G47" s="153">
        <f t="shared" si="2"/>
        <v>6.1836546545358306E-2</v>
      </c>
      <c r="H47" s="153">
        <v>4.6027859908715163E-2</v>
      </c>
      <c r="I47" s="153">
        <f t="shared" si="3"/>
        <v>6.1836546545358306E-2</v>
      </c>
      <c r="K47">
        <v>9.6838354916387193E-3</v>
      </c>
      <c r="L47">
        <v>9.6838354916387193E-3</v>
      </c>
      <c r="N47">
        <f t="shared" si="10"/>
        <v>1</v>
      </c>
      <c r="O47">
        <f t="shared" si="11"/>
        <v>5</v>
      </c>
      <c r="Q47" s="20">
        <v>1.205547600453168E-2</v>
      </c>
      <c r="R47" s="20">
        <v>9.6838354916387193E-3</v>
      </c>
      <c r="S47" s="20">
        <v>2.1508002647391701E-2</v>
      </c>
      <c r="T47" s="20">
        <v>4.5867929270894036E-3</v>
      </c>
      <c r="U47" s="20" t="e">
        <v>#N/A</v>
      </c>
      <c r="X47" s="20">
        <v>2.1508002647391701E-2</v>
      </c>
    </row>
    <row r="48" spans="1:24" x14ac:dyDescent="0.3">
      <c r="A48">
        <v>46</v>
      </c>
      <c r="B48" s="20">
        <f t="shared" si="8"/>
        <v>1.0753965739796484E-2</v>
      </c>
      <c r="C48">
        <f t="shared" si="9"/>
        <v>1.0753965739796484E-2</v>
      </c>
      <c r="D48">
        <v>6.7599999999999995E-4</v>
      </c>
      <c r="E48">
        <f t="shared" si="7"/>
        <v>47</v>
      </c>
      <c r="F48" s="153">
        <v>6.1836546545361859E-2</v>
      </c>
      <c r="G48" s="153">
        <f t="shared" si="2"/>
        <v>6.1836546545361859E-2</v>
      </c>
      <c r="H48" s="153">
        <v>4.6027859908718716E-2</v>
      </c>
      <c r="I48" s="153">
        <f t="shared" si="3"/>
        <v>6.1836546545361859E-2</v>
      </c>
      <c r="K48">
        <v>1.00036890602758E-2</v>
      </c>
      <c r="L48">
        <v>1.00036890602758E-2</v>
      </c>
      <c r="N48">
        <f t="shared" si="10"/>
        <v>1</v>
      </c>
      <c r="O48">
        <f t="shared" si="11"/>
        <v>1</v>
      </c>
      <c r="Q48" s="20">
        <v>1.2114494917281639E-2</v>
      </c>
      <c r="R48" s="20">
        <v>1.00036890602758E-2</v>
      </c>
      <c r="S48" s="20">
        <v>2.2218375595538103E-2</v>
      </c>
      <c r="T48" s="20">
        <v>4.8376997687329193E-3</v>
      </c>
      <c r="U48" s="20" t="e">
        <v>#N/A</v>
      </c>
      <c r="X48" s="20">
        <v>2.2218375595538103E-2</v>
      </c>
    </row>
    <row r="49" spans="1:24" x14ac:dyDescent="0.3">
      <c r="A49">
        <v>47</v>
      </c>
      <c r="B49" s="20">
        <f t="shared" si="8"/>
        <v>1.1109434000911356E-2</v>
      </c>
      <c r="C49">
        <f t="shared" si="9"/>
        <v>1.1109434000911356E-2</v>
      </c>
      <c r="D49">
        <v>6.7199999999999985E-4</v>
      </c>
      <c r="E49">
        <f t="shared" si="7"/>
        <v>48</v>
      </c>
      <c r="F49" s="153">
        <v>6.1836546545362081E-2</v>
      </c>
      <c r="G49" s="153">
        <f t="shared" si="2"/>
        <v>6.1836546545362081E-2</v>
      </c>
      <c r="H49" s="153">
        <v>4.6027859908718716E-2</v>
      </c>
      <c r="I49" s="153">
        <f t="shared" si="3"/>
        <v>6.1836546545362081E-2</v>
      </c>
      <c r="K49">
        <v>1.0334357210150099E-2</v>
      </c>
      <c r="L49">
        <v>1.0334357210150099E-2</v>
      </c>
      <c r="N49">
        <f t="shared" si="10"/>
        <v>1</v>
      </c>
      <c r="O49">
        <f t="shared" si="11"/>
        <v>2</v>
      </c>
      <c r="Q49" s="20">
        <v>1.2173513830031599E-2</v>
      </c>
      <c r="R49" s="20">
        <v>1.0334357210150099E-2</v>
      </c>
      <c r="S49" s="20">
        <v>2.2890837982183602E-2</v>
      </c>
      <c r="T49" s="20">
        <v>5.1480692798959796E-3</v>
      </c>
      <c r="U49" s="20" t="e">
        <v>#N/A</v>
      </c>
      <c r="X49" s="20">
        <v>2.2890837982183602E-2</v>
      </c>
    </row>
    <row r="50" spans="1:24" x14ac:dyDescent="0.3">
      <c r="A50">
        <v>48</v>
      </c>
      <c r="B50" s="20">
        <f t="shared" si="8"/>
        <v>1.1473004873349655E-2</v>
      </c>
      <c r="C50">
        <f t="shared" si="9"/>
        <v>1.1473004873349655E-2</v>
      </c>
      <c r="D50">
        <v>6.6799999999999997E-4</v>
      </c>
      <c r="E50">
        <f t="shared" si="7"/>
        <v>49</v>
      </c>
      <c r="F50" s="153">
        <v>6.1836546545362081E-2</v>
      </c>
      <c r="G50" s="153">
        <f t="shared" si="2"/>
        <v>6.1836546545362081E-2</v>
      </c>
      <c r="H50" s="153">
        <v>4.6027859908718716E-2</v>
      </c>
      <c r="I50" s="153">
        <f t="shared" si="3"/>
        <v>6.1836546545362081E-2</v>
      </c>
      <c r="K50">
        <v>1.06725626728834E-2</v>
      </c>
      <c r="L50">
        <v>1.06725626728834E-2</v>
      </c>
      <c r="N50">
        <f t="shared" si="10"/>
        <v>1</v>
      </c>
      <c r="O50">
        <f t="shared" si="11"/>
        <v>3</v>
      </c>
      <c r="Q50" s="20">
        <v>1.2529697875793701E-2</v>
      </c>
      <c r="R50" s="20">
        <v>1.06725626728834E-2</v>
      </c>
      <c r="S50" s="20">
        <v>2.34913983729645E-2</v>
      </c>
      <c r="T50" s="20">
        <v>5.5150680376952399E-3</v>
      </c>
      <c r="U50" s="20" t="e">
        <v>#N/A</v>
      </c>
      <c r="X50" s="20">
        <v>2.34913983729645E-2</v>
      </c>
    </row>
    <row r="51" spans="1:24" x14ac:dyDescent="0.3">
      <c r="A51">
        <v>49</v>
      </c>
      <c r="B51" s="20">
        <f t="shared" si="8"/>
        <v>1.1850038879507167E-2</v>
      </c>
      <c r="C51">
        <f t="shared" si="9"/>
        <v>1.1850038879507167E-2</v>
      </c>
      <c r="D51">
        <v>6.6399999999999999E-4</v>
      </c>
      <c r="E51">
        <f t="shared" si="7"/>
        <v>50</v>
      </c>
      <c r="F51" s="153">
        <v>6.1836546545362081E-2</v>
      </c>
      <c r="G51" s="153">
        <f t="shared" si="2"/>
        <v>6.1836546545362081E-2</v>
      </c>
      <c r="H51" s="153">
        <v>4.6027859908715163E-2</v>
      </c>
      <c r="I51" s="153">
        <f t="shared" si="3"/>
        <v>6.1836546545362081E-2</v>
      </c>
      <c r="K51">
        <v>1.10232919809369E-2</v>
      </c>
      <c r="L51">
        <v>1.10232919809369E-2</v>
      </c>
      <c r="N51">
        <f t="shared" si="10"/>
        <v>1</v>
      </c>
      <c r="O51">
        <f t="shared" si="11"/>
        <v>4</v>
      </c>
      <c r="Q51" s="20">
        <v>1.2781911507389001E-2</v>
      </c>
      <c r="R51" s="20">
        <v>1.10232919809369E-2</v>
      </c>
      <c r="S51" s="20">
        <v>2.3979505338555911E-2</v>
      </c>
      <c r="T51" s="20">
        <v>5.929976037461448E-3</v>
      </c>
      <c r="U51" s="20" t="e">
        <v>#N/A</v>
      </c>
      <c r="X51" s="20">
        <v>2.3979505338555911E-2</v>
      </c>
    </row>
    <row r="52" spans="1:24" x14ac:dyDescent="0.3">
      <c r="A52">
        <v>50</v>
      </c>
      <c r="B52" s="20">
        <f t="shared" si="8"/>
        <v>1.2255354875703511E-2</v>
      </c>
      <c r="C52">
        <f t="shared" si="9"/>
        <v>1.2255354875703511E-2</v>
      </c>
      <c r="D52">
        <v>6.6E-4</v>
      </c>
      <c r="E52">
        <f t="shared" si="7"/>
        <v>51</v>
      </c>
      <c r="F52" s="153">
        <v>6.183654654535431E-2</v>
      </c>
      <c r="G52" s="153">
        <f t="shared" si="2"/>
        <v>6.183654654535431E-2</v>
      </c>
      <c r="H52" s="153">
        <v>4.6027859908715163E-2</v>
      </c>
      <c r="I52" s="153">
        <f t="shared" si="3"/>
        <v>6.183654654535431E-2</v>
      </c>
      <c r="K52">
        <v>1.14003301169335E-2</v>
      </c>
      <c r="L52">
        <v>1.14003301169335E-2</v>
      </c>
      <c r="N52">
        <f t="shared" si="10"/>
        <v>1</v>
      </c>
      <c r="O52">
        <f t="shared" si="11"/>
        <v>5</v>
      </c>
      <c r="Q52" s="20">
        <v>1.2795642348143401E-2</v>
      </c>
      <c r="R52" s="20">
        <v>1.14003301169335E-2</v>
      </c>
      <c r="S52" s="20">
        <v>2.4342387015211873E-2</v>
      </c>
      <c r="T52" s="20">
        <v>6.3901768229925474E-3</v>
      </c>
      <c r="U52" s="20" t="e">
        <v>#N/A</v>
      </c>
      <c r="X52" s="20">
        <v>2.4342387015211873E-2</v>
      </c>
    </row>
    <row r="53" spans="1:24" x14ac:dyDescent="0.3">
      <c r="A53">
        <v>51</v>
      </c>
      <c r="B53" s="20">
        <f t="shared" si="8"/>
        <v>1.2699572512119455E-2</v>
      </c>
      <c r="C53">
        <f t="shared" si="9"/>
        <v>1.2699572512119455E-2</v>
      </c>
      <c r="D53">
        <v>6.5600000000000001E-4</v>
      </c>
      <c r="E53">
        <f t="shared" si="7"/>
        <v>52</v>
      </c>
      <c r="F53" s="153">
        <v>6.1836546545354532E-2</v>
      </c>
      <c r="G53" s="153">
        <f t="shared" si="2"/>
        <v>6.1836546545354532E-2</v>
      </c>
      <c r="H53" s="153">
        <v>4.6027859908718938E-2</v>
      </c>
      <c r="I53" s="153">
        <f t="shared" si="3"/>
        <v>6.1836546545354532E-2</v>
      </c>
      <c r="K53">
        <v>1.18135558252274E-2</v>
      </c>
      <c r="L53">
        <v>1.18135558252274E-2</v>
      </c>
      <c r="N53">
        <f t="shared" si="10"/>
        <v>1</v>
      </c>
      <c r="O53">
        <f t="shared" si="11"/>
        <v>1</v>
      </c>
      <c r="Q53" s="20">
        <v>1.2847216479166201E-2</v>
      </c>
      <c r="R53" s="20">
        <v>1.18135558252274E-2</v>
      </c>
      <c r="S53" s="20">
        <v>2.4638876707762901E-2</v>
      </c>
      <c r="T53" s="20">
        <v>6.9119978881091995E-3</v>
      </c>
      <c r="U53" s="20" t="e">
        <v>#N/A</v>
      </c>
      <c r="X53" s="20">
        <v>2.4638876707762901E-2</v>
      </c>
    </row>
    <row r="54" spans="1:24" x14ac:dyDescent="0.3">
      <c r="A54">
        <v>52</v>
      </c>
      <c r="B54" s="20">
        <f t="shared" si="8"/>
        <v>1.3184617017008434E-2</v>
      </c>
      <c r="C54">
        <f t="shared" si="9"/>
        <v>1.3184617017008434E-2</v>
      </c>
      <c r="D54">
        <v>6.5199999999999991E-4</v>
      </c>
      <c r="E54">
        <f t="shared" si="7"/>
        <v>53</v>
      </c>
      <c r="F54" s="153">
        <v>6.1836546545362081E-2</v>
      </c>
      <c r="G54" s="153">
        <f t="shared" si="2"/>
        <v>6.1836546545362081E-2</v>
      </c>
      <c r="H54" s="153">
        <v>4.6027859908718716E-2</v>
      </c>
      <c r="I54" s="153">
        <f t="shared" si="3"/>
        <v>6.1836546545362081E-2</v>
      </c>
      <c r="K54">
        <v>1.22647600158218E-2</v>
      </c>
      <c r="L54">
        <v>1.22647600158218E-2</v>
      </c>
      <c r="N54">
        <f t="shared" si="10"/>
        <v>1</v>
      </c>
      <c r="O54">
        <f t="shared" si="11"/>
        <v>2</v>
      </c>
      <c r="Q54" s="20">
        <v>1.2898790610189002E-2</v>
      </c>
      <c r="R54" s="20">
        <v>1.22647600158218E-2</v>
      </c>
      <c r="S54" s="20">
        <v>2.4992214059346932E-2</v>
      </c>
      <c r="T54" s="20">
        <v>7.5113807899125831E-3</v>
      </c>
      <c r="U54" s="20" t="e">
        <v>#N/A</v>
      </c>
      <c r="X54" s="20">
        <v>2.4992214059346932E-2</v>
      </c>
    </row>
    <row r="55" spans="1:24" x14ac:dyDescent="0.3">
      <c r="A55">
        <v>53</v>
      </c>
      <c r="B55" s="20">
        <f t="shared" si="8"/>
        <v>1.3710559315954407E-2</v>
      </c>
      <c r="C55">
        <f t="shared" si="9"/>
        <v>1.3710559315954407E-2</v>
      </c>
      <c r="D55">
        <v>6.4799999999999992E-4</v>
      </c>
      <c r="E55">
        <f t="shared" si="7"/>
        <v>54</v>
      </c>
      <c r="F55" s="153">
        <v>6.1836546545362081E-2</v>
      </c>
      <c r="G55" s="153">
        <f t="shared" si="2"/>
        <v>6.1836546545362081E-2</v>
      </c>
      <c r="H55" s="153">
        <v>4.6027859908715163E-2</v>
      </c>
      <c r="I55" s="153">
        <f t="shared" si="3"/>
        <v>6.1836546545362081E-2</v>
      </c>
      <c r="K55">
        <v>1.27540086660041E-2</v>
      </c>
      <c r="L55">
        <v>1.27540086660041E-2</v>
      </c>
      <c r="N55">
        <f t="shared" si="10"/>
        <v>1</v>
      </c>
      <c r="O55">
        <f t="shared" si="11"/>
        <v>3</v>
      </c>
      <c r="Q55" s="20">
        <v>1.2950364741211803E-2</v>
      </c>
      <c r="R55" s="20">
        <v>1.27540086660041E-2</v>
      </c>
      <c r="S55" s="20">
        <v>2.5493841112795332E-2</v>
      </c>
      <c r="T55" s="20">
        <v>8.1879573077620685E-3</v>
      </c>
      <c r="U55" s="20" t="e">
        <v>#N/A</v>
      </c>
      <c r="X55" s="20">
        <v>2.5493841112795332E-2</v>
      </c>
    </row>
    <row r="56" spans="1:24" x14ac:dyDescent="0.3">
      <c r="A56">
        <v>54</v>
      </c>
      <c r="B56" s="20">
        <f t="shared" si="8"/>
        <v>1.4279537257893103E-2</v>
      </c>
      <c r="C56">
        <f t="shared" si="9"/>
        <v>1.4279537257893103E-2</v>
      </c>
      <c r="D56">
        <v>6.4399999999999993E-4</v>
      </c>
      <c r="E56">
        <f t="shared" si="7"/>
        <v>55</v>
      </c>
      <c r="F56" s="153">
        <v>6.1836546545362081E-2</v>
      </c>
      <c r="G56" s="153">
        <f t="shared" si="2"/>
        <v>6.1836546545362081E-2</v>
      </c>
      <c r="H56" s="153">
        <v>4.6027859908715163E-2</v>
      </c>
      <c r="I56" s="153">
        <f t="shared" si="3"/>
        <v>6.1836546545362081E-2</v>
      </c>
      <c r="K56">
        <v>1.32832904724587E-2</v>
      </c>
      <c r="L56">
        <v>1.32832904724587E-2</v>
      </c>
      <c r="N56">
        <f t="shared" si="10"/>
        <v>1</v>
      </c>
      <c r="O56">
        <f t="shared" si="11"/>
        <v>4</v>
      </c>
      <c r="Q56" s="20">
        <v>1.3001938872234603E-2</v>
      </c>
      <c r="R56" s="20">
        <v>1.32832904724587E-2</v>
      </c>
      <c r="S56" s="20">
        <v>2.6103705412129401E-2</v>
      </c>
      <c r="T56" s="20">
        <v>8.9450492228223353E-3</v>
      </c>
      <c r="U56" s="20" t="e">
        <v>#N/A</v>
      </c>
      <c r="X56" s="20">
        <v>2.6103705412129401E-2</v>
      </c>
    </row>
    <row r="57" spans="1:24" x14ac:dyDescent="0.3">
      <c r="A57">
        <v>55</v>
      </c>
      <c r="B57" s="20">
        <f t="shared" si="8"/>
        <v>1.4895154594682556E-2</v>
      </c>
      <c r="C57">
        <f t="shared" si="9"/>
        <v>1.4895154594682556E-2</v>
      </c>
      <c r="D57">
        <v>6.3999999999999994E-4</v>
      </c>
      <c r="E57">
        <f t="shared" si="7"/>
        <v>56</v>
      </c>
      <c r="F57" s="153">
        <v>6.1836546545362303E-2</v>
      </c>
      <c r="G57" s="153">
        <f t="shared" si="2"/>
        <v>6.1836546545362303E-2</v>
      </c>
      <c r="H57" s="153">
        <v>4.6027859908718716E-2</v>
      </c>
      <c r="I57" s="153">
        <f t="shared" si="3"/>
        <v>6.1836546545362303E-2</v>
      </c>
      <c r="K57">
        <v>1.38559577624954E-2</v>
      </c>
      <c r="L57">
        <v>1.38559577624954E-2</v>
      </c>
      <c r="N57">
        <f t="shared" si="10"/>
        <v>1</v>
      </c>
      <c r="O57">
        <f t="shared" si="11"/>
        <v>5</v>
      </c>
      <c r="Q57" s="20">
        <v>1.3053513003257401E-2</v>
      </c>
      <c r="R57" s="20">
        <v>1.38559577624954E-2</v>
      </c>
      <c r="S57" s="20">
        <v>2.6697243503775461E-2</v>
      </c>
      <c r="T57" s="20">
        <v>9.7955457773090393E-3</v>
      </c>
      <c r="U57" s="20" t="e">
        <v>#N/A</v>
      </c>
      <c r="X57" s="20">
        <v>2.6697243503775461E-2</v>
      </c>
    </row>
    <row r="58" spans="1:24" x14ac:dyDescent="0.3">
      <c r="A58">
        <v>56</v>
      </c>
      <c r="B58" s="20">
        <f t="shared" si="8"/>
        <v>1.5560950787952214E-2</v>
      </c>
      <c r="C58">
        <f t="shared" si="9"/>
        <v>1.5560950787952214E-2</v>
      </c>
      <c r="D58">
        <v>6.3599999999999996E-4</v>
      </c>
      <c r="E58">
        <f t="shared" si="7"/>
        <v>57</v>
      </c>
      <c r="F58" s="153">
        <v>6.1836546545354532E-2</v>
      </c>
      <c r="G58" s="153">
        <f t="shared" si="2"/>
        <v>6.1836546545354532E-2</v>
      </c>
      <c r="H58" s="153">
        <v>4.6027859908718494E-2</v>
      </c>
      <c r="I58" s="153">
        <f t="shared" si="3"/>
        <v>6.1836546545354532E-2</v>
      </c>
      <c r="K58">
        <v>1.44753030585602E-2</v>
      </c>
      <c r="L58">
        <v>1.44753030585602E-2</v>
      </c>
      <c r="N58">
        <f t="shared" si="10"/>
        <v>1</v>
      </c>
      <c r="O58">
        <f t="shared" si="11"/>
        <v>1</v>
      </c>
      <c r="Q58" s="20">
        <v>1.3632699172401201E-2</v>
      </c>
      <c r="R58" s="20">
        <v>1.44753030585602E-2</v>
      </c>
      <c r="S58" s="20">
        <v>2.7219925218115632E-2</v>
      </c>
      <c r="T58" s="20">
        <v>1.073918367926874E-2</v>
      </c>
      <c r="U58" s="20" t="e">
        <v>#N/A</v>
      </c>
      <c r="X58" s="20">
        <v>2.7219925218115632E-2</v>
      </c>
    </row>
    <row r="59" spans="1:24" x14ac:dyDescent="0.3">
      <c r="A59">
        <v>57</v>
      </c>
      <c r="B59" s="20">
        <f t="shared" si="8"/>
        <v>1.6280189796269575E-2</v>
      </c>
      <c r="C59">
        <f t="shared" si="9"/>
        <v>1.6280189796269575E-2</v>
      </c>
      <c r="D59">
        <v>6.3199999999999997E-4</v>
      </c>
      <c r="E59">
        <f t="shared" si="7"/>
        <v>58</v>
      </c>
      <c r="F59" s="153">
        <v>6.1836546545354754E-2</v>
      </c>
      <c r="G59" s="153">
        <f t="shared" si="2"/>
        <v>6.1836546545354754E-2</v>
      </c>
      <c r="H59" s="153">
        <v>4.6027859908714941E-2</v>
      </c>
      <c r="I59" s="153">
        <f t="shared" si="3"/>
        <v>6.1836546545354754E-2</v>
      </c>
      <c r="K59">
        <v>1.5144362601181001E-2</v>
      </c>
      <c r="L59">
        <v>1.5144362601181001E-2</v>
      </c>
      <c r="N59">
        <f t="shared" si="10"/>
        <v>1</v>
      </c>
      <c r="O59">
        <f t="shared" si="11"/>
        <v>2</v>
      </c>
      <c r="Q59" s="20">
        <v>1.43173451745769E-2</v>
      </c>
      <c r="R59" s="20">
        <v>1.5144362601181001E-2</v>
      </c>
      <c r="S59" s="20">
        <v>2.7741801538907943E-2</v>
      </c>
      <c r="T59" s="20">
        <v>1.1766757024679544E-2</v>
      </c>
      <c r="U59" s="20" t="e">
        <v>#N/A</v>
      </c>
      <c r="X59" s="20">
        <v>2.7741801538907943E-2</v>
      </c>
    </row>
    <row r="60" spans="1:24" x14ac:dyDescent="0.3">
      <c r="A60">
        <v>58</v>
      </c>
      <c r="B60" s="20">
        <f t="shared" si="8"/>
        <v>1.7056370260719298E-2</v>
      </c>
      <c r="C60">
        <f t="shared" si="9"/>
        <v>1.7056370260719298E-2</v>
      </c>
      <c r="D60">
        <v>6.2799999999999998E-4</v>
      </c>
      <c r="E60">
        <f t="shared" si="7"/>
        <v>59</v>
      </c>
      <c r="F60" s="153">
        <v>6.1836546545362081E-2</v>
      </c>
      <c r="G60" s="153">
        <f t="shared" si="2"/>
        <v>6.1836546545362081E-2</v>
      </c>
      <c r="H60" s="153">
        <v>4.6027859908715163E-2</v>
      </c>
      <c r="I60" s="153">
        <f t="shared" si="3"/>
        <v>6.1836546545362081E-2</v>
      </c>
      <c r="K60">
        <v>1.5866390940203999E-2</v>
      </c>
      <c r="L60">
        <v>1.5866390940203999E-2</v>
      </c>
      <c r="N60">
        <f t="shared" si="10"/>
        <v>1</v>
      </c>
      <c r="O60">
        <f t="shared" si="11"/>
        <v>3</v>
      </c>
      <c r="Q60" s="20">
        <v>1.5080525387657501E-2</v>
      </c>
      <c r="R60" s="20">
        <v>1.5866390940203999E-2</v>
      </c>
      <c r="S60" s="20">
        <v>2.8372774421003652E-2</v>
      </c>
      <c r="T60" s="20">
        <v>1.2873145755484559E-2</v>
      </c>
      <c r="U60" s="20" t="e">
        <v>#N/A</v>
      </c>
      <c r="X60" s="20">
        <v>2.8372774421003652E-2</v>
      </c>
    </row>
    <row r="61" spans="1:24" x14ac:dyDescent="0.3">
      <c r="A61">
        <v>59</v>
      </c>
      <c r="B61" s="20">
        <f t="shared" si="8"/>
        <v>1.7893473708927455E-2</v>
      </c>
      <c r="C61">
        <f t="shared" si="9"/>
        <v>1.7893473708927455E-2</v>
      </c>
      <c r="D61">
        <v>6.2399999999999999E-4</v>
      </c>
      <c r="E61">
        <f t="shared" si="7"/>
        <v>60</v>
      </c>
      <c r="F61" s="153">
        <v>6.1836546545361859E-2</v>
      </c>
      <c r="G61" s="153">
        <f t="shared" si="2"/>
        <v>6.1836546545361859E-2</v>
      </c>
      <c r="H61" s="153">
        <v>4.6027859908718716E-2</v>
      </c>
      <c r="I61" s="153">
        <f t="shared" si="3"/>
        <v>6.1836546545361859E-2</v>
      </c>
      <c r="K61">
        <v>1.6645091822258099E-2</v>
      </c>
      <c r="L61">
        <v>1.6645091822258099E-2</v>
      </c>
      <c r="N61">
        <f t="shared" si="10"/>
        <v>1</v>
      </c>
      <c r="O61">
        <f t="shared" si="11"/>
        <v>4</v>
      </c>
      <c r="Q61" s="20">
        <v>1.5905738698423402E-2</v>
      </c>
      <c r="R61" s="20">
        <v>1.6645091822258099E-2</v>
      </c>
      <c r="S61" s="20">
        <v>2.9170602093928903E-2</v>
      </c>
      <c r="T61" s="20">
        <v>1.4059762190722559E-2</v>
      </c>
      <c r="U61" s="20" t="e">
        <v>#N/A</v>
      </c>
      <c r="X61" s="20">
        <v>2.9170602093928903E-2</v>
      </c>
    </row>
    <row r="62" spans="1:24" x14ac:dyDescent="0.3">
      <c r="A62">
        <v>60</v>
      </c>
      <c r="B62" s="20">
        <f t="shared" si="8"/>
        <v>1.8795846327414208E-2</v>
      </c>
      <c r="C62">
        <f t="shared" si="9"/>
        <v>1.8795846327414208E-2</v>
      </c>
      <c r="D62">
        <v>6.1999999999999989E-4</v>
      </c>
      <c r="E62">
        <f t="shared" si="7"/>
        <v>61</v>
      </c>
      <c r="F62" s="153">
        <v>6.1836546545362081E-2</v>
      </c>
      <c r="G62" s="153">
        <f t="shared" si="2"/>
        <v>6.1836546545362081E-2</v>
      </c>
      <c r="H62" s="153">
        <v>4.6027859908718716E-2</v>
      </c>
      <c r="I62" s="153">
        <f t="shared" si="3"/>
        <v>6.1836546545362081E-2</v>
      </c>
      <c r="K62">
        <v>1.7484508211548101E-2</v>
      </c>
      <c r="L62">
        <v>1.7484508211548101E-2</v>
      </c>
      <c r="N62">
        <f t="shared" si="10"/>
        <v>1</v>
      </c>
      <c r="O62">
        <f t="shared" si="11"/>
        <v>5</v>
      </c>
      <c r="Q62" s="20">
        <v>1.67989588933888E-2</v>
      </c>
      <c r="R62" s="20">
        <v>1.7484508211548101E-2</v>
      </c>
      <c r="S62" s="20">
        <v>3.0115991781313901E-2</v>
      </c>
      <c r="T62" s="20">
        <v>1.5341436525254758E-2</v>
      </c>
      <c r="U62" s="20" t="e">
        <v>#N/A</v>
      </c>
      <c r="X62" s="20">
        <v>3.0115991781313901E-2</v>
      </c>
    </row>
    <row r="63" spans="1:24" x14ac:dyDescent="0.3">
      <c r="A63">
        <v>61</v>
      </c>
      <c r="B63" s="20">
        <f t="shared" si="8"/>
        <v>1.9767188538957144E-2</v>
      </c>
      <c r="C63">
        <f t="shared" si="9"/>
        <v>1.9767188538957144E-2</v>
      </c>
      <c r="D63">
        <v>6.1600000000000001E-4</v>
      </c>
      <c r="E63">
        <f t="shared" si="7"/>
        <v>62</v>
      </c>
      <c r="F63" s="153">
        <v>6.1836546545361859E-2</v>
      </c>
      <c r="G63" s="153">
        <f t="shared" si="2"/>
        <v>6.1836546545361859E-2</v>
      </c>
      <c r="H63" s="153">
        <v>4.6027859908718716E-2</v>
      </c>
      <c r="I63" s="153">
        <f t="shared" si="3"/>
        <v>6.1836546545361859E-2</v>
      </c>
      <c r="K63">
        <v>1.8388082361820601E-2</v>
      </c>
      <c r="L63">
        <v>1.8388082361820601E-2</v>
      </c>
      <c r="N63">
        <f t="shared" si="10"/>
        <v>1</v>
      </c>
      <c r="O63">
        <f t="shared" si="11"/>
        <v>1</v>
      </c>
      <c r="Q63" s="20">
        <v>1.7794029604406101E-2</v>
      </c>
      <c r="R63" s="20">
        <v>1.8388082361820601E-2</v>
      </c>
      <c r="S63" s="20">
        <v>3.1141133656470314E-2</v>
      </c>
      <c r="T63" s="20">
        <v>1.6738609830095157E-2</v>
      </c>
      <c r="U63" s="20" t="e">
        <v>#N/A</v>
      </c>
      <c r="X63" s="20">
        <v>3.1141133656470314E-2</v>
      </c>
    </row>
    <row r="64" spans="1:24" x14ac:dyDescent="0.3">
      <c r="A64">
        <v>62</v>
      </c>
      <c r="B64" s="20">
        <f t="shared" si="8"/>
        <v>2.0809623507220577E-2</v>
      </c>
      <c r="C64">
        <f t="shared" si="9"/>
        <v>2.0809623507220577E-2</v>
      </c>
      <c r="D64">
        <v>6.1199999999999991E-4</v>
      </c>
      <c r="E64">
        <f t="shared" si="7"/>
        <v>63</v>
      </c>
      <c r="F64" s="153">
        <v>6.1836546545362081E-2</v>
      </c>
      <c r="G64" s="153">
        <f t="shared" si="2"/>
        <v>6.1836546545362081E-2</v>
      </c>
      <c r="H64" s="153">
        <v>4.6027859908718716E-2</v>
      </c>
      <c r="I64" s="153">
        <f t="shared" si="3"/>
        <v>6.1836546545362081E-2</v>
      </c>
      <c r="K64">
        <v>1.93577893090424E-2</v>
      </c>
      <c r="L64">
        <v>1.93577893090424E-2</v>
      </c>
      <c r="N64">
        <f t="shared" si="10"/>
        <v>1</v>
      </c>
      <c r="O64">
        <f t="shared" si="11"/>
        <v>2</v>
      </c>
      <c r="Q64" s="20">
        <v>1.8918279821698102E-2</v>
      </c>
      <c r="R64" s="20">
        <v>1.93577893090424E-2</v>
      </c>
      <c r="S64" s="20">
        <v>3.2173331850698941E-2</v>
      </c>
      <c r="T64" s="20">
        <v>1.8263761809667919E-2</v>
      </c>
      <c r="U64" s="20" t="e">
        <v>#N/A</v>
      </c>
      <c r="X64" s="20">
        <v>3.2173331850698941E-2</v>
      </c>
    </row>
    <row r="65" spans="1:24" x14ac:dyDescent="0.3">
      <c r="A65">
        <v>63</v>
      </c>
      <c r="B65" s="20">
        <f t="shared" si="8"/>
        <v>2.1926382065338874E-2</v>
      </c>
      <c r="C65">
        <f t="shared" si="9"/>
        <v>2.1926382065338874E-2</v>
      </c>
      <c r="D65">
        <v>6.0800000000000003E-4</v>
      </c>
      <c r="E65">
        <f t="shared" si="7"/>
        <v>64</v>
      </c>
      <c r="F65" s="153">
        <v>6.1836546545354754E-2</v>
      </c>
      <c r="G65" s="153">
        <f t="shared" si="2"/>
        <v>6.1836546545354754E-2</v>
      </c>
      <c r="H65" s="153">
        <v>4.6027859908711388E-2</v>
      </c>
      <c r="I65" s="153">
        <f t="shared" si="3"/>
        <v>6.1836546545354754E-2</v>
      </c>
      <c r="K65">
        <v>2.0396634479385001E-2</v>
      </c>
      <c r="L65">
        <v>2.0396634479385001E-2</v>
      </c>
      <c r="N65">
        <f t="shared" si="10"/>
        <v>1</v>
      </c>
      <c r="O65">
        <f t="shared" si="11"/>
        <v>3</v>
      </c>
      <c r="Q65" s="20">
        <v>2.0170638263567599E-2</v>
      </c>
      <c r="R65" s="20">
        <v>2.0396634479385001E-2</v>
      </c>
      <c r="S65" s="20">
        <v>3.3160805063202965E-2</v>
      </c>
      <c r="T65" s="20">
        <v>1.9920727118853239E-2</v>
      </c>
      <c r="U65" s="20" t="e">
        <v>#N/A</v>
      </c>
      <c r="X65" s="20">
        <v>3.3160805063202965E-2</v>
      </c>
    </row>
    <row r="66" spans="1:24" x14ac:dyDescent="0.3">
      <c r="A66">
        <v>64</v>
      </c>
      <c r="B66" s="20">
        <f t="shared" ref="B66:B102" si="12">IF(Mortality_Table="IND",Q66,IF(Mortality_Table="PAR",R66,IF(AND(Mortality_Table="FAM",Accidental_Death_Identifier="Yes"),T66,IF(AND(Mortality_Table="FAM",Accidental_Death_Identifier="No"),U66,IF(Mortality_Table="EXT",S66))))*(1+Mortality_Loading)*Mortality_Senstvty_Factor*(1+presc_marg_mort))</f>
        <v>2.3127643665777162E-2</v>
      </c>
      <c r="C66">
        <f t="shared" ref="C66:C102" si="13">IF(Mortality_Table="IND",Q66,IF(Mortality_Table="PAR",R66,IF(AND(Mortality_Table="FAM",Accidental_Death_Identifier="Yes"),T66,IF(AND(Mortality_Table="FAM",Accidental_Death_Identifier="No"),U66,IF(Mortality_Table="EXT",S66))))*(1+Mortality_Loading)*Mortality_Senstvty_Factor*(1+presc_marg_mort))</f>
        <v>2.3127643665777162E-2</v>
      </c>
      <c r="D66">
        <v>6.0399999999999994E-4</v>
      </c>
      <c r="E66">
        <f t="shared" si="7"/>
        <v>65</v>
      </c>
      <c r="F66" s="153">
        <v>6.1836546545354532E-2</v>
      </c>
      <c r="G66" s="153">
        <f t="shared" si="2"/>
        <v>6.1836546545354532E-2</v>
      </c>
      <c r="H66" s="153">
        <v>4.6027859908711388E-2</v>
      </c>
      <c r="I66" s="153">
        <f t="shared" si="3"/>
        <v>6.1836546545354532E-2</v>
      </c>
      <c r="K66">
        <v>2.1514087130955501E-2</v>
      </c>
      <c r="L66">
        <v>2.1514087130955501E-2</v>
      </c>
      <c r="N66">
        <f t="shared" si="10"/>
        <v>1</v>
      </c>
      <c r="O66">
        <f t="shared" si="11"/>
        <v>4</v>
      </c>
      <c r="Q66" s="20">
        <v>2.15406310069747E-2</v>
      </c>
      <c r="R66" s="20">
        <v>2.1514087130955501E-2</v>
      </c>
      <c r="S66" s="20">
        <v>3.4078580356029883E-2</v>
      </c>
      <c r="T66" s="20">
        <v>2.1724897034332079E-2</v>
      </c>
      <c r="U66" s="20" t="e">
        <v>#N/A</v>
      </c>
      <c r="X66" s="20">
        <v>3.4078580356029883E-2</v>
      </c>
    </row>
    <row r="67" spans="1:24" x14ac:dyDescent="0.3">
      <c r="A67">
        <v>65</v>
      </c>
      <c r="B67" s="20">
        <f t="shared" si="12"/>
        <v>2.4428605510175182E-2</v>
      </c>
      <c r="C67">
        <f t="shared" si="13"/>
        <v>2.4428605510175182E-2</v>
      </c>
      <c r="D67">
        <v>5.9999999999999995E-4</v>
      </c>
      <c r="E67">
        <f t="shared" si="7"/>
        <v>66</v>
      </c>
      <c r="F67" s="153">
        <v>6.1836546545361859E-2</v>
      </c>
      <c r="G67" s="153">
        <f t="shared" ref="G67:G102" si="14">F67</f>
        <v>6.1836546545361859E-2</v>
      </c>
      <c r="H67" s="153">
        <v>4.6027859908711388E-2</v>
      </c>
      <c r="I67" s="153">
        <f t="shared" ref="I67:I102" si="15">G67</f>
        <v>6.1836546545361859E-2</v>
      </c>
      <c r="K67">
        <v>2.2724284195511799E-2</v>
      </c>
      <c r="L67">
        <v>2.2724284195511799E-2</v>
      </c>
      <c r="N67">
        <f t="shared" ref="N67:N102" si="16">(1+Escalation_Factor)^(A67-1)</f>
        <v>1</v>
      </c>
      <c r="O67">
        <f t="shared" ref="O67:O98" si="17">IF(MOD(A66,Cash_Back_Period)=0,N67,+O66+N67)</f>
        <v>5</v>
      </c>
      <c r="Q67" s="20">
        <v>2.3049404461710499E-2</v>
      </c>
      <c r="R67" s="20">
        <v>2.2724284195511799E-2</v>
      </c>
      <c r="S67" s="20">
        <v>3.4933786990893015E-2</v>
      </c>
      <c r="T67" s="20">
        <v>2.3704474840226881E-2</v>
      </c>
      <c r="U67" s="20" t="e">
        <v>#N/A</v>
      </c>
      <c r="X67" s="20">
        <v>3.4933786990893015E-2</v>
      </c>
    </row>
    <row r="68" spans="1:24" x14ac:dyDescent="0.3">
      <c r="A68">
        <v>66</v>
      </c>
      <c r="B68" s="20">
        <f t="shared" si="12"/>
        <v>2.5839700704391341E-2</v>
      </c>
      <c r="C68">
        <f t="shared" si="13"/>
        <v>2.5839700704391341E-2</v>
      </c>
      <c r="D68">
        <v>5.9599999999999996E-4</v>
      </c>
      <c r="E68">
        <f t="shared" ref="E68:E102" si="18">+E67+1</f>
        <v>67</v>
      </c>
      <c r="F68" s="153">
        <v>6.1836546545362303E-2</v>
      </c>
      <c r="G68" s="153">
        <f t="shared" si="14"/>
        <v>6.1836546545362303E-2</v>
      </c>
      <c r="H68" s="153">
        <v>4.6027859908718716E-2</v>
      </c>
      <c r="I68" s="153">
        <f t="shared" si="15"/>
        <v>6.1836546545362303E-2</v>
      </c>
      <c r="K68">
        <v>2.40369308878059E-2</v>
      </c>
      <c r="L68">
        <v>2.40369308878059E-2</v>
      </c>
      <c r="N68">
        <f t="shared" si="16"/>
        <v>1</v>
      </c>
      <c r="O68">
        <f t="shared" si="17"/>
        <v>1</v>
      </c>
      <c r="Q68" s="20">
        <v>2.47202803739653E-2</v>
      </c>
      <c r="R68" s="20">
        <v>2.40369308878059E-2</v>
      </c>
      <c r="S68" s="20">
        <v>3.5767533485515049E-2</v>
      </c>
      <c r="T68" s="20">
        <v>2.587214722298448E-2</v>
      </c>
      <c r="U68" s="20" t="e">
        <v>#N/A</v>
      </c>
      <c r="X68" s="20">
        <v>3.5767533485515049E-2</v>
      </c>
    </row>
    <row r="69" spans="1:24" x14ac:dyDescent="0.3">
      <c r="A69">
        <v>67</v>
      </c>
      <c r="B69" s="20">
        <f t="shared" si="12"/>
        <v>2.7365095366581348E-2</v>
      </c>
      <c r="C69">
        <f t="shared" si="13"/>
        <v>2.7365095366581348E-2</v>
      </c>
      <c r="D69">
        <v>5.9199999999999997E-4</v>
      </c>
      <c r="E69">
        <f t="shared" si="18"/>
        <v>68</v>
      </c>
      <c r="F69" s="153">
        <v>6.1836546545361859E-2</v>
      </c>
      <c r="G69" s="153">
        <f t="shared" si="14"/>
        <v>6.1836546545361859E-2</v>
      </c>
      <c r="H69" s="153">
        <v>4.6027859908718716E-2</v>
      </c>
      <c r="I69" s="153">
        <f t="shared" si="15"/>
        <v>6.1836546545361859E-2</v>
      </c>
      <c r="K69">
        <v>2.5455902666587302E-2</v>
      </c>
      <c r="L69">
        <v>2.5455902666587302E-2</v>
      </c>
      <c r="N69">
        <f t="shared" si="16"/>
        <v>1</v>
      </c>
      <c r="O69">
        <f t="shared" si="17"/>
        <v>2</v>
      </c>
      <c r="Q69" s="20">
        <v>2.6551212895214799E-2</v>
      </c>
      <c r="R69" s="20">
        <v>2.5455902666587302E-2</v>
      </c>
      <c r="S69" s="20">
        <v>3.6635095210514022E-2</v>
      </c>
      <c r="T69" s="20">
        <v>2.8231819557114599E-2</v>
      </c>
      <c r="U69" s="20" t="e">
        <v>#N/A</v>
      </c>
      <c r="X69" s="20">
        <v>3.6635095210514022E-2</v>
      </c>
    </row>
    <row r="70" spans="1:24" x14ac:dyDescent="0.3">
      <c r="A70">
        <v>68</v>
      </c>
      <c r="B70" s="20">
        <f t="shared" si="12"/>
        <v>2.9008921354208014E-2</v>
      </c>
      <c r="C70">
        <f t="shared" si="13"/>
        <v>2.9008921354208014E-2</v>
      </c>
      <c r="D70">
        <v>5.8799999999999987E-4</v>
      </c>
      <c r="E70">
        <f t="shared" si="18"/>
        <v>69</v>
      </c>
      <c r="F70" s="153">
        <v>6.1836546545362081E-2</v>
      </c>
      <c r="G70" s="153">
        <f t="shared" si="14"/>
        <v>6.1836546545362081E-2</v>
      </c>
      <c r="H70" s="153">
        <v>4.6027859908718716E-2</v>
      </c>
      <c r="I70" s="153">
        <f t="shared" si="15"/>
        <v>6.1836546545362081E-2</v>
      </c>
      <c r="K70">
        <v>2.6985043120193501E-2</v>
      </c>
      <c r="L70">
        <v>2.6985043120193501E-2</v>
      </c>
      <c r="N70">
        <f t="shared" si="16"/>
        <v>1</v>
      </c>
      <c r="O70">
        <f t="shared" si="17"/>
        <v>3</v>
      </c>
      <c r="Q70" s="20">
        <v>2.8544370288230099E-2</v>
      </c>
      <c r="R70" s="20">
        <v>2.6985043120193501E-2</v>
      </c>
      <c r="S70" s="20">
        <v>3.7571471096874885E-2</v>
      </c>
      <c r="T70" s="20">
        <v>3.0794022899883838E-2</v>
      </c>
      <c r="U70" s="20" t="e">
        <v>#N/A</v>
      </c>
      <c r="X70" s="20">
        <v>3.7571471096874885E-2</v>
      </c>
    </row>
    <row r="71" spans="1:24" x14ac:dyDescent="0.3">
      <c r="A71">
        <v>69</v>
      </c>
      <c r="B71" s="20">
        <f t="shared" si="12"/>
        <v>3.0778304758684389E-2</v>
      </c>
      <c r="C71">
        <f t="shared" si="13"/>
        <v>3.0778304758684389E-2</v>
      </c>
      <c r="D71">
        <v>5.8399999999999999E-4</v>
      </c>
      <c r="E71">
        <f t="shared" si="18"/>
        <v>70</v>
      </c>
      <c r="F71" s="153">
        <v>6.1836546545354754E-2</v>
      </c>
      <c r="G71" s="153">
        <f t="shared" si="14"/>
        <v>6.1836546545354754E-2</v>
      </c>
      <c r="H71" s="153">
        <v>4.6027859908718938E-2</v>
      </c>
      <c r="I71" s="153">
        <f t="shared" si="15"/>
        <v>6.1836546545354754E-2</v>
      </c>
      <c r="K71">
        <v>2.8630981170869201E-2</v>
      </c>
      <c r="L71">
        <v>2.8630981170869201E-2</v>
      </c>
      <c r="N71">
        <f t="shared" si="16"/>
        <v>1</v>
      </c>
      <c r="O71">
        <f t="shared" si="17"/>
        <v>4</v>
      </c>
      <c r="Q71" s="20">
        <v>3.0708191344552799E-2</v>
      </c>
      <c r="R71" s="20">
        <v>2.8630981170869201E-2</v>
      </c>
      <c r="S71" s="20">
        <v>3.8574864328286773E-2</v>
      </c>
      <c r="T71" s="20">
        <v>3.3573644544834962E-2</v>
      </c>
      <c r="U71" s="20" t="e">
        <v>#N/A</v>
      </c>
      <c r="X71" s="20">
        <v>3.8574864328286773E-2</v>
      </c>
    </row>
    <row r="72" spans="1:24" x14ac:dyDescent="0.3">
      <c r="A72">
        <v>70</v>
      </c>
      <c r="B72" s="20">
        <f t="shared" si="12"/>
        <v>3.2682644596635405E-2</v>
      </c>
      <c r="C72">
        <f t="shared" si="13"/>
        <v>3.2682644596635405E-2</v>
      </c>
      <c r="D72">
        <v>5.7999999999999989E-4</v>
      </c>
      <c r="E72">
        <f t="shared" si="18"/>
        <v>71</v>
      </c>
      <c r="F72" s="153">
        <v>6.1836546545354532E-2</v>
      </c>
      <c r="G72" s="153">
        <f t="shared" si="14"/>
        <v>6.1836546545354532E-2</v>
      </c>
      <c r="H72" s="153">
        <v>4.6027859908718716E-2</v>
      </c>
      <c r="I72" s="153">
        <f t="shared" si="15"/>
        <v>6.1836546545354532E-2</v>
      </c>
      <c r="K72">
        <v>3.0402460089893401E-2</v>
      </c>
      <c r="L72">
        <v>3.0402460089893401E-2</v>
      </c>
      <c r="N72">
        <f t="shared" si="16"/>
        <v>1</v>
      </c>
      <c r="O72">
        <f t="shared" si="17"/>
        <v>5</v>
      </c>
      <c r="Q72" s="20">
        <v>3.3053934825568301E-2</v>
      </c>
      <c r="R72" s="20">
        <v>3.0402460089893401E-2</v>
      </c>
      <c r="S72" s="20">
        <v>3.9622768993651691E-2</v>
      </c>
      <c r="T72" s="20">
        <v>3.6590157087329996E-2</v>
      </c>
      <c r="U72" s="20" t="e">
        <v>#N/A</v>
      </c>
      <c r="X72" s="20">
        <v>3.9622768993651691E-2</v>
      </c>
    </row>
    <row r="73" spans="1:24" x14ac:dyDescent="0.3">
      <c r="A73">
        <v>71</v>
      </c>
      <c r="B73" s="20">
        <f t="shared" si="12"/>
        <v>3.4732328292871179E-2</v>
      </c>
      <c r="C73">
        <f t="shared" si="13"/>
        <v>3.4732328292871179E-2</v>
      </c>
      <c r="D73">
        <v>5.7600000000000001E-4</v>
      </c>
      <c r="E73">
        <f t="shared" si="18"/>
        <v>72</v>
      </c>
      <c r="F73" s="153">
        <v>6.1836546545361859E-2</v>
      </c>
      <c r="G73" s="153">
        <f t="shared" si="14"/>
        <v>6.1836546545361859E-2</v>
      </c>
      <c r="H73" s="153">
        <v>4.6027859908718716E-2</v>
      </c>
      <c r="I73" s="153">
        <f t="shared" si="15"/>
        <v>6.1836546545361859E-2</v>
      </c>
      <c r="K73">
        <v>3.2309142598019702E-2</v>
      </c>
      <c r="L73">
        <v>3.2309142598019702E-2</v>
      </c>
      <c r="N73">
        <f t="shared" si="16"/>
        <v>1</v>
      </c>
      <c r="O73">
        <f t="shared" si="17"/>
        <v>1</v>
      </c>
      <c r="Q73" s="20">
        <v>3.5593594693238799E-2</v>
      </c>
      <c r="R73" s="20">
        <v>3.2309142598019702E-2</v>
      </c>
      <c r="S73" s="20">
        <v>4.0700973552789441E-2</v>
      </c>
      <c r="T73" s="20">
        <v>3.9865541174852158E-2</v>
      </c>
      <c r="U73" s="20" t="e">
        <v>#N/A</v>
      </c>
      <c r="X73" s="20">
        <v>4.0700973552789441E-2</v>
      </c>
    </row>
    <row r="74" spans="1:24" x14ac:dyDescent="0.3">
      <c r="A74">
        <v>72</v>
      </c>
      <c r="B74" s="20">
        <f t="shared" si="12"/>
        <v>3.693819672214927E-2</v>
      </c>
      <c r="C74">
        <f t="shared" si="13"/>
        <v>3.693819672214927E-2</v>
      </c>
      <c r="D74">
        <v>5.7200000000000003E-4</v>
      </c>
      <c r="E74">
        <f t="shared" si="18"/>
        <v>73</v>
      </c>
      <c r="F74" s="153">
        <v>6.1836546545362081E-2</v>
      </c>
      <c r="G74" s="153">
        <f t="shared" si="14"/>
        <v>6.1836546545362081E-2</v>
      </c>
      <c r="H74" s="153">
        <v>4.602785990871161E-2</v>
      </c>
      <c r="I74" s="153">
        <f t="shared" si="15"/>
        <v>6.1836546545362081E-2</v>
      </c>
      <c r="K74">
        <v>3.4361113229906301E-2</v>
      </c>
      <c r="L74">
        <v>3.4361113229906301E-2</v>
      </c>
      <c r="N74">
        <f t="shared" si="16"/>
        <v>1</v>
      </c>
      <c r="O74">
        <f t="shared" si="17"/>
        <v>2</v>
      </c>
      <c r="Q74" s="20">
        <v>3.83384964375496E-2</v>
      </c>
      <c r="R74" s="20">
        <v>3.4361113229906301E-2</v>
      </c>
      <c r="S74" s="20">
        <v>4.1822940553154754E-2</v>
      </c>
      <c r="T74" s="20">
        <v>4.3421923951337274E-2</v>
      </c>
      <c r="U74" s="20" t="e">
        <v>#N/A</v>
      </c>
      <c r="X74" s="20">
        <v>4.1822940553154754E-2</v>
      </c>
    </row>
    <row r="75" spans="1:24" x14ac:dyDescent="0.3">
      <c r="A75">
        <v>73</v>
      </c>
      <c r="B75" s="20">
        <f t="shared" si="12"/>
        <v>3.9311551144368101E-2</v>
      </c>
      <c r="C75">
        <f t="shared" si="13"/>
        <v>3.9311551144368101E-2</v>
      </c>
      <c r="D75">
        <v>5.6799999999999993E-4</v>
      </c>
      <c r="E75">
        <f t="shared" si="18"/>
        <v>74</v>
      </c>
      <c r="F75" s="153">
        <v>6.1836546545362081E-2</v>
      </c>
      <c r="G75" s="153">
        <f t="shared" si="14"/>
        <v>6.1836546545362081E-2</v>
      </c>
      <c r="H75" s="153">
        <v>4.6027859908711166E-2</v>
      </c>
      <c r="I75" s="153">
        <f t="shared" si="15"/>
        <v>6.1836546545362081E-2</v>
      </c>
      <c r="K75">
        <v>3.6568884785458701E-2</v>
      </c>
      <c r="L75">
        <v>3.6568884785458701E-2</v>
      </c>
      <c r="N75">
        <f t="shared" si="16"/>
        <v>1</v>
      </c>
      <c r="O75">
        <f t="shared" si="17"/>
        <v>3</v>
      </c>
      <c r="Q75" s="20">
        <v>4.1298897121439603E-2</v>
      </c>
      <c r="R75" s="20">
        <v>3.6568884785458701E-2</v>
      </c>
      <c r="S75" s="20">
        <v>4.3029287854050524E-2</v>
      </c>
      <c r="T75" s="20">
        <v>4.7280643588181036E-2</v>
      </c>
      <c r="U75" s="20" t="e">
        <v>#N/A</v>
      </c>
      <c r="X75" s="20">
        <v>4.3029287854050524E-2</v>
      </c>
    </row>
    <row r="76" spans="1:24" x14ac:dyDescent="0.3">
      <c r="A76">
        <v>74</v>
      </c>
      <c r="B76" s="20">
        <f t="shared" si="12"/>
        <v>4.186430667028241E-2</v>
      </c>
      <c r="C76">
        <f t="shared" si="13"/>
        <v>4.186430667028241E-2</v>
      </c>
      <c r="D76">
        <v>5.6399999999999994E-4</v>
      </c>
      <c r="E76">
        <f t="shared" si="18"/>
        <v>75</v>
      </c>
      <c r="F76" s="153">
        <v>6.1836546545361859E-2</v>
      </c>
      <c r="G76" s="153">
        <f t="shared" si="14"/>
        <v>6.1836546545361859E-2</v>
      </c>
      <c r="H76" s="153">
        <v>4.6027859908718716E-2</v>
      </c>
      <c r="I76" s="153">
        <f t="shared" si="15"/>
        <v>6.1836546545361859E-2</v>
      </c>
      <c r="K76">
        <v>3.8943541088634799E-2</v>
      </c>
      <c r="L76">
        <v>3.8943541088634799E-2</v>
      </c>
      <c r="N76">
        <f t="shared" si="16"/>
        <v>1</v>
      </c>
      <c r="O76">
        <f t="shared" si="17"/>
        <v>4</v>
      </c>
      <c r="Q76" s="20">
        <v>4.4484720038453801E-2</v>
      </c>
      <c r="R76" s="20">
        <v>3.8943541088634799E-2</v>
      </c>
      <c r="S76" s="20">
        <v>4.4366869033982223E-2</v>
      </c>
      <c r="T76" s="20">
        <v>5.1462196832560085E-2</v>
      </c>
      <c r="U76" s="20" t="e">
        <v>#N/A</v>
      </c>
      <c r="X76" s="20">
        <v>4.4366869033982223E-2</v>
      </c>
    </row>
    <row r="77" spans="1:24" x14ac:dyDescent="0.3">
      <c r="A77">
        <v>75</v>
      </c>
      <c r="B77" s="20">
        <f t="shared" si="12"/>
        <v>4.4609125958354139E-2</v>
      </c>
      <c r="C77">
        <f t="shared" si="13"/>
        <v>4.4609125958354139E-2</v>
      </c>
      <c r="D77">
        <v>5.5999999999999995E-4</v>
      </c>
      <c r="E77">
        <f t="shared" si="18"/>
        <v>76</v>
      </c>
      <c r="F77" s="153">
        <v>6.1836546545362081E-2</v>
      </c>
      <c r="G77" s="153">
        <f t="shared" si="14"/>
        <v>6.1836546545362081E-2</v>
      </c>
      <c r="H77" s="153">
        <v>4.6027859908718716E-2</v>
      </c>
      <c r="I77" s="153">
        <f t="shared" si="15"/>
        <v>6.1836546545362081E-2</v>
      </c>
      <c r="K77">
        <v>4.1496861356608503E-2</v>
      </c>
      <c r="L77">
        <v>4.1496861356608503E-2</v>
      </c>
      <c r="N77">
        <f t="shared" si="16"/>
        <v>1</v>
      </c>
      <c r="O77">
        <f t="shared" si="17"/>
        <v>5</v>
      </c>
      <c r="Q77" s="20">
        <v>4.7907654611421602E-2</v>
      </c>
      <c r="R77" s="20">
        <v>4.1496861356608503E-2</v>
      </c>
      <c r="S77" s="20">
        <v>4.5857810445713534E-2</v>
      </c>
      <c r="T77" s="20">
        <v>5.5990548938482321E-2</v>
      </c>
      <c r="U77" s="20" t="e">
        <v>#N/A</v>
      </c>
      <c r="X77" s="20">
        <v>4.5857810445713534E-2</v>
      </c>
    </row>
    <row r="78" spans="1:24" x14ac:dyDescent="0.3">
      <c r="A78">
        <v>76</v>
      </c>
      <c r="B78" s="20">
        <f t="shared" si="12"/>
        <v>4.7559478453496132E-2</v>
      </c>
      <c r="C78">
        <f t="shared" si="13"/>
        <v>4.7559478453496132E-2</v>
      </c>
      <c r="D78">
        <v>5.5599999999999996E-4</v>
      </c>
      <c r="E78">
        <f t="shared" si="18"/>
        <v>77</v>
      </c>
      <c r="F78" s="153">
        <v>6.183654654535431E-2</v>
      </c>
      <c r="G78" s="153">
        <f t="shared" si="14"/>
        <v>6.183654654535431E-2</v>
      </c>
      <c r="H78" s="153">
        <v>4.6027859908718494E-2</v>
      </c>
      <c r="I78" s="153">
        <f t="shared" si="15"/>
        <v>6.183654654535431E-2</v>
      </c>
      <c r="K78">
        <v>4.4241375305577799E-2</v>
      </c>
      <c r="L78">
        <v>4.4241375305577799E-2</v>
      </c>
      <c r="N78">
        <f t="shared" si="16"/>
        <v>1</v>
      </c>
      <c r="O78">
        <f t="shared" si="17"/>
        <v>1</v>
      </c>
      <c r="Q78" s="20">
        <v>5.1583342561268897E-2</v>
      </c>
      <c r="R78" s="20">
        <v>4.4241375305577799E-2</v>
      </c>
      <c r="S78" s="20">
        <v>4.7478333735844883E-2</v>
      </c>
      <c r="T78" s="20">
        <v>6.0893969725821478E-2</v>
      </c>
      <c r="U78" s="20" t="e">
        <v>#N/A</v>
      </c>
      <c r="X78" s="20">
        <v>4.7478333735844883E-2</v>
      </c>
    </row>
    <row r="79" spans="1:24" x14ac:dyDescent="0.3">
      <c r="A79">
        <v>77</v>
      </c>
      <c r="B79" s="20">
        <f t="shared" si="12"/>
        <v>5.0729677695352748E-2</v>
      </c>
      <c r="C79">
        <f t="shared" si="13"/>
        <v>5.0729677695352748E-2</v>
      </c>
      <c r="D79">
        <v>5.5199999999999997E-4</v>
      </c>
      <c r="E79">
        <f t="shared" si="18"/>
        <v>78</v>
      </c>
      <c r="F79" s="153">
        <v>6.1836546545354532E-2</v>
      </c>
      <c r="G79" s="153">
        <f t="shared" si="14"/>
        <v>6.1836546545354532E-2</v>
      </c>
      <c r="H79" s="153">
        <v>4.6027859908718716E-2</v>
      </c>
      <c r="I79" s="153">
        <f t="shared" si="15"/>
        <v>6.1836546545354532E-2</v>
      </c>
      <c r="K79">
        <v>4.7190397856142097E-2</v>
      </c>
      <c r="L79">
        <v>4.7190397856142097E-2</v>
      </c>
      <c r="N79">
        <f t="shared" si="16"/>
        <v>1</v>
      </c>
      <c r="O79">
        <f t="shared" si="17"/>
        <v>2</v>
      </c>
      <c r="Q79" s="20">
        <v>5.5528574985459801E-2</v>
      </c>
      <c r="R79" s="20">
        <v>4.7190397856142097E-2</v>
      </c>
      <c r="S79" s="20">
        <v>4.9173932148079094E-2</v>
      </c>
      <c r="T79" s="20">
        <v>6.6226811832893279E-2</v>
      </c>
      <c r="U79" s="20" t="e">
        <v>#N/A</v>
      </c>
      <c r="X79" s="20">
        <v>4.9173932148079094E-2</v>
      </c>
    </row>
    <row r="80" spans="1:24" x14ac:dyDescent="0.3">
      <c r="A80">
        <v>78</v>
      </c>
      <c r="B80" s="20">
        <f t="shared" si="12"/>
        <v>5.4134833978957436E-2</v>
      </c>
      <c r="C80">
        <f t="shared" si="13"/>
        <v>5.4134833978957436E-2</v>
      </c>
      <c r="D80">
        <v>5.4799999999999998E-4</v>
      </c>
      <c r="E80">
        <f t="shared" si="18"/>
        <v>79</v>
      </c>
      <c r="F80" s="153">
        <v>6.1836546545362081E-2</v>
      </c>
      <c r="G80" s="153">
        <f t="shared" si="14"/>
        <v>6.1836546545362081E-2</v>
      </c>
      <c r="H80" s="153">
        <v>4.6027859908718716E-2</v>
      </c>
      <c r="I80" s="153">
        <f t="shared" si="15"/>
        <v>6.1836546545362081E-2</v>
      </c>
      <c r="K80">
        <v>5.0357985096704597E-2</v>
      </c>
      <c r="L80">
        <v>5.0357985096704597E-2</v>
      </c>
      <c r="N80">
        <f t="shared" si="16"/>
        <v>1</v>
      </c>
      <c r="O80">
        <f t="shared" si="17"/>
        <v>3</v>
      </c>
      <c r="Q80" s="20">
        <v>5.9761361635855097E-2</v>
      </c>
      <c r="R80" s="20">
        <v>5.0357985096704597E-2</v>
      </c>
      <c r="S80" s="20">
        <v>5.0916556288278014E-2</v>
      </c>
      <c r="T80" s="20">
        <v>7.2026682203469708E-2</v>
      </c>
      <c r="U80" s="20" t="e">
        <v>#N/A</v>
      </c>
      <c r="X80" s="20">
        <v>5.0916556288278014E-2</v>
      </c>
    </row>
    <row r="81" spans="1:24" x14ac:dyDescent="0.3">
      <c r="A81">
        <v>79</v>
      </c>
      <c r="B81" s="20">
        <f t="shared" si="12"/>
        <v>5.7790303689342522E-2</v>
      </c>
      <c r="C81">
        <f t="shared" si="13"/>
        <v>5.7790303689342522E-2</v>
      </c>
      <c r="D81">
        <v>5.44E-4</v>
      </c>
      <c r="E81">
        <f t="shared" si="18"/>
        <v>80</v>
      </c>
      <c r="F81" s="153">
        <v>6.1836546545362081E-2</v>
      </c>
      <c r="G81" s="153">
        <f t="shared" si="14"/>
        <v>6.1836546545362081E-2</v>
      </c>
      <c r="H81" s="153">
        <v>4.6027859908718716E-2</v>
      </c>
      <c r="I81" s="153">
        <f t="shared" si="15"/>
        <v>6.1836546545362081E-2</v>
      </c>
      <c r="K81">
        <v>5.3758422036597697E-2</v>
      </c>
      <c r="L81">
        <v>5.3758422036597697E-2</v>
      </c>
      <c r="N81">
        <f t="shared" si="16"/>
        <v>1</v>
      </c>
      <c r="O81">
        <f t="shared" si="17"/>
        <v>4</v>
      </c>
      <c r="Q81" s="20">
        <v>6.4300518065903603E-2</v>
      </c>
      <c r="R81" s="20">
        <v>5.3758422036597697E-2</v>
      </c>
      <c r="S81" s="20">
        <v>5.2747630550286653E-2</v>
      </c>
      <c r="T81" s="20">
        <v>7.8334481241975479E-2</v>
      </c>
      <c r="U81" s="20" t="e">
        <v>#N/A</v>
      </c>
      <c r="X81" s="20">
        <v>5.2747630550286653E-2</v>
      </c>
    </row>
    <row r="82" spans="1:24" x14ac:dyDescent="0.3">
      <c r="A82">
        <v>80</v>
      </c>
      <c r="B82" s="20">
        <f t="shared" si="12"/>
        <v>6.1710306264709518E-2</v>
      </c>
      <c r="C82">
        <f t="shared" si="13"/>
        <v>6.1710306264709518E-2</v>
      </c>
      <c r="D82">
        <v>5.399999999999999E-4</v>
      </c>
      <c r="E82">
        <f t="shared" si="18"/>
        <v>81</v>
      </c>
      <c r="F82" s="153">
        <v>6.1836546545362081E-2</v>
      </c>
      <c r="G82" s="153">
        <f t="shared" si="14"/>
        <v>6.1836546545362081E-2</v>
      </c>
      <c r="H82" s="153">
        <v>4.6027859908718716E-2</v>
      </c>
      <c r="I82" s="153">
        <f t="shared" si="15"/>
        <v>6.1836546545362081E-2</v>
      </c>
      <c r="K82">
        <v>5.7404936060194901E-2</v>
      </c>
      <c r="L82">
        <v>5.7404936060194901E-2</v>
      </c>
      <c r="N82">
        <f t="shared" si="16"/>
        <v>1</v>
      </c>
      <c r="O82">
        <f t="shared" si="17"/>
        <v>5</v>
      </c>
      <c r="Q82" s="20">
        <v>6.9164094163752493E-2</v>
      </c>
      <c r="R82" s="20">
        <v>5.7404936060194901E-2</v>
      </c>
      <c r="S82" s="20">
        <v>5.4729712952936785E-2</v>
      </c>
      <c r="T82" s="20">
        <v>8.5194691241155196E-2</v>
      </c>
      <c r="U82" s="20" t="e">
        <v>#N/A</v>
      </c>
      <c r="X82" s="20">
        <v>5.4729712952936785E-2</v>
      </c>
    </row>
    <row r="83" spans="1:24" x14ac:dyDescent="0.3">
      <c r="A83">
        <v>81</v>
      </c>
      <c r="B83" s="20">
        <f t="shared" si="12"/>
        <v>6.5907190465786136E-2</v>
      </c>
      <c r="C83">
        <f t="shared" si="13"/>
        <v>6.5907190465786136E-2</v>
      </c>
      <c r="D83">
        <v>5.3599999999999991E-4</v>
      </c>
      <c r="E83">
        <f t="shared" si="18"/>
        <v>82</v>
      </c>
      <c r="F83" s="153">
        <v>6.1836546545362081E-2</v>
      </c>
      <c r="G83" s="153">
        <f t="shared" si="14"/>
        <v>6.1836546545362081E-2</v>
      </c>
      <c r="H83" s="153">
        <v>4.6027859908711388E-2</v>
      </c>
      <c r="I83" s="153">
        <f t="shared" si="15"/>
        <v>6.1836546545362081E-2</v>
      </c>
      <c r="K83">
        <v>6.1309014386777799E-2</v>
      </c>
      <c r="L83">
        <v>6.1309014386777799E-2</v>
      </c>
      <c r="N83">
        <f t="shared" si="16"/>
        <v>1</v>
      </c>
      <c r="O83">
        <f t="shared" si="17"/>
        <v>1</v>
      </c>
      <c r="Q83" s="20">
        <v>7.4370761286943796E-2</v>
      </c>
      <c r="R83" s="20">
        <v>6.1309014386777799E-2</v>
      </c>
      <c r="S83" s="20">
        <v>5.6848187846304798E-2</v>
      </c>
      <c r="T83" s="20">
        <v>9.2655690069043437E-2</v>
      </c>
      <c r="U83" s="20" t="e">
        <v>#N/A</v>
      </c>
      <c r="X83" s="20">
        <v>5.6848187846304798E-2</v>
      </c>
    </row>
    <row r="84" spans="1:24" x14ac:dyDescent="0.3">
      <c r="A84">
        <v>82</v>
      </c>
      <c r="B84" s="20">
        <f t="shared" si="12"/>
        <v>7.0398325976422524E-2</v>
      </c>
      <c r="C84">
        <f t="shared" si="13"/>
        <v>7.0398325976422524E-2</v>
      </c>
      <c r="D84">
        <v>5.3199999999999992E-4</v>
      </c>
      <c r="E84">
        <f t="shared" si="18"/>
        <v>83</v>
      </c>
      <c r="F84" s="153">
        <v>6.1836546545354532E-2</v>
      </c>
      <c r="G84" s="153">
        <f t="shared" si="14"/>
        <v>6.1836546545354532E-2</v>
      </c>
      <c r="H84" s="153">
        <v>4.6027859908711388E-2</v>
      </c>
      <c r="I84" s="153">
        <f t="shared" si="15"/>
        <v>6.1836546545354532E-2</v>
      </c>
      <c r="K84">
        <v>6.5486814861788395E-2</v>
      </c>
      <c r="L84">
        <v>6.5486814861788395E-2</v>
      </c>
      <c r="N84">
        <f t="shared" si="16"/>
        <v>1</v>
      </c>
      <c r="O84">
        <f t="shared" si="17"/>
        <v>2</v>
      </c>
      <c r="Q84" s="20">
        <v>7.9942308900952996E-2</v>
      </c>
      <c r="R84" s="20">
        <v>6.5486814861788395E-2</v>
      </c>
      <c r="S84" s="20">
        <v>5.9021428964899619E-2</v>
      </c>
      <c r="T84" s="20">
        <v>0.10077009232734216</v>
      </c>
      <c r="U84" s="20" t="e">
        <v>#N/A</v>
      </c>
      <c r="X84" s="20">
        <v>5.9021428964899619E-2</v>
      </c>
    </row>
    <row r="85" spans="1:24" x14ac:dyDescent="0.3">
      <c r="A85">
        <v>83</v>
      </c>
      <c r="B85" s="20">
        <f t="shared" si="12"/>
        <v>7.5232353828270399E-2</v>
      </c>
      <c r="C85">
        <f t="shared" si="13"/>
        <v>7.5232353828270399E-2</v>
      </c>
      <c r="D85">
        <v>5.2799999999999993E-4</v>
      </c>
      <c r="E85">
        <f t="shared" si="18"/>
        <v>84</v>
      </c>
      <c r="F85" s="153">
        <v>6.1836546545354532E-2</v>
      </c>
      <c r="G85" s="153">
        <f t="shared" si="14"/>
        <v>6.1836546545354532E-2</v>
      </c>
      <c r="H85" s="153">
        <v>4.6027859908718938E-2</v>
      </c>
      <c r="I85" s="153">
        <f t="shared" si="15"/>
        <v>6.1836546545354532E-2</v>
      </c>
      <c r="K85">
        <v>6.9983584956530606E-2</v>
      </c>
      <c r="L85">
        <v>6.9983584956530606E-2</v>
      </c>
      <c r="N85">
        <f t="shared" si="16"/>
        <v>1</v>
      </c>
      <c r="O85">
        <f t="shared" si="17"/>
        <v>3</v>
      </c>
      <c r="Q85" s="20">
        <v>8.5913677356997994E-2</v>
      </c>
      <c r="R85" s="20">
        <v>6.9983584956530606E-2</v>
      </c>
      <c r="S85" s="20">
        <v>6.1343371255076794E-2</v>
      </c>
      <c r="T85" s="20">
        <v>0.10959512038703988</v>
      </c>
      <c r="U85" s="20" t="e">
        <v>#N/A</v>
      </c>
      <c r="X85" s="20">
        <v>6.1343371255076794E-2</v>
      </c>
    </row>
    <row r="86" spans="1:24" x14ac:dyDescent="0.3">
      <c r="A86">
        <v>84</v>
      </c>
      <c r="B86" s="20">
        <f t="shared" si="12"/>
        <v>8.0523930314605058E-2</v>
      </c>
      <c r="C86">
        <f t="shared" si="13"/>
        <v>8.0523930314605058E-2</v>
      </c>
      <c r="D86">
        <v>5.2400000000000005E-4</v>
      </c>
      <c r="E86">
        <f t="shared" si="18"/>
        <v>85</v>
      </c>
      <c r="F86" s="153">
        <v>6.1836546545361859E-2</v>
      </c>
      <c r="G86" s="153">
        <f t="shared" si="14"/>
        <v>6.1836546545361859E-2</v>
      </c>
      <c r="H86" s="153">
        <v>4.6027859908718716E-2</v>
      </c>
      <c r="I86" s="153">
        <f t="shared" si="15"/>
        <v>6.1836546545361859E-2</v>
      </c>
      <c r="K86">
        <v>7.4905981688004705E-2</v>
      </c>
      <c r="L86">
        <v>7.4905981688004705E-2</v>
      </c>
      <c r="N86">
        <f t="shared" si="16"/>
        <v>1</v>
      </c>
      <c r="O86">
        <f t="shared" si="17"/>
        <v>4</v>
      </c>
      <c r="Q86" s="20">
        <v>9.2333331495904003E-2</v>
      </c>
      <c r="R86" s="20">
        <v>7.4905981688004705E-2</v>
      </c>
      <c r="S86" s="20">
        <v>6.4547805225146429E-2</v>
      </c>
      <c r="T86" s="20">
        <v>0.1191930079177944</v>
      </c>
      <c r="U86" s="20" t="e">
        <v>#N/A</v>
      </c>
      <c r="X86" s="20">
        <v>6.4547805225146429E-2</v>
      </c>
    </row>
    <row r="87" spans="1:24" x14ac:dyDescent="0.3">
      <c r="A87">
        <v>85</v>
      </c>
      <c r="B87" s="20">
        <f t="shared" si="12"/>
        <v>8.6384106993419377E-2</v>
      </c>
      <c r="C87">
        <f t="shared" si="13"/>
        <v>8.6384106993419377E-2</v>
      </c>
      <c r="D87">
        <v>5.1999999999999995E-4</v>
      </c>
      <c r="E87">
        <f t="shared" si="18"/>
        <v>86</v>
      </c>
      <c r="F87" s="153">
        <v>6.1836546545362303E-2</v>
      </c>
      <c r="G87" s="153">
        <f t="shared" si="14"/>
        <v>6.1836546545362303E-2</v>
      </c>
      <c r="H87" s="153">
        <v>4.6027859908718494E-2</v>
      </c>
      <c r="I87" s="153">
        <f t="shared" si="15"/>
        <v>6.1836546545362303E-2</v>
      </c>
      <c r="K87">
        <v>8.0357308831087798E-2</v>
      </c>
      <c r="L87">
        <v>8.0357308831087798E-2</v>
      </c>
      <c r="N87">
        <f t="shared" si="16"/>
        <v>1</v>
      </c>
      <c r="O87">
        <f t="shared" si="17"/>
        <v>5</v>
      </c>
      <c r="Q87" s="20">
        <v>9.9202707197491996E-2</v>
      </c>
      <c r="R87" s="20">
        <v>8.0357308831087798E-2</v>
      </c>
      <c r="S87" s="20">
        <v>7.0067487687110325E-2</v>
      </c>
      <c r="T87" s="20">
        <v>0.12963143875675198</v>
      </c>
      <c r="U87" s="20" t="e">
        <v>#N/A</v>
      </c>
      <c r="X87" s="20">
        <v>7.0067487687110325E-2</v>
      </c>
    </row>
    <row r="88" spans="1:24" x14ac:dyDescent="0.3">
      <c r="A88">
        <v>86</v>
      </c>
      <c r="B88" s="20">
        <f t="shared" si="12"/>
        <v>9.8393857480443644E-2</v>
      </c>
      <c r="C88">
        <f t="shared" si="13"/>
        <v>9.8393857480443644E-2</v>
      </c>
      <c r="D88">
        <v>5.1599999999999997E-4</v>
      </c>
      <c r="E88">
        <f t="shared" si="18"/>
        <v>87</v>
      </c>
      <c r="F88" s="153">
        <v>6.1836546545361859E-2</v>
      </c>
      <c r="G88" s="153">
        <f t="shared" si="14"/>
        <v>6.1836546545361859E-2</v>
      </c>
      <c r="H88" s="153">
        <v>4.6027859908718716E-2</v>
      </c>
      <c r="I88" s="153">
        <f t="shared" si="15"/>
        <v>6.1836546545361859E-2</v>
      </c>
      <c r="K88">
        <v>9.1529169749249906E-2</v>
      </c>
      <c r="L88">
        <v>9.1529169749249906E-2</v>
      </c>
      <c r="N88">
        <f t="shared" si="16"/>
        <v>1</v>
      </c>
      <c r="O88">
        <f t="shared" si="17"/>
        <v>1</v>
      </c>
      <c r="Q88" s="20">
        <v>0.11072615012859099</v>
      </c>
      <c r="R88" s="20">
        <v>9.1529169749249906E-2</v>
      </c>
      <c r="S88" s="20">
        <v>8.1642744008213641E-2</v>
      </c>
      <c r="T88" s="20">
        <v>0.1434613147008528</v>
      </c>
      <c r="U88" s="20" t="e">
        <v>#N/A</v>
      </c>
      <c r="X88" s="20">
        <v>8.1642744008213641E-2</v>
      </c>
    </row>
    <row r="89" spans="1:24" x14ac:dyDescent="0.3">
      <c r="A89">
        <v>87</v>
      </c>
      <c r="B89" s="20">
        <f t="shared" si="12"/>
        <v>0.11207329133610895</v>
      </c>
      <c r="C89">
        <f t="shared" si="13"/>
        <v>0.11207329133610895</v>
      </c>
      <c r="D89">
        <v>5.1199999999999987E-4</v>
      </c>
      <c r="E89">
        <f t="shared" si="18"/>
        <v>88</v>
      </c>
      <c r="F89" s="153">
        <v>6.1836546545362081E-2</v>
      </c>
      <c r="G89" s="153">
        <f t="shared" si="14"/>
        <v>6.1836546545362081E-2</v>
      </c>
      <c r="H89" s="153">
        <v>4.6027859908718716E-2</v>
      </c>
      <c r="I89" s="153">
        <f t="shared" si="15"/>
        <v>6.1836546545362081E-2</v>
      </c>
      <c r="K89">
        <v>0.104254224498706</v>
      </c>
      <c r="L89">
        <v>0.104254224498706</v>
      </c>
      <c r="N89">
        <f t="shared" si="16"/>
        <v>1</v>
      </c>
      <c r="O89">
        <f t="shared" si="17"/>
        <v>2</v>
      </c>
      <c r="Q89" s="20">
        <v>0.123588162749345</v>
      </c>
      <c r="R89" s="20">
        <v>0.104254224498706</v>
      </c>
      <c r="S89" s="20">
        <v>9.5130250408805378E-2</v>
      </c>
      <c r="T89" s="20">
        <v>0.15876664652560799</v>
      </c>
      <c r="U89" s="20" t="e">
        <v>#N/A</v>
      </c>
      <c r="X89" s="20">
        <v>9.5130250408805378E-2</v>
      </c>
    </row>
    <row r="90" spans="1:24" x14ac:dyDescent="0.3">
      <c r="A90">
        <v>88</v>
      </c>
      <c r="B90" s="20">
        <f t="shared" si="12"/>
        <v>0.12765454015667954</v>
      </c>
      <c r="C90">
        <f t="shared" si="13"/>
        <v>0.12765454015667954</v>
      </c>
      <c r="D90">
        <v>5.0799999999999999E-4</v>
      </c>
      <c r="E90">
        <f t="shared" si="18"/>
        <v>89</v>
      </c>
      <c r="F90" s="153">
        <v>6.183654654535431E-2</v>
      </c>
      <c r="G90" s="153">
        <f t="shared" si="14"/>
        <v>6.183654654535431E-2</v>
      </c>
      <c r="H90" s="153">
        <v>4.6027859908718938E-2</v>
      </c>
      <c r="I90" s="153">
        <f t="shared" si="15"/>
        <v>6.183654654535431E-2</v>
      </c>
      <c r="K90">
        <v>0.11874840944807399</v>
      </c>
      <c r="L90">
        <v>0.11874840944807399</v>
      </c>
      <c r="N90">
        <f t="shared" si="16"/>
        <v>1</v>
      </c>
      <c r="O90">
        <f t="shared" si="17"/>
        <v>3</v>
      </c>
      <c r="Q90" s="20">
        <v>0.137944234076777</v>
      </c>
      <c r="R90" s="20">
        <v>0.11874840944807399</v>
      </c>
      <c r="S90" s="20">
        <v>0.11084591353190631</v>
      </c>
      <c r="T90" s="20">
        <v>0.17570484490225199</v>
      </c>
      <c r="U90" s="20" t="e">
        <v>#N/A</v>
      </c>
      <c r="X90" s="20">
        <v>0.11084591353190631</v>
      </c>
    </row>
    <row r="91" spans="1:24" x14ac:dyDescent="0.3">
      <c r="A91">
        <v>89</v>
      </c>
      <c r="B91" s="20">
        <f t="shared" si="12"/>
        <v>0.14540200817108503</v>
      </c>
      <c r="C91">
        <f t="shared" si="13"/>
        <v>0.14540200817108503</v>
      </c>
      <c r="D91">
        <v>5.0399999999999989E-4</v>
      </c>
      <c r="E91">
        <f t="shared" si="18"/>
        <v>90</v>
      </c>
      <c r="F91" s="153">
        <v>6.1836546545354532E-2</v>
      </c>
      <c r="G91" s="153">
        <f t="shared" si="14"/>
        <v>6.1836546545354532E-2</v>
      </c>
      <c r="H91" s="153">
        <v>4.6027859908711166E-2</v>
      </c>
      <c r="I91" s="153">
        <f t="shared" si="15"/>
        <v>6.1836546545354532E-2</v>
      </c>
      <c r="K91">
        <v>0.135257682019614</v>
      </c>
      <c r="L91">
        <v>0.135257682019614</v>
      </c>
      <c r="N91">
        <f t="shared" si="16"/>
        <v>1</v>
      </c>
      <c r="O91">
        <f t="shared" si="17"/>
        <v>4</v>
      </c>
      <c r="Q91" s="20">
        <v>0.153967914820624</v>
      </c>
      <c r="R91" s="20">
        <v>0.135257682019614</v>
      </c>
      <c r="S91" s="20">
        <v>0.12915782828198691</v>
      </c>
      <c r="T91" s="20">
        <v>0.19445011403667239</v>
      </c>
      <c r="U91" s="20" t="e">
        <v>#N/A</v>
      </c>
      <c r="X91" s="20">
        <v>0.12915782828198691</v>
      </c>
    </row>
    <row r="92" spans="1:24" x14ac:dyDescent="0.3">
      <c r="A92">
        <v>90</v>
      </c>
      <c r="B92" s="20">
        <f t="shared" si="12"/>
        <v>0.16561685901837533</v>
      </c>
      <c r="C92">
        <f t="shared" si="13"/>
        <v>0.16561685901837533</v>
      </c>
      <c r="D92">
        <v>5.0000000000000001E-4</v>
      </c>
      <c r="E92">
        <f t="shared" si="18"/>
        <v>91</v>
      </c>
      <c r="F92" s="153">
        <v>6.1836546545361859E-2</v>
      </c>
      <c r="G92" s="153">
        <f t="shared" si="14"/>
        <v>6.1836546545361859E-2</v>
      </c>
      <c r="H92" s="153">
        <v>4.6027859908711388E-2</v>
      </c>
      <c r="I92" s="153">
        <f t="shared" si="15"/>
        <v>6.1836546545361859E-2</v>
      </c>
      <c r="K92">
        <v>0.15406219443569799</v>
      </c>
      <c r="L92">
        <v>0.15406219443569799</v>
      </c>
      <c r="N92">
        <f t="shared" si="16"/>
        <v>1</v>
      </c>
      <c r="O92">
        <f t="shared" si="17"/>
        <v>5</v>
      </c>
      <c r="Q92" s="20">
        <v>0.17185291543984699</v>
      </c>
      <c r="R92" s="20">
        <v>0.15406219443569799</v>
      </c>
      <c r="S92" s="20">
        <v>0.15049489940571789</v>
      </c>
      <c r="T92" s="20">
        <v>0.2151952433065224</v>
      </c>
      <c r="U92" s="20" t="e">
        <v>#N/A</v>
      </c>
      <c r="X92" s="20">
        <v>0.15049489940571789</v>
      </c>
    </row>
    <row r="93" spans="1:24" x14ac:dyDescent="0.3">
      <c r="A93">
        <v>91</v>
      </c>
      <c r="B93" s="20">
        <f t="shared" si="12"/>
        <v>0.18864212630982741</v>
      </c>
      <c r="C93">
        <f t="shared" si="13"/>
        <v>0.18864212630982741</v>
      </c>
      <c r="D93">
        <v>4.9599999999999991E-4</v>
      </c>
      <c r="E93">
        <f t="shared" si="18"/>
        <v>92</v>
      </c>
      <c r="F93" s="153">
        <v>6.1836546545362303E-2</v>
      </c>
      <c r="G93" s="153">
        <f t="shared" si="14"/>
        <v>6.1836546545362303E-2</v>
      </c>
      <c r="H93" s="153">
        <v>4.6027859908718716E-2</v>
      </c>
      <c r="I93" s="153">
        <f t="shared" si="15"/>
        <v>6.1836546545362303E-2</v>
      </c>
      <c r="K93">
        <v>0.175481047730072</v>
      </c>
      <c r="L93">
        <v>0.175481047730072</v>
      </c>
      <c r="N93">
        <f t="shared" si="16"/>
        <v>1</v>
      </c>
      <c r="O93">
        <f t="shared" si="17"/>
        <v>1</v>
      </c>
      <c r="Q93" s="20">
        <v>0.191815447910575</v>
      </c>
      <c r="R93" s="20">
        <v>0.175481047730072</v>
      </c>
      <c r="S93" s="20">
        <v>0.17535688737107641</v>
      </c>
      <c r="T93" s="20">
        <v>0.23815359004119599</v>
      </c>
      <c r="U93" s="20" t="e">
        <v>#N/A</v>
      </c>
      <c r="X93" s="20">
        <v>0.17535688737107641</v>
      </c>
    </row>
    <row r="94" spans="1:24" x14ac:dyDescent="0.3">
      <c r="A94">
        <v>92</v>
      </c>
      <c r="B94" s="20">
        <f t="shared" si="12"/>
        <v>0.21486853469878159</v>
      </c>
      <c r="C94">
        <f t="shared" si="13"/>
        <v>0.21486853469878159</v>
      </c>
      <c r="D94">
        <v>4.9200000000000003E-4</v>
      </c>
      <c r="E94">
        <f t="shared" si="18"/>
        <v>93</v>
      </c>
      <c r="F94" s="153">
        <v>6.1836546545362081E-2</v>
      </c>
      <c r="G94" s="153">
        <f t="shared" si="14"/>
        <v>6.1836546545362081E-2</v>
      </c>
      <c r="H94" s="153">
        <v>4.6027859908718716E-2</v>
      </c>
      <c r="I94" s="153">
        <f t="shared" si="15"/>
        <v>6.1836546545362081E-2</v>
      </c>
      <c r="K94">
        <v>0.19987770669654101</v>
      </c>
      <c r="L94">
        <v>0.19987770669654101</v>
      </c>
      <c r="N94">
        <f t="shared" si="16"/>
        <v>1</v>
      </c>
      <c r="O94">
        <f t="shared" si="17"/>
        <v>2</v>
      </c>
      <c r="Q94" s="20">
        <v>0.21409683951514499</v>
      </c>
      <c r="R94" s="20">
        <v>0.19987770669654101</v>
      </c>
      <c r="S94" s="20">
        <v>0.20432611384106461</v>
      </c>
      <c r="T94" s="20">
        <v>0.26356127383690681</v>
      </c>
      <c r="U94" s="20" t="e">
        <v>#N/A</v>
      </c>
      <c r="X94" s="20">
        <v>0.20432611384106461</v>
      </c>
    </row>
    <row r="95" spans="1:24" x14ac:dyDescent="0.3">
      <c r="A95">
        <v>93</v>
      </c>
      <c r="B95" s="20">
        <f t="shared" si="12"/>
        <v>0.24474113023817973</v>
      </c>
      <c r="C95">
        <f t="shared" si="13"/>
        <v>0.24474113023817973</v>
      </c>
      <c r="D95">
        <v>4.8799999999999988E-4</v>
      </c>
      <c r="E95">
        <f t="shared" si="18"/>
        <v>94</v>
      </c>
      <c r="F95" s="153">
        <v>6.1836546545362081E-2</v>
      </c>
      <c r="G95" s="153">
        <f t="shared" si="14"/>
        <v>6.1836546545362081E-2</v>
      </c>
      <c r="H95" s="153">
        <v>4.6027859908718716E-2</v>
      </c>
      <c r="I95" s="153">
        <f t="shared" si="15"/>
        <v>6.1836546545362081E-2</v>
      </c>
      <c r="K95">
        <v>0.22766616766342301</v>
      </c>
      <c r="L95">
        <v>0.22766616766342301</v>
      </c>
      <c r="N95">
        <f t="shared" si="16"/>
        <v>1</v>
      </c>
      <c r="O95">
        <f t="shared" si="17"/>
        <v>3</v>
      </c>
      <c r="Q95" s="20">
        <v>0.23896645025036301</v>
      </c>
      <c r="R95" s="20">
        <v>0.22766616766342301</v>
      </c>
      <c r="S95" s="20">
        <v>0.23808110090963003</v>
      </c>
      <c r="T95" s="20">
        <v>0.29167960497473761</v>
      </c>
      <c r="U95" s="20" t="e">
        <v>#N/A</v>
      </c>
      <c r="X95" s="20">
        <v>0.23808110090963003</v>
      </c>
    </row>
    <row r="96" spans="1:24" x14ac:dyDescent="0.3">
      <c r="A96">
        <v>94</v>
      </c>
      <c r="B96" s="20">
        <f t="shared" si="12"/>
        <v>0.27876683253895562</v>
      </c>
      <c r="C96">
        <f t="shared" si="13"/>
        <v>0.27876683253895562</v>
      </c>
      <c r="D96">
        <v>4.84E-4</v>
      </c>
      <c r="E96">
        <f t="shared" si="18"/>
        <v>95</v>
      </c>
      <c r="F96" s="153">
        <v>6.1836546545362081E-2</v>
      </c>
      <c r="G96" s="153">
        <f t="shared" si="14"/>
        <v>6.1836546545362081E-2</v>
      </c>
      <c r="H96" s="153">
        <v>4.6027859908718716E-2</v>
      </c>
      <c r="I96" s="153">
        <f t="shared" si="15"/>
        <v>6.1836546545362081E-2</v>
      </c>
      <c r="K96">
        <v>0.25931798375716802</v>
      </c>
      <c r="L96">
        <v>0.25931798375716802</v>
      </c>
      <c r="N96">
        <f t="shared" si="16"/>
        <v>1</v>
      </c>
      <c r="O96">
        <f t="shared" si="17"/>
        <v>4</v>
      </c>
      <c r="Q96" s="20">
        <v>0.26672492912357898</v>
      </c>
      <c r="R96" s="20">
        <v>0.25931798375716802</v>
      </c>
      <c r="S96" s="20">
        <v>0.27741246356024746</v>
      </c>
      <c r="T96" s="20">
        <v>0.32279777191724757</v>
      </c>
      <c r="U96" s="20" t="e">
        <v>#N/A</v>
      </c>
      <c r="X96" s="20">
        <v>0.27741246356024746</v>
      </c>
    </row>
    <row r="97" spans="1:24" x14ac:dyDescent="0.3">
      <c r="A97">
        <v>95</v>
      </c>
      <c r="B97" s="20">
        <f t="shared" si="12"/>
        <v>0.31752303688457384</v>
      </c>
      <c r="C97">
        <f t="shared" si="13"/>
        <v>0.31752303688457384</v>
      </c>
      <c r="D97">
        <v>4.799999999999999E-4</v>
      </c>
      <c r="E97">
        <f t="shared" si="18"/>
        <v>96</v>
      </c>
      <c r="F97" s="153">
        <v>6.1836546545362081E-2</v>
      </c>
      <c r="G97" s="153">
        <f t="shared" si="14"/>
        <v>6.1836546545362081E-2</v>
      </c>
      <c r="H97" s="153">
        <v>4.6027859908718716E-2</v>
      </c>
      <c r="I97" s="153">
        <f t="shared" si="15"/>
        <v>6.1836546545362081E-2</v>
      </c>
      <c r="K97">
        <v>0.29537026686937101</v>
      </c>
      <c r="L97">
        <v>0.29537026686937101</v>
      </c>
      <c r="N97">
        <f t="shared" si="16"/>
        <v>1</v>
      </c>
      <c r="O97">
        <f t="shared" si="17"/>
        <v>5</v>
      </c>
      <c r="Q97" s="20">
        <v>0.29770784870195499</v>
      </c>
      <c r="R97" s="20">
        <v>0.29537026686937101</v>
      </c>
      <c r="S97" s="20">
        <v>0.32324142758301899</v>
      </c>
      <c r="T97" s="20">
        <v>0.35723581552349998</v>
      </c>
      <c r="U97" s="20" t="e">
        <v>#N/A</v>
      </c>
      <c r="X97" s="20">
        <v>0.32324142758301899</v>
      </c>
    </row>
    <row r="98" spans="1:24" x14ac:dyDescent="0.3">
      <c r="A98">
        <v>96</v>
      </c>
      <c r="B98" s="20">
        <f t="shared" si="12"/>
        <v>0.34101069204239687</v>
      </c>
      <c r="C98">
        <f t="shared" si="13"/>
        <v>0.34101069204239687</v>
      </c>
      <c r="D98">
        <v>4.7599999999999997E-4</v>
      </c>
      <c r="E98">
        <f t="shared" si="18"/>
        <v>97</v>
      </c>
      <c r="F98" s="153">
        <v>6.1836546545362081E-2</v>
      </c>
      <c r="G98" s="153">
        <f t="shared" si="14"/>
        <v>6.1836546545362081E-2</v>
      </c>
      <c r="H98" s="153">
        <v>4.6027859908718716E-2</v>
      </c>
      <c r="I98" s="153">
        <f t="shared" si="15"/>
        <v>6.1836546545362081E-2</v>
      </c>
      <c r="K98">
        <v>0.31721924841153198</v>
      </c>
      <c r="L98">
        <v>0.31721924841153198</v>
      </c>
      <c r="N98">
        <f t="shared" si="16"/>
        <v>1</v>
      </c>
      <c r="O98">
        <f t="shared" si="17"/>
        <v>1</v>
      </c>
      <c r="Q98" s="20">
        <v>0.31691135886341099</v>
      </c>
      <c r="R98" s="20">
        <v>0.31721924841153198</v>
      </c>
      <c r="S98" s="20">
        <v>0.34911204091836495</v>
      </c>
      <c r="T98" s="20">
        <v>0.38031826341495117</v>
      </c>
      <c r="U98" s="20" t="e">
        <v>#N/A</v>
      </c>
      <c r="X98" s="20">
        <v>0.34911204091836495</v>
      </c>
    </row>
    <row r="99" spans="1:24" x14ac:dyDescent="0.3">
      <c r="A99">
        <v>97</v>
      </c>
      <c r="B99" s="20">
        <f t="shared" si="12"/>
        <v>0.36285037829039812</v>
      </c>
      <c r="C99">
        <f t="shared" si="13"/>
        <v>0.36285037829039812</v>
      </c>
      <c r="D99">
        <v>4.7199999999999998E-4</v>
      </c>
      <c r="E99">
        <f t="shared" si="18"/>
        <v>98</v>
      </c>
      <c r="F99" s="153">
        <v>6.1836546545362081E-2</v>
      </c>
      <c r="G99" s="153">
        <f t="shared" si="14"/>
        <v>6.1836546545362081E-2</v>
      </c>
      <c r="H99" s="153">
        <v>4.6027859908718494E-2</v>
      </c>
      <c r="I99" s="153">
        <f t="shared" si="15"/>
        <v>6.1836546545362081E-2</v>
      </c>
      <c r="K99">
        <v>0.33753523561897503</v>
      </c>
      <c r="L99">
        <v>0.33753523561897503</v>
      </c>
      <c r="N99">
        <f t="shared" si="16"/>
        <v>1</v>
      </c>
      <c r="O99">
        <f t="shared" ref="O99:O102" si="19">IF(MOD(A98,Cash_Back_Period)=0,N99,+O98+N99)</f>
        <v>2</v>
      </c>
      <c r="Q99" s="20">
        <v>0.33708249049294697</v>
      </c>
      <c r="R99" s="20">
        <v>0.33753523561897503</v>
      </c>
      <c r="S99" s="20">
        <v>0.37162326125142575</v>
      </c>
      <c r="T99" s="20">
        <v>0.40451056581974881</v>
      </c>
      <c r="U99" s="20" t="e">
        <v>#N/A</v>
      </c>
      <c r="X99" s="20">
        <v>0.37162326125142575</v>
      </c>
    </row>
    <row r="100" spans="1:24" x14ac:dyDescent="0.3">
      <c r="A100">
        <v>98</v>
      </c>
      <c r="B100" s="20">
        <f t="shared" si="12"/>
        <v>0.38495166779864393</v>
      </c>
      <c r="C100">
        <f t="shared" si="13"/>
        <v>0.38495166779864393</v>
      </c>
      <c r="D100">
        <v>4.6799999999999994E-4</v>
      </c>
      <c r="E100">
        <f t="shared" si="18"/>
        <v>99</v>
      </c>
      <c r="F100" s="153">
        <v>6.1836546545346982E-2</v>
      </c>
      <c r="G100" s="153">
        <f t="shared" si="14"/>
        <v>6.1836546545346982E-2</v>
      </c>
      <c r="H100" s="153">
        <v>4.6027859908711388E-2</v>
      </c>
      <c r="I100" s="153">
        <f t="shared" si="15"/>
        <v>6.1836546545346982E-2</v>
      </c>
      <c r="K100">
        <v>0.35809457469641298</v>
      </c>
      <c r="L100">
        <v>0.35809457469641298</v>
      </c>
      <c r="N100">
        <f t="shared" si="16"/>
        <v>1</v>
      </c>
      <c r="O100">
        <f t="shared" si="19"/>
        <v>3</v>
      </c>
      <c r="Q100" s="20">
        <v>0.35794292348694801</v>
      </c>
      <c r="R100" s="20">
        <v>0.35809457469641298</v>
      </c>
      <c r="S100" s="20">
        <v>0.39403605261936853</v>
      </c>
      <c r="T100" s="20">
        <v>0.42953276365274157</v>
      </c>
      <c r="U100" s="20" t="e">
        <v>#N/A</v>
      </c>
      <c r="X100" s="20">
        <v>0.39403605261936853</v>
      </c>
    </row>
    <row r="101" spans="1:24" x14ac:dyDescent="0.3">
      <c r="A101">
        <v>99</v>
      </c>
      <c r="B101" s="20">
        <f t="shared" si="12"/>
        <v>0.40788133209084187</v>
      </c>
      <c r="C101">
        <f t="shared" si="13"/>
        <v>0.40788133209084187</v>
      </c>
      <c r="D101">
        <v>4.6399999999999989E-4</v>
      </c>
      <c r="E101">
        <f t="shared" si="18"/>
        <v>100</v>
      </c>
      <c r="F101" s="153">
        <v>6.1836546545346982E-2</v>
      </c>
      <c r="G101" s="153">
        <f t="shared" si="14"/>
        <v>6.1836546545346982E-2</v>
      </c>
      <c r="H101" s="153">
        <v>4.6027859908711388E-2</v>
      </c>
      <c r="I101" s="153">
        <f t="shared" si="15"/>
        <v>6.1836546545346982E-2</v>
      </c>
      <c r="K101">
        <v>0.379424494968225</v>
      </c>
      <c r="L101">
        <v>0.379424494968225</v>
      </c>
      <c r="N101">
        <f t="shared" si="16"/>
        <v>1</v>
      </c>
      <c r="O101">
        <f t="shared" si="19"/>
        <v>4</v>
      </c>
      <c r="Q101" s="20">
        <v>0.37941947353038502</v>
      </c>
      <c r="R101" s="20">
        <v>0.379424494968225</v>
      </c>
      <c r="S101" s="20">
        <v>0.41737835102353504</v>
      </c>
      <c r="T101" s="20">
        <v>0.45530230647490799</v>
      </c>
      <c r="U101" s="20" t="e">
        <v>#N/A</v>
      </c>
      <c r="X101" s="20">
        <v>0.41737835102353504</v>
      </c>
    </row>
    <row r="102" spans="1:24" x14ac:dyDescent="0.3">
      <c r="A102">
        <v>100</v>
      </c>
      <c r="B102" s="20">
        <f t="shared" si="12"/>
        <v>1.075</v>
      </c>
      <c r="C102">
        <f t="shared" si="13"/>
        <v>1.075</v>
      </c>
      <c r="D102">
        <v>4.6000000000000001E-4</v>
      </c>
      <c r="E102">
        <f t="shared" si="18"/>
        <v>101</v>
      </c>
      <c r="F102" s="153">
        <v>6.1836546545346982E-2</v>
      </c>
      <c r="G102" s="153">
        <f t="shared" si="14"/>
        <v>6.1836546545346982E-2</v>
      </c>
      <c r="H102" s="153">
        <v>4.6027859908711388E-2</v>
      </c>
      <c r="I102" s="153">
        <f t="shared" si="15"/>
        <v>6.1836546545346982E-2</v>
      </c>
      <c r="K102">
        <v>0.40146631964982199</v>
      </c>
      <c r="L102">
        <v>0.40146631964982199</v>
      </c>
      <c r="N102">
        <f t="shared" si="16"/>
        <v>1</v>
      </c>
      <c r="O102">
        <f t="shared" si="19"/>
        <v>5</v>
      </c>
      <c r="Q102" s="160">
        <v>1</v>
      </c>
      <c r="R102" s="160">
        <v>1</v>
      </c>
      <c r="S102" s="160">
        <v>1</v>
      </c>
      <c r="T102" s="160">
        <v>1</v>
      </c>
      <c r="U102" s="20" t="e">
        <v>#N/A</v>
      </c>
      <c r="X102" s="160">
        <v>1</v>
      </c>
    </row>
    <row r="105" spans="1:24" x14ac:dyDescent="0.3">
      <c r="Q105" s="20"/>
      <c r="R105" s="20"/>
      <c r="S105" s="20"/>
      <c r="T105" s="20"/>
    </row>
    <row r="106" spans="1:24" x14ac:dyDescent="0.3">
      <c r="Q106" s="20"/>
      <c r="R106" s="20"/>
      <c r="S106" s="20"/>
      <c r="T106" s="20"/>
    </row>
  </sheetData>
  <pageMargins left="0.7" right="0.7" top="0.75" bottom="0.75" header="0.3" footer="0.3"/>
  <pageSetup orientation="portrait" r:id="rId1"/>
  <headerFooter>
    <oddHeader>&amp;R&amp;"Calibri"&amp;12&amp;K000000Controlled Disclosure&amp;1#_x000D_&amp;"Calibri"&amp;11&amp;K000000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E7666-B743-45F7-9FBF-81C785F737C4}">
  <sheetPr codeName="Sheet17"/>
  <dimension ref="A1:CW662"/>
  <sheetViews>
    <sheetView zoomScale="85" zoomScaleNormal="85" workbookViewId="0">
      <pane ySplit="2" topLeftCell="A643" activePane="bottomLeft" state="frozen"/>
      <selection pane="bottomLeft" activeCell="B662" sqref="B662:CW662"/>
    </sheetView>
  </sheetViews>
  <sheetFormatPr defaultColWidth="12.109375" defaultRowHeight="14.4" x14ac:dyDescent="0.3"/>
  <sheetData>
    <row r="1" spans="1:101" x14ac:dyDescent="0.3">
      <c r="A1" t="s">
        <v>121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  <c r="CW1">
        <v>100</v>
      </c>
    </row>
    <row r="2" spans="1:101" ht="39.6" customHeight="1" x14ac:dyDescent="0.3">
      <c r="A2" s="2" t="s">
        <v>175</v>
      </c>
      <c r="B2" s="161" t="s">
        <v>176</v>
      </c>
      <c r="C2" s="161" t="s">
        <v>177</v>
      </c>
      <c r="D2" s="161" t="s">
        <v>178</v>
      </c>
      <c r="E2" s="161" t="s">
        <v>179</v>
      </c>
      <c r="F2" s="161" t="s">
        <v>180</v>
      </c>
      <c r="G2" s="161" t="s">
        <v>181</v>
      </c>
      <c r="H2" s="161" t="s">
        <v>182</v>
      </c>
      <c r="I2" s="161" t="s">
        <v>183</v>
      </c>
      <c r="J2" s="161" t="s">
        <v>184</v>
      </c>
      <c r="K2" s="161" t="s">
        <v>185</v>
      </c>
      <c r="L2" s="161" t="s">
        <v>186</v>
      </c>
      <c r="M2" s="161" t="s">
        <v>187</v>
      </c>
      <c r="N2" s="161" t="s">
        <v>188</v>
      </c>
      <c r="O2" s="161" t="s">
        <v>189</v>
      </c>
      <c r="P2" s="161" t="s">
        <v>190</v>
      </c>
      <c r="Q2" s="161" t="s">
        <v>191</v>
      </c>
      <c r="R2" s="161" t="s">
        <v>192</v>
      </c>
      <c r="S2" s="161" t="s">
        <v>193</v>
      </c>
      <c r="T2" s="161" t="s">
        <v>194</v>
      </c>
      <c r="U2" s="161" t="s">
        <v>195</v>
      </c>
      <c r="V2" s="161" t="s">
        <v>196</v>
      </c>
      <c r="W2" s="161" t="s">
        <v>197</v>
      </c>
      <c r="X2" s="161" t="s">
        <v>198</v>
      </c>
      <c r="Y2" s="161" t="s">
        <v>199</v>
      </c>
      <c r="Z2" s="161" t="s">
        <v>200</v>
      </c>
      <c r="AA2" s="161" t="s">
        <v>201</v>
      </c>
      <c r="AB2" s="161" t="s">
        <v>202</v>
      </c>
      <c r="AC2" s="161" t="s">
        <v>203</v>
      </c>
      <c r="AD2" s="161" t="s">
        <v>204</v>
      </c>
      <c r="AE2" s="161" t="s">
        <v>205</v>
      </c>
      <c r="AF2" s="161" t="s">
        <v>206</v>
      </c>
      <c r="AG2" s="161" t="s">
        <v>207</v>
      </c>
      <c r="AH2" s="161" t="s">
        <v>208</v>
      </c>
      <c r="AI2" s="161" t="s">
        <v>209</v>
      </c>
      <c r="AJ2" s="161" t="s">
        <v>210</v>
      </c>
      <c r="AK2" s="161" t="s">
        <v>211</v>
      </c>
      <c r="AL2" s="161" t="s">
        <v>212</v>
      </c>
      <c r="AM2" s="161" t="s">
        <v>213</v>
      </c>
      <c r="AN2" s="161" t="s">
        <v>214</v>
      </c>
      <c r="AO2" s="161" t="s">
        <v>215</v>
      </c>
      <c r="AP2" s="161" t="s">
        <v>216</v>
      </c>
      <c r="AQ2" s="161" t="s">
        <v>217</v>
      </c>
      <c r="AR2" s="161" t="s">
        <v>218</v>
      </c>
      <c r="AS2" s="161" t="s">
        <v>219</v>
      </c>
      <c r="AT2" s="161" t="s">
        <v>220</v>
      </c>
      <c r="AU2" s="161" t="s">
        <v>221</v>
      </c>
      <c r="AV2" s="161" t="s">
        <v>222</v>
      </c>
      <c r="AW2" s="161" t="s">
        <v>223</v>
      </c>
      <c r="AX2" s="161" t="s">
        <v>224</v>
      </c>
      <c r="AY2" s="161" t="s">
        <v>225</v>
      </c>
      <c r="AZ2" s="161" t="s">
        <v>226</v>
      </c>
      <c r="BA2" s="161" t="s">
        <v>227</v>
      </c>
      <c r="BB2" s="161" t="s">
        <v>228</v>
      </c>
      <c r="BC2" s="161" t="s">
        <v>229</v>
      </c>
      <c r="BD2" s="161" t="s">
        <v>230</v>
      </c>
      <c r="BE2" s="161" t="s">
        <v>231</v>
      </c>
      <c r="BF2" s="161" t="s">
        <v>232</v>
      </c>
      <c r="BG2" s="161" t="s">
        <v>233</v>
      </c>
      <c r="BH2" s="161" t="s">
        <v>234</v>
      </c>
      <c r="BI2" s="161" t="s">
        <v>235</v>
      </c>
      <c r="BJ2" s="161" t="s">
        <v>236</v>
      </c>
      <c r="BK2" s="161" t="s">
        <v>237</v>
      </c>
      <c r="BL2" s="161" t="s">
        <v>238</v>
      </c>
      <c r="BM2" s="161" t="s">
        <v>239</v>
      </c>
      <c r="BN2" s="161" t="s">
        <v>240</v>
      </c>
      <c r="BO2" s="161" t="s">
        <v>241</v>
      </c>
      <c r="BP2" s="161" t="s">
        <v>242</v>
      </c>
      <c r="BQ2" s="161" t="s">
        <v>243</v>
      </c>
      <c r="BR2" s="161" t="s">
        <v>244</v>
      </c>
      <c r="BS2" s="161" t="s">
        <v>245</v>
      </c>
      <c r="BT2" s="161" t="s">
        <v>246</v>
      </c>
      <c r="BU2" s="161" t="s">
        <v>247</v>
      </c>
      <c r="BV2" s="161" t="s">
        <v>248</v>
      </c>
      <c r="BW2" s="161" t="s">
        <v>249</v>
      </c>
      <c r="BX2" s="161" t="s">
        <v>250</v>
      </c>
      <c r="BY2" s="161" t="s">
        <v>251</v>
      </c>
      <c r="BZ2" s="161" t="s">
        <v>252</v>
      </c>
      <c r="CA2" s="161" t="s">
        <v>253</v>
      </c>
      <c r="CB2" s="161" t="s">
        <v>254</v>
      </c>
      <c r="CC2" s="161" t="s">
        <v>255</v>
      </c>
      <c r="CD2" s="161" t="s">
        <v>256</v>
      </c>
      <c r="CE2" s="161" t="s">
        <v>257</v>
      </c>
      <c r="CF2" s="161" t="s">
        <v>258</v>
      </c>
      <c r="CG2" s="161" t="s">
        <v>259</v>
      </c>
      <c r="CH2" s="161" t="s">
        <v>260</v>
      </c>
      <c r="CI2" s="161" t="s">
        <v>261</v>
      </c>
      <c r="CJ2" s="161" t="s">
        <v>262</v>
      </c>
      <c r="CK2" s="161" t="s">
        <v>263</v>
      </c>
      <c r="CL2" s="161" t="s">
        <v>264</v>
      </c>
      <c r="CM2" s="161" t="s">
        <v>265</v>
      </c>
      <c r="CN2" s="161" t="s">
        <v>266</v>
      </c>
      <c r="CO2" s="161" t="s">
        <v>267</v>
      </c>
      <c r="CP2" s="161" t="s">
        <v>268</v>
      </c>
      <c r="CQ2" s="161" t="s">
        <v>269</v>
      </c>
      <c r="CR2" s="161" t="s">
        <v>270</v>
      </c>
      <c r="CS2" s="161" t="s">
        <v>271</v>
      </c>
      <c r="CT2" s="161" t="s">
        <v>272</v>
      </c>
      <c r="CU2" s="161" t="s">
        <v>273</v>
      </c>
      <c r="CV2" s="161" t="s">
        <v>274</v>
      </c>
      <c r="CW2" s="161" t="s">
        <v>275</v>
      </c>
    </row>
    <row r="3" spans="1:101" x14ac:dyDescent="0.3">
      <c r="A3">
        <f>Model_Point!K3</f>
        <v>1</v>
      </c>
      <c r="B3">
        <v>-4202.4250186063473</v>
      </c>
      <c r="C3">
        <v>-3457.3295957771193</v>
      </c>
      <c r="D3">
        <v>-2644.0092645615164</v>
      </c>
      <c r="E3">
        <v>-1843.6912901684907</v>
      </c>
      <c r="F3">
        <v>-1081.3714643130263</v>
      </c>
      <c r="G3">
        <v>-323.92976367591871</v>
      </c>
      <c r="H3">
        <v>353.27602607174782</v>
      </c>
      <c r="I3">
        <v>947.71060675600461</v>
      </c>
      <c r="J3">
        <v>1456.5571194206807</v>
      </c>
      <c r="K3">
        <v>1876.0362483927172</v>
      </c>
      <c r="L3">
        <v>2202.1083364085962</v>
      </c>
      <c r="M3">
        <v>2432.5868337282441</v>
      </c>
      <c r="N3">
        <v>2569.4838876033787</v>
      </c>
      <c r="O3">
        <v>2620.457022630384</v>
      </c>
      <c r="P3">
        <v>2599.9491703384683</v>
      </c>
      <c r="Q3">
        <v>2673.0101738169369</v>
      </c>
      <c r="R3">
        <v>2723.2576066002462</v>
      </c>
      <c r="S3">
        <v>2763.916701704386</v>
      </c>
      <c r="T3">
        <v>2797.2947101009709</v>
      </c>
      <c r="U3">
        <v>2824.2918282313258</v>
      </c>
      <c r="V3">
        <v>2845.7418863693165</v>
      </c>
      <c r="W3">
        <v>2862.4181701792113</v>
      </c>
      <c r="X3">
        <v>2875.0388271689799</v>
      </c>
      <c r="Y3">
        <v>2876.2399724630814</v>
      </c>
      <c r="Z3">
        <v>2869.9849725561758</v>
      </c>
      <c r="AA3">
        <v>2862.8036404213431</v>
      </c>
      <c r="AB3">
        <v>2854.2767788545616</v>
      </c>
      <c r="AC3">
        <v>2844.8534067179371</v>
      </c>
      <c r="AD3">
        <v>2834.9550011045089</v>
      </c>
      <c r="AE3">
        <v>2824.9785164512905</v>
      </c>
      <c r="AF3">
        <v>2815.2992113709438</v>
      </c>
      <c r="AG3">
        <v>2798.5499228596977</v>
      </c>
      <c r="AH3">
        <v>2774.4090877178287</v>
      </c>
      <c r="AI3">
        <v>2743.0597383761078</v>
      </c>
      <c r="AJ3">
        <v>2704.9621618379283</v>
      </c>
      <c r="AK3">
        <v>2660.5514500861423</v>
      </c>
      <c r="AL3">
        <v>2609.9719413378662</v>
      </c>
      <c r="AM3">
        <v>2553.2197087679306</v>
      </c>
      <c r="AN3">
        <v>2490.4366528268629</v>
      </c>
      <c r="AO3">
        <v>2421.9634553657484</v>
      </c>
      <c r="AP3">
        <v>2348.076079922595</v>
      </c>
      <c r="AQ3">
        <v>2269.0035418312104</v>
      </c>
      <c r="AR3">
        <v>2185.1104928060781</v>
      </c>
      <c r="AS3">
        <v>2096.8525108833637</v>
      </c>
      <c r="AT3">
        <v>2004.7319120250811</v>
      </c>
      <c r="AU3">
        <v>1909.282644070777</v>
      </c>
      <c r="AV3">
        <v>1811.0680828392933</v>
      </c>
      <c r="AW3">
        <v>1710.6835597347811</v>
      </c>
      <c r="AX3">
        <v>1608.7570888687114</v>
      </c>
      <c r="AY3">
        <v>1505.9443558969169</v>
      </c>
      <c r="AZ3">
        <v>1402.9160640629284</v>
      </c>
      <c r="BA3">
        <v>1300.3413393799926</v>
      </c>
      <c r="BB3">
        <v>1198.8812639973376</v>
      </c>
      <c r="BC3">
        <v>1099.181913549538</v>
      </c>
      <c r="BD3">
        <v>1001.8677826262403</v>
      </c>
      <c r="BE3">
        <v>907.5368039924108</v>
      </c>
      <c r="BF3">
        <v>816.75138230453695</v>
      </c>
      <c r="BG3">
        <v>730.026295953307</v>
      </c>
      <c r="BH3">
        <v>647.80880020889606</v>
      </c>
      <c r="BI3">
        <v>570.46791216146198</v>
      </c>
      <c r="BJ3">
        <v>498.33496392418721</v>
      </c>
      <c r="BK3">
        <v>429.09412051916604</v>
      </c>
      <c r="BL3">
        <v>363.58176678510898</v>
      </c>
      <c r="BM3">
        <v>302.57875964180221</v>
      </c>
      <c r="BN3">
        <v>246.77487390117295</v>
      </c>
      <c r="BO3">
        <v>196.73169733641524</v>
      </c>
      <c r="BP3">
        <v>152.84683827154578</v>
      </c>
      <c r="BQ3">
        <v>115.3231436642384</v>
      </c>
      <c r="BR3">
        <v>84.147229602478717</v>
      </c>
      <c r="BS3">
        <v>59.08175525285106</v>
      </c>
      <c r="BT3">
        <v>39.675255416560539</v>
      </c>
      <c r="BU3">
        <v>25.904675350520598</v>
      </c>
      <c r="BV3">
        <v>16.409700104547408</v>
      </c>
      <c r="BW3">
        <v>10.067050947072744</v>
      </c>
      <c r="BX3">
        <v>5.9708517385462017</v>
      </c>
      <c r="BY3">
        <v>6.5542365204963064E-10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101" x14ac:dyDescent="0.3">
      <c r="A4">
        <f>Model_Point!K4</f>
        <v>1</v>
      </c>
      <c r="B4">
        <v>-1459.0691051473464</v>
      </c>
      <c r="C4">
        <v>-1060.2809443650419</v>
      </c>
      <c r="D4">
        <v>-647.53199917296956</v>
      </c>
      <c r="E4">
        <v>-241.81948502336402</v>
      </c>
      <c r="F4">
        <v>-357.81423826743406</v>
      </c>
      <c r="G4">
        <v>0.57462776666662463</v>
      </c>
      <c r="H4">
        <v>327.98211894519329</v>
      </c>
      <c r="I4">
        <v>623.69480981885329</v>
      </c>
      <c r="J4">
        <v>886.88280207380501</v>
      </c>
      <c r="K4">
        <v>759.03616494433493</v>
      </c>
      <c r="L4">
        <v>931.35671584717318</v>
      </c>
      <c r="M4">
        <v>1066.6713801852254</v>
      </c>
      <c r="N4">
        <v>1165.9137145857344</v>
      </c>
      <c r="O4">
        <v>1232.1891711069006</v>
      </c>
      <c r="P4">
        <v>1024.8130084408947</v>
      </c>
      <c r="Q4">
        <v>1085.0118642409263</v>
      </c>
      <c r="R4">
        <v>1136.1831033695919</v>
      </c>
      <c r="S4">
        <v>1183.5523748035814</v>
      </c>
      <c r="T4">
        <v>1228.1510512496741</v>
      </c>
      <c r="U4">
        <v>1102.5595529025397</v>
      </c>
      <c r="V4">
        <v>1132.6743264899715</v>
      </c>
      <c r="W4">
        <v>1160.7657690305314</v>
      </c>
      <c r="X4">
        <v>1187.2110462599489</v>
      </c>
      <c r="Y4">
        <v>1209.2769452227117</v>
      </c>
      <c r="Z4">
        <v>1114.205678131465</v>
      </c>
      <c r="AA4">
        <v>1126.280705831578</v>
      </c>
      <c r="AB4">
        <v>1137.6981426721309</v>
      </c>
      <c r="AC4">
        <v>1148.7001743164576</v>
      </c>
      <c r="AD4">
        <v>1159.5169632133761</v>
      </c>
      <c r="AE4">
        <v>1092.7267481082702</v>
      </c>
      <c r="AF4">
        <v>1099.0217314006341</v>
      </c>
      <c r="AG4">
        <v>1102.496887001741</v>
      </c>
      <c r="AH4">
        <v>1103.0712915913198</v>
      </c>
      <c r="AI4">
        <v>1100.8569943369944</v>
      </c>
      <c r="AJ4">
        <v>1043.6232295088448</v>
      </c>
      <c r="AK4">
        <v>1033.23264992891</v>
      </c>
      <c r="AL4">
        <v>1020.3753899759356</v>
      </c>
      <c r="AM4">
        <v>1005.078275967017</v>
      </c>
      <c r="AN4">
        <v>987.42351804312887</v>
      </c>
      <c r="AO4">
        <v>932.86928434296715</v>
      </c>
      <c r="AP4">
        <v>908.80294380735268</v>
      </c>
      <c r="AQ4">
        <v>882.65237839202348</v>
      </c>
      <c r="AR4">
        <v>854.57635155750609</v>
      </c>
      <c r="AS4">
        <v>824.7682313759783</v>
      </c>
      <c r="AT4">
        <v>771.28438239959928</v>
      </c>
      <c r="AU4">
        <v>737.28746471196621</v>
      </c>
      <c r="AV4">
        <v>702.1424104405329</v>
      </c>
      <c r="AW4">
        <v>666.09073397366456</v>
      </c>
      <c r="AX4">
        <v>629.38632571454355</v>
      </c>
      <c r="AY4">
        <v>578.92315681375464</v>
      </c>
      <c r="AZ4">
        <v>540.8854237596139</v>
      </c>
      <c r="BA4">
        <v>502.94783819677258</v>
      </c>
      <c r="BB4">
        <v>465.37365960198309</v>
      </c>
      <c r="BC4">
        <v>428.42024540529491</v>
      </c>
      <c r="BD4">
        <v>384.91755845175828</v>
      </c>
      <c r="BE4">
        <v>349.48345869239785</v>
      </c>
      <c r="BF4">
        <v>315.35427178209892</v>
      </c>
      <c r="BG4">
        <v>282.73479083407432</v>
      </c>
      <c r="BH4">
        <v>251.80368733955197</v>
      </c>
      <c r="BI4">
        <v>219.0664614081245</v>
      </c>
      <c r="BJ4">
        <v>191.71745138612241</v>
      </c>
      <c r="BK4">
        <v>165.44053409930908</v>
      </c>
      <c r="BL4">
        <v>140.56116658573785</v>
      </c>
      <c r="BM4">
        <v>117.38360294506452</v>
      </c>
      <c r="BN4">
        <v>94.727967536580394</v>
      </c>
      <c r="BO4">
        <v>75.623277157749314</v>
      </c>
      <c r="BP4">
        <v>58.861523221388609</v>
      </c>
      <c r="BQ4">
        <v>44.524606009329112</v>
      </c>
      <c r="BR4">
        <v>32.611165815295472</v>
      </c>
      <c r="BS4">
        <v>22.67808545134168</v>
      </c>
      <c r="BT4">
        <v>15.243992313463401</v>
      </c>
      <c r="BU4">
        <v>9.9682183682484862</v>
      </c>
      <c r="BV4">
        <v>6.3304233134087102</v>
      </c>
      <c r="BW4">
        <v>3.9007046079013592</v>
      </c>
      <c r="BX4">
        <v>2.2936494608859084</v>
      </c>
      <c r="BY4">
        <v>5.3952541989735166E-12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</row>
    <row r="5" spans="1:101" x14ac:dyDescent="0.3">
      <c r="A5">
        <f>Model_Point!K5</f>
        <v>1</v>
      </c>
      <c r="B5">
        <v>-702.12922573161075</v>
      </c>
      <c r="C5">
        <v>-573.75098409186455</v>
      </c>
      <c r="D5">
        <v>-435.99841424109576</v>
      </c>
      <c r="E5">
        <v>-300.18421543201111</v>
      </c>
      <c r="F5">
        <v>-170.33708905431519</v>
      </c>
      <c r="G5">
        <v>-41.366085406631179</v>
      </c>
      <c r="H5">
        <v>75.181580778160793</v>
      </c>
      <c r="I5">
        <v>178.96139857235252</v>
      </c>
      <c r="J5">
        <v>269.58578770489504</v>
      </c>
      <c r="K5">
        <v>346.51824636010724</v>
      </c>
      <c r="L5">
        <v>409.18147905161317</v>
      </c>
      <c r="M5">
        <v>457.28286408806559</v>
      </c>
      <c r="N5">
        <v>491.17583563219324</v>
      </c>
      <c r="O5">
        <v>512.08318653309937</v>
      </c>
      <c r="P5">
        <v>522.27330485391224</v>
      </c>
      <c r="Q5">
        <v>547.18748408265992</v>
      </c>
      <c r="R5">
        <v>568.98983245988336</v>
      </c>
      <c r="S5">
        <v>589.77054435074513</v>
      </c>
      <c r="T5">
        <v>609.9428292671605</v>
      </c>
      <c r="U5">
        <v>629.70501193122482</v>
      </c>
      <c r="V5">
        <v>649.24687068041908</v>
      </c>
      <c r="W5">
        <v>668.75078156949849</v>
      </c>
      <c r="X5">
        <v>688.3928036676316</v>
      </c>
      <c r="Y5">
        <v>707.10803188440434</v>
      </c>
      <c r="Z5">
        <v>725.57598421290686</v>
      </c>
      <c r="AA5">
        <v>744.87443111947516</v>
      </c>
      <c r="AB5">
        <v>765.01603043487091</v>
      </c>
      <c r="AC5">
        <v>786.15042968953151</v>
      </c>
      <c r="AD5">
        <v>808.42687584593637</v>
      </c>
      <c r="AE5">
        <v>831.99500024807003</v>
      </c>
      <c r="AF5">
        <v>857.00558781131224</v>
      </c>
      <c r="AG5">
        <v>882.42312245190794</v>
      </c>
      <c r="AH5">
        <v>908.30035124739095</v>
      </c>
      <c r="AI5">
        <v>934.77322288820642</v>
      </c>
      <c r="AJ5">
        <v>962.0263735050454</v>
      </c>
      <c r="AK5">
        <v>990.24704797871937</v>
      </c>
      <c r="AL5">
        <v>999.02238719567174</v>
      </c>
      <c r="AM5">
        <v>1006.2951270966696</v>
      </c>
      <c r="AN5">
        <v>1011.8692948230779</v>
      </c>
      <c r="AO5">
        <v>1015.5744520479618</v>
      </c>
      <c r="AP5">
        <v>1017.222414477579</v>
      </c>
      <c r="AQ5">
        <v>1016.6084949861472</v>
      </c>
      <c r="AR5">
        <v>1013.5509557281194</v>
      </c>
      <c r="AS5">
        <v>1007.8884554809848</v>
      </c>
      <c r="AT5">
        <v>999.47547206049001</v>
      </c>
      <c r="AU5">
        <v>988.18311174588484</v>
      </c>
      <c r="AV5">
        <v>973.90308305895098</v>
      </c>
      <c r="AW5">
        <v>956.55356733195231</v>
      </c>
      <c r="AX5">
        <v>936.08540253833735</v>
      </c>
      <c r="AY5">
        <v>912.48705854716297</v>
      </c>
      <c r="AZ5">
        <v>885.78697802210672</v>
      </c>
      <c r="BA5">
        <v>856.05363106748086</v>
      </c>
      <c r="BB5">
        <v>823.39853265306806</v>
      </c>
      <c r="BC5">
        <v>787.97868588046288</v>
      </c>
      <c r="BD5">
        <v>749.99866783198195</v>
      </c>
      <c r="BE5">
        <v>709.71289970920816</v>
      </c>
      <c r="BF5">
        <v>667.42512692930313</v>
      </c>
      <c r="BG5">
        <v>623.48459019139079</v>
      </c>
      <c r="BH5">
        <v>578.27486540021198</v>
      </c>
      <c r="BI5">
        <v>532.20446534939038</v>
      </c>
      <c r="BJ5">
        <v>485.73124886110304</v>
      </c>
      <c r="BK5">
        <v>437.34832317610591</v>
      </c>
      <c r="BL5">
        <v>387.83694898938398</v>
      </c>
      <c r="BM5">
        <v>338.08761044270454</v>
      </c>
      <c r="BN5">
        <v>289.07281141658723</v>
      </c>
      <c r="BO5">
        <v>241.80718014429681</v>
      </c>
      <c r="BP5">
        <v>197.29507537836079</v>
      </c>
      <c r="BQ5">
        <v>156.46774605719719</v>
      </c>
      <c r="BR5">
        <v>120.1144763338263</v>
      </c>
      <c r="BS5">
        <v>88.81478639444714</v>
      </c>
      <c r="BT5">
        <v>62.881141370068107</v>
      </c>
      <c r="BU5">
        <v>43.225565795091725</v>
      </c>
      <c r="BV5">
        <v>28.747962278684515</v>
      </c>
      <c r="BW5">
        <v>18.413857874342607</v>
      </c>
      <c r="BX5">
        <v>11.277661130530221</v>
      </c>
      <c r="BY5">
        <v>-2.4712972782551163E-11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</row>
    <row r="6" spans="1:101" x14ac:dyDescent="0.3">
      <c r="A6">
        <f>Model_Point!K6</f>
        <v>1</v>
      </c>
      <c r="B6">
        <v>-4158.9979485727972</v>
      </c>
      <c r="C6">
        <v>-3895.6889971005571</v>
      </c>
      <c r="D6">
        <v>-3348.29150611362</v>
      </c>
      <c r="E6">
        <v>-2869.4949039356502</v>
      </c>
      <c r="F6">
        <v>-2456.2160244280485</v>
      </c>
      <c r="G6">
        <v>-1948.1568895988339</v>
      </c>
      <c r="H6">
        <v>-1518.9466670217626</v>
      </c>
      <c r="I6">
        <v>-1135.1856254602892</v>
      </c>
      <c r="J6">
        <v>-789.98790631218912</v>
      </c>
      <c r="K6">
        <v>-479.97697247938061</v>
      </c>
      <c r="L6">
        <v>-202.0484860472159</v>
      </c>
      <c r="M6">
        <v>46.65007733739435</v>
      </c>
      <c r="N6">
        <v>268.73984685473073</v>
      </c>
      <c r="O6">
        <v>447.46925024977674</v>
      </c>
      <c r="P6">
        <v>592.94266660035237</v>
      </c>
      <c r="Q6">
        <v>861.84978690974697</v>
      </c>
      <c r="R6">
        <v>1112.2231366200019</v>
      </c>
      <c r="S6">
        <v>1346.1175223825626</v>
      </c>
      <c r="T6">
        <v>1565.4567273511479</v>
      </c>
      <c r="U6">
        <v>1772.0453175918346</v>
      </c>
      <c r="V6">
        <v>1967.5796742469572</v>
      </c>
      <c r="W6">
        <v>2139.050542248774</v>
      </c>
      <c r="X6">
        <v>2286.5216498798109</v>
      </c>
      <c r="Y6">
        <v>2410.9419578079473</v>
      </c>
      <c r="Z6">
        <v>2513.7319553677908</v>
      </c>
      <c r="AA6">
        <v>2596.2226609256581</v>
      </c>
      <c r="AB6">
        <v>2659.1567420513993</v>
      </c>
      <c r="AC6">
        <v>2702.9523909216405</v>
      </c>
      <c r="AD6">
        <v>2728.2561168740399</v>
      </c>
      <c r="AE6">
        <v>2736.0484215121696</v>
      </c>
      <c r="AF6">
        <v>2727.1548907788851</v>
      </c>
      <c r="AG6">
        <v>2702.279578882918</v>
      </c>
      <c r="AH6">
        <v>2662.348620146789</v>
      </c>
      <c r="AI6">
        <v>2608.4315574058433</v>
      </c>
      <c r="AJ6">
        <v>2541.6624880006284</v>
      </c>
      <c r="AK6">
        <v>2463.2145967606375</v>
      </c>
      <c r="AL6">
        <v>2374.298492522526</v>
      </c>
      <c r="AM6">
        <v>2276.1694078305604</v>
      </c>
      <c r="AN6">
        <v>2170.1312011769833</v>
      </c>
      <c r="AO6">
        <v>2057.5297849263616</v>
      </c>
      <c r="AP6">
        <v>1939.7322804810242</v>
      </c>
      <c r="AQ6">
        <v>1818.0985875515892</v>
      </c>
      <c r="AR6">
        <v>1693.9714688744843</v>
      </c>
      <c r="AS6">
        <v>1568.6656535682089</v>
      </c>
      <c r="AT6">
        <v>1443.4575844996386</v>
      </c>
      <c r="AU6">
        <v>1319.5780555475876</v>
      </c>
      <c r="AV6">
        <v>1198.1974224104613</v>
      </c>
      <c r="AW6">
        <v>1080.4048119165075</v>
      </c>
      <c r="AX6">
        <v>967.17252364407068</v>
      </c>
      <c r="AY6">
        <v>859.3366562447884</v>
      </c>
      <c r="AZ6">
        <v>757.67193841042808</v>
      </c>
      <c r="BA6">
        <v>658.07959385651247</v>
      </c>
      <c r="BB6">
        <v>562.14350384660872</v>
      </c>
      <c r="BC6">
        <v>471.37690182566678</v>
      </c>
      <c r="BD6">
        <v>387.16014258878909</v>
      </c>
      <c r="BE6">
        <v>310.67435743805083</v>
      </c>
      <c r="BF6">
        <v>242.83584685923938</v>
      </c>
      <c r="BG6">
        <v>184.23762183685272</v>
      </c>
      <c r="BH6">
        <v>135.10569989141254</v>
      </c>
      <c r="BI6">
        <v>95.278159241531469</v>
      </c>
      <c r="BJ6">
        <v>64.214066402815078</v>
      </c>
      <c r="BK6">
        <v>42.146474676336005</v>
      </c>
      <c r="BL6">
        <v>26.922069087058411</v>
      </c>
      <c r="BM6">
        <v>16.755120685986405</v>
      </c>
      <c r="BN6">
        <v>10.199164736500732</v>
      </c>
      <c r="BO6">
        <v>-6.9880486060816298E-10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</row>
    <row r="7" spans="1:101" x14ac:dyDescent="0.3">
      <c r="A7">
        <f>Model_Point!K7</f>
        <v>1</v>
      </c>
      <c r="B7">
        <v>-1399.8596076687834</v>
      </c>
      <c r="C7">
        <v>-1135.3318501129741</v>
      </c>
      <c r="D7">
        <v>-780.66837065603772</v>
      </c>
      <c r="E7">
        <v>-456.32422088537095</v>
      </c>
      <c r="F7">
        <v>-881.52258120493025</v>
      </c>
      <c r="G7">
        <v>-592.02983304051838</v>
      </c>
      <c r="H7">
        <v>-333.92203059655088</v>
      </c>
      <c r="I7">
        <v>-93.916629480441429</v>
      </c>
      <c r="J7">
        <v>131.08436807749163</v>
      </c>
      <c r="K7">
        <v>-142.89254980291372</v>
      </c>
      <c r="L7">
        <v>27.162992225286192</v>
      </c>
      <c r="M7">
        <v>185.23966451263811</v>
      </c>
      <c r="N7">
        <v>332.65191866702605</v>
      </c>
      <c r="O7">
        <v>463.25573272241013</v>
      </c>
      <c r="P7">
        <v>255.42501001213358</v>
      </c>
      <c r="Q7">
        <v>401.13686645824208</v>
      </c>
      <c r="R7">
        <v>539.3111174123942</v>
      </c>
      <c r="S7">
        <v>670.93623088138122</v>
      </c>
      <c r="T7">
        <v>796.94615832062414</v>
      </c>
      <c r="U7">
        <v>697.78619581107512</v>
      </c>
      <c r="V7">
        <v>801.54536871669791</v>
      </c>
      <c r="W7">
        <v>895.75598821040012</v>
      </c>
      <c r="X7">
        <v>980.56446988114942</v>
      </c>
      <c r="Y7">
        <v>1056.4545282396384</v>
      </c>
      <c r="Z7">
        <v>975.17659496733484</v>
      </c>
      <c r="AA7">
        <v>1025.9765688226444</v>
      </c>
      <c r="AB7">
        <v>1068.9821672052531</v>
      </c>
      <c r="AC7">
        <v>1104.4350377428291</v>
      </c>
      <c r="AD7">
        <v>1132.6626166248664</v>
      </c>
      <c r="AE7">
        <v>1055.5990435425545</v>
      </c>
      <c r="AF7">
        <v>1064.587153226048</v>
      </c>
      <c r="AG7">
        <v>1067.169075569454</v>
      </c>
      <c r="AH7">
        <v>1063.7538176418304</v>
      </c>
      <c r="AI7">
        <v>1054.8044856811607</v>
      </c>
      <c r="AJ7">
        <v>977.90653078482808</v>
      </c>
      <c r="AK7">
        <v>955.47583041567498</v>
      </c>
      <c r="AL7">
        <v>928.77585084491488</v>
      </c>
      <c r="AM7">
        <v>898.32515730822956</v>
      </c>
      <c r="AN7">
        <v>864.66045711553613</v>
      </c>
      <c r="AO7">
        <v>790.37289308364382</v>
      </c>
      <c r="AP7">
        <v>749.59825928016244</v>
      </c>
      <c r="AQ7">
        <v>707.1350688903118</v>
      </c>
      <c r="AR7">
        <v>663.52545688081693</v>
      </c>
      <c r="AS7">
        <v>619.30040100614428</v>
      </c>
      <c r="AT7">
        <v>553.91183920417791</v>
      </c>
      <c r="AU7">
        <v>508.68340170480798</v>
      </c>
      <c r="AV7">
        <v>464.24776344645818</v>
      </c>
      <c r="AW7">
        <v>421.04325041298512</v>
      </c>
      <c r="AX7">
        <v>379.46282162018741</v>
      </c>
      <c r="AY7">
        <v>329.50360613225592</v>
      </c>
      <c r="AZ7">
        <v>291.52805115614927</v>
      </c>
      <c r="BA7">
        <v>254.23435397424521</v>
      </c>
      <c r="BB7">
        <v>218.24247538364284</v>
      </c>
      <c r="BC7">
        <v>184.14564378998395</v>
      </c>
      <c r="BD7">
        <v>148.37169990512805</v>
      </c>
      <c r="BE7">
        <v>119.36173936877307</v>
      </c>
      <c r="BF7">
        <v>93.604293859711404</v>
      </c>
      <c r="BG7">
        <v>71.3385443047396</v>
      </c>
      <c r="BH7">
        <v>52.662250653475617</v>
      </c>
      <c r="BI7">
        <v>36.51428408018235</v>
      </c>
      <c r="BJ7">
        <v>24.652148204612175</v>
      </c>
      <c r="BK7">
        <v>16.223488830093252</v>
      </c>
      <c r="BL7">
        <v>10.408279453764685</v>
      </c>
      <c r="BM7">
        <v>6.5257853396534182</v>
      </c>
      <c r="BN7">
        <v>3.9146576805448894</v>
      </c>
      <c r="BO7">
        <v>7.1781717659905602E-11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</row>
    <row r="8" spans="1:101" x14ac:dyDescent="0.3">
      <c r="A8">
        <f>Model_Point!K8</f>
        <v>1</v>
      </c>
      <c r="B8">
        <v>-732.50156688471918</v>
      </c>
      <c r="C8">
        <v>-643.92488529149819</v>
      </c>
      <c r="D8">
        <v>-516.64940746880302</v>
      </c>
      <c r="E8">
        <v>-400.57180038340613</v>
      </c>
      <c r="F8">
        <v>-295.28142498081507</v>
      </c>
      <c r="G8">
        <v>-175.91228149789896</v>
      </c>
      <c r="H8">
        <v>-68.894638743687253</v>
      </c>
      <c r="I8">
        <v>31.109533772072421</v>
      </c>
      <c r="J8">
        <v>125.35752176212779</v>
      </c>
      <c r="K8">
        <v>214.56079340140806</v>
      </c>
      <c r="L8">
        <v>299.385421196447</v>
      </c>
      <c r="M8">
        <v>380.45728666134949</v>
      </c>
      <c r="N8">
        <v>458.36655329167871</v>
      </c>
      <c r="O8">
        <v>530.72387574114487</v>
      </c>
      <c r="P8">
        <v>599.26676350409127</v>
      </c>
      <c r="Q8">
        <v>688.29025443897069</v>
      </c>
      <c r="R8">
        <v>776.19948023421682</v>
      </c>
      <c r="S8">
        <v>863.50736625240143</v>
      </c>
      <c r="T8">
        <v>950.71229893311738</v>
      </c>
      <c r="U8">
        <v>1038.3007658752672</v>
      </c>
      <c r="V8">
        <v>1126.7498932497413</v>
      </c>
      <c r="W8">
        <v>1214.2825442675478</v>
      </c>
      <c r="X8">
        <v>1301.1367932609248</v>
      </c>
      <c r="Y8">
        <v>1387.6967342898452</v>
      </c>
      <c r="Z8">
        <v>1474.4301105475627</v>
      </c>
      <c r="AA8">
        <v>1561.8031450866056</v>
      </c>
      <c r="AB8">
        <v>1577.7781804586361</v>
      </c>
      <c r="AC8">
        <v>1591.4953014505782</v>
      </c>
      <c r="AD8">
        <v>1602.6205697707924</v>
      </c>
      <c r="AE8">
        <v>1610.8667956785989</v>
      </c>
      <c r="AF8">
        <v>1615.9117383351647</v>
      </c>
      <c r="AG8">
        <v>1617.3996926229543</v>
      </c>
      <c r="AH8">
        <v>1615.0148195440358</v>
      </c>
      <c r="AI8">
        <v>1608.4757867412106</v>
      </c>
      <c r="AJ8">
        <v>1597.5265524028766</v>
      </c>
      <c r="AK8">
        <v>1581.937173071424</v>
      </c>
      <c r="AL8">
        <v>1561.5105015067222</v>
      </c>
      <c r="AM8">
        <v>1536.0924338626394</v>
      </c>
      <c r="AN8">
        <v>1505.5827789574851</v>
      </c>
      <c r="AO8">
        <v>1469.9439356175756</v>
      </c>
      <c r="AP8">
        <v>1429.2047345778501</v>
      </c>
      <c r="AQ8">
        <v>1383.4600968704415</v>
      </c>
      <c r="AR8">
        <v>1332.8762972851468</v>
      </c>
      <c r="AS8">
        <v>1277.6953030927359</v>
      </c>
      <c r="AT8">
        <v>1218.238624281051</v>
      </c>
      <c r="AU8">
        <v>1154.9117221571844</v>
      </c>
      <c r="AV8">
        <v>1088.2035061491215</v>
      </c>
      <c r="AW8">
        <v>1018.6799691315788</v>
      </c>
      <c r="AX8">
        <v>946.96449985432457</v>
      </c>
      <c r="AY8">
        <v>873.72158594538553</v>
      </c>
      <c r="AZ8">
        <v>799.70311507855683</v>
      </c>
      <c r="BA8">
        <v>722.03506232327459</v>
      </c>
      <c r="BB8">
        <v>641.99858162478199</v>
      </c>
      <c r="BC8">
        <v>561.07378343960704</v>
      </c>
      <c r="BD8">
        <v>480.89571073016072</v>
      </c>
      <c r="BE8">
        <v>403.18795170765475</v>
      </c>
      <c r="BF8">
        <v>329.67393457247806</v>
      </c>
      <c r="BG8">
        <v>261.96917429305563</v>
      </c>
      <c r="BH8">
        <v>201.46191127081499</v>
      </c>
      <c r="BI8">
        <v>149.19424787503993</v>
      </c>
      <c r="BJ8">
        <v>105.76015613961053</v>
      </c>
      <c r="BK8">
        <v>72.873379721901358</v>
      </c>
      <c r="BL8">
        <v>48.682028126704289</v>
      </c>
      <c r="BM8">
        <v>31.445772268684991</v>
      </c>
      <c r="BN8">
        <v>19.573840407605172</v>
      </c>
      <c r="BO8">
        <v>-6.1852857482360396E-11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</row>
    <row r="9" spans="1:101" x14ac:dyDescent="0.3">
      <c r="A9">
        <f>Model_Point!K9</f>
        <v>1</v>
      </c>
      <c r="B9">
        <v>-2533.675019314353</v>
      </c>
      <c r="C9">
        <v>-2759.6299322244718</v>
      </c>
      <c r="D9">
        <v>-2548.1581404259528</v>
      </c>
      <c r="E9">
        <v>-2280.4055446337047</v>
      </c>
      <c r="F9">
        <v>-1980.6239199721476</v>
      </c>
      <c r="G9">
        <v>-1582.3998578177152</v>
      </c>
      <c r="H9">
        <v>-1212.7445105309043</v>
      </c>
      <c r="I9">
        <v>-868.99166654232079</v>
      </c>
      <c r="J9">
        <v>-548.51937311489939</v>
      </c>
      <c r="K9">
        <v>-248.85709677800739</v>
      </c>
      <c r="L9">
        <v>32.30313994595587</v>
      </c>
      <c r="M9">
        <v>278.05906897816448</v>
      </c>
      <c r="N9">
        <v>488.55834519180326</v>
      </c>
      <c r="O9">
        <v>665.08537006095071</v>
      </c>
      <c r="P9">
        <v>809.5187723089507</v>
      </c>
      <c r="Q9">
        <v>1010.7764379938886</v>
      </c>
      <c r="R9">
        <v>1186.1514886189395</v>
      </c>
      <c r="S9">
        <v>1336.3927780754873</v>
      </c>
      <c r="T9">
        <v>1462.4498507400569</v>
      </c>
      <c r="U9">
        <v>1565.5856142993734</v>
      </c>
      <c r="V9">
        <v>1646.8802353257247</v>
      </c>
      <c r="W9">
        <v>1707.265423503198</v>
      </c>
      <c r="X9">
        <v>1747.8767485714666</v>
      </c>
      <c r="Y9">
        <v>1769.9768933837536</v>
      </c>
      <c r="Z9">
        <v>1774.8778786880141</v>
      </c>
      <c r="AA9">
        <v>1763.9170603876928</v>
      </c>
      <c r="AB9">
        <v>1738.457182020084</v>
      </c>
      <c r="AC9">
        <v>1699.8954705366093</v>
      </c>
      <c r="AD9">
        <v>1649.6695705412244</v>
      </c>
      <c r="AE9">
        <v>1589.252775632126</v>
      </c>
      <c r="AF9">
        <v>1520.1346852586123</v>
      </c>
      <c r="AG9">
        <v>1443.7939519909694</v>
      </c>
      <c r="AH9">
        <v>1361.6896286887111</v>
      </c>
      <c r="AI9">
        <v>1275.2514669803004</v>
      </c>
      <c r="AJ9">
        <v>1185.8708087589039</v>
      </c>
      <c r="AK9">
        <v>1094.8943595839783</v>
      </c>
      <c r="AL9">
        <v>1003.6103903519413</v>
      </c>
      <c r="AM9">
        <v>913.22870644368243</v>
      </c>
      <c r="AN9">
        <v>824.84533918491729</v>
      </c>
      <c r="AO9">
        <v>739.42316635887289</v>
      </c>
      <c r="AP9">
        <v>657.86762299900124</v>
      </c>
      <c r="AQ9">
        <v>576.15743102935403</v>
      </c>
      <c r="AR9">
        <v>495.93203543284557</v>
      </c>
      <c r="AS9">
        <v>418.7804657898385</v>
      </c>
      <c r="AT9">
        <v>346.18048870438321</v>
      </c>
      <c r="AU9">
        <v>279.43273913058533</v>
      </c>
      <c r="AV9">
        <v>219.59445939746337</v>
      </c>
      <c r="AW9">
        <v>167.41906951037492</v>
      </c>
      <c r="AX9">
        <v>123.30905879450813</v>
      </c>
      <c r="AY9">
        <v>87.290199782408664</v>
      </c>
      <c r="AZ9">
        <v>59.014353090406949</v>
      </c>
      <c r="BA9">
        <v>38.905160341565676</v>
      </c>
      <c r="BB9">
        <v>25.023226252588231</v>
      </c>
      <c r="BC9">
        <v>15.75374805669137</v>
      </c>
      <c r="BD9">
        <v>9.783400036565812</v>
      </c>
      <c r="BE9">
        <v>-1.9400847528953649E-10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</row>
    <row r="10" spans="1:101" x14ac:dyDescent="0.3">
      <c r="A10">
        <f>Model_Point!K10</f>
        <v>0</v>
      </c>
      <c r="B10">
        <v>-836.06807350079362</v>
      </c>
      <c r="C10">
        <v>-826.62232420152066</v>
      </c>
      <c r="D10">
        <v>-661.02129534274638</v>
      </c>
      <c r="E10">
        <v>-476.51826070598298</v>
      </c>
      <c r="F10">
        <v>-709.96353032774221</v>
      </c>
      <c r="G10">
        <v>-502.89466447706013</v>
      </c>
      <c r="H10">
        <v>-307.43156316378224</v>
      </c>
      <c r="I10">
        <v>-122.27270670875103</v>
      </c>
      <c r="J10">
        <v>53.855110238024956</v>
      </c>
      <c r="K10">
        <v>-63.754267235481045</v>
      </c>
      <c r="L10">
        <v>80.181056809880729</v>
      </c>
      <c r="M10">
        <v>210.08171891808178</v>
      </c>
      <c r="N10">
        <v>326.16223027557635</v>
      </c>
      <c r="O10">
        <v>429.06954972619621</v>
      </c>
      <c r="P10">
        <v>329.89431405887791</v>
      </c>
      <c r="Q10">
        <v>430.81403158690574</v>
      </c>
      <c r="R10">
        <v>521.48270490692471</v>
      </c>
      <c r="S10">
        <v>602.2877543346965</v>
      </c>
      <c r="T10">
        <v>673.69147093772767</v>
      </c>
      <c r="U10">
        <v>611.2230728614893</v>
      </c>
      <c r="V10">
        <v>657.76421242196216</v>
      </c>
      <c r="W10">
        <v>695.9702740830819</v>
      </c>
      <c r="X10">
        <v>726.34287248484316</v>
      </c>
      <c r="Y10">
        <v>749.43131173672134</v>
      </c>
      <c r="Z10">
        <v>685.96177456481087</v>
      </c>
      <c r="AA10">
        <v>691.2567631543742</v>
      </c>
      <c r="AB10">
        <v>690.69333472578387</v>
      </c>
      <c r="AC10">
        <v>684.85270180505847</v>
      </c>
      <c r="AD10">
        <v>674.33098934593249</v>
      </c>
      <c r="AE10">
        <v>611.55320793491558</v>
      </c>
      <c r="AF10">
        <v>590.52414575584567</v>
      </c>
      <c r="AG10">
        <v>566.46597953637706</v>
      </c>
      <c r="AH10">
        <v>539.9711981400136</v>
      </c>
      <c r="AI10">
        <v>511.62059043150714</v>
      </c>
      <c r="AJ10">
        <v>455.24324805594603</v>
      </c>
      <c r="AK10">
        <v>423.20725609462687</v>
      </c>
      <c r="AL10">
        <v>390.85264470320698</v>
      </c>
      <c r="AM10">
        <v>358.66830147827636</v>
      </c>
      <c r="AN10">
        <v>327.09884204695493</v>
      </c>
      <c r="AO10">
        <v>283.40875750804992</v>
      </c>
      <c r="AP10">
        <v>253.41319335220933</v>
      </c>
      <c r="AQ10">
        <v>223.2201743956131</v>
      </c>
      <c r="AR10">
        <v>193.4732999717456</v>
      </c>
      <c r="AS10">
        <v>164.79731245116622</v>
      </c>
      <c r="AT10">
        <v>132.55187668001565</v>
      </c>
      <c r="AU10">
        <v>107.37421720907994</v>
      </c>
      <c r="AV10">
        <v>84.765819818969547</v>
      </c>
      <c r="AW10">
        <v>65.029852706374939</v>
      </c>
      <c r="AX10">
        <v>48.334186469762159</v>
      </c>
      <c r="AY10">
        <v>33.420243294360866</v>
      </c>
      <c r="AZ10">
        <v>22.648406259867613</v>
      </c>
      <c r="BA10">
        <v>14.985407531378053</v>
      </c>
      <c r="BB10">
        <v>9.6951766222826539</v>
      </c>
      <c r="BC10">
        <v>6.1639702721756322</v>
      </c>
      <c r="BD10">
        <v>3.7530853029590578</v>
      </c>
      <c r="BE10">
        <v>-1.2647036926050896E-10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</row>
    <row r="11" spans="1:101" x14ac:dyDescent="0.3">
      <c r="A11">
        <f>Model_Point!K11</f>
        <v>0</v>
      </c>
      <c r="B11">
        <v>-501.04789160054452</v>
      </c>
      <c r="C11">
        <v>-433.74255785705515</v>
      </c>
      <c r="D11">
        <v>-311.1012857702778</v>
      </c>
      <c r="E11">
        <v>-181.94278355605957</v>
      </c>
      <c r="F11">
        <v>-49.496312599220921</v>
      </c>
      <c r="G11">
        <v>97.171383420657079</v>
      </c>
      <c r="H11">
        <v>239.24705042626775</v>
      </c>
      <c r="I11">
        <v>377.59981163711211</v>
      </c>
      <c r="J11">
        <v>513.05424651854912</v>
      </c>
      <c r="K11">
        <v>646.39417227282854</v>
      </c>
      <c r="L11">
        <v>778.3709529726018</v>
      </c>
      <c r="M11">
        <v>906.77816593440923</v>
      </c>
      <c r="N11">
        <v>1032.0066777370839</v>
      </c>
      <c r="O11">
        <v>1154.6248599248788</v>
      </c>
      <c r="P11">
        <v>1275.2988298779201</v>
      </c>
      <c r="Q11">
        <v>1408.094360473101</v>
      </c>
      <c r="R11">
        <v>1424.1238974173609</v>
      </c>
      <c r="S11">
        <v>1438.2030578836491</v>
      </c>
      <c r="T11">
        <v>1450.0118307250364</v>
      </c>
      <c r="U11">
        <v>1459.2772869485302</v>
      </c>
      <c r="V11">
        <v>1465.6895141504538</v>
      </c>
      <c r="W11">
        <v>1468.9027623691738</v>
      </c>
      <c r="X11">
        <v>1468.6100215589249</v>
      </c>
      <c r="Y11">
        <v>1464.5371734324547</v>
      </c>
      <c r="Z11">
        <v>1456.4331610622205</v>
      </c>
      <c r="AA11">
        <v>1444.070359939125</v>
      </c>
      <c r="AB11">
        <v>1427.2509446896374</v>
      </c>
      <c r="AC11">
        <v>1405.8168807997481</v>
      </c>
      <c r="AD11">
        <v>1379.6605747644157</v>
      </c>
      <c r="AE11">
        <v>1348.7333302601278</v>
      </c>
      <c r="AF11">
        <v>1313.0489261411728</v>
      </c>
      <c r="AG11">
        <v>1272.6829824498043</v>
      </c>
      <c r="AH11">
        <v>1227.7780902493839</v>
      </c>
      <c r="AI11">
        <v>1178.5480931126287</v>
      </c>
      <c r="AJ11">
        <v>1125.2819855238176</v>
      </c>
      <c r="AK11">
        <v>1068.3485186973292</v>
      </c>
      <c r="AL11">
        <v>1008.195988306157</v>
      </c>
      <c r="AM11">
        <v>945.34624797959043</v>
      </c>
      <c r="AN11">
        <v>880.37536967231188</v>
      </c>
      <c r="AO11">
        <v>813.89782724880365</v>
      </c>
      <c r="AP11">
        <v>746.61418732272398</v>
      </c>
      <c r="AQ11">
        <v>675.55425966001985</v>
      </c>
      <c r="AR11">
        <v>601.91042042185438</v>
      </c>
      <c r="AS11">
        <v>527.074760973975</v>
      </c>
      <c r="AT11">
        <v>452.59854410971889</v>
      </c>
      <c r="AU11">
        <v>380.1297101198399</v>
      </c>
      <c r="AV11">
        <v>311.32827574734785</v>
      </c>
      <c r="AW11">
        <v>247.76259994971599</v>
      </c>
      <c r="AX11">
        <v>190.79356700699796</v>
      </c>
      <c r="AY11">
        <v>141.45832896770813</v>
      </c>
      <c r="AZ11">
        <v>100.3694858893293</v>
      </c>
      <c r="BA11">
        <v>69.281917447300444</v>
      </c>
      <c r="BB11">
        <v>46.436960307919229</v>
      </c>
      <c r="BC11">
        <v>30.182674601632808</v>
      </c>
      <c r="BD11">
        <v>19.009102668702091</v>
      </c>
      <c r="BE11">
        <v>5.3898434833059085E-11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</row>
    <row r="12" spans="1:101" x14ac:dyDescent="0.3">
      <c r="A12">
        <f>Model_Point!K12</f>
        <v>0</v>
      </c>
      <c r="B12">
        <v>-40572.578250211147</v>
      </c>
      <c r="C12">
        <v>-34958.841690891073</v>
      </c>
      <c r="D12">
        <v>-29438.241841324867</v>
      </c>
      <c r="E12">
        <v>-23848.602231579971</v>
      </c>
      <c r="F12">
        <v>-18620.682226527915</v>
      </c>
      <c r="G12">
        <v>-13798.213571634591</v>
      </c>
      <c r="H12">
        <v>-9365.4929263045833</v>
      </c>
      <c r="I12">
        <v>-5285.3264693848532</v>
      </c>
      <c r="J12">
        <v>-1492.1495193046942</v>
      </c>
      <c r="K12">
        <v>2134.7521867779237</v>
      </c>
      <c r="L12">
        <v>5525.7945423712026</v>
      </c>
      <c r="M12">
        <v>8667.5640846109018</v>
      </c>
      <c r="N12">
        <v>11559.745792302667</v>
      </c>
      <c r="O12">
        <v>14205.07548212381</v>
      </c>
      <c r="P12">
        <v>16611.051463980311</v>
      </c>
      <c r="Q12">
        <v>18786.997518803601</v>
      </c>
      <c r="R12">
        <v>20737.708202179765</v>
      </c>
      <c r="S12">
        <v>22464.571472201074</v>
      </c>
      <c r="T12">
        <v>23970.944328455895</v>
      </c>
      <c r="U12">
        <v>25260.985797263398</v>
      </c>
      <c r="V12">
        <v>26337.386886968605</v>
      </c>
      <c r="W12">
        <v>27204.814761140689</v>
      </c>
      <c r="X12">
        <v>27871.538793590043</v>
      </c>
      <c r="Y12">
        <v>28348.015209139976</v>
      </c>
      <c r="Z12">
        <v>28645.344414664876</v>
      </c>
      <c r="AA12">
        <v>28773.015367323551</v>
      </c>
      <c r="AB12">
        <v>28738.553830365148</v>
      </c>
      <c r="AC12">
        <v>28549.278696664314</v>
      </c>
      <c r="AD12">
        <v>28213.675225641229</v>
      </c>
      <c r="AE12">
        <v>27739.961945069786</v>
      </c>
      <c r="AF12">
        <v>27135.021731748955</v>
      </c>
      <c r="AG12">
        <v>26406.589205943248</v>
      </c>
      <c r="AH12">
        <v>25564.128887588904</v>
      </c>
      <c r="AI12">
        <v>24618.090648576843</v>
      </c>
      <c r="AJ12">
        <v>23579.552743804557</v>
      </c>
      <c r="AK12">
        <v>22459.960092206744</v>
      </c>
      <c r="AL12">
        <v>21271.084326760782</v>
      </c>
      <c r="AM12">
        <v>20025.125369286048</v>
      </c>
      <c r="AN12">
        <v>18734.795584458599</v>
      </c>
      <c r="AO12">
        <v>17413.320193898879</v>
      </c>
      <c r="AP12">
        <v>16074.192068255039</v>
      </c>
      <c r="AQ12">
        <v>14730.923877314943</v>
      </c>
      <c r="AR12">
        <v>13396.188612652881</v>
      </c>
      <c r="AS12">
        <v>12082.513894856836</v>
      </c>
      <c r="AT12">
        <v>10802.095206492248</v>
      </c>
      <c r="AU12">
        <v>9566.5863742217061</v>
      </c>
      <c r="AV12">
        <v>8386.8719370803774</v>
      </c>
      <c r="AW12">
        <v>7272.8281256034597</v>
      </c>
      <c r="AX12">
        <v>6233.0814155750622</v>
      </c>
      <c r="AY12">
        <v>5274.7758606730049</v>
      </c>
      <c r="AZ12">
        <v>4403.362437268238</v>
      </c>
      <c r="BA12">
        <v>3606.5777810137906</v>
      </c>
      <c r="BB12">
        <v>2891.9521660050195</v>
      </c>
      <c r="BC12">
        <v>2264.5412682051742</v>
      </c>
      <c r="BD12">
        <v>1726.6159183511359</v>
      </c>
      <c r="BE12">
        <v>1277.490467544148</v>
      </c>
      <c r="BF12">
        <v>913.5319022650159</v>
      </c>
      <c r="BG12">
        <v>628.38014981500282</v>
      </c>
      <c r="BH12">
        <v>413.38942289076533</v>
      </c>
      <c r="BI12">
        <v>258.27161726775182</v>
      </c>
      <c r="BJ12">
        <v>151.88884477389988</v>
      </c>
      <c r="BK12">
        <v>85.762740376710369</v>
      </c>
      <c r="BL12">
        <v>46.367945844102699</v>
      </c>
      <c r="BM12">
        <v>23.978479988879119</v>
      </c>
      <c r="BN12">
        <v>11.88929659025942</v>
      </c>
      <c r="BO12">
        <v>-6.9734565632891121E-10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</row>
    <row r="13" spans="1:101" x14ac:dyDescent="0.3">
      <c r="A13">
        <f>Model_Point!K13</f>
        <v>0</v>
      </c>
      <c r="B13">
        <v>-14407.753789163347</v>
      </c>
      <c r="C13">
        <v>-11533.508895171235</v>
      </c>
      <c r="D13">
        <v>-8773.4361384680251</v>
      </c>
      <c r="E13">
        <v>-6000.0765130254849</v>
      </c>
      <c r="F13">
        <v>-6641.4629842746572</v>
      </c>
      <c r="G13">
        <v>-4360.6163250415957</v>
      </c>
      <c r="H13">
        <v>-2229.6564116298455</v>
      </c>
      <c r="I13">
        <v>-232.51156021602219</v>
      </c>
      <c r="J13">
        <v>1657.7589029659898</v>
      </c>
      <c r="K13">
        <v>1168.1819462552314</v>
      </c>
      <c r="L13">
        <v>2772.479393961522</v>
      </c>
      <c r="M13">
        <v>4280.75702050565</v>
      </c>
      <c r="N13">
        <v>5694.0742995159844</v>
      </c>
      <c r="O13">
        <v>7014.6515045886645</v>
      </c>
      <c r="P13">
        <v>6609.4056508134108</v>
      </c>
      <c r="Q13">
        <v>7656.1153943847758</v>
      </c>
      <c r="R13">
        <v>8615.645934823282</v>
      </c>
      <c r="S13">
        <v>9489.333370515671</v>
      </c>
      <c r="T13">
        <v>10279.263138432892</v>
      </c>
      <c r="U13">
        <v>9846.0818915635227</v>
      </c>
      <c r="V13">
        <v>10404.504592594298</v>
      </c>
      <c r="W13">
        <v>10881.614619876676</v>
      </c>
      <c r="X13">
        <v>11281.128414212251</v>
      </c>
      <c r="Y13">
        <v>11607.60139290038</v>
      </c>
      <c r="Z13">
        <v>11085.993819715375</v>
      </c>
      <c r="AA13">
        <v>11231.960521819661</v>
      </c>
      <c r="AB13">
        <v>11314.337178526728</v>
      </c>
      <c r="AC13">
        <v>11336.305310728887</v>
      </c>
      <c r="AD13">
        <v>11301.492142907693</v>
      </c>
      <c r="AE13">
        <v>10698.039577417163</v>
      </c>
      <c r="AF13">
        <v>10527.853225831395</v>
      </c>
      <c r="AG13">
        <v>10308.789655322465</v>
      </c>
      <c r="AH13">
        <v>10044.735588734055</v>
      </c>
      <c r="AI13">
        <v>9739.9549859302188</v>
      </c>
      <c r="AJ13">
        <v>9075.1674316363933</v>
      </c>
      <c r="AK13">
        <v>8682.5700710519905</v>
      </c>
      <c r="AL13">
        <v>8261.9358268589258</v>
      </c>
      <c r="AM13">
        <v>7818.1308512892283</v>
      </c>
      <c r="AN13">
        <v>7356.2176880357174</v>
      </c>
      <c r="AO13">
        <v>6693.4013784926528</v>
      </c>
      <c r="AP13">
        <v>6199.5266648531115</v>
      </c>
      <c r="AQ13">
        <v>5702.821099144664</v>
      </c>
      <c r="AR13">
        <v>5208.2920581587296</v>
      </c>
      <c r="AS13">
        <v>4720.8902487425794</v>
      </c>
      <c r="AT13">
        <v>4148.6131766934095</v>
      </c>
      <c r="AU13">
        <v>3683.7373147722724</v>
      </c>
      <c r="AV13">
        <v>3239.3725236060582</v>
      </c>
      <c r="AW13">
        <v>2819.425603317974</v>
      </c>
      <c r="AX13">
        <v>2427.3208991705146</v>
      </c>
      <c r="AY13">
        <v>2024.5940930167642</v>
      </c>
      <c r="AZ13">
        <v>1693.5215827995485</v>
      </c>
      <c r="BA13">
        <v>1390.5661017350822</v>
      </c>
      <c r="BB13">
        <v>1118.7008536530743</v>
      </c>
      <c r="BC13">
        <v>879.94626817596122</v>
      </c>
      <c r="BD13">
        <v>662.47585326857677</v>
      </c>
      <c r="BE13">
        <v>490.85435338122033</v>
      </c>
      <c r="BF13">
        <v>351.71814279504031</v>
      </c>
      <c r="BG13">
        <v>242.67905435114793</v>
      </c>
      <c r="BH13">
        <v>160.46327401714404</v>
      </c>
      <c r="BI13">
        <v>99.099565458674661</v>
      </c>
      <c r="BJ13">
        <v>58.330646210570507</v>
      </c>
      <c r="BK13">
        <v>32.985690066400771</v>
      </c>
      <c r="BL13">
        <v>17.885727615777771</v>
      </c>
      <c r="BM13">
        <v>9.3050917616765183</v>
      </c>
      <c r="BN13">
        <v>4.566553967865838</v>
      </c>
      <c r="BO13">
        <v>-1.1643300347186402E-9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</row>
    <row r="14" spans="1:101" x14ac:dyDescent="0.3">
      <c r="A14">
        <f>Model_Point!K14</f>
        <v>0</v>
      </c>
      <c r="B14">
        <v>-6888.7163316531596</v>
      </c>
      <c r="C14">
        <v>-5732.3295476117655</v>
      </c>
      <c r="D14">
        <v>-4616.3620967263005</v>
      </c>
      <c r="E14">
        <v>-3490.3775348049694</v>
      </c>
      <c r="F14">
        <v>-2421.611528764628</v>
      </c>
      <c r="G14">
        <v>-1415.9059910931692</v>
      </c>
      <c r="H14">
        <v>-469.6895325893309</v>
      </c>
      <c r="I14">
        <v>423.87690979661119</v>
      </c>
      <c r="J14">
        <v>1275.9556035690362</v>
      </c>
      <c r="K14">
        <v>2106.1880274899981</v>
      </c>
      <c r="L14">
        <v>2904.9708076735978</v>
      </c>
      <c r="M14">
        <v>3671.3167377144841</v>
      </c>
      <c r="N14">
        <v>4406.2576210311845</v>
      </c>
      <c r="O14">
        <v>5111.3094761535849</v>
      </c>
      <c r="P14">
        <v>5788.7423011021356</v>
      </c>
      <c r="Q14">
        <v>6441.134912487275</v>
      </c>
      <c r="R14">
        <v>7070.4027802181199</v>
      </c>
      <c r="S14">
        <v>7677.9739962263366</v>
      </c>
      <c r="T14">
        <v>8265.6201265054406</v>
      </c>
      <c r="U14">
        <v>8835.2825355015466</v>
      </c>
      <c r="V14">
        <v>9388.7286670683734</v>
      </c>
      <c r="W14">
        <v>9928.0867670012576</v>
      </c>
      <c r="X14">
        <v>10456.102281859219</v>
      </c>
      <c r="Y14">
        <v>10975.92704117368</v>
      </c>
      <c r="Z14">
        <v>11490.888486706099</v>
      </c>
      <c r="AA14">
        <v>12004.148872758269</v>
      </c>
      <c r="AB14">
        <v>12138.470737616582</v>
      </c>
      <c r="AC14">
        <v>12246.112889194363</v>
      </c>
      <c r="AD14">
        <v>12324.45731354186</v>
      </c>
      <c r="AE14">
        <v>12370.795004329217</v>
      </c>
      <c r="AF14">
        <v>12382.118170678154</v>
      </c>
      <c r="AG14">
        <v>12355.538347787251</v>
      </c>
      <c r="AH14">
        <v>12288.547757650091</v>
      </c>
      <c r="AI14">
        <v>12178.960771400672</v>
      </c>
      <c r="AJ14">
        <v>12024.916376104546</v>
      </c>
      <c r="AK14">
        <v>11824.890972349061</v>
      </c>
      <c r="AL14">
        <v>11577.764656915426</v>
      </c>
      <c r="AM14">
        <v>11282.937684637634</v>
      </c>
      <c r="AN14">
        <v>10940.461191022699</v>
      </c>
      <c r="AO14">
        <v>10551.159042005678</v>
      </c>
      <c r="AP14">
        <v>10116.670583057788</v>
      </c>
      <c r="AQ14">
        <v>9639.4781620849135</v>
      </c>
      <c r="AR14">
        <v>9122.6517731617641</v>
      </c>
      <c r="AS14">
        <v>8570.2024103329641</v>
      </c>
      <c r="AT14">
        <v>7987.101403404653</v>
      </c>
      <c r="AU14">
        <v>7379.2671086992523</v>
      </c>
      <c r="AV14">
        <v>6753.5119095014625</v>
      </c>
      <c r="AW14">
        <v>6117.4431120412301</v>
      </c>
      <c r="AX14">
        <v>5479.3127307883478</v>
      </c>
      <c r="AY14">
        <v>4847.8135063087375</v>
      </c>
      <c r="AZ14">
        <v>4231.821906682525</v>
      </c>
      <c r="BA14">
        <v>3627.8538841319514</v>
      </c>
      <c r="BB14">
        <v>3047.6108381863728</v>
      </c>
      <c r="BC14">
        <v>2502.4078829113409</v>
      </c>
      <c r="BD14">
        <v>2002.504938729131</v>
      </c>
      <c r="BE14">
        <v>1556.4106858894236</v>
      </c>
      <c r="BF14">
        <v>1170.2309796109082</v>
      </c>
      <c r="BG14">
        <v>847.14900713746522</v>
      </c>
      <c r="BH14">
        <v>587.12941501149737</v>
      </c>
      <c r="BI14">
        <v>386.92660840215342</v>
      </c>
      <c r="BJ14">
        <v>240.44383233491163</v>
      </c>
      <c r="BK14">
        <v>143.34193254142835</v>
      </c>
      <c r="BL14">
        <v>81.642732441026169</v>
      </c>
      <c r="BM14">
        <v>44.23278028645062</v>
      </c>
      <c r="BN14">
        <v>22.669283325789905</v>
      </c>
      <c r="BO14">
        <v>-2.579616136473935E-10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</row>
    <row r="15" spans="1:101" x14ac:dyDescent="0.3">
      <c r="A15">
        <f>Model_Point!K15</f>
        <v>0</v>
      </c>
      <c r="B15">
        <v>-96252.759448474171</v>
      </c>
      <c r="C15">
        <v>-81047.339885167617</v>
      </c>
      <c r="D15">
        <v>-65730.993645552488</v>
      </c>
      <c r="E15">
        <v>-50141.80933796789</v>
      </c>
      <c r="F15">
        <v>-35554.332671234413</v>
      </c>
      <c r="G15">
        <v>-22094.915958100457</v>
      </c>
      <c r="H15">
        <v>-9752.2306490894389</v>
      </c>
      <c r="I15">
        <v>1490.4508378759836</v>
      </c>
      <c r="J15">
        <v>11659.630124116093</v>
      </c>
      <c r="K15">
        <v>21032.619954390753</v>
      </c>
      <c r="L15">
        <v>29404.68601191476</v>
      </c>
      <c r="M15">
        <v>36804.891640834379</v>
      </c>
      <c r="N15">
        <v>43274.161913663542</v>
      </c>
      <c r="O15">
        <v>48860.389893036554</v>
      </c>
      <c r="P15">
        <v>53613.0238596442</v>
      </c>
      <c r="Q15">
        <v>57575.02642178446</v>
      </c>
      <c r="R15">
        <v>60781.597997603938</v>
      </c>
      <c r="S15">
        <v>63266.465688900789</v>
      </c>
      <c r="T15">
        <v>65066.855429686373</v>
      </c>
      <c r="U15">
        <v>66218.425023207441</v>
      </c>
      <c r="V15">
        <v>66751.449010282638</v>
      </c>
      <c r="W15">
        <v>66698.655941390287</v>
      </c>
      <c r="X15">
        <v>66098.44827248971</v>
      </c>
      <c r="Y15">
        <v>64992.333353457623</v>
      </c>
      <c r="Z15">
        <v>63423.715934432141</v>
      </c>
      <c r="AA15">
        <v>61437.018858913812</v>
      </c>
      <c r="AB15">
        <v>59077.589193160762</v>
      </c>
      <c r="AC15">
        <v>56392.111559196899</v>
      </c>
      <c r="AD15">
        <v>53428.966123424099</v>
      </c>
      <c r="AE15">
        <v>50238.294175179319</v>
      </c>
      <c r="AF15">
        <v>46871.18964341488</v>
      </c>
      <c r="AG15">
        <v>43378.874676148691</v>
      </c>
      <c r="AH15">
        <v>39809.683407676763</v>
      </c>
      <c r="AI15">
        <v>36211.554390043108</v>
      </c>
      <c r="AJ15">
        <v>32631.417477535877</v>
      </c>
      <c r="AK15">
        <v>29114.494803856323</v>
      </c>
      <c r="AL15">
        <v>25703.530576379737</v>
      </c>
      <c r="AM15">
        <v>22437.971669475934</v>
      </c>
      <c r="AN15">
        <v>19353.128865877377</v>
      </c>
      <c r="AO15">
        <v>16479.356570125678</v>
      </c>
      <c r="AP15">
        <v>13841.29617881619</v>
      </c>
      <c r="AQ15">
        <v>11401.02768771967</v>
      </c>
      <c r="AR15">
        <v>9189.8670465631913</v>
      </c>
      <c r="AS15">
        <v>7230.8830361830296</v>
      </c>
      <c r="AT15">
        <v>5537.7245619471823</v>
      </c>
      <c r="AU15">
        <v>4113.9041424582038</v>
      </c>
      <c r="AV15">
        <v>2952.6887177119356</v>
      </c>
      <c r="AW15">
        <v>2037.7111236012734</v>
      </c>
      <c r="AX15">
        <v>1344.3467726862441</v>
      </c>
      <c r="AY15">
        <v>841.80205083527744</v>
      </c>
      <c r="AZ15">
        <v>495.74406077062383</v>
      </c>
      <c r="BA15">
        <v>280.48282197036121</v>
      </c>
      <c r="BB15">
        <v>152.18841805136117</v>
      </c>
      <c r="BC15">
        <v>79.278570837181306</v>
      </c>
      <c r="BD15">
        <v>39.94110954402516</v>
      </c>
      <c r="BE15">
        <v>-4.5161498027985012E-9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</row>
    <row r="16" spans="1:101" x14ac:dyDescent="0.3">
      <c r="A16">
        <f>Model_Point!K16</f>
        <v>0</v>
      </c>
      <c r="B16">
        <v>-33244.761994861808</v>
      </c>
      <c r="C16">
        <v>-25659.028089962263</v>
      </c>
      <c r="D16">
        <v>-18229.249716428101</v>
      </c>
      <c r="E16">
        <v>-10733.215902373329</v>
      </c>
      <c r="F16">
        <v>-11859.826801311554</v>
      </c>
      <c r="G16">
        <v>-5681.0230282566663</v>
      </c>
      <c r="H16">
        <v>68.061813876477359</v>
      </c>
      <c r="I16">
        <v>5398.0698047620272</v>
      </c>
      <c r="J16">
        <v>10323.171841778785</v>
      </c>
      <c r="K16">
        <v>9217.3950639248324</v>
      </c>
      <c r="L16">
        <v>13124.296969168496</v>
      </c>
      <c r="M16">
        <v>16655.21650245037</v>
      </c>
      <c r="N16">
        <v>19828.447242544968</v>
      </c>
      <c r="O16">
        <v>22664.960723887267</v>
      </c>
      <c r="P16">
        <v>21268.143747183007</v>
      </c>
      <c r="Q16">
        <v>23251.2212575761</v>
      </c>
      <c r="R16">
        <v>24939.466124419319</v>
      </c>
      <c r="S16">
        <v>26347.589024114048</v>
      </c>
      <c r="T16">
        <v>27491.638152643991</v>
      </c>
      <c r="U16">
        <v>25797.609776800156</v>
      </c>
      <c r="V16">
        <v>26297.668634621023</v>
      </c>
      <c r="W16">
        <v>26566.92630060052</v>
      </c>
      <c r="X16">
        <v>26621.315557253631</v>
      </c>
      <c r="Y16">
        <v>26477.958385063368</v>
      </c>
      <c r="Z16">
        <v>24527.900821642332</v>
      </c>
      <c r="AA16">
        <v>23942.414644511809</v>
      </c>
      <c r="AB16">
        <v>23207.688621742687</v>
      </c>
      <c r="AC16">
        <v>22342.49044914751</v>
      </c>
      <c r="AD16">
        <v>21366.238335691716</v>
      </c>
      <c r="AE16">
        <v>19354.179776992307</v>
      </c>
      <c r="AF16">
        <v>18158.058553830535</v>
      </c>
      <c r="AG16">
        <v>16908.365603176204</v>
      </c>
      <c r="AH16">
        <v>15624.305377311039</v>
      </c>
      <c r="AI16">
        <v>14324.927481955796</v>
      </c>
      <c r="AJ16">
        <v>12542.411265584404</v>
      </c>
      <c r="AK16">
        <v>11237.639090742447</v>
      </c>
      <c r="AL16">
        <v>9969.4018879094911</v>
      </c>
      <c r="AM16">
        <v>8753.3659657112239</v>
      </c>
      <c r="AN16">
        <v>7603.599053595156</v>
      </c>
      <c r="AO16">
        <v>6324.6660194858669</v>
      </c>
      <c r="AP16">
        <v>5328.8492789718703</v>
      </c>
      <c r="AQ16">
        <v>4406.4730814255836</v>
      </c>
      <c r="AR16">
        <v>3569.931497073138</v>
      </c>
      <c r="AS16">
        <v>2828.4421343027971</v>
      </c>
      <c r="AT16">
        <v>2123.4106594561799</v>
      </c>
      <c r="AU16">
        <v>1580.9006806030122</v>
      </c>
      <c r="AV16">
        <v>1138.168279652803</v>
      </c>
      <c r="AW16">
        <v>789.18113104203996</v>
      </c>
      <c r="AX16">
        <v>524.70145526295948</v>
      </c>
      <c r="AY16">
        <v>322.74330454325388</v>
      </c>
      <c r="AZ16">
        <v>190.31420980638708</v>
      </c>
      <c r="BA16">
        <v>107.92302216775295</v>
      </c>
      <c r="BB16">
        <v>58.816593416614147</v>
      </c>
      <c r="BC16">
        <v>30.916216866194809</v>
      </c>
      <c r="BD16">
        <v>15.333669333817824</v>
      </c>
      <c r="BE16">
        <v>1.2671944378587662E-9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</row>
    <row r="17" spans="1:101" x14ac:dyDescent="0.3">
      <c r="A17">
        <f>Model_Point!K17</f>
        <v>0</v>
      </c>
      <c r="B17">
        <v>-16700.490918961663</v>
      </c>
      <c r="C17">
        <v>-12155.877691331669</v>
      </c>
      <c r="D17">
        <v>-7812.9321668754292</v>
      </c>
      <c r="E17">
        <v>-3450.0874107562972</v>
      </c>
      <c r="F17">
        <v>746.16724425908103</v>
      </c>
      <c r="G17">
        <v>4768.8386212972064</v>
      </c>
      <c r="H17">
        <v>8630.0139576916572</v>
      </c>
      <c r="I17">
        <v>12340.991954649542</v>
      </c>
      <c r="J17">
        <v>15913.804373085613</v>
      </c>
      <c r="K17">
        <v>19398.797921918507</v>
      </c>
      <c r="L17">
        <v>22772.43735282237</v>
      </c>
      <c r="M17">
        <v>26046.907969854397</v>
      </c>
      <c r="N17">
        <v>29236.358919090791</v>
      </c>
      <c r="O17">
        <v>32356.210237452822</v>
      </c>
      <c r="P17">
        <v>35422.365990707221</v>
      </c>
      <c r="Q17">
        <v>38450.013451016246</v>
      </c>
      <c r="R17">
        <v>38947.600174418076</v>
      </c>
      <c r="S17">
        <v>39360.288307987932</v>
      </c>
      <c r="T17">
        <v>39679.195720185242</v>
      </c>
      <c r="U17">
        <v>39895.067044258794</v>
      </c>
      <c r="V17">
        <v>39997.513803766786</v>
      </c>
      <c r="W17">
        <v>39976.498588925759</v>
      </c>
      <c r="X17">
        <v>39823.258563932432</v>
      </c>
      <c r="Y17">
        <v>39530.082637168198</v>
      </c>
      <c r="Z17">
        <v>39090.30628086564</v>
      </c>
      <c r="AA17">
        <v>38498.342767172981</v>
      </c>
      <c r="AB17">
        <v>37749.905655454837</v>
      </c>
      <c r="AC17">
        <v>36842.41150064324</v>
      </c>
      <c r="AD17">
        <v>35775.435320479519</v>
      </c>
      <c r="AE17">
        <v>34551.137093845384</v>
      </c>
      <c r="AF17">
        <v>33174.409077739314</v>
      </c>
      <c r="AG17">
        <v>31652.972223985984</v>
      </c>
      <c r="AH17">
        <v>29996.466185392932</v>
      </c>
      <c r="AI17">
        <v>28217.711672081339</v>
      </c>
      <c r="AJ17">
        <v>26332.792127249504</v>
      </c>
      <c r="AK17">
        <v>24361.026215259615</v>
      </c>
      <c r="AL17">
        <v>22324.806717952022</v>
      </c>
      <c r="AM17">
        <v>20249.283424408175</v>
      </c>
      <c r="AN17">
        <v>18161.872236014537</v>
      </c>
      <c r="AO17">
        <v>16091.580567335437</v>
      </c>
      <c r="AP17">
        <v>14068.150617641866</v>
      </c>
      <c r="AQ17">
        <v>12077.627244380599</v>
      </c>
      <c r="AR17">
        <v>10159.602789804225</v>
      </c>
      <c r="AS17">
        <v>8352.5927838444004</v>
      </c>
      <c r="AT17">
        <v>6691.7578586119589</v>
      </c>
      <c r="AU17">
        <v>5206.5184558706687</v>
      </c>
      <c r="AV17">
        <v>3918.3061127709234</v>
      </c>
      <c r="AW17">
        <v>2838.7502098895666</v>
      </c>
      <c r="AX17">
        <v>1968.617673260143</v>
      </c>
      <c r="AY17">
        <v>1297.7836543742271</v>
      </c>
      <c r="AZ17">
        <v>806.39768690722644</v>
      </c>
      <c r="BA17">
        <v>480.91183668763529</v>
      </c>
      <c r="BB17">
        <v>274.2891155937873</v>
      </c>
      <c r="BC17">
        <v>149.15833550570309</v>
      </c>
      <c r="BD17">
        <v>77.14797451504127</v>
      </c>
      <c r="BE17">
        <v>2.4991787496696628E-10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</row>
    <row r="18" spans="1:101" x14ac:dyDescent="0.3">
      <c r="A18">
        <f>Model_Point!K18</f>
        <v>0</v>
      </c>
      <c r="B18">
        <v>-33133.631311227378</v>
      </c>
      <c r="C18">
        <v>-26832.34495411695</v>
      </c>
      <c r="D18">
        <v>-20420.988428985384</v>
      </c>
      <c r="E18">
        <v>-13974.757284655376</v>
      </c>
      <c r="F18">
        <v>-8136.4902187583548</v>
      </c>
      <c r="G18">
        <v>-2943.6502158916105</v>
      </c>
      <c r="H18">
        <v>1629.2603846962179</v>
      </c>
      <c r="I18">
        <v>5610.6027603885332</v>
      </c>
      <c r="J18">
        <v>9030.5734781427545</v>
      </c>
      <c r="K18">
        <v>12068.233902749342</v>
      </c>
      <c r="L18">
        <v>14608.591251416645</v>
      </c>
      <c r="M18">
        <v>16676.999849938562</v>
      </c>
      <c r="N18">
        <v>18301.40742459815</v>
      </c>
      <c r="O18">
        <v>19511.048244946469</v>
      </c>
      <c r="P18">
        <v>20335.848339465614</v>
      </c>
      <c r="Q18">
        <v>20805.993846422436</v>
      </c>
      <c r="R18">
        <v>20951.918894181155</v>
      </c>
      <c r="S18">
        <v>20804.569156231326</v>
      </c>
      <c r="T18">
        <v>20395.638161950046</v>
      </c>
      <c r="U18">
        <v>19757.646281027111</v>
      </c>
      <c r="V18">
        <v>18923.541237460144</v>
      </c>
      <c r="W18">
        <v>17926.281864785014</v>
      </c>
      <c r="X18">
        <v>16797.214235827127</v>
      </c>
      <c r="Y18">
        <v>15567.432070387802</v>
      </c>
      <c r="Z18">
        <v>14267.46604711012</v>
      </c>
      <c r="AA18">
        <v>12926.920969448118</v>
      </c>
      <c r="AB18">
        <v>11574.068044735128</v>
      </c>
      <c r="AC18">
        <v>10235.403521725422</v>
      </c>
      <c r="AD18">
        <v>8935.1893058632868</v>
      </c>
      <c r="AE18">
        <v>7694.9956711191717</v>
      </c>
      <c r="AF18">
        <v>6533.2704286201797</v>
      </c>
      <c r="AG18">
        <v>5434.3313427818903</v>
      </c>
      <c r="AH18">
        <v>4419.4411986942414</v>
      </c>
      <c r="AI18">
        <v>3505.5096209341355</v>
      </c>
      <c r="AJ18">
        <v>2704.3927777670042</v>
      </c>
      <c r="AK18">
        <v>2022.4259835340474</v>
      </c>
      <c r="AL18">
        <v>1460.2746502929681</v>
      </c>
      <c r="AM18">
        <v>1013.1703225428543</v>
      </c>
      <c r="AN18">
        <v>671.56285054757655</v>
      </c>
      <c r="AO18">
        <v>422.167783771394</v>
      </c>
      <c r="AP18">
        <v>249.32505861258724</v>
      </c>
      <c r="AQ18">
        <v>141.5488335002137</v>
      </c>
      <c r="AR18">
        <v>77.186411284398503</v>
      </c>
      <c r="AS18">
        <v>40.556938877081841</v>
      </c>
      <c r="AT18">
        <v>20.78172762095577</v>
      </c>
      <c r="AU18">
        <v>-9.4488825596483361E-10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</row>
    <row r="19" spans="1:101" x14ac:dyDescent="0.3">
      <c r="A19">
        <f>Model_Point!K19</f>
        <v>0</v>
      </c>
      <c r="B19">
        <v>-11692.669734767105</v>
      </c>
      <c r="C19">
        <v>-8501.9381673085591</v>
      </c>
      <c r="D19">
        <v>-5358.6998909672648</v>
      </c>
      <c r="E19">
        <v>-2220.7749370594279</v>
      </c>
      <c r="F19">
        <v>-2830.6615017767217</v>
      </c>
      <c r="G19">
        <v>-397.17411011330273</v>
      </c>
      <c r="H19">
        <v>1791.9463718787172</v>
      </c>
      <c r="I19">
        <v>3749.3289626182441</v>
      </c>
      <c r="J19">
        <v>5488.2736026113062</v>
      </c>
      <c r="K19">
        <v>4767.1719933674167</v>
      </c>
      <c r="L19">
        <v>6024.9335405384672</v>
      </c>
      <c r="M19">
        <v>7094.9547262390124</v>
      </c>
      <c r="N19">
        <v>7989.0922734455062</v>
      </c>
      <c r="O19">
        <v>8719.6898126475025</v>
      </c>
      <c r="P19">
        <v>7846.7699067405129</v>
      </c>
      <c r="Q19">
        <v>8198.3939434130862</v>
      </c>
      <c r="R19">
        <v>8419.0615125335789</v>
      </c>
      <c r="S19">
        <v>8521.4561001477377</v>
      </c>
      <c r="T19">
        <v>8518.5456410993393</v>
      </c>
      <c r="U19">
        <v>7579.9543549948003</v>
      </c>
      <c r="V19">
        <v>7354.2919309141025</v>
      </c>
      <c r="W19">
        <v>7060.3049916670925</v>
      </c>
      <c r="X19">
        <v>6710.6481766635252</v>
      </c>
      <c r="Y19">
        <v>6317.8756430851981</v>
      </c>
      <c r="Z19">
        <v>5459.9412302318033</v>
      </c>
      <c r="AA19">
        <v>4990.7253775653544</v>
      </c>
      <c r="AB19">
        <v>4512.5101980549798</v>
      </c>
      <c r="AC19">
        <v>4035.9732043367026</v>
      </c>
      <c r="AD19">
        <v>3570.9245370092499</v>
      </c>
      <c r="AE19">
        <v>2940.7737096117498</v>
      </c>
      <c r="AF19">
        <v>2512.3243465196315</v>
      </c>
      <c r="AG19">
        <v>2105.3866283574785</v>
      </c>
      <c r="AH19">
        <v>1728.4845012503945</v>
      </c>
      <c r="AI19">
        <v>1388.4630951742072</v>
      </c>
      <c r="AJ19">
        <v>1032.9082537013949</v>
      </c>
      <c r="AK19">
        <v>775.64412472580818</v>
      </c>
      <c r="AL19">
        <v>563.24334283695907</v>
      </c>
      <c r="AM19">
        <v>394.13274292952309</v>
      </c>
      <c r="AN19">
        <v>264.87070322795677</v>
      </c>
      <c r="AO19">
        <v>161.31172251141231</v>
      </c>
      <c r="AP19">
        <v>95.497070135487832</v>
      </c>
      <c r="AQ19">
        <v>54.441033747911668</v>
      </c>
      <c r="AR19">
        <v>29.919482293471606</v>
      </c>
      <c r="AS19">
        <v>15.969191705165828</v>
      </c>
      <c r="AT19">
        <v>7.9648584939618683</v>
      </c>
      <c r="AU19">
        <v>6.3885506718195692E-10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</row>
    <row r="20" spans="1:101" x14ac:dyDescent="0.3">
      <c r="A20">
        <f>Model_Point!K20</f>
        <v>0</v>
      </c>
      <c r="B20">
        <v>-5344.738882957904</v>
      </c>
      <c r="C20">
        <v>-2928.4798289268988</v>
      </c>
      <c r="D20">
        <v>-655.32092968813652</v>
      </c>
      <c r="E20">
        <v>1595.5069528504664</v>
      </c>
      <c r="F20">
        <v>3737.7370881516867</v>
      </c>
      <c r="G20">
        <v>5775.5856238728056</v>
      </c>
      <c r="H20">
        <v>7720.1547645766577</v>
      </c>
      <c r="I20">
        <v>9581.5192424723973</v>
      </c>
      <c r="J20">
        <v>11369.435782088727</v>
      </c>
      <c r="K20">
        <v>13116.378906886644</v>
      </c>
      <c r="L20">
        <v>14810.007253505282</v>
      </c>
      <c r="M20">
        <v>14819.959476307544</v>
      </c>
      <c r="N20">
        <v>14780.48768760504</v>
      </c>
      <c r="O20">
        <v>14688.56105115557</v>
      </c>
      <c r="P20">
        <v>14541.534055027892</v>
      </c>
      <c r="Q20">
        <v>14337.156455263514</v>
      </c>
      <c r="R20">
        <v>14073.6582927938</v>
      </c>
      <c r="S20">
        <v>13749.906356825271</v>
      </c>
      <c r="T20">
        <v>13365.5819403274</v>
      </c>
      <c r="U20">
        <v>12921.347763099357</v>
      </c>
      <c r="V20">
        <v>12418.905044590003</v>
      </c>
      <c r="W20">
        <v>11861.031258673989</v>
      </c>
      <c r="X20">
        <v>11251.219913718322</v>
      </c>
      <c r="Y20">
        <v>10594.181032396573</v>
      </c>
      <c r="Z20">
        <v>9895.8766478175276</v>
      </c>
      <c r="AA20">
        <v>9163.5148490263782</v>
      </c>
      <c r="AB20">
        <v>8405.4928896775036</v>
      </c>
      <c r="AC20">
        <v>7631.2805967673994</v>
      </c>
      <c r="AD20">
        <v>6851.2370573699936</v>
      </c>
      <c r="AE20">
        <v>6076.3565447768678</v>
      </c>
      <c r="AF20">
        <v>5317.9440344766308</v>
      </c>
      <c r="AG20">
        <v>4570.093913276909</v>
      </c>
      <c r="AH20">
        <v>3847.9565841604067</v>
      </c>
      <c r="AI20">
        <v>3166.3304850541399</v>
      </c>
      <c r="AJ20">
        <v>2538.7864944791627</v>
      </c>
      <c r="AK20">
        <v>1976.7472981605029</v>
      </c>
      <c r="AL20">
        <v>1488.6154008827443</v>
      </c>
      <c r="AM20">
        <v>1079.0650854441783</v>
      </c>
      <c r="AN20">
        <v>748.62122791453805</v>
      </c>
      <c r="AO20">
        <v>493.63309531316656</v>
      </c>
      <c r="AP20">
        <v>306.70784554794255</v>
      </c>
      <c r="AQ20">
        <v>182.95717867932089</v>
      </c>
      <c r="AR20">
        <v>104.44951640216021</v>
      </c>
      <c r="AS20">
        <v>56.94490624594625</v>
      </c>
      <c r="AT20">
        <v>29.637638901807467</v>
      </c>
      <c r="AU20">
        <v>-9.5131377318319274E-11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</row>
    <row r="21" spans="1:101" x14ac:dyDescent="0.3">
      <c r="A21">
        <f>Model_Point!K21</f>
        <v>0</v>
      </c>
      <c r="B21">
        <v>-69156.480103814261</v>
      </c>
      <c r="C21">
        <v>-63307.155505517861</v>
      </c>
      <c r="D21">
        <v>-57449.773890425124</v>
      </c>
      <c r="E21">
        <v>-51353.609103056981</v>
      </c>
      <c r="F21">
        <v>-45538.1476707771</v>
      </c>
      <c r="G21">
        <v>-40109.268759922707</v>
      </c>
      <c r="H21">
        <v>-35078.50913461997</v>
      </c>
      <c r="I21">
        <v>-30429.820367254644</v>
      </c>
      <c r="J21">
        <v>-26134.290114101259</v>
      </c>
      <c r="K21">
        <v>-22108.467192244574</v>
      </c>
      <c r="L21">
        <v>-18382.151659409959</v>
      </c>
      <c r="M21">
        <v>-14935.321560346429</v>
      </c>
      <c r="N21">
        <v>-11739.57858798153</v>
      </c>
      <c r="O21">
        <v>-8748.2468624968678</v>
      </c>
      <c r="P21">
        <v>-5924.5086867249147</v>
      </c>
      <c r="Q21">
        <v>-3269.9556400292963</v>
      </c>
      <c r="R21">
        <v>-794.11672107568154</v>
      </c>
      <c r="S21">
        <v>1502.8401645003898</v>
      </c>
      <c r="T21">
        <v>3622.9078797575244</v>
      </c>
      <c r="U21">
        <v>5571.4738309472759</v>
      </c>
      <c r="V21">
        <v>7355.2168980912793</v>
      </c>
      <c r="W21">
        <v>8977.5420430232152</v>
      </c>
      <c r="X21">
        <v>10439.376659073469</v>
      </c>
      <c r="Y21">
        <v>11743.026793669746</v>
      </c>
      <c r="Z21">
        <v>12891.340653016096</v>
      </c>
      <c r="AA21">
        <v>13886.075990517085</v>
      </c>
      <c r="AB21">
        <v>14730.372371164343</v>
      </c>
      <c r="AC21">
        <v>15429.92520495769</v>
      </c>
      <c r="AD21">
        <v>15991.976996047586</v>
      </c>
      <c r="AE21">
        <v>16424.213879239578</v>
      </c>
      <c r="AF21">
        <v>16733.144440768603</v>
      </c>
      <c r="AG21">
        <v>16923.841563651356</v>
      </c>
      <c r="AH21">
        <v>17001.200602494901</v>
      </c>
      <c r="AI21">
        <v>16970.927876360824</v>
      </c>
      <c r="AJ21">
        <v>16838.512748584239</v>
      </c>
      <c r="AK21">
        <v>16608.456477426382</v>
      </c>
      <c r="AL21">
        <v>16285.843790883031</v>
      </c>
      <c r="AM21">
        <v>15876.980557661231</v>
      </c>
      <c r="AN21">
        <v>15388.866340910532</v>
      </c>
      <c r="AO21">
        <v>14828.944176876472</v>
      </c>
      <c r="AP21">
        <v>14204.918242013449</v>
      </c>
      <c r="AQ21">
        <v>13524.731084619209</v>
      </c>
      <c r="AR21">
        <v>12796.643734440093</v>
      </c>
      <c r="AS21">
        <v>12029.304884696239</v>
      </c>
      <c r="AT21">
        <v>11231.761332090116</v>
      </c>
      <c r="AU21">
        <v>10413.292202155815</v>
      </c>
      <c r="AV21">
        <v>9583.2408989846499</v>
      </c>
      <c r="AW21">
        <v>8750.4036792493262</v>
      </c>
      <c r="AX21">
        <v>7923.5371817963223</v>
      </c>
      <c r="AY21">
        <v>7111.2340756626736</v>
      </c>
      <c r="AZ21">
        <v>6321.7815974223777</v>
      </c>
      <c r="BA21">
        <v>5563.0058284473325</v>
      </c>
      <c r="BB21">
        <v>4842.1060189435429</v>
      </c>
      <c r="BC21">
        <v>4165.4848544606839</v>
      </c>
      <c r="BD21">
        <v>3538.5821840075373</v>
      </c>
      <c r="BE21">
        <v>2965.7212438633373</v>
      </c>
      <c r="BF21">
        <v>2438.4483630966079</v>
      </c>
      <c r="BG21">
        <v>1962.6229874403182</v>
      </c>
      <c r="BH21">
        <v>1542.4506043399265</v>
      </c>
      <c r="BI21">
        <v>1180.2424982896864</v>
      </c>
      <c r="BJ21">
        <v>876.26758532934559</v>
      </c>
      <c r="BK21">
        <v>628.72758237609264</v>
      </c>
      <c r="BL21">
        <v>433.87932271924416</v>
      </c>
      <c r="BM21">
        <v>286.3141671674079</v>
      </c>
      <c r="BN21">
        <v>179.38445754311832</v>
      </c>
      <c r="BO21">
        <v>105.74285204969716</v>
      </c>
      <c r="BP21">
        <v>59.883127779097059</v>
      </c>
      <c r="BQ21">
        <v>32.514084729147122</v>
      </c>
      <c r="BR21">
        <v>16.935323567023993</v>
      </c>
      <c r="BS21">
        <v>8.5139967115309787</v>
      </c>
      <c r="BT21">
        <v>-7.8909540360479235E-9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</row>
    <row r="22" spans="1:101" x14ac:dyDescent="0.3">
      <c r="A22">
        <f>Model_Point!K22</f>
        <v>0</v>
      </c>
      <c r="B22">
        <v>-25374.224572085292</v>
      </c>
      <c r="C22">
        <v>-22405.863093804372</v>
      </c>
      <c r="D22">
        <v>-19512.563546312045</v>
      </c>
      <c r="E22">
        <v>-16540.313394326487</v>
      </c>
      <c r="F22">
        <v>-16967.584149904371</v>
      </c>
      <c r="G22">
        <v>-14449.402987435937</v>
      </c>
      <c r="H22">
        <v>-12083.800005880898</v>
      </c>
      <c r="I22">
        <v>-9862.8350408582082</v>
      </c>
      <c r="J22">
        <v>-7773.672381560099</v>
      </c>
      <c r="K22">
        <v>-8129.3850536984291</v>
      </c>
      <c r="L22">
        <v>-6391.0986851235602</v>
      </c>
      <c r="M22">
        <v>-4760.1094215885496</v>
      </c>
      <c r="N22">
        <v>-3224.3091560505845</v>
      </c>
      <c r="O22">
        <v>-1764.5533875693011</v>
      </c>
      <c r="P22">
        <v>-2029.7615130949662</v>
      </c>
      <c r="Q22">
        <v>-793.63751823587552</v>
      </c>
      <c r="R22">
        <v>373.6460889755765</v>
      </c>
      <c r="S22">
        <v>1472.8711357808418</v>
      </c>
      <c r="T22">
        <v>2505.6415423739322</v>
      </c>
      <c r="U22">
        <v>2301.0062152323039</v>
      </c>
      <c r="V22">
        <v>3137.4976245593407</v>
      </c>
      <c r="W22">
        <v>3911.5107028337043</v>
      </c>
      <c r="X22">
        <v>4623.9773830761051</v>
      </c>
      <c r="Y22">
        <v>5276.3541245132083</v>
      </c>
      <c r="Z22">
        <v>5051.6488130686157</v>
      </c>
      <c r="AA22">
        <v>5537.7931791027086</v>
      </c>
      <c r="AB22">
        <v>5965.4035837249348</v>
      </c>
      <c r="AC22">
        <v>6337.0548298549847</v>
      </c>
      <c r="AD22">
        <v>6655.9152365065793</v>
      </c>
      <c r="AE22">
        <v>6366.1597724074118</v>
      </c>
      <c r="AF22">
        <v>6554.4316868435844</v>
      </c>
      <c r="AG22">
        <v>6696.3462649723915</v>
      </c>
      <c r="AH22">
        <v>6794.0491683164746</v>
      </c>
      <c r="AI22">
        <v>6849.9958892107679</v>
      </c>
      <c r="AJ22">
        <v>6497.0180807936858</v>
      </c>
      <c r="AK22">
        <v>6453.3365133589068</v>
      </c>
      <c r="AL22">
        <v>6373.0667092830654</v>
      </c>
      <c r="AM22">
        <v>6258.8107648304758</v>
      </c>
      <c r="AN22">
        <v>6113.4363309761457</v>
      </c>
      <c r="AO22">
        <v>5707.8201245568935</v>
      </c>
      <c r="AP22">
        <v>5495.0678559122225</v>
      </c>
      <c r="AQ22">
        <v>5259.7187929368711</v>
      </c>
      <c r="AR22">
        <v>5005.0749265615123</v>
      </c>
      <c r="AS22">
        <v>4734.5868457429206</v>
      </c>
      <c r="AT22">
        <v>4317.0189922130639</v>
      </c>
      <c r="AU22">
        <v>4017.4057873517927</v>
      </c>
      <c r="AV22">
        <v>3712.4498557906945</v>
      </c>
      <c r="AW22">
        <v>3405.6298440299997</v>
      </c>
      <c r="AX22">
        <v>3100.408617423438</v>
      </c>
      <c r="AY22">
        <v>2730.7600624044403</v>
      </c>
      <c r="AZ22">
        <v>2434.524040898551</v>
      </c>
      <c r="BA22">
        <v>2149.4067938363664</v>
      </c>
      <c r="BB22">
        <v>1878.2548811007493</v>
      </c>
      <c r="BC22">
        <v>1623.6072152862164</v>
      </c>
      <c r="BD22">
        <v>1358.0061421005637</v>
      </c>
      <c r="BE22">
        <v>1140.6051179267863</v>
      </c>
      <c r="BF22">
        <v>940.31754245037394</v>
      </c>
      <c r="BG22">
        <v>759.45221953522696</v>
      </c>
      <c r="BH22">
        <v>599.68109413768195</v>
      </c>
      <c r="BI22">
        <v>452.7870313529429</v>
      </c>
      <c r="BJ22">
        <v>336.67599179055799</v>
      </c>
      <c r="BK22">
        <v>242.07622699088412</v>
      </c>
      <c r="BL22">
        <v>167.58965518808154</v>
      </c>
      <c r="BM22">
        <v>111.17294908857123</v>
      </c>
      <c r="BN22">
        <v>68.825040327932257</v>
      </c>
      <c r="BO22">
        <v>40.60712928617729</v>
      </c>
      <c r="BP22">
        <v>23.031987063160962</v>
      </c>
      <c r="BQ22">
        <v>12.542632256535585</v>
      </c>
      <c r="BR22">
        <v>6.5728115631809443</v>
      </c>
      <c r="BS22">
        <v>3.2701310122113552</v>
      </c>
      <c r="BT22">
        <v>2.3329816851070759E-9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</row>
    <row r="23" spans="1:101" x14ac:dyDescent="0.3">
      <c r="A23">
        <f>Model_Point!K23</f>
        <v>0</v>
      </c>
      <c r="B23">
        <v>-12128.891639088448</v>
      </c>
      <c r="C23">
        <v>-11019.956220456443</v>
      </c>
      <c r="D23">
        <v>-9922.5928329405888</v>
      </c>
      <c r="E23">
        <v>-8784.2420947284972</v>
      </c>
      <c r="F23">
        <v>-7691.1573134505688</v>
      </c>
      <c r="G23">
        <v>-6661.0077523054379</v>
      </c>
      <c r="H23">
        <v>-5695.3603042433933</v>
      </c>
      <c r="I23">
        <v>-4791.1275854609548</v>
      </c>
      <c r="J23">
        <v>-3943.1519636678145</v>
      </c>
      <c r="K23">
        <v>-3137.8689506875662</v>
      </c>
      <c r="L23">
        <v>-2379.1182656142742</v>
      </c>
      <c r="M23">
        <v>-1663.0974424080173</v>
      </c>
      <c r="N23">
        <v>-984.71683480654747</v>
      </c>
      <c r="O23">
        <v>-336.07036877591827</v>
      </c>
      <c r="P23">
        <v>289.24509595586147</v>
      </c>
      <c r="Q23">
        <v>891.73623269489576</v>
      </c>
      <c r="R23">
        <v>1470.6905626722998</v>
      </c>
      <c r="S23">
        <v>2026.83869384119</v>
      </c>
      <c r="T23">
        <v>2561.2536482897603</v>
      </c>
      <c r="U23">
        <v>3075.5449474644402</v>
      </c>
      <c r="V23">
        <v>3571.539691824592</v>
      </c>
      <c r="W23">
        <v>4050.5840136124907</v>
      </c>
      <c r="X23">
        <v>4513.6678358820782</v>
      </c>
      <c r="Y23">
        <v>4962.0207952944629</v>
      </c>
      <c r="Z23">
        <v>5396.9876643639882</v>
      </c>
      <c r="AA23">
        <v>5819.7810410914826</v>
      </c>
      <c r="AB23">
        <v>6231.8650727409431</v>
      </c>
      <c r="AC23">
        <v>6635.1404399235444</v>
      </c>
      <c r="AD23">
        <v>7031.7940181515087</v>
      </c>
      <c r="AE23">
        <v>7424.1336980978849</v>
      </c>
      <c r="AF23">
        <v>7814.3433042677943</v>
      </c>
      <c r="AG23">
        <v>7917.5562121619578</v>
      </c>
      <c r="AH23">
        <v>8003.7251638922789</v>
      </c>
      <c r="AI23">
        <v>8071.041701334746</v>
      </c>
      <c r="AJ23">
        <v>8117.6184494590589</v>
      </c>
      <c r="AK23">
        <v>8141.3363087083271</v>
      </c>
      <c r="AL23">
        <v>8140.1416501870035</v>
      </c>
      <c r="AM23">
        <v>8112.231728468546</v>
      </c>
      <c r="AN23">
        <v>8056.0102592683088</v>
      </c>
      <c r="AO23">
        <v>7970.0866803181871</v>
      </c>
      <c r="AP23">
        <v>7853.282781401781</v>
      </c>
      <c r="AQ23">
        <v>7704.6779343966509</v>
      </c>
      <c r="AR23">
        <v>7523.6908862516957</v>
      </c>
      <c r="AS23">
        <v>7310.1725949352349</v>
      </c>
      <c r="AT23">
        <v>7064.4937015457899</v>
      </c>
      <c r="AU23">
        <v>6787.5760701906565</v>
      </c>
      <c r="AV23">
        <v>6480.9143447580391</v>
      </c>
      <c r="AW23">
        <v>6146.3938738622574</v>
      </c>
      <c r="AX23">
        <v>5786.5486080765959</v>
      </c>
      <c r="AY23">
        <v>5404.5807712721153</v>
      </c>
      <c r="AZ23">
        <v>5004.3587412860588</v>
      </c>
      <c r="BA23">
        <v>4590.3880574036584</v>
      </c>
      <c r="BB23">
        <v>4167.7508134940135</v>
      </c>
      <c r="BC23">
        <v>3742.0095705526737</v>
      </c>
      <c r="BD23">
        <v>3319.0734543453364</v>
      </c>
      <c r="BE23">
        <v>2905.0263865633206</v>
      </c>
      <c r="BF23">
        <v>2497.0160298960709</v>
      </c>
      <c r="BG23">
        <v>2103.179708862227</v>
      </c>
      <c r="BH23">
        <v>1731.4736125428328</v>
      </c>
      <c r="BI23">
        <v>1389.205278209279</v>
      </c>
      <c r="BJ23">
        <v>1082.5398146152097</v>
      </c>
      <c r="BK23">
        <v>816.02944946137575</v>
      </c>
      <c r="BL23">
        <v>592.22800034965258</v>
      </c>
      <c r="BM23">
        <v>411.45661785614573</v>
      </c>
      <c r="BN23">
        <v>271.78004956021522</v>
      </c>
      <c r="BO23">
        <v>169.23017949014616</v>
      </c>
      <c r="BP23">
        <v>101.14208136203928</v>
      </c>
      <c r="BQ23">
        <v>57.8120602336665</v>
      </c>
      <c r="BR23">
        <v>31.503615773479964</v>
      </c>
      <c r="BS23">
        <v>16.322585848480642</v>
      </c>
      <c r="BT23">
        <v>-4.3879767761877411E-10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</row>
    <row r="24" spans="1:101" x14ac:dyDescent="0.3">
      <c r="A24">
        <f>Model_Point!K24</f>
        <v>0</v>
      </c>
      <c r="B24">
        <v>-162890.53831888994</v>
      </c>
      <c r="C24">
        <v>-148512.92638270909</v>
      </c>
      <c r="D24">
        <v>-133635.00621359097</v>
      </c>
      <c r="E24">
        <v>-117904.91197358629</v>
      </c>
      <c r="F24">
        <v>-102703.51822402759</v>
      </c>
      <c r="G24">
        <v>-88324.605447407259</v>
      </c>
      <c r="H24">
        <v>-74854.56420150667</v>
      </c>
      <c r="I24">
        <v>-62295.549290093884</v>
      </c>
      <c r="J24">
        <v>-50629.435383480683</v>
      </c>
      <c r="K24">
        <v>-39655.714199989154</v>
      </c>
      <c r="L24">
        <v>-29491.107498269081</v>
      </c>
      <c r="M24">
        <v>-20109.937356208604</v>
      </c>
      <c r="N24">
        <v>-11496.340330725876</v>
      </c>
      <c r="O24">
        <v>-3630.5616582403331</v>
      </c>
      <c r="P24">
        <v>3508.1648987364842</v>
      </c>
      <c r="Q24">
        <v>9935.8787287651412</v>
      </c>
      <c r="R24">
        <v>15672.720879872888</v>
      </c>
      <c r="S24">
        <v>20747.206253337994</v>
      </c>
      <c r="T24">
        <v>25192.755463705875</v>
      </c>
      <c r="U24">
        <v>29043.855563134806</v>
      </c>
      <c r="V24">
        <v>32330.344448401935</v>
      </c>
      <c r="W24">
        <v>35076.491436176359</v>
      </c>
      <c r="X24">
        <v>37305.456745540941</v>
      </c>
      <c r="Y24">
        <v>39042.827794865698</v>
      </c>
      <c r="Z24">
        <v>40313.023162830301</v>
      </c>
      <c r="AA24">
        <v>41136.575278464647</v>
      </c>
      <c r="AB24">
        <v>41535.698224317137</v>
      </c>
      <c r="AC24">
        <v>41536.58991248472</v>
      </c>
      <c r="AD24">
        <v>41167.623274555044</v>
      </c>
      <c r="AE24">
        <v>40458.502026702539</v>
      </c>
      <c r="AF24">
        <v>39439.648405939392</v>
      </c>
      <c r="AG24">
        <v>38142.14941299647</v>
      </c>
      <c r="AH24">
        <v>36598.066002589192</v>
      </c>
      <c r="AI24">
        <v>34840.706422728501</v>
      </c>
      <c r="AJ24">
        <v>32904.694921497066</v>
      </c>
      <c r="AK24">
        <v>30825.420053915808</v>
      </c>
      <c r="AL24">
        <v>28638.470847075001</v>
      </c>
      <c r="AM24">
        <v>26377.507229130508</v>
      </c>
      <c r="AN24">
        <v>24076.049716719896</v>
      </c>
      <c r="AO24">
        <v>21767.065292801395</v>
      </c>
      <c r="AP24">
        <v>19482.490585228981</v>
      </c>
      <c r="AQ24">
        <v>17252.701756830553</v>
      </c>
      <c r="AR24">
        <v>15105.945578439161</v>
      </c>
      <c r="AS24">
        <v>13067.751701966035</v>
      </c>
      <c r="AT24">
        <v>11160.351846286449</v>
      </c>
      <c r="AU24">
        <v>9402.1369629070923</v>
      </c>
      <c r="AV24">
        <v>7766.9432532293067</v>
      </c>
      <c r="AW24">
        <v>6277.9966114375975</v>
      </c>
      <c r="AX24">
        <v>4952.9343998427084</v>
      </c>
      <c r="AY24">
        <v>3802.9344665021804</v>
      </c>
      <c r="AZ24">
        <v>2832.151873173048</v>
      </c>
      <c r="BA24">
        <v>2037.5728424712984</v>
      </c>
      <c r="BB24">
        <v>1409.3706874439372</v>
      </c>
      <c r="BC24">
        <v>931.80164008146664</v>
      </c>
      <c r="BD24">
        <v>584.61040846195965</v>
      </c>
      <c r="BE24">
        <v>344.83284859790911</v>
      </c>
      <c r="BF24">
        <v>195.49344552586743</v>
      </c>
      <c r="BG24">
        <v>106.38230497439028</v>
      </c>
      <c r="BH24">
        <v>55.688033963297741</v>
      </c>
      <c r="BI24">
        <v>28.316151107711846</v>
      </c>
      <c r="BJ24">
        <v>8.8804239345719409E-10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</row>
    <row r="25" spans="1:101" x14ac:dyDescent="0.3">
      <c r="A25">
        <f>Model_Point!K25</f>
        <v>0</v>
      </c>
      <c r="B25">
        <v>-58735.362549473357</v>
      </c>
      <c r="C25">
        <v>-51452.090984408416</v>
      </c>
      <c r="D25">
        <v>-44175.677676310814</v>
      </c>
      <c r="E25">
        <v>-36609.652193713955</v>
      </c>
      <c r="F25">
        <v>-37529.44007537861</v>
      </c>
      <c r="G25">
        <v>-30980.674232151665</v>
      </c>
      <c r="H25">
        <v>-24779.499357243745</v>
      </c>
      <c r="I25">
        <v>-18922.333513966252</v>
      </c>
      <c r="J25">
        <v>-13398.049656864336</v>
      </c>
      <c r="K25">
        <v>-13961.826381021156</v>
      </c>
      <c r="L25">
        <v>-9342.6455912764559</v>
      </c>
      <c r="M25">
        <v>-5024.3283487259741</v>
      </c>
      <c r="N25">
        <v>-998.05882488423185</v>
      </c>
      <c r="O25">
        <v>2746.4579746029763</v>
      </c>
      <c r="P25">
        <v>2149.6084558173484</v>
      </c>
      <c r="Q25">
        <v>5109.1733423476862</v>
      </c>
      <c r="R25">
        <v>7801.465277344706</v>
      </c>
      <c r="S25">
        <v>10239.262689757594</v>
      </c>
      <c r="T25">
        <v>12437.229596155903</v>
      </c>
      <c r="U25">
        <v>11630.320259105209</v>
      </c>
      <c r="V25">
        <v>13220.198232141109</v>
      </c>
      <c r="W25">
        <v>14599.213948113484</v>
      </c>
      <c r="X25">
        <v>15777.508875805357</v>
      </c>
      <c r="Y25">
        <v>16766.152214799822</v>
      </c>
      <c r="Z25">
        <v>15738.437814658715</v>
      </c>
      <c r="AA25">
        <v>16264.53908925529</v>
      </c>
      <c r="AB25">
        <v>16623.505154816517</v>
      </c>
      <c r="AC25">
        <v>16826.237051376902</v>
      </c>
      <c r="AD25">
        <v>16884.468822889448</v>
      </c>
      <c r="AE25">
        <v>15656.157418145138</v>
      </c>
      <c r="AF25">
        <v>15391.03498282836</v>
      </c>
      <c r="AG25">
        <v>15014.568315483772</v>
      </c>
      <c r="AH25">
        <v>14539.664752677787</v>
      </c>
      <c r="AI25">
        <v>13979.710210204001</v>
      </c>
      <c r="AJ25">
        <v>12678.186233161079</v>
      </c>
      <c r="AK25">
        <v>11948.652421100329</v>
      </c>
      <c r="AL25">
        <v>11173.864028615815</v>
      </c>
      <c r="AM25">
        <v>10367.203125711736</v>
      </c>
      <c r="AN25">
        <v>9541.9962471366107</v>
      </c>
      <c r="AO25">
        <v>8366.1768232494633</v>
      </c>
      <c r="AP25">
        <v>7521.4745455075335</v>
      </c>
      <c r="AQ25">
        <v>6694.8507103157226</v>
      </c>
      <c r="AR25">
        <v>5897.5202824924536</v>
      </c>
      <c r="AS25">
        <v>5139.6476646298379</v>
      </c>
      <c r="AT25">
        <v>4282.8300938875327</v>
      </c>
      <c r="AU25">
        <v>3619.9485312869433</v>
      </c>
      <c r="AV25">
        <v>3002.5143895807514</v>
      </c>
      <c r="AW25">
        <v>2439.7086720207994</v>
      </c>
      <c r="AX25">
        <v>1938.559772166391</v>
      </c>
      <c r="AY25">
        <v>1458.0668480884262</v>
      </c>
      <c r="AZ25">
        <v>1088.317006036943</v>
      </c>
      <c r="BA25">
        <v>785.46904063462091</v>
      </c>
      <c r="BB25">
        <v>545.92988054553223</v>
      </c>
      <c r="BC25">
        <v>363.80970696878347</v>
      </c>
      <c r="BD25">
        <v>224.1216584417507</v>
      </c>
      <c r="BE25">
        <v>132.37500778765113</v>
      </c>
      <c r="BF25">
        <v>75.221725914362281</v>
      </c>
      <c r="BG25">
        <v>41.116778451723043</v>
      </c>
      <c r="BH25">
        <v>21.719646490306399</v>
      </c>
      <c r="BI25">
        <v>10.870750198589878</v>
      </c>
      <c r="BJ25">
        <v>-2.2587505026988464E-9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</row>
    <row r="26" spans="1:101" x14ac:dyDescent="0.3">
      <c r="A26">
        <f>Model_Point!K26</f>
        <v>0</v>
      </c>
      <c r="B26">
        <v>-33614.911285493115</v>
      </c>
      <c r="C26">
        <v>-29859.53478305609</v>
      </c>
      <c r="D26">
        <v>-26141.229170118982</v>
      </c>
      <c r="E26">
        <v>-22275.730553052854</v>
      </c>
      <c r="F26">
        <v>-18508.048705518511</v>
      </c>
      <c r="G26">
        <v>-14888.449890720398</v>
      </c>
      <c r="H26">
        <v>-11427.02203284739</v>
      </c>
      <c r="I26">
        <v>-8119.0293643249934</v>
      </c>
      <c r="J26">
        <v>-4956.3183818202842</v>
      </c>
      <c r="K26">
        <v>-1902.7048213558007</v>
      </c>
      <c r="L26">
        <v>1029.3509240628121</v>
      </c>
      <c r="M26">
        <v>3849.0518530246213</v>
      </c>
      <c r="N26">
        <v>6564.0726490564766</v>
      </c>
      <c r="O26">
        <v>9182.6833901874143</v>
      </c>
      <c r="P26">
        <v>11713.338752060936</v>
      </c>
      <c r="Q26">
        <v>14163.822288299076</v>
      </c>
      <c r="R26">
        <v>16542.623705820424</v>
      </c>
      <c r="S26">
        <v>18859.626495827437</v>
      </c>
      <c r="T26">
        <v>21125.609486434932</v>
      </c>
      <c r="U26">
        <v>23351.685964994933</v>
      </c>
      <c r="V26">
        <v>25548.448926025481</v>
      </c>
      <c r="W26">
        <v>25916.596496981416</v>
      </c>
      <c r="X26">
        <v>26229.065434655378</v>
      </c>
      <c r="Y26">
        <v>26479.703701724564</v>
      </c>
      <c r="Z26">
        <v>26662.064547321232</v>
      </c>
      <c r="AA26">
        <v>26768.858994761173</v>
      </c>
      <c r="AB26">
        <v>26793.003244932937</v>
      </c>
      <c r="AC26">
        <v>26728.269596922917</v>
      </c>
      <c r="AD26">
        <v>26569.122984957758</v>
      </c>
      <c r="AE26">
        <v>26310.711819714801</v>
      </c>
      <c r="AF26">
        <v>25948.884585061609</v>
      </c>
      <c r="AG26">
        <v>25480.342682538441</v>
      </c>
      <c r="AH26">
        <v>24902.922425933688</v>
      </c>
      <c r="AI26">
        <v>24215.916258322024</v>
      </c>
      <c r="AJ26">
        <v>23420.375596774429</v>
      </c>
      <c r="AK26">
        <v>22519.21730124902</v>
      </c>
      <c r="AL26">
        <v>21517.296070454235</v>
      </c>
      <c r="AM26">
        <v>20420.760993743843</v>
      </c>
      <c r="AN26">
        <v>19237.96116245769</v>
      </c>
      <c r="AO26">
        <v>17979.516318665097</v>
      </c>
      <c r="AP26">
        <v>16658.313564740565</v>
      </c>
      <c r="AQ26">
        <v>15289.412750438845</v>
      </c>
      <c r="AR26">
        <v>13889.844322599201</v>
      </c>
      <c r="AS26">
        <v>12478.286418212816</v>
      </c>
      <c r="AT26">
        <v>11074.613223831497</v>
      </c>
      <c r="AU26">
        <v>9699.3144286590796</v>
      </c>
      <c r="AV26">
        <v>8341.7138633242648</v>
      </c>
      <c r="AW26">
        <v>7029.3512445358092</v>
      </c>
      <c r="AX26">
        <v>5789.2117789069798</v>
      </c>
      <c r="AY26">
        <v>4646.1362282356067</v>
      </c>
      <c r="AZ26">
        <v>3621.1400364465248</v>
      </c>
      <c r="BA26">
        <v>2729.810659098041</v>
      </c>
      <c r="BB26">
        <v>1980.9930185964099</v>
      </c>
      <c r="BC26">
        <v>1375.9888379273257</v>
      </c>
      <c r="BD26">
        <v>908.47093238139348</v>
      </c>
      <c r="BE26">
        <v>565.23646785808012</v>
      </c>
      <c r="BF26">
        <v>337.6484366965912</v>
      </c>
      <c r="BG26">
        <v>193.02939887644263</v>
      </c>
      <c r="BH26">
        <v>105.37028336960405</v>
      </c>
      <c r="BI26">
        <v>54.888986203303944</v>
      </c>
      <c r="BJ26">
        <v>2.0485025998979682E-10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</row>
    <row r="27" spans="1:101" x14ac:dyDescent="0.3">
      <c r="A27">
        <f>Model_Point!K27</f>
        <v>0</v>
      </c>
      <c r="B27">
        <v>-63466.630509176801</v>
      </c>
      <c r="C27">
        <v>-56407.474235815127</v>
      </c>
      <c r="D27">
        <v>-49316.525925076159</v>
      </c>
      <c r="E27">
        <v>-42039.803149872736</v>
      </c>
      <c r="F27">
        <v>-35211.897834602991</v>
      </c>
      <c r="G27">
        <v>-28933.016408274976</v>
      </c>
      <c r="H27">
        <v>-23206.269879097752</v>
      </c>
      <c r="I27">
        <v>-18012.639647601667</v>
      </c>
      <c r="J27">
        <v>-13326.364703592924</v>
      </c>
      <c r="K27">
        <v>-9017.4906832697143</v>
      </c>
      <c r="L27">
        <v>-5155.6812268614967</v>
      </c>
      <c r="M27">
        <v>-1720.3185840955707</v>
      </c>
      <c r="N27">
        <v>1308.1305134007223</v>
      </c>
      <c r="O27">
        <v>3950.0492205535752</v>
      </c>
      <c r="P27">
        <v>6224.7808750187223</v>
      </c>
      <c r="Q27">
        <v>8149.1821970946858</v>
      </c>
      <c r="R27">
        <v>9740.6319042998712</v>
      </c>
      <c r="S27">
        <v>11018.319790259926</v>
      </c>
      <c r="T27">
        <v>12002.330261503866</v>
      </c>
      <c r="U27">
        <v>12713.227806944538</v>
      </c>
      <c r="V27">
        <v>13171.758024477575</v>
      </c>
      <c r="W27">
        <v>13398.84308200174</v>
      </c>
      <c r="X27">
        <v>13415.771206081201</v>
      </c>
      <c r="Y27">
        <v>13244.368325843776</v>
      </c>
      <c r="Z27">
        <v>12907.06066108598</v>
      </c>
      <c r="AA27">
        <v>12426.602634795754</v>
      </c>
      <c r="AB27">
        <v>11825.792791241116</v>
      </c>
      <c r="AC27">
        <v>11126.341676074822</v>
      </c>
      <c r="AD27">
        <v>10349.830256403649</v>
      </c>
      <c r="AE27">
        <v>9517.4995872579148</v>
      </c>
      <c r="AF27">
        <v>8650.003431482286</v>
      </c>
      <c r="AG27">
        <v>7767.1285652870229</v>
      </c>
      <c r="AH27">
        <v>6887.4902600237929</v>
      </c>
      <c r="AI27">
        <v>6028.2134774982151</v>
      </c>
      <c r="AJ27">
        <v>5204.6134751507607</v>
      </c>
      <c r="AK27">
        <v>4429.8925272410634</v>
      </c>
      <c r="AL27">
        <v>3693.3298479500363</v>
      </c>
      <c r="AM27">
        <v>3010.1292109252727</v>
      </c>
      <c r="AN27">
        <v>2392.5374453670615</v>
      </c>
      <c r="AO27">
        <v>1849.3417806651476</v>
      </c>
      <c r="AP27">
        <v>1385.5247599019299</v>
      </c>
      <c r="AQ27">
        <v>1002.137238086001</v>
      </c>
      <c r="AR27">
        <v>696.43757489826351</v>
      </c>
      <c r="AS27">
        <v>462.32083623345113</v>
      </c>
      <c r="AT27">
        <v>291.02595952934155</v>
      </c>
      <c r="AU27">
        <v>172.06493619046282</v>
      </c>
      <c r="AV27">
        <v>97.821169635065232</v>
      </c>
      <c r="AW27">
        <v>53.447398767142438</v>
      </c>
      <c r="AX27">
        <v>28.175836724217831</v>
      </c>
      <c r="AY27">
        <v>14.525511295781202</v>
      </c>
      <c r="AZ27">
        <v>6.6159650106337127E-10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</row>
    <row r="28" spans="1:101" x14ac:dyDescent="0.3">
      <c r="A28">
        <f>Model_Point!K28</f>
        <v>0</v>
      </c>
      <c r="B28">
        <v>-23247.362818190693</v>
      </c>
      <c r="C28">
        <v>-19750.277626864918</v>
      </c>
      <c r="D28">
        <v>-16329.523302160163</v>
      </c>
      <c r="E28">
        <v>-12854.054414913404</v>
      </c>
      <c r="F28">
        <v>-13142.910326960207</v>
      </c>
      <c r="G28">
        <v>-10273.399710548707</v>
      </c>
      <c r="H28">
        <v>-7619.551390974384</v>
      </c>
      <c r="I28">
        <v>-5172.2768332199812</v>
      </c>
      <c r="J28">
        <v>-2919.9358160228344</v>
      </c>
      <c r="K28">
        <v>-3257.5227780099317</v>
      </c>
      <c r="L28">
        <v>-1467.9222671252658</v>
      </c>
      <c r="M28">
        <v>153.76936020257534</v>
      </c>
      <c r="N28">
        <v>1616.2165460541376</v>
      </c>
      <c r="O28">
        <v>2928.4013858991343</v>
      </c>
      <c r="P28">
        <v>2481.9441457490666</v>
      </c>
      <c r="Q28">
        <v>3418.4025486483756</v>
      </c>
      <c r="R28">
        <v>4222.4517795250722</v>
      </c>
      <c r="S28">
        <v>4902.2470558663044</v>
      </c>
      <c r="T28">
        <v>5466.2821498837939</v>
      </c>
      <c r="U28">
        <v>4907.3890538546666</v>
      </c>
      <c r="V28">
        <v>5203.1926056762895</v>
      </c>
      <c r="W28">
        <v>5405.6035390256948</v>
      </c>
      <c r="X28">
        <v>5523.3560272664017</v>
      </c>
      <c r="Y28">
        <v>5565.3888228844826</v>
      </c>
      <c r="Z28">
        <v>4950.8685519764713</v>
      </c>
      <c r="AA28">
        <v>4832.6168698681995</v>
      </c>
      <c r="AB28">
        <v>4664.1787326427102</v>
      </c>
      <c r="AC28">
        <v>4454.3228730693299</v>
      </c>
      <c r="AD28">
        <v>4211.7657919274016</v>
      </c>
      <c r="AE28">
        <v>3641.3130574206857</v>
      </c>
      <c r="AF28">
        <v>3340.0947794352082</v>
      </c>
      <c r="AG28">
        <v>3029.9785675475446</v>
      </c>
      <c r="AH28">
        <v>2718.464471778298</v>
      </c>
      <c r="AI28">
        <v>2412.4737450290349</v>
      </c>
      <c r="AJ28">
        <v>1988.5989165341684</v>
      </c>
      <c r="AK28">
        <v>1703.4747510391794</v>
      </c>
      <c r="AL28">
        <v>1431.182779827278</v>
      </c>
      <c r="AM28">
        <v>1177.8125447321215</v>
      </c>
      <c r="AN28">
        <v>948.31313771426483</v>
      </c>
      <c r="AO28">
        <v>706.22013932332959</v>
      </c>
      <c r="AP28">
        <v>531.34719128806262</v>
      </c>
      <c r="AQ28">
        <v>386.55580993825731</v>
      </c>
      <c r="AR28">
        <v>270.97394438446571</v>
      </c>
      <c r="AS28">
        <v>182.41544823664563</v>
      </c>
      <c r="AT28">
        <v>111.19141413415493</v>
      </c>
      <c r="AU28">
        <v>65.901057121965593</v>
      </c>
      <c r="AV28">
        <v>37.622949625770751</v>
      </c>
      <c r="AW28">
        <v>20.719218235303192</v>
      </c>
      <c r="AX28">
        <v>11.095872688311369</v>
      </c>
      <c r="AY28">
        <v>5.5670742122920673</v>
      </c>
      <c r="AZ28">
        <v>-9.6368623911166345E-10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</row>
    <row r="29" spans="1:101" x14ac:dyDescent="0.3">
      <c r="A29">
        <f>Model_Point!K29</f>
        <v>0</v>
      </c>
      <c r="B29">
        <v>-9502.0631288495151</v>
      </c>
      <c r="C29">
        <v>-6910.132558565504</v>
      </c>
      <c r="D29">
        <v>-4474.5200783800319</v>
      </c>
      <c r="E29">
        <v>-2035.0072640637684</v>
      </c>
      <c r="F29">
        <v>326.03369069902192</v>
      </c>
      <c r="G29">
        <v>2604.5946182918487</v>
      </c>
      <c r="H29">
        <v>4808.0166347499371</v>
      </c>
      <c r="I29">
        <v>6945.2851025989748</v>
      </c>
      <c r="J29">
        <v>9025.7438947722076</v>
      </c>
      <c r="K29">
        <v>11074.573952744115</v>
      </c>
      <c r="L29">
        <v>13086.551279949297</v>
      </c>
      <c r="M29">
        <v>13286.298842755514</v>
      </c>
      <c r="N29">
        <v>13457.539973508377</v>
      </c>
      <c r="O29">
        <v>13597.038392645361</v>
      </c>
      <c r="P29">
        <v>13701.39208944545</v>
      </c>
      <c r="Q29">
        <v>13766.736423789182</v>
      </c>
      <c r="R29">
        <v>13789.308490906928</v>
      </c>
      <c r="S29">
        <v>13765.796903552255</v>
      </c>
      <c r="T29">
        <v>13693.251459215542</v>
      </c>
      <c r="U29">
        <v>13569.076004610179</v>
      </c>
      <c r="V29">
        <v>13391.035091546806</v>
      </c>
      <c r="W29">
        <v>13157.334075904997</v>
      </c>
      <c r="X29">
        <v>12866.768866184935</v>
      </c>
      <c r="Y29">
        <v>12518.89689705315</v>
      </c>
      <c r="Z29">
        <v>12114.198388060808</v>
      </c>
      <c r="AA29">
        <v>11654.13209897</v>
      </c>
      <c r="AB29">
        <v>11141.173110332629</v>
      </c>
      <c r="AC29">
        <v>10578.465710017548</v>
      </c>
      <c r="AD29">
        <v>9970.3099840218565</v>
      </c>
      <c r="AE29">
        <v>9322.2003091187962</v>
      </c>
      <c r="AF29">
        <v>8640.8249911535531</v>
      </c>
      <c r="AG29">
        <v>7934.0178659871717</v>
      </c>
      <c r="AH29">
        <v>7210.653297674171</v>
      </c>
      <c r="AI29">
        <v>6480.4775920486627</v>
      </c>
      <c r="AJ29">
        <v>5753.8726141129873</v>
      </c>
      <c r="AK29">
        <v>5041.5515193362417</v>
      </c>
      <c r="AL29">
        <v>4337.554331738268</v>
      </c>
      <c r="AM29">
        <v>3656.3278540142833</v>
      </c>
      <c r="AN29">
        <v>3012.0485701380485</v>
      </c>
      <c r="AO29">
        <v>2417.7858949979477</v>
      </c>
      <c r="AP29">
        <v>1884.6169942736606</v>
      </c>
      <c r="AQ29">
        <v>1420.7823695263291</v>
      </c>
      <c r="AR29">
        <v>1030.992839116604</v>
      </c>
      <c r="AS29">
        <v>716.00676382750999</v>
      </c>
      <c r="AT29">
        <v>472.58319622971197</v>
      </c>
      <c r="AU29">
        <v>293.87587200235896</v>
      </c>
      <c r="AV29">
        <v>175.48826885772766</v>
      </c>
      <c r="AW29">
        <v>100.33587952815002</v>
      </c>
      <c r="AX29">
        <v>54.836038699852921</v>
      </c>
      <c r="AY29">
        <v>28.669750210274398</v>
      </c>
      <c r="AZ29">
        <v>2.2582093001194786E-10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</row>
    <row r="30" spans="1:101" x14ac:dyDescent="0.3">
      <c r="A30">
        <f>Model_Point!K30</f>
        <v>0</v>
      </c>
      <c r="B30">
        <v>-10143.144562552787</v>
      </c>
      <c r="C30">
        <v>-8739.7104227227683</v>
      </c>
      <c r="D30">
        <v>-7359.5604603312167</v>
      </c>
      <c r="E30">
        <v>-5962.1505578949927</v>
      </c>
      <c r="F30">
        <v>-4655.1705566319788</v>
      </c>
      <c r="G30">
        <v>-3449.5533929086478</v>
      </c>
      <c r="H30">
        <v>-2341.3732315761458</v>
      </c>
      <c r="I30">
        <v>-1321.3316173462133</v>
      </c>
      <c r="J30">
        <v>-373.03737982617355</v>
      </c>
      <c r="K30">
        <v>533.68804669448093</v>
      </c>
      <c r="L30">
        <v>1381.4486355928007</v>
      </c>
      <c r="M30">
        <v>2166.8910211527254</v>
      </c>
      <c r="N30">
        <v>2889.9364480756667</v>
      </c>
      <c r="O30">
        <v>3551.2688705309524</v>
      </c>
      <c r="P30">
        <v>4152.7628659950778</v>
      </c>
      <c r="Q30">
        <v>4696.7493797009001</v>
      </c>
      <c r="R30">
        <v>5184.4270505449413</v>
      </c>
      <c r="S30">
        <v>5616.1428680502686</v>
      </c>
      <c r="T30">
        <v>5992.7360821139737</v>
      </c>
      <c r="U30">
        <v>6315.2464493158495</v>
      </c>
      <c r="V30">
        <v>6584.3467217421512</v>
      </c>
      <c r="W30">
        <v>6801.2036902851723</v>
      </c>
      <c r="X30">
        <v>6967.8846983975109</v>
      </c>
      <c r="Y30">
        <v>7087.003802284994</v>
      </c>
      <c r="Z30">
        <v>7161.3361036662191</v>
      </c>
      <c r="AA30">
        <v>7193.2538418308877</v>
      </c>
      <c r="AB30">
        <v>7184.6384575912871</v>
      </c>
      <c r="AC30">
        <v>7137.3196741660786</v>
      </c>
      <c r="AD30">
        <v>7053.4188064103073</v>
      </c>
      <c r="AE30">
        <v>6934.9904862674466</v>
      </c>
      <c r="AF30">
        <v>6783.7554329372388</v>
      </c>
      <c r="AG30">
        <v>6601.647301485812</v>
      </c>
      <c r="AH30">
        <v>6391.032221897226</v>
      </c>
      <c r="AI30">
        <v>6154.5226621442107</v>
      </c>
      <c r="AJ30">
        <v>5894.8881859511393</v>
      </c>
      <c r="AK30">
        <v>5614.990023051686</v>
      </c>
      <c r="AL30">
        <v>5317.7710816901954</v>
      </c>
      <c r="AM30">
        <v>5006.2813423215121</v>
      </c>
      <c r="AN30">
        <v>4683.6988961146499</v>
      </c>
      <c r="AO30">
        <v>4353.3300484747197</v>
      </c>
      <c r="AP30">
        <v>4018.5480170637597</v>
      </c>
      <c r="AQ30">
        <v>3682.7309693287357</v>
      </c>
      <c r="AR30">
        <v>3349.0471531632202</v>
      </c>
      <c r="AS30">
        <v>3020.6284737142091</v>
      </c>
      <c r="AT30">
        <v>2700.5238016230619</v>
      </c>
      <c r="AU30">
        <v>2391.6465935554265</v>
      </c>
      <c r="AV30">
        <v>2096.7179842700943</v>
      </c>
      <c r="AW30">
        <v>1818.2070314008649</v>
      </c>
      <c r="AX30">
        <v>1558.2703538937656</v>
      </c>
      <c r="AY30">
        <v>1318.6939651682512</v>
      </c>
      <c r="AZ30">
        <v>1100.8406093170595</v>
      </c>
      <c r="BA30">
        <v>901.64444525344766</v>
      </c>
      <c r="BB30">
        <v>722.98804150125488</v>
      </c>
      <c r="BC30">
        <v>566.13531705129355</v>
      </c>
      <c r="BD30">
        <v>431.65397958778397</v>
      </c>
      <c r="BE30">
        <v>319.37261688603701</v>
      </c>
      <c r="BF30">
        <v>228.38297556625398</v>
      </c>
      <c r="BG30">
        <v>157.09503745375071</v>
      </c>
      <c r="BH30">
        <v>103.34735572269133</v>
      </c>
      <c r="BI30">
        <v>64.567904316937955</v>
      </c>
      <c r="BJ30">
        <v>37.972211193474969</v>
      </c>
      <c r="BK30">
        <v>21.440685094177592</v>
      </c>
      <c r="BL30">
        <v>11.591986461025675</v>
      </c>
      <c r="BM30">
        <v>5.9946199972197798</v>
      </c>
      <c r="BN30">
        <v>2.972324147564855</v>
      </c>
      <c r="BO30">
        <v>-1.743364140822278E-10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</row>
    <row r="31" spans="1:101" x14ac:dyDescent="0.3">
      <c r="A31">
        <f>Model_Point!K31</f>
        <v>0</v>
      </c>
      <c r="B31">
        <v>-3601.9384472908368</v>
      </c>
      <c r="C31">
        <v>-2883.3772237928088</v>
      </c>
      <c r="D31">
        <v>-2193.3590346170063</v>
      </c>
      <c r="E31">
        <v>-1500.0191282563712</v>
      </c>
      <c r="F31">
        <v>-1660.3657460686643</v>
      </c>
      <c r="G31">
        <v>-1090.1540812603989</v>
      </c>
      <c r="H31">
        <v>-557.41410290746137</v>
      </c>
      <c r="I31">
        <v>-58.127890054005547</v>
      </c>
      <c r="J31">
        <v>414.43972574149745</v>
      </c>
      <c r="K31">
        <v>292.04548656380786</v>
      </c>
      <c r="L31">
        <v>693.11984849038049</v>
      </c>
      <c r="M31">
        <v>1070.1892551264125</v>
      </c>
      <c r="N31">
        <v>1423.5185748789961</v>
      </c>
      <c r="O31">
        <v>1753.6628761471661</v>
      </c>
      <c r="P31">
        <v>1652.3514127033527</v>
      </c>
      <c r="Q31">
        <v>1914.0288485961939</v>
      </c>
      <c r="R31">
        <v>2153.9114837058205</v>
      </c>
      <c r="S31">
        <v>2372.3333426289178</v>
      </c>
      <c r="T31">
        <v>2569.8157846082231</v>
      </c>
      <c r="U31">
        <v>2461.5204728908807</v>
      </c>
      <c r="V31">
        <v>2601.1261481485744</v>
      </c>
      <c r="W31">
        <v>2720.4036549691691</v>
      </c>
      <c r="X31">
        <v>2820.2821035530628</v>
      </c>
      <c r="Y31">
        <v>2901.9003482250951</v>
      </c>
      <c r="Z31">
        <v>2771.4984549288438</v>
      </c>
      <c r="AA31">
        <v>2807.9901304549153</v>
      </c>
      <c r="AB31">
        <v>2828.584294631682</v>
      </c>
      <c r="AC31">
        <v>2834.0763276822217</v>
      </c>
      <c r="AD31">
        <v>2825.3730357269233</v>
      </c>
      <c r="AE31">
        <v>2674.5098943542907</v>
      </c>
      <c r="AF31">
        <v>2631.9633064578488</v>
      </c>
      <c r="AG31">
        <v>2577.1974138306164</v>
      </c>
      <c r="AH31">
        <v>2511.1838971835136</v>
      </c>
      <c r="AI31">
        <v>2434.9887464825547</v>
      </c>
      <c r="AJ31">
        <v>2268.7918579090983</v>
      </c>
      <c r="AK31">
        <v>2170.6425177629976</v>
      </c>
      <c r="AL31">
        <v>2065.4839567147314</v>
      </c>
      <c r="AM31">
        <v>1954.5327128223071</v>
      </c>
      <c r="AN31">
        <v>1839.0544220089294</v>
      </c>
      <c r="AO31">
        <v>1673.3503446231632</v>
      </c>
      <c r="AP31">
        <v>1549.8816662132779</v>
      </c>
      <c r="AQ31">
        <v>1425.705274786166</v>
      </c>
      <c r="AR31">
        <v>1302.0730145396824</v>
      </c>
      <c r="AS31">
        <v>1180.2225621856448</v>
      </c>
      <c r="AT31">
        <v>1037.1532941733524</v>
      </c>
      <c r="AU31">
        <v>920.9343286930681</v>
      </c>
      <c r="AV31">
        <v>809.84313090151454</v>
      </c>
      <c r="AW31">
        <v>704.85640082949351</v>
      </c>
      <c r="AX31">
        <v>606.83022479262866</v>
      </c>
      <c r="AY31">
        <v>506.14852325419105</v>
      </c>
      <c r="AZ31">
        <v>423.38039569988712</v>
      </c>
      <c r="BA31">
        <v>347.64152543377054</v>
      </c>
      <c r="BB31">
        <v>279.67521341326858</v>
      </c>
      <c r="BC31">
        <v>219.98656704399031</v>
      </c>
      <c r="BD31">
        <v>165.61896331714419</v>
      </c>
      <c r="BE31">
        <v>122.71358834530508</v>
      </c>
      <c r="BF31">
        <v>87.929535698760077</v>
      </c>
      <c r="BG31">
        <v>60.669763587786981</v>
      </c>
      <c r="BH31">
        <v>40.115818504286011</v>
      </c>
      <c r="BI31">
        <v>24.774891364668665</v>
      </c>
      <c r="BJ31">
        <v>14.582661552642627</v>
      </c>
      <c r="BK31">
        <v>8.2464225166001928</v>
      </c>
      <c r="BL31">
        <v>4.4714319039444428</v>
      </c>
      <c r="BM31">
        <v>2.3262729404191296</v>
      </c>
      <c r="BN31">
        <v>1.1416384919664595</v>
      </c>
      <c r="BO31">
        <v>-2.9108250867966005E-10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</row>
    <row r="32" spans="1:101" x14ac:dyDescent="0.3">
      <c r="A32">
        <f>Model_Point!K32</f>
        <v>0</v>
      </c>
      <c r="B32">
        <v>-1722.1790829132899</v>
      </c>
      <c r="C32">
        <v>-1433.0823869029414</v>
      </c>
      <c r="D32">
        <v>-1154.0905241815751</v>
      </c>
      <c r="E32">
        <v>-872.59438370124235</v>
      </c>
      <c r="F32">
        <v>-605.402882191157</v>
      </c>
      <c r="G32">
        <v>-353.97649777329229</v>
      </c>
      <c r="H32">
        <v>-117.42238314733272</v>
      </c>
      <c r="I32">
        <v>105.9692274491528</v>
      </c>
      <c r="J32">
        <v>318.98890089225904</v>
      </c>
      <c r="K32">
        <v>526.54700687249954</v>
      </c>
      <c r="L32">
        <v>726.24270191839946</v>
      </c>
      <c r="M32">
        <v>917.82918442862103</v>
      </c>
      <c r="N32">
        <v>1101.5644052577961</v>
      </c>
      <c r="O32">
        <v>1277.8273690383962</v>
      </c>
      <c r="P32">
        <v>1447.1855752755339</v>
      </c>
      <c r="Q32">
        <v>1610.2837281218187</v>
      </c>
      <c r="R32">
        <v>1767.60069505453</v>
      </c>
      <c r="S32">
        <v>1919.4934990565841</v>
      </c>
      <c r="T32">
        <v>2066.4050316263601</v>
      </c>
      <c r="U32">
        <v>2208.8206338753866</v>
      </c>
      <c r="V32">
        <v>2347.1821667670933</v>
      </c>
      <c r="W32">
        <v>2482.0216917503144</v>
      </c>
      <c r="X32">
        <v>2614.0255704648048</v>
      </c>
      <c r="Y32">
        <v>2743.9817602934199</v>
      </c>
      <c r="Z32">
        <v>2872.7221216765247</v>
      </c>
      <c r="AA32">
        <v>3001.0372181895673</v>
      </c>
      <c r="AB32">
        <v>3034.6176844041456</v>
      </c>
      <c r="AC32">
        <v>3061.5282222985907</v>
      </c>
      <c r="AD32">
        <v>3081.1143283854649</v>
      </c>
      <c r="AE32">
        <v>3092.6987510823042</v>
      </c>
      <c r="AF32">
        <v>3095.5295426695384</v>
      </c>
      <c r="AG32">
        <v>3088.8845869468128</v>
      </c>
      <c r="AH32">
        <v>3072.1369394125227</v>
      </c>
      <c r="AI32">
        <v>3044.7401928501681</v>
      </c>
      <c r="AJ32">
        <v>3006.2290940261364</v>
      </c>
      <c r="AK32">
        <v>2956.2227430872654</v>
      </c>
      <c r="AL32">
        <v>2894.4411642288565</v>
      </c>
      <c r="AM32">
        <v>2820.7344211594086</v>
      </c>
      <c r="AN32">
        <v>2735.1152977556749</v>
      </c>
      <c r="AO32">
        <v>2637.7897605014196</v>
      </c>
      <c r="AP32">
        <v>2529.1676457644471</v>
      </c>
      <c r="AQ32">
        <v>2409.8695405212284</v>
      </c>
      <c r="AR32">
        <v>2280.662943290441</v>
      </c>
      <c r="AS32">
        <v>2142.550602583241</v>
      </c>
      <c r="AT32">
        <v>1996.7753508511632</v>
      </c>
      <c r="AU32">
        <v>1844.8167771748131</v>
      </c>
      <c r="AV32">
        <v>1688.3779773753656</v>
      </c>
      <c r="AW32">
        <v>1529.3607780103075</v>
      </c>
      <c r="AX32">
        <v>1369.828182697087</v>
      </c>
      <c r="AY32">
        <v>1211.9533765771844</v>
      </c>
      <c r="AZ32">
        <v>1057.9554766706312</v>
      </c>
      <c r="BA32">
        <v>906.96347103298785</v>
      </c>
      <c r="BB32">
        <v>761.9027095465932</v>
      </c>
      <c r="BC32">
        <v>625.60197072783524</v>
      </c>
      <c r="BD32">
        <v>500.62623468228276</v>
      </c>
      <c r="BE32">
        <v>389.10267147235589</v>
      </c>
      <c r="BF32">
        <v>292.55774490272705</v>
      </c>
      <c r="BG32">
        <v>211.7872517843663</v>
      </c>
      <c r="BH32">
        <v>146.78235375287434</v>
      </c>
      <c r="BI32">
        <v>96.731652100538355</v>
      </c>
      <c r="BJ32">
        <v>60.110958083727908</v>
      </c>
      <c r="BK32">
        <v>35.835483135357087</v>
      </c>
      <c r="BL32">
        <v>20.410683110256542</v>
      </c>
      <c r="BM32">
        <v>11.058195071612655</v>
      </c>
      <c r="BN32">
        <v>5.6673208314474763</v>
      </c>
      <c r="BO32">
        <v>-6.4490403411848375E-11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</row>
    <row r="33" spans="1:101" x14ac:dyDescent="0.3">
      <c r="A33">
        <f>Model_Point!K33</f>
        <v>0</v>
      </c>
      <c r="B33">
        <v>-24063.189862118543</v>
      </c>
      <c r="C33">
        <v>-20261.834971291904</v>
      </c>
      <c r="D33">
        <v>-16432.748411388122</v>
      </c>
      <c r="E33">
        <v>-12535.452334491973</v>
      </c>
      <c r="F33">
        <v>-8888.5831678086033</v>
      </c>
      <c r="G33">
        <v>-5523.7289895251142</v>
      </c>
      <c r="H33">
        <v>-2438.0576622723597</v>
      </c>
      <c r="I33">
        <v>372.61270946899589</v>
      </c>
      <c r="J33">
        <v>2914.9075310290232</v>
      </c>
      <c r="K33">
        <v>5258.1549885976883</v>
      </c>
      <c r="L33">
        <v>7351.1715029786901</v>
      </c>
      <c r="M33">
        <v>9201.2229102085948</v>
      </c>
      <c r="N33">
        <v>10818.540478415885</v>
      </c>
      <c r="O33">
        <v>12215.097473259138</v>
      </c>
      <c r="P33">
        <v>13403.25596491105</v>
      </c>
      <c r="Q33">
        <v>14393.756605446115</v>
      </c>
      <c r="R33">
        <v>15195.399499400984</v>
      </c>
      <c r="S33">
        <v>15816.616422225197</v>
      </c>
      <c r="T33">
        <v>16266.713857421593</v>
      </c>
      <c r="U33">
        <v>16554.60625580186</v>
      </c>
      <c r="V33">
        <v>16687.86225257066</v>
      </c>
      <c r="W33">
        <v>16674.663985347572</v>
      </c>
      <c r="X33">
        <v>16524.612068122427</v>
      </c>
      <c r="Y33">
        <v>16248.083338364406</v>
      </c>
      <c r="Z33">
        <v>15855.928983608035</v>
      </c>
      <c r="AA33">
        <v>15359.254714728453</v>
      </c>
      <c r="AB33">
        <v>14769.397298290191</v>
      </c>
      <c r="AC33">
        <v>14098.027889799225</v>
      </c>
      <c r="AD33">
        <v>13357.241530856025</v>
      </c>
      <c r="AE33">
        <v>12559.57354379483</v>
      </c>
      <c r="AF33">
        <v>11717.79741085372</v>
      </c>
      <c r="AG33">
        <v>10844.718669037173</v>
      </c>
      <c r="AH33">
        <v>9952.4208519191907</v>
      </c>
      <c r="AI33">
        <v>9052.8885975107769</v>
      </c>
      <c r="AJ33">
        <v>8157.8543693839692</v>
      </c>
      <c r="AK33">
        <v>7278.6237009640809</v>
      </c>
      <c r="AL33">
        <v>6425.8826440949342</v>
      </c>
      <c r="AM33">
        <v>5609.4929173689834</v>
      </c>
      <c r="AN33">
        <v>4838.2822164693443</v>
      </c>
      <c r="AO33">
        <v>4119.8391425314194</v>
      </c>
      <c r="AP33">
        <v>3460.3240447040475</v>
      </c>
      <c r="AQ33">
        <v>2850.2569219299176</v>
      </c>
      <c r="AR33">
        <v>2297.4667616407978</v>
      </c>
      <c r="AS33">
        <v>1807.7207590457574</v>
      </c>
      <c r="AT33">
        <v>1384.4311404867956</v>
      </c>
      <c r="AU33">
        <v>1028.4760356145509</v>
      </c>
      <c r="AV33">
        <v>738.17217942798391</v>
      </c>
      <c r="AW33">
        <v>509.42778090031834</v>
      </c>
      <c r="AX33">
        <v>336.08669317156102</v>
      </c>
      <c r="AY33">
        <v>210.45051270881936</v>
      </c>
      <c r="AZ33">
        <v>123.93601519265596</v>
      </c>
      <c r="BA33">
        <v>70.120705492590304</v>
      </c>
      <c r="BB33">
        <v>38.047104512840292</v>
      </c>
      <c r="BC33">
        <v>19.819642709295326</v>
      </c>
      <c r="BD33">
        <v>9.98527738600629</v>
      </c>
      <c r="BE33">
        <v>-1.1290374506996253E-9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</row>
    <row r="34" spans="1:101" x14ac:dyDescent="0.3">
      <c r="A34">
        <f>Model_Point!K34</f>
        <v>0</v>
      </c>
      <c r="B34">
        <v>-8311.1904987154521</v>
      </c>
      <c r="C34">
        <v>-6414.7570224905658</v>
      </c>
      <c r="D34">
        <v>-4557.3124291070253</v>
      </c>
      <c r="E34">
        <v>-2683.3039755933323</v>
      </c>
      <c r="F34">
        <v>-2964.9567003278885</v>
      </c>
      <c r="G34">
        <v>-1420.2557570641666</v>
      </c>
      <c r="H34">
        <v>17.01545346911934</v>
      </c>
      <c r="I34">
        <v>1349.5174511905068</v>
      </c>
      <c r="J34">
        <v>2580.7929604446963</v>
      </c>
      <c r="K34">
        <v>2304.3487659812081</v>
      </c>
      <c r="L34">
        <v>3281.0742422921239</v>
      </c>
      <c r="M34">
        <v>4163.8041256125925</v>
      </c>
      <c r="N34">
        <v>4957.1118106362419</v>
      </c>
      <c r="O34">
        <v>5666.2401809718167</v>
      </c>
      <c r="P34">
        <v>5317.0359367957517</v>
      </c>
      <c r="Q34">
        <v>5812.8053143940251</v>
      </c>
      <c r="R34">
        <v>6234.8665311048298</v>
      </c>
      <c r="S34">
        <v>6586.8972560285119</v>
      </c>
      <c r="T34">
        <v>6872.9095381609977</v>
      </c>
      <c r="U34">
        <v>6449.4024442000391</v>
      </c>
      <c r="V34">
        <v>6574.4171586552557</v>
      </c>
      <c r="W34">
        <v>6641.7315751501301</v>
      </c>
      <c r="X34">
        <v>6655.3288893134077</v>
      </c>
      <c r="Y34">
        <v>6619.489596265842</v>
      </c>
      <c r="Z34">
        <v>6131.9752054105829</v>
      </c>
      <c r="AA34">
        <v>5985.6036611279524</v>
      </c>
      <c r="AB34">
        <v>5801.9221554356718</v>
      </c>
      <c r="AC34">
        <v>5585.6226122868775</v>
      </c>
      <c r="AD34">
        <v>5341.5595839229291</v>
      </c>
      <c r="AE34">
        <v>4838.5449442480767</v>
      </c>
      <c r="AF34">
        <v>4539.5146384576337</v>
      </c>
      <c r="AG34">
        <v>4227.091400794051</v>
      </c>
      <c r="AH34">
        <v>3906.0763443277597</v>
      </c>
      <c r="AI34">
        <v>3581.231870488949</v>
      </c>
      <c r="AJ34">
        <v>3135.6028163961009</v>
      </c>
      <c r="AK34">
        <v>2809.4097726856116</v>
      </c>
      <c r="AL34">
        <v>2492.3504719773728</v>
      </c>
      <c r="AM34">
        <v>2188.341491427806</v>
      </c>
      <c r="AN34">
        <v>1900.899763398789</v>
      </c>
      <c r="AO34">
        <v>1581.1665048714667</v>
      </c>
      <c r="AP34">
        <v>1332.2123197429676</v>
      </c>
      <c r="AQ34">
        <v>1101.6182703563959</v>
      </c>
      <c r="AR34">
        <v>892.48287426828449</v>
      </c>
      <c r="AS34">
        <v>707.11053357569926</v>
      </c>
      <c r="AT34">
        <v>530.85266486404498</v>
      </c>
      <c r="AU34">
        <v>395.22517015075306</v>
      </c>
      <c r="AV34">
        <v>284.54206991320075</v>
      </c>
      <c r="AW34">
        <v>197.29528276050999</v>
      </c>
      <c r="AX34">
        <v>131.17536381573987</v>
      </c>
      <c r="AY34">
        <v>80.685826135813471</v>
      </c>
      <c r="AZ34">
        <v>47.578552451596771</v>
      </c>
      <c r="BA34">
        <v>26.980755541938237</v>
      </c>
      <c r="BB34">
        <v>14.704148354153537</v>
      </c>
      <c r="BC34">
        <v>7.7290542165487022</v>
      </c>
      <c r="BD34">
        <v>3.8334173334544559</v>
      </c>
      <c r="BE34">
        <v>3.1679860946469156E-10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</row>
    <row r="35" spans="1:101" x14ac:dyDescent="0.3">
      <c r="A35">
        <f>Model_Point!K35</f>
        <v>0</v>
      </c>
      <c r="B35">
        <v>-4175.1227297404157</v>
      </c>
      <c r="C35">
        <v>-3038.9694228329172</v>
      </c>
      <c r="D35">
        <v>-1953.2330417188573</v>
      </c>
      <c r="E35">
        <v>-862.52185268907431</v>
      </c>
      <c r="F35">
        <v>186.54181106477026</v>
      </c>
      <c r="G35">
        <v>1192.2096553243016</v>
      </c>
      <c r="H35">
        <v>2157.5034894229143</v>
      </c>
      <c r="I35">
        <v>3085.2479886623855</v>
      </c>
      <c r="J35">
        <v>3978.4510932714034</v>
      </c>
      <c r="K35">
        <v>4849.6994804796268</v>
      </c>
      <c r="L35">
        <v>5693.1093382055924</v>
      </c>
      <c r="M35">
        <v>6511.7269924635993</v>
      </c>
      <c r="N35">
        <v>7309.0897297726979</v>
      </c>
      <c r="O35">
        <v>8089.0525593632055</v>
      </c>
      <c r="P35">
        <v>8855.5914976768054</v>
      </c>
      <c r="Q35">
        <v>9612.5033627540615</v>
      </c>
      <c r="R35">
        <v>9736.9000436045189</v>
      </c>
      <c r="S35">
        <v>9840.072076996983</v>
      </c>
      <c r="T35">
        <v>9919.7989300463105</v>
      </c>
      <c r="U35">
        <v>9973.7667610646986</v>
      </c>
      <c r="V35">
        <v>9999.3784509416964</v>
      </c>
      <c r="W35">
        <v>9994.1246472314397</v>
      </c>
      <c r="X35">
        <v>9955.8146409831079</v>
      </c>
      <c r="Y35">
        <v>9882.5206592920495</v>
      </c>
      <c r="Z35">
        <v>9772.5765702164099</v>
      </c>
      <c r="AA35">
        <v>9624.5856917932451</v>
      </c>
      <c r="AB35">
        <v>9437.4764138637092</v>
      </c>
      <c r="AC35">
        <v>9210.6028751608101</v>
      </c>
      <c r="AD35">
        <v>8943.8588301198797</v>
      </c>
      <c r="AE35">
        <v>8637.7842734613459</v>
      </c>
      <c r="AF35">
        <v>8293.6022694348285</v>
      </c>
      <c r="AG35">
        <v>7913.243055996496</v>
      </c>
      <c r="AH35">
        <v>7499.116546348233</v>
      </c>
      <c r="AI35">
        <v>7054.4279180203348</v>
      </c>
      <c r="AJ35">
        <v>6583.198031812376</v>
      </c>
      <c r="AK35">
        <v>6090.2565538149038</v>
      </c>
      <c r="AL35">
        <v>5581.2016794880055</v>
      </c>
      <c r="AM35">
        <v>5062.3208561020438</v>
      </c>
      <c r="AN35">
        <v>4540.4680590036342</v>
      </c>
      <c r="AO35">
        <v>4022.8951418338593</v>
      </c>
      <c r="AP35">
        <v>3517.0376544104665</v>
      </c>
      <c r="AQ35">
        <v>3019.4068110951498</v>
      </c>
      <c r="AR35">
        <v>2539.9006974510562</v>
      </c>
      <c r="AS35">
        <v>2088.1481959611001</v>
      </c>
      <c r="AT35">
        <v>1672.9394646529897</v>
      </c>
      <c r="AU35">
        <v>1301.6296139676672</v>
      </c>
      <c r="AV35">
        <v>979.57652819273085</v>
      </c>
      <c r="AW35">
        <v>709.68755247239164</v>
      </c>
      <c r="AX35">
        <v>492.15441831503574</v>
      </c>
      <c r="AY35">
        <v>324.44591359355678</v>
      </c>
      <c r="AZ35">
        <v>201.59942172680661</v>
      </c>
      <c r="BA35">
        <v>120.22795917190882</v>
      </c>
      <c r="BB35">
        <v>68.572278898446825</v>
      </c>
      <c r="BC35">
        <v>37.289583876425773</v>
      </c>
      <c r="BD35">
        <v>19.286993628760317</v>
      </c>
      <c r="BE35">
        <v>6.247946874174157E-11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</row>
    <row r="36" spans="1:101" x14ac:dyDescent="0.3">
      <c r="A36">
        <f>Model_Point!K36</f>
        <v>0</v>
      </c>
      <c r="B36">
        <v>-8283.4078278068446</v>
      </c>
      <c r="C36">
        <v>-6708.0862385292376</v>
      </c>
      <c r="D36">
        <v>-5105.2471072463459</v>
      </c>
      <c r="E36">
        <v>-3493.6893211638439</v>
      </c>
      <c r="F36">
        <v>-2034.1225546895887</v>
      </c>
      <c r="G36">
        <v>-735.91255397290263</v>
      </c>
      <c r="H36">
        <v>407.31509617405447</v>
      </c>
      <c r="I36">
        <v>1402.6506900971333</v>
      </c>
      <c r="J36">
        <v>2257.6433695356886</v>
      </c>
      <c r="K36">
        <v>3017.0584756873354</v>
      </c>
      <c r="L36">
        <v>3652.1478128541612</v>
      </c>
      <c r="M36">
        <v>4169.2499624846405</v>
      </c>
      <c r="N36">
        <v>4575.3518561495375</v>
      </c>
      <c r="O36">
        <v>4877.7620612366172</v>
      </c>
      <c r="P36">
        <v>5083.9620848664035</v>
      </c>
      <c r="Q36">
        <v>5201.498461605609</v>
      </c>
      <c r="R36">
        <v>5237.9797235452888</v>
      </c>
      <c r="S36">
        <v>5201.1422890578315</v>
      </c>
      <c r="T36">
        <v>5098.9095404875115</v>
      </c>
      <c r="U36">
        <v>4939.4115702567778</v>
      </c>
      <c r="V36">
        <v>4730.8853093650359</v>
      </c>
      <c r="W36">
        <v>4481.5704661962536</v>
      </c>
      <c r="X36">
        <v>4199.3035589567817</v>
      </c>
      <c r="Y36">
        <v>3891.8580175969505</v>
      </c>
      <c r="Z36">
        <v>3566.8665117775299</v>
      </c>
      <c r="AA36">
        <v>3231.7302423620295</v>
      </c>
      <c r="AB36">
        <v>2893.517011183782</v>
      </c>
      <c r="AC36">
        <v>2558.8508804313556</v>
      </c>
      <c r="AD36">
        <v>2233.7973264658217</v>
      </c>
      <c r="AE36">
        <v>1923.7489177797929</v>
      </c>
      <c r="AF36">
        <v>1633.3176071550449</v>
      </c>
      <c r="AG36">
        <v>1358.5828356954726</v>
      </c>
      <c r="AH36">
        <v>1104.8602996735603</v>
      </c>
      <c r="AI36">
        <v>876.37740523353386</v>
      </c>
      <c r="AJ36">
        <v>676.09819444175105</v>
      </c>
      <c r="AK36">
        <v>505.60649588351185</v>
      </c>
      <c r="AL36">
        <v>365.06866257324202</v>
      </c>
      <c r="AM36">
        <v>253.29258063571356</v>
      </c>
      <c r="AN36">
        <v>167.89071263689414</v>
      </c>
      <c r="AO36">
        <v>105.5419459428485</v>
      </c>
      <c r="AP36">
        <v>62.33126465314681</v>
      </c>
      <c r="AQ36">
        <v>35.387208375053426</v>
      </c>
      <c r="AR36">
        <v>19.296602821099626</v>
      </c>
      <c r="AS36">
        <v>10.13923471927046</v>
      </c>
      <c r="AT36">
        <v>5.1954319052389426</v>
      </c>
      <c r="AU36">
        <v>-2.362220639912084E-10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</row>
    <row r="37" spans="1:101" x14ac:dyDescent="0.3">
      <c r="A37">
        <f>Model_Point!K37</f>
        <v>0</v>
      </c>
      <c r="B37">
        <v>-2923.1674336917763</v>
      </c>
      <c r="C37">
        <v>-2125.4845418271398</v>
      </c>
      <c r="D37">
        <v>-1339.6749727418162</v>
      </c>
      <c r="E37">
        <v>-555.19373426485697</v>
      </c>
      <c r="F37">
        <v>-707.66537544418043</v>
      </c>
      <c r="G37">
        <v>-99.293527528325683</v>
      </c>
      <c r="H37">
        <v>447.98659296967929</v>
      </c>
      <c r="I37">
        <v>937.33224065456102</v>
      </c>
      <c r="J37">
        <v>1372.0684006528265</v>
      </c>
      <c r="K37">
        <v>1191.7929983418542</v>
      </c>
      <c r="L37">
        <v>1506.2333851346168</v>
      </c>
      <c r="M37">
        <v>1773.7386815597531</v>
      </c>
      <c r="N37">
        <v>1997.2730683613765</v>
      </c>
      <c r="O37">
        <v>2179.9224531618756</v>
      </c>
      <c r="P37">
        <v>1961.6924766851282</v>
      </c>
      <c r="Q37">
        <v>2049.5984858532715</v>
      </c>
      <c r="R37">
        <v>2104.7653781333947</v>
      </c>
      <c r="S37">
        <v>2130.3640250369344</v>
      </c>
      <c r="T37">
        <v>2129.6364102748348</v>
      </c>
      <c r="U37">
        <v>1894.9885887487001</v>
      </c>
      <c r="V37">
        <v>1838.5729827285256</v>
      </c>
      <c r="W37">
        <v>1765.0762479167731</v>
      </c>
      <c r="X37">
        <v>1677.6620441658813</v>
      </c>
      <c r="Y37">
        <v>1579.4689107712995</v>
      </c>
      <c r="Z37">
        <v>1364.9853075579508</v>
      </c>
      <c r="AA37">
        <v>1247.6813443913386</v>
      </c>
      <c r="AB37">
        <v>1128.127549513745</v>
      </c>
      <c r="AC37">
        <v>1008.9933010841756</v>
      </c>
      <c r="AD37">
        <v>892.73113425231247</v>
      </c>
      <c r="AE37">
        <v>735.19342740293746</v>
      </c>
      <c r="AF37">
        <v>628.08108662990787</v>
      </c>
      <c r="AG37">
        <v>526.34665708936961</v>
      </c>
      <c r="AH37">
        <v>432.12112531259862</v>
      </c>
      <c r="AI37">
        <v>347.1157737935518</v>
      </c>
      <c r="AJ37">
        <v>258.22706342534872</v>
      </c>
      <c r="AK37">
        <v>193.91103118145205</v>
      </c>
      <c r="AL37">
        <v>140.81083570923977</v>
      </c>
      <c r="AM37">
        <v>98.533185732380772</v>
      </c>
      <c r="AN37">
        <v>66.217675806989192</v>
      </c>
      <c r="AO37">
        <v>40.327930627853078</v>
      </c>
      <c r="AP37">
        <v>23.874267533871958</v>
      </c>
      <c r="AQ37">
        <v>13.610258436977917</v>
      </c>
      <c r="AR37">
        <v>7.4798705733679016</v>
      </c>
      <c r="AS37">
        <v>3.9922979262914571</v>
      </c>
      <c r="AT37">
        <v>1.9912146234904671</v>
      </c>
      <c r="AU37">
        <v>1.5971376679548923E-10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</row>
    <row r="38" spans="1:101" x14ac:dyDescent="0.3">
      <c r="A38">
        <f>Model_Point!K38</f>
        <v>0</v>
      </c>
      <c r="B38">
        <v>-2040.347094502971</v>
      </c>
      <c r="C38">
        <v>-1392.8817077202677</v>
      </c>
      <c r="D38">
        <v>-787.93753093289195</v>
      </c>
      <c r="E38">
        <v>-184.81613037994839</v>
      </c>
      <c r="F38">
        <v>397.853108851201</v>
      </c>
      <c r="G38">
        <v>959.78872416343006</v>
      </c>
      <c r="H38">
        <v>1503.0665253369</v>
      </c>
      <c r="I38">
        <v>2030.0216618040324</v>
      </c>
      <c r="J38">
        <v>2543.0346128888982</v>
      </c>
      <c r="K38">
        <v>3048.433232309771</v>
      </c>
      <c r="L38">
        <v>3544.9308932523163</v>
      </c>
      <c r="M38">
        <v>3593.3242883790344</v>
      </c>
      <c r="N38">
        <v>3633.9104471993178</v>
      </c>
      <c r="O38">
        <v>3665.8524721094168</v>
      </c>
      <c r="P38">
        <v>3688.2756151670892</v>
      </c>
      <c r="Q38">
        <v>3700.1939624650822</v>
      </c>
      <c r="R38">
        <v>3700.6527673036107</v>
      </c>
      <c r="S38">
        <v>3688.8168458324253</v>
      </c>
      <c r="T38">
        <v>3663.9487203323511</v>
      </c>
      <c r="U38">
        <v>3625.4076550473978</v>
      </c>
      <c r="V38">
        <v>3572.6521721513436</v>
      </c>
      <c r="W38">
        <v>3505.2609448098287</v>
      </c>
      <c r="X38">
        <v>3422.9710342533303</v>
      </c>
      <c r="Y38">
        <v>3325.7212555777628</v>
      </c>
      <c r="Z38">
        <v>3213.6928522159596</v>
      </c>
      <c r="AA38">
        <v>3087.3234662089449</v>
      </c>
      <c r="AB38">
        <v>2947.3163360878298</v>
      </c>
      <c r="AC38">
        <v>2794.5529583187786</v>
      </c>
      <c r="AD38">
        <v>2630.2143499236699</v>
      </c>
      <c r="AE38">
        <v>2455.7893164383031</v>
      </c>
      <c r="AF38">
        <v>2273.0724804247948</v>
      </c>
      <c r="AG38">
        <v>2084.1497519047257</v>
      </c>
      <c r="AH38">
        <v>1891.3691042839459</v>
      </c>
      <c r="AI38">
        <v>1697.2949515621619</v>
      </c>
      <c r="AJ38">
        <v>1504.6451596061449</v>
      </c>
      <c r="AK38">
        <v>1316.2108056381981</v>
      </c>
      <c r="AL38">
        <v>1130.6008101130617</v>
      </c>
      <c r="AM38">
        <v>951.54435413535452</v>
      </c>
      <c r="AN38">
        <v>782.6773386586267</v>
      </c>
      <c r="AO38">
        <v>627.32728936458557</v>
      </c>
      <c r="AP38">
        <v>488.28761955644825</v>
      </c>
      <c r="AQ38">
        <v>367.60426693563784</v>
      </c>
      <c r="AR38">
        <v>266.40298216034438</v>
      </c>
      <c r="AS38">
        <v>184.7873657286367</v>
      </c>
      <c r="AT38">
        <v>121.83407560825577</v>
      </c>
      <c r="AU38">
        <v>75.700939937732088</v>
      </c>
      <c r="AV38">
        <v>45.151998999737287</v>
      </c>
      <c r="AW38">
        <v>25.766025918366697</v>
      </c>
      <c r="AX38">
        <v>14.031249475148508</v>
      </c>
      <c r="AY38">
        <v>7.2822752008711991</v>
      </c>
      <c r="AZ38">
        <v>7.750401787099548E-11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</row>
    <row r="39" spans="1:101" x14ac:dyDescent="0.3">
      <c r="A39">
        <f>Model_Point!K39</f>
        <v>0</v>
      </c>
      <c r="B39">
        <v>-11113.65387545779</v>
      </c>
      <c r="C39">
        <v>-9783.5187892928461</v>
      </c>
      <c r="D39">
        <v>-8377.4688778100826</v>
      </c>
      <c r="E39">
        <v>-6893.2573899146182</v>
      </c>
      <c r="F39">
        <v>-5464.6005884969127</v>
      </c>
      <c r="G39">
        <v>-4114.7343283235532</v>
      </c>
      <c r="H39">
        <v>-2852.2722110083223</v>
      </c>
      <c r="I39">
        <v>-1678.313304078142</v>
      </c>
      <c r="J39">
        <v>-592.20170895784997</v>
      </c>
      <c r="K39">
        <v>431.42422322580904</v>
      </c>
      <c r="L39">
        <v>1374.5678908211735</v>
      </c>
      <c r="M39">
        <v>2238.9136887133282</v>
      </c>
      <c r="N39">
        <v>3024.9339091962916</v>
      </c>
      <c r="O39">
        <v>3733.7607230066633</v>
      </c>
      <c r="P39">
        <v>4366.780163412991</v>
      </c>
      <c r="Q39">
        <v>4924.8391595967041</v>
      </c>
      <c r="R39">
        <v>5409.4448795321077</v>
      </c>
      <c r="S39">
        <v>5823.3349599874746</v>
      </c>
      <c r="T39">
        <v>6169.9893463457256</v>
      </c>
      <c r="U39">
        <v>6453.0960069671764</v>
      </c>
      <c r="V39">
        <v>6675.7652303139666</v>
      </c>
      <c r="W39">
        <v>6840.4037345992001</v>
      </c>
      <c r="X39">
        <v>6949.323161295647</v>
      </c>
      <c r="Y39">
        <v>7005.2185672413389</v>
      </c>
      <c r="Z39">
        <v>7010.6714076932221</v>
      </c>
      <c r="AA39">
        <v>6967.7762077725183</v>
      </c>
      <c r="AB39">
        <v>6878.899752181158</v>
      </c>
      <c r="AC39">
        <v>6746.9898830749144</v>
      </c>
      <c r="AD39">
        <v>6575.3220415441519</v>
      </c>
      <c r="AE39">
        <v>6367.379565876483</v>
      </c>
      <c r="AF39">
        <v>6126.7667753050091</v>
      </c>
      <c r="AG39">
        <v>5857.1990556647106</v>
      </c>
      <c r="AH39">
        <v>5562.5426980779584</v>
      </c>
      <c r="AI39">
        <v>5246.8497546393046</v>
      </c>
      <c r="AJ39">
        <v>4914.3649330977669</v>
      </c>
      <c r="AK39">
        <v>4569.4480222225793</v>
      </c>
      <c r="AL39">
        <v>4216.495340282002</v>
      </c>
      <c r="AM39">
        <v>3859.6483040795747</v>
      </c>
      <c r="AN39">
        <v>3503.0384335909735</v>
      </c>
      <c r="AO39">
        <v>3150.7301223378067</v>
      </c>
      <c r="AP39">
        <v>2806.6552707222168</v>
      </c>
      <c r="AQ39">
        <v>2474.5410858649193</v>
      </c>
      <c r="AR39">
        <v>2157.8330320361119</v>
      </c>
      <c r="AS39">
        <v>1859.6156588959782</v>
      </c>
      <c r="AT39">
        <v>1582.5347946783397</v>
      </c>
      <c r="AU39">
        <v>1328.7253013096956</v>
      </c>
      <c r="AV39">
        <v>1094.2612659529502</v>
      </c>
      <c r="AW39">
        <v>882.00480375947211</v>
      </c>
      <c r="AX39">
        <v>694.06071663427178</v>
      </c>
      <c r="AY39">
        <v>531.66196546766332</v>
      </c>
      <c r="AZ39">
        <v>395.09751577919587</v>
      </c>
      <c r="BA39">
        <v>283.69719597846972</v>
      </c>
      <c r="BB39">
        <v>195.88476334726104</v>
      </c>
      <c r="BC39">
        <v>129.30394193660896</v>
      </c>
      <c r="BD39">
        <v>81.012912871538916</v>
      </c>
      <c r="BE39">
        <v>47.731554113642346</v>
      </c>
      <c r="BF39">
        <v>27.027256514415676</v>
      </c>
      <c r="BG39">
        <v>14.685925298953476</v>
      </c>
      <c r="BH39">
        <v>7.6714948106038507</v>
      </c>
      <c r="BI39">
        <v>3.8869190745828033</v>
      </c>
      <c r="BJ39">
        <v>1.0016677018504181E-10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</row>
    <row r="40" spans="1:101" x14ac:dyDescent="0.3">
      <c r="A40">
        <f>Model_Point!K40</f>
        <v>0</v>
      </c>
      <c r="B40">
        <v>-3983.9647973471833</v>
      </c>
      <c r="C40">
        <v>-3294.730860098784</v>
      </c>
      <c r="D40">
        <v>-2595.9462645735744</v>
      </c>
      <c r="E40">
        <v>-1870.5251629078718</v>
      </c>
      <c r="F40">
        <v>-1980.4636237290972</v>
      </c>
      <c r="G40">
        <v>-1356.0298584970503</v>
      </c>
      <c r="H40">
        <v>-765.32895421867818</v>
      </c>
      <c r="I40">
        <v>-208.34339239658973</v>
      </c>
      <c r="J40">
        <v>315.60285455758606</v>
      </c>
      <c r="K40">
        <v>243.18769777139099</v>
      </c>
      <c r="L40">
        <v>679.43143196959591</v>
      </c>
      <c r="M40">
        <v>1085.1754691907504</v>
      </c>
      <c r="N40">
        <v>1460.8825389273829</v>
      </c>
      <c r="O40">
        <v>1807.2663543684055</v>
      </c>
      <c r="P40">
        <v>1725.181569523023</v>
      </c>
      <c r="Q40">
        <v>1990.4111021920867</v>
      </c>
      <c r="R40">
        <v>2227.0606649462288</v>
      </c>
      <c r="S40">
        <v>2436.3709264156951</v>
      </c>
      <c r="T40">
        <v>2619.8673158619467</v>
      </c>
      <c r="U40">
        <v>2505.9745072697506</v>
      </c>
      <c r="V40">
        <v>2625.5476687516816</v>
      </c>
      <c r="W40">
        <v>2722.3699622153003</v>
      </c>
      <c r="X40">
        <v>2797.4588880781889</v>
      </c>
      <c r="Y40">
        <v>2851.9783987048518</v>
      </c>
      <c r="Z40">
        <v>2706.5089987439906</v>
      </c>
      <c r="AA40">
        <v>2711.8987697201674</v>
      </c>
      <c r="AB40">
        <v>2699.1199636587144</v>
      </c>
      <c r="AC40">
        <v>2669.3927235309575</v>
      </c>
      <c r="AD40">
        <v>2624.062580795865</v>
      </c>
      <c r="AE40">
        <v>2451.1320267604679</v>
      </c>
      <c r="AF40">
        <v>2371.9054568238748</v>
      </c>
      <c r="AG40">
        <v>2281.0556194116803</v>
      </c>
      <c r="AH40">
        <v>2180.1304582457997</v>
      </c>
      <c r="AI40">
        <v>2070.7491176827434</v>
      </c>
      <c r="AJ40">
        <v>1888.7288279317218</v>
      </c>
      <c r="AK40">
        <v>1763.4859764946418</v>
      </c>
      <c r="AL40">
        <v>1634.7185877369789</v>
      </c>
      <c r="AM40">
        <v>1504.0661567679908</v>
      </c>
      <c r="AN40">
        <v>1373.1641066863126</v>
      </c>
      <c r="AO40">
        <v>1209.7038632770582</v>
      </c>
      <c r="AP40">
        <v>1080.9824465150584</v>
      </c>
      <c r="AQ40">
        <v>956.52909033197341</v>
      </c>
      <c r="AR40">
        <v>837.7068934878788</v>
      </c>
      <c r="AS40">
        <v>725.73951790847468</v>
      </c>
      <c r="AT40">
        <v>607.20792071243045</v>
      </c>
      <c r="AU40">
        <v>511.02039470906959</v>
      </c>
      <c r="AV40">
        <v>422.06803224046183</v>
      </c>
      <c r="AW40">
        <v>341.4786006832046</v>
      </c>
      <c r="AX40">
        <v>270.08824079113288</v>
      </c>
      <c r="AY40">
        <v>203.92236819799507</v>
      </c>
      <c r="AZ40">
        <v>151.78958848366759</v>
      </c>
      <c r="BA40">
        <v>109.24031648393193</v>
      </c>
      <c r="BB40">
        <v>75.688627663989863</v>
      </c>
      <c r="BC40">
        <v>50.246298680135702</v>
      </c>
      <c r="BD40">
        <v>31.076256217317074</v>
      </c>
      <c r="BE40">
        <v>18.327414315296902</v>
      </c>
      <c r="BF40">
        <v>10.395105907801426</v>
      </c>
      <c r="BG40">
        <v>5.6666142994683693</v>
      </c>
      <c r="BH40">
        <v>2.979509707495188</v>
      </c>
      <c r="BI40">
        <v>1.4927786406819021</v>
      </c>
      <c r="BJ40">
        <v>2.2805515949641798E-10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</row>
    <row r="41" spans="1:101" x14ac:dyDescent="0.3">
      <c r="A41">
        <f>Model_Point!K41</f>
        <v>0</v>
      </c>
      <c r="B41">
        <v>-1546.2030080929219</v>
      </c>
      <c r="C41">
        <v>-1236.0514609778086</v>
      </c>
      <c r="D41">
        <v>-925.84482418096616</v>
      </c>
      <c r="E41">
        <v>-605.61094269792306</v>
      </c>
      <c r="F41">
        <v>-294.08493486055033</v>
      </c>
      <c r="G41">
        <v>6.2640654777456248</v>
      </c>
      <c r="H41">
        <v>294.77031608105534</v>
      </c>
      <c r="I41">
        <v>571.73561358107611</v>
      </c>
      <c r="J41">
        <v>837.6646149984557</v>
      </c>
      <c r="K41">
        <v>1096.8435998805624</v>
      </c>
      <c r="L41">
        <v>1346.8959107900434</v>
      </c>
      <c r="M41">
        <v>1588.4720894549655</v>
      </c>
      <c r="N41">
        <v>1822.0466275511428</v>
      </c>
      <c r="O41">
        <v>2048.2079019457665</v>
      </c>
      <c r="P41">
        <v>2267.5979027239559</v>
      </c>
      <c r="Q41">
        <v>2480.7921501082346</v>
      </c>
      <c r="R41">
        <v>2688.4858289156336</v>
      </c>
      <c r="S41">
        <v>2891.583598744458</v>
      </c>
      <c r="T41">
        <v>3091.1268052968485</v>
      </c>
      <c r="U41">
        <v>3288.213457865621</v>
      </c>
      <c r="V41">
        <v>3483.8793990034715</v>
      </c>
      <c r="W41">
        <v>3534.0813404974624</v>
      </c>
      <c r="X41">
        <v>3576.6907410893659</v>
      </c>
      <c r="Y41">
        <v>3610.8686865988002</v>
      </c>
      <c r="Z41">
        <v>3635.736074634709</v>
      </c>
      <c r="AA41">
        <v>3650.298953831064</v>
      </c>
      <c r="AB41">
        <v>3653.5913515817592</v>
      </c>
      <c r="AC41">
        <v>3644.7640359440288</v>
      </c>
      <c r="AD41">
        <v>3623.0622252215067</v>
      </c>
      <c r="AE41">
        <v>3587.824339052012</v>
      </c>
      <c r="AF41">
        <v>3538.4842615993034</v>
      </c>
      <c r="AG41">
        <v>3474.5921839825069</v>
      </c>
      <c r="AH41">
        <v>3395.8530580818579</v>
      </c>
      <c r="AI41">
        <v>3302.1703988620852</v>
      </c>
      <c r="AJ41">
        <v>3193.6875813783217</v>
      </c>
      <c r="AK41">
        <v>3070.8023592612199</v>
      </c>
      <c r="AL41">
        <v>2934.176736880112</v>
      </c>
      <c r="AM41">
        <v>2784.6492264196036</v>
      </c>
      <c r="AN41">
        <v>2623.3583403351277</v>
      </c>
      <c r="AO41">
        <v>2451.7522252725007</v>
      </c>
      <c r="AP41">
        <v>2271.5882133737005</v>
      </c>
      <c r="AQ41">
        <v>2084.9199205143741</v>
      </c>
      <c r="AR41">
        <v>1894.0696803544215</v>
      </c>
      <c r="AS41">
        <v>1701.5845115744589</v>
      </c>
      <c r="AT41">
        <v>1510.1745305224604</v>
      </c>
      <c r="AU41">
        <v>1322.6337857262208</v>
      </c>
      <c r="AV41">
        <v>1137.506435907836</v>
      </c>
      <c r="AW41">
        <v>958.54789698213631</v>
      </c>
      <c r="AX41">
        <v>789.43796985093115</v>
      </c>
      <c r="AY41">
        <v>633.5640311230153</v>
      </c>
      <c r="AZ41">
        <v>493.79182315177547</v>
      </c>
      <c r="BA41">
        <v>372.24690805879902</v>
      </c>
      <c r="BB41">
        <v>270.13541162675688</v>
      </c>
      <c r="BC41">
        <v>187.6348415355165</v>
      </c>
      <c r="BD41">
        <v>123.88239987016036</v>
      </c>
      <c r="BE41">
        <v>77.077700162433985</v>
      </c>
      <c r="BF41">
        <v>46.04296864041082</v>
      </c>
      <c r="BG41">
        <v>26.322190755843035</v>
      </c>
      <c r="BH41">
        <v>14.368675004908305</v>
      </c>
      <c r="BI41">
        <v>7.4848617549559577</v>
      </c>
      <c r="BJ41">
        <v>-1.4575680954135075E-11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</row>
    <row r="42" spans="1:101" x14ac:dyDescent="0.3">
      <c r="A42">
        <f>Model_Point!K42</f>
        <v>0</v>
      </c>
      <c r="B42">
        <v>-17668.44057524571</v>
      </c>
      <c r="C42">
        <v>-13852.365100016274</v>
      </c>
      <c r="D42">
        <v>-9916.1420090783304</v>
      </c>
      <c r="E42">
        <v>-5922.55122625699</v>
      </c>
      <c r="F42">
        <v>-2258.5993343617988</v>
      </c>
      <c r="G42">
        <v>1044.2077450931922</v>
      </c>
      <c r="H42">
        <v>3994.3727133604398</v>
      </c>
      <c r="I42">
        <v>6606.3351592187755</v>
      </c>
      <c r="J42">
        <v>8897.0200618071231</v>
      </c>
      <c r="K42">
        <v>10978.15893989434</v>
      </c>
      <c r="L42">
        <v>12777.25632140637</v>
      </c>
      <c r="M42">
        <v>14306.276519406963</v>
      </c>
      <c r="N42">
        <v>15576.59841018722</v>
      </c>
      <c r="O42">
        <v>16600.777900743113</v>
      </c>
      <c r="P42">
        <v>17390.769348121576</v>
      </c>
      <c r="Q42">
        <v>17956.57917873836</v>
      </c>
      <c r="R42">
        <v>18309.023724916187</v>
      </c>
      <c r="S42">
        <v>18460.871335364427</v>
      </c>
      <c r="T42">
        <v>18425.94979130062</v>
      </c>
      <c r="U42">
        <v>18218.730976489169</v>
      </c>
      <c r="V42">
        <v>17854.030371452835</v>
      </c>
      <c r="W42">
        <v>17346.982944513544</v>
      </c>
      <c r="X42">
        <v>16713.198910040475</v>
      </c>
      <c r="Y42">
        <v>15968.902401341824</v>
      </c>
      <c r="Z42">
        <v>15130.969738992335</v>
      </c>
      <c r="AA42">
        <v>14216.66192206634</v>
      </c>
      <c r="AB42">
        <v>13243.351365268287</v>
      </c>
      <c r="AC42">
        <v>12227.476132143391</v>
      </c>
      <c r="AD42">
        <v>11185.425870455805</v>
      </c>
      <c r="AE42">
        <v>10133.343150952162</v>
      </c>
      <c r="AF42">
        <v>9086.8940343046434</v>
      </c>
      <c r="AG42">
        <v>8061.0123605101271</v>
      </c>
      <c r="AH42">
        <v>7069.6247097831556</v>
      </c>
      <c r="AI42">
        <v>6125.3656757218287</v>
      </c>
      <c r="AJ42">
        <v>5239.2958578409598</v>
      </c>
      <c r="AK42">
        <v>4420.6375831395135</v>
      </c>
      <c r="AL42">
        <v>3656.7985356621225</v>
      </c>
      <c r="AM42">
        <v>2959.3603119707236</v>
      </c>
      <c r="AN42">
        <v>2337.2307208794005</v>
      </c>
      <c r="AO42">
        <v>1796.2157712510407</v>
      </c>
      <c r="AP42">
        <v>1338.7392858664</v>
      </c>
      <c r="AQ42">
        <v>963.76334573584609</v>
      </c>
      <c r="AR42">
        <v>666.95085892557961</v>
      </c>
      <c r="AS42">
        <v>441.08894721309809</v>
      </c>
      <c r="AT42">
        <v>276.75897956914054</v>
      </c>
      <c r="AU42">
        <v>163.19929276035492</v>
      </c>
      <c r="AV42">
        <v>92.518777148130837</v>
      </c>
      <c r="AW42">
        <v>50.377351610123121</v>
      </c>
      <c r="AX42">
        <v>26.427527208611544</v>
      </c>
      <c r="AY42">
        <v>13.512898931881026</v>
      </c>
      <c r="AZ42">
        <v>-4.7432993384585492E-10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</row>
    <row r="43" spans="1:101" x14ac:dyDescent="0.3">
      <c r="A43">
        <f>Model_Point!K43</f>
        <v>0</v>
      </c>
      <c r="B43">
        <v>-5905.4905638668351</v>
      </c>
      <c r="C43">
        <v>-4009.7669399092779</v>
      </c>
      <c r="D43">
        <v>-2117.4967192707227</v>
      </c>
      <c r="E43">
        <v>-213.29060954084486</v>
      </c>
      <c r="F43">
        <v>-470.70036107176088</v>
      </c>
      <c r="G43">
        <v>1043.1989316236402</v>
      </c>
      <c r="H43">
        <v>2420.4706860015817</v>
      </c>
      <c r="I43">
        <v>3667.6565995630858</v>
      </c>
      <c r="J43">
        <v>4792.209664757157</v>
      </c>
      <c r="K43">
        <v>4451.5744629036226</v>
      </c>
      <c r="L43">
        <v>5306.0340373873869</v>
      </c>
      <c r="M43">
        <v>6055.1022682648154</v>
      </c>
      <c r="N43">
        <v>6703.7710129297975</v>
      </c>
      <c r="O43">
        <v>7257.4818751325001</v>
      </c>
      <c r="P43">
        <v>6805.1686893119349</v>
      </c>
      <c r="Q43">
        <v>7127.1911575044924</v>
      </c>
      <c r="R43">
        <v>7365.2085010870642</v>
      </c>
      <c r="S43">
        <v>7524.5430120656638</v>
      </c>
      <c r="T43">
        <v>7610.9226899968153</v>
      </c>
      <c r="U43">
        <v>7054.6781214872753</v>
      </c>
      <c r="V43">
        <v>6977.616198853988</v>
      </c>
      <c r="W43">
        <v>6843.7244513348669</v>
      </c>
      <c r="X43">
        <v>6659.294159167398</v>
      </c>
      <c r="Y43">
        <v>6430.8521522685587</v>
      </c>
      <c r="Z43">
        <v>5830.8416457160747</v>
      </c>
      <c r="AA43">
        <v>5514.1872711651431</v>
      </c>
      <c r="AB43">
        <v>5172.9238382333097</v>
      </c>
      <c r="AC43">
        <v>4813.5910846946826</v>
      </c>
      <c r="AD43">
        <v>4442.709171636644</v>
      </c>
      <c r="AE43">
        <v>3894.561486812197</v>
      </c>
      <c r="AF43">
        <v>3509.0270708600765</v>
      </c>
      <c r="AG43">
        <v>3129.9105728478589</v>
      </c>
      <c r="AH43">
        <v>2762.7433251881466</v>
      </c>
      <c r="AI43">
        <v>2412.5569912860133</v>
      </c>
      <c r="AJ43">
        <v>2010.3198158900559</v>
      </c>
      <c r="AK43">
        <v>1702.1113672823938</v>
      </c>
      <c r="AL43">
        <v>1414.055456177683</v>
      </c>
      <c r="AM43">
        <v>1150.7302042175145</v>
      </c>
      <c r="AN43">
        <v>915.6837700854403</v>
      </c>
      <c r="AO43">
        <v>688.55806784529454</v>
      </c>
      <c r="AP43">
        <v>514.41490013149189</v>
      </c>
      <c r="AQ43">
        <v>371.56947757986336</v>
      </c>
      <c r="AR43">
        <v>258.44665758273231</v>
      </c>
      <c r="AS43">
        <v>172.35477956205762</v>
      </c>
      <c r="AT43">
        <v>106.08245830201764</v>
      </c>
      <c r="AU43">
        <v>62.642781942785618</v>
      </c>
      <c r="AV43">
        <v>35.600073158704717</v>
      </c>
      <c r="AW43">
        <v>19.47589767862409</v>
      </c>
      <c r="AX43">
        <v>10.314628290978701</v>
      </c>
      <c r="AY43">
        <v>5.187256324606631</v>
      </c>
      <c r="AZ43">
        <v>1.6247955055407011E-11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</row>
    <row r="44" spans="1:101" x14ac:dyDescent="0.3">
      <c r="A44">
        <f>Model_Point!K44</f>
        <v>0</v>
      </c>
      <c r="B44">
        <v>-312.7386498569324</v>
      </c>
      <c r="C44">
        <v>1111.4272238022504</v>
      </c>
      <c r="D44">
        <v>2453.8111352458327</v>
      </c>
      <c r="E44">
        <v>3782.6735348249367</v>
      </c>
      <c r="F44">
        <v>5059.1786181947728</v>
      </c>
      <c r="G44">
        <v>6289.2587094149303</v>
      </c>
      <c r="H44">
        <v>7479.955255519767</v>
      </c>
      <c r="I44">
        <v>8637.281996473017</v>
      </c>
      <c r="J44">
        <v>9766.9879149811732</v>
      </c>
      <c r="K44">
        <v>10889.242945082218</v>
      </c>
      <c r="L44">
        <v>11996.005339953505</v>
      </c>
      <c r="M44">
        <v>12179.107272525871</v>
      </c>
      <c r="N44">
        <v>12336.078309049326</v>
      </c>
      <c r="O44">
        <v>12463.951859924895</v>
      </c>
      <c r="P44">
        <v>12559.609415324976</v>
      </c>
      <c r="Q44">
        <v>12619.508388473396</v>
      </c>
      <c r="R44">
        <v>12640.199449997996</v>
      </c>
      <c r="S44">
        <v>12618.647161589544</v>
      </c>
      <c r="T44">
        <v>12552.147170947555</v>
      </c>
      <c r="U44">
        <v>12438.319670892639</v>
      </c>
      <c r="V44">
        <v>12275.115500584545</v>
      </c>
      <c r="W44">
        <v>12060.889569579551</v>
      </c>
      <c r="X44">
        <v>11794.53812733616</v>
      </c>
      <c r="Y44">
        <v>11475.655488965354</v>
      </c>
      <c r="Z44">
        <v>11104.681855722372</v>
      </c>
      <c r="AA44">
        <v>10682.954424055795</v>
      </c>
      <c r="AB44">
        <v>10212.742017804872</v>
      </c>
      <c r="AC44">
        <v>9696.9269008493775</v>
      </c>
      <c r="AD44">
        <v>9139.4508186866533</v>
      </c>
      <c r="AE44">
        <v>8545.3502833588464</v>
      </c>
      <c r="AF44">
        <v>7920.7562418907046</v>
      </c>
      <c r="AG44">
        <v>7272.8497104881872</v>
      </c>
      <c r="AH44">
        <v>6609.7655228679332</v>
      </c>
      <c r="AI44">
        <v>5940.4377927112146</v>
      </c>
      <c r="AJ44">
        <v>5274.3832296035089</v>
      </c>
      <c r="AK44">
        <v>4621.4222260581546</v>
      </c>
      <c r="AL44">
        <v>3976.0914707600082</v>
      </c>
      <c r="AM44">
        <v>3351.6338661796844</v>
      </c>
      <c r="AN44">
        <v>2761.0445226264637</v>
      </c>
      <c r="AO44">
        <v>2216.3037370813663</v>
      </c>
      <c r="AP44">
        <v>1727.565578084098</v>
      </c>
      <c r="AQ44">
        <v>1302.3838387323722</v>
      </c>
      <c r="AR44">
        <v>945.07676919011806</v>
      </c>
      <c r="AS44">
        <v>656.33953350844217</v>
      </c>
      <c r="AT44">
        <v>433.20126321045393</v>
      </c>
      <c r="AU44">
        <v>269.38621600203987</v>
      </c>
      <c r="AV44">
        <v>160.86424645278694</v>
      </c>
      <c r="AW44">
        <v>91.974556233999408</v>
      </c>
      <c r="AX44">
        <v>50.266368808051858</v>
      </c>
      <c r="AY44">
        <v>26.280604359262473</v>
      </c>
      <c r="AZ44">
        <v>4.1648811843698781E-11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</row>
    <row r="45" spans="1:101" x14ac:dyDescent="0.3">
      <c r="A45">
        <f>Model_Point!K45</f>
        <v>0</v>
      </c>
      <c r="B45">
        <v>-2729.5888906454015</v>
      </c>
      <c r="C45">
        <v>-1504.2818231459951</v>
      </c>
      <c r="D45">
        <v>-124.24062631406191</v>
      </c>
      <c r="E45">
        <v>1272.4400671602507</v>
      </c>
      <c r="F45">
        <v>2482.1004471303468</v>
      </c>
      <c r="G45">
        <v>3500.9622448766222</v>
      </c>
      <c r="H45">
        <v>4340.515670820314</v>
      </c>
      <c r="I45">
        <v>5011.8972252907342</v>
      </c>
      <c r="J45">
        <v>5526.1404258047996</v>
      </c>
      <c r="K45">
        <v>5947.5454631805178</v>
      </c>
      <c r="L45">
        <v>6236.3339901090567</v>
      </c>
      <c r="M45">
        <v>6403.2967706478239</v>
      </c>
      <c r="N45">
        <v>6459.4032350352845</v>
      </c>
      <c r="O45">
        <v>6415.8975708446678</v>
      </c>
      <c r="P45">
        <v>6284.334605343256</v>
      </c>
      <c r="Q45">
        <v>6076.441207690963</v>
      </c>
      <c r="R45">
        <v>5803.9711370025962</v>
      </c>
      <c r="S45">
        <v>5478.1205993535068</v>
      </c>
      <c r="T45">
        <v>5110.0255737901525</v>
      </c>
      <c r="U45">
        <v>4710.6549052640466</v>
      </c>
      <c r="V45">
        <v>4290.6842551221316</v>
      </c>
      <c r="W45">
        <v>3860.3533093629358</v>
      </c>
      <c r="X45">
        <v>3429.3100570169067</v>
      </c>
      <c r="Y45">
        <v>3006.4475130328183</v>
      </c>
      <c r="Z45">
        <v>2599.7398808745493</v>
      </c>
      <c r="AA45">
        <v>2216.0866954552098</v>
      </c>
      <c r="AB45">
        <v>1850.057650606446</v>
      </c>
      <c r="AC45">
        <v>1509.5775818756003</v>
      </c>
      <c r="AD45">
        <v>1201.0692521459302</v>
      </c>
      <c r="AE45">
        <v>929.19353604978369</v>
      </c>
      <c r="AF45">
        <v>696.66971714668284</v>
      </c>
      <c r="AG45">
        <v>504.20695433262824</v>
      </c>
      <c r="AH45">
        <v>350.57165640252731</v>
      </c>
      <c r="AI45">
        <v>232.80310354640639</v>
      </c>
      <c r="AJ45">
        <v>146.57134072433371</v>
      </c>
      <c r="AK45">
        <v>86.648943456304693</v>
      </c>
      <c r="AL45">
        <v>49.265015760090598</v>
      </c>
      <c r="AM45">
        <v>26.931954262689754</v>
      </c>
      <c r="AN45">
        <v>14.220728145816629</v>
      </c>
      <c r="AO45">
        <v>7.3605659082228474</v>
      </c>
      <c r="AP45">
        <v>-8.729205894655954E-11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</row>
    <row r="46" spans="1:101" x14ac:dyDescent="0.3">
      <c r="A46">
        <f>Model_Point!K46</f>
        <v>0</v>
      </c>
      <c r="B46">
        <v>-822.91908872468628</v>
      </c>
      <c r="C46">
        <v>-164.9405200577005</v>
      </c>
      <c r="D46">
        <v>529.49984854293882</v>
      </c>
      <c r="E46">
        <v>1224.8958025750483</v>
      </c>
      <c r="F46">
        <v>999.54694745381039</v>
      </c>
      <c r="G46">
        <v>1494.1155183556202</v>
      </c>
      <c r="H46">
        <v>1917.339341788509</v>
      </c>
      <c r="I46">
        <v>2273.9201069900992</v>
      </c>
      <c r="J46">
        <v>2568.5153792518099</v>
      </c>
      <c r="K46">
        <v>2296.7365268199319</v>
      </c>
      <c r="L46">
        <v>2470.0724083646096</v>
      </c>
      <c r="M46">
        <v>2594.2715237629518</v>
      </c>
      <c r="N46">
        <v>2673.8377110778956</v>
      </c>
      <c r="O46">
        <v>2713.3793253329341</v>
      </c>
      <c r="P46">
        <v>2410.0743086189577</v>
      </c>
      <c r="Q46">
        <v>2364.8004348600462</v>
      </c>
      <c r="R46">
        <v>2292.6578428666589</v>
      </c>
      <c r="S46">
        <v>2198.1709284782078</v>
      </c>
      <c r="T46">
        <v>2085.8396753445486</v>
      </c>
      <c r="U46">
        <v>1801.7487877903277</v>
      </c>
      <c r="V46">
        <v>1657.1284784881036</v>
      </c>
      <c r="W46">
        <v>1506.9684730623005</v>
      </c>
      <c r="X46">
        <v>1355.1569399171037</v>
      </c>
      <c r="Y46">
        <v>1205.2887531131303</v>
      </c>
      <c r="Z46">
        <v>993.03198483260917</v>
      </c>
      <c r="AA46">
        <v>852.16898317092057</v>
      </c>
      <c r="AB46">
        <v>717.12324553094891</v>
      </c>
      <c r="AC46">
        <v>591.06889946488934</v>
      </c>
      <c r="AD46">
        <v>476.60070321253545</v>
      </c>
      <c r="AE46">
        <v>354.74182125452529</v>
      </c>
      <c r="AF46">
        <v>267.14351665589476</v>
      </c>
      <c r="AG46">
        <v>194.5087437346331</v>
      </c>
      <c r="AH46">
        <v>136.45813731335852</v>
      </c>
      <c r="AI46">
        <v>91.937355051546717</v>
      </c>
      <c r="AJ46">
        <v>55.986995374956237</v>
      </c>
      <c r="AK46">
        <v>33.181726881885993</v>
      </c>
      <c r="AL46">
        <v>18.947782131504297</v>
      </c>
      <c r="AM46">
        <v>10.443163814242167</v>
      </c>
      <c r="AN46">
        <v>5.6045257929385039</v>
      </c>
      <c r="AO46">
        <v>2.8207382830341539</v>
      </c>
      <c r="AP46">
        <v>-4.1152473952076259E-11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</row>
    <row r="47" spans="1:101" x14ac:dyDescent="0.3">
      <c r="A47">
        <f>Model_Point!K47</f>
        <v>0</v>
      </c>
      <c r="B47">
        <v>-1632.7201880213445</v>
      </c>
      <c r="C47">
        <v>-1024.468229258061</v>
      </c>
      <c r="D47">
        <v>-449.31651640806137</v>
      </c>
      <c r="E47">
        <v>122.67399955635963</v>
      </c>
      <c r="F47">
        <v>668.22014966082759</v>
      </c>
      <c r="G47">
        <v>1187.7448213395805</v>
      </c>
      <c r="H47">
        <v>1683.8109612423923</v>
      </c>
      <c r="I47">
        <v>2158.8556513686076</v>
      </c>
      <c r="J47">
        <v>2615.273902185922</v>
      </c>
      <c r="K47">
        <v>3061.1498461824162</v>
      </c>
      <c r="L47">
        <v>3493.3810783463296</v>
      </c>
      <c r="M47">
        <v>3500.0628222584728</v>
      </c>
      <c r="N47">
        <v>3495.0145831728328</v>
      </c>
      <c r="O47">
        <v>3477.4785604464419</v>
      </c>
      <c r="P47">
        <v>3446.7866501208755</v>
      </c>
      <c r="Q47">
        <v>3402.3622254498277</v>
      </c>
      <c r="R47">
        <v>3343.7406839112341</v>
      </c>
      <c r="S47">
        <v>3270.6079145321128</v>
      </c>
      <c r="T47">
        <v>3182.8442328432602</v>
      </c>
      <c r="U47">
        <v>3080.5658204709302</v>
      </c>
      <c r="V47">
        <v>2964.138967873027</v>
      </c>
      <c r="W47">
        <v>2834.1897130452949</v>
      </c>
      <c r="X47">
        <v>2691.5142396965189</v>
      </c>
      <c r="Y47">
        <v>2537.2043087123525</v>
      </c>
      <c r="Z47">
        <v>2372.6572284755366</v>
      </c>
      <c r="AA47">
        <v>2199.5758879206337</v>
      </c>
      <c r="AB47">
        <v>2019.9564992844287</v>
      </c>
      <c r="AC47">
        <v>1836.0618557904422</v>
      </c>
      <c r="AD47">
        <v>1650.378315384499</v>
      </c>
      <c r="AE47">
        <v>1465.555431561108</v>
      </c>
      <c r="AF47">
        <v>1284.328208366956</v>
      </c>
      <c r="AG47">
        <v>1105.1402259354738</v>
      </c>
      <c r="AH47">
        <v>931.68404954524453</v>
      </c>
      <c r="AI47">
        <v>767.58504353507988</v>
      </c>
      <c r="AJ47">
        <v>616.18725159621351</v>
      </c>
      <c r="AK47">
        <v>480.32683182963609</v>
      </c>
      <c r="AL47">
        <v>362.11588752285826</v>
      </c>
      <c r="AM47">
        <v>262.76501736392743</v>
      </c>
      <c r="AN47">
        <v>182.47500149657034</v>
      </c>
      <c r="AO47">
        <v>120.42465279165734</v>
      </c>
      <c r="AP47">
        <v>74.871413908910839</v>
      </c>
      <c r="AQ47">
        <v>44.703897419274647</v>
      </c>
      <c r="AR47">
        <v>25.560631770856524</v>
      </c>
      <c r="AS47">
        <v>13.975551573235197</v>
      </c>
      <c r="AT47">
        <v>7.3165121299437397</v>
      </c>
      <c r="AU47">
        <v>-1.809460898950086E-12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</row>
    <row r="48" spans="1:101" x14ac:dyDescent="0.3">
      <c r="A48">
        <f>Model_Point!K48</f>
        <v>0</v>
      </c>
      <c r="B48">
        <v>-53132.639939161032</v>
      </c>
      <c r="C48">
        <v>-46301.683564087762</v>
      </c>
      <c r="D48">
        <v>-39809.170234821751</v>
      </c>
      <c r="E48">
        <v>-33398.30233784701</v>
      </c>
      <c r="F48">
        <v>-27538.526875764419</v>
      </c>
      <c r="G48">
        <v>-22278.912008841056</v>
      </c>
      <c r="H48">
        <v>-17603.41209210841</v>
      </c>
      <c r="I48">
        <v>-13486.524625124106</v>
      </c>
      <c r="J48">
        <v>-9902.3161371946917</v>
      </c>
      <c r="K48">
        <v>-6779.0872876931153</v>
      </c>
      <c r="L48">
        <v>-4142.1248704753634</v>
      </c>
      <c r="M48">
        <v>-1975.3636954788817</v>
      </c>
      <c r="N48">
        <v>-260.44518496361849</v>
      </c>
      <c r="O48">
        <v>1018.9899701176379</v>
      </c>
      <c r="P48">
        <v>1877.3791182462196</v>
      </c>
      <c r="Q48">
        <v>2327.3074166111141</v>
      </c>
      <c r="R48">
        <v>2379.5698819725517</v>
      </c>
      <c r="S48">
        <v>2012.0719528344478</v>
      </c>
      <c r="T48">
        <v>1220.1500818451093</v>
      </c>
      <c r="U48">
        <v>-4.5179782843688924E-10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</row>
    <row r="49" spans="1:101" x14ac:dyDescent="0.3">
      <c r="A49">
        <f>Model_Point!K49</f>
        <v>0</v>
      </c>
      <c r="B49">
        <v>-18587.021015405331</v>
      </c>
      <c r="C49">
        <v>-14779.894550669258</v>
      </c>
      <c r="D49">
        <v>-11229.111951627832</v>
      </c>
      <c r="E49">
        <v>-7729.1199115045802</v>
      </c>
      <c r="F49">
        <v>-9845.1462078007498</v>
      </c>
      <c r="G49">
        <v>-7110.7371642627477</v>
      </c>
      <c r="H49">
        <v>-4599.5594456520994</v>
      </c>
      <c r="I49">
        <v>-2298.8533793891579</v>
      </c>
      <c r="J49">
        <v>-195.7614970586848</v>
      </c>
      <c r="K49">
        <v>-2153.1089196009057</v>
      </c>
      <c r="L49">
        <v>-632.0181179419028</v>
      </c>
      <c r="M49">
        <v>709.177078789078</v>
      </c>
      <c r="N49">
        <v>1879.5246372790207</v>
      </c>
      <c r="O49">
        <v>2887.3041144589406</v>
      </c>
      <c r="P49">
        <v>935.2985818121017</v>
      </c>
      <c r="Q49">
        <v>1466.4546806049877</v>
      </c>
      <c r="R49">
        <v>1844.9069961165637</v>
      </c>
      <c r="S49">
        <v>2063.5622413407837</v>
      </c>
      <c r="T49">
        <v>2122.0203569486353</v>
      </c>
      <c r="U49">
        <v>6.8891877488170641E-11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</row>
    <row r="50" spans="1:101" x14ac:dyDescent="0.3">
      <c r="A50">
        <f>Model_Point!K50</f>
        <v>0</v>
      </c>
      <c r="B50">
        <v>-8174.2522983324679</v>
      </c>
      <c r="C50">
        <v>-7123.3359329365794</v>
      </c>
      <c r="D50">
        <v>-6124.4877284341155</v>
      </c>
      <c r="E50">
        <v>-5138.2003596687709</v>
      </c>
      <c r="F50">
        <v>-4236.6964424252956</v>
      </c>
      <c r="G50">
        <v>-3427.5249244370857</v>
      </c>
      <c r="H50">
        <v>-2708.2172449397553</v>
      </c>
      <c r="I50">
        <v>-2074.8499423267858</v>
      </c>
      <c r="J50">
        <v>-1523.4332518761064</v>
      </c>
      <c r="K50">
        <v>-1042.936505798941</v>
      </c>
      <c r="L50">
        <v>-637.24998007313297</v>
      </c>
      <c r="M50">
        <v>-303.90210699675106</v>
      </c>
      <c r="N50">
        <v>-40.068489994402846</v>
      </c>
      <c r="O50">
        <v>156.76768771040585</v>
      </c>
      <c r="P50">
        <v>288.82755665326459</v>
      </c>
      <c r="Q50">
        <v>358.04729486324834</v>
      </c>
      <c r="R50">
        <v>366.08767414962335</v>
      </c>
      <c r="S50">
        <v>309.54953120529967</v>
      </c>
      <c r="T50">
        <v>187.71539720693991</v>
      </c>
      <c r="U50">
        <v>-6.9507358221059884E-11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</row>
    <row r="51" spans="1:101" x14ac:dyDescent="0.3">
      <c r="A51">
        <f>Model_Point!K51</f>
        <v>0</v>
      </c>
      <c r="B51">
        <v>-37089.228241741373</v>
      </c>
      <c r="C51">
        <v>-31256.504040518226</v>
      </c>
      <c r="D51">
        <v>-25759.004417566674</v>
      </c>
      <c r="E51">
        <v>-20410.370340827027</v>
      </c>
      <c r="F51">
        <v>-15601.973748947899</v>
      </c>
      <c r="G51">
        <v>-11358.770816942595</v>
      </c>
      <c r="H51">
        <v>-7660.2327078175194</v>
      </c>
      <c r="I51">
        <v>-4543.506896400987</v>
      </c>
      <c r="J51">
        <v>-2009.3372118579814</v>
      </c>
      <c r="K51">
        <v>-2.6958755510472461E-11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</row>
    <row r="52" spans="1:101" x14ac:dyDescent="0.3">
      <c r="A52">
        <f>Model_Point!K52</f>
        <v>0</v>
      </c>
      <c r="B52">
        <v>-13181.072033784747</v>
      </c>
      <c r="C52">
        <v>-9834.2458135011129</v>
      </c>
      <c r="D52">
        <v>-6730.8116986832692</v>
      </c>
      <c r="E52">
        <v>-3699.9073650279101</v>
      </c>
      <c r="F52">
        <v>-5831.056226468284</v>
      </c>
      <c r="G52">
        <v>-3523.5432603854124</v>
      </c>
      <c r="H52">
        <v>-1426.1358416122787</v>
      </c>
      <c r="I52">
        <v>449.57656326079535</v>
      </c>
      <c r="J52">
        <v>2105.9884068885949</v>
      </c>
      <c r="K52">
        <v>-2.0282887788395418E-11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</row>
    <row r="53" spans="1:101" x14ac:dyDescent="0.3">
      <c r="A53">
        <f>Model_Point!K53</f>
        <v>0</v>
      </c>
      <c r="B53">
        <v>-5706.0351141140582</v>
      </c>
      <c r="C53">
        <v>-4808.6929293104968</v>
      </c>
      <c r="D53">
        <v>-3962.9237565487197</v>
      </c>
      <c r="E53">
        <v>-3140.0569755118509</v>
      </c>
      <c r="F53">
        <v>-2400.3036536842924</v>
      </c>
      <c r="G53">
        <v>-1747.503202606553</v>
      </c>
      <c r="H53">
        <v>-1178.4973396642338</v>
      </c>
      <c r="I53">
        <v>-699.00106098476738</v>
      </c>
      <c r="J53">
        <v>-309.12880182430484</v>
      </c>
      <c r="K53">
        <v>-4.1475008477649943E-12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</row>
    <row r="54" spans="1:101" x14ac:dyDescent="0.3">
      <c r="A54">
        <f>Model_Point!K54</f>
        <v>0</v>
      </c>
      <c r="B54">
        <v>-7514.7864143863089</v>
      </c>
      <c r="C54">
        <v>-5318.7717968015013</v>
      </c>
      <c r="D54">
        <v>-3323.6555679010416</v>
      </c>
      <c r="E54">
        <v>-1497.2703643371235</v>
      </c>
      <c r="F54">
        <v>2.5344867111447548E-12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</row>
    <row r="55" spans="1:101" x14ac:dyDescent="0.3">
      <c r="A55">
        <f>Model_Point!K55</f>
        <v>0</v>
      </c>
      <c r="B55">
        <v>-4553.3503000393721</v>
      </c>
      <c r="C55">
        <v>-3398.4121626069305</v>
      </c>
      <c r="D55">
        <v>-2342.1053036751923</v>
      </c>
      <c r="E55">
        <v>-1346.2701033227218</v>
      </c>
      <c r="F55">
        <v>-3.6194463553429755E-12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1:101" x14ac:dyDescent="0.3">
      <c r="A56">
        <f>Model_Point!K56</f>
        <v>0</v>
      </c>
      <c r="B56">
        <v>-2201.3466082466193</v>
      </c>
      <c r="C56">
        <v>-1586.7585265080518</v>
      </c>
      <c r="D56">
        <v>-1024.5390066932553</v>
      </c>
      <c r="E56">
        <v>-486.27511873324022</v>
      </c>
      <c r="F56">
        <v>1.5736723284099894E-13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1:101" x14ac:dyDescent="0.3">
      <c r="A57">
        <f>Model_Point!K57</f>
        <v>0</v>
      </c>
      <c r="B57">
        <v>51017.962458547976</v>
      </c>
      <c r="C57">
        <v>35875.209132143027</v>
      </c>
      <c r="D57">
        <v>28964.932735069215</v>
      </c>
      <c r="E57">
        <v>25868.495382402627</v>
      </c>
      <c r="F57">
        <v>24016.732869917789</v>
      </c>
      <c r="G57">
        <v>22413.469292821199</v>
      </c>
      <c r="H57">
        <v>22726.973183720609</v>
      </c>
      <c r="I57">
        <v>22603.677039834514</v>
      </c>
      <c r="J57">
        <v>24183.14142777037</v>
      </c>
      <c r="K57">
        <v>25096.369765406205</v>
      </c>
      <c r="L57">
        <v>26755.156442176743</v>
      </c>
      <c r="M57">
        <v>27927.431999313059</v>
      </c>
      <c r="N57">
        <v>28692.89792799349</v>
      </c>
      <c r="O57">
        <v>29137.60613749619</v>
      </c>
      <c r="P57">
        <v>29353.17869923262</v>
      </c>
      <c r="Q57">
        <v>29422.139830460113</v>
      </c>
      <c r="R57">
        <v>29392.360409833283</v>
      </c>
      <c r="S57">
        <v>29263.737593044723</v>
      </c>
      <c r="T57">
        <v>29010.560131586964</v>
      </c>
      <c r="U57">
        <v>28625.374248018787</v>
      </c>
      <c r="V57">
        <v>28135.791781078413</v>
      </c>
      <c r="W57">
        <v>27578.435579261193</v>
      </c>
      <c r="X57">
        <v>26969.558572459424</v>
      </c>
      <c r="Y57">
        <v>26302.685564299554</v>
      </c>
      <c r="Z57">
        <v>25564.279536708629</v>
      </c>
      <c r="AA57">
        <v>24748.501975090916</v>
      </c>
      <c r="AB57">
        <v>23862.446608088216</v>
      </c>
      <c r="AC57">
        <v>22923.080673663484</v>
      </c>
      <c r="AD57">
        <v>21951.488792639106</v>
      </c>
      <c r="AE57">
        <v>20968.124706107501</v>
      </c>
      <c r="AF57">
        <v>19989.173766121214</v>
      </c>
      <c r="AG57">
        <v>19024.27315940769</v>
      </c>
      <c r="AH57">
        <v>18077.037310739626</v>
      </c>
      <c r="AI57">
        <v>17148.250935844619</v>
      </c>
      <c r="AJ57">
        <v>16239.129839022968</v>
      </c>
      <c r="AK57">
        <v>15352.377908279765</v>
      </c>
      <c r="AL57">
        <v>14491.195637770335</v>
      </c>
      <c r="AM57">
        <v>13657.701459682145</v>
      </c>
      <c r="AN57">
        <v>12852.066679037633</v>
      </c>
      <c r="AO57">
        <v>12072.950106035581</v>
      </c>
      <c r="AP57">
        <v>11318.956704638758</v>
      </c>
      <c r="AQ57">
        <v>10590.171169112797</v>
      </c>
      <c r="AR57">
        <v>9888.5156205756866</v>
      </c>
      <c r="AS57">
        <v>9216.3800402410307</v>
      </c>
      <c r="AT57">
        <v>8574.8332456046828</v>
      </c>
      <c r="AU57">
        <v>7963.6462609539203</v>
      </c>
      <c r="AV57">
        <v>7383.1039566198078</v>
      </c>
      <c r="AW57">
        <v>6834.7909769700791</v>
      </c>
      <c r="AX57">
        <v>6318.6522374776578</v>
      </c>
      <c r="AY57">
        <v>5826.2775546540424</v>
      </c>
      <c r="AZ57">
        <v>5338.1222970327981</v>
      </c>
      <c r="BA57">
        <v>4810.4473741045003</v>
      </c>
      <c r="BB57">
        <v>4253.4723470686258</v>
      </c>
      <c r="BC57">
        <v>3679.6223243623622</v>
      </c>
      <c r="BD57">
        <v>3103.3367738289389</v>
      </c>
      <c r="BE57">
        <v>2540.5976630974092</v>
      </c>
      <c r="BF57">
        <v>2008.1146561644894</v>
      </c>
      <c r="BG57">
        <v>1522.1396758938947</v>
      </c>
      <c r="BH57">
        <v>1096.9509953011338</v>
      </c>
      <c r="BI57">
        <v>743.15213837445549</v>
      </c>
      <c r="BJ57">
        <v>466.06356370659967</v>
      </c>
      <c r="BK57">
        <v>279.84418819139449</v>
      </c>
      <c r="BL57">
        <v>161.86957702896322</v>
      </c>
      <c r="BM57">
        <v>90.351955854176921</v>
      </c>
      <c r="BN57">
        <v>48.813805470426075</v>
      </c>
      <c r="BO57">
        <v>-5.9648409233339136E-9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1:101" x14ac:dyDescent="0.3">
      <c r="A58">
        <f>Model_Point!K58</f>
        <v>0</v>
      </c>
      <c r="B58">
        <v>24687.729043791449</v>
      </c>
      <c r="C58">
        <v>20161.324588340602</v>
      </c>
      <c r="D58">
        <v>18900.402982403211</v>
      </c>
      <c r="E58">
        <v>19202.524626635339</v>
      </c>
      <c r="F58">
        <v>11335.606330674756</v>
      </c>
      <c r="G58">
        <v>11699.268902999947</v>
      </c>
      <c r="H58">
        <v>12861.163513388703</v>
      </c>
      <c r="I58">
        <v>13821.28584841737</v>
      </c>
      <c r="J58">
        <v>15502.24710242316</v>
      </c>
      <c r="K58">
        <v>11407.143506866089</v>
      </c>
      <c r="L58">
        <v>12784.721946758445</v>
      </c>
      <c r="M58">
        <v>13942.293331355108</v>
      </c>
      <c r="N58">
        <v>14917.332166648373</v>
      </c>
      <c r="O58">
        <v>15749.990244654076</v>
      </c>
      <c r="P58">
        <v>12967.384534806195</v>
      </c>
      <c r="Q58">
        <v>13421.54693024673</v>
      </c>
      <c r="R58">
        <v>13824.7787051217</v>
      </c>
      <c r="S58">
        <v>14179.42865641541</v>
      </c>
      <c r="T58">
        <v>14476.763869094564</v>
      </c>
      <c r="U58">
        <v>12490.304389843644</v>
      </c>
      <c r="V58">
        <v>12547.268741698434</v>
      </c>
      <c r="W58">
        <v>12569.061051720229</v>
      </c>
      <c r="X58">
        <v>12564.169315065183</v>
      </c>
      <c r="Y58">
        <v>12531.287061100966</v>
      </c>
      <c r="Z58">
        <v>11076.801161620617</v>
      </c>
      <c r="AA58">
        <v>10892.065919988938</v>
      </c>
      <c r="AB58">
        <v>10672.790699992174</v>
      </c>
      <c r="AC58">
        <v>10427.183446785115</v>
      </c>
      <c r="AD58">
        <v>10165.189059742674</v>
      </c>
      <c r="AE58">
        <v>9047.9539807622441</v>
      </c>
      <c r="AF58">
        <v>8727.8403579336664</v>
      </c>
      <c r="AG58">
        <v>8410.553760452749</v>
      </c>
      <c r="AH58">
        <v>8098.2860975674157</v>
      </c>
      <c r="AI58">
        <v>7791.9858239643872</v>
      </c>
      <c r="AJ58">
        <v>6987.749130836115</v>
      </c>
      <c r="AK58">
        <v>6666.0801909330658</v>
      </c>
      <c r="AL58">
        <v>6353.1783256188182</v>
      </c>
      <c r="AM58">
        <v>6050.3548667961932</v>
      </c>
      <c r="AN58">
        <v>5758.0658307633839</v>
      </c>
      <c r="AO58">
        <v>5183.764456854894</v>
      </c>
      <c r="AP58">
        <v>4893.7884749973164</v>
      </c>
      <c r="AQ58">
        <v>4613.1259755142028</v>
      </c>
      <c r="AR58">
        <v>4342.8461127688788</v>
      </c>
      <c r="AS58">
        <v>4084.205541630834</v>
      </c>
      <c r="AT58">
        <v>3675.0394432835687</v>
      </c>
      <c r="AU58">
        <v>3431.0791913558855</v>
      </c>
      <c r="AV58">
        <v>3199.2496897706737</v>
      </c>
      <c r="AW58">
        <v>2980.3829819878697</v>
      </c>
      <c r="AX58">
        <v>2774.5998801643459</v>
      </c>
      <c r="AY58">
        <v>2492.4386710286217</v>
      </c>
      <c r="AZ58">
        <v>2292.31054064401</v>
      </c>
      <c r="BA58">
        <v>2074.5607640723078</v>
      </c>
      <c r="BB58">
        <v>1843.5980303926447</v>
      </c>
      <c r="BC58">
        <v>1604.7826074395987</v>
      </c>
      <c r="BD58">
        <v>1325.6890138634672</v>
      </c>
      <c r="BE58">
        <v>1088.1428485629845</v>
      </c>
      <c r="BF58">
        <v>862.95384412382748</v>
      </c>
      <c r="BG58">
        <v>657.15135833912836</v>
      </c>
      <c r="BH58">
        <v>476.92808757343238</v>
      </c>
      <c r="BI58">
        <v>317.38750557198574</v>
      </c>
      <c r="BJ58">
        <v>199.34854999280768</v>
      </c>
      <c r="BK58">
        <v>119.99413680428752</v>
      </c>
      <c r="BL58">
        <v>69.717413399872925</v>
      </c>
      <c r="BM58">
        <v>39.245986674034611</v>
      </c>
      <c r="BN58">
        <v>20.878730350112772</v>
      </c>
      <c r="BO58">
        <v>-1.7470298555276463E-9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1:101" x14ac:dyDescent="0.3">
      <c r="A59">
        <f>Model_Point!K59</f>
        <v>0</v>
      </c>
      <c r="B59">
        <v>56301.711499996163</v>
      </c>
      <c r="C59">
        <v>6899.1721499628593</v>
      </c>
      <c r="D59">
        <v>-11396.426214826422</v>
      </c>
      <c r="E59">
        <v>-16573.13801001777</v>
      </c>
      <c r="F59">
        <v>-17720.232287360373</v>
      </c>
      <c r="G59">
        <v>-18083.836885547153</v>
      </c>
      <c r="H59">
        <v>-14097.51946437573</v>
      </c>
      <c r="I59">
        <v>-11078.498110703398</v>
      </c>
      <c r="J59">
        <v>-4430.558550469279</v>
      </c>
      <c r="K59">
        <v>790.24803839951994</v>
      </c>
      <c r="L59">
        <v>7487.9474940860173</v>
      </c>
      <c r="M59">
        <v>13148.304721456112</v>
      </c>
      <c r="N59">
        <v>17891.395358352594</v>
      </c>
      <c r="O59">
        <v>21807.782870129016</v>
      </c>
      <c r="P59">
        <v>24984.242408940761</v>
      </c>
      <c r="Q59">
        <v>27512.80948944288</v>
      </c>
      <c r="R59">
        <v>29483.91560959442</v>
      </c>
      <c r="S59">
        <v>30974.649566448137</v>
      </c>
      <c r="T59">
        <v>32042.211062436763</v>
      </c>
      <c r="U59">
        <v>32727.288062517226</v>
      </c>
      <c r="V59">
        <v>33065.480836327588</v>
      </c>
      <c r="W59">
        <v>33099.603639799767</v>
      </c>
      <c r="X59">
        <v>32883.172663675228</v>
      </c>
      <c r="Y59">
        <v>32470.567139341114</v>
      </c>
      <c r="Z59">
        <v>31903.609042246739</v>
      </c>
      <c r="AA59">
        <v>31211.677974191731</v>
      </c>
      <c r="AB59">
        <v>30425.56155213101</v>
      </c>
      <c r="AC59">
        <v>29583.847914275135</v>
      </c>
      <c r="AD59">
        <v>28710.998315413704</v>
      </c>
      <c r="AE59">
        <v>27765.89828276456</v>
      </c>
      <c r="AF59">
        <v>26618.652157280383</v>
      </c>
      <c r="AG59">
        <v>24948.649197267445</v>
      </c>
      <c r="AH59">
        <v>22828.292539945163</v>
      </c>
      <c r="AI59">
        <v>20348.096543499185</v>
      </c>
      <c r="AJ59">
        <v>17615.93820836637</v>
      </c>
      <c r="AK59">
        <v>14754.226720712755</v>
      </c>
      <c r="AL59">
        <v>11894.472178548438</v>
      </c>
      <c r="AM59">
        <v>9168.9717086825731</v>
      </c>
      <c r="AN59">
        <v>6699.8160893103859</v>
      </c>
      <c r="AO59">
        <v>4586.1867089708703</v>
      </c>
      <c r="AP59">
        <v>2891.8967054445875</v>
      </c>
      <c r="AQ59">
        <v>1747.0744488032142</v>
      </c>
      <c r="AR59">
        <v>1020.5582915213098</v>
      </c>
      <c r="AS59">
        <v>580.17065122221982</v>
      </c>
      <c r="AT59">
        <v>324.87268138126171</v>
      </c>
      <c r="AU59">
        <v>1.4621102709367918E-9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1:101" x14ac:dyDescent="0.3">
      <c r="A60">
        <f>Model_Point!K60</f>
        <v>0</v>
      </c>
      <c r="B60">
        <v>29857.842169876913</v>
      </c>
      <c r="C60">
        <v>13828.397695999442</v>
      </c>
      <c r="D60">
        <v>10311.93948970113</v>
      </c>
      <c r="E60">
        <v>12152.109334080258</v>
      </c>
      <c r="F60">
        <v>-5992.3373289077554</v>
      </c>
      <c r="G60">
        <v>-3647.4764491911951</v>
      </c>
      <c r="H60">
        <v>457.53272359765361</v>
      </c>
      <c r="I60">
        <v>4074.3972560210832</v>
      </c>
      <c r="J60">
        <v>9190.7948425857394</v>
      </c>
      <c r="K60">
        <v>1237.6434524707436</v>
      </c>
      <c r="L60">
        <v>5558.8866762723765</v>
      </c>
      <c r="M60">
        <v>9388.9445239477118</v>
      </c>
      <c r="N60">
        <v>12788.658096680903</v>
      </c>
      <c r="O60">
        <v>15805.772020687733</v>
      </c>
      <c r="P60">
        <v>11117.837688288651</v>
      </c>
      <c r="Q60">
        <v>13053.101785772225</v>
      </c>
      <c r="R60">
        <v>14717.481882610129</v>
      </c>
      <c r="S60">
        <v>16149.902177386301</v>
      </c>
      <c r="T60">
        <v>17380.459020909359</v>
      </c>
      <c r="U60">
        <v>14166.673234073958</v>
      </c>
      <c r="V60">
        <v>14795.481659179673</v>
      </c>
      <c r="W60">
        <v>15272.236672121384</v>
      </c>
      <c r="X60">
        <v>15623.454035200397</v>
      </c>
      <c r="Y60">
        <v>15875.829553278905</v>
      </c>
      <c r="Z60">
        <v>13674.593490174628</v>
      </c>
      <c r="AA60">
        <v>13640.33925748515</v>
      </c>
      <c r="AB60">
        <v>13551.090554708224</v>
      </c>
      <c r="AC60">
        <v>13425.616138632546</v>
      </c>
      <c r="AD60">
        <v>13276.506511923404</v>
      </c>
      <c r="AE60">
        <v>11833.46896557943</v>
      </c>
      <c r="AF60">
        <v>11474.289149695222</v>
      </c>
      <c r="AG60">
        <v>10881.081586418743</v>
      </c>
      <c r="AH60">
        <v>10085.297513663209</v>
      </c>
      <c r="AI60">
        <v>9126.2426844248148</v>
      </c>
      <c r="AJ60">
        <v>7486.7683248421172</v>
      </c>
      <c r="AK60">
        <v>6313.2498312015132</v>
      </c>
      <c r="AL60">
        <v>5131.6738148257591</v>
      </c>
      <c r="AM60">
        <v>3999.676432687756</v>
      </c>
      <c r="AN60">
        <v>2970.6537541069738</v>
      </c>
      <c r="AO60">
        <v>1949.3679652351959</v>
      </c>
      <c r="AP60">
        <v>1233.6507015804495</v>
      </c>
      <c r="AQ60">
        <v>749.63492686715711</v>
      </c>
      <c r="AR60">
        <v>442.41189970002523</v>
      </c>
      <c r="AS60">
        <v>256.28572018674197</v>
      </c>
      <c r="AT60">
        <v>138.62606623306638</v>
      </c>
      <c r="AU60">
        <v>-5.3083382892398847E-11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1:101" x14ac:dyDescent="0.3">
      <c r="A61">
        <f>Model_Point!K61</f>
        <v>0</v>
      </c>
      <c r="B61">
        <v>-8459.0506120685204</v>
      </c>
      <c r="C61">
        <v>-50510.173040659996</v>
      </c>
      <c r="D61">
        <v>-55373.408876528985</v>
      </c>
      <c r="E61">
        <v>-45669.132023747596</v>
      </c>
      <c r="F61">
        <v>-32961.334070082637</v>
      </c>
      <c r="G61">
        <v>-20900.133636146027</v>
      </c>
      <c r="H61">
        <v>-5124.5173759976806</v>
      </c>
      <c r="I61">
        <v>8425.2045430025646</v>
      </c>
      <c r="J61">
        <v>24827.502321872678</v>
      </c>
      <c r="K61">
        <v>38334.629768515682</v>
      </c>
      <c r="L61">
        <v>51317.08021722766</v>
      </c>
      <c r="M61">
        <v>59408.05029071404</v>
      </c>
      <c r="N61">
        <v>63026.860628273331</v>
      </c>
      <c r="O61">
        <v>62704.816794598679</v>
      </c>
      <c r="P61">
        <v>59085.839868555093</v>
      </c>
      <c r="Q61">
        <v>52915.510799192023</v>
      </c>
      <c r="R61">
        <v>45015.203395886776</v>
      </c>
      <c r="S61">
        <v>36239.123913617223</v>
      </c>
      <c r="T61">
        <v>27414.607195135384</v>
      </c>
      <c r="U61">
        <v>19270.181967756358</v>
      </c>
      <c r="V61">
        <v>12361.435540631677</v>
      </c>
      <c r="W61">
        <v>7598.4723720481206</v>
      </c>
      <c r="X61">
        <v>4536.7616901623996</v>
      </c>
      <c r="Y61">
        <v>2663.2547137175288</v>
      </c>
      <c r="Z61">
        <v>1570.2813541350793</v>
      </c>
      <c r="AA61">
        <v>-1.8814017164674871E-9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1:101" x14ac:dyDescent="0.3">
      <c r="A62">
        <f>Model_Point!K62</f>
        <v>0</v>
      </c>
      <c r="B62">
        <v>894.67698201395024</v>
      </c>
      <c r="C62">
        <v>-9138.8850196470903</v>
      </c>
      <c r="D62">
        <v>-4861.5453308215911</v>
      </c>
      <c r="E62">
        <v>5033.1120470703045</v>
      </c>
      <c r="F62">
        <v>-14498.45785083316</v>
      </c>
      <c r="G62">
        <v>-6117.0881940078243</v>
      </c>
      <c r="H62">
        <v>3588.1941544813949</v>
      </c>
      <c r="I62">
        <v>12142.007946287091</v>
      </c>
      <c r="J62">
        <v>21758.245576686717</v>
      </c>
      <c r="K62">
        <v>15677.741599106503</v>
      </c>
      <c r="L62">
        <v>22745.479647560256</v>
      </c>
      <c r="M62">
        <v>27603.493466286724</v>
      </c>
      <c r="N62">
        <v>30436.273609715248</v>
      </c>
      <c r="O62">
        <v>31477.35515869124</v>
      </c>
      <c r="P62">
        <v>24608.372431745429</v>
      </c>
      <c r="Q62">
        <v>22564.688284870284</v>
      </c>
      <c r="R62">
        <v>19678.613635634269</v>
      </c>
      <c r="S62">
        <v>16326.876150834614</v>
      </c>
      <c r="T62">
        <v>12876.208767173841</v>
      </c>
      <c r="U62">
        <v>8075.454794721998</v>
      </c>
      <c r="V62">
        <v>5232.6822410801096</v>
      </c>
      <c r="W62">
        <v>3266.5752155683672</v>
      </c>
      <c r="X62">
        <v>2001.4139253511551</v>
      </c>
      <c r="Y62">
        <v>1228.1212968080279</v>
      </c>
      <c r="Z62">
        <v>666.11008690890367</v>
      </c>
      <c r="AA62">
        <v>3.1402055699703373E-10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1:101" x14ac:dyDescent="0.3">
      <c r="A63">
        <f>Model_Point!K63</f>
        <v>0</v>
      </c>
      <c r="B63">
        <v>-64011.676282931337</v>
      </c>
      <c r="C63">
        <v>-53294.382034291717</v>
      </c>
      <c r="D63">
        <v>-41579.391165005451</v>
      </c>
      <c r="E63">
        <v>-30561.079371310465</v>
      </c>
      <c r="F63">
        <v>-19708.002549378773</v>
      </c>
      <c r="G63">
        <v>-9403.4623412483033</v>
      </c>
      <c r="H63">
        <v>-274.04052348440644</v>
      </c>
      <c r="I63">
        <v>7759.1608288391317</v>
      </c>
      <c r="J63">
        <v>14772.646897965808</v>
      </c>
      <c r="K63">
        <v>20836.069239509281</v>
      </c>
      <c r="L63">
        <v>26010.97029551139</v>
      </c>
      <c r="M63">
        <v>30354.88181194257</v>
      </c>
      <c r="N63">
        <v>33924.969464361624</v>
      </c>
      <c r="O63">
        <v>36778.080578265173</v>
      </c>
      <c r="P63">
        <v>38969.658237262716</v>
      </c>
      <c r="Q63">
        <v>40553.261037157601</v>
      </c>
      <c r="R63">
        <v>41580.676436312242</v>
      </c>
      <c r="S63">
        <v>42102.195143207922</v>
      </c>
      <c r="T63">
        <v>42166.829328225067</v>
      </c>
      <c r="U63">
        <v>41822.442403259265</v>
      </c>
      <c r="V63">
        <v>41115.811549656624</v>
      </c>
      <c r="W63">
        <v>40092.64774329745</v>
      </c>
      <c r="X63">
        <v>38797.578403839594</v>
      </c>
      <c r="Y63">
        <v>37274.103914875319</v>
      </c>
      <c r="Z63">
        <v>35564.582713128366</v>
      </c>
      <c r="AA63">
        <v>33710.289837524178</v>
      </c>
      <c r="AB63">
        <v>31751.391144817106</v>
      </c>
      <c r="AC63">
        <v>29726.168989276728</v>
      </c>
      <c r="AD63">
        <v>27668.549543250978</v>
      </c>
      <c r="AE63">
        <v>25604.850623130111</v>
      </c>
      <c r="AF63">
        <v>23556.964383979965</v>
      </c>
      <c r="AG63">
        <v>21285.060008632718</v>
      </c>
      <c r="AH63">
        <v>18855.659018743783</v>
      </c>
      <c r="AI63">
        <v>16341.505834506641</v>
      </c>
      <c r="AJ63">
        <v>13819.329139073572</v>
      </c>
      <c r="AK63">
        <v>11366.668382044651</v>
      </c>
      <c r="AL63">
        <v>9057.8073096795797</v>
      </c>
      <c r="AM63">
        <v>6959.017013729027</v>
      </c>
      <c r="AN63">
        <v>5123.5178067788311</v>
      </c>
      <c r="AO63">
        <v>3586.7960315966648</v>
      </c>
      <c r="AP63">
        <v>2363.1047964846812</v>
      </c>
      <c r="AQ63">
        <v>1506.3158844819786</v>
      </c>
      <c r="AR63">
        <v>934.17846310882578</v>
      </c>
      <c r="AS63">
        <v>566.64896466409607</v>
      </c>
      <c r="AT63">
        <v>339.63185373041307</v>
      </c>
      <c r="AU63">
        <v>-2.5940784435762681E-9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1:101" x14ac:dyDescent="0.3">
      <c r="A64">
        <f>Model_Point!K64</f>
        <v>0</v>
      </c>
      <c r="B64">
        <v>-24715.932191762349</v>
      </c>
      <c r="C64">
        <v>-17959.42977534698</v>
      </c>
      <c r="D64">
        <v>-11034.604320831468</v>
      </c>
      <c r="E64">
        <v>-4466.0477269917101</v>
      </c>
      <c r="F64">
        <v>-7698.3075179277575</v>
      </c>
      <c r="G64">
        <v>-2062.3655843632632</v>
      </c>
      <c r="H64">
        <v>3050.9786706093137</v>
      </c>
      <c r="I64">
        <v>7681.1103982061841</v>
      </c>
      <c r="J64">
        <v>11866.242944656742</v>
      </c>
      <c r="K64">
        <v>9287.5401026720574</v>
      </c>
      <c r="L64">
        <v>12291.606699676888</v>
      </c>
      <c r="M64">
        <v>14922.895668281533</v>
      </c>
      <c r="N64">
        <v>17209.526523145803</v>
      </c>
      <c r="O64">
        <v>19179.401102590706</v>
      </c>
      <c r="P64">
        <v>16825.216410663994</v>
      </c>
      <c r="Q64">
        <v>17992.959028135007</v>
      </c>
      <c r="R64">
        <v>18907.740287800167</v>
      </c>
      <c r="S64">
        <v>19593.548053635852</v>
      </c>
      <c r="T64">
        <v>20073.763613288975</v>
      </c>
      <c r="U64">
        <v>17924.830005428183</v>
      </c>
      <c r="V64">
        <v>17910.605238207452</v>
      </c>
      <c r="W64">
        <v>17748.467712786674</v>
      </c>
      <c r="X64">
        <v>17459.211092865342</v>
      </c>
      <c r="Y64">
        <v>17063.101661814195</v>
      </c>
      <c r="Z64">
        <v>15192.967327549188</v>
      </c>
      <c r="AA64">
        <v>14556.111611136062</v>
      </c>
      <c r="AB64">
        <v>13864.823811082731</v>
      </c>
      <c r="AC64">
        <v>13136.69038356171</v>
      </c>
      <c r="AD64">
        <v>12387.394579515598</v>
      </c>
      <c r="AE64">
        <v>10916.290058821382</v>
      </c>
      <c r="AF64">
        <v>10115.797105137946</v>
      </c>
      <c r="AG64">
        <v>9212.4876814753752</v>
      </c>
      <c r="AH64">
        <v>8235.3333113839744</v>
      </c>
      <c r="AI64">
        <v>7216.0237401716022</v>
      </c>
      <c r="AJ64">
        <v>5885.0754291495969</v>
      </c>
      <c r="AK64">
        <v>4863.4875788202735</v>
      </c>
      <c r="AL64">
        <v>3898.4151767678809</v>
      </c>
      <c r="AM64">
        <v>3018.9171780319052</v>
      </c>
      <c r="AN64">
        <v>2248.4887480136381</v>
      </c>
      <c r="AO64">
        <v>1527.7715275911537</v>
      </c>
      <c r="AP64">
        <v>1009.4320816527616</v>
      </c>
      <c r="AQ64">
        <v>646.30675501035012</v>
      </c>
      <c r="AR64">
        <v>403.79244803752636</v>
      </c>
      <c r="AS64">
        <v>248.06976945227694</v>
      </c>
      <c r="AT64">
        <v>145.08087980102013</v>
      </c>
      <c r="AU64">
        <v>-1.9956972404250411E-9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1:101" x14ac:dyDescent="0.3">
      <c r="A65">
        <f>Model_Point!K65</f>
        <v>0</v>
      </c>
      <c r="B65">
        <v>-111493.77162760703</v>
      </c>
      <c r="C65">
        <v>-89722.104742861513</v>
      </c>
      <c r="D65">
        <v>-66414.895722763467</v>
      </c>
      <c r="E65">
        <v>-45257.550439559018</v>
      </c>
      <c r="F65">
        <v>-24887.279436946494</v>
      </c>
      <c r="G65">
        <v>-6018.5427346818169</v>
      </c>
      <c r="H65">
        <v>10069.529537477611</v>
      </c>
      <c r="I65">
        <v>23600.334449956852</v>
      </c>
      <c r="J65">
        <v>34788.212270821023</v>
      </c>
      <c r="K65">
        <v>43839.094543801701</v>
      </c>
      <c r="L65">
        <v>50951.575418890381</v>
      </c>
      <c r="M65">
        <v>56317.593901909298</v>
      </c>
      <c r="N65">
        <v>60122.797523587564</v>
      </c>
      <c r="O65">
        <v>62546.721199291271</v>
      </c>
      <c r="P65">
        <v>63762.996899036974</v>
      </c>
      <c r="Q65">
        <v>63939.753089319456</v>
      </c>
      <c r="R65">
        <v>63239.747368639917</v>
      </c>
      <c r="S65">
        <v>61818.251126775489</v>
      </c>
      <c r="T65">
        <v>59815.812969859791</v>
      </c>
      <c r="U65">
        <v>57348.535951580292</v>
      </c>
      <c r="V65">
        <v>54517.29093051629</v>
      </c>
      <c r="W65">
        <v>50642.835718397699</v>
      </c>
      <c r="X65">
        <v>45935.772460887798</v>
      </c>
      <c r="Y65">
        <v>40627.663153014037</v>
      </c>
      <c r="Z65">
        <v>34964.754476295311</v>
      </c>
      <c r="AA65">
        <v>29198.803277727966</v>
      </c>
      <c r="AB65">
        <v>23575.076936816935</v>
      </c>
      <c r="AC65">
        <v>18318.079339257871</v>
      </c>
      <c r="AD65">
        <v>13616.174020408896</v>
      </c>
      <c r="AE65">
        <v>9606.9661882076252</v>
      </c>
      <c r="AF65">
        <v>6365.9071062806488</v>
      </c>
      <c r="AG65">
        <v>4084.0483686655562</v>
      </c>
      <c r="AH65">
        <v>2554.7525223814851</v>
      </c>
      <c r="AI65">
        <v>1569.9279827559092</v>
      </c>
      <c r="AJ65">
        <v>960.87328067385488</v>
      </c>
      <c r="AK65">
        <v>2.1735592094861108E-9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1:101" x14ac:dyDescent="0.3">
      <c r="A66">
        <f>Model_Point!K66</f>
        <v>0</v>
      </c>
      <c r="B66">
        <v>-40287.729362695776</v>
      </c>
      <c r="C66">
        <v>-27104.12074754748</v>
      </c>
      <c r="D66">
        <v>-13771.250550023715</v>
      </c>
      <c r="E66">
        <v>-1499.7298159803443</v>
      </c>
      <c r="F66">
        <v>-7953.8271702203056</v>
      </c>
      <c r="G66">
        <v>2121.9739828458542</v>
      </c>
      <c r="H66">
        <v>10958.409470292176</v>
      </c>
      <c r="I66">
        <v>18661.539251687816</v>
      </c>
      <c r="J66">
        <v>25333.064718944377</v>
      </c>
      <c r="K66">
        <v>19975.516315374451</v>
      </c>
      <c r="L66">
        <v>24187.74295303016</v>
      </c>
      <c r="M66">
        <v>27609.69100344785</v>
      </c>
      <c r="N66">
        <v>30327.506987839224</v>
      </c>
      <c r="O66">
        <v>32424.567077564778</v>
      </c>
      <c r="P66">
        <v>27691.478128093062</v>
      </c>
      <c r="Q66">
        <v>28397.773004994175</v>
      </c>
      <c r="R66">
        <v>28694.127964916308</v>
      </c>
      <c r="S66">
        <v>28651.676598126953</v>
      </c>
      <c r="T66">
        <v>28335.113685834298</v>
      </c>
      <c r="U66">
        <v>24564.683338403443</v>
      </c>
      <c r="V66">
        <v>23655.514734524859</v>
      </c>
      <c r="W66">
        <v>22274.299096023213</v>
      </c>
      <c r="X66">
        <v>20513.089721775108</v>
      </c>
      <c r="Y66">
        <v>18473.119425627858</v>
      </c>
      <c r="Z66">
        <v>14888.207536297927</v>
      </c>
      <c r="AA66">
        <v>12531.561608566946</v>
      </c>
      <c r="AB66">
        <v>10216.717051889284</v>
      </c>
      <c r="AC66">
        <v>8042.3837826931094</v>
      </c>
      <c r="AD66">
        <v>6091.8947753435987</v>
      </c>
      <c r="AE66">
        <v>4085.5229745339161</v>
      </c>
      <c r="AF66">
        <v>2719.790909728787</v>
      </c>
      <c r="AG66">
        <v>1757.4882645795981</v>
      </c>
      <c r="AH66">
        <v>1112.5033244977838</v>
      </c>
      <c r="AI66">
        <v>697.48797006181985</v>
      </c>
      <c r="AJ66">
        <v>410.00521846174894</v>
      </c>
      <c r="AK66">
        <v>5.0126067299281925E-10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1:101" x14ac:dyDescent="0.3">
      <c r="A67">
        <f>Model_Point!K67</f>
        <v>0</v>
      </c>
      <c r="B67">
        <v>-106534.09246072924</v>
      </c>
      <c r="C67">
        <v>-81095.040721622383</v>
      </c>
      <c r="D67">
        <v>-54504.939909558678</v>
      </c>
      <c r="E67">
        <v>-31597.805539029279</v>
      </c>
      <c r="F67">
        <v>-10294.682664147338</v>
      </c>
      <c r="G67">
        <v>8712.0453177822546</v>
      </c>
      <c r="H67">
        <v>24061.315400333835</v>
      </c>
      <c r="I67">
        <v>36211.384652898843</v>
      </c>
      <c r="J67">
        <v>45581.304758756858</v>
      </c>
      <c r="K67">
        <v>52534.371068960398</v>
      </c>
      <c r="L67">
        <v>57396.006320710381</v>
      </c>
      <c r="M67">
        <v>58998.220684831897</v>
      </c>
      <c r="N67">
        <v>57799.18250280746</v>
      </c>
      <c r="O67">
        <v>54304.840191893032</v>
      </c>
      <c r="P67">
        <v>49057.919335483683</v>
      </c>
      <c r="Q67">
        <v>42620.901370999491</v>
      </c>
      <c r="R67">
        <v>35552.975212540288</v>
      </c>
      <c r="S67">
        <v>28381.867490241089</v>
      </c>
      <c r="T67">
        <v>21572.67913215455</v>
      </c>
      <c r="U67">
        <v>15497.248414315944</v>
      </c>
      <c r="V67">
        <v>10408.825741317491</v>
      </c>
      <c r="W67">
        <v>6773.9687011992191</v>
      </c>
      <c r="X67">
        <v>4312.4236955910528</v>
      </c>
      <c r="Y67">
        <v>2714.5447358925398</v>
      </c>
      <c r="Z67">
        <v>1720.8634063481907</v>
      </c>
      <c r="AA67">
        <v>-2.6641194018361146E-9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1:101" x14ac:dyDescent="0.3">
      <c r="A68">
        <f>Model_Point!K68</f>
        <v>0</v>
      </c>
      <c r="B68">
        <v>-42154.473329634333</v>
      </c>
      <c r="C68">
        <v>-26401.170434845772</v>
      </c>
      <c r="D68">
        <v>-10892.521349949062</v>
      </c>
      <c r="E68">
        <v>2790.1815805919773</v>
      </c>
      <c r="F68">
        <v>-4949.7288172059089</v>
      </c>
      <c r="G68">
        <v>5502.6576898104486</v>
      </c>
      <c r="H68">
        <v>14248.419580559834</v>
      </c>
      <c r="I68">
        <v>21501.105779585869</v>
      </c>
      <c r="J68">
        <v>27457.105547322924</v>
      </c>
      <c r="K68">
        <v>21747.851425992878</v>
      </c>
      <c r="L68">
        <v>24957.544797160568</v>
      </c>
      <c r="M68">
        <v>26671.592068201342</v>
      </c>
      <c r="N68">
        <v>27093.088169557512</v>
      </c>
      <c r="O68">
        <v>26446.351937787476</v>
      </c>
      <c r="P68">
        <v>20494.079860523492</v>
      </c>
      <c r="Q68">
        <v>18165.95162883688</v>
      </c>
      <c r="R68">
        <v>15493.145086319642</v>
      </c>
      <c r="S68">
        <v>12711.386016392265</v>
      </c>
      <c r="T68">
        <v>10029.988332478981</v>
      </c>
      <c r="U68">
        <v>6505.853847907224</v>
      </c>
      <c r="V68">
        <v>4413.8688761103394</v>
      </c>
      <c r="W68">
        <v>2915.332468138995</v>
      </c>
      <c r="X68">
        <v>1899.5475330504562</v>
      </c>
      <c r="Y68">
        <v>1240.8609205653665</v>
      </c>
      <c r="Z68">
        <v>730.59711064848909</v>
      </c>
      <c r="AA68">
        <v>-3.1648191777673533E-10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1:101" x14ac:dyDescent="0.3">
      <c r="A69">
        <f>Model_Point!K69</f>
        <v>0</v>
      </c>
      <c r="B69">
        <v>0</v>
      </c>
      <c r="C69">
        <v>-16986.221338031217</v>
      </c>
      <c r="D69">
        <v>-13974.542197036462</v>
      </c>
      <c r="E69">
        <v>-10687.09766118353</v>
      </c>
      <c r="F69">
        <v>-7452.2087116709836</v>
      </c>
      <c r="G69">
        <v>-4370.9084540771928</v>
      </c>
      <c r="H69">
        <v>-1309.3256011501771</v>
      </c>
      <c r="I69">
        <v>1427.943329317236</v>
      </c>
      <c r="J69">
        <v>3830.6506503942223</v>
      </c>
      <c r="K69">
        <v>5887.4106051676454</v>
      </c>
      <c r="L69">
        <v>7582.9471822287014</v>
      </c>
      <c r="M69">
        <v>8900.9320682573252</v>
      </c>
      <c r="N69">
        <v>9832.5272191035128</v>
      </c>
      <c r="O69">
        <v>10385.865743253689</v>
      </c>
      <c r="P69">
        <v>10591.89939049987</v>
      </c>
      <c r="Q69">
        <v>10509.00655680128</v>
      </c>
      <c r="R69">
        <v>10804.319470361723</v>
      </c>
      <c r="S69">
        <v>11007.41982578655</v>
      </c>
      <c r="T69">
        <v>11171.764076019483</v>
      </c>
      <c r="U69">
        <v>11306.678140145981</v>
      </c>
      <c r="V69">
        <v>11415.800616340277</v>
      </c>
      <c r="W69">
        <v>11502.50185042116</v>
      </c>
      <c r="X69">
        <v>11569.907466615745</v>
      </c>
      <c r="Y69">
        <v>11620.920220468679</v>
      </c>
      <c r="Z69">
        <v>11625.77525529605</v>
      </c>
      <c r="AA69">
        <v>11600.492516777778</v>
      </c>
      <c r="AB69">
        <v>11571.465539115095</v>
      </c>
      <c r="AC69">
        <v>11536.999925272892</v>
      </c>
      <c r="AD69">
        <v>11498.910611566011</v>
      </c>
      <c r="AE69">
        <v>11458.901210351503</v>
      </c>
      <c r="AF69">
        <v>11418.576213297485</v>
      </c>
      <c r="AG69">
        <v>11379.452417449815</v>
      </c>
      <c r="AH69">
        <v>11311.751715915127</v>
      </c>
      <c r="AI69">
        <v>11214.174348754703</v>
      </c>
      <c r="AJ69">
        <v>11087.46013389922</v>
      </c>
      <c r="AK69">
        <v>10933.469553542664</v>
      </c>
      <c r="AL69">
        <v>10753.9612514896</v>
      </c>
      <c r="AM69">
        <v>10549.518643480375</v>
      </c>
      <c r="AN69">
        <v>10320.12585726951</v>
      </c>
      <c r="AO69">
        <v>10066.356455133542</v>
      </c>
      <c r="AP69">
        <v>9789.587474688311</v>
      </c>
      <c r="AQ69">
        <v>9490.9343618292423</v>
      </c>
      <c r="AR69">
        <v>9171.3227975935079</v>
      </c>
      <c r="AS69">
        <v>8832.2267058955331</v>
      </c>
      <c r="AT69">
        <v>8475.4875352620111</v>
      </c>
      <c r="AU69">
        <v>8103.1356491318211</v>
      </c>
      <c r="AV69">
        <v>7717.3292671389454</v>
      </c>
      <c r="AW69">
        <v>7320.34555694562</v>
      </c>
      <c r="AX69">
        <v>6914.5908508375178</v>
      </c>
      <c r="AY69">
        <v>6502.6035847542753</v>
      </c>
      <c r="AZ69">
        <v>6087.0340431456634</v>
      </c>
      <c r="BA69">
        <v>5670.5932116203039</v>
      </c>
      <c r="BB69">
        <v>5255.9857006147231</v>
      </c>
      <c r="BC69">
        <v>4845.8836072299246</v>
      </c>
      <c r="BD69">
        <v>4442.8983721653649</v>
      </c>
      <c r="BE69">
        <v>4049.5542054372063</v>
      </c>
      <c r="BF69">
        <v>3668.267954043552</v>
      </c>
      <c r="BG69">
        <v>3301.3128602039164</v>
      </c>
      <c r="BH69">
        <v>2950.7696605514457</v>
      </c>
      <c r="BI69">
        <v>2618.4461629542543</v>
      </c>
      <c r="BJ69">
        <v>2305.8339361954099</v>
      </c>
      <c r="BK69">
        <v>2014.2722262069631</v>
      </c>
      <c r="BL69">
        <v>1734.4004173103719</v>
      </c>
      <c r="BM69">
        <v>1469.5991808873291</v>
      </c>
      <c r="BN69">
        <v>1223.0247442147274</v>
      </c>
      <c r="BO69">
        <v>997.4651802687456</v>
      </c>
      <c r="BP69">
        <v>795.19042942285137</v>
      </c>
      <c r="BQ69">
        <v>617.80762635944575</v>
      </c>
      <c r="BR69">
        <v>466.1366794184845</v>
      </c>
      <c r="BS69">
        <v>340.12349076577931</v>
      </c>
      <c r="BT69">
        <v>238.80872765628379</v>
      </c>
      <c r="BU69">
        <v>160.36756567095534</v>
      </c>
      <c r="BV69">
        <v>104.7068174317383</v>
      </c>
      <c r="BW69">
        <v>66.328083626104657</v>
      </c>
      <c r="BX69">
        <v>40.691066432143892</v>
      </c>
      <c r="BY69">
        <v>24.134210309158348</v>
      </c>
      <c r="BZ69">
        <v>2.6492254292708081E-9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1:101" x14ac:dyDescent="0.3">
      <c r="A70">
        <f>Model_Point!K70</f>
        <v>0</v>
      </c>
      <c r="B70">
        <v>0</v>
      </c>
      <c r="C70">
        <v>-5897.5640630787811</v>
      </c>
      <c r="D70">
        <v>-4285.6604750211791</v>
      </c>
      <c r="E70">
        <v>-2617.3273318883757</v>
      </c>
      <c r="F70">
        <v>-977.43547553355097</v>
      </c>
      <c r="G70">
        <v>-1446.2868039761711</v>
      </c>
      <c r="H70">
        <v>2.3226480873214506</v>
      </c>
      <c r="I70">
        <v>1325.7052398681722</v>
      </c>
      <c r="J70">
        <v>2520.9773024047186</v>
      </c>
      <c r="K70">
        <v>3584.7843828787522</v>
      </c>
      <c r="L70">
        <v>3068.0276850223518</v>
      </c>
      <c r="M70">
        <v>3764.5481477950088</v>
      </c>
      <c r="N70">
        <v>4311.4906461265564</v>
      </c>
      <c r="O70">
        <v>4712.6286202168112</v>
      </c>
      <c r="P70">
        <v>4980.5143216304523</v>
      </c>
      <c r="Q70">
        <v>4142.2989141739927</v>
      </c>
      <c r="R70">
        <v>4385.6229674023525</v>
      </c>
      <c r="S70">
        <v>4592.4573523425724</v>
      </c>
      <c r="T70">
        <v>4783.9241662979739</v>
      </c>
      <c r="U70">
        <v>4964.192222513715</v>
      </c>
      <c r="V70">
        <v>4456.5508060329803</v>
      </c>
      <c r="W70">
        <v>4578.2748599865845</v>
      </c>
      <c r="X70">
        <v>4691.8206005020875</v>
      </c>
      <c r="Y70">
        <v>4798.7125332256019</v>
      </c>
      <c r="Z70">
        <v>4887.9029987650501</v>
      </c>
      <c r="AA70">
        <v>4503.6244980068013</v>
      </c>
      <c r="AB70">
        <v>4552.4318157504495</v>
      </c>
      <c r="AC70">
        <v>4598.581148202059</v>
      </c>
      <c r="AD70">
        <v>4643.0514109315845</v>
      </c>
      <c r="AE70">
        <v>4686.7729216203697</v>
      </c>
      <c r="AF70">
        <v>4416.8065636325518</v>
      </c>
      <c r="AG70">
        <v>4442.2509151795457</v>
      </c>
      <c r="AH70">
        <v>4456.2975101724714</v>
      </c>
      <c r="AI70">
        <v>4458.6192561769722</v>
      </c>
      <c r="AJ70">
        <v>4449.6690564461896</v>
      </c>
      <c r="AK70">
        <v>4218.3299146232193</v>
      </c>
      <c r="AL70">
        <v>4176.3311439625268</v>
      </c>
      <c r="AM70">
        <v>4124.3620398393432</v>
      </c>
      <c r="AN70">
        <v>4062.5310343512879</v>
      </c>
      <c r="AO70">
        <v>3991.1704212679456</v>
      </c>
      <c r="AP70">
        <v>3770.6619566422182</v>
      </c>
      <c r="AQ70">
        <v>3673.3856970243964</v>
      </c>
      <c r="AR70">
        <v>3567.6849908148288</v>
      </c>
      <c r="AS70">
        <v>3454.2015606543609</v>
      </c>
      <c r="AT70">
        <v>3333.7170011839867</v>
      </c>
      <c r="AU70">
        <v>3117.5350365563604</v>
      </c>
      <c r="AV70">
        <v>2980.1193382164352</v>
      </c>
      <c r="AW70">
        <v>2838.062866501049</v>
      </c>
      <c r="AX70">
        <v>2692.3418236836328</v>
      </c>
      <c r="AY70">
        <v>2543.9824359466797</v>
      </c>
      <c r="AZ70">
        <v>2340.0100741384208</v>
      </c>
      <c r="BA70">
        <v>2186.2613814207921</v>
      </c>
      <c r="BB70">
        <v>2032.9174853256206</v>
      </c>
      <c r="BC70">
        <v>1881.0424818740494</v>
      </c>
      <c r="BD70">
        <v>1731.6766109871837</v>
      </c>
      <c r="BE70">
        <v>1555.8385493632043</v>
      </c>
      <c r="BF70">
        <v>1412.6137544503895</v>
      </c>
      <c r="BG70">
        <v>1274.6634233014399</v>
      </c>
      <c r="BH70">
        <v>1142.8153306259903</v>
      </c>
      <c r="BI70">
        <v>1017.7916674169446</v>
      </c>
      <c r="BJ70">
        <v>885.46764897466539</v>
      </c>
      <c r="BK70">
        <v>774.92282412879047</v>
      </c>
      <c r="BL70">
        <v>668.71140307100984</v>
      </c>
      <c r="BM70">
        <v>568.14888465256263</v>
      </c>
      <c r="BN70">
        <v>474.46506534973912</v>
      </c>
      <c r="BO70">
        <v>382.89088237243732</v>
      </c>
      <c r="BP70">
        <v>305.6696356083487</v>
      </c>
      <c r="BQ70">
        <v>237.91854876776529</v>
      </c>
      <c r="BR70">
        <v>179.9686631681802</v>
      </c>
      <c r="BS70">
        <v>131.81448287054738</v>
      </c>
      <c r="BT70">
        <v>91.664926154238557</v>
      </c>
      <c r="BU70">
        <v>61.616287349633097</v>
      </c>
      <c r="BV70">
        <v>40.29158469198569</v>
      </c>
      <c r="BW70">
        <v>25.587600275769717</v>
      </c>
      <c r="BX70">
        <v>15.766666044184179</v>
      </c>
      <c r="BY70">
        <v>9.2709417162627901</v>
      </c>
      <c r="BZ70">
        <v>2.1807642395270804E-11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1:101" x14ac:dyDescent="0.3">
      <c r="A71">
        <f>Model_Point!K71</f>
        <v>0</v>
      </c>
      <c r="B71">
        <v>0</v>
      </c>
      <c r="C71">
        <v>-2838.0095738466794</v>
      </c>
      <c r="D71">
        <v>-2319.1041281040311</v>
      </c>
      <c r="E71">
        <v>-1762.3076044283403</v>
      </c>
      <c r="F71">
        <v>-1213.3459854573134</v>
      </c>
      <c r="G71">
        <v>-688.50330081845618</v>
      </c>
      <c r="H71">
        <v>-167.20190830149818</v>
      </c>
      <c r="I71">
        <v>303.88429680166468</v>
      </c>
      <c r="J71">
        <v>723.36279972979037</v>
      </c>
      <c r="K71">
        <v>1089.6669992368977</v>
      </c>
      <c r="L71">
        <v>1400.6283525056685</v>
      </c>
      <c r="M71">
        <v>1653.9134285133935</v>
      </c>
      <c r="N71">
        <v>1848.3394490319004</v>
      </c>
      <c r="O71">
        <v>1985.334996579604</v>
      </c>
      <c r="P71">
        <v>2069.842605501191</v>
      </c>
      <c r="Q71">
        <v>2111.0311108264941</v>
      </c>
      <c r="R71">
        <v>2211.7343383584948</v>
      </c>
      <c r="S71">
        <v>2299.8595312137381</v>
      </c>
      <c r="T71">
        <v>2383.8552646717253</v>
      </c>
      <c r="U71">
        <v>2465.3917334884118</v>
      </c>
      <c r="V71">
        <v>2545.2705671066551</v>
      </c>
      <c r="W71">
        <v>2624.2588504432219</v>
      </c>
      <c r="X71">
        <v>2703.0937483539069</v>
      </c>
      <c r="Y71">
        <v>2782.4868924095827</v>
      </c>
      <c r="Z71">
        <v>2858.1339313155368</v>
      </c>
      <c r="AA71">
        <v>2932.7814799388279</v>
      </c>
      <c r="AB71">
        <v>3010.7858914830758</v>
      </c>
      <c r="AC71">
        <v>3092.1983289586915</v>
      </c>
      <c r="AD71">
        <v>3177.6236683749885</v>
      </c>
      <c r="AE71">
        <v>3267.6651666437465</v>
      </c>
      <c r="AF71">
        <v>3362.9276343485622</v>
      </c>
      <c r="AG71">
        <v>3464.0205448139418</v>
      </c>
      <c r="AH71">
        <v>3566.7583372458494</v>
      </c>
      <c r="AI71">
        <v>3671.354215575338</v>
      </c>
      <c r="AJ71">
        <v>3778.3576850371933</v>
      </c>
      <c r="AK71">
        <v>3888.5150457245832</v>
      </c>
      <c r="AL71">
        <v>4002.583142310712</v>
      </c>
      <c r="AM71">
        <v>4038.0531039627326</v>
      </c>
      <c r="AN71">
        <v>4067.4495522385064</v>
      </c>
      <c r="AO71">
        <v>4089.980363938148</v>
      </c>
      <c r="AP71">
        <v>4104.9566265568574</v>
      </c>
      <c r="AQ71">
        <v>4111.617698310024</v>
      </c>
      <c r="AR71">
        <v>4109.1362328896957</v>
      </c>
      <c r="AS71">
        <v>4096.7776450846477</v>
      </c>
      <c r="AT71">
        <v>4073.8897929281839</v>
      </c>
      <c r="AU71">
        <v>4039.8844750793237</v>
      </c>
      <c r="AV71">
        <v>3994.2407025233779</v>
      </c>
      <c r="AW71">
        <v>3936.5207606051436</v>
      </c>
      <c r="AX71">
        <v>3866.3939378916748</v>
      </c>
      <c r="AY71">
        <v>3783.6615212445499</v>
      </c>
      <c r="AZ71">
        <v>3688.2769058212339</v>
      </c>
      <c r="BA71">
        <v>3580.355056999701</v>
      </c>
      <c r="BB71">
        <v>3460.1727312578741</v>
      </c>
      <c r="BC71">
        <v>3328.180672618751</v>
      </c>
      <c r="BD71">
        <v>3185.013488344242</v>
      </c>
      <c r="BE71">
        <v>3031.4980799461009</v>
      </c>
      <c r="BF71">
        <v>2868.6628190964088</v>
      </c>
      <c r="BG71">
        <v>2697.735446174464</v>
      </c>
      <c r="BH71">
        <v>2520.1275936994193</v>
      </c>
      <c r="BI71">
        <v>2337.3896772501421</v>
      </c>
      <c r="BJ71">
        <v>2151.1729074255559</v>
      </c>
      <c r="BK71">
        <v>1963.3279516999489</v>
      </c>
      <c r="BL71">
        <v>1767.7639425794662</v>
      </c>
      <c r="BM71">
        <v>1567.6387394022186</v>
      </c>
      <c r="BN71">
        <v>1366.5516831827622</v>
      </c>
      <c r="BO71">
        <v>1168.4336390985743</v>
      </c>
      <c r="BP71">
        <v>977.38573915551967</v>
      </c>
      <c r="BQ71">
        <v>797.46760607088288</v>
      </c>
      <c r="BR71">
        <v>632.44335235559288</v>
      </c>
      <c r="BS71">
        <v>485.50326820220312</v>
      </c>
      <c r="BT71">
        <v>358.98977688038553</v>
      </c>
      <c r="BU71">
        <v>254.16586389308793</v>
      </c>
      <c r="BV71">
        <v>174.71793662140237</v>
      </c>
      <c r="BW71">
        <v>116.19939632975273</v>
      </c>
      <c r="BX71">
        <v>74.428898589691102</v>
      </c>
      <c r="BY71">
        <v>45.584358386012674</v>
      </c>
      <c r="BZ71">
        <v>-9.9889950147014682E-11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1:101" x14ac:dyDescent="0.3">
      <c r="A72">
        <f>Model_Point!K72</f>
        <v>0</v>
      </c>
      <c r="B72">
        <v>0</v>
      </c>
      <c r="C72">
        <v>-16810.688920347129</v>
      </c>
      <c r="D72">
        <v>-15746.392922158053</v>
      </c>
      <c r="E72">
        <v>-13533.809734922357</v>
      </c>
      <c r="F72">
        <v>-11598.511657149775</v>
      </c>
      <c r="G72">
        <v>-9928.0365170656059</v>
      </c>
      <c r="H72">
        <v>-7874.4591471403564</v>
      </c>
      <c r="I72">
        <v>-6139.5894447756064</v>
      </c>
      <c r="J72">
        <v>-4588.4255420253867</v>
      </c>
      <c r="K72">
        <v>-3193.1347666107395</v>
      </c>
      <c r="L72">
        <v>-1940.0691399835275</v>
      </c>
      <c r="M72">
        <v>-816.68091395246131</v>
      </c>
      <c r="N72">
        <v>188.55982809469407</v>
      </c>
      <c r="O72">
        <v>1086.2477024127656</v>
      </c>
      <c r="P72">
        <v>1808.6727765641965</v>
      </c>
      <c r="Q72">
        <v>2396.6769974580461</v>
      </c>
      <c r="R72">
        <v>3483.6008199472717</v>
      </c>
      <c r="S72">
        <v>4495.6110560592479</v>
      </c>
      <c r="T72">
        <v>5441.0132437711591</v>
      </c>
      <c r="U72">
        <v>6327.583323477128</v>
      </c>
      <c r="V72">
        <v>7162.6153595523101</v>
      </c>
      <c r="W72">
        <v>7952.9661324103408</v>
      </c>
      <c r="X72">
        <v>8646.0521729720149</v>
      </c>
      <c r="Y72">
        <v>9242.1310712496906</v>
      </c>
      <c r="Z72">
        <v>9745.0385306465996</v>
      </c>
      <c r="AA72">
        <v>10160.516175615081</v>
      </c>
      <c r="AB72">
        <v>10493.943988540339</v>
      </c>
      <c r="AC72">
        <v>10748.323835170408</v>
      </c>
      <c r="AD72">
        <v>10925.346050215026</v>
      </c>
      <c r="AE72">
        <v>11027.623827403513</v>
      </c>
      <c r="AF72">
        <v>11059.120358746868</v>
      </c>
      <c r="AG72">
        <v>11023.172666439856</v>
      </c>
      <c r="AH72">
        <v>10922.626540846499</v>
      </c>
      <c r="AI72">
        <v>10761.225421176643</v>
      </c>
      <c r="AJ72">
        <v>10543.292404511436</v>
      </c>
      <c r="AK72">
        <v>10273.411517540259</v>
      </c>
      <c r="AL72">
        <v>9956.3247787633718</v>
      </c>
      <c r="AM72">
        <v>9596.9254746908628</v>
      </c>
      <c r="AN72">
        <v>9200.2872610651229</v>
      </c>
      <c r="AO72">
        <v>8771.6803399348846</v>
      </c>
      <c r="AP72">
        <v>8316.5448952950774</v>
      </c>
      <c r="AQ72">
        <v>7840.406838169245</v>
      </c>
      <c r="AR72">
        <v>7348.7628894696718</v>
      </c>
      <c r="AS72">
        <v>6847.0405023798003</v>
      </c>
      <c r="AT72">
        <v>6340.5538180699114</v>
      </c>
      <c r="AU72">
        <v>5834.4622245043583</v>
      </c>
      <c r="AV72">
        <v>5333.7405962268795</v>
      </c>
      <c r="AW72">
        <v>4843.1195163768098</v>
      </c>
      <c r="AX72">
        <v>4367.0012406250771</v>
      </c>
      <c r="AY72">
        <v>3909.3158083588228</v>
      </c>
      <c r="AZ72">
        <v>3473.4427341902683</v>
      </c>
      <c r="BA72">
        <v>3062.5134750703455</v>
      </c>
      <c r="BB72">
        <v>2659.9607583231714</v>
      </c>
      <c r="BC72">
        <v>2272.18663933272</v>
      </c>
      <c r="BD72">
        <v>1905.307614673759</v>
      </c>
      <c r="BE72">
        <v>1564.9030848045516</v>
      </c>
      <c r="BF72">
        <v>1255.7471879042428</v>
      </c>
      <c r="BG72">
        <v>981.54361476917518</v>
      </c>
      <c r="BH72">
        <v>744.68931853806453</v>
      </c>
      <c r="BI72">
        <v>546.09786307293223</v>
      </c>
      <c r="BJ72">
        <v>385.11475978542359</v>
      </c>
      <c r="BK72">
        <v>259.55355303281021</v>
      </c>
      <c r="BL72">
        <v>170.35624533460168</v>
      </c>
      <c r="BM72">
        <v>108.8191276146072</v>
      </c>
      <c r="BN72">
        <v>67.724275211928628</v>
      </c>
      <c r="BO72">
        <v>41.225070979302728</v>
      </c>
      <c r="BP72">
        <v>-2.8245724746610188E-9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</row>
    <row r="73" spans="1:101" x14ac:dyDescent="0.3">
      <c r="A73">
        <f>Model_Point!K73</f>
        <v>0</v>
      </c>
      <c r="B73">
        <v>0</v>
      </c>
      <c r="C73">
        <v>-5658.2390007560725</v>
      </c>
      <c r="D73">
        <v>-4589.0165827470146</v>
      </c>
      <c r="E73">
        <v>-3155.4651604375977</v>
      </c>
      <c r="F73">
        <v>-1844.4646087782198</v>
      </c>
      <c r="G73">
        <v>-3563.1183453655749</v>
      </c>
      <c r="H73">
        <v>-2392.9873199924236</v>
      </c>
      <c r="I73">
        <v>-1349.7143902019884</v>
      </c>
      <c r="J73">
        <v>-379.61145020160109</v>
      </c>
      <c r="K73">
        <v>529.84362130478769</v>
      </c>
      <c r="L73">
        <v>-577.57234638605803</v>
      </c>
      <c r="M73">
        <v>109.79294005225242</v>
      </c>
      <c r="N73">
        <v>748.73957966245894</v>
      </c>
      <c r="O73">
        <v>1344.5805919156512</v>
      </c>
      <c r="P73">
        <v>1872.4818116431925</v>
      </c>
      <c r="Q73">
        <v>1032.4290703879801</v>
      </c>
      <c r="R73">
        <v>1621.3970672494318</v>
      </c>
      <c r="S73">
        <v>2179.8980278929262</v>
      </c>
      <c r="T73">
        <v>2711.9273445680756</v>
      </c>
      <c r="U73">
        <v>3221.2600533720192</v>
      </c>
      <c r="V73">
        <v>2820.455026845535</v>
      </c>
      <c r="W73">
        <v>3239.8500830386974</v>
      </c>
      <c r="X73">
        <v>3620.6498422319664</v>
      </c>
      <c r="Y73">
        <v>3963.4461169123056</v>
      </c>
      <c r="Z73">
        <v>4270.1940833664221</v>
      </c>
      <c r="AA73">
        <v>3941.6683016217353</v>
      </c>
      <c r="AB73">
        <v>4147.002030612015</v>
      </c>
      <c r="AC73">
        <v>4320.8308579360355</v>
      </c>
      <c r="AD73">
        <v>4464.1315244211082</v>
      </c>
      <c r="AE73">
        <v>4578.227528657736</v>
      </c>
      <c r="AF73">
        <v>4266.736210268954</v>
      </c>
      <c r="AG73">
        <v>4303.0661911296129</v>
      </c>
      <c r="AH73">
        <v>4313.5023331686798</v>
      </c>
      <c r="AI73">
        <v>4299.697844848667</v>
      </c>
      <c r="AJ73">
        <v>4263.5246037227926</v>
      </c>
      <c r="AK73">
        <v>3952.7027148068009</v>
      </c>
      <c r="AL73">
        <v>3862.0377202975474</v>
      </c>
      <c r="AM73">
        <v>3754.1162795337459</v>
      </c>
      <c r="AN73">
        <v>3631.0344355934994</v>
      </c>
      <c r="AO73">
        <v>3494.9615619027768</v>
      </c>
      <c r="AP73">
        <v>3194.6908849193806</v>
      </c>
      <c r="AQ73">
        <v>3029.8796267299858</v>
      </c>
      <c r="AR73">
        <v>2858.2432150183104</v>
      </c>
      <c r="AS73">
        <v>2681.9729618242145</v>
      </c>
      <c r="AT73">
        <v>2503.2150816840676</v>
      </c>
      <c r="AU73">
        <v>2238.9142128223843</v>
      </c>
      <c r="AV73">
        <v>2056.1006595201561</v>
      </c>
      <c r="AW73">
        <v>1876.491604412415</v>
      </c>
      <c r="AX73">
        <v>1701.8587631507271</v>
      </c>
      <c r="AY73">
        <v>1533.7904778921986</v>
      </c>
      <c r="AZ73">
        <v>1331.8550981066887</v>
      </c>
      <c r="BA73">
        <v>1178.3577294677016</v>
      </c>
      <c r="BB73">
        <v>1027.6164331826785</v>
      </c>
      <c r="BC73">
        <v>882.13709365736156</v>
      </c>
      <c r="BD73">
        <v>744.31754284773456</v>
      </c>
      <c r="BE73">
        <v>599.7190964097797</v>
      </c>
      <c r="BF73">
        <v>482.46070191223941</v>
      </c>
      <c r="BG73">
        <v>378.34898817979661</v>
      </c>
      <c r="BH73">
        <v>288.35072562344351</v>
      </c>
      <c r="BI73">
        <v>212.86106041113146</v>
      </c>
      <c r="BJ73">
        <v>147.59090492741677</v>
      </c>
      <c r="BK73">
        <v>99.644096922010178</v>
      </c>
      <c r="BL73">
        <v>65.575416794570316</v>
      </c>
      <c r="BM73">
        <v>42.070313632475234</v>
      </c>
      <c r="BN73">
        <v>26.377254488312783</v>
      </c>
      <c r="BO73">
        <v>15.823064428264624</v>
      </c>
      <c r="BP73">
        <v>2.901420343722345E-10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</row>
    <row r="74" spans="1:101" x14ac:dyDescent="0.3">
      <c r="A74">
        <f>Model_Point!K74</f>
        <v>0</v>
      </c>
      <c r="B74">
        <v>0</v>
      </c>
      <c r="C74">
        <v>-2960.7747170905645</v>
      </c>
      <c r="D74">
        <v>-2602.7473609166445</v>
      </c>
      <c r="E74">
        <v>-2088.2992916166609</v>
      </c>
      <c r="F74">
        <v>-1619.1130675646596</v>
      </c>
      <c r="G74">
        <v>-1193.5288838054628</v>
      </c>
      <c r="H74">
        <v>-711.03825442965444</v>
      </c>
      <c r="I74">
        <v>-278.47244805620983</v>
      </c>
      <c r="J74">
        <v>125.74487921514994</v>
      </c>
      <c r="K74">
        <v>506.69568204329926</v>
      </c>
      <c r="L74">
        <v>867.25571807788219</v>
      </c>
      <c r="M74">
        <v>1210.1172554671862</v>
      </c>
      <c r="N74">
        <v>1537.8101101824411</v>
      </c>
      <c r="O74">
        <v>1852.7197257989351</v>
      </c>
      <c r="P74">
        <v>2145.1883573895416</v>
      </c>
      <c r="Q74">
        <v>2422.2390263567063</v>
      </c>
      <c r="R74">
        <v>2782.0723879536163</v>
      </c>
      <c r="S74">
        <v>3137.4018847088537</v>
      </c>
      <c r="T74">
        <v>3490.3007633073594</v>
      </c>
      <c r="U74">
        <v>3842.783504040231</v>
      </c>
      <c r="V74">
        <v>4196.8164920295294</v>
      </c>
      <c r="W74">
        <v>4554.3282734620461</v>
      </c>
      <c r="X74">
        <v>4908.1356532273112</v>
      </c>
      <c r="Y74">
        <v>5259.2009288759973</v>
      </c>
      <c r="Z74">
        <v>5609.0766103728147</v>
      </c>
      <c r="AA74">
        <v>5959.6533178656027</v>
      </c>
      <c r="AB74">
        <v>6312.8155270863672</v>
      </c>
      <c r="AC74">
        <v>6377.3866938557339</v>
      </c>
      <c r="AD74">
        <v>6432.8313602704966</v>
      </c>
      <c r="AE74">
        <v>6477.7997462132435</v>
      </c>
      <c r="AF74">
        <v>6511.1310294254927</v>
      </c>
      <c r="AG74">
        <v>6531.5227109481102</v>
      </c>
      <c r="AH74">
        <v>6537.5370290528617</v>
      </c>
      <c r="AI74">
        <v>6527.8973610511102</v>
      </c>
      <c r="AJ74">
        <v>6501.4665602554614</v>
      </c>
      <c r="AK74">
        <v>6457.2097044806524</v>
      </c>
      <c r="AL74">
        <v>6394.1973612088141</v>
      </c>
      <c r="AM74">
        <v>6311.632660384631</v>
      </c>
      <c r="AN74">
        <v>6208.8927135501663</v>
      </c>
      <c r="AO74">
        <v>6085.5725474862002</v>
      </c>
      <c r="AP74">
        <v>5941.5201780750067</v>
      </c>
      <c r="AQ74">
        <v>5776.8521392803923</v>
      </c>
      <c r="AR74">
        <v>5591.9521023527195</v>
      </c>
      <c r="AS74">
        <v>5387.4921507604431</v>
      </c>
      <c r="AT74">
        <v>5164.4503173297653</v>
      </c>
      <c r="AU74">
        <v>4924.1261469167403</v>
      </c>
      <c r="AV74">
        <v>4668.1585159976366</v>
      </c>
      <c r="AW74">
        <v>4398.5235987388551</v>
      </c>
      <c r="AX74">
        <v>4117.5091409545676</v>
      </c>
      <c r="AY74">
        <v>3827.6348828510404</v>
      </c>
      <c r="AZ74">
        <v>3531.5866864903132</v>
      </c>
      <c r="BA74">
        <v>3232.4036853231628</v>
      </c>
      <c r="BB74">
        <v>2918.4690573038802</v>
      </c>
      <c r="BC74">
        <v>2594.9612325973453</v>
      </c>
      <c r="BD74">
        <v>2267.8628245061168</v>
      </c>
      <c r="BE74">
        <v>1943.7826842372317</v>
      </c>
      <c r="BF74">
        <v>1629.6875633024104</v>
      </c>
      <c r="BG74">
        <v>1332.5435664488875</v>
      </c>
      <c r="BH74">
        <v>1058.880612641801</v>
      </c>
      <c r="BI74">
        <v>814.30997599660554</v>
      </c>
      <c r="BJ74">
        <v>603.04383910386946</v>
      </c>
      <c r="BK74">
        <v>427.48303966835044</v>
      </c>
      <c r="BL74">
        <v>294.55453746968197</v>
      </c>
      <c r="BM74">
        <v>196.77298257154709</v>
      </c>
      <c r="BN74">
        <v>127.10395677168944</v>
      </c>
      <c r="BO74">
        <v>79.11755334760096</v>
      </c>
      <c r="BP74">
        <v>-2.5000953566888398E-10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</row>
    <row r="75" spans="1:101" x14ac:dyDescent="0.3">
      <c r="A75">
        <f>Model_Point!K75</f>
        <v>0</v>
      </c>
      <c r="B75">
        <v>0</v>
      </c>
      <c r="C75">
        <v>-10241.126132212748</v>
      </c>
      <c r="D75">
        <v>-11154.436933979223</v>
      </c>
      <c r="E75">
        <v>-10299.666974649655</v>
      </c>
      <c r="F75">
        <v>-9217.4097455919855</v>
      </c>
      <c r="G75">
        <v>-8005.69103388859</v>
      </c>
      <c r="H75">
        <v>-6396.0675350906631</v>
      </c>
      <c r="I75">
        <v>-4901.9189137589528</v>
      </c>
      <c r="J75">
        <v>-3512.468330413576</v>
      </c>
      <c r="K75">
        <v>-2217.1178399793798</v>
      </c>
      <c r="L75">
        <v>-1005.8815347556011</v>
      </c>
      <c r="M75">
        <v>130.56944088377156</v>
      </c>
      <c r="N75">
        <v>1123.9160412852148</v>
      </c>
      <c r="O75">
        <v>1974.7550881282236</v>
      </c>
      <c r="P75">
        <v>2688.2781381042305</v>
      </c>
      <c r="Q75">
        <v>3272.0786171911932</v>
      </c>
      <c r="R75">
        <v>4085.5630315861849</v>
      </c>
      <c r="S75">
        <v>4794.4297963460849</v>
      </c>
      <c r="T75">
        <v>5401.7057823591485</v>
      </c>
      <c r="U75">
        <v>5911.2290523816473</v>
      </c>
      <c r="V75">
        <v>6328.1042851172406</v>
      </c>
      <c r="W75">
        <v>6656.697518840876</v>
      </c>
      <c r="X75">
        <v>6900.774728399605</v>
      </c>
      <c r="Y75">
        <v>7064.9258919268759</v>
      </c>
      <c r="Z75">
        <v>7154.2547793482972</v>
      </c>
      <c r="AA75">
        <v>7174.0645845878962</v>
      </c>
      <c r="AB75">
        <v>7129.7609063852224</v>
      </c>
      <c r="AC75">
        <v>7026.8519604131234</v>
      </c>
      <c r="AD75">
        <v>6870.9853444636437</v>
      </c>
      <c r="AE75">
        <v>6667.9720246670749</v>
      </c>
      <c r="AF75">
        <v>6423.7670605531121</v>
      </c>
      <c r="AG75">
        <v>6144.3914199769242</v>
      </c>
      <c r="AH75">
        <v>5835.8218234581445</v>
      </c>
      <c r="AI75">
        <v>5503.9557693949264</v>
      </c>
      <c r="AJ75">
        <v>5154.5723204741616</v>
      </c>
      <c r="AK75">
        <v>4793.295287055239</v>
      </c>
      <c r="AL75">
        <v>4425.5680592305016</v>
      </c>
      <c r="AM75">
        <v>4056.5978339143508</v>
      </c>
      <c r="AN75">
        <v>3691.2746500449589</v>
      </c>
      <c r="AO75">
        <v>3334.0286713039118</v>
      </c>
      <c r="AP75">
        <v>2988.7518541389645</v>
      </c>
      <c r="AQ75">
        <v>2659.1039711379262</v>
      </c>
      <c r="AR75">
        <v>2328.8309977417857</v>
      </c>
      <c r="AS75">
        <v>2004.559578144791</v>
      </c>
      <c r="AT75">
        <v>1692.7125772511843</v>
      </c>
      <c r="AU75">
        <v>1399.2631345009827</v>
      </c>
      <c r="AV75">
        <v>1129.4684223868783</v>
      </c>
      <c r="AW75">
        <v>887.60181928662473</v>
      </c>
      <c r="AX75">
        <v>676.70865234225141</v>
      </c>
      <c r="AY75">
        <v>498.4157852654414</v>
      </c>
      <c r="AZ75">
        <v>352.82739075179899</v>
      </c>
      <c r="BA75">
        <v>238.53628780432487</v>
      </c>
      <c r="BB75">
        <v>157.25483782042286</v>
      </c>
      <c r="BC75">
        <v>101.14399610609988</v>
      </c>
      <c r="BD75">
        <v>63.676722418543463</v>
      </c>
      <c r="BE75">
        <v>39.544548141568256</v>
      </c>
      <c r="BF75">
        <v>-7.8418315332962339E-10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</row>
    <row r="76" spans="1:101" x14ac:dyDescent="0.3">
      <c r="A76">
        <f>Model_Point!K76</f>
        <v>0</v>
      </c>
      <c r="B76">
        <v>0</v>
      </c>
      <c r="C76">
        <v>-3379.3910152513636</v>
      </c>
      <c r="D76">
        <v>-3341.2112529496881</v>
      </c>
      <c r="E76">
        <v>-2671.8511293195252</v>
      </c>
      <c r="F76">
        <v>-1926.0890110181645</v>
      </c>
      <c r="G76">
        <v>-2869.6758692142948</v>
      </c>
      <c r="H76">
        <v>-2032.7025569049108</v>
      </c>
      <c r="I76">
        <v>-1242.6397984677758</v>
      </c>
      <c r="J76">
        <v>-494.22684534745133</v>
      </c>
      <c r="K76">
        <v>217.68260436221584</v>
      </c>
      <c r="L76">
        <v>-257.69504267443421</v>
      </c>
      <c r="M76">
        <v>324.09220201662549</v>
      </c>
      <c r="N76">
        <v>849.1512783254891</v>
      </c>
      <c r="O76">
        <v>1318.3492414587251</v>
      </c>
      <c r="P76">
        <v>1734.3011020516851</v>
      </c>
      <c r="Q76">
        <v>1333.4343413509444</v>
      </c>
      <c r="R76">
        <v>1741.3523057911914</v>
      </c>
      <c r="S76">
        <v>2107.8355021886464</v>
      </c>
      <c r="T76">
        <v>2434.4498852492802</v>
      </c>
      <c r="U76">
        <v>2723.0640376034771</v>
      </c>
      <c r="V76">
        <v>2470.5664840106892</v>
      </c>
      <c r="W76">
        <v>2658.6859851078361</v>
      </c>
      <c r="X76">
        <v>2813.1150628324563</v>
      </c>
      <c r="Y76">
        <v>2935.8812458765842</v>
      </c>
      <c r="Z76">
        <v>3029.2048239881938</v>
      </c>
      <c r="AA76">
        <v>2772.6606615460032</v>
      </c>
      <c r="AB76">
        <v>2794.0630298848678</v>
      </c>
      <c r="AC76">
        <v>2791.7856495737856</v>
      </c>
      <c r="AD76">
        <v>2768.177784327796</v>
      </c>
      <c r="AE76">
        <v>2725.6489739636545</v>
      </c>
      <c r="AF76">
        <v>2471.9008915025156</v>
      </c>
      <c r="AG76">
        <v>2386.9013250323533</v>
      </c>
      <c r="AH76">
        <v>2289.6581060381541</v>
      </c>
      <c r="AI76">
        <v>2182.5660772431629</v>
      </c>
      <c r="AJ76">
        <v>2067.9727899216232</v>
      </c>
      <c r="AK76">
        <v>1840.0953116082017</v>
      </c>
      <c r="AL76">
        <v>1710.6056841124041</v>
      </c>
      <c r="AM76">
        <v>1579.8281954082981</v>
      </c>
      <c r="AN76">
        <v>1449.7389314196841</v>
      </c>
      <c r="AO76">
        <v>1322.1350305652534</v>
      </c>
      <c r="AP76">
        <v>1145.5395070355441</v>
      </c>
      <c r="AQ76">
        <v>1024.2972981551122</v>
      </c>
      <c r="AR76">
        <v>902.25697605789662</v>
      </c>
      <c r="AS76">
        <v>782.01997222290584</v>
      </c>
      <c r="AT76">
        <v>666.11149819789659</v>
      </c>
      <c r="AU76">
        <v>535.7752978552486</v>
      </c>
      <c r="AV76">
        <v>434.00708196719421</v>
      </c>
      <c r="AW76">
        <v>342.62383527837193</v>
      </c>
      <c r="AX76">
        <v>262.85096504027001</v>
      </c>
      <c r="AY76">
        <v>195.3670049873555</v>
      </c>
      <c r="AZ76">
        <v>135.0847777784096</v>
      </c>
      <c r="BA76">
        <v>91.544962725199312</v>
      </c>
      <c r="BB76">
        <v>60.571086465928822</v>
      </c>
      <c r="BC76">
        <v>39.18794869349351</v>
      </c>
      <c r="BD76">
        <v>24.914796314186798</v>
      </c>
      <c r="BE76">
        <v>15.169988131689783</v>
      </c>
      <c r="BF76">
        <v>-5.1119381677248138E-10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</row>
    <row r="77" spans="1:101" x14ac:dyDescent="0.3">
      <c r="A77">
        <f>Model_Point!K77</f>
        <v>0</v>
      </c>
      <c r="B77">
        <v>0</v>
      </c>
      <c r="C77">
        <v>-2025.2378924069892</v>
      </c>
      <c r="D77">
        <v>-1753.1894225032686</v>
      </c>
      <c r="E77">
        <v>-1257.4728341952716</v>
      </c>
      <c r="F77">
        <v>-735.413571606245</v>
      </c>
      <c r="G77">
        <v>-200.06432417099256</v>
      </c>
      <c r="H77">
        <v>392.76718066307325</v>
      </c>
      <c r="I77">
        <v>967.03768300889635</v>
      </c>
      <c r="J77">
        <v>1526.2601829345567</v>
      </c>
      <c r="K77">
        <v>2073.767634448126</v>
      </c>
      <c r="L77">
        <v>2612.7282303018892</v>
      </c>
      <c r="M77">
        <v>3146.1789875483805</v>
      </c>
      <c r="N77">
        <v>3665.2015355086319</v>
      </c>
      <c r="O77">
        <v>4171.375758699869</v>
      </c>
      <c r="P77">
        <v>4666.9990175295161</v>
      </c>
      <c r="Q77">
        <v>5154.7637615251297</v>
      </c>
      <c r="R77">
        <v>5691.5239096310197</v>
      </c>
      <c r="S77">
        <v>5756.3153720071041</v>
      </c>
      <c r="T77">
        <v>5813.2234036495911</v>
      </c>
      <c r="U77">
        <v>5860.9545180243231</v>
      </c>
      <c r="V77">
        <v>5898.4055348808479</v>
      </c>
      <c r="W77">
        <v>5924.3237868518818</v>
      </c>
      <c r="X77">
        <v>5937.3117509953363</v>
      </c>
      <c r="Y77">
        <v>5936.1284912880128</v>
      </c>
      <c r="Z77">
        <v>5919.6660203465681</v>
      </c>
      <c r="AA77">
        <v>5886.9095649101328</v>
      </c>
      <c r="AB77">
        <v>5836.9390656614378</v>
      </c>
      <c r="AC77">
        <v>5768.9549115268337</v>
      </c>
      <c r="AD77">
        <v>5682.3183262706616</v>
      </c>
      <c r="AE77">
        <v>5576.5944164485218</v>
      </c>
      <c r="AF77">
        <v>5451.5863512958294</v>
      </c>
      <c r="AG77">
        <v>5307.3498250052708</v>
      </c>
      <c r="AH77">
        <v>5144.1904941369521</v>
      </c>
      <c r="AI77">
        <v>4962.6847124276737</v>
      </c>
      <c r="AJ77">
        <v>4763.6968365861949</v>
      </c>
      <c r="AK77">
        <v>4548.39498365296</v>
      </c>
      <c r="AL77">
        <v>4318.2696477399104</v>
      </c>
      <c r="AM77">
        <v>4075.1328420281575</v>
      </c>
      <c r="AN77">
        <v>3821.0939012979579</v>
      </c>
      <c r="AO77">
        <v>3558.4813110512632</v>
      </c>
      <c r="AP77">
        <v>3289.7787774868339</v>
      </c>
      <c r="AQ77">
        <v>3017.8179940932964</v>
      </c>
      <c r="AR77">
        <v>2730.5934382240116</v>
      </c>
      <c r="AS77">
        <v>2432.924699830503</v>
      </c>
      <c r="AT77">
        <v>2130.4386186437964</v>
      </c>
      <c r="AU77">
        <v>1829.4054060405167</v>
      </c>
      <c r="AV77">
        <v>1536.4860442884412</v>
      </c>
      <c r="AW77">
        <v>1258.3903287311539</v>
      </c>
      <c r="AX77">
        <v>1001.4575735196918</v>
      </c>
      <c r="AY77">
        <v>771.18847920054657</v>
      </c>
      <c r="AZ77">
        <v>571.77521914486874</v>
      </c>
      <c r="BA77">
        <v>405.6939256148691</v>
      </c>
      <c r="BB77">
        <v>280.0378303652227</v>
      </c>
      <c r="BC77">
        <v>187.69840807707561</v>
      </c>
      <c r="BD77">
        <v>121.9985101666684</v>
      </c>
      <c r="BE77">
        <v>76.834880798186077</v>
      </c>
      <c r="BF77">
        <v>2.1785772257547888E-10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</row>
    <row r="78" spans="1:101" x14ac:dyDescent="0.3">
      <c r="A78">
        <f>Model_Point!K78</f>
        <v>0</v>
      </c>
      <c r="B78">
        <v>0</v>
      </c>
      <c r="C78">
        <v>-164356.5091154387</v>
      </c>
      <c r="D78">
        <v>-141615.67814597083</v>
      </c>
      <c r="E78">
        <v>-119252.13708870028</v>
      </c>
      <c r="F78">
        <v>-96608.921077002218</v>
      </c>
      <c r="G78">
        <v>-75431.004389870039</v>
      </c>
      <c r="H78">
        <v>-55895.541088797545</v>
      </c>
      <c r="I78">
        <v>-37938.918104243116</v>
      </c>
      <c r="J78">
        <v>-21410.466021813645</v>
      </c>
      <c r="K78">
        <v>-6044.5871731092948</v>
      </c>
      <c r="L78">
        <v>8647.7229788457571</v>
      </c>
      <c r="M78">
        <v>22384.584373031495</v>
      </c>
      <c r="N78">
        <v>35111.66006497472</v>
      </c>
      <c r="O78">
        <v>46827.673927152013</v>
      </c>
      <c r="P78">
        <v>57543.708550270072</v>
      </c>
      <c r="Q78">
        <v>67290.139032327657</v>
      </c>
      <c r="R78">
        <v>76104.735319227562</v>
      </c>
      <c r="S78">
        <v>84006.919800496747</v>
      </c>
      <c r="T78">
        <v>91002.314991555293</v>
      </c>
      <c r="U78">
        <v>97104.519849069038</v>
      </c>
      <c r="V78">
        <v>102330.3822805809</v>
      </c>
      <c r="W78">
        <v>106690.80336156265</v>
      </c>
      <c r="X78">
        <v>110204.68942591715</v>
      </c>
      <c r="Y78">
        <v>112905.53909440413</v>
      </c>
      <c r="Z78">
        <v>114835.70975924761</v>
      </c>
      <c r="AA78">
        <v>116040.16834644339</v>
      </c>
      <c r="AB78">
        <v>116557.35391855607</v>
      </c>
      <c r="AC78">
        <v>116417.75278504402</v>
      </c>
      <c r="AD78">
        <v>115651.01323880223</v>
      </c>
      <c r="AE78">
        <v>114291.50843720407</v>
      </c>
      <c r="AF78">
        <v>112372.53102748179</v>
      </c>
      <c r="AG78">
        <v>109921.96303370528</v>
      </c>
      <c r="AH78">
        <v>106971.13682963124</v>
      </c>
      <c r="AI78">
        <v>103558.39248444581</v>
      </c>
      <c r="AJ78">
        <v>99726.061655114536</v>
      </c>
      <c r="AK78">
        <v>95519.021531615697</v>
      </c>
      <c r="AL78">
        <v>90983.634632781963</v>
      </c>
      <c r="AM78">
        <v>86167.586971831886</v>
      </c>
      <c r="AN78">
        <v>81120.299528357849</v>
      </c>
      <c r="AO78">
        <v>75893.269150005915</v>
      </c>
      <c r="AP78">
        <v>70540.070229914447</v>
      </c>
      <c r="AQ78">
        <v>65115.361387607234</v>
      </c>
      <c r="AR78">
        <v>59673.881447456377</v>
      </c>
      <c r="AS78">
        <v>54266.967759589228</v>
      </c>
      <c r="AT78">
        <v>48945.368787035804</v>
      </c>
      <c r="AU78">
        <v>43758.487526299621</v>
      </c>
      <c r="AV78">
        <v>38753.532765944416</v>
      </c>
      <c r="AW78">
        <v>33974.596967339501</v>
      </c>
      <c r="AX78">
        <v>29461.688008810313</v>
      </c>
      <c r="AY78">
        <v>25249.751104760093</v>
      </c>
      <c r="AZ78">
        <v>21367.72628744852</v>
      </c>
      <c r="BA78">
        <v>17837.695058378282</v>
      </c>
      <c r="BB78">
        <v>14609.979436977163</v>
      </c>
      <c r="BC78">
        <v>11715.084005807374</v>
      </c>
      <c r="BD78">
        <v>9173.4889337015175</v>
      </c>
      <c r="BE78">
        <v>6994.3931877650193</v>
      </c>
      <c r="BF78">
        <v>5175.0192550978227</v>
      </c>
      <c r="BG78">
        <v>3700.6500670457826</v>
      </c>
      <c r="BH78">
        <v>2545.5214402228125</v>
      </c>
      <c r="BI78">
        <v>1674.6099306917579</v>
      </c>
      <c r="BJ78">
        <v>1046.239190320754</v>
      </c>
      <c r="BK78">
        <v>615.2904591535297</v>
      </c>
      <c r="BL78">
        <v>347.41850847047027</v>
      </c>
      <c r="BM78">
        <v>187.83311395180496</v>
      </c>
      <c r="BN78">
        <v>97.13504625124645</v>
      </c>
      <c r="BO78">
        <v>48.162659798504606</v>
      </c>
      <c r="BP78">
        <v>-2.8248955985546176E-9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</row>
    <row r="79" spans="1:101" x14ac:dyDescent="0.3">
      <c r="A79">
        <f>Model_Point!K79</f>
        <v>0</v>
      </c>
      <c r="B79">
        <v>0</v>
      </c>
      <c r="C79">
        <v>-58364.743358879306</v>
      </c>
      <c r="D79">
        <v>-46721.390200346446</v>
      </c>
      <c r="E79">
        <v>-35540.539912775566</v>
      </c>
      <c r="F79">
        <v>-24305.865504154164</v>
      </c>
      <c r="G79">
        <v>-26904.074589075582</v>
      </c>
      <c r="H79">
        <v>-17664.533724126835</v>
      </c>
      <c r="I79">
        <v>-9032.1729637783101</v>
      </c>
      <c r="J79">
        <v>-941.88710735657151</v>
      </c>
      <c r="K79">
        <v>6715.45851895945</v>
      </c>
      <c r="L79">
        <v>4732.2185322839232</v>
      </c>
      <c r="M79">
        <v>11231.108656094129</v>
      </c>
      <c r="N79">
        <v>17341.029596955759</v>
      </c>
      <c r="O79">
        <v>23066.273204057808</v>
      </c>
      <c r="P79">
        <v>28415.83364127353</v>
      </c>
      <c r="Q79">
        <v>26774.212705841364</v>
      </c>
      <c r="R79">
        <v>31014.356342993888</v>
      </c>
      <c r="S79">
        <v>34901.34348597395</v>
      </c>
      <c r="T79">
        <v>38440.586570375985</v>
      </c>
      <c r="U79">
        <v>41640.533546892504</v>
      </c>
      <c r="V79">
        <v>39885.748403324455</v>
      </c>
      <c r="W79">
        <v>42147.877400555604</v>
      </c>
      <c r="X79">
        <v>44080.614779593023</v>
      </c>
      <c r="Y79">
        <v>45699.015566832044</v>
      </c>
      <c r="Z79">
        <v>47021.533420314045</v>
      </c>
      <c r="AA79">
        <v>44908.539778939601</v>
      </c>
      <c r="AB79">
        <v>45499.840076815759</v>
      </c>
      <c r="AC79">
        <v>45833.541811161522</v>
      </c>
      <c r="AD79">
        <v>45922.533087443408</v>
      </c>
      <c r="AE79">
        <v>45781.507523352928</v>
      </c>
      <c r="AF79">
        <v>43336.96588074082</v>
      </c>
      <c r="AG79">
        <v>42647.553576863291</v>
      </c>
      <c r="AH79">
        <v>41760.143279662771</v>
      </c>
      <c r="AI79">
        <v>40690.479815473605</v>
      </c>
      <c r="AJ79">
        <v>39455.836169856215</v>
      </c>
      <c r="AK79">
        <v>36762.831030934467</v>
      </c>
      <c r="AL79">
        <v>35172.448204493019</v>
      </c>
      <c r="AM79">
        <v>33468.490039359072</v>
      </c>
      <c r="AN79">
        <v>31670.668957768867</v>
      </c>
      <c r="AO79">
        <v>29799.492949218766</v>
      </c>
      <c r="AP79">
        <v>27114.473176764222</v>
      </c>
      <c r="AQ79">
        <v>25113.823295122562</v>
      </c>
      <c r="AR79">
        <v>23101.705841442505</v>
      </c>
      <c r="AS79">
        <v>21098.405328189299</v>
      </c>
      <c r="AT79">
        <v>19123.976702082211</v>
      </c>
      <c r="AU79">
        <v>16805.724674105248</v>
      </c>
      <c r="AV79">
        <v>14922.546992711752</v>
      </c>
      <c r="AW79">
        <v>13122.458139607876</v>
      </c>
      <c r="AX79">
        <v>11421.284272700128</v>
      </c>
      <c r="AY79">
        <v>9832.897160991668</v>
      </c>
      <c r="AZ79">
        <v>8201.4807008780954</v>
      </c>
      <c r="BA79">
        <v>6860.330485877801</v>
      </c>
      <c r="BB79">
        <v>5633.0802732323937</v>
      </c>
      <c r="BC79">
        <v>4531.7742914187038</v>
      </c>
      <c r="BD79">
        <v>3564.5971511757693</v>
      </c>
      <c r="BE79">
        <v>2683.6406093055771</v>
      </c>
      <c r="BF79">
        <v>1988.414625965592</v>
      </c>
      <c r="BG79">
        <v>1424.7841432669456</v>
      </c>
      <c r="BH79">
        <v>983.07487295025203</v>
      </c>
      <c r="BI79">
        <v>650.02483687500489</v>
      </c>
      <c r="BJ79">
        <v>401.44499896453863</v>
      </c>
      <c r="BK79">
        <v>236.29312701041295</v>
      </c>
      <c r="BL79">
        <v>133.62258707454018</v>
      </c>
      <c r="BM79">
        <v>72.453757702803486</v>
      </c>
      <c r="BN79">
        <v>37.69423746049516</v>
      </c>
      <c r="BO79">
        <v>18.498771860567633</v>
      </c>
      <c r="BP79">
        <v>-4.7166147239759729E-9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</row>
    <row r="80" spans="1:101" x14ac:dyDescent="0.3">
      <c r="A80">
        <f>Model_Point!K80</f>
        <v>0</v>
      </c>
      <c r="B80">
        <v>0</v>
      </c>
      <c r="C80">
        <v>-27905.679584243124</v>
      </c>
      <c r="D80">
        <v>-23221.242380371739</v>
      </c>
      <c r="E80">
        <v>-18700.540901090339</v>
      </c>
      <c r="F80">
        <v>-14139.260847010872</v>
      </c>
      <c r="G80">
        <v>-9809.7689243937493</v>
      </c>
      <c r="H80">
        <v>-5735.7302879931631</v>
      </c>
      <c r="I80">
        <v>-1902.6775047021508</v>
      </c>
      <c r="J80">
        <v>1717.0939632964576</v>
      </c>
      <c r="K80">
        <v>5168.8016348282717</v>
      </c>
      <c r="L80">
        <v>8532.0116854340195</v>
      </c>
      <c r="M80">
        <v>11767.821558862955</v>
      </c>
      <c r="N80">
        <v>14872.232155093396</v>
      </c>
      <c r="O80">
        <v>17849.423233343921</v>
      </c>
      <c r="P80">
        <v>20705.536072381423</v>
      </c>
      <c r="Q80">
        <v>23449.766266038747</v>
      </c>
      <c r="R80">
        <v>26092.560409381324</v>
      </c>
      <c r="S80">
        <v>28641.677929124333</v>
      </c>
      <c r="T80">
        <v>31102.903919898356</v>
      </c>
      <c r="U80">
        <v>33483.414864316022</v>
      </c>
      <c r="V80">
        <v>35791.075085943768</v>
      </c>
      <c r="W80">
        <v>38033.044368911236</v>
      </c>
      <c r="X80">
        <v>40217.944079287503</v>
      </c>
      <c r="Y80">
        <v>42356.895817716744</v>
      </c>
      <c r="Z80">
        <v>44462.6674121619</v>
      </c>
      <c r="AA80">
        <v>46548.738082721466</v>
      </c>
      <c r="AB80">
        <v>48627.917887330957</v>
      </c>
      <c r="AC80">
        <v>49172.04581210421</v>
      </c>
      <c r="AD80">
        <v>49608.096194653095</v>
      </c>
      <c r="AE80">
        <v>49925.463654394109</v>
      </c>
      <c r="AF80">
        <v>50113.174207352153</v>
      </c>
      <c r="AG80">
        <v>50159.043515478639</v>
      </c>
      <c r="AH80">
        <v>50051.370621823356</v>
      </c>
      <c r="AI80">
        <v>49779.996703443663</v>
      </c>
      <c r="AJ80">
        <v>49336.067939701803</v>
      </c>
      <c r="AK80">
        <v>48712.045505053138</v>
      </c>
      <c r="AL80">
        <v>47901.757411136241</v>
      </c>
      <c r="AM80">
        <v>46900.667012967584</v>
      </c>
      <c r="AN80">
        <v>45706.344787305236</v>
      </c>
      <c r="AO80">
        <v>44318.997880300289</v>
      </c>
      <c r="AP80">
        <v>42741.963711828561</v>
      </c>
      <c r="AQ80">
        <v>40981.883148960951</v>
      </c>
      <c r="AR80">
        <v>39048.811999186568</v>
      </c>
      <c r="AS80">
        <v>36955.186581095113</v>
      </c>
      <c r="AT80">
        <v>34717.255134450672</v>
      </c>
      <c r="AU80">
        <v>32355.156148051257</v>
      </c>
      <c r="AV80">
        <v>29892.864444962248</v>
      </c>
      <c r="AW80">
        <v>27357.976485248979</v>
      </c>
      <c r="AX80">
        <v>24781.308902944798</v>
      </c>
      <c r="AY80">
        <v>22196.289997406504</v>
      </c>
      <c r="AZ80">
        <v>19638.133416759934</v>
      </c>
      <c r="BA80">
        <v>17142.797075681527</v>
      </c>
      <c r="BB80">
        <v>14696.167354701192</v>
      </c>
      <c r="BC80">
        <v>12345.645756542021</v>
      </c>
      <c r="BD80">
        <v>10137.06897012696</v>
      </c>
      <c r="BE80">
        <v>8111.9991730925449</v>
      </c>
      <c r="BF80">
        <v>6304.9043988576186</v>
      </c>
      <c r="BG80">
        <v>4740.5190146275218</v>
      </c>
      <c r="BH80">
        <v>3431.7378761355653</v>
      </c>
      <c r="BI80">
        <v>2378.4177691437976</v>
      </c>
      <c r="BJ80">
        <v>1567.4110294068716</v>
      </c>
      <c r="BK80">
        <v>974.02015413448009</v>
      </c>
      <c r="BL80">
        <v>580.66755080439725</v>
      </c>
      <c r="BM80">
        <v>330.72866150878662</v>
      </c>
      <c r="BN80">
        <v>179.18371643816803</v>
      </c>
      <c r="BO80">
        <v>91.831587546602634</v>
      </c>
      <c r="BP80">
        <v>-1.0449833886179136E-9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</row>
    <row r="81" spans="1:101" x14ac:dyDescent="0.3">
      <c r="A81">
        <f>Model_Point!K81</f>
        <v>0</v>
      </c>
      <c r="B81">
        <v>0</v>
      </c>
      <c r="C81">
        <v>-389912.79869173572</v>
      </c>
      <c r="D81">
        <v>-328316.77036815591</v>
      </c>
      <c r="E81">
        <v>-266271.3862956409</v>
      </c>
      <c r="F81">
        <v>-203120.75542000885</v>
      </c>
      <c r="G81">
        <v>-144027.96799689869</v>
      </c>
      <c r="H81">
        <v>-89504.867885823624</v>
      </c>
      <c r="I81">
        <v>-39505.563972005832</v>
      </c>
      <c r="J81">
        <v>6037.7059404698421</v>
      </c>
      <c r="K81">
        <v>47232.297956488816</v>
      </c>
      <c r="L81">
        <v>85201.585463388488</v>
      </c>
      <c r="M81">
        <v>119116.20490937696</v>
      </c>
      <c r="N81">
        <v>149093.8897487504</v>
      </c>
      <c r="O81">
        <v>175300.42441877595</v>
      </c>
      <c r="P81">
        <v>197929.82016855088</v>
      </c>
      <c r="Q81">
        <v>217182.38832031799</v>
      </c>
      <c r="R81">
        <v>233232.16721787691</v>
      </c>
      <c r="S81">
        <v>246221.7511477012</v>
      </c>
      <c r="T81">
        <v>256287.76610087129</v>
      </c>
      <c r="U81">
        <v>263581.01157859067</v>
      </c>
      <c r="V81">
        <v>268245.93470049318</v>
      </c>
      <c r="W81">
        <v>270405.17538887647</v>
      </c>
      <c r="X81">
        <v>270191.31457739125</v>
      </c>
      <c r="Y81">
        <v>267759.91777050233</v>
      </c>
      <c r="Z81">
        <v>263279.12816794182</v>
      </c>
      <c r="AA81">
        <v>256924.77519735246</v>
      </c>
      <c r="AB81">
        <v>248876.81250717407</v>
      </c>
      <c r="AC81">
        <v>239318.93770377629</v>
      </c>
      <c r="AD81">
        <v>228440.26673285785</v>
      </c>
      <c r="AE81">
        <v>216436.78406479672</v>
      </c>
      <c r="AF81">
        <v>203511.60834852737</v>
      </c>
      <c r="AG81">
        <v>189871.71730550015</v>
      </c>
      <c r="AH81">
        <v>175724.60806310238</v>
      </c>
      <c r="AI81">
        <v>161266.07861906098</v>
      </c>
      <c r="AJ81">
        <v>146690.32449670244</v>
      </c>
      <c r="AK81">
        <v>132187.45505946249</v>
      </c>
      <c r="AL81">
        <v>117940.66182117726</v>
      </c>
      <c r="AM81">
        <v>104123.09839968647</v>
      </c>
      <c r="AN81">
        <v>90894.561161071513</v>
      </c>
      <c r="AO81">
        <v>78398.091470568092</v>
      </c>
      <c r="AP81">
        <v>66756.652772499874</v>
      </c>
      <c r="AQ81">
        <v>56070.065539185969</v>
      </c>
      <c r="AR81">
        <v>46184.718642382933</v>
      </c>
      <c r="AS81">
        <v>37227.470674735159</v>
      </c>
      <c r="AT81">
        <v>29291.771558611817</v>
      </c>
      <c r="AU81">
        <v>22432.911998628639</v>
      </c>
      <c r="AV81">
        <v>16665.120947458003</v>
      </c>
      <c r="AW81">
        <v>11961.12327776826</v>
      </c>
      <c r="AX81">
        <v>8254.6168201440487</v>
      </c>
      <c r="AY81">
        <v>5445.8491949095551</v>
      </c>
      <c r="AZ81">
        <v>3410.0777522262406</v>
      </c>
      <c r="BA81">
        <v>2008.2224683995182</v>
      </c>
      <c r="BB81">
        <v>1136.2151352966025</v>
      </c>
      <c r="BC81">
        <v>616.50400830991225</v>
      </c>
      <c r="BD81">
        <v>321.1516179746929</v>
      </c>
      <c r="BE81">
        <v>161.798476162139</v>
      </c>
      <c r="BF81">
        <v>-1.829458832152171E-8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</row>
    <row r="82" spans="1:101" x14ac:dyDescent="0.3">
      <c r="A82">
        <f>Model_Point!K82</f>
        <v>0</v>
      </c>
      <c r="B82">
        <v>0</v>
      </c>
      <c r="C82">
        <v>-134672.0682662226</v>
      </c>
      <c r="D82">
        <v>-103942.82212368972</v>
      </c>
      <c r="E82">
        <v>-73845.340286456427</v>
      </c>
      <c r="F82">
        <v>-43479.462567484552</v>
      </c>
      <c r="G82">
        <v>-48043.27986642412</v>
      </c>
      <c r="H82">
        <v>-23013.403470947142</v>
      </c>
      <c r="I82">
        <v>275.71336639776706</v>
      </c>
      <c r="J82">
        <v>21867.180922068397</v>
      </c>
      <c r="K82">
        <v>41818.404451650167</v>
      </c>
      <c r="L82">
        <v>37338.984633954758</v>
      </c>
      <c r="M82">
        <v>53165.554851955712</v>
      </c>
      <c r="N82">
        <v>67469.048331685524</v>
      </c>
      <c r="O82">
        <v>80323.571005679842</v>
      </c>
      <c r="P82">
        <v>91814.077006487758</v>
      </c>
      <c r="Q82">
        <v>86155.674901783015</v>
      </c>
      <c r="R82">
        <v>94188.97500175504</v>
      </c>
      <c r="S82">
        <v>101027.92990216159</v>
      </c>
      <c r="T82">
        <v>106732.13146342496</v>
      </c>
      <c r="U82">
        <v>111366.58973871986</v>
      </c>
      <c r="V82">
        <v>104504.2062717599</v>
      </c>
      <c r="W82">
        <v>106529.90766339535</v>
      </c>
      <c r="X82">
        <v>107620.650523266</v>
      </c>
      <c r="Y82">
        <v>107840.97737313392</v>
      </c>
      <c r="Z82">
        <v>107260.24808764097</v>
      </c>
      <c r="AA82">
        <v>99360.709346930744</v>
      </c>
      <c r="AB82">
        <v>96988.948212721458</v>
      </c>
      <c r="AC82">
        <v>94012.62751863357</v>
      </c>
      <c r="AD82">
        <v>90507.773810204031</v>
      </c>
      <c r="AE82">
        <v>86553.048813565983</v>
      </c>
      <c r="AF82">
        <v>78402.348633649395</v>
      </c>
      <c r="AG82">
        <v>73556.950160193141</v>
      </c>
      <c r="AH82">
        <v>68494.536586940638</v>
      </c>
      <c r="AI82">
        <v>63292.903727533143</v>
      </c>
      <c r="AJ82">
        <v>58029.22012366353</v>
      </c>
      <c r="AK82">
        <v>50808.378969381265</v>
      </c>
      <c r="AL82">
        <v>45522.843538887231</v>
      </c>
      <c r="AM82">
        <v>40385.308573707436</v>
      </c>
      <c r="AN82">
        <v>35459.23712961722</v>
      </c>
      <c r="AO82">
        <v>30801.616536554451</v>
      </c>
      <c r="AP82">
        <v>25620.753551158024</v>
      </c>
      <c r="AQ82">
        <v>21586.773699538826</v>
      </c>
      <c r="AR82">
        <v>17850.2960474416</v>
      </c>
      <c r="AS82">
        <v>14461.528055273127</v>
      </c>
      <c r="AT82">
        <v>11457.80957182846</v>
      </c>
      <c r="AU82">
        <v>8601.7792917785064</v>
      </c>
      <c r="AV82">
        <v>6404.1115533686834</v>
      </c>
      <c r="AW82">
        <v>4610.635392112049</v>
      </c>
      <c r="AX82">
        <v>3196.9143039897453</v>
      </c>
      <c r="AY82">
        <v>2125.5267284957849</v>
      </c>
      <c r="AZ82">
        <v>1307.4092197932739</v>
      </c>
      <c r="BA82">
        <v>770.94876657679958</v>
      </c>
      <c r="BB82">
        <v>437.18816850362884</v>
      </c>
      <c r="BC82">
        <v>238.26166314600638</v>
      </c>
      <c r="BD82">
        <v>125.23930443481693</v>
      </c>
      <c r="BE82">
        <v>62.115558643937945</v>
      </c>
      <c r="BF82">
        <v>5.1333108015112062E-9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1:101" x14ac:dyDescent="0.3">
      <c r="A83">
        <f>Model_Point!K83</f>
        <v>0</v>
      </c>
      <c r="B83">
        <v>0</v>
      </c>
      <c r="C83">
        <v>-67652.45163931229</v>
      </c>
      <c r="D83">
        <v>-49242.560092200052</v>
      </c>
      <c r="E83">
        <v>-31649.609472296303</v>
      </c>
      <c r="F83">
        <v>-13976.048538943336</v>
      </c>
      <c r="G83">
        <v>3022.6682348458148</v>
      </c>
      <c r="H83">
        <v>19318.212007569702</v>
      </c>
      <c r="I83">
        <v>34959.547282315747</v>
      </c>
      <c r="J83">
        <v>49992.444260733108</v>
      </c>
      <c r="K83">
        <v>64465.642715045899</v>
      </c>
      <c r="L83">
        <v>78583.093433697679</v>
      </c>
      <c r="M83">
        <v>92249.456869072121</v>
      </c>
      <c r="N83">
        <v>105514.09478528982</v>
      </c>
      <c r="O83">
        <v>118434.32432502059</v>
      </c>
      <c r="P83">
        <v>131072.61091560751</v>
      </c>
      <c r="Q83">
        <v>143493.3807493927</v>
      </c>
      <c r="R83">
        <v>155758.15634092232</v>
      </c>
      <c r="S83">
        <v>157773.84329914732</v>
      </c>
      <c r="T83">
        <v>159445.61235874746</v>
      </c>
      <c r="U83">
        <v>160737.48266278746</v>
      </c>
      <c r="V83">
        <v>161611.96140614097</v>
      </c>
      <c r="W83">
        <v>162026.96564025898</v>
      </c>
      <c r="X83">
        <v>161941.83456162058</v>
      </c>
      <c r="Y83">
        <v>161321.07057148556</v>
      </c>
      <c r="Z83">
        <v>160133.43660889898</v>
      </c>
      <c r="AA83">
        <v>158351.93516554369</v>
      </c>
      <c r="AB83">
        <v>155953.93482072392</v>
      </c>
      <c r="AC83">
        <v>152922.07152093976</v>
      </c>
      <c r="AD83">
        <v>149245.87992158724</v>
      </c>
      <c r="AE83">
        <v>144923.6384510166</v>
      </c>
      <c r="AF83">
        <v>139964.09702367923</v>
      </c>
      <c r="AG83">
        <v>134387.07381028659</v>
      </c>
      <c r="AH83">
        <v>128223.84581475805</v>
      </c>
      <c r="AI83">
        <v>121513.46255656861</v>
      </c>
      <c r="AJ83">
        <v>114307.85978273692</v>
      </c>
      <c r="AK83">
        <v>106672.19033029315</v>
      </c>
      <c r="AL83">
        <v>98684.712677556337</v>
      </c>
      <c r="AM83">
        <v>90436.138325037144</v>
      </c>
      <c r="AN83">
        <v>82028.347205357204</v>
      </c>
      <c r="AO83">
        <v>73572.399104225566</v>
      </c>
      <c r="AP83">
        <v>65185.800909344951</v>
      </c>
      <c r="AQ83">
        <v>56989.036066836277</v>
      </c>
      <c r="AR83">
        <v>48925.573327930681</v>
      </c>
      <c r="AS83">
        <v>41155.798338327309</v>
      </c>
      <c r="AT83">
        <v>33835.734656777095</v>
      </c>
      <c r="AU83">
        <v>27107.815399469746</v>
      </c>
      <c r="AV83">
        <v>21091.220596698313</v>
      </c>
      <c r="AW83">
        <v>15872.767817937771</v>
      </c>
      <c r="AX83">
        <v>11499.566822469311</v>
      </c>
      <c r="AY83">
        <v>7974.724370845488</v>
      </c>
      <c r="AZ83">
        <v>5257.2254517474485</v>
      </c>
      <c r="BA83">
        <v>3266.6572964991815</v>
      </c>
      <c r="BB83">
        <v>1948.138227322597</v>
      </c>
      <c r="BC83">
        <v>1111.1248895581664</v>
      </c>
      <c r="BD83">
        <v>604.22936836801034</v>
      </c>
      <c r="BE83">
        <v>312.52073009565333</v>
      </c>
      <c r="BF83">
        <v>1.0123987990559979E-9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1:101" x14ac:dyDescent="0.3">
      <c r="A84">
        <f>Model_Point!K84</f>
        <v>0</v>
      </c>
      <c r="B84">
        <v>0</v>
      </c>
      <c r="C84">
        <v>-134221.88609872203</v>
      </c>
      <c r="D84">
        <v>-108695.84182802007</v>
      </c>
      <c r="E84">
        <v>-82723.911460010262</v>
      </c>
      <c r="F84">
        <v>-56610.706592932664</v>
      </c>
      <c r="G84">
        <v>-32960.319173210934</v>
      </c>
      <c r="H84">
        <v>-11924.508976412775</v>
      </c>
      <c r="I84">
        <v>6600.013132449958</v>
      </c>
      <c r="J84">
        <v>22728.136182129481</v>
      </c>
      <c r="K84">
        <v>36582.184228587554</v>
      </c>
      <c r="L84">
        <v>48887.52159678554</v>
      </c>
      <c r="M84">
        <v>59178.321041618365</v>
      </c>
      <c r="N84">
        <v>67557.291058778908</v>
      </c>
      <c r="O84">
        <v>74137.645817237892</v>
      </c>
      <c r="P84">
        <v>79037.811177445197</v>
      </c>
      <c r="Q84">
        <v>82379.015264038957</v>
      </c>
      <c r="R84">
        <v>84283.539887127947</v>
      </c>
      <c r="S84">
        <v>84874.671446335706</v>
      </c>
      <c r="T84">
        <v>84277.768572696354</v>
      </c>
      <c r="U84">
        <v>82621.219406047647</v>
      </c>
      <c r="V84">
        <v>80036.76155508669</v>
      </c>
      <c r="W84">
        <v>76657.863809155693</v>
      </c>
      <c r="X84">
        <v>72618.039961513394</v>
      </c>
      <c r="Y84">
        <v>68044.270631244159</v>
      </c>
      <c r="Z84">
        <v>63062.514174024669</v>
      </c>
      <c r="AA84">
        <v>57796.448107506279</v>
      </c>
      <c r="AB84">
        <v>52365.999297532893</v>
      </c>
      <c r="AC84">
        <v>46885.692310848324</v>
      </c>
      <c r="AD84">
        <v>41462.861488471048</v>
      </c>
      <c r="AE84">
        <v>36195.790012177669</v>
      </c>
      <c r="AF84">
        <v>31171.857464024426</v>
      </c>
      <c r="AG84">
        <v>26465.794560382677</v>
      </c>
      <c r="AH84">
        <v>22014.073726547012</v>
      </c>
      <c r="AI84">
        <v>17902.828929895655</v>
      </c>
      <c r="AJ84">
        <v>14200.559807024856</v>
      </c>
      <c r="AK84">
        <v>10955.294817343189</v>
      </c>
      <c r="AL84">
        <v>8192.6978499643137</v>
      </c>
      <c r="AM84">
        <v>5915.4644398442006</v>
      </c>
      <c r="AN84">
        <v>4104.2779269675821</v>
      </c>
      <c r="AO84">
        <v>2720.4513621718961</v>
      </c>
      <c r="AP84">
        <v>1710.1704203702307</v>
      </c>
      <c r="AQ84">
        <v>1009.997343916731</v>
      </c>
      <c r="AR84">
        <v>573.40383941058792</v>
      </c>
      <c r="AS84">
        <v>312.67643460115141</v>
      </c>
      <c r="AT84">
        <v>164.29315517336397</v>
      </c>
      <c r="AU84">
        <v>84.185239205260658</v>
      </c>
      <c r="AV84">
        <v>-3.827672333190877E-9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1:101" x14ac:dyDescent="0.3">
      <c r="A85">
        <f>Model_Point!K85</f>
        <v>0</v>
      </c>
      <c r="B85">
        <v>0</v>
      </c>
      <c r="C85">
        <v>-47366.138971857494</v>
      </c>
      <c r="D85">
        <v>-34440.721742569396</v>
      </c>
      <c r="E85">
        <v>-21707.696317575726</v>
      </c>
      <c r="F85">
        <v>-8996.1947681805541</v>
      </c>
      <c r="G85">
        <v>-11466.800065067739</v>
      </c>
      <c r="H85">
        <v>-1608.9228997645366</v>
      </c>
      <c r="I85">
        <v>7259.0420157123972</v>
      </c>
      <c r="J85">
        <v>15188.253899495203</v>
      </c>
      <c r="K85">
        <v>22232.589825393025</v>
      </c>
      <c r="L85">
        <v>19311.460621280046</v>
      </c>
      <c r="M85">
        <v>24406.559481347958</v>
      </c>
      <c r="N85">
        <v>28741.136043792296</v>
      </c>
      <c r="O85">
        <v>32363.221015114901</v>
      </c>
      <c r="P85">
        <v>35322.81752808595</v>
      </c>
      <c r="Q85">
        <v>31786.683649990504</v>
      </c>
      <c r="R85">
        <v>33211.086576326161</v>
      </c>
      <c r="S85">
        <v>34104.994553087417</v>
      </c>
      <c r="T85">
        <v>34519.787442728106</v>
      </c>
      <c r="U85">
        <v>34507.997388712603</v>
      </c>
      <c r="V85">
        <v>30705.83361398357</v>
      </c>
      <c r="W85">
        <v>29791.69184976778</v>
      </c>
      <c r="X85">
        <v>28600.772535688455</v>
      </c>
      <c r="Y85">
        <v>27184.338678613822</v>
      </c>
      <c r="Z85">
        <v>25593.246239349763</v>
      </c>
      <c r="AA85">
        <v>22117.81748357791</v>
      </c>
      <c r="AB85">
        <v>20217.058821155952</v>
      </c>
      <c r="AC85">
        <v>18279.844552306055</v>
      </c>
      <c r="AD85">
        <v>16349.428489789885</v>
      </c>
      <c r="AE85">
        <v>14465.550786495805</v>
      </c>
      <c r="AF85">
        <v>11912.856462547597</v>
      </c>
      <c r="AG85">
        <v>10177.239829651286</v>
      </c>
      <c r="AH85">
        <v>8528.7652769110828</v>
      </c>
      <c r="AI85">
        <v>7001.9626786763674</v>
      </c>
      <c r="AJ85">
        <v>5624.5611494325522</v>
      </c>
      <c r="AK85">
        <v>4184.2348240218544</v>
      </c>
      <c r="AL85">
        <v>3142.0768941438992</v>
      </c>
      <c r="AM85">
        <v>2281.6570601034223</v>
      </c>
      <c r="AN85">
        <v>1596.6025465895034</v>
      </c>
      <c r="AO85">
        <v>1072.9715987243619</v>
      </c>
      <c r="AP85">
        <v>653.46183887724908</v>
      </c>
      <c r="AQ85">
        <v>386.85155726181415</v>
      </c>
      <c r="AR85">
        <v>220.53659504362366</v>
      </c>
      <c r="AS85">
        <v>121.20160651290583</v>
      </c>
      <c r="AT85">
        <v>64.690012694537501</v>
      </c>
      <c r="AU85">
        <v>32.265051769521463</v>
      </c>
      <c r="AV85">
        <v>2.5879545545565386E-9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1:101" x14ac:dyDescent="0.3">
      <c r="A86">
        <f>Model_Point!K86</f>
        <v>0</v>
      </c>
      <c r="B86">
        <v>0</v>
      </c>
      <c r="C86">
        <v>-21651.141308278548</v>
      </c>
      <c r="D86">
        <v>-11863.054862551096</v>
      </c>
      <c r="E86">
        <v>-2654.6565438755529</v>
      </c>
      <c r="F86">
        <v>6463.2804802970286</v>
      </c>
      <c r="G86">
        <v>15141.296074688547</v>
      </c>
      <c r="H86">
        <v>23396.469541151411</v>
      </c>
      <c r="I86">
        <v>31273.775087984144</v>
      </c>
      <c r="J86">
        <v>38814.024709089572</v>
      </c>
      <c r="K86">
        <v>46056.74217281313</v>
      </c>
      <c r="L86">
        <v>53133.479368175067</v>
      </c>
      <c r="M86">
        <v>59994.242346375569</v>
      </c>
      <c r="N86">
        <v>60034.558063745841</v>
      </c>
      <c r="O86">
        <v>59874.660771548202</v>
      </c>
      <c r="P86">
        <v>59502.272776671874</v>
      </c>
      <c r="Q86">
        <v>58906.677306247249</v>
      </c>
      <c r="R86">
        <v>58078.758788683219</v>
      </c>
      <c r="S86">
        <v>57011.347250900813</v>
      </c>
      <c r="T86">
        <v>55699.852139917188</v>
      </c>
      <c r="U86">
        <v>54142.982397159612</v>
      </c>
      <c r="V86">
        <v>52343.422651444154</v>
      </c>
      <c r="W86">
        <v>50308.064416741916</v>
      </c>
      <c r="X86">
        <v>48048.159033980279</v>
      </c>
      <c r="Y86">
        <v>45577.858446775608</v>
      </c>
      <c r="Z86">
        <v>42916.242608087974</v>
      </c>
      <c r="AA86">
        <v>40087.463272408961</v>
      </c>
      <c r="AB86">
        <v>37120.719874528157</v>
      </c>
      <c r="AC86">
        <v>34050.029066980627</v>
      </c>
      <c r="AD86">
        <v>30913.752417460535</v>
      </c>
      <c r="AE86">
        <v>27753.853820364558</v>
      </c>
      <c r="AF86">
        <v>24614.870262406293</v>
      </c>
      <c r="AG86">
        <v>21542.597361884502</v>
      </c>
      <c r="AH86">
        <v>18513.111917209702</v>
      </c>
      <c r="AI86">
        <v>15587.787088612758</v>
      </c>
      <c r="AJ86">
        <v>12826.570251955429</v>
      </c>
      <c r="AK86">
        <v>10284.436030876239</v>
      </c>
      <c r="AL86">
        <v>8007.6568791224072</v>
      </c>
      <c r="AM86">
        <v>6030.2707211685247</v>
      </c>
      <c r="AN86">
        <v>4371.2127303872958</v>
      </c>
      <c r="AO86">
        <v>3032.6091408575039</v>
      </c>
      <c r="AP86">
        <v>1999.6711036991701</v>
      </c>
      <c r="AQ86">
        <v>1242.4507632150451</v>
      </c>
      <c r="AR86">
        <v>741.14597844632306</v>
      </c>
      <c r="AS86">
        <v>423.11725394393608</v>
      </c>
      <c r="AT86">
        <v>230.67959706112487</v>
      </c>
      <c r="AU86">
        <v>120.05987981056265</v>
      </c>
      <c r="AV86">
        <v>-3.8537016274782118E-10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1:101" x14ac:dyDescent="0.3">
      <c r="A87">
        <f>Model_Point!K87</f>
        <v>0</v>
      </c>
      <c r="B87">
        <v>0</v>
      </c>
      <c r="C87">
        <v>-280147.7781983217</v>
      </c>
      <c r="D87">
        <v>-256452.59753392657</v>
      </c>
      <c r="E87">
        <v>-232724.77849130551</v>
      </c>
      <c r="F87">
        <v>-208029.66650543918</v>
      </c>
      <c r="G87">
        <v>-184471.66301819429</v>
      </c>
      <c r="H87">
        <v>-162479.67668950174</v>
      </c>
      <c r="I87">
        <v>-142100.44209626148</v>
      </c>
      <c r="J87">
        <v>-123268.94824698064</v>
      </c>
      <c r="K87">
        <v>-105868.07337888243</v>
      </c>
      <c r="L87">
        <v>-89559.762931546327</v>
      </c>
      <c r="M87">
        <v>-74464.734731406104</v>
      </c>
      <c r="N87">
        <v>-60501.881320847817</v>
      </c>
      <c r="O87">
        <v>-47556.163261499263</v>
      </c>
      <c r="P87">
        <v>-35438.500021688706</v>
      </c>
      <c r="Q87">
        <v>-23999.745837427323</v>
      </c>
      <c r="R87">
        <v>-13246.348078822384</v>
      </c>
      <c r="S87">
        <v>-3216.9080136167663</v>
      </c>
      <c r="T87">
        <v>6087.8941848974137</v>
      </c>
      <c r="U87">
        <v>14676.131457351084</v>
      </c>
      <c r="V87">
        <v>22569.627787402165</v>
      </c>
      <c r="W87">
        <v>29795.438823286437</v>
      </c>
      <c r="X87">
        <v>36367.357813172755</v>
      </c>
      <c r="Y87">
        <v>42289.141558746691</v>
      </c>
      <c r="Z87">
        <v>47570.131687319583</v>
      </c>
      <c r="AA87">
        <v>52221.866071245764</v>
      </c>
      <c r="AB87">
        <v>56251.465239363206</v>
      </c>
      <c r="AC87">
        <v>59671.647336892602</v>
      </c>
      <c r="AD87">
        <v>62505.48404786102</v>
      </c>
      <c r="AE87">
        <v>64782.314220100183</v>
      </c>
      <c r="AF87">
        <v>66533.273816364046</v>
      </c>
      <c r="AG87">
        <v>67784.728637372813</v>
      </c>
      <c r="AH87">
        <v>68557.228556458052</v>
      </c>
      <c r="AI87">
        <v>68870.604292514079</v>
      </c>
      <c r="AJ87">
        <v>68747.971721369089</v>
      </c>
      <c r="AK87">
        <v>68211.567847274127</v>
      </c>
      <c r="AL87">
        <v>67279.626934018917</v>
      </c>
      <c r="AM87">
        <v>65972.746838067847</v>
      </c>
      <c r="AN87">
        <v>64316.472166451756</v>
      </c>
      <c r="AO87">
        <v>62339.15763100332</v>
      </c>
      <c r="AP87">
        <v>60070.954420217196</v>
      </c>
      <c r="AQ87">
        <v>57543.071582230419</v>
      </c>
      <c r="AR87">
        <v>54787.683791860225</v>
      </c>
      <c r="AS87">
        <v>51838.255868680943</v>
      </c>
      <c r="AT87">
        <v>48729.82302828339</v>
      </c>
      <c r="AU87">
        <v>45499.033173976175</v>
      </c>
      <c r="AV87">
        <v>42183.475355955277</v>
      </c>
      <c r="AW87">
        <v>38820.999012090608</v>
      </c>
      <c r="AX87">
        <v>35447.237126588712</v>
      </c>
      <c r="AY87">
        <v>32097.662194776774</v>
      </c>
      <c r="AZ87">
        <v>28807.082482429818</v>
      </c>
      <c r="BA87">
        <v>25609.068971039727</v>
      </c>
      <c r="BB87">
        <v>22535.324536534339</v>
      </c>
      <c r="BC87">
        <v>19615.012808220377</v>
      </c>
      <c r="BD87">
        <v>16874.070590986572</v>
      </c>
      <c r="BE87">
        <v>14334.53431021572</v>
      </c>
      <c r="BF87">
        <v>12013.917075835279</v>
      </c>
      <c r="BG87">
        <v>9877.973693099686</v>
      </c>
      <c r="BH87">
        <v>7950.4403426401796</v>
      </c>
      <c r="BI87">
        <v>6248.3531425807214</v>
      </c>
      <c r="BJ87">
        <v>4781.0749352012763</v>
      </c>
      <c r="BK87">
        <v>3549.6950794591553</v>
      </c>
      <c r="BL87">
        <v>2546.9288637920422</v>
      </c>
      <c r="BM87">
        <v>1757.6129971265682</v>
      </c>
      <c r="BN87">
        <v>1159.8374827383425</v>
      </c>
      <c r="BO87">
        <v>726.67314976957664</v>
      </c>
      <c r="BP87">
        <v>428.35646084946774</v>
      </c>
      <c r="BQ87">
        <v>242.58211484587932</v>
      </c>
      <c r="BR87">
        <v>131.71214878705433</v>
      </c>
      <c r="BS87">
        <v>68.603741301601829</v>
      </c>
      <c r="BT87">
        <v>34.489570011988924</v>
      </c>
      <c r="BU87">
        <v>-3.1965670284916364E-8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1:101" x14ac:dyDescent="0.3">
      <c r="A88">
        <f>Model_Point!K88</f>
        <v>0</v>
      </c>
      <c r="B88">
        <v>0</v>
      </c>
      <c r="C88">
        <v>-102789.10416932701</v>
      </c>
      <c r="D88">
        <v>-90764.491699439008</v>
      </c>
      <c r="E88">
        <v>-79043.949551032594</v>
      </c>
      <c r="F88">
        <v>-67003.584352017016</v>
      </c>
      <c r="G88">
        <v>-68734.426533177422</v>
      </c>
      <c r="H88">
        <v>-58533.461175955774</v>
      </c>
      <c r="I88">
        <v>-48950.578727526787</v>
      </c>
      <c r="J88">
        <v>-39953.614170143206</v>
      </c>
      <c r="K88">
        <v>-31490.570990116143</v>
      </c>
      <c r="L88">
        <v>-32931.536675861695</v>
      </c>
      <c r="M88">
        <v>-25889.867358718129</v>
      </c>
      <c r="N88">
        <v>-19282.850666157319</v>
      </c>
      <c r="O88">
        <v>-13061.437553445656</v>
      </c>
      <c r="P88">
        <v>-7148.0750653849009</v>
      </c>
      <c r="Q88">
        <v>-8222.4135368430343</v>
      </c>
      <c r="R88">
        <v>-3214.9667984092184</v>
      </c>
      <c r="S88">
        <v>1513.6126289519882</v>
      </c>
      <c r="T88">
        <v>5966.4918694825765</v>
      </c>
      <c r="U88">
        <v>10150.168285079588</v>
      </c>
      <c r="V88">
        <v>9321.2057330012321</v>
      </c>
      <c r="W88">
        <v>12709.770469858442</v>
      </c>
      <c r="X88">
        <v>15845.240115645795</v>
      </c>
      <c r="Y88">
        <v>18731.389861998112</v>
      </c>
      <c r="Z88">
        <v>21374.119717356749</v>
      </c>
      <c r="AA88">
        <v>20463.855145532587</v>
      </c>
      <c r="AB88">
        <v>22433.189961642922</v>
      </c>
      <c r="AC88">
        <v>24165.40803592277</v>
      </c>
      <c r="AD88">
        <v>25670.939704273667</v>
      </c>
      <c r="AE88">
        <v>26962.619592329895</v>
      </c>
      <c r="AF88">
        <v>25788.841670631879</v>
      </c>
      <c r="AG88">
        <v>26551.517249945078</v>
      </c>
      <c r="AH88">
        <v>27126.402693753902</v>
      </c>
      <c r="AI88">
        <v>27522.189917948683</v>
      </c>
      <c r="AJ88">
        <v>27748.825940089919</v>
      </c>
      <c r="AK88">
        <v>26318.938984696648</v>
      </c>
      <c r="AL88">
        <v>26141.988190690019</v>
      </c>
      <c r="AM88">
        <v>25816.821160290197</v>
      </c>
      <c r="AN88">
        <v>25353.978792716051</v>
      </c>
      <c r="AO88">
        <v>24765.077729648739</v>
      </c>
      <c r="AP88">
        <v>23121.956523089269</v>
      </c>
      <c r="AQ88">
        <v>22260.112842237013</v>
      </c>
      <c r="AR88">
        <v>21306.731221387792</v>
      </c>
      <c r="AS88">
        <v>20275.187781209832</v>
      </c>
      <c r="AT88">
        <v>19179.46060196785</v>
      </c>
      <c r="AU88">
        <v>17487.924158270514</v>
      </c>
      <c r="AV88">
        <v>16274.213258948235</v>
      </c>
      <c r="AW88">
        <v>15038.859369522492</v>
      </c>
      <c r="AX88">
        <v>13795.954229288194</v>
      </c>
      <c r="AY88">
        <v>12559.525649284762</v>
      </c>
      <c r="AZ88">
        <v>11062.106734277248</v>
      </c>
      <c r="BA88">
        <v>9862.0765545658905</v>
      </c>
      <c r="BB88">
        <v>8707.0877065130589</v>
      </c>
      <c r="BC88">
        <v>7608.6713933479432</v>
      </c>
      <c r="BD88">
        <v>6577.1125619233308</v>
      </c>
      <c r="BE88">
        <v>5501.1822886018208</v>
      </c>
      <c r="BF88">
        <v>4620.5068434534178</v>
      </c>
      <c r="BG88">
        <v>3809.1567113151723</v>
      </c>
      <c r="BH88">
        <v>3076.4846856172389</v>
      </c>
      <c r="BI88">
        <v>2429.2636915299618</v>
      </c>
      <c r="BJ88">
        <v>1834.2067242306716</v>
      </c>
      <c r="BK88">
        <v>1363.8495037811958</v>
      </c>
      <c r="BL88">
        <v>980.63286396770195</v>
      </c>
      <c r="BM88">
        <v>678.89327911838586</v>
      </c>
      <c r="BN88">
        <v>450.35338172453629</v>
      </c>
      <c r="BO88">
        <v>278.80514021731818</v>
      </c>
      <c r="BP88">
        <v>164.49647280280152</v>
      </c>
      <c r="BQ88">
        <v>93.300873519749274</v>
      </c>
      <c r="BR88">
        <v>50.809274187354802</v>
      </c>
      <c r="BS88">
        <v>26.625972767515403</v>
      </c>
      <c r="BT88">
        <v>13.247058498541371</v>
      </c>
      <c r="BU88">
        <v>9.4507359929106088E-9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1:101" x14ac:dyDescent="0.3">
      <c r="A89">
        <f>Model_Point!K89</f>
        <v>0</v>
      </c>
      <c r="B89">
        <v>0</v>
      </c>
      <c r="C89">
        <v>-49133.241593529594</v>
      </c>
      <c r="D89">
        <v>-44641.026356015689</v>
      </c>
      <c r="E89">
        <v>-40195.688559365815</v>
      </c>
      <c r="F89">
        <v>-35584.314041145532</v>
      </c>
      <c r="G89">
        <v>-31156.308561431706</v>
      </c>
      <c r="H89">
        <v>-26983.248996607679</v>
      </c>
      <c r="I89">
        <v>-23071.482713948932</v>
      </c>
      <c r="J89">
        <v>-19408.502950362665</v>
      </c>
      <c r="K89">
        <v>-15973.416519487675</v>
      </c>
      <c r="L89">
        <v>-12711.274684498243</v>
      </c>
      <c r="M89">
        <v>-9637.6318630207879</v>
      </c>
      <c r="N89">
        <v>-6737.084546791737</v>
      </c>
      <c r="O89">
        <v>-3989.0149558135608</v>
      </c>
      <c r="P89">
        <v>-1361.3961698098542</v>
      </c>
      <c r="Q89">
        <v>1171.7104581545316</v>
      </c>
      <c r="R89">
        <v>3612.3574241112678</v>
      </c>
      <c r="S89">
        <v>5957.6585293438075</v>
      </c>
      <c r="T89">
        <v>8210.5734125511171</v>
      </c>
      <c r="U89">
        <v>10375.448806729353</v>
      </c>
      <c r="V89">
        <v>12458.804764034192</v>
      </c>
      <c r="W89">
        <v>14468.042733085733</v>
      </c>
      <c r="X89">
        <v>16408.615795883932</v>
      </c>
      <c r="Y89">
        <v>18284.534057392681</v>
      </c>
      <c r="Z89">
        <v>20100.778684641926</v>
      </c>
      <c r="AA89">
        <v>21862.797251474491</v>
      </c>
      <c r="AB89">
        <v>23575.501902569664</v>
      </c>
      <c r="AC89">
        <v>25244.823790038547</v>
      </c>
      <c r="AD89">
        <v>26878.46243024584</v>
      </c>
      <c r="AE89">
        <v>28485.276693900789</v>
      </c>
      <c r="AF89">
        <v>30074.615675165045</v>
      </c>
      <c r="AG89">
        <v>31655.325885344075</v>
      </c>
      <c r="AH89">
        <v>32073.433729822747</v>
      </c>
      <c r="AI89">
        <v>32422.497770396967</v>
      </c>
      <c r="AJ89">
        <v>32695.192077166219</v>
      </c>
      <c r="AK89">
        <v>32883.871033688323</v>
      </c>
      <c r="AL89">
        <v>32979.95032462864</v>
      </c>
      <c r="AM89">
        <v>32975.11085145198</v>
      </c>
      <c r="AN89">
        <v>32862.049825972121</v>
      </c>
      <c r="AO89">
        <v>32634.300818795233</v>
      </c>
      <c r="AP89">
        <v>32286.230765177843</v>
      </c>
      <c r="AQ89">
        <v>31813.066822808141</v>
      </c>
      <c r="AR89">
        <v>31211.079595356805</v>
      </c>
      <c r="AS89">
        <v>30477.914469769603</v>
      </c>
      <c r="AT89">
        <v>29612.967687816345</v>
      </c>
      <c r="AU89">
        <v>28617.740689132253</v>
      </c>
      <c r="AV89">
        <v>27495.967876929746</v>
      </c>
      <c r="AW89">
        <v>26253.703942885579</v>
      </c>
      <c r="AX89">
        <v>24898.586294580906</v>
      </c>
      <c r="AY89">
        <v>23440.879778088063</v>
      </c>
      <c r="AZ89">
        <v>21893.55636510695</v>
      </c>
      <c r="BA89">
        <v>20272.286567709729</v>
      </c>
      <c r="BB89">
        <v>18595.321991797227</v>
      </c>
      <c r="BC89">
        <v>16883.24982318177</v>
      </c>
      <c r="BD89">
        <v>15158.603584414768</v>
      </c>
      <c r="BE89">
        <v>13445.320706260043</v>
      </c>
      <c r="BF89">
        <v>11768.046704828266</v>
      </c>
      <c r="BG89">
        <v>10115.226972958621</v>
      </c>
      <c r="BH89">
        <v>8519.8252095113367</v>
      </c>
      <c r="BI89">
        <v>7014.0713471063827</v>
      </c>
      <c r="BJ89">
        <v>5627.567677931107</v>
      </c>
      <c r="BK89">
        <v>4385.2886008717987</v>
      </c>
      <c r="BL89">
        <v>3305.6748531421472</v>
      </c>
      <c r="BM89">
        <v>2399.0717606756757</v>
      </c>
      <c r="BN89">
        <v>1666.7802806672569</v>
      </c>
      <c r="BO89">
        <v>1100.9608489129089</v>
      </c>
      <c r="BP89">
        <v>685.538921545731</v>
      </c>
      <c r="BQ89">
        <v>409.71907959159432</v>
      </c>
      <c r="BR89">
        <v>234.19237363175088</v>
      </c>
      <c r="BS89">
        <v>127.61881389719895</v>
      </c>
      <c r="BT89">
        <v>66.121586191761864</v>
      </c>
      <c r="BU89">
        <v>-1.7775368885019784E-9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1:101" x14ac:dyDescent="0.3">
      <c r="A90">
        <f>Model_Point!K90</f>
        <v>0</v>
      </c>
      <c r="B90">
        <v>0</v>
      </c>
      <c r="C90">
        <v>-659857.50476402196</v>
      </c>
      <c r="D90">
        <v>-601614.8638188449</v>
      </c>
      <c r="E90">
        <v>-541345.51128190802</v>
      </c>
      <c r="F90">
        <v>-477624.06470781495</v>
      </c>
      <c r="G90">
        <v>-416044.34465751931</v>
      </c>
      <c r="H90">
        <v>-357796.43410408043</v>
      </c>
      <c r="I90">
        <v>-303230.29479777016</v>
      </c>
      <c r="J90">
        <v>-252354.65568903778</v>
      </c>
      <c r="K90">
        <v>-205096.09240993336</v>
      </c>
      <c r="L90">
        <v>-160642.36076384498</v>
      </c>
      <c r="M90">
        <v>-119466.29194900671</v>
      </c>
      <c r="N90">
        <v>-81463.866605011717</v>
      </c>
      <c r="O90">
        <v>-46570.823099005298</v>
      </c>
      <c r="P90">
        <v>-14707.136347038391</v>
      </c>
      <c r="Q90">
        <v>14211.316140714927</v>
      </c>
      <c r="R90">
        <v>40249.508739210651</v>
      </c>
      <c r="S90">
        <v>63489.031342077687</v>
      </c>
      <c r="T90">
        <v>84045.39570217939</v>
      </c>
      <c r="U90">
        <v>102053.98625343817</v>
      </c>
      <c r="V90">
        <v>117654.50748955076</v>
      </c>
      <c r="W90">
        <v>130967.83052014676</v>
      </c>
      <c r="X90">
        <v>142092.26854932556</v>
      </c>
      <c r="Y90">
        <v>151121.64190902008</v>
      </c>
      <c r="Z90">
        <v>158159.60333568283</v>
      </c>
      <c r="AA90">
        <v>163305.07068276167</v>
      </c>
      <c r="AB90">
        <v>166641.21929933599</v>
      </c>
      <c r="AC90">
        <v>168258.03678832177</v>
      </c>
      <c r="AD90">
        <v>168261.64895103767</v>
      </c>
      <c r="AE90">
        <v>166766.99243164662</v>
      </c>
      <c r="AF90">
        <v>163894.39478409599</v>
      </c>
      <c r="AG90">
        <v>159767.09423702303</v>
      </c>
      <c r="AH90">
        <v>154511.02192764776</v>
      </c>
      <c r="AI90">
        <v>148256.05440863682</v>
      </c>
      <c r="AJ90">
        <v>141137.12092540483</v>
      </c>
      <c r="AK90">
        <v>133294.48174217565</v>
      </c>
      <c r="AL90">
        <v>124871.49327396453</v>
      </c>
      <c r="AM90">
        <v>116012.32403328996</v>
      </c>
      <c r="AN90">
        <v>106853.32789578334</v>
      </c>
      <c r="AO90">
        <v>97530.293991342187</v>
      </c>
      <c r="AP90">
        <v>88176.769125931605</v>
      </c>
      <c r="AQ90">
        <v>78922.126213311858</v>
      </c>
      <c r="AR90">
        <v>69889.416839012672</v>
      </c>
      <c r="AS90">
        <v>61193.066579325321</v>
      </c>
      <c r="AT90">
        <v>52936.494163056865</v>
      </c>
      <c r="AU90">
        <v>45209.758636577055</v>
      </c>
      <c r="AV90">
        <v>38087.360382146791</v>
      </c>
      <c r="AW90">
        <v>31463.31178970206</v>
      </c>
      <c r="AX90">
        <v>25431.69923614768</v>
      </c>
      <c r="AY90">
        <v>20063.970369733201</v>
      </c>
      <c r="AZ90">
        <v>15405.405824950965</v>
      </c>
      <c r="BA90">
        <v>11472.837449196377</v>
      </c>
      <c r="BB90">
        <v>8254.0566535295675</v>
      </c>
      <c r="BC90">
        <v>5709.2562570066921</v>
      </c>
      <c r="BD90">
        <v>3774.6594216263125</v>
      </c>
      <c r="BE90">
        <v>2368.2134602046985</v>
      </c>
      <c r="BF90">
        <v>1396.89232649616</v>
      </c>
      <c r="BG90">
        <v>791.92946682932427</v>
      </c>
      <c r="BH90">
        <v>430.94683728051626</v>
      </c>
      <c r="BI90">
        <v>225.58810054576637</v>
      </c>
      <c r="BJ90">
        <v>114.70663064466606</v>
      </c>
      <c r="BK90">
        <v>3.5973939549770603E-9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1:101" x14ac:dyDescent="0.3">
      <c r="A91">
        <f>Model_Point!K91</f>
        <v>0</v>
      </c>
      <c r="B91">
        <v>0</v>
      </c>
      <c r="C91">
        <v>-237932.60292032032</v>
      </c>
      <c r="D91">
        <v>-208428.60931183965</v>
      </c>
      <c r="E91">
        <v>-178952.39799431464</v>
      </c>
      <c r="F91">
        <v>-148302.98921064683</v>
      </c>
      <c r="G91">
        <v>-152028.98178683463</v>
      </c>
      <c r="H91">
        <v>-125500.41644968846</v>
      </c>
      <c r="I91">
        <v>-100379.91637772351</v>
      </c>
      <c r="J91">
        <v>-76652.971410742917</v>
      </c>
      <c r="K91">
        <v>-54274.506711834692</v>
      </c>
      <c r="L91">
        <v>-56558.324460155149</v>
      </c>
      <c r="M91">
        <v>-37846.365242439344</v>
      </c>
      <c r="N91">
        <v>-20353.181968218647</v>
      </c>
      <c r="O91">
        <v>-4043.0623693226985</v>
      </c>
      <c r="P91">
        <v>11125.697813785206</v>
      </c>
      <c r="Q91">
        <v>8707.9046242600925</v>
      </c>
      <c r="R91">
        <v>20696.882752565856</v>
      </c>
      <c r="S91">
        <v>31603.157952206562</v>
      </c>
      <c r="T91">
        <v>41478.494692305067</v>
      </c>
      <c r="U91">
        <v>50382.29581776118</v>
      </c>
      <c r="V91">
        <v>47113.565864430821</v>
      </c>
      <c r="W91">
        <v>53554.043764460504</v>
      </c>
      <c r="X91">
        <v>59140.334280552306</v>
      </c>
      <c r="Y91">
        <v>63913.519751526328</v>
      </c>
      <c r="Z91">
        <v>67918.440684952977</v>
      </c>
      <c r="AA91">
        <v>63755.245776973963</v>
      </c>
      <c r="AB91">
        <v>65886.443069899906</v>
      </c>
      <c r="AC91">
        <v>67340.588011409505</v>
      </c>
      <c r="AD91">
        <v>68161.839907198097</v>
      </c>
      <c r="AE91">
        <v>68397.732500130864</v>
      </c>
      <c r="AF91">
        <v>63421.933985541647</v>
      </c>
      <c r="AG91">
        <v>62347.942638772292</v>
      </c>
      <c r="AH91">
        <v>60822.904055779167</v>
      </c>
      <c r="AI91">
        <v>58899.104900893813</v>
      </c>
      <c r="AJ91">
        <v>56630.770527446759</v>
      </c>
      <c r="AK91">
        <v>51358.393305629368</v>
      </c>
      <c r="AL91">
        <v>48403.105872512904</v>
      </c>
      <c r="AM91">
        <v>45264.495486290922</v>
      </c>
      <c r="AN91">
        <v>41996.771921285967</v>
      </c>
      <c r="AO91">
        <v>38653.919982613588</v>
      </c>
      <c r="AP91">
        <v>33890.762594181855</v>
      </c>
      <c r="AQ91">
        <v>30468.93623758839</v>
      </c>
      <c r="AR91">
        <v>27120.344312621561</v>
      </c>
      <c r="AS91">
        <v>23890.417811022671</v>
      </c>
      <c r="AT91">
        <v>20820.33197477365</v>
      </c>
      <c r="AU91">
        <v>17349.427463664771</v>
      </c>
      <c r="AV91">
        <v>14664.143355907758</v>
      </c>
      <c r="AW91">
        <v>12162.963383718323</v>
      </c>
      <c r="AX91">
        <v>9883.0791111953677</v>
      </c>
      <c r="AY91">
        <v>7852.9620400258891</v>
      </c>
      <c r="AZ91">
        <v>5906.5207966545049</v>
      </c>
      <c r="BA91">
        <v>4408.6915753811354</v>
      </c>
      <c r="BB91">
        <v>3181.8769007189503</v>
      </c>
      <c r="BC91">
        <v>2211.5215068395401</v>
      </c>
      <c r="BD91">
        <v>1473.7661740633589</v>
      </c>
      <c r="BE91">
        <v>907.9002367432031</v>
      </c>
      <c r="BF91">
        <v>536.24135099164221</v>
      </c>
      <c r="BG91">
        <v>304.71763969938428</v>
      </c>
      <c r="BH91">
        <v>166.56102382063733</v>
      </c>
      <c r="BI91">
        <v>87.984679069528241</v>
      </c>
      <c r="BJ91">
        <v>44.036603813732142</v>
      </c>
      <c r="BK91">
        <v>-9.1500309715809751E-9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1:101" x14ac:dyDescent="0.3">
      <c r="A92">
        <f>Model_Point!K92</f>
        <v>0</v>
      </c>
      <c r="B92">
        <v>0</v>
      </c>
      <c r="C92">
        <v>-136171.51562410407</v>
      </c>
      <c r="D92">
        <v>-120958.7635887689</v>
      </c>
      <c r="E92">
        <v>-105896.18298080609</v>
      </c>
      <c r="F92">
        <v>-90237.334416302081</v>
      </c>
      <c r="G92">
        <v>-74974.734339484727</v>
      </c>
      <c r="H92">
        <v>-60312.007659168288</v>
      </c>
      <c r="I92">
        <v>-46290.019808988276</v>
      </c>
      <c r="J92">
        <v>-32889.586545298007</v>
      </c>
      <c r="K92">
        <v>-20077.678630059028</v>
      </c>
      <c r="L92">
        <v>-7707.7162902144719</v>
      </c>
      <c r="M92">
        <v>4169.8243451618555</v>
      </c>
      <c r="N92">
        <v>15592.223941650669</v>
      </c>
      <c r="O92">
        <v>26590.572073724157</v>
      </c>
      <c r="P92">
        <v>37198.370214879578</v>
      </c>
      <c r="Q92">
        <v>47449.867629876484</v>
      </c>
      <c r="R92">
        <v>57376.59491787821</v>
      </c>
      <c r="S92">
        <v>67012.943252744793</v>
      </c>
      <c r="T92">
        <v>76398.949925226902</v>
      </c>
      <c r="U92">
        <v>85578.279169585963</v>
      </c>
      <c r="V92">
        <v>94595.950089678561</v>
      </c>
      <c r="W92">
        <v>103494.87412163103</v>
      </c>
      <c r="X92">
        <v>104986.21266138306</v>
      </c>
      <c r="Y92">
        <v>106252.00118205305</v>
      </c>
      <c r="Z92">
        <v>107267.31823615277</v>
      </c>
      <c r="AA92">
        <v>108006.04851345408</v>
      </c>
      <c r="AB92">
        <v>108438.66490933347</v>
      </c>
      <c r="AC92">
        <v>108536.47147831632</v>
      </c>
      <c r="AD92">
        <v>108274.24026531276</v>
      </c>
      <c r="AE92">
        <v>107629.54912887982</v>
      </c>
      <c r="AF92">
        <v>106582.7446400484</v>
      </c>
      <c r="AG92">
        <v>105117.00931448571</v>
      </c>
      <c r="AH92">
        <v>103218.98077417194</v>
      </c>
      <c r="AI92">
        <v>100879.89408653695</v>
      </c>
      <c r="AJ92">
        <v>98096.882990887854</v>
      </c>
      <c r="AK92">
        <v>94874.206699896429</v>
      </c>
      <c r="AL92">
        <v>91223.681197189333</v>
      </c>
      <c r="AM92">
        <v>87164.972507627113</v>
      </c>
      <c r="AN92">
        <v>82722.990136693828</v>
      </c>
      <c r="AO92">
        <v>77931.555634955934</v>
      </c>
      <c r="AP92">
        <v>72833.688790888715</v>
      </c>
      <c r="AQ92">
        <v>67481.594301611098</v>
      </c>
      <c r="AR92">
        <v>61936.278502935151</v>
      </c>
      <c r="AS92">
        <v>56266.730473492149</v>
      </c>
      <c r="AT92">
        <v>50548.613962667667</v>
      </c>
      <c r="AU92">
        <v>44862.437828021117</v>
      </c>
      <c r="AV92">
        <v>39291.204282762483</v>
      </c>
      <c r="AW92">
        <v>33791.664955595981</v>
      </c>
      <c r="AX92">
        <v>28475.381198929786</v>
      </c>
      <c r="AY92">
        <v>23451.668085850037</v>
      </c>
      <c r="AZ92">
        <v>18821.153702343319</v>
      </c>
      <c r="BA92">
        <v>14668.970055049582</v>
      </c>
      <c r="BB92">
        <v>11058.260771809197</v>
      </c>
      <c r="BC92">
        <v>8024.8559781104577</v>
      </c>
      <c r="BD92">
        <v>5574.0288573444923</v>
      </c>
      <c r="BE92">
        <v>3680.1484529338863</v>
      </c>
      <c r="BF92">
        <v>2289.7310619250934</v>
      </c>
      <c r="BG92">
        <v>1367.7888060625803</v>
      </c>
      <c r="BH92">
        <v>781.94779637447834</v>
      </c>
      <c r="BI92">
        <v>426.84721272409058</v>
      </c>
      <c r="BJ92">
        <v>222.35121725875442</v>
      </c>
      <c r="BK92">
        <v>8.298332291253345E-10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1:101" x14ac:dyDescent="0.3">
      <c r="A93">
        <f>Model_Point!K93</f>
        <v>0</v>
      </c>
      <c r="B93">
        <v>0</v>
      </c>
      <c r="C93">
        <v>-257098.61896078571</v>
      </c>
      <c r="D93">
        <v>-228502.49979786223</v>
      </c>
      <c r="E93">
        <v>-199777.5934464891</v>
      </c>
      <c r="F93">
        <v>-170300.12850064191</v>
      </c>
      <c r="G93">
        <v>-142640.78983924826</v>
      </c>
      <c r="H93">
        <v>-117205.50628352133</v>
      </c>
      <c r="I93">
        <v>-94006.880297271011</v>
      </c>
      <c r="J93">
        <v>-72967.868942830828</v>
      </c>
      <c r="K93">
        <v>-53984.116276128756</v>
      </c>
      <c r="L93">
        <v>-36529.186795652779</v>
      </c>
      <c r="M93">
        <v>-20885.282747702826</v>
      </c>
      <c r="N93">
        <v>-6968.8831531649284</v>
      </c>
      <c r="O93">
        <v>5299.1398112297793</v>
      </c>
      <c r="P93">
        <v>16001.356796223976</v>
      </c>
      <c r="Q93">
        <v>25216.126229821217</v>
      </c>
      <c r="R93">
        <v>33011.733437304865</v>
      </c>
      <c r="S93">
        <v>39458.578316029576</v>
      </c>
      <c r="T93">
        <v>44634.39729850665</v>
      </c>
      <c r="U93">
        <v>48620.550827851315</v>
      </c>
      <c r="V93">
        <v>51500.344125354044</v>
      </c>
      <c r="W93">
        <v>53357.816071379078</v>
      </c>
      <c r="X93">
        <v>54277.720818294096</v>
      </c>
      <c r="Y93">
        <v>54346.295395004876</v>
      </c>
      <c r="Z93">
        <v>53651.955023672708</v>
      </c>
      <c r="AA93">
        <v>52285.546659491818</v>
      </c>
      <c r="AB93">
        <v>50339.246784473551</v>
      </c>
      <c r="AC93">
        <v>47905.410612666565</v>
      </c>
      <c r="AD93">
        <v>45071.985956321631</v>
      </c>
      <c r="AE93">
        <v>41926.395714598119</v>
      </c>
      <c r="AF93">
        <v>38554.685828012392</v>
      </c>
      <c r="AG93">
        <v>35040.523159939825</v>
      </c>
      <c r="AH93">
        <v>31464.062475121049</v>
      </c>
      <c r="AI93">
        <v>27900.712858892686</v>
      </c>
      <c r="AJ93">
        <v>24419.846263013609</v>
      </c>
      <c r="AK93">
        <v>21083.503660911651</v>
      </c>
      <c r="AL93">
        <v>17945.166487666345</v>
      </c>
      <c r="AM93">
        <v>14961.405634056862</v>
      </c>
      <c r="AN93">
        <v>12193.81046092414</v>
      </c>
      <c r="AO93">
        <v>9691.9919661860149</v>
      </c>
      <c r="AP93">
        <v>7491.5465651944642</v>
      </c>
      <c r="AQ93">
        <v>5612.6581708990225</v>
      </c>
      <c r="AR93">
        <v>4059.5837190983848</v>
      </c>
      <c r="AS93">
        <v>2821.2170279443549</v>
      </c>
      <c r="AT93">
        <v>1872.8274615938417</v>
      </c>
      <c r="AU93">
        <v>1178.9246045748791</v>
      </c>
      <c r="AV93">
        <v>697.02231095673608</v>
      </c>
      <c r="AW93">
        <v>396.2663121790838</v>
      </c>
      <c r="AX93">
        <v>216.5114533391187</v>
      </c>
      <c r="AY93">
        <v>114.13822747078984</v>
      </c>
      <c r="AZ93">
        <v>58.841770295409979</v>
      </c>
      <c r="BA93">
        <v>2.6800784186594906E-9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1:101" x14ac:dyDescent="0.3">
      <c r="A94">
        <f>Model_Point!K94</f>
        <v>0</v>
      </c>
      <c r="B94">
        <v>0</v>
      </c>
      <c r="C94">
        <v>-94173.344749615077</v>
      </c>
      <c r="D94">
        <v>-80006.911682901875</v>
      </c>
      <c r="E94">
        <v>-66149.689302732149</v>
      </c>
      <c r="F94">
        <v>-52070.822282635323</v>
      </c>
      <c r="G94">
        <v>-53240.956185602699</v>
      </c>
      <c r="H94">
        <v>-41616.781234861664</v>
      </c>
      <c r="I94">
        <v>-30866.238273623087</v>
      </c>
      <c r="J94">
        <v>-20952.510319756871</v>
      </c>
      <c r="K94">
        <v>-11828.443699166575</v>
      </c>
      <c r="L94">
        <v>-13195.98347573468</v>
      </c>
      <c r="M94">
        <v>-5946.4443691417018</v>
      </c>
      <c r="N94">
        <v>622.90828785765484</v>
      </c>
      <c r="O94">
        <v>6547.1735083211597</v>
      </c>
      <c r="P94">
        <v>11862.737095656217</v>
      </c>
      <c r="Q94">
        <v>10054.17188671497</v>
      </c>
      <c r="R94">
        <v>13847.695509570967</v>
      </c>
      <c r="S94">
        <v>17104.839384650175</v>
      </c>
      <c r="T94">
        <v>19858.639693902856</v>
      </c>
      <c r="U94">
        <v>22143.504079390372</v>
      </c>
      <c r="V94">
        <v>19879.469546864973</v>
      </c>
      <c r="W94">
        <v>21077.747823920155</v>
      </c>
      <c r="X94">
        <v>21897.699521516126</v>
      </c>
      <c r="Y94">
        <v>22374.706128972695</v>
      </c>
      <c r="Z94">
        <v>22544.977870481121</v>
      </c>
      <c r="AA94">
        <v>20055.60177305284</v>
      </c>
      <c r="AB94">
        <v>19576.572968216085</v>
      </c>
      <c r="AC94">
        <v>18894.242551214684</v>
      </c>
      <c r="AD94">
        <v>18044.132008961406</v>
      </c>
      <c r="AE94">
        <v>17061.551240446654</v>
      </c>
      <c r="AF94">
        <v>14750.689468718056</v>
      </c>
      <c r="AG94">
        <v>13530.476537063923</v>
      </c>
      <c r="AH94">
        <v>12274.218734278249</v>
      </c>
      <c r="AI94">
        <v>11012.298207435237</v>
      </c>
      <c r="AJ94">
        <v>9772.7524393537315</v>
      </c>
      <c r="AK94">
        <v>8055.66690725647</v>
      </c>
      <c r="AL94">
        <v>6900.6500331448242</v>
      </c>
      <c r="AM94">
        <v>5797.6154275410572</v>
      </c>
      <c r="AN94">
        <v>4771.2313733361407</v>
      </c>
      <c r="AO94">
        <v>3841.5462754628784</v>
      </c>
      <c r="AP94">
        <v>2860.8454717958957</v>
      </c>
      <c r="AQ94">
        <v>2152.4481128567354</v>
      </c>
      <c r="AR94">
        <v>1565.9089522961813</v>
      </c>
      <c r="AS94">
        <v>1097.6953765574422</v>
      </c>
      <c r="AT94">
        <v>738.95146855122653</v>
      </c>
      <c r="AU94">
        <v>450.42818225641463</v>
      </c>
      <c r="AV94">
        <v>266.9603008412958</v>
      </c>
      <c r="AW94">
        <v>152.40778204883986</v>
      </c>
      <c r="AX94">
        <v>83.932018314306916</v>
      </c>
      <c r="AY94">
        <v>44.948558343853925</v>
      </c>
      <c r="AZ94">
        <v>22.55180525812759</v>
      </c>
      <c r="BA94">
        <v>-3.9038215704754887E-9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1:101" x14ac:dyDescent="0.3">
      <c r="A95">
        <f>Model_Point!K95</f>
        <v>0</v>
      </c>
      <c r="B95">
        <v>0</v>
      </c>
      <c r="C95">
        <v>-38492.153878441321</v>
      </c>
      <c r="D95">
        <v>-27992.435133077852</v>
      </c>
      <c r="E95">
        <v>-18125.949391585778</v>
      </c>
      <c r="F95">
        <v>-8243.6636854435073</v>
      </c>
      <c r="G95">
        <v>1320.7383303779823</v>
      </c>
      <c r="H95">
        <v>10551.019865765591</v>
      </c>
      <c r="I95">
        <v>19476.919237991646</v>
      </c>
      <c r="J95">
        <v>28134.83548506529</v>
      </c>
      <c r="K95">
        <v>36562.619944100377</v>
      </c>
      <c r="L95">
        <v>44862.278743755094</v>
      </c>
      <c r="M95">
        <v>53012.649860905723</v>
      </c>
      <c r="N95">
        <v>53821.812441717942</v>
      </c>
      <c r="O95">
        <v>54515.497577869588</v>
      </c>
      <c r="P95">
        <v>55080.595340577274</v>
      </c>
      <c r="Q95">
        <v>55503.324436410963</v>
      </c>
      <c r="R95">
        <v>55768.029494516362</v>
      </c>
      <c r="S95">
        <v>55859.46726640538</v>
      </c>
      <c r="T95">
        <v>55764.223567630666</v>
      </c>
      <c r="U95">
        <v>55470.34734635926</v>
      </c>
      <c r="V95">
        <v>54967.321777934754</v>
      </c>
      <c r="W95">
        <v>54246.091227330813</v>
      </c>
      <c r="X95">
        <v>53299.385724152191</v>
      </c>
      <c r="Y95">
        <v>52122.327582925085</v>
      </c>
      <c r="Z95">
        <v>50713.124004266232</v>
      </c>
      <c r="AA95">
        <v>49073.720322005589</v>
      </c>
      <c r="AB95">
        <v>47210.0258638831</v>
      </c>
      <c r="AC95">
        <v>45132.066997875241</v>
      </c>
      <c r="AD95">
        <v>42852.5810012285</v>
      </c>
      <c r="AE95">
        <v>40388.98720379224</v>
      </c>
      <c r="AF95">
        <v>37763.542918884013</v>
      </c>
      <c r="AG95">
        <v>35003.341978052587</v>
      </c>
      <c r="AH95">
        <v>32140.118670086926</v>
      </c>
      <c r="AI95">
        <v>29209.822386411575</v>
      </c>
      <c r="AJ95">
        <v>26251.934690011945</v>
      </c>
      <c r="AK95">
        <v>23308.511746985485</v>
      </c>
      <c r="AL95">
        <v>20422.951756570423</v>
      </c>
      <c r="AM95">
        <v>17571.111297550855</v>
      </c>
      <c r="AN95">
        <v>14811.513297511565</v>
      </c>
      <c r="AO95">
        <v>12201.585642920336</v>
      </c>
      <c r="AP95">
        <v>9794.2715653852047</v>
      </c>
      <c r="AQ95">
        <v>7634.4438425437638</v>
      </c>
      <c r="AR95">
        <v>5755.484135812676</v>
      </c>
      <c r="AS95">
        <v>4176.4756214214285</v>
      </c>
      <c r="AT95">
        <v>2900.4903627271819</v>
      </c>
      <c r="AU95">
        <v>1914.3995217638796</v>
      </c>
      <c r="AV95">
        <v>1190.469388898445</v>
      </c>
      <c r="AW95">
        <v>710.88997801162827</v>
      </c>
      <c r="AX95">
        <v>406.45321568116327</v>
      </c>
      <c r="AY95">
        <v>222.13673084431161</v>
      </c>
      <c r="AZ95">
        <v>116.13903441662083</v>
      </c>
      <c r="BA95">
        <v>9.1478386000210367E-10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1:101" x14ac:dyDescent="0.3">
      <c r="A96">
        <f>Model_Point!K96</f>
        <v>0</v>
      </c>
      <c r="B96">
        <v>0</v>
      </c>
      <c r="C96">
        <v>-41089.127278859676</v>
      </c>
      <c r="D96">
        <v>-35403.919536492707</v>
      </c>
      <c r="E96">
        <v>-29813.034272175071</v>
      </c>
      <c r="F96">
        <v>-24152.230269250555</v>
      </c>
      <c r="G96">
        <v>-18857.75109746751</v>
      </c>
      <c r="H96">
        <v>-13973.885272199386</v>
      </c>
      <c r="I96">
        <v>-9484.7295260607789</v>
      </c>
      <c r="J96">
        <v>-5352.6165054534113</v>
      </c>
      <c r="K96">
        <v>-1511.1467932773237</v>
      </c>
      <c r="L96">
        <v>2161.9307447114393</v>
      </c>
      <c r="M96">
        <v>5596.1460932578739</v>
      </c>
      <c r="N96">
        <v>8777.9150162436799</v>
      </c>
      <c r="O96">
        <v>11706.918481788003</v>
      </c>
      <c r="P96">
        <v>14385.927137567518</v>
      </c>
      <c r="Q96">
        <v>16822.534758081914</v>
      </c>
      <c r="R96">
        <v>19026.183829806891</v>
      </c>
      <c r="S96">
        <v>21001.729950124187</v>
      </c>
      <c r="T96">
        <v>22750.578747888823</v>
      </c>
      <c r="U96">
        <v>24276.12996226726</v>
      </c>
      <c r="V96">
        <v>25582.595570145226</v>
      </c>
      <c r="W96">
        <v>26672.700840390662</v>
      </c>
      <c r="X96">
        <v>27551.172356479288</v>
      </c>
      <c r="Y96">
        <v>28226.384773601032</v>
      </c>
      <c r="Z96">
        <v>28708.927439811901</v>
      </c>
      <c r="AA96">
        <v>29010.042086610847</v>
      </c>
      <c r="AB96">
        <v>29139.338479639016</v>
      </c>
      <c r="AC96">
        <v>29104.438196261006</v>
      </c>
      <c r="AD96">
        <v>28912.753309700558</v>
      </c>
      <c r="AE96">
        <v>28572.877109301018</v>
      </c>
      <c r="AF96">
        <v>28093.132756870447</v>
      </c>
      <c r="AG96">
        <v>27480.49075842632</v>
      </c>
      <c r="AH96">
        <v>26742.784207407811</v>
      </c>
      <c r="AI96">
        <v>25889.598121111452</v>
      </c>
      <c r="AJ96">
        <v>24931.515413778634</v>
      </c>
      <c r="AK96">
        <v>23879.755382903924</v>
      </c>
      <c r="AL96">
        <v>22745.908658195491</v>
      </c>
      <c r="AM96">
        <v>21541.896742957972</v>
      </c>
      <c r="AN96">
        <v>20280.074882089462</v>
      </c>
      <c r="AO96">
        <v>18973.317287501479</v>
      </c>
      <c r="AP96">
        <v>17635.017557478612</v>
      </c>
      <c r="AQ96">
        <v>16278.840346901809</v>
      </c>
      <c r="AR96">
        <v>14918.470361864094</v>
      </c>
      <c r="AS96">
        <v>13566.741939897307</v>
      </c>
      <c r="AT96">
        <v>12236.342196758951</v>
      </c>
      <c r="AU96">
        <v>10939.621881574905</v>
      </c>
      <c r="AV96">
        <v>9688.3831914861039</v>
      </c>
      <c r="AW96">
        <v>8493.6492418348753</v>
      </c>
      <c r="AX96">
        <v>7365.4220022025784</v>
      </c>
      <c r="AY96">
        <v>6312.4377761900232</v>
      </c>
      <c r="AZ96">
        <v>5341.9315718621301</v>
      </c>
      <c r="BA96">
        <v>4459.4237645945705</v>
      </c>
      <c r="BB96">
        <v>3652.4948592442906</v>
      </c>
      <c r="BC96">
        <v>2928.7710014518434</v>
      </c>
      <c r="BD96">
        <v>2293.3722334253794</v>
      </c>
      <c r="BE96">
        <v>1748.5982969412548</v>
      </c>
      <c r="BF96">
        <v>1293.7548137744557</v>
      </c>
      <c r="BG96">
        <v>925.16251676144566</v>
      </c>
      <c r="BH96">
        <v>636.38036005570314</v>
      </c>
      <c r="BI96">
        <v>418.65248267293947</v>
      </c>
      <c r="BJ96">
        <v>261.5597975801885</v>
      </c>
      <c r="BK96">
        <v>153.82261478838242</v>
      </c>
      <c r="BL96">
        <v>86.854627117617568</v>
      </c>
      <c r="BM96">
        <v>46.95827848795124</v>
      </c>
      <c r="BN96">
        <v>24.283761562811613</v>
      </c>
      <c r="BO96">
        <v>12.040664949626152</v>
      </c>
      <c r="BP96">
        <v>-7.0622389963865439E-10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1:101" x14ac:dyDescent="0.3">
      <c r="A97">
        <f>Model_Point!K97</f>
        <v>0</v>
      </c>
      <c r="B97">
        <v>0</v>
      </c>
      <c r="C97">
        <v>-14591.185839719827</v>
      </c>
      <c r="D97">
        <v>-11680.347550086612</v>
      </c>
      <c r="E97">
        <v>-8885.1349781938916</v>
      </c>
      <c r="F97">
        <v>-6076.4663760385411</v>
      </c>
      <c r="G97">
        <v>-6726.0186472688956</v>
      </c>
      <c r="H97">
        <v>-4416.1334310317088</v>
      </c>
      <c r="I97">
        <v>-2258.0432409445775</v>
      </c>
      <c r="J97">
        <v>-235.47177683914288</v>
      </c>
      <c r="K97">
        <v>1678.8646297398625</v>
      </c>
      <c r="L97">
        <v>1183.0546330709808</v>
      </c>
      <c r="M97">
        <v>2807.7771640235324</v>
      </c>
      <c r="N97">
        <v>4335.2573992389398</v>
      </c>
      <c r="O97">
        <v>5766.5683010144521</v>
      </c>
      <c r="P97">
        <v>7103.9584103183824</v>
      </c>
      <c r="Q97">
        <v>6693.5531764603411</v>
      </c>
      <c r="R97">
        <v>7753.5890857484719</v>
      </c>
      <c r="S97">
        <v>8725.3358714934875</v>
      </c>
      <c r="T97">
        <v>9610.1466425939961</v>
      </c>
      <c r="U97">
        <v>10410.133386723126</v>
      </c>
      <c r="V97">
        <v>9971.4371008311136</v>
      </c>
      <c r="W97">
        <v>10536.969350138901</v>
      </c>
      <c r="X97">
        <v>11020.153694898256</v>
      </c>
      <c r="Y97">
        <v>11424.753891708011</v>
      </c>
      <c r="Z97">
        <v>11755.383355078511</v>
      </c>
      <c r="AA97">
        <v>11227.1349447349</v>
      </c>
      <c r="AB97">
        <v>11374.96001920394</v>
      </c>
      <c r="AC97">
        <v>11458.38545279038</v>
      </c>
      <c r="AD97">
        <v>11480.633271860852</v>
      </c>
      <c r="AE97">
        <v>11445.376880838232</v>
      </c>
      <c r="AF97">
        <v>10834.241470185205</v>
      </c>
      <c r="AG97">
        <v>10661.888394215823</v>
      </c>
      <c r="AH97">
        <v>10440.035819915693</v>
      </c>
      <c r="AI97">
        <v>10172.619953868401</v>
      </c>
      <c r="AJ97">
        <v>9863.9590424640537</v>
      </c>
      <c r="AK97">
        <v>9190.7077577336167</v>
      </c>
      <c r="AL97">
        <v>8793.1120511232548</v>
      </c>
      <c r="AM97">
        <v>8367.1225098397681</v>
      </c>
      <c r="AN97">
        <v>7917.6672394422167</v>
      </c>
      <c r="AO97">
        <v>7449.8732373046914</v>
      </c>
      <c r="AP97">
        <v>6778.6182941910556</v>
      </c>
      <c r="AQ97">
        <v>6278.4558237806405</v>
      </c>
      <c r="AR97">
        <v>5775.4264603606262</v>
      </c>
      <c r="AS97">
        <v>5274.6013320473248</v>
      </c>
      <c r="AT97">
        <v>4780.9941755205527</v>
      </c>
      <c r="AU97">
        <v>4201.4311685263119</v>
      </c>
      <c r="AV97">
        <v>3730.636748177938</v>
      </c>
      <c r="AW97">
        <v>3280.6145349019689</v>
      </c>
      <c r="AX97">
        <v>2855.321068175032</v>
      </c>
      <c r="AY97">
        <v>2458.224290247917</v>
      </c>
      <c r="AZ97">
        <v>2050.3701752195238</v>
      </c>
      <c r="BA97">
        <v>1715.0826214694503</v>
      </c>
      <c r="BB97">
        <v>1408.2700683080984</v>
      </c>
      <c r="BC97">
        <v>1132.9435728546759</v>
      </c>
      <c r="BD97">
        <v>891.14928779394234</v>
      </c>
      <c r="BE97">
        <v>670.91015232639427</v>
      </c>
      <c r="BF97">
        <v>497.103656491398</v>
      </c>
      <c r="BG97">
        <v>356.19603581673641</v>
      </c>
      <c r="BH97">
        <v>245.76871823756301</v>
      </c>
      <c r="BI97">
        <v>162.50620921875122</v>
      </c>
      <c r="BJ97">
        <v>100.36124974113466</v>
      </c>
      <c r="BK97">
        <v>59.073281752603236</v>
      </c>
      <c r="BL97">
        <v>33.405646768635044</v>
      </c>
      <c r="BM97">
        <v>18.113439425700872</v>
      </c>
      <c r="BN97">
        <v>9.4235593651237899</v>
      </c>
      <c r="BO97">
        <v>4.6246929651419082</v>
      </c>
      <c r="BP97">
        <v>-1.1791536809939932E-9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1:101" x14ac:dyDescent="0.3">
      <c r="A98">
        <f>Model_Point!K98</f>
        <v>0</v>
      </c>
      <c r="B98">
        <v>0</v>
      </c>
      <c r="C98">
        <v>-6976.419896060781</v>
      </c>
      <c r="D98">
        <v>-5805.3105950929348</v>
      </c>
      <c r="E98">
        <v>-4675.1352252725846</v>
      </c>
      <c r="F98">
        <v>-3534.8152117527179</v>
      </c>
      <c r="G98">
        <v>-2452.4422310984373</v>
      </c>
      <c r="H98">
        <v>-1433.9325719982908</v>
      </c>
      <c r="I98">
        <v>-475.66937617553771</v>
      </c>
      <c r="J98">
        <v>429.27349082411439</v>
      </c>
      <c r="K98">
        <v>1292.2004087070679</v>
      </c>
      <c r="L98">
        <v>2133.0029213585049</v>
      </c>
      <c r="M98">
        <v>2941.9553897157389</v>
      </c>
      <c r="N98">
        <v>3718.0580387733489</v>
      </c>
      <c r="O98">
        <v>4462.3558083359803</v>
      </c>
      <c r="P98">
        <v>5176.3840180953557</v>
      </c>
      <c r="Q98">
        <v>5862.4415665096867</v>
      </c>
      <c r="R98">
        <v>6523.1401023453309</v>
      </c>
      <c r="S98">
        <v>7160.4194822810832</v>
      </c>
      <c r="T98">
        <v>7775.7259799745889</v>
      </c>
      <c r="U98">
        <v>8370.8537160790056</v>
      </c>
      <c r="V98">
        <v>8947.7687714859421</v>
      </c>
      <c r="W98">
        <v>9508.2610922278091</v>
      </c>
      <c r="X98">
        <v>10054.486019821876</v>
      </c>
      <c r="Y98">
        <v>10589.223954429186</v>
      </c>
      <c r="Z98">
        <v>11115.666853040475</v>
      </c>
      <c r="AA98">
        <v>11637.184520680366</v>
      </c>
      <c r="AB98">
        <v>12156.979471832739</v>
      </c>
      <c r="AC98">
        <v>12293.011453026053</v>
      </c>
      <c r="AD98">
        <v>12402.024048663274</v>
      </c>
      <c r="AE98">
        <v>12481.365913598527</v>
      </c>
      <c r="AF98">
        <v>12528.293551838038</v>
      </c>
      <c r="AG98">
        <v>12539.76087886966</v>
      </c>
      <c r="AH98">
        <v>12512.842655455839</v>
      </c>
      <c r="AI98">
        <v>12444.999175860916</v>
      </c>
      <c r="AJ98">
        <v>12334.016984925451</v>
      </c>
      <c r="AK98">
        <v>12178.011376263285</v>
      </c>
      <c r="AL98">
        <v>11975.43935278406</v>
      </c>
      <c r="AM98">
        <v>11725.166753241896</v>
      </c>
      <c r="AN98">
        <v>11426.586196826309</v>
      </c>
      <c r="AO98">
        <v>11079.749470075072</v>
      </c>
      <c r="AP98">
        <v>10685.49092795714</v>
      </c>
      <c r="AQ98">
        <v>10245.470787240238</v>
      </c>
      <c r="AR98">
        <v>9762.202999796642</v>
      </c>
      <c r="AS98">
        <v>9238.7966452737783</v>
      </c>
      <c r="AT98">
        <v>8679.313783612668</v>
      </c>
      <c r="AU98">
        <v>8088.7890370128143</v>
      </c>
      <c r="AV98">
        <v>7473.216111240562</v>
      </c>
      <c r="AW98">
        <v>6839.4941213122447</v>
      </c>
      <c r="AX98">
        <v>6195.3272257361996</v>
      </c>
      <c r="AY98">
        <v>5549.072499351626</v>
      </c>
      <c r="AZ98">
        <v>4909.5333541899836</v>
      </c>
      <c r="BA98">
        <v>4285.6992689203817</v>
      </c>
      <c r="BB98">
        <v>3674.0418386752981</v>
      </c>
      <c r="BC98">
        <v>3086.4114391355051</v>
      </c>
      <c r="BD98">
        <v>2534.2672425317401</v>
      </c>
      <c r="BE98">
        <v>2027.9997932731362</v>
      </c>
      <c r="BF98">
        <v>1576.2260997144047</v>
      </c>
      <c r="BG98">
        <v>1185.1297536568804</v>
      </c>
      <c r="BH98">
        <v>857.93446903389133</v>
      </c>
      <c r="BI98">
        <v>594.6044422859494</v>
      </c>
      <c r="BJ98">
        <v>391.85275735171791</v>
      </c>
      <c r="BK98">
        <v>243.50503853362002</v>
      </c>
      <c r="BL98">
        <v>145.16688770109931</v>
      </c>
      <c r="BM98">
        <v>82.682165377196654</v>
      </c>
      <c r="BN98">
        <v>44.795929109542008</v>
      </c>
      <c r="BO98">
        <v>22.957896886650659</v>
      </c>
      <c r="BP98">
        <v>-2.612458471544784E-10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1:101" x14ac:dyDescent="0.3">
      <c r="A99">
        <f>Model_Point!K99</f>
        <v>0</v>
      </c>
      <c r="B99">
        <v>0</v>
      </c>
      <c r="C99">
        <v>-97478.19967293393</v>
      </c>
      <c r="D99">
        <v>-82079.192592038977</v>
      </c>
      <c r="E99">
        <v>-66567.846573910225</v>
      </c>
      <c r="F99">
        <v>-50780.188855002212</v>
      </c>
      <c r="G99">
        <v>-36006.991999224672</v>
      </c>
      <c r="H99">
        <v>-22376.216971455906</v>
      </c>
      <c r="I99">
        <v>-9876.3909930014579</v>
      </c>
      <c r="J99">
        <v>1509.4264851174605</v>
      </c>
      <c r="K99">
        <v>11808.074489122204</v>
      </c>
      <c r="L99">
        <v>21300.396365847122</v>
      </c>
      <c r="M99">
        <v>29779.05122734424</v>
      </c>
      <c r="N99">
        <v>37273.4724371876</v>
      </c>
      <c r="O99">
        <v>43825.106104693987</v>
      </c>
      <c r="P99">
        <v>49482.455042137721</v>
      </c>
      <c r="Q99">
        <v>54295.597080079497</v>
      </c>
      <c r="R99">
        <v>58308.041804469227</v>
      </c>
      <c r="S99">
        <v>61555.4377869253</v>
      </c>
      <c r="T99">
        <v>64071.941525217822</v>
      </c>
      <c r="U99">
        <v>65895.252894647667</v>
      </c>
      <c r="V99">
        <v>67061.483675123294</v>
      </c>
      <c r="W99">
        <v>67601.293847219116</v>
      </c>
      <c r="X99">
        <v>67547.828644347814</v>
      </c>
      <c r="Y99">
        <v>66939.979442625583</v>
      </c>
      <c r="Z99">
        <v>65819.782041985454</v>
      </c>
      <c r="AA99">
        <v>64231.193799338114</v>
      </c>
      <c r="AB99">
        <v>62219.203126793516</v>
      </c>
      <c r="AC99">
        <v>59829.734425944072</v>
      </c>
      <c r="AD99">
        <v>57110.066683214463</v>
      </c>
      <c r="AE99">
        <v>54109.196016199181</v>
      </c>
      <c r="AF99">
        <v>50877.902087131843</v>
      </c>
      <c r="AG99">
        <v>47467.929326375037</v>
      </c>
      <c r="AH99">
        <v>43931.152015775595</v>
      </c>
      <c r="AI99">
        <v>40316.519654765245</v>
      </c>
      <c r="AJ99">
        <v>36672.581124175609</v>
      </c>
      <c r="AK99">
        <v>33046.863764865622</v>
      </c>
      <c r="AL99">
        <v>29485.165455294315</v>
      </c>
      <c r="AM99">
        <v>26030.774599921617</v>
      </c>
      <c r="AN99">
        <v>22723.640290267878</v>
      </c>
      <c r="AO99">
        <v>19599.522867642023</v>
      </c>
      <c r="AP99">
        <v>16689.163193124969</v>
      </c>
      <c r="AQ99">
        <v>14017.516384796492</v>
      </c>
      <c r="AR99">
        <v>11546.179660595733</v>
      </c>
      <c r="AS99">
        <v>9306.8676686837898</v>
      </c>
      <c r="AT99">
        <v>7322.9428896529544</v>
      </c>
      <c r="AU99">
        <v>5608.2279996571597</v>
      </c>
      <c r="AV99">
        <v>4166.2802368645007</v>
      </c>
      <c r="AW99">
        <v>2990.280819442065</v>
      </c>
      <c r="AX99">
        <v>2063.6542050360122</v>
      </c>
      <c r="AY99">
        <v>1361.4622987273888</v>
      </c>
      <c r="AZ99">
        <v>852.51943805656015</v>
      </c>
      <c r="BA99">
        <v>502.05561709987956</v>
      </c>
      <c r="BB99">
        <v>284.05378382415063</v>
      </c>
      <c r="BC99">
        <v>154.12600207747806</v>
      </c>
      <c r="BD99">
        <v>80.287904493673224</v>
      </c>
      <c r="BE99">
        <v>40.449619040534749</v>
      </c>
      <c r="BF99">
        <v>-4.5736470803804274E-9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1:101" x14ac:dyDescent="0.3">
      <c r="A100">
        <f>Model_Point!K100</f>
        <v>0</v>
      </c>
      <c r="B100">
        <v>0</v>
      </c>
      <c r="C100">
        <v>-33668.017066555651</v>
      </c>
      <c r="D100">
        <v>-25985.705530922431</v>
      </c>
      <c r="E100">
        <v>-18461.335071614107</v>
      </c>
      <c r="F100">
        <v>-10869.865641871138</v>
      </c>
      <c r="G100">
        <v>-12010.81996660603</v>
      </c>
      <c r="H100">
        <v>-5753.3508677367854</v>
      </c>
      <c r="I100">
        <v>68.928341599441765</v>
      </c>
      <c r="J100">
        <v>5466.7952305170993</v>
      </c>
      <c r="K100">
        <v>10454.601112912542</v>
      </c>
      <c r="L100">
        <v>9334.7461584886896</v>
      </c>
      <c r="M100">
        <v>13291.388712988928</v>
      </c>
      <c r="N100">
        <v>16867.262082921381</v>
      </c>
      <c r="O100">
        <v>20080.89275141996</v>
      </c>
      <c r="P100">
        <v>22953.519251621939</v>
      </c>
      <c r="Q100">
        <v>21538.918725445754</v>
      </c>
      <c r="R100">
        <v>23547.24375043876</v>
      </c>
      <c r="S100">
        <v>25256.982475540397</v>
      </c>
      <c r="T100">
        <v>26683.032865856239</v>
      </c>
      <c r="U100">
        <v>27841.647434679966</v>
      </c>
      <c r="V100">
        <v>26126.051567939976</v>
      </c>
      <c r="W100">
        <v>26632.476915848838</v>
      </c>
      <c r="X100">
        <v>26905.1626308165</v>
      </c>
      <c r="Y100">
        <v>26960.244343283481</v>
      </c>
      <c r="Z100">
        <v>26815.062021910242</v>
      </c>
      <c r="AA100">
        <v>24840.177336732686</v>
      </c>
      <c r="AB100">
        <v>24247.237053180364</v>
      </c>
      <c r="AC100">
        <v>23503.156879658392</v>
      </c>
      <c r="AD100">
        <v>22626.943452551008</v>
      </c>
      <c r="AE100">
        <v>21638.262203391496</v>
      </c>
      <c r="AF100">
        <v>19600.587158412349</v>
      </c>
      <c r="AG100">
        <v>18389.237540048285</v>
      </c>
      <c r="AH100">
        <v>17123.634146735159</v>
      </c>
      <c r="AI100">
        <v>15823.225931883286</v>
      </c>
      <c r="AJ100">
        <v>14507.305030915883</v>
      </c>
      <c r="AK100">
        <v>12702.094742345316</v>
      </c>
      <c r="AL100">
        <v>11380.710884721808</v>
      </c>
      <c r="AM100">
        <v>10096.327143426859</v>
      </c>
      <c r="AN100">
        <v>8864.8092824043051</v>
      </c>
      <c r="AO100">
        <v>7700.4041341386128</v>
      </c>
      <c r="AP100">
        <v>6405.1883877895061</v>
      </c>
      <c r="AQ100">
        <v>5396.6934248847065</v>
      </c>
      <c r="AR100">
        <v>4462.5740118603999</v>
      </c>
      <c r="AS100">
        <v>3615.3820138182818</v>
      </c>
      <c r="AT100">
        <v>2864.4523929571151</v>
      </c>
      <c r="AU100">
        <v>2150.4448229446266</v>
      </c>
      <c r="AV100">
        <v>1601.0278883421709</v>
      </c>
      <c r="AW100">
        <v>1152.6588480280122</v>
      </c>
      <c r="AX100">
        <v>799.22857599743634</v>
      </c>
      <c r="AY100">
        <v>531.38168212394623</v>
      </c>
      <c r="AZ100">
        <v>326.85230494831848</v>
      </c>
      <c r="BA100">
        <v>192.7371916441999</v>
      </c>
      <c r="BB100">
        <v>109.29704212590721</v>
      </c>
      <c r="BC100">
        <v>59.565415786501596</v>
      </c>
      <c r="BD100">
        <v>31.309826108704232</v>
      </c>
      <c r="BE100">
        <v>15.528889660984486</v>
      </c>
      <c r="BF100">
        <v>1.2833277003778016E-9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1:101" x14ac:dyDescent="0.3">
      <c r="A101">
        <f>Model_Point!K101</f>
        <v>0</v>
      </c>
      <c r="B101">
        <v>0</v>
      </c>
      <c r="C101">
        <v>-16913.112909828073</v>
      </c>
      <c r="D101">
        <v>-12310.640023050013</v>
      </c>
      <c r="E101">
        <v>-7912.4023680740756</v>
      </c>
      <c r="F101">
        <v>-3494.012134735834</v>
      </c>
      <c r="G101">
        <v>755.66705871145371</v>
      </c>
      <c r="H101">
        <v>4829.5530018924255</v>
      </c>
      <c r="I101">
        <v>8739.8868205789367</v>
      </c>
      <c r="J101">
        <v>12498.111065183277</v>
      </c>
      <c r="K101">
        <v>16116.410678761475</v>
      </c>
      <c r="L101">
        <v>19645.77335842442</v>
      </c>
      <c r="M101">
        <v>23062.36421726803</v>
      </c>
      <c r="N101">
        <v>26378.523696322456</v>
      </c>
      <c r="O101">
        <v>29608.581081255146</v>
      </c>
      <c r="P101">
        <v>32768.152728901878</v>
      </c>
      <c r="Q101">
        <v>35873.345187348175</v>
      </c>
      <c r="R101">
        <v>38939.539085230579</v>
      </c>
      <c r="S101">
        <v>39443.460824786831</v>
      </c>
      <c r="T101">
        <v>39861.403089686864</v>
      </c>
      <c r="U101">
        <v>40184.370665696864</v>
      </c>
      <c r="V101">
        <v>40402.990351535242</v>
      </c>
      <c r="W101">
        <v>40506.741410064744</v>
      </c>
      <c r="X101">
        <v>40485.458640405144</v>
      </c>
      <c r="Y101">
        <v>40330.267642871389</v>
      </c>
      <c r="Z101">
        <v>40033.359152224744</v>
      </c>
      <c r="AA101">
        <v>39587.983791385923</v>
      </c>
      <c r="AB101">
        <v>38988.483705180981</v>
      </c>
      <c r="AC101">
        <v>38230.51788023494</v>
      </c>
      <c r="AD101">
        <v>37311.469980396811</v>
      </c>
      <c r="AE101">
        <v>36230.909612754149</v>
      </c>
      <c r="AF101">
        <v>34991.024255919809</v>
      </c>
      <c r="AG101">
        <v>33596.768452571647</v>
      </c>
      <c r="AH101">
        <v>32055.961453689513</v>
      </c>
      <c r="AI101">
        <v>30378.365639142154</v>
      </c>
      <c r="AJ101">
        <v>28576.964945684231</v>
      </c>
      <c r="AK101">
        <v>26668.047582573286</v>
      </c>
      <c r="AL101">
        <v>24671.178169389084</v>
      </c>
      <c r="AM101">
        <v>22609.034581259286</v>
      </c>
      <c r="AN101">
        <v>20507.086801339301</v>
      </c>
      <c r="AO101">
        <v>18393.099776056391</v>
      </c>
      <c r="AP101">
        <v>16296.450227336238</v>
      </c>
      <c r="AQ101">
        <v>14247.259016709069</v>
      </c>
      <c r="AR101">
        <v>12231.39333198267</v>
      </c>
      <c r="AS101">
        <v>10288.949584581827</v>
      </c>
      <c r="AT101">
        <v>8458.9336641942737</v>
      </c>
      <c r="AU101">
        <v>6776.9538498674365</v>
      </c>
      <c r="AV101">
        <v>5272.8051491745782</v>
      </c>
      <c r="AW101">
        <v>3968.1919544844427</v>
      </c>
      <c r="AX101">
        <v>2874.8917056173277</v>
      </c>
      <c r="AY101">
        <v>1993.681092711372</v>
      </c>
      <c r="AZ101">
        <v>1314.3063629368621</v>
      </c>
      <c r="BA101">
        <v>816.66432412479537</v>
      </c>
      <c r="BB101">
        <v>487.03455683064925</v>
      </c>
      <c r="BC101">
        <v>277.7812223895416</v>
      </c>
      <c r="BD101">
        <v>151.05734209200259</v>
      </c>
      <c r="BE101">
        <v>78.130182523913334</v>
      </c>
      <c r="BF101">
        <v>2.5309969976399947E-10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1:101" x14ac:dyDescent="0.3">
      <c r="A102">
        <f>Model_Point!K102</f>
        <v>0</v>
      </c>
      <c r="B102">
        <v>0</v>
      </c>
      <c r="C102">
        <v>-33555.471524680506</v>
      </c>
      <c r="D102">
        <v>-27173.960457005018</v>
      </c>
      <c r="E102">
        <v>-20680.977865002566</v>
      </c>
      <c r="F102">
        <v>-14152.676648233166</v>
      </c>
      <c r="G102">
        <v>-8240.0797933027334</v>
      </c>
      <c r="H102">
        <v>-2981.1272441031938</v>
      </c>
      <c r="I102">
        <v>1650.0032831124895</v>
      </c>
      <c r="J102">
        <v>5682.0340455323703</v>
      </c>
      <c r="K102">
        <v>9145.5460571468884</v>
      </c>
      <c r="L102">
        <v>12221.880399196385</v>
      </c>
      <c r="M102">
        <v>14794.580260404591</v>
      </c>
      <c r="N102">
        <v>16889.322764694727</v>
      </c>
      <c r="O102">
        <v>18534.411454309473</v>
      </c>
      <c r="P102">
        <v>19759.452794361299</v>
      </c>
      <c r="Q102">
        <v>20594.753816009739</v>
      </c>
      <c r="R102">
        <v>21070.884971781987</v>
      </c>
      <c r="S102">
        <v>21218.667861583926</v>
      </c>
      <c r="T102">
        <v>21069.442143174088</v>
      </c>
      <c r="U102">
        <v>20655.304851511912</v>
      </c>
      <c r="V102">
        <v>20009.190388771673</v>
      </c>
      <c r="W102">
        <v>19164.465952288923</v>
      </c>
      <c r="X102">
        <v>18154.509990378348</v>
      </c>
      <c r="Y102">
        <v>17011.06765781104</v>
      </c>
      <c r="Z102">
        <v>15765.628543506167</v>
      </c>
      <c r="AA102">
        <v>14449.11202687657</v>
      </c>
      <c r="AB102">
        <v>13091.499824383223</v>
      </c>
      <c r="AC102">
        <v>11721.423077712081</v>
      </c>
      <c r="AD102">
        <v>10365.715372117762</v>
      </c>
      <c r="AE102">
        <v>9048.9475030444173</v>
      </c>
      <c r="AF102">
        <v>7792.9643660061065</v>
      </c>
      <c r="AG102">
        <v>6616.4486400956694</v>
      </c>
      <c r="AH102">
        <v>5503.5184316367531</v>
      </c>
      <c r="AI102">
        <v>4475.7072324739138</v>
      </c>
      <c r="AJ102">
        <v>3550.139951756214</v>
      </c>
      <c r="AK102">
        <v>2738.8237043357972</v>
      </c>
      <c r="AL102">
        <v>2048.1744624910784</v>
      </c>
      <c r="AM102">
        <v>1478.8661099610501</v>
      </c>
      <c r="AN102">
        <v>1026.0694817418955</v>
      </c>
      <c r="AO102">
        <v>680.11284054297403</v>
      </c>
      <c r="AP102">
        <v>427.54260509255766</v>
      </c>
      <c r="AQ102">
        <v>252.49933597918275</v>
      </c>
      <c r="AR102">
        <v>143.35095985264698</v>
      </c>
      <c r="AS102">
        <v>78.169108650287853</v>
      </c>
      <c r="AT102">
        <v>41.073288793340993</v>
      </c>
      <c r="AU102">
        <v>21.046309801315164</v>
      </c>
      <c r="AV102">
        <v>-9.5691808329771926E-10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1:101" x14ac:dyDescent="0.3">
      <c r="A103">
        <f>Model_Point!K103</f>
        <v>0</v>
      </c>
      <c r="B103">
        <v>0</v>
      </c>
      <c r="C103">
        <v>-11841.534742964373</v>
      </c>
      <c r="D103">
        <v>-8610.180435642349</v>
      </c>
      <c r="E103">
        <v>-5426.9240793939316</v>
      </c>
      <c r="F103">
        <v>-2249.0486920451385</v>
      </c>
      <c r="G103">
        <v>-2866.7000162669347</v>
      </c>
      <c r="H103">
        <v>-402.23072494113416</v>
      </c>
      <c r="I103">
        <v>1814.7605039280993</v>
      </c>
      <c r="J103">
        <v>3797.0634748738007</v>
      </c>
      <c r="K103">
        <v>5558.1474563482561</v>
      </c>
      <c r="L103">
        <v>4827.8651553200116</v>
      </c>
      <c r="M103">
        <v>6101.6398703369896</v>
      </c>
      <c r="N103">
        <v>7185.284010948074</v>
      </c>
      <c r="O103">
        <v>8090.8052537787253</v>
      </c>
      <c r="P103">
        <v>8830.7043820214876</v>
      </c>
      <c r="Q103">
        <v>7946.670912497626</v>
      </c>
      <c r="R103">
        <v>8302.7716440815402</v>
      </c>
      <c r="S103">
        <v>8526.2486382718544</v>
      </c>
      <c r="T103">
        <v>8629.9468606820265</v>
      </c>
      <c r="U103">
        <v>8626.9993471781509</v>
      </c>
      <c r="V103">
        <v>7676.4584034958925</v>
      </c>
      <c r="W103">
        <v>7447.9229624419449</v>
      </c>
      <c r="X103">
        <v>7150.1931339221137</v>
      </c>
      <c r="Y103">
        <v>6796.0846696534554</v>
      </c>
      <c r="Z103">
        <v>6398.3115598374407</v>
      </c>
      <c r="AA103">
        <v>5529.4543708944775</v>
      </c>
      <c r="AB103">
        <v>5054.2647052889879</v>
      </c>
      <c r="AC103">
        <v>4569.9611380765136</v>
      </c>
      <c r="AD103">
        <v>4087.3571224474713</v>
      </c>
      <c r="AE103">
        <v>3616.3876966239513</v>
      </c>
      <c r="AF103">
        <v>2978.2141156368994</v>
      </c>
      <c r="AG103">
        <v>2544.3099574128214</v>
      </c>
      <c r="AH103">
        <v>2132.1913192277707</v>
      </c>
      <c r="AI103">
        <v>1750.4906696690919</v>
      </c>
      <c r="AJ103">
        <v>1406.140287358138</v>
      </c>
      <c r="AK103">
        <v>1046.0587060054636</v>
      </c>
      <c r="AL103">
        <v>785.51922353597479</v>
      </c>
      <c r="AM103">
        <v>570.41426502585557</v>
      </c>
      <c r="AN103">
        <v>399.15063664737585</v>
      </c>
      <c r="AO103">
        <v>268.24289968109048</v>
      </c>
      <c r="AP103">
        <v>163.36545971931227</v>
      </c>
      <c r="AQ103">
        <v>96.712889315453538</v>
      </c>
      <c r="AR103">
        <v>55.134148760905916</v>
      </c>
      <c r="AS103">
        <v>30.300401628226457</v>
      </c>
      <c r="AT103">
        <v>16.172503173634375</v>
      </c>
      <c r="AU103">
        <v>8.0662629423803658</v>
      </c>
      <c r="AV103">
        <v>6.4698863863913465E-10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1:101" x14ac:dyDescent="0.3">
      <c r="A104">
        <f>Model_Point!K104</f>
        <v>0</v>
      </c>
      <c r="B104">
        <v>0</v>
      </c>
      <c r="C104">
        <v>-8265.2949430097215</v>
      </c>
      <c r="D104">
        <v>-5642.4606215520107</v>
      </c>
      <c r="E104">
        <v>-3191.8765720661136</v>
      </c>
      <c r="F104">
        <v>-748.67645408543922</v>
      </c>
      <c r="G104">
        <v>1611.6734733555597</v>
      </c>
      <c r="H104">
        <v>3888.033026125006</v>
      </c>
      <c r="I104">
        <v>6088.8111558786459</v>
      </c>
      <c r="J104">
        <v>8223.4673799931879</v>
      </c>
      <c r="K104">
        <v>10301.644843878639</v>
      </c>
      <c r="L104">
        <v>12348.977214217824</v>
      </c>
      <c r="M104">
        <v>14360.252461091561</v>
      </c>
      <c r="N104">
        <v>14556.290520053961</v>
      </c>
      <c r="O104">
        <v>14720.702043052794</v>
      </c>
      <c r="P104">
        <v>14850.096819887684</v>
      </c>
      <c r="Q104">
        <v>14940.931311440754</v>
      </c>
      <c r="R104">
        <v>14989.211653504384</v>
      </c>
      <c r="S104">
        <v>14991.070237919719</v>
      </c>
      <c r="T104">
        <v>14943.123796774873</v>
      </c>
      <c r="U104">
        <v>14842.384862457442</v>
      </c>
      <c r="V104">
        <v>14686.257861881821</v>
      </c>
      <c r="W104">
        <v>14472.549308483452</v>
      </c>
      <c r="X104">
        <v>14199.552438465742</v>
      </c>
      <c r="Y104">
        <v>13866.202106350298</v>
      </c>
      <c r="Z104">
        <v>13472.250456622882</v>
      </c>
      <c r="AA104">
        <v>13018.431693004468</v>
      </c>
      <c r="AB104">
        <v>12506.51867098531</v>
      </c>
      <c r="AC104">
        <v>11939.3601577632</v>
      </c>
      <c r="AD104">
        <v>11320.527030226534</v>
      </c>
      <c r="AE104">
        <v>10654.8035008482</v>
      </c>
      <c r="AF104">
        <v>9948.2206105718305</v>
      </c>
      <c r="AG104">
        <v>9208.0482424615548</v>
      </c>
      <c r="AH104">
        <v>8442.7362635029403</v>
      </c>
      <c r="AI104">
        <v>7661.7961400391332</v>
      </c>
      <c r="AJ104">
        <v>6875.6161232263512</v>
      </c>
      <c r="AK104">
        <v>6095.206086367486</v>
      </c>
      <c r="AL104">
        <v>5331.8724765436273</v>
      </c>
      <c r="AM104">
        <v>4579.9801335598568</v>
      </c>
      <c r="AN104">
        <v>3854.6356938353483</v>
      </c>
      <c r="AO104">
        <v>3170.5679228069371</v>
      </c>
      <c r="AP104">
        <v>2541.2563805278351</v>
      </c>
      <c r="AQ104">
        <v>1978.0169773698715</v>
      </c>
      <c r="AR104">
        <v>1489.13765541057</v>
      </c>
      <c r="AS104">
        <v>1079.1787471773212</v>
      </c>
      <c r="AT104">
        <v>748.55993061369031</v>
      </c>
      <c r="AU104">
        <v>493.54081554270283</v>
      </c>
      <c r="AV104">
        <v>306.65890021072028</v>
      </c>
      <c r="AW104">
        <v>182.90740335541724</v>
      </c>
      <c r="AX104">
        <v>104.37626240079102</v>
      </c>
      <c r="AY104">
        <v>56.839552272013634</v>
      </c>
      <c r="AZ104">
        <v>29.49995741093657</v>
      </c>
      <c r="BA104">
        <v>3.1396303535704191E-10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1:101" x14ac:dyDescent="0.3">
      <c r="A105">
        <f>Model_Point!K105</f>
        <v>0</v>
      </c>
      <c r="B105">
        <v>0</v>
      </c>
      <c r="C105">
        <v>-45020.588615859117</v>
      </c>
      <c r="D105">
        <v>-39632.309910329823</v>
      </c>
      <c r="E105">
        <v>-33936.505870758447</v>
      </c>
      <c r="F105">
        <v>-27924.075074885612</v>
      </c>
      <c r="G105">
        <v>-22136.69219877222</v>
      </c>
      <c r="H105">
        <v>-16668.483968903285</v>
      </c>
      <c r="I105">
        <v>-11554.343447371677</v>
      </c>
      <c r="J105">
        <v>-6798.7228753165482</v>
      </c>
      <c r="K105">
        <v>-2398.9652561949947</v>
      </c>
      <c r="L105">
        <v>1747.667570937884</v>
      </c>
      <c r="M105">
        <v>5568.2727058728105</v>
      </c>
      <c r="N105">
        <v>9069.6735075192701</v>
      </c>
      <c r="O105">
        <v>12253.783196975719</v>
      </c>
      <c r="P105">
        <v>15125.188114031624</v>
      </c>
      <c r="Q105">
        <v>17689.502976788739</v>
      </c>
      <c r="R105">
        <v>19950.158632625538</v>
      </c>
      <c r="S105">
        <v>21913.260507363866</v>
      </c>
      <c r="T105">
        <v>23589.898564764077</v>
      </c>
      <c r="U105">
        <v>24994.169805798661</v>
      </c>
      <c r="V105">
        <v>26141.013917112406</v>
      </c>
      <c r="W105">
        <v>27043.030446873716</v>
      </c>
      <c r="X105">
        <v>27709.968832288429</v>
      </c>
      <c r="Y105">
        <v>28151.193361730056</v>
      </c>
      <c r="Z105">
        <v>28377.621510815614</v>
      </c>
      <c r="AA105">
        <v>28399.710563572084</v>
      </c>
      <c r="AB105">
        <v>28225.945286115533</v>
      </c>
      <c r="AC105">
        <v>27865.913347956084</v>
      </c>
      <c r="AD105">
        <v>27331.556239308105</v>
      </c>
      <c r="AE105">
        <v>26636.142529403398</v>
      </c>
      <c r="AF105">
        <v>25793.782963620015</v>
      </c>
      <c r="AG105">
        <v>24819.078372184649</v>
      </c>
      <c r="AH105">
        <v>23727.079507901031</v>
      </c>
      <c r="AI105">
        <v>22533.448429713953</v>
      </c>
      <c r="AJ105">
        <v>21254.599700506446</v>
      </c>
      <c r="AK105">
        <v>19907.728316946974</v>
      </c>
      <c r="AL105">
        <v>18510.495460392394</v>
      </c>
      <c r="AM105">
        <v>17080.710290494222</v>
      </c>
      <c r="AN105">
        <v>15635.149379951983</v>
      </c>
      <c r="AO105">
        <v>14190.549210148622</v>
      </c>
      <c r="AP105">
        <v>12763.374338173988</v>
      </c>
      <c r="AQ105">
        <v>11369.552601305279</v>
      </c>
      <c r="AR105">
        <v>10024.182639499097</v>
      </c>
      <c r="AS105">
        <v>8741.2217732944373</v>
      </c>
      <c r="AT105">
        <v>7533.1652848795429</v>
      </c>
      <c r="AU105">
        <v>6410.7312284423497</v>
      </c>
      <c r="AV105">
        <v>5382.5677715091842</v>
      </c>
      <c r="AW105">
        <v>4432.7713319853319</v>
      </c>
      <c r="AX105">
        <v>3572.9361263404544</v>
      </c>
      <c r="AY105">
        <v>2811.5885511805</v>
      </c>
      <c r="AZ105">
        <v>2153.7232397416924</v>
      </c>
      <c r="BA105">
        <v>1600.5107699388725</v>
      </c>
      <c r="BB105">
        <v>1149.2363263016716</v>
      </c>
      <c r="BC105">
        <v>793.51466633728444</v>
      </c>
      <c r="BD105">
        <v>523.80069071542982</v>
      </c>
      <c r="BE105">
        <v>328.17730908609519</v>
      </c>
      <c r="BF105">
        <v>193.3569900436901</v>
      </c>
      <c r="BG105">
        <v>109.48541412089685</v>
      </c>
      <c r="BH105">
        <v>59.491595539742107</v>
      </c>
      <c r="BI105">
        <v>31.076657218881344</v>
      </c>
      <c r="BJ105">
        <v>15.745621251203488</v>
      </c>
      <c r="BK105">
        <v>4.0576816625885002E-10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1:101" x14ac:dyDescent="0.3">
      <c r="A106">
        <f>Model_Point!K106</f>
        <v>0</v>
      </c>
      <c r="B106">
        <v>0</v>
      </c>
      <c r="C106">
        <v>-16138.746285549933</v>
      </c>
      <c r="D106">
        <v>-13346.71066012239</v>
      </c>
      <c r="E106">
        <v>-10515.986025471657</v>
      </c>
      <c r="F106">
        <v>-7577.3588775203152</v>
      </c>
      <c r="G106">
        <v>-8022.7114387174079</v>
      </c>
      <c r="H106">
        <v>-5493.1765101153669</v>
      </c>
      <c r="I106">
        <v>-3100.2909025062199</v>
      </c>
      <c r="J106">
        <v>-843.98364975470395</v>
      </c>
      <c r="K106">
        <v>1278.4837858235549</v>
      </c>
      <c r="L106">
        <v>985.13534976836638</v>
      </c>
      <c r="M106">
        <v>2752.3264026546135</v>
      </c>
      <c r="N106">
        <v>4395.9654423236425</v>
      </c>
      <c r="O106">
        <v>5917.9269516734275</v>
      </c>
      <c r="P106">
        <v>7321.1021299646054</v>
      </c>
      <c r="Q106">
        <v>6988.5827469103942</v>
      </c>
      <c r="R106">
        <v>8063.0079371207221</v>
      </c>
      <c r="S106">
        <v>9021.6577862405102</v>
      </c>
      <c r="T106">
        <v>9869.5581509895055</v>
      </c>
      <c r="U106">
        <v>10612.888432311127</v>
      </c>
      <c r="V106">
        <v>10151.517101208481</v>
      </c>
      <c r="W106">
        <v>10635.899121100563</v>
      </c>
      <c r="X106">
        <v>11028.119059899944</v>
      </c>
      <c r="Y106">
        <v>11332.298736427851</v>
      </c>
      <c r="Z106">
        <v>11553.153235494192</v>
      </c>
      <c r="AA106">
        <v>10963.867471763851</v>
      </c>
      <c r="AB106">
        <v>10985.701034746049</v>
      </c>
      <c r="AC106">
        <v>10933.93503796933</v>
      </c>
      <c r="AD106">
        <v>10813.512190229574</v>
      </c>
      <c r="AE106">
        <v>10629.883139798065</v>
      </c>
      <c r="AF106">
        <v>9929.3542750713405</v>
      </c>
      <c r="AG106">
        <v>9608.4133088930139</v>
      </c>
      <c r="AH106">
        <v>9240.3873471537972</v>
      </c>
      <c r="AI106">
        <v>8831.5469952086787</v>
      </c>
      <c r="AJ106">
        <v>8388.4512869092614</v>
      </c>
      <c r="AK106">
        <v>7651.1005761122997</v>
      </c>
      <c r="AL106">
        <v>7143.7510621889433</v>
      </c>
      <c r="AM106">
        <v>6622.1239086567439</v>
      </c>
      <c r="AN106">
        <v>6092.860588759223</v>
      </c>
      <c r="AO106">
        <v>5562.5860803264977</v>
      </c>
      <c r="AP106">
        <v>4900.4207424417873</v>
      </c>
      <c r="AQ106">
        <v>4378.9798180586868</v>
      </c>
      <c r="AR106">
        <v>3874.8284909281333</v>
      </c>
      <c r="AS106">
        <v>3393.4885731569166</v>
      </c>
      <c r="AT106">
        <v>2939.9170285644232</v>
      </c>
      <c r="AU106">
        <v>2459.7543084415588</v>
      </c>
      <c r="AV106">
        <v>2070.1057656038702</v>
      </c>
      <c r="AW106">
        <v>1709.7663343074266</v>
      </c>
      <c r="AX106">
        <v>1383.3045166565003</v>
      </c>
      <c r="AY106">
        <v>1094.1074569085245</v>
      </c>
      <c r="AZ106">
        <v>826.0744082094709</v>
      </c>
      <c r="BA106">
        <v>614.88837927411646</v>
      </c>
      <c r="BB106">
        <v>442.5244302011132</v>
      </c>
      <c r="BC106">
        <v>306.6090241018108</v>
      </c>
      <c r="BD106">
        <v>203.54403400517936</v>
      </c>
      <c r="BE106">
        <v>125.88761199144649</v>
      </c>
      <c r="BF106">
        <v>74.242997805022171</v>
      </c>
      <c r="BG106">
        <v>42.109804024658558</v>
      </c>
      <c r="BH106">
        <v>22.955034777938994</v>
      </c>
      <c r="BI106">
        <v>12.06977312064023</v>
      </c>
      <c r="BJ106">
        <v>6.0471356972067802</v>
      </c>
      <c r="BK106">
        <v>9.2383455814521183E-10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1:101" x14ac:dyDescent="0.3">
      <c r="A107">
        <f>Model_Point!K107</f>
        <v>0</v>
      </c>
      <c r="B107">
        <v>0</v>
      </c>
      <c r="C107">
        <v>-6263.5538522282723</v>
      </c>
      <c r="D107">
        <v>-5007.1529090536233</v>
      </c>
      <c r="E107">
        <v>-3750.5288016590066</v>
      </c>
      <c r="F107">
        <v>-2453.2850687994569</v>
      </c>
      <c r="G107">
        <v>-1191.3162870508404</v>
      </c>
      <c r="H107">
        <v>25.375265245497324</v>
      </c>
      <c r="I107">
        <v>1194.0927156061271</v>
      </c>
      <c r="J107">
        <v>2316.0586198307483</v>
      </c>
      <c r="K107">
        <v>3393.3173061280036</v>
      </c>
      <c r="L107">
        <v>4443.2321754420927</v>
      </c>
      <c r="M107">
        <v>5456.1755645430003</v>
      </c>
      <c r="N107">
        <v>6434.782769782847</v>
      </c>
      <c r="O107">
        <v>7380.975921792824</v>
      </c>
      <c r="P107">
        <v>8297.1384916784536</v>
      </c>
      <c r="Q107">
        <v>9185.8711337197292</v>
      </c>
      <c r="R107">
        <v>10049.50523770697</v>
      </c>
      <c r="S107">
        <v>10890.856945838794</v>
      </c>
      <c r="T107">
        <v>11713.590967136115</v>
      </c>
      <c r="U107">
        <v>12521.925715901585</v>
      </c>
      <c r="V107">
        <v>13320.309146446381</v>
      </c>
      <c r="W107">
        <v>14112.937380222398</v>
      </c>
      <c r="X107">
        <v>14316.301726552221</v>
      </c>
      <c r="Y107">
        <v>14488.909252098127</v>
      </c>
      <c r="Z107">
        <v>14627.361577657177</v>
      </c>
      <c r="AA107">
        <v>14728.097524561901</v>
      </c>
      <c r="AB107">
        <v>14787.090669454543</v>
      </c>
      <c r="AC107">
        <v>14800.427928861294</v>
      </c>
      <c r="AD107">
        <v>14764.66912708808</v>
      </c>
      <c r="AE107">
        <v>14676.756699392678</v>
      </c>
      <c r="AF107">
        <v>14534.010632733845</v>
      </c>
      <c r="AG107">
        <v>14334.137633793474</v>
      </c>
      <c r="AH107">
        <v>14075.315560114323</v>
      </c>
      <c r="AI107">
        <v>13756.349193618638</v>
      </c>
      <c r="AJ107">
        <v>13376.847680575576</v>
      </c>
      <c r="AK107">
        <v>12937.391822713109</v>
      </c>
      <c r="AL107">
        <v>12439.592890525775</v>
      </c>
      <c r="AM107">
        <v>11886.13261467638</v>
      </c>
      <c r="AN107">
        <v>11280.407745912747</v>
      </c>
      <c r="AO107">
        <v>10627.030313857578</v>
      </c>
      <c r="AP107">
        <v>9931.8666533029555</v>
      </c>
      <c r="AQ107">
        <v>9202.0355865832771</v>
      </c>
      <c r="AR107">
        <v>8445.8561594910989</v>
      </c>
      <c r="AS107">
        <v>7672.7359736579583</v>
      </c>
      <c r="AT107">
        <v>6892.9928130909802</v>
      </c>
      <c r="AU107">
        <v>6117.6051583664484</v>
      </c>
      <c r="AV107">
        <v>5357.8914931039044</v>
      </c>
      <c r="AW107">
        <v>4607.9543121266506</v>
      </c>
      <c r="AX107">
        <v>3883.0065271267099</v>
      </c>
      <c r="AY107">
        <v>3197.9547389794666</v>
      </c>
      <c r="AZ107">
        <v>2566.520959410363</v>
      </c>
      <c r="BA107">
        <v>2000.3140984157571</v>
      </c>
      <c r="BB107">
        <v>1507.9446507011535</v>
      </c>
      <c r="BC107">
        <v>1094.2985424695012</v>
      </c>
      <c r="BD107">
        <v>760.09484418322654</v>
      </c>
      <c r="BE107">
        <v>501.83842539995521</v>
      </c>
      <c r="BF107">
        <v>312.23605389874876</v>
      </c>
      <c r="BG107">
        <v>186.51665537203456</v>
      </c>
      <c r="BH107">
        <v>106.6292449600123</v>
      </c>
      <c r="BI107">
        <v>58.206438098586887</v>
      </c>
      <c r="BJ107">
        <v>30.320620535122515</v>
      </c>
      <c r="BK107">
        <v>-5.9045003865130505E-11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1:101" x14ac:dyDescent="0.3">
      <c r="A108">
        <f>Model_Point!K108</f>
        <v>0</v>
      </c>
      <c r="B108">
        <v>0</v>
      </c>
      <c r="C108">
        <v>-71573.543996944441</v>
      </c>
      <c r="D108">
        <v>-56114.904919047418</v>
      </c>
      <c r="E108">
        <v>-40169.556749738615</v>
      </c>
      <c r="F108">
        <v>-23991.816310068833</v>
      </c>
      <c r="G108">
        <v>-9149.4185998452522</v>
      </c>
      <c r="H108">
        <v>4230.0082266506633</v>
      </c>
      <c r="I108">
        <v>16180.907982362896</v>
      </c>
      <c r="J108">
        <v>26761.774371835323</v>
      </c>
      <c r="K108">
        <v>36041.169231857566</v>
      </c>
      <c r="L108">
        <v>44471.708668553467</v>
      </c>
      <c r="M108">
        <v>51759.718894586003</v>
      </c>
      <c r="N108">
        <v>57953.666455931001</v>
      </c>
      <c r="O108">
        <v>63099.646337563987</v>
      </c>
      <c r="P108">
        <v>67248.521588658463</v>
      </c>
      <c r="Q108">
        <v>70448.71842410363</v>
      </c>
      <c r="R108">
        <v>72740.772136092914</v>
      </c>
      <c r="S108">
        <v>74168.498885655863</v>
      </c>
      <c r="T108">
        <v>74783.622307610538</v>
      </c>
      <c r="U108">
        <v>74642.157719389099</v>
      </c>
      <c r="V108">
        <v>73802.729650129753</v>
      </c>
      <c r="W108">
        <v>72325.3545139872</v>
      </c>
      <c r="X108">
        <v>70271.34294652479</v>
      </c>
      <c r="Y108">
        <v>67703.930769839906</v>
      </c>
      <c r="Z108">
        <v>64688.840746176385</v>
      </c>
      <c r="AA108">
        <v>61294.437600084704</v>
      </c>
      <c r="AB108">
        <v>57590.644360222454</v>
      </c>
      <c r="AC108">
        <v>53647.835391711822</v>
      </c>
      <c r="AD108">
        <v>49532.600072340138</v>
      </c>
      <c r="AE108">
        <v>45311.331651151995</v>
      </c>
      <c r="AF108">
        <v>41049.422486496034</v>
      </c>
      <c r="AG108">
        <v>36810.334629706318</v>
      </c>
      <c r="AH108">
        <v>32654.563960399828</v>
      </c>
      <c r="AI108">
        <v>28638.526023427141</v>
      </c>
      <c r="AJ108">
        <v>24813.40262155834</v>
      </c>
      <c r="AK108">
        <v>21223.999424124264</v>
      </c>
      <c r="AL108">
        <v>17907.675394662383</v>
      </c>
      <c r="AM108">
        <v>14813.419994001657</v>
      </c>
      <c r="AN108">
        <v>11988.149411918443</v>
      </c>
      <c r="AO108">
        <v>9467.9485220809056</v>
      </c>
      <c r="AP108">
        <v>7276.3370363178747</v>
      </c>
      <c r="AQ108">
        <v>5423.1336811717611</v>
      </c>
      <c r="AR108">
        <v>3904.1339236984518</v>
      </c>
      <c r="AS108">
        <v>2701.7685257401959</v>
      </c>
      <c r="AT108">
        <v>1786.8186519049116</v>
      </c>
      <c r="AU108">
        <v>1121.1301255694352</v>
      </c>
      <c r="AV108">
        <v>661.10824613569719</v>
      </c>
      <c r="AW108">
        <v>374.78671298432636</v>
      </c>
      <c r="AX108">
        <v>204.07491971693398</v>
      </c>
      <c r="AY108">
        <v>107.05595512747733</v>
      </c>
      <c r="AZ108">
        <v>54.739752617573608</v>
      </c>
      <c r="BA108">
        <v>-1.9214754264589035E-9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1:101" x14ac:dyDescent="0.3">
      <c r="A109">
        <f>Model_Point!K109</f>
        <v>0</v>
      </c>
      <c r="B109">
        <v>0</v>
      </c>
      <c r="C109">
        <v>-23922.704830479081</v>
      </c>
      <c r="D109">
        <v>-16243.268853799158</v>
      </c>
      <c r="E109">
        <v>-8577.8223581568618</v>
      </c>
      <c r="F109">
        <v>-864.02445994555205</v>
      </c>
      <c r="G109">
        <v>-1906.7722960082906</v>
      </c>
      <c r="H109">
        <v>4225.9215980124309</v>
      </c>
      <c r="I109">
        <v>9805.1474548675196</v>
      </c>
      <c r="J109">
        <v>14857.405206563428</v>
      </c>
      <c r="K109">
        <v>19412.886373437555</v>
      </c>
      <c r="L109">
        <v>18032.998402966066</v>
      </c>
      <c r="M109">
        <v>21494.350845897981</v>
      </c>
      <c r="N109">
        <v>24528.770762646822</v>
      </c>
      <c r="O109">
        <v>27156.479797748023</v>
      </c>
      <c r="P109">
        <v>29399.521484911751</v>
      </c>
      <c r="Q109">
        <v>27567.23427383307</v>
      </c>
      <c r="R109">
        <v>28871.723438964957</v>
      </c>
      <c r="S109">
        <v>29835.914066903617</v>
      </c>
      <c r="T109">
        <v>30481.366368321556</v>
      </c>
      <c r="U109">
        <v>30831.284045125987</v>
      </c>
      <c r="V109">
        <v>28577.978501395213</v>
      </c>
      <c r="W109">
        <v>28265.806361098334</v>
      </c>
      <c r="X109">
        <v>27723.420809805597</v>
      </c>
      <c r="Y109">
        <v>26976.3073577383</v>
      </c>
      <c r="Z109">
        <v>26050.905709421244</v>
      </c>
      <c r="AA109">
        <v>23620.307592599838</v>
      </c>
      <c r="AB109">
        <v>22337.564177173612</v>
      </c>
      <c r="AC109">
        <v>20955.131289139565</v>
      </c>
      <c r="AD109">
        <v>19499.500921795589</v>
      </c>
      <c r="AE109">
        <v>17997.085764731775</v>
      </c>
      <c r="AF109">
        <v>15776.580097040151</v>
      </c>
      <c r="AG109">
        <v>14214.808736122995</v>
      </c>
      <c r="AH109">
        <v>12679.035885379059</v>
      </c>
      <c r="AI109">
        <v>11191.668562683464</v>
      </c>
      <c r="AJ109">
        <v>9773.089663774359</v>
      </c>
      <c r="AK109">
        <v>8143.6566615916618</v>
      </c>
      <c r="AL109">
        <v>6895.127066537475</v>
      </c>
      <c r="AM109">
        <v>5728.2339081271884</v>
      </c>
      <c r="AN109">
        <v>4661.5228180107642</v>
      </c>
      <c r="AO109">
        <v>3709.367124188705</v>
      </c>
      <c r="AP109">
        <v>2789.2977285399661</v>
      </c>
      <c r="AQ109">
        <v>2083.8566556252563</v>
      </c>
      <c r="AR109">
        <v>1505.2004300110207</v>
      </c>
      <c r="AS109">
        <v>1046.9482656707908</v>
      </c>
      <c r="AT109">
        <v>698.1964449851871</v>
      </c>
      <c r="AU109">
        <v>429.73218062159924</v>
      </c>
      <c r="AV109">
        <v>253.76126944415472</v>
      </c>
      <c r="AW109">
        <v>144.21325932345661</v>
      </c>
      <c r="AX109">
        <v>78.89541883701888</v>
      </c>
      <c r="AY109">
        <v>41.783795160214645</v>
      </c>
      <c r="AZ109">
        <v>21.013191129772235</v>
      </c>
      <c r="BA109">
        <v>6.5819262377227472E-11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1:101" x14ac:dyDescent="0.3">
      <c r="A110">
        <f>Model_Point!K110</f>
        <v>0</v>
      </c>
      <c r="B110">
        <v>0</v>
      </c>
      <c r="C110">
        <v>-1266.8811047445181</v>
      </c>
      <c r="D110">
        <v>4502.3093556804133</v>
      </c>
      <c r="E110">
        <v>9940.2071450930744</v>
      </c>
      <c r="F110">
        <v>15323.330291536204</v>
      </c>
      <c r="G110">
        <v>20494.357828335309</v>
      </c>
      <c r="H110">
        <v>25477.321160824373</v>
      </c>
      <c r="I110">
        <v>30300.744669350912</v>
      </c>
      <c r="J110">
        <v>34988.989569045792</v>
      </c>
      <c r="K110">
        <v>39565.344563002443</v>
      </c>
      <c r="L110">
        <v>44111.516559939548</v>
      </c>
      <c r="M110">
        <v>48594.929039163515</v>
      </c>
      <c r="N110">
        <v>49336.661404908053</v>
      </c>
      <c r="O110">
        <v>49972.539446380382</v>
      </c>
      <c r="P110">
        <v>50490.545728862431</v>
      </c>
      <c r="Q110">
        <v>50878.047400043317</v>
      </c>
      <c r="R110">
        <v>51120.693703306584</v>
      </c>
      <c r="S110">
        <v>51204.511660871518</v>
      </c>
      <c r="T110">
        <v>51117.204936994691</v>
      </c>
      <c r="U110">
        <v>50847.818400829223</v>
      </c>
      <c r="V110">
        <v>50386.711629773432</v>
      </c>
      <c r="W110">
        <v>49725.583625053143</v>
      </c>
      <c r="X110">
        <v>48857.770247139393</v>
      </c>
      <c r="Y110">
        <v>47778.800284347875</v>
      </c>
      <c r="Z110">
        <v>46487.030337243916</v>
      </c>
      <c r="AA110">
        <v>44984.243628504984</v>
      </c>
      <c r="AB110">
        <v>43275.857041892697</v>
      </c>
      <c r="AC110">
        <v>41371.061414718817</v>
      </c>
      <c r="AD110">
        <v>39281.532584459288</v>
      </c>
      <c r="AE110">
        <v>37023.238270142705</v>
      </c>
      <c r="AF110">
        <v>34616.581008976813</v>
      </c>
      <c r="AG110">
        <v>32086.396813214666</v>
      </c>
      <c r="AH110">
        <v>29461.775447579465</v>
      </c>
      <c r="AI110">
        <v>26775.670520877047</v>
      </c>
      <c r="AJ110">
        <v>24064.273465844042</v>
      </c>
      <c r="AK110">
        <v>21366.135768069773</v>
      </c>
      <c r="AL110">
        <v>18721.039110189286</v>
      </c>
      <c r="AM110">
        <v>16106.852022754667</v>
      </c>
      <c r="AN110">
        <v>13577.220522718631</v>
      </c>
      <c r="AO110">
        <v>11184.786839343316</v>
      </c>
      <c r="AP110">
        <v>8978.0822682694252</v>
      </c>
      <c r="AQ110">
        <v>6998.2401889980838</v>
      </c>
      <c r="AR110">
        <v>5275.8604578278973</v>
      </c>
      <c r="AS110">
        <v>3828.435986302562</v>
      </c>
      <c r="AT110">
        <v>2658.7828324994766</v>
      </c>
      <c r="AU110">
        <v>1754.866228283089</v>
      </c>
      <c r="AV110">
        <v>1091.2636064897449</v>
      </c>
      <c r="AW110">
        <v>651.64914651013237</v>
      </c>
      <c r="AX110">
        <v>372.58211437384023</v>
      </c>
      <c r="AY110">
        <v>203.62533660669158</v>
      </c>
      <c r="AZ110">
        <v>106.46078154793828</v>
      </c>
      <c r="BA110">
        <v>1.6871625168165018E-10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1:101" x14ac:dyDescent="0.3">
      <c r="A111">
        <f>Model_Point!K111</f>
        <v>0</v>
      </c>
      <c r="B111">
        <v>0</v>
      </c>
      <c r="C111">
        <v>-11057.362404234846</v>
      </c>
      <c r="D111">
        <v>-6093.7342372812309</v>
      </c>
      <c r="E111">
        <v>-503.28957418890826</v>
      </c>
      <c r="F111">
        <v>5154.5604572463862</v>
      </c>
      <c r="G111">
        <v>10054.805052032656</v>
      </c>
      <c r="H111">
        <v>14182.138723458542</v>
      </c>
      <c r="I111">
        <v>17583.107462813776</v>
      </c>
      <c r="J111">
        <v>20302.824408006447</v>
      </c>
      <c r="K111">
        <v>22385.985521200004</v>
      </c>
      <c r="L111">
        <v>24093.066112421082</v>
      </c>
      <c r="M111">
        <v>25262.92704326586</v>
      </c>
      <c r="N111">
        <v>25939.280899615034</v>
      </c>
      <c r="O111">
        <v>26166.564030814236</v>
      </c>
      <c r="P111">
        <v>25990.325807819841</v>
      </c>
      <c r="Q111">
        <v>25457.373979978474</v>
      </c>
      <c r="R111">
        <v>24615.213225599971</v>
      </c>
      <c r="S111">
        <v>23511.457152209594</v>
      </c>
      <c r="T111">
        <v>22191.460761269995</v>
      </c>
      <c r="U111">
        <v>20700.335079011038</v>
      </c>
      <c r="V111">
        <v>19082.514083824266</v>
      </c>
      <c r="W111">
        <v>17381.244089036416</v>
      </c>
      <c r="X111">
        <v>15638.005304132264</v>
      </c>
      <c r="Y111">
        <v>13891.881018008306</v>
      </c>
      <c r="Z111">
        <v>12178.896175480168</v>
      </c>
      <c r="AA111">
        <v>10531.353684098291</v>
      </c>
      <c r="AB111">
        <v>8977.2030487190223</v>
      </c>
      <c r="AC111">
        <v>7494.4465012992614</v>
      </c>
      <c r="AD111">
        <v>6115.1869636164383</v>
      </c>
      <c r="AE111">
        <v>4865.4425723504128</v>
      </c>
      <c r="AF111">
        <v>3764.0941853868558</v>
      </c>
      <c r="AG111">
        <v>2822.1574189969797</v>
      </c>
      <c r="AH111">
        <v>2042.5050233381935</v>
      </c>
      <c r="AI111">
        <v>1420.1398118157938</v>
      </c>
      <c r="AJ111">
        <v>943.06812779215568</v>
      </c>
      <c r="AK111">
        <v>593.749644137926</v>
      </c>
      <c r="AL111">
        <v>351.00845150123433</v>
      </c>
      <c r="AM111">
        <v>199.56892958370037</v>
      </c>
      <c r="AN111">
        <v>109.09935175858121</v>
      </c>
      <c r="AO111">
        <v>57.607116331433119</v>
      </c>
      <c r="AP111">
        <v>29.817107267106447</v>
      </c>
      <c r="AQ111">
        <v>-3.5361366471407227E-10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1:101" x14ac:dyDescent="0.3">
      <c r="A112">
        <f>Model_Point!K112</f>
        <v>0</v>
      </c>
      <c r="B112">
        <v>0</v>
      </c>
      <c r="C112">
        <v>-3333.5842714541691</v>
      </c>
      <c r="D112">
        <v>-668.16182893744417</v>
      </c>
      <c r="E112">
        <v>2144.9646642364419</v>
      </c>
      <c r="F112">
        <v>4961.9621632091075</v>
      </c>
      <c r="G112">
        <v>4049.0906436207601</v>
      </c>
      <c r="H112">
        <v>6052.5512896350356</v>
      </c>
      <c r="I112">
        <v>7766.999648448822</v>
      </c>
      <c r="J112">
        <v>9211.481914890448</v>
      </c>
      <c r="K112">
        <v>10404.865540950621</v>
      </c>
      <c r="L112">
        <v>9303.9095415159281</v>
      </c>
      <c r="M112">
        <v>10006.08035795849</v>
      </c>
      <c r="N112">
        <v>10509.201774502699</v>
      </c>
      <c r="O112">
        <v>10831.518505523884</v>
      </c>
      <c r="P112">
        <v>10991.698655862579</v>
      </c>
      <c r="Q112">
        <v>9763.0325001925376</v>
      </c>
      <c r="R112">
        <v>9579.6313912154656</v>
      </c>
      <c r="S112">
        <v>9287.3870949459579</v>
      </c>
      <c r="T112">
        <v>8904.6276037890366</v>
      </c>
      <c r="U112">
        <v>8449.5820181781473</v>
      </c>
      <c r="V112">
        <v>7298.7508764654485</v>
      </c>
      <c r="W112">
        <v>6712.9047160976424</v>
      </c>
      <c r="X112">
        <v>6104.6176570810785</v>
      </c>
      <c r="Y112">
        <v>5489.6403816086377</v>
      </c>
      <c r="Z112">
        <v>4882.5354582129121</v>
      </c>
      <c r="AA112">
        <v>4022.6990126320975</v>
      </c>
      <c r="AB112">
        <v>3452.0734271970164</v>
      </c>
      <c r="AC112">
        <v>2905.0131474054647</v>
      </c>
      <c r="AD112">
        <v>2394.3763288508253</v>
      </c>
      <c r="AE112">
        <v>1930.6741449581878</v>
      </c>
      <c r="AF112">
        <v>1437.0328407301374</v>
      </c>
      <c r="AG112">
        <v>1082.1785975643886</v>
      </c>
      <c r="AH112">
        <v>787.94051281390728</v>
      </c>
      <c r="AI112">
        <v>552.78180624624406</v>
      </c>
      <c r="AJ112">
        <v>372.43141513936757</v>
      </c>
      <c r="AK112">
        <v>226.79917107910512</v>
      </c>
      <c r="AL112">
        <v>134.41671769282522</v>
      </c>
      <c r="AM112">
        <v>76.756061875306756</v>
      </c>
      <c r="AN112">
        <v>42.304483043805078</v>
      </c>
      <c r="AO112">
        <v>22.703518837135146</v>
      </c>
      <c r="AP112">
        <v>11.426601840994838</v>
      </c>
      <c r="AQ112">
        <v>-1.6670562364845707E-10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1:101" x14ac:dyDescent="0.3">
      <c r="A113">
        <f>Model_Point!K113</f>
        <v>0</v>
      </c>
      <c r="B113">
        <v>0</v>
      </c>
      <c r="C113">
        <v>-6614.0285394383172</v>
      </c>
      <c r="D113">
        <v>-4150.0449101889044</v>
      </c>
      <c r="E113">
        <v>-1820.1479252641377</v>
      </c>
      <c r="F113">
        <v>496.94328523988281</v>
      </c>
      <c r="G113">
        <v>2706.9103284871489</v>
      </c>
      <c r="H113">
        <v>4811.4662901487645</v>
      </c>
      <c r="I113">
        <v>6820.9934772550623</v>
      </c>
      <c r="J113">
        <v>8745.3643284607952</v>
      </c>
      <c r="K113">
        <v>10594.280853762417</v>
      </c>
      <c r="L113">
        <v>12400.491275044511</v>
      </c>
      <c r="M113">
        <v>14151.427979412214</v>
      </c>
      <c r="N113">
        <v>14178.495229056314</v>
      </c>
      <c r="O113">
        <v>14158.045186464022</v>
      </c>
      <c r="P113">
        <v>14087.008057364061</v>
      </c>
      <c r="Q113">
        <v>13962.67740211003</v>
      </c>
      <c r="R113">
        <v>13782.71734846574</v>
      </c>
      <c r="S113">
        <v>13545.245826029306</v>
      </c>
      <c r="T113">
        <v>13248.990394516662</v>
      </c>
      <c r="U113">
        <v>12893.466221008577</v>
      </c>
      <c r="V113">
        <v>12479.143948666964</v>
      </c>
      <c r="W113">
        <v>12007.507393004162</v>
      </c>
      <c r="X113">
        <v>11481.092587567746</v>
      </c>
      <c r="Y113">
        <v>10903.124813585435</v>
      </c>
      <c r="Z113">
        <v>10278.026713533836</v>
      </c>
      <c r="AA113">
        <v>9611.4586801671048</v>
      </c>
      <c r="AB113">
        <v>8910.3189904192332</v>
      </c>
      <c r="AC113">
        <v>8182.694152193867</v>
      </c>
      <c r="AD113">
        <v>7437.7505732251711</v>
      </c>
      <c r="AE113">
        <v>6685.5603053770228</v>
      </c>
      <c r="AF113">
        <v>5936.8564935924514</v>
      </c>
      <c r="AG113">
        <v>5202.7184366716965</v>
      </c>
      <c r="AH113">
        <v>4476.8411930256461</v>
      </c>
      <c r="AI113">
        <v>3774.1830710744857</v>
      </c>
      <c r="AJ113">
        <v>3109.4301532092359</v>
      </c>
      <c r="AK113">
        <v>2496.1289127161431</v>
      </c>
      <c r="AL113">
        <v>1945.7684159765354</v>
      </c>
      <c r="AM113">
        <v>1466.9046369560231</v>
      </c>
      <c r="AN113">
        <v>1064.4416212659096</v>
      </c>
      <c r="AO113">
        <v>739.19271439582894</v>
      </c>
      <c r="AP113">
        <v>487.83134811435269</v>
      </c>
      <c r="AQ113">
        <v>303.29855171433792</v>
      </c>
      <c r="AR113">
        <v>181.09217704567277</v>
      </c>
      <c r="AS113">
        <v>103.54422592360861</v>
      </c>
      <c r="AT113">
        <v>56.613924197133322</v>
      </c>
      <c r="AU113">
        <v>29.638648674540615</v>
      </c>
      <c r="AV113">
        <v>-7.3299920675061362E-12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1:101" x14ac:dyDescent="0.3">
      <c r="A114">
        <f>Model_Point!K114</f>
        <v>0</v>
      </c>
      <c r="B114">
        <v>0</v>
      </c>
      <c r="C114">
        <v>-215236.38864243479</v>
      </c>
      <c r="D114">
        <v>-187564.69036378147</v>
      </c>
      <c r="E114">
        <v>-161263.99979383813</v>
      </c>
      <c r="F114">
        <v>-135294.04882229693</v>
      </c>
      <c r="G114">
        <v>-111556.532482842</v>
      </c>
      <c r="H114">
        <v>-90250.222258036694</v>
      </c>
      <c r="I114">
        <v>-71310.118428679911</v>
      </c>
      <c r="J114">
        <v>-54632.912254553681</v>
      </c>
      <c r="K114">
        <v>-40113.549166876648</v>
      </c>
      <c r="L114">
        <v>-27461.580447830911</v>
      </c>
      <c r="M114">
        <v>-16779.441026231223</v>
      </c>
      <c r="N114">
        <v>-8002.0520071482488</v>
      </c>
      <c r="O114">
        <v>-1055.0441520516954</v>
      </c>
      <c r="P114">
        <v>4127.8528882080245</v>
      </c>
      <c r="Q114">
        <v>7605.1237428955665</v>
      </c>
      <c r="R114">
        <v>9427.7499515496529</v>
      </c>
      <c r="S114">
        <v>9639.4613274351068</v>
      </c>
      <c r="T114">
        <v>8150.7544385654728</v>
      </c>
      <c r="U114">
        <v>4942.7376000669947</v>
      </c>
      <c r="V114">
        <v>-1.8301995364920285E-9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1:101" x14ac:dyDescent="0.3">
      <c r="A115">
        <f>Model_Point!K115</f>
        <v>0</v>
      </c>
      <c r="B115">
        <v>0</v>
      </c>
      <c r="C115">
        <v>-75294.645317035494</v>
      </c>
      <c r="D115">
        <v>-59872.258017757413</v>
      </c>
      <c r="E115">
        <v>-45488.30072997386</v>
      </c>
      <c r="F115">
        <v>-31310.092234104206</v>
      </c>
      <c r="G115">
        <v>-39881.958017711375</v>
      </c>
      <c r="H115">
        <v>-28805.069531156969</v>
      </c>
      <c r="I115">
        <v>-18632.474606229571</v>
      </c>
      <c r="J115">
        <v>-9312.4847544699696</v>
      </c>
      <c r="K115">
        <v>-793.01532373309817</v>
      </c>
      <c r="L115">
        <v>-8722.0847437536704</v>
      </c>
      <c r="M115">
        <v>-2560.258579625764</v>
      </c>
      <c r="N115">
        <v>2872.8238145390892</v>
      </c>
      <c r="O115">
        <v>7613.8150815701083</v>
      </c>
      <c r="P115">
        <v>11696.255093294321</v>
      </c>
      <c r="Q115">
        <v>3788.8252735443939</v>
      </c>
      <c r="R115">
        <v>5940.4992848581687</v>
      </c>
      <c r="S115">
        <v>7473.5815814907101</v>
      </c>
      <c r="T115">
        <v>8359.3377832091937</v>
      </c>
      <c r="U115">
        <v>8596.1472793058147</v>
      </c>
      <c r="V115">
        <v>2.7907589260254314E-10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1:101" x14ac:dyDescent="0.3">
      <c r="A116">
        <f>Model_Point!K116</f>
        <v>0</v>
      </c>
      <c r="B116">
        <v>0</v>
      </c>
      <c r="C116">
        <v>-33113.290560374582</v>
      </c>
      <c r="D116">
        <v>-28856.106209812533</v>
      </c>
      <c r="E116">
        <v>-24809.846122128944</v>
      </c>
      <c r="F116">
        <v>-20814.469049584142</v>
      </c>
      <c r="G116">
        <v>-17162.54345889877</v>
      </c>
      <c r="H116">
        <v>-13884.649578159491</v>
      </c>
      <c r="I116">
        <v>-10970.78745056614</v>
      </c>
      <c r="J116">
        <v>-8405.0634237774884</v>
      </c>
      <c r="K116">
        <v>-6171.3152564425618</v>
      </c>
      <c r="L116">
        <v>-4224.8585304355247</v>
      </c>
      <c r="M116">
        <v>-2581.4524655740342</v>
      </c>
      <c r="N116">
        <v>-1231.0849241766537</v>
      </c>
      <c r="O116">
        <v>-162.31448493103005</v>
      </c>
      <c r="P116">
        <v>635.05429049354223</v>
      </c>
      <c r="Q116">
        <v>1170.0190373685487</v>
      </c>
      <c r="R116">
        <v>1450.4230694691773</v>
      </c>
      <c r="S116">
        <v>1482.9940503746318</v>
      </c>
      <c r="T116">
        <v>1253.9622213177649</v>
      </c>
      <c r="U116">
        <v>760.4211692410762</v>
      </c>
      <c r="V116">
        <v>-2.8156915946031208E-10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1:101" x14ac:dyDescent="0.3">
      <c r="A117">
        <f>Model_Point!K117</f>
        <v>0</v>
      </c>
      <c r="B117">
        <v>0</v>
      </c>
      <c r="C117">
        <v>-150245.71625705421</v>
      </c>
      <c r="D117">
        <v>-126617.78257154376</v>
      </c>
      <c r="E117">
        <v>-104347.81882116132</v>
      </c>
      <c r="F117">
        <v>-82680.898371405798</v>
      </c>
      <c r="G117">
        <v>-63202.439955228765</v>
      </c>
      <c r="H117">
        <v>-46013.539189003575</v>
      </c>
      <c r="I117">
        <v>-31031.035274723752</v>
      </c>
      <c r="J117">
        <v>-18405.409881254003</v>
      </c>
      <c r="K117">
        <v>-8139.6762054432129</v>
      </c>
      <c r="L117">
        <v>-1.0920792162807132E-10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1:101" x14ac:dyDescent="0.3">
      <c r="A118">
        <f>Model_Point!K118</f>
        <v>0</v>
      </c>
      <c r="B118">
        <v>0</v>
      </c>
      <c r="C118">
        <v>-53395.546433155803</v>
      </c>
      <c r="D118">
        <v>-39837.801327840163</v>
      </c>
      <c r="E118">
        <v>-27266.019612721579</v>
      </c>
      <c r="F118">
        <v>-14988.05066851584</v>
      </c>
      <c r="G118">
        <v>-23621.17684333217</v>
      </c>
      <c r="H118">
        <v>-14273.612744616834</v>
      </c>
      <c r="I118">
        <v>-5777.1706546793703</v>
      </c>
      <c r="J118">
        <v>1821.2013558018332</v>
      </c>
      <c r="K118">
        <v>8531.2030371644487</v>
      </c>
      <c r="L118">
        <v>-8.2164475994657372E-11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1:101" x14ac:dyDescent="0.3">
      <c r="A119">
        <f>Model_Point!K119</f>
        <v>0</v>
      </c>
      <c r="B119">
        <v>0</v>
      </c>
      <c r="C119">
        <v>-23114.72557800834</v>
      </c>
      <c r="D119">
        <v>-19479.658857160579</v>
      </c>
      <c r="E119">
        <v>-16053.510587870971</v>
      </c>
      <c r="F119">
        <v>-12720.138210985508</v>
      </c>
      <c r="G119">
        <v>-9723.4523008044252</v>
      </c>
      <c r="H119">
        <v>-7079.0060290774727</v>
      </c>
      <c r="I119">
        <v>-4774.005426880577</v>
      </c>
      <c r="J119">
        <v>-2831.6015201929235</v>
      </c>
      <c r="K119">
        <v>-1252.2578777604942</v>
      </c>
      <c r="L119">
        <v>-1.6801218712010975E-11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1:101" x14ac:dyDescent="0.3">
      <c r="A120">
        <f>Model_Point!K120</f>
        <v>0</v>
      </c>
      <c r="B120">
        <v>0</v>
      </c>
      <c r="C120">
        <v>-30441.843113833431</v>
      </c>
      <c r="D120">
        <v>-21545.950565746825</v>
      </c>
      <c r="E120">
        <v>-13463.882508858389</v>
      </c>
      <c r="F120">
        <v>-6065.3313370138112</v>
      </c>
      <c r="G120">
        <v>1.0267017927091023E-11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1:101" x14ac:dyDescent="0.3">
      <c r="A121">
        <f>Model_Point!K121</f>
        <v>0</v>
      </c>
      <c r="B121">
        <v>0</v>
      </c>
      <c r="C121">
        <v>-18445.284780252088</v>
      </c>
      <c r="D121">
        <v>-13766.715936486409</v>
      </c>
      <c r="E121">
        <v>-9487.6950959064507</v>
      </c>
      <c r="F121">
        <v>-5453.6404648489888</v>
      </c>
      <c r="G121">
        <v>-1.4662109078356962E-11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1:101" x14ac:dyDescent="0.3">
      <c r="A122">
        <f>Model_Point!K122</f>
        <v>0</v>
      </c>
      <c r="B122">
        <v>0</v>
      </c>
      <c r="C122">
        <v>-8917.4920472953345</v>
      </c>
      <c r="D122">
        <v>-6427.841253215488</v>
      </c>
      <c r="E122">
        <v>-4150.3316243361041</v>
      </c>
      <c r="F122">
        <v>-1969.8644856091908</v>
      </c>
      <c r="G122">
        <v>6.3748300340682448E-13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1:101" x14ac:dyDescent="0.3">
      <c r="A123">
        <f>Model_Point!K123</f>
        <v>0</v>
      </c>
      <c r="B123">
        <v>0</v>
      </c>
      <c r="C123">
        <v>206669.9868112476</v>
      </c>
      <c r="D123">
        <v>145327.81477141273</v>
      </c>
      <c r="E123">
        <v>117334.79695919242</v>
      </c>
      <c r="F123">
        <v>104791.35860926991</v>
      </c>
      <c r="G123">
        <v>97290.005838787343</v>
      </c>
      <c r="H123">
        <v>90795.303848234034</v>
      </c>
      <c r="I123">
        <v>92065.284887757094</v>
      </c>
      <c r="J123">
        <v>91565.82134192223</v>
      </c>
      <c r="K123">
        <v>97964.114580088295</v>
      </c>
      <c r="L123">
        <v>101663.53492930756</v>
      </c>
      <c r="M123">
        <v>108383.15688381784</v>
      </c>
      <c r="N123">
        <v>113131.95833055058</v>
      </c>
      <c r="O123">
        <v>116232.80410645511</v>
      </c>
      <c r="P123">
        <v>118034.2841218017</v>
      </c>
      <c r="Q123">
        <v>118907.55260105807</v>
      </c>
      <c r="R123">
        <v>119186.9090354287</v>
      </c>
      <c r="S123">
        <v>119066.27480835242</v>
      </c>
      <c r="T123">
        <v>118545.23330515802</v>
      </c>
      <c r="U123">
        <v>117519.63016267867</v>
      </c>
      <c r="V123">
        <v>115959.27068063166</v>
      </c>
      <c r="W123">
        <v>113976.00837242413</v>
      </c>
      <c r="X123">
        <v>111718.19968450716</v>
      </c>
      <c r="Y123">
        <v>109251.68403195369</v>
      </c>
      <c r="Z123">
        <v>106550.23087389866</v>
      </c>
      <c r="AA123">
        <v>103559.00275287061</v>
      </c>
      <c r="AB123">
        <v>100254.34827872478</v>
      </c>
      <c r="AC123">
        <v>96665.003620727715</v>
      </c>
      <c r="AD123">
        <v>92859.701803034943</v>
      </c>
      <c r="AE123">
        <v>88923.85506277415</v>
      </c>
      <c r="AF123">
        <v>84940.319990018805</v>
      </c>
      <c r="AG123">
        <v>80974.662247018801</v>
      </c>
      <c r="AH123">
        <v>77065.921363341346</v>
      </c>
      <c r="AI123">
        <v>73228.739106005436</v>
      </c>
      <c r="AJ123">
        <v>69466.294300296489</v>
      </c>
      <c r="AK123">
        <v>65783.512079375447</v>
      </c>
      <c r="AL123">
        <v>62191.345693262934</v>
      </c>
      <c r="AM123">
        <v>58702.760106708542</v>
      </c>
      <c r="AN123">
        <v>55326.336931582766</v>
      </c>
      <c r="AO123">
        <v>52062.770111842263</v>
      </c>
      <c r="AP123">
        <v>48906.626586949693</v>
      </c>
      <c r="AQ123">
        <v>45852.255169254226</v>
      </c>
      <c r="AR123">
        <v>42899.9989489523</v>
      </c>
      <c r="AS123">
        <v>40057.644296313549</v>
      </c>
      <c r="AT123">
        <v>37334.872848198618</v>
      </c>
      <c r="AU123">
        <v>34736.014305111559</v>
      </c>
      <c r="AV123">
        <v>32260.1411034013</v>
      </c>
      <c r="AW123">
        <v>29908.407231677462</v>
      </c>
      <c r="AX123">
        <v>27687.231966892679</v>
      </c>
      <c r="AY123">
        <v>25596.392165708105</v>
      </c>
      <c r="AZ123">
        <v>23601.818797788368</v>
      </c>
      <c r="BA123">
        <v>21624.338008813418</v>
      </c>
      <c r="BB123">
        <v>19486.765983062211</v>
      </c>
      <c r="BC123">
        <v>17230.501405949293</v>
      </c>
      <c r="BD123">
        <v>14905.87747137531</v>
      </c>
      <c r="BE123">
        <v>12571.38739398297</v>
      </c>
      <c r="BF123">
        <v>10291.772940788116</v>
      </c>
      <c r="BG123">
        <v>8134.7237228885569</v>
      </c>
      <c r="BH123">
        <v>6166.0750759590646</v>
      </c>
      <c r="BI123">
        <v>4443.6672263356113</v>
      </c>
      <c r="BJ123">
        <v>3010.454264248373</v>
      </c>
      <c r="BK123">
        <v>1887.988973348494</v>
      </c>
      <c r="BL123">
        <v>1133.6280771642139</v>
      </c>
      <c r="BM123">
        <v>655.72166620529083</v>
      </c>
      <c r="BN123">
        <v>366.00908042780009</v>
      </c>
      <c r="BO123">
        <v>197.74111012325378</v>
      </c>
      <c r="BP123">
        <v>-2.4163128740357287E-8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1:101" x14ac:dyDescent="0.3">
      <c r="A124">
        <f>Model_Point!K124</f>
        <v>0</v>
      </c>
      <c r="B124">
        <v>0</v>
      </c>
      <c r="C124">
        <v>100008.16163572927</v>
      </c>
      <c r="D124">
        <v>81672.0324759168</v>
      </c>
      <c r="E124">
        <v>76564.132451864862</v>
      </c>
      <c r="F124">
        <v>77788.004853268154</v>
      </c>
      <c r="G124">
        <v>45919.701571020429</v>
      </c>
      <c r="H124">
        <v>47392.871713541463</v>
      </c>
      <c r="I124">
        <v>52099.620713958873</v>
      </c>
      <c r="J124">
        <v>55989.005172987039</v>
      </c>
      <c r="K124">
        <v>62798.454697316047</v>
      </c>
      <c r="L124">
        <v>46209.49337272143</v>
      </c>
      <c r="M124">
        <v>51789.961589877974</v>
      </c>
      <c r="N124">
        <v>56479.197522850554</v>
      </c>
      <c r="O124">
        <v>60429.007619524666</v>
      </c>
      <c r="P124">
        <v>63802.043815149627</v>
      </c>
      <c r="Q124">
        <v>52529.914203497327</v>
      </c>
      <c r="R124">
        <v>54369.692425768008</v>
      </c>
      <c r="S124">
        <v>56003.154476766154</v>
      </c>
      <c r="T124">
        <v>57439.815159090205</v>
      </c>
      <c r="U124">
        <v>58644.298080822897</v>
      </c>
      <c r="V124">
        <v>50597.297875524026</v>
      </c>
      <c r="W124">
        <v>50828.056245306158</v>
      </c>
      <c r="X124">
        <v>50916.335278959268</v>
      </c>
      <c r="Y124">
        <v>50896.519216120541</v>
      </c>
      <c r="Z124">
        <v>50763.315641034016</v>
      </c>
      <c r="AA124">
        <v>44871.301001935375</v>
      </c>
      <c r="AB124">
        <v>44122.952222177417</v>
      </c>
      <c r="AC124">
        <v>43234.684548579418</v>
      </c>
      <c r="AD124">
        <v>42239.747758967482</v>
      </c>
      <c r="AE124">
        <v>41178.427904050193</v>
      </c>
      <c r="AF124">
        <v>36652.591357254467</v>
      </c>
      <c r="AG124">
        <v>35355.834783296101</v>
      </c>
      <c r="AH124">
        <v>34070.530279611834</v>
      </c>
      <c r="AI124">
        <v>32805.557108201341</v>
      </c>
      <c r="AJ124">
        <v>31564.757388744631</v>
      </c>
      <c r="AK124">
        <v>28306.854117970375</v>
      </c>
      <c r="AL124">
        <v>27003.797069752007</v>
      </c>
      <c r="AM124">
        <v>25736.254791279938</v>
      </c>
      <c r="AN124">
        <v>24509.539390956805</v>
      </c>
      <c r="AO124">
        <v>23325.4981570276</v>
      </c>
      <c r="AP124">
        <v>20999.045832166819</v>
      </c>
      <c r="AQ124">
        <v>19824.374609364131</v>
      </c>
      <c r="AR124">
        <v>18687.431613772816</v>
      </c>
      <c r="AS124">
        <v>17592.54791052208</v>
      </c>
      <c r="AT124">
        <v>16544.814115402685</v>
      </c>
      <c r="AU124">
        <v>14887.312559597793</v>
      </c>
      <c r="AV124">
        <v>13899.047650168521</v>
      </c>
      <c r="AW124">
        <v>12959.923511802499</v>
      </c>
      <c r="AX124">
        <v>12073.310690923085</v>
      </c>
      <c r="AY124">
        <v>11239.698588628717</v>
      </c>
      <c r="AZ124">
        <v>10096.684431250205</v>
      </c>
      <c r="BA124">
        <v>9285.9801993680976</v>
      </c>
      <c r="BB124">
        <v>8403.8919840892104</v>
      </c>
      <c r="BC124">
        <v>7468.2790583035385</v>
      </c>
      <c r="BD124">
        <v>6500.8554699520782</v>
      </c>
      <c r="BE124">
        <v>5370.2679959746938</v>
      </c>
      <c r="BF124">
        <v>4407.9860763546831</v>
      </c>
      <c r="BG124">
        <v>3495.7621000386534</v>
      </c>
      <c r="BH124">
        <v>2662.0714747534139</v>
      </c>
      <c r="BI124">
        <v>1932.000354753488</v>
      </c>
      <c r="BJ124">
        <v>1285.7132748865165</v>
      </c>
      <c r="BK124">
        <v>807.54620946160526</v>
      </c>
      <c r="BL124">
        <v>486.08735973959074</v>
      </c>
      <c r="BM124">
        <v>282.42007743004081</v>
      </c>
      <c r="BN124">
        <v>158.98258490639023</v>
      </c>
      <c r="BO124">
        <v>84.578190075688312</v>
      </c>
      <c r="BP124">
        <v>-7.0770885351235682E-9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1:101" x14ac:dyDescent="0.3">
      <c r="A125">
        <f>Model_Point!K125</f>
        <v>0</v>
      </c>
      <c r="B125">
        <v>0</v>
      </c>
      <c r="C125">
        <v>228074.06278933631</v>
      </c>
      <c r="D125">
        <v>27948.035329710659</v>
      </c>
      <c r="E125">
        <v>-46166.078416542216</v>
      </c>
      <c r="F125">
        <v>-67136.554438729392</v>
      </c>
      <c r="G125">
        <v>-71783.348386297803</v>
      </c>
      <c r="H125">
        <v>-73256.283679878514</v>
      </c>
      <c r="I125">
        <v>-57108.007089485014</v>
      </c>
      <c r="J125">
        <v>-44878.175216969787</v>
      </c>
      <c r="K125">
        <v>-17947.864498428789</v>
      </c>
      <c r="L125">
        <v>3201.2362666647218</v>
      </c>
      <c r="M125">
        <v>30333.120635765117</v>
      </c>
      <c r="N125">
        <v>53262.808478120824</v>
      </c>
      <c r="O125">
        <v>72476.717308141291</v>
      </c>
      <c r="P125">
        <v>88341.713015568923</v>
      </c>
      <c r="Q125">
        <v>101209.31531399614</v>
      </c>
      <c r="R125">
        <v>111452.353255845</v>
      </c>
      <c r="S125">
        <v>119437.15814071814</v>
      </c>
      <c r="T125">
        <v>125476.01097519499</v>
      </c>
      <c r="U125">
        <v>129800.62351681558</v>
      </c>
      <c r="V125">
        <v>132575.81969769709</v>
      </c>
      <c r="W125">
        <v>133945.81357308629</v>
      </c>
      <c r="X125">
        <v>134084.04252233703</v>
      </c>
      <c r="Y125">
        <v>133207.29666998069</v>
      </c>
      <c r="Z125">
        <v>131535.86225427533</v>
      </c>
      <c r="AA125">
        <v>129239.15699984212</v>
      </c>
      <c r="AB125">
        <v>126436.19549730446</v>
      </c>
      <c r="AC125">
        <v>123251.69610238256</v>
      </c>
      <c r="AD125">
        <v>119841.97650458677</v>
      </c>
      <c r="AE125">
        <v>116306.12743512496</v>
      </c>
      <c r="AF125">
        <v>112477.5972102731</v>
      </c>
      <c r="AG125">
        <v>107830.18813713118</v>
      </c>
      <c r="AH125">
        <v>101065.12985004173</v>
      </c>
      <c r="AI125">
        <v>92475.722094685261</v>
      </c>
      <c r="AJ125">
        <v>82428.631831304563</v>
      </c>
      <c r="AK125">
        <v>71360.860797780435</v>
      </c>
      <c r="AL125">
        <v>59768.279539924348</v>
      </c>
      <c r="AM125">
        <v>48183.625723286495</v>
      </c>
      <c r="AN125">
        <v>37142.825208783564</v>
      </c>
      <c r="AO125">
        <v>27140.458695123089</v>
      </c>
      <c r="AP125">
        <v>18578.302640506998</v>
      </c>
      <c r="AQ125">
        <v>11714.85933918525</v>
      </c>
      <c r="AR125">
        <v>7077.2691791796869</v>
      </c>
      <c r="AS125">
        <v>4134.2060420423431</v>
      </c>
      <c r="AT125">
        <v>2350.2283324974183</v>
      </c>
      <c r="AU125">
        <v>1316.035167632426</v>
      </c>
      <c r="AV125">
        <v>5.9229004031004293E-9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1:101" x14ac:dyDescent="0.3">
      <c r="A126">
        <f>Model_Point!K126</f>
        <v>0</v>
      </c>
      <c r="B126">
        <v>0</v>
      </c>
      <c r="C126">
        <v>120951.90693815882</v>
      </c>
      <c r="D126">
        <v>56017.814740738489</v>
      </c>
      <c r="E126">
        <v>41772.903025409672</v>
      </c>
      <c r="F126">
        <v>49227.294756112169</v>
      </c>
      <c r="G126">
        <v>-24274.514642566144</v>
      </c>
      <c r="H126">
        <v>-14775.656912232853</v>
      </c>
      <c r="I126">
        <v>1853.431171981236</v>
      </c>
      <c r="J126">
        <v>16505.081476937263</v>
      </c>
      <c r="K126">
        <v>37231.229107696869</v>
      </c>
      <c r="L126">
        <v>5013.601948666208</v>
      </c>
      <c r="M126">
        <v>22518.638156195972</v>
      </c>
      <c r="N126">
        <v>38033.918789140043</v>
      </c>
      <c r="O126">
        <v>51805.906641647183</v>
      </c>
      <c r="P126">
        <v>64028.01165787856</v>
      </c>
      <c r="Q126">
        <v>45037.53693172487</v>
      </c>
      <c r="R126">
        <v>52877.148437734715</v>
      </c>
      <c r="S126">
        <v>59619.428922610488</v>
      </c>
      <c r="T126">
        <v>65422.05743154174</v>
      </c>
      <c r="U126">
        <v>70406.952052294859</v>
      </c>
      <c r="V126">
        <v>57388.143888031096</v>
      </c>
      <c r="W126">
        <v>59935.40023973248</v>
      </c>
      <c r="X126">
        <v>61866.699481973206</v>
      </c>
      <c r="Y126">
        <v>63289.45500370532</v>
      </c>
      <c r="Z126">
        <v>64311.809532958541</v>
      </c>
      <c r="AA126">
        <v>55394.765295846308</v>
      </c>
      <c r="AB126">
        <v>55256.003936571797</v>
      </c>
      <c r="AC126">
        <v>54894.464052637493</v>
      </c>
      <c r="AD126">
        <v>54386.176487516102</v>
      </c>
      <c r="AE126">
        <v>53782.144434874906</v>
      </c>
      <c r="AF126">
        <v>47936.506226305566</v>
      </c>
      <c r="AG126">
        <v>46481.495398070925</v>
      </c>
      <c r="AH126">
        <v>44078.45550053889</v>
      </c>
      <c r="AI126">
        <v>40854.79316877458</v>
      </c>
      <c r="AJ126">
        <v>36969.733096628304</v>
      </c>
      <c r="AK126">
        <v>30328.343908503954</v>
      </c>
      <c r="AL126">
        <v>25574.50741806169</v>
      </c>
      <c r="AM126">
        <v>20788.030499872872</v>
      </c>
      <c r="AN126">
        <v>16202.392956489755</v>
      </c>
      <c r="AO126">
        <v>12033.898309461123</v>
      </c>
      <c r="AP126">
        <v>7896.7452295407256</v>
      </c>
      <c r="AQ126">
        <v>4997.4276105689514</v>
      </c>
      <c r="AR126">
        <v>3036.7155602257531</v>
      </c>
      <c r="AS126">
        <v>1792.1778344329728</v>
      </c>
      <c r="AT126">
        <v>1038.1944683490706</v>
      </c>
      <c r="AU126">
        <v>561.56392571265326</v>
      </c>
      <c r="AV126">
        <v>-2.1503685199467131E-10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1:101" x14ac:dyDescent="0.3">
      <c r="A127">
        <f>Model_Point!K127</f>
        <v>0</v>
      </c>
      <c r="B127">
        <v>0</v>
      </c>
      <c r="C127">
        <v>-34266.987433147944</v>
      </c>
      <c r="D127">
        <v>-204612.96949341436</v>
      </c>
      <c r="E127">
        <v>-224313.57762482809</v>
      </c>
      <c r="F127">
        <v>-185002.27092953312</v>
      </c>
      <c r="G127">
        <v>-133523.92273760331</v>
      </c>
      <c r="H127">
        <v>-84664.893201980449</v>
      </c>
      <c r="I127">
        <v>-20759.040296286901</v>
      </c>
      <c r="J127">
        <v>34129.879514477987</v>
      </c>
      <c r="K127">
        <v>100574.37283166016</v>
      </c>
      <c r="L127">
        <v>155290.74559005199</v>
      </c>
      <c r="M127">
        <v>207881.69069478801</v>
      </c>
      <c r="N127">
        <v>240657.61113136477</v>
      </c>
      <c r="O127">
        <v>255317.14374879247</v>
      </c>
      <c r="P127">
        <v>254012.56803367526</v>
      </c>
      <c r="Q127">
        <v>239352.36057863757</v>
      </c>
      <c r="R127">
        <v>214356.81458006031</v>
      </c>
      <c r="S127">
        <v>182353.25449722653</v>
      </c>
      <c r="T127">
        <v>146802.00659451421</v>
      </c>
      <c r="U127">
        <v>111054.54303584938</v>
      </c>
      <c r="V127">
        <v>78062.079730494515</v>
      </c>
      <c r="W127">
        <v>50075.25971320703</v>
      </c>
      <c r="X127">
        <v>30780.848729361605</v>
      </c>
      <c r="Y127">
        <v>18378.085550426389</v>
      </c>
      <c r="Z127">
        <v>10788.647567142769</v>
      </c>
      <c r="AA127">
        <v>6361.0934484638638</v>
      </c>
      <c r="AB127">
        <v>-7.6214189903196811E-9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1:101" x14ac:dyDescent="0.3">
      <c r="A128">
        <f>Model_Point!K128</f>
        <v>0</v>
      </c>
      <c r="B128">
        <v>0</v>
      </c>
      <c r="C128">
        <v>3624.2701817694747</v>
      </c>
      <c r="D128">
        <v>-37020.946260144468</v>
      </c>
      <c r="E128">
        <v>-19693.760020689318</v>
      </c>
      <c r="F128">
        <v>20388.764079567209</v>
      </c>
      <c r="G128">
        <v>-58732.178793884334</v>
      </c>
      <c r="H128">
        <v>-24779.871156281697</v>
      </c>
      <c r="I128">
        <v>14535.508727644543</v>
      </c>
      <c r="J128">
        <v>49186.37478241299</v>
      </c>
      <c r="K128">
        <v>88141.041109263329</v>
      </c>
      <c r="L128">
        <v>63509.36990378792</v>
      </c>
      <c r="M128">
        <v>92140.253201922358</v>
      </c>
      <c r="N128">
        <v>111819.70732870781</v>
      </c>
      <c r="O128">
        <v>123295.08985417058</v>
      </c>
      <c r="P128">
        <v>127512.43409192054</v>
      </c>
      <c r="Q128">
        <v>99686.693878598395</v>
      </c>
      <c r="R128">
        <v>91407.880783618064</v>
      </c>
      <c r="S128">
        <v>79716.606162870317</v>
      </c>
      <c r="T128">
        <v>66138.96588879764</v>
      </c>
      <c r="U128">
        <v>52160.567922579226</v>
      </c>
      <c r="V128">
        <v>32713.069191582174</v>
      </c>
      <c r="W128">
        <v>21197.208152523595</v>
      </c>
      <c r="X128">
        <v>13232.654229732971</v>
      </c>
      <c r="Y128">
        <v>8107.5795587141711</v>
      </c>
      <c r="Z128">
        <v>4975.0284014214103</v>
      </c>
      <c r="AA128">
        <v>2698.3626205800501</v>
      </c>
      <c r="AB128">
        <v>1.272074015612984E-9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1:101" x14ac:dyDescent="0.3">
      <c r="A129">
        <f>Model_Point!K129</f>
        <v>0</v>
      </c>
      <c r="B129">
        <v>0</v>
      </c>
      <c r="C129">
        <v>-259306.55901650427</v>
      </c>
      <c r="D129">
        <v>-215891.59388891322</v>
      </c>
      <c r="E129">
        <v>-168435.03365453598</v>
      </c>
      <c r="F129">
        <v>-123800.66874952156</v>
      </c>
      <c r="G129">
        <v>-79835.658475492703</v>
      </c>
      <c r="H129">
        <v>-38092.729391630855</v>
      </c>
      <c r="I129">
        <v>-1110.1178613372945</v>
      </c>
      <c r="J129">
        <v>31431.785764973334</v>
      </c>
      <c r="K129">
        <v>59842.89831351889</v>
      </c>
      <c r="L129">
        <v>84405.373076715841</v>
      </c>
      <c r="M129">
        <v>105368.51392857623</v>
      </c>
      <c r="N129">
        <v>122965.37771041552</v>
      </c>
      <c r="O129">
        <v>137427.53833942788</v>
      </c>
      <c r="P129">
        <v>148985.28012028718</v>
      </c>
      <c r="Q129">
        <v>157863.19887780034</v>
      </c>
      <c r="R129">
        <v>164278.25651626341</v>
      </c>
      <c r="S129">
        <v>168440.24019339451</v>
      </c>
      <c r="T129">
        <v>170552.87384401358</v>
      </c>
      <c r="U129">
        <v>170814.70213980062</v>
      </c>
      <c r="V129">
        <v>169419.61621690672</v>
      </c>
      <c r="W129">
        <v>166557.10697198863</v>
      </c>
      <c r="X129">
        <v>162412.34618233918</v>
      </c>
      <c r="Y129">
        <v>157166.11621925762</v>
      </c>
      <c r="Z129">
        <v>150994.63391442547</v>
      </c>
      <c r="AA129">
        <v>144069.49015734872</v>
      </c>
      <c r="AB129">
        <v>136557.88707330398</v>
      </c>
      <c r="AC129">
        <v>128622.53357275447</v>
      </c>
      <c r="AD129">
        <v>120418.50863711638</v>
      </c>
      <c r="AE129">
        <v>112083.24467752132</v>
      </c>
      <c r="AF129">
        <v>103723.35321869836</v>
      </c>
      <c r="AG129">
        <v>95427.517759178096</v>
      </c>
      <c r="AH129">
        <v>86224.201423859384</v>
      </c>
      <c r="AI129">
        <v>76382.877969448193</v>
      </c>
      <c r="AJ129">
        <v>66198.229653672737</v>
      </c>
      <c r="AK129">
        <v>55981.078688376736</v>
      </c>
      <c r="AL129">
        <v>46045.531640227171</v>
      </c>
      <c r="AM129">
        <v>36692.50646282237</v>
      </c>
      <c r="AN129">
        <v>28190.462439874529</v>
      </c>
      <c r="AO129">
        <v>20754.991115423505</v>
      </c>
      <c r="AP129">
        <v>14529.845035403156</v>
      </c>
      <c r="AQ129">
        <v>9572.7624857597038</v>
      </c>
      <c r="AR129">
        <v>6101.974069082089</v>
      </c>
      <c r="AS129">
        <v>3784.2877556491785</v>
      </c>
      <c r="AT129">
        <v>2295.4529818568708</v>
      </c>
      <c r="AU129">
        <v>1375.8234815468122</v>
      </c>
      <c r="AV129">
        <v>-1.0508419620968678E-8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1:101" x14ac:dyDescent="0.3">
      <c r="A130">
        <f>Model_Point!K130</f>
        <v>0</v>
      </c>
      <c r="B130">
        <v>0</v>
      </c>
      <c r="C130">
        <v>-100122.41049903727</v>
      </c>
      <c r="D130">
        <v>-72752.319691799101</v>
      </c>
      <c r="E130">
        <v>-44700.364725590429</v>
      </c>
      <c r="F130">
        <v>-18091.628523693267</v>
      </c>
      <c r="G130">
        <v>-31185.27351012401</v>
      </c>
      <c r="H130">
        <v>-8354.4902144345142</v>
      </c>
      <c r="I130">
        <v>12359.288596218281</v>
      </c>
      <c r="J130">
        <v>31115.609251992639</v>
      </c>
      <c r="K130">
        <v>48069.271187845588</v>
      </c>
      <c r="L130">
        <v>37623.13698999097</v>
      </c>
      <c r="M130">
        <v>49792.388251005905</v>
      </c>
      <c r="N130">
        <v>60451.544952529352</v>
      </c>
      <c r="O130">
        <v>69714.517165521174</v>
      </c>
      <c r="P130">
        <v>77694.333170216953</v>
      </c>
      <c r="Q130">
        <v>68157.705367273113</v>
      </c>
      <c r="R130">
        <v>72888.144211195046</v>
      </c>
      <c r="S130">
        <v>76593.855332523803</v>
      </c>
      <c r="T130">
        <v>79372.011791348923</v>
      </c>
      <c r="U130">
        <v>81317.329451980782</v>
      </c>
      <c r="V130">
        <v>72612.158586803969</v>
      </c>
      <c r="W130">
        <v>72554.535108479249</v>
      </c>
      <c r="X130">
        <v>71897.728003186756</v>
      </c>
      <c r="Y130">
        <v>70725.970862301721</v>
      </c>
      <c r="Z130">
        <v>69121.360898552855</v>
      </c>
      <c r="AA130">
        <v>61545.585238914522</v>
      </c>
      <c r="AB130">
        <v>58965.729906222463</v>
      </c>
      <c r="AC130">
        <v>56165.374234710122</v>
      </c>
      <c r="AD130">
        <v>53215.759655631919</v>
      </c>
      <c r="AE130">
        <v>50180.417856834007</v>
      </c>
      <c r="AF130">
        <v>44221.082414206976</v>
      </c>
      <c r="AG130">
        <v>40978.34475460973</v>
      </c>
      <c r="AH130">
        <v>37319.105191161812</v>
      </c>
      <c r="AI130">
        <v>33360.725219726744</v>
      </c>
      <c r="AJ130">
        <v>29231.577651158106</v>
      </c>
      <c r="AK130">
        <v>23840.004631971744</v>
      </c>
      <c r="AL130">
        <v>19701.62792346175</v>
      </c>
      <c r="AM130">
        <v>15792.191109592106</v>
      </c>
      <c r="AN130">
        <v>12229.409864712576</v>
      </c>
      <c r="AO130">
        <v>9108.4613634811703</v>
      </c>
      <c r="AP130">
        <v>6188.8892900104593</v>
      </c>
      <c r="AQ130">
        <v>4089.1345900285473</v>
      </c>
      <c r="AR130">
        <v>2618.1407899724827</v>
      </c>
      <c r="AS130">
        <v>1635.7332964483126</v>
      </c>
      <c r="AT130">
        <v>1004.9122605126959</v>
      </c>
      <c r="AU130">
        <v>587.71189734209531</v>
      </c>
      <c r="AV130">
        <v>-8.084421691536624E-9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1:101" x14ac:dyDescent="0.3">
      <c r="A131">
        <f>Model_Point!K131</f>
        <v>0</v>
      </c>
      <c r="B131">
        <v>0</v>
      </c>
      <c r="C131">
        <v>-451653.01006553782</v>
      </c>
      <c r="D131">
        <v>-363457.60023149918</v>
      </c>
      <c r="E131">
        <v>-269041.8229510095</v>
      </c>
      <c r="F131">
        <v>-183334.98441950991</v>
      </c>
      <c r="G131">
        <v>-100816.52549688975</v>
      </c>
      <c r="H131">
        <v>-24380.670800215696</v>
      </c>
      <c r="I131">
        <v>40790.918265244953</v>
      </c>
      <c r="J131">
        <v>95603.206683852986</v>
      </c>
      <c r="K131">
        <v>140924.47100448332</v>
      </c>
      <c r="L131">
        <v>177588.92465660413</v>
      </c>
      <c r="M131">
        <v>206401.05783115319</v>
      </c>
      <c r="N131">
        <v>228138.40122301225</v>
      </c>
      <c r="O131">
        <v>243552.99922749595</v>
      </c>
      <c r="P131">
        <v>253372.13448786974</v>
      </c>
      <c r="Q131">
        <v>258299.17725304331</v>
      </c>
      <c r="R131">
        <v>259015.2034868265</v>
      </c>
      <c r="S131">
        <v>256179.53216462932</v>
      </c>
      <c r="T131">
        <v>250421.15618485445</v>
      </c>
      <c r="U131">
        <v>242309.42753994133</v>
      </c>
      <c r="V131">
        <v>232314.67110015167</v>
      </c>
      <c r="W131">
        <v>220845.50724167482</v>
      </c>
      <c r="X131">
        <v>205150.37617406479</v>
      </c>
      <c r="Y131">
        <v>186082.41158924458</v>
      </c>
      <c r="Z131">
        <v>164579.65397633004</v>
      </c>
      <c r="AA131">
        <v>141639.63040165926</v>
      </c>
      <c r="AB131">
        <v>118282.18920375913</v>
      </c>
      <c r="AC131">
        <v>95500.890369050103</v>
      </c>
      <c r="AD131">
        <v>74205.18250856777</v>
      </c>
      <c r="AE131">
        <v>55158.112351193449</v>
      </c>
      <c r="AF131">
        <v>38917.108401304038</v>
      </c>
      <c r="AG131">
        <v>25787.81813886837</v>
      </c>
      <c r="AH131">
        <v>16544.177419362786</v>
      </c>
      <c r="AI131">
        <v>10349.113227239814</v>
      </c>
      <c r="AJ131">
        <v>6359.6619671825028</v>
      </c>
      <c r="AK131">
        <v>3892.4264842112179</v>
      </c>
      <c r="AL131">
        <v>8.8049273532423487E-9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1:101" x14ac:dyDescent="0.3">
      <c r="A132">
        <f>Model_Point!K132</f>
        <v>0</v>
      </c>
      <c r="B132">
        <v>0</v>
      </c>
      <c r="C132">
        <v>-163202.60737203152</v>
      </c>
      <c r="D132">
        <v>-109796.78543566687</v>
      </c>
      <c r="E132">
        <v>-55786.315885512726</v>
      </c>
      <c r="F132">
        <v>-6075.2943934388941</v>
      </c>
      <c r="G132">
        <v>-32220.364694179476</v>
      </c>
      <c r="H132">
        <v>8595.9594212505672</v>
      </c>
      <c r="I132">
        <v>44391.705030118763</v>
      </c>
      <c r="J132">
        <v>75596.513172346473</v>
      </c>
      <c r="K132">
        <v>102622.36865313115</v>
      </c>
      <c r="L132">
        <v>80919.336925706681</v>
      </c>
      <c r="M132">
        <v>97982.755018061987</v>
      </c>
      <c r="N132">
        <v>111844.81309267068</v>
      </c>
      <c r="O132">
        <v>122854.48432573759</v>
      </c>
      <c r="P132">
        <v>131349.51941143139</v>
      </c>
      <c r="Q132">
        <v>112176.12667630291</v>
      </c>
      <c r="R132">
        <v>115037.27490449029</v>
      </c>
      <c r="S132">
        <v>116237.7868949156</v>
      </c>
      <c r="T132">
        <v>116065.8195525976</v>
      </c>
      <c r="U132">
        <v>114783.44664400467</v>
      </c>
      <c r="V132">
        <v>99509.712597699137</v>
      </c>
      <c r="W132">
        <v>95826.737929209485</v>
      </c>
      <c r="X132">
        <v>90231.535689908837</v>
      </c>
      <c r="Y132">
        <v>83097.00697478342</v>
      </c>
      <c r="Z132">
        <v>74833.238414001738</v>
      </c>
      <c r="AA132">
        <v>60311.025899355031</v>
      </c>
      <c r="AB132">
        <v>50764.427812481837</v>
      </c>
      <c r="AC132">
        <v>41387.163983347789</v>
      </c>
      <c r="AD132">
        <v>32579.100971557735</v>
      </c>
      <c r="AE132">
        <v>24677.814483452079</v>
      </c>
      <c r="AF132">
        <v>16550.150938505449</v>
      </c>
      <c r="AG132">
        <v>11017.671509318003</v>
      </c>
      <c r="AH132">
        <v>7119.4547754960568</v>
      </c>
      <c r="AI132">
        <v>4506.6685598868553</v>
      </c>
      <c r="AJ132">
        <v>2825.4721009448722</v>
      </c>
      <c r="AK132">
        <v>1660.9007692316218</v>
      </c>
      <c r="AL132">
        <v>2.0305698558736891E-9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1:101" x14ac:dyDescent="0.3">
      <c r="A133">
        <f>Model_Point!K133</f>
        <v>0</v>
      </c>
      <c r="B133">
        <v>0</v>
      </c>
      <c r="C133">
        <v>-431561.7171441578</v>
      </c>
      <c r="D133">
        <v>-328510.00292323885</v>
      </c>
      <c r="E133">
        <v>-220795.47417066593</v>
      </c>
      <c r="F133">
        <v>-128000.36966041953</v>
      </c>
      <c r="G133">
        <v>-41702.996903374631</v>
      </c>
      <c r="H133">
        <v>35291.850245645706</v>
      </c>
      <c r="I133">
        <v>97470.606367093074</v>
      </c>
      <c r="J133">
        <v>146689.63690410412</v>
      </c>
      <c r="K133">
        <v>184646.48918477894</v>
      </c>
      <c r="L133">
        <v>212812.84576546456</v>
      </c>
      <c r="M133">
        <v>232506.97004917398</v>
      </c>
      <c r="N133">
        <v>238997.42175568474</v>
      </c>
      <c r="O133">
        <v>234140.20689794686</v>
      </c>
      <c r="P133">
        <v>219984.88503660372</v>
      </c>
      <c r="Q133">
        <v>198729.99730809359</v>
      </c>
      <c r="R133">
        <v>172654.11435011367</v>
      </c>
      <c r="S133">
        <v>144022.46903228125</v>
      </c>
      <c r="T133">
        <v>114972.84284241182</v>
      </c>
      <c r="U133">
        <v>87389.325188126066</v>
      </c>
      <c r="V133">
        <v>62778.205382066903</v>
      </c>
      <c r="W133">
        <v>42165.38205394816</v>
      </c>
      <c r="X133">
        <v>27440.845433098686</v>
      </c>
      <c r="Y133">
        <v>17469.308952047089</v>
      </c>
      <c r="Z133">
        <v>10996.419647712835</v>
      </c>
      <c r="AA133">
        <v>6971.0901877530878</v>
      </c>
      <c r="AB133">
        <v>-1.0792150354660187E-8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1:101" x14ac:dyDescent="0.3">
      <c r="A134">
        <f>Model_Point!K134</f>
        <v>0</v>
      </c>
      <c r="B134">
        <v>0</v>
      </c>
      <c r="C134">
        <v>-170764.64890476866</v>
      </c>
      <c r="D134">
        <v>-106949.18578930576</v>
      </c>
      <c r="E134">
        <v>-44124.797135210312</v>
      </c>
      <c r="F134">
        <v>11302.818902861018</v>
      </c>
      <c r="G134">
        <v>-20050.984791922081</v>
      </c>
      <c r="H134">
        <v>22290.858697148804</v>
      </c>
      <c r="I134">
        <v>57719.292282360424</v>
      </c>
      <c r="J134">
        <v>87099.386838600141</v>
      </c>
      <c r="K134">
        <v>111226.70071253498</v>
      </c>
      <c r="L134">
        <v>88098.935174739658</v>
      </c>
      <c r="M134">
        <v>101101.16526627542</v>
      </c>
      <c r="N134">
        <v>108044.64379479708</v>
      </c>
      <c r="O134">
        <v>109752.09327945749</v>
      </c>
      <c r="P134">
        <v>107132.21271094462</v>
      </c>
      <c r="Q134">
        <v>83019.999434990983</v>
      </c>
      <c r="R134">
        <v>73588.924422371609</v>
      </c>
      <c r="S134">
        <v>62761.583104304096</v>
      </c>
      <c r="T134">
        <v>51492.883168255699</v>
      </c>
      <c r="U134">
        <v>40630.739772773639</v>
      </c>
      <c r="V134">
        <v>26354.732022772314</v>
      </c>
      <c r="W134">
        <v>17880.255863872899</v>
      </c>
      <c r="X134">
        <v>11809.795877877872</v>
      </c>
      <c r="Y134">
        <v>7694.9263491627262</v>
      </c>
      <c r="Z134">
        <v>5026.6356735865538</v>
      </c>
      <c r="AA134">
        <v>2959.5947769325367</v>
      </c>
      <c r="AB134">
        <v>-1.2820448058085342E-9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1:101" x14ac:dyDescent="0.3">
      <c r="A135">
        <f>Model_Point!K135</f>
        <v>0</v>
      </c>
      <c r="B135">
        <v>0</v>
      </c>
      <c r="C135">
        <v>0</v>
      </c>
      <c r="D135">
        <v>-21742.363312679983</v>
      </c>
      <c r="E135">
        <v>-17887.414012206693</v>
      </c>
      <c r="F135">
        <v>-13679.485006314935</v>
      </c>
      <c r="G135">
        <v>-9538.8271509388705</v>
      </c>
      <c r="H135">
        <v>-5594.7628212188138</v>
      </c>
      <c r="I135">
        <v>-1675.9367694722287</v>
      </c>
      <c r="J135">
        <v>1827.7674615260644</v>
      </c>
      <c r="K135">
        <v>4903.2328325046101</v>
      </c>
      <c r="L135">
        <v>7535.8855746145955</v>
      </c>
      <c r="M135">
        <v>9706.1723932527511</v>
      </c>
      <c r="N135">
        <v>11393.19304736939</v>
      </c>
      <c r="O135">
        <v>12585.634840452511</v>
      </c>
      <c r="P135">
        <v>13293.90815136474</v>
      </c>
      <c r="Q135">
        <v>13557.63121983985</v>
      </c>
      <c r="R135">
        <v>13451.528392705655</v>
      </c>
      <c r="S135">
        <v>13829.52892206302</v>
      </c>
      <c r="T135">
        <v>14089.497377006801</v>
      </c>
      <c r="U135">
        <v>14299.858017304956</v>
      </c>
      <c r="V135">
        <v>14472.548019386873</v>
      </c>
      <c r="W135">
        <v>14612.224788915573</v>
      </c>
      <c r="X135">
        <v>14723.202368539103</v>
      </c>
      <c r="Y135">
        <v>14809.481557268171</v>
      </c>
      <c r="Z135">
        <v>14874.777882199927</v>
      </c>
      <c r="AA135">
        <v>14880.992326778962</v>
      </c>
      <c r="AB135">
        <v>14848.630421475575</v>
      </c>
      <c r="AC135">
        <v>14811.475890067339</v>
      </c>
      <c r="AD135">
        <v>14767.35990434932</v>
      </c>
      <c r="AE135">
        <v>14718.605582804512</v>
      </c>
      <c r="AF135">
        <v>14667.393549249944</v>
      </c>
      <c r="AG135">
        <v>14615.777553020798</v>
      </c>
      <c r="AH135">
        <v>14565.69909433578</v>
      </c>
      <c r="AI135">
        <v>14479.04219637138</v>
      </c>
      <c r="AJ135">
        <v>14354.143166406036</v>
      </c>
      <c r="AK135">
        <v>14191.948971391019</v>
      </c>
      <c r="AL135">
        <v>13994.841028534627</v>
      </c>
      <c r="AM135">
        <v>13765.070401906705</v>
      </c>
      <c r="AN135">
        <v>13503.383863654895</v>
      </c>
      <c r="AO135">
        <v>13209.761097304989</v>
      </c>
      <c r="AP135">
        <v>12884.936262570949</v>
      </c>
      <c r="AQ135">
        <v>12530.671967601053</v>
      </c>
      <c r="AR135">
        <v>12148.395983141445</v>
      </c>
      <c r="AS135">
        <v>11739.293180919703</v>
      </c>
      <c r="AT135">
        <v>11305.250183546295</v>
      </c>
      <c r="AU135">
        <v>10848.624045135388</v>
      </c>
      <c r="AV135">
        <v>10372.013630888743</v>
      </c>
      <c r="AW135">
        <v>9878.181461937862</v>
      </c>
      <c r="AX135">
        <v>9370.0423128904058</v>
      </c>
      <c r="AY135">
        <v>8850.6762890720347</v>
      </c>
      <c r="AZ135">
        <v>8323.3325884854821</v>
      </c>
      <c r="BA135">
        <v>7791.403575226459</v>
      </c>
      <c r="BB135">
        <v>7258.3593108739988</v>
      </c>
      <c r="BC135">
        <v>6727.6616967868531</v>
      </c>
      <c r="BD135">
        <v>6202.7310172543121</v>
      </c>
      <c r="BE135">
        <v>5686.9099163716746</v>
      </c>
      <c r="BF135">
        <v>5183.4293829596299</v>
      </c>
      <c r="BG135">
        <v>4695.3829811757523</v>
      </c>
      <c r="BH135">
        <v>4225.6804610610179</v>
      </c>
      <c r="BI135">
        <v>3776.9851655058551</v>
      </c>
      <c r="BJ135">
        <v>3351.6110885814496</v>
      </c>
      <c r="BK135">
        <v>2951.4674383301281</v>
      </c>
      <c r="BL135">
        <v>2578.2684495449157</v>
      </c>
      <c r="BM135">
        <v>2220.0325341572789</v>
      </c>
      <c r="BN135">
        <v>1881.0869515357836</v>
      </c>
      <c r="BO135">
        <v>1565.4716725948531</v>
      </c>
      <c r="BP135">
        <v>1276.7554307439959</v>
      </c>
      <c r="BQ135">
        <v>1017.843749661251</v>
      </c>
      <c r="BR135">
        <v>790.79376174009155</v>
      </c>
      <c r="BS135">
        <v>596.65494965566086</v>
      </c>
      <c r="BT135">
        <v>435.35806818019807</v>
      </c>
      <c r="BU135">
        <v>305.67517140004361</v>
      </c>
      <c r="BV135">
        <v>205.27048405882311</v>
      </c>
      <c r="BW135">
        <v>134.02472631262521</v>
      </c>
      <c r="BX135">
        <v>84.899947041414066</v>
      </c>
      <c r="BY135">
        <v>52.084565033144244</v>
      </c>
      <c r="BZ135">
        <v>30.891789195722723</v>
      </c>
      <c r="CA135">
        <v>3.3910085494666383E-9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1:101" x14ac:dyDescent="0.3">
      <c r="A136">
        <f>Model_Point!K136</f>
        <v>0</v>
      </c>
      <c r="B136">
        <v>0</v>
      </c>
      <c r="C136">
        <v>0</v>
      </c>
      <c r="D136">
        <v>-7548.8820007408485</v>
      </c>
      <c r="E136">
        <v>-5485.645408027116</v>
      </c>
      <c r="F136">
        <v>-3350.1789848171252</v>
      </c>
      <c r="G136">
        <v>-1251.1174086829467</v>
      </c>
      <c r="H136">
        <v>-1851.247109089501</v>
      </c>
      <c r="I136">
        <v>2.9729895517714602</v>
      </c>
      <c r="J136">
        <v>1696.9027070312623</v>
      </c>
      <c r="K136">
        <v>3226.8509470780436</v>
      </c>
      <c r="L136">
        <v>4588.5240100848087</v>
      </c>
      <c r="M136">
        <v>3927.0754368286148</v>
      </c>
      <c r="N136">
        <v>4818.6216291776173</v>
      </c>
      <c r="O136">
        <v>5518.7080270419992</v>
      </c>
      <c r="P136">
        <v>6032.1646338775263</v>
      </c>
      <c r="Q136">
        <v>6375.058331686987</v>
      </c>
      <c r="R136">
        <v>5302.1426101427169</v>
      </c>
      <c r="S136">
        <v>5613.5973982750174</v>
      </c>
      <c r="T136">
        <v>5878.3454109984996</v>
      </c>
      <c r="U136">
        <v>6123.4229328614138</v>
      </c>
      <c r="V136">
        <v>6354.1660448175635</v>
      </c>
      <c r="W136">
        <v>5704.3850317222214</v>
      </c>
      <c r="X136">
        <v>5860.1918207828348</v>
      </c>
      <c r="Y136">
        <v>6005.5303686426796</v>
      </c>
      <c r="Z136">
        <v>6142.3520425287779</v>
      </c>
      <c r="AA136">
        <v>6256.5158384192709</v>
      </c>
      <c r="AB136">
        <v>5764.6393574487129</v>
      </c>
      <c r="AC136">
        <v>5827.1127241605827</v>
      </c>
      <c r="AD136">
        <v>5886.1838696986415</v>
      </c>
      <c r="AE136">
        <v>5943.1058059924353</v>
      </c>
      <c r="AF136">
        <v>5999.0693396740808</v>
      </c>
      <c r="AG136">
        <v>5653.5124014496723</v>
      </c>
      <c r="AH136">
        <v>5686.0811714298252</v>
      </c>
      <c r="AI136">
        <v>5704.0608130207702</v>
      </c>
      <c r="AJ136">
        <v>5707.0326479065316</v>
      </c>
      <c r="AK136">
        <v>5695.5763922511296</v>
      </c>
      <c r="AL136">
        <v>5399.4622907177263</v>
      </c>
      <c r="AM136">
        <v>5345.7038642720408</v>
      </c>
      <c r="AN136">
        <v>5279.1834109943657</v>
      </c>
      <c r="AO136">
        <v>5200.0397239696549</v>
      </c>
      <c r="AP136">
        <v>5108.6981392229764</v>
      </c>
      <c r="AQ136">
        <v>4826.447304502045</v>
      </c>
      <c r="AR136">
        <v>4701.9336921912327</v>
      </c>
      <c r="AS136">
        <v>4566.6367882429868</v>
      </c>
      <c r="AT136">
        <v>4421.3779976375872</v>
      </c>
      <c r="AU136">
        <v>4267.1577615155084</v>
      </c>
      <c r="AV136">
        <v>3990.4448467921461</v>
      </c>
      <c r="AW136">
        <v>3814.5527529170417</v>
      </c>
      <c r="AX136">
        <v>3632.7204691213469</v>
      </c>
      <c r="AY136">
        <v>3446.1975343150539</v>
      </c>
      <c r="AZ136">
        <v>3256.2975180117542</v>
      </c>
      <c r="BA136">
        <v>2995.2128948971817</v>
      </c>
      <c r="BB136">
        <v>2798.4145682186172</v>
      </c>
      <c r="BC136">
        <v>2602.1343812167975</v>
      </c>
      <c r="BD136">
        <v>2407.7343767987859</v>
      </c>
      <c r="BE136">
        <v>2216.5460620635977</v>
      </c>
      <c r="BF136">
        <v>1991.4733431849036</v>
      </c>
      <c r="BG136">
        <v>1808.1456056965005</v>
      </c>
      <c r="BH136">
        <v>1631.5691818258451</v>
      </c>
      <c r="BI136">
        <v>1462.8036232012694</v>
      </c>
      <c r="BJ136">
        <v>1302.7733342936906</v>
      </c>
      <c r="BK136">
        <v>1133.398590687573</v>
      </c>
      <c r="BL136">
        <v>991.90121488485295</v>
      </c>
      <c r="BM136">
        <v>855.95059593089366</v>
      </c>
      <c r="BN136">
        <v>727.23057235528097</v>
      </c>
      <c r="BO136">
        <v>607.31528364766677</v>
      </c>
      <c r="BP136">
        <v>490.1003294367203</v>
      </c>
      <c r="BQ136">
        <v>391.25713357868682</v>
      </c>
      <c r="BR136">
        <v>304.53574242273993</v>
      </c>
      <c r="BS136">
        <v>230.35988885527092</v>
      </c>
      <c r="BT136">
        <v>168.72253807430087</v>
      </c>
      <c r="BU136">
        <v>117.33110547742548</v>
      </c>
      <c r="BV136">
        <v>78.868847807530457</v>
      </c>
      <c r="BW136">
        <v>51.573228405741744</v>
      </c>
      <c r="BX136">
        <v>32.752128352985274</v>
      </c>
      <c r="BY136">
        <v>20.181332536555772</v>
      </c>
      <c r="BZ136">
        <v>11.866805396816385</v>
      </c>
      <c r="CA136">
        <v>2.791378226594666E-11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1:101" x14ac:dyDescent="0.3">
      <c r="A137">
        <f>Model_Point!K137</f>
        <v>0</v>
      </c>
      <c r="B137">
        <v>0</v>
      </c>
      <c r="C137">
        <v>0</v>
      </c>
      <c r="D137">
        <v>-3632.652254523754</v>
      </c>
      <c r="E137">
        <v>-2968.4532839731633</v>
      </c>
      <c r="F137">
        <v>-2255.7537336682781</v>
      </c>
      <c r="G137">
        <v>-1553.082861385363</v>
      </c>
      <c r="H137">
        <v>-881.284225047625</v>
      </c>
      <c r="I137">
        <v>-214.01844262591794</v>
      </c>
      <c r="J137">
        <v>388.97189990613128</v>
      </c>
      <c r="K137">
        <v>925.90438365413286</v>
      </c>
      <c r="L137">
        <v>1394.7737590232307</v>
      </c>
      <c r="M137">
        <v>1792.8042912072578</v>
      </c>
      <c r="N137">
        <v>2117.0091884971462</v>
      </c>
      <c r="O137">
        <v>2365.8744947608352</v>
      </c>
      <c r="P137">
        <v>2541.2287956218961</v>
      </c>
      <c r="Q137">
        <v>2649.3985350415278</v>
      </c>
      <c r="R137">
        <v>2702.1198218579157</v>
      </c>
      <c r="S137">
        <v>2831.0199530988771</v>
      </c>
      <c r="T137">
        <v>2943.8201999535886</v>
      </c>
      <c r="U137">
        <v>3051.3347387798117</v>
      </c>
      <c r="V137">
        <v>3155.7014188651706</v>
      </c>
      <c r="W137">
        <v>3257.9463258965225</v>
      </c>
      <c r="X137">
        <v>3359.0513285673283</v>
      </c>
      <c r="Y137">
        <v>3459.959997893005</v>
      </c>
      <c r="Z137">
        <v>3561.5832222842701</v>
      </c>
      <c r="AA137">
        <v>3658.4114320838917</v>
      </c>
      <c r="AB137">
        <v>3753.9602943217042</v>
      </c>
      <c r="AC137">
        <v>3853.8059410983419</v>
      </c>
      <c r="AD137">
        <v>3958.0138610671297</v>
      </c>
      <c r="AE137">
        <v>4067.35829551999</v>
      </c>
      <c r="AF137">
        <v>4182.6114133040001</v>
      </c>
      <c r="AG137">
        <v>4304.547371966165</v>
      </c>
      <c r="AH137">
        <v>4433.9462973618502</v>
      </c>
      <c r="AI137">
        <v>4565.4506716746928</v>
      </c>
      <c r="AJ137">
        <v>4699.3333959364381</v>
      </c>
      <c r="AK137">
        <v>4836.2978368476133</v>
      </c>
      <c r="AL137">
        <v>4977.2992585274724</v>
      </c>
      <c r="AM137">
        <v>5123.306422157717</v>
      </c>
      <c r="AN137">
        <v>5168.7079730723035</v>
      </c>
      <c r="AO137">
        <v>5206.3354268652947</v>
      </c>
      <c r="AP137">
        <v>5235.174865840836</v>
      </c>
      <c r="AQ137">
        <v>5254.3444819927836</v>
      </c>
      <c r="AR137">
        <v>5262.870653836836</v>
      </c>
      <c r="AS137">
        <v>5259.6943780988167</v>
      </c>
      <c r="AT137">
        <v>5243.8753857083548</v>
      </c>
      <c r="AU137">
        <v>5214.578934948081</v>
      </c>
      <c r="AV137">
        <v>5171.0521281015408</v>
      </c>
      <c r="AW137">
        <v>5112.6280992299298</v>
      </c>
      <c r="AX137">
        <v>5038.74657357459</v>
      </c>
      <c r="AY137">
        <v>4948.9842405013496</v>
      </c>
      <c r="AZ137">
        <v>4843.0867471930296</v>
      </c>
      <c r="BA137">
        <v>4720.9944394511849</v>
      </c>
      <c r="BB137">
        <v>4582.8544729596224</v>
      </c>
      <c r="BC137">
        <v>4429.021096010084</v>
      </c>
      <c r="BD137">
        <v>4260.071260952006</v>
      </c>
      <c r="BE137">
        <v>4076.8172650806346</v>
      </c>
      <c r="BF137">
        <v>3880.317542331014</v>
      </c>
      <c r="BG137">
        <v>3671.8884084434076</v>
      </c>
      <c r="BH137">
        <v>3453.1013711033179</v>
      </c>
      <c r="BI137">
        <v>3225.7633199352608</v>
      </c>
      <c r="BJ137">
        <v>2991.8587868801851</v>
      </c>
      <c r="BK137">
        <v>2753.5013215047147</v>
      </c>
      <c r="BL137">
        <v>2513.0597781759379</v>
      </c>
      <c r="BM137">
        <v>2262.7378465017196</v>
      </c>
      <c r="BN137">
        <v>2006.5775864348423</v>
      </c>
      <c r="BO137">
        <v>1749.1861544739377</v>
      </c>
      <c r="BP137">
        <v>1495.595058046177</v>
      </c>
      <c r="BQ137">
        <v>1251.0537461190665</v>
      </c>
      <c r="BR137">
        <v>1020.7585357707313</v>
      </c>
      <c r="BS137">
        <v>809.52749101515985</v>
      </c>
      <c r="BT137">
        <v>621.4441832988208</v>
      </c>
      <c r="BU137">
        <v>459.50691440689405</v>
      </c>
      <c r="BV137">
        <v>325.33230578315295</v>
      </c>
      <c r="BW137">
        <v>223.6389588753953</v>
      </c>
      <c r="BX137">
        <v>148.73522730208367</v>
      </c>
      <c r="BY137">
        <v>95.268990194804715</v>
      </c>
      <c r="BZ137">
        <v>58.347978734096294</v>
      </c>
      <c r="CA137">
        <v>-1.2785913618817894E-10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1:101" x14ac:dyDescent="0.3">
      <c r="A138">
        <f>Model_Point!K138</f>
        <v>0</v>
      </c>
      <c r="B138">
        <v>0</v>
      </c>
      <c r="C138">
        <v>0</v>
      </c>
      <c r="D138">
        <v>-21517.681818044352</v>
      </c>
      <c r="E138">
        <v>-20155.382940362331</v>
      </c>
      <c r="F138">
        <v>-17323.276460700639</v>
      </c>
      <c r="G138">
        <v>-14846.094921151729</v>
      </c>
      <c r="H138">
        <v>-12707.886741843991</v>
      </c>
      <c r="I138">
        <v>-10079.307708339669</v>
      </c>
      <c r="J138">
        <v>-7858.6744893127852</v>
      </c>
      <c r="K138">
        <v>-5873.184693792502</v>
      </c>
      <c r="L138">
        <v>-4087.2125012617516</v>
      </c>
      <c r="M138">
        <v>-2483.2884991789183</v>
      </c>
      <c r="N138">
        <v>-1045.3515698591518</v>
      </c>
      <c r="O138">
        <v>241.35657996120872</v>
      </c>
      <c r="P138">
        <v>1390.3970590883416</v>
      </c>
      <c r="Q138">
        <v>2315.1011540021746</v>
      </c>
      <c r="R138">
        <v>3067.7465567463028</v>
      </c>
      <c r="S138">
        <v>4459.0090495325139</v>
      </c>
      <c r="T138">
        <v>5754.3821517558445</v>
      </c>
      <c r="U138">
        <v>6964.4969520270924</v>
      </c>
      <c r="V138">
        <v>8099.3066540507343</v>
      </c>
      <c r="W138">
        <v>9168.1476602269686</v>
      </c>
      <c r="X138">
        <v>10179.796649485248</v>
      </c>
      <c r="Y138">
        <v>11066.946781404193</v>
      </c>
      <c r="Z138">
        <v>11829.927771199618</v>
      </c>
      <c r="AA138">
        <v>12473.649319227663</v>
      </c>
      <c r="AB138">
        <v>13005.46070478732</v>
      </c>
      <c r="AC138">
        <v>13432.24830533165</v>
      </c>
      <c r="AD138">
        <v>13757.85450901814</v>
      </c>
      <c r="AE138">
        <v>13984.44294427525</v>
      </c>
      <c r="AF138">
        <v>14115.358499076514</v>
      </c>
      <c r="AG138">
        <v>14155.674059196008</v>
      </c>
      <c r="AH138">
        <v>14109.661013043033</v>
      </c>
      <c r="AI138">
        <v>13980.961972283536</v>
      </c>
      <c r="AJ138">
        <v>13774.368539106119</v>
      </c>
      <c r="AK138">
        <v>13495.414277774655</v>
      </c>
      <c r="AL138">
        <v>13149.966742451546</v>
      </c>
      <c r="AM138">
        <v>12744.095716817132</v>
      </c>
      <c r="AN138">
        <v>12284.064607604319</v>
      </c>
      <c r="AO138">
        <v>11776.367694163371</v>
      </c>
      <c r="AP138">
        <v>11227.750835116665</v>
      </c>
      <c r="AQ138">
        <v>10645.177465977711</v>
      </c>
      <c r="AR138">
        <v>10035.720752856647</v>
      </c>
      <c r="AS138">
        <v>9406.4164985211919</v>
      </c>
      <c r="AT138">
        <v>8764.211843046156</v>
      </c>
      <c r="AU138">
        <v>8115.9088871294962</v>
      </c>
      <c r="AV138">
        <v>7468.1116473655884</v>
      </c>
      <c r="AW138">
        <v>6827.1879631704142</v>
      </c>
      <c r="AX138">
        <v>6199.1929809623234</v>
      </c>
      <c r="AY138">
        <v>5589.7615880001058</v>
      </c>
      <c r="AZ138">
        <v>5003.9242346992996</v>
      </c>
      <c r="BA138">
        <v>4446.0066997635486</v>
      </c>
      <c r="BB138">
        <v>3920.0172480900474</v>
      </c>
      <c r="BC138">
        <v>3404.7497706536637</v>
      </c>
      <c r="BD138">
        <v>2908.3988983458848</v>
      </c>
      <c r="BE138">
        <v>2438.7937467824145</v>
      </c>
      <c r="BF138">
        <v>2003.0759485498284</v>
      </c>
      <c r="BG138">
        <v>1607.3564005174326</v>
      </c>
      <c r="BH138">
        <v>1256.3758269045459</v>
      </c>
      <c r="BI138">
        <v>953.20232772872373</v>
      </c>
      <c r="BJ138">
        <v>699.00526473335412</v>
      </c>
      <c r="BK138">
        <v>492.94689252534283</v>
      </c>
      <c r="BL138">
        <v>332.22854788199749</v>
      </c>
      <c r="BM138">
        <v>218.0559940282904</v>
      </c>
      <c r="BN138">
        <v>139.28848334669738</v>
      </c>
      <c r="BO138">
        <v>86.687072271268747</v>
      </c>
      <c r="BP138">
        <v>52.768090853507552</v>
      </c>
      <c r="BQ138">
        <v>-3.6154527675661084E-9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1:101" x14ac:dyDescent="0.3">
      <c r="A139">
        <f>Model_Point!K139</f>
        <v>0</v>
      </c>
      <c r="B139">
        <v>0</v>
      </c>
      <c r="C139">
        <v>0</v>
      </c>
      <c r="D139">
        <v>-7242.545920967782</v>
      </c>
      <c r="E139">
        <v>-5873.9412259161863</v>
      </c>
      <c r="F139">
        <v>-4038.99540536013</v>
      </c>
      <c r="G139">
        <v>-2360.9146992361239</v>
      </c>
      <c r="H139">
        <v>-4560.7914820679407</v>
      </c>
      <c r="I139">
        <v>-3063.0237695903056</v>
      </c>
      <c r="J139">
        <v>-1727.6344194585472</v>
      </c>
      <c r="K139">
        <v>-485.90265625805</v>
      </c>
      <c r="L139">
        <v>678.19983527012903</v>
      </c>
      <c r="M139">
        <v>-739.29260337415519</v>
      </c>
      <c r="N139">
        <v>140.53496326688327</v>
      </c>
      <c r="O139">
        <v>958.3866619679485</v>
      </c>
      <c r="P139">
        <v>1721.0631576520354</v>
      </c>
      <c r="Q139">
        <v>2396.7767189032893</v>
      </c>
      <c r="R139">
        <v>1321.509210096616</v>
      </c>
      <c r="S139">
        <v>2075.3882460792752</v>
      </c>
      <c r="T139">
        <v>2790.2694757029485</v>
      </c>
      <c r="U139">
        <v>3471.2670010471411</v>
      </c>
      <c r="V139">
        <v>4123.21286831619</v>
      </c>
      <c r="W139">
        <v>3610.1824343622889</v>
      </c>
      <c r="X139">
        <v>4147.0081062895379</v>
      </c>
      <c r="Y139">
        <v>4634.4317980569222</v>
      </c>
      <c r="Z139">
        <v>5073.2110296477567</v>
      </c>
      <c r="AA139">
        <v>5465.8484267090271</v>
      </c>
      <c r="AB139">
        <v>5045.3354260758269</v>
      </c>
      <c r="AC139">
        <v>5308.1625991833853</v>
      </c>
      <c r="AD139">
        <v>5530.6634981581319</v>
      </c>
      <c r="AE139">
        <v>5714.0883512590253</v>
      </c>
      <c r="AF139">
        <v>5860.1312366819093</v>
      </c>
      <c r="AG139">
        <v>5461.4223491442672</v>
      </c>
      <c r="AH139">
        <v>5507.9247246459108</v>
      </c>
      <c r="AI139">
        <v>5521.2829864559162</v>
      </c>
      <c r="AJ139">
        <v>5503.6132414063004</v>
      </c>
      <c r="AK139">
        <v>5457.3114927651814</v>
      </c>
      <c r="AL139">
        <v>5059.4594749527114</v>
      </c>
      <c r="AM139">
        <v>4943.4082819808664</v>
      </c>
      <c r="AN139">
        <v>4805.2688378032008</v>
      </c>
      <c r="AO139">
        <v>4647.7240775596847</v>
      </c>
      <c r="AP139">
        <v>4473.5507992355597</v>
      </c>
      <c r="AQ139">
        <v>4089.2043326968119</v>
      </c>
      <c r="AR139">
        <v>3878.2459222143866</v>
      </c>
      <c r="AS139">
        <v>3658.5513152234416</v>
      </c>
      <c r="AT139">
        <v>3432.9253911349988</v>
      </c>
      <c r="AU139">
        <v>3204.1153045556107</v>
      </c>
      <c r="AV139">
        <v>2865.8101924126554</v>
      </c>
      <c r="AW139">
        <v>2631.8088441858026</v>
      </c>
      <c r="AX139">
        <v>2401.9092536478938</v>
      </c>
      <c r="AY139">
        <v>2178.3792168329333</v>
      </c>
      <c r="AZ139">
        <v>1963.2518117020168</v>
      </c>
      <c r="BA139">
        <v>1704.7745255765635</v>
      </c>
      <c r="BB139">
        <v>1508.2978937186597</v>
      </c>
      <c r="BC139">
        <v>1315.34903447383</v>
      </c>
      <c r="BD139">
        <v>1129.1354798814241</v>
      </c>
      <c r="BE139">
        <v>952.72645484510133</v>
      </c>
      <c r="BF139">
        <v>767.64044340451892</v>
      </c>
      <c r="BG139">
        <v>617.5496984476672</v>
      </c>
      <c r="BH139">
        <v>484.28670487014023</v>
      </c>
      <c r="BI139">
        <v>369.08892879800811</v>
      </c>
      <c r="BJ139">
        <v>272.46215732624859</v>
      </c>
      <c r="BK139">
        <v>188.9163583070937</v>
      </c>
      <c r="BL139">
        <v>127.54444406017318</v>
      </c>
      <c r="BM139">
        <v>83.936533497050092</v>
      </c>
      <c r="BN139">
        <v>53.85000144956836</v>
      </c>
      <c r="BO139">
        <v>33.7628857450404</v>
      </c>
      <c r="BP139">
        <v>20.253522468178744</v>
      </c>
      <c r="BQ139">
        <v>3.7138180399646059E-10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1:101" x14ac:dyDescent="0.3">
      <c r="A140">
        <f>Model_Point!K140</f>
        <v>0</v>
      </c>
      <c r="B140">
        <v>0</v>
      </c>
      <c r="C140">
        <v>0</v>
      </c>
      <c r="D140">
        <v>-3789.7916378759269</v>
      </c>
      <c r="E140">
        <v>-3331.5166219733087</v>
      </c>
      <c r="F140">
        <v>-2673.0230932693289</v>
      </c>
      <c r="G140">
        <v>-2072.4647264827668</v>
      </c>
      <c r="H140">
        <v>-1527.7169712709942</v>
      </c>
      <c r="I140">
        <v>-910.1289656699588</v>
      </c>
      <c r="J140">
        <v>-356.44473351194904</v>
      </c>
      <c r="K140">
        <v>160.95344539539209</v>
      </c>
      <c r="L140">
        <v>648.57047301542389</v>
      </c>
      <c r="M140">
        <v>1110.0873191396906</v>
      </c>
      <c r="N140">
        <v>1548.9500869980002</v>
      </c>
      <c r="O140">
        <v>1968.3969410335269</v>
      </c>
      <c r="P140">
        <v>2371.4812490226395</v>
      </c>
      <c r="Q140">
        <v>2745.8410974586163</v>
      </c>
      <c r="R140">
        <v>3100.4659537365878</v>
      </c>
      <c r="S140">
        <v>3561.0526565806326</v>
      </c>
      <c r="T140">
        <v>4015.8744124273376</v>
      </c>
      <c r="U140">
        <v>4467.5849770334253</v>
      </c>
      <c r="V140">
        <v>4918.7628851715017</v>
      </c>
      <c r="W140">
        <v>5371.925109797804</v>
      </c>
      <c r="X140">
        <v>5829.5401900314255</v>
      </c>
      <c r="Y140">
        <v>6282.4136361309656</v>
      </c>
      <c r="Z140">
        <v>6731.777188961285</v>
      </c>
      <c r="AA140">
        <v>7179.6180612772123</v>
      </c>
      <c r="AB140">
        <v>7628.3562468679802</v>
      </c>
      <c r="AC140">
        <v>8080.4038746705592</v>
      </c>
      <c r="AD140">
        <v>8163.0549681353496</v>
      </c>
      <c r="AE140">
        <v>8234.0241411462448</v>
      </c>
      <c r="AF140">
        <v>8291.5836751529623</v>
      </c>
      <c r="AG140">
        <v>8334.2477176646407</v>
      </c>
      <c r="AH140">
        <v>8360.3490700135917</v>
      </c>
      <c r="AI140">
        <v>8368.0473971876727</v>
      </c>
      <c r="AJ140">
        <v>8355.7086221454319</v>
      </c>
      <c r="AK140">
        <v>8321.8771971269998</v>
      </c>
      <c r="AL140">
        <v>8265.2284217352444</v>
      </c>
      <c r="AM140">
        <v>8184.5726223472921</v>
      </c>
      <c r="AN140">
        <v>8078.8898052923378</v>
      </c>
      <c r="AO140">
        <v>7947.3826733442229</v>
      </c>
      <c r="AP140">
        <v>7789.5328607823458</v>
      </c>
      <c r="AQ140">
        <v>7605.1458279360186</v>
      </c>
      <c r="AR140">
        <v>7394.3707382789116</v>
      </c>
      <c r="AS140">
        <v>7157.6986910114892</v>
      </c>
      <c r="AT140">
        <v>6895.9899529733748</v>
      </c>
      <c r="AU140">
        <v>6610.4964061821074</v>
      </c>
      <c r="AV140">
        <v>6302.8814680534351</v>
      </c>
      <c r="AW140">
        <v>5975.242900476982</v>
      </c>
      <c r="AX140">
        <v>5630.1102063857415</v>
      </c>
      <c r="AY140">
        <v>5270.4117004218533</v>
      </c>
      <c r="AZ140">
        <v>4899.3726500493376</v>
      </c>
      <c r="BA140">
        <v>4520.4309587076068</v>
      </c>
      <c r="BB140">
        <v>4137.4767172136535</v>
      </c>
      <c r="BC140">
        <v>3735.640393348971</v>
      </c>
      <c r="BD140">
        <v>3321.5503777246058</v>
      </c>
      <c r="BE140">
        <v>2902.8644153678329</v>
      </c>
      <c r="BF140">
        <v>2488.0418358236593</v>
      </c>
      <c r="BG140">
        <v>2086.0000810270876</v>
      </c>
      <c r="BH140">
        <v>1705.6557650545781</v>
      </c>
      <c r="BI140">
        <v>1355.3671841815069</v>
      </c>
      <c r="BJ140">
        <v>1042.3167692756565</v>
      </c>
      <c r="BK140">
        <v>771.89611405295386</v>
      </c>
      <c r="BL140">
        <v>547.17829077548924</v>
      </c>
      <c r="BM140">
        <v>377.02980796119334</v>
      </c>
      <c r="BN140">
        <v>251.86941769158059</v>
      </c>
      <c r="BO140">
        <v>162.69306466776268</v>
      </c>
      <c r="BP140">
        <v>101.27046828492934</v>
      </c>
      <c r="BQ140">
        <v>-3.2001220565617189E-10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1:101" x14ac:dyDescent="0.3">
      <c r="A141">
        <f>Model_Point!K141</f>
        <v>0</v>
      </c>
      <c r="B141">
        <v>0</v>
      </c>
      <c r="C141">
        <v>0</v>
      </c>
      <c r="D141">
        <v>-13108.641449232335</v>
      </c>
      <c r="E141">
        <v>-14277.679275493423</v>
      </c>
      <c r="F141">
        <v>-13183.573727551577</v>
      </c>
      <c r="G141">
        <v>-11798.284474357757</v>
      </c>
      <c r="H141">
        <v>-10247.284523377408</v>
      </c>
      <c r="I141">
        <v>-8186.9664449160591</v>
      </c>
      <c r="J141">
        <v>-6274.4562096114669</v>
      </c>
      <c r="K141">
        <v>-4495.9594629293824</v>
      </c>
      <c r="L141">
        <v>-2837.9108351736099</v>
      </c>
      <c r="M141">
        <v>-1287.5283644871711</v>
      </c>
      <c r="N141">
        <v>167.12888433122782</v>
      </c>
      <c r="O141">
        <v>1438.6125328450767</v>
      </c>
      <c r="P141">
        <v>2527.6865128041295</v>
      </c>
      <c r="Q141">
        <v>3440.9960167734193</v>
      </c>
      <c r="R141">
        <v>4188.2606300047328</v>
      </c>
      <c r="S141">
        <v>5229.5206804303234</v>
      </c>
      <c r="T141">
        <v>6136.8701393229958</v>
      </c>
      <c r="U141">
        <v>6914.1834014197184</v>
      </c>
      <c r="V141">
        <v>7566.3731870485171</v>
      </c>
      <c r="W141">
        <v>8099.9734849500783</v>
      </c>
      <c r="X141">
        <v>8520.5728241163324</v>
      </c>
      <c r="Y141">
        <v>8832.9916523515058</v>
      </c>
      <c r="Z141">
        <v>9043.1051416664122</v>
      </c>
      <c r="AA141">
        <v>9157.4461175658325</v>
      </c>
      <c r="AB141">
        <v>9182.8026682725176</v>
      </c>
      <c r="AC141">
        <v>9126.0939601730952</v>
      </c>
      <c r="AD141">
        <v>8994.3705093288099</v>
      </c>
      <c r="AE141">
        <v>8794.8612409134748</v>
      </c>
      <c r="AF141">
        <v>8535.0041915738675</v>
      </c>
      <c r="AG141">
        <v>8222.4218375079945</v>
      </c>
      <c r="AH141">
        <v>7864.8210175704726</v>
      </c>
      <c r="AI141">
        <v>7469.8519340264338</v>
      </c>
      <c r="AJ141">
        <v>7045.0633848255147</v>
      </c>
      <c r="AK141">
        <v>6597.8525702069346</v>
      </c>
      <c r="AL141">
        <v>6135.4179674307125</v>
      </c>
      <c r="AM141">
        <v>5664.7271158150488</v>
      </c>
      <c r="AN141">
        <v>5192.4452274103751</v>
      </c>
      <c r="AO141">
        <v>4724.8315520575534</v>
      </c>
      <c r="AP141">
        <v>4267.5566992690128</v>
      </c>
      <c r="AQ141">
        <v>3825.6023732978792</v>
      </c>
      <c r="AR141">
        <v>3403.6530830565498</v>
      </c>
      <c r="AS141">
        <v>2980.9036771094893</v>
      </c>
      <c r="AT141">
        <v>2565.8362600253354</v>
      </c>
      <c r="AU141">
        <v>2166.6720988815187</v>
      </c>
      <c r="AV141">
        <v>1791.05681216126</v>
      </c>
      <c r="AW141">
        <v>1445.7195806552061</v>
      </c>
      <c r="AX141">
        <v>1136.1303286868811</v>
      </c>
      <c r="AY141">
        <v>866.18707499808284</v>
      </c>
      <c r="AZ141">
        <v>637.97220513976583</v>
      </c>
      <c r="BA141">
        <v>451.6190601623033</v>
      </c>
      <c r="BB141">
        <v>305.32644838953621</v>
      </c>
      <c r="BC141">
        <v>201.2861924101415</v>
      </c>
      <c r="BD141">
        <v>129.46431501580801</v>
      </c>
      <c r="BE141">
        <v>81.506204695735732</v>
      </c>
      <c r="BF141">
        <v>50.617021621207435</v>
      </c>
      <c r="BG141">
        <v>-1.0037544362619192E-9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1:101" x14ac:dyDescent="0.3">
      <c r="A142">
        <f>Model_Point!K142</f>
        <v>0</v>
      </c>
      <c r="B142">
        <v>0</v>
      </c>
      <c r="C142">
        <v>0</v>
      </c>
      <c r="D142">
        <v>-4325.6204995217504</v>
      </c>
      <c r="E142">
        <v>-4276.7504037756053</v>
      </c>
      <c r="F142">
        <v>-3419.9694455289959</v>
      </c>
      <c r="G142">
        <v>-2465.3939341032533</v>
      </c>
      <c r="H142">
        <v>-3673.1851125943017</v>
      </c>
      <c r="I142">
        <v>-2601.8592728382887</v>
      </c>
      <c r="J142">
        <v>-1590.578942038755</v>
      </c>
      <c r="K142">
        <v>-632.61036204473851</v>
      </c>
      <c r="L142">
        <v>278.63373358363663</v>
      </c>
      <c r="M142">
        <v>-329.84965462327619</v>
      </c>
      <c r="N142">
        <v>414.83801858128112</v>
      </c>
      <c r="O142">
        <v>1086.9136362566273</v>
      </c>
      <c r="P142">
        <v>1687.4870290671702</v>
      </c>
      <c r="Q142">
        <v>2219.9054106261597</v>
      </c>
      <c r="R142">
        <v>1706.7959569292107</v>
      </c>
      <c r="S142">
        <v>2228.9309514127276</v>
      </c>
      <c r="T142">
        <v>2698.0294428014704</v>
      </c>
      <c r="U142">
        <v>3116.0958531190822</v>
      </c>
      <c r="V142">
        <v>3485.5219681324552</v>
      </c>
      <c r="W142">
        <v>3162.3250995336862</v>
      </c>
      <c r="X142">
        <v>3403.118060938034</v>
      </c>
      <c r="Y142">
        <v>3600.787280425548</v>
      </c>
      <c r="Z142">
        <v>3757.9279947220321</v>
      </c>
      <c r="AA142">
        <v>3877.3821747048923</v>
      </c>
      <c r="AB142">
        <v>3549.0056467788881</v>
      </c>
      <c r="AC142">
        <v>3576.4006782526349</v>
      </c>
      <c r="AD142">
        <v>3573.4856314544495</v>
      </c>
      <c r="AE142">
        <v>3543.2675639395829</v>
      </c>
      <c r="AF142">
        <v>3488.8306866734815</v>
      </c>
      <c r="AG142">
        <v>3164.0331411232237</v>
      </c>
      <c r="AH142">
        <v>3055.2336960414159</v>
      </c>
      <c r="AI142">
        <v>2930.7623757288407</v>
      </c>
      <c r="AJ142">
        <v>2793.6845788712517</v>
      </c>
      <c r="AK142">
        <v>2647.0051710996809</v>
      </c>
      <c r="AL142">
        <v>2355.321998858501</v>
      </c>
      <c r="AM142">
        <v>2189.5752756638799</v>
      </c>
      <c r="AN142">
        <v>2022.1800901226238</v>
      </c>
      <c r="AO142">
        <v>1855.6658322171979</v>
      </c>
      <c r="AP142">
        <v>1692.3328391235264</v>
      </c>
      <c r="AQ142">
        <v>1466.2905690054981</v>
      </c>
      <c r="AR142">
        <v>1311.1005416385453</v>
      </c>
      <c r="AS142">
        <v>1154.888929354109</v>
      </c>
      <c r="AT142">
        <v>1000.9855644453206</v>
      </c>
      <c r="AU142">
        <v>852.62271769330869</v>
      </c>
      <c r="AV142">
        <v>685.79238125471909</v>
      </c>
      <c r="AW142">
        <v>555.52906491800923</v>
      </c>
      <c r="AX142">
        <v>438.55850915631657</v>
      </c>
      <c r="AY142">
        <v>336.44923525154604</v>
      </c>
      <c r="AZ142">
        <v>250.06976638381531</v>
      </c>
      <c r="BA142">
        <v>172.90851555636451</v>
      </c>
      <c r="BB142">
        <v>117.17755228825526</v>
      </c>
      <c r="BC142">
        <v>77.530990676388981</v>
      </c>
      <c r="BD142">
        <v>50.160574327671753</v>
      </c>
      <c r="BE142">
        <v>31.890939282159142</v>
      </c>
      <c r="BF142">
        <v>19.417584808562946</v>
      </c>
      <c r="BG142">
        <v>-6.5432808546877701E-10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1:101" x14ac:dyDescent="0.3">
      <c r="A143">
        <f>Model_Point!K143</f>
        <v>0</v>
      </c>
      <c r="B143">
        <v>0</v>
      </c>
      <c r="C143">
        <v>0</v>
      </c>
      <c r="D143">
        <v>-2592.3045022809492</v>
      </c>
      <c r="E143">
        <v>-2244.0824608041867</v>
      </c>
      <c r="F143">
        <v>-1609.5652277699496</v>
      </c>
      <c r="G143">
        <v>-941.32937165599481</v>
      </c>
      <c r="H143">
        <v>-256.08233493887082</v>
      </c>
      <c r="I143">
        <v>502.74199124873434</v>
      </c>
      <c r="J143">
        <v>1237.8082342513887</v>
      </c>
      <c r="K143">
        <v>1953.613034156235</v>
      </c>
      <c r="L143">
        <v>2654.4225720936047</v>
      </c>
      <c r="M143">
        <v>3344.2921347864221</v>
      </c>
      <c r="N143">
        <v>4027.1091040619317</v>
      </c>
      <c r="O143">
        <v>4691.4579654510544</v>
      </c>
      <c r="P143">
        <v>5339.3609711358386</v>
      </c>
      <c r="Q143">
        <v>5973.758742437788</v>
      </c>
      <c r="R143">
        <v>6598.0976147521742</v>
      </c>
      <c r="S143">
        <v>7285.1506043277141</v>
      </c>
      <c r="T143">
        <v>7368.0836761691016</v>
      </c>
      <c r="U143">
        <v>7440.9259566714863</v>
      </c>
      <c r="V143">
        <v>7502.0217830711426</v>
      </c>
      <c r="W143">
        <v>7549.9590846474948</v>
      </c>
      <c r="X143">
        <v>7583.1344471704178</v>
      </c>
      <c r="Y143">
        <v>7599.7590412740392</v>
      </c>
      <c r="Z143">
        <v>7598.2444688486657</v>
      </c>
      <c r="AA143">
        <v>7577.1725060436156</v>
      </c>
      <c r="AB143">
        <v>7535.2442430849787</v>
      </c>
      <c r="AC143">
        <v>7471.2820040466495</v>
      </c>
      <c r="AD143">
        <v>7384.262286754356</v>
      </c>
      <c r="AE143">
        <v>7273.3674576264548</v>
      </c>
      <c r="AF143">
        <v>7138.0408530541172</v>
      </c>
      <c r="AG143">
        <v>6978.0305296586703</v>
      </c>
      <c r="AH143">
        <v>6793.4077760067548</v>
      </c>
      <c r="AI143">
        <v>6584.563832495307</v>
      </c>
      <c r="AJ143">
        <v>6352.2364319074304</v>
      </c>
      <c r="AK143">
        <v>6097.5319508303364</v>
      </c>
      <c r="AL143">
        <v>5821.9455790757956</v>
      </c>
      <c r="AM143">
        <v>5527.3851491070909</v>
      </c>
      <c r="AN143">
        <v>5216.1700377960478</v>
      </c>
      <c r="AO143">
        <v>4891.0001936613917</v>
      </c>
      <c r="AP143">
        <v>4554.8560781456226</v>
      </c>
      <c r="AQ143">
        <v>4210.9168351831522</v>
      </c>
      <c r="AR143">
        <v>3862.8070324394243</v>
      </c>
      <c r="AS143">
        <v>3495.1596009267387</v>
      </c>
      <c r="AT143">
        <v>3114.1436157830476</v>
      </c>
      <c r="AU143">
        <v>2726.9614318640629</v>
      </c>
      <c r="AV143">
        <v>2341.638919731864</v>
      </c>
      <c r="AW143">
        <v>1966.7021366892072</v>
      </c>
      <c r="AX143">
        <v>1610.7396207758788</v>
      </c>
      <c r="AY143">
        <v>1281.865694105207</v>
      </c>
      <c r="AZ143">
        <v>987.12125337670079</v>
      </c>
      <c r="BA143">
        <v>731.87228050543285</v>
      </c>
      <c r="BB143">
        <v>519.28822478703307</v>
      </c>
      <c r="BC143">
        <v>358.44842286748548</v>
      </c>
      <c r="BD143">
        <v>240.25396233865709</v>
      </c>
      <c r="BE143">
        <v>156.15809301333573</v>
      </c>
      <c r="BF143">
        <v>98.348647421678294</v>
      </c>
      <c r="BG143">
        <v>2.7885788489661327E-10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1:101" x14ac:dyDescent="0.3">
      <c r="A144">
        <f>Model_Point!K144</f>
        <v>0</v>
      </c>
      <c r="B144">
        <v>0</v>
      </c>
      <c r="C144">
        <v>0</v>
      </c>
      <c r="D144">
        <v>-210376.33166776152</v>
      </c>
      <c r="E144">
        <v>-181268.06802684261</v>
      </c>
      <c r="F144">
        <v>-152642.73547353633</v>
      </c>
      <c r="G144">
        <v>-123659.41897856281</v>
      </c>
      <c r="H144">
        <v>-96551.68561903364</v>
      </c>
      <c r="I144">
        <v>-71546.292593660852</v>
      </c>
      <c r="J144">
        <v>-48561.815173431176</v>
      </c>
      <c r="K144">
        <v>-27405.396507921465</v>
      </c>
      <c r="L144">
        <v>-7737.0715815798967</v>
      </c>
      <c r="M144">
        <v>11069.085412922568</v>
      </c>
      <c r="N144">
        <v>28652.26799748031</v>
      </c>
      <c r="O144">
        <v>44942.924883167638</v>
      </c>
      <c r="P144">
        <v>59939.422626754567</v>
      </c>
      <c r="Q144">
        <v>73655.946944345676</v>
      </c>
      <c r="R144">
        <v>86131.377961379389</v>
      </c>
      <c r="S144">
        <v>97414.061208611267</v>
      </c>
      <c r="T144">
        <v>107528.85734463582</v>
      </c>
      <c r="U144">
        <v>116482.96318919076</v>
      </c>
      <c r="V144">
        <v>124293.78540680835</v>
      </c>
      <c r="W144">
        <v>130982.88931914355</v>
      </c>
      <c r="X144">
        <v>136564.22830280018</v>
      </c>
      <c r="Y144">
        <v>141062.00246517395</v>
      </c>
      <c r="Z144">
        <v>144519.09004083727</v>
      </c>
      <c r="AA144">
        <v>146989.70849183691</v>
      </c>
      <c r="AB144">
        <v>148531.41548344752</v>
      </c>
      <c r="AC144">
        <v>149193.41301575175</v>
      </c>
      <c r="AD144">
        <v>149014.72356485634</v>
      </c>
      <c r="AE144">
        <v>148033.29694566684</v>
      </c>
      <c r="AF144">
        <v>146293.1307996212</v>
      </c>
      <c r="AG144">
        <v>143836.83971517667</v>
      </c>
      <c r="AH144">
        <v>140700.11268314274</v>
      </c>
      <c r="AI144">
        <v>136923.05514192797</v>
      </c>
      <c r="AJ144">
        <v>132554.74238009064</v>
      </c>
      <c r="AK144">
        <v>127649.3589185466</v>
      </c>
      <c r="AL144">
        <v>122264.34756046809</v>
      </c>
      <c r="AM144">
        <v>116459.0523299609</v>
      </c>
      <c r="AN144">
        <v>110294.5113239448</v>
      </c>
      <c r="AO144">
        <v>103833.98339629803</v>
      </c>
      <c r="AP144">
        <v>97143.384512007571</v>
      </c>
      <c r="AQ144">
        <v>90291.289894290472</v>
      </c>
      <c r="AR144">
        <v>83347.662576137242</v>
      </c>
      <c r="AS144">
        <v>76382.568252744153</v>
      </c>
      <c r="AT144">
        <v>69461.718732274196</v>
      </c>
      <c r="AU144">
        <v>62650.072047405825</v>
      </c>
      <c r="AV144">
        <v>56010.864033663507</v>
      </c>
      <c r="AW144">
        <v>49604.521940408842</v>
      </c>
      <c r="AX144">
        <v>43487.484118194552</v>
      </c>
      <c r="AY144">
        <v>37710.960651277201</v>
      </c>
      <c r="AZ144">
        <v>32319.681414092916</v>
      </c>
      <c r="BA144">
        <v>27350.689647934101</v>
      </c>
      <c r="BB144">
        <v>22832.2496747242</v>
      </c>
      <c r="BC144">
        <v>18700.773679330767</v>
      </c>
      <c r="BD144">
        <v>14995.307527433437</v>
      </c>
      <c r="BE144">
        <v>11742.065835137941</v>
      </c>
      <c r="BF144">
        <v>8952.8232803392239</v>
      </c>
      <c r="BG144">
        <v>6624.0246465252121</v>
      </c>
      <c r="BH144">
        <v>4736.8320858186007</v>
      </c>
      <c r="BI144">
        <v>3258.2674434851997</v>
      </c>
      <c r="BJ144">
        <v>2143.5007112854501</v>
      </c>
      <c r="BK144">
        <v>1339.186163610565</v>
      </c>
      <c r="BL144">
        <v>787.57178771651786</v>
      </c>
      <c r="BM144">
        <v>444.69569084220194</v>
      </c>
      <c r="BN144">
        <v>240.42638585831031</v>
      </c>
      <c r="BO144">
        <v>124.33285920159544</v>
      </c>
      <c r="BP144">
        <v>61.648204542085885</v>
      </c>
      <c r="BQ144">
        <v>-3.6158663661499102E-9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1:101" x14ac:dyDescent="0.3">
      <c r="A145">
        <f>Model_Point!K145</f>
        <v>0</v>
      </c>
      <c r="B145">
        <v>0</v>
      </c>
      <c r="C145">
        <v>0</v>
      </c>
      <c r="D145">
        <v>-74706.871499365501</v>
      </c>
      <c r="E145">
        <v>-59803.379456443436</v>
      </c>
      <c r="F145">
        <v>-45491.891088352713</v>
      </c>
      <c r="G145">
        <v>-31111.507845317326</v>
      </c>
      <c r="H145">
        <v>-34437.215474016739</v>
      </c>
      <c r="I145">
        <v>-22610.603166882345</v>
      </c>
      <c r="J145">
        <v>-11561.181393636236</v>
      </c>
      <c r="K145">
        <v>-1205.6154974164112</v>
      </c>
      <c r="L145">
        <v>8595.7869042680941</v>
      </c>
      <c r="M145">
        <v>6057.2397213234208</v>
      </c>
      <c r="N145">
        <v>14375.819079800483</v>
      </c>
      <c r="O145">
        <v>22196.51788410337</v>
      </c>
      <c r="P145">
        <v>29524.82970119399</v>
      </c>
      <c r="Q145">
        <v>36372.267060830112</v>
      </c>
      <c r="R145">
        <v>34270.992263476939</v>
      </c>
      <c r="S145">
        <v>39698.376119032167</v>
      </c>
      <c r="T145">
        <v>44673.719662046649</v>
      </c>
      <c r="U145">
        <v>49203.950810081245</v>
      </c>
      <c r="V145">
        <v>53299.882940022399</v>
      </c>
      <c r="W145">
        <v>51053.757956255293</v>
      </c>
      <c r="X145">
        <v>53949.283072711165</v>
      </c>
      <c r="Y145">
        <v>56423.186917879058</v>
      </c>
      <c r="Z145">
        <v>58494.739925545007</v>
      </c>
      <c r="AA145">
        <v>60187.562778001964</v>
      </c>
      <c r="AB145">
        <v>57482.930917042679</v>
      </c>
      <c r="AC145">
        <v>58239.795298324163</v>
      </c>
      <c r="AD145">
        <v>58666.933518286729</v>
      </c>
      <c r="AE145">
        <v>58780.842351927553</v>
      </c>
      <c r="AF145">
        <v>58600.329629891734</v>
      </c>
      <c r="AG145">
        <v>55471.316327348242</v>
      </c>
      <c r="AH145">
        <v>54588.868578385001</v>
      </c>
      <c r="AI145">
        <v>53452.983397968339</v>
      </c>
      <c r="AJ145">
        <v>52083.814163806201</v>
      </c>
      <c r="AK145">
        <v>50503.470297415945</v>
      </c>
      <c r="AL145">
        <v>47056.42371959611</v>
      </c>
      <c r="AM145">
        <v>45020.733701751058</v>
      </c>
      <c r="AN145">
        <v>42839.667250379607</v>
      </c>
      <c r="AO145">
        <v>40538.456265944144</v>
      </c>
      <c r="AP145">
        <v>38143.350975000016</v>
      </c>
      <c r="AQ145">
        <v>34706.525666258196</v>
      </c>
      <c r="AR145">
        <v>32145.69381775687</v>
      </c>
      <c r="AS145">
        <v>29570.183477046401</v>
      </c>
      <c r="AT145">
        <v>27005.958820082302</v>
      </c>
      <c r="AU145">
        <v>24478.690178665223</v>
      </c>
      <c r="AV145">
        <v>21511.327582854716</v>
      </c>
      <c r="AW145">
        <v>19100.86015067104</v>
      </c>
      <c r="AX145">
        <v>16796.746418698076</v>
      </c>
      <c r="AY145">
        <v>14619.243869056161</v>
      </c>
      <c r="AZ145">
        <v>12586.108366069333</v>
      </c>
      <c r="BA145">
        <v>10497.895297123961</v>
      </c>
      <c r="BB145">
        <v>8781.2230219235826</v>
      </c>
      <c r="BC145">
        <v>7210.3427497374623</v>
      </c>
      <c r="BD145">
        <v>5800.6710930159397</v>
      </c>
      <c r="BE145">
        <v>4562.6843535049838</v>
      </c>
      <c r="BF145">
        <v>3435.0599799111383</v>
      </c>
      <c r="BG145">
        <v>2545.170721235957</v>
      </c>
      <c r="BH145">
        <v>1823.7237033816903</v>
      </c>
      <c r="BI145">
        <v>1258.3358373763224</v>
      </c>
      <c r="BJ145">
        <v>832.03179120000607</v>
      </c>
      <c r="BK145">
        <v>513.8495986746093</v>
      </c>
      <c r="BL145">
        <v>302.45520257332851</v>
      </c>
      <c r="BM145">
        <v>171.0369114554114</v>
      </c>
      <c r="BN145">
        <v>92.740809859588438</v>
      </c>
      <c r="BO145">
        <v>48.248623949433799</v>
      </c>
      <c r="BP145">
        <v>23.678427981526564</v>
      </c>
      <c r="BQ145">
        <v>-6.0372668466892448E-9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1:101" x14ac:dyDescent="0.3">
      <c r="A146">
        <f>Model_Point!K146</f>
        <v>0</v>
      </c>
      <c r="B146">
        <v>0</v>
      </c>
      <c r="C146">
        <v>0</v>
      </c>
      <c r="D146">
        <v>-35719.269867831201</v>
      </c>
      <c r="E146">
        <v>-29723.190246875824</v>
      </c>
      <c r="F146">
        <v>-23936.692353395632</v>
      </c>
      <c r="G146">
        <v>-18098.253884173915</v>
      </c>
      <c r="H146">
        <v>-12556.504223223998</v>
      </c>
      <c r="I146">
        <v>-7341.7347686312487</v>
      </c>
      <c r="J146">
        <v>-2435.4272060187527</v>
      </c>
      <c r="K146">
        <v>2197.8802730194657</v>
      </c>
      <c r="L146">
        <v>6616.0660925801876</v>
      </c>
      <c r="M146">
        <v>10920.974957355545</v>
      </c>
      <c r="N146">
        <v>15062.811595344583</v>
      </c>
      <c r="O146">
        <v>19036.457158519548</v>
      </c>
      <c r="P146">
        <v>22847.261738680219</v>
      </c>
      <c r="Q146">
        <v>26503.086172648218</v>
      </c>
      <c r="R146">
        <v>30015.700820529593</v>
      </c>
      <c r="S146">
        <v>33398.47732400809</v>
      </c>
      <c r="T146">
        <v>36661.347749279143</v>
      </c>
      <c r="U146">
        <v>39811.717017469891</v>
      </c>
      <c r="V146">
        <v>42858.77102632451</v>
      </c>
      <c r="W146">
        <v>45812.57611000802</v>
      </c>
      <c r="X146">
        <v>48682.296792206376</v>
      </c>
      <c r="Y146">
        <v>51478.968421488004</v>
      </c>
      <c r="Z146">
        <v>54216.826646677437</v>
      </c>
      <c r="AA146">
        <v>56912.214287567229</v>
      </c>
      <c r="AB146">
        <v>59582.384745883479</v>
      </c>
      <c r="AC146">
        <v>62243.734895783622</v>
      </c>
      <c r="AD146">
        <v>62940.218639493389</v>
      </c>
      <c r="AE146">
        <v>63498.363129155958</v>
      </c>
      <c r="AF146">
        <v>63904.593477624454</v>
      </c>
      <c r="AG146">
        <v>64144.862985410749</v>
      </c>
      <c r="AH146">
        <v>64203.575699812653</v>
      </c>
      <c r="AI146">
        <v>64065.754395933895</v>
      </c>
      <c r="AJ146">
        <v>63718.395780407882</v>
      </c>
      <c r="AK146">
        <v>63150.166962818308</v>
      </c>
      <c r="AL146">
        <v>62351.41824646802</v>
      </c>
      <c r="AM146">
        <v>61314.24948625439</v>
      </c>
      <c r="AN146">
        <v>60032.853776598509</v>
      </c>
      <c r="AO146">
        <v>58504.121327750698</v>
      </c>
      <c r="AP146">
        <v>56728.317286784375</v>
      </c>
      <c r="AQ146">
        <v>54709.713551140558</v>
      </c>
      <c r="AR146">
        <v>52456.810430670019</v>
      </c>
      <c r="AS146">
        <v>49982.479358958808</v>
      </c>
      <c r="AT146">
        <v>47302.638823801739</v>
      </c>
      <c r="AU146">
        <v>44438.086572096858</v>
      </c>
      <c r="AV146">
        <v>41414.599869505611</v>
      </c>
      <c r="AW146">
        <v>38262.866489551678</v>
      </c>
      <c r="AX146">
        <v>35018.209901118695</v>
      </c>
      <c r="AY146">
        <v>31720.075395769341</v>
      </c>
      <c r="AZ146">
        <v>28411.251196680325</v>
      </c>
      <c r="BA146">
        <v>25136.810773452715</v>
      </c>
      <c r="BB146">
        <v>21942.780256872353</v>
      </c>
      <c r="BC146">
        <v>18811.094214017525</v>
      </c>
      <c r="BD146">
        <v>15802.426568373787</v>
      </c>
      <c r="BE146">
        <v>12975.448281762508</v>
      </c>
      <c r="BF146">
        <v>10383.358941558457</v>
      </c>
      <c r="BG146">
        <v>8070.277630537752</v>
      </c>
      <c r="BH146">
        <v>6067.8643387232278</v>
      </c>
      <c r="BI146">
        <v>4392.6244814535239</v>
      </c>
      <c r="BJ146">
        <v>3044.3747445040608</v>
      </c>
      <c r="BK146">
        <v>2006.2861176407955</v>
      </c>
      <c r="BL146">
        <v>1246.7457972921345</v>
      </c>
      <c r="BM146">
        <v>743.25446502962848</v>
      </c>
      <c r="BN146">
        <v>423.33268673124684</v>
      </c>
      <c r="BO146">
        <v>229.35515704085506</v>
      </c>
      <c r="BP146">
        <v>117.54443205965137</v>
      </c>
      <c r="BQ146">
        <v>-1.3375787374309292E-9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1:101" x14ac:dyDescent="0.3">
      <c r="A147">
        <f>Model_Point!K147</f>
        <v>0</v>
      </c>
      <c r="B147">
        <v>0</v>
      </c>
      <c r="C147">
        <v>0</v>
      </c>
      <c r="D147">
        <v>-499088.38232542161</v>
      </c>
      <c r="E147">
        <v>-420245.4660712395</v>
      </c>
      <c r="F147">
        <v>-340827.37445842032</v>
      </c>
      <c r="G147">
        <v>-259994.56693761129</v>
      </c>
      <c r="H147">
        <v>-184355.79903603031</v>
      </c>
      <c r="I147">
        <v>-114566.23089385423</v>
      </c>
      <c r="J147">
        <v>-50567.121884167456</v>
      </c>
      <c r="K147">
        <v>7728.2636038013961</v>
      </c>
      <c r="L147">
        <v>60457.34138430567</v>
      </c>
      <c r="M147">
        <v>109058.02939313724</v>
      </c>
      <c r="N147">
        <v>152468.74228400248</v>
      </c>
      <c r="O147">
        <v>190840.17887840047</v>
      </c>
      <c r="P147">
        <v>224384.54325603318</v>
      </c>
      <c r="Q147">
        <v>253350.16981574509</v>
      </c>
      <c r="R147">
        <v>277993.45705000695</v>
      </c>
      <c r="S147">
        <v>298537.17403888237</v>
      </c>
      <c r="T147">
        <v>315163.84146905749</v>
      </c>
      <c r="U147">
        <v>328048.3406091152</v>
      </c>
      <c r="V147">
        <v>337383.69482059602</v>
      </c>
      <c r="W147">
        <v>343354.7964166312</v>
      </c>
      <c r="X147">
        <v>346118.62449776183</v>
      </c>
      <c r="Y147">
        <v>345844.88265906076</v>
      </c>
      <c r="Z147">
        <v>342732.69474624295</v>
      </c>
      <c r="AA147">
        <v>336997.28405496548</v>
      </c>
      <c r="AB147">
        <v>328863.71225261112</v>
      </c>
      <c r="AC147">
        <v>318562.32000918273</v>
      </c>
      <c r="AD147">
        <v>306328.24026083358</v>
      </c>
      <c r="AE147">
        <v>292403.54141805798</v>
      </c>
      <c r="AF147">
        <v>277039.08360293979</v>
      </c>
      <c r="AG147">
        <v>260494.85868611498</v>
      </c>
      <c r="AH147">
        <v>243035.79815104013</v>
      </c>
      <c r="AI147">
        <v>224927.498320771</v>
      </c>
      <c r="AJ147">
        <v>206420.58063239802</v>
      </c>
      <c r="AK147">
        <v>187763.61535577907</v>
      </c>
      <c r="AL147">
        <v>169199.94247611196</v>
      </c>
      <c r="AM147">
        <v>150964.04713110687</v>
      </c>
      <c r="AN147">
        <v>133277.56595159863</v>
      </c>
      <c r="AO147">
        <v>116345.03828617152</v>
      </c>
      <c r="AP147">
        <v>100349.55708232714</v>
      </c>
      <c r="AQ147">
        <v>85448.515548799813</v>
      </c>
      <c r="AR147">
        <v>71769.683890158034</v>
      </c>
      <c r="AS147">
        <v>59116.439862250147</v>
      </c>
      <c r="AT147">
        <v>47651.162463660992</v>
      </c>
      <c r="AU147">
        <v>37493.467595023118</v>
      </c>
      <c r="AV147">
        <v>28714.127358244652</v>
      </c>
      <c r="AW147">
        <v>21331.354812746242</v>
      </c>
      <c r="AX147">
        <v>15310.237795543371</v>
      </c>
      <c r="AY147">
        <v>10565.909529784381</v>
      </c>
      <c r="AZ147">
        <v>6970.6869694842289</v>
      </c>
      <c r="BA147">
        <v>4364.8995228495869</v>
      </c>
      <c r="BB147">
        <v>2570.5247595513829</v>
      </c>
      <c r="BC147">
        <v>1454.355373179651</v>
      </c>
      <c r="BD147">
        <v>789.12513063668757</v>
      </c>
      <c r="BE147">
        <v>411.07407100760679</v>
      </c>
      <c r="BF147">
        <v>207.1020494875379</v>
      </c>
      <c r="BG147">
        <v>-2.3417073051547782E-8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1:101" x14ac:dyDescent="0.3">
      <c r="A148">
        <f>Model_Point!K148</f>
        <v>0</v>
      </c>
      <c r="B148">
        <v>0</v>
      </c>
      <c r="C148">
        <v>0</v>
      </c>
      <c r="D148">
        <v>-172380.24738076489</v>
      </c>
      <c r="E148">
        <v>-133046.81231832283</v>
      </c>
      <c r="F148">
        <v>-94522.035566664214</v>
      </c>
      <c r="G148">
        <v>-55653.712086380227</v>
      </c>
      <c r="H148">
        <v>-61495.398229022867</v>
      </c>
      <c r="I148">
        <v>-29457.156442812342</v>
      </c>
      <c r="J148">
        <v>352.91310898914179</v>
      </c>
      <c r="K148">
        <v>27989.991580247544</v>
      </c>
      <c r="L148">
        <v>53527.557698112207</v>
      </c>
      <c r="M148">
        <v>47793.900331462086</v>
      </c>
      <c r="N148">
        <v>68051.910210503309</v>
      </c>
      <c r="O148">
        <v>86360.381864557465</v>
      </c>
      <c r="P148">
        <v>102814.1708872702</v>
      </c>
      <c r="Q148">
        <v>117522.01856830432</v>
      </c>
      <c r="R148">
        <v>110279.26387428225</v>
      </c>
      <c r="S148">
        <v>120561.88800224643</v>
      </c>
      <c r="T148">
        <v>129315.75027476682</v>
      </c>
      <c r="U148">
        <v>136617.12827318395</v>
      </c>
      <c r="V148">
        <v>142549.23486556142</v>
      </c>
      <c r="W148">
        <v>133765.38402785265</v>
      </c>
      <c r="X148">
        <v>136358.28180914602</v>
      </c>
      <c r="Y148">
        <v>137754.43266978045</v>
      </c>
      <c r="Z148">
        <v>138036.4510376114</v>
      </c>
      <c r="AA148">
        <v>137293.11755218043</v>
      </c>
      <c r="AB148">
        <v>127181.70796407133</v>
      </c>
      <c r="AC148">
        <v>124145.85371228345</v>
      </c>
      <c r="AD148">
        <v>120336.16322385096</v>
      </c>
      <c r="AE148">
        <v>115849.95047706115</v>
      </c>
      <c r="AF148">
        <v>110787.90248136444</v>
      </c>
      <c r="AG148">
        <v>100355.00625107122</v>
      </c>
      <c r="AH148">
        <v>94152.896205047204</v>
      </c>
      <c r="AI148">
        <v>87673.006831284016</v>
      </c>
      <c r="AJ148">
        <v>81014.916771242424</v>
      </c>
      <c r="AK148">
        <v>74277.401758289314</v>
      </c>
      <c r="AL148">
        <v>65034.725080808013</v>
      </c>
      <c r="AM148">
        <v>58269.239729775647</v>
      </c>
      <c r="AN148">
        <v>51693.194974345512</v>
      </c>
      <c r="AO148">
        <v>45387.82352591004</v>
      </c>
      <c r="AP148">
        <v>39426.06916678969</v>
      </c>
      <c r="AQ148">
        <v>32794.564545482266</v>
      </c>
      <c r="AR148">
        <v>27631.070335409695</v>
      </c>
      <c r="AS148">
        <v>22848.378940725244</v>
      </c>
      <c r="AT148">
        <v>18510.755910749602</v>
      </c>
      <c r="AU148">
        <v>14665.996251940427</v>
      </c>
      <c r="AV148">
        <v>11010.277493476486</v>
      </c>
      <c r="AW148">
        <v>8197.2627883119148</v>
      </c>
      <c r="AX148">
        <v>5901.6133019034223</v>
      </c>
      <c r="AY148">
        <v>4092.0503091068736</v>
      </c>
      <c r="AZ148">
        <v>2720.6742124746047</v>
      </c>
      <c r="BA148">
        <v>1673.4838013353904</v>
      </c>
      <c r="BB148">
        <v>986.81442121830332</v>
      </c>
      <c r="BC148">
        <v>559.60085568464478</v>
      </c>
      <c r="BD148">
        <v>304.97492882688812</v>
      </c>
      <c r="BE148">
        <v>160.30630967656566</v>
      </c>
      <c r="BF148">
        <v>79.507915064240564</v>
      </c>
      <c r="BG148">
        <v>6.5706378259343432E-9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1:101" x14ac:dyDescent="0.3">
      <c r="A149">
        <f>Model_Point!K149</f>
        <v>0</v>
      </c>
      <c r="B149">
        <v>0</v>
      </c>
      <c r="C149">
        <v>0</v>
      </c>
      <c r="D149">
        <v>-86595.138098319745</v>
      </c>
      <c r="E149">
        <v>-63030.476918016066</v>
      </c>
      <c r="F149">
        <v>-40511.50012453927</v>
      </c>
      <c r="G149">
        <v>-17889.342129847471</v>
      </c>
      <c r="H149">
        <v>3869.0153406026429</v>
      </c>
      <c r="I149">
        <v>24727.311369689221</v>
      </c>
      <c r="J149">
        <v>44748.220521364157</v>
      </c>
      <c r="K149">
        <v>63990.328653738383</v>
      </c>
      <c r="L149">
        <v>82516.022675258748</v>
      </c>
      <c r="M149">
        <v>100586.35959513304</v>
      </c>
      <c r="N149">
        <v>118079.30479241232</v>
      </c>
      <c r="O149">
        <v>135058.04132517098</v>
      </c>
      <c r="P149">
        <v>151595.93513602635</v>
      </c>
      <c r="Q149">
        <v>167772.94197197762</v>
      </c>
      <c r="R149">
        <v>183671.52735922264</v>
      </c>
      <c r="S149">
        <v>199370.4401163806</v>
      </c>
      <c r="T149">
        <v>201950.51942290858</v>
      </c>
      <c r="U149">
        <v>204090.38381919675</v>
      </c>
      <c r="V149">
        <v>205743.97780836796</v>
      </c>
      <c r="W149">
        <v>206863.31059986044</v>
      </c>
      <c r="X149">
        <v>207394.51601953153</v>
      </c>
      <c r="Y149">
        <v>207285.54823887433</v>
      </c>
      <c r="Z149">
        <v>206490.97033150154</v>
      </c>
      <c r="AA149">
        <v>204970.79885939072</v>
      </c>
      <c r="AB149">
        <v>202690.47701189594</v>
      </c>
      <c r="AC149">
        <v>199621.03657052663</v>
      </c>
      <c r="AD149">
        <v>195740.2515468029</v>
      </c>
      <c r="AE149">
        <v>191034.72629963167</v>
      </c>
      <c r="AF149">
        <v>185502.25721730126</v>
      </c>
      <c r="AG149">
        <v>179154.04419030945</v>
      </c>
      <c r="AH149">
        <v>172015.45447716684</v>
      </c>
      <c r="AI149">
        <v>164126.52264289031</v>
      </c>
      <c r="AJ149">
        <v>155537.23207240785</v>
      </c>
      <c r="AK149">
        <v>146314.06052190327</v>
      </c>
      <c r="AL149">
        <v>136540.40362277522</v>
      </c>
      <c r="AM149">
        <v>126316.4322272721</v>
      </c>
      <c r="AN149">
        <v>115758.25705604756</v>
      </c>
      <c r="AO149">
        <v>104996.28442285724</v>
      </c>
      <c r="AP149">
        <v>94172.670853408737</v>
      </c>
      <c r="AQ149">
        <v>83437.825163961534</v>
      </c>
      <c r="AR149">
        <v>72945.966165550431</v>
      </c>
      <c r="AS149">
        <v>62624.733859751272</v>
      </c>
      <c r="AT149">
        <v>52679.421873058956</v>
      </c>
      <c r="AU149">
        <v>43309.740360674681</v>
      </c>
      <c r="AV149">
        <v>34698.003711321275</v>
      </c>
      <c r="AW149">
        <v>26996.762363773843</v>
      </c>
      <c r="AX149">
        <v>20317.14280696035</v>
      </c>
      <c r="AY149">
        <v>14719.445532760717</v>
      </c>
      <c r="AZ149">
        <v>10207.647194682226</v>
      </c>
      <c r="BA149">
        <v>6729.2485782367348</v>
      </c>
      <c r="BB149">
        <v>4181.3213395189523</v>
      </c>
      <c r="BC149">
        <v>2493.6169309729244</v>
      </c>
      <c r="BD149">
        <v>1422.239858634453</v>
      </c>
      <c r="BE149">
        <v>773.41359151105326</v>
      </c>
      <c r="BF149">
        <v>400.02653452243629</v>
      </c>
      <c r="BG149">
        <v>1.2958704627916775E-9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1:101" x14ac:dyDescent="0.3">
      <c r="A150">
        <f>Model_Point!K150</f>
        <v>0</v>
      </c>
      <c r="B150">
        <v>0</v>
      </c>
      <c r="C150">
        <v>0</v>
      </c>
      <c r="D150">
        <v>-171804.0142063642</v>
      </c>
      <c r="E150">
        <v>-139130.67753986569</v>
      </c>
      <c r="F150">
        <v>-105886.60666881311</v>
      </c>
      <c r="G150">
        <v>-72461.704438953806</v>
      </c>
      <c r="H150">
        <v>-42189.208541709988</v>
      </c>
      <c r="I150">
        <v>-15263.371489808351</v>
      </c>
      <c r="J150">
        <v>8448.0168095359459</v>
      </c>
      <c r="K150">
        <v>29092.014313125728</v>
      </c>
      <c r="L150">
        <v>46825.195812592065</v>
      </c>
      <c r="M150">
        <v>62576.027643885478</v>
      </c>
      <c r="N150">
        <v>75748.250933271498</v>
      </c>
      <c r="O150">
        <v>86473.332555236993</v>
      </c>
      <c r="P150">
        <v>94896.186646064496</v>
      </c>
      <c r="Q150">
        <v>101168.39830712984</v>
      </c>
      <c r="R150">
        <v>105445.13953796985</v>
      </c>
      <c r="S150">
        <v>107882.93105552376</v>
      </c>
      <c r="T150">
        <v>108639.57945130969</v>
      </c>
      <c r="U150">
        <v>107875.54377305132</v>
      </c>
      <c r="V150">
        <v>105755.16083974097</v>
      </c>
      <c r="W150">
        <v>102447.05479051096</v>
      </c>
      <c r="X150">
        <v>98122.065675719263</v>
      </c>
      <c r="Y150">
        <v>92951.09115073712</v>
      </c>
      <c r="Z150">
        <v>87096.66640799251</v>
      </c>
      <c r="AA150">
        <v>80720.018142751564</v>
      </c>
      <c r="AB150">
        <v>73979.45357760803</v>
      </c>
      <c r="AC150">
        <v>67028.479100842087</v>
      </c>
      <c r="AD150">
        <v>60013.686157885852</v>
      </c>
      <c r="AE150">
        <v>53072.462705242935</v>
      </c>
      <c r="AF150">
        <v>46330.611215587414</v>
      </c>
      <c r="AG150">
        <v>39899.977553951263</v>
      </c>
      <c r="AH150">
        <v>33876.217037289825</v>
      </c>
      <c r="AI150">
        <v>28178.014369980174</v>
      </c>
      <c r="AJ150">
        <v>22915.621030266437</v>
      </c>
      <c r="AK150">
        <v>18176.716552991813</v>
      </c>
      <c r="AL150">
        <v>14022.777366199281</v>
      </c>
      <c r="AM150">
        <v>10486.65324795432</v>
      </c>
      <c r="AN150">
        <v>7571.7944830005763</v>
      </c>
      <c r="AO150">
        <v>5253.4757465185039</v>
      </c>
      <c r="AP150">
        <v>3482.1777435800263</v>
      </c>
      <c r="AQ150">
        <v>2189.018138073895</v>
      </c>
      <c r="AR150">
        <v>1292.7966002134153</v>
      </c>
      <c r="AS150">
        <v>733.95691444555246</v>
      </c>
      <c r="AT150">
        <v>400.2258362894737</v>
      </c>
      <c r="AU150">
        <v>210.29523862190587</v>
      </c>
      <c r="AV150">
        <v>107.75710618273362</v>
      </c>
      <c r="AW150">
        <v>-4.8994205864843227E-9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1:101" x14ac:dyDescent="0.3">
      <c r="A151">
        <f>Model_Point!K151</f>
        <v>0</v>
      </c>
      <c r="B151">
        <v>0</v>
      </c>
      <c r="C151">
        <v>0</v>
      </c>
      <c r="D151">
        <v>-60628.657883977583</v>
      </c>
      <c r="E151">
        <v>-44084.123830488817</v>
      </c>
      <c r="F151">
        <v>-27785.851286496923</v>
      </c>
      <c r="G151">
        <v>-11515.129303271107</v>
      </c>
      <c r="H151">
        <v>-14677.504083286703</v>
      </c>
      <c r="I151">
        <v>-2059.4213116986066</v>
      </c>
      <c r="J151">
        <v>9291.5737801118667</v>
      </c>
      <c r="K151">
        <v>19440.964991353856</v>
      </c>
      <c r="L151">
        <v>28457.71497650307</v>
      </c>
      <c r="M151">
        <v>24718.669595238458</v>
      </c>
      <c r="N151">
        <v>31240.396136125382</v>
      </c>
      <c r="O151">
        <v>36788.654136054131</v>
      </c>
      <c r="P151">
        <v>41424.922899347068</v>
      </c>
      <c r="Q151">
        <v>45213.206435950007</v>
      </c>
      <c r="R151">
        <v>40686.955071987839</v>
      </c>
      <c r="S151">
        <v>42510.190817697483</v>
      </c>
      <c r="T151">
        <v>43654.39302795189</v>
      </c>
      <c r="U151">
        <v>44185.327926691971</v>
      </c>
      <c r="V151">
        <v>44170.236657552123</v>
      </c>
      <c r="W151">
        <v>39303.467025898964</v>
      </c>
      <c r="X151">
        <v>38133.365567702749</v>
      </c>
      <c r="Y151">
        <v>36608.988845681219</v>
      </c>
      <c r="Z151">
        <v>34795.953508625687</v>
      </c>
      <c r="AA151">
        <v>32759.355186367691</v>
      </c>
      <c r="AB151">
        <v>28310.80637897972</v>
      </c>
      <c r="AC151">
        <v>25877.835291079613</v>
      </c>
      <c r="AD151">
        <v>23398.201026951745</v>
      </c>
      <c r="AE151">
        <v>20927.268466931051</v>
      </c>
      <c r="AF151">
        <v>18515.905006714627</v>
      </c>
      <c r="AG151">
        <v>15248.456272060923</v>
      </c>
      <c r="AH151">
        <v>13026.866981953644</v>
      </c>
      <c r="AI151">
        <v>10916.819554446183</v>
      </c>
      <c r="AJ151">
        <v>8962.5122287057493</v>
      </c>
      <c r="AK151">
        <v>7199.438271273666</v>
      </c>
      <c r="AL151">
        <v>5355.8205747479724</v>
      </c>
      <c r="AM151">
        <v>4021.8584245041902</v>
      </c>
      <c r="AN151">
        <v>2920.52103693238</v>
      </c>
      <c r="AO151">
        <v>2043.6512596345638</v>
      </c>
      <c r="AP151">
        <v>1373.403646367183</v>
      </c>
      <c r="AQ151">
        <v>836.43115376287858</v>
      </c>
      <c r="AR151">
        <v>495.16999329512203</v>
      </c>
      <c r="AS151">
        <v>282.28684165583826</v>
      </c>
      <c r="AT151">
        <v>155.13805633651944</v>
      </c>
      <c r="AU151">
        <v>82.803216249007988</v>
      </c>
      <c r="AV151">
        <v>41.299266264987466</v>
      </c>
      <c r="AW151">
        <v>3.3125818298323688E-9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1:101" x14ac:dyDescent="0.3">
      <c r="A152">
        <f>Model_Point!K152</f>
        <v>0</v>
      </c>
      <c r="B152">
        <v>0</v>
      </c>
      <c r="C152">
        <v>0</v>
      </c>
      <c r="D152">
        <v>-27713.460874596538</v>
      </c>
      <c r="E152">
        <v>-15184.710224065402</v>
      </c>
      <c r="F152">
        <v>-3397.9603761607077</v>
      </c>
      <c r="G152">
        <v>8272.9990147801964</v>
      </c>
      <c r="H152">
        <v>19380.858975601339</v>
      </c>
      <c r="I152">
        <v>29947.481012673805</v>
      </c>
      <c r="J152">
        <v>40030.432112619703</v>
      </c>
      <c r="K152">
        <v>49681.951627634648</v>
      </c>
      <c r="L152">
        <v>58952.629981200807</v>
      </c>
      <c r="M152">
        <v>68010.853591264095</v>
      </c>
      <c r="N152">
        <v>76792.630203360721</v>
      </c>
      <c r="O152">
        <v>76844.234321594675</v>
      </c>
      <c r="P152">
        <v>76639.565787581698</v>
      </c>
      <c r="Q152">
        <v>76162.909154139998</v>
      </c>
      <c r="R152">
        <v>75400.546951996483</v>
      </c>
      <c r="S152">
        <v>74340.811249514518</v>
      </c>
      <c r="T152">
        <v>72974.524481153043</v>
      </c>
      <c r="U152">
        <v>71295.810739093999</v>
      </c>
      <c r="V152">
        <v>69303.017468364298</v>
      </c>
      <c r="W152">
        <v>66999.580993848518</v>
      </c>
      <c r="X152">
        <v>64394.322453429646</v>
      </c>
      <c r="Y152">
        <v>61501.643563494763</v>
      </c>
      <c r="Z152">
        <v>58339.658811872774</v>
      </c>
      <c r="AA152">
        <v>54932.790538352601</v>
      </c>
      <c r="AB152">
        <v>51311.952988683472</v>
      </c>
      <c r="AC152">
        <v>47514.521439396041</v>
      </c>
      <c r="AD152">
        <v>43584.037205735207</v>
      </c>
      <c r="AE152">
        <v>39569.603094349484</v>
      </c>
      <c r="AF152">
        <v>35524.932890066637</v>
      </c>
      <c r="AG152">
        <v>31507.033935880056</v>
      </c>
      <c r="AH152">
        <v>27574.524623212161</v>
      </c>
      <c r="AI152">
        <v>23696.783254028418</v>
      </c>
      <c r="AJ152">
        <v>19952.367473424332</v>
      </c>
      <c r="AK152">
        <v>16418.009922502948</v>
      </c>
      <c r="AL152">
        <v>13164.078119521586</v>
      </c>
      <c r="AM152">
        <v>10249.800805276682</v>
      </c>
      <c r="AN152">
        <v>7718.7465230957123</v>
      </c>
      <c r="AO152">
        <v>5595.152294895739</v>
      </c>
      <c r="AP152">
        <v>3881.7397002976049</v>
      </c>
      <c r="AQ152">
        <v>2559.5790127349378</v>
      </c>
      <c r="AR152">
        <v>1590.3369769152575</v>
      </c>
      <c r="AS152">
        <v>948.66685241129358</v>
      </c>
      <c r="AT152">
        <v>541.59008504823817</v>
      </c>
      <c r="AU152">
        <v>295.26988423823985</v>
      </c>
      <c r="AV152">
        <v>153.6766461575202</v>
      </c>
      <c r="AW152">
        <v>-4.9327380831721107E-10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1:101" x14ac:dyDescent="0.3">
      <c r="A153">
        <f>Model_Point!K153</f>
        <v>0</v>
      </c>
      <c r="B153">
        <v>0</v>
      </c>
      <c r="C153">
        <v>0</v>
      </c>
      <c r="D153">
        <v>-358589.15609385172</v>
      </c>
      <c r="E153">
        <v>-328259.32484342594</v>
      </c>
      <c r="F153">
        <v>-297887.71646887105</v>
      </c>
      <c r="G153">
        <v>-266277.97312696214</v>
      </c>
      <c r="H153">
        <v>-236123.72866328867</v>
      </c>
      <c r="I153">
        <v>-207973.98616256221</v>
      </c>
      <c r="J153">
        <v>-181888.56588321467</v>
      </c>
      <c r="K153">
        <v>-157784.25375613518</v>
      </c>
      <c r="L153">
        <v>-135511.1339249695</v>
      </c>
      <c r="M153">
        <v>-114636.49655237929</v>
      </c>
      <c r="N153">
        <v>-95314.860456199807</v>
      </c>
      <c r="O153">
        <v>-77442.408090685189</v>
      </c>
      <c r="P153">
        <v>-60871.888974719048</v>
      </c>
      <c r="Q153">
        <v>-45361.280027761539</v>
      </c>
      <c r="R153">
        <v>-30719.674671906967</v>
      </c>
      <c r="S153">
        <v>-16955.325540892649</v>
      </c>
      <c r="T153">
        <v>-4117.6422574294602</v>
      </c>
      <c r="U153">
        <v>7792.5045566686877</v>
      </c>
      <c r="V153">
        <v>18785.448265409384</v>
      </c>
      <c r="W153">
        <v>28889.123567874765</v>
      </c>
      <c r="X153">
        <v>38138.161693806629</v>
      </c>
      <c r="Y153">
        <v>46550.218000861118</v>
      </c>
      <c r="Z153">
        <v>54130.101195195763</v>
      </c>
      <c r="AA153">
        <v>60889.768559769058</v>
      </c>
      <c r="AB153">
        <v>66843.988571194568</v>
      </c>
      <c r="AC153">
        <v>72001.875506384895</v>
      </c>
      <c r="AD153">
        <v>76379.70859122253</v>
      </c>
      <c r="AE153">
        <v>80007.019581262095</v>
      </c>
      <c r="AF153">
        <v>82921.362201728218</v>
      </c>
      <c r="AG153">
        <v>85162.590484945962</v>
      </c>
      <c r="AH153">
        <v>86764.452655837202</v>
      </c>
      <c r="AI153">
        <v>87753.252552266291</v>
      </c>
      <c r="AJ153">
        <v>88154.373494418003</v>
      </c>
      <c r="AK153">
        <v>87997.403803352427</v>
      </c>
      <c r="AL153">
        <v>87310.806844510866</v>
      </c>
      <c r="AM153">
        <v>86117.922475544212</v>
      </c>
      <c r="AN153">
        <v>84445.115952726832</v>
      </c>
      <c r="AO153">
        <v>82325.084373058242</v>
      </c>
      <c r="AP153">
        <v>79794.121767684235</v>
      </c>
      <c r="AQ153">
        <v>76890.821657877997</v>
      </c>
      <c r="AR153">
        <v>73655.13162525493</v>
      </c>
      <c r="AS153">
        <v>70128.235253581079</v>
      </c>
      <c r="AT153">
        <v>66352.9675119116</v>
      </c>
      <c r="AU153">
        <v>62374.173476202726</v>
      </c>
      <c r="AV153">
        <v>58238.76246268949</v>
      </c>
      <c r="AW153">
        <v>53994.848455622749</v>
      </c>
      <c r="AX153">
        <v>49690.87873547597</v>
      </c>
      <c r="AY153">
        <v>45372.46352203354</v>
      </c>
      <c r="AZ153">
        <v>41085.007609314263</v>
      </c>
      <c r="BA153">
        <v>36873.065577510162</v>
      </c>
      <c r="BB153">
        <v>32779.608282930843</v>
      </c>
      <c r="BC153">
        <v>28845.215406763949</v>
      </c>
      <c r="BD153">
        <v>25107.216394522078</v>
      </c>
      <c r="BE153">
        <v>21598.810356462807</v>
      </c>
      <c r="BF153">
        <v>18348.20391707612</v>
      </c>
      <c r="BG153">
        <v>15377.813857069157</v>
      </c>
      <c r="BH153">
        <v>12643.806327167596</v>
      </c>
      <c r="BI153">
        <v>10176.563638579428</v>
      </c>
      <c r="BJ153">
        <v>7997.8920225033226</v>
      </c>
      <c r="BK153">
        <v>6119.7759170576328</v>
      </c>
      <c r="BL153">
        <v>4543.6097017077182</v>
      </c>
      <c r="BM153">
        <v>3260.0689456538134</v>
      </c>
      <c r="BN153">
        <v>2249.744636322007</v>
      </c>
      <c r="BO153">
        <v>1484.591977905078</v>
      </c>
      <c r="BP153">
        <v>930.14163170505799</v>
      </c>
      <c r="BQ153">
        <v>548.29626988731866</v>
      </c>
      <c r="BR153">
        <v>310.50510700272548</v>
      </c>
      <c r="BS153">
        <v>168.59155044742951</v>
      </c>
      <c r="BT153">
        <v>87.812788866050326</v>
      </c>
      <c r="BU153">
        <v>44.146649615345815</v>
      </c>
      <c r="BV153">
        <v>-4.091605796469294E-8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1:101" x14ac:dyDescent="0.3">
      <c r="A154">
        <f>Model_Point!K154</f>
        <v>0</v>
      </c>
      <c r="B154">
        <v>0</v>
      </c>
      <c r="C154">
        <v>0</v>
      </c>
      <c r="D154">
        <v>-131570.05333673855</v>
      </c>
      <c r="E154">
        <v>-116178.54937528192</v>
      </c>
      <c r="F154">
        <v>-101176.25542532171</v>
      </c>
      <c r="G154">
        <v>-85764.587970581779</v>
      </c>
      <c r="H154">
        <v>-87980.065962467095</v>
      </c>
      <c r="I154">
        <v>-74922.830305223368</v>
      </c>
      <c r="J154">
        <v>-62656.740771234276</v>
      </c>
      <c r="K154">
        <v>-51140.6261377833</v>
      </c>
      <c r="L154">
        <v>-40307.930867348652</v>
      </c>
      <c r="M154">
        <v>-42152.366945102956</v>
      </c>
      <c r="N154">
        <v>-33139.030219159198</v>
      </c>
      <c r="O154">
        <v>-24682.048852681364</v>
      </c>
      <c r="P154">
        <v>-16718.640068410437</v>
      </c>
      <c r="Q154">
        <v>-9149.536083692672</v>
      </c>
      <c r="R154">
        <v>-10524.689327159082</v>
      </c>
      <c r="S154">
        <v>-4115.1575019637985</v>
      </c>
      <c r="T154">
        <v>1937.4241650585445</v>
      </c>
      <c r="U154">
        <v>7637.109592937697</v>
      </c>
      <c r="V154">
        <v>12992.21540490187</v>
      </c>
      <c r="W154">
        <v>11931.143338241576</v>
      </c>
      <c r="X154">
        <v>16268.506201418802</v>
      </c>
      <c r="Y154">
        <v>20281.907348026612</v>
      </c>
      <c r="Z154">
        <v>23976.179023357578</v>
      </c>
      <c r="AA154">
        <v>27358.873238216634</v>
      </c>
      <c r="AB154">
        <v>26193.734586281709</v>
      </c>
      <c r="AC154">
        <v>28714.483150902932</v>
      </c>
      <c r="AD154">
        <v>30931.722285981141</v>
      </c>
      <c r="AE154">
        <v>32858.802821470294</v>
      </c>
      <c r="AF154">
        <v>34512.153078182258</v>
      </c>
      <c r="AG154">
        <v>33009.717338408802</v>
      </c>
      <c r="AH154">
        <v>33985.942079929693</v>
      </c>
      <c r="AI154">
        <v>34721.795448004988</v>
      </c>
      <c r="AJ154">
        <v>35228.40309497431</v>
      </c>
      <c r="AK154">
        <v>35518.497203315092</v>
      </c>
      <c r="AL154">
        <v>33688.241900411704</v>
      </c>
      <c r="AM154">
        <v>33461.744884083222</v>
      </c>
      <c r="AN154">
        <v>33045.531085171446</v>
      </c>
      <c r="AO154">
        <v>32453.092854676539</v>
      </c>
      <c r="AP154">
        <v>31699.299493950381</v>
      </c>
      <c r="AQ154">
        <v>29596.104349554258</v>
      </c>
      <c r="AR154">
        <v>28492.944438063372</v>
      </c>
      <c r="AS154">
        <v>27272.615963376367</v>
      </c>
      <c r="AT154">
        <v>25952.240359948581</v>
      </c>
      <c r="AU154">
        <v>24549.709570518844</v>
      </c>
      <c r="AV154">
        <v>22384.542922586257</v>
      </c>
      <c r="AW154">
        <v>20830.992971453739</v>
      </c>
      <c r="AX154">
        <v>19249.739992988787</v>
      </c>
      <c r="AY154">
        <v>17658.821413488888</v>
      </c>
      <c r="AZ154">
        <v>16076.192831084492</v>
      </c>
      <c r="BA154">
        <v>14159.496619874875</v>
      </c>
      <c r="BB154">
        <v>12623.457989844339</v>
      </c>
      <c r="BC154">
        <v>11145.072264336713</v>
      </c>
      <c r="BD154">
        <v>9739.0993834853653</v>
      </c>
      <c r="BE154">
        <v>8418.7040792618627</v>
      </c>
      <c r="BF154">
        <v>7041.5133294103289</v>
      </c>
      <c r="BG154">
        <v>5914.2487596203737</v>
      </c>
      <c r="BH154">
        <v>4875.72059048342</v>
      </c>
      <c r="BI154">
        <v>3937.900397590065</v>
      </c>
      <c r="BJ154">
        <v>3109.4575251583506</v>
      </c>
      <c r="BK154">
        <v>2347.7846070152591</v>
      </c>
      <c r="BL154">
        <v>1745.7273648399303</v>
      </c>
      <c r="BM154">
        <v>1255.2100658786583</v>
      </c>
      <c r="BN154">
        <v>868.9833972715337</v>
      </c>
      <c r="BO154">
        <v>576.45232860740634</v>
      </c>
      <c r="BP154">
        <v>356.8705794781672</v>
      </c>
      <c r="BQ154">
        <v>210.55548518758593</v>
      </c>
      <c r="BR154">
        <v>119.42511810527904</v>
      </c>
      <c r="BS154">
        <v>65.035870959814133</v>
      </c>
      <c r="BT154">
        <v>34.081245142419711</v>
      </c>
      <c r="BU154">
        <v>16.95623487813295</v>
      </c>
      <c r="BV154">
        <v>1.2096942070925576E-8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1:101" x14ac:dyDescent="0.3">
      <c r="A155">
        <f>Model_Point!K155</f>
        <v>0</v>
      </c>
      <c r="B155">
        <v>0</v>
      </c>
      <c r="C155">
        <v>0</v>
      </c>
      <c r="D155">
        <v>-62890.549239717882</v>
      </c>
      <c r="E155">
        <v>-57140.513735700079</v>
      </c>
      <c r="F155">
        <v>-51450.481355988239</v>
      </c>
      <c r="G155">
        <v>-45547.921972666285</v>
      </c>
      <c r="H155">
        <v>-39880.074958632584</v>
      </c>
      <c r="I155">
        <v>-34538.558715657826</v>
      </c>
      <c r="J155">
        <v>-29531.497873854631</v>
      </c>
      <c r="K155">
        <v>-24842.883776464208</v>
      </c>
      <c r="L155">
        <v>-20445.973144944222</v>
      </c>
      <c r="M155">
        <v>-16270.431596157752</v>
      </c>
      <c r="N155">
        <v>-12336.168784666608</v>
      </c>
      <c r="O155">
        <v>-8623.4682198934224</v>
      </c>
      <c r="P155">
        <v>-5105.9391434413574</v>
      </c>
      <c r="Q155">
        <v>-1742.5870973566132</v>
      </c>
      <c r="R155">
        <v>1499.7893864378004</v>
      </c>
      <c r="S155">
        <v>4623.8175028624228</v>
      </c>
      <c r="T155">
        <v>7625.8029175600732</v>
      </c>
      <c r="U155">
        <v>10509.533968065431</v>
      </c>
      <c r="V155">
        <v>13280.574472613573</v>
      </c>
      <c r="W155">
        <v>15947.270097963765</v>
      </c>
      <c r="X155">
        <v>18519.094698349738</v>
      </c>
      <c r="Y155">
        <v>21003.028218731433</v>
      </c>
      <c r="Z155">
        <v>23404.203593462629</v>
      </c>
      <c r="AA155">
        <v>25728.996716341662</v>
      </c>
      <c r="AB155">
        <v>27984.380481887347</v>
      </c>
      <c r="AC155">
        <v>30176.64243528917</v>
      </c>
      <c r="AD155">
        <v>32313.374451249336</v>
      </c>
      <c r="AE155">
        <v>34404.431910714673</v>
      </c>
      <c r="AF155">
        <v>36461.15416819301</v>
      </c>
      <c r="AG155">
        <v>38495.508064211259</v>
      </c>
      <c r="AH155">
        <v>40518.817133240416</v>
      </c>
      <c r="AI155">
        <v>41053.995174173113</v>
      </c>
      <c r="AJ155">
        <v>41500.797146108118</v>
      </c>
      <c r="AK155">
        <v>41849.845858772758</v>
      </c>
      <c r="AL155">
        <v>42091.354923121049</v>
      </c>
      <c r="AM155">
        <v>42214.33641552466</v>
      </c>
      <c r="AN155">
        <v>42208.14188985854</v>
      </c>
      <c r="AO155">
        <v>42063.423777244316</v>
      </c>
      <c r="AP155">
        <v>41771.905048057903</v>
      </c>
      <c r="AQ155">
        <v>41326.375379427642</v>
      </c>
      <c r="AR155">
        <v>40720.725533194418</v>
      </c>
      <c r="AS155">
        <v>39950.181882056713</v>
      </c>
      <c r="AT155">
        <v>39011.730521305093</v>
      </c>
      <c r="AU155">
        <v>37904.598640404918</v>
      </c>
      <c r="AV155">
        <v>36630.708082089281</v>
      </c>
      <c r="AW155">
        <v>35194.838882470074</v>
      </c>
      <c r="AX155">
        <v>33604.741046893541</v>
      </c>
      <c r="AY155">
        <v>31870.190457063556</v>
      </c>
      <c r="AZ155">
        <v>30004.326115952717</v>
      </c>
      <c r="BA155">
        <v>28023.752147336898</v>
      </c>
      <c r="BB155">
        <v>25948.526806668451</v>
      </c>
      <c r="BC155">
        <v>23802.01214950045</v>
      </c>
      <c r="BD155">
        <v>21610.559773672667</v>
      </c>
      <c r="BE155">
        <v>19403.012588050904</v>
      </c>
      <c r="BF155">
        <v>17210.010504012855</v>
      </c>
      <c r="BG155">
        <v>15063.099782180181</v>
      </c>
      <c r="BH155">
        <v>12947.490525387035</v>
      </c>
      <c r="BI155">
        <v>10905.37626817451</v>
      </c>
      <c r="BJ155">
        <v>8978.0113242961706</v>
      </c>
      <c r="BK155">
        <v>7203.2866277518169</v>
      </c>
      <c r="BL155">
        <v>5613.1694091159025</v>
      </c>
      <c r="BM155">
        <v>4231.263812021949</v>
      </c>
      <c r="BN155">
        <v>3070.8118536648649</v>
      </c>
      <c r="BO155">
        <v>2133.4787592540888</v>
      </c>
      <c r="BP155">
        <v>1409.2298866085232</v>
      </c>
      <c r="BQ155">
        <v>877.48981957853562</v>
      </c>
      <c r="BR155">
        <v>524.44042187724074</v>
      </c>
      <c r="BS155">
        <v>299.76623824864112</v>
      </c>
      <c r="BT155">
        <v>163.35208178841464</v>
      </c>
      <c r="BU155">
        <v>84.635630325455182</v>
      </c>
      <c r="BV155">
        <v>-2.2752472172825326E-9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1:101" x14ac:dyDescent="0.3">
      <c r="A156">
        <f>Model_Point!K156</f>
        <v>0</v>
      </c>
      <c r="B156">
        <v>0</v>
      </c>
      <c r="C156">
        <v>0</v>
      </c>
      <c r="D156">
        <v>-844617.60609794792</v>
      </c>
      <c r="E156">
        <v>-770067.02568812133</v>
      </c>
      <c r="F156">
        <v>-692922.25444084208</v>
      </c>
      <c r="G156">
        <v>-611358.80282600306</v>
      </c>
      <c r="H156">
        <v>-532536.76116162457</v>
      </c>
      <c r="I156">
        <v>-457979.43565322284</v>
      </c>
      <c r="J156">
        <v>-388134.77734114573</v>
      </c>
      <c r="K156">
        <v>-323013.9592819683</v>
      </c>
      <c r="L156">
        <v>-262522.99828471465</v>
      </c>
      <c r="M156">
        <v>-205622.22177772154</v>
      </c>
      <c r="N156">
        <v>-152916.85369472858</v>
      </c>
      <c r="O156">
        <v>-104273.74925441499</v>
      </c>
      <c r="P156">
        <v>-59610.653566726774</v>
      </c>
      <c r="Q156">
        <v>-18825.134524209137</v>
      </c>
      <c r="R156">
        <v>18190.484660115104</v>
      </c>
      <c r="S156">
        <v>51519.371186189623</v>
      </c>
      <c r="T156">
        <v>81265.960117859417</v>
      </c>
      <c r="U156">
        <v>107578.10649878961</v>
      </c>
      <c r="V156">
        <v>130629.10240440084</v>
      </c>
      <c r="W156">
        <v>150597.76958662493</v>
      </c>
      <c r="X156">
        <v>167638.82306578782</v>
      </c>
      <c r="Y156">
        <v>181878.10374313669</v>
      </c>
      <c r="Z156">
        <v>193435.70164354565</v>
      </c>
      <c r="AA156">
        <v>202444.29226967401</v>
      </c>
      <c r="AB156">
        <v>209030.49047393489</v>
      </c>
      <c r="AC156">
        <v>213300.76070315004</v>
      </c>
      <c r="AD156">
        <v>215370.28708905182</v>
      </c>
      <c r="AE156">
        <v>215374.91065732818</v>
      </c>
      <c r="AF156">
        <v>213461.75031250762</v>
      </c>
      <c r="AG156">
        <v>209784.82532364281</v>
      </c>
      <c r="AH156">
        <v>204501.88062338944</v>
      </c>
      <c r="AI156">
        <v>197774.10806738911</v>
      </c>
      <c r="AJ156">
        <v>189767.74964305508</v>
      </c>
      <c r="AK156">
        <v>180655.51478451816</v>
      </c>
      <c r="AL156">
        <v>170616.93662998479</v>
      </c>
      <c r="AM156">
        <v>159835.51139067457</v>
      </c>
      <c r="AN156">
        <v>148495.77476261111</v>
      </c>
      <c r="AO156">
        <v>136772.25970660264</v>
      </c>
      <c r="AP156">
        <v>124838.77630891798</v>
      </c>
      <c r="AQ156">
        <v>112866.26448119243</v>
      </c>
      <c r="AR156">
        <v>101020.32155303916</v>
      </c>
      <c r="AS156">
        <v>89458.453553936211</v>
      </c>
      <c r="AT156">
        <v>78327.125221536393</v>
      </c>
      <c r="AU156">
        <v>67758.712528712771</v>
      </c>
      <c r="AV156">
        <v>57868.491054818624</v>
      </c>
      <c r="AW156">
        <v>48751.821289147883</v>
      </c>
      <c r="AX156">
        <v>40273.039090818631</v>
      </c>
      <c r="AY156">
        <v>32552.575022269026</v>
      </c>
      <c r="AZ156">
        <v>25681.88207325849</v>
      </c>
      <c r="BA156">
        <v>19718.91945593723</v>
      </c>
      <c r="BB156">
        <v>14685.23193497136</v>
      </c>
      <c r="BC156">
        <v>10565.192516517844</v>
      </c>
      <c r="BD156">
        <v>7307.8480089685645</v>
      </c>
      <c r="BE156">
        <v>4831.5640596816793</v>
      </c>
      <c r="BF156">
        <v>3031.3132290620133</v>
      </c>
      <c r="BG156">
        <v>1788.0221779150845</v>
      </c>
      <c r="BH156">
        <v>1013.6697175415349</v>
      </c>
      <c r="BI156">
        <v>551.6119517190607</v>
      </c>
      <c r="BJ156">
        <v>288.75276869858089</v>
      </c>
      <c r="BK156">
        <v>146.82448722517253</v>
      </c>
      <c r="BL156">
        <v>4.604664262370636E-9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1:101" x14ac:dyDescent="0.3">
      <c r="A157">
        <f>Model_Point!K157</f>
        <v>0</v>
      </c>
      <c r="B157">
        <v>0</v>
      </c>
      <c r="C157">
        <v>0</v>
      </c>
      <c r="D157">
        <v>-304553.73173800996</v>
      </c>
      <c r="E157">
        <v>-266788.61991915473</v>
      </c>
      <c r="F157">
        <v>-229059.0694327227</v>
      </c>
      <c r="G157">
        <v>-189827.8261896279</v>
      </c>
      <c r="H157">
        <v>-194597.09668714833</v>
      </c>
      <c r="I157">
        <v>-160640.5330556012</v>
      </c>
      <c r="J157">
        <v>-128486.29296348608</v>
      </c>
      <c r="K157">
        <v>-98115.803405750936</v>
      </c>
      <c r="L157">
        <v>-69471.368591148406</v>
      </c>
      <c r="M157">
        <v>-72394.655308998583</v>
      </c>
      <c r="N157">
        <v>-48443.347510322354</v>
      </c>
      <c r="O157">
        <v>-26052.072919319864</v>
      </c>
      <c r="P157">
        <v>-5175.119832733053</v>
      </c>
      <c r="Q157">
        <v>14240.893201645062</v>
      </c>
      <c r="R157">
        <v>11146.117919052916</v>
      </c>
      <c r="S157">
        <v>26492.009923284295</v>
      </c>
      <c r="T157">
        <v>40452.042178824398</v>
      </c>
      <c r="U157">
        <v>53092.473206150476</v>
      </c>
      <c r="V157">
        <v>64489.338646734301</v>
      </c>
      <c r="W157">
        <v>60305.364306471442</v>
      </c>
      <c r="X157">
        <v>68549.176018509446</v>
      </c>
      <c r="Y157">
        <v>75699.627879106949</v>
      </c>
      <c r="Z157">
        <v>81809.305281953697</v>
      </c>
      <c r="AA157">
        <v>86935.604076739794</v>
      </c>
      <c r="AB157">
        <v>81606.714594526667</v>
      </c>
      <c r="AC157">
        <v>84334.647129471865</v>
      </c>
      <c r="AD157">
        <v>86195.95265460416</v>
      </c>
      <c r="AE157">
        <v>87247.155081213554</v>
      </c>
      <c r="AF157">
        <v>87549.097600167486</v>
      </c>
      <c r="AG157">
        <v>81180.075501493295</v>
      </c>
      <c r="AH157">
        <v>79805.36657762852</v>
      </c>
      <c r="AI157">
        <v>77853.31719139732</v>
      </c>
      <c r="AJ157">
        <v>75390.854273144068</v>
      </c>
      <c r="AK157">
        <v>72487.386275131852</v>
      </c>
      <c r="AL157">
        <v>65738.743431205585</v>
      </c>
      <c r="AM157">
        <v>61955.975516816514</v>
      </c>
      <c r="AN157">
        <v>57938.554222452374</v>
      </c>
      <c r="AO157">
        <v>53755.868059246037</v>
      </c>
      <c r="AP157">
        <v>49477.017577745384</v>
      </c>
      <c r="AQ157">
        <v>43380.176120552765</v>
      </c>
      <c r="AR157">
        <v>39000.238384113138</v>
      </c>
      <c r="AS157">
        <v>34714.040720155594</v>
      </c>
      <c r="AT157">
        <v>30579.734798109013</v>
      </c>
      <c r="AU157">
        <v>26650.024927710267</v>
      </c>
      <c r="AV157">
        <v>22207.267153490906</v>
      </c>
      <c r="AW157">
        <v>18770.103495561929</v>
      </c>
      <c r="AX157">
        <v>15568.59313115945</v>
      </c>
      <c r="AY157">
        <v>12650.34126233007</v>
      </c>
      <c r="AZ157">
        <v>10051.791411233138</v>
      </c>
      <c r="BA157">
        <v>7560.346619717765</v>
      </c>
      <c r="BB157">
        <v>5643.1252164878524</v>
      </c>
      <c r="BC157">
        <v>4072.8024329202563</v>
      </c>
      <c r="BD157">
        <v>2830.7475287546113</v>
      </c>
      <c r="BE157">
        <v>1886.4207028010992</v>
      </c>
      <c r="BF157">
        <v>1162.1123030312999</v>
      </c>
      <c r="BG157">
        <v>686.38892926930203</v>
      </c>
      <c r="BH157">
        <v>390.03857881521179</v>
      </c>
      <c r="BI157">
        <v>213.19811049041576</v>
      </c>
      <c r="BJ157">
        <v>112.62038920899614</v>
      </c>
      <c r="BK157">
        <v>56.366852881577138</v>
      </c>
      <c r="BL157">
        <v>-1.1712039643623646E-8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1:101" x14ac:dyDescent="0.3">
      <c r="A158">
        <f>Model_Point!K158</f>
        <v>0</v>
      </c>
      <c r="B158">
        <v>0</v>
      </c>
      <c r="C158">
        <v>0</v>
      </c>
      <c r="D158">
        <v>-174299.53999885323</v>
      </c>
      <c r="E158">
        <v>-154827.21739362419</v>
      </c>
      <c r="F158">
        <v>-135547.11421543179</v>
      </c>
      <c r="G158">
        <v>-115503.78805286667</v>
      </c>
      <c r="H158">
        <v>-95967.659954540461</v>
      </c>
      <c r="I158">
        <v>-77199.369803735404</v>
      </c>
      <c r="J158">
        <v>-59251.225355504997</v>
      </c>
      <c r="K158">
        <v>-42098.670777981453</v>
      </c>
      <c r="L158">
        <v>-25699.428646475557</v>
      </c>
      <c r="M158">
        <v>-9865.8768514745243</v>
      </c>
      <c r="N158">
        <v>5337.3751618071747</v>
      </c>
      <c r="O158">
        <v>19958.046645312857</v>
      </c>
      <c r="P158">
        <v>34035.932254366926</v>
      </c>
      <c r="Q158">
        <v>47613.913875045859</v>
      </c>
      <c r="R158">
        <v>60735.830566241901</v>
      </c>
      <c r="S158">
        <v>73442.041494884106</v>
      </c>
      <c r="T158">
        <v>85776.567363513328</v>
      </c>
      <c r="U158">
        <v>97790.655904290441</v>
      </c>
      <c r="V158">
        <v>109540.19733707004</v>
      </c>
      <c r="W158">
        <v>121082.81611478857</v>
      </c>
      <c r="X158">
        <v>132473.43887568772</v>
      </c>
      <c r="Y158">
        <v>134382.35220657033</v>
      </c>
      <c r="Z158">
        <v>136002.5615130279</v>
      </c>
      <c r="AA158">
        <v>137302.16734227556</v>
      </c>
      <c r="AB158">
        <v>138247.74209722123</v>
      </c>
      <c r="AC158">
        <v>138801.49108394684</v>
      </c>
      <c r="AD158">
        <v>138926.68349224489</v>
      </c>
      <c r="AE158">
        <v>138591.02753960036</v>
      </c>
      <c r="AF158">
        <v>137765.82288496618</v>
      </c>
      <c r="AG158">
        <v>136425.91313926197</v>
      </c>
      <c r="AH158">
        <v>134549.77192254169</v>
      </c>
      <c r="AI158">
        <v>132120.2953909401</v>
      </c>
      <c r="AJ158">
        <v>129126.26443076729</v>
      </c>
      <c r="AK158">
        <v>125564.01022833645</v>
      </c>
      <c r="AL158">
        <v>121438.98457586743</v>
      </c>
      <c r="AM158">
        <v>116766.31193240234</v>
      </c>
      <c r="AN158">
        <v>111571.16480976272</v>
      </c>
      <c r="AO158">
        <v>105885.4273749681</v>
      </c>
      <c r="AP158">
        <v>99752.391212743605</v>
      </c>
      <c r="AQ158">
        <v>93227.121652337562</v>
      </c>
      <c r="AR158">
        <v>86376.440706062218</v>
      </c>
      <c r="AS158">
        <v>79278.436483756988</v>
      </c>
      <c r="AT158">
        <v>72021.415006069947</v>
      </c>
      <c r="AU158">
        <v>64702.225872214614</v>
      </c>
      <c r="AV158">
        <v>57423.920419867027</v>
      </c>
      <c r="AW158">
        <v>50292.741481935976</v>
      </c>
      <c r="AX158">
        <v>43253.331143162861</v>
      </c>
      <c r="AY158">
        <v>36448.487934630131</v>
      </c>
      <c r="AZ158">
        <v>30018.13514988805</v>
      </c>
      <c r="BA158">
        <v>24091.076738999447</v>
      </c>
      <c r="BB158">
        <v>18776.281670463464</v>
      </c>
      <c r="BC158">
        <v>14154.573787915771</v>
      </c>
      <c r="BD158">
        <v>10271.815651981386</v>
      </c>
      <c r="BE158">
        <v>7134.7569374009499</v>
      </c>
      <c r="BF158">
        <v>4710.5900197553747</v>
      </c>
      <c r="BG158">
        <v>2930.8557592641196</v>
      </c>
      <c r="BH158">
        <v>1750.7696717601029</v>
      </c>
      <c r="BI158">
        <v>1000.8931793593324</v>
      </c>
      <c r="BJ158">
        <v>546.36443228683595</v>
      </c>
      <c r="BK158">
        <v>284.60955809120566</v>
      </c>
      <c r="BL158">
        <v>1.0621865332804282E-9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1:101" x14ac:dyDescent="0.3">
      <c r="A159">
        <f>Model_Point!K159</f>
        <v>0</v>
      </c>
      <c r="B159">
        <v>0</v>
      </c>
      <c r="C159">
        <v>0</v>
      </c>
      <c r="D159">
        <v>-329086.23226980568</v>
      </c>
      <c r="E159">
        <v>-292483.19974126364</v>
      </c>
      <c r="F159">
        <v>-255715.31961150601</v>
      </c>
      <c r="G159">
        <v>-217984.16448082161</v>
      </c>
      <c r="H159">
        <v>-182580.21099423774</v>
      </c>
      <c r="I159">
        <v>-150023.04804290729</v>
      </c>
      <c r="J159">
        <v>-120328.80678050687</v>
      </c>
      <c r="K159">
        <v>-93398.872246823463</v>
      </c>
      <c r="L159">
        <v>-69099.668833444797</v>
      </c>
      <c r="M159">
        <v>-46757.359098435554</v>
      </c>
      <c r="N159">
        <v>-26733.161917059613</v>
      </c>
      <c r="O159">
        <v>-8920.1704360511067</v>
      </c>
      <c r="P159">
        <v>6782.8989583741159</v>
      </c>
      <c r="Q159">
        <v>20481.736699166686</v>
      </c>
      <c r="R159">
        <v>32276.641574171153</v>
      </c>
      <c r="S159">
        <v>42255.018799750222</v>
      </c>
      <c r="T159">
        <v>50506.98024451785</v>
      </c>
      <c r="U159">
        <v>57132.028542088505</v>
      </c>
      <c r="V159">
        <v>62234.305059649676</v>
      </c>
      <c r="W159">
        <v>65920.440480453166</v>
      </c>
      <c r="X159">
        <v>68298.004571365207</v>
      </c>
      <c r="Y159">
        <v>69475.482647416429</v>
      </c>
      <c r="Z159">
        <v>69563.258105606234</v>
      </c>
      <c r="AA159">
        <v>68674.502430301058</v>
      </c>
      <c r="AB159">
        <v>66925.499724149529</v>
      </c>
      <c r="AC159">
        <v>64434.235884126138</v>
      </c>
      <c r="AD159">
        <v>61318.925584213197</v>
      </c>
      <c r="AE159">
        <v>57692.142024091678</v>
      </c>
      <c r="AF159">
        <v>53665.786514685591</v>
      </c>
      <c r="AG159">
        <v>49349.997859855859</v>
      </c>
      <c r="AH159">
        <v>44851.869644722967</v>
      </c>
      <c r="AI159">
        <v>40273.999968154938</v>
      </c>
      <c r="AJ159">
        <v>35712.912459382635</v>
      </c>
      <c r="AK159">
        <v>31257.403216657414</v>
      </c>
      <c r="AL159">
        <v>26986.88468596691</v>
      </c>
      <c r="AM159">
        <v>22969.813104212921</v>
      </c>
      <c r="AN159">
        <v>19150.59921159278</v>
      </c>
      <c r="AO159">
        <v>15608.077389982896</v>
      </c>
      <c r="AP159">
        <v>12405.749716718097</v>
      </c>
      <c r="AQ159">
        <v>9589.1796034489125</v>
      </c>
      <c r="AR159">
        <v>7184.2024587507476</v>
      </c>
      <c r="AS159">
        <v>5196.2671604459319</v>
      </c>
      <c r="AT159">
        <v>3611.1577957687741</v>
      </c>
      <c r="AU159">
        <v>2397.219150840117</v>
      </c>
      <c r="AV159">
        <v>1509.0234938558451</v>
      </c>
      <c r="AW159">
        <v>892.18855802462201</v>
      </c>
      <c r="AX159">
        <v>507.22087958922714</v>
      </c>
      <c r="AY159">
        <v>277.1346602740719</v>
      </c>
      <c r="AZ159">
        <v>146.09693116261099</v>
      </c>
      <c r="BA159">
        <v>75.317465978124758</v>
      </c>
      <c r="BB159">
        <v>3.4305003758841475E-9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1:101" x14ac:dyDescent="0.3">
      <c r="A160">
        <f>Model_Point!K160</f>
        <v>0</v>
      </c>
      <c r="B160">
        <v>0</v>
      </c>
      <c r="C160">
        <v>0</v>
      </c>
      <c r="D160">
        <v>-120541.88127950729</v>
      </c>
      <c r="E160">
        <v>-102408.84695411439</v>
      </c>
      <c r="F160">
        <v>-84671.602307497131</v>
      </c>
      <c r="G160">
        <v>-66650.652521773198</v>
      </c>
      <c r="H160">
        <v>-68148.423917571432</v>
      </c>
      <c r="I160">
        <v>-53269.47998062292</v>
      </c>
      <c r="J160">
        <v>-39508.784990237546</v>
      </c>
      <c r="K160">
        <v>-26819.213209288791</v>
      </c>
      <c r="L160">
        <v>-15140.407934933213</v>
      </c>
      <c r="M160">
        <v>-16890.858848940385</v>
      </c>
      <c r="N160">
        <v>-7611.4487925013773</v>
      </c>
      <c r="O160">
        <v>797.32260845779797</v>
      </c>
      <c r="P160">
        <v>8380.3820906510828</v>
      </c>
      <c r="Q160">
        <v>15184.303482439955</v>
      </c>
      <c r="R160">
        <v>12869.340014995159</v>
      </c>
      <c r="S160">
        <v>17725.050252250836</v>
      </c>
      <c r="T160">
        <v>21894.194412352223</v>
      </c>
      <c r="U160">
        <v>25419.058808195652</v>
      </c>
      <c r="V160">
        <v>28343.685221619671</v>
      </c>
      <c r="W160">
        <v>25445.721019987159</v>
      </c>
      <c r="X160">
        <v>26979.517214617794</v>
      </c>
      <c r="Y160">
        <v>28029.055387540637</v>
      </c>
      <c r="Z160">
        <v>28639.623845085043</v>
      </c>
      <c r="AA160">
        <v>28857.571674215829</v>
      </c>
      <c r="AB160">
        <v>25671.170269507627</v>
      </c>
      <c r="AC160">
        <v>25058.013399316587</v>
      </c>
      <c r="AD160">
        <v>24184.630465554794</v>
      </c>
      <c r="AE160">
        <v>23096.488971470597</v>
      </c>
      <c r="AF160">
        <v>21838.785587771712</v>
      </c>
      <c r="AG160">
        <v>18880.882519959108</v>
      </c>
      <c r="AH160">
        <v>17319.00996744182</v>
      </c>
      <c r="AI160">
        <v>15710.999979876156</v>
      </c>
      <c r="AJ160">
        <v>14095.741705517101</v>
      </c>
      <c r="AK160">
        <v>12509.123122372774</v>
      </c>
      <c r="AL160">
        <v>10311.25364128828</v>
      </c>
      <c r="AM160">
        <v>8832.8320424253725</v>
      </c>
      <c r="AN160">
        <v>7420.9477472525523</v>
      </c>
      <c r="AO160">
        <v>6107.176157870259</v>
      </c>
      <c r="AP160">
        <v>4917.1792325924835</v>
      </c>
      <c r="AQ160">
        <v>3661.8822038987455</v>
      </c>
      <c r="AR160">
        <v>2755.1335844566206</v>
      </c>
      <c r="AS160">
        <v>2004.3634589391118</v>
      </c>
      <c r="AT160">
        <v>1405.0500819935257</v>
      </c>
      <c r="AU160">
        <v>945.85787974556979</v>
      </c>
      <c r="AV160">
        <v>576.54807328821062</v>
      </c>
      <c r="AW160">
        <v>341.7091850768586</v>
      </c>
      <c r="AX160">
        <v>195.08196102251497</v>
      </c>
      <c r="AY160">
        <v>107.43298344231283</v>
      </c>
      <c r="AZ160">
        <v>57.534154680133014</v>
      </c>
      <c r="BA160">
        <v>28.86631073040331</v>
      </c>
      <c r="BB160">
        <v>-4.9968916102086249E-9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1:101" x14ac:dyDescent="0.3">
      <c r="A161">
        <f>Model_Point!K161</f>
        <v>0</v>
      </c>
      <c r="B161">
        <v>0</v>
      </c>
      <c r="C161">
        <v>0</v>
      </c>
      <c r="D161">
        <v>-49269.95696440489</v>
      </c>
      <c r="E161">
        <v>-35830.316970339649</v>
      </c>
      <c r="F161">
        <v>-23201.215221229799</v>
      </c>
      <c r="G161">
        <v>-10551.889517367688</v>
      </c>
      <c r="H161">
        <v>1690.5450628838173</v>
      </c>
      <c r="I161">
        <v>13505.305428179958</v>
      </c>
      <c r="J161">
        <v>24930.456624629307</v>
      </c>
      <c r="K161">
        <v>36012.589420883574</v>
      </c>
      <c r="L161">
        <v>46800.153528448485</v>
      </c>
      <c r="M161">
        <v>57423.716792006519</v>
      </c>
      <c r="N161">
        <v>67856.191821959321</v>
      </c>
      <c r="O161">
        <v>68891.919925398965</v>
      </c>
      <c r="P161">
        <v>69779.836899673071</v>
      </c>
      <c r="Q161">
        <v>70503.162035938905</v>
      </c>
      <c r="R161">
        <v>71044.255278606041</v>
      </c>
      <c r="S161">
        <v>71383.077752980942</v>
      </c>
      <c r="T161">
        <v>71500.11810099888</v>
      </c>
      <c r="U161">
        <v>71378.206166567252</v>
      </c>
      <c r="V161">
        <v>71002.044603339848</v>
      </c>
      <c r="W161">
        <v>70358.171875756496</v>
      </c>
      <c r="X161">
        <v>69434.996770983445</v>
      </c>
      <c r="Y161">
        <v>68223.213726914808</v>
      </c>
      <c r="Z161">
        <v>66716.579306144107</v>
      </c>
      <c r="AA161">
        <v>64912.79872546078</v>
      </c>
      <c r="AB161">
        <v>62814.362012167156</v>
      </c>
      <c r="AC161">
        <v>60428.833105770369</v>
      </c>
      <c r="AD161">
        <v>57769.045757280306</v>
      </c>
      <c r="AE161">
        <v>54851.303681572477</v>
      </c>
      <c r="AF161">
        <v>51697.903620854071</v>
      </c>
      <c r="AG161">
        <v>48337.334936171537</v>
      </c>
      <c r="AH161">
        <v>44804.277731907314</v>
      </c>
      <c r="AI161">
        <v>41139.351897711262</v>
      </c>
      <c r="AJ161">
        <v>37388.572654606818</v>
      </c>
      <c r="AK161">
        <v>33602.476403215289</v>
      </c>
      <c r="AL161">
        <v>29834.895036141417</v>
      </c>
      <c r="AM161">
        <v>26141.378248410143</v>
      </c>
      <c r="AN161">
        <v>22491.022460865097</v>
      </c>
      <c r="AO161">
        <v>18958.737020814802</v>
      </c>
      <c r="AP161">
        <v>15618.029622938031</v>
      </c>
      <c r="AQ161">
        <v>12536.667603693062</v>
      </c>
      <c r="AR161">
        <v>9772.0881184560185</v>
      </c>
      <c r="AS161">
        <v>7367.019693840225</v>
      </c>
      <c r="AT161">
        <v>5345.8887954194279</v>
      </c>
      <c r="AU161">
        <v>3712.6276642907928</v>
      </c>
      <c r="AV161">
        <v>2450.4313878577659</v>
      </c>
      <c r="AW161">
        <v>1523.8008177900094</v>
      </c>
      <c r="AX161">
        <v>909.93917185488419</v>
      </c>
      <c r="AY161">
        <v>520.260116071889</v>
      </c>
      <c r="AZ161">
        <v>284.33501548071888</v>
      </c>
      <c r="BA161">
        <v>148.65796405327467</v>
      </c>
      <c r="BB161">
        <v>1.1709233408026927E-9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1:101" x14ac:dyDescent="0.3">
      <c r="A162">
        <f>Model_Point!K162</f>
        <v>0</v>
      </c>
      <c r="B162">
        <v>0</v>
      </c>
      <c r="C162">
        <v>0</v>
      </c>
      <c r="D162">
        <v>-52594.082916940381</v>
      </c>
      <c r="E162">
        <v>-45317.017006710652</v>
      </c>
      <c r="F162">
        <v>-38160.683868384083</v>
      </c>
      <c r="G162">
        <v>-30914.854744640703</v>
      </c>
      <c r="H162">
        <v>-24137.92140475841</v>
      </c>
      <c r="I162">
        <v>-17886.573148415213</v>
      </c>
      <c r="J162">
        <v>-12140.453793357794</v>
      </c>
      <c r="K162">
        <v>-6851.3491269803662</v>
      </c>
      <c r="L162">
        <v>-1934.2678953949742</v>
      </c>
      <c r="M162">
        <v>2767.271353230642</v>
      </c>
      <c r="N162">
        <v>7163.0669993700776</v>
      </c>
      <c r="O162">
        <v>11235.731220791909</v>
      </c>
      <c r="P162">
        <v>14984.855656688642</v>
      </c>
      <c r="Q162">
        <v>18413.986736086419</v>
      </c>
      <c r="R162">
        <v>21532.844490344847</v>
      </c>
      <c r="S162">
        <v>24353.515302152817</v>
      </c>
      <c r="T162">
        <v>26882.214336158955</v>
      </c>
      <c r="U162">
        <v>29120.740797297691</v>
      </c>
      <c r="V162">
        <v>31073.446351702089</v>
      </c>
      <c r="W162">
        <v>32745.722329785887</v>
      </c>
      <c r="X162">
        <v>34141.057075700046</v>
      </c>
      <c r="Y162">
        <v>35265.500616293488</v>
      </c>
      <c r="Z162">
        <v>36129.772510209317</v>
      </c>
      <c r="AA162">
        <v>36747.427122959227</v>
      </c>
      <c r="AB162">
        <v>37132.85387086188</v>
      </c>
      <c r="AC162">
        <v>37298.353253937938</v>
      </c>
      <c r="AD162">
        <v>37253.680891214084</v>
      </c>
      <c r="AE162">
        <v>37008.324236416709</v>
      </c>
      <c r="AF162">
        <v>36573.2826999053</v>
      </c>
      <c r="AG162">
        <v>35959.209928794167</v>
      </c>
      <c r="AH162">
        <v>35175.028170785685</v>
      </c>
      <c r="AI162">
        <v>34230.763785481991</v>
      </c>
      <c r="AJ162">
        <v>33138.68559502266</v>
      </c>
      <c r="AK162">
        <v>31912.339729636649</v>
      </c>
      <c r="AL162">
        <v>30566.086890117022</v>
      </c>
      <c r="AM162">
        <v>29114.763082490226</v>
      </c>
      <c r="AN162">
        <v>27573.627830986199</v>
      </c>
      <c r="AO162">
        <v>25958.495849074508</v>
      </c>
      <c r="AP162">
        <v>24285.846128001893</v>
      </c>
      <c r="AQ162">
        <v>22572.822473572618</v>
      </c>
      <c r="AR162">
        <v>20836.91564403431</v>
      </c>
      <c r="AS162">
        <v>19095.642063186038</v>
      </c>
      <c r="AT162">
        <v>17365.429683068549</v>
      </c>
      <c r="AU162">
        <v>15662.518011851456</v>
      </c>
      <c r="AV162">
        <v>14002.716008415877</v>
      </c>
      <c r="AW162">
        <v>12401.130485102211</v>
      </c>
      <c r="AX162">
        <v>10871.871029548638</v>
      </c>
      <c r="AY162">
        <v>9427.7401628193002</v>
      </c>
      <c r="AZ162">
        <v>8079.9203535232291</v>
      </c>
      <c r="BA162">
        <v>6837.6724119835253</v>
      </c>
      <c r="BB162">
        <v>5708.0624186810501</v>
      </c>
      <c r="BC162">
        <v>4675.1934198326917</v>
      </c>
      <c r="BD162">
        <v>3748.8268818583592</v>
      </c>
      <c r="BE162">
        <v>2935.5164587844852</v>
      </c>
      <c r="BF162">
        <v>2238.205820084806</v>
      </c>
      <c r="BG162">
        <v>1656.006161631303</v>
      </c>
      <c r="BH162">
        <v>1184.2080214546502</v>
      </c>
      <c r="BI162">
        <v>814.56686087129992</v>
      </c>
      <c r="BJ162">
        <v>535.87517782136251</v>
      </c>
      <c r="BK162">
        <v>334.79654090264125</v>
      </c>
      <c r="BL162">
        <v>196.89294692912947</v>
      </c>
      <c r="BM162">
        <v>111.17392271055049</v>
      </c>
      <c r="BN162">
        <v>60.106596464577578</v>
      </c>
      <c r="BO162">
        <v>31.08321480039886</v>
      </c>
      <c r="BP162">
        <v>15.412051135521471</v>
      </c>
      <c r="BQ162">
        <v>-9.0396659153747754E-10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  <row r="163" spans="1:101" x14ac:dyDescent="0.3">
      <c r="A163">
        <f>Model_Point!K163</f>
        <v>0</v>
      </c>
      <c r="B163">
        <v>0</v>
      </c>
      <c r="C163">
        <v>0</v>
      </c>
      <c r="D163">
        <v>-18676.717874841375</v>
      </c>
      <c r="E163">
        <v>-14950.844864110859</v>
      </c>
      <c r="F163">
        <v>-11372.972772088178</v>
      </c>
      <c r="G163">
        <v>-7777.8769613293316</v>
      </c>
      <c r="H163">
        <v>-8609.3038685041847</v>
      </c>
      <c r="I163">
        <v>-5652.6507917205863</v>
      </c>
      <c r="J163">
        <v>-2890.295348409059</v>
      </c>
      <c r="K163">
        <v>-301.40387435410281</v>
      </c>
      <c r="L163">
        <v>2148.9467260670235</v>
      </c>
      <c r="M163">
        <v>1514.3099303308552</v>
      </c>
      <c r="N163">
        <v>3593.9547699501209</v>
      </c>
      <c r="O163">
        <v>5549.1294710258426</v>
      </c>
      <c r="P163">
        <v>7381.2074252984976</v>
      </c>
      <c r="Q163">
        <v>9093.0667652075281</v>
      </c>
      <c r="R163">
        <v>8567.7480658692348</v>
      </c>
      <c r="S163">
        <v>9924.5940297580419</v>
      </c>
      <c r="T163">
        <v>11168.429915511662</v>
      </c>
      <c r="U163">
        <v>12300.987702520311</v>
      </c>
      <c r="V163">
        <v>13324.9707350056</v>
      </c>
      <c r="W163">
        <v>12763.439489063823</v>
      </c>
      <c r="X163">
        <v>13487.320768177791</v>
      </c>
      <c r="Y163">
        <v>14105.796729469765</v>
      </c>
      <c r="Z163">
        <v>14623.684981386252</v>
      </c>
      <c r="AA163">
        <v>15046.890694500491</v>
      </c>
      <c r="AB163">
        <v>14370.73272926067</v>
      </c>
      <c r="AC163">
        <v>14559.948824581041</v>
      </c>
      <c r="AD163">
        <v>14666.733379571682</v>
      </c>
      <c r="AE163">
        <v>14695.210587981888</v>
      </c>
      <c r="AF163">
        <v>14650.082407472933</v>
      </c>
      <c r="AG163">
        <v>13867.829081837061</v>
      </c>
      <c r="AH163">
        <v>13647.21714459625</v>
      </c>
      <c r="AI163">
        <v>13363.245849492085</v>
      </c>
      <c r="AJ163">
        <v>13020.95354095155</v>
      </c>
      <c r="AK163">
        <v>12625.867574353986</v>
      </c>
      <c r="AL163">
        <v>11764.105929899028</v>
      </c>
      <c r="AM163">
        <v>11255.183425437765</v>
      </c>
      <c r="AN163">
        <v>10709.916812594902</v>
      </c>
      <c r="AO163">
        <v>10134.614066486036</v>
      </c>
      <c r="AP163">
        <v>9535.8377437500039</v>
      </c>
      <c r="AQ163">
        <v>8676.631416564549</v>
      </c>
      <c r="AR163">
        <v>8036.4234544392175</v>
      </c>
      <c r="AS163">
        <v>7392.5458692616003</v>
      </c>
      <c r="AT163">
        <v>6751.4897050205755</v>
      </c>
      <c r="AU163">
        <v>6119.6725446663058</v>
      </c>
      <c r="AV163">
        <v>5377.8318957136789</v>
      </c>
      <c r="AW163">
        <v>4775.21503766776</v>
      </c>
      <c r="AX163">
        <v>4199.186604674519</v>
      </c>
      <c r="AY163">
        <v>3654.8109672640403</v>
      </c>
      <c r="AZ163">
        <v>3146.5270915173332</v>
      </c>
      <c r="BA163">
        <v>2624.4738242809904</v>
      </c>
      <c r="BB163">
        <v>2195.3057554808956</v>
      </c>
      <c r="BC163">
        <v>1802.5856874343656</v>
      </c>
      <c r="BD163">
        <v>1450.1677732539849</v>
      </c>
      <c r="BE163">
        <v>1140.671088376246</v>
      </c>
      <c r="BF163">
        <v>858.76499497778457</v>
      </c>
      <c r="BG163">
        <v>636.29268030898925</v>
      </c>
      <c r="BH163">
        <v>455.93092584542256</v>
      </c>
      <c r="BI163">
        <v>314.5839593440806</v>
      </c>
      <c r="BJ163">
        <v>208.00794780000152</v>
      </c>
      <c r="BK163">
        <v>128.46239966865232</v>
      </c>
      <c r="BL163">
        <v>75.613800643332127</v>
      </c>
      <c r="BM163">
        <v>42.75922786385285</v>
      </c>
      <c r="BN163">
        <v>23.18520246489711</v>
      </c>
      <c r="BO163">
        <v>12.06215598735845</v>
      </c>
      <c r="BP163">
        <v>5.919606995381641</v>
      </c>
      <c r="BQ163">
        <v>-1.5093167116723112E-9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</row>
    <row r="164" spans="1:101" x14ac:dyDescent="0.3">
      <c r="A164">
        <f>Model_Point!K164</f>
        <v>0</v>
      </c>
      <c r="B164">
        <v>0</v>
      </c>
      <c r="C164">
        <v>0</v>
      </c>
      <c r="D164">
        <v>-8929.8174669578002</v>
      </c>
      <c r="E164">
        <v>-7430.7975617189559</v>
      </c>
      <c r="F164">
        <v>-5984.1730883489081</v>
      </c>
      <c r="G164">
        <v>-4524.5634710434788</v>
      </c>
      <c r="H164">
        <v>-3139.1260558059994</v>
      </c>
      <c r="I164">
        <v>-1835.4336921578122</v>
      </c>
      <c r="J164">
        <v>-608.85680150468818</v>
      </c>
      <c r="K164">
        <v>549.47006825486642</v>
      </c>
      <c r="L164">
        <v>1654.0165231450469</v>
      </c>
      <c r="M164">
        <v>2730.2437393388864</v>
      </c>
      <c r="N164">
        <v>3765.7028988361458</v>
      </c>
      <c r="O164">
        <v>4759.114289629887</v>
      </c>
      <c r="P164">
        <v>5711.8154346700549</v>
      </c>
      <c r="Q164">
        <v>6625.7715431620545</v>
      </c>
      <c r="R164">
        <v>7503.9252051323983</v>
      </c>
      <c r="S164">
        <v>8349.6193310020226</v>
      </c>
      <c r="T164">
        <v>9165.3369373197856</v>
      </c>
      <c r="U164">
        <v>9952.9292543674728</v>
      </c>
      <c r="V164">
        <v>10714.692756581127</v>
      </c>
      <c r="W164">
        <v>11453.144027502005</v>
      </c>
      <c r="X164">
        <v>12170.574198051594</v>
      </c>
      <c r="Y164">
        <v>12869.742105372001</v>
      </c>
      <c r="Z164">
        <v>13554.206661669359</v>
      </c>
      <c r="AA164">
        <v>14228.053571891807</v>
      </c>
      <c r="AB164">
        <v>14895.59618647087</v>
      </c>
      <c r="AC164">
        <v>15560.933723945906</v>
      </c>
      <c r="AD164">
        <v>15735.054659873347</v>
      </c>
      <c r="AE164">
        <v>15874.590782288989</v>
      </c>
      <c r="AF164">
        <v>15976.148369406113</v>
      </c>
      <c r="AG164">
        <v>16036.215746352687</v>
      </c>
      <c r="AH164">
        <v>16050.893924953163</v>
      </c>
      <c r="AI164">
        <v>16016.438598983474</v>
      </c>
      <c r="AJ164">
        <v>15929.59894510197</v>
      </c>
      <c r="AK164">
        <v>15787.541740704577</v>
      </c>
      <c r="AL164">
        <v>15587.854561617005</v>
      </c>
      <c r="AM164">
        <v>15328.562371563597</v>
      </c>
      <c r="AN164">
        <v>15008.213444149627</v>
      </c>
      <c r="AO164">
        <v>14626.030331937674</v>
      </c>
      <c r="AP164">
        <v>14182.079321696094</v>
      </c>
      <c r="AQ164">
        <v>13677.428387785139</v>
      </c>
      <c r="AR164">
        <v>13114.202607667505</v>
      </c>
      <c r="AS164">
        <v>12495.619839739702</v>
      </c>
      <c r="AT164">
        <v>11825.659705950435</v>
      </c>
      <c r="AU164">
        <v>11109.521643024214</v>
      </c>
      <c r="AV164">
        <v>10353.649967376403</v>
      </c>
      <c r="AW164">
        <v>9565.7166223879194</v>
      </c>
      <c r="AX164">
        <v>8754.5524752796737</v>
      </c>
      <c r="AY164">
        <v>7930.0188489423354</v>
      </c>
      <c r="AZ164">
        <v>7102.8127991700812</v>
      </c>
      <c r="BA164">
        <v>6284.2026933631787</v>
      </c>
      <c r="BB164">
        <v>5485.6950642180882</v>
      </c>
      <c r="BC164">
        <v>4702.7735535043812</v>
      </c>
      <c r="BD164">
        <v>3950.6066420934467</v>
      </c>
      <c r="BE164">
        <v>3243.8620704406271</v>
      </c>
      <c r="BF164">
        <v>2595.8397353896144</v>
      </c>
      <c r="BG164">
        <v>2017.569407634438</v>
      </c>
      <c r="BH164">
        <v>1516.9660846808069</v>
      </c>
      <c r="BI164">
        <v>1098.156120363381</v>
      </c>
      <c r="BJ164">
        <v>761.0936861260152</v>
      </c>
      <c r="BK164">
        <v>501.57152941019888</v>
      </c>
      <c r="BL164">
        <v>311.68644932303363</v>
      </c>
      <c r="BM164">
        <v>185.81361625740712</v>
      </c>
      <c r="BN164">
        <v>105.83317168281171</v>
      </c>
      <c r="BO164">
        <v>57.338789260213765</v>
      </c>
      <c r="BP164">
        <v>29.386108014912843</v>
      </c>
      <c r="BQ164">
        <v>-3.3439468435773231E-10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</row>
    <row r="165" spans="1:101" x14ac:dyDescent="0.3">
      <c r="A165">
        <f>Model_Point!K165</f>
        <v>0</v>
      </c>
      <c r="B165">
        <v>0</v>
      </c>
      <c r="C165">
        <v>0</v>
      </c>
      <c r="D165">
        <v>-124772.0955813554</v>
      </c>
      <c r="E165">
        <v>-105061.36651780987</v>
      </c>
      <c r="F165">
        <v>-85206.843614605081</v>
      </c>
      <c r="G165">
        <v>-64998.641734402823</v>
      </c>
      <c r="H165">
        <v>-46088.949759007577</v>
      </c>
      <c r="I165">
        <v>-28641.557723463557</v>
      </c>
      <c r="J165">
        <v>-12641.780471041864</v>
      </c>
      <c r="K165">
        <v>1932.065900950349</v>
      </c>
      <c r="L165">
        <v>15114.335346076417</v>
      </c>
      <c r="M165">
        <v>27264.507348284311</v>
      </c>
      <c r="N165">
        <v>38117.18557100062</v>
      </c>
      <c r="O165">
        <v>47710.044719600119</v>
      </c>
      <c r="P165">
        <v>56096.135814008296</v>
      </c>
      <c r="Q165">
        <v>63337.542453936272</v>
      </c>
      <c r="R165">
        <v>69498.364262501738</v>
      </c>
      <c r="S165">
        <v>74634.293509720592</v>
      </c>
      <c r="T165">
        <v>78790.960367264372</v>
      </c>
      <c r="U165">
        <v>82012.0851522788</v>
      </c>
      <c r="V165">
        <v>84345.923705149005</v>
      </c>
      <c r="W165">
        <v>85838.6991041578</v>
      </c>
      <c r="X165">
        <v>86529.656124440458</v>
      </c>
      <c r="Y165">
        <v>86461.220664765191</v>
      </c>
      <c r="Z165">
        <v>85683.173686560738</v>
      </c>
      <c r="AA165">
        <v>84249.32101374137</v>
      </c>
      <c r="AB165">
        <v>82215.92806315278</v>
      </c>
      <c r="AC165">
        <v>79640.580002295683</v>
      </c>
      <c r="AD165">
        <v>76582.060065208396</v>
      </c>
      <c r="AE165">
        <v>73100.885354514496</v>
      </c>
      <c r="AF165">
        <v>69259.770900734948</v>
      </c>
      <c r="AG165">
        <v>65123.714671528745</v>
      </c>
      <c r="AH165">
        <v>60758.949537760032</v>
      </c>
      <c r="AI165">
        <v>56231.874580192751</v>
      </c>
      <c r="AJ165">
        <v>51605.145158099505</v>
      </c>
      <c r="AK165">
        <v>46940.903838944767</v>
      </c>
      <c r="AL165">
        <v>42299.98561902799</v>
      </c>
      <c r="AM165">
        <v>37741.011782776717</v>
      </c>
      <c r="AN165">
        <v>33319.391487899658</v>
      </c>
      <c r="AO165">
        <v>29086.25957154288</v>
      </c>
      <c r="AP165">
        <v>25087.389270581785</v>
      </c>
      <c r="AQ165">
        <v>21362.128887199953</v>
      </c>
      <c r="AR165">
        <v>17942.420972539509</v>
      </c>
      <c r="AS165">
        <v>14779.109965562537</v>
      </c>
      <c r="AT165">
        <v>11912.790615915248</v>
      </c>
      <c r="AU165">
        <v>9373.3668987557794</v>
      </c>
      <c r="AV165">
        <v>7178.531839561163</v>
      </c>
      <c r="AW165">
        <v>5332.8387031865605</v>
      </c>
      <c r="AX165">
        <v>3827.5594488858428</v>
      </c>
      <c r="AY165">
        <v>2641.4773824460954</v>
      </c>
      <c r="AZ165">
        <v>1742.6717423710572</v>
      </c>
      <c r="BA165">
        <v>1091.2248807123967</v>
      </c>
      <c r="BB165">
        <v>642.63118988784572</v>
      </c>
      <c r="BC165">
        <v>363.58884329491275</v>
      </c>
      <c r="BD165">
        <v>197.28128265917189</v>
      </c>
      <c r="BE165">
        <v>102.7685177519017</v>
      </c>
      <c r="BF165">
        <v>51.775512371884474</v>
      </c>
      <c r="BG165">
        <v>-5.8542682628869455E-9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</row>
    <row r="166" spans="1:101" x14ac:dyDescent="0.3">
      <c r="A166">
        <f>Model_Point!K166</f>
        <v>0</v>
      </c>
      <c r="B166">
        <v>0</v>
      </c>
      <c r="C166">
        <v>0</v>
      </c>
      <c r="D166">
        <v>-43095.061845191223</v>
      </c>
      <c r="E166">
        <v>-33261.703079580708</v>
      </c>
      <c r="F166">
        <v>-23630.508891666053</v>
      </c>
      <c r="G166">
        <v>-13913.428021595057</v>
      </c>
      <c r="H166">
        <v>-15373.849557255717</v>
      </c>
      <c r="I166">
        <v>-7364.2891107030855</v>
      </c>
      <c r="J166">
        <v>88.228277247285448</v>
      </c>
      <c r="K166">
        <v>6997.4978950618861</v>
      </c>
      <c r="L166">
        <v>13381.889424528052</v>
      </c>
      <c r="M166">
        <v>11948.475082865521</v>
      </c>
      <c r="N166">
        <v>17012.977552625827</v>
      </c>
      <c r="O166">
        <v>21590.095466139366</v>
      </c>
      <c r="P166">
        <v>25703.54272181755</v>
      </c>
      <c r="Q166">
        <v>29380.504642076081</v>
      </c>
      <c r="R166">
        <v>27569.815968570561</v>
      </c>
      <c r="S166">
        <v>30140.472000561607</v>
      </c>
      <c r="T166">
        <v>32328.937568691705</v>
      </c>
      <c r="U166">
        <v>34154.282068295986</v>
      </c>
      <c r="V166">
        <v>35637.308716390355</v>
      </c>
      <c r="W166">
        <v>33441.346006963162</v>
      </c>
      <c r="X166">
        <v>34089.570452286505</v>
      </c>
      <c r="Y166">
        <v>34438.608167445112</v>
      </c>
      <c r="Z166">
        <v>34509.112759402851</v>
      </c>
      <c r="AA166">
        <v>34323.279388045106</v>
      </c>
      <c r="AB166">
        <v>31795.426991017834</v>
      </c>
      <c r="AC166">
        <v>31036.463428070863</v>
      </c>
      <c r="AD166">
        <v>30084.040805962741</v>
      </c>
      <c r="AE166">
        <v>28962.487619265288</v>
      </c>
      <c r="AF166">
        <v>27696.975620341109</v>
      </c>
      <c r="AG166">
        <v>25088.751562767804</v>
      </c>
      <c r="AH166">
        <v>23538.224051261801</v>
      </c>
      <c r="AI166">
        <v>21918.251707821004</v>
      </c>
      <c r="AJ166">
        <v>20253.729192810606</v>
      </c>
      <c r="AK166">
        <v>18569.350439572328</v>
      </c>
      <c r="AL166">
        <v>16258.681270202003</v>
      </c>
      <c r="AM166">
        <v>14567.309932443912</v>
      </c>
      <c r="AN166">
        <v>12923.298743586378</v>
      </c>
      <c r="AO166">
        <v>11346.95588147751</v>
      </c>
      <c r="AP166">
        <v>9856.5172916974225</v>
      </c>
      <c r="AQ166">
        <v>8198.6411363705665</v>
      </c>
      <c r="AR166">
        <v>6907.7675838524237</v>
      </c>
      <c r="AS166">
        <v>5712.0947351813111</v>
      </c>
      <c r="AT166">
        <v>4627.6889776874004</v>
      </c>
      <c r="AU166">
        <v>3666.4990629851068</v>
      </c>
      <c r="AV166">
        <v>2752.5693733691214</v>
      </c>
      <c r="AW166">
        <v>2049.3156970779787</v>
      </c>
      <c r="AX166">
        <v>1475.4033254758556</v>
      </c>
      <c r="AY166">
        <v>1023.0125772767184</v>
      </c>
      <c r="AZ166">
        <v>680.16855311865118</v>
      </c>
      <c r="BA166">
        <v>418.37095033384759</v>
      </c>
      <c r="BB166">
        <v>246.70360530457583</v>
      </c>
      <c r="BC166">
        <v>139.9002139211612</v>
      </c>
      <c r="BD166">
        <v>76.243732206722029</v>
      </c>
      <c r="BE166">
        <v>40.076577419141415</v>
      </c>
      <c r="BF166">
        <v>19.876978766060141</v>
      </c>
      <c r="BG166">
        <v>1.6426594564835858E-9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</row>
    <row r="167" spans="1:101" x14ac:dyDescent="0.3">
      <c r="A167">
        <f>Model_Point!K167</f>
        <v>0</v>
      </c>
      <c r="B167">
        <v>0</v>
      </c>
      <c r="C167">
        <v>0</v>
      </c>
      <c r="D167">
        <v>-21648.784524579936</v>
      </c>
      <c r="E167">
        <v>-15757.619229504016</v>
      </c>
      <c r="F167">
        <v>-10127.875031134818</v>
      </c>
      <c r="G167">
        <v>-4472.3355324618678</v>
      </c>
      <c r="H167">
        <v>967.25383515066073</v>
      </c>
      <c r="I167">
        <v>6181.8278424223054</v>
      </c>
      <c r="J167">
        <v>11187.055130341039</v>
      </c>
      <c r="K167">
        <v>15997.582163434596</v>
      </c>
      <c r="L167">
        <v>20629.005668814687</v>
      </c>
      <c r="M167">
        <v>25146.589898783259</v>
      </c>
      <c r="N167">
        <v>29519.826198103081</v>
      </c>
      <c r="O167">
        <v>33764.510331292746</v>
      </c>
      <c r="P167">
        <v>37898.983784006588</v>
      </c>
      <c r="Q167">
        <v>41943.235492994405</v>
      </c>
      <c r="R167">
        <v>45917.881839805661</v>
      </c>
      <c r="S167">
        <v>49842.610029095151</v>
      </c>
      <c r="T167">
        <v>50487.629855727144</v>
      </c>
      <c r="U167">
        <v>51022.595954799188</v>
      </c>
      <c r="V167">
        <v>51435.994452091989</v>
      </c>
      <c r="W167">
        <v>51715.827649965111</v>
      </c>
      <c r="X167">
        <v>51848.629004882881</v>
      </c>
      <c r="Y167">
        <v>51821.387059718581</v>
      </c>
      <c r="Z167">
        <v>51622.742582875384</v>
      </c>
      <c r="AA167">
        <v>51242.69971484768</v>
      </c>
      <c r="AB167">
        <v>50672.619252973986</v>
      </c>
      <c r="AC167">
        <v>49905.259142631658</v>
      </c>
      <c r="AD167">
        <v>48935.062886700725</v>
      </c>
      <c r="AE167">
        <v>47758.681574907918</v>
      </c>
      <c r="AF167">
        <v>46375.564304325315</v>
      </c>
      <c r="AG167">
        <v>44788.511047577362</v>
      </c>
      <c r="AH167">
        <v>43003.863619291711</v>
      </c>
      <c r="AI167">
        <v>41031.630660722578</v>
      </c>
      <c r="AJ167">
        <v>38884.308018101961</v>
      </c>
      <c r="AK167">
        <v>36578.515130475818</v>
      </c>
      <c r="AL167">
        <v>34135.100905693806</v>
      </c>
      <c r="AM167">
        <v>31579.108056818026</v>
      </c>
      <c r="AN167">
        <v>28939.564264011889</v>
      </c>
      <c r="AO167">
        <v>26249.071105714309</v>
      </c>
      <c r="AP167">
        <v>23543.167713352184</v>
      </c>
      <c r="AQ167">
        <v>20859.456290990383</v>
      </c>
      <c r="AR167">
        <v>18236.491541387608</v>
      </c>
      <c r="AS167">
        <v>15656.183464937818</v>
      </c>
      <c r="AT167">
        <v>13169.855468264739</v>
      </c>
      <c r="AU167">
        <v>10827.43509016867</v>
      </c>
      <c r="AV167">
        <v>8674.5009278303187</v>
      </c>
      <c r="AW167">
        <v>6749.1905909434608</v>
      </c>
      <c r="AX167">
        <v>5079.2857017400875</v>
      </c>
      <c r="AY167">
        <v>3679.8613831901794</v>
      </c>
      <c r="AZ167">
        <v>2551.9117986705564</v>
      </c>
      <c r="BA167">
        <v>1682.3121445591837</v>
      </c>
      <c r="BB167">
        <v>1045.3303348797381</v>
      </c>
      <c r="BC167">
        <v>623.40423274323109</v>
      </c>
      <c r="BD167">
        <v>355.55996465861324</v>
      </c>
      <c r="BE167">
        <v>193.35339787776331</v>
      </c>
      <c r="BF167">
        <v>100.00663363060907</v>
      </c>
      <c r="BG167">
        <v>3.2396761569791937E-10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</row>
    <row r="168" spans="1:101" x14ac:dyDescent="0.3">
      <c r="A168">
        <f>Model_Point!K168</f>
        <v>0</v>
      </c>
      <c r="B168">
        <v>0</v>
      </c>
      <c r="C168">
        <v>0</v>
      </c>
      <c r="D168">
        <v>-42951.003551591049</v>
      </c>
      <c r="E168">
        <v>-34782.669384966423</v>
      </c>
      <c r="F168">
        <v>-26471.651667203278</v>
      </c>
      <c r="G168">
        <v>-18115.426109738451</v>
      </c>
      <c r="H168">
        <v>-10547.302135427497</v>
      </c>
      <c r="I168">
        <v>-3815.8428724520877</v>
      </c>
      <c r="J168">
        <v>2112.0042023839865</v>
      </c>
      <c r="K168">
        <v>7273.0035782814321</v>
      </c>
      <c r="L168">
        <v>11706.298953148016</v>
      </c>
      <c r="M168">
        <v>15644.00691097137</v>
      </c>
      <c r="N168">
        <v>18937.062733317875</v>
      </c>
      <c r="O168">
        <v>21618.333138809248</v>
      </c>
      <c r="P168">
        <v>23724.046661516124</v>
      </c>
      <c r="Q168">
        <v>25292.099576782461</v>
      </c>
      <c r="R168">
        <v>26361.284884492463</v>
      </c>
      <c r="S168">
        <v>26970.73276388094</v>
      </c>
      <c r="T168">
        <v>27159.894862827423</v>
      </c>
      <c r="U168">
        <v>26968.885943262831</v>
      </c>
      <c r="V168">
        <v>26438.790209935243</v>
      </c>
      <c r="W168">
        <v>25611.763697627739</v>
      </c>
      <c r="X168">
        <v>24530.516418929816</v>
      </c>
      <c r="Y168">
        <v>23237.77278768428</v>
      </c>
      <c r="Z168">
        <v>21774.166601998128</v>
      </c>
      <c r="AA168">
        <v>20180.004535687891</v>
      </c>
      <c r="AB168">
        <v>18494.863394402008</v>
      </c>
      <c r="AC168">
        <v>16757.119775210522</v>
      </c>
      <c r="AD168">
        <v>15003.421539471463</v>
      </c>
      <c r="AE168">
        <v>13268.115676310734</v>
      </c>
      <c r="AF168">
        <v>11582.652803896854</v>
      </c>
      <c r="AG168">
        <v>9974.9943884878157</v>
      </c>
      <c r="AH168">
        <v>8469.0542593224563</v>
      </c>
      <c r="AI168">
        <v>7044.5035924950434</v>
      </c>
      <c r="AJ168">
        <v>5728.9052575666092</v>
      </c>
      <c r="AK168">
        <v>4544.1791382479532</v>
      </c>
      <c r="AL168">
        <v>3505.6943415498204</v>
      </c>
      <c r="AM168">
        <v>2621.6633119885801</v>
      </c>
      <c r="AN168">
        <v>1892.9486207501441</v>
      </c>
      <c r="AO168">
        <v>1313.368936629626</v>
      </c>
      <c r="AP168">
        <v>870.54443589500659</v>
      </c>
      <c r="AQ168">
        <v>547.25453451847375</v>
      </c>
      <c r="AR168">
        <v>323.19915005335383</v>
      </c>
      <c r="AS168">
        <v>183.48922861138811</v>
      </c>
      <c r="AT168">
        <v>100.05645907236843</v>
      </c>
      <c r="AU168">
        <v>52.573809655476467</v>
      </c>
      <c r="AV168">
        <v>26.939276545683406</v>
      </c>
      <c r="AW168">
        <v>-1.2248551466210807E-9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</row>
    <row r="169" spans="1:101" x14ac:dyDescent="0.3">
      <c r="A169">
        <f>Model_Point!K169</f>
        <v>0</v>
      </c>
      <c r="B169">
        <v>0</v>
      </c>
      <c r="C169">
        <v>0</v>
      </c>
      <c r="D169">
        <v>-15157.164470994396</v>
      </c>
      <c r="E169">
        <v>-11021.030957622204</v>
      </c>
      <c r="F169">
        <v>-6946.4628216242309</v>
      </c>
      <c r="G169">
        <v>-2878.7823258177768</v>
      </c>
      <c r="H169">
        <v>-3669.3760208216759</v>
      </c>
      <c r="I169">
        <v>-514.85532792465165</v>
      </c>
      <c r="J169">
        <v>2322.8934450279667</v>
      </c>
      <c r="K169">
        <v>4860.241247838464</v>
      </c>
      <c r="L169">
        <v>7114.4287441257675</v>
      </c>
      <c r="M169">
        <v>6179.6673988096145</v>
      </c>
      <c r="N169">
        <v>7810.0990340313456</v>
      </c>
      <c r="O169">
        <v>9197.1635340135326</v>
      </c>
      <c r="P169">
        <v>10356.230724836767</v>
      </c>
      <c r="Q169">
        <v>11303.301608987502</v>
      </c>
      <c r="R169">
        <v>10171.73876799696</v>
      </c>
      <c r="S169">
        <v>10627.547704424371</v>
      </c>
      <c r="T169">
        <v>10913.598256987972</v>
      </c>
      <c r="U169">
        <v>11046.331981672993</v>
      </c>
      <c r="V169">
        <v>11042.559164388031</v>
      </c>
      <c r="W169">
        <v>9825.8667564747411</v>
      </c>
      <c r="X169">
        <v>9533.3413919256873</v>
      </c>
      <c r="Y169">
        <v>9152.2472114203047</v>
      </c>
      <c r="Z169">
        <v>8698.9883771564218</v>
      </c>
      <c r="AA169">
        <v>8189.8387965919228</v>
      </c>
      <c r="AB169">
        <v>7077.7015947449299</v>
      </c>
      <c r="AC169">
        <v>6469.4588227699032</v>
      </c>
      <c r="AD169">
        <v>5849.5502567379363</v>
      </c>
      <c r="AE169">
        <v>5231.8171167327628</v>
      </c>
      <c r="AF169">
        <v>4628.9762516786568</v>
      </c>
      <c r="AG169">
        <v>3812.1140680152307</v>
      </c>
      <c r="AH169">
        <v>3256.7167454884111</v>
      </c>
      <c r="AI169">
        <v>2729.2048886115458</v>
      </c>
      <c r="AJ169">
        <v>2240.6280571764373</v>
      </c>
      <c r="AK169">
        <v>1799.8595678184165</v>
      </c>
      <c r="AL169">
        <v>1338.9551436869931</v>
      </c>
      <c r="AM169">
        <v>1005.4646061260476</v>
      </c>
      <c r="AN169">
        <v>730.13025923309499</v>
      </c>
      <c r="AO169">
        <v>510.91281490864094</v>
      </c>
      <c r="AP169">
        <v>343.35091159179575</v>
      </c>
      <c r="AQ169">
        <v>209.10778844071964</v>
      </c>
      <c r="AR169">
        <v>123.79249832378051</v>
      </c>
      <c r="AS169">
        <v>70.571710413959565</v>
      </c>
      <c r="AT169">
        <v>38.78451408412986</v>
      </c>
      <c r="AU169">
        <v>20.700804062251997</v>
      </c>
      <c r="AV169">
        <v>10.324816566246867</v>
      </c>
      <c r="AW169">
        <v>8.281454574580922E-10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</row>
    <row r="170" spans="1:101" x14ac:dyDescent="0.3">
      <c r="A170">
        <f>Model_Point!K170</f>
        <v>0</v>
      </c>
      <c r="B170">
        <v>0</v>
      </c>
      <c r="C170">
        <v>0</v>
      </c>
      <c r="D170">
        <v>-10579.577527052443</v>
      </c>
      <c r="E170">
        <v>-7222.3495955865737</v>
      </c>
      <c r="F170">
        <v>-4085.6020122446253</v>
      </c>
      <c r="G170">
        <v>-958.30586122936211</v>
      </c>
      <c r="H170">
        <v>2062.9420458951163</v>
      </c>
      <c r="I170">
        <v>4976.6822734400075</v>
      </c>
      <c r="J170">
        <v>7793.6782795246672</v>
      </c>
      <c r="K170">
        <v>10526.038246391281</v>
      </c>
      <c r="L170">
        <v>13186.105400164659</v>
      </c>
      <c r="M170">
        <v>15806.690834198815</v>
      </c>
      <c r="N170">
        <v>18381.123150197196</v>
      </c>
      <c r="O170">
        <v>18632.051865669069</v>
      </c>
      <c r="P170">
        <v>18842.498615107575</v>
      </c>
      <c r="Q170">
        <v>19008.123929456237</v>
      </c>
      <c r="R170">
        <v>19124.392078644167</v>
      </c>
      <c r="S170">
        <v>19186.190916485612</v>
      </c>
      <c r="T170">
        <v>19188.569904537242</v>
      </c>
      <c r="U170">
        <v>19127.198459871837</v>
      </c>
      <c r="V170">
        <v>18998.252623945526</v>
      </c>
      <c r="W170">
        <v>18798.410063208732</v>
      </c>
      <c r="X170">
        <v>18524.863114858821</v>
      </c>
      <c r="Y170">
        <v>18175.427121236149</v>
      </c>
      <c r="Z170">
        <v>17748.738696128381</v>
      </c>
      <c r="AA170">
        <v>17244.480584477289</v>
      </c>
      <c r="AB170">
        <v>16663.592567045718</v>
      </c>
      <c r="AC170">
        <v>16008.343898861196</v>
      </c>
      <c r="AD170">
        <v>15282.381001936896</v>
      </c>
      <c r="AE170">
        <v>14490.274598689963</v>
      </c>
      <c r="AF170">
        <v>13638.148481085696</v>
      </c>
      <c r="AG170">
        <v>12733.722381531943</v>
      </c>
      <c r="AH170">
        <v>11786.301750350789</v>
      </c>
      <c r="AI170">
        <v>10806.702417283763</v>
      </c>
      <c r="AJ170">
        <v>9807.0990592500912</v>
      </c>
      <c r="AK170">
        <v>8800.7886377297291</v>
      </c>
      <c r="AL170">
        <v>7801.863790550382</v>
      </c>
      <c r="AM170">
        <v>6824.7967699758428</v>
      </c>
      <c r="AN170">
        <v>5862.3745709566165</v>
      </c>
      <c r="AO170">
        <v>4933.9336881092458</v>
      </c>
      <c r="AP170">
        <v>4058.3269411928791</v>
      </c>
      <c r="AQ170">
        <v>3252.8081670756292</v>
      </c>
      <c r="AR170">
        <v>2531.8617310334353</v>
      </c>
      <c r="AS170">
        <v>1906.0961989255295</v>
      </c>
      <c r="AT170">
        <v>1381.3487963869711</v>
      </c>
      <c r="AU170">
        <v>958.1567111855237</v>
      </c>
      <c r="AV170">
        <v>631.73224389465963</v>
      </c>
      <c r="AW170">
        <v>392.52339226972197</v>
      </c>
      <c r="AX170">
        <v>234.1214762949341</v>
      </c>
      <c r="AY170">
        <v>133.60161587301252</v>
      </c>
      <c r="AZ170">
        <v>72.754626908177457</v>
      </c>
      <c r="BA170">
        <v>37.759945485998813</v>
      </c>
      <c r="BB170">
        <v>4.0187268525701359E-10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</row>
    <row r="171" spans="1:101" x14ac:dyDescent="0.3">
      <c r="A171">
        <f>Model_Point!K171</f>
        <v>0</v>
      </c>
      <c r="B171">
        <v>0</v>
      </c>
      <c r="C171">
        <v>0</v>
      </c>
      <c r="D171">
        <v>-57626.353428299662</v>
      </c>
      <c r="E171">
        <v>-50729.356685222163</v>
      </c>
      <c r="F171">
        <v>-43438.727514570804</v>
      </c>
      <c r="G171">
        <v>-35742.816095853574</v>
      </c>
      <c r="H171">
        <v>-28334.966014428439</v>
      </c>
      <c r="I171">
        <v>-21335.659480196202</v>
      </c>
      <c r="J171">
        <v>-14789.559612635745</v>
      </c>
      <c r="K171">
        <v>-8702.3652804051799</v>
      </c>
      <c r="L171">
        <v>-3070.6755279295926</v>
      </c>
      <c r="M171">
        <v>2237.0144908004913</v>
      </c>
      <c r="N171">
        <v>7127.3890635171965</v>
      </c>
      <c r="O171">
        <v>11609.182089624665</v>
      </c>
      <c r="P171">
        <v>15684.842492128919</v>
      </c>
      <c r="Q171">
        <v>19360.240785960475</v>
      </c>
      <c r="R171">
        <v>22642.563810289583</v>
      </c>
      <c r="S171">
        <v>25536.203049760687</v>
      </c>
      <c r="T171">
        <v>28048.973449425746</v>
      </c>
      <c r="U171">
        <v>30195.070162898017</v>
      </c>
      <c r="V171">
        <v>31992.537351422285</v>
      </c>
      <c r="W171">
        <v>33460.497813903879</v>
      </c>
      <c r="X171">
        <v>34615.078971998351</v>
      </c>
      <c r="Y171">
        <v>35468.760105329187</v>
      </c>
      <c r="Z171">
        <v>36033.527503014469</v>
      </c>
      <c r="AA171">
        <v>36323.355533843984</v>
      </c>
      <c r="AB171">
        <v>36351.629521372262</v>
      </c>
      <c r="AC171">
        <v>36129.209966227878</v>
      </c>
      <c r="AD171">
        <v>35668.369085383783</v>
      </c>
      <c r="AE171">
        <v>34984.391986314375</v>
      </c>
      <c r="AF171">
        <v>34094.262437636346</v>
      </c>
      <c r="AG171">
        <v>33016.042193433619</v>
      </c>
      <c r="AH171">
        <v>31768.420316396347</v>
      </c>
      <c r="AI171">
        <v>30370.661770113315</v>
      </c>
      <c r="AJ171">
        <v>28842.813990033857</v>
      </c>
      <c r="AK171">
        <v>27205.887616648244</v>
      </c>
      <c r="AL171">
        <v>25481.892245692125</v>
      </c>
      <c r="AM171">
        <v>23693.434189302265</v>
      </c>
      <c r="AN171">
        <v>21863.309171832603</v>
      </c>
      <c r="AO171">
        <v>20012.991206338535</v>
      </c>
      <c r="AP171">
        <v>18163.902988990234</v>
      </c>
      <c r="AQ171">
        <v>16337.119152862702</v>
      </c>
      <c r="AR171">
        <v>14553.027329670755</v>
      </c>
      <c r="AS171">
        <v>12830.953778558842</v>
      </c>
      <c r="AT171">
        <v>11188.763869816878</v>
      </c>
      <c r="AU171">
        <v>9642.4515646458131</v>
      </c>
      <c r="AV171">
        <v>8205.7359724062062</v>
      </c>
      <c r="AW171">
        <v>6889.6867475317558</v>
      </c>
      <c r="AX171">
        <v>5673.9473049412236</v>
      </c>
      <c r="AY171">
        <v>4573.3582417157813</v>
      </c>
      <c r="AZ171">
        <v>3598.8333455110392</v>
      </c>
      <c r="BA171">
        <v>2756.7657468693656</v>
      </c>
      <c r="BB171">
        <v>2048.6537855217566</v>
      </c>
      <c r="BC171">
        <v>1471.0224976661395</v>
      </c>
      <c r="BD171">
        <v>1015.6987729117239</v>
      </c>
      <c r="BE171">
        <v>670.46488411575012</v>
      </c>
      <c r="BF171">
        <v>420.06695563020179</v>
      </c>
      <c r="BG171">
        <v>247.49694725592329</v>
      </c>
      <c r="BH171">
        <v>140.14133007474794</v>
      </c>
      <c r="BI171">
        <v>76.149242290869879</v>
      </c>
      <c r="BJ171">
        <v>39.778121240168119</v>
      </c>
      <c r="BK171">
        <v>20.154395201540463</v>
      </c>
      <c r="BL171">
        <v>5.1938325281132802E-10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</row>
    <row r="172" spans="1:101" x14ac:dyDescent="0.3">
      <c r="A172">
        <f>Model_Point!K172</f>
        <v>0</v>
      </c>
      <c r="B172">
        <v>0</v>
      </c>
      <c r="C172">
        <v>0</v>
      </c>
      <c r="D172">
        <v>-20657.595245503911</v>
      </c>
      <c r="E172">
        <v>-17083.789644956654</v>
      </c>
      <c r="F172">
        <v>-13460.462112603718</v>
      </c>
      <c r="G172">
        <v>-9699.0193632260016</v>
      </c>
      <c r="H172">
        <v>-10269.070641558281</v>
      </c>
      <c r="I172">
        <v>-7031.2659329476683</v>
      </c>
      <c r="J172">
        <v>-3968.3723552079605</v>
      </c>
      <c r="K172">
        <v>-1080.2990716860209</v>
      </c>
      <c r="L172">
        <v>1636.4592458541497</v>
      </c>
      <c r="M172">
        <v>1260.9732477035086</v>
      </c>
      <c r="N172">
        <v>3522.9777953979046</v>
      </c>
      <c r="O172">
        <v>5626.8357661742612</v>
      </c>
      <c r="P172">
        <v>7574.9464981419851</v>
      </c>
      <c r="Q172">
        <v>9371.0107263546943</v>
      </c>
      <c r="R172">
        <v>8945.385916045303</v>
      </c>
      <c r="S172">
        <v>10320.650159514522</v>
      </c>
      <c r="T172">
        <v>11547.721966387851</v>
      </c>
      <c r="U172">
        <v>12633.034433266565</v>
      </c>
      <c r="V172">
        <v>13584.497193358242</v>
      </c>
      <c r="W172">
        <v>12993.941889546853</v>
      </c>
      <c r="X172">
        <v>13613.950875008717</v>
      </c>
      <c r="Y172">
        <v>14115.992396671927</v>
      </c>
      <c r="Z172">
        <v>14505.342382627645</v>
      </c>
      <c r="AA172">
        <v>14788.036141432563</v>
      </c>
      <c r="AB172">
        <v>14033.750363857727</v>
      </c>
      <c r="AC172">
        <v>14061.697324474939</v>
      </c>
      <c r="AD172">
        <v>13995.436848600741</v>
      </c>
      <c r="AE172">
        <v>13841.295603493852</v>
      </c>
      <c r="AF172">
        <v>13606.250418941521</v>
      </c>
      <c r="AG172">
        <v>12709.573472091313</v>
      </c>
      <c r="AH172">
        <v>12298.769035383055</v>
      </c>
      <c r="AI172">
        <v>11827.695804356859</v>
      </c>
      <c r="AJ172">
        <v>11304.380153867107</v>
      </c>
      <c r="AK172">
        <v>10737.217647243853</v>
      </c>
      <c r="AL172">
        <v>9793.4087374237406</v>
      </c>
      <c r="AM172">
        <v>9144.0013596018453</v>
      </c>
      <c r="AN172">
        <v>8476.3186030806301</v>
      </c>
      <c r="AO172">
        <v>7798.8615536118041</v>
      </c>
      <c r="AP172">
        <v>7120.1101828179162</v>
      </c>
      <c r="AQ172">
        <v>6272.5385503254865</v>
      </c>
      <c r="AR172">
        <v>5605.0941671151177</v>
      </c>
      <c r="AS172">
        <v>4959.7804683880095</v>
      </c>
      <c r="AT172">
        <v>4343.6653736408525</v>
      </c>
      <c r="AU172">
        <v>3763.0937965624612</v>
      </c>
      <c r="AV172">
        <v>3148.4855148051947</v>
      </c>
      <c r="AW172">
        <v>2649.7353799729531</v>
      </c>
      <c r="AX172">
        <v>2188.5009079135057</v>
      </c>
      <c r="AY172">
        <v>1770.6297813203198</v>
      </c>
      <c r="AZ172">
        <v>1400.4575448429111</v>
      </c>
      <c r="BA172">
        <v>1057.3752425081225</v>
      </c>
      <c r="BB172">
        <v>787.05712547086887</v>
      </c>
      <c r="BC172">
        <v>566.43127065742476</v>
      </c>
      <c r="BD172">
        <v>392.45955085031773</v>
      </c>
      <c r="BE172">
        <v>260.53636352662954</v>
      </c>
      <c r="BF172">
        <v>161.13614334905148</v>
      </c>
      <c r="BG172">
        <v>95.031037190428364</v>
      </c>
      <c r="BH172">
        <v>53.900549151562949</v>
      </c>
      <c r="BI172">
        <v>29.382444515761911</v>
      </c>
      <c r="BJ172">
        <v>15.449309594419491</v>
      </c>
      <c r="BK172">
        <v>7.7403336924246773</v>
      </c>
      <c r="BL172">
        <v>1.1825082344258709E-9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</row>
    <row r="173" spans="1:101" x14ac:dyDescent="0.3">
      <c r="A173">
        <f>Model_Point!K173</f>
        <v>0</v>
      </c>
      <c r="B173">
        <v>0</v>
      </c>
      <c r="C173">
        <v>0</v>
      </c>
      <c r="D173">
        <v>-8017.3489308521885</v>
      </c>
      <c r="E173">
        <v>-6409.1557235886376</v>
      </c>
      <c r="F173">
        <v>-4800.6768661235283</v>
      </c>
      <c r="G173">
        <v>-3140.2048880633051</v>
      </c>
      <c r="H173">
        <v>-1524.8848474250758</v>
      </c>
      <c r="I173">
        <v>32.480339514236576</v>
      </c>
      <c r="J173">
        <v>1528.4386759758427</v>
      </c>
      <c r="K173">
        <v>2964.555033383358</v>
      </c>
      <c r="L173">
        <v>4343.4461518438447</v>
      </c>
      <c r="M173">
        <v>5687.3371845658785</v>
      </c>
      <c r="N173">
        <v>6983.9047226150406</v>
      </c>
      <c r="O173">
        <v>8236.5219453220434</v>
      </c>
      <c r="P173">
        <v>9447.6491798948155</v>
      </c>
      <c r="Q173">
        <v>10620.33726934842</v>
      </c>
      <c r="R173">
        <v>11757.915051161253</v>
      </c>
      <c r="S173">
        <v>12863.366704264921</v>
      </c>
      <c r="T173">
        <v>13940.296890673657</v>
      </c>
      <c r="U173">
        <v>14993.396437934229</v>
      </c>
      <c r="V173">
        <v>16028.064916354029</v>
      </c>
      <c r="W173">
        <v>17049.99570745137</v>
      </c>
      <c r="X173">
        <v>18064.559846684668</v>
      </c>
      <c r="Y173">
        <v>18324.866209986842</v>
      </c>
      <c r="Z173">
        <v>18545.8038426856</v>
      </c>
      <c r="AA173">
        <v>18723.022819401187</v>
      </c>
      <c r="AB173">
        <v>18851.964831439233</v>
      </c>
      <c r="AC173">
        <v>18927.476056901814</v>
      </c>
      <c r="AD173">
        <v>18944.547748942456</v>
      </c>
      <c r="AE173">
        <v>18898.776482672743</v>
      </c>
      <c r="AF173">
        <v>18786.248575222628</v>
      </c>
      <c r="AG173">
        <v>18603.533609899321</v>
      </c>
      <c r="AH173">
        <v>18347.696171255648</v>
      </c>
      <c r="AI173">
        <v>18016.403916946332</v>
      </c>
      <c r="AJ173">
        <v>17608.126967831857</v>
      </c>
      <c r="AK173">
        <v>17122.365031136738</v>
      </c>
      <c r="AL173">
        <v>16559.861533072781</v>
      </c>
      <c r="AM173">
        <v>15922.678899872992</v>
      </c>
      <c r="AN173">
        <v>15214.249746785767</v>
      </c>
      <c r="AO173">
        <v>14438.921914768316</v>
      </c>
      <c r="AP173">
        <v>13602.5988017377</v>
      </c>
      <c r="AQ173">
        <v>12712.789316227783</v>
      </c>
      <c r="AR173">
        <v>11778.605550826594</v>
      </c>
      <c r="AS173">
        <v>10810.695884148607</v>
      </c>
      <c r="AT173">
        <v>9821.1020462821853</v>
      </c>
      <c r="AU173">
        <v>8823.0308007564545</v>
      </c>
      <c r="AV173">
        <v>7830.5346027090536</v>
      </c>
      <c r="AW173">
        <v>6858.1011111729977</v>
      </c>
      <c r="AX173">
        <v>5898.1815195221125</v>
      </c>
      <c r="AY173">
        <v>4970.2483547221882</v>
      </c>
      <c r="AZ173">
        <v>4093.382065893717</v>
      </c>
      <c r="BA173">
        <v>3285.1468280452646</v>
      </c>
      <c r="BB173">
        <v>2560.4020459721692</v>
      </c>
      <c r="BC173">
        <v>1930.1691528974764</v>
      </c>
      <c r="BD173">
        <v>1400.7021343609615</v>
      </c>
      <c r="BE173">
        <v>972.92140055453001</v>
      </c>
      <c r="BF173">
        <v>642.35318451194269</v>
      </c>
      <c r="BG173">
        <v>399.66214899039841</v>
      </c>
      <c r="BH173">
        <v>238.74131887620425</v>
      </c>
      <c r="BI173">
        <v>136.48543354881573</v>
      </c>
      <c r="BJ173">
        <v>74.504240766191216</v>
      </c>
      <c r="BK173">
        <v>38.810394284956821</v>
      </c>
      <c r="BL173">
        <v>-7.5577604947367046E-11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</row>
    <row r="174" spans="1:101" x14ac:dyDescent="0.3">
      <c r="A174">
        <f>Model_Point!K174</f>
        <v>0</v>
      </c>
      <c r="B174">
        <v>0</v>
      </c>
      <c r="C174">
        <v>0</v>
      </c>
      <c r="D174">
        <v>-91614.136316088858</v>
      </c>
      <c r="E174">
        <v>-71827.078296380685</v>
      </c>
      <c r="F174">
        <v>-51417.032639665413</v>
      </c>
      <c r="G174">
        <v>-30709.524876888099</v>
      </c>
      <c r="H174">
        <v>-11711.255807801921</v>
      </c>
      <c r="I174">
        <v>5414.4105301128484</v>
      </c>
      <c r="J174">
        <v>20711.562217424504</v>
      </c>
      <c r="K174">
        <v>34255.071195949204</v>
      </c>
      <c r="L174">
        <v>46132.696616777677</v>
      </c>
      <c r="M174">
        <v>56923.787095748427</v>
      </c>
      <c r="N174">
        <v>66252.440185070067</v>
      </c>
      <c r="O174">
        <v>74180.693063591665</v>
      </c>
      <c r="P174">
        <v>80767.547312081893</v>
      </c>
      <c r="Q174">
        <v>86078.10763348281</v>
      </c>
      <c r="R174">
        <v>90174.35958285263</v>
      </c>
      <c r="S174">
        <v>93108.188334198901</v>
      </c>
      <c r="T174">
        <v>94935.678573639496</v>
      </c>
      <c r="U174">
        <v>95723.036553741476</v>
      </c>
      <c r="V174">
        <v>95541.961880818038</v>
      </c>
      <c r="W174">
        <v>94467.493952166071</v>
      </c>
      <c r="X174">
        <v>92576.453777903604</v>
      </c>
      <c r="Y174">
        <v>89947.318971551722</v>
      </c>
      <c r="Z174">
        <v>86661.031385395065</v>
      </c>
      <c r="AA174">
        <v>82801.716155105765</v>
      </c>
      <c r="AB174">
        <v>78456.880128108402</v>
      </c>
      <c r="AC174">
        <v>73716.024781084736</v>
      </c>
      <c r="AD174">
        <v>68669.229301391111</v>
      </c>
      <c r="AE174">
        <v>63401.72809259536</v>
      </c>
      <c r="AF174">
        <v>57998.504513474545</v>
      </c>
      <c r="AG174">
        <v>52543.260782714919</v>
      </c>
      <c r="AH174">
        <v>47117.22832602408</v>
      </c>
      <c r="AI174">
        <v>41797.841869311771</v>
      </c>
      <c r="AJ174">
        <v>36657.313309986734</v>
      </c>
      <c r="AK174">
        <v>31761.155355594667</v>
      </c>
      <c r="AL174">
        <v>27166.719262879054</v>
      </c>
      <c r="AM174">
        <v>22921.82450516785</v>
      </c>
      <c r="AN174">
        <v>18961.177592322118</v>
      </c>
      <c r="AO174">
        <v>15344.831247255604</v>
      </c>
      <c r="AP174">
        <v>12118.974108263557</v>
      </c>
      <c r="AQ174">
        <v>9313.7114064868783</v>
      </c>
      <c r="AR174">
        <v>6941.6111118998524</v>
      </c>
      <c r="AS174">
        <v>4997.2914223340167</v>
      </c>
      <c r="AT174">
        <v>3458.2637129474497</v>
      </c>
      <c r="AU174">
        <v>2287.1278744382867</v>
      </c>
      <c r="AV174">
        <v>1435.0465607288768</v>
      </c>
      <c r="AW174">
        <v>846.21855505369217</v>
      </c>
      <c r="AX174">
        <v>479.72699261993768</v>
      </c>
      <c r="AY174">
        <v>261.21589723767545</v>
      </c>
      <c r="AZ174">
        <v>137.03162256317097</v>
      </c>
      <c r="BA174">
        <v>70.066883350494209</v>
      </c>
      <c r="BB174">
        <v>-2.4594885458673958E-9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</row>
    <row r="175" spans="1:101" x14ac:dyDescent="0.3">
      <c r="A175">
        <f>Model_Point!K175</f>
        <v>0</v>
      </c>
      <c r="B175">
        <v>0</v>
      </c>
      <c r="C175">
        <v>0</v>
      </c>
      <c r="D175">
        <v>-30621.062183013219</v>
      </c>
      <c r="E175">
        <v>-20791.384132862921</v>
      </c>
      <c r="F175">
        <v>-10979.612618440782</v>
      </c>
      <c r="G175">
        <v>-1105.9513087303064</v>
      </c>
      <c r="H175">
        <v>-2440.6685388906117</v>
      </c>
      <c r="I175">
        <v>5409.1796454559108</v>
      </c>
      <c r="J175">
        <v>12550.588742230422</v>
      </c>
      <c r="K175">
        <v>19017.478664401184</v>
      </c>
      <c r="L175">
        <v>24848.494558000068</v>
      </c>
      <c r="M175">
        <v>23082.237955796561</v>
      </c>
      <c r="N175">
        <v>27512.769082749412</v>
      </c>
      <c r="O175">
        <v>31396.826576187927</v>
      </c>
      <c r="P175">
        <v>34760.294141117462</v>
      </c>
      <c r="Q175">
        <v>37631.387500687037</v>
      </c>
      <c r="R175">
        <v>35286.059870506324</v>
      </c>
      <c r="S175">
        <v>36955.806001875142</v>
      </c>
      <c r="T175">
        <v>38189.970005636627</v>
      </c>
      <c r="U175">
        <v>39016.148951451585</v>
      </c>
      <c r="V175">
        <v>39464.043577761258</v>
      </c>
      <c r="W175">
        <v>36579.81248178587</v>
      </c>
      <c r="X175">
        <v>36180.232142205859</v>
      </c>
      <c r="Y175">
        <v>35485.978636551161</v>
      </c>
      <c r="Z175">
        <v>34529.673417905018</v>
      </c>
      <c r="AA175">
        <v>33345.159308059192</v>
      </c>
      <c r="AB175">
        <v>30233.993718527792</v>
      </c>
      <c r="AC175">
        <v>28592.082146782221</v>
      </c>
      <c r="AD175">
        <v>26822.568050098638</v>
      </c>
      <c r="AE175">
        <v>24959.361179898351</v>
      </c>
      <c r="AF175">
        <v>23036.269778856669</v>
      </c>
      <c r="AG175">
        <v>20194.022524211388</v>
      </c>
      <c r="AH175">
        <v>18194.955182237434</v>
      </c>
      <c r="AI175">
        <v>16229.165933285192</v>
      </c>
      <c r="AJ175">
        <v>14325.335760234831</v>
      </c>
      <c r="AK175">
        <v>12509.554769631179</v>
      </c>
      <c r="AL175">
        <v>10423.880526837325</v>
      </c>
      <c r="AM175">
        <v>8825.7626451679662</v>
      </c>
      <c r="AN175">
        <v>7332.1394024027995</v>
      </c>
      <c r="AO175">
        <v>5966.7492070537783</v>
      </c>
      <c r="AP175">
        <v>4747.9899189615417</v>
      </c>
      <c r="AQ175">
        <v>3570.3010925311564</v>
      </c>
      <c r="AR175">
        <v>2667.336519200328</v>
      </c>
      <c r="AS175">
        <v>1926.6565504141061</v>
      </c>
      <c r="AT175">
        <v>1340.0937800586119</v>
      </c>
      <c r="AU175">
        <v>893.69144958103936</v>
      </c>
      <c r="AV175">
        <v>550.05719119564696</v>
      </c>
      <c r="AW175">
        <v>324.81442488851798</v>
      </c>
      <c r="AX175">
        <v>184.59297193402443</v>
      </c>
      <c r="AY175">
        <v>100.98613611138416</v>
      </c>
      <c r="AZ175">
        <v>53.483257805074743</v>
      </c>
      <c r="BA175">
        <v>26.896884646108454</v>
      </c>
      <c r="BB175">
        <v>8.424865584285116E-11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</row>
    <row r="176" spans="1:101" x14ac:dyDescent="0.3">
      <c r="A176">
        <f>Model_Point!K176</f>
        <v>0</v>
      </c>
      <c r="B176">
        <v>0</v>
      </c>
      <c r="C176">
        <v>0</v>
      </c>
      <c r="D176">
        <v>-1621.607814072983</v>
      </c>
      <c r="E176">
        <v>5762.9559752709292</v>
      </c>
      <c r="F176">
        <v>12723.465145719136</v>
      </c>
      <c r="G176">
        <v>19613.86277316634</v>
      </c>
      <c r="H176">
        <v>26232.778020269197</v>
      </c>
      <c r="I176">
        <v>32610.971085855199</v>
      </c>
      <c r="J176">
        <v>38784.953176769166</v>
      </c>
      <c r="K176">
        <v>44785.906648378616</v>
      </c>
      <c r="L176">
        <v>50643.641040643131</v>
      </c>
      <c r="M176">
        <v>56462.741196722622</v>
      </c>
      <c r="N176">
        <v>62201.509170129299</v>
      </c>
      <c r="O176">
        <v>63150.926598282305</v>
      </c>
      <c r="P176">
        <v>63964.850491366888</v>
      </c>
      <c r="Q176">
        <v>64627.898532943909</v>
      </c>
      <c r="R176">
        <v>65123.900672055446</v>
      </c>
      <c r="S176">
        <v>65434.48794023243</v>
      </c>
      <c r="T176">
        <v>65541.774925915539</v>
      </c>
      <c r="U176">
        <v>65430.0223193532</v>
      </c>
      <c r="V176">
        <v>65085.207553061409</v>
      </c>
      <c r="W176">
        <v>64494.990886109998</v>
      </c>
      <c r="X176">
        <v>63648.747040068025</v>
      </c>
      <c r="Y176">
        <v>62537.945916338424</v>
      </c>
      <c r="Z176">
        <v>61156.864363965287</v>
      </c>
      <c r="AA176">
        <v>59503.398831672217</v>
      </c>
      <c r="AB176">
        <v>57579.831844486383</v>
      </c>
      <c r="AC176">
        <v>55393.097013622653</v>
      </c>
      <c r="AD176">
        <v>52954.958610840084</v>
      </c>
      <c r="AE176">
        <v>50280.361708107892</v>
      </c>
      <c r="AF176">
        <v>47389.744985782658</v>
      </c>
      <c r="AG176">
        <v>44309.223691490319</v>
      </c>
      <c r="AH176">
        <v>41070.587920914775</v>
      </c>
      <c r="AI176">
        <v>37711.072572901714</v>
      </c>
      <c r="AJ176">
        <v>34272.858266722622</v>
      </c>
      <c r="AK176">
        <v>30802.270036280377</v>
      </c>
      <c r="AL176">
        <v>27348.653783129314</v>
      </c>
      <c r="AM176">
        <v>23962.930061042287</v>
      </c>
      <c r="AN176">
        <v>20616.770589125972</v>
      </c>
      <c r="AO176">
        <v>17378.842269079851</v>
      </c>
      <c r="AP176">
        <v>14316.527154359444</v>
      </c>
      <c r="AQ176">
        <v>11491.945303384866</v>
      </c>
      <c r="AR176">
        <v>8957.7474419175469</v>
      </c>
      <c r="AS176">
        <v>6753.1013860197081</v>
      </c>
      <c r="AT176">
        <v>4900.3980624672795</v>
      </c>
      <c r="AU176">
        <v>3403.2420255993302</v>
      </c>
      <c r="AV176">
        <v>2246.2287722023539</v>
      </c>
      <c r="AW176">
        <v>1396.8174163068736</v>
      </c>
      <c r="AX176">
        <v>834.11090753296946</v>
      </c>
      <c r="AY176">
        <v>476.9051063985155</v>
      </c>
      <c r="AZ176">
        <v>260.64043085656522</v>
      </c>
      <c r="BA176">
        <v>136.26980038136099</v>
      </c>
      <c r="BB176">
        <v>2.1595680215251223E-10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</row>
    <row r="177" spans="1:101" x14ac:dyDescent="0.3">
      <c r="A177">
        <f>Model_Point!K177</f>
        <v>0</v>
      </c>
      <c r="B177">
        <v>0</v>
      </c>
      <c r="C177">
        <v>0</v>
      </c>
      <c r="D177">
        <v>-14153.423877420601</v>
      </c>
      <c r="E177">
        <v>-7799.9798237199748</v>
      </c>
      <c r="F177">
        <v>-644.21065496180256</v>
      </c>
      <c r="G177">
        <v>6597.8373852753739</v>
      </c>
      <c r="H177">
        <v>12870.150466601797</v>
      </c>
      <c r="I177">
        <v>18153.13756602693</v>
      </c>
      <c r="J177">
        <v>22506.377552401631</v>
      </c>
      <c r="K177">
        <v>25987.615242248252</v>
      </c>
      <c r="L177">
        <v>28654.061467136002</v>
      </c>
      <c r="M177">
        <v>30839.124623898981</v>
      </c>
      <c r="N177">
        <v>32336.546615380295</v>
      </c>
      <c r="O177">
        <v>33202.279551507236</v>
      </c>
      <c r="P177">
        <v>33493.201959442216</v>
      </c>
      <c r="Q177">
        <v>33267.617034009389</v>
      </c>
      <c r="R177">
        <v>32585.438694372442</v>
      </c>
      <c r="S177">
        <v>31507.472928767958</v>
      </c>
      <c r="T177">
        <v>30094.665154828279</v>
      </c>
      <c r="U177">
        <v>28405.069774425592</v>
      </c>
      <c r="V177">
        <v>26496.428901134124</v>
      </c>
      <c r="W177">
        <v>24425.618027295055</v>
      </c>
      <c r="X177">
        <v>22247.99243396661</v>
      </c>
      <c r="Y177">
        <v>20016.646789289298</v>
      </c>
      <c r="Z177">
        <v>17781.607703050628</v>
      </c>
      <c r="AA177">
        <v>15588.987104614613</v>
      </c>
      <c r="AB177">
        <v>13480.132715645812</v>
      </c>
      <c r="AC177">
        <v>11490.819902360348</v>
      </c>
      <c r="AD177">
        <v>9592.8915216630539</v>
      </c>
      <c r="AE177">
        <v>7827.4393134290394</v>
      </c>
      <c r="AF177">
        <v>6227.7664926085281</v>
      </c>
      <c r="AG177">
        <v>4818.0405572951749</v>
      </c>
      <c r="AH177">
        <v>3612.3614963161335</v>
      </c>
      <c r="AI177">
        <v>2614.4064298728872</v>
      </c>
      <c r="AJ177">
        <v>1817.7789591242156</v>
      </c>
      <c r="AK177">
        <v>1207.1272035739592</v>
      </c>
      <c r="AL177">
        <v>759.99954449654524</v>
      </c>
      <c r="AM177">
        <v>449.2908179215799</v>
      </c>
      <c r="AN177">
        <v>255.44822986713643</v>
      </c>
      <c r="AO177">
        <v>139.64717025098392</v>
      </c>
      <c r="AP177">
        <v>73.737108904234375</v>
      </c>
      <c r="AQ177">
        <v>38.165897301896251</v>
      </c>
      <c r="AR177">
        <v>-4.5262549083401244E-10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</row>
    <row r="178" spans="1:101" x14ac:dyDescent="0.3">
      <c r="A178">
        <f>Model_Point!K178</f>
        <v>0</v>
      </c>
      <c r="B178">
        <v>0</v>
      </c>
      <c r="C178">
        <v>0</v>
      </c>
      <c r="D178">
        <v>-4266.9878674613356</v>
      </c>
      <c r="E178">
        <v>-855.24714103992847</v>
      </c>
      <c r="F178">
        <v>2745.5547702226454</v>
      </c>
      <c r="G178">
        <v>6351.3115689076567</v>
      </c>
      <c r="H178">
        <v>5182.8360238345722</v>
      </c>
      <c r="I178">
        <v>7747.2656507328447</v>
      </c>
      <c r="J178">
        <v>9941.7595500144907</v>
      </c>
      <c r="K178">
        <v>11790.696851059771</v>
      </c>
      <c r="L178">
        <v>13318.227892416791</v>
      </c>
      <c r="M178">
        <v>11909.004213140386</v>
      </c>
      <c r="N178">
        <v>12807.782858186863</v>
      </c>
      <c r="O178">
        <v>13451.778271363453</v>
      </c>
      <c r="P178">
        <v>13864.343687070568</v>
      </c>
      <c r="Q178">
        <v>14069.3742795041</v>
      </c>
      <c r="R178">
        <v>12496.681600246446</v>
      </c>
      <c r="S178">
        <v>12261.928180755793</v>
      </c>
      <c r="T178">
        <v>11887.855481530823</v>
      </c>
      <c r="U178">
        <v>11397.923332849965</v>
      </c>
      <c r="V178">
        <v>10815.464983268028</v>
      </c>
      <c r="W178">
        <v>9342.4011218757714</v>
      </c>
      <c r="X178">
        <v>8592.5180366049808</v>
      </c>
      <c r="Y178">
        <v>7813.9106010637788</v>
      </c>
      <c r="Z178">
        <v>7026.7396884590553</v>
      </c>
      <c r="AA178">
        <v>6249.6453865125268</v>
      </c>
      <c r="AB178">
        <v>5149.0547361690842</v>
      </c>
      <c r="AC178">
        <v>4418.6539868121799</v>
      </c>
      <c r="AD178">
        <v>3718.4168286789941</v>
      </c>
      <c r="AE178">
        <v>3064.8017009290556</v>
      </c>
      <c r="AF178">
        <v>2471.2629055464799</v>
      </c>
      <c r="AG178">
        <v>1839.4020361345754</v>
      </c>
      <c r="AH178">
        <v>1385.1886048824172</v>
      </c>
      <c r="AI178">
        <v>1008.5638564018012</v>
      </c>
      <c r="AJ178">
        <v>707.56071199519226</v>
      </c>
      <c r="AK178">
        <v>476.71221137839035</v>
      </c>
      <c r="AL178">
        <v>290.3029389812545</v>
      </c>
      <c r="AM178">
        <v>172.05339864681625</v>
      </c>
      <c r="AN178">
        <v>98.247759200392636</v>
      </c>
      <c r="AO178">
        <v>54.149738296070495</v>
      </c>
      <c r="AP178">
        <v>29.060504111532982</v>
      </c>
      <c r="AQ178">
        <v>14.626050356473391</v>
      </c>
      <c r="AR178">
        <v>-2.1338319827002501E-10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</row>
    <row r="179" spans="1:101" x14ac:dyDescent="0.3">
      <c r="A179">
        <f>Model_Point!K179</f>
        <v>0</v>
      </c>
      <c r="B179">
        <v>0</v>
      </c>
      <c r="C179">
        <v>0</v>
      </c>
      <c r="D179">
        <v>-8465.9565304810458</v>
      </c>
      <c r="E179">
        <v>-5312.0574850417979</v>
      </c>
      <c r="F179">
        <v>-2329.7893443380963</v>
      </c>
      <c r="G179">
        <v>636.0874051070499</v>
      </c>
      <c r="H179">
        <v>3464.8452204635505</v>
      </c>
      <c r="I179">
        <v>6158.6768513904181</v>
      </c>
      <c r="J179">
        <v>8730.87165088648</v>
      </c>
      <c r="K179">
        <v>11194.066340429818</v>
      </c>
      <c r="L179">
        <v>13560.679492815892</v>
      </c>
      <c r="M179">
        <v>15872.628832056975</v>
      </c>
      <c r="N179">
        <v>18113.827813647637</v>
      </c>
      <c r="O179">
        <v>18148.473893192084</v>
      </c>
      <c r="P179">
        <v>18122.297838673949</v>
      </c>
      <c r="Q179">
        <v>18031.370313425996</v>
      </c>
      <c r="R179">
        <v>17872.227074700837</v>
      </c>
      <c r="S179">
        <v>17641.878206036145</v>
      </c>
      <c r="T179">
        <v>17337.914657317513</v>
      </c>
      <c r="U179">
        <v>16958.707704981327</v>
      </c>
      <c r="V179">
        <v>16503.636762890979</v>
      </c>
      <c r="W179">
        <v>15973.304254293713</v>
      </c>
      <c r="X179">
        <v>15369.609463045326</v>
      </c>
      <c r="Y179">
        <v>14695.798512086714</v>
      </c>
      <c r="Z179">
        <v>13955.999761389357</v>
      </c>
      <c r="AA179">
        <v>13155.87419332331</v>
      </c>
      <c r="AB179">
        <v>12302.667110613895</v>
      </c>
      <c r="AC179">
        <v>11405.208307736619</v>
      </c>
      <c r="AD179">
        <v>10473.848514808149</v>
      </c>
      <c r="AE179">
        <v>9520.3207337282183</v>
      </c>
      <c r="AF179">
        <v>8557.5171908825887</v>
      </c>
      <c r="AG179">
        <v>7599.1763117983373</v>
      </c>
      <c r="AH179">
        <v>6659.4795989397717</v>
      </c>
      <c r="AI179">
        <v>5730.3567270728272</v>
      </c>
      <c r="AJ179">
        <v>4830.9543309753417</v>
      </c>
      <c r="AK179">
        <v>3980.0705961078215</v>
      </c>
      <c r="AL179">
        <v>3195.0450082766629</v>
      </c>
      <c r="AM179">
        <v>2490.5835724499652</v>
      </c>
      <c r="AN179">
        <v>1877.6379353037094</v>
      </c>
      <c r="AO179">
        <v>1362.4852752203644</v>
      </c>
      <c r="AP179">
        <v>946.16667442666107</v>
      </c>
      <c r="AQ179">
        <v>624.42412558637136</v>
      </c>
      <c r="AR179">
        <v>388.22214619435249</v>
      </c>
      <c r="AS179">
        <v>231.79798661846115</v>
      </c>
      <c r="AT179">
        <v>132.53660918221902</v>
      </c>
      <c r="AU179">
        <v>72.465822972330656</v>
      </c>
      <c r="AV179">
        <v>37.937470303411985</v>
      </c>
      <c r="AW179">
        <v>-9.3823898464078542E-12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</row>
    <row r="180" spans="1:101" x14ac:dyDescent="0.3">
      <c r="A180">
        <f>Model_Point!K180</f>
        <v>0</v>
      </c>
      <c r="B180">
        <v>0</v>
      </c>
      <c r="C180">
        <v>0</v>
      </c>
      <c r="D180">
        <v>-275502.57746231649</v>
      </c>
      <c r="E180">
        <v>-240082.80366564024</v>
      </c>
      <c r="F180">
        <v>-206417.91973611276</v>
      </c>
      <c r="G180">
        <v>-173176.38249254003</v>
      </c>
      <c r="H180">
        <v>-142792.36157803773</v>
      </c>
      <c r="I180">
        <v>-115520.28449028695</v>
      </c>
      <c r="J180">
        <v>-91276.951588710275</v>
      </c>
      <c r="K180">
        <v>-69930.127685828702</v>
      </c>
      <c r="L180">
        <v>-51345.3429336021</v>
      </c>
      <c r="M180">
        <v>-35150.822973223563</v>
      </c>
      <c r="N180">
        <v>-21477.684513575961</v>
      </c>
      <c r="O180">
        <v>-10242.626569149757</v>
      </c>
      <c r="P180">
        <v>-1350.4565146261698</v>
      </c>
      <c r="Q180">
        <v>5283.6516969062704</v>
      </c>
      <c r="R180">
        <v>9734.5583909063225</v>
      </c>
      <c r="S180">
        <v>12067.519937983554</v>
      </c>
      <c r="T180">
        <v>12338.510499116934</v>
      </c>
      <c r="U180">
        <v>10432.965681363803</v>
      </c>
      <c r="V180">
        <v>6326.704128085752</v>
      </c>
      <c r="W180">
        <v>-2.3426554067097959E-9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</row>
    <row r="181" spans="1:101" x14ac:dyDescent="0.3">
      <c r="A181">
        <f>Model_Point!K181</f>
        <v>0</v>
      </c>
      <c r="B181">
        <v>0</v>
      </c>
      <c r="C181">
        <v>0</v>
      </c>
      <c r="D181">
        <v>-96377.146005805422</v>
      </c>
      <c r="E181">
        <v>-76636.49026272948</v>
      </c>
      <c r="F181">
        <v>-58225.024934366535</v>
      </c>
      <c r="G181">
        <v>-40076.918059653377</v>
      </c>
      <c r="H181">
        <v>-51048.906262670556</v>
      </c>
      <c r="I181">
        <v>-36870.488999880916</v>
      </c>
      <c r="J181">
        <v>-23849.567495973846</v>
      </c>
      <c r="K181">
        <v>-11919.980485721559</v>
      </c>
      <c r="L181">
        <v>-1015.0596143783655</v>
      </c>
      <c r="M181">
        <v>-11164.268472004696</v>
      </c>
      <c r="N181">
        <v>-3277.1309819209778</v>
      </c>
      <c r="O181">
        <v>3677.2144826100339</v>
      </c>
      <c r="P181">
        <v>9745.6833044097366</v>
      </c>
      <c r="Q181">
        <v>14971.206519416728</v>
      </c>
      <c r="R181">
        <v>4849.6963501368236</v>
      </c>
      <c r="S181">
        <v>7603.8390846184548</v>
      </c>
      <c r="T181">
        <v>9566.1844243081068</v>
      </c>
      <c r="U181">
        <v>10699.952362507765</v>
      </c>
      <c r="V181">
        <v>11003.068517511441</v>
      </c>
      <c r="W181">
        <v>3.572171425312552E-10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</row>
    <row r="182" spans="1:101" x14ac:dyDescent="0.3">
      <c r="A182">
        <f>Model_Point!K182</f>
        <v>0</v>
      </c>
      <c r="B182">
        <v>0</v>
      </c>
      <c r="C182">
        <v>0</v>
      </c>
      <c r="D182">
        <v>-42385.011917279466</v>
      </c>
      <c r="E182">
        <v>-36935.815948560041</v>
      </c>
      <c r="F182">
        <v>-31756.603036325047</v>
      </c>
      <c r="G182">
        <v>-26642.520383467701</v>
      </c>
      <c r="H182">
        <v>-21968.055627390422</v>
      </c>
      <c r="I182">
        <v>-17772.351460044149</v>
      </c>
      <c r="J182">
        <v>-14042.607936724658</v>
      </c>
      <c r="K182">
        <v>-10758.481182435185</v>
      </c>
      <c r="L182">
        <v>-7899.2835282464785</v>
      </c>
      <c r="M182">
        <v>-5407.8189189574723</v>
      </c>
      <c r="N182">
        <v>-3304.2591559347634</v>
      </c>
      <c r="O182">
        <v>-1575.7887029461167</v>
      </c>
      <c r="P182">
        <v>-207.76254071171846</v>
      </c>
      <c r="Q182">
        <v>812.86949183173408</v>
      </c>
      <c r="R182">
        <v>1497.6243678317423</v>
      </c>
      <c r="S182">
        <v>1856.5415289205471</v>
      </c>
      <c r="T182">
        <v>1898.2323844795287</v>
      </c>
      <c r="U182">
        <v>1605.0716432867391</v>
      </c>
      <c r="V182">
        <v>973.33909662857741</v>
      </c>
      <c r="W182">
        <v>-3.6040852410919942E-10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</row>
    <row r="183" spans="1:101" x14ac:dyDescent="0.3">
      <c r="A183">
        <f>Model_Point!K183</f>
        <v>0</v>
      </c>
      <c r="B183">
        <v>0</v>
      </c>
      <c r="C183">
        <v>0</v>
      </c>
      <c r="D183">
        <v>-192314.51680902936</v>
      </c>
      <c r="E183">
        <v>-162070.76169157599</v>
      </c>
      <c r="F183">
        <v>-133565.20809108645</v>
      </c>
      <c r="G183">
        <v>-105831.5499153994</v>
      </c>
      <c r="H183">
        <v>-80899.123142692813</v>
      </c>
      <c r="I183">
        <v>-58897.330161924561</v>
      </c>
      <c r="J183">
        <v>-39719.725151646395</v>
      </c>
      <c r="K183">
        <v>-23558.924648005119</v>
      </c>
      <c r="L183">
        <v>-10418.785542967311</v>
      </c>
      <c r="M183">
        <v>-1.3978613968393127E-10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</row>
    <row r="184" spans="1:101" x14ac:dyDescent="0.3">
      <c r="A184">
        <f>Model_Point!K184</f>
        <v>0</v>
      </c>
      <c r="B184">
        <v>0</v>
      </c>
      <c r="C184">
        <v>0</v>
      </c>
      <c r="D184">
        <v>-68346.299434439425</v>
      </c>
      <c r="E184">
        <v>-50992.385699635401</v>
      </c>
      <c r="F184">
        <v>-34900.50510428362</v>
      </c>
      <c r="G184">
        <v>-19184.704855700274</v>
      </c>
      <c r="H184">
        <v>-30235.106359465175</v>
      </c>
      <c r="I184">
        <v>-18270.224313109546</v>
      </c>
      <c r="J184">
        <v>-7394.7784379895929</v>
      </c>
      <c r="K184">
        <v>2331.1377354263464</v>
      </c>
      <c r="L184">
        <v>10919.939887570492</v>
      </c>
      <c r="M184">
        <v>-1.0517052927316143E-10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</row>
    <row r="185" spans="1:101" x14ac:dyDescent="0.3">
      <c r="A185">
        <f>Model_Point!K185</f>
        <v>0</v>
      </c>
      <c r="B185">
        <v>0</v>
      </c>
      <c r="C185">
        <v>0</v>
      </c>
      <c r="D185">
        <v>-29586.848739850673</v>
      </c>
      <c r="E185">
        <v>-24933.96333716554</v>
      </c>
      <c r="F185">
        <v>-20548.493552474843</v>
      </c>
      <c r="G185">
        <v>-16281.77691006145</v>
      </c>
      <c r="H185">
        <v>-12446.018945029664</v>
      </c>
      <c r="I185">
        <v>-9061.1277172191658</v>
      </c>
      <c r="J185">
        <v>-6110.7269464071387</v>
      </c>
      <c r="K185">
        <v>-3624.4499458469418</v>
      </c>
      <c r="L185">
        <v>-1602.8900835334327</v>
      </c>
      <c r="M185">
        <v>-2.1505559951374047E-11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</row>
    <row r="186" spans="1:101" x14ac:dyDescent="0.3">
      <c r="A186">
        <f>Model_Point!K186</f>
        <v>0</v>
      </c>
      <c r="B186">
        <v>0</v>
      </c>
      <c r="C186">
        <v>0</v>
      </c>
      <c r="D186">
        <v>-38965.559185706785</v>
      </c>
      <c r="E186">
        <v>-27578.816724155931</v>
      </c>
      <c r="F186">
        <v>-17233.769611338736</v>
      </c>
      <c r="G186">
        <v>-7763.6241113776769</v>
      </c>
      <c r="H186">
        <v>1.3141782946676507E-11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</row>
    <row r="187" spans="1:101" x14ac:dyDescent="0.3">
      <c r="A187">
        <f>Model_Point!K187</f>
        <v>0</v>
      </c>
      <c r="B187">
        <v>0</v>
      </c>
      <c r="C187">
        <v>0</v>
      </c>
      <c r="D187">
        <v>-23609.964518722671</v>
      </c>
      <c r="E187">
        <v>-17621.396398702604</v>
      </c>
      <c r="F187">
        <v>-12144.249722760256</v>
      </c>
      <c r="G187">
        <v>-6980.6597950067044</v>
      </c>
      <c r="H187">
        <v>-1.876749962029691E-11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</row>
    <row r="188" spans="1:101" x14ac:dyDescent="0.3">
      <c r="A188">
        <f>Model_Point!K188</f>
        <v>0</v>
      </c>
      <c r="B188">
        <v>0</v>
      </c>
      <c r="C188">
        <v>0</v>
      </c>
      <c r="D188">
        <v>-11414.389820538028</v>
      </c>
      <c r="E188">
        <v>-8227.6368041158239</v>
      </c>
      <c r="F188">
        <v>-5312.4244791502133</v>
      </c>
      <c r="G188">
        <v>-2521.426541579764</v>
      </c>
      <c r="H188">
        <v>8.1597824436073527E-13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</row>
    <row r="189" spans="1:101" x14ac:dyDescent="0.3">
      <c r="A189">
        <f>Model_Point!K189</f>
        <v>0</v>
      </c>
      <c r="B189">
        <v>0</v>
      </c>
      <c r="C189">
        <v>0</v>
      </c>
      <c r="D189">
        <v>264537.58311839693</v>
      </c>
      <c r="E189">
        <v>186019.60290740826</v>
      </c>
      <c r="F189">
        <v>150188.54010776628</v>
      </c>
      <c r="G189">
        <v>134132.93901986547</v>
      </c>
      <c r="H189">
        <v>124531.20747364778</v>
      </c>
      <c r="I189">
        <v>116217.98892573956</v>
      </c>
      <c r="J189">
        <v>117843.56465632906</v>
      </c>
      <c r="K189">
        <v>117204.25131766044</v>
      </c>
      <c r="L189">
        <v>125394.06666251301</v>
      </c>
      <c r="M189">
        <v>130129.32470951366</v>
      </c>
      <c r="N189">
        <v>138730.44081128683</v>
      </c>
      <c r="O189">
        <v>144808.90666310475</v>
      </c>
      <c r="P189">
        <v>148777.98925626252</v>
      </c>
      <c r="Q189">
        <v>151083.88367590617</v>
      </c>
      <c r="R189">
        <v>152201.6673293543</v>
      </c>
      <c r="S189">
        <v>152559.24356534873</v>
      </c>
      <c r="T189">
        <v>152404.83175469108</v>
      </c>
      <c r="U189">
        <v>151737.89863060226</v>
      </c>
      <c r="V189">
        <v>150425.12660822869</v>
      </c>
      <c r="W189">
        <v>148427.86647120852</v>
      </c>
      <c r="X189">
        <v>145889.29071670288</v>
      </c>
      <c r="Y189">
        <v>142999.29559616913</v>
      </c>
      <c r="Z189">
        <v>139842.15556090072</v>
      </c>
      <c r="AA189">
        <v>136384.29551859028</v>
      </c>
      <c r="AB189">
        <v>132555.52352367438</v>
      </c>
      <c r="AC189">
        <v>128325.56579676771</v>
      </c>
      <c r="AD189">
        <v>123731.20463453147</v>
      </c>
      <c r="AE189">
        <v>118860.41830788473</v>
      </c>
      <c r="AF189">
        <v>113822.53448035091</v>
      </c>
      <c r="AG189">
        <v>108723.60958722407</v>
      </c>
      <c r="AH189">
        <v>103647.56767618406</v>
      </c>
      <c r="AI189">
        <v>98644.379345076915</v>
      </c>
      <c r="AJ189">
        <v>93732.786055686942</v>
      </c>
      <c r="AK189">
        <v>88916.85670437949</v>
      </c>
      <c r="AL189">
        <v>84202.895461600565</v>
      </c>
      <c r="AM189">
        <v>79604.922487376549</v>
      </c>
      <c r="AN189">
        <v>75139.532936586926</v>
      </c>
      <c r="AO189">
        <v>70817.711272425935</v>
      </c>
      <c r="AP189">
        <v>66640.34574315809</v>
      </c>
      <c r="AQ189">
        <v>62600.4820312956</v>
      </c>
      <c r="AR189">
        <v>58690.88661664541</v>
      </c>
      <c r="AS189">
        <v>54911.998654658935</v>
      </c>
      <c r="AT189">
        <v>51273.784699281336</v>
      </c>
      <c r="AU189">
        <v>47788.637245694226</v>
      </c>
      <c r="AV189">
        <v>44462.098310542795</v>
      </c>
      <c r="AW189">
        <v>41292.980612353662</v>
      </c>
      <c r="AX189">
        <v>38282.76125654715</v>
      </c>
      <c r="AY189">
        <v>35439.656917622626</v>
      </c>
      <c r="AZ189">
        <v>32763.38197210637</v>
      </c>
      <c r="BA189">
        <v>30210.328061169108</v>
      </c>
      <c r="BB189">
        <v>27679.152651281176</v>
      </c>
      <c r="BC189">
        <v>24943.060458319629</v>
      </c>
      <c r="BD189">
        <v>22055.041799615094</v>
      </c>
      <c r="BE189">
        <v>19079.523163360394</v>
      </c>
      <c r="BF189">
        <v>16091.375864298201</v>
      </c>
      <c r="BG189">
        <v>13173.469364208788</v>
      </c>
      <c r="BH189">
        <v>10412.446365297352</v>
      </c>
      <c r="BI189">
        <v>7892.5760972276021</v>
      </c>
      <c r="BJ189">
        <v>5687.8940497095819</v>
      </c>
      <c r="BK189">
        <v>3853.3814582379168</v>
      </c>
      <c r="BL189">
        <v>2416.625885886072</v>
      </c>
      <c r="BM189">
        <v>1451.0439387701938</v>
      </c>
      <c r="BN189">
        <v>839.32373274277222</v>
      </c>
      <c r="BO189">
        <v>468.49162294758406</v>
      </c>
      <c r="BP189">
        <v>253.1086209577648</v>
      </c>
      <c r="BQ189">
        <v>-3.092880478765733E-8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</row>
    <row r="190" spans="1:101" x14ac:dyDescent="0.3">
      <c r="A190">
        <f>Model_Point!K190</f>
        <v>0</v>
      </c>
      <c r="B190">
        <v>0</v>
      </c>
      <c r="C190">
        <v>0</v>
      </c>
      <c r="D190">
        <v>128010.44689373343</v>
      </c>
      <c r="E190">
        <v>104540.20156917349</v>
      </c>
      <c r="F190">
        <v>98002.089538387008</v>
      </c>
      <c r="G190">
        <v>99568.64621218323</v>
      </c>
      <c r="H190">
        <v>58777.218010906145</v>
      </c>
      <c r="I190">
        <v>60662.875793333056</v>
      </c>
      <c r="J190">
        <v>66687.514513867354</v>
      </c>
      <c r="K190">
        <v>71665.926621423394</v>
      </c>
      <c r="L190">
        <v>80382.022012564528</v>
      </c>
      <c r="M190">
        <v>59148.151517083425</v>
      </c>
      <c r="N190">
        <v>66291.150835043794</v>
      </c>
      <c r="O190">
        <v>72293.372829248707</v>
      </c>
      <c r="P190">
        <v>77349.129752991561</v>
      </c>
      <c r="Q190">
        <v>81666.616083391506</v>
      </c>
      <c r="R190">
        <v>67238.290180476557</v>
      </c>
      <c r="S190">
        <v>69593.206304983032</v>
      </c>
      <c r="T190">
        <v>71684.037730260665</v>
      </c>
      <c r="U190">
        <v>73522.963403635455</v>
      </c>
      <c r="V190">
        <v>75064.701543453295</v>
      </c>
      <c r="W190">
        <v>64764.541280670746</v>
      </c>
      <c r="X190">
        <v>65059.911993991875</v>
      </c>
      <c r="Y190">
        <v>65172.90915706785</v>
      </c>
      <c r="Z190">
        <v>65147.544596634281</v>
      </c>
      <c r="AA190">
        <v>64977.044020523528</v>
      </c>
      <c r="AB190">
        <v>57435.265282477267</v>
      </c>
      <c r="AC190">
        <v>56477.37884438708</v>
      </c>
      <c r="AD190">
        <v>55340.396222181647</v>
      </c>
      <c r="AE190">
        <v>54066.877131478373</v>
      </c>
      <c r="AF190">
        <v>52708.387717184232</v>
      </c>
      <c r="AG190">
        <v>46915.316937285708</v>
      </c>
      <c r="AH190">
        <v>45255.468522619005</v>
      </c>
      <c r="AI190">
        <v>43610.278757903143</v>
      </c>
      <c r="AJ190">
        <v>41991.113098497706</v>
      </c>
      <c r="AK190">
        <v>40402.889457593119</v>
      </c>
      <c r="AL190">
        <v>36232.773271002079</v>
      </c>
      <c r="AM190">
        <v>34564.860249282567</v>
      </c>
      <c r="AN190">
        <v>32942.406132838318</v>
      </c>
      <c r="AO190">
        <v>31372.210420424704</v>
      </c>
      <c r="AP190">
        <v>29856.637640995323</v>
      </c>
      <c r="AQ190">
        <v>26878.778665173522</v>
      </c>
      <c r="AR190">
        <v>25375.199499986084</v>
      </c>
      <c r="AS190">
        <v>23919.912465629201</v>
      </c>
      <c r="AT190">
        <v>22518.461325468259</v>
      </c>
      <c r="AU190">
        <v>21177.362067715436</v>
      </c>
      <c r="AV190">
        <v>19055.760076285173</v>
      </c>
      <c r="AW190">
        <v>17790.780992215703</v>
      </c>
      <c r="AX190">
        <v>16588.702095107197</v>
      </c>
      <c r="AY190">
        <v>15453.837684381546</v>
      </c>
      <c r="AZ190">
        <v>14386.814193444756</v>
      </c>
      <c r="BA190">
        <v>12923.75607200026</v>
      </c>
      <c r="BB190">
        <v>11886.054655191163</v>
      </c>
      <c r="BC190">
        <v>10756.981739634188</v>
      </c>
      <c r="BD190">
        <v>9559.3971946285274</v>
      </c>
      <c r="BE190">
        <v>8321.0950015386588</v>
      </c>
      <c r="BF190">
        <v>6873.9430348476071</v>
      </c>
      <c r="BG190">
        <v>5642.2221777339937</v>
      </c>
      <c r="BH190">
        <v>4474.575488049476</v>
      </c>
      <c r="BI190">
        <v>3407.4514876843691</v>
      </c>
      <c r="BJ190">
        <v>2472.9604540844639</v>
      </c>
      <c r="BK190">
        <v>1645.7129918547407</v>
      </c>
      <c r="BL190">
        <v>1033.6591481108546</v>
      </c>
      <c r="BM190">
        <v>622.19182046667606</v>
      </c>
      <c r="BN190">
        <v>361.49769911045217</v>
      </c>
      <c r="BO190">
        <v>203.49770868017947</v>
      </c>
      <c r="BP190">
        <v>108.26008329688102</v>
      </c>
      <c r="BQ190">
        <v>-9.0586733249581653E-9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</row>
    <row r="191" spans="1:101" x14ac:dyDescent="0.3">
      <c r="A191">
        <f>Model_Point!K191</f>
        <v>0</v>
      </c>
      <c r="B191">
        <v>0</v>
      </c>
      <c r="C191">
        <v>0</v>
      </c>
      <c r="D191">
        <v>291934.80037035042</v>
      </c>
      <c r="E191">
        <v>35773.485222029638</v>
      </c>
      <c r="F191">
        <v>-59092.580373174031</v>
      </c>
      <c r="G191">
        <v>-85934.789681573617</v>
      </c>
      <c r="H191">
        <v>-91882.685934461188</v>
      </c>
      <c r="I191">
        <v>-93768.043110244485</v>
      </c>
      <c r="J191">
        <v>-73098.249074540814</v>
      </c>
      <c r="K191">
        <v>-57444.064277721322</v>
      </c>
      <c r="L191">
        <v>-22973.266557988849</v>
      </c>
      <c r="M191">
        <v>4097.5824213308433</v>
      </c>
      <c r="N191">
        <v>38826.394413779344</v>
      </c>
      <c r="O191">
        <v>68176.394851994643</v>
      </c>
      <c r="P191">
        <v>92770.198154420854</v>
      </c>
      <c r="Q191">
        <v>113077.39265992821</v>
      </c>
      <c r="R191">
        <v>129547.92360191504</v>
      </c>
      <c r="S191">
        <v>142659.01216748156</v>
      </c>
      <c r="T191">
        <v>152879.56242011918</v>
      </c>
      <c r="U191">
        <v>160609.29404824958</v>
      </c>
      <c r="V191">
        <v>166144.79810152392</v>
      </c>
      <c r="W191">
        <v>169697.04921305226</v>
      </c>
      <c r="X191">
        <v>171450.64137355043</v>
      </c>
      <c r="Y191">
        <v>171627.57442859135</v>
      </c>
      <c r="Z191">
        <v>170505.33973757524</v>
      </c>
      <c r="AA191">
        <v>168365.90368547241</v>
      </c>
      <c r="AB191">
        <v>165426.12095979787</v>
      </c>
      <c r="AC191">
        <v>161838.33023654969</v>
      </c>
      <c r="AD191">
        <v>157762.17101104965</v>
      </c>
      <c r="AE191">
        <v>153397.72992587107</v>
      </c>
      <c r="AF191">
        <v>148871.84311695994</v>
      </c>
      <c r="AG191">
        <v>143971.32442914954</v>
      </c>
      <c r="AH191">
        <v>138022.64081552791</v>
      </c>
      <c r="AI191">
        <v>129363.36620805341</v>
      </c>
      <c r="AJ191">
        <v>118368.92428119713</v>
      </c>
      <c r="AK191">
        <v>105508.64874406984</v>
      </c>
      <c r="AL191">
        <v>91341.901821158943</v>
      </c>
      <c r="AM191">
        <v>76503.397811103161</v>
      </c>
      <c r="AN191">
        <v>61675.040925806708</v>
      </c>
      <c r="AO191">
        <v>47542.816267242961</v>
      </c>
      <c r="AP191">
        <v>34739.787129757548</v>
      </c>
      <c r="AQ191">
        <v>23780.227379848955</v>
      </c>
      <c r="AR191">
        <v>14995.019954157118</v>
      </c>
      <c r="AS191">
        <v>9058.904549349998</v>
      </c>
      <c r="AT191">
        <v>5291.7837338141981</v>
      </c>
      <c r="AU191">
        <v>3008.292265596695</v>
      </c>
      <c r="AV191">
        <v>1684.5250145695049</v>
      </c>
      <c r="AW191">
        <v>7.5813125159685486E-9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</row>
    <row r="192" spans="1:101" x14ac:dyDescent="0.3">
      <c r="A192">
        <f>Model_Point!K192</f>
        <v>0</v>
      </c>
      <c r="B192">
        <v>0</v>
      </c>
      <c r="C192">
        <v>0</v>
      </c>
      <c r="D192">
        <v>154818.44088084326</v>
      </c>
      <c r="E192">
        <v>71702.802868145256</v>
      </c>
      <c r="F192">
        <v>53469.315872524377</v>
      </c>
      <c r="G192">
        <v>63010.937287823559</v>
      </c>
      <c r="H192">
        <v>-31071.37874248466</v>
      </c>
      <c r="I192">
        <v>-18912.840847658048</v>
      </c>
      <c r="J192">
        <v>2372.3919001359818</v>
      </c>
      <c r="K192">
        <v>21126.50429047969</v>
      </c>
      <c r="L192">
        <v>47655.973257851983</v>
      </c>
      <c r="M192">
        <v>6417.4104942927452</v>
      </c>
      <c r="N192">
        <v>28823.856839930839</v>
      </c>
      <c r="O192">
        <v>48683.416050099251</v>
      </c>
      <c r="P192">
        <v>66311.560501308384</v>
      </c>
      <c r="Q192">
        <v>81955.854922084545</v>
      </c>
      <c r="R192">
        <v>57648.047272607822</v>
      </c>
      <c r="S192">
        <v>67682.750000300424</v>
      </c>
      <c r="T192">
        <v>76312.869020941405</v>
      </c>
      <c r="U192">
        <v>83740.233512373408</v>
      </c>
      <c r="V192">
        <v>90120.898626937415</v>
      </c>
      <c r="W192">
        <v>73456.824176679787</v>
      </c>
      <c r="X192">
        <v>76717.312306857566</v>
      </c>
      <c r="Y192">
        <v>79189.375336925688</v>
      </c>
      <c r="Z192">
        <v>81010.502404742801</v>
      </c>
      <c r="AA192">
        <v>82319.11620218691</v>
      </c>
      <c r="AB192">
        <v>70905.299578683262</v>
      </c>
      <c r="AC192">
        <v>70727.685038811891</v>
      </c>
      <c r="AD192">
        <v>70264.91398737597</v>
      </c>
      <c r="AE192">
        <v>69614.305904020599</v>
      </c>
      <c r="AF192">
        <v>68841.144876639868</v>
      </c>
      <c r="AG192">
        <v>61358.727969671119</v>
      </c>
      <c r="AH192">
        <v>59496.314109530773</v>
      </c>
      <c r="AI192">
        <v>56420.423040689777</v>
      </c>
      <c r="AJ192">
        <v>52294.135256031455</v>
      </c>
      <c r="AK192">
        <v>47321.258363684217</v>
      </c>
      <c r="AL192">
        <v>38820.280202885049</v>
      </c>
      <c r="AM192">
        <v>32735.369495118961</v>
      </c>
      <c r="AN192">
        <v>26608.679039837272</v>
      </c>
      <c r="AO192">
        <v>20739.062984306882</v>
      </c>
      <c r="AP192">
        <v>15403.389836110235</v>
      </c>
      <c r="AQ192">
        <v>10107.833893812127</v>
      </c>
      <c r="AR192">
        <v>6396.7073415282566</v>
      </c>
      <c r="AS192">
        <v>3886.9959170889629</v>
      </c>
      <c r="AT192">
        <v>2293.9876280742046</v>
      </c>
      <c r="AU192">
        <v>1328.8889194868102</v>
      </c>
      <c r="AV192">
        <v>718.80182491219603</v>
      </c>
      <c r="AW192">
        <v>-2.7524717055317922E-10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</row>
    <row r="193" spans="1:101" x14ac:dyDescent="0.3">
      <c r="A193">
        <f>Model_Point!K193</f>
        <v>0</v>
      </c>
      <c r="B193">
        <v>0</v>
      </c>
      <c r="C193">
        <v>0</v>
      </c>
      <c r="D193">
        <v>-43861.743914429368</v>
      </c>
      <c r="E193">
        <v>-261904.60095157035</v>
      </c>
      <c r="F193">
        <v>-287121.37935977994</v>
      </c>
      <c r="G193">
        <v>-236802.90678980236</v>
      </c>
      <c r="H193">
        <v>-170910.62110413221</v>
      </c>
      <c r="I193">
        <v>-108371.06329853495</v>
      </c>
      <c r="J193">
        <v>-26571.571579247233</v>
      </c>
      <c r="K193">
        <v>43686.245778531818</v>
      </c>
      <c r="L193">
        <v>128735.19722452499</v>
      </c>
      <c r="M193">
        <v>198772.15435526651</v>
      </c>
      <c r="N193">
        <v>266088.56408932863</v>
      </c>
      <c r="O193">
        <v>308041.74224814691</v>
      </c>
      <c r="P193">
        <v>326805.94399845431</v>
      </c>
      <c r="Q193">
        <v>325136.0870831043</v>
      </c>
      <c r="R193">
        <v>306371.02154065605</v>
      </c>
      <c r="S193">
        <v>274376.72266247717</v>
      </c>
      <c r="T193">
        <v>233412.16575644995</v>
      </c>
      <c r="U193">
        <v>187906.56844097818</v>
      </c>
      <c r="V193">
        <v>142149.81508588718</v>
      </c>
      <c r="W193">
        <v>99919.462055032971</v>
      </c>
      <c r="X193">
        <v>64096.332432904994</v>
      </c>
      <c r="Y193">
        <v>39399.486373582848</v>
      </c>
      <c r="Z193">
        <v>23523.949504545777</v>
      </c>
      <c r="AA193">
        <v>13809.468885942742</v>
      </c>
      <c r="AB193">
        <v>8142.1996140337442</v>
      </c>
      <c r="AC193">
        <v>-9.7554163076091921E-9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</row>
    <row r="194" spans="1:101" x14ac:dyDescent="0.3">
      <c r="A194">
        <f>Model_Point!K194</f>
        <v>0</v>
      </c>
      <c r="B194">
        <v>0</v>
      </c>
      <c r="C194">
        <v>0</v>
      </c>
      <c r="D194">
        <v>4639.0658326649273</v>
      </c>
      <c r="E194">
        <v>-47386.811212984911</v>
      </c>
      <c r="F194">
        <v>-25208.012826482325</v>
      </c>
      <c r="G194">
        <v>26097.618021846025</v>
      </c>
      <c r="H194">
        <v>-75177.188856171939</v>
      </c>
      <c r="I194">
        <v>-31718.235080040569</v>
      </c>
      <c r="J194">
        <v>18605.451171385012</v>
      </c>
      <c r="K194">
        <v>62958.559721488615</v>
      </c>
      <c r="L194">
        <v>112820.53261985705</v>
      </c>
      <c r="M194">
        <v>81291.993476848525</v>
      </c>
      <c r="N194">
        <v>117939.52409846059</v>
      </c>
      <c r="O194">
        <v>143129.22538074598</v>
      </c>
      <c r="P194">
        <v>157817.71501333834</v>
      </c>
      <c r="Q194">
        <v>163215.91563765827</v>
      </c>
      <c r="R194">
        <v>127598.96816460593</v>
      </c>
      <c r="S194">
        <v>117002.08740303111</v>
      </c>
      <c r="T194">
        <v>102037.255888474</v>
      </c>
      <c r="U194">
        <v>84657.876337660957</v>
      </c>
      <c r="V194">
        <v>66765.5269409014</v>
      </c>
      <c r="W194">
        <v>41872.728565225174</v>
      </c>
      <c r="X194">
        <v>27132.426435230198</v>
      </c>
      <c r="Y194">
        <v>16937.797414058201</v>
      </c>
      <c r="Z194">
        <v>10377.701835154137</v>
      </c>
      <c r="AA194">
        <v>6368.0363538194042</v>
      </c>
      <c r="AB194">
        <v>3453.9041543424637</v>
      </c>
      <c r="AC194">
        <v>1.6282547399846193E-9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</row>
    <row r="195" spans="1:101" x14ac:dyDescent="0.3">
      <c r="A195">
        <f>Model_Point!K195</f>
        <v>0</v>
      </c>
      <c r="B195">
        <v>0</v>
      </c>
      <c r="C195">
        <v>0</v>
      </c>
      <c r="D195">
        <v>-331912.39554112544</v>
      </c>
      <c r="E195">
        <v>-276341.24017780891</v>
      </c>
      <c r="F195">
        <v>-215596.84307780603</v>
      </c>
      <c r="G195">
        <v>-158464.85599938757</v>
      </c>
      <c r="H195">
        <v>-102189.64284863065</v>
      </c>
      <c r="I195">
        <v>-48758.693621287493</v>
      </c>
      <c r="J195">
        <v>-1420.9508625117369</v>
      </c>
      <c r="K195">
        <v>40232.685779165862</v>
      </c>
      <c r="L195">
        <v>76598.909841304179</v>
      </c>
      <c r="M195">
        <v>108038.87753819628</v>
      </c>
      <c r="N195">
        <v>134871.69782857757</v>
      </c>
      <c r="O195">
        <v>157395.68346933185</v>
      </c>
      <c r="P195">
        <v>175907.24907446766</v>
      </c>
      <c r="Q195">
        <v>190701.15855396757</v>
      </c>
      <c r="R195">
        <v>202064.89456358441</v>
      </c>
      <c r="S195">
        <v>210276.16834081715</v>
      </c>
      <c r="T195">
        <v>215603.50744754495</v>
      </c>
      <c r="U195">
        <v>218307.67852033736</v>
      </c>
      <c r="V195">
        <v>218642.81873894477</v>
      </c>
      <c r="W195">
        <v>216857.10875764061</v>
      </c>
      <c r="X195">
        <v>213193.09692414544</v>
      </c>
      <c r="Y195">
        <v>207887.80311339415</v>
      </c>
      <c r="Z195">
        <v>201172.62876064974</v>
      </c>
      <c r="AA195">
        <v>193273.13141046459</v>
      </c>
      <c r="AB195">
        <v>184408.94740140633</v>
      </c>
      <c r="AC195">
        <v>174794.09545382907</v>
      </c>
      <c r="AD195">
        <v>164636.84297312572</v>
      </c>
      <c r="AE195">
        <v>154135.69105550894</v>
      </c>
      <c r="AF195">
        <v>143466.55318722728</v>
      </c>
      <c r="AG195">
        <v>132765.89211993391</v>
      </c>
      <c r="AH195">
        <v>122147.22273174796</v>
      </c>
      <c r="AI195">
        <v>110366.97782254001</v>
      </c>
      <c r="AJ195">
        <v>97770.08380089367</v>
      </c>
      <c r="AK195">
        <v>84733.733956701093</v>
      </c>
      <c r="AL195">
        <v>71655.78072112221</v>
      </c>
      <c r="AM195">
        <v>58938.280499490778</v>
      </c>
      <c r="AN195">
        <v>46966.408272412627</v>
      </c>
      <c r="AO195">
        <v>36083.791923039396</v>
      </c>
      <c r="AP195">
        <v>26566.388627742086</v>
      </c>
      <c r="AQ195">
        <v>18598.201645316036</v>
      </c>
      <c r="AR195">
        <v>12253.135981772419</v>
      </c>
      <c r="AS195">
        <v>7810.5268084250738</v>
      </c>
      <c r="AT195">
        <v>4843.8883272309486</v>
      </c>
      <c r="AU195">
        <v>2938.1798167767943</v>
      </c>
      <c r="AV195">
        <v>1761.0540563799195</v>
      </c>
      <c r="AW195">
        <v>-1.3450777114839907E-8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</row>
    <row r="196" spans="1:101" x14ac:dyDescent="0.3">
      <c r="A196">
        <f>Model_Point!K196</f>
        <v>0</v>
      </c>
      <c r="B196">
        <v>0</v>
      </c>
      <c r="C196">
        <v>0</v>
      </c>
      <c r="D196">
        <v>-128156.68543876772</v>
      </c>
      <c r="E196">
        <v>-93122.969205502843</v>
      </c>
      <c r="F196">
        <v>-57216.466848755757</v>
      </c>
      <c r="G196">
        <v>-23157.284510327383</v>
      </c>
      <c r="H196">
        <v>-39917.150092958735</v>
      </c>
      <c r="I196">
        <v>-10693.747474476178</v>
      </c>
      <c r="J196">
        <v>15819.889403159401</v>
      </c>
      <c r="K196">
        <v>39827.97984255058</v>
      </c>
      <c r="L196">
        <v>61528.667120442355</v>
      </c>
      <c r="M196">
        <v>48157.615347188439</v>
      </c>
      <c r="N196">
        <v>63734.25696128756</v>
      </c>
      <c r="O196">
        <v>77377.977539237574</v>
      </c>
      <c r="P196">
        <v>89234.581971867112</v>
      </c>
      <c r="Q196">
        <v>99448.746457877714</v>
      </c>
      <c r="R196">
        <v>87241.862870109588</v>
      </c>
      <c r="S196">
        <v>93296.824590329648</v>
      </c>
      <c r="T196">
        <v>98040.134825630477</v>
      </c>
      <c r="U196">
        <v>101596.17509292661</v>
      </c>
      <c r="V196">
        <v>104086.18169853541</v>
      </c>
      <c r="W196">
        <v>92943.562991109095</v>
      </c>
      <c r="X196">
        <v>92869.804938853456</v>
      </c>
      <c r="Y196">
        <v>92029.091844079041</v>
      </c>
      <c r="Z196">
        <v>90529.242703746218</v>
      </c>
      <c r="AA196">
        <v>88475.34195014766</v>
      </c>
      <c r="AB196">
        <v>78778.349105810586</v>
      </c>
      <c r="AC196">
        <v>75476.134279964754</v>
      </c>
      <c r="AD196">
        <v>71891.679020428957</v>
      </c>
      <c r="AE196">
        <v>68116.172359208867</v>
      </c>
      <c r="AF196">
        <v>64230.934856747532</v>
      </c>
      <c r="AG196">
        <v>56602.985490184932</v>
      </c>
      <c r="AH196">
        <v>52452.281285900455</v>
      </c>
      <c r="AI196">
        <v>47768.454644687125</v>
      </c>
      <c r="AJ196">
        <v>42701.728281250238</v>
      </c>
      <c r="AK196">
        <v>37416.419393482378</v>
      </c>
      <c r="AL196">
        <v>30515.205928923835</v>
      </c>
      <c r="AM196">
        <v>25218.083742031042</v>
      </c>
      <c r="AN196">
        <v>20214.004620277898</v>
      </c>
      <c r="AO196">
        <v>15653.644626832098</v>
      </c>
      <c r="AP196">
        <v>11658.8305452559</v>
      </c>
      <c r="AQ196">
        <v>7921.778291213388</v>
      </c>
      <c r="AR196">
        <v>5234.0922752365404</v>
      </c>
      <c r="AS196">
        <v>3351.220211164778</v>
      </c>
      <c r="AT196">
        <v>2093.7386194538399</v>
      </c>
      <c r="AU196">
        <v>1286.2876934562507</v>
      </c>
      <c r="AV196">
        <v>752.2712285978821</v>
      </c>
      <c r="AW196">
        <v>-1.0348059765166879E-8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</row>
    <row r="197" spans="1:101" x14ac:dyDescent="0.3">
      <c r="A197">
        <f>Model_Point!K197</f>
        <v>0</v>
      </c>
      <c r="B197">
        <v>0</v>
      </c>
      <c r="C197">
        <v>0</v>
      </c>
      <c r="D197">
        <v>-578115.85288388829</v>
      </c>
      <c r="E197">
        <v>-465225.72829631891</v>
      </c>
      <c r="F197">
        <v>-344373.53337729204</v>
      </c>
      <c r="G197">
        <v>-234668.78005697267</v>
      </c>
      <c r="H197">
        <v>-129045.15263601886</v>
      </c>
      <c r="I197">
        <v>-31207.258624276088</v>
      </c>
      <c r="J197">
        <v>52212.375379513527</v>
      </c>
      <c r="K197">
        <v>122372.10455533181</v>
      </c>
      <c r="L197">
        <v>180383.3228857386</v>
      </c>
      <c r="M197">
        <v>227313.82356045322</v>
      </c>
      <c r="N197">
        <v>264193.35402387602</v>
      </c>
      <c r="O197">
        <v>292017.15356545564</v>
      </c>
      <c r="P197">
        <v>311747.83901119477</v>
      </c>
      <c r="Q197">
        <v>324316.33214447321</v>
      </c>
      <c r="R197">
        <v>330622.94688389538</v>
      </c>
      <c r="S197">
        <v>331539.46046313789</v>
      </c>
      <c r="T197">
        <v>327909.80117072543</v>
      </c>
      <c r="U197">
        <v>320539.07991661364</v>
      </c>
      <c r="V197">
        <v>310156.06725112483</v>
      </c>
      <c r="W197">
        <v>297362.77900819411</v>
      </c>
      <c r="X197">
        <v>282682.24926934374</v>
      </c>
      <c r="Y197">
        <v>262592.48150280287</v>
      </c>
      <c r="Z197">
        <v>238185.48683423302</v>
      </c>
      <c r="AA197">
        <v>210661.9570897024</v>
      </c>
      <c r="AB197">
        <v>181298.72691412384</v>
      </c>
      <c r="AC197">
        <v>151401.20218081167</v>
      </c>
      <c r="AD197">
        <v>122241.1396723841</v>
      </c>
      <c r="AE197">
        <v>94982.633610966732</v>
      </c>
      <c r="AF197">
        <v>70602.383809527601</v>
      </c>
      <c r="AG197">
        <v>49813.898753669164</v>
      </c>
      <c r="AH197">
        <v>33008.407217751512</v>
      </c>
      <c r="AI197">
        <v>21176.547096784365</v>
      </c>
      <c r="AJ197">
        <v>13246.864930866959</v>
      </c>
      <c r="AK197">
        <v>8140.3673179936022</v>
      </c>
      <c r="AL197">
        <v>4982.3058997903581</v>
      </c>
      <c r="AM197">
        <v>1.1270307012150204E-8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</row>
    <row r="198" spans="1:101" x14ac:dyDescent="0.3">
      <c r="A198">
        <f>Model_Point!K198</f>
        <v>0</v>
      </c>
      <c r="B198">
        <v>0</v>
      </c>
      <c r="C198">
        <v>0</v>
      </c>
      <c r="D198">
        <v>-208899.33743620032</v>
      </c>
      <c r="E198">
        <v>-140539.88535765358</v>
      </c>
      <c r="F198">
        <v>-71406.48433345629</v>
      </c>
      <c r="G198">
        <v>-7776.3768236017841</v>
      </c>
      <c r="H198">
        <v>-41242.066808549731</v>
      </c>
      <c r="I198">
        <v>11002.828059200725</v>
      </c>
      <c r="J198">
        <v>56821.38243855202</v>
      </c>
      <c r="K198">
        <v>96763.536860603475</v>
      </c>
      <c r="L198">
        <v>131356.63187600786</v>
      </c>
      <c r="M198">
        <v>103576.75126490455</v>
      </c>
      <c r="N198">
        <v>125417.92642311934</v>
      </c>
      <c r="O198">
        <v>143161.36075861848</v>
      </c>
      <c r="P198">
        <v>157253.73993694413</v>
      </c>
      <c r="Q198">
        <v>168127.38484663217</v>
      </c>
      <c r="R198">
        <v>143585.44214566771</v>
      </c>
      <c r="S198">
        <v>147247.71187774756</v>
      </c>
      <c r="T198">
        <v>148784.36722549194</v>
      </c>
      <c r="U198">
        <v>148564.24902732493</v>
      </c>
      <c r="V198">
        <v>146922.81170432596</v>
      </c>
      <c r="W198">
        <v>127372.43212505488</v>
      </c>
      <c r="X198">
        <v>122658.22454938813</v>
      </c>
      <c r="Y198">
        <v>115496.36568308331</v>
      </c>
      <c r="Z198">
        <v>106364.16892772276</v>
      </c>
      <c r="AA198">
        <v>95786.545169922218</v>
      </c>
      <c r="AB198">
        <v>77198.113151174432</v>
      </c>
      <c r="AC198">
        <v>64978.46759997675</v>
      </c>
      <c r="AD198">
        <v>52975.569898685171</v>
      </c>
      <c r="AE198">
        <v>41701.249243593898</v>
      </c>
      <c r="AF198">
        <v>31587.602538818657</v>
      </c>
      <c r="AG198">
        <v>21184.193201286969</v>
      </c>
      <c r="AH198">
        <v>14102.619531927041</v>
      </c>
      <c r="AI198">
        <v>9112.9021126349526</v>
      </c>
      <c r="AJ198">
        <v>5768.5357566551738</v>
      </c>
      <c r="AK198">
        <v>3616.604289209436</v>
      </c>
      <c r="AL198">
        <v>2125.952984616476</v>
      </c>
      <c r="AM198">
        <v>2.599129415518322E-9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</row>
    <row r="199" spans="1:101" x14ac:dyDescent="0.3">
      <c r="A199">
        <f>Model_Point!K199</f>
        <v>0</v>
      </c>
      <c r="B199">
        <v>0</v>
      </c>
      <c r="C199">
        <v>0</v>
      </c>
      <c r="D199">
        <v>-552398.99794452195</v>
      </c>
      <c r="E199">
        <v>-420492.80374174565</v>
      </c>
      <c r="F199">
        <v>-282618.20693845238</v>
      </c>
      <c r="G199">
        <v>-163840.473165337</v>
      </c>
      <c r="H199">
        <v>-53379.836036319524</v>
      </c>
      <c r="I199">
        <v>45173.568314426506</v>
      </c>
      <c r="J199">
        <v>124762.37614987913</v>
      </c>
      <c r="K199">
        <v>187762.73523725325</v>
      </c>
      <c r="L199">
        <v>236347.50615651702</v>
      </c>
      <c r="M199">
        <v>272400.44257979462</v>
      </c>
      <c r="N199">
        <v>297608.92166294268</v>
      </c>
      <c r="O199">
        <v>305916.69984727644</v>
      </c>
      <c r="P199">
        <v>299699.46482937195</v>
      </c>
      <c r="Q199">
        <v>281580.65284685272</v>
      </c>
      <c r="R199">
        <v>254374.39655435979</v>
      </c>
      <c r="S199">
        <v>220997.26636814547</v>
      </c>
      <c r="T199">
        <v>184348.76036131999</v>
      </c>
      <c r="U199">
        <v>147165.23883828713</v>
      </c>
      <c r="V199">
        <v>111858.33624080136</v>
      </c>
      <c r="W199">
        <v>80356.102889045622</v>
      </c>
      <c r="X199">
        <v>53971.689029053647</v>
      </c>
      <c r="Y199">
        <v>35124.282154366316</v>
      </c>
      <c r="Z199">
        <v>22360.715458620271</v>
      </c>
      <c r="AA199">
        <v>14075.417149072427</v>
      </c>
      <c r="AB199">
        <v>8922.9954403239517</v>
      </c>
      <c r="AC199">
        <v>-1.3813952453965038E-8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</row>
    <row r="200" spans="1:101" x14ac:dyDescent="0.3">
      <c r="A200">
        <f>Model_Point!K200</f>
        <v>0</v>
      </c>
      <c r="B200">
        <v>0</v>
      </c>
      <c r="C200">
        <v>0</v>
      </c>
      <c r="D200">
        <v>-218578.75059810391</v>
      </c>
      <c r="E200">
        <v>-136894.95781031137</v>
      </c>
      <c r="F200">
        <v>-56479.740333069203</v>
      </c>
      <c r="G200">
        <v>14467.608195662102</v>
      </c>
      <c r="H200">
        <v>-25665.260533660265</v>
      </c>
      <c r="I200">
        <v>28532.299132350472</v>
      </c>
      <c r="J200">
        <v>73880.694121421344</v>
      </c>
      <c r="K200">
        <v>111487.21515340819</v>
      </c>
      <c r="L200">
        <v>142370.17691204479</v>
      </c>
      <c r="M200">
        <v>112766.63702366676</v>
      </c>
      <c r="N200">
        <v>129409.49154083255</v>
      </c>
      <c r="O200">
        <v>138297.14405734028</v>
      </c>
      <c r="P200">
        <v>140482.67939770559</v>
      </c>
      <c r="Q200">
        <v>137129.23227000912</v>
      </c>
      <c r="R200">
        <v>106265.59927678847</v>
      </c>
      <c r="S200">
        <v>94193.823260635661</v>
      </c>
      <c r="T200">
        <v>80334.826373509248</v>
      </c>
      <c r="U200">
        <v>65910.890455367291</v>
      </c>
      <c r="V200">
        <v>52007.346909150263</v>
      </c>
      <c r="W200">
        <v>33734.056989148565</v>
      </c>
      <c r="X200">
        <v>22886.727505757313</v>
      </c>
      <c r="Y200">
        <v>15116.538723683676</v>
      </c>
      <c r="Z200">
        <v>9849.5057269282897</v>
      </c>
      <c r="AA200">
        <v>6434.0936621907886</v>
      </c>
      <c r="AB200">
        <v>3788.2813144736469</v>
      </c>
      <c r="AC200">
        <v>-1.6410173514349238E-9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</row>
    <row r="201" spans="1:101" x14ac:dyDescent="0.3">
      <c r="A201">
        <f>Model_Point!K201</f>
        <v>0</v>
      </c>
      <c r="B201">
        <v>0</v>
      </c>
      <c r="C201">
        <v>0</v>
      </c>
      <c r="D201">
        <v>0</v>
      </c>
      <c r="E201">
        <v>-25236.67170221778</v>
      </c>
      <c r="F201">
        <v>-20762.17697845415</v>
      </c>
      <c r="G201">
        <v>-15877.973668044086</v>
      </c>
      <c r="H201">
        <v>-11071.85294305402</v>
      </c>
      <c r="I201">
        <v>-6493.9211317718227</v>
      </c>
      <c r="J201">
        <v>-1945.2837502802611</v>
      </c>
      <c r="K201">
        <v>2121.5158035570344</v>
      </c>
      <c r="L201">
        <v>5691.2523948714097</v>
      </c>
      <c r="M201">
        <v>8747.0100419633491</v>
      </c>
      <c r="N201">
        <v>11266.09295645406</v>
      </c>
      <c r="O201">
        <v>13224.241929982298</v>
      </c>
      <c r="P201">
        <v>14608.326154096632</v>
      </c>
      <c r="Q201">
        <v>15430.429104262608</v>
      </c>
      <c r="R201">
        <v>15736.536237314076</v>
      </c>
      <c r="S201">
        <v>15613.381170104743</v>
      </c>
      <c r="T201">
        <v>16052.131784537398</v>
      </c>
      <c r="U201">
        <v>16353.880884025715</v>
      </c>
      <c r="V201">
        <v>16598.049484371786</v>
      </c>
      <c r="W201">
        <v>16798.493236788298</v>
      </c>
      <c r="X201">
        <v>16960.618058562679</v>
      </c>
      <c r="Y201">
        <v>17089.431320625707</v>
      </c>
      <c r="Z201">
        <v>17189.576807543373</v>
      </c>
      <c r="AA201">
        <v>17265.367184696304</v>
      </c>
      <c r="AB201">
        <v>17272.580379296971</v>
      </c>
      <c r="AC201">
        <v>17235.017453498396</v>
      </c>
      <c r="AD201">
        <v>17191.891658113836</v>
      </c>
      <c r="AE201">
        <v>17140.685603262562</v>
      </c>
      <c r="AF201">
        <v>17084.095765755199</v>
      </c>
      <c r="AG201">
        <v>17024.653226807932</v>
      </c>
      <c r="AH201">
        <v>16964.741802613389</v>
      </c>
      <c r="AI201">
        <v>16906.615020211135</v>
      </c>
      <c r="AJ201">
        <v>16806.031120788171</v>
      </c>
      <c r="AK201">
        <v>16661.05903243554</v>
      </c>
      <c r="AL201">
        <v>16472.797913221682</v>
      </c>
      <c r="AM201">
        <v>16244.011908120512</v>
      </c>
      <c r="AN201">
        <v>15977.313859355962</v>
      </c>
      <c r="AO201">
        <v>15673.570556027968</v>
      </c>
      <c r="AP201">
        <v>15332.758416514685</v>
      </c>
      <c r="AQ201">
        <v>14955.729590484103</v>
      </c>
      <c r="AR201">
        <v>14544.529962394046</v>
      </c>
      <c r="AS201">
        <v>14100.816766146287</v>
      </c>
      <c r="AT201">
        <v>13625.965299281768</v>
      </c>
      <c r="AU201">
        <v>13122.165391616205</v>
      </c>
      <c r="AV201">
        <v>12592.152909532117</v>
      </c>
      <c r="AW201">
        <v>12038.944392995836</v>
      </c>
      <c r="AX201">
        <v>11465.746339749277</v>
      </c>
      <c r="AY201">
        <v>10875.941970319196</v>
      </c>
      <c r="AZ201">
        <v>10273.106406958588</v>
      </c>
      <c r="BA201">
        <v>9661.0110402063419</v>
      </c>
      <c r="BB201">
        <v>9043.5934355306908</v>
      </c>
      <c r="BC201">
        <v>8424.8813429787297</v>
      </c>
      <c r="BD201">
        <v>7808.8930409132945</v>
      </c>
      <c r="BE201">
        <v>7199.5985021701663</v>
      </c>
      <c r="BF201">
        <v>6600.8775815028212</v>
      </c>
      <c r="BG201">
        <v>6016.4805337924145</v>
      </c>
      <c r="BH201">
        <v>5449.998103150414</v>
      </c>
      <c r="BI201">
        <v>4904.8076780172423</v>
      </c>
      <c r="BJ201">
        <v>4384.0006385335719</v>
      </c>
      <c r="BK201">
        <v>3890.2628706748878</v>
      </c>
      <c r="BL201">
        <v>3425.8104194903194</v>
      </c>
      <c r="BM201">
        <v>2992.6330217931991</v>
      </c>
      <c r="BN201">
        <v>2576.8234771468356</v>
      </c>
      <c r="BO201">
        <v>2183.4044973183154</v>
      </c>
      <c r="BP201">
        <v>1817.0653342618789</v>
      </c>
      <c r="BQ201">
        <v>1481.9482678278491</v>
      </c>
      <c r="BR201">
        <v>1181.4257808568066</v>
      </c>
      <c r="BS201">
        <v>917.88561630546121</v>
      </c>
      <c r="BT201">
        <v>692.54592370746195</v>
      </c>
      <c r="BU201">
        <v>505.32632913772875</v>
      </c>
      <c r="BV201">
        <v>354.80153823219268</v>
      </c>
      <c r="BW201">
        <v>238.26038328256197</v>
      </c>
      <c r="BX201">
        <v>155.56441447001103</v>
      </c>
      <c r="BY201">
        <v>98.544581387355393</v>
      </c>
      <c r="BZ201">
        <v>60.455298699185143</v>
      </c>
      <c r="CA201">
        <v>35.856541030749504</v>
      </c>
      <c r="CB201">
        <v>3.935992066345196E-9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</row>
    <row r="202" spans="1:101" x14ac:dyDescent="0.3">
      <c r="A202">
        <f>Model_Point!K202</f>
        <v>0</v>
      </c>
      <c r="B202">
        <v>0</v>
      </c>
      <c r="C202">
        <v>0</v>
      </c>
      <c r="D202">
        <v>0</v>
      </c>
      <c r="E202">
        <v>-8762.0951794313223</v>
      </c>
      <c r="F202">
        <v>-6367.266991460031</v>
      </c>
      <c r="G202">
        <v>-3888.6006073770113</v>
      </c>
      <c r="H202">
        <v>-1452.1898493641313</v>
      </c>
      <c r="I202">
        <v>-2148.7689659074517</v>
      </c>
      <c r="J202">
        <v>3.450791444020437</v>
      </c>
      <c r="K202">
        <v>1969.6192135184251</v>
      </c>
      <c r="L202">
        <v>3745.4519921441492</v>
      </c>
      <c r="M202">
        <v>5325.9653688484268</v>
      </c>
      <c r="N202">
        <v>4558.212560604632</v>
      </c>
      <c r="O202">
        <v>5593.0429624382932</v>
      </c>
      <c r="P202">
        <v>6405.6432456737348</v>
      </c>
      <c r="Q202">
        <v>7001.6196643221128</v>
      </c>
      <c r="R202">
        <v>7399.6212778509507</v>
      </c>
      <c r="S202">
        <v>6154.2726724870681</v>
      </c>
      <c r="T202">
        <v>6515.7826944263443</v>
      </c>
      <c r="U202">
        <v>6823.0794949089577</v>
      </c>
      <c r="V202">
        <v>7107.5444756426959</v>
      </c>
      <c r="W202">
        <v>7375.3713020203695</v>
      </c>
      <c r="X202">
        <v>6621.1611975347068</v>
      </c>
      <c r="Y202">
        <v>6802.0083634086322</v>
      </c>
      <c r="Z202">
        <v>6970.7048921745227</v>
      </c>
      <c r="AA202">
        <v>7129.5157636494578</v>
      </c>
      <c r="AB202">
        <v>7262.0273124509231</v>
      </c>
      <c r="AC202">
        <v>6691.0992541815267</v>
      </c>
      <c r="AD202">
        <v>6763.6129834006606</v>
      </c>
      <c r="AE202">
        <v>6832.1777059001943</v>
      </c>
      <c r="AF202">
        <v>6898.2478105269183</v>
      </c>
      <c r="AG202">
        <v>6963.2054835502568</v>
      </c>
      <c r="AH202">
        <v>6562.1126088254978</v>
      </c>
      <c r="AI202">
        <v>6599.9156454096028</v>
      </c>
      <c r="AJ202">
        <v>6620.7848722562358</v>
      </c>
      <c r="AK202">
        <v>6624.2343234629234</v>
      </c>
      <c r="AL202">
        <v>6610.9368838629025</v>
      </c>
      <c r="AM202">
        <v>6267.2330160116326</v>
      </c>
      <c r="AN202">
        <v>6204.8348424586047</v>
      </c>
      <c r="AO202">
        <v>6127.6236020470169</v>
      </c>
      <c r="AP202">
        <v>6035.7603938933353</v>
      </c>
      <c r="AQ202">
        <v>5929.7389115980841</v>
      </c>
      <c r="AR202">
        <v>5602.1263355827177</v>
      </c>
      <c r="AS202">
        <v>5457.6016070076685</v>
      </c>
      <c r="AT202">
        <v>5300.5605577820261</v>
      </c>
      <c r="AU202">
        <v>5131.9566044007597</v>
      </c>
      <c r="AV202">
        <v>4952.9509731876324</v>
      </c>
      <c r="AW202">
        <v>4631.7663400265883</v>
      </c>
      <c r="AX202">
        <v>4427.6058739215559</v>
      </c>
      <c r="AY202">
        <v>4216.5505445158396</v>
      </c>
      <c r="AZ202">
        <v>4000.0507094728214</v>
      </c>
      <c r="BA202">
        <v>3779.6310476922058</v>
      </c>
      <c r="BB202">
        <v>3476.5863958627924</v>
      </c>
      <c r="BC202">
        <v>3248.1597666823159</v>
      </c>
      <c r="BD202">
        <v>3020.3345496266334</v>
      </c>
      <c r="BE202">
        <v>2794.6916873557275</v>
      </c>
      <c r="BF202">
        <v>2572.7766791809559</v>
      </c>
      <c r="BG202">
        <v>2311.5315590539008</v>
      </c>
      <c r="BH202">
        <v>2098.7404351834334</v>
      </c>
      <c r="BI202">
        <v>1893.785657476423</v>
      </c>
      <c r="BJ202">
        <v>1697.8970626443265</v>
      </c>
      <c r="BK202">
        <v>1512.1476201623161</v>
      </c>
      <c r="BL202">
        <v>1315.5519356195014</v>
      </c>
      <c r="BM202">
        <v>1151.3139101342017</v>
      </c>
      <c r="BN202">
        <v>993.5140845626421</v>
      </c>
      <c r="BO202">
        <v>844.10691434094917</v>
      </c>
      <c r="BP202">
        <v>704.9195256624688</v>
      </c>
      <c r="BQ202">
        <v>568.86645381047765</v>
      </c>
      <c r="BR202">
        <v>454.13774433240332</v>
      </c>
      <c r="BS202">
        <v>353.47898674067949</v>
      </c>
      <c r="BT202">
        <v>267.38201384986746</v>
      </c>
      <c r="BU202">
        <v>195.83866026481306</v>
      </c>
      <c r="BV202">
        <v>136.18789028629712</v>
      </c>
      <c r="BW202">
        <v>91.544198348026214</v>
      </c>
      <c r="BX202">
        <v>59.861782970950102</v>
      </c>
      <c r="BY202">
        <v>38.015863266857821</v>
      </c>
      <c r="BZ202">
        <v>23.424760979930756</v>
      </c>
      <c r="CA202">
        <v>13.773970549876129</v>
      </c>
      <c r="CB202">
        <v>3.2399925844402301E-11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</row>
    <row r="203" spans="1:101" x14ac:dyDescent="0.3">
      <c r="A203">
        <f>Model_Point!K203</f>
        <v>0</v>
      </c>
      <c r="B203">
        <v>0</v>
      </c>
      <c r="C203">
        <v>0</v>
      </c>
      <c r="D203">
        <v>0</v>
      </c>
      <c r="E203">
        <v>-4216.4713668579188</v>
      </c>
      <c r="F203">
        <v>-3445.526133183128</v>
      </c>
      <c r="G203">
        <v>-2618.2855837221027</v>
      </c>
      <c r="H203">
        <v>-1802.6854641080065</v>
      </c>
      <c r="I203">
        <v>-1022.9191897874196</v>
      </c>
      <c r="J203">
        <v>-248.4142637622256</v>
      </c>
      <c r="K203">
        <v>451.48524096247274</v>
      </c>
      <c r="L203">
        <v>1074.7104453128302</v>
      </c>
      <c r="M203">
        <v>1618.9338274376748</v>
      </c>
      <c r="N203">
        <v>2080.9335522941337</v>
      </c>
      <c r="O203">
        <v>2457.2428080770392</v>
      </c>
      <c r="P203">
        <v>2746.1043242759629</v>
      </c>
      <c r="Q203">
        <v>2949.6405663468372</v>
      </c>
      <c r="R203">
        <v>3075.194728173195</v>
      </c>
      <c r="S203">
        <v>3136.3890789422162</v>
      </c>
      <c r="T203">
        <v>3286.0053027040462</v>
      </c>
      <c r="U203">
        <v>3416.9341606604075</v>
      </c>
      <c r="V203">
        <v>3541.7278217979879</v>
      </c>
      <c r="W203">
        <v>3662.8677183256359</v>
      </c>
      <c r="X203">
        <v>3781.544842558455</v>
      </c>
      <c r="Y203">
        <v>3898.8988635156402</v>
      </c>
      <c r="Z203">
        <v>4016.0249975543716</v>
      </c>
      <c r="AA203">
        <v>4133.9805258656606</v>
      </c>
      <c r="AB203">
        <v>4246.3704122402214</v>
      </c>
      <c r="AC203">
        <v>4357.2753416233963</v>
      </c>
      <c r="AD203">
        <v>4473.1676102034216</v>
      </c>
      <c r="AE203">
        <v>4594.123231595765</v>
      </c>
      <c r="AF203">
        <v>4721.0408787285487</v>
      </c>
      <c r="AG203">
        <v>4854.8168190135611</v>
      </c>
      <c r="AH203">
        <v>4996.3496281750013</v>
      </c>
      <c r="AI203">
        <v>5146.5448094378507</v>
      </c>
      <c r="AJ203">
        <v>5299.1838153366853</v>
      </c>
      <c r="AK203">
        <v>5454.5834059976387</v>
      </c>
      <c r="AL203">
        <v>5613.5599891981101</v>
      </c>
      <c r="AM203">
        <v>5777.2223536479451</v>
      </c>
      <c r="AN203">
        <v>5946.6949542901939</v>
      </c>
      <c r="AO203">
        <v>5999.3931830303391</v>
      </c>
      <c r="AP203">
        <v>6043.0679061829169</v>
      </c>
      <c r="AQ203">
        <v>6076.542254993813</v>
      </c>
      <c r="AR203">
        <v>6098.7927023130387</v>
      </c>
      <c r="AS203">
        <v>6108.6891517748854</v>
      </c>
      <c r="AT203">
        <v>6105.0024031503981</v>
      </c>
      <c r="AU203">
        <v>6086.6410726971835</v>
      </c>
      <c r="AV203">
        <v>6052.6362637790089</v>
      </c>
      <c r="AW203">
        <v>6002.1140772607032</v>
      </c>
      <c r="AX203">
        <v>5934.3004723204403</v>
      </c>
      <c r="AY203">
        <v>5848.5451300419209</v>
      </c>
      <c r="AZ203">
        <v>5744.3567077247681</v>
      </c>
      <c r="BA203">
        <v>5621.4399744204675</v>
      </c>
      <c r="BB203">
        <v>5479.7256886486848</v>
      </c>
      <c r="BC203">
        <v>5319.3846561138353</v>
      </c>
      <c r="BD203">
        <v>5140.8280578688355</v>
      </c>
      <c r="BE203">
        <v>4944.7255707478535</v>
      </c>
      <c r="BF203">
        <v>4732.0200398257257</v>
      </c>
      <c r="BG203">
        <v>4503.9400044913455</v>
      </c>
      <c r="BH203">
        <v>4262.0133312289454</v>
      </c>
      <c r="BI203">
        <v>4008.0640914591991</v>
      </c>
      <c r="BJ203">
        <v>3744.1895677819907</v>
      </c>
      <c r="BK203">
        <v>3472.6932347716356</v>
      </c>
      <c r="BL203">
        <v>3196.0283196036794</v>
      </c>
      <c r="BM203">
        <v>2916.9443853827784</v>
      </c>
      <c r="BN203">
        <v>2626.3921432609181</v>
      </c>
      <c r="BO203">
        <v>2329.0632699690082</v>
      </c>
      <c r="BP203">
        <v>2030.3053578715301</v>
      </c>
      <c r="BQ203">
        <v>1735.9585495178801</v>
      </c>
      <c r="BR203">
        <v>1452.1159553167704</v>
      </c>
      <c r="BS203">
        <v>1184.8090147338819</v>
      </c>
      <c r="BT203">
        <v>939.6301234997369</v>
      </c>
      <c r="BU203">
        <v>721.31914132898669</v>
      </c>
      <c r="BV203">
        <v>533.35623993657225</v>
      </c>
      <c r="BW203">
        <v>377.61785492687312</v>
      </c>
      <c r="BX203">
        <v>259.58093440894038</v>
      </c>
      <c r="BY203">
        <v>172.63910311848957</v>
      </c>
      <c r="BZ203">
        <v>110.58007790468379</v>
      </c>
      <c r="CA203">
        <v>67.725332459218748</v>
      </c>
      <c r="CB203">
        <v>-1.4840792593270737E-10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</row>
    <row r="204" spans="1:101" x14ac:dyDescent="0.3">
      <c r="A204">
        <f>Model_Point!K204</f>
        <v>0</v>
      </c>
      <c r="B204">
        <v>0</v>
      </c>
      <c r="C204">
        <v>0</v>
      </c>
      <c r="D204">
        <v>0</v>
      </c>
      <c r="E204">
        <v>-24975.880681658564</v>
      </c>
      <c r="F204">
        <v>-23394.640912920513</v>
      </c>
      <c r="G204">
        <v>-20107.374463313194</v>
      </c>
      <c r="H204">
        <v>-17232.074462051074</v>
      </c>
      <c r="I204">
        <v>-14750.225682497456</v>
      </c>
      <c r="J204">
        <v>-11699.196447179946</v>
      </c>
      <c r="K204">
        <v>-9121.6757465237479</v>
      </c>
      <c r="L204">
        <v>-6817.0893767234247</v>
      </c>
      <c r="M204">
        <v>-4744.085938964522</v>
      </c>
      <c r="N204">
        <v>-2882.3884365469521</v>
      </c>
      <c r="O204">
        <v>-1213.3545007293699</v>
      </c>
      <c r="P204">
        <v>280.14603031211664</v>
      </c>
      <c r="Q204">
        <v>1613.8537292989643</v>
      </c>
      <c r="R204">
        <v>2687.1709823239462</v>
      </c>
      <c r="S204">
        <v>3560.7772533662364</v>
      </c>
      <c r="T204">
        <v>5175.635503921656</v>
      </c>
      <c r="U204">
        <v>6679.1935690023047</v>
      </c>
      <c r="V204">
        <v>8083.7911050314278</v>
      </c>
      <c r="W204">
        <v>9400.9809377374386</v>
      </c>
      <c r="X204">
        <v>10641.599962763421</v>
      </c>
      <c r="Y204">
        <v>11815.835396723922</v>
      </c>
      <c r="Z204">
        <v>12845.563228415551</v>
      </c>
      <c r="AA204">
        <v>13731.166162999527</v>
      </c>
      <c r="AB204">
        <v>14478.342959817792</v>
      </c>
      <c r="AC204">
        <v>15095.62403234239</v>
      </c>
      <c r="AD204">
        <v>15591.002497259915</v>
      </c>
      <c r="AE204">
        <v>15968.938269396018</v>
      </c>
      <c r="AF204">
        <v>16231.942703176592</v>
      </c>
      <c r="AG204">
        <v>16383.89825785663</v>
      </c>
      <c r="AH204">
        <v>16430.693104423899</v>
      </c>
      <c r="AI204">
        <v>16377.285104424911</v>
      </c>
      <c r="AJ204">
        <v>16227.902289257638</v>
      </c>
      <c r="AK204">
        <v>15988.106340033852</v>
      </c>
      <c r="AL204">
        <v>15664.320143845545</v>
      </c>
      <c r="AM204">
        <v>15263.354254631226</v>
      </c>
      <c r="AN204">
        <v>14792.25395701985</v>
      </c>
      <c r="AO204">
        <v>14258.289276683554</v>
      </c>
      <c r="AP204">
        <v>13668.998216439597</v>
      </c>
      <c r="AQ204">
        <v>13032.210790760386</v>
      </c>
      <c r="AR204">
        <v>12356.009558724101</v>
      </c>
      <c r="AS204">
        <v>11648.604445280009</v>
      </c>
      <c r="AT204">
        <v>10918.162007212071</v>
      </c>
      <c r="AU204">
        <v>10172.745889249978</v>
      </c>
      <c r="AV204">
        <v>9420.2513868467158</v>
      </c>
      <c r="AW204">
        <v>8668.3438764064667</v>
      </c>
      <c r="AX204">
        <v>7924.4146001084982</v>
      </c>
      <c r="AY204">
        <v>7195.4918529026809</v>
      </c>
      <c r="AZ204">
        <v>6488.1161289286792</v>
      </c>
      <c r="BA204">
        <v>5808.1263438473879</v>
      </c>
      <c r="BB204">
        <v>5160.5434907969648</v>
      </c>
      <c r="BC204">
        <v>4550.0200201045091</v>
      </c>
      <c r="BD204">
        <v>3951.9416980801366</v>
      </c>
      <c r="BE204">
        <v>3375.8201498657513</v>
      </c>
      <c r="BF204">
        <v>2830.7427418010102</v>
      </c>
      <c r="BG204">
        <v>2324.9988688524741</v>
      </c>
      <c r="BH204">
        <v>1865.681536314873</v>
      </c>
      <c r="BI204">
        <v>1458.2933705142016</v>
      </c>
      <c r="BJ204">
        <v>1106.3955589708376</v>
      </c>
      <c r="BK204">
        <v>811.34539656549839</v>
      </c>
      <c r="BL204">
        <v>572.17050025262881</v>
      </c>
      <c r="BM204">
        <v>385.62242164874618</v>
      </c>
      <c r="BN204">
        <v>253.10070735426507</v>
      </c>
      <c r="BO204">
        <v>161.67413245598766</v>
      </c>
      <c r="BP204">
        <v>100.61892317200812</v>
      </c>
      <c r="BQ204">
        <v>61.248676883535417</v>
      </c>
      <c r="BR204">
        <v>-4.1965076766392231E-9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</row>
    <row r="205" spans="1:101" x14ac:dyDescent="0.3">
      <c r="A205">
        <f>Model_Point!K205</f>
        <v>0</v>
      </c>
      <c r="B205">
        <v>0</v>
      </c>
      <c r="C205">
        <v>0</v>
      </c>
      <c r="D205">
        <v>0</v>
      </c>
      <c r="E205">
        <v>-8406.5265154090139</v>
      </c>
      <c r="F205">
        <v>-6817.9674943669861</v>
      </c>
      <c r="G205">
        <v>-4688.1196669358542</v>
      </c>
      <c r="H205">
        <v>-2740.3474187562092</v>
      </c>
      <c r="I205">
        <v>-5293.7758274002763</v>
      </c>
      <c r="J205">
        <v>-3555.2954468458825</v>
      </c>
      <c r="K205">
        <v>-2005.2899511572377</v>
      </c>
      <c r="L205">
        <v>-563.99415458523526</v>
      </c>
      <c r="M205">
        <v>787.19623736711219</v>
      </c>
      <c r="N205">
        <v>-858.10748605928541</v>
      </c>
      <c r="O205">
        <v>163.1209395062034</v>
      </c>
      <c r="P205">
        <v>1112.4130897842235</v>
      </c>
      <c r="Q205">
        <v>1997.6625937032509</v>
      </c>
      <c r="R205">
        <v>2781.9729772984542</v>
      </c>
      <c r="S205">
        <v>1533.8946188621403</v>
      </c>
      <c r="T205">
        <v>2408.9327856277246</v>
      </c>
      <c r="U205">
        <v>3238.7056414409153</v>
      </c>
      <c r="V205">
        <v>4029.1491976439938</v>
      </c>
      <c r="W205">
        <v>4785.8720792955664</v>
      </c>
      <c r="X205">
        <v>4190.3903255990763</v>
      </c>
      <c r="Y205">
        <v>4813.4915519432025</v>
      </c>
      <c r="Z205">
        <v>5379.2511941732009</v>
      </c>
      <c r="AA205">
        <v>5888.5485165554192</v>
      </c>
      <c r="AB205">
        <v>6344.288352430106</v>
      </c>
      <c r="AC205">
        <v>5856.1929052665719</v>
      </c>
      <c r="AD205">
        <v>6161.2601597664152</v>
      </c>
      <c r="AE205">
        <v>6419.5201317906749</v>
      </c>
      <c r="AF205">
        <v>6632.4239791399259</v>
      </c>
      <c r="AG205">
        <v>6801.9380425772006</v>
      </c>
      <c r="AH205">
        <v>6339.1509409710106</v>
      </c>
      <c r="AI205">
        <v>6393.1269125354174</v>
      </c>
      <c r="AJ205">
        <v>6408.6320378506025</v>
      </c>
      <c r="AK205">
        <v>6388.1225123465838</v>
      </c>
      <c r="AL205">
        <v>6334.3794112452852</v>
      </c>
      <c r="AM205">
        <v>5872.5868905700981</v>
      </c>
      <c r="AN205">
        <v>5737.8846130134925</v>
      </c>
      <c r="AO205">
        <v>5577.544186735845</v>
      </c>
      <c r="AP205">
        <v>5394.6797328817647</v>
      </c>
      <c r="AQ205">
        <v>5192.5143205412633</v>
      </c>
      <c r="AR205">
        <v>4746.3978861659316</v>
      </c>
      <c r="AS205">
        <v>4501.5354454274029</v>
      </c>
      <c r="AT205">
        <v>4246.5327765986276</v>
      </c>
      <c r="AU205">
        <v>3984.6455432816856</v>
      </c>
      <c r="AV205">
        <v>3719.062407073468</v>
      </c>
      <c r="AW205">
        <v>3326.3868304789671</v>
      </c>
      <c r="AX205">
        <v>3054.778122715657</v>
      </c>
      <c r="AY205">
        <v>2787.9303836984423</v>
      </c>
      <c r="AZ205">
        <v>2528.4758766810774</v>
      </c>
      <c r="BA205">
        <v>2278.7744242969784</v>
      </c>
      <c r="BB205">
        <v>1978.7561457585068</v>
      </c>
      <c r="BC205">
        <v>1750.7029123520119</v>
      </c>
      <c r="BD205">
        <v>1526.7444150142635</v>
      </c>
      <c r="BE205">
        <v>1310.6036820052216</v>
      </c>
      <c r="BF205">
        <v>1105.843206516633</v>
      </c>
      <c r="BG205">
        <v>891.0112289516718</v>
      </c>
      <c r="BH205">
        <v>716.79875712675494</v>
      </c>
      <c r="BI205">
        <v>562.11849672426865</v>
      </c>
      <c r="BJ205">
        <v>428.40679235482986</v>
      </c>
      <c r="BK205">
        <v>316.25071832510929</v>
      </c>
      <c r="BL205">
        <v>219.27791589216181</v>
      </c>
      <c r="BM205">
        <v>148.04265828412923</v>
      </c>
      <c r="BN205">
        <v>97.426333523361492</v>
      </c>
      <c r="BO205">
        <v>62.504465968248844</v>
      </c>
      <c r="BP205">
        <v>39.189063811207518</v>
      </c>
      <c r="BQ205">
        <v>23.508552864850273</v>
      </c>
      <c r="BR205">
        <v>4.3106816535303364E-10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</row>
    <row r="206" spans="1:101" x14ac:dyDescent="0.3">
      <c r="A206">
        <f>Model_Point!K206</f>
        <v>0</v>
      </c>
      <c r="B206">
        <v>0</v>
      </c>
      <c r="C206">
        <v>0</v>
      </c>
      <c r="D206">
        <v>0</v>
      </c>
      <c r="E206">
        <v>-4398.8652939631193</v>
      </c>
      <c r="F206">
        <v>-3866.9389362190104</v>
      </c>
      <c r="G206">
        <v>-3102.6160904018925</v>
      </c>
      <c r="H206">
        <v>-2405.5394146674917</v>
      </c>
      <c r="I206">
        <v>-1773.2429130824</v>
      </c>
      <c r="J206">
        <v>-1056.3996922954855</v>
      </c>
      <c r="K206">
        <v>-413.73049425493991</v>
      </c>
      <c r="L206">
        <v>186.8209634053654</v>
      </c>
      <c r="M206">
        <v>752.80501332147242</v>
      </c>
      <c r="N206">
        <v>1288.4942097157093</v>
      </c>
      <c r="O206">
        <v>1797.8884938369604</v>
      </c>
      <c r="P206">
        <v>2284.7464494139099</v>
      </c>
      <c r="Q206">
        <v>2752.6121640441293</v>
      </c>
      <c r="R206">
        <v>3187.136988121601</v>
      </c>
      <c r="S206">
        <v>3598.7551248728169</v>
      </c>
      <c r="T206">
        <v>4133.3646906739395</v>
      </c>
      <c r="U206">
        <v>4661.2828001388634</v>
      </c>
      <c r="V206">
        <v>5185.5897054852139</v>
      </c>
      <c r="W206">
        <v>5709.2783488597661</v>
      </c>
      <c r="X206">
        <v>6235.2702167295793</v>
      </c>
      <c r="Y206">
        <v>6766.4305777150321</v>
      </c>
      <c r="Z206">
        <v>7292.0872562234254</v>
      </c>
      <c r="AA206">
        <v>7813.6699514729016</v>
      </c>
      <c r="AB206">
        <v>8333.4852496967451</v>
      </c>
      <c r="AC206">
        <v>8854.3420722574574</v>
      </c>
      <c r="AD206">
        <v>9379.040211671163</v>
      </c>
      <c r="AE206">
        <v>9474.9745165856511</v>
      </c>
      <c r="AF206">
        <v>9557.3494495447267</v>
      </c>
      <c r="AG206">
        <v>9624.1596229453789</v>
      </c>
      <c r="AH206">
        <v>9673.680386575008</v>
      </c>
      <c r="AI206">
        <v>9703.976599122896</v>
      </c>
      <c r="AJ206">
        <v>9712.912157449955</v>
      </c>
      <c r="AK206">
        <v>9698.5903649902102</v>
      </c>
      <c r="AL206">
        <v>9659.3217466652459</v>
      </c>
      <c r="AM206">
        <v>9593.5687037998159</v>
      </c>
      <c r="AN206">
        <v>9499.950365224513</v>
      </c>
      <c r="AO206">
        <v>9377.2828097142992</v>
      </c>
      <c r="AP206">
        <v>9224.6406029888094</v>
      </c>
      <c r="AQ206">
        <v>9041.422070550916</v>
      </c>
      <c r="AR206">
        <v>8827.4014074257157</v>
      </c>
      <c r="AS206">
        <v>8582.7517497880017</v>
      </c>
      <c r="AT206">
        <v>8308.0431234954594</v>
      </c>
      <c r="AU206">
        <v>8004.2740525583631</v>
      </c>
      <c r="AV206">
        <v>7672.8976143185</v>
      </c>
      <c r="AW206">
        <v>7315.8445611334346</v>
      </c>
      <c r="AX206">
        <v>6935.5497951964808</v>
      </c>
      <c r="AY206">
        <v>6534.949346697721</v>
      </c>
      <c r="AZ206">
        <v>6117.442152275351</v>
      </c>
      <c r="BA206">
        <v>5686.7718259501107</v>
      </c>
      <c r="BB206">
        <v>5246.9287913570315</v>
      </c>
      <c r="BC206">
        <v>4802.4283324801218</v>
      </c>
      <c r="BD206">
        <v>4336.0111708514742</v>
      </c>
      <c r="BE206">
        <v>3855.3709741446228</v>
      </c>
      <c r="BF206">
        <v>3369.396196409084</v>
      </c>
      <c r="BG206">
        <v>2887.9057022953125</v>
      </c>
      <c r="BH206">
        <v>2421.2500940492928</v>
      </c>
      <c r="BI206">
        <v>1979.7790130097735</v>
      </c>
      <c r="BJ206">
        <v>1573.1940530678169</v>
      </c>
      <c r="BK206">
        <v>1209.8319643378127</v>
      </c>
      <c r="BL206">
        <v>895.9508466686051</v>
      </c>
      <c r="BM206">
        <v>635.11765893583424</v>
      </c>
      <c r="BN206">
        <v>437.62388424066984</v>
      </c>
      <c r="BO206">
        <v>292.34843124915534</v>
      </c>
      <c r="BP206">
        <v>188.84016434650979</v>
      </c>
      <c r="BQ206">
        <v>117.54607925929271</v>
      </c>
      <c r="BR206">
        <v>-3.7144273870805578E-10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</row>
    <row r="207" spans="1:101" x14ac:dyDescent="0.3">
      <c r="A207">
        <f>Model_Point!K207</f>
        <v>0</v>
      </c>
      <c r="B207">
        <v>0</v>
      </c>
      <c r="C207">
        <v>0</v>
      </c>
      <c r="D207">
        <v>0</v>
      </c>
      <c r="E207">
        <v>-15215.387396430355</v>
      </c>
      <c r="F207">
        <v>-16572.306301911969</v>
      </c>
      <c r="G207">
        <v>-15302.362362336617</v>
      </c>
      <c r="H207">
        <v>-13694.437336308079</v>
      </c>
      <c r="I207">
        <v>-11894.169536063035</v>
      </c>
      <c r="J207">
        <v>-9502.7289092775463</v>
      </c>
      <c r="K207">
        <v>-7282.850957584722</v>
      </c>
      <c r="L207">
        <v>-5218.5243766144504</v>
      </c>
      <c r="M207">
        <v>-3294.0036479693608</v>
      </c>
      <c r="N207">
        <v>-1494.4525659226058</v>
      </c>
      <c r="O207">
        <v>193.98888359874613</v>
      </c>
      <c r="P207">
        <v>1669.8181184808889</v>
      </c>
      <c r="Q207">
        <v>2933.9218452190721</v>
      </c>
      <c r="R207">
        <v>3994.0132337548525</v>
      </c>
      <c r="S207">
        <v>4861.373945541196</v>
      </c>
      <c r="T207">
        <v>6069.9793612137537</v>
      </c>
      <c r="U207">
        <v>7123.1528402856038</v>
      </c>
      <c r="V207">
        <v>8025.3914480764406</v>
      </c>
      <c r="W207">
        <v>8782.3974492527232</v>
      </c>
      <c r="X207">
        <v>9401.7549378884614</v>
      </c>
      <c r="Y207">
        <v>9889.9505994207193</v>
      </c>
      <c r="Z207">
        <v>10252.579596479402</v>
      </c>
      <c r="AA207">
        <v>10496.461325148492</v>
      </c>
      <c r="AB207">
        <v>10629.17852931746</v>
      </c>
      <c r="AC207">
        <v>10658.610239959149</v>
      </c>
      <c r="AD207">
        <v>10592.787632343747</v>
      </c>
      <c r="AE207">
        <v>10439.894341185201</v>
      </c>
      <c r="AF207">
        <v>10208.321083203116</v>
      </c>
      <c r="AG207">
        <v>9906.7012937910731</v>
      </c>
      <c r="AH207">
        <v>9543.8824899646133</v>
      </c>
      <c r="AI207">
        <v>9128.8101096799928</v>
      </c>
      <c r="AJ207">
        <v>8670.3638519949473</v>
      </c>
      <c r="AK207">
        <v>8177.3057145295961</v>
      </c>
      <c r="AL207">
        <v>7658.2217332758883</v>
      </c>
      <c r="AM207">
        <v>7121.4672836249183</v>
      </c>
      <c r="AN207">
        <v>6575.1296879995944</v>
      </c>
      <c r="AO207">
        <v>6026.9453532441721</v>
      </c>
      <c r="AP207">
        <v>5484.1794800667903</v>
      </c>
      <c r="AQ207">
        <v>4953.4140259372352</v>
      </c>
      <c r="AR207">
        <v>4440.4313261493144</v>
      </c>
      <c r="AS207">
        <v>3950.6687571192006</v>
      </c>
      <c r="AT207">
        <v>3459.9774823592206</v>
      </c>
      <c r="AU207">
        <v>2978.2028018151145</v>
      </c>
      <c r="AV207">
        <v>2514.8872576303283</v>
      </c>
      <c r="AW207">
        <v>2078.9052284014579</v>
      </c>
      <c r="AX207">
        <v>1678.0673704033602</v>
      </c>
      <c r="AY207">
        <v>1318.7227029401267</v>
      </c>
      <c r="AZ207">
        <v>1005.3957120513439</v>
      </c>
      <c r="BA207">
        <v>740.50345239436933</v>
      </c>
      <c r="BB207">
        <v>524.20069483124371</v>
      </c>
      <c r="BC207">
        <v>354.39677045213944</v>
      </c>
      <c r="BD207">
        <v>233.63575904748515</v>
      </c>
      <c r="BE207">
        <v>150.27107992906252</v>
      </c>
      <c r="BF207">
        <v>94.605416164693054</v>
      </c>
      <c r="BG207">
        <v>58.751900096044203</v>
      </c>
      <c r="BH207">
        <v>-1.1650721135182964E-9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</row>
    <row r="208" spans="1:101" x14ac:dyDescent="0.3">
      <c r="A208">
        <f>Model_Point!K208</f>
        <v>0</v>
      </c>
      <c r="B208">
        <v>0</v>
      </c>
      <c r="C208">
        <v>0</v>
      </c>
      <c r="D208">
        <v>0</v>
      </c>
      <c r="E208">
        <v>-5020.8095083734488</v>
      </c>
      <c r="F208">
        <v>-4964.0852900966738</v>
      </c>
      <c r="G208">
        <v>-3969.6073921318616</v>
      </c>
      <c r="H208">
        <v>-2861.6179592269841</v>
      </c>
      <c r="I208">
        <v>-4263.5184342612338</v>
      </c>
      <c r="J208">
        <v>-3020.0152274015782</v>
      </c>
      <c r="K208">
        <v>-1846.2077005806937</v>
      </c>
      <c r="L208">
        <v>-734.27988451621263</v>
      </c>
      <c r="M208">
        <v>323.41415505243464</v>
      </c>
      <c r="N208">
        <v>-382.86120625915902</v>
      </c>
      <c r="O208">
        <v>481.50841442470022</v>
      </c>
      <c r="P208">
        <v>1261.5961849407254</v>
      </c>
      <c r="Q208">
        <v>1958.6903015958183</v>
      </c>
      <c r="R208">
        <v>2576.6759230482153</v>
      </c>
      <c r="S208">
        <v>1981.1024500071151</v>
      </c>
      <c r="T208">
        <v>2587.1519971754815</v>
      </c>
      <c r="U208">
        <v>3131.6413175374141</v>
      </c>
      <c r="V208">
        <v>3616.8969723703553</v>
      </c>
      <c r="W208">
        <v>4045.6951415823046</v>
      </c>
      <c r="X208">
        <v>3670.5559191015918</v>
      </c>
      <c r="Y208">
        <v>3950.0477493030662</v>
      </c>
      <c r="Z208">
        <v>4179.4852362082156</v>
      </c>
      <c r="AA208">
        <v>4361.8807081594914</v>
      </c>
      <c r="AB208">
        <v>4500.5328813538827</v>
      </c>
      <c r="AC208">
        <v>4119.3815542969151</v>
      </c>
      <c r="AD208">
        <v>4151.1793586860849</v>
      </c>
      <c r="AE208">
        <v>4147.7958222239049</v>
      </c>
      <c r="AF208">
        <v>4112.721279572721</v>
      </c>
      <c r="AG208">
        <v>4049.535618460282</v>
      </c>
      <c r="AH208">
        <v>3672.5384673751619</v>
      </c>
      <c r="AI208">
        <v>3546.2533971909215</v>
      </c>
      <c r="AJ208">
        <v>3401.7777575423966</v>
      </c>
      <c r="AK208">
        <v>3242.6696004755527</v>
      </c>
      <c r="AL208">
        <v>3072.4167164549795</v>
      </c>
      <c r="AM208">
        <v>2733.8558915321823</v>
      </c>
      <c r="AN208">
        <v>2541.4713021098546</v>
      </c>
      <c r="AO208">
        <v>2347.1733188923258</v>
      </c>
      <c r="AP208">
        <v>2153.8978409663855</v>
      </c>
      <c r="AQ208">
        <v>1964.3149025540886</v>
      </c>
      <c r="AR208">
        <v>1701.9444104528066</v>
      </c>
      <c r="AS208">
        <v>1521.8131286875937</v>
      </c>
      <c r="AT208">
        <v>1340.4960787145878</v>
      </c>
      <c r="AU208">
        <v>1161.8582444454587</v>
      </c>
      <c r="AV208">
        <v>989.65136875115957</v>
      </c>
      <c r="AW208">
        <v>796.00901395636856</v>
      </c>
      <c r="AX208">
        <v>644.81052177983065</v>
      </c>
      <c r="AY208">
        <v>509.04112669929486</v>
      </c>
      <c r="AZ208">
        <v>390.52143377411505</v>
      </c>
      <c r="BA208">
        <v>290.25955026692782</v>
      </c>
      <c r="BB208">
        <v>200.69738412792262</v>
      </c>
      <c r="BC208">
        <v>136.00965890601026</v>
      </c>
      <c r="BD208">
        <v>89.991328463665582</v>
      </c>
      <c r="BE208">
        <v>58.222095201761725</v>
      </c>
      <c r="BF208">
        <v>37.016268809648921</v>
      </c>
      <c r="BG208">
        <v>22.538268081367654</v>
      </c>
      <c r="BH208">
        <v>-7.5948795634768579E-10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</row>
    <row r="209" spans="1:101" x14ac:dyDescent="0.3">
      <c r="A209">
        <f>Model_Point!K209</f>
        <v>0</v>
      </c>
      <c r="B209">
        <v>0</v>
      </c>
      <c r="C209">
        <v>0</v>
      </c>
      <c r="D209">
        <v>0</v>
      </c>
      <c r="E209">
        <v>-3008.924868718952</v>
      </c>
      <c r="F209">
        <v>-2604.7385705762817</v>
      </c>
      <c r="G209">
        <v>-1868.2453536615444</v>
      </c>
      <c r="H209">
        <v>-1092.6144492435628</v>
      </c>
      <c r="I209">
        <v>-297.23842448261723</v>
      </c>
      <c r="J209">
        <v>583.53981127085103</v>
      </c>
      <c r="K209">
        <v>1436.7417004703586</v>
      </c>
      <c r="L209">
        <v>2267.5865575027674</v>
      </c>
      <c r="M209">
        <v>3081.0261997514981</v>
      </c>
      <c r="N209">
        <v>3881.7676564485168</v>
      </c>
      <c r="O209">
        <v>4674.3230672147311</v>
      </c>
      <c r="P209">
        <v>5445.442281327104</v>
      </c>
      <c r="Q209">
        <v>6197.4725557826559</v>
      </c>
      <c r="R209">
        <v>6933.8271117581307</v>
      </c>
      <c r="S209">
        <v>7658.5061599801847</v>
      </c>
      <c r="T209">
        <v>8455.9783800232199</v>
      </c>
      <c r="U209">
        <v>8552.2399812676867</v>
      </c>
      <c r="V209">
        <v>8636.7890568508119</v>
      </c>
      <c r="W209">
        <v>8707.7038553504135</v>
      </c>
      <c r="X209">
        <v>8763.3453661086787</v>
      </c>
      <c r="Y209">
        <v>8801.8524833227857</v>
      </c>
      <c r="Z209">
        <v>8821.1488871930615</v>
      </c>
      <c r="AA209">
        <v>8819.3909013421817</v>
      </c>
      <c r="AB209">
        <v>8794.9323730863198</v>
      </c>
      <c r="AC209">
        <v>8746.2656392950448</v>
      </c>
      <c r="AD209">
        <v>8672.0237546969838</v>
      </c>
      <c r="AE209">
        <v>8571.0187256970003</v>
      </c>
      <c r="AF209">
        <v>8442.3015133164008</v>
      </c>
      <c r="AG209">
        <v>8285.2259901520811</v>
      </c>
      <c r="AH209">
        <v>8099.4997219252236</v>
      </c>
      <c r="AI209">
        <v>7885.2054542935357</v>
      </c>
      <c r="AJ209">
        <v>7642.7973055748926</v>
      </c>
      <c r="AK209">
        <v>7373.1315727496794</v>
      </c>
      <c r="AL209">
        <v>7077.4924429280527</v>
      </c>
      <c r="AM209">
        <v>6757.61540428439</v>
      </c>
      <c r="AN209">
        <v>6415.7149052135737</v>
      </c>
      <c r="AO209">
        <v>6054.4830795846847</v>
      </c>
      <c r="AP209">
        <v>5677.0537962141025</v>
      </c>
      <c r="AQ209">
        <v>5286.8865192761568</v>
      </c>
      <c r="AR209">
        <v>4887.671326551862</v>
      </c>
      <c r="AS209">
        <v>4483.6153055100358</v>
      </c>
      <c r="AT209">
        <v>4056.8816796470983</v>
      </c>
      <c r="AU209">
        <v>3614.6309826053148</v>
      </c>
      <c r="AV209">
        <v>3165.2230905564943</v>
      </c>
      <c r="AW209">
        <v>2717.9737461173358</v>
      </c>
      <c r="AX209">
        <v>2282.7792657999671</v>
      </c>
      <c r="AY209">
        <v>1869.6084884005693</v>
      </c>
      <c r="AZ209">
        <v>1487.8798235149688</v>
      </c>
      <c r="BA209">
        <v>1145.765740526525</v>
      </c>
      <c r="BB209">
        <v>849.49461130094687</v>
      </c>
      <c r="BC209">
        <v>602.74526091351913</v>
      </c>
      <c r="BD209">
        <v>416.0562051140447</v>
      </c>
      <c r="BE209">
        <v>278.86620628594062</v>
      </c>
      <c r="BF209">
        <v>181.25492939047857</v>
      </c>
      <c r="BG209">
        <v>114.15468004301918</v>
      </c>
      <c r="BH209">
        <v>3.2367433068356824E-10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</row>
    <row r="210" spans="1:101" x14ac:dyDescent="0.3">
      <c r="A210">
        <f>Model_Point!K210</f>
        <v>0</v>
      </c>
      <c r="B210">
        <v>0</v>
      </c>
      <c r="C210">
        <v>0</v>
      </c>
      <c r="D210">
        <v>0</v>
      </c>
      <c r="E210">
        <v>-244186.81354293751</v>
      </c>
      <c r="F210">
        <v>-210400.4361025852</v>
      </c>
      <c r="G210">
        <v>-177174.60367464041</v>
      </c>
      <c r="H210">
        <v>-143533.25417154614</v>
      </c>
      <c r="I210">
        <v>-112068.92080780691</v>
      </c>
      <c r="J210">
        <v>-83044.80390335634</v>
      </c>
      <c r="K210">
        <v>-56366.392612018339</v>
      </c>
      <c r="L210">
        <v>-31809.835232408845</v>
      </c>
      <c r="M210">
        <v>-8980.5295143338099</v>
      </c>
      <c r="N210">
        <v>12848.04556857084</v>
      </c>
      <c r="O210">
        <v>33257.096782789646</v>
      </c>
      <c r="P210">
        <v>52165.894953676725</v>
      </c>
      <c r="Q210">
        <v>69572.544120340128</v>
      </c>
      <c r="R210">
        <v>85493.509846115528</v>
      </c>
      <c r="S210">
        <v>99973.920848029666</v>
      </c>
      <c r="T210">
        <v>113069.89247428093</v>
      </c>
      <c r="U210">
        <v>124810.2808464523</v>
      </c>
      <c r="V210">
        <v>135203.43941602501</v>
      </c>
      <c r="W210">
        <v>144269.57234718828</v>
      </c>
      <c r="X210">
        <v>152033.71081686305</v>
      </c>
      <c r="Y210">
        <v>158512.05070860736</v>
      </c>
      <c r="Z210">
        <v>163732.6814327912</v>
      </c>
      <c r="AA210">
        <v>167745.37236882898</v>
      </c>
      <c r="AB210">
        <v>170613.05449945357</v>
      </c>
      <c r="AC210">
        <v>172402.5358290016</v>
      </c>
      <c r="AD210">
        <v>173170.92582185473</v>
      </c>
      <c r="AE210">
        <v>172963.51842349395</v>
      </c>
      <c r="AF210">
        <v>171824.36252622044</v>
      </c>
      <c r="AG210">
        <v>169804.52682098889</v>
      </c>
      <c r="AH210">
        <v>166953.4746694015</v>
      </c>
      <c r="AI210">
        <v>163312.63079293355</v>
      </c>
      <c r="AJ210">
        <v>158928.54614688069</v>
      </c>
      <c r="AK210">
        <v>153858.18311974805</v>
      </c>
      <c r="AL210">
        <v>148164.43445902731</v>
      </c>
      <c r="AM210">
        <v>141913.97484697189</v>
      </c>
      <c r="AN210">
        <v>135175.68574013319</v>
      </c>
      <c r="AO210">
        <v>128020.41492957879</v>
      </c>
      <c r="AP210">
        <v>120521.58787070308</v>
      </c>
      <c r="AQ210">
        <v>112755.71416572308</v>
      </c>
      <c r="AR210">
        <v>104802.39005587288</v>
      </c>
      <c r="AS210">
        <v>96742.822633016447</v>
      </c>
      <c r="AT210">
        <v>88658.338150506606</v>
      </c>
      <c r="AU210">
        <v>80625.20924281828</v>
      </c>
      <c r="AV210">
        <v>72718.833626453197</v>
      </c>
      <c r="AW210">
        <v>65012.610039073719</v>
      </c>
      <c r="AX210">
        <v>57576.67725226027</v>
      </c>
      <c r="AY210">
        <v>50476.54406576154</v>
      </c>
      <c r="AZ210">
        <v>43771.65075594675</v>
      </c>
      <c r="BA210">
        <v>37513.915927072136</v>
      </c>
      <c r="BB210">
        <v>31746.336198494944</v>
      </c>
      <c r="BC210">
        <v>26501.718372447733</v>
      </c>
      <c r="BD210">
        <v>21706.255163508926</v>
      </c>
      <c r="BE210">
        <v>17405.267665770953</v>
      </c>
      <c r="BF210">
        <v>13629.183558642253</v>
      </c>
      <c r="BG210">
        <v>10391.669878965171</v>
      </c>
      <c r="BH210">
        <v>7688.6000361453362</v>
      </c>
      <c r="BI210">
        <v>5498.1086710394484</v>
      </c>
      <c r="BJ210">
        <v>3781.9175683310355</v>
      </c>
      <c r="BK210">
        <v>2487.9918970277545</v>
      </c>
      <c r="BL210">
        <v>1554.4125113336916</v>
      </c>
      <c r="BM210">
        <v>914.14582502810117</v>
      </c>
      <c r="BN210">
        <v>516.16464115612723</v>
      </c>
      <c r="BO210">
        <v>279.06634072839591</v>
      </c>
      <c r="BP210">
        <v>144.31492585899471</v>
      </c>
      <c r="BQ210">
        <v>71.555951700635404</v>
      </c>
      <c r="BR210">
        <v>-4.1969877464240028E-9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</row>
    <row r="211" spans="1:101" x14ac:dyDescent="0.3">
      <c r="A211">
        <f>Model_Point!K211</f>
        <v>0</v>
      </c>
      <c r="B211">
        <v>0</v>
      </c>
      <c r="C211">
        <v>0</v>
      </c>
      <c r="D211">
        <v>0</v>
      </c>
      <c r="E211">
        <v>-86713.332990334966</v>
      </c>
      <c r="F211">
        <v>-69414.636869086156</v>
      </c>
      <c r="G211">
        <v>-52803.087870409414</v>
      </c>
      <c r="H211">
        <v>-36111.571606171907</v>
      </c>
      <c r="I211">
        <v>-39971.767960912293</v>
      </c>
      <c r="J211">
        <v>-26244.450104417014</v>
      </c>
      <c r="K211">
        <v>-13419.228403327776</v>
      </c>
      <c r="L211">
        <v>-1399.3751309297634</v>
      </c>
      <c r="M211">
        <v>9977.2526567397545</v>
      </c>
      <c r="N211">
        <v>7030.7246765361151</v>
      </c>
      <c r="O211">
        <v>16686.218574768423</v>
      </c>
      <c r="P211">
        <v>25763.815401191416</v>
      </c>
      <c r="Q211">
        <v>34269.891617457317</v>
      </c>
      <c r="R211">
        <v>42217.809981320672</v>
      </c>
      <c r="S211">
        <v>39778.830305821459</v>
      </c>
      <c r="T211">
        <v>46078.472281019494</v>
      </c>
      <c r="U211">
        <v>51853.424607732726</v>
      </c>
      <c r="V211">
        <v>57111.728618844318</v>
      </c>
      <c r="W211">
        <v>61865.935555383156</v>
      </c>
      <c r="X211">
        <v>59258.82619922491</v>
      </c>
      <c r="Y211">
        <v>62619.703566539763</v>
      </c>
      <c r="Z211">
        <v>65491.19910110964</v>
      </c>
      <c r="AA211">
        <v>67895.680270721903</v>
      </c>
      <c r="AB211">
        <v>69860.563938752297</v>
      </c>
      <c r="AC211">
        <v>66721.259100138835</v>
      </c>
      <c r="AD211">
        <v>67599.762399840562</v>
      </c>
      <c r="AE211">
        <v>68095.547833725694</v>
      </c>
      <c r="AF211">
        <v>68227.763444201642</v>
      </c>
      <c r="AG211">
        <v>68018.23974898149</v>
      </c>
      <c r="AH211">
        <v>64386.349308529228</v>
      </c>
      <c r="AI211">
        <v>63362.07959991118</v>
      </c>
      <c r="AJ211">
        <v>62043.641444070403</v>
      </c>
      <c r="AK211">
        <v>60454.427154417928</v>
      </c>
      <c r="AL211">
        <v>58620.099452357805</v>
      </c>
      <c r="AM211">
        <v>54619.063245959784</v>
      </c>
      <c r="AN211">
        <v>52256.208760961061</v>
      </c>
      <c r="AO211">
        <v>49724.613772762059</v>
      </c>
      <c r="AP211">
        <v>47053.565308685182</v>
      </c>
      <c r="AQ211">
        <v>44273.532381696452</v>
      </c>
      <c r="AR211">
        <v>40284.360148335414</v>
      </c>
      <c r="AS211">
        <v>37311.966038467806</v>
      </c>
      <c r="AT211">
        <v>34322.534393000293</v>
      </c>
      <c r="AU211">
        <v>31346.202201881249</v>
      </c>
      <c r="AV211">
        <v>28412.765385950715</v>
      </c>
      <c r="AW211">
        <v>24968.505230099228</v>
      </c>
      <c r="AX211">
        <v>22170.641246314604</v>
      </c>
      <c r="AY211">
        <v>19496.22352170313</v>
      </c>
      <c r="AZ211">
        <v>16968.765205154476</v>
      </c>
      <c r="BA211">
        <v>14608.875782044766</v>
      </c>
      <c r="BB211">
        <v>12185.057041304601</v>
      </c>
      <c r="BC211">
        <v>10192.491007589877</v>
      </c>
      <c r="BD211">
        <v>8369.1478345166997</v>
      </c>
      <c r="BE211">
        <v>6732.9218043935034</v>
      </c>
      <c r="BF211">
        <v>5295.9729103182863</v>
      </c>
      <c r="BG211">
        <v>3987.1231909682865</v>
      </c>
      <c r="BH211">
        <v>2954.216015720308</v>
      </c>
      <c r="BI211">
        <v>2116.8221557108909</v>
      </c>
      <c r="BJ211">
        <v>1460.568382668946</v>
      </c>
      <c r="BK211">
        <v>965.75118621429306</v>
      </c>
      <c r="BL211">
        <v>596.43256989017164</v>
      </c>
      <c r="BM211">
        <v>351.06407441547066</v>
      </c>
      <c r="BN211">
        <v>198.52498651074541</v>
      </c>
      <c r="BO211">
        <v>107.64558287273661</v>
      </c>
      <c r="BP211">
        <v>56.002867084164244</v>
      </c>
      <c r="BQ211">
        <v>27.483889621414768</v>
      </c>
      <c r="BR211">
        <v>-7.0075418756214465E-9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</row>
    <row r="212" spans="1:101" x14ac:dyDescent="0.3">
      <c r="A212">
        <f>Model_Point!K212</f>
        <v>0</v>
      </c>
      <c r="B212">
        <v>0</v>
      </c>
      <c r="C212">
        <v>0</v>
      </c>
      <c r="D212">
        <v>0</v>
      </c>
      <c r="E212">
        <v>-41459.866810875501</v>
      </c>
      <c r="F212">
        <v>-34500.131536552297</v>
      </c>
      <c r="G212">
        <v>-27783.660767334219</v>
      </c>
      <c r="H212">
        <v>-21006.901829844726</v>
      </c>
      <c r="I212">
        <v>-14574.513830527856</v>
      </c>
      <c r="J212">
        <v>-8521.6564278755577</v>
      </c>
      <c r="K212">
        <v>-2826.8351498431957</v>
      </c>
      <c r="L212">
        <v>2551.1110311833086</v>
      </c>
      <c r="M212">
        <v>7679.362428887719</v>
      </c>
      <c r="N212">
        <v>12676.131646930546</v>
      </c>
      <c r="O212">
        <v>17483.620601739251</v>
      </c>
      <c r="P212">
        <v>22095.887773281618</v>
      </c>
      <c r="Q212">
        <v>26519.143089539542</v>
      </c>
      <c r="R212">
        <v>30762.510736109543</v>
      </c>
      <c r="S212">
        <v>34839.65273811471</v>
      </c>
      <c r="T212">
        <v>38766.089751080821</v>
      </c>
      <c r="U212">
        <v>42553.350066127583</v>
      </c>
      <c r="V212">
        <v>46210.028680991847</v>
      </c>
      <c r="W212">
        <v>49746.787798412384</v>
      </c>
      <c r="X212">
        <v>53175.311556259316</v>
      </c>
      <c r="Y212">
        <v>56506.237348096693</v>
      </c>
      <c r="Z212">
        <v>59752.374060655726</v>
      </c>
      <c r="AA212">
        <v>62930.245214893454</v>
      </c>
      <c r="AB212">
        <v>66058.820155211972</v>
      </c>
      <c r="AC212">
        <v>69158.125151471904</v>
      </c>
      <c r="AD212">
        <v>72247.192289748855</v>
      </c>
      <c r="AE212">
        <v>73055.610920840554</v>
      </c>
      <c r="AF212">
        <v>73703.457203484606</v>
      </c>
      <c r="AG212">
        <v>74174.974572242674</v>
      </c>
      <c r="AH212">
        <v>74453.858822351773</v>
      </c>
      <c r="AI212">
        <v>74522.007508711118</v>
      </c>
      <c r="AJ212">
        <v>74362.036352423282</v>
      </c>
      <c r="AK212">
        <v>73958.852245116301</v>
      </c>
      <c r="AL212">
        <v>73299.300938985543</v>
      </c>
      <c r="AM212">
        <v>72372.181893221816</v>
      </c>
      <c r="AN212">
        <v>71168.325296545285</v>
      </c>
      <c r="AO212">
        <v>69680.9909906947</v>
      </c>
      <c r="AP212">
        <v>67906.569398282067</v>
      </c>
      <c r="AQ212">
        <v>65845.368279303293</v>
      </c>
      <c r="AR212">
        <v>63502.346086145299</v>
      </c>
      <c r="AS212">
        <v>60887.369249884854</v>
      </c>
      <c r="AT212">
        <v>58015.377827362907</v>
      </c>
      <c r="AU212">
        <v>54904.848634769885</v>
      </c>
      <c r="AV212">
        <v>51579.921914040999</v>
      </c>
      <c r="AW212">
        <v>48070.51770567616</v>
      </c>
      <c r="AX212">
        <v>44412.255746801056</v>
      </c>
      <c r="AY212">
        <v>40646.136492369915</v>
      </c>
      <c r="AZ212">
        <v>36817.944655803702</v>
      </c>
      <c r="BA212">
        <v>32977.345139003948</v>
      </c>
      <c r="BB212">
        <v>29176.655362043333</v>
      </c>
      <c r="BC212">
        <v>25469.298512441124</v>
      </c>
      <c r="BD212">
        <v>21834.305784127489</v>
      </c>
      <c r="BE212">
        <v>18342.102266862432</v>
      </c>
      <c r="BF212">
        <v>15060.788184188626</v>
      </c>
      <c r="BG212">
        <v>12052.113057166067</v>
      </c>
      <c r="BH212">
        <v>9367.2865354456062</v>
      </c>
      <c r="BI212">
        <v>7043.0568217323189</v>
      </c>
      <c r="BJ212">
        <v>5098.5819874014114</v>
      </c>
      <c r="BK212">
        <v>3533.6492570136425</v>
      </c>
      <c r="BL212">
        <v>2328.7249579759236</v>
      </c>
      <c r="BM212">
        <v>1447.1156575712278</v>
      </c>
      <c r="BN212">
        <v>862.70607548081887</v>
      </c>
      <c r="BO212">
        <v>491.36829709876872</v>
      </c>
      <c r="BP212">
        <v>266.21580727956393</v>
      </c>
      <c r="BQ212">
        <v>136.43550149780964</v>
      </c>
      <c r="BR212">
        <v>-1.5525467488037574E-9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</row>
    <row r="213" spans="1:101" x14ac:dyDescent="0.3">
      <c r="A213">
        <f>Model_Point!K213</f>
        <v>0</v>
      </c>
      <c r="B213">
        <v>0</v>
      </c>
      <c r="C213">
        <v>0</v>
      </c>
      <c r="D213">
        <v>0</v>
      </c>
      <c r="E213">
        <v>-579299.01519915019</v>
      </c>
      <c r="F213">
        <v>-487784.91597554594</v>
      </c>
      <c r="G213">
        <v>-395603.20249638078</v>
      </c>
      <c r="H213">
        <v>-301779.40805258456</v>
      </c>
      <c r="I213">
        <v>-213984.40959539235</v>
      </c>
      <c r="J213">
        <v>-132978.66085893798</v>
      </c>
      <c r="K213">
        <v>-58693.980758408667</v>
      </c>
      <c r="L213">
        <v>8970.3059686980505</v>
      </c>
      <c r="M213">
        <v>70173.699821069094</v>
      </c>
      <c r="N213">
        <v>126585.2126884629</v>
      </c>
      <c r="O213">
        <v>176972.64729393148</v>
      </c>
      <c r="P213">
        <v>221510.92191242916</v>
      </c>
      <c r="Q213">
        <v>260446.34485075285</v>
      </c>
      <c r="R213">
        <v>294067.1613932756</v>
      </c>
      <c r="S213">
        <v>322670.97693304386</v>
      </c>
      <c r="T213">
        <v>346516.36272370286</v>
      </c>
      <c r="U213">
        <v>365815.17313372751</v>
      </c>
      <c r="V213">
        <v>380770.39534986595</v>
      </c>
      <c r="W213">
        <v>391606.07434533472</v>
      </c>
      <c r="X213">
        <v>398536.81726930419</v>
      </c>
      <c r="Y213">
        <v>401744.83200633078</v>
      </c>
      <c r="Z213">
        <v>401427.09594355273</v>
      </c>
      <c r="AA213">
        <v>397814.73497331777</v>
      </c>
      <c r="AB213">
        <v>391157.56184951356</v>
      </c>
      <c r="AC213">
        <v>381716.80886463798</v>
      </c>
      <c r="AD213">
        <v>369759.83572494431</v>
      </c>
      <c r="AE213">
        <v>355559.56458846765</v>
      </c>
      <c r="AF213">
        <v>339396.96771738882</v>
      </c>
      <c r="AG213">
        <v>321563.22203912656</v>
      </c>
      <c r="AH213">
        <v>302360.10383209778</v>
      </c>
      <c r="AI213">
        <v>282095.12285388593</v>
      </c>
      <c r="AJ213">
        <v>261076.56055089497</v>
      </c>
      <c r="AK213">
        <v>239595.31680546203</v>
      </c>
      <c r="AL213">
        <v>217939.91068081505</v>
      </c>
      <c r="AM213">
        <v>196392.79037405856</v>
      </c>
      <c r="AN213">
        <v>175226.12613432051</v>
      </c>
      <c r="AO213">
        <v>154697.17476524846</v>
      </c>
      <c r="AP213">
        <v>135043.34801073483</v>
      </c>
      <c r="AQ213">
        <v>116477.1644705583</v>
      </c>
      <c r="AR213">
        <v>99181.312690571227</v>
      </c>
      <c r="AS213">
        <v>83304.097372504868</v>
      </c>
      <c r="AT213">
        <v>68617.296268683218</v>
      </c>
      <c r="AU213">
        <v>55309.385002463663</v>
      </c>
      <c r="AV213">
        <v>43519.203458508986</v>
      </c>
      <c r="AW213">
        <v>33328.897826533976</v>
      </c>
      <c r="AX213">
        <v>24759.608264794748</v>
      </c>
      <c r="AY213">
        <v>17770.811726969987</v>
      </c>
      <c r="AZ213">
        <v>12264.002132785445</v>
      </c>
      <c r="BA213">
        <v>8090.9759467227677</v>
      </c>
      <c r="BB213">
        <v>5066.4012318789864</v>
      </c>
      <c r="BC213">
        <v>2983.6448101935703</v>
      </c>
      <c r="BD213">
        <v>1688.0910581549522</v>
      </c>
      <c r="BE213">
        <v>915.94881234615536</v>
      </c>
      <c r="BF213">
        <v>477.139546705258</v>
      </c>
      <c r="BG213">
        <v>240.38630744089224</v>
      </c>
      <c r="BH213">
        <v>-2.7180531220546541E-8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</row>
    <row r="214" spans="1:101" x14ac:dyDescent="0.3">
      <c r="A214">
        <f>Model_Point!K214</f>
        <v>0</v>
      </c>
      <c r="B214">
        <v>0</v>
      </c>
      <c r="C214">
        <v>0</v>
      </c>
      <c r="D214">
        <v>0</v>
      </c>
      <c r="E214">
        <v>-200084.2157098164</v>
      </c>
      <c r="F214">
        <v>-154429.3357266247</v>
      </c>
      <c r="G214">
        <v>-109713.07699702097</v>
      </c>
      <c r="H214">
        <v>-64598.058671691339</v>
      </c>
      <c r="I214">
        <v>-71378.587230115823</v>
      </c>
      <c r="J214">
        <v>-34191.3422996929</v>
      </c>
      <c r="K214">
        <v>409.63128721953962</v>
      </c>
      <c r="L214">
        <v>32488.383084215904</v>
      </c>
      <c r="M214">
        <v>62130.200899594536</v>
      </c>
      <c r="N214">
        <v>55475.062884732783</v>
      </c>
      <c r="O214">
        <v>78988.824351477058</v>
      </c>
      <c r="P214">
        <v>100239.72894993277</v>
      </c>
      <c r="Q214">
        <v>119337.87692272435</v>
      </c>
      <c r="R214">
        <v>136409.48583821038</v>
      </c>
      <c r="S214">
        <v>128002.71699693476</v>
      </c>
      <c r="T214">
        <v>139937.9057168932</v>
      </c>
      <c r="U214">
        <v>150098.63871178293</v>
      </c>
      <c r="V214">
        <v>158573.45245994566</v>
      </c>
      <c r="W214">
        <v>165458.93332609808</v>
      </c>
      <c r="X214">
        <v>155263.39217518613</v>
      </c>
      <c r="Y214">
        <v>158273.00567133023</v>
      </c>
      <c r="Z214">
        <v>159893.53792028091</v>
      </c>
      <c r="AA214">
        <v>160220.88066865609</v>
      </c>
      <c r="AB214">
        <v>159358.08287306657</v>
      </c>
      <c r="AC214">
        <v>147621.62531543995</v>
      </c>
      <c r="AD214">
        <v>144097.86591604329</v>
      </c>
      <c r="AE214">
        <v>139675.90374196987</v>
      </c>
      <c r="AF214">
        <v>134468.6925180174</v>
      </c>
      <c r="AG214">
        <v>128593.10109444088</v>
      </c>
      <c r="AH214">
        <v>116483.48939856481</v>
      </c>
      <c r="AI214">
        <v>109284.61166657266</v>
      </c>
      <c r="AJ214">
        <v>101763.31150059753</v>
      </c>
      <c r="AK214">
        <v>94035.171252334956</v>
      </c>
      <c r="AL214">
        <v>86214.841326585811</v>
      </c>
      <c r="AM214">
        <v>75486.734468795024</v>
      </c>
      <c r="AN214">
        <v>67633.93897206102</v>
      </c>
      <c r="AO214">
        <v>60001.029880936752</v>
      </c>
      <c r="AP214">
        <v>52682.295164002731</v>
      </c>
      <c r="AQ214">
        <v>45762.401711452323</v>
      </c>
      <c r="AR214">
        <v>38065.119561720494</v>
      </c>
      <c r="AS214">
        <v>32071.778067886255</v>
      </c>
      <c r="AT214">
        <v>26520.439841913234</v>
      </c>
      <c r="AU214">
        <v>21485.698824977218</v>
      </c>
      <c r="AV214">
        <v>17023.031363859427</v>
      </c>
      <c r="AW214">
        <v>12779.786376356637</v>
      </c>
      <c r="AX214">
        <v>9514.6800221477588</v>
      </c>
      <c r="AY214">
        <v>6850.0868682807586</v>
      </c>
      <c r="AZ214">
        <v>4749.7012516419072</v>
      </c>
      <c r="BA214">
        <v>3157.9254251937377</v>
      </c>
      <c r="BB214">
        <v>1942.4365551214355</v>
      </c>
      <c r="BC214">
        <v>1145.4095960569593</v>
      </c>
      <c r="BD214">
        <v>649.53670749110563</v>
      </c>
      <c r="BE214">
        <v>353.98875667406662</v>
      </c>
      <c r="BF214">
        <v>186.06982373172801</v>
      </c>
      <c r="BG214">
        <v>92.285972842422083</v>
      </c>
      <c r="BH214">
        <v>7.6266331908166491E-9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</row>
    <row r="215" spans="1:101" x14ac:dyDescent="0.3">
      <c r="A215">
        <f>Model_Point!K215</f>
        <v>0</v>
      </c>
      <c r="B215">
        <v>0</v>
      </c>
      <c r="C215">
        <v>0</v>
      </c>
      <c r="D215">
        <v>0</v>
      </c>
      <c r="E215">
        <v>-100512.21386412112</v>
      </c>
      <c r="F215">
        <v>-73160.374994125785</v>
      </c>
      <c r="G215">
        <v>-47022.276930268796</v>
      </c>
      <c r="H215">
        <v>-20764.414972144386</v>
      </c>
      <c r="I215">
        <v>4490.8213774852102</v>
      </c>
      <c r="J215">
        <v>28701.343554103561</v>
      </c>
      <c r="K215">
        <v>51939.898819440539</v>
      </c>
      <c r="L215">
        <v>74274.488615946335</v>
      </c>
      <c r="M215">
        <v>95777.526319496756</v>
      </c>
      <c r="N215">
        <v>116752.02453006511</v>
      </c>
      <c r="O215">
        <v>137056.3359197643</v>
      </c>
      <c r="P215">
        <v>156763.79796671632</v>
      </c>
      <c r="Q215">
        <v>175959.56756860201</v>
      </c>
      <c r="R215">
        <v>194736.4505031883</v>
      </c>
      <c r="S215">
        <v>213190.165684812</v>
      </c>
      <c r="T215">
        <v>231412.11799222746</v>
      </c>
      <c r="U215">
        <v>234406.85290159029</v>
      </c>
      <c r="V215">
        <v>236890.62407585335</v>
      </c>
      <c r="W215">
        <v>238809.97424185567</v>
      </c>
      <c r="X215">
        <v>240109.19980340943</v>
      </c>
      <c r="Y215">
        <v>240725.77752267048</v>
      </c>
      <c r="Z215">
        <v>240599.29706297914</v>
      </c>
      <c r="AA215">
        <v>239677.01913477856</v>
      </c>
      <c r="AB215">
        <v>237912.53439036422</v>
      </c>
      <c r="AC215">
        <v>235265.73224595064</v>
      </c>
      <c r="AD215">
        <v>231702.9888765041</v>
      </c>
      <c r="AE215">
        <v>227198.50625968192</v>
      </c>
      <c r="AF215">
        <v>221736.73588350104</v>
      </c>
      <c r="AG215">
        <v>215315.11998436751</v>
      </c>
      <c r="AH215">
        <v>207946.65843518058</v>
      </c>
      <c r="AI215">
        <v>199660.79537528293</v>
      </c>
      <c r="AJ215">
        <v>190503.99949621197</v>
      </c>
      <c r="AK215">
        <v>180534.28722690194</v>
      </c>
      <c r="AL215">
        <v>169828.82024863773</v>
      </c>
      <c r="AM215">
        <v>158484.39706214983</v>
      </c>
      <c r="AN215">
        <v>146617.28740665512</v>
      </c>
      <c r="AO215">
        <v>134362.26265434091</v>
      </c>
      <c r="AP215">
        <v>121870.68727653072</v>
      </c>
      <c r="AQ215">
        <v>109307.56438342085</v>
      </c>
      <c r="AR215">
        <v>96847.475636741074</v>
      </c>
      <c r="AS215">
        <v>84669.425013585322</v>
      </c>
      <c r="AT215">
        <v>72689.423230068438</v>
      </c>
      <c r="AU215">
        <v>61145.757531229145</v>
      </c>
      <c r="AV215">
        <v>50270.234347211677</v>
      </c>
      <c r="AW215">
        <v>40274.468593497906</v>
      </c>
      <c r="AX215">
        <v>31335.527743666065</v>
      </c>
      <c r="AY215">
        <v>23582.397900936117</v>
      </c>
      <c r="AZ215">
        <v>17085.070707668689</v>
      </c>
      <c r="BA215">
        <v>11848.161922399011</v>
      </c>
      <c r="BB215">
        <v>7810.7349568819236</v>
      </c>
      <c r="BC215">
        <v>4853.3194119416412</v>
      </c>
      <c r="BD215">
        <v>2894.376794879287</v>
      </c>
      <c r="BE215">
        <v>1650.8141216292759</v>
      </c>
      <c r="BF215">
        <v>897.71220443247239</v>
      </c>
      <c r="BG215">
        <v>464.31651328497065</v>
      </c>
      <c r="BH215">
        <v>1.5041353585974825E-9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</row>
    <row r="216" spans="1:101" x14ac:dyDescent="0.3">
      <c r="A216">
        <f>Model_Point!K216</f>
        <v>0</v>
      </c>
      <c r="B216">
        <v>0</v>
      </c>
      <c r="C216">
        <v>0</v>
      </c>
      <c r="D216">
        <v>0</v>
      </c>
      <c r="E216">
        <v>-199415.37363238703</v>
      </c>
      <c r="F216">
        <v>-161490.96500162981</v>
      </c>
      <c r="G216">
        <v>-122904.09702630094</v>
      </c>
      <c r="H216">
        <v>-84107.335509499957</v>
      </c>
      <c r="I216">
        <v>-48969.617057341951</v>
      </c>
      <c r="J216">
        <v>-17716.413336384692</v>
      </c>
      <c r="K216">
        <v>9805.7337967827934</v>
      </c>
      <c r="L216">
        <v>33767.516613449508</v>
      </c>
      <c r="M216">
        <v>54350.673711044365</v>
      </c>
      <c r="N216">
        <v>72632.889229509936</v>
      </c>
      <c r="O216">
        <v>87922.076976118711</v>
      </c>
      <c r="P216">
        <v>100370.83243018579</v>
      </c>
      <c r="Q216">
        <v>110147.35949989629</v>
      </c>
      <c r="R216">
        <v>117427.60517791858</v>
      </c>
      <c r="S216">
        <v>122391.67982085788</v>
      </c>
      <c r="T216">
        <v>125221.2592608758</v>
      </c>
      <c r="U216">
        <v>126099.51186312732</v>
      </c>
      <c r="V216">
        <v>125212.68473657743</v>
      </c>
      <c r="W216">
        <v>122751.52597469935</v>
      </c>
      <c r="X216">
        <v>118911.76002470023</v>
      </c>
      <c r="Y216">
        <v>113891.68337360273</v>
      </c>
      <c r="Z216">
        <v>107889.65937139132</v>
      </c>
      <c r="AA216">
        <v>101094.34493784845</v>
      </c>
      <c r="AB216">
        <v>93692.878201408079</v>
      </c>
      <c r="AC216">
        <v>85869.008616866471</v>
      </c>
      <c r="AD216">
        <v>77800.91324204886</v>
      </c>
      <c r="AE216">
        <v>69658.742861831794</v>
      </c>
      <c r="AF216">
        <v>61601.965640014125</v>
      </c>
      <c r="AG216">
        <v>53776.602303806823</v>
      </c>
      <c r="AH216">
        <v>46312.473946550577</v>
      </c>
      <c r="AI216">
        <v>39320.609061139978</v>
      </c>
      <c r="AJ216">
        <v>32706.623822298418</v>
      </c>
      <c r="AK216">
        <v>26598.488695844975</v>
      </c>
      <c r="AL216">
        <v>21097.974570436927</v>
      </c>
      <c r="AM216">
        <v>16276.438014338451</v>
      </c>
      <c r="AN216">
        <v>12172.008234232695</v>
      </c>
      <c r="AO216">
        <v>8788.6900249113842</v>
      </c>
      <c r="AP216">
        <v>6097.7843486375496</v>
      </c>
      <c r="AQ216">
        <v>4041.813452369674</v>
      </c>
      <c r="AR216">
        <v>2540.8246245500568</v>
      </c>
      <c r="AS216">
        <v>1500.5674823905715</v>
      </c>
      <c r="AT216">
        <v>851.91427569573068</v>
      </c>
      <c r="AU216">
        <v>464.54784569313921</v>
      </c>
      <c r="AV216">
        <v>244.09268768614075</v>
      </c>
      <c r="AW216">
        <v>125.07521253353012</v>
      </c>
      <c r="AX216">
        <v>-5.6868274664550174E-9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</row>
    <row r="217" spans="1:101" x14ac:dyDescent="0.3">
      <c r="A217">
        <f>Model_Point!K217</f>
        <v>0</v>
      </c>
      <c r="B217">
        <v>0</v>
      </c>
      <c r="C217">
        <v>0</v>
      </c>
      <c r="D217">
        <v>0</v>
      </c>
      <c r="E217">
        <v>-70372.549329616857</v>
      </c>
      <c r="F217">
        <v>-51169.072303245965</v>
      </c>
      <c r="G217">
        <v>-32251.434528969654</v>
      </c>
      <c r="H217">
        <v>-13365.775084153967</v>
      </c>
      <c r="I217">
        <v>-17036.388668100641</v>
      </c>
      <c r="J217">
        <v>-2390.399736793026</v>
      </c>
      <c r="K217">
        <v>10784.862423344133</v>
      </c>
      <c r="L217">
        <v>22565.40579353573</v>
      </c>
      <c r="M217">
        <v>33031.276312012495</v>
      </c>
      <c r="N217">
        <v>28691.312923044643</v>
      </c>
      <c r="O217">
        <v>36261.174086574116</v>
      </c>
      <c r="P217">
        <v>42701.116407919988</v>
      </c>
      <c r="Q217">
        <v>48082.499793884999</v>
      </c>
      <c r="R217">
        <v>52479.614613156271</v>
      </c>
      <c r="S217">
        <v>47225.92999427161</v>
      </c>
      <c r="T217">
        <v>49342.185770541735</v>
      </c>
      <c r="U217">
        <v>50670.277621729882</v>
      </c>
      <c r="V217">
        <v>51286.541343481767</v>
      </c>
      <c r="W217">
        <v>51269.024691801584</v>
      </c>
      <c r="X217">
        <v>45620.095655061305</v>
      </c>
      <c r="Y217">
        <v>44261.942176797842</v>
      </c>
      <c r="Z217">
        <v>42492.576338737133</v>
      </c>
      <c r="AA217">
        <v>40388.160322511962</v>
      </c>
      <c r="AB217">
        <v>38024.251555605362</v>
      </c>
      <c r="AC217">
        <v>32860.757404172895</v>
      </c>
      <c r="AD217">
        <v>30036.773105717413</v>
      </c>
      <c r="AE217">
        <v>27158.62619199757</v>
      </c>
      <c r="AF217">
        <v>24290.579470544973</v>
      </c>
      <c r="AG217">
        <v>21491.675454222339</v>
      </c>
      <c r="AH217">
        <v>17699.101030070717</v>
      </c>
      <c r="AI217">
        <v>15120.47060405334</v>
      </c>
      <c r="AJ217">
        <v>12671.308411410753</v>
      </c>
      <c r="AK217">
        <v>10402.915979747746</v>
      </c>
      <c r="AL217">
        <v>8356.4908505855074</v>
      </c>
      <c r="AM217">
        <v>6216.57745283247</v>
      </c>
      <c r="AN217">
        <v>4668.2285284423651</v>
      </c>
      <c r="AO217">
        <v>3389.8904892965134</v>
      </c>
      <c r="AP217">
        <v>2372.0952120758338</v>
      </c>
      <c r="AQ217">
        <v>1594.1292323904806</v>
      </c>
      <c r="AR217">
        <v>970.85758918905572</v>
      </c>
      <c r="AS217">
        <v>574.75088507469536</v>
      </c>
      <c r="AT217">
        <v>327.65436977909803</v>
      </c>
      <c r="AU217">
        <v>180.07095824774581</v>
      </c>
      <c r="AV217">
        <v>96.110876003312868</v>
      </c>
      <c r="AW217">
        <v>47.936648343289029</v>
      </c>
      <c r="AX217">
        <v>3.8449610524840009E-9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</row>
    <row r="218" spans="1:101" x14ac:dyDescent="0.3">
      <c r="A218">
        <f>Model_Point!K218</f>
        <v>0</v>
      </c>
      <c r="B218">
        <v>0</v>
      </c>
      <c r="C218">
        <v>0</v>
      </c>
      <c r="D218">
        <v>0</v>
      </c>
      <c r="E218">
        <v>-32167.409943728129</v>
      </c>
      <c r="F218">
        <v>-17625.110081504485</v>
      </c>
      <c r="G218">
        <v>-3944.0611509008218</v>
      </c>
      <c r="H218">
        <v>9602.588142155586</v>
      </c>
      <c r="I218">
        <v>22495.639882394415</v>
      </c>
      <c r="J218">
        <v>34760.469032567817</v>
      </c>
      <c r="K218">
        <v>46463.894416433592</v>
      </c>
      <c r="L218">
        <v>57666.550996361657</v>
      </c>
      <c r="M218">
        <v>68427.159799608082</v>
      </c>
      <c r="N218">
        <v>78941.169347002971</v>
      </c>
      <c r="O218">
        <v>89134.302914615138</v>
      </c>
      <c r="P218">
        <v>89194.200551850969</v>
      </c>
      <c r="Q218">
        <v>88956.63886058591</v>
      </c>
      <c r="R218">
        <v>88403.376696769643</v>
      </c>
      <c r="S218">
        <v>87518.491997853067</v>
      </c>
      <c r="T218">
        <v>86288.441628900793</v>
      </c>
      <c r="U218">
        <v>84702.573058481212</v>
      </c>
      <c r="V218">
        <v>82754.066036448407</v>
      </c>
      <c r="W218">
        <v>80441.002418637145</v>
      </c>
      <c r="X218">
        <v>77767.370796431322</v>
      </c>
      <c r="Y218">
        <v>74743.409990587985</v>
      </c>
      <c r="Z218">
        <v>71385.836279056428</v>
      </c>
      <c r="AA218">
        <v>67715.675406638053</v>
      </c>
      <c r="AB218">
        <v>63761.27473201642</v>
      </c>
      <c r="AC218">
        <v>59558.516861864751</v>
      </c>
      <c r="AD218">
        <v>55150.783813584691</v>
      </c>
      <c r="AE218">
        <v>50588.614613799793</v>
      </c>
      <c r="AF218">
        <v>45929.003591655652</v>
      </c>
      <c r="AG218">
        <v>41234.297104541634</v>
      </c>
      <c r="AH218">
        <v>36570.664389860787</v>
      </c>
      <c r="AI218">
        <v>32006.14465194269</v>
      </c>
      <c r="AJ218">
        <v>27505.194848425846</v>
      </c>
      <c r="AK218">
        <v>23158.997960224671</v>
      </c>
      <c r="AL218">
        <v>19056.618660048065</v>
      </c>
      <c r="AM218">
        <v>15279.733531587555</v>
      </c>
      <c r="AN218">
        <v>11897.090220410435</v>
      </c>
      <c r="AO218">
        <v>8959.2593571646667</v>
      </c>
      <c r="AP218">
        <v>6494.3731994325544</v>
      </c>
      <c r="AQ218">
        <v>4505.5907235597206</v>
      </c>
      <c r="AR218">
        <v>2970.9399254959103</v>
      </c>
      <c r="AS218">
        <v>1845.92684820521</v>
      </c>
      <c r="AT218">
        <v>1101.1311679773944</v>
      </c>
      <c r="AU218">
        <v>628.63134871670502</v>
      </c>
      <c r="AV218">
        <v>342.7239727765284</v>
      </c>
      <c r="AW218">
        <v>178.37467857569311</v>
      </c>
      <c r="AX218">
        <v>-5.7254995608247725E-10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</row>
    <row r="219" spans="1:101" x14ac:dyDescent="0.3">
      <c r="A219">
        <f>Model_Point!K219</f>
        <v>0</v>
      </c>
      <c r="B219">
        <v>0</v>
      </c>
      <c r="C219">
        <v>0</v>
      </c>
      <c r="D219">
        <v>0</v>
      </c>
      <c r="E219">
        <v>-416219.55618036364</v>
      </c>
      <c r="F219">
        <v>-381015.28776469087</v>
      </c>
      <c r="G219">
        <v>-345762.5280442253</v>
      </c>
      <c r="H219">
        <v>-309072.64737950964</v>
      </c>
      <c r="I219">
        <v>-274072.18505560292</v>
      </c>
      <c r="J219">
        <v>-241398.37679583114</v>
      </c>
      <c r="K219">
        <v>-211120.65682873133</v>
      </c>
      <c r="L219">
        <v>-183142.43739551408</v>
      </c>
      <c r="M219">
        <v>-157289.70902005388</v>
      </c>
      <c r="N219">
        <v>-133060.21921258312</v>
      </c>
      <c r="O219">
        <v>-110633.32017237478</v>
      </c>
      <c r="P219">
        <v>-89888.509390973893</v>
      </c>
      <c r="Q219">
        <v>-70654.871131370324</v>
      </c>
      <c r="R219">
        <v>-52651.48574650893</v>
      </c>
      <c r="S219">
        <v>-35656.765244177732</v>
      </c>
      <c r="T219">
        <v>-19680.288574250397</v>
      </c>
      <c r="U219">
        <v>-4779.4061916591954</v>
      </c>
      <c r="V219">
        <v>9044.8713604190143</v>
      </c>
      <c r="W219">
        <v>21804.538165207323</v>
      </c>
      <c r="X219">
        <v>33532.0184269975</v>
      </c>
      <c r="Y219">
        <v>44267.509108882703</v>
      </c>
      <c r="Z219">
        <v>54031.503036713802</v>
      </c>
      <c r="AA219">
        <v>62829.58174442366</v>
      </c>
      <c r="AB219">
        <v>70675.624221160513</v>
      </c>
      <c r="AC219">
        <v>77586.772448707983</v>
      </c>
      <c r="AD219">
        <v>83573.605498482473</v>
      </c>
      <c r="AE219">
        <v>88655.018900526149</v>
      </c>
      <c r="AF219">
        <v>92865.290585393508</v>
      </c>
      <c r="AG219">
        <v>96248.009698434558</v>
      </c>
      <c r="AH219">
        <v>98849.435384312281</v>
      </c>
      <c r="AI219">
        <v>100708.73968981105</v>
      </c>
      <c r="AJ219">
        <v>101856.4538553091</v>
      </c>
      <c r="AK219">
        <v>102322.04066316376</v>
      </c>
      <c r="AL219">
        <v>102139.84370031979</v>
      </c>
      <c r="AM219">
        <v>101342.90080166441</v>
      </c>
      <c r="AN219">
        <v>99958.302873399531</v>
      </c>
      <c r="AO219">
        <v>98016.652445129366</v>
      </c>
      <c r="AP219">
        <v>95555.901504442605</v>
      </c>
      <c r="AQ219">
        <v>92618.177051776351</v>
      </c>
      <c r="AR219">
        <v>89248.275138608398</v>
      </c>
      <c r="AS219">
        <v>85492.563493599475</v>
      </c>
      <c r="AT219">
        <v>81398.84449076376</v>
      </c>
      <c r="AU219">
        <v>77016.837290611671</v>
      </c>
      <c r="AV219">
        <v>72398.5942134496</v>
      </c>
      <c r="AW219">
        <v>67598.5635727646</v>
      </c>
      <c r="AX219">
        <v>62672.591957419267</v>
      </c>
      <c r="AY219">
        <v>57676.912817963181</v>
      </c>
      <c r="AZ219">
        <v>52664.466588074654</v>
      </c>
      <c r="BA219">
        <v>47687.955260811206</v>
      </c>
      <c r="BB219">
        <v>42799.093973895724</v>
      </c>
      <c r="BC219">
        <v>38047.759614116163</v>
      </c>
      <c r="BD219">
        <v>33481.053597136728</v>
      </c>
      <c r="BE219">
        <v>29142.3047436417</v>
      </c>
      <c r="BF219">
        <v>25070.047735180047</v>
      </c>
      <c r="BG219">
        <v>21297.02240374907</v>
      </c>
      <c r="BH219">
        <v>17849.248226955271</v>
      </c>
      <c r="BI219">
        <v>14675.846629748103</v>
      </c>
      <c r="BJ219">
        <v>11812.082794779695</v>
      </c>
      <c r="BK219">
        <v>9283.2675261199292</v>
      </c>
      <c r="BL219">
        <v>7103.3113322990393</v>
      </c>
      <c r="BM219">
        <v>5273.832689482173</v>
      </c>
      <c r="BN219">
        <v>3784.008597633891</v>
      </c>
      <c r="BO219">
        <v>2611.3107385880439</v>
      </c>
      <c r="BP219">
        <v>1723.1871172112515</v>
      </c>
      <c r="BQ219">
        <v>1079.6286796576567</v>
      </c>
      <c r="BR219">
        <v>636.41531326206632</v>
      </c>
      <c r="BS219">
        <v>360.40771348530643</v>
      </c>
      <c r="BT219">
        <v>195.68662105505214</v>
      </c>
      <c r="BU219">
        <v>101.92555850523701</v>
      </c>
      <c r="BV219">
        <v>51.241646874954974</v>
      </c>
      <c r="BW219">
        <v>-4.749185299473288E-8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</row>
    <row r="220" spans="1:101" x14ac:dyDescent="0.3">
      <c r="A220">
        <f>Model_Point!K220</f>
        <v>0</v>
      </c>
      <c r="B220">
        <v>0</v>
      </c>
      <c r="C220">
        <v>0</v>
      </c>
      <c r="D220">
        <v>0</v>
      </c>
      <c r="E220">
        <v>-152715.24048014299</v>
      </c>
      <c r="F220">
        <v>-134850.10195345225</v>
      </c>
      <c r="G220">
        <v>-117436.72504724843</v>
      </c>
      <c r="H220">
        <v>-99548.182465853868</v>
      </c>
      <c r="I220">
        <v>-102119.71942072075</v>
      </c>
      <c r="J220">
        <v>-86963.999461420011</v>
      </c>
      <c r="K220">
        <v>-72726.574109468376</v>
      </c>
      <c r="L220">
        <v>-59359.655338498487</v>
      </c>
      <c r="M220">
        <v>-46785.991185315412</v>
      </c>
      <c r="N220">
        <v>-48926.854489851663</v>
      </c>
      <c r="O220">
        <v>-38464.945790095509</v>
      </c>
      <c r="P220">
        <v>-28648.806704005161</v>
      </c>
      <c r="Q220">
        <v>-19405.564365119262</v>
      </c>
      <c r="R220">
        <v>-10619.997240000424</v>
      </c>
      <c r="S220">
        <v>-12216.157254738224</v>
      </c>
      <c r="T220">
        <v>-4776.5221004936957</v>
      </c>
      <c r="U220">
        <v>2248.7959058715255</v>
      </c>
      <c r="V220">
        <v>8864.5022060884003</v>
      </c>
      <c r="W220">
        <v>15080.250023546818</v>
      </c>
      <c r="X220">
        <v>13848.648517601832</v>
      </c>
      <c r="Y220">
        <v>18883.087555218255</v>
      </c>
      <c r="Z220">
        <v>23541.499600388037</v>
      </c>
      <c r="AA220">
        <v>27829.493509254338</v>
      </c>
      <c r="AB220">
        <v>31755.835008644317</v>
      </c>
      <c r="AC220">
        <v>30403.44193050556</v>
      </c>
      <c r="AD220">
        <v>33329.310800155195</v>
      </c>
      <c r="AE220">
        <v>35902.891939085261</v>
      </c>
      <c r="AF220">
        <v>38139.681846349456</v>
      </c>
      <c r="AG220">
        <v>40058.749108604417</v>
      </c>
      <c r="AH220">
        <v>38314.850482081652</v>
      </c>
      <c r="AI220">
        <v>39447.968485632686</v>
      </c>
      <c r="AJ220">
        <v>40302.084002148658</v>
      </c>
      <c r="AK220">
        <v>40890.11073523805</v>
      </c>
      <c r="AL220">
        <v>41226.827110990736</v>
      </c>
      <c r="AM220">
        <v>39102.423634406448</v>
      </c>
      <c r="AN220">
        <v>38839.525311882317</v>
      </c>
      <c r="AO220">
        <v>38356.420009574009</v>
      </c>
      <c r="AP220">
        <v>37668.768492035277</v>
      </c>
      <c r="AQ220">
        <v>36793.829769763841</v>
      </c>
      <c r="AR220">
        <v>34352.621120018346</v>
      </c>
      <c r="AS220">
        <v>33072.167651323565</v>
      </c>
      <c r="AT220">
        <v>31655.714957490432</v>
      </c>
      <c r="AU220">
        <v>30123.136132083178</v>
      </c>
      <c r="AV220">
        <v>28495.198608637951</v>
      </c>
      <c r="AW220">
        <v>25982.058749430482</v>
      </c>
      <c r="AX220">
        <v>24178.831127580237</v>
      </c>
      <c r="AY220">
        <v>22343.448206147703</v>
      </c>
      <c r="AZ220">
        <v>20496.846283513893</v>
      </c>
      <c r="BA220">
        <v>18659.866678937364</v>
      </c>
      <c r="BB220">
        <v>16435.130005211911</v>
      </c>
      <c r="BC220">
        <v>14652.228023926467</v>
      </c>
      <c r="BD220">
        <v>12936.244592533689</v>
      </c>
      <c r="BE220">
        <v>11304.31178440266</v>
      </c>
      <c r="BF220">
        <v>9771.7100920003777</v>
      </c>
      <c r="BG220">
        <v>8173.1851144941338</v>
      </c>
      <c r="BH220">
        <v>6864.7530245593634</v>
      </c>
      <c r="BI220">
        <v>5659.3185425253996</v>
      </c>
      <c r="BJ220">
        <v>4570.7772472027555</v>
      </c>
      <c r="BK220">
        <v>3609.1917702730866</v>
      </c>
      <c r="BL220">
        <v>2725.1071331427124</v>
      </c>
      <c r="BM220">
        <v>2026.2906913320624</v>
      </c>
      <c r="BN220">
        <v>1456.9402550377285</v>
      </c>
      <c r="BO220">
        <v>1008.6414432616019</v>
      </c>
      <c r="BP220">
        <v>669.09645284788246</v>
      </c>
      <c r="BQ220">
        <v>414.22477975144415</v>
      </c>
      <c r="BR220">
        <v>244.39475959273372</v>
      </c>
      <c r="BS220">
        <v>138.6184406579132</v>
      </c>
      <c r="BT220">
        <v>75.488064506927145</v>
      </c>
      <c r="BU220">
        <v>39.558588111737173</v>
      </c>
      <c r="BV220">
        <v>19.681344054975753</v>
      </c>
      <c r="BW220">
        <v>1.4041093475181476E-8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</row>
    <row r="221" spans="1:101" x14ac:dyDescent="0.3">
      <c r="A221">
        <f>Model_Point!K221</f>
        <v>0</v>
      </c>
      <c r="B221">
        <v>0</v>
      </c>
      <c r="C221">
        <v>0</v>
      </c>
      <c r="D221">
        <v>0</v>
      </c>
      <c r="E221">
        <v>-72997.958938958269</v>
      </c>
      <c r="F221">
        <v>-66323.81058608045</v>
      </c>
      <c r="G221">
        <v>-59719.308716772073</v>
      </c>
      <c r="H221">
        <v>-52868.123718273368</v>
      </c>
      <c r="I221">
        <v>-46289.372719841391</v>
      </c>
      <c r="J221">
        <v>-40089.398509245693</v>
      </c>
      <c r="K221">
        <v>-34277.631460724129</v>
      </c>
      <c r="L221">
        <v>-28835.490097681675</v>
      </c>
      <c r="M221">
        <v>-23731.933114667405</v>
      </c>
      <c r="N221">
        <v>-18885.322388397391</v>
      </c>
      <c r="O221">
        <v>-14318.767339345171</v>
      </c>
      <c r="P221">
        <v>-10009.382755233439</v>
      </c>
      <c r="Q221">
        <v>-5926.5365057801473</v>
      </c>
      <c r="R221">
        <v>-2022.645738003212</v>
      </c>
      <c r="S221">
        <v>1740.8269664010186</v>
      </c>
      <c r="T221">
        <v>5366.9310301081696</v>
      </c>
      <c r="U221">
        <v>8851.3783864536581</v>
      </c>
      <c r="V221">
        <v>12198.56621293309</v>
      </c>
      <c r="W221">
        <v>15414.952512855039</v>
      </c>
      <c r="X221">
        <v>18510.2242208508</v>
      </c>
      <c r="Y221">
        <v>21495.377774870234</v>
      </c>
      <c r="Z221">
        <v>24378.514896741846</v>
      </c>
      <c r="AA221">
        <v>27165.593456697698</v>
      </c>
      <c r="AB221">
        <v>29864.01404575372</v>
      </c>
      <c r="AC221">
        <v>32481.870202190672</v>
      </c>
      <c r="AD221">
        <v>35026.459969532079</v>
      </c>
      <c r="AE221">
        <v>37506.595345200127</v>
      </c>
      <c r="AF221">
        <v>39933.715610650965</v>
      </c>
      <c r="AG221">
        <v>42320.982516652606</v>
      </c>
      <c r="AH221">
        <v>44682.286145959501</v>
      </c>
      <c r="AI221">
        <v>47030.769886796916</v>
      </c>
      <c r="AJ221">
        <v>47651.958684308083</v>
      </c>
      <c r="AK221">
        <v>48170.568116018352</v>
      </c>
      <c r="AL221">
        <v>48575.71394321839</v>
      </c>
      <c r="AM221">
        <v>48856.036964336934</v>
      </c>
      <c r="AN221">
        <v>48998.783339448273</v>
      </c>
      <c r="AO221">
        <v>48991.59326501438</v>
      </c>
      <c r="AP221">
        <v>48823.616884301446</v>
      </c>
      <c r="AQ221">
        <v>48485.246930781497</v>
      </c>
      <c r="AR221">
        <v>47968.114279692803</v>
      </c>
      <c r="AS221">
        <v>47265.12785102924</v>
      </c>
      <c r="AT221">
        <v>46370.746827387258</v>
      </c>
      <c r="AU221">
        <v>45281.472926514842</v>
      </c>
      <c r="AV221">
        <v>43996.409136184287</v>
      </c>
      <c r="AW221">
        <v>42517.786166710779</v>
      </c>
      <c r="AX221">
        <v>40851.152274295622</v>
      </c>
      <c r="AY221">
        <v>39005.503000858575</v>
      </c>
      <c r="AZ221">
        <v>36992.185351948778</v>
      </c>
      <c r="BA221">
        <v>34826.44995601655</v>
      </c>
      <c r="BB221">
        <v>32527.569456730329</v>
      </c>
      <c r="BC221">
        <v>30118.825757740171</v>
      </c>
      <c r="BD221">
        <v>27627.335530670171</v>
      </c>
      <c r="BE221">
        <v>25083.685451584344</v>
      </c>
      <c r="BF221">
        <v>22521.353896844801</v>
      </c>
      <c r="BG221">
        <v>19975.905049300636</v>
      </c>
      <c r="BH221">
        <v>17483.955104316283</v>
      </c>
      <c r="BI221">
        <v>15028.337216967095</v>
      </c>
      <c r="BJ221">
        <v>12658.0260255597</v>
      </c>
      <c r="BK221">
        <v>10420.906001415198</v>
      </c>
      <c r="BL221">
        <v>8360.9576929262166</v>
      </c>
      <c r="BM221">
        <v>6515.2859212952444</v>
      </c>
      <c r="BN221">
        <v>4911.2883532397618</v>
      </c>
      <c r="BO221">
        <v>3564.335187289576</v>
      </c>
      <c r="BP221">
        <v>2476.3592741342104</v>
      </c>
      <c r="BQ221">
        <v>1635.7132612420362</v>
      </c>
      <c r="BR221">
        <v>1018.5149691536576</v>
      </c>
      <c r="BS221">
        <v>608.72548967894011</v>
      </c>
      <c r="BT221">
        <v>347.94295511002991</v>
      </c>
      <c r="BU221">
        <v>189.6050949329813</v>
      </c>
      <c r="BV221">
        <v>98.237785199189062</v>
      </c>
      <c r="BW221">
        <v>-2.6409119486315111E-9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</row>
    <row r="222" spans="1:101" x14ac:dyDescent="0.3">
      <c r="A222">
        <f>Model_Point!K222</f>
        <v>0</v>
      </c>
      <c r="B222">
        <v>0</v>
      </c>
      <c r="C222">
        <v>0</v>
      </c>
      <c r="D222">
        <v>0</v>
      </c>
      <c r="E222">
        <v>-980359.72136368975</v>
      </c>
      <c r="F222">
        <v>-893827.79767371237</v>
      </c>
      <c r="G222">
        <v>-804284.75961883471</v>
      </c>
      <c r="H222">
        <v>-709612.89613732509</v>
      </c>
      <c r="I222">
        <v>-618123.02634831436</v>
      </c>
      <c r="J222">
        <v>-531583.27352606237</v>
      </c>
      <c r="K222">
        <v>-450513.58084240137</v>
      </c>
      <c r="L222">
        <v>-374926.91702371329</v>
      </c>
      <c r="M222">
        <v>-304714.19443761528</v>
      </c>
      <c r="N222">
        <v>-238668.65027771256</v>
      </c>
      <c r="O222">
        <v>-177492.77660995285</v>
      </c>
      <c r="P222">
        <v>-121032.03038458884</v>
      </c>
      <c r="Q222">
        <v>-69190.937175665022</v>
      </c>
      <c r="R222">
        <v>-21850.602572742751</v>
      </c>
      <c r="S222">
        <v>21113.955409062179</v>
      </c>
      <c r="T222">
        <v>59799.270126827258</v>
      </c>
      <c r="U222">
        <v>94326.560851086848</v>
      </c>
      <c r="V222">
        <v>124867.44504323797</v>
      </c>
      <c r="W222">
        <v>151623.06529082241</v>
      </c>
      <c r="X222">
        <v>174800.98255590396</v>
      </c>
      <c r="Y222">
        <v>194580.77677278948</v>
      </c>
      <c r="Z222">
        <v>211108.51327328369</v>
      </c>
      <c r="AA222">
        <v>224523.58226482981</v>
      </c>
      <c r="AB222">
        <v>234979.9820987288</v>
      </c>
      <c r="AC222">
        <v>242624.67644296019</v>
      </c>
      <c r="AD222">
        <v>247581.24010187062</v>
      </c>
      <c r="AE222">
        <v>249983.36894264951</v>
      </c>
      <c r="AF222">
        <v>249988.73558439882</v>
      </c>
      <c r="AG222">
        <v>247768.10304130355</v>
      </c>
      <c r="AH222">
        <v>243500.24367922833</v>
      </c>
      <c r="AI222">
        <v>237368.25429500564</v>
      </c>
      <c r="AJ222">
        <v>229559.23257821955</v>
      </c>
      <c r="AK222">
        <v>220266.13797854612</v>
      </c>
      <c r="AL222">
        <v>209689.43680345864</v>
      </c>
      <c r="AM222">
        <v>198037.51573123239</v>
      </c>
      <c r="AN222">
        <v>185523.36143560446</v>
      </c>
      <c r="AO222">
        <v>172361.16713517366</v>
      </c>
      <c r="AP222">
        <v>158753.51573087811</v>
      </c>
      <c r="AQ222">
        <v>144902.15107285127</v>
      </c>
      <c r="AR222">
        <v>131005.48555852695</v>
      </c>
      <c r="AS222">
        <v>117255.73037406334</v>
      </c>
      <c r="AT222">
        <v>103835.70501796169</v>
      </c>
      <c r="AU222">
        <v>90915.413203569056</v>
      </c>
      <c r="AV222">
        <v>78648.505613684494</v>
      </c>
      <c r="AW222">
        <v>67168.784260057335</v>
      </c>
      <c r="AX222">
        <v>56586.935424903808</v>
      </c>
      <c r="AY222">
        <v>46745.491801843062</v>
      </c>
      <c r="AZ222">
        <v>37784.238865133702</v>
      </c>
      <c r="BA222">
        <v>29809.327406460754</v>
      </c>
      <c r="BB222">
        <v>22888.031511355719</v>
      </c>
      <c r="BC222">
        <v>17045.358495948902</v>
      </c>
      <c r="BD222">
        <v>12263.169885243928</v>
      </c>
      <c r="BE222">
        <v>8482.3235818385128</v>
      </c>
      <c r="BF222">
        <v>5608.0654264162358</v>
      </c>
      <c r="BG222">
        <v>3518.4885694469804</v>
      </c>
      <c r="BH222">
        <v>2075.3828850800091</v>
      </c>
      <c r="BI222">
        <v>1176.5809221464247</v>
      </c>
      <c r="BJ222">
        <v>640.26387253105281</v>
      </c>
      <c r="BK222">
        <v>335.15946366799574</v>
      </c>
      <c r="BL222">
        <v>170.42127981493243</v>
      </c>
      <c r="BM222">
        <v>5.3446995902516321E-9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</row>
    <row r="223" spans="1:101" x14ac:dyDescent="0.3">
      <c r="A223">
        <f>Model_Point!K223</f>
        <v>0</v>
      </c>
      <c r="B223">
        <v>0</v>
      </c>
      <c r="C223">
        <v>0</v>
      </c>
      <c r="D223">
        <v>0</v>
      </c>
      <c r="E223">
        <v>-353499.86719590443</v>
      </c>
      <c r="F223">
        <v>-309665.36240616173</v>
      </c>
      <c r="G223">
        <v>-265872.13416298176</v>
      </c>
      <c r="H223">
        <v>-220335.86968438956</v>
      </c>
      <c r="I223">
        <v>-225871.63008329718</v>
      </c>
      <c r="J223">
        <v>-186457.76158239428</v>
      </c>
      <c r="K223">
        <v>-149135.87576118921</v>
      </c>
      <c r="L223">
        <v>-113884.41466738949</v>
      </c>
      <c r="M223">
        <v>-80636.409971868678</v>
      </c>
      <c r="N223">
        <v>-84029.510626516218</v>
      </c>
      <c r="O223">
        <v>-56228.885503052741</v>
      </c>
      <c r="P223">
        <v>-30239.013209924844</v>
      </c>
      <c r="Q223">
        <v>-6006.8355201365803</v>
      </c>
      <c r="R223">
        <v>16529.608180480875</v>
      </c>
      <c r="S223">
        <v>12937.458298900709</v>
      </c>
      <c r="T223">
        <v>30749.654375240701</v>
      </c>
      <c r="U223">
        <v>46953.263243278321</v>
      </c>
      <c r="V223">
        <v>61625.19211428181</v>
      </c>
      <c r="W223">
        <v>74853.696643530886</v>
      </c>
      <c r="X223">
        <v>69997.297855725788</v>
      </c>
      <c r="Y223">
        <v>79566.007878627031</v>
      </c>
      <c r="Z223">
        <v>87865.639502534847</v>
      </c>
      <c r="AA223">
        <v>94957.229345124826</v>
      </c>
      <c r="AB223">
        <v>100907.39758907299</v>
      </c>
      <c r="AC223">
        <v>94722.079440075599</v>
      </c>
      <c r="AD223">
        <v>97888.429703851274</v>
      </c>
      <c r="AE223">
        <v>100048.87361695126</v>
      </c>
      <c r="AF223">
        <v>101269.01929069431</v>
      </c>
      <c r="AG223">
        <v>101619.48828590871</v>
      </c>
      <c r="AH223">
        <v>94226.873349947578</v>
      </c>
      <c r="AI223">
        <v>92631.229063318824</v>
      </c>
      <c r="AJ223">
        <v>90365.457454300471</v>
      </c>
      <c r="AK223">
        <v>87507.241567042234</v>
      </c>
      <c r="AL223">
        <v>84137.144783635187</v>
      </c>
      <c r="AM223">
        <v>76303.898625506481</v>
      </c>
      <c r="AN223">
        <v>71913.185867733453</v>
      </c>
      <c r="AO223">
        <v>67250.107579632226</v>
      </c>
      <c r="AP223">
        <v>62395.203997339151</v>
      </c>
      <c r="AQ223">
        <v>57428.681117025895</v>
      </c>
      <c r="AR223">
        <v>50351.990139927322</v>
      </c>
      <c r="AS223">
        <v>45268.13383870275</v>
      </c>
      <c r="AT223">
        <v>40293.082978752034</v>
      </c>
      <c r="AU223">
        <v>35494.335033519397</v>
      </c>
      <c r="AV223">
        <v>30933.064648235133</v>
      </c>
      <c r="AW223">
        <v>25776.29223173052</v>
      </c>
      <c r="AX223">
        <v>21786.72727163438</v>
      </c>
      <c r="AY223">
        <v>18070.688455810079</v>
      </c>
      <c r="AZ223">
        <v>14683.431822347404</v>
      </c>
      <c r="BA223">
        <v>11667.257888038464</v>
      </c>
      <c r="BB223">
        <v>8775.402326458121</v>
      </c>
      <c r="BC223">
        <v>6550.0560548519716</v>
      </c>
      <c r="BD223">
        <v>4727.3599667824401</v>
      </c>
      <c r="BE223">
        <v>3285.6890958758881</v>
      </c>
      <c r="BF223">
        <v>2189.595458608419</v>
      </c>
      <c r="BG223">
        <v>1348.8803517327588</v>
      </c>
      <c r="BH223">
        <v>796.70143575901136</v>
      </c>
      <c r="BI223">
        <v>452.72335041051372</v>
      </c>
      <c r="BJ223">
        <v>247.4620925335183</v>
      </c>
      <c r="BK223">
        <v>130.72009461758481</v>
      </c>
      <c r="BL223">
        <v>65.425811380402038</v>
      </c>
      <c r="BM223">
        <v>-1.3594331729206019E-8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</row>
    <row r="224" spans="1:101" x14ac:dyDescent="0.3">
      <c r="A224">
        <f>Model_Point!K224</f>
        <v>0</v>
      </c>
      <c r="B224">
        <v>0</v>
      </c>
      <c r="C224">
        <v>0</v>
      </c>
      <c r="D224">
        <v>0</v>
      </c>
      <c r="E224">
        <v>-202311.96607009749</v>
      </c>
      <c r="F224">
        <v>-179710.16304617093</v>
      </c>
      <c r="G224">
        <v>-157331.47185719761</v>
      </c>
      <c r="H224">
        <v>-134066.89684707738</v>
      </c>
      <c r="I224">
        <v>-111391.03387580588</v>
      </c>
      <c r="J224">
        <v>-89606.411379335739</v>
      </c>
      <c r="K224">
        <v>-68773.74371621116</v>
      </c>
      <c r="L224">
        <v>-48864.528581585619</v>
      </c>
      <c r="M224">
        <v>-29829.693964659127</v>
      </c>
      <c r="N224">
        <v>-11451.464202604358</v>
      </c>
      <c r="O224">
        <v>6195.1675985261845</v>
      </c>
      <c r="P224">
        <v>23165.589856166709</v>
      </c>
      <c r="Q224">
        <v>39505.992795247323</v>
      </c>
      <c r="R224">
        <v>55266.15003353537</v>
      </c>
      <c r="S224">
        <v>70496.946192959338</v>
      </c>
      <c r="T224">
        <v>85245.226735133343</v>
      </c>
      <c r="U224">
        <v>99562.087118363677</v>
      </c>
      <c r="V224">
        <v>113507.01131747998</v>
      </c>
      <c r="W224">
        <v>127144.87190909915</v>
      </c>
      <c r="X224">
        <v>140542.55441895101</v>
      </c>
      <c r="Y224">
        <v>153763.81298070896</v>
      </c>
      <c r="Z224">
        <v>155979.51595405483</v>
      </c>
      <c r="AA224">
        <v>157860.1160419074</v>
      </c>
      <c r="AB224">
        <v>159368.58709371267</v>
      </c>
      <c r="AC224">
        <v>160466.12921998891</v>
      </c>
      <c r="AD224">
        <v>161108.87357958115</v>
      </c>
      <c r="AE224">
        <v>161254.18619635567</v>
      </c>
      <c r="AF224">
        <v>160864.58553703612</v>
      </c>
      <c r="AG224">
        <v>159906.75870576431</v>
      </c>
      <c r="AH224">
        <v>158351.50632235763</v>
      </c>
      <c r="AI224">
        <v>156173.84241009306</v>
      </c>
      <c r="AJ224">
        <v>153353.91429305545</v>
      </c>
      <c r="AK224">
        <v>149878.69978571203</v>
      </c>
      <c r="AL224">
        <v>145743.94044360481</v>
      </c>
      <c r="AM224">
        <v>140955.96423984613</v>
      </c>
      <c r="AN224">
        <v>135532.32635010986</v>
      </c>
      <c r="AO224">
        <v>129502.24486847458</v>
      </c>
      <c r="AP224">
        <v>122902.72820308797</v>
      </c>
      <c r="AQ224">
        <v>115784.02551479168</v>
      </c>
      <c r="AR224">
        <v>108210.0519178918</v>
      </c>
      <c r="AS224">
        <v>100258.36867667935</v>
      </c>
      <c r="AT224">
        <v>92019.613775789359</v>
      </c>
      <c r="AU224">
        <v>83596.285274902621</v>
      </c>
      <c r="AV224">
        <v>75100.797887391964</v>
      </c>
      <c r="AW224">
        <v>66652.764773059942</v>
      </c>
      <c r="AX224">
        <v>58375.503505818546</v>
      </c>
      <c r="AY224">
        <v>50204.759362599747</v>
      </c>
      <c r="AZ224">
        <v>42306.280638409968</v>
      </c>
      <c r="BA224">
        <v>34842.478298977199</v>
      </c>
      <c r="BB224">
        <v>27962.856929195787</v>
      </c>
      <c r="BC224">
        <v>21793.898367502235</v>
      </c>
      <c r="BD224">
        <v>16429.416003830804</v>
      </c>
      <c r="BE224">
        <v>11922.643167478394</v>
      </c>
      <c r="BF224">
        <v>8281.4143023403885</v>
      </c>
      <c r="BG224">
        <v>5467.6491300732023</v>
      </c>
      <c r="BH224">
        <v>3401.8861491458529</v>
      </c>
      <c r="BI224">
        <v>2032.1433690072622</v>
      </c>
      <c r="BJ224">
        <v>1161.7510117563679</v>
      </c>
      <c r="BK224">
        <v>634.17300176150604</v>
      </c>
      <c r="BL224">
        <v>330.35037992729229</v>
      </c>
      <c r="BM224">
        <v>1.2328950832719255E-9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</row>
    <row r="225" spans="1:101" x14ac:dyDescent="0.3">
      <c r="A225">
        <f>Model_Point!K225</f>
        <v>0</v>
      </c>
      <c r="B225">
        <v>0</v>
      </c>
      <c r="C225">
        <v>0</v>
      </c>
      <c r="D225">
        <v>0</v>
      </c>
      <c r="E225">
        <v>-381975.09102745302</v>
      </c>
      <c r="F225">
        <v>-339489.42827110959</v>
      </c>
      <c r="G225">
        <v>-296812.42454906949</v>
      </c>
      <c r="H225">
        <v>-253017.33377238223</v>
      </c>
      <c r="I225">
        <v>-211923.45918974024</v>
      </c>
      <c r="J225">
        <v>-174133.89504980313</v>
      </c>
      <c r="K225">
        <v>-139667.36501308833</v>
      </c>
      <c r="L225">
        <v>-108409.40528649151</v>
      </c>
      <c r="M225">
        <v>-80204.972753105583</v>
      </c>
      <c r="N225">
        <v>-54271.934667826987</v>
      </c>
      <c r="O225">
        <v>-31029.562939444197</v>
      </c>
      <c r="P225">
        <v>-10353.76925613075</v>
      </c>
      <c r="Q225">
        <v>7873.007719541386</v>
      </c>
      <c r="R225">
        <v>23773.444382961334</v>
      </c>
      <c r="S225">
        <v>37463.958970020096</v>
      </c>
      <c r="T225">
        <v>49046.003963995798</v>
      </c>
      <c r="U225">
        <v>58624.173498101081</v>
      </c>
      <c r="V225">
        <v>66313.961700638451</v>
      </c>
      <c r="W225">
        <v>72236.246944236234</v>
      </c>
      <c r="X225">
        <v>76514.796986240282</v>
      </c>
      <c r="Y225">
        <v>79274.469591763191</v>
      </c>
      <c r="Z225">
        <v>80641.185215751218</v>
      </c>
      <c r="AA225">
        <v>80743.067444007233</v>
      </c>
      <c r="AB225">
        <v>79711.476035170883</v>
      </c>
      <c r="AC225">
        <v>77681.383608387841</v>
      </c>
      <c r="AD225">
        <v>74789.738079789269</v>
      </c>
      <c r="AE225">
        <v>71173.752910247465</v>
      </c>
      <c r="AF225">
        <v>66964.093420820704</v>
      </c>
      <c r="AG225">
        <v>62290.645061688636</v>
      </c>
      <c r="AH225">
        <v>57281.247515904121</v>
      </c>
      <c r="AI225">
        <v>52060.205837624875</v>
      </c>
      <c r="AJ225">
        <v>46746.607105894123</v>
      </c>
      <c r="AK225">
        <v>41452.487676069133</v>
      </c>
      <c r="AL225">
        <v>36280.914447905932</v>
      </c>
      <c r="AM225">
        <v>31324.062581925878</v>
      </c>
      <c r="AN225">
        <v>26661.39021024714</v>
      </c>
      <c r="AO225">
        <v>22228.374084884479</v>
      </c>
      <c r="AP225">
        <v>18116.51839908729</v>
      </c>
      <c r="AQ225">
        <v>14399.53092119065</v>
      </c>
      <c r="AR225">
        <v>11130.297754003204</v>
      </c>
      <c r="AS225">
        <v>8338.8064253356897</v>
      </c>
      <c r="AT225">
        <v>6031.3815255175996</v>
      </c>
      <c r="AU225">
        <v>4191.522441517327</v>
      </c>
      <c r="AV225">
        <v>2782.4865143679931</v>
      </c>
      <c r="AW225">
        <v>1751.5451267969631</v>
      </c>
      <c r="AX225">
        <v>1035.5760048500078</v>
      </c>
      <c r="AY225">
        <v>588.73852095178154</v>
      </c>
      <c r="AZ225">
        <v>321.67415924669064</v>
      </c>
      <c r="BA225">
        <v>169.57679509945919</v>
      </c>
      <c r="BB225">
        <v>87.422058724609101</v>
      </c>
      <c r="BC225">
        <v>3.9818307934369566E-9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</row>
    <row r="226" spans="1:101" x14ac:dyDescent="0.3">
      <c r="A226">
        <f>Model_Point!K226</f>
        <v>0</v>
      </c>
      <c r="B226">
        <v>0</v>
      </c>
      <c r="C226">
        <v>0</v>
      </c>
      <c r="D226">
        <v>0</v>
      </c>
      <c r="E226">
        <v>-139914.68362799956</v>
      </c>
      <c r="F226">
        <v>-118867.41164316851</v>
      </c>
      <c r="G226">
        <v>-98279.538392630624</v>
      </c>
      <c r="H226">
        <v>-77362.364534201057</v>
      </c>
      <c r="I226">
        <v>-79100.849190038294</v>
      </c>
      <c r="J226">
        <v>-61830.646406080195</v>
      </c>
      <c r="K226">
        <v>-45858.411149382875</v>
      </c>
      <c r="L226">
        <v>-31129.443903638781</v>
      </c>
      <c r="M226">
        <v>-17573.687781618912</v>
      </c>
      <c r="N226">
        <v>-19605.461163948668</v>
      </c>
      <c r="O226">
        <v>-8834.7173484391005</v>
      </c>
      <c r="P226">
        <v>925.46374195994429</v>
      </c>
      <c r="Q226">
        <v>9727.2292123628667</v>
      </c>
      <c r="R226">
        <v>17624.637970689237</v>
      </c>
      <c r="S226">
        <v>14937.626803119385</v>
      </c>
      <c r="T226">
        <v>20573.719042791152</v>
      </c>
      <c r="U226">
        <v>25412.90422862312</v>
      </c>
      <c r="V226">
        <v>29504.264688084244</v>
      </c>
      <c r="W226">
        <v>32898.920346522842</v>
      </c>
      <c r="X226">
        <v>29535.211898199388</v>
      </c>
      <c r="Y226">
        <v>31315.511052681377</v>
      </c>
      <c r="Z226">
        <v>32533.72500339539</v>
      </c>
      <c r="AA226">
        <v>33242.42053447372</v>
      </c>
      <c r="AB226">
        <v>33495.395693286242</v>
      </c>
      <c r="AC226">
        <v>29796.89406282136</v>
      </c>
      <c r="AD226">
        <v>29085.194124206759</v>
      </c>
      <c r="AE226">
        <v>28071.446076090389</v>
      </c>
      <c r="AF226">
        <v>26808.424699028379</v>
      </c>
      <c r="AG226">
        <v>25348.590414377886</v>
      </c>
      <c r="AH226">
        <v>21915.310067809685</v>
      </c>
      <c r="AI226">
        <v>20102.422283637832</v>
      </c>
      <c r="AJ226">
        <v>18235.982119499113</v>
      </c>
      <c r="AK226">
        <v>16361.128765332352</v>
      </c>
      <c r="AL226">
        <v>14519.517909896973</v>
      </c>
      <c r="AM226">
        <v>11968.419405066756</v>
      </c>
      <c r="AN226">
        <v>10252.394334958026</v>
      </c>
      <c r="AO226">
        <v>8613.6000637752859</v>
      </c>
      <c r="AP226">
        <v>7088.6866118136959</v>
      </c>
      <c r="AQ226">
        <v>5707.4401806877058</v>
      </c>
      <c r="AR226">
        <v>4250.3989866681877</v>
      </c>
      <c r="AS226">
        <v>3197.9229105300069</v>
      </c>
      <c r="AT226">
        <v>2326.4933005543267</v>
      </c>
      <c r="AU226">
        <v>1630.8617023139141</v>
      </c>
      <c r="AV226">
        <v>1097.8707532761082</v>
      </c>
      <c r="AW226">
        <v>669.20758506667323</v>
      </c>
      <c r="AX226">
        <v>396.62673267849669</v>
      </c>
      <c r="AY226">
        <v>226.43441904399066</v>
      </c>
      <c r="AZ226">
        <v>124.69899863839885</v>
      </c>
      <c r="BA226">
        <v>66.780715253725845</v>
      </c>
      <c r="BB226">
        <v>33.505539240646705</v>
      </c>
      <c r="BC226">
        <v>-5.7999634761350119E-9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</row>
    <row r="227" spans="1:101" x14ac:dyDescent="0.3">
      <c r="A227">
        <f>Model_Point!K227</f>
        <v>0</v>
      </c>
      <c r="B227">
        <v>0</v>
      </c>
      <c r="C227">
        <v>0</v>
      </c>
      <c r="D227">
        <v>0</v>
      </c>
      <c r="E227">
        <v>-57188.342905112826</v>
      </c>
      <c r="F227">
        <v>-41588.760769144239</v>
      </c>
      <c r="G227">
        <v>-26929.981953213159</v>
      </c>
      <c r="H227">
        <v>-12247.728904087497</v>
      </c>
      <c r="I227">
        <v>1962.2398051330024</v>
      </c>
      <c r="J227">
        <v>15675.800943423166</v>
      </c>
      <c r="K227">
        <v>28937.137153587588</v>
      </c>
      <c r="L227">
        <v>41800.327006382722</v>
      </c>
      <c r="M227">
        <v>54321.60677409199</v>
      </c>
      <c r="N227">
        <v>66652.528419293289</v>
      </c>
      <c r="O227">
        <v>78761.651221917084</v>
      </c>
      <c r="P227">
        <v>79963.83562769524</v>
      </c>
      <c r="Q227">
        <v>80994.453544263393</v>
      </c>
      <c r="R227">
        <v>81834.027363143381</v>
      </c>
      <c r="S227">
        <v>82462.082019810579</v>
      </c>
      <c r="T227">
        <v>82855.358106138607</v>
      </c>
      <c r="U227">
        <v>82991.208510087992</v>
      </c>
      <c r="V227">
        <v>82849.70358619414</v>
      </c>
      <c r="W227">
        <v>82413.087486019474</v>
      </c>
      <c r="X227">
        <v>81665.735212931642</v>
      </c>
      <c r="Y227">
        <v>80594.192680605789</v>
      </c>
      <c r="Z227">
        <v>79187.658790168978</v>
      </c>
      <c r="AA227">
        <v>77438.886694631568</v>
      </c>
      <c r="AB227">
        <v>75345.212806338415</v>
      </c>
      <c r="AC227">
        <v>72909.527335551174</v>
      </c>
      <c r="AD227">
        <v>70140.609854912036</v>
      </c>
      <c r="AE227">
        <v>67053.356682557496</v>
      </c>
      <c r="AF227">
        <v>63666.691773253777</v>
      </c>
      <c r="AG227">
        <v>60006.495274205619</v>
      </c>
      <c r="AH227">
        <v>56105.835193770537</v>
      </c>
      <c r="AI227">
        <v>52004.965224535277</v>
      </c>
      <c r="AJ227">
        <v>47751.033452700576</v>
      </c>
      <c r="AK227">
        <v>43397.450402668626</v>
      </c>
      <c r="AL227">
        <v>39002.874396589177</v>
      </c>
      <c r="AM227">
        <v>34629.788881235581</v>
      </c>
      <c r="AN227">
        <v>30342.671181190348</v>
      </c>
      <c r="AO227">
        <v>26105.651070646989</v>
      </c>
      <c r="AP227">
        <v>22005.67689916004</v>
      </c>
      <c r="AQ227">
        <v>18128.070098053075</v>
      </c>
      <c r="AR227">
        <v>14551.48918285802</v>
      </c>
      <c r="AS227">
        <v>11342.602280350737</v>
      </c>
      <c r="AT227">
        <v>8551.0050017788344</v>
      </c>
      <c r="AU227">
        <v>6205.049494683265</v>
      </c>
      <c r="AV227">
        <v>4309.299967480385</v>
      </c>
      <c r="AW227">
        <v>2844.250718049193</v>
      </c>
      <c r="AX227">
        <v>1768.6973777919754</v>
      </c>
      <c r="AY227">
        <v>1056.1793959029906</v>
      </c>
      <c r="AZ227">
        <v>603.87334901201405</v>
      </c>
      <c r="BA227">
        <v>330.03171439726299</v>
      </c>
      <c r="BB227">
        <v>172.54942256183668</v>
      </c>
      <c r="BC227">
        <v>1.3591074491459826E-9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</row>
    <row r="228" spans="1:101" x14ac:dyDescent="0.3">
      <c r="A228">
        <f>Model_Point!K228</f>
        <v>0</v>
      </c>
      <c r="B228">
        <v>0</v>
      </c>
      <c r="C228">
        <v>0</v>
      </c>
      <c r="D228">
        <v>0</v>
      </c>
      <c r="E228">
        <v>-61046.703385734378</v>
      </c>
      <c r="F228">
        <v>-52600.109025646299</v>
      </c>
      <c r="G228">
        <v>-44293.650918660103</v>
      </c>
      <c r="H228">
        <v>-35883.313542886535</v>
      </c>
      <c r="I228">
        <v>-28017.230201951726</v>
      </c>
      <c r="J228">
        <v>-20761.200975839085</v>
      </c>
      <c r="K228">
        <v>-14091.598153004585</v>
      </c>
      <c r="L228">
        <v>-7952.4588081022112</v>
      </c>
      <c r="M228">
        <v>-2245.1323785834525</v>
      </c>
      <c r="N228">
        <v>3212.0113921427101</v>
      </c>
      <c r="O228">
        <v>8314.2741956974114</v>
      </c>
      <c r="P228">
        <v>13041.473738419181</v>
      </c>
      <c r="Q228">
        <v>17393.136030085032</v>
      </c>
      <c r="R228">
        <v>21373.377461528882</v>
      </c>
      <c r="S228">
        <v>24993.480212007416</v>
      </c>
      <c r="T228">
        <v>28267.473118570233</v>
      </c>
      <c r="U228">
        <v>31202.570211613074</v>
      </c>
      <c r="V228">
        <v>33800.859854006252</v>
      </c>
      <c r="W228">
        <v>36067.39308679707</v>
      </c>
      <c r="X228">
        <v>38008.427704215763</v>
      </c>
      <c r="Y228">
        <v>39628.012677151841</v>
      </c>
      <c r="Z228">
        <v>40933.1703581978</v>
      </c>
      <c r="AA228">
        <v>41936.343092207244</v>
      </c>
      <c r="AB228">
        <v>42653.263624863393</v>
      </c>
      <c r="AC228">
        <v>43100.6339572504</v>
      </c>
      <c r="AD228">
        <v>43292.731455463683</v>
      </c>
      <c r="AE228">
        <v>43240.879605873488</v>
      </c>
      <c r="AF228">
        <v>42956.090631555111</v>
      </c>
      <c r="AG228">
        <v>42451.131705247222</v>
      </c>
      <c r="AH228">
        <v>41738.368667350376</v>
      </c>
      <c r="AI228">
        <v>40828.157698233386</v>
      </c>
      <c r="AJ228">
        <v>39732.136536720172</v>
      </c>
      <c r="AK228">
        <v>38464.545779937012</v>
      </c>
      <c r="AL228">
        <v>37041.108614756828</v>
      </c>
      <c r="AM228">
        <v>35478.493711742973</v>
      </c>
      <c r="AN228">
        <v>33793.921435033299</v>
      </c>
      <c r="AO228">
        <v>32005.103732394698</v>
      </c>
      <c r="AP228">
        <v>30130.39696767577</v>
      </c>
      <c r="AQ228">
        <v>28188.928541430771</v>
      </c>
      <c r="AR228">
        <v>26200.59751396822</v>
      </c>
      <c r="AS228">
        <v>24185.705658254112</v>
      </c>
      <c r="AT228">
        <v>22164.584537626652</v>
      </c>
      <c r="AU228">
        <v>20156.30231070457</v>
      </c>
      <c r="AV228">
        <v>18179.708406613299</v>
      </c>
      <c r="AW228">
        <v>16253.15250976843</v>
      </c>
      <c r="AX228">
        <v>14394.169313065067</v>
      </c>
      <c r="AY228">
        <v>12619.136016440385</v>
      </c>
      <c r="AZ228">
        <v>10942.912688986687</v>
      </c>
      <c r="BA228">
        <v>9378.4789817680339</v>
      </c>
      <c r="BB228">
        <v>7936.5840496237361</v>
      </c>
      <c r="BC228">
        <v>6625.4295931119332</v>
      </c>
      <c r="BD228">
        <v>5426.5637908772314</v>
      </c>
      <c r="BE228">
        <v>4351.3169164427381</v>
      </c>
      <c r="BF228">
        <v>3407.2958896605633</v>
      </c>
      <c r="BG228">
        <v>2597.9174697412927</v>
      </c>
      <c r="BH228">
        <v>1922.150009036334</v>
      </c>
      <c r="BI228">
        <v>1374.5271677598621</v>
      </c>
      <c r="BJ228">
        <v>945.47939208275886</v>
      </c>
      <c r="BK228">
        <v>621.99797425693862</v>
      </c>
      <c r="BL228">
        <v>388.60312783342289</v>
      </c>
      <c r="BM228">
        <v>228.53645625702529</v>
      </c>
      <c r="BN228">
        <v>129.04116028903181</v>
      </c>
      <c r="BO228">
        <v>69.766585182098979</v>
      </c>
      <c r="BP228">
        <v>36.078731464748678</v>
      </c>
      <c r="BQ228">
        <v>17.888987925158851</v>
      </c>
      <c r="BR228">
        <v>-1.0492469366060007E-9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</row>
    <row r="229" spans="1:101" x14ac:dyDescent="0.3">
      <c r="A229">
        <f>Model_Point!K229</f>
        <v>0</v>
      </c>
      <c r="B229">
        <v>0</v>
      </c>
      <c r="C229">
        <v>0</v>
      </c>
      <c r="D229">
        <v>0</v>
      </c>
      <c r="E229">
        <v>-21678.333247583741</v>
      </c>
      <c r="F229">
        <v>-17353.659217271539</v>
      </c>
      <c r="G229">
        <v>-13200.771967602353</v>
      </c>
      <c r="H229">
        <v>-9027.8929015429767</v>
      </c>
      <c r="I229">
        <v>-9992.9419902280733</v>
      </c>
      <c r="J229">
        <v>-6561.1125261042534</v>
      </c>
      <c r="K229">
        <v>-3354.8071008319439</v>
      </c>
      <c r="L229">
        <v>-349.84378273244084</v>
      </c>
      <c r="M229">
        <v>2494.3131641849386</v>
      </c>
      <c r="N229">
        <v>1757.6811691340288</v>
      </c>
      <c r="O229">
        <v>4171.5546436921059</v>
      </c>
      <c r="P229">
        <v>6440.9538502978539</v>
      </c>
      <c r="Q229">
        <v>8567.4729043643292</v>
      </c>
      <c r="R229">
        <v>10554.452495330168</v>
      </c>
      <c r="S229">
        <v>9944.7075764553647</v>
      </c>
      <c r="T229">
        <v>11519.618070254874</v>
      </c>
      <c r="U229">
        <v>12963.356151933182</v>
      </c>
      <c r="V229">
        <v>14277.932154711079</v>
      </c>
      <c r="W229">
        <v>15466.483888845789</v>
      </c>
      <c r="X229">
        <v>14814.706549806227</v>
      </c>
      <c r="Y229">
        <v>15654.925891634941</v>
      </c>
      <c r="Z229">
        <v>16372.79977527741</v>
      </c>
      <c r="AA229">
        <v>16973.920067680476</v>
      </c>
      <c r="AB229">
        <v>17465.140984688074</v>
      </c>
      <c r="AC229">
        <v>16680.314775034709</v>
      </c>
      <c r="AD229">
        <v>16899.94059996014</v>
      </c>
      <c r="AE229">
        <v>17023.886958431423</v>
      </c>
      <c r="AF229">
        <v>17056.940861050411</v>
      </c>
      <c r="AG229">
        <v>17004.559937245373</v>
      </c>
      <c r="AH229">
        <v>16096.587327132307</v>
      </c>
      <c r="AI229">
        <v>15840.519899977795</v>
      </c>
      <c r="AJ229">
        <v>15510.910361017601</v>
      </c>
      <c r="AK229">
        <v>15113.606788604482</v>
      </c>
      <c r="AL229">
        <v>14655.024863089451</v>
      </c>
      <c r="AM229">
        <v>13654.765811489946</v>
      </c>
      <c r="AN229">
        <v>13064.052190240265</v>
      </c>
      <c r="AO229">
        <v>12431.153443190515</v>
      </c>
      <c r="AP229">
        <v>11763.391327171295</v>
      </c>
      <c r="AQ229">
        <v>11068.383095424113</v>
      </c>
      <c r="AR229">
        <v>10071.090037083854</v>
      </c>
      <c r="AS229">
        <v>9327.9915096169516</v>
      </c>
      <c r="AT229">
        <v>8580.6335982500732</v>
      </c>
      <c r="AU229">
        <v>7836.5505504703124</v>
      </c>
      <c r="AV229">
        <v>7103.1913464876789</v>
      </c>
      <c r="AW229">
        <v>6242.1263075248071</v>
      </c>
      <c r="AX229">
        <v>5542.6603115786511</v>
      </c>
      <c r="AY229">
        <v>4874.0558804257826</v>
      </c>
      <c r="AZ229">
        <v>4242.1913012886189</v>
      </c>
      <c r="BA229">
        <v>3652.2189455111916</v>
      </c>
      <c r="BB229">
        <v>3046.2642603261502</v>
      </c>
      <c r="BC229">
        <v>2548.1227518974692</v>
      </c>
      <c r="BD229">
        <v>2092.2869586291749</v>
      </c>
      <c r="BE229">
        <v>1683.2304510983759</v>
      </c>
      <c r="BF229">
        <v>1323.9932275795716</v>
      </c>
      <c r="BG229">
        <v>996.78079774207163</v>
      </c>
      <c r="BH229">
        <v>738.55400393007699</v>
      </c>
      <c r="BI229">
        <v>529.20553892772273</v>
      </c>
      <c r="BJ229">
        <v>365.1420956672365</v>
      </c>
      <c r="BK229">
        <v>241.43779655357326</v>
      </c>
      <c r="BL229">
        <v>149.10814247254291</v>
      </c>
      <c r="BM229">
        <v>87.766018603867664</v>
      </c>
      <c r="BN229">
        <v>49.631246627686352</v>
      </c>
      <c r="BO229">
        <v>26.911395718184153</v>
      </c>
      <c r="BP229">
        <v>14.000716771041061</v>
      </c>
      <c r="BQ229">
        <v>6.870972405353692</v>
      </c>
      <c r="BR229">
        <v>-1.7518854689053616E-9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</row>
    <row r="230" spans="1:101" x14ac:dyDescent="0.3">
      <c r="A230">
        <f>Model_Point!K230</f>
        <v>0</v>
      </c>
      <c r="B230">
        <v>0</v>
      </c>
      <c r="C230">
        <v>0</v>
      </c>
      <c r="D230">
        <v>0</v>
      </c>
      <c r="E230">
        <v>-10364.966702718875</v>
      </c>
      <c r="F230">
        <v>-8625.0328841380742</v>
      </c>
      <c r="G230">
        <v>-6945.9151918335547</v>
      </c>
      <c r="H230">
        <v>-5251.7254574611816</v>
      </c>
      <c r="I230">
        <v>-3643.628457631964</v>
      </c>
      <c r="J230">
        <v>-2130.4141069688894</v>
      </c>
      <c r="K230">
        <v>-706.70878746079893</v>
      </c>
      <c r="L230">
        <v>637.77775779582714</v>
      </c>
      <c r="M230">
        <v>1919.8406072219298</v>
      </c>
      <c r="N230">
        <v>3169.0329117326364</v>
      </c>
      <c r="O230">
        <v>4370.9051504348126</v>
      </c>
      <c r="P230">
        <v>5523.9719433204045</v>
      </c>
      <c r="Q230">
        <v>6629.7857723848856</v>
      </c>
      <c r="R230">
        <v>7690.6276840273858</v>
      </c>
      <c r="S230">
        <v>8709.9131845286774</v>
      </c>
      <c r="T230">
        <v>9691.5224377702052</v>
      </c>
      <c r="U230">
        <v>10638.337516531896</v>
      </c>
      <c r="V230">
        <v>11552.507170247962</v>
      </c>
      <c r="W230">
        <v>12436.696949603096</v>
      </c>
      <c r="X230">
        <v>13293.827889064829</v>
      </c>
      <c r="Y230">
        <v>14126.559337024173</v>
      </c>
      <c r="Z230">
        <v>14938.093515163931</v>
      </c>
      <c r="AA230">
        <v>15732.561303723363</v>
      </c>
      <c r="AB230">
        <v>16514.705038802993</v>
      </c>
      <c r="AC230">
        <v>17289.531287867976</v>
      </c>
      <c r="AD230">
        <v>18061.798072437214</v>
      </c>
      <c r="AE230">
        <v>18263.902730210139</v>
      </c>
      <c r="AF230">
        <v>18425.864300871151</v>
      </c>
      <c r="AG230">
        <v>18543.743643060669</v>
      </c>
      <c r="AH230">
        <v>18613.464705587943</v>
      </c>
      <c r="AI230">
        <v>18630.50187717778</v>
      </c>
      <c r="AJ230">
        <v>18590.50908810582</v>
      </c>
      <c r="AK230">
        <v>18489.713061279075</v>
      </c>
      <c r="AL230">
        <v>18324.825234746386</v>
      </c>
      <c r="AM230">
        <v>18093.045473305454</v>
      </c>
      <c r="AN230">
        <v>17792.081324136321</v>
      </c>
      <c r="AO230">
        <v>17420.247747673675</v>
      </c>
      <c r="AP230">
        <v>16976.642349570517</v>
      </c>
      <c r="AQ230">
        <v>16461.342069825823</v>
      </c>
      <c r="AR230">
        <v>15875.586521536325</v>
      </c>
      <c r="AS230">
        <v>15221.842312471214</v>
      </c>
      <c r="AT230">
        <v>14503.844456840727</v>
      </c>
      <c r="AU230">
        <v>13726.212158692471</v>
      </c>
      <c r="AV230">
        <v>12894.98047851025</v>
      </c>
      <c r="AW230">
        <v>12017.62942641904</v>
      </c>
      <c r="AX230">
        <v>11103.063936700264</v>
      </c>
      <c r="AY230">
        <v>10161.534123092479</v>
      </c>
      <c r="AZ230">
        <v>9204.4861639509254</v>
      </c>
      <c r="BA230">
        <v>8244.336284750987</v>
      </c>
      <c r="BB230">
        <v>7294.1638405108333</v>
      </c>
      <c r="BC230">
        <v>6367.3246281102811</v>
      </c>
      <c r="BD230">
        <v>5458.5764460318724</v>
      </c>
      <c r="BE230">
        <v>4585.525566715608</v>
      </c>
      <c r="BF230">
        <v>3765.1970460471566</v>
      </c>
      <c r="BG230">
        <v>3013.0282642915167</v>
      </c>
      <c r="BH230">
        <v>2341.8216338614016</v>
      </c>
      <c r="BI230">
        <v>1760.7642054330797</v>
      </c>
      <c r="BJ230">
        <v>1274.6454968503529</v>
      </c>
      <c r="BK230">
        <v>883.41231425341061</v>
      </c>
      <c r="BL230">
        <v>582.18123949398091</v>
      </c>
      <c r="BM230">
        <v>361.77891439280694</v>
      </c>
      <c r="BN230">
        <v>215.67651887020472</v>
      </c>
      <c r="BO230">
        <v>122.84207427469218</v>
      </c>
      <c r="BP230">
        <v>66.553951819890983</v>
      </c>
      <c r="BQ230">
        <v>34.10887537445241</v>
      </c>
      <c r="BR230">
        <v>-3.8813668720093936E-10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</row>
    <row r="231" spans="1:101" x14ac:dyDescent="0.3">
      <c r="A231">
        <f>Model_Point!K231</f>
        <v>0</v>
      </c>
      <c r="B231">
        <v>0</v>
      </c>
      <c r="C231">
        <v>0</v>
      </c>
      <c r="D231">
        <v>0</v>
      </c>
      <c r="E231">
        <v>-144824.75379978755</v>
      </c>
      <c r="F231">
        <v>-121946.22899388649</v>
      </c>
      <c r="G231">
        <v>-98900.800624095195</v>
      </c>
      <c r="H231">
        <v>-75444.852013146141</v>
      </c>
      <c r="I231">
        <v>-53496.102398848088</v>
      </c>
      <c r="J231">
        <v>-33244.665214734494</v>
      </c>
      <c r="K231">
        <v>-14673.495189602167</v>
      </c>
      <c r="L231">
        <v>2242.5764921745126</v>
      </c>
      <c r="M231">
        <v>17543.424955267274</v>
      </c>
      <c r="N231">
        <v>31646.303172115724</v>
      </c>
      <c r="O231">
        <v>44243.161823482871</v>
      </c>
      <c r="P231">
        <v>55377.730478107289</v>
      </c>
      <c r="Q231">
        <v>65111.586212688213</v>
      </c>
      <c r="R231">
        <v>73516.7903483189</v>
      </c>
      <c r="S231">
        <v>80667.744233260964</v>
      </c>
      <c r="T231">
        <v>86629.090680925714</v>
      </c>
      <c r="U231">
        <v>91453.793283431878</v>
      </c>
      <c r="V231">
        <v>95192.598837466488</v>
      </c>
      <c r="W231">
        <v>97901.518586333681</v>
      </c>
      <c r="X231">
        <v>99634.204317326046</v>
      </c>
      <c r="Y231">
        <v>100436.20800158269</v>
      </c>
      <c r="Z231">
        <v>100356.77398588818</v>
      </c>
      <c r="AA231">
        <v>99453.683743329442</v>
      </c>
      <c r="AB231">
        <v>97789.390462378389</v>
      </c>
      <c r="AC231">
        <v>95429.202216159494</v>
      </c>
      <c r="AD231">
        <v>92439.958931236077</v>
      </c>
      <c r="AE231">
        <v>88889.891147116912</v>
      </c>
      <c r="AF231">
        <v>84849.241929347205</v>
      </c>
      <c r="AG231">
        <v>80390.80550978164</v>
      </c>
      <c r="AH231">
        <v>75590.025958024446</v>
      </c>
      <c r="AI231">
        <v>70523.780713471482</v>
      </c>
      <c r="AJ231">
        <v>65269.140137723742</v>
      </c>
      <c r="AK231">
        <v>59898.829201365508</v>
      </c>
      <c r="AL231">
        <v>54484.977670203763</v>
      </c>
      <c r="AM231">
        <v>49098.19759351464</v>
      </c>
      <c r="AN231">
        <v>43806.531533580128</v>
      </c>
      <c r="AO231">
        <v>38674.293691312116</v>
      </c>
      <c r="AP231">
        <v>33760.837002683707</v>
      </c>
      <c r="AQ231">
        <v>29119.291117639576</v>
      </c>
      <c r="AR231">
        <v>24795.328172642807</v>
      </c>
      <c r="AS231">
        <v>20826.024343126217</v>
      </c>
      <c r="AT231">
        <v>17154.324067170804</v>
      </c>
      <c r="AU231">
        <v>13827.346250615916</v>
      </c>
      <c r="AV231">
        <v>10879.800864627246</v>
      </c>
      <c r="AW231">
        <v>8332.2244566334939</v>
      </c>
      <c r="AX231">
        <v>6189.902066198687</v>
      </c>
      <c r="AY231">
        <v>4442.7029317424967</v>
      </c>
      <c r="AZ231">
        <v>3066.0005331963612</v>
      </c>
      <c r="BA231">
        <v>2022.7439866806919</v>
      </c>
      <c r="BB231">
        <v>1266.6003079697466</v>
      </c>
      <c r="BC231">
        <v>745.91120254839257</v>
      </c>
      <c r="BD231">
        <v>422.02276453873804</v>
      </c>
      <c r="BE231">
        <v>228.98720308653884</v>
      </c>
      <c r="BF231">
        <v>119.2848866763145</v>
      </c>
      <c r="BG231">
        <v>60.09657686022306</v>
      </c>
      <c r="BH231">
        <v>-6.7951328051366352E-9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</row>
    <row r="232" spans="1:101" x14ac:dyDescent="0.3">
      <c r="A232">
        <f>Model_Point!K232</f>
        <v>0</v>
      </c>
      <c r="B232">
        <v>0</v>
      </c>
      <c r="C232">
        <v>0</v>
      </c>
      <c r="D232">
        <v>0</v>
      </c>
      <c r="E232">
        <v>-50021.053927454101</v>
      </c>
      <c r="F232">
        <v>-38607.333931656176</v>
      </c>
      <c r="G232">
        <v>-27428.269249255241</v>
      </c>
      <c r="H232">
        <v>-16149.514667922835</v>
      </c>
      <c r="I232">
        <v>-17844.646807528956</v>
      </c>
      <c r="J232">
        <v>-8547.8355749232251</v>
      </c>
      <c r="K232">
        <v>102.4078218048849</v>
      </c>
      <c r="L232">
        <v>8122.095771053976</v>
      </c>
      <c r="M232">
        <v>15532.550224898634</v>
      </c>
      <c r="N232">
        <v>13868.765721183196</v>
      </c>
      <c r="O232">
        <v>19747.206087869265</v>
      </c>
      <c r="P232">
        <v>25059.932237483194</v>
      </c>
      <c r="Q232">
        <v>29834.469230681087</v>
      </c>
      <c r="R232">
        <v>34102.371459552596</v>
      </c>
      <c r="S232">
        <v>32000.67924923369</v>
      </c>
      <c r="T232">
        <v>34984.476429223301</v>
      </c>
      <c r="U232">
        <v>37524.659677945732</v>
      </c>
      <c r="V232">
        <v>39643.363114986416</v>
      </c>
      <c r="W232">
        <v>41364.73333152452</v>
      </c>
      <c r="X232">
        <v>38815.848043796534</v>
      </c>
      <c r="Y232">
        <v>39568.251417832558</v>
      </c>
      <c r="Z232">
        <v>39973.384480070228</v>
      </c>
      <c r="AA232">
        <v>40055.220167164021</v>
      </c>
      <c r="AB232">
        <v>39839.520718266642</v>
      </c>
      <c r="AC232">
        <v>36905.406328859986</v>
      </c>
      <c r="AD232">
        <v>36024.466479010822</v>
      </c>
      <c r="AE232">
        <v>34918.975935492468</v>
      </c>
      <c r="AF232">
        <v>33617.17312950435</v>
      </c>
      <c r="AG232">
        <v>32148.275273610219</v>
      </c>
      <c r="AH232">
        <v>29120.872349641202</v>
      </c>
      <c r="AI232">
        <v>27321.152916643165</v>
      </c>
      <c r="AJ232">
        <v>25440.827875149382</v>
      </c>
      <c r="AK232">
        <v>23508.792813083739</v>
      </c>
      <c r="AL232">
        <v>21553.710331646453</v>
      </c>
      <c r="AM232">
        <v>18871.683617198756</v>
      </c>
      <c r="AN232">
        <v>16908.484743015255</v>
      </c>
      <c r="AO232">
        <v>15000.257470234188</v>
      </c>
      <c r="AP232">
        <v>13170.573791000683</v>
      </c>
      <c r="AQ232">
        <v>11440.600427863081</v>
      </c>
      <c r="AR232">
        <v>9516.2798904301235</v>
      </c>
      <c r="AS232">
        <v>8017.9445169715636</v>
      </c>
      <c r="AT232">
        <v>6630.1099604783085</v>
      </c>
      <c r="AU232">
        <v>5371.4247062443046</v>
      </c>
      <c r="AV232">
        <v>4255.7578409648568</v>
      </c>
      <c r="AW232">
        <v>3194.9465940891591</v>
      </c>
      <c r="AX232">
        <v>2378.6700055369397</v>
      </c>
      <c r="AY232">
        <v>1712.5217170701897</v>
      </c>
      <c r="AZ232">
        <v>1187.4253129104768</v>
      </c>
      <c r="BA232">
        <v>789.48135629843443</v>
      </c>
      <c r="BB232">
        <v>485.60913878035888</v>
      </c>
      <c r="BC232">
        <v>286.35239901423984</v>
      </c>
      <c r="BD232">
        <v>162.38417687277641</v>
      </c>
      <c r="BE232">
        <v>88.497189168516655</v>
      </c>
      <c r="BF232">
        <v>46.517455932932002</v>
      </c>
      <c r="BG232">
        <v>23.071493210605521</v>
      </c>
      <c r="BH232">
        <v>1.9066582977041623E-9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</row>
    <row r="233" spans="1:101" x14ac:dyDescent="0.3">
      <c r="A233">
        <f>Model_Point!K233</f>
        <v>0</v>
      </c>
      <c r="B233">
        <v>0</v>
      </c>
      <c r="C233">
        <v>0</v>
      </c>
      <c r="D233">
        <v>0</v>
      </c>
      <c r="E233">
        <v>-25128.05346603028</v>
      </c>
      <c r="F233">
        <v>-18290.093748531446</v>
      </c>
      <c r="G233">
        <v>-11755.569232567199</v>
      </c>
      <c r="H233">
        <v>-5191.1037430360966</v>
      </c>
      <c r="I233">
        <v>1122.7053443713025</v>
      </c>
      <c r="J233">
        <v>7175.3358885258904</v>
      </c>
      <c r="K233">
        <v>12984.974704860135</v>
      </c>
      <c r="L233">
        <v>18568.622153986584</v>
      </c>
      <c r="M233">
        <v>23944.381579874189</v>
      </c>
      <c r="N233">
        <v>29188.006132516279</v>
      </c>
      <c r="O233">
        <v>34264.083979941075</v>
      </c>
      <c r="P233">
        <v>39190.949491679079</v>
      </c>
      <c r="Q233">
        <v>43989.891892150503</v>
      </c>
      <c r="R233">
        <v>48684.112625797075</v>
      </c>
      <c r="S233">
        <v>53297.541421203001</v>
      </c>
      <c r="T233">
        <v>57853.029498056865</v>
      </c>
      <c r="U233">
        <v>58601.713225397572</v>
      </c>
      <c r="V233">
        <v>59222.656018963338</v>
      </c>
      <c r="W233">
        <v>59702.493560463918</v>
      </c>
      <c r="X233">
        <v>60027.299950852357</v>
      </c>
      <c r="Y233">
        <v>60181.444380667621</v>
      </c>
      <c r="Z233">
        <v>60149.824265744784</v>
      </c>
      <c r="AA233">
        <v>59919.25478369464</v>
      </c>
      <c r="AB233">
        <v>59478.133597591055</v>
      </c>
      <c r="AC233">
        <v>58816.43306148766</v>
      </c>
      <c r="AD233">
        <v>57925.747219126024</v>
      </c>
      <c r="AE233">
        <v>56799.62656492048</v>
      </c>
      <c r="AF233">
        <v>55434.18397087526</v>
      </c>
      <c r="AG233">
        <v>53828.779996091878</v>
      </c>
      <c r="AH233">
        <v>51986.664608795145</v>
      </c>
      <c r="AI233">
        <v>49915.198843820734</v>
      </c>
      <c r="AJ233">
        <v>47625.999874052992</v>
      </c>
      <c r="AK233">
        <v>45133.571806725486</v>
      </c>
      <c r="AL233">
        <v>42457.205062159432</v>
      </c>
      <c r="AM233">
        <v>39621.099265537458</v>
      </c>
      <c r="AN233">
        <v>36654.321851663779</v>
      </c>
      <c r="AO233">
        <v>33590.565663585228</v>
      </c>
      <c r="AP233">
        <v>30467.67181913268</v>
      </c>
      <c r="AQ233">
        <v>27326.891095855211</v>
      </c>
      <c r="AR233">
        <v>24211.868909185268</v>
      </c>
      <c r="AS233">
        <v>21167.35625339633</v>
      </c>
      <c r="AT233">
        <v>18172.355807517109</v>
      </c>
      <c r="AU233">
        <v>15286.439382807286</v>
      </c>
      <c r="AV233">
        <v>12567.558586802919</v>
      </c>
      <c r="AW233">
        <v>10068.617148374477</v>
      </c>
      <c r="AX233">
        <v>7833.8819359165163</v>
      </c>
      <c r="AY233">
        <v>5895.5994752340293</v>
      </c>
      <c r="AZ233">
        <v>4271.2676769171721</v>
      </c>
      <c r="BA233">
        <v>2962.0404805997528</v>
      </c>
      <c r="BB233">
        <v>1952.6837392204809</v>
      </c>
      <c r="BC233">
        <v>1213.3298529854103</v>
      </c>
      <c r="BD233">
        <v>723.59419871982175</v>
      </c>
      <c r="BE233">
        <v>412.70353040731896</v>
      </c>
      <c r="BF233">
        <v>224.4280511081181</v>
      </c>
      <c r="BG233">
        <v>116.07912832124266</v>
      </c>
      <c r="BH233">
        <v>3.7603383964937064E-10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</row>
    <row r="234" spans="1:101" x14ac:dyDescent="0.3">
      <c r="A234">
        <f>Model_Point!K234</f>
        <v>0</v>
      </c>
      <c r="B234">
        <v>0</v>
      </c>
      <c r="C234">
        <v>0</v>
      </c>
      <c r="D234">
        <v>0</v>
      </c>
      <c r="E234">
        <v>-49853.843408096756</v>
      </c>
      <c r="F234">
        <v>-40372.741250407453</v>
      </c>
      <c r="G234">
        <v>-30726.024256575234</v>
      </c>
      <c r="H234">
        <v>-21026.833877374989</v>
      </c>
      <c r="I234">
        <v>-12242.404264335488</v>
      </c>
      <c r="J234">
        <v>-4429.1033340961731</v>
      </c>
      <c r="K234">
        <v>2451.4334491956984</v>
      </c>
      <c r="L234">
        <v>8441.8791533623771</v>
      </c>
      <c r="M234">
        <v>13587.668427761091</v>
      </c>
      <c r="N234">
        <v>18158.222307377484</v>
      </c>
      <c r="O234">
        <v>21980.519244029678</v>
      </c>
      <c r="P234">
        <v>25092.708107546448</v>
      </c>
      <c r="Q234">
        <v>27536.839874974074</v>
      </c>
      <c r="R234">
        <v>29356.901294479645</v>
      </c>
      <c r="S234">
        <v>30597.919955214471</v>
      </c>
      <c r="T234">
        <v>31305.31481521895</v>
      </c>
      <c r="U234">
        <v>31524.87796578183</v>
      </c>
      <c r="V234">
        <v>31303.171184144358</v>
      </c>
      <c r="W234">
        <v>30687.881493674839</v>
      </c>
      <c r="X234">
        <v>29727.940006175057</v>
      </c>
      <c r="Y234">
        <v>28472.920843400683</v>
      </c>
      <c r="Z234">
        <v>26972.414842847829</v>
      </c>
      <c r="AA234">
        <v>25273.586234462113</v>
      </c>
      <c r="AB234">
        <v>23423.21955035202</v>
      </c>
      <c r="AC234">
        <v>21467.252154216618</v>
      </c>
      <c r="AD234">
        <v>19450.228310512215</v>
      </c>
      <c r="AE234">
        <v>17414.685715457948</v>
      </c>
      <c r="AF234">
        <v>15400.491410003531</v>
      </c>
      <c r="AG234">
        <v>13444.150575951706</v>
      </c>
      <c r="AH234">
        <v>11578.118486637644</v>
      </c>
      <c r="AI234">
        <v>9830.1522652849944</v>
      </c>
      <c r="AJ234">
        <v>8176.6559555746044</v>
      </c>
      <c r="AK234">
        <v>6649.6221739612438</v>
      </c>
      <c r="AL234">
        <v>5274.4936426092318</v>
      </c>
      <c r="AM234">
        <v>4069.1095035846129</v>
      </c>
      <c r="AN234">
        <v>3043.0020585581738</v>
      </c>
      <c r="AO234">
        <v>2197.172506227846</v>
      </c>
      <c r="AP234">
        <v>1524.4460871593874</v>
      </c>
      <c r="AQ234">
        <v>1010.4533630924185</v>
      </c>
      <c r="AR234">
        <v>635.2061561375142</v>
      </c>
      <c r="AS234">
        <v>375.14187059764288</v>
      </c>
      <c r="AT234">
        <v>212.97856892393267</v>
      </c>
      <c r="AU234">
        <v>116.1369614232848</v>
      </c>
      <c r="AV234">
        <v>61.023171921535187</v>
      </c>
      <c r="AW234">
        <v>31.26880313338253</v>
      </c>
      <c r="AX234">
        <v>-1.4217068666137543E-9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</row>
    <row r="235" spans="1:101" x14ac:dyDescent="0.3">
      <c r="A235">
        <f>Model_Point!K235</f>
        <v>0</v>
      </c>
      <c r="B235">
        <v>0</v>
      </c>
      <c r="C235">
        <v>0</v>
      </c>
      <c r="D235">
        <v>0</v>
      </c>
      <c r="E235">
        <v>-17593.137332404214</v>
      </c>
      <c r="F235">
        <v>-12792.268075811491</v>
      </c>
      <c r="G235">
        <v>-8062.8586322424135</v>
      </c>
      <c r="H235">
        <v>-3341.4437710384918</v>
      </c>
      <c r="I235">
        <v>-4259.0971670251602</v>
      </c>
      <c r="J235">
        <v>-597.59993419825651</v>
      </c>
      <c r="K235">
        <v>2696.2156058360333</v>
      </c>
      <c r="L235">
        <v>5641.3514483839326</v>
      </c>
      <c r="M235">
        <v>8257.8190780031236</v>
      </c>
      <c r="N235">
        <v>7172.8282307611607</v>
      </c>
      <c r="O235">
        <v>9065.2935216435289</v>
      </c>
      <c r="P235">
        <v>10675.279101979997</v>
      </c>
      <c r="Q235">
        <v>12020.62494847125</v>
      </c>
      <c r="R235">
        <v>13119.903653289068</v>
      </c>
      <c r="S235">
        <v>11806.482498567902</v>
      </c>
      <c r="T235">
        <v>12335.546442635434</v>
      </c>
      <c r="U235">
        <v>12667.56940543247</v>
      </c>
      <c r="V235">
        <v>12821.635335870442</v>
      </c>
      <c r="W235">
        <v>12817.256172950396</v>
      </c>
      <c r="X235">
        <v>11405.023913765326</v>
      </c>
      <c r="Y235">
        <v>11065.48554419946</v>
      </c>
      <c r="Z235">
        <v>10623.144084684283</v>
      </c>
      <c r="AA235">
        <v>10097.04008062799</v>
      </c>
      <c r="AB235">
        <v>9506.0628889013406</v>
      </c>
      <c r="AC235">
        <v>8215.1893510432237</v>
      </c>
      <c r="AD235">
        <v>7509.1932764293533</v>
      </c>
      <c r="AE235">
        <v>6789.6565479993924</v>
      </c>
      <c r="AF235">
        <v>6072.6448676362434</v>
      </c>
      <c r="AG235">
        <v>5372.9188635555847</v>
      </c>
      <c r="AH235">
        <v>4424.7752575176792</v>
      </c>
      <c r="AI235">
        <v>3780.117651013335</v>
      </c>
      <c r="AJ235">
        <v>3167.8271028526883</v>
      </c>
      <c r="AK235">
        <v>2600.7289949369365</v>
      </c>
      <c r="AL235">
        <v>2089.1227126463768</v>
      </c>
      <c r="AM235">
        <v>1554.1443632081175</v>
      </c>
      <c r="AN235">
        <v>1167.0571321105913</v>
      </c>
      <c r="AO235">
        <v>847.47262232412834</v>
      </c>
      <c r="AP235">
        <v>593.02380301895846</v>
      </c>
      <c r="AQ235">
        <v>398.53230809762016</v>
      </c>
      <c r="AR235">
        <v>242.71439729726393</v>
      </c>
      <c r="AS235">
        <v>143.68772126867384</v>
      </c>
      <c r="AT235">
        <v>81.913592444774508</v>
      </c>
      <c r="AU235">
        <v>45.017739561936452</v>
      </c>
      <c r="AV235">
        <v>24.027719000828217</v>
      </c>
      <c r="AW235">
        <v>11.984162085822257</v>
      </c>
      <c r="AX235">
        <v>9.6124026312100022E-10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</row>
    <row r="236" spans="1:101" x14ac:dyDescent="0.3">
      <c r="A236">
        <f>Model_Point!K236</f>
        <v>0</v>
      </c>
      <c r="B236">
        <v>0</v>
      </c>
      <c r="C236">
        <v>0</v>
      </c>
      <c r="D236">
        <v>0</v>
      </c>
      <c r="E236">
        <v>-12279.866772471587</v>
      </c>
      <c r="F236">
        <v>-8383.0843520201306</v>
      </c>
      <c r="G236">
        <v>-4742.2166213553692</v>
      </c>
      <c r="H236">
        <v>-1112.3193032126526</v>
      </c>
      <c r="I236">
        <v>2394.4863032711173</v>
      </c>
      <c r="J236">
        <v>5776.5062102428665</v>
      </c>
      <c r="K236">
        <v>9046.2337173054184</v>
      </c>
      <c r="L236">
        <v>12217.722964561308</v>
      </c>
      <c r="M236">
        <v>15305.300910905409</v>
      </c>
      <c r="N236">
        <v>18347.051861123626</v>
      </c>
      <c r="O236">
        <v>21335.232227907461</v>
      </c>
      <c r="P236">
        <v>21626.488772651599</v>
      </c>
      <c r="Q236">
        <v>21870.757321107008</v>
      </c>
      <c r="R236">
        <v>22063.000989547418</v>
      </c>
      <c r="S236">
        <v>22197.955091283409</v>
      </c>
      <c r="T236">
        <v>22269.685885206516</v>
      </c>
      <c r="U236">
        <v>22272.447210623584</v>
      </c>
      <c r="V236">
        <v>22201.212498065528</v>
      </c>
      <c r="W236">
        <v>22051.543224222485</v>
      </c>
      <c r="X236">
        <v>21819.583109081563</v>
      </c>
      <c r="Y236">
        <v>21502.073258318276</v>
      </c>
      <c r="Z236">
        <v>21096.477908577675</v>
      </c>
      <c r="AA236">
        <v>20601.214558006159</v>
      </c>
      <c r="AB236">
        <v>20015.914964125426</v>
      </c>
      <c r="AC236">
        <v>19341.669943892353</v>
      </c>
      <c r="AD236">
        <v>18581.11345403532</v>
      </c>
      <c r="AE236">
        <v>17738.477948676755</v>
      </c>
      <c r="AF236">
        <v>16819.068730622279</v>
      </c>
      <c r="AG236">
        <v>15829.993772688757</v>
      </c>
      <c r="AH236">
        <v>14780.213478563863</v>
      </c>
      <c r="AI236">
        <v>13680.528817371453</v>
      </c>
      <c r="AJ236">
        <v>12543.493877204368</v>
      </c>
      <c r="AK236">
        <v>11383.239979486714</v>
      </c>
      <c r="AL236">
        <v>10215.201097364865</v>
      </c>
      <c r="AM236">
        <v>9055.7347568888363</v>
      </c>
      <c r="AN236">
        <v>7921.6391080076755</v>
      </c>
      <c r="AO236">
        <v>6804.5419127175019</v>
      </c>
      <c r="AP236">
        <v>5726.887316555375</v>
      </c>
      <c r="AQ236">
        <v>4710.5580567417355</v>
      </c>
      <c r="AR236">
        <v>3775.5809082127839</v>
      </c>
      <c r="AS236">
        <v>2938.7680806638091</v>
      </c>
      <c r="AT236">
        <v>2212.4330880385614</v>
      </c>
      <c r="AU236">
        <v>1603.3512815205916</v>
      </c>
      <c r="AV236">
        <v>1112.1461826260543</v>
      </c>
      <c r="AW236">
        <v>733.26064023487288</v>
      </c>
      <c r="AX236">
        <v>455.60750888449871</v>
      </c>
      <c r="AY236">
        <v>271.74814212804853</v>
      </c>
      <c r="AZ236">
        <v>155.07330413831809</v>
      </c>
      <c r="BA236">
        <v>84.447334804134556</v>
      </c>
      <c r="BB236">
        <v>43.828508153391482</v>
      </c>
      <c r="BC236">
        <v>4.664593668161766E-10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</row>
    <row r="237" spans="1:101" x14ac:dyDescent="0.3">
      <c r="A237">
        <f>Model_Point!K237</f>
        <v>0</v>
      </c>
      <c r="B237">
        <v>0</v>
      </c>
      <c r="C237">
        <v>0</v>
      </c>
      <c r="D237">
        <v>0</v>
      </c>
      <c r="E237">
        <v>-66887.73165784782</v>
      </c>
      <c r="F237">
        <v>-58882.28900963287</v>
      </c>
      <c r="G237">
        <v>-50419.95157941254</v>
      </c>
      <c r="H237">
        <v>-41487.197254115759</v>
      </c>
      <c r="I237">
        <v>-32888.799838175866</v>
      </c>
      <c r="J237">
        <v>-24764.604753799165</v>
      </c>
      <c r="K237">
        <v>-17166.453121809351</v>
      </c>
      <c r="L237">
        <v>-10100.959700470299</v>
      </c>
      <c r="M237">
        <v>-3564.1769520611347</v>
      </c>
      <c r="N237">
        <v>2596.5346768219993</v>
      </c>
      <c r="O237">
        <v>8272.8623058681751</v>
      </c>
      <c r="P237">
        <v>13474.943496885773</v>
      </c>
      <c r="Q237">
        <v>18205.620749792495</v>
      </c>
      <c r="R237">
        <v>22471.708055132698</v>
      </c>
      <c r="S237">
        <v>26281.547279800408</v>
      </c>
      <c r="T237">
        <v>29640.235682757942</v>
      </c>
      <c r="U237">
        <v>32556.844182369172</v>
      </c>
      <c r="V237">
        <v>35047.849296220913</v>
      </c>
      <c r="W237">
        <v>37134.195140043725</v>
      </c>
      <c r="X237">
        <v>38838.077819709863</v>
      </c>
      <c r="Y237">
        <v>40178.216663926658</v>
      </c>
      <c r="Z237">
        <v>41169.096550828523</v>
      </c>
      <c r="AA237">
        <v>41824.630137427506</v>
      </c>
      <c r="AB237">
        <v>42161.037673211766</v>
      </c>
      <c r="AC237">
        <v>42193.855694449951</v>
      </c>
      <c r="AD237">
        <v>41935.690139371647</v>
      </c>
      <c r="AE237">
        <v>41400.785545534753</v>
      </c>
      <c r="AF237">
        <v>40606.883555543471</v>
      </c>
      <c r="AG237">
        <v>39573.697472256477</v>
      </c>
      <c r="AH237">
        <v>38322.191831664022</v>
      </c>
      <c r="AI237">
        <v>36874.059295817191</v>
      </c>
      <c r="AJ237">
        <v>35251.660983167247</v>
      </c>
      <c r="AK237">
        <v>33478.266238432159</v>
      </c>
      <c r="AL237">
        <v>31578.262412181</v>
      </c>
      <c r="AM237">
        <v>29577.196356606932</v>
      </c>
      <c r="AN237">
        <v>27501.307541154416</v>
      </c>
      <c r="AO237">
        <v>25377.055288734271</v>
      </c>
      <c r="AP237">
        <v>23229.364793071516</v>
      </c>
      <c r="AQ237">
        <v>21083.10168364938</v>
      </c>
      <c r="AR237">
        <v>18962.727588144211</v>
      </c>
      <c r="AS237">
        <v>16891.906721939267</v>
      </c>
      <c r="AT237">
        <v>14893.071350112941</v>
      </c>
      <c r="AU237">
        <v>12986.958063180306</v>
      </c>
      <c r="AV237">
        <v>11192.131280392463</v>
      </c>
      <c r="AW237">
        <v>9524.5149679714905</v>
      </c>
      <c r="AX237">
        <v>7996.9578319565026</v>
      </c>
      <c r="AY237">
        <v>6585.83169323535</v>
      </c>
      <c r="AZ237">
        <v>5308.3622448486749</v>
      </c>
      <c r="BA237">
        <v>4177.2172760395997</v>
      </c>
      <c r="BB237">
        <v>3199.8173847590851</v>
      </c>
      <c r="BC237">
        <v>2377.9017153377536</v>
      </c>
      <c r="BD237">
        <v>1707.4368276481978</v>
      </c>
      <c r="BE237">
        <v>1178.9360757011084</v>
      </c>
      <c r="BF237">
        <v>778.21816906292429</v>
      </c>
      <c r="BG237">
        <v>487.57771635648425</v>
      </c>
      <c r="BH237">
        <v>287.27324235062525</v>
      </c>
      <c r="BI237">
        <v>162.66404383676104</v>
      </c>
      <c r="BJ237">
        <v>88.387513373331117</v>
      </c>
      <c r="BK237">
        <v>46.171033582337998</v>
      </c>
      <c r="BL237">
        <v>23.393494430359468</v>
      </c>
      <c r="BM237">
        <v>6.0285556129886288E-10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</row>
    <row r="238" spans="1:101" x14ac:dyDescent="0.3">
      <c r="A238">
        <f>Model_Point!K238</f>
        <v>0</v>
      </c>
      <c r="B238">
        <v>0</v>
      </c>
      <c r="C238">
        <v>0</v>
      </c>
      <c r="D238">
        <v>0</v>
      </c>
      <c r="E238">
        <v>-23977.565909959903</v>
      </c>
      <c r="F238">
        <v>-19829.398695038981</v>
      </c>
      <c r="G238">
        <v>-15623.750666415033</v>
      </c>
      <c r="H238">
        <v>-11257.790332315897</v>
      </c>
      <c r="I238">
        <v>-11919.456994665865</v>
      </c>
      <c r="J238">
        <v>-8161.2908150285457</v>
      </c>
      <c r="K238">
        <v>-4606.1464837235271</v>
      </c>
      <c r="L238">
        <v>-1253.9185653498459</v>
      </c>
      <c r="M238">
        <v>1899.4616246521387</v>
      </c>
      <c r="N238">
        <v>1463.6296625130014</v>
      </c>
      <c r="O238">
        <v>4089.1706553725689</v>
      </c>
      <c r="P238">
        <v>6531.1486571665546</v>
      </c>
      <c r="Q238">
        <v>8792.3486139148063</v>
      </c>
      <c r="R238">
        <v>10877.066021661702</v>
      </c>
      <c r="S238">
        <v>10383.037223981159</v>
      </c>
      <c r="T238">
        <v>11979.326078007931</v>
      </c>
      <c r="U238">
        <v>13403.605853843044</v>
      </c>
      <c r="V238">
        <v>14663.34353861298</v>
      </c>
      <c r="W238">
        <v>15767.719956576533</v>
      </c>
      <c r="X238">
        <v>15082.253978938315</v>
      </c>
      <c r="Y238">
        <v>15801.907265635124</v>
      </c>
      <c r="Z238">
        <v>16384.634031851347</v>
      </c>
      <c r="AA238">
        <v>16836.558122692808</v>
      </c>
      <c r="AB238">
        <v>17164.684807019945</v>
      </c>
      <c r="AC238">
        <v>16289.174529477723</v>
      </c>
      <c r="AD238">
        <v>16321.612965908416</v>
      </c>
      <c r="AE238">
        <v>16244.703484983005</v>
      </c>
      <c r="AF238">
        <v>16065.789539769654</v>
      </c>
      <c r="AG238">
        <v>15792.969236271412</v>
      </c>
      <c r="AH238">
        <v>14752.183494391706</v>
      </c>
      <c r="AI238">
        <v>14275.356916069621</v>
      </c>
      <c r="AJ238">
        <v>13728.575487199929</v>
      </c>
      <c r="AK238">
        <v>13121.15553573861</v>
      </c>
      <c r="AL238">
        <v>12462.841911979476</v>
      </c>
      <c r="AM238">
        <v>11367.349427366846</v>
      </c>
      <c r="AN238">
        <v>10613.573006680717</v>
      </c>
      <c r="AO238">
        <v>9838.5840928614489</v>
      </c>
      <c r="AP238">
        <v>9052.250017585131</v>
      </c>
      <c r="AQ238">
        <v>8264.4136050565121</v>
      </c>
      <c r="AR238">
        <v>7280.6251030563699</v>
      </c>
      <c r="AS238">
        <v>6505.9128725443343</v>
      </c>
      <c r="AT238">
        <v>5756.8880436646559</v>
      </c>
      <c r="AU238">
        <v>5041.7544515474192</v>
      </c>
      <c r="AV238">
        <v>4367.8767281528571</v>
      </c>
      <c r="AW238">
        <v>3654.4921153988876</v>
      </c>
      <c r="AX238">
        <v>3075.5857088971784</v>
      </c>
      <c r="AY238">
        <v>2540.224268113891</v>
      </c>
      <c r="AZ238">
        <v>2055.1952818896575</v>
      </c>
      <c r="BA238">
        <v>1625.5310788355223</v>
      </c>
      <c r="BB238">
        <v>1227.3105493397854</v>
      </c>
      <c r="BC238">
        <v>913.54844920725873</v>
      </c>
      <c r="BD238">
        <v>657.46486772736819</v>
      </c>
      <c r="BE238">
        <v>455.53340723697607</v>
      </c>
      <c r="BF238">
        <v>302.40827909340936</v>
      </c>
      <c r="BG238">
        <v>187.03302353014908</v>
      </c>
      <c r="BH238">
        <v>110.30388245317582</v>
      </c>
      <c r="BI238">
        <v>62.563137408064151</v>
      </c>
      <c r="BJ238">
        <v>34.104623098652226</v>
      </c>
      <c r="BK238">
        <v>17.932234350665485</v>
      </c>
      <c r="BL238">
        <v>8.9843158929929317</v>
      </c>
      <c r="BM238">
        <v>1.3725542006728863E-9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</row>
    <row r="239" spans="1:101" x14ac:dyDescent="0.3">
      <c r="A239">
        <f>Model_Point!K239</f>
        <v>0</v>
      </c>
      <c r="B239">
        <v>0</v>
      </c>
      <c r="C239">
        <v>0</v>
      </c>
      <c r="D239">
        <v>0</v>
      </c>
      <c r="E239">
        <v>-9305.8514375962914</v>
      </c>
      <c r="F239">
        <v>-7439.1986077368119</v>
      </c>
      <c r="G239">
        <v>-5572.2142196076675</v>
      </c>
      <c r="H239">
        <v>-3644.8806736449078</v>
      </c>
      <c r="I239">
        <v>-1769.9556264755347</v>
      </c>
      <c r="J239">
        <v>37.700394079024598</v>
      </c>
      <c r="K239">
        <v>1774.080606043389</v>
      </c>
      <c r="L239">
        <v>3441.0013780342551</v>
      </c>
      <c r="M239">
        <v>5041.4999976758909</v>
      </c>
      <c r="N239">
        <v>6601.3735177996814</v>
      </c>
      <c r="O239">
        <v>8106.3179816067441</v>
      </c>
      <c r="P239">
        <v>9560.2486865345163</v>
      </c>
      <c r="Q239">
        <v>10966.021369520768</v>
      </c>
      <c r="R239">
        <v>12327.17718763656</v>
      </c>
      <c r="S239">
        <v>13647.579970097886</v>
      </c>
      <c r="T239">
        <v>14930.693496021786</v>
      </c>
      <c r="U239">
        <v>16180.701748103353</v>
      </c>
      <c r="V239">
        <v>17403.049436887944</v>
      </c>
      <c r="W239">
        <v>18604.003920768071</v>
      </c>
      <c r="X239">
        <v>19790.173589006055</v>
      </c>
      <c r="Y239">
        <v>20967.792679187565</v>
      </c>
      <c r="Z239">
        <v>21269.933993734732</v>
      </c>
      <c r="AA239">
        <v>21526.379460260076</v>
      </c>
      <c r="AB239">
        <v>21732.080058233521</v>
      </c>
      <c r="AC239">
        <v>21881.744893634826</v>
      </c>
      <c r="AD239">
        <v>21969.391851761036</v>
      </c>
      <c r="AE239">
        <v>21989.207208593925</v>
      </c>
      <c r="AF239">
        <v>21936.079845959437</v>
      </c>
      <c r="AG239">
        <v>21805.467096240551</v>
      </c>
      <c r="AH239">
        <v>21593.387225776001</v>
      </c>
      <c r="AI239">
        <v>21296.433055921734</v>
      </c>
      <c r="AJ239">
        <v>20911.897403598425</v>
      </c>
      <c r="AK239">
        <v>20438.004516233406</v>
      </c>
      <c r="AL239">
        <v>19874.173696855145</v>
      </c>
      <c r="AM239">
        <v>19221.267850888049</v>
      </c>
      <c r="AN239">
        <v>18481.680865924009</v>
      </c>
      <c r="AO239">
        <v>17659.397027519193</v>
      </c>
      <c r="AP239">
        <v>16759.462936784654</v>
      </c>
      <c r="AQ239">
        <v>15788.730752016976</v>
      </c>
      <c r="AR239">
        <v>14755.916170621535</v>
      </c>
      <c r="AS239">
        <v>13671.595728638013</v>
      </c>
      <c r="AT239">
        <v>12548.129151243918</v>
      </c>
      <c r="AU239">
        <v>11399.493446577539</v>
      </c>
      <c r="AV239">
        <v>10241.01789373517</v>
      </c>
      <c r="AW239">
        <v>9089.0133781444383</v>
      </c>
      <c r="AX239">
        <v>7960.2959326115151</v>
      </c>
      <c r="AY239">
        <v>6846.1035494453099</v>
      </c>
      <c r="AZ239">
        <v>5769.0382688739692</v>
      </c>
      <c r="BA239">
        <v>4751.2470407694937</v>
      </c>
      <c r="BB239">
        <v>3813.116853981111</v>
      </c>
      <c r="BC239">
        <v>2971.8952319319824</v>
      </c>
      <c r="BD239">
        <v>2240.3749096131423</v>
      </c>
      <c r="BE239">
        <v>1625.8149773832592</v>
      </c>
      <c r="BF239">
        <v>1129.2837685007939</v>
      </c>
      <c r="BG239">
        <v>745.58851773707636</v>
      </c>
      <c r="BH239">
        <v>463.89356579242678</v>
      </c>
      <c r="BI239">
        <v>277.11045940987998</v>
      </c>
      <c r="BJ239">
        <v>158.42059251201829</v>
      </c>
      <c r="BK239">
        <v>86.4781366036148</v>
      </c>
      <c r="BL239">
        <v>45.04777908075345</v>
      </c>
      <c r="BM239">
        <v>-8.7724005742479619E-11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</row>
    <row r="240" spans="1:101" x14ac:dyDescent="0.3">
      <c r="A240">
        <f>Model_Point!K240</f>
        <v>0</v>
      </c>
      <c r="B240">
        <v>0</v>
      </c>
      <c r="C240">
        <v>0</v>
      </c>
      <c r="D240">
        <v>0</v>
      </c>
      <c r="E240">
        <v>-106337.8367954603</v>
      </c>
      <c r="F240">
        <v>-83370.715879727592</v>
      </c>
      <c r="G240">
        <v>-59680.484313897367</v>
      </c>
      <c r="H240">
        <v>-35644.984232102266</v>
      </c>
      <c r="I240">
        <v>-13593.42191977009</v>
      </c>
      <c r="J240">
        <v>6284.5836510238432</v>
      </c>
      <c r="K240">
        <v>24040.206145224874</v>
      </c>
      <c r="L240">
        <v>39760.350495298197</v>
      </c>
      <c r="M240">
        <v>53546.880001616955</v>
      </c>
      <c r="N240">
        <v>66072.252878993721</v>
      </c>
      <c r="O240">
        <v>76900.153786242066</v>
      </c>
      <c r="P240">
        <v>86102.590163097484</v>
      </c>
      <c r="Q240">
        <v>93748.045987237929</v>
      </c>
      <c r="R240">
        <v>99912.089217435423</v>
      </c>
      <c r="S240">
        <v>104666.66737295396</v>
      </c>
      <c r="T240">
        <v>108072.00431648089</v>
      </c>
      <c r="U240">
        <v>110193.198344403</v>
      </c>
      <c r="V240">
        <v>111107.09599987851</v>
      </c>
      <c r="W240">
        <v>110896.92004023524</v>
      </c>
      <c r="X240">
        <v>109649.76976590707</v>
      </c>
      <c r="Y240">
        <v>107454.81242078097</v>
      </c>
      <c r="Z240">
        <v>104403.13809197969</v>
      </c>
      <c r="AA240">
        <v>100588.69714376215</v>
      </c>
      <c r="AB240">
        <v>96109.134822890628</v>
      </c>
      <c r="AC240">
        <v>91066.021577268693</v>
      </c>
      <c r="AD240">
        <v>85563.243049473371</v>
      </c>
      <c r="AE240">
        <v>79705.355439114704</v>
      </c>
      <c r="AF240">
        <v>73591.2915360482</v>
      </c>
      <c r="AG240">
        <v>67319.692738854399</v>
      </c>
      <c r="AH240">
        <v>60987.713408508396</v>
      </c>
      <c r="AI240">
        <v>54689.640021277963</v>
      </c>
      <c r="AJ240">
        <v>48515.352169736885</v>
      </c>
      <c r="AK240">
        <v>42548.667234806038</v>
      </c>
      <c r="AL240">
        <v>36865.62675202953</v>
      </c>
      <c r="AM240">
        <v>31532.799144413191</v>
      </c>
      <c r="AN240">
        <v>26605.689157784116</v>
      </c>
      <c r="AO240">
        <v>22008.50970537389</v>
      </c>
      <c r="AP240">
        <v>17810.964840564542</v>
      </c>
      <c r="AQ240">
        <v>14066.666375663061</v>
      </c>
      <c r="AR240">
        <v>10810.557882529414</v>
      </c>
      <c r="AS240">
        <v>8057.2271834551875</v>
      </c>
      <c r="AT240">
        <v>5800.4275437805563</v>
      </c>
      <c r="AU240">
        <v>4014.0560953854338</v>
      </c>
      <c r="AV240">
        <v>2654.7019971158688</v>
      </c>
      <c r="AW240">
        <v>1665.6790437031609</v>
      </c>
      <c r="AX240">
        <v>982.21796568732145</v>
      </c>
      <c r="AY240">
        <v>556.82597357671341</v>
      </c>
      <c r="AZ240">
        <v>303.19702357944476</v>
      </c>
      <c r="BA240">
        <v>159.05456190368062</v>
      </c>
      <c r="BB240">
        <v>81.32763246039508</v>
      </c>
      <c r="BC240">
        <v>-2.8547634907389422E-9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</row>
    <row r="241" spans="1:101" x14ac:dyDescent="0.3">
      <c r="A241">
        <f>Model_Point!K241</f>
        <v>0</v>
      </c>
      <c r="B241">
        <v>0</v>
      </c>
      <c r="C241">
        <v>0</v>
      </c>
      <c r="D241">
        <v>0</v>
      </c>
      <c r="E241">
        <v>-35542.304319568917</v>
      </c>
      <c r="F241">
        <v>-24132.856582787321</v>
      </c>
      <c r="G241">
        <v>-12744.193217833052</v>
      </c>
      <c r="H241">
        <v>-1283.6934833476773</v>
      </c>
      <c r="I241">
        <v>-2832.9188397837461</v>
      </c>
      <c r="J241">
        <v>6278.5120884756116</v>
      </c>
      <c r="K241">
        <v>14567.647647231743</v>
      </c>
      <c r="L241">
        <v>22073.859164037091</v>
      </c>
      <c r="M241">
        <v>28842.002611964366</v>
      </c>
      <c r="N241">
        <v>26791.883341549583</v>
      </c>
      <c r="O241">
        <v>31934.464113905571</v>
      </c>
      <c r="P241">
        <v>36442.745133075274</v>
      </c>
      <c r="Q241">
        <v>40346.769985225634</v>
      </c>
      <c r="R241">
        <v>43679.289063297452</v>
      </c>
      <c r="S241">
        <v>40957.033778266275</v>
      </c>
      <c r="T241">
        <v>42895.131966462221</v>
      </c>
      <c r="U241">
        <v>44327.643756542515</v>
      </c>
      <c r="V241">
        <v>45286.60146150631</v>
      </c>
      <c r="W241">
        <v>45806.479152758613</v>
      </c>
      <c r="X241">
        <v>42458.710916358599</v>
      </c>
      <c r="Y241">
        <v>41994.912307917519</v>
      </c>
      <c r="Z241">
        <v>41189.082345996881</v>
      </c>
      <c r="AA241">
        <v>40079.085217211192</v>
      </c>
      <c r="AB241">
        <v>38704.202768282994</v>
      </c>
      <c r="AC241">
        <v>35093.028423291187</v>
      </c>
      <c r="AD241">
        <v>33187.238206086506</v>
      </c>
      <c r="AE241">
        <v>31133.337915293065</v>
      </c>
      <c r="AF241">
        <v>28970.68708381059</v>
      </c>
      <c r="AG241">
        <v>26738.527421887207</v>
      </c>
      <c r="AH241">
        <v>23439.490429888221</v>
      </c>
      <c r="AI241">
        <v>21119.144407954165</v>
      </c>
      <c r="AJ241">
        <v>18837.424743991742</v>
      </c>
      <c r="AK241">
        <v>16627.621864558289</v>
      </c>
      <c r="AL241">
        <v>14520.01892903619</v>
      </c>
      <c r="AM241">
        <v>12099.14704007904</v>
      </c>
      <c r="AN241">
        <v>10244.188784569962</v>
      </c>
      <c r="AO241">
        <v>8510.5189492175359</v>
      </c>
      <c r="AP241">
        <v>6925.6910439017074</v>
      </c>
      <c r="AQ241">
        <v>5511.059727366076</v>
      </c>
      <c r="AR241">
        <v>4144.0994824022355</v>
      </c>
      <c r="AS241">
        <v>3096.0156026432383</v>
      </c>
      <c r="AT241">
        <v>2236.2977817306592</v>
      </c>
      <c r="AU241">
        <v>1555.4659947108889</v>
      </c>
      <c r="AV241">
        <v>1037.3204325494207</v>
      </c>
      <c r="AW241">
        <v>638.45923978066173</v>
      </c>
      <c r="AX241">
        <v>377.01674317417269</v>
      </c>
      <c r="AY241">
        <v>214.25969956627836</v>
      </c>
      <c r="AZ241">
        <v>117.2160508435709</v>
      </c>
      <c r="BA241">
        <v>62.078781380890334</v>
      </c>
      <c r="BB241">
        <v>31.219598249947317</v>
      </c>
      <c r="BC241">
        <v>9.7788618389023672E-11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</row>
    <row r="242" spans="1:101" x14ac:dyDescent="0.3">
      <c r="A242">
        <f>Model_Point!K242</f>
        <v>0</v>
      </c>
      <c r="B242">
        <v>0</v>
      </c>
      <c r="C242">
        <v>0</v>
      </c>
      <c r="D242">
        <v>0</v>
      </c>
      <c r="E242">
        <v>-1882.2233556204267</v>
      </c>
      <c r="F242">
        <v>6689.145328439472</v>
      </c>
      <c r="G242">
        <v>14768.307758423996</v>
      </c>
      <c r="H242">
        <v>22766.090718853789</v>
      </c>
      <c r="I242">
        <v>30448.760202098176</v>
      </c>
      <c r="J242">
        <v>37852.02001036764</v>
      </c>
      <c r="K242">
        <v>45018.249223035637</v>
      </c>
      <c r="L242">
        <v>51983.641645439464</v>
      </c>
      <c r="M242">
        <v>58782.797636460775</v>
      </c>
      <c r="N242">
        <v>65537.110317624465</v>
      </c>
      <c r="O242">
        <v>72198.180286757226</v>
      </c>
      <c r="P242">
        <v>73300.182658720529</v>
      </c>
      <c r="Q242">
        <v>74244.915748907995</v>
      </c>
      <c r="R242">
        <v>75014.525082881315</v>
      </c>
      <c r="S242">
        <v>75590.241851492916</v>
      </c>
      <c r="T242">
        <v>75950.744930626926</v>
      </c>
      <c r="U242">
        <v>76075.27446758053</v>
      </c>
      <c r="V242">
        <v>75945.561620677821</v>
      </c>
      <c r="W242">
        <v>75545.330195517701</v>
      </c>
      <c r="X242">
        <v>74860.257278520527</v>
      </c>
      <c r="Y242">
        <v>73878.009957221817</v>
      </c>
      <c r="Z242">
        <v>72588.687224321387</v>
      </c>
      <c r="AA242">
        <v>70985.646136745418</v>
      </c>
      <c r="AB242">
        <v>69066.445072476679</v>
      </c>
      <c r="AC242">
        <v>66833.733390921698</v>
      </c>
      <c r="AD242">
        <v>64295.559033669153</v>
      </c>
      <c r="AE242">
        <v>61465.57695901081</v>
      </c>
      <c r="AF242">
        <v>58361.134125482371</v>
      </c>
      <c r="AG242">
        <v>55005.954001354869</v>
      </c>
      <c r="AH242">
        <v>51430.34892762269</v>
      </c>
      <c r="AI242">
        <v>47671.218122490362</v>
      </c>
      <c r="AJ242">
        <v>43771.780664975202</v>
      </c>
      <c r="AK242">
        <v>39780.996202445902</v>
      </c>
      <c r="AL242">
        <v>35752.634863539723</v>
      </c>
      <c r="AM242">
        <v>31743.973141132235</v>
      </c>
      <c r="AN242">
        <v>27814.115249424081</v>
      </c>
      <c r="AO242">
        <v>23930.180148092648</v>
      </c>
      <c r="AP242">
        <v>20171.870490896254</v>
      </c>
      <c r="AQ242">
        <v>16617.397589881497</v>
      </c>
      <c r="AR242">
        <v>13338.865084286004</v>
      </c>
      <c r="AS242">
        <v>10397.385423654296</v>
      </c>
      <c r="AT242">
        <v>7838.4212516300186</v>
      </c>
      <c r="AU242">
        <v>5687.9620367923781</v>
      </c>
      <c r="AV242">
        <v>3950.1916368563652</v>
      </c>
      <c r="AW242">
        <v>2607.2298248777324</v>
      </c>
      <c r="AX242">
        <v>1621.3059296419069</v>
      </c>
      <c r="AY242">
        <v>968.16444624362521</v>
      </c>
      <c r="AZ242">
        <v>553.55056992684831</v>
      </c>
      <c r="BA242">
        <v>302.5290715299418</v>
      </c>
      <c r="BB242">
        <v>158.17030401407973</v>
      </c>
      <c r="BC242">
        <v>2.5066414535559455E-10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</row>
    <row r="243" spans="1:101" x14ac:dyDescent="0.3">
      <c r="A243">
        <f>Model_Point!K243</f>
        <v>0</v>
      </c>
      <c r="B243">
        <v>0</v>
      </c>
      <c r="C243">
        <v>0</v>
      </c>
      <c r="D243">
        <v>0</v>
      </c>
      <c r="E243">
        <v>-16428.08128629177</v>
      </c>
      <c r="F243">
        <v>-9053.5480096749707</v>
      </c>
      <c r="G243">
        <v>-747.74451022352082</v>
      </c>
      <c r="H243">
        <v>7658.2041079089167</v>
      </c>
      <c r="I243">
        <v>14938.567505877088</v>
      </c>
      <c r="J243">
        <v>21070.606103424117</v>
      </c>
      <c r="K243">
        <v>26123.473944751895</v>
      </c>
      <c r="L243">
        <v>30164.196263323865</v>
      </c>
      <c r="M243">
        <v>33259.178488640006</v>
      </c>
      <c r="N243">
        <v>35795.41250988275</v>
      </c>
      <c r="O243">
        <v>37533.491607137847</v>
      </c>
      <c r="P243">
        <v>38538.360193713765</v>
      </c>
      <c r="Q243">
        <v>38876.037988638294</v>
      </c>
      <c r="R243">
        <v>38614.198343046621</v>
      </c>
      <c r="S243">
        <v>37822.384198825159</v>
      </c>
      <c r="T243">
        <v>36571.173935177096</v>
      </c>
      <c r="U243">
        <v>34931.307768997111</v>
      </c>
      <c r="V243">
        <v>32970.170273886848</v>
      </c>
      <c r="W243">
        <v>30754.783545959253</v>
      </c>
      <c r="X243">
        <v>28351.163781681764</v>
      </c>
      <c r="Y243">
        <v>25823.562646568389</v>
      </c>
      <c r="Z243">
        <v>23233.607880425079</v>
      </c>
      <c r="AA243">
        <v>20639.36608389805</v>
      </c>
      <c r="AB243">
        <v>18094.360032141962</v>
      </c>
      <c r="AC243">
        <v>15646.582616374604</v>
      </c>
      <c r="AD243">
        <v>13337.55881523969</v>
      </c>
      <c r="AE243">
        <v>11134.60623050176</v>
      </c>
      <c r="AF243">
        <v>9085.4206316587079</v>
      </c>
      <c r="AG243">
        <v>7228.6575360634697</v>
      </c>
      <c r="AH243">
        <v>5592.3685040033279</v>
      </c>
      <c r="AI243">
        <v>4192.9195939383699</v>
      </c>
      <c r="AJ243">
        <v>3034.5788918167445</v>
      </c>
      <c r="AK243">
        <v>2109.9220061263218</v>
      </c>
      <c r="AL243">
        <v>1401.1297898626312</v>
      </c>
      <c r="AM243">
        <v>882.14232843349009</v>
      </c>
      <c r="AN243">
        <v>521.49827080183388</v>
      </c>
      <c r="AO243">
        <v>296.50240966721196</v>
      </c>
      <c r="AP243">
        <v>162.09046546989205</v>
      </c>
      <c r="AQ243">
        <v>85.587715692414918</v>
      </c>
      <c r="AR243">
        <v>44.299702225415295</v>
      </c>
      <c r="AS243">
        <v>-5.2536887328947876E-10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</row>
    <row r="244" spans="1:101" x14ac:dyDescent="0.3">
      <c r="A244">
        <f>Model_Point!K244</f>
        <v>0</v>
      </c>
      <c r="B244">
        <v>0</v>
      </c>
      <c r="C244">
        <v>0</v>
      </c>
      <c r="D244">
        <v>0</v>
      </c>
      <c r="E244">
        <v>-4952.7537747319084</v>
      </c>
      <c r="F244">
        <v>-992.69757442134573</v>
      </c>
      <c r="G244">
        <v>3186.8046440084286</v>
      </c>
      <c r="H244">
        <v>7372.0580710535323</v>
      </c>
      <c r="I244">
        <v>6015.7918133794155</v>
      </c>
      <c r="J244">
        <v>8992.3619160291964</v>
      </c>
      <c r="K244">
        <v>11539.54233483825</v>
      </c>
      <c r="L244">
        <v>13685.630273551524</v>
      </c>
      <c r="M244">
        <v>15458.657375126637</v>
      </c>
      <c r="N244">
        <v>13822.951318823665</v>
      </c>
      <c r="O244">
        <v>14866.176531824043</v>
      </c>
      <c r="P244">
        <v>15613.671207832584</v>
      </c>
      <c r="Q244">
        <v>16092.541779635485</v>
      </c>
      <c r="R244">
        <v>16330.523717281549</v>
      </c>
      <c r="S244">
        <v>14505.076857428914</v>
      </c>
      <c r="T244">
        <v>14232.595209805835</v>
      </c>
      <c r="U244">
        <v>13798.403683919709</v>
      </c>
      <c r="V244">
        <v>13229.73243991514</v>
      </c>
      <c r="W244">
        <v>12553.66471272182</v>
      </c>
      <c r="X244">
        <v>10843.858445034381</v>
      </c>
      <c r="Y244">
        <v>9973.45843534507</v>
      </c>
      <c r="Z244">
        <v>9069.717661949031</v>
      </c>
      <c r="AA244">
        <v>8156.0371383899774</v>
      </c>
      <c r="AB244">
        <v>7254.0526807734705</v>
      </c>
      <c r="AC244">
        <v>5976.5813901962592</v>
      </c>
      <c r="AD244">
        <v>5128.7948061212819</v>
      </c>
      <c r="AE244">
        <v>4316.0195332881194</v>
      </c>
      <c r="AF244">
        <v>3557.3591171497978</v>
      </c>
      <c r="AG244">
        <v>2868.4301582235935</v>
      </c>
      <c r="AH244">
        <v>2135.0202205133469</v>
      </c>
      <c r="AI244">
        <v>1607.8082020956631</v>
      </c>
      <c r="AJ244">
        <v>1170.6544761806624</v>
      </c>
      <c r="AK244">
        <v>821.27582642299126</v>
      </c>
      <c r="AL244">
        <v>553.32667392134613</v>
      </c>
      <c r="AM244">
        <v>336.95876846038476</v>
      </c>
      <c r="AN244">
        <v>199.70483771505462</v>
      </c>
      <c r="AO244">
        <v>114.03757764331291</v>
      </c>
      <c r="AP244">
        <v>62.852374807938979</v>
      </c>
      <c r="AQ244">
        <v>33.730942272315076</v>
      </c>
      <c r="AR244">
        <v>16.976665592335188</v>
      </c>
      <c r="AS244">
        <v>-2.4767692656342194E-10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</row>
    <row r="245" spans="1:101" x14ac:dyDescent="0.3">
      <c r="A245">
        <f>Model_Point!K245</f>
        <v>0</v>
      </c>
      <c r="B245">
        <v>0</v>
      </c>
      <c r="C245">
        <v>0</v>
      </c>
      <c r="D245">
        <v>0</v>
      </c>
      <c r="E245">
        <v>-9826.556687165501</v>
      </c>
      <c r="F245">
        <v>-6165.7810094235156</v>
      </c>
      <c r="G245">
        <v>-2704.2197746781476</v>
      </c>
      <c r="H245">
        <v>738.3157380706831</v>
      </c>
      <c r="I245">
        <v>4021.6953451809072</v>
      </c>
      <c r="J245">
        <v>7148.464202506736</v>
      </c>
      <c r="K245">
        <v>10134.047451921808</v>
      </c>
      <c r="L245">
        <v>12993.112716570326</v>
      </c>
      <c r="M245">
        <v>15740.074411304162</v>
      </c>
      <c r="N245">
        <v>18423.587037208988</v>
      </c>
      <c r="O245">
        <v>21024.978712269578</v>
      </c>
      <c r="P245">
        <v>21065.192911740811</v>
      </c>
      <c r="Q245">
        <v>21034.809991317976</v>
      </c>
      <c r="R245">
        <v>20929.269113798033</v>
      </c>
      <c r="S245">
        <v>20744.549283134904</v>
      </c>
      <c r="T245">
        <v>20477.18006057767</v>
      </c>
      <c r="U245">
        <v>20124.365227243543</v>
      </c>
      <c r="V245">
        <v>19684.214300424755</v>
      </c>
      <c r="W245">
        <v>19156.006956927031</v>
      </c>
      <c r="X245">
        <v>18540.442438019491</v>
      </c>
      <c r="Y245">
        <v>17839.725269606184</v>
      </c>
      <c r="Z245">
        <v>17057.623272957797</v>
      </c>
      <c r="AA245">
        <v>16198.92829446979</v>
      </c>
      <c r="AB245">
        <v>15270.211117250272</v>
      </c>
      <c r="AC245">
        <v>14279.881467676843</v>
      </c>
      <c r="AD245">
        <v>13238.188214337149</v>
      </c>
      <c r="AE245">
        <v>12157.145597545175</v>
      </c>
      <c r="AF245">
        <v>11050.372280220256</v>
      </c>
      <c r="AG245">
        <v>9932.8324537030057</v>
      </c>
      <c r="AH245">
        <v>8820.4725047659285</v>
      </c>
      <c r="AI245">
        <v>7729.7531059122357</v>
      </c>
      <c r="AJ245">
        <v>6651.3069153523893</v>
      </c>
      <c r="AK245">
        <v>5607.3577055963797</v>
      </c>
      <c r="AL245">
        <v>4619.7247990537217</v>
      </c>
      <c r="AM245">
        <v>3708.5343846068413</v>
      </c>
      <c r="AN245">
        <v>2890.8559323079953</v>
      </c>
      <c r="AO245">
        <v>2179.4011749060915</v>
      </c>
      <c r="AP245">
        <v>1581.4561230236372</v>
      </c>
      <c r="AQ245">
        <v>1098.2291756738032</v>
      </c>
      <c r="AR245">
        <v>724.77800291275264</v>
      </c>
      <c r="AS245">
        <v>450.61499111844489</v>
      </c>
      <c r="AT245">
        <v>269.05123446785672</v>
      </c>
      <c r="AU245">
        <v>153.83713565793281</v>
      </c>
      <c r="AV245">
        <v>84.112115950026663</v>
      </c>
      <c r="AW245">
        <v>44.034563745031775</v>
      </c>
      <c r="AX245">
        <v>-1.0890273928866261E-11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</row>
    <row r="246" spans="1:101" x14ac:dyDescent="0.3">
      <c r="A246">
        <f>Model_Point!K246</f>
        <v>0</v>
      </c>
      <c r="B246">
        <v>0</v>
      </c>
      <c r="C246">
        <v>0</v>
      </c>
      <c r="D246">
        <v>0</v>
      </c>
      <c r="E246">
        <v>-319779.7774116174</v>
      </c>
      <c r="F246">
        <v>-278667.53996904677</v>
      </c>
      <c r="G246">
        <v>-239592.22826513092</v>
      </c>
      <c r="H246">
        <v>-201008.30110741258</v>
      </c>
      <c r="I246">
        <v>-165741.13397450812</v>
      </c>
      <c r="J246">
        <v>-134086.04449765451</v>
      </c>
      <c r="K246">
        <v>-105946.4616654673</v>
      </c>
      <c r="L246">
        <v>-81168.898206765458</v>
      </c>
      <c r="M246">
        <v>-59597.273047931019</v>
      </c>
      <c r="N246">
        <v>-40800.062379634495</v>
      </c>
      <c r="O246">
        <v>-24929.455238972099</v>
      </c>
      <c r="P246">
        <v>-11888.762982048827</v>
      </c>
      <c r="Q246">
        <v>-1567.4941687625187</v>
      </c>
      <c r="R246">
        <v>6132.8100053376365</v>
      </c>
      <c r="S246">
        <v>11299.040989444842</v>
      </c>
      <c r="T246">
        <v>14006.942785159485</v>
      </c>
      <c r="U246">
        <v>14321.48540076073</v>
      </c>
      <c r="V246">
        <v>12109.692308725846</v>
      </c>
      <c r="W246">
        <v>7343.4958629566781</v>
      </c>
      <c r="X246">
        <v>-2.7191535970738709E-9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</row>
    <row r="247" spans="1:101" x14ac:dyDescent="0.3">
      <c r="A247">
        <f>Model_Point!K247</f>
        <v>0</v>
      </c>
      <c r="B247">
        <v>0</v>
      </c>
      <c r="C247">
        <v>0</v>
      </c>
      <c r="D247">
        <v>0</v>
      </c>
      <c r="E247">
        <v>-111866.33018530988</v>
      </c>
      <c r="F247">
        <v>-88953.06905495387</v>
      </c>
      <c r="G247">
        <v>-67582.618227389743</v>
      </c>
      <c r="H247">
        <v>-46517.851319240537</v>
      </c>
      <c r="I247">
        <v>-59253.19476917119</v>
      </c>
      <c r="J247">
        <v>-42796.103303433207</v>
      </c>
      <c r="K247">
        <v>-27682.533700683933</v>
      </c>
      <c r="L247">
        <v>-13835.691635212526</v>
      </c>
      <c r="M247">
        <v>-1178.194195260603</v>
      </c>
      <c r="N247">
        <v>-12958.525905005452</v>
      </c>
      <c r="O247">
        <v>-3803.8127468725638</v>
      </c>
      <c r="P247">
        <v>4268.1953816009327</v>
      </c>
      <c r="Q247">
        <v>11311.95383547559</v>
      </c>
      <c r="R247">
        <v>17377.293281465849</v>
      </c>
      <c r="S247">
        <v>5629.1118349802427</v>
      </c>
      <c r="T247">
        <v>8825.8846517892798</v>
      </c>
      <c r="U247">
        <v>11103.606921071912</v>
      </c>
      <c r="V247">
        <v>12419.587563625088</v>
      </c>
      <c r="W247">
        <v>12771.418814968638</v>
      </c>
      <c r="X247">
        <v>4.1462704043806414E-10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</row>
    <row r="248" spans="1:101" x14ac:dyDescent="0.3">
      <c r="A248">
        <f>Model_Point!K248</f>
        <v>0</v>
      </c>
      <c r="B248">
        <v>0</v>
      </c>
      <c r="C248">
        <v>0</v>
      </c>
      <c r="D248">
        <v>0</v>
      </c>
      <c r="E248">
        <v>-49196.88883255652</v>
      </c>
      <c r="F248">
        <v>-42871.929226007189</v>
      </c>
      <c r="G248">
        <v>-36860.342810020142</v>
      </c>
      <c r="H248">
        <v>-30924.354016525012</v>
      </c>
      <c r="I248">
        <v>-25498.63599607817</v>
      </c>
      <c r="J248">
        <v>-20628.622230408386</v>
      </c>
      <c r="K248">
        <v>-16299.455640841123</v>
      </c>
      <c r="L248">
        <v>-12487.522801040841</v>
      </c>
      <c r="M248">
        <v>-9168.8112381432347</v>
      </c>
      <c r="N248">
        <v>-6276.9326737899228</v>
      </c>
      <c r="O248">
        <v>-3835.3008059957078</v>
      </c>
      <c r="P248">
        <v>-1829.0404587767425</v>
      </c>
      <c r="Q248">
        <v>-241.15294904038751</v>
      </c>
      <c r="R248">
        <v>943.50923159040565</v>
      </c>
      <c r="S248">
        <v>1738.3139983761296</v>
      </c>
      <c r="T248">
        <v>2154.9142746399207</v>
      </c>
      <c r="U248">
        <v>2203.3054462708815</v>
      </c>
      <c r="V248">
        <v>1863.0295859578223</v>
      </c>
      <c r="W248">
        <v>1129.7685943010274</v>
      </c>
      <c r="X248">
        <v>-4.1833132262674934E-10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</row>
    <row r="249" spans="1:101" x14ac:dyDescent="0.3">
      <c r="A249">
        <f>Model_Point!K249</f>
        <v>0</v>
      </c>
      <c r="B249">
        <v>0</v>
      </c>
      <c r="C249">
        <v>0</v>
      </c>
      <c r="D249">
        <v>0</v>
      </c>
      <c r="E249">
        <v>-223222.20701048052</v>
      </c>
      <c r="F249">
        <v>-188117.84839200787</v>
      </c>
      <c r="G249">
        <v>-155031.04510572538</v>
      </c>
      <c r="H249">
        <v>-122840.19186608861</v>
      </c>
      <c r="I249">
        <v>-93900.767933482741</v>
      </c>
      <c r="J249">
        <v>-68362.972509376734</v>
      </c>
      <c r="K249">
        <v>-46103.252408161003</v>
      </c>
      <c r="L249">
        <v>-27345.180395005948</v>
      </c>
      <c r="M249">
        <v>-12093.23321951563</v>
      </c>
      <c r="N249">
        <v>-1.622517692759917E-10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</row>
    <row r="250" spans="1:101" x14ac:dyDescent="0.3">
      <c r="A250">
        <f>Model_Point!K250</f>
        <v>0</v>
      </c>
      <c r="B250">
        <v>0</v>
      </c>
      <c r="C250">
        <v>0</v>
      </c>
      <c r="D250">
        <v>0</v>
      </c>
      <c r="E250">
        <v>-79330.526129260048</v>
      </c>
      <c r="F250">
        <v>-59187.590544219667</v>
      </c>
      <c r="G250">
        <v>-40509.514853186352</v>
      </c>
      <c r="H250">
        <v>-22267.960993223536</v>
      </c>
      <c r="I250">
        <v>-35094.319881522082</v>
      </c>
      <c r="J250">
        <v>-21206.510363430723</v>
      </c>
      <c r="K250">
        <v>-8583.2249726664922</v>
      </c>
      <c r="L250">
        <v>2705.7848714770093</v>
      </c>
      <c r="M250">
        <v>12674.930226644323</v>
      </c>
      <c r="N250">
        <v>-1.2207293576349096E-10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</row>
    <row r="251" spans="1:101" x14ac:dyDescent="0.3">
      <c r="A251">
        <f>Model_Point!K251</f>
        <v>0</v>
      </c>
      <c r="B251">
        <v>0</v>
      </c>
      <c r="C251">
        <v>0</v>
      </c>
      <c r="D251">
        <v>0</v>
      </c>
      <c r="E251">
        <v>-34341.878001612386</v>
      </c>
      <c r="F251">
        <v>-28941.20744492429</v>
      </c>
      <c r="G251">
        <v>-23850.930016265444</v>
      </c>
      <c r="H251">
        <v>-18898.491056321327</v>
      </c>
      <c r="I251">
        <v>-14446.271989766576</v>
      </c>
      <c r="J251">
        <v>-10517.380386057959</v>
      </c>
      <c r="K251">
        <v>-7092.8080627939999</v>
      </c>
      <c r="L251">
        <v>-4206.9508300009147</v>
      </c>
      <c r="M251">
        <v>-1860.4974183870202</v>
      </c>
      <c r="N251">
        <v>-2.4961810657844875E-11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</row>
    <row r="252" spans="1:101" x14ac:dyDescent="0.3">
      <c r="A252">
        <f>Model_Point!K252</f>
        <v>0</v>
      </c>
      <c r="B252">
        <v>0</v>
      </c>
      <c r="C252">
        <v>0</v>
      </c>
      <c r="D252">
        <v>0</v>
      </c>
      <c r="E252">
        <v>-45227.881197695388</v>
      </c>
      <c r="F252">
        <v>-32011.126554823855</v>
      </c>
      <c r="G252">
        <v>-20003.482584589605</v>
      </c>
      <c r="H252">
        <v>-9011.3494149919479</v>
      </c>
      <c r="I252">
        <v>1.5253855205963806E-11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</row>
    <row r="253" spans="1:101" x14ac:dyDescent="0.3">
      <c r="A253">
        <f>Model_Point!K253</f>
        <v>0</v>
      </c>
      <c r="B253">
        <v>0</v>
      </c>
      <c r="C253">
        <v>0</v>
      </c>
      <c r="D253">
        <v>0</v>
      </c>
      <c r="E253">
        <v>-27404.423102088818</v>
      </c>
      <c r="F253">
        <v>-20453.406534208381</v>
      </c>
      <c r="G253">
        <v>-14096.004142489584</v>
      </c>
      <c r="H253">
        <v>-8102.5515477756408</v>
      </c>
      <c r="I253">
        <v>-2.1783704916416059E-11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</row>
    <row r="254" spans="1:101" x14ac:dyDescent="0.3">
      <c r="A254">
        <f>Model_Point!K254</f>
        <v>0</v>
      </c>
      <c r="B254">
        <v>0</v>
      </c>
      <c r="C254">
        <v>0</v>
      </c>
      <c r="D254">
        <v>0</v>
      </c>
      <c r="E254">
        <v>-13248.84532741021</v>
      </c>
      <c r="F254">
        <v>-9549.9355762058676</v>
      </c>
      <c r="G254">
        <v>-6166.2069847279263</v>
      </c>
      <c r="H254">
        <v>-2926.6558071907975</v>
      </c>
      <c r="I254">
        <v>9.4711760506156778E-13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</row>
    <row r="255" spans="1:101" x14ac:dyDescent="0.3">
      <c r="A255">
        <f>Model_Point!K255</f>
        <v>0</v>
      </c>
      <c r="B255">
        <v>0</v>
      </c>
      <c r="C255">
        <v>0</v>
      </c>
      <c r="D255">
        <v>0</v>
      </c>
      <c r="E255">
        <v>307052.55183385353</v>
      </c>
      <c r="F255">
        <v>215915.61051752744</v>
      </c>
      <c r="G255">
        <v>174325.9840536573</v>
      </c>
      <c r="H255">
        <v>155690.01850520098</v>
      </c>
      <c r="I255">
        <v>144545.15153191259</v>
      </c>
      <c r="J255">
        <v>134895.88000309054</v>
      </c>
      <c r="K255">
        <v>136782.70897609624</v>
      </c>
      <c r="L255">
        <v>136040.64885085585</v>
      </c>
      <c r="M255">
        <v>145546.6845189883</v>
      </c>
      <c r="N255">
        <v>151042.9661806855</v>
      </c>
      <c r="O255">
        <v>161026.40451310077</v>
      </c>
      <c r="P255">
        <v>168081.76666253229</v>
      </c>
      <c r="Q255">
        <v>172688.73752959043</v>
      </c>
      <c r="R255">
        <v>175365.22212381964</v>
      </c>
      <c r="S255">
        <v>176662.64957871483</v>
      </c>
      <c r="T255">
        <v>177077.69342406548</v>
      </c>
      <c r="U255">
        <v>176898.46542955216</v>
      </c>
      <c r="V255">
        <v>176124.34662480617</v>
      </c>
      <c r="W255">
        <v>174600.59338455115</v>
      </c>
      <c r="X255">
        <v>172282.34501122416</v>
      </c>
      <c r="Y255">
        <v>169335.78386760154</v>
      </c>
      <c r="Z255">
        <v>165981.32524555345</v>
      </c>
      <c r="AA255">
        <v>162316.7877046169</v>
      </c>
      <c r="AB255">
        <v>158303.20015550655</v>
      </c>
      <c r="AC255">
        <v>153859.08980426489</v>
      </c>
      <c r="AD255">
        <v>148949.31744267681</v>
      </c>
      <c r="AE255">
        <v>143616.57680793831</v>
      </c>
      <c r="AF255">
        <v>137962.98553593762</v>
      </c>
      <c r="AG255">
        <v>132115.44180755015</v>
      </c>
      <c r="AH255">
        <v>126197.04684231365</v>
      </c>
      <c r="AI255">
        <v>120305.21248128507</v>
      </c>
      <c r="AJ255">
        <v>114497.94031124999</v>
      </c>
      <c r="AK255">
        <v>108796.98381463662</v>
      </c>
      <c r="AL255">
        <v>103207.06581758334</v>
      </c>
      <c r="AM255">
        <v>97735.503660786373</v>
      </c>
      <c r="AN255">
        <v>92398.570744276352</v>
      </c>
      <c r="AO255">
        <v>87215.529301395538</v>
      </c>
      <c r="AP255">
        <v>82199.129155494389</v>
      </c>
      <c r="AQ255">
        <v>77350.401309022782</v>
      </c>
      <c r="AR255">
        <v>72661.273786325255</v>
      </c>
      <c r="AS255">
        <v>68123.350537177699</v>
      </c>
      <c r="AT255">
        <v>63737.141295586262</v>
      </c>
      <c r="AU255">
        <v>59514.214383094404</v>
      </c>
      <c r="AV255">
        <v>55468.953945895082</v>
      </c>
      <c r="AW255">
        <v>51607.792681880033</v>
      </c>
      <c r="AX255">
        <v>47929.352496481923</v>
      </c>
      <c r="AY255">
        <v>44435.347887063654</v>
      </c>
      <c r="AZ255">
        <v>41135.316065097693</v>
      </c>
      <c r="BA255">
        <v>38028.925503337749</v>
      </c>
      <c r="BB255">
        <v>35065.55935671414</v>
      </c>
      <c r="BC255">
        <v>32127.587898808506</v>
      </c>
      <c r="BD255">
        <v>28951.766603406712</v>
      </c>
      <c r="BE255">
        <v>25599.60208883895</v>
      </c>
      <c r="BF255">
        <v>22145.875100329031</v>
      </c>
      <c r="BG255">
        <v>18677.489842488983</v>
      </c>
      <c r="BH255">
        <v>15290.634083456629</v>
      </c>
      <c r="BI255">
        <v>12085.875245434425</v>
      </c>
      <c r="BJ255">
        <v>9161.0258271391813</v>
      </c>
      <c r="BK255">
        <v>6602.0198791271932</v>
      </c>
      <c r="BL255">
        <v>4472.674906883296</v>
      </c>
      <c r="BM255">
        <v>2805.0121889749048</v>
      </c>
      <c r="BN255">
        <v>1684.247428929689</v>
      </c>
      <c r="BO255">
        <v>974.21504693357485</v>
      </c>
      <c r="BP255">
        <v>543.78491949273143</v>
      </c>
      <c r="BQ255">
        <v>293.78679218311987</v>
      </c>
      <c r="BR255">
        <v>-3.5899505557102253E-8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</row>
    <row r="256" spans="1:101" x14ac:dyDescent="0.3">
      <c r="A256">
        <f>Model_Point!K256</f>
        <v>0</v>
      </c>
      <c r="B256">
        <v>0</v>
      </c>
      <c r="C256">
        <v>0</v>
      </c>
      <c r="D256">
        <v>0</v>
      </c>
      <c r="E256">
        <v>148583.55443022633</v>
      </c>
      <c r="F256">
        <v>121341.30539279066</v>
      </c>
      <c r="G256">
        <v>113752.42535705636</v>
      </c>
      <c r="H256">
        <v>115570.75006771268</v>
      </c>
      <c r="I256">
        <v>68223.556619801777</v>
      </c>
      <c r="J256">
        <v>70412.266545833016</v>
      </c>
      <c r="K256">
        <v>77405.150775024609</v>
      </c>
      <c r="L256">
        <v>83183.664828437875</v>
      </c>
      <c r="M256">
        <v>93300.561264583841</v>
      </c>
      <c r="N256">
        <v>68654.104439471834</v>
      </c>
      <c r="O256">
        <v>76945.085790675832</v>
      </c>
      <c r="P256">
        <v>83911.950605377962</v>
      </c>
      <c r="Q256">
        <v>89780.239891865218</v>
      </c>
      <c r="R256">
        <v>94791.607953936575</v>
      </c>
      <c r="S256">
        <v>78044.443959481723</v>
      </c>
      <c r="T256">
        <v>80777.828746855317</v>
      </c>
      <c r="U256">
        <v>83204.686651195414</v>
      </c>
      <c r="V256">
        <v>85339.153950648295</v>
      </c>
      <c r="W256">
        <v>87128.671434365431</v>
      </c>
      <c r="X256">
        <v>75173.128272207119</v>
      </c>
      <c r="Y256">
        <v>75515.969278740566</v>
      </c>
      <c r="Z256">
        <v>75647.126700168054</v>
      </c>
      <c r="AA256">
        <v>75617.685692521933</v>
      </c>
      <c r="AB256">
        <v>75419.783238107673</v>
      </c>
      <c r="AC256">
        <v>66665.932917161117</v>
      </c>
      <c r="AD256">
        <v>65554.100444377866</v>
      </c>
      <c r="AE256">
        <v>64234.388472175131</v>
      </c>
      <c r="AF256">
        <v>62756.196670465972</v>
      </c>
      <c r="AG256">
        <v>61179.378600303135</v>
      </c>
      <c r="AH256">
        <v>54455.278587920911</v>
      </c>
      <c r="AI256">
        <v>52528.668820897059</v>
      </c>
      <c r="AJ256">
        <v>50619.073558280434</v>
      </c>
      <c r="AK256">
        <v>48739.684846470562</v>
      </c>
      <c r="AL256">
        <v>46896.210977563445</v>
      </c>
      <c r="AM256">
        <v>42055.897546698841</v>
      </c>
      <c r="AN256">
        <v>40119.927075060121</v>
      </c>
      <c r="AO256">
        <v>38236.72140418733</v>
      </c>
      <c r="AP256">
        <v>36414.172809421536</v>
      </c>
      <c r="AQ256">
        <v>34655.025833298147</v>
      </c>
      <c r="AR256">
        <v>31198.582379219271</v>
      </c>
      <c r="AS256">
        <v>29453.356562483848</v>
      </c>
      <c r="AT256">
        <v>27764.184111891038</v>
      </c>
      <c r="AU256">
        <v>26137.499752775657</v>
      </c>
      <c r="AV256">
        <v>24580.866685741134</v>
      </c>
      <c r="AW256">
        <v>22118.292945688147</v>
      </c>
      <c r="AX256">
        <v>20650.013651678943</v>
      </c>
      <c r="AY256">
        <v>19254.743503249425</v>
      </c>
      <c r="AZ256">
        <v>17937.490169371438</v>
      </c>
      <c r="BA256">
        <v>16698.980760248378</v>
      </c>
      <c r="BB256">
        <v>15000.788297857445</v>
      </c>
      <c r="BC256">
        <v>13796.313439061172</v>
      </c>
      <c r="BD256">
        <v>12485.782376361112</v>
      </c>
      <c r="BE256">
        <v>11095.728886622399</v>
      </c>
      <c r="BF256">
        <v>9658.4138410716587</v>
      </c>
      <c r="BG256">
        <v>7978.6838797338305</v>
      </c>
      <c r="BH256">
        <v>6549.007884869814</v>
      </c>
      <c r="BI256">
        <v>5193.7036914859991</v>
      </c>
      <c r="BJ256">
        <v>3955.0776196336433</v>
      </c>
      <c r="BK256">
        <v>2870.4005270623247</v>
      </c>
      <c r="BL256">
        <v>1910.2025798313957</v>
      </c>
      <c r="BM256">
        <v>1199.7829397715277</v>
      </c>
      <c r="BN256">
        <v>722.18693447024896</v>
      </c>
      <c r="BO256">
        <v>419.59554361034628</v>
      </c>
      <c r="BP256">
        <v>236.20269757520833</v>
      </c>
      <c r="BQ256">
        <v>125.65902525530834</v>
      </c>
      <c r="BR256">
        <v>-1.0514531537897872E-8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</row>
    <row r="257" spans="1:101" x14ac:dyDescent="0.3">
      <c r="A257">
        <f>Model_Point!K257</f>
        <v>0</v>
      </c>
      <c r="B257">
        <v>0</v>
      </c>
      <c r="C257">
        <v>0</v>
      </c>
      <c r="D257">
        <v>0</v>
      </c>
      <c r="E257">
        <v>338852.89328701387</v>
      </c>
      <c r="F257">
        <v>41522.795346998682</v>
      </c>
      <c r="G257">
        <v>-68589.60221886271</v>
      </c>
      <c r="H257">
        <v>-99745.738023255079</v>
      </c>
      <c r="I257">
        <v>-106649.54617392815</v>
      </c>
      <c r="J257">
        <v>-108837.90718153375</v>
      </c>
      <c r="K257">
        <v>-84846.181961520575</v>
      </c>
      <c r="L257">
        <v>-66676.146036640814</v>
      </c>
      <c r="M257">
        <v>-26665.39868337991</v>
      </c>
      <c r="N257">
        <v>4756.122453330443</v>
      </c>
      <c r="O257">
        <v>45066.350658851021</v>
      </c>
      <c r="P257">
        <v>79133.315453208066</v>
      </c>
      <c r="Q257">
        <v>107679.69428638133</v>
      </c>
      <c r="R257">
        <v>131250.54505170239</v>
      </c>
      <c r="S257">
        <v>150368.12560936564</v>
      </c>
      <c r="T257">
        <v>165586.35340868394</v>
      </c>
      <c r="U257">
        <v>177449.49209478119</v>
      </c>
      <c r="V257">
        <v>186421.50202028966</v>
      </c>
      <c r="W257">
        <v>192846.64065355452</v>
      </c>
      <c r="X257">
        <v>196969.78926514991</v>
      </c>
      <c r="Y257">
        <v>199005.20873715673</v>
      </c>
      <c r="Z257">
        <v>199210.57746175778</v>
      </c>
      <c r="AA257">
        <v>197907.98362397123</v>
      </c>
      <c r="AB257">
        <v>195424.70963492332</v>
      </c>
      <c r="AC257">
        <v>192012.46182833682</v>
      </c>
      <c r="AD257">
        <v>187848.06188170944</v>
      </c>
      <c r="AE257">
        <v>183116.80563782548</v>
      </c>
      <c r="AF257">
        <v>178050.93652110032</v>
      </c>
      <c r="AG257">
        <v>172797.67504647133</v>
      </c>
      <c r="AH257">
        <v>167109.57299811998</v>
      </c>
      <c r="AI257">
        <v>160204.85094659484</v>
      </c>
      <c r="AJ257">
        <v>150153.90720577625</v>
      </c>
      <c r="AK257">
        <v>137392.50139781807</v>
      </c>
      <c r="AL257">
        <v>122465.39586365246</v>
      </c>
      <c r="AM257">
        <v>106021.85032813089</v>
      </c>
      <c r="AN257">
        <v>88798.586745030436</v>
      </c>
      <c r="AO257">
        <v>71587.101074597056</v>
      </c>
      <c r="AP257">
        <v>55183.626024478428</v>
      </c>
      <c r="AQ257">
        <v>40322.967204182867</v>
      </c>
      <c r="AR257">
        <v>27602.049637324675</v>
      </c>
      <c r="AS257">
        <v>17404.933875360937</v>
      </c>
      <c r="AT257">
        <v>10514.799923352675</v>
      </c>
      <c r="AU257">
        <v>6142.2489767486222</v>
      </c>
      <c r="AV257">
        <v>3491.7678082818775</v>
      </c>
      <c r="AW257">
        <v>1955.2522490538895</v>
      </c>
      <c r="AX257">
        <v>8.7997377417492069E-9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</row>
    <row r="258" spans="1:101" x14ac:dyDescent="0.3">
      <c r="A258">
        <f>Model_Point!K258</f>
        <v>0</v>
      </c>
      <c r="B258">
        <v>0</v>
      </c>
      <c r="C258">
        <v>0</v>
      </c>
      <c r="D258">
        <v>0</v>
      </c>
      <c r="E258">
        <v>179699.97602240738</v>
      </c>
      <c r="F258">
        <v>83226.467614811452</v>
      </c>
      <c r="G258">
        <v>62062.598780608656</v>
      </c>
      <c r="H258">
        <v>73137.69506622378</v>
      </c>
      <c r="I258">
        <v>-36064.993183241124</v>
      </c>
      <c r="J258">
        <v>-21952.404555317382</v>
      </c>
      <c r="K258">
        <v>2753.6691698006935</v>
      </c>
      <c r="L258">
        <v>24521.835337163928</v>
      </c>
      <c r="M258">
        <v>55314.968960006772</v>
      </c>
      <c r="N258">
        <v>7448.7800380183653</v>
      </c>
      <c r="O258">
        <v>33456.262403491157</v>
      </c>
      <c r="P258">
        <v>56507.536486722347</v>
      </c>
      <c r="Q258">
        <v>76968.775581875816</v>
      </c>
      <c r="R258">
        <v>95127.331605990985</v>
      </c>
      <c r="S258">
        <v>66912.912012848377</v>
      </c>
      <c r="T258">
        <v>78560.334821777287</v>
      </c>
      <c r="U258">
        <v>88577.437256449863</v>
      </c>
      <c r="V258">
        <v>97198.485326862006</v>
      </c>
      <c r="W258">
        <v>104604.61447769521</v>
      </c>
      <c r="X258">
        <v>85262.385205074766</v>
      </c>
      <c r="Y258">
        <v>89046.880356173962</v>
      </c>
      <c r="Z258">
        <v>91916.239230360196</v>
      </c>
      <c r="AA258">
        <v>94030.047434076463</v>
      </c>
      <c r="AB258">
        <v>95548.974163252686</v>
      </c>
      <c r="AC258">
        <v>82300.794153828785</v>
      </c>
      <c r="AD258">
        <v>82094.634420049522</v>
      </c>
      <c r="AE258">
        <v>81557.489449632834</v>
      </c>
      <c r="AF258">
        <v>80802.319352881066</v>
      </c>
      <c r="AG258">
        <v>79904.900303242714</v>
      </c>
      <c r="AH258">
        <v>71219.952107653982</v>
      </c>
      <c r="AI258">
        <v>69058.221734276798</v>
      </c>
      <c r="AJ258">
        <v>65487.991029372068</v>
      </c>
      <c r="AK258">
        <v>60698.549850750802</v>
      </c>
      <c r="AL258">
        <v>54926.460600704908</v>
      </c>
      <c r="AM258">
        <v>45059.253806920155</v>
      </c>
      <c r="AN258">
        <v>37996.411021120228</v>
      </c>
      <c r="AO258">
        <v>30885.073885525406</v>
      </c>
      <c r="AP258">
        <v>24072.12667821335</v>
      </c>
      <c r="AQ258">
        <v>17878.934631199383</v>
      </c>
      <c r="AR258">
        <v>11732.307198174793</v>
      </c>
      <c r="AS258">
        <v>7424.749592845299</v>
      </c>
      <c r="AT258">
        <v>4511.6916894782607</v>
      </c>
      <c r="AU258">
        <v>2662.6642111575593</v>
      </c>
      <c r="AV258">
        <v>1542.4603529757619</v>
      </c>
      <c r="AW258">
        <v>834.32354677308479</v>
      </c>
      <c r="AX258">
        <v>-3.1948332296351162E-10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</row>
    <row r="259" spans="1:101" x14ac:dyDescent="0.3">
      <c r="A259">
        <f>Model_Point!K259</f>
        <v>0</v>
      </c>
      <c r="B259">
        <v>0</v>
      </c>
      <c r="C259">
        <v>0</v>
      </c>
      <c r="D259">
        <v>0</v>
      </c>
      <c r="E259">
        <v>-50910.952757819796</v>
      </c>
      <c r="F259">
        <v>-303996.41181878699</v>
      </c>
      <c r="G259">
        <v>-333265.88675688737</v>
      </c>
      <c r="H259">
        <v>-274860.51680959202</v>
      </c>
      <c r="I259">
        <v>-198378.39949586772</v>
      </c>
      <c r="J259">
        <v>-125787.84132865664</v>
      </c>
      <c r="K259">
        <v>-30842.002725911963</v>
      </c>
      <c r="L259">
        <v>50707.249564367288</v>
      </c>
      <c r="M259">
        <v>149424.78249275222</v>
      </c>
      <c r="N259">
        <v>230717.67916236291</v>
      </c>
      <c r="O259">
        <v>308852.797603685</v>
      </c>
      <c r="P259">
        <v>357548.45082374191</v>
      </c>
      <c r="Q259">
        <v>379328.32785534876</v>
      </c>
      <c r="R259">
        <v>377390.10107860318</v>
      </c>
      <c r="S259">
        <v>355609.22143111861</v>
      </c>
      <c r="T259">
        <v>318472.98166180385</v>
      </c>
      <c r="U259">
        <v>270924.83525302226</v>
      </c>
      <c r="V259">
        <v>218105.83836899252</v>
      </c>
      <c r="W259">
        <v>164995.32108183333</v>
      </c>
      <c r="X259">
        <v>115977.94702816325</v>
      </c>
      <c r="Y259">
        <v>74397.528716764718</v>
      </c>
      <c r="Z259">
        <v>45731.546683622946</v>
      </c>
      <c r="AA259">
        <v>27304.584246347775</v>
      </c>
      <c r="AB259">
        <v>16028.847814040682</v>
      </c>
      <c r="AC259">
        <v>9450.7674091463105</v>
      </c>
      <c r="AD259">
        <v>-1.1323251071332096E-8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</row>
    <row r="260" spans="1:101" x14ac:dyDescent="0.3">
      <c r="A260">
        <f>Model_Point!K260</f>
        <v>0</v>
      </c>
      <c r="B260">
        <v>0</v>
      </c>
      <c r="C260">
        <v>0</v>
      </c>
      <c r="D260">
        <v>0</v>
      </c>
      <c r="E260">
        <v>5384.6299843432189</v>
      </c>
      <c r="F260">
        <v>-55002.548729357492</v>
      </c>
      <c r="G260">
        <v>-29259.300602166983</v>
      </c>
      <c r="H260">
        <v>30291.878061071278</v>
      </c>
      <c r="I260">
        <v>-87259.237065199573</v>
      </c>
      <c r="J260">
        <v>-36815.808575047093</v>
      </c>
      <c r="K260">
        <v>21595.612966786175</v>
      </c>
      <c r="L260">
        <v>73076.899676727859</v>
      </c>
      <c r="M260">
        <v>130952.40393376265</v>
      </c>
      <c r="N260">
        <v>94356.778142770621</v>
      </c>
      <c r="O260">
        <v>136894.09047142748</v>
      </c>
      <c r="P260">
        <v>166132.13660265156</v>
      </c>
      <c r="Q260">
        <v>183181.2763547677</v>
      </c>
      <c r="R260">
        <v>189447.04493656766</v>
      </c>
      <c r="S260">
        <v>148105.94519106045</v>
      </c>
      <c r="T260">
        <v>135805.99430708968</v>
      </c>
      <c r="U260">
        <v>118436.10058483589</v>
      </c>
      <c r="V260">
        <v>98263.606463356467</v>
      </c>
      <c r="W260">
        <v>77495.700913546258</v>
      </c>
      <c r="X260">
        <v>48602.274227493508</v>
      </c>
      <c r="Y260">
        <v>31492.994969463623</v>
      </c>
      <c r="Z260">
        <v>19659.943427031838</v>
      </c>
      <c r="AA260">
        <v>12045.546772946767</v>
      </c>
      <c r="AB260">
        <v>7391.4707678260938</v>
      </c>
      <c r="AC260">
        <v>4008.9958934332167</v>
      </c>
      <c r="AD260">
        <v>1.8899385374821473E-9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</row>
    <row r="261" spans="1:101" x14ac:dyDescent="0.3">
      <c r="A261">
        <f>Model_Point!K261</f>
        <v>0</v>
      </c>
      <c r="B261">
        <v>0</v>
      </c>
      <c r="C261">
        <v>0</v>
      </c>
      <c r="D261">
        <v>0</v>
      </c>
      <c r="E261">
        <v>-385255.45911023492</v>
      </c>
      <c r="F261">
        <v>-320753.22520638537</v>
      </c>
      <c r="G261">
        <v>-250246.33571531062</v>
      </c>
      <c r="H261">
        <v>-183932.42214214633</v>
      </c>
      <c r="I261">
        <v>-118612.97830644633</v>
      </c>
      <c r="J261">
        <v>-56594.912238994424</v>
      </c>
      <c r="K261">
        <v>-1649.3179654154092</v>
      </c>
      <c r="L261">
        <v>46698.653136531815</v>
      </c>
      <c r="M261">
        <v>88909.448922942363</v>
      </c>
      <c r="N261">
        <v>125402.2685711207</v>
      </c>
      <c r="O261">
        <v>156547.50640817042</v>
      </c>
      <c r="P261">
        <v>182691.41831261734</v>
      </c>
      <c r="Q261">
        <v>204178.05696143571</v>
      </c>
      <c r="R261">
        <v>221349.55903585526</v>
      </c>
      <c r="S261">
        <v>234539.60976130341</v>
      </c>
      <c r="T261">
        <v>244070.55253844854</v>
      </c>
      <c r="U261">
        <v>250254.07114447188</v>
      </c>
      <c r="V261">
        <v>253392.84113967733</v>
      </c>
      <c r="W261">
        <v>253781.84317913238</v>
      </c>
      <c r="X261">
        <v>251709.14409369003</v>
      </c>
      <c r="Y261">
        <v>247456.27321552599</v>
      </c>
      <c r="Z261">
        <v>241298.34289947539</v>
      </c>
      <c r="AA261">
        <v>233503.94409718277</v>
      </c>
      <c r="AB261">
        <v>224334.88467286073</v>
      </c>
      <c r="AC261">
        <v>214046.09966234668</v>
      </c>
      <c r="AD261">
        <v>202886.00365176593</v>
      </c>
      <c r="AE261">
        <v>191096.33559380667</v>
      </c>
      <c r="AF261">
        <v>178907.49854657293</v>
      </c>
      <c r="AG261">
        <v>166523.67780660311</v>
      </c>
      <c r="AH261">
        <v>154103.26763920902</v>
      </c>
      <c r="AI261">
        <v>141778.02638506462</v>
      </c>
      <c r="AJ261">
        <v>128104.52782973395</v>
      </c>
      <c r="AK261">
        <v>113483.13298318018</v>
      </c>
      <c r="AL261">
        <v>98351.655485456649</v>
      </c>
      <c r="AM261">
        <v>83171.888337016877</v>
      </c>
      <c r="AN261">
        <v>68410.504151194662</v>
      </c>
      <c r="AO261">
        <v>54514.581030478956</v>
      </c>
      <c r="AP261">
        <v>41882.972767813597</v>
      </c>
      <c r="AQ261">
        <v>30835.986800057784</v>
      </c>
      <c r="AR261">
        <v>21587.198338313261</v>
      </c>
      <c r="AS261">
        <v>14222.38997884299</v>
      </c>
      <c r="AT261">
        <v>9065.7900454933915</v>
      </c>
      <c r="AU261">
        <v>5622.3703798216375</v>
      </c>
      <c r="AV261">
        <v>3410.3872873302084</v>
      </c>
      <c r="AW261">
        <v>2044.080601155264</v>
      </c>
      <c r="AX261">
        <v>-1.5612509151153467E-8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</row>
    <row r="262" spans="1:101" x14ac:dyDescent="0.3">
      <c r="A262">
        <f>Model_Point!K262</f>
        <v>0</v>
      </c>
      <c r="B262">
        <v>0</v>
      </c>
      <c r="C262">
        <v>0</v>
      </c>
      <c r="D262">
        <v>0</v>
      </c>
      <c r="E262">
        <v>-148753.2955985697</v>
      </c>
      <c r="F262">
        <v>-108089.16068495867</v>
      </c>
      <c r="G262">
        <v>-66411.97044944865</v>
      </c>
      <c r="H262">
        <v>-26878.990949487143</v>
      </c>
      <c r="I262">
        <v>-46332.406357898537</v>
      </c>
      <c r="J262">
        <v>-12412.385461445565</v>
      </c>
      <c r="K262">
        <v>18362.371628667162</v>
      </c>
      <c r="L262">
        <v>46228.905174389074</v>
      </c>
      <c r="M262">
        <v>71417.202907656319</v>
      </c>
      <c r="N262">
        <v>55897.23209941516</v>
      </c>
      <c r="O262">
        <v>73977.262544351644</v>
      </c>
      <c r="P262">
        <v>89813.723929472195</v>
      </c>
      <c r="Q262">
        <v>103575.85407448863</v>
      </c>
      <c r="R262">
        <v>115431.58071003665</v>
      </c>
      <c r="S262">
        <v>101262.87654566293</v>
      </c>
      <c r="T262">
        <v>108290.95711377551</v>
      </c>
      <c r="U262">
        <v>113796.58506546395</v>
      </c>
      <c r="V262">
        <v>117924.13180428983</v>
      </c>
      <c r="W262">
        <v>120814.31804294289</v>
      </c>
      <c r="X262">
        <v>107880.92132896592</v>
      </c>
      <c r="Y262">
        <v>107795.30930402633</v>
      </c>
      <c r="Z262">
        <v>106819.48160473462</v>
      </c>
      <c r="AA262">
        <v>105078.58528113402</v>
      </c>
      <c r="AB262">
        <v>102694.59333499284</v>
      </c>
      <c r="AC262">
        <v>91439.155212101585</v>
      </c>
      <c r="AD262">
        <v>87606.227289244809</v>
      </c>
      <c r="AE262">
        <v>83445.698862997917</v>
      </c>
      <c r="AF262">
        <v>79063.414345510289</v>
      </c>
      <c r="AG262">
        <v>74553.763673010544</v>
      </c>
      <c r="AH262">
        <v>65699.893872536093</v>
      </c>
      <c r="AI262">
        <v>60882.112206848753</v>
      </c>
      <c r="AJ262">
        <v>55445.527712583273</v>
      </c>
      <c r="AK262">
        <v>49564.506040736887</v>
      </c>
      <c r="AL262">
        <v>43429.772510292052</v>
      </c>
      <c r="AM262">
        <v>35419.43545321517</v>
      </c>
      <c r="AN262">
        <v>29270.990057714607</v>
      </c>
      <c r="AO262">
        <v>23462.683934251134</v>
      </c>
      <c r="AP262">
        <v>18169.408941858688</v>
      </c>
      <c r="AQ262">
        <v>13532.5711686006</v>
      </c>
      <c r="AR262">
        <v>9194.9212308726837</v>
      </c>
      <c r="AS262">
        <v>6075.285676613843</v>
      </c>
      <c r="AT262">
        <v>3889.8091736734036</v>
      </c>
      <c r="AU262">
        <v>2430.232326151779</v>
      </c>
      <c r="AV262">
        <v>1493.0125013331483</v>
      </c>
      <c r="AW262">
        <v>873.17196176539892</v>
      </c>
      <c r="AX262">
        <v>-1.2011140798854415E-8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</row>
    <row r="263" spans="1:101" x14ac:dyDescent="0.3">
      <c r="A263">
        <f>Model_Point!K263</f>
        <v>0</v>
      </c>
      <c r="B263">
        <v>0</v>
      </c>
      <c r="C263">
        <v>0</v>
      </c>
      <c r="D263">
        <v>0</v>
      </c>
      <c r="E263">
        <v>-671027.32924022758</v>
      </c>
      <c r="F263">
        <v>-539994.14891537023</v>
      </c>
      <c r="G263">
        <v>-399719.27981292835</v>
      </c>
      <c r="H263">
        <v>-272383.40542327188</v>
      </c>
      <c r="I263">
        <v>-149784.55216680761</v>
      </c>
      <c r="J263">
        <v>-36222.710903177605</v>
      </c>
      <c r="K263">
        <v>60603.649994078216</v>
      </c>
      <c r="L263">
        <v>142039.04993029588</v>
      </c>
      <c r="M263">
        <v>209373.49977808949</v>
      </c>
      <c r="N263">
        <v>263846.40234695468</v>
      </c>
      <c r="O263">
        <v>306653.00020628475</v>
      </c>
      <c r="P263">
        <v>338948.48181704676</v>
      </c>
      <c r="Q263">
        <v>361850.17028085113</v>
      </c>
      <c r="R263">
        <v>376438.59981054929</v>
      </c>
      <c r="S263">
        <v>383758.77763309289</v>
      </c>
      <c r="T263">
        <v>384822.58803757082</v>
      </c>
      <c r="U263">
        <v>380609.59064459213</v>
      </c>
      <c r="V263">
        <v>372054.28918892657</v>
      </c>
      <c r="W263">
        <v>360002.57805934135</v>
      </c>
      <c r="X263">
        <v>345153.22563451104</v>
      </c>
      <c r="Y263">
        <v>328113.32504477398</v>
      </c>
      <c r="Z263">
        <v>304794.84460146766</v>
      </c>
      <c r="AA263">
        <v>276465.29721830622</v>
      </c>
      <c r="AB263">
        <v>244518.34305054747</v>
      </c>
      <c r="AC263">
        <v>210436.02231103662</v>
      </c>
      <c r="AD263">
        <v>175733.53824558499</v>
      </c>
      <c r="AE263">
        <v>141887.03711973157</v>
      </c>
      <c r="AF263">
        <v>110247.69972701497</v>
      </c>
      <c r="AG263">
        <v>81949.195493201696</v>
      </c>
      <c r="AH263">
        <v>57819.703910508855</v>
      </c>
      <c r="AI263">
        <v>38313.329806318718</v>
      </c>
      <c r="AJ263">
        <v>24579.920737338995</v>
      </c>
      <c r="AK263">
        <v>15375.825366184865</v>
      </c>
      <c r="AL263">
        <v>9448.6406369568613</v>
      </c>
      <c r="AM263">
        <v>5783.0336336852379</v>
      </c>
      <c r="AN263">
        <v>1.3081606353388632E-8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</row>
    <row r="264" spans="1:101" x14ac:dyDescent="0.3">
      <c r="A264">
        <f>Model_Point!K264</f>
        <v>0</v>
      </c>
      <c r="B264">
        <v>0</v>
      </c>
      <c r="C264">
        <v>0</v>
      </c>
      <c r="D264">
        <v>0</v>
      </c>
      <c r="E264">
        <v>-242472.44523844685</v>
      </c>
      <c r="F264">
        <v>-163126.65264727653</v>
      </c>
      <c r="G264">
        <v>-82882.526458476073</v>
      </c>
      <c r="H264">
        <v>-9026.151670252073</v>
      </c>
      <c r="I264">
        <v>-47870.256117066659</v>
      </c>
      <c r="J264">
        <v>12771.139711572272</v>
      </c>
      <c r="K264">
        <v>65953.390330462178</v>
      </c>
      <c r="L264">
        <v>112314.81957034334</v>
      </c>
      <c r="M264">
        <v>152467.51914179488</v>
      </c>
      <c r="N264">
        <v>120223.01486104995</v>
      </c>
      <c r="O264">
        <v>145574.37888397783</v>
      </c>
      <c r="P264">
        <v>166169.43659482503</v>
      </c>
      <c r="Q264">
        <v>182526.66242681016</v>
      </c>
      <c r="R264">
        <v>195147.85741126951</v>
      </c>
      <c r="S264">
        <v>166661.67391907863</v>
      </c>
      <c r="T264">
        <v>170912.52271524273</v>
      </c>
      <c r="U264">
        <v>172696.14052958891</v>
      </c>
      <c r="V264">
        <v>172440.64619243075</v>
      </c>
      <c r="W264">
        <v>170535.40644252126</v>
      </c>
      <c r="X264">
        <v>147843.00157372444</v>
      </c>
      <c r="Y264">
        <v>142371.15349482556</v>
      </c>
      <c r="Z264">
        <v>134058.28159643602</v>
      </c>
      <c r="AA264">
        <v>123458.41036253537</v>
      </c>
      <c r="AB264">
        <v>111180.81135794547</v>
      </c>
      <c r="AC264">
        <v>89604.952764756061</v>
      </c>
      <c r="AD264">
        <v>75421.435607115884</v>
      </c>
      <c r="AE264">
        <v>61489.500775259585</v>
      </c>
      <c r="AF264">
        <v>48403.235729171502</v>
      </c>
      <c r="AG264">
        <v>36664.181518271667</v>
      </c>
      <c r="AH264">
        <v>24588.795680065239</v>
      </c>
      <c r="AI264">
        <v>16369.111956701034</v>
      </c>
      <c r="AJ264">
        <v>10577.475666451286</v>
      </c>
      <c r="AK264">
        <v>6695.6218604033284</v>
      </c>
      <c r="AL264">
        <v>4197.8442642609534</v>
      </c>
      <c r="AM264">
        <v>2467.6240000012672</v>
      </c>
      <c r="AN264">
        <v>3.0168466430123386E-9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</row>
    <row r="265" spans="1:101" x14ac:dyDescent="0.3">
      <c r="A265">
        <f>Model_Point!K265</f>
        <v>0</v>
      </c>
      <c r="B265">
        <v>0</v>
      </c>
      <c r="C265">
        <v>0</v>
      </c>
      <c r="D265">
        <v>0</v>
      </c>
      <c r="E265">
        <v>-641177.40832846309</v>
      </c>
      <c r="F265">
        <v>-488072.00434309774</v>
      </c>
      <c r="G265">
        <v>-328038.99019641796</v>
      </c>
      <c r="H265">
        <v>-190171.97778119476</v>
      </c>
      <c r="I265">
        <v>-61958.738256442317</v>
      </c>
      <c r="J265">
        <v>52433.606079245059</v>
      </c>
      <c r="K265">
        <v>144813.47231682402</v>
      </c>
      <c r="L265">
        <v>217938.889114669</v>
      </c>
      <c r="M265">
        <v>274331.92678881448</v>
      </c>
      <c r="N265">
        <v>316179.08513726166</v>
      </c>
      <c r="O265">
        <v>345438.92693020141</v>
      </c>
      <c r="P265">
        <v>355081.88375130313</v>
      </c>
      <c r="Q265">
        <v>347865.45024837827</v>
      </c>
      <c r="R265">
        <v>326834.68634009699</v>
      </c>
      <c r="S265">
        <v>295255.99600059626</v>
      </c>
      <c r="T265">
        <v>256514.68417731175</v>
      </c>
      <c r="U265">
        <v>213976.23970510362</v>
      </c>
      <c r="V265">
        <v>170816.79508015473</v>
      </c>
      <c r="W265">
        <v>129835.56885093018</v>
      </c>
      <c r="X265">
        <v>93270.476567642268</v>
      </c>
      <c r="Y265">
        <v>62645.710480151567</v>
      </c>
      <c r="Z265">
        <v>40769.256072032338</v>
      </c>
      <c r="AA265">
        <v>25954.401871612819</v>
      </c>
      <c r="AB265">
        <v>16337.537762316213</v>
      </c>
      <c r="AC265">
        <v>10357.048278947444</v>
      </c>
      <c r="AD265">
        <v>-1.6034051955495135E-8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</row>
    <row r="266" spans="1:101" x14ac:dyDescent="0.3">
      <c r="A266">
        <f>Model_Point!K266</f>
        <v>0</v>
      </c>
      <c r="B266">
        <v>0</v>
      </c>
      <c r="C266">
        <v>0</v>
      </c>
      <c r="D266">
        <v>0</v>
      </c>
      <c r="E266">
        <v>-253707.47837279923</v>
      </c>
      <c r="F266">
        <v>-158895.93317268288</v>
      </c>
      <c r="G266">
        <v>-65556.841458026756</v>
      </c>
      <c r="H266">
        <v>16792.759512822086</v>
      </c>
      <c r="I266">
        <v>-29790.034547998526</v>
      </c>
      <c r="J266">
        <v>33117.847207192513</v>
      </c>
      <c r="K266">
        <v>85754.377105221225</v>
      </c>
      <c r="L266">
        <v>129404.80330306309</v>
      </c>
      <c r="M266">
        <v>165251.09820148058</v>
      </c>
      <c r="N266">
        <v>130889.8465453275</v>
      </c>
      <c r="O266">
        <v>150207.44553846636</v>
      </c>
      <c r="P266">
        <v>160523.47078084142</v>
      </c>
      <c r="Q266">
        <v>163060.25287233686</v>
      </c>
      <c r="R266">
        <v>159167.85888483204</v>
      </c>
      <c r="S266">
        <v>123343.99916055806</v>
      </c>
      <c r="T266">
        <v>109332.11628466641</v>
      </c>
      <c r="U266">
        <v>93245.780612108967</v>
      </c>
      <c r="V266">
        <v>76503.712135694193</v>
      </c>
      <c r="W266">
        <v>60365.670519549421</v>
      </c>
      <c r="X266">
        <v>39155.60186240459</v>
      </c>
      <c r="Y266">
        <v>26564.951569182598</v>
      </c>
      <c r="Z266">
        <v>17545.982447132839</v>
      </c>
      <c r="AA266">
        <v>11432.462004470337</v>
      </c>
      <c r="AB266">
        <v>7468.1444293285949</v>
      </c>
      <c r="AC266">
        <v>4397.1122400140548</v>
      </c>
      <c r="AD266">
        <v>-1.9047522829155369E-9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</row>
    <row r="267" spans="1:101" x14ac:dyDescent="0.3">
      <c r="A267">
        <f>Model_Point!K267</f>
        <v>0</v>
      </c>
      <c r="B267">
        <v>0</v>
      </c>
      <c r="C267">
        <v>0</v>
      </c>
      <c r="D267">
        <v>0</v>
      </c>
      <c r="E267">
        <v>0</v>
      </c>
      <c r="F267">
        <v>-32904.737334814796</v>
      </c>
      <c r="G267">
        <v>-27070.684598830663</v>
      </c>
      <c r="H267">
        <v>-20702.434897949832</v>
      </c>
      <c r="I267">
        <v>-14435.992875751235</v>
      </c>
      <c r="J267">
        <v>-8467.0740910409713</v>
      </c>
      <c r="K267">
        <v>-2536.3507359423456</v>
      </c>
      <c r="L267">
        <v>2766.1302207916774</v>
      </c>
      <c r="M267">
        <v>7420.5175456208153</v>
      </c>
      <c r="N267">
        <v>11404.755400867622</v>
      </c>
      <c r="O267">
        <v>14689.2519701459</v>
      </c>
      <c r="P267">
        <v>17242.376977938493</v>
      </c>
      <c r="Q267">
        <v>19047.009870149112</v>
      </c>
      <c r="R267">
        <v>20118.905639788598</v>
      </c>
      <c r="S267">
        <v>20518.022247882629</v>
      </c>
      <c r="T267">
        <v>20357.446987175073</v>
      </c>
      <c r="U267">
        <v>20929.510288300731</v>
      </c>
      <c r="V267">
        <v>21322.944691095112</v>
      </c>
      <c r="W267">
        <v>21641.302981546334</v>
      </c>
      <c r="X267">
        <v>21902.650797197093</v>
      </c>
      <c r="Y267">
        <v>22114.036622510619</v>
      </c>
      <c r="Z267">
        <v>22281.989298815872</v>
      </c>
      <c r="AA267">
        <v>22412.563606758526</v>
      </c>
      <c r="AB267">
        <v>22511.38259850792</v>
      </c>
      <c r="AC267">
        <v>22520.787494544944</v>
      </c>
      <c r="AD267">
        <v>22471.811218215262</v>
      </c>
      <c r="AE267">
        <v>22415.581815771551</v>
      </c>
      <c r="AF267">
        <v>22348.816998100083</v>
      </c>
      <c r="AG267">
        <v>22275.032556119328</v>
      </c>
      <c r="AH267">
        <v>22197.528630338082</v>
      </c>
      <c r="AI267">
        <v>22119.413350330578</v>
      </c>
      <c r="AJ267">
        <v>22043.624968659951</v>
      </c>
      <c r="AK267">
        <v>21912.479038258469</v>
      </c>
      <c r="AL267">
        <v>21723.457738444846</v>
      </c>
      <c r="AM267">
        <v>21477.994202239082</v>
      </c>
      <c r="AN267">
        <v>21179.692449434096</v>
      </c>
      <c r="AO267">
        <v>20831.959224314163</v>
      </c>
      <c r="AP267">
        <v>20435.924686513434</v>
      </c>
      <c r="AQ267">
        <v>19991.55808922496</v>
      </c>
      <c r="AR267">
        <v>19499.970504515855</v>
      </c>
      <c r="AS267">
        <v>18963.829450967663</v>
      </c>
      <c r="AT267">
        <v>18385.295706629237</v>
      </c>
      <c r="AU267">
        <v>17766.16244790973</v>
      </c>
      <c r="AV267">
        <v>17109.284875991936</v>
      </c>
      <c r="AW267">
        <v>16418.230139736141</v>
      </c>
      <c r="AX267">
        <v>15696.931343175373</v>
      </c>
      <c r="AY267">
        <v>14949.569266057744</v>
      </c>
      <c r="AZ267">
        <v>14180.555107454675</v>
      </c>
      <c r="BA267">
        <v>13394.550276765263</v>
      </c>
      <c r="BB267">
        <v>12596.472087038295</v>
      </c>
      <c r="BC267">
        <v>11791.454517865041</v>
      </c>
      <c r="BD267">
        <v>10984.749135653059</v>
      </c>
      <c r="BE267">
        <v>10181.595157190817</v>
      </c>
      <c r="BF267">
        <v>9387.1688162911214</v>
      </c>
      <c r="BG267">
        <v>8606.5288466517741</v>
      </c>
      <c r="BH267">
        <v>7844.5650036755105</v>
      </c>
      <c r="BI267">
        <v>7105.959065261517</v>
      </c>
      <c r="BJ267">
        <v>6395.1146263378796</v>
      </c>
      <c r="BK267">
        <v>5716.0623710110931</v>
      </c>
      <c r="BL267">
        <v>5072.3042813799611</v>
      </c>
      <c r="BM267">
        <v>4466.7297392585415</v>
      </c>
      <c r="BN267">
        <v>3901.9330553380642</v>
      </c>
      <c r="BO267">
        <v>3359.7813798183815</v>
      </c>
      <c r="BP267">
        <v>2846.8235561188862</v>
      </c>
      <c r="BQ267">
        <v>2369.1736473645315</v>
      </c>
      <c r="BR267">
        <v>1932.2325492063151</v>
      </c>
      <c r="BS267">
        <v>1540.3974604248394</v>
      </c>
      <c r="BT267">
        <v>1196.7816304905848</v>
      </c>
      <c r="BU267">
        <v>902.97333898780812</v>
      </c>
      <c r="BV267">
        <v>658.86779068342469</v>
      </c>
      <c r="BW267">
        <v>462.60662100274453</v>
      </c>
      <c r="BX267">
        <v>310.65488435687956</v>
      </c>
      <c r="BY267">
        <v>202.83206348205329</v>
      </c>
      <c r="BZ267">
        <v>128.48697342428289</v>
      </c>
      <c r="CA267">
        <v>78.824408688553106</v>
      </c>
      <c r="CB267">
        <v>46.751413113169647</v>
      </c>
      <c r="CC267">
        <v>5.131928117273171E-9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>
        <v>0</v>
      </c>
      <c r="CV267">
        <v>0</v>
      </c>
      <c r="CW267">
        <v>0</v>
      </c>
    </row>
    <row r="268" spans="1:101" x14ac:dyDescent="0.3">
      <c r="A268">
        <f>Model_Point!K268</f>
        <v>0</v>
      </c>
      <c r="B268">
        <v>0</v>
      </c>
      <c r="C268">
        <v>0</v>
      </c>
      <c r="D268">
        <v>0</v>
      </c>
      <c r="E268">
        <v>0</v>
      </c>
      <c r="F268">
        <v>-11424.424099335478</v>
      </c>
      <c r="G268">
        <v>-8301.9365773267491</v>
      </c>
      <c r="H268">
        <v>-5070.1369457723449</v>
      </c>
      <c r="I268">
        <v>-1893.432149747852</v>
      </c>
      <c r="J268">
        <v>-2801.6641517024141</v>
      </c>
      <c r="K268">
        <v>4.4993011520112711</v>
      </c>
      <c r="L268">
        <v>2568.0804360874904</v>
      </c>
      <c r="M268">
        <v>4883.4931743725738</v>
      </c>
      <c r="N268">
        <v>6944.2394616908468</v>
      </c>
      <c r="O268">
        <v>5943.2079155575902</v>
      </c>
      <c r="P268">
        <v>7292.4675548714822</v>
      </c>
      <c r="Q268">
        <v>8351.9733087823097</v>
      </c>
      <c r="R268">
        <v>9129.0348700200047</v>
      </c>
      <c r="S268">
        <v>9647.9677430441443</v>
      </c>
      <c r="T268">
        <v>8024.2247537427702</v>
      </c>
      <c r="U268">
        <v>8495.5782054251358</v>
      </c>
      <c r="V268">
        <v>8896.2459568236209</v>
      </c>
      <c r="W268">
        <v>9267.1445278572264</v>
      </c>
      <c r="X268">
        <v>9616.3495053265779</v>
      </c>
      <c r="Y268">
        <v>8632.9755614010392</v>
      </c>
      <c r="Z268">
        <v>8868.7724430597355</v>
      </c>
      <c r="AA268">
        <v>9088.7267632583389</v>
      </c>
      <c r="AB268">
        <v>9295.7917072198888</v>
      </c>
      <c r="AC268">
        <v>9468.5663804648775</v>
      </c>
      <c r="AD268">
        <v>8724.1640275674708</v>
      </c>
      <c r="AE268">
        <v>8818.7107745108788</v>
      </c>
      <c r="AF268">
        <v>8908.108624231425</v>
      </c>
      <c r="AG268">
        <v>8994.2538760331936</v>
      </c>
      <c r="AH268">
        <v>9078.9486881674693</v>
      </c>
      <c r="AI268">
        <v>8555.9852861224936</v>
      </c>
      <c r="AJ268">
        <v>8605.2746299763858</v>
      </c>
      <c r="AK268">
        <v>8632.4848911341105</v>
      </c>
      <c r="AL268">
        <v>8636.9824448228301</v>
      </c>
      <c r="AM268">
        <v>8619.6446293443405</v>
      </c>
      <c r="AN268">
        <v>8171.5076631844149</v>
      </c>
      <c r="AO268">
        <v>8090.1500445902748</v>
      </c>
      <c r="AP268">
        <v>7989.478465745935</v>
      </c>
      <c r="AQ268">
        <v>7869.7029751147884</v>
      </c>
      <c r="AR268">
        <v>7731.4672731990568</v>
      </c>
      <c r="AS268">
        <v>7304.3108760097903</v>
      </c>
      <c r="AT268">
        <v>7115.8728645215524</v>
      </c>
      <c r="AU268">
        <v>6911.1154964927327</v>
      </c>
      <c r="AV268">
        <v>6691.2818803533119</v>
      </c>
      <c r="AW268">
        <v>6457.8860765792715</v>
      </c>
      <c r="AX268">
        <v>6039.1107279577564</v>
      </c>
      <c r="AY268">
        <v>5772.9168894592722</v>
      </c>
      <c r="AZ268">
        <v>5497.7332099648947</v>
      </c>
      <c r="BA268">
        <v>5215.4507327357278</v>
      </c>
      <c r="BB268">
        <v>4928.0574044910018</v>
      </c>
      <c r="BC268">
        <v>4532.9338007595734</v>
      </c>
      <c r="BD268">
        <v>4235.1006188665669</v>
      </c>
      <c r="BE268">
        <v>3938.0515858593494</v>
      </c>
      <c r="BF268">
        <v>3643.8480077445906</v>
      </c>
      <c r="BG268">
        <v>3354.5049778551761</v>
      </c>
      <c r="BH268">
        <v>3013.8815327664383</v>
      </c>
      <c r="BI268">
        <v>2736.4346443353284</v>
      </c>
      <c r="BJ268">
        <v>2469.2051457096491</v>
      </c>
      <c r="BK268">
        <v>2213.7965547554918</v>
      </c>
      <c r="BL268">
        <v>1971.6078585962548</v>
      </c>
      <c r="BM268">
        <v>1715.2773314423534</v>
      </c>
      <c r="BN268">
        <v>1501.1362135980585</v>
      </c>
      <c r="BO268">
        <v>1295.3895179489862</v>
      </c>
      <c r="BP268">
        <v>1100.5855536983938</v>
      </c>
      <c r="BQ268">
        <v>919.10661230606695</v>
      </c>
      <c r="BR268">
        <v>741.71433785289355</v>
      </c>
      <c r="BS268">
        <v>592.12575126417323</v>
      </c>
      <c r="BT268">
        <v>460.88221732727152</v>
      </c>
      <c r="BU268">
        <v>348.62501036578942</v>
      </c>
      <c r="BV268">
        <v>255.34348396066062</v>
      </c>
      <c r="BW268">
        <v>177.56805695021086</v>
      </c>
      <c r="BX268">
        <v>119.35955092300365</v>
      </c>
      <c r="BY268">
        <v>78.050555489046644</v>
      </c>
      <c r="BZ268">
        <v>49.566837105633958</v>
      </c>
      <c r="CA268">
        <v>30.54228450844824</v>
      </c>
      <c r="CB268">
        <v>17.959138524646221</v>
      </c>
      <c r="CC268">
        <v>4.2244518697124625E-11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</row>
    <row r="269" spans="1:101" x14ac:dyDescent="0.3">
      <c r="A269">
        <f>Model_Point!K269</f>
        <v>0</v>
      </c>
      <c r="B269">
        <v>0</v>
      </c>
      <c r="C269">
        <v>0</v>
      </c>
      <c r="D269">
        <v>0</v>
      </c>
      <c r="E269">
        <v>0</v>
      </c>
      <c r="F269">
        <v>-5497.6299744801454</v>
      </c>
      <c r="G269">
        <v>-4492.4359967272421</v>
      </c>
      <c r="H269">
        <v>-3413.8415880069028</v>
      </c>
      <c r="I269">
        <v>-2350.4245089715982</v>
      </c>
      <c r="J269">
        <v>-1333.7292512997537</v>
      </c>
      <c r="K269">
        <v>-323.89398236690255</v>
      </c>
      <c r="L269">
        <v>588.6672949472254</v>
      </c>
      <c r="M269">
        <v>1401.257080619424</v>
      </c>
      <c r="N269">
        <v>2110.8406442360497</v>
      </c>
      <c r="O269">
        <v>2713.2172085681268</v>
      </c>
      <c r="P269">
        <v>3203.866584377377</v>
      </c>
      <c r="Q269">
        <v>3580.4975612675134</v>
      </c>
      <c r="R269">
        <v>3845.8775076599227</v>
      </c>
      <c r="S269">
        <v>4009.5808186565973</v>
      </c>
      <c r="T269">
        <v>4089.3688375438987</v>
      </c>
      <c r="U269">
        <v>4284.4453754487467</v>
      </c>
      <c r="V269">
        <v>4455.156463322618</v>
      </c>
      <c r="W269">
        <v>4617.8681984212326</v>
      </c>
      <c r="X269">
        <v>4775.815986586128</v>
      </c>
      <c r="Y269">
        <v>4930.552698566612</v>
      </c>
      <c r="Z269">
        <v>5083.5642874300183</v>
      </c>
      <c r="AA269">
        <v>5236.2787468112883</v>
      </c>
      <c r="AB269">
        <v>5390.0746087248544</v>
      </c>
      <c r="AC269">
        <v>5536.6137298055319</v>
      </c>
      <c r="AD269">
        <v>5681.2166954243639</v>
      </c>
      <c r="AE269">
        <v>5832.3223840729361</v>
      </c>
      <c r="AF269">
        <v>5990.0299058114142</v>
      </c>
      <c r="AG269">
        <v>6155.5109918806984</v>
      </c>
      <c r="AH269">
        <v>6329.9342370984641</v>
      </c>
      <c r="AI269">
        <v>6514.4712459666498</v>
      </c>
      <c r="AJ269">
        <v>6710.3026553824429</v>
      </c>
      <c r="AK269">
        <v>6909.3204361505386</v>
      </c>
      <c r="AL269">
        <v>7111.9375947430908</v>
      </c>
      <c r="AM269">
        <v>7319.2186013006285</v>
      </c>
      <c r="AN269">
        <v>7532.6091457179145</v>
      </c>
      <c r="AO269">
        <v>7753.5753442476162</v>
      </c>
      <c r="AP269">
        <v>7822.2857271049588</v>
      </c>
      <c r="AQ269">
        <v>7879.2308469077443</v>
      </c>
      <c r="AR269">
        <v>7922.8762478573353</v>
      </c>
      <c r="AS269">
        <v>7951.8874080158639</v>
      </c>
      <c r="AT269">
        <v>7964.7908555834256</v>
      </c>
      <c r="AU269">
        <v>7959.9839025691908</v>
      </c>
      <c r="AV269">
        <v>7936.0435524782688</v>
      </c>
      <c r="AW269">
        <v>7891.706513158033</v>
      </c>
      <c r="AX269">
        <v>7825.8333545822416</v>
      </c>
      <c r="AY269">
        <v>7737.4148466024371</v>
      </c>
      <c r="AZ269">
        <v>7625.6030734008291</v>
      </c>
      <c r="BA269">
        <v>7489.7573996873098</v>
      </c>
      <c r="BB269">
        <v>7329.4928897251639</v>
      </c>
      <c r="BC269">
        <v>7144.7192632765691</v>
      </c>
      <c r="BD269">
        <v>6935.6592247022854</v>
      </c>
      <c r="BE269">
        <v>6702.848890836689</v>
      </c>
      <c r="BF269">
        <v>6447.1614172443306</v>
      </c>
      <c r="BG269">
        <v>6169.8261288497097</v>
      </c>
      <c r="BH269">
        <v>5872.4448520098822</v>
      </c>
      <c r="BI269">
        <v>5557.0096895639062</v>
      </c>
      <c r="BJ269">
        <v>5225.8989500179669</v>
      </c>
      <c r="BK269">
        <v>4881.8471672234518</v>
      </c>
      <c r="BL269">
        <v>4527.857717644566</v>
      </c>
      <c r="BM269">
        <v>4167.1292320986522</v>
      </c>
      <c r="BN269">
        <v>3803.246717864477</v>
      </c>
      <c r="BO269">
        <v>3424.4112944825124</v>
      </c>
      <c r="BP269">
        <v>3036.7401866134442</v>
      </c>
      <c r="BQ269">
        <v>2647.2058319940393</v>
      </c>
      <c r="BR269">
        <v>2263.4228780252406</v>
      </c>
      <c r="BS269">
        <v>1893.3358032784088</v>
      </c>
      <c r="BT269">
        <v>1544.8086769030263</v>
      </c>
      <c r="BU269">
        <v>1225.1331225631211</v>
      </c>
      <c r="BV269">
        <v>940.48918811741169</v>
      </c>
      <c r="BW269">
        <v>695.41448207114763</v>
      </c>
      <c r="BX269">
        <v>492.35558777003945</v>
      </c>
      <c r="BY269">
        <v>338.4536029408884</v>
      </c>
      <c r="BZ269">
        <v>225.09483060449267</v>
      </c>
      <c r="CA269">
        <v>144.17940926803035</v>
      </c>
      <c r="CB269">
        <v>88.303414244904644</v>
      </c>
      <c r="CC269">
        <v>-1.9350110342764579E-10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</row>
    <row r="270" spans="1:101" x14ac:dyDescent="0.3">
      <c r="A270">
        <f>Model_Point!K270</f>
        <v>0</v>
      </c>
      <c r="B270">
        <v>0</v>
      </c>
      <c r="C270">
        <v>0</v>
      </c>
      <c r="D270">
        <v>0</v>
      </c>
      <c r="E270">
        <v>0</v>
      </c>
      <c r="F270">
        <v>-32564.705965701043</v>
      </c>
      <c r="G270">
        <v>-30503.012574923348</v>
      </c>
      <c r="H270">
        <v>-26216.922857935337</v>
      </c>
      <c r="I270">
        <v>-22467.974010135873</v>
      </c>
      <c r="J270">
        <v>-19232.025024487109</v>
      </c>
      <c r="K270">
        <v>-15253.952290746192</v>
      </c>
      <c r="L270">
        <v>-11893.261838736758</v>
      </c>
      <c r="M270">
        <v>-8888.4357642663308</v>
      </c>
      <c r="N270">
        <v>-6185.5582050345247</v>
      </c>
      <c r="O270">
        <v>-3758.1910768823805</v>
      </c>
      <c r="P270">
        <v>-1582.0275990279126</v>
      </c>
      <c r="Q270">
        <v>365.26732413772208</v>
      </c>
      <c r="R270">
        <v>2104.2169778167308</v>
      </c>
      <c r="S270">
        <v>3503.657550030076</v>
      </c>
      <c r="T270">
        <v>4642.7057265044486</v>
      </c>
      <c r="U270">
        <v>6748.2324454978652</v>
      </c>
      <c r="V270">
        <v>8708.6408457376383</v>
      </c>
      <c r="W270">
        <v>10540.019940791</v>
      </c>
      <c r="X270">
        <v>12257.432838049994</v>
      </c>
      <c r="Y270">
        <v>13875.00918221849</v>
      </c>
      <c r="Z270">
        <v>15406.031536497761</v>
      </c>
      <c r="AA270">
        <v>16748.638209357236</v>
      </c>
      <c r="AB270">
        <v>17903.328189449421</v>
      </c>
      <c r="AC270">
        <v>18877.531782224007</v>
      </c>
      <c r="AD270">
        <v>19682.371334477237</v>
      </c>
      <c r="AE270">
        <v>20328.268640658163</v>
      </c>
      <c r="AF270">
        <v>20821.0387435587</v>
      </c>
      <c r="AG270">
        <v>21163.956062987989</v>
      </c>
      <c r="AH270">
        <v>21362.082728513113</v>
      </c>
      <c r="AI270">
        <v>21423.09600922967</v>
      </c>
      <c r="AJ270">
        <v>21353.460193846371</v>
      </c>
      <c r="AK270">
        <v>21158.687984839813</v>
      </c>
      <c r="AL270">
        <v>20846.03095873649</v>
      </c>
      <c r="AM270">
        <v>20423.863572167891</v>
      </c>
      <c r="AN270">
        <v>19901.065739692294</v>
      </c>
      <c r="AO270">
        <v>19286.823428575924</v>
      </c>
      <c r="AP270">
        <v>18590.615633829751</v>
      </c>
      <c r="AQ270">
        <v>17822.270751434742</v>
      </c>
      <c r="AR270">
        <v>16991.997915645308</v>
      </c>
      <c r="AS270">
        <v>16110.335540028767</v>
      </c>
      <c r="AT270">
        <v>15187.988103653583</v>
      </c>
      <c r="AU270">
        <v>14235.603540172693</v>
      </c>
      <c r="AV270">
        <v>13263.695601752885</v>
      </c>
      <c r="AW270">
        <v>12282.558539004012</v>
      </c>
      <c r="AX270">
        <v>11302.186823468455</v>
      </c>
      <c r="AY270">
        <v>10332.217497833795</v>
      </c>
      <c r="AZ270">
        <v>9381.8143774385153</v>
      </c>
      <c r="BA270">
        <v>8459.5052604108732</v>
      </c>
      <c r="BB270">
        <v>7572.9031944779563</v>
      </c>
      <c r="BC270">
        <v>6728.5547822314411</v>
      </c>
      <c r="BD270">
        <v>5932.5261031362761</v>
      </c>
      <c r="BE270">
        <v>5152.7239832660352</v>
      </c>
      <c r="BF270">
        <v>4401.5501184788163</v>
      </c>
      <c r="BG270">
        <v>3690.8530364251715</v>
      </c>
      <c r="BH270">
        <v>3031.440832849963</v>
      </c>
      <c r="BI270">
        <v>2432.5616954259358</v>
      </c>
      <c r="BJ270">
        <v>1901.3902023242899</v>
      </c>
      <c r="BK270">
        <v>1442.5695941965951</v>
      </c>
      <c r="BL270">
        <v>1057.8695747527099</v>
      </c>
      <c r="BM270">
        <v>746.02230609862147</v>
      </c>
      <c r="BN270">
        <v>502.79231130355856</v>
      </c>
      <c r="BO270">
        <v>330.00438381960015</v>
      </c>
      <c r="BP270">
        <v>210.79819577915359</v>
      </c>
      <c r="BQ270">
        <v>131.19159598196472</v>
      </c>
      <c r="BR270">
        <v>79.858851782763651</v>
      </c>
      <c r="BS270">
        <v>-5.4716003937719224E-9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</row>
    <row r="271" spans="1:101" x14ac:dyDescent="0.3">
      <c r="A271">
        <f>Model_Point!K271</f>
        <v>0</v>
      </c>
      <c r="B271">
        <v>0</v>
      </c>
      <c r="C271">
        <v>0</v>
      </c>
      <c r="D271">
        <v>0</v>
      </c>
      <c r="E271">
        <v>0</v>
      </c>
      <c r="F271">
        <v>-10960.817264321775</v>
      </c>
      <c r="G271">
        <v>-8889.5806945785116</v>
      </c>
      <c r="H271">
        <v>-6112.5867965048383</v>
      </c>
      <c r="I271">
        <v>-3572.9914421475264</v>
      </c>
      <c r="J271">
        <v>-6902.2692518796057</v>
      </c>
      <c r="K271">
        <v>-4635.5582941567563</v>
      </c>
      <c r="L271">
        <v>-2614.5895901627114</v>
      </c>
      <c r="M271">
        <v>-735.36160924767375</v>
      </c>
      <c r="N271">
        <v>1026.3827864132754</v>
      </c>
      <c r="O271">
        <v>-1118.8401452849937</v>
      </c>
      <c r="P271">
        <v>212.6846095869349</v>
      </c>
      <c r="Q271">
        <v>1450.415528603279</v>
      </c>
      <c r="R271">
        <v>2604.6446894823212</v>
      </c>
      <c r="S271">
        <v>3627.2647665545305</v>
      </c>
      <c r="T271">
        <v>1999.9625992087176</v>
      </c>
      <c r="U271">
        <v>3140.8777474146168</v>
      </c>
      <c r="V271">
        <v>4222.7738940325862</v>
      </c>
      <c r="W271">
        <v>5253.3906846204491</v>
      </c>
      <c r="X271">
        <v>6240.040903389232</v>
      </c>
      <c r="Y271">
        <v>5463.6243091464994</v>
      </c>
      <c r="Z271">
        <v>6276.0524465721119</v>
      </c>
      <c r="AA271">
        <v>7013.7159800950731</v>
      </c>
      <c r="AB271">
        <v>7677.7613350472739</v>
      </c>
      <c r="AC271">
        <v>8271.9759672069631</v>
      </c>
      <c r="AD271">
        <v>7635.5745957129693</v>
      </c>
      <c r="AE271">
        <v>8033.3353621569968</v>
      </c>
      <c r="AF271">
        <v>8370.0666333732424</v>
      </c>
      <c r="AG271">
        <v>8647.6604958786138</v>
      </c>
      <c r="AH271">
        <v>8868.6807555141368</v>
      </c>
      <c r="AI271">
        <v>8265.2775730352969</v>
      </c>
      <c r="AJ271">
        <v>8335.6539359596572</v>
      </c>
      <c r="AK271">
        <v>8355.8702339667652</v>
      </c>
      <c r="AL271">
        <v>8329.1289680211412</v>
      </c>
      <c r="AM271">
        <v>8259.0562323544473</v>
      </c>
      <c r="AN271">
        <v>7656.9498303971814</v>
      </c>
      <c r="AO271">
        <v>7481.3187838906842</v>
      </c>
      <c r="AP271">
        <v>7272.2595357825203</v>
      </c>
      <c r="AQ271">
        <v>7033.8324209497005</v>
      </c>
      <c r="AR271">
        <v>6770.2398256288143</v>
      </c>
      <c r="AS271">
        <v>6188.5726285009778</v>
      </c>
      <c r="AT271">
        <v>5869.309676922664</v>
      </c>
      <c r="AU271">
        <v>5536.8254279497614</v>
      </c>
      <c r="AV271">
        <v>5195.3647660480547</v>
      </c>
      <c r="AW271">
        <v>4849.08521537657</v>
      </c>
      <c r="AX271">
        <v>4337.0966751245087</v>
      </c>
      <c r="AY271">
        <v>3982.9607061561919</v>
      </c>
      <c r="AZ271">
        <v>3635.0323079760533</v>
      </c>
      <c r="BA271">
        <v>3296.7435469034117</v>
      </c>
      <c r="BB271">
        <v>2971.1712686026049</v>
      </c>
      <c r="BC271">
        <v>2579.9935900466739</v>
      </c>
      <c r="BD271">
        <v>2282.6472587974354</v>
      </c>
      <c r="BE271">
        <v>1990.6398334224477</v>
      </c>
      <c r="BF271">
        <v>1708.8255699991194</v>
      </c>
      <c r="BG271">
        <v>1441.8494115736128</v>
      </c>
      <c r="BH271">
        <v>1161.7415639023745</v>
      </c>
      <c r="BI271">
        <v>934.59530256142466</v>
      </c>
      <c r="BJ271">
        <v>732.91603995972105</v>
      </c>
      <c r="BK271">
        <v>558.57654849341395</v>
      </c>
      <c r="BL271">
        <v>412.34228273927795</v>
      </c>
      <c r="BM271">
        <v>285.90466725939621</v>
      </c>
      <c r="BN271">
        <v>193.02485060892275</v>
      </c>
      <c r="BO271">
        <v>127.02895024776775</v>
      </c>
      <c r="BP271">
        <v>81.496207550909247</v>
      </c>
      <c r="BQ271">
        <v>51.096510123074523</v>
      </c>
      <c r="BR271">
        <v>30.651536235324077</v>
      </c>
      <c r="BS271">
        <v>5.6204656944107195E-10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</row>
    <row r="272" spans="1:101" x14ac:dyDescent="0.3">
      <c r="A272">
        <f>Model_Point!K272</f>
        <v>0</v>
      </c>
      <c r="B272">
        <v>0</v>
      </c>
      <c r="C272">
        <v>0</v>
      </c>
      <c r="D272">
        <v>0</v>
      </c>
      <c r="E272">
        <v>0</v>
      </c>
      <c r="F272">
        <v>-5735.4435948211567</v>
      </c>
      <c r="G272">
        <v>-5041.8934591471052</v>
      </c>
      <c r="H272">
        <v>-4045.3340563317074</v>
      </c>
      <c r="I272">
        <v>-3136.4533137395442</v>
      </c>
      <c r="J272">
        <v>-2312.035952057442</v>
      </c>
      <c r="K272">
        <v>-1377.3826757237321</v>
      </c>
      <c r="L272">
        <v>-539.44091366317286</v>
      </c>
      <c r="M272">
        <v>243.58579459391927</v>
      </c>
      <c r="N272">
        <v>981.5419212153065</v>
      </c>
      <c r="O272">
        <v>1679.9982195908708</v>
      </c>
      <c r="P272">
        <v>2344.1699977335807</v>
      </c>
      <c r="Q272">
        <v>2978.957870581989</v>
      </c>
      <c r="R272">
        <v>3588.9827831190837</v>
      </c>
      <c r="S272">
        <v>4155.5363037431734</v>
      </c>
      <c r="T272">
        <v>4692.2230281995671</v>
      </c>
      <c r="U272">
        <v>5389.2716543787246</v>
      </c>
      <c r="V272">
        <v>6077.5956509503003</v>
      </c>
      <c r="W272">
        <v>6761.2111929211205</v>
      </c>
      <c r="X272">
        <v>7444.0206163979419</v>
      </c>
      <c r="Y272">
        <v>8129.8330902743537</v>
      </c>
      <c r="Z272">
        <v>8822.384484020773</v>
      </c>
      <c r="AA272">
        <v>9507.759922537487</v>
      </c>
      <c r="AB272">
        <v>10187.823513651228</v>
      </c>
      <c r="AC272">
        <v>10865.58269095078</v>
      </c>
      <c r="AD272">
        <v>11544.699855751094</v>
      </c>
      <c r="AE272">
        <v>12228.825506755889</v>
      </c>
      <c r="AF272">
        <v>12353.90908124055</v>
      </c>
      <c r="AG272">
        <v>12461.313320752575</v>
      </c>
      <c r="AH272">
        <v>12548.423508378812</v>
      </c>
      <c r="AI272">
        <v>12612.990965572826</v>
      </c>
      <c r="AJ272">
        <v>12652.492565779496</v>
      </c>
      <c r="AK272">
        <v>12664.1431591367</v>
      </c>
      <c r="AL272">
        <v>12645.46974512188</v>
      </c>
      <c r="AM272">
        <v>12594.269508152021</v>
      </c>
      <c r="AN272">
        <v>12508.537656108248</v>
      </c>
      <c r="AO272">
        <v>12386.473745427373</v>
      </c>
      <c r="AP272">
        <v>12226.53412497367</v>
      </c>
      <c r="AQ272">
        <v>12027.51217082005</v>
      </c>
      <c r="AR272">
        <v>11788.623391987567</v>
      </c>
      <c r="AS272">
        <v>11509.573373528168</v>
      </c>
      <c r="AT272">
        <v>11190.587858377457</v>
      </c>
      <c r="AU272">
        <v>10832.410072557564</v>
      </c>
      <c r="AV272">
        <v>10436.341937758812</v>
      </c>
      <c r="AW272">
        <v>10004.278043284528</v>
      </c>
      <c r="AX272">
        <v>9538.7357931701536</v>
      </c>
      <c r="AY272">
        <v>9042.8899252754309</v>
      </c>
      <c r="AZ272">
        <v>8520.5685712712784</v>
      </c>
      <c r="BA272">
        <v>7976.2034216205711</v>
      </c>
      <c r="BB272">
        <v>7414.6755730657378</v>
      </c>
      <c r="BC272">
        <v>6841.1879241155293</v>
      </c>
      <c r="BD272">
        <v>6261.6277104260189</v>
      </c>
      <c r="BE272">
        <v>5653.4914881486657</v>
      </c>
      <c r="BF272">
        <v>5026.810616288577</v>
      </c>
      <c r="BG272">
        <v>4393.1742714718539</v>
      </c>
      <c r="BH272">
        <v>3765.384742608127</v>
      </c>
      <c r="BI272">
        <v>3156.9376226258155</v>
      </c>
      <c r="BJ272">
        <v>2581.3272515781332</v>
      </c>
      <c r="BK272">
        <v>2051.2030153461196</v>
      </c>
      <c r="BL272">
        <v>1577.4347535019976</v>
      </c>
      <c r="BM272">
        <v>1168.1820654640685</v>
      </c>
      <c r="BN272">
        <v>828.09571684326261</v>
      </c>
      <c r="BO272">
        <v>570.59421829841313</v>
      </c>
      <c r="BP272">
        <v>381.1773776671688</v>
      </c>
      <c r="BQ272">
        <v>246.21852197487294</v>
      </c>
      <c r="BR272">
        <v>153.2620033419243</v>
      </c>
      <c r="BS272">
        <v>-4.8430418623858148E-10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</row>
    <row r="273" spans="1:101" x14ac:dyDescent="0.3">
      <c r="A273">
        <f>Model_Point!K273</f>
        <v>0</v>
      </c>
      <c r="B273">
        <v>0</v>
      </c>
      <c r="C273">
        <v>0</v>
      </c>
      <c r="D273">
        <v>0</v>
      </c>
      <c r="E273">
        <v>0</v>
      </c>
      <c r="F273">
        <v>-19838.524336115006</v>
      </c>
      <c r="G273">
        <v>-21607.737832108345</v>
      </c>
      <c r="H273">
        <v>-19951.926310892784</v>
      </c>
      <c r="I273">
        <v>-17855.439450032496</v>
      </c>
      <c r="J273">
        <v>-15508.167202789915</v>
      </c>
      <c r="K273">
        <v>-12390.096539404212</v>
      </c>
      <c r="L273">
        <v>-9495.7172100816388</v>
      </c>
      <c r="M273">
        <v>-6804.1529372011628</v>
      </c>
      <c r="N273">
        <v>-4294.873987160061</v>
      </c>
      <c r="O273">
        <v>-1948.5362301837094</v>
      </c>
      <c r="P273">
        <v>252.93165976913491</v>
      </c>
      <c r="Q273">
        <v>2177.185931403933</v>
      </c>
      <c r="R273">
        <v>3825.3827135741058</v>
      </c>
      <c r="S273">
        <v>5207.5787932419153</v>
      </c>
      <c r="T273">
        <v>6338.4837213018045</v>
      </c>
      <c r="U273">
        <v>7914.3192440441035</v>
      </c>
      <c r="V273">
        <v>9287.4954340647109</v>
      </c>
      <c r="W273">
        <v>10463.875772684305</v>
      </c>
      <c r="X273">
        <v>11450.89513575646</v>
      </c>
      <c r="Y273">
        <v>12258.442015169983</v>
      </c>
      <c r="Z273">
        <v>12894.974050783196</v>
      </c>
      <c r="AA273">
        <v>13367.786473871249</v>
      </c>
      <c r="AB273">
        <v>13685.770727789792</v>
      </c>
      <c r="AC273">
        <v>13858.813543994718</v>
      </c>
      <c r="AD273">
        <v>13897.187966715996</v>
      </c>
      <c r="AE273">
        <v>13811.365412940531</v>
      </c>
      <c r="AF273">
        <v>13612.01608331458</v>
      </c>
      <c r="AG273">
        <v>13310.080181561016</v>
      </c>
      <c r="AH273">
        <v>12916.814379212234</v>
      </c>
      <c r="AI273">
        <v>12443.754477300043</v>
      </c>
      <c r="AJ273">
        <v>11902.56395069817</v>
      </c>
      <c r="AK273">
        <v>11304.820560870361</v>
      </c>
      <c r="AL273">
        <v>10661.948604713612</v>
      </c>
      <c r="AM273">
        <v>9985.1429522328144</v>
      </c>
      <c r="AN273">
        <v>9285.2977274955865</v>
      </c>
      <c r="AO273">
        <v>8572.9575547379518</v>
      </c>
      <c r="AP273">
        <v>7858.2095182683797</v>
      </c>
      <c r="AQ273">
        <v>7150.5263220870993</v>
      </c>
      <c r="AR273">
        <v>6458.4898261258704</v>
      </c>
      <c r="AS273">
        <v>5789.6393060177716</v>
      </c>
      <c r="AT273">
        <v>5151.0642640900451</v>
      </c>
      <c r="AU273">
        <v>4511.2783327683783</v>
      </c>
      <c r="AV273">
        <v>3883.1182685204849</v>
      </c>
      <c r="AW273">
        <v>3279.0260782180121</v>
      </c>
      <c r="AX273">
        <v>2710.5725862619065</v>
      </c>
      <c r="AY273">
        <v>2187.9416867951554</v>
      </c>
      <c r="AZ273">
        <v>1719.4115242180919</v>
      </c>
      <c r="BA273">
        <v>1310.8813322515628</v>
      </c>
      <c r="BB273">
        <v>965.50257831419901</v>
      </c>
      <c r="BC273">
        <v>683.47705979919999</v>
      </c>
      <c r="BD273">
        <v>462.07886608952123</v>
      </c>
      <c r="BE273">
        <v>304.6250858349909</v>
      </c>
      <c r="BF273">
        <v>195.93036959981654</v>
      </c>
      <c r="BG273">
        <v>123.35090799935004</v>
      </c>
      <c r="BH273">
        <v>76.603438971380882</v>
      </c>
      <c r="BI273">
        <v>-1.5190747941642436E-9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</row>
    <row r="274" spans="1:101" x14ac:dyDescent="0.3">
      <c r="A274">
        <f>Model_Point!K274</f>
        <v>0</v>
      </c>
      <c r="B274">
        <v>0</v>
      </c>
      <c r="C274">
        <v>0</v>
      </c>
      <c r="D274">
        <v>0</v>
      </c>
      <c r="E274">
        <v>0</v>
      </c>
      <c r="F274">
        <v>-6546.3631666869333</v>
      </c>
      <c r="G274">
        <v>-6472.4035128568303</v>
      </c>
      <c r="H274">
        <v>-5175.7573305103997</v>
      </c>
      <c r="I274">
        <v>-3731.1095699151911</v>
      </c>
      <c r="J274">
        <v>-5558.9721123636964</v>
      </c>
      <c r="K274">
        <v>-3937.6352388043738</v>
      </c>
      <c r="L274">
        <v>-2407.1708096032939</v>
      </c>
      <c r="M274">
        <v>-957.38800327306387</v>
      </c>
      <c r="N274">
        <v>421.68230216452139</v>
      </c>
      <c r="O274">
        <v>-499.1921112379045</v>
      </c>
      <c r="P274">
        <v>627.81289419220661</v>
      </c>
      <c r="Q274">
        <v>1644.9273334419493</v>
      </c>
      <c r="R274">
        <v>2553.8308163114762</v>
      </c>
      <c r="S274">
        <v>3359.5889919744104</v>
      </c>
      <c r="T274">
        <v>2583.0528098169748</v>
      </c>
      <c r="U274">
        <v>3373.2481809326541</v>
      </c>
      <c r="V274">
        <v>4083.1784870968677</v>
      </c>
      <c r="W274">
        <v>4715.8772062828966</v>
      </c>
      <c r="X274">
        <v>5274.9640499861698</v>
      </c>
      <c r="Y274">
        <v>4785.8402175978545</v>
      </c>
      <c r="Z274">
        <v>5150.2545654374699</v>
      </c>
      <c r="AA274">
        <v>5449.4057502868773</v>
      </c>
      <c r="AB274">
        <v>5687.2213848695028</v>
      </c>
      <c r="AC274">
        <v>5868.0024876114212</v>
      </c>
      <c r="AD274">
        <v>5371.0397957948344</v>
      </c>
      <c r="AE274">
        <v>5412.499240748406</v>
      </c>
      <c r="AF274">
        <v>5408.0876297457953</v>
      </c>
      <c r="AG274">
        <v>5362.3558222121355</v>
      </c>
      <c r="AH274">
        <v>5279.9714409924554</v>
      </c>
      <c r="AI274">
        <v>4788.4251555391629</v>
      </c>
      <c r="AJ274">
        <v>4623.7688524912492</v>
      </c>
      <c r="AK274">
        <v>4435.3948454110568</v>
      </c>
      <c r="AL274">
        <v>4227.9422867739022</v>
      </c>
      <c r="AM274">
        <v>4005.9587187624625</v>
      </c>
      <c r="AN274">
        <v>3564.5274893438914</v>
      </c>
      <c r="AO274">
        <v>3313.6875823663172</v>
      </c>
      <c r="AP274">
        <v>3060.3529042480777</v>
      </c>
      <c r="AQ274">
        <v>2808.3514157215623</v>
      </c>
      <c r="AR274">
        <v>2561.1644306378362</v>
      </c>
      <c r="AS274">
        <v>2219.0736736288563</v>
      </c>
      <c r="AT274">
        <v>1984.2101947119052</v>
      </c>
      <c r="AU274">
        <v>1747.80065647787</v>
      </c>
      <c r="AV274">
        <v>1514.8844033346591</v>
      </c>
      <c r="AW274">
        <v>1290.3531307947837</v>
      </c>
      <c r="AX274">
        <v>1037.8732912738826</v>
      </c>
      <c r="AY274">
        <v>840.73371878216562</v>
      </c>
      <c r="AZ274">
        <v>663.71131519638971</v>
      </c>
      <c r="BA274">
        <v>509.17986942086645</v>
      </c>
      <c r="BB274">
        <v>378.45379823264898</v>
      </c>
      <c r="BC274">
        <v>261.67851238217656</v>
      </c>
      <c r="BD274">
        <v>177.33567065052912</v>
      </c>
      <c r="BE274">
        <v>117.33484749685651</v>
      </c>
      <c r="BF274">
        <v>75.91265489768179</v>
      </c>
      <c r="BG274">
        <v>48.263519717196189</v>
      </c>
      <c r="BH274">
        <v>29.38643415224481</v>
      </c>
      <c r="BI274">
        <v>-9.902554507764079E-10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0</v>
      </c>
      <c r="CW274">
        <v>0</v>
      </c>
    </row>
    <row r="275" spans="1:101" x14ac:dyDescent="0.3">
      <c r="A275">
        <f>Model_Point!K275</f>
        <v>0</v>
      </c>
      <c r="B275">
        <v>0</v>
      </c>
      <c r="C275">
        <v>0</v>
      </c>
      <c r="D275">
        <v>0</v>
      </c>
      <c r="E275">
        <v>0</v>
      </c>
      <c r="F275">
        <v>-3923.1751172912577</v>
      </c>
      <c r="G275">
        <v>-3396.178367020621</v>
      </c>
      <c r="H275">
        <v>-2435.9045188125574</v>
      </c>
      <c r="I275">
        <v>-1424.6011472829562</v>
      </c>
      <c r="J275">
        <v>-387.55317653695175</v>
      </c>
      <c r="K275">
        <v>760.84613854161125</v>
      </c>
      <c r="L275">
        <v>1873.2901402286641</v>
      </c>
      <c r="M275">
        <v>2956.5840115132305</v>
      </c>
      <c r="N275">
        <v>4017.1841604452316</v>
      </c>
      <c r="O275">
        <v>5061.2278289848082</v>
      </c>
      <c r="P275">
        <v>6094.598153022298</v>
      </c>
      <c r="Q275">
        <v>7100.018974499586</v>
      </c>
      <c r="R275">
        <v>8080.5507554243268</v>
      </c>
      <c r="S275">
        <v>9040.6438111000443</v>
      </c>
      <c r="T275">
        <v>9985.5138008972626</v>
      </c>
      <c r="U275">
        <v>11025.294887799531</v>
      </c>
      <c r="V275">
        <v>11150.805206345201</v>
      </c>
      <c r="W275">
        <v>11261.044193355507</v>
      </c>
      <c r="X275">
        <v>11353.506180629987</v>
      </c>
      <c r="Y275">
        <v>11426.05415042634</v>
      </c>
      <c r="Z275">
        <v>11476.261507101657</v>
      </c>
      <c r="AA275">
        <v>11501.421049070977</v>
      </c>
      <c r="AB275">
        <v>11499.128905980791</v>
      </c>
      <c r="AC275">
        <v>11467.23874798565</v>
      </c>
      <c r="AD275">
        <v>11403.784814311641</v>
      </c>
      <c r="AE275">
        <v>11306.984818624169</v>
      </c>
      <c r="AF275">
        <v>11175.289800043422</v>
      </c>
      <c r="AG275">
        <v>11007.462357747179</v>
      </c>
      <c r="AH275">
        <v>10802.660041006005</v>
      </c>
      <c r="AI275">
        <v>10560.501560510218</v>
      </c>
      <c r="AJ275">
        <v>10281.094803867363</v>
      </c>
      <c r="AK275">
        <v>9965.0318714995919</v>
      </c>
      <c r="AL275">
        <v>9613.4292429313336</v>
      </c>
      <c r="AM275">
        <v>9227.9613005869815</v>
      </c>
      <c r="AN275">
        <v>8810.8908540477441</v>
      </c>
      <c r="AO275">
        <v>8365.1052033361775</v>
      </c>
      <c r="AP275">
        <v>7894.114476843125</v>
      </c>
      <c r="AQ275">
        <v>7402.004757371481</v>
      </c>
      <c r="AR275">
        <v>6893.2866539793122</v>
      </c>
      <c r="AS275">
        <v>6372.771460388788</v>
      </c>
      <c r="AT275">
        <v>5845.9445714150206</v>
      </c>
      <c r="AU275">
        <v>5289.5495746168053</v>
      </c>
      <c r="AV275">
        <v>4712.9227042430939</v>
      </c>
      <c r="AW275">
        <v>4126.9639526871306</v>
      </c>
      <c r="AX275">
        <v>3543.8196151299189</v>
      </c>
      <c r="AY275">
        <v>2976.3929657930407</v>
      </c>
      <c r="AZ275">
        <v>2437.6818367992091</v>
      </c>
      <c r="BA275">
        <v>1939.9663852752906</v>
      </c>
      <c r="BB275">
        <v>1493.9022539942032</v>
      </c>
      <c r="BC275">
        <v>1107.6102816577754</v>
      </c>
      <c r="BD275">
        <v>785.88709019109012</v>
      </c>
      <c r="BE275">
        <v>542.47328282177489</v>
      </c>
      <c r="BF275">
        <v>363.59863050359257</v>
      </c>
      <c r="BG275">
        <v>236.32854255143218</v>
      </c>
      <c r="BH275">
        <v>148.84014051762918</v>
      </c>
      <c r="BI275">
        <v>4.2202153116049955E-10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</row>
    <row r="276" spans="1:101" x14ac:dyDescent="0.3">
      <c r="A276">
        <f>Model_Point!K276</f>
        <v>0</v>
      </c>
      <c r="B276">
        <v>0</v>
      </c>
      <c r="C276">
        <v>0</v>
      </c>
      <c r="D276">
        <v>0</v>
      </c>
      <c r="E276">
        <v>0</v>
      </c>
      <c r="F276">
        <v>-318382.03765790694</v>
      </c>
      <c r="G276">
        <v>-274329.79937990912</v>
      </c>
      <c r="H276">
        <v>-231008.42556039651</v>
      </c>
      <c r="I276">
        <v>-187145.28140059282</v>
      </c>
      <c r="J276">
        <v>-146120.63136094823</v>
      </c>
      <c r="K276">
        <v>-108277.64816629922</v>
      </c>
      <c r="L276">
        <v>-73493.104213362356</v>
      </c>
      <c r="M276">
        <v>-41475.131322256144</v>
      </c>
      <c r="N276">
        <v>-11709.228866766003</v>
      </c>
      <c r="O276">
        <v>16751.874799021207</v>
      </c>
      <c r="P276">
        <v>43362.137728329573</v>
      </c>
      <c r="Q276">
        <v>68016.301497293884</v>
      </c>
      <c r="R276">
        <v>90711.89406459732</v>
      </c>
      <c r="S276">
        <v>111470.38399166601</v>
      </c>
      <c r="T276">
        <v>130350.61218262328</v>
      </c>
      <c r="U276">
        <v>147425.74441838937</v>
      </c>
      <c r="V276">
        <v>162733.4046421051</v>
      </c>
      <c r="W276">
        <v>176284.48446935567</v>
      </c>
      <c r="X276">
        <v>188105.32702191084</v>
      </c>
      <c r="Y276">
        <v>198228.56910352528</v>
      </c>
      <c r="Z276">
        <v>206675.3276546842</v>
      </c>
      <c r="AA276">
        <v>213482.22694506234</v>
      </c>
      <c r="AB276">
        <v>218714.15858858853</v>
      </c>
      <c r="AC276">
        <v>222453.17490505675</v>
      </c>
      <c r="AD276">
        <v>224786.38325396745</v>
      </c>
      <c r="AE276">
        <v>225788.24559080286</v>
      </c>
      <c r="AF276">
        <v>225517.81825217095</v>
      </c>
      <c r="AG276">
        <v>224032.53421687969</v>
      </c>
      <c r="AH276">
        <v>221398.97920121241</v>
      </c>
      <c r="AI276">
        <v>217681.6458189504</v>
      </c>
      <c r="AJ276">
        <v>212934.54553386333</v>
      </c>
      <c r="AK276">
        <v>207218.37362997132</v>
      </c>
      <c r="AL276">
        <v>200607.40029844071</v>
      </c>
      <c r="AM276">
        <v>193183.62800619326</v>
      </c>
      <c r="AN276">
        <v>185033.9902812441</v>
      </c>
      <c r="AO276">
        <v>176248.29794578903</v>
      </c>
      <c r="AP276">
        <v>166918.92561972002</v>
      </c>
      <c r="AQ276">
        <v>157141.60880064746</v>
      </c>
      <c r="AR276">
        <v>147016.10423915432</v>
      </c>
      <c r="AS276">
        <v>136646.19318823423</v>
      </c>
      <c r="AT276">
        <v>126137.75720227913</v>
      </c>
      <c r="AU276">
        <v>115596.83320392975</v>
      </c>
      <c r="AV276">
        <v>105122.86897428997</v>
      </c>
      <c r="AW276">
        <v>94814.171536029346</v>
      </c>
      <c r="AX276">
        <v>84766.441550946111</v>
      </c>
      <c r="AY276">
        <v>75071.129186600883</v>
      </c>
      <c r="AZ276">
        <v>65813.647839589074</v>
      </c>
      <c r="BA276">
        <v>57071.498485638258</v>
      </c>
      <c r="BB276">
        <v>48912.37499722097</v>
      </c>
      <c r="BC276">
        <v>41392.338351114558</v>
      </c>
      <c r="BD276">
        <v>34554.163570229925</v>
      </c>
      <c r="BE276">
        <v>28301.617309344329</v>
      </c>
      <c r="BF276">
        <v>22693.791302678281</v>
      </c>
      <c r="BG276">
        <v>17770.358562998936</v>
      </c>
      <c r="BH276">
        <v>13549.138803727663</v>
      </c>
      <c r="BI276">
        <v>10024.751585589494</v>
      </c>
      <c r="BJ276">
        <v>7168.6878441629715</v>
      </c>
      <c r="BK276">
        <v>4931.0386756316193</v>
      </c>
      <c r="BL276">
        <v>3243.9586657400337</v>
      </c>
      <c r="BM276">
        <v>2026.7147743927746</v>
      </c>
      <c r="BN276">
        <v>1191.9055180174087</v>
      </c>
      <c r="BO276">
        <v>672.99928212279667</v>
      </c>
      <c r="BP276">
        <v>363.85957502663922</v>
      </c>
      <c r="BQ276">
        <v>188.16446102384307</v>
      </c>
      <c r="BR276">
        <v>93.297952409674622</v>
      </c>
      <c r="BS276">
        <v>-5.4722263309143727E-9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</row>
    <row r="277" spans="1:101" x14ac:dyDescent="0.3">
      <c r="A277">
        <f>Model_Point!K277</f>
        <v>0</v>
      </c>
      <c r="B277">
        <v>0</v>
      </c>
      <c r="C277">
        <v>0</v>
      </c>
      <c r="D277">
        <v>0</v>
      </c>
      <c r="E277">
        <v>0</v>
      </c>
      <c r="F277">
        <v>-113060.84570662904</v>
      </c>
      <c r="G277">
        <v>-90506.007302385391</v>
      </c>
      <c r="H277">
        <v>-68847.103031033796</v>
      </c>
      <c r="I277">
        <v>-47083.93374804721</v>
      </c>
      <c r="J277">
        <v>-52117.035918266411</v>
      </c>
      <c r="K277">
        <v>-34218.725328451408</v>
      </c>
      <c r="L277">
        <v>-17496.609341261981</v>
      </c>
      <c r="M277">
        <v>-1824.5698822507297</v>
      </c>
      <c r="N277">
        <v>13008.802502441447</v>
      </c>
      <c r="O277">
        <v>9166.983328252858</v>
      </c>
      <c r="P277">
        <v>21756.261910948055</v>
      </c>
      <c r="Q277">
        <v>33592.051619245729</v>
      </c>
      <c r="R277">
        <v>44682.666378146263</v>
      </c>
      <c r="S277">
        <v>55045.529167952714</v>
      </c>
      <c r="T277">
        <v>51865.474898744127</v>
      </c>
      <c r="U277">
        <v>60079.23885871387</v>
      </c>
      <c r="V277">
        <v>67608.888238543819</v>
      </c>
      <c r="W277">
        <v>74464.907699185467</v>
      </c>
      <c r="X277">
        <v>80663.662127980337</v>
      </c>
      <c r="Y277">
        <v>77264.392621297084</v>
      </c>
      <c r="Z277">
        <v>81646.459650219142</v>
      </c>
      <c r="AA277">
        <v>85390.448058754482</v>
      </c>
      <c r="AB277">
        <v>88525.521583748923</v>
      </c>
      <c r="AC277">
        <v>91087.427597065485</v>
      </c>
      <c r="AD277">
        <v>86994.257057488707</v>
      </c>
      <c r="AE277">
        <v>88139.690205945953</v>
      </c>
      <c r="AF277">
        <v>88786.118137050027</v>
      </c>
      <c r="AG277">
        <v>88958.50695224751</v>
      </c>
      <c r="AH277">
        <v>88685.320288095099</v>
      </c>
      <c r="AI277">
        <v>83949.893906120793</v>
      </c>
      <c r="AJ277">
        <v>82614.403786038034</v>
      </c>
      <c r="AK277">
        <v>80895.363267461013</v>
      </c>
      <c r="AL277">
        <v>78823.272328260282</v>
      </c>
      <c r="AM277">
        <v>76431.591209035745</v>
      </c>
      <c r="AN277">
        <v>71214.85553992448</v>
      </c>
      <c r="AO277">
        <v>68134.056807560759</v>
      </c>
      <c r="AP277">
        <v>64833.246419101291</v>
      </c>
      <c r="AQ277">
        <v>61350.610152477973</v>
      </c>
      <c r="AR277">
        <v>57725.874913058062</v>
      </c>
      <c r="AS277">
        <v>52524.6080395604</v>
      </c>
      <c r="AT277">
        <v>48649.063411694558</v>
      </c>
      <c r="AU277">
        <v>44751.304458565763</v>
      </c>
      <c r="AV277">
        <v>40870.625178606701</v>
      </c>
      <c r="AW277">
        <v>37045.874868604966</v>
      </c>
      <c r="AX277">
        <v>32555.089511552451</v>
      </c>
      <c r="AY277">
        <v>28907.105317310194</v>
      </c>
      <c r="AZ277">
        <v>25420.07605329754</v>
      </c>
      <c r="BA277">
        <v>22124.659248259104</v>
      </c>
      <c r="BB277">
        <v>19047.726500435288</v>
      </c>
      <c r="BC277">
        <v>15887.439757700997</v>
      </c>
      <c r="BD277">
        <v>13289.440198357568</v>
      </c>
      <c r="BE277">
        <v>10912.081215004464</v>
      </c>
      <c r="BF277">
        <v>8778.694198805375</v>
      </c>
      <c r="BG277">
        <v>6905.1339099919187</v>
      </c>
      <c r="BH277">
        <v>5198.5952374548033</v>
      </c>
      <c r="BI277">
        <v>3851.8431897276319</v>
      </c>
      <c r="BJ277">
        <v>2760.0104260999688</v>
      </c>
      <c r="BK277">
        <v>1904.3564681722023</v>
      </c>
      <c r="BL277">
        <v>1259.1909697178664</v>
      </c>
      <c r="BM277">
        <v>777.65631227987762</v>
      </c>
      <c r="BN277">
        <v>457.73354318017135</v>
      </c>
      <c r="BO277">
        <v>258.84604010439494</v>
      </c>
      <c r="BP277">
        <v>140.35327920714502</v>
      </c>
      <c r="BQ277">
        <v>73.019122852044902</v>
      </c>
      <c r="BR277">
        <v>35.834763775613865</v>
      </c>
      <c r="BS277">
        <v>-9.1367565224448837E-9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</row>
    <row r="278" spans="1:101" x14ac:dyDescent="0.3">
      <c r="A278">
        <f>Model_Point!K278</f>
        <v>0</v>
      </c>
      <c r="B278">
        <v>0</v>
      </c>
      <c r="C278">
        <v>0</v>
      </c>
      <c r="D278">
        <v>0</v>
      </c>
      <c r="E278">
        <v>0</v>
      </c>
      <c r="F278">
        <v>-54057.287880333817</v>
      </c>
      <c r="G278">
        <v>-44982.863811120107</v>
      </c>
      <c r="H278">
        <v>-36225.619231254997</v>
      </c>
      <c r="I278">
        <v>-27389.768155066773</v>
      </c>
      <c r="J278">
        <v>-19002.92380211132</v>
      </c>
      <c r="K278">
        <v>-11110.928957883898</v>
      </c>
      <c r="L278">
        <v>-3685.7581376801663</v>
      </c>
      <c r="M278">
        <v>3326.256306042852</v>
      </c>
      <c r="N278">
        <v>10012.707166895909</v>
      </c>
      <c r="O278">
        <v>16527.725493497903</v>
      </c>
      <c r="P278">
        <v>22795.951476883096</v>
      </c>
      <c r="Q278">
        <v>28809.638289009494</v>
      </c>
      <c r="R278">
        <v>34576.882720591937</v>
      </c>
      <c r="S278">
        <v>40109.581305927437</v>
      </c>
      <c r="T278">
        <v>45425.547223926485</v>
      </c>
      <c r="U278">
        <v>50545.017021601532</v>
      </c>
      <c r="V278">
        <v>55483.021816989414</v>
      </c>
      <c r="W278">
        <v>60250.768164831672</v>
      </c>
      <c r="X278">
        <v>64862.157937160751</v>
      </c>
      <c r="Y278">
        <v>69332.425452199634</v>
      </c>
      <c r="Z278">
        <v>73675.440234633759</v>
      </c>
      <c r="AA278">
        <v>77907.903102162658</v>
      </c>
      <c r="AB278">
        <v>82051.35818403415</v>
      </c>
      <c r="AC278">
        <v>86130.538586987896</v>
      </c>
      <c r="AD278">
        <v>90171.555485957579</v>
      </c>
      <c r="AE278">
        <v>94199.223793172539</v>
      </c>
      <c r="AF278">
        <v>95253.277316019012</v>
      </c>
      <c r="AG278">
        <v>96097.969199927989</v>
      </c>
      <c r="AH278">
        <v>96712.755307654865</v>
      </c>
      <c r="AI278">
        <v>97076.377464527875</v>
      </c>
      <c r="AJ278">
        <v>97165.232867127183</v>
      </c>
      <c r="AK278">
        <v>96956.655090274959</v>
      </c>
      <c r="AL278">
        <v>96430.965042670854</v>
      </c>
      <c r="AM278">
        <v>95571.011608908055</v>
      </c>
      <c r="AN278">
        <v>94362.191006931505</v>
      </c>
      <c r="AO278">
        <v>92792.547213572485</v>
      </c>
      <c r="AP278">
        <v>90853.292099405779</v>
      </c>
      <c r="AQ278">
        <v>88539.71933083699</v>
      </c>
      <c r="AR278">
        <v>85852.230179553138</v>
      </c>
      <c r="AS278">
        <v>82797.289704627896</v>
      </c>
      <c r="AT278">
        <v>79387.762214272938</v>
      </c>
      <c r="AU278">
        <v>75643.127244138552</v>
      </c>
      <c r="AV278">
        <v>71587.475719949958</v>
      </c>
      <c r="AW278">
        <v>67252.282803307302</v>
      </c>
      <c r="AX278">
        <v>62676.559623939291</v>
      </c>
      <c r="AY278">
        <v>57906.748839098298</v>
      </c>
      <c r="AZ278">
        <v>52996.308734282306</v>
      </c>
      <c r="BA278">
        <v>48004.93553199021</v>
      </c>
      <c r="BB278">
        <v>42997.384623547456</v>
      </c>
      <c r="BC278">
        <v>38041.869875894954</v>
      </c>
      <c r="BD278">
        <v>33208.046906605923</v>
      </c>
      <c r="BE278">
        <v>28468.575618535451</v>
      </c>
      <c r="BF278">
        <v>23915.2794941014</v>
      </c>
      <c r="BG278">
        <v>19636.950747845938</v>
      </c>
      <c r="BH278">
        <v>15714.101255304986</v>
      </c>
      <c r="BI278">
        <v>12213.500521215616</v>
      </c>
      <c r="BJ278">
        <v>9183.0625483355998</v>
      </c>
      <c r="BK278">
        <v>6647.7665143426093</v>
      </c>
      <c r="BL278">
        <v>4607.3349927985564</v>
      </c>
      <c r="BM278">
        <v>3036.2990798224541</v>
      </c>
      <c r="BN278">
        <v>1886.8161842947927</v>
      </c>
      <c r="BO278">
        <v>1124.8359984153751</v>
      </c>
      <c r="BP278">
        <v>640.6686642941637</v>
      </c>
      <c r="BQ278">
        <v>347.10445641450832</v>
      </c>
      <c r="BR278">
        <v>177.89090387599023</v>
      </c>
      <c r="BS278">
        <v>-2.0242821070941295E-9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</row>
    <row r="279" spans="1:101" x14ac:dyDescent="0.3">
      <c r="A279">
        <f>Model_Point!K279</f>
        <v>0</v>
      </c>
      <c r="B279">
        <v>0</v>
      </c>
      <c r="C279">
        <v>0</v>
      </c>
      <c r="D279">
        <v>0</v>
      </c>
      <c r="E279">
        <v>0</v>
      </c>
      <c r="F279">
        <v>-755316.79289427656</v>
      </c>
      <c r="G279">
        <v>-635996.4865988848</v>
      </c>
      <c r="H279">
        <v>-515805.71402412723</v>
      </c>
      <c r="I279">
        <v>-393473.92049933138</v>
      </c>
      <c r="J279">
        <v>-279002.74943399231</v>
      </c>
      <c r="K279">
        <v>-173383.71550453833</v>
      </c>
      <c r="L279">
        <v>-76527.921065771297</v>
      </c>
      <c r="M279">
        <v>11695.89893611015</v>
      </c>
      <c r="N279">
        <v>91495.708612855466</v>
      </c>
      <c r="O279">
        <v>165047.64269764969</v>
      </c>
      <c r="P279">
        <v>230745.10551016446</v>
      </c>
      <c r="Q279">
        <v>288816.16357043647</v>
      </c>
      <c r="R279">
        <v>339581.96501694305</v>
      </c>
      <c r="S279">
        <v>383418.33735507855</v>
      </c>
      <c r="T279">
        <v>420713.31223193021</v>
      </c>
      <c r="U279">
        <v>451804.02678205865</v>
      </c>
      <c r="V279">
        <v>476966.70650897542</v>
      </c>
      <c r="W279">
        <v>496466.01547540206</v>
      </c>
      <c r="X279">
        <v>510594.07385795558</v>
      </c>
      <c r="Y279">
        <v>519630.69636266958</v>
      </c>
      <c r="Z279">
        <v>523813.45403902355</v>
      </c>
      <c r="AA279">
        <v>523399.17509563215</v>
      </c>
      <c r="AB279">
        <v>518689.21213828732</v>
      </c>
      <c r="AC279">
        <v>510009.28256532719</v>
      </c>
      <c r="AD279">
        <v>497699.99309658556</v>
      </c>
      <c r="AE279">
        <v>482109.93965675426</v>
      </c>
      <c r="AF279">
        <v>463594.97075188655</v>
      </c>
      <c r="AG279">
        <v>442521.4309853646</v>
      </c>
      <c r="AH279">
        <v>419268.97027409193</v>
      </c>
      <c r="AI279">
        <v>394231.05845800438</v>
      </c>
      <c r="AJ279">
        <v>367808.64095179737</v>
      </c>
      <c r="AK279">
        <v>340403.66933366685</v>
      </c>
      <c r="AL279">
        <v>312395.4322963524</v>
      </c>
      <c r="AM279">
        <v>284160.11431075499</v>
      </c>
      <c r="AN279">
        <v>256065.98437233019</v>
      </c>
      <c r="AO279">
        <v>228467.91061359478</v>
      </c>
      <c r="AP279">
        <v>201701.31632853547</v>
      </c>
      <c r="AQ279">
        <v>176075.74990630423</v>
      </c>
      <c r="AR279">
        <v>151868.3029058433</v>
      </c>
      <c r="AS279">
        <v>129317.17308501402</v>
      </c>
      <c r="AT279">
        <v>108615.72695876595</v>
      </c>
      <c r="AU279">
        <v>89466.39782724464</v>
      </c>
      <c r="AV279">
        <v>72114.928907058391</v>
      </c>
      <c r="AW279">
        <v>56742.346047825173</v>
      </c>
      <c r="AX279">
        <v>43455.755243057756</v>
      </c>
      <c r="AY279">
        <v>32282.72000679007</v>
      </c>
      <c r="AZ279">
        <v>23170.404520933942</v>
      </c>
      <c r="BA279">
        <v>15990.372011593327</v>
      </c>
      <c r="BB279">
        <v>10549.387868996222</v>
      </c>
      <c r="BC279">
        <v>6605.8077600268307</v>
      </c>
      <c r="BD279">
        <v>3890.2138102139234</v>
      </c>
      <c r="BE279">
        <v>2201.0110335174181</v>
      </c>
      <c r="BF279">
        <v>1194.2563360974871</v>
      </c>
      <c r="BG279">
        <v>622.11656281954777</v>
      </c>
      <c r="BH279">
        <v>313.42676239408638</v>
      </c>
      <c r="BI279">
        <v>-3.5439231091404908E-8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</row>
    <row r="280" spans="1:101" x14ac:dyDescent="0.3">
      <c r="A280">
        <f>Model_Point!K280</f>
        <v>0</v>
      </c>
      <c r="B280">
        <v>0</v>
      </c>
      <c r="C280">
        <v>0</v>
      </c>
      <c r="D280">
        <v>0</v>
      </c>
      <c r="E280">
        <v>0</v>
      </c>
      <c r="F280">
        <v>-260879.03509856827</v>
      </c>
      <c r="G280">
        <v>-201352.09542817605</v>
      </c>
      <c r="H280">
        <v>-143048.97346919272</v>
      </c>
      <c r="I280">
        <v>-84225.930345012923</v>
      </c>
      <c r="J280">
        <v>-93066.696426958704</v>
      </c>
      <c r="K280">
        <v>-44580.25015229189</v>
      </c>
      <c r="L280">
        <v>534.09617833624588</v>
      </c>
      <c r="M280">
        <v>42359.853329035344</v>
      </c>
      <c r="N280">
        <v>81008.223480625165</v>
      </c>
      <c r="O280">
        <v>72330.94737663235</v>
      </c>
      <c r="P280">
        <v>102989.27482750277</v>
      </c>
      <c r="Q280">
        <v>130697.1850539508</v>
      </c>
      <c r="R280">
        <v>155598.23183385978</v>
      </c>
      <c r="S280">
        <v>177856.98345828199</v>
      </c>
      <c r="T280">
        <v>166895.85023831108</v>
      </c>
      <c r="U280">
        <v>182457.50014625688</v>
      </c>
      <c r="V280">
        <v>195705.53278190157</v>
      </c>
      <c r="W280">
        <v>206755.38609200603</v>
      </c>
      <c r="X280">
        <v>215732.99383672015</v>
      </c>
      <c r="Y280">
        <v>202439.57672072342</v>
      </c>
      <c r="Z280">
        <v>206363.64970223437</v>
      </c>
      <c r="AA280">
        <v>208476.57444221238</v>
      </c>
      <c r="AB280">
        <v>208903.37902567082</v>
      </c>
      <c r="AC280">
        <v>207778.42343834447</v>
      </c>
      <c r="AD280">
        <v>192475.88839205436</v>
      </c>
      <c r="AE280">
        <v>187881.4482520718</v>
      </c>
      <c r="AF280">
        <v>182115.88987895302</v>
      </c>
      <c r="AG280">
        <v>175326.48755233808</v>
      </c>
      <c r="AH280">
        <v>167665.62027313636</v>
      </c>
      <c r="AI280">
        <v>151876.54963889794</v>
      </c>
      <c r="AJ280">
        <v>142490.32059603123</v>
      </c>
      <c r="AK280">
        <v>132683.70230270215</v>
      </c>
      <c r="AL280">
        <v>122607.39636362133</v>
      </c>
      <c r="AM280">
        <v>112410.88926812533</v>
      </c>
      <c r="AN280">
        <v>98423.088403544258</v>
      </c>
      <c r="AO280">
        <v>88184.251198187238</v>
      </c>
      <c r="AP280">
        <v>78232.11203706752</v>
      </c>
      <c r="AQ280">
        <v>68689.60792537278</v>
      </c>
      <c r="AR280">
        <v>59667.131462239755</v>
      </c>
      <c r="AS280">
        <v>49631.059736243253</v>
      </c>
      <c r="AT280">
        <v>41816.664480820917</v>
      </c>
      <c r="AU280">
        <v>34578.573486186862</v>
      </c>
      <c r="AV280">
        <v>28014.045775643368</v>
      </c>
      <c r="AW280">
        <v>22195.413970570557</v>
      </c>
      <c r="AX280">
        <v>16662.875313788074</v>
      </c>
      <c r="AY280">
        <v>12405.678951954191</v>
      </c>
      <c r="AZ280">
        <v>8931.4594167199102</v>
      </c>
      <c r="BA280">
        <v>6192.8797088715628</v>
      </c>
      <c r="BB280">
        <v>4117.4489197718349</v>
      </c>
      <c r="BC280">
        <v>2532.6384314852558</v>
      </c>
      <c r="BD280">
        <v>1493.4378963973429</v>
      </c>
      <c r="BE280">
        <v>846.89593784417229</v>
      </c>
      <c r="BF280">
        <v>461.54687889426373</v>
      </c>
      <c r="BG280">
        <v>242.60642401944531</v>
      </c>
      <c r="BH280">
        <v>120.32671074454262</v>
      </c>
      <c r="BI280">
        <v>9.9439563526417069E-9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</row>
    <row r="281" spans="1:101" x14ac:dyDescent="0.3">
      <c r="A281">
        <f>Model_Point!K281</f>
        <v>0</v>
      </c>
      <c r="B281">
        <v>0</v>
      </c>
      <c r="C281">
        <v>0</v>
      </c>
      <c r="D281">
        <v>0</v>
      </c>
      <c r="E281">
        <v>0</v>
      </c>
      <c r="F281">
        <v>-131052.46346129639</v>
      </c>
      <c r="G281">
        <v>-95389.87355003324</v>
      </c>
      <c r="H281">
        <v>-61309.814920619698</v>
      </c>
      <c r="I281">
        <v>-27073.602598295951</v>
      </c>
      <c r="J281">
        <v>5855.340180644178</v>
      </c>
      <c r="K281">
        <v>37422.136403235025</v>
      </c>
      <c r="L281">
        <v>67721.637306885925</v>
      </c>
      <c r="M281">
        <v>96842.506310791563</v>
      </c>
      <c r="N281">
        <v>124879.15931657463</v>
      </c>
      <c r="O281">
        <v>152226.67813727722</v>
      </c>
      <c r="P281">
        <v>178700.37644923115</v>
      </c>
      <c r="Q281">
        <v>204395.87504121859</v>
      </c>
      <c r="R281">
        <v>229424.20540675416</v>
      </c>
      <c r="S281">
        <v>253906.37200223398</v>
      </c>
      <c r="T281">
        <v>277967.17756596638</v>
      </c>
      <c r="U281">
        <v>301725.79999755812</v>
      </c>
      <c r="V281">
        <v>305630.47359091963</v>
      </c>
      <c r="W281">
        <v>308868.92908351647</v>
      </c>
      <c r="X281">
        <v>311371.46641534258</v>
      </c>
      <c r="Y281">
        <v>313065.45666675305</v>
      </c>
      <c r="Z281">
        <v>313869.37915455882</v>
      </c>
      <c r="AA281">
        <v>313704.46809365356</v>
      </c>
      <c r="AB281">
        <v>312501.95956419205</v>
      </c>
      <c r="AC281">
        <v>310201.34291666717</v>
      </c>
      <c r="AD281">
        <v>306750.32012068178</v>
      </c>
      <c r="AE281">
        <v>302105.05088128801</v>
      </c>
      <c r="AF281">
        <v>296231.8985462776</v>
      </c>
      <c r="AG281">
        <v>289110.59024810325</v>
      </c>
      <c r="AH281">
        <v>280737.79105654074</v>
      </c>
      <c r="AI281">
        <v>271130.45080587006</v>
      </c>
      <c r="AJ281">
        <v>260326.9601239266</v>
      </c>
      <c r="AK281">
        <v>248387.90703544562</v>
      </c>
      <c r="AL281">
        <v>235388.93603815293</v>
      </c>
      <c r="AM281">
        <v>221430.65409341609</v>
      </c>
      <c r="AN281">
        <v>206639.27155411072</v>
      </c>
      <c r="AO281">
        <v>191166.38627252341</v>
      </c>
      <c r="AP281">
        <v>175187.7193839291</v>
      </c>
      <c r="AQ281">
        <v>158900.62687209196</v>
      </c>
      <c r="AR281">
        <v>142520.24740761411</v>
      </c>
      <c r="AS281">
        <v>126274.20861867393</v>
      </c>
      <c r="AT281">
        <v>110395.90415232856</v>
      </c>
      <c r="AU281">
        <v>94775.824903820001</v>
      </c>
      <c r="AV281">
        <v>79724.660781102604</v>
      </c>
      <c r="AW281">
        <v>65544.65170655676</v>
      </c>
      <c r="AX281">
        <v>52511.710973829962</v>
      </c>
      <c r="AY281">
        <v>40856.707327318443</v>
      </c>
      <c r="AZ281">
        <v>30747.818801605168</v>
      </c>
      <c r="BA281">
        <v>22276.303730383406</v>
      </c>
      <c r="BB281">
        <v>15448.180352666403</v>
      </c>
      <c r="BC281">
        <v>10183.9967322422</v>
      </c>
      <c r="BD281">
        <v>6327.9818486469858</v>
      </c>
      <c r="BE281">
        <v>3773.8220517849163</v>
      </c>
      <c r="BF281">
        <v>2152.407643201248</v>
      </c>
      <c r="BG281">
        <v>1170.4786050100313</v>
      </c>
      <c r="BH281">
        <v>605.39730001386556</v>
      </c>
      <c r="BI281">
        <v>1.9611611021713332E-9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</row>
    <row r="282" spans="1:101" x14ac:dyDescent="0.3">
      <c r="A282">
        <f>Model_Point!K282</f>
        <v>0</v>
      </c>
      <c r="B282">
        <v>0</v>
      </c>
      <c r="C282">
        <v>0</v>
      </c>
      <c r="D282">
        <v>0</v>
      </c>
      <c r="E282">
        <v>0</v>
      </c>
      <c r="F282">
        <v>-260006.96792838152</v>
      </c>
      <c r="G282">
        <v>-210559.37359827885</v>
      </c>
      <c r="H282">
        <v>-160248.03419967697</v>
      </c>
      <c r="I282">
        <v>-109663.02591430955</v>
      </c>
      <c r="J282">
        <v>-63848.846855534313</v>
      </c>
      <c r="K282">
        <v>-23099.477388593888</v>
      </c>
      <c r="L282">
        <v>12785.168296574488</v>
      </c>
      <c r="M282">
        <v>44027.646661382241</v>
      </c>
      <c r="N282">
        <v>70864.916877092459</v>
      </c>
      <c r="O282">
        <v>94702.113264630258</v>
      </c>
      <c r="P282">
        <v>114636.86190347784</v>
      </c>
      <c r="Q282">
        <v>130868.12382243454</v>
      </c>
      <c r="R282">
        <v>143615.21104024939</v>
      </c>
      <c r="S282">
        <v>153107.53136659382</v>
      </c>
      <c r="T282">
        <v>159579.92099719544</v>
      </c>
      <c r="U282">
        <v>163269.25726706497</v>
      </c>
      <c r="V282">
        <v>164414.363544616</v>
      </c>
      <c r="W282">
        <v>163258.07740653749</v>
      </c>
      <c r="X282">
        <v>160049.105020858</v>
      </c>
      <c r="Y282">
        <v>155042.6409552822</v>
      </c>
      <c r="Z282">
        <v>148497.23332173584</v>
      </c>
      <c r="AA282">
        <v>140671.5174111602</v>
      </c>
      <c r="AB282">
        <v>131811.47282281009</v>
      </c>
      <c r="AC282">
        <v>122161.09888568206</v>
      </c>
      <c r="AD282">
        <v>111959.97661968358</v>
      </c>
      <c r="AE282">
        <v>101440.42149636371</v>
      </c>
      <c r="AF282">
        <v>90824.283962157599</v>
      </c>
      <c r="AG282">
        <v>80319.485969095331</v>
      </c>
      <c r="AH282">
        <v>70116.416080732728</v>
      </c>
      <c r="AI282">
        <v>60384.34103031017</v>
      </c>
      <c r="AJ282">
        <v>51268.024891255576</v>
      </c>
      <c r="AK282">
        <v>42644.405675996779</v>
      </c>
      <c r="AL282">
        <v>34680.337184197866</v>
      </c>
      <c r="AM282">
        <v>27508.512997608144</v>
      </c>
      <c r="AN282">
        <v>21221.97110331052</v>
      </c>
      <c r="AO282">
        <v>15870.426120788012</v>
      </c>
      <c r="AP282">
        <v>11459.099686326765</v>
      </c>
      <c r="AQ282">
        <v>7950.5726699543429</v>
      </c>
      <c r="AR282">
        <v>5269.9029244358435</v>
      </c>
      <c r="AS282">
        <v>3312.8444143171891</v>
      </c>
      <c r="AT282">
        <v>1956.5091405015528</v>
      </c>
      <c r="AU282">
        <v>1110.7651517725103</v>
      </c>
      <c r="AV282">
        <v>605.69892188451604</v>
      </c>
      <c r="AW282">
        <v>318.25931202154504</v>
      </c>
      <c r="AX282">
        <v>163.07883480333348</v>
      </c>
      <c r="AY282">
        <v>-7.4147481197240411E-9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>
        <v>0</v>
      </c>
      <c r="CS282">
        <v>0</v>
      </c>
      <c r="CT282">
        <v>0</v>
      </c>
      <c r="CU282">
        <v>0</v>
      </c>
      <c r="CV282">
        <v>0</v>
      </c>
      <c r="CW282">
        <v>0</v>
      </c>
    </row>
    <row r="283" spans="1:101" x14ac:dyDescent="0.3">
      <c r="A283">
        <f>Model_Point!K283</f>
        <v>0</v>
      </c>
      <c r="B283">
        <v>0</v>
      </c>
      <c r="C283">
        <v>0</v>
      </c>
      <c r="D283">
        <v>0</v>
      </c>
      <c r="E283">
        <v>0</v>
      </c>
      <c r="F283">
        <v>-91754.977779769659</v>
      </c>
      <c r="G283">
        <v>-66716.598118462993</v>
      </c>
      <c r="H283">
        <v>-42050.90886661812</v>
      </c>
      <c r="I283">
        <v>-17426.914436646901</v>
      </c>
      <c r="J283">
        <v>-22212.829840331218</v>
      </c>
      <c r="K283">
        <v>-3116.713502972445</v>
      </c>
      <c r="L283">
        <v>14061.801390437156</v>
      </c>
      <c r="M283">
        <v>29421.817553879278</v>
      </c>
      <c r="N283">
        <v>43067.702576047057</v>
      </c>
      <c r="O283">
        <v>37409.058003508202</v>
      </c>
      <c r="P283">
        <v>47278.992366725477</v>
      </c>
      <c r="Q283">
        <v>55675.686393403361</v>
      </c>
      <c r="R283">
        <v>62692.182423565428</v>
      </c>
      <c r="S283">
        <v>68425.343668692207</v>
      </c>
      <c r="T283">
        <v>61575.347184838749</v>
      </c>
      <c r="U283">
        <v>64334.619139283248</v>
      </c>
      <c r="V283">
        <v>66066.246591409334</v>
      </c>
      <c r="W283">
        <v>66869.759674770452</v>
      </c>
      <c r="X283">
        <v>66846.920655848982</v>
      </c>
      <c r="Y283">
        <v>59481.58625794531</v>
      </c>
      <c r="Z283">
        <v>57710.763068978726</v>
      </c>
      <c r="AA283">
        <v>55403.782226276489</v>
      </c>
      <c r="AB283">
        <v>52659.947497429057</v>
      </c>
      <c r="AC283">
        <v>49577.774143654678</v>
      </c>
      <c r="AD283">
        <v>42845.372153902346</v>
      </c>
      <c r="AE283">
        <v>39163.331087839237</v>
      </c>
      <c r="AF283">
        <v>35410.67030418144</v>
      </c>
      <c r="AG283">
        <v>31671.178617364403</v>
      </c>
      <c r="AH283">
        <v>28021.838380697587</v>
      </c>
      <c r="AI283">
        <v>23076.904804592203</v>
      </c>
      <c r="AJ283">
        <v>19714.767441438777</v>
      </c>
      <c r="AK283">
        <v>16521.436736416326</v>
      </c>
      <c r="AL283">
        <v>13563.801988978792</v>
      </c>
      <c r="AM283">
        <v>10895.578455186487</v>
      </c>
      <c r="AN283">
        <v>8105.4606019623343</v>
      </c>
      <c r="AO283">
        <v>6086.6518120844676</v>
      </c>
      <c r="AP283">
        <v>4419.8956764289151</v>
      </c>
      <c r="AQ283">
        <v>3092.8472188219521</v>
      </c>
      <c r="AR283">
        <v>2078.4992683860496</v>
      </c>
      <c r="AS283">
        <v>1265.8489335964994</v>
      </c>
      <c r="AT283">
        <v>749.38673092431429</v>
      </c>
      <c r="AU283">
        <v>427.21088982736239</v>
      </c>
      <c r="AV283">
        <v>234.78482633071471</v>
      </c>
      <c r="AW283">
        <v>125.31379601970407</v>
      </c>
      <c r="AX283">
        <v>62.502014570672998</v>
      </c>
      <c r="AY283">
        <v>5.0132376799695233E-9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</row>
    <row r="284" spans="1:101" x14ac:dyDescent="0.3">
      <c r="A284">
        <f>Model_Point!K284</f>
        <v>0</v>
      </c>
      <c r="B284">
        <v>0</v>
      </c>
      <c r="C284">
        <v>0</v>
      </c>
      <c r="D284">
        <v>0</v>
      </c>
      <c r="E284">
        <v>0</v>
      </c>
      <c r="F284">
        <v>-41941.353734322438</v>
      </c>
      <c r="G284">
        <v>-22980.431990884692</v>
      </c>
      <c r="H284">
        <v>-5142.4489621360708</v>
      </c>
      <c r="I284">
        <v>12520.297616118243</v>
      </c>
      <c r="J284">
        <v>29330.853538968098</v>
      </c>
      <c r="K284">
        <v>45322.303854001875</v>
      </c>
      <c r="L284">
        <v>60581.770027580715</v>
      </c>
      <c r="M284">
        <v>75188.310722179231</v>
      </c>
      <c r="N284">
        <v>89218.489123335152</v>
      </c>
      <c r="O284">
        <v>102927.1400332077</v>
      </c>
      <c r="P284">
        <v>116217.41803097895</v>
      </c>
      <c r="Q284">
        <v>116295.51533491336</v>
      </c>
      <c r="R284">
        <v>115985.77143745622</v>
      </c>
      <c r="S284">
        <v>115264.40269309579</v>
      </c>
      <c r="T284">
        <v>114110.6491818161</v>
      </c>
      <c r="U284">
        <v>112506.85273922063</v>
      </c>
      <c r="V284">
        <v>110439.12410317357</v>
      </c>
      <c r="W284">
        <v>107898.57071675386</v>
      </c>
      <c r="X284">
        <v>104882.69161506918</v>
      </c>
      <c r="Y284">
        <v>101396.68730765468</v>
      </c>
      <c r="Z284">
        <v>97453.907641574333</v>
      </c>
      <c r="AA284">
        <v>93076.148071538948</v>
      </c>
      <c r="AB284">
        <v>88290.822934039606</v>
      </c>
      <c r="AC284">
        <v>83134.892823667557</v>
      </c>
      <c r="AD284">
        <v>77655.143139123655</v>
      </c>
      <c r="AE284">
        <v>71908.137356943116</v>
      </c>
      <c r="AF284">
        <v>65959.770592608184</v>
      </c>
      <c r="AG284">
        <v>59884.354682966405</v>
      </c>
      <c r="AH284">
        <v>53763.179686306197</v>
      </c>
      <c r="AI284">
        <v>47682.52010831848</v>
      </c>
      <c r="AJ284">
        <v>41731.088603879121</v>
      </c>
      <c r="AK284">
        <v>35862.54251390908</v>
      </c>
      <c r="AL284">
        <v>30195.770417369858</v>
      </c>
      <c r="AM284">
        <v>24846.898945216515</v>
      </c>
      <c r="AN284">
        <v>19922.421796954543</v>
      </c>
      <c r="AO284">
        <v>15511.975325842835</v>
      </c>
      <c r="AP284">
        <v>11681.495854149314</v>
      </c>
      <c r="AQ284">
        <v>8467.6635177216758</v>
      </c>
      <c r="AR284">
        <v>5874.5971357182498</v>
      </c>
      <c r="AS284">
        <v>3873.648595165821</v>
      </c>
      <c r="AT284">
        <v>2406.8046213137159</v>
      </c>
      <c r="AU284">
        <v>1435.7056382474486</v>
      </c>
      <c r="AV284">
        <v>819.6385662113961</v>
      </c>
      <c r="AW284">
        <v>446.85933373555042</v>
      </c>
      <c r="AX284">
        <v>232.57313860446138</v>
      </c>
      <c r="AY284">
        <v>-7.4651705812292211E-10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</row>
    <row r="285" spans="1:101" x14ac:dyDescent="0.3">
      <c r="A285">
        <f>Model_Point!K285</f>
        <v>0</v>
      </c>
      <c r="B285">
        <v>0</v>
      </c>
      <c r="C285">
        <v>0</v>
      </c>
      <c r="D285">
        <v>0</v>
      </c>
      <c r="E285">
        <v>0</v>
      </c>
      <c r="F285">
        <v>-542686.26748132019</v>
      </c>
      <c r="G285">
        <v>-496785.31750857766</v>
      </c>
      <c r="H285">
        <v>-450821.14233458607</v>
      </c>
      <c r="I285">
        <v>-402983.18254482211</v>
      </c>
      <c r="J285">
        <v>-357347.96436095919</v>
      </c>
      <c r="K285">
        <v>-314746.34512994904</v>
      </c>
      <c r="L285">
        <v>-275268.85640361503</v>
      </c>
      <c r="M285">
        <v>-238789.56260415103</v>
      </c>
      <c r="N285">
        <v>-205081.58214537794</v>
      </c>
      <c r="O285">
        <v>-173490.05505025259</v>
      </c>
      <c r="P285">
        <v>-144248.82899398095</v>
      </c>
      <c r="Q285">
        <v>-117200.78724438518</v>
      </c>
      <c r="R285">
        <v>-92123.081975132838</v>
      </c>
      <c r="S285">
        <v>-68649.437184871247</v>
      </c>
      <c r="T285">
        <v>-46490.936222216347</v>
      </c>
      <c r="U285">
        <v>-25660.068564118785</v>
      </c>
      <c r="V285">
        <v>-6231.6103806633346</v>
      </c>
      <c r="W285">
        <v>11793.120735315559</v>
      </c>
      <c r="X285">
        <v>28429.763223097238</v>
      </c>
      <c r="Y285">
        <v>43720.593256739041</v>
      </c>
      <c r="Z285">
        <v>57718.021491966283</v>
      </c>
      <c r="AA285">
        <v>70448.767420946067</v>
      </c>
      <c r="AB285">
        <v>81920.108505229291</v>
      </c>
      <c r="AC285">
        <v>92150.140811436198</v>
      </c>
      <c r="AD285">
        <v>101161.21484658464</v>
      </c>
      <c r="AE285">
        <v>108967.12409225214</v>
      </c>
      <c r="AF285">
        <v>115592.50541260908</v>
      </c>
      <c r="AG285">
        <v>121082.05195557076</v>
      </c>
      <c r="AH285">
        <v>125492.59726065119</v>
      </c>
      <c r="AI285">
        <v>128884.45613569947</v>
      </c>
      <c r="AJ285">
        <v>131308.70290325361</v>
      </c>
      <c r="AK285">
        <v>132805.14560365301</v>
      </c>
      <c r="AL285">
        <v>133412.19917235582</v>
      </c>
      <c r="AM285">
        <v>133174.64236310925</v>
      </c>
      <c r="AN285">
        <v>132135.55142986242</v>
      </c>
      <c r="AO285">
        <v>130330.24874647093</v>
      </c>
      <c r="AP285">
        <v>127798.63530345712</v>
      </c>
      <c r="AQ285">
        <v>124590.19465386939</v>
      </c>
      <c r="AR285">
        <v>120759.8539252007</v>
      </c>
      <c r="AS285">
        <v>116366.02027687787</v>
      </c>
      <c r="AT285">
        <v>111469.15009357776</v>
      </c>
      <c r="AU285">
        <v>106131.57031680351</v>
      </c>
      <c r="AV285">
        <v>100418.10708275906</v>
      </c>
      <c r="AW285">
        <v>94396.628609074658</v>
      </c>
      <c r="AX285">
        <v>88138.127119873825</v>
      </c>
      <c r="AY285">
        <v>81715.417975250501</v>
      </c>
      <c r="AZ285">
        <v>75201.820943421219</v>
      </c>
      <c r="BA285">
        <v>68666.362205220401</v>
      </c>
      <c r="BB285">
        <v>62177.757051596142</v>
      </c>
      <c r="BC285">
        <v>55803.434065964037</v>
      </c>
      <c r="BD285">
        <v>49608.425035328379</v>
      </c>
      <c r="BE285">
        <v>43654.142959343655</v>
      </c>
      <c r="BF285">
        <v>37997.081954209752</v>
      </c>
      <c r="BG285">
        <v>32687.48531625398</v>
      </c>
      <c r="BH285">
        <v>27768.040749503591</v>
      </c>
      <c r="BI285">
        <v>23272.673649760909</v>
      </c>
      <c r="BJ285">
        <v>19135.046182633101</v>
      </c>
      <c r="BK285">
        <v>15401.13872088583</v>
      </c>
      <c r="BL285">
        <v>12103.952659056367</v>
      </c>
      <c r="BM285">
        <v>9261.6251601899003</v>
      </c>
      <c r="BN285">
        <v>6876.2664682094482</v>
      </c>
      <c r="BO285">
        <v>4933.7650561457267</v>
      </c>
      <c r="BP285">
        <v>3404.7474630051802</v>
      </c>
      <c r="BQ285">
        <v>2246.7708951331315</v>
      </c>
      <c r="BR285">
        <v>1407.669701553637</v>
      </c>
      <c r="BS285">
        <v>829.78765844554027</v>
      </c>
      <c r="BT285">
        <v>469.91621104430328</v>
      </c>
      <c r="BU285">
        <v>255.1452482217795</v>
      </c>
      <c r="BV285">
        <v>132.89524743567438</v>
      </c>
      <c r="BW285">
        <v>66.811224194652823</v>
      </c>
      <c r="BX285">
        <v>-6.1922069866209405E-8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</row>
    <row r="286" spans="1:101" x14ac:dyDescent="0.3">
      <c r="A286">
        <f>Model_Point!K286</f>
        <v>0</v>
      </c>
      <c r="B286">
        <v>0</v>
      </c>
      <c r="C286">
        <v>0</v>
      </c>
      <c r="D286">
        <v>0</v>
      </c>
      <c r="E286">
        <v>0</v>
      </c>
      <c r="F286">
        <v>-199117.17893372488</v>
      </c>
      <c r="G286">
        <v>-175823.78677777041</v>
      </c>
      <c r="H286">
        <v>-153119.42227314314</v>
      </c>
      <c r="I286">
        <v>-129795.51483047869</v>
      </c>
      <c r="J286">
        <v>-133148.40339855512</v>
      </c>
      <c r="K286">
        <v>-113387.67622085146</v>
      </c>
      <c r="L286">
        <v>-94824.263935037598</v>
      </c>
      <c r="M286">
        <v>-77395.858306734561</v>
      </c>
      <c r="N286">
        <v>-61001.734660853552</v>
      </c>
      <c r="O286">
        <v>-63793.091046383503</v>
      </c>
      <c r="P286">
        <v>-50152.371626316832</v>
      </c>
      <c r="Q286">
        <v>-37353.636433299034</v>
      </c>
      <c r="R286">
        <v>-25301.870460674727</v>
      </c>
      <c r="S286">
        <v>-13846.842555231322</v>
      </c>
      <c r="T286">
        <v>-15927.989651370221</v>
      </c>
      <c r="U286">
        <v>-6227.8499694898564</v>
      </c>
      <c r="V286">
        <v>2932.0838926555657</v>
      </c>
      <c r="W286">
        <v>11557.947107169106</v>
      </c>
      <c r="X286">
        <v>19662.325992239887</v>
      </c>
      <c r="Y286">
        <v>18056.507105642388</v>
      </c>
      <c r="Z286">
        <v>24620.641081611495</v>
      </c>
      <c r="AA286">
        <v>30694.493709736707</v>
      </c>
      <c r="AB286">
        <v>36285.378075527769</v>
      </c>
      <c r="AC286">
        <v>41404.72333819393</v>
      </c>
      <c r="AD286">
        <v>39641.410824774553</v>
      </c>
      <c r="AE286">
        <v>43456.293697125424</v>
      </c>
      <c r="AF286">
        <v>46811.847566730394</v>
      </c>
      <c r="AG286">
        <v>49728.277484278704</v>
      </c>
      <c r="AH286">
        <v>52230.445953141905</v>
      </c>
      <c r="AI286">
        <v>49956.670436252607</v>
      </c>
      <c r="AJ286">
        <v>51434.081987036458</v>
      </c>
      <c r="AK286">
        <v>52547.717218186132</v>
      </c>
      <c r="AL286">
        <v>53314.413612483448</v>
      </c>
      <c r="AM286">
        <v>53753.43996394561</v>
      </c>
      <c r="AN286">
        <v>50983.544661783788</v>
      </c>
      <c r="AO286">
        <v>50640.765695108093</v>
      </c>
      <c r="AP286">
        <v>50010.870704790723</v>
      </c>
      <c r="AQ286">
        <v>49114.278918461372</v>
      </c>
      <c r="AR286">
        <v>47973.493430576702</v>
      </c>
      <c r="AS286">
        <v>44790.532921870064</v>
      </c>
      <c r="AT286">
        <v>43121.018591533415</v>
      </c>
      <c r="AU286">
        <v>41274.182194574059</v>
      </c>
      <c r="AV286">
        <v>39275.935187600757</v>
      </c>
      <c r="AW286">
        <v>37153.355108954864</v>
      </c>
      <c r="AX286">
        <v>33876.607369449739</v>
      </c>
      <c r="AY286">
        <v>31525.475970191153</v>
      </c>
      <c r="AZ286">
        <v>29132.419007246426</v>
      </c>
      <c r="BA286">
        <v>26724.734192735417</v>
      </c>
      <c r="BB286">
        <v>24329.595400614482</v>
      </c>
      <c r="BC286">
        <v>21428.881045257069</v>
      </c>
      <c r="BD286">
        <v>19104.251154273352</v>
      </c>
      <c r="BE286">
        <v>16866.872757188154</v>
      </c>
      <c r="BF286">
        <v>14739.083441971157</v>
      </c>
      <c r="BG286">
        <v>12740.806619954337</v>
      </c>
      <c r="BH286">
        <v>10656.575976205811</v>
      </c>
      <c r="BI286">
        <v>8950.5818281754764</v>
      </c>
      <c r="BJ286">
        <v>7378.8807150619623</v>
      </c>
      <c r="BK286">
        <v>5959.5903338528224</v>
      </c>
      <c r="BL286">
        <v>4705.8308081637542</v>
      </c>
      <c r="BM286">
        <v>3553.1204543668437</v>
      </c>
      <c r="BN286">
        <v>2641.9713244675731</v>
      </c>
      <c r="BO286">
        <v>1899.6259479145767</v>
      </c>
      <c r="BP286">
        <v>1315.113266406473</v>
      </c>
      <c r="BQ286">
        <v>872.39883659781594</v>
      </c>
      <c r="BR286">
        <v>540.08538590669059</v>
      </c>
      <c r="BS286">
        <v>318.65316731514122</v>
      </c>
      <c r="BT286">
        <v>180.73712070397141</v>
      </c>
      <c r="BU286">
        <v>98.424822568647301</v>
      </c>
      <c r="BV286">
        <v>51.57831296107269</v>
      </c>
      <c r="BW286">
        <v>25.661444748602996</v>
      </c>
      <c r="BX286">
        <v>1.8307425723409693E-8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0</v>
      </c>
    </row>
    <row r="287" spans="1:101" x14ac:dyDescent="0.3">
      <c r="A287">
        <f>Model_Point!K287</f>
        <v>0</v>
      </c>
      <c r="B287">
        <v>0</v>
      </c>
      <c r="C287">
        <v>0</v>
      </c>
      <c r="D287">
        <v>0</v>
      </c>
      <c r="E287">
        <v>0</v>
      </c>
      <c r="F287">
        <v>-95178.108001180182</v>
      </c>
      <c r="G287">
        <v>-86476.045341081815</v>
      </c>
      <c r="H287">
        <v>-77864.790980714344</v>
      </c>
      <c r="I287">
        <v>-68931.89977113335</v>
      </c>
      <c r="J287">
        <v>-60354.22058471627</v>
      </c>
      <c r="K287">
        <v>-52270.408056285727</v>
      </c>
      <c r="L287">
        <v>-44692.757943021068</v>
      </c>
      <c r="M287">
        <v>-37597.042858131106</v>
      </c>
      <c r="N287">
        <v>-30942.789714893268</v>
      </c>
      <c r="O287">
        <v>-24623.554960256599</v>
      </c>
      <c r="P287">
        <v>-18669.469723223126</v>
      </c>
      <c r="Q287">
        <v>-13050.695207785135</v>
      </c>
      <c r="R287">
        <v>-7727.2918286902686</v>
      </c>
      <c r="S287">
        <v>-2637.2188660888032</v>
      </c>
      <c r="T287">
        <v>2269.7705446536356</v>
      </c>
      <c r="U287">
        <v>6997.6523815641131</v>
      </c>
      <c r="V287">
        <v>11540.835665414575</v>
      </c>
      <c r="W287">
        <v>15905.05363917045</v>
      </c>
      <c r="X287">
        <v>20098.726545607147</v>
      </c>
      <c r="Y287">
        <v>24134.484657186233</v>
      </c>
      <c r="Z287">
        <v>28026.665637234648</v>
      </c>
      <c r="AA287">
        <v>31785.832884598018</v>
      </c>
      <c r="AB287">
        <v>35419.754545463533</v>
      </c>
      <c r="AC287">
        <v>38938.079851963499</v>
      </c>
      <c r="AD287">
        <v>42351.361532856296</v>
      </c>
      <c r="AE287">
        <v>45669.115114120665</v>
      </c>
      <c r="AF287">
        <v>48902.830084703237</v>
      </c>
      <c r="AG287">
        <v>52067.421507733372</v>
      </c>
      <c r="AH287">
        <v>55180.050281327814</v>
      </c>
      <c r="AI287">
        <v>58258.826936462567</v>
      </c>
      <c r="AJ287">
        <v>61320.888429323662</v>
      </c>
      <c r="AK287">
        <v>62130.823053770924</v>
      </c>
      <c r="AL287">
        <v>62807.009966654688</v>
      </c>
      <c r="AM287">
        <v>63335.257795196274</v>
      </c>
      <c r="AN287">
        <v>63700.755888116233</v>
      </c>
      <c r="AO287">
        <v>63886.875200280621</v>
      </c>
      <c r="AP287">
        <v>63877.500449384126</v>
      </c>
      <c r="AQ287">
        <v>63658.485091454568</v>
      </c>
      <c r="AR287">
        <v>63217.302728980481</v>
      </c>
      <c r="AS287">
        <v>62543.041310830224</v>
      </c>
      <c r="AT287">
        <v>61626.4551596112</v>
      </c>
      <c r="AU287">
        <v>60460.319901862611</v>
      </c>
      <c r="AV287">
        <v>59040.074315725113</v>
      </c>
      <c r="AW287">
        <v>57364.548835255657</v>
      </c>
      <c r="AX287">
        <v>55436.651963519049</v>
      </c>
      <c r="AY287">
        <v>53263.617773023907</v>
      </c>
      <c r="AZ287">
        <v>50857.17506650406</v>
      </c>
      <c r="BA287">
        <v>48232.118593502433</v>
      </c>
      <c r="BB287">
        <v>45408.332827267732</v>
      </c>
      <c r="BC287">
        <v>42410.946330121464</v>
      </c>
      <c r="BD287">
        <v>39270.315122591986</v>
      </c>
      <c r="BE287">
        <v>36021.795172681486</v>
      </c>
      <c r="BF287">
        <v>32705.266800334972</v>
      </c>
      <c r="BG287">
        <v>29364.380657809179</v>
      </c>
      <c r="BH287">
        <v>26045.5069681266</v>
      </c>
      <c r="BI287">
        <v>22796.387616781612</v>
      </c>
      <c r="BJ287">
        <v>19594.639679045558</v>
      </c>
      <c r="BK287">
        <v>16504.118548710532</v>
      </c>
      <c r="BL287">
        <v>13587.258209537507</v>
      </c>
      <c r="BM287">
        <v>10901.402530392259</v>
      </c>
      <c r="BN287">
        <v>8494.9304896887988</v>
      </c>
      <c r="BO287">
        <v>6403.5644298010739</v>
      </c>
      <c r="BP287">
        <v>4647.344724966023</v>
      </c>
      <c r="BQ287">
        <v>3228.7915151211432</v>
      </c>
      <c r="BR287">
        <v>2132.7184444655777</v>
      </c>
      <c r="BS287">
        <v>1327.9868251657304</v>
      </c>
      <c r="BT287">
        <v>793.68438846600259</v>
      </c>
      <c r="BU287">
        <v>453.66408377807738</v>
      </c>
      <c r="BV287">
        <v>247.2158737780025</v>
      </c>
      <c r="BW287">
        <v>128.08695839432727</v>
      </c>
      <c r="BX287">
        <v>-3.443342886869547E-9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</row>
    <row r="288" spans="1:101" x14ac:dyDescent="0.3">
      <c r="A288">
        <f>Model_Point!K288</f>
        <v>0</v>
      </c>
      <c r="B288">
        <v>0</v>
      </c>
      <c r="C288">
        <v>0</v>
      </c>
      <c r="D288">
        <v>0</v>
      </c>
      <c r="E288">
        <v>0</v>
      </c>
      <c r="F288">
        <v>-1278238.2520857337</v>
      </c>
      <c r="G288">
        <v>-1165413.9361976478</v>
      </c>
      <c r="H288">
        <v>-1048663.590426096</v>
      </c>
      <c r="I288">
        <v>-925226.04534828139</v>
      </c>
      <c r="J288">
        <v>-805937.3305079944</v>
      </c>
      <c r="K288">
        <v>-693102.80663590424</v>
      </c>
      <c r="L288">
        <v>-587400.39963682322</v>
      </c>
      <c r="M288">
        <v>-488847.01873476454</v>
      </c>
      <c r="N288">
        <v>-397300.43043981376</v>
      </c>
      <c r="O288">
        <v>-311187.20170824823</v>
      </c>
      <c r="P288">
        <v>-231423.27411836156</v>
      </c>
      <c r="Q288">
        <v>-157807.14730913698</v>
      </c>
      <c r="R288">
        <v>-90214.337317501675</v>
      </c>
      <c r="S288">
        <v>-28489.824123691506</v>
      </c>
      <c r="T288">
        <v>27529.349552584914</v>
      </c>
      <c r="U288">
        <v>77969.048357670908</v>
      </c>
      <c r="V288">
        <v>122987.32357122476</v>
      </c>
      <c r="W288">
        <v>162807.93796022178</v>
      </c>
      <c r="X288">
        <v>197693.15051380306</v>
      </c>
      <c r="Y288">
        <v>227913.58879404399</v>
      </c>
      <c r="Z288">
        <v>253703.39740759856</v>
      </c>
      <c r="AA288">
        <v>275253.02307555062</v>
      </c>
      <c r="AB288">
        <v>292744.20918375882</v>
      </c>
      <c r="AC288">
        <v>306377.74589026556</v>
      </c>
      <c r="AD288">
        <v>316345.25120832113</v>
      </c>
      <c r="AE288">
        <v>322807.8476712851</v>
      </c>
      <c r="AF288">
        <v>325939.85412137758</v>
      </c>
      <c r="AG288">
        <v>325946.85139658151</v>
      </c>
      <c r="AH288">
        <v>323051.48819616111</v>
      </c>
      <c r="AI288">
        <v>317486.85618176305</v>
      </c>
      <c r="AJ288">
        <v>309491.68540771888</v>
      </c>
      <c r="AK288">
        <v>299309.92247698619</v>
      </c>
      <c r="AL288">
        <v>287193.15682587354</v>
      </c>
      <c r="AM288">
        <v>273402.76567835564</v>
      </c>
      <c r="AN288">
        <v>258210.45320341448</v>
      </c>
      <c r="AO288">
        <v>241893.92125642271</v>
      </c>
      <c r="AP288">
        <v>224732.44484163023</v>
      </c>
      <c r="AQ288">
        <v>206990.16089526025</v>
      </c>
      <c r="AR288">
        <v>188930.11236037142</v>
      </c>
      <c r="AS288">
        <v>170810.9984782332</v>
      </c>
      <c r="AT288">
        <v>152883.43306464411</v>
      </c>
      <c r="AU288">
        <v>135385.7846195731</v>
      </c>
      <c r="AV288">
        <v>118539.71183080733</v>
      </c>
      <c r="AW288">
        <v>102545.55155015015</v>
      </c>
      <c r="AX288">
        <v>87577.761015997821</v>
      </c>
      <c r="AY288">
        <v>73780.658111701487</v>
      </c>
      <c r="AZ288">
        <v>60948.929695479979</v>
      </c>
      <c r="BA288">
        <v>49264.834520308934</v>
      </c>
      <c r="BB288">
        <v>38866.776887654589</v>
      </c>
      <c r="BC288">
        <v>29842.471855190721</v>
      </c>
      <c r="BD288">
        <v>22224.525115871835</v>
      </c>
      <c r="BE288">
        <v>15989.286888837272</v>
      </c>
      <c r="BF288">
        <v>11059.644977858676</v>
      </c>
      <c r="BG288">
        <v>7312.0545367503983</v>
      </c>
      <c r="BH288">
        <v>4587.5677886251005</v>
      </c>
      <c r="BI288">
        <v>2705.979992469704</v>
      </c>
      <c r="BJ288">
        <v>1534.0805100293765</v>
      </c>
      <c r="BK288">
        <v>834.8055876462571</v>
      </c>
      <c r="BL288">
        <v>436.99637762865592</v>
      </c>
      <c r="BM288">
        <v>222.20313022023882</v>
      </c>
      <c r="BN288">
        <v>6.9686660042127039E-9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</row>
    <row r="289" spans="1:101" x14ac:dyDescent="0.3">
      <c r="A289">
        <f>Model_Point!K289</f>
        <v>0</v>
      </c>
      <c r="B289">
        <v>0</v>
      </c>
      <c r="C289">
        <v>0</v>
      </c>
      <c r="D289">
        <v>0</v>
      </c>
      <c r="E289">
        <v>0</v>
      </c>
      <c r="F289">
        <v>-460909.44222850614</v>
      </c>
      <c r="G289">
        <v>-403755.99175264931</v>
      </c>
      <c r="H289">
        <v>-346656.35954327229</v>
      </c>
      <c r="I289">
        <v>-287284.07624233863</v>
      </c>
      <c r="J289">
        <v>-294501.8561470682</v>
      </c>
      <c r="K289">
        <v>-243112.23529396788</v>
      </c>
      <c r="L289">
        <v>-194450.23801170435</v>
      </c>
      <c r="M289">
        <v>-148487.75604709625</v>
      </c>
      <c r="N289">
        <v>-105137.47300178262</v>
      </c>
      <c r="O289">
        <v>-109561.55423995767</v>
      </c>
      <c r="P289">
        <v>-73313.816098211057</v>
      </c>
      <c r="Q289">
        <v>-39427.021069863542</v>
      </c>
      <c r="R289">
        <v>-7831.9893897165402</v>
      </c>
      <c r="S289">
        <v>21552.06605070391</v>
      </c>
      <c r="T289">
        <v>16868.455243566692</v>
      </c>
      <c r="U289">
        <v>40092.818589256138</v>
      </c>
      <c r="V289">
        <v>61219.831690274419</v>
      </c>
      <c r="W289">
        <v>80349.769718236654</v>
      </c>
      <c r="X289">
        <v>97597.704469834498</v>
      </c>
      <c r="Y289">
        <v>91265.707588811696</v>
      </c>
      <c r="Z289">
        <v>103741.83334944063</v>
      </c>
      <c r="AA289">
        <v>114563.27612061273</v>
      </c>
      <c r="AB289">
        <v>123809.61826152813</v>
      </c>
      <c r="AC289">
        <v>131567.72224113747</v>
      </c>
      <c r="AD289">
        <v>123503.0189622524</v>
      </c>
      <c r="AE289">
        <v>127631.45257540607</v>
      </c>
      <c r="AF289">
        <v>130448.33906210182</v>
      </c>
      <c r="AG289">
        <v>132039.22130594371</v>
      </c>
      <c r="AH289">
        <v>132496.17895739633</v>
      </c>
      <c r="AI289">
        <v>122857.34640627779</v>
      </c>
      <c r="AJ289">
        <v>120776.87174025031</v>
      </c>
      <c r="AK289">
        <v>117822.65414233791</v>
      </c>
      <c r="AL289">
        <v>114095.98035087428</v>
      </c>
      <c r="AM289">
        <v>109701.89262173971</v>
      </c>
      <c r="AN289">
        <v>99488.544746333442</v>
      </c>
      <c r="AO289">
        <v>93763.730804467836</v>
      </c>
      <c r="AP289">
        <v>87683.794113443539</v>
      </c>
      <c r="AQ289">
        <v>81353.746750376813</v>
      </c>
      <c r="AR289">
        <v>74878.164994891442</v>
      </c>
      <c r="AS289">
        <v>65651.248682443693</v>
      </c>
      <c r="AT289">
        <v>59022.682197385497</v>
      </c>
      <c r="AU289">
        <v>52535.981268449759</v>
      </c>
      <c r="AV289">
        <v>46279.152216781047</v>
      </c>
      <c r="AW289">
        <v>40331.957368275805</v>
      </c>
      <c r="AX289">
        <v>33608.319486756329</v>
      </c>
      <c r="AY289">
        <v>28406.540558015593</v>
      </c>
      <c r="AZ289">
        <v>23561.397640460062</v>
      </c>
      <c r="BA289">
        <v>19144.936106829882</v>
      </c>
      <c r="BB289">
        <v>15212.309323250149</v>
      </c>
      <c r="BC289">
        <v>11441.77457180501</v>
      </c>
      <c r="BD289">
        <v>8540.2653945954553</v>
      </c>
      <c r="BE289">
        <v>6163.7501105355659</v>
      </c>
      <c r="BF289">
        <v>4284.033090392023</v>
      </c>
      <c r="BG289">
        <v>2854.8956171855921</v>
      </c>
      <c r="BH289">
        <v>1758.7324586054044</v>
      </c>
      <c r="BI289">
        <v>1038.7761027780955</v>
      </c>
      <c r="BJ289">
        <v>590.28159918909284</v>
      </c>
      <c r="BK289">
        <v>322.65249757254884</v>
      </c>
      <c r="BL289">
        <v>170.43889259754326</v>
      </c>
      <c r="BM289">
        <v>85.305192530601104</v>
      </c>
      <c r="BN289">
        <v>-1.7724917139234E-8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</row>
    <row r="290" spans="1:101" x14ac:dyDescent="0.3">
      <c r="A290">
        <f>Model_Point!K290</f>
        <v>0</v>
      </c>
      <c r="B290">
        <v>0</v>
      </c>
      <c r="C290">
        <v>0</v>
      </c>
      <c r="D290">
        <v>0</v>
      </c>
      <c r="E290">
        <v>0</v>
      </c>
      <c r="F290">
        <v>-263783.67883755016</v>
      </c>
      <c r="G290">
        <v>-234314.40489481518</v>
      </c>
      <c r="H290">
        <v>-205136.03445996149</v>
      </c>
      <c r="I290">
        <v>-174802.60781215088</v>
      </c>
      <c r="J290">
        <v>-145236.77109191613</v>
      </c>
      <c r="K290">
        <v>-116832.97483690313</v>
      </c>
      <c r="L290">
        <v>-89670.381229983002</v>
      </c>
      <c r="M290">
        <v>-63711.827650605861</v>
      </c>
      <c r="N290">
        <v>-38893.331746228629</v>
      </c>
      <c r="O290">
        <v>-14930.947556472605</v>
      </c>
      <c r="P290">
        <v>8077.5454457706792</v>
      </c>
      <c r="Q290">
        <v>30204.365235540437</v>
      </c>
      <c r="R290">
        <v>51509.736759957086</v>
      </c>
      <c r="S290">
        <v>72058.55715910958</v>
      </c>
      <c r="T290">
        <v>91917.1721515893</v>
      </c>
      <c r="U290">
        <v>111146.66101234693</v>
      </c>
      <c r="V290">
        <v>129813.64435817419</v>
      </c>
      <c r="W290">
        <v>147995.68014086812</v>
      </c>
      <c r="X290">
        <v>165777.35221994083</v>
      </c>
      <c r="Y290">
        <v>183245.86903086305</v>
      </c>
      <c r="Z290">
        <v>200484.35615561667</v>
      </c>
      <c r="AA290">
        <v>203373.29195547919</v>
      </c>
      <c r="AB290">
        <v>205825.30514694849</v>
      </c>
      <c r="AC290">
        <v>207792.11932603308</v>
      </c>
      <c r="AD290">
        <v>209223.14540606248</v>
      </c>
      <c r="AE290">
        <v>210061.18516722313</v>
      </c>
      <c r="AF290">
        <v>210250.6504637099</v>
      </c>
      <c r="AG290">
        <v>209742.67114252015</v>
      </c>
      <c r="AH290">
        <v>208493.81231251577</v>
      </c>
      <c r="AI290">
        <v>206466.00247415091</v>
      </c>
      <c r="AJ290">
        <v>203626.66375777515</v>
      </c>
      <c r="AK290">
        <v>199949.91132825307</v>
      </c>
      <c r="AL290">
        <v>195418.76625906301</v>
      </c>
      <c r="AM290">
        <v>190027.67619377704</v>
      </c>
      <c r="AN290">
        <v>183784.89183579938</v>
      </c>
      <c r="AO290">
        <v>176713.30243341246</v>
      </c>
      <c r="AP290">
        <v>168851.00388620337</v>
      </c>
      <c r="AQ290">
        <v>160246.24946479546</v>
      </c>
      <c r="AR290">
        <v>150964.55634428607</v>
      </c>
      <c r="AS290">
        <v>141089.26000063587</v>
      </c>
      <c r="AT290">
        <v>130721.48838997808</v>
      </c>
      <c r="AU290">
        <v>119979.41949997151</v>
      </c>
      <c r="AV290">
        <v>108996.69503150764</v>
      </c>
      <c r="AW290">
        <v>97919.886476253363</v>
      </c>
      <c r="AX290">
        <v>86904.950992566621</v>
      </c>
      <c r="AY290">
        <v>76112.675724894172</v>
      </c>
      <c r="AZ290">
        <v>65459.282399697368</v>
      </c>
      <c r="BA290">
        <v>55160.881293926846</v>
      </c>
      <c r="BB290">
        <v>45429.231320589504</v>
      </c>
      <c r="BC290">
        <v>36459.263457682202</v>
      </c>
      <c r="BD290">
        <v>28415.890563781762</v>
      </c>
      <c r="BE290">
        <v>21421.430866533243</v>
      </c>
      <c r="BF290">
        <v>15545.29243759683</v>
      </c>
      <c r="BG290">
        <v>10797.690186513044</v>
      </c>
      <c r="BH290">
        <v>7128.9732888262142</v>
      </c>
      <c r="BI290">
        <v>4435.536171386324</v>
      </c>
      <c r="BJ290">
        <v>2649.6023157440841</v>
      </c>
      <c r="BK290">
        <v>1514.7445884054182</v>
      </c>
      <c r="BL290">
        <v>826.86402921980971</v>
      </c>
      <c r="BM290">
        <v>430.7260722898157</v>
      </c>
      <c r="BN290">
        <v>1.6075055124199337E-9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0</v>
      </c>
      <c r="CW290">
        <v>0</v>
      </c>
    </row>
    <row r="291" spans="1:101" x14ac:dyDescent="0.3">
      <c r="A291">
        <f>Model_Point!K291</f>
        <v>0</v>
      </c>
      <c r="B291">
        <v>0</v>
      </c>
      <c r="C291">
        <v>0</v>
      </c>
      <c r="D291">
        <v>0</v>
      </c>
      <c r="E291">
        <v>0</v>
      </c>
      <c r="F291">
        <v>-498036.75330117909</v>
      </c>
      <c r="G291">
        <v>-442641.98532271589</v>
      </c>
      <c r="H291">
        <v>-386997.73816205596</v>
      </c>
      <c r="I291">
        <v>-329895.67749552912</v>
      </c>
      <c r="J291">
        <v>-276315.58717431512</v>
      </c>
      <c r="K291">
        <v>-227043.80931493558</v>
      </c>
      <c r="L291">
        <v>-182104.75669014209</v>
      </c>
      <c r="M291">
        <v>-141349.18612354086</v>
      </c>
      <c r="N291">
        <v>-104574.94524347226</v>
      </c>
      <c r="O291">
        <v>-70762.25327843595</v>
      </c>
      <c r="P291">
        <v>-40457.776294121468</v>
      </c>
      <c r="Q291">
        <v>-13499.722222416631</v>
      </c>
      <c r="R291">
        <v>10265.190834325113</v>
      </c>
      <c r="S291">
        <v>30996.914022399582</v>
      </c>
      <c r="T291">
        <v>48847.238810910807</v>
      </c>
      <c r="U291">
        <v>63948.443629979134</v>
      </c>
      <c r="V291">
        <v>76436.90313790871</v>
      </c>
      <c r="W291">
        <v>86463.203909678588</v>
      </c>
      <c r="X291">
        <v>94184.952746523399</v>
      </c>
      <c r="Y291">
        <v>99763.52376282867</v>
      </c>
      <c r="Z291">
        <v>103361.71227541431</v>
      </c>
      <c r="AA291">
        <v>105143.69918515255</v>
      </c>
      <c r="AB291">
        <v>105276.53793660943</v>
      </c>
      <c r="AC291">
        <v>103931.5014458574</v>
      </c>
      <c r="AD291">
        <v>101284.57324324414</v>
      </c>
      <c r="AE291">
        <v>97514.312342494464</v>
      </c>
      <c r="AF291">
        <v>92799.62398682264</v>
      </c>
      <c r="AG291">
        <v>87310.875652531598</v>
      </c>
      <c r="AH291">
        <v>81217.41798427864</v>
      </c>
      <c r="AI291">
        <v>74685.934261121132</v>
      </c>
      <c r="AJ291">
        <v>67878.499149826283</v>
      </c>
      <c r="AK291">
        <v>60950.383880377332</v>
      </c>
      <c r="AL291">
        <v>54047.666623797821</v>
      </c>
      <c r="AM291">
        <v>47304.730760923492</v>
      </c>
      <c r="AN291">
        <v>40841.758520280273</v>
      </c>
      <c r="AO291">
        <v>34762.351081822228</v>
      </c>
      <c r="AP291">
        <v>28982.380056830145</v>
      </c>
      <c r="AQ291">
        <v>23621.152835733043</v>
      </c>
      <c r="AR291">
        <v>18774.773008783191</v>
      </c>
      <c r="AS291">
        <v>14512.19591771956</v>
      </c>
      <c r="AT291">
        <v>10872.520685341533</v>
      </c>
      <c r="AU291">
        <v>7863.9936044248698</v>
      </c>
      <c r="AV291">
        <v>5465.1004141322064</v>
      </c>
      <c r="AW291">
        <v>3627.9343398874985</v>
      </c>
      <c r="AX291">
        <v>2283.745376862194</v>
      </c>
      <c r="AY291">
        <v>1350.2317909390486</v>
      </c>
      <c r="AZ291">
        <v>767.62445616405364</v>
      </c>
      <c r="BA291">
        <v>419.41361532549274</v>
      </c>
      <c r="BB291">
        <v>221.10205207198715</v>
      </c>
      <c r="BC291">
        <v>113.98491502939416</v>
      </c>
      <c r="BD291">
        <v>5.1916947652889552E-9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0</v>
      </c>
      <c r="CU291">
        <v>0</v>
      </c>
      <c r="CV291">
        <v>0</v>
      </c>
      <c r="CW291">
        <v>0</v>
      </c>
    </row>
    <row r="292" spans="1:101" x14ac:dyDescent="0.3">
      <c r="A292">
        <f>Model_Point!K292</f>
        <v>0</v>
      </c>
      <c r="B292">
        <v>0</v>
      </c>
      <c r="C292">
        <v>0</v>
      </c>
      <c r="D292">
        <v>0</v>
      </c>
      <c r="E292">
        <v>0</v>
      </c>
      <c r="F292">
        <v>-182427.22211496864</v>
      </c>
      <c r="G292">
        <v>-154984.81748859276</v>
      </c>
      <c r="H292">
        <v>-128141.39813500684</v>
      </c>
      <c r="I292">
        <v>-100868.62145036213</v>
      </c>
      <c r="J292">
        <v>-103135.33798239607</v>
      </c>
      <c r="K292">
        <v>-80617.650506389167</v>
      </c>
      <c r="L292">
        <v>-59792.312998618429</v>
      </c>
      <c r="M292">
        <v>-40588.00570512902</v>
      </c>
      <c r="N292">
        <v>-22913.385222956964</v>
      </c>
      <c r="O292">
        <v>-25562.505132994604</v>
      </c>
      <c r="P292">
        <v>-11519.112235080211</v>
      </c>
      <c r="Q292">
        <v>1206.6623404785428</v>
      </c>
      <c r="R292">
        <v>12682.810396119274</v>
      </c>
      <c r="S292">
        <v>22979.816431014042</v>
      </c>
      <c r="T292">
        <v>19476.367254836427</v>
      </c>
      <c r="U292">
        <v>26824.964444254616</v>
      </c>
      <c r="V292">
        <v>33134.517436550908</v>
      </c>
      <c r="W292">
        <v>38469.022035617527</v>
      </c>
      <c r="X292">
        <v>42895.130759504769</v>
      </c>
      <c r="Y292">
        <v>38509.37243649843</v>
      </c>
      <c r="Z292">
        <v>40830.608641765328</v>
      </c>
      <c r="AA292">
        <v>42418.972215965521</v>
      </c>
      <c r="AB292">
        <v>43343.00215840996</v>
      </c>
      <c r="AC292">
        <v>43672.842846246283</v>
      </c>
      <c r="AD292">
        <v>38850.565720370927</v>
      </c>
      <c r="AE292">
        <v>37922.61849271573</v>
      </c>
      <c r="AF292">
        <v>36600.84699921016</v>
      </c>
      <c r="AG292">
        <v>34954.061434502379</v>
      </c>
      <c r="AH292">
        <v>33050.662117208085</v>
      </c>
      <c r="AI292">
        <v>28574.192742259547</v>
      </c>
      <c r="AJ292">
        <v>26210.465977512398</v>
      </c>
      <c r="AK292">
        <v>23776.91514811615</v>
      </c>
      <c r="AL292">
        <v>21332.394813260256</v>
      </c>
      <c r="AM292">
        <v>18931.217582519512</v>
      </c>
      <c r="AN292">
        <v>15604.977608913961</v>
      </c>
      <c r="AO292">
        <v>13367.544921349116</v>
      </c>
      <c r="AP292">
        <v>11230.809313922391</v>
      </c>
      <c r="AQ292">
        <v>9242.5567746340093</v>
      </c>
      <c r="AR292">
        <v>7441.6239278966614</v>
      </c>
      <c r="AS292">
        <v>5541.866371078906</v>
      </c>
      <c r="AT292">
        <v>4169.599487191047</v>
      </c>
      <c r="AU292">
        <v>3033.3893418766024</v>
      </c>
      <c r="AV292">
        <v>2126.392758016988</v>
      </c>
      <c r="AW292">
        <v>1431.4545590792331</v>
      </c>
      <c r="AX292">
        <v>872.54373591385456</v>
      </c>
      <c r="AY292">
        <v>517.14023991542444</v>
      </c>
      <c r="AZ292">
        <v>295.23564636889546</v>
      </c>
      <c r="BA292">
        <v>162.58830976314309</v>
      </c>
      <c r="BB292">
        <v>87.0717787346656</v>
      </c>
      <c r="BC292">
        <v>43.68606847145859</v>
      </c>
      <c r="BD292">
        <v>-7.562260070806803E-9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</row>
    <row r="293" spans="1:101" x14ac:dyDescent="0.3">
      <c r="A293">
        <f>Model_Point!K293</f>
        <v>0</v>
      </c>
      <c r="B293">
        <v>0</v>
      </c>
      <c r="C293">
        <v>0</v>
      </c>
      <c r="D293">
        <v>0</v>
      </c>
      <c r="E293">
        <v>0</v>
      </c>
      <c r="F293">
        <v>-74564.800941666326</v>
      </c>
      <c r="G293">
        <v>-54225.345772076522</v>
      </c>
      <c r="H293">
        <v>-35112.553392843307</v>
      </c>
      <c r="I293">
        <v>-15969.15422494485</v>
      </c>
      <c r="J293">
        <v>2558.4588228464913</v>
      </c>
      <c r="K293">
        <v>20438.832768540204</v>
      </c>
      <c r="L293">
        <v>37729.574981023812</v>
      </c>
      <c r="M293">
        <v>54501.195596783618</v>
      </c>
      <c r="N293">
        <v>70827.018063143012</v>
      </c>
      <c r="O293">
        <v>86904.642823617003</v>
      </c>
      <c r="P293">
        <v>102693.07601626879</v>
      </c>
      <c r="Q293">
        <v>104260.53952995647</v>
      </c>
      <c r="R293">
        <v>105604.30673655879</v>
      </c>
      <c r="S293">
        <v>106698.98183117541</v>
      </c>
      <c r="T293">
        <v>107517.86847967609</v>
      </c>
      <c r="U293">
        <v>108030.63999223456</v>
      </c>
      <c r="V293">
        <v>108207.76801892242</v>
      </c>
      <c r="W293">
        <v>108023.26736815312</v>
      </c>
      <c r="X293">
        <v>107453.98714523307</v>
      </c>
      <c r="Y293">
        <v>106479.55475839933</v>
      </c>
      <c r="Z293">
        <v>105082.4281489437</v>
      </c>
      <c r="AA293">
        <v>103248.52434564338</v>
      </c>
      <c r="AB293">
        <v>100968.39457492346</v>
      </c>
      <c r="AC293">
        <v>98238.565928264303</v>
      </c>
      <c r="AD293">
        <v>95062.806795199402</v>
      </c>
      <c r="AE293">
        <v>91452.564387750695</v>
      </c>
      <c r="AF293">
        <v>87427.261213026883</v>
      </c>
      <c r="AG293">
        <v>83011.571196665493</v>
      </c>
      <c r="AH293">
        <v>78239.238069060404</v>
      </c>
      <c r="AI293">
        <v>73153.377425723884</v>
      </c>
      <c r="AJ293">
        <v>67806.4738889133</v>
      </c>
      <c r="AK293">
        <v>62260.001309482672</v>
      </c>
      <c r="AL293">
        <v>56583.598794248705</v>
      </c>
      <c r="AM293">
        <v>50853.747770937422</v>
      </c>
      <c r="AN293">
        <v>45151.917041303306</v>
      </c>
      <c r="AO293">
        <v>39562.175117013561</v>
      </c>
      <c r="AP293">
        <v>34037.752742112796</v>
      </c>
      <c r="AQ293">
        <v>28692.017187750975</v>
      </c>
      <c r="AR293">
        <v>23636.214473999964</v>
      </c>
      <c r="AS293">
        <v>18972.90320380334</v>
      </c>
      <c r="AT293">
        <v>14789.00835784192</v>
      </c>
      <c r="AU293">
        <v>11149.194983088555</v>
      </c>
      <c r="AV293">
        <v>8090.4299180677954</v>
      </c>
      <c r="AW293">
        <v>5618.6641883686552</v>
      </c>
      <c r="AX293">
        <v>3708.465359302601</v>
      </c>
      <c r="AY293">
        <v>2306.1092733518444</v>
      </c>
      <c r="AZ293">
        <v>1377.0954431196685</v>
      </c>
      <c r="BA293">
        <v>787.35794351951051</v>
      </c>
      <c r="BB293">
        <v>430.31058146412363</v>
      </c>
      <c r="BC293">
        <v>224.97790095562547</v>
      </c>
      <c r="BD293">
        <v>1.7720670202326464E-9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</row>
    <row r="294" spans="1:101" x14ac:dyDescent="0.3">
      <c r="A294">
        <f>Model_Point!K294</f>
        <v>0</v>
      </c>
      <c r="B294">
        <v>0</v>
      </c>
      <c r="C294">
        <v>0</v>
      </c>
      <c r="D294">
        <v>0</v>
      </c>
      <c r="E294">
        <v>0</v>
      </c>
      <c r="F294">
        <v>-79595.509414476735</v>
      </c>
      <c r="G294">
        <v>-68582.44984497728</v>
      </c>
      <c r="H294">
        <v>-57752.106390099128</v>
      </c>
      <c r="I294">
        <v>-46786.320350148206</v>
      </c>
      <c r="J294">
        <v>-36530.157840237058</v>
      </c>
      <c r="K294">
        <v>-27069.412041574804</v>
      </c>
      <c r="L294">
        <v>-18373.276053340589</v>
      </c>
      <c r="M294">
        <v>-10368.782830564036</v>
      </c>
      <c r="N294">
        <v>-2927.3072166915008</v>
      </c>
      <c r="O294">
        <v>4187.9686997553017</v>
      </c>
      <c r="P294">
        <v>10840.534432082393</v>
      </c>
      <c r="Q294">
        <v>17004.075374323471</v>
      </c>
      <c r="R294">
        <v>22677.97351614933</v>
      </c>
      <c r="S294">
        <v>27867.595997916502</v>
      </c>
      <c r="T294">
        <v>32587.653045655821</v>
      </c>
      <c r="U294">
        <v>36856.436104597342</v>
      </c>
      <c r="V294">
        <v>40683.351160526276</v>
      </c>
      <c r="W294">
        <v>44071.121117338917</v>
      </c>
      <c r="X294">
        <v>47026.33175547771</v>
      </c>
      <c r="Y294">
        <v>49557.142275881321</v>
      </c>
      <c r="Z294">
        <v>51668.831913671049</v>
      </c>
      <c r="AA294">
        <v>53370.556736265586</v>
      </c>
      <c r="AB294">
        <v>54678.539647147132</v>
      </c>
      <c r="AC294">
        <v>55613.293726264186</v>
      </c>
      <c r="AD294">
        <v>56196.595813491862</v>
      </c>
      <c r="AE294">
        <v>56447.061397700716</v>
      </c>
      <c r="AF294">
        <v>56379.454563042738</v>
      </c>
      <c r="AG294">
        <v>56008.133554219923</v>
      </c>
      <c r="AH294">
        <v>55349.744800303102</v>
      </c>
      <c r="AI294">
        <v>54420.411454737601</v>
      </c>
      <c r="AJ294">
        <v>53233.636383465833</v>
      </c>
      <c r="AK294">
        <v>51804.59340749283</v>
      </c>
      <c r="AL294">
        <v>50151.850074610178</v>
      </c>
      <c r="AM294">
        <v>48295.907001548316</v>
      </c>
      <c r="AN294">
        <v>46258.497570311025</v>
      </c>
      <c r="AO294">
        <v>44062.074486447258</v>
      </c>
      <c r="AP294">
        <v>41729.731404930004</v>
      </c>
      <c r="AQ294">
        <v>39285.402200161865</v>
      </c>
      <c r="AR294">
        <v>36754.026059788579</v>
      </c>
      <c r="AS294">
        <v>34161.548297058558</v>
      </c>
      <c r="AT294">
        <v>31534.439300569782</v>
      </c>
      <c r="AU294">
        <v>28899.208300982438</v>
      </c>
      <c r="AV294">
        <v>26280.717243572493</v>
      </c>
      <c r="AW294">
        <v>23703.542884007336</v>
      </c>
      <c r="AX294">
        <v>21191.610387736528</v>
      </c>
      <c r="AY294">
        <v>18767.782296650221</v>
      </c>
      <c r="AZ294">
        <v>16453.411959897268</v>
      </c>
      <c r="BA294">
        <v>14267.874621409564</v>
      </c>
      <c r="BB294">
        <v>12228.093749305242</v>
      </c>
      <c r="BC294">
        <v>10348.08458777864</v>
      </c>
      <c r="BD294">
        <v>8638.5408925574811</v>
      </c>
      <c r="BE294">
        <v>7075.4043273360821</v>
      </c>
      <c r="BF294">
        <v>5673.4478256695702</v>
      </c>
      <c r="BG294">
        <v>4442.5896407497339</v>
      </c>
      <c r="BH294">
        <v>3387.2847009319157</v>
      </c>
      <c r="BI294">
        <v>2506.1878963973736</v>
      </c>
      <c r="BJ294">
        <v>1792.1719610407429</v>
      </c>
      <c r="BK294">
        <v>1232.7596689079048</v>
      </c>
      <c r="BL294">
        <v>810.98966643500842</v>
      </c>
      <c r="BM294">
        <v>506.67869359819366</v>
      </c>
      <c r="BN294">
        <v>297.97637950435217</v>
      </c>
      <c r="BO294">
        <v>168.24982053069917</v>
      </c>
      <c r="BP294">
        <v>90.964893756659805</v>
      </c>
      <c r="BQ294">
        <v>47.041115255960769</v>
      </c>
      <c r="BR294">
        <v>23.324488102418655</v>
      </c>
      <c r="BS294">
        <v>-1.3680565827285932E-9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</row>
    <row r="295" spans="1:101" x14ac:dyDescent="0.3">
      <c r="A295">
        <f>Model_Point!K295</f>
        <v>0</v>
      </c>
      <c r="B295">
        <v>0</v>
      </c>
      <c r="C295">
        <v>0</v>
      </c>
      <c r="D295">
        <v>0</v>
      </c>
      <c r="E295">
        <v>0</v>
      </c>
      <c r="F295">
        <v>-28265.211426657261</v>
      </c>
      <c r="G295">
        <v>-22626.501825596348</v>
      </c>
      <c r="H295">
        <v>-17211.775757758449</v>
      </c>
      <c r="I295">
        <v>-11770.983437011802</v>
      </c>
      <c r="J295">
        <v>-13029.258979566603</v>
      </c>
      <c r="K295">
        <v>-8554.681332112852</v>
      </c>
      <c r="L295">
        <v>-4374.1523353154953</v>
      </c>
      <c r="M295">
        <v>-456.14247056268243</v>
      </c>
      <c r="N295">
        <v>3252.2006256103618</v>
      </c>
      <c r="O295">
        <v>2291.7458320632145</v>
      </c>
      <c r="P295">
        <v>5439.0654777370137</v>
      </c>
      <c r="Q295">
        <v>8398.0129048114322</v>
      </c>
      <c r="R295">
        <v>11170.666594536566</v>
      </c>
      <c r="S295">
        <v>13761.382291988179</v>
      </c>
      <c r="T295">
        <v>12966.368724686032</v>
      </c>
      <c r="U295">
        <v>15019.809714678468</v>
      </c>
      <c r="V295">
        <v>16902.222059635955</v>
      </c>
      <c r="W295">
        <v>18616.226924796367</v>
      </c>
      <c r="X295">
        <v>20165.915531995084</v>
      </c>
      <c r="Y295">
        <v>19316.098155324271</v>
      </c>
      <c r="Z295">
        <v>20411.614912554785</v>
      </c>
      <c r="AA295">
        <v>21347.612014688621</v>
      </c>
      <c r="AB295">
        <v>22131.380395937231</v>
      </c>
      <c r="AC295">
        <v>22771.856899266371</v>
      </c>
      <c r="AD295">
        <v>21748.564264372177</v>
      </c>
      <c r="AE295">
        <v>22034.922551486488</v>
      </c>
      <c r="AF295">
        <v>22196.529534262507</v>
      </c>
      <c r="AG295">
        <v>22239.626738061877</v>
      </c>
      <c r="AH295">
        <v>22171.330072023775</v>
      </c>
      <c r="AI295">
        <v>20987.473476530198</v>
      </c>
      <c r="AJ295">
        <v>20653.600946509509</v>
      </c>
      <c r="AK295">
        <v>20223.840816865253</v>
      </c>
      <c r="AL295">
        <v>19705.81808206507</v>
      </c>
      <c r="AM295">
        <v>19107.897802258936</v>
      </c>
      <c r="AN295">
        <v>17803.71388498112</v>
      </c>
      <c r="AO295">
        <v>17033.51420189019</v>
      </c>
      <c r="AP295">
        <v>16208.311604775323</v>
      </c>
      <c r="AQ295">
        <v>15337.652538119493</v>
      </c>
      <c r="AR295">
        <v>14431.468728264515</v>
      </c>
      <c r="AS295">
        <v>13131.1520098901</v>
      </c>
      <c r="AT295">
        <v>12162.26585292364</v>
      </c>
      <c r="AU295">
        <v>11187.826114641441</v>
      </c>
      <c r="AV295">
        <v>10217.656294651675</v>
      </c>
      <c r="AW295">
        <v>9261.4687171512414</v>
      </c>
      <c r="AX295">
        <v>8138.7723778881127</v>
      </c>
      <c r="AY295">
        <v>7226.7763293275484</v>
      </c>
      <c r="AZ295">
        <v>6355.019013324385</v>
      </c>
      <c r="BA295">
        <v>5531.164812064776</v>
      </c>
      <c r="BB295">
        <v>4761.9316251088221</v>
      </c>
      <c r="BC295">
        <v>3971.8599394252492</v>
      </c>
      <c r="BD295">
        <v>3322.360049589392</v>
      </c>
      <c r="BE295">
        <v>2728.020303751116</v>
      </c>
      <c r="BF295">
        <v>2194.6735497013437</v>
      </c>
      <c r="BG295">
        <v>1726.2834774979797</v>
      </c>
      <c r="BH295">
        <v>1299.6488093637008</v>
      </c>
      <c r="BI295">
        <v>962.96079743190796</v>
      </c>
      <c r="BJ295">
        <v>690.00260652499219</v>
      </c>
      <c r="BK295">
        <v>476.08911704305058</v>
      </c>
      <c r="BL295">
        <v>314.79774242946661</v>
      </c>
      <c r="BM295">
        <v>194.41407806996941</v>
      </c>
      <c r="BN295">
        <v>114.43338579504284</v>
      </c>
      <c r="BO295">
        <v>64.711510026098736</v>
      </c>
      <c r="BP295">
        <v>35.088319801786255</v>
      </c>
      <c r="BQ295">
        <v>18.254780713011225</v>
      </c>
      <c r="BR295">
        <v>8.9586909439034663</v>
      </c>
      <c r="BS295">
        <v>-2.2841891306112209E-9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0</v>
      </c>
      <c r="CW295">
        <v>0</v>
      </c>
    </row>
    <row r="296" spans="1:101" x14ac:dyDescent="0.3">
      <c r="A296">
        <f>Model_Point!K296</f>
        <v>0</v>
      </c>
      <c r="B296">
        <v>0</v>
      </c>
      <c r="C296">
        <v>0</v>
      </c>
      <c r="D296">
        <v>0</v>
      </c>
      <c r="E296">
        <v>0</v>
      </c>
      <c r="F296">
        <v>-13514.321970083454</v>
      </c>
      <c r="G296">
        <v>-11245.715952780027</v>
      </c>
      <c r="H296">
        <v>-9056.4048078137494</v>
      </c>
      <c r="I296">
        <v>-6847.4420387666933</v>
      </c>
      <c r="J296">
        <v>-4750.7309505278299</v>
      </c>
      <c r="K296">
        <v>-2777.7322394709745</v>
      </c>
      <c r="L296">
        <v>-921.43953442004158</v>
      </c>
      <c r="M296">
        <v>831.56407651071299</v>
      </c>
      <c r="N296">
        <v>2503.1767917239772</v>
      </c>
      <c r="O296">
        <v>4131.9313733744757</v>
      </c>
      <c r="P296">
        <v>5698.987869220774</v>
      </c>
      <c r="Q296">
        <v>7202.4095722523734</v>
      </c>
      <c r="R296">
        <v>8644.2206801479842</v>
      </c>
      <c r="S296">
        <v>10027.395326481859</v>
      </c>
      <c r="T296">
        <v>11356.386805981621</v>
      </c>
      <c r="U296">
        <v>12636.254255400383</v>
      </c>
      <c r="V296">
        <v>13870.755454247354</v>
      </c>
      <c r="W296">
        <v>15062.692041207918</v>
      </c>
      <c r="X296">
        <v>16215.539484290188</v>
      </c>
      <c r="Y296">
        <v>17333.106363049908</v>
      </c>
      <c r="Z296">
        <v>18418.86005865844</v>
      </c>
      <c r="AA296">
        <v>19476.975775540664</v>
      </c>
      <c r="AB296">
        <v>20512.839546008538</v>
      </c>
      <c r="AC296">
        <v>21532.634646746974</v>
      </c>
      <c r="AD296">
        <v>22542.888871489395</v>
      </c>
      <c r="AE296">
        <v>23549.805948293135</v>
      </c>
      <c r="AF296">
        <v>23813.319329004753</v>
      </c>
      <c r="AG296">
        <v>24024.492299981997</v>
      </c>
      <c r="AH296">
        <v>24178.188826913716</v>
      </c>
      <c r="AI296">
        <v>24269.094366131969</v>
      </c>
      <c r="AJ296">
        <v>24291.308216781796</v>
      </c>
      <c r="AK296">
        <v>24239.16377256874</v>
      </c>
      <c r="AL296">
        <v>24107.741260667714</v>
      </c>
      <c r="AM296">
        <v>23892.752902227014</v>
      </c>
      <c r="AN296">
        <v>23590.547751732876</v>
      </c>
      <c r="AO296">
        <v>23198.136803393121</v>
      </c>
      <c r="AP296">
        <v>22713.323024851445</v>
      </c>
      <c r="AQ296">
        <v>22134.929832709247</v>
      </c>
      <c r="AR296">
        <v>21463.057544888285</v>
      </c>
      <c r="AS296">
        <v>20699.322426156974</v>
      </c>
      <c r="AT296">
        <v>19846.940553568234</v>
      </c>
      <c r="AU296">
        <v>18910.781811034638</v>
      </c>
      <c r="AV296">
        <v>17896.86892998749</v>
      </c>
      <c r="AW296">
        <v>16813.070700826825</v>
      </c>
      <c r="AX296">
        <v>15669.139905984823</v>
      </c>
      <c r="AY296">
        <v>14476.687209774575</v>
      </c>
      <c r="AZ296">
        <v>13249.077183570576</v>
      </c>
      <c r="BA296">
        <v>12001.233882997552</v>
      </c>
      <c r="BB296">
        <v>10749.346155886864</v>
      </c>
      <c r="BC296">
        <v>9510.4674689737385</v>
      </c>
      <c r="BD296">
        <v>8302.0117266514808</v>
      </c>
      <c r="BE296">
        <v>7117.1439046338628</v>
      </c>
      <c r="BF296">
        <v>5978.81987352535</v>
      </c>
      <c r="BG296">
        <v>4909.2376869614845</v>
      </c>
      <c r="BH296">
        <v>3928.5253138262465</v>
      </c>
      <c r="BI296">
        <v>3053.3751303039039</v>
      </c>
      <c r="BJ296">
        <v>2295.7656370838999</v>
      </c>
      <c r="BK296">
        <v>1661.9416285856523</v>
      </c>
      <c r="BL296">
        <v>1151.8337481996391</v>
      </c>
      <c r="BM296">
        <v>759.07476995561353</v>
      </c>
      <c r="BN296">
        <v>471.70404607369818</v>
      </c>
      <c r="BO296">
        <v>281.20899960384378</v>
      </c>
      <c r="BP296">
        <v>160.16716607354093</v>
      </c>
      <c r="BQ296">
        <v>86.77611410362708</v>
      </c>
      <c r="BR296">
        <v>44.472725968997558</v>
      </c>
      <c r="BS296">
        <v>-5.0607052677353236E-10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0</v>
      </c>
      <c r="CW296">
        <v>0</v>
      </c>
    </row>
    <row r="297" spans="1:101" x14ac:dyDescent="0.3">
      <c r="A297">
        <f>Model_Point!K297</f>
        <v>0</v>
      </c>
      <c r="B297">
        <v>0</v>
      </c>
      <c r="C297">
        <v>0</v>
      </c>
      <c r="D297">
        <v>0</v>
      </c>
      <c r="E297">
        <v>0</v>
      </c>
      <c r="F297">
        <v>-188829.19822356914</v>
      </c>
      <c r="G297">
        <v>-158999.1216497212</v>
      </c>
      <c r="H297">
        <v>-128951.42850603181</v>
      </c>
      <c r="I297">
        <v>-98368.480124832844</v>
      </c>
      <c r="J297">
        <v>-69750.687358498079</v>
      </c>
      <c r="K297">
        <v>-43345.928876134582</v>
      </c>
      <c r="L297">
        <v>-19131.980266442824</v>
      </c>
      <c r="M297">
        <v>2923.9747340275376</v>
      </c>
      <c r="N297">
        <v>22873.927153213866</v>
      </c>
      <c r="O297">
        <v>41261.910674412422</v>
      </c>
      <c r="P297">
        <v>57686.276377541115</v>
      </c>
      <c r="Q297">
        <v>72204.040892609119</v>
      </c>
      <c r="R297">
        <v>84895.491254235763</v>
      </c>
      <c r="S297">
        <v>95854.584338769637</v>
      </c>
      <c r="T297">
        <v>105178.32805798255</v>
      </c>
      <c r="U297">
        <v>112951.00669551466</v>
      </c>
      <c r="V297">
        <v>119241.67662724385</v>
      </c>
      <c r="W297">
        <v>124116.50386885052</v>
      </c>
      <c r="X297">
        <v>127648.51846448889</v>
      </c>
      <c r="Y297">
        <v>129907.67409066739</v>
      </c>
      <c r="Z297">
        <v>130953.36350975589</v>
      </c>
      <c r="AA297">
        <v>130849.79377390804</v>
      </c>
      <c r="AB297">
        <v>129672.30303457183</v>
      </c>
      <c r="AC297">
        <v>127502.3206413318</v>
      </c>
      <c r="AD297">
        <v>124424.99827414639</v>
      </c>
      <c r="AE297">
        <v>120527.48491418856</v>
      </c>
      <c r="AF297">
        <v>115898.74268797164</v>
      </c>
      <c r="AG297">
        <v>110630.35774634115</v>
      </c>
      <c r="AH297">
        <v>104817.24256852298</v>
      </c>
      <c r="AI297">
        <v>98557.764614501095</v>
      </c>
      <c r="AJ297">
        <v>91952.160237949342</v>
      </c>
      <c r="AK297">
        <v>85100.917333416714</v>
      </c>
      <c r="AL297">
        <v>78098.858074088101</v>
      </c>
      <c r="AM297">
        <v>71040.028577688747</v>
      </c>
      <c r="AN297">
        <v>64016.496093082547</v>
      </c>
      <c r="AO297">
        <v>57116.977653398695</v>
      </c>
      <c r="AP297">
        <v>50425.329082133867</v>
      </c>
      <c r="AQ297">
        <v>44018.937476576059</v>
      </c>
      <c r="AR297">
        <v>37967.075726460826</v>
      </c>
      <c r="AS297">
        <v>32329.293271253504</v>
      </c>
      <c r="AT297">
        <v>27153.931739691488</v>
      </c>
      <c r="AU297">
        <v>22366.59945681116</v>
      </c>
      <c r="AV297">
        <v>18028.732226764598</v>
      </c>
      <c r="AW297">
        <v>14185.586511956293</v>
      </c>
      <c r="AX297">
        <v>10863.938810764439</v>
      </c>
      <c r="AY297">
        <v>8070.6800016975176</v>
      </c>
      <c r="AZ297">
        <v>5792.6011302334855</v>
      </c>
      <c r="BA297">
        <v>3997.5930028983316</v>
      </c>
      <c r="BB297">
        <v>2637.3469672490555</v>
      </c>
      <c r="BC297">
        <v>1651.4519400067077</v>
      </c>
      <c r="BD297">
        <v>972.55345255348084</v>
      </c>
      <c r="BE297">
        <v>550.25275837935453</v>
      </c>
      <c r="BF297">
        <v>298.56408402437177</v>
      </c>
      <c r="BG297">
        <v>155.52914070488694</v>
      </c>
      <c r="BH297">
        <v>78.356690598521595</v>
      </c>
      <c r="BI297">
        <v>-8.8598077728512271E-9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</row>
    <row r="298" spans="1:101" x14ac:dyDescent="0.3">
      <c r="A298">
        <f>Model_Point!K298</f>
        <v>0</v>
      </c>
      <c r="B298">
        <v>0</v>
      </c>
      <c r="C298">
        <v>0</v>
      </c>
      <c r="D298">
        <v>0</v>
      </c>
      <c r="E298">
        <v>0</v>
      </c>
      <c r="F298">
        <v>-65219.758774642069</v>
      </c>
      <c r="G298">
        <v>-50338.023857044012</v>
      </c>
      <c r="H298">
        <v>-35762.243367298179</v>
      </c>
      <c r="I298">
        <v>-21056.482586253231</v>
      </c>
      <c r="J298">
        <v>-23266.674106739676</v>
      </c>
      <c r="K298">
        <v>-11145.062538072973</v>
      </c>
      <c r="L298">
        <v>133.52404458406147</v>
      </c>
      <c r="M298">
        <v>10589.963332258836</v>
      </c>
      <c r="N298">
        <v>20252.055870156291</v>
      </c>
      <c r="O298">
        <v>18082.736844158087</v>
      </c>
      <c r="P298">
        <v>25747.318706875692</v>
      </c>
      <c r="Q298">
        <v>32674.2962634877</v>
      </c>
      <c r="R298">
        <v>38899.557958464946</v>
      </c>
      <c r="S298">
        <v>44464.245864570497</v>
      </c>
      <c r="T298">
        <v>41723.962559577769</v>
      </c>
      <c r="U298">
        <v>45614.375036564219</v>
      </c>
      <c r="V298">
        <v>48926.383195475391</v>
      </c>
      <c r="W298">
        <v>51688.846523001506</v>
      </c>
      <c r="X298">
        <v>53933.248459180038</v>
      </c>
      <c r="Y298">
        <v>50609.894180180854</v>
      </c>
      <c r="Z298">
        <v>51590.912425558592</v>
      </c>
      <c r="AA298">
        <v>52119.143610553096</v>
      </c>
      <c r="AB298">
        <v>52225.844756417704</v>
      </c>
      <c r="AC298">
        <v>51944.605859586118</v>
      </c>
      <c r="AD298">
        <v>48118.97209801359</v>
      </c>
      <c r="AE298">
        <v>46970.36206301795</v>
      </c>
      <c r="AF298">
        <v>45528.972469738255</v>
      </c>
      <c r="AG298">
        <v>43831.621888084519</v>
      </c>
      <c r="AH298">
        <v>41916.40506828409</v>
      </c>
      <c r="AI298">
        <v>37969.137409724484</v>
      </c>
      <c r="AJ298">
        <v>35622.580149007808</v>
      </c>
      <c r="AK298">
        <v>33170.925575675537</v>
      </c>
      <c r="AL298">
        <v>30651.849090905333</v>
      </c>
      <c r="AM298">
        <v>28102.722317031334</v>
      </c>
      <c r="AN298">
        <v>24605.772100886064</v>
      </c>
      <c r="AO298">
        <v>22046.062799546809</v>
      </c>
      <c r="AP298">
        <v>19558.02800926688</v>
      </c>
      <c r="AQ298">
        <v>17172.401981343195</v>
      </c>
      <c r="AR298">
        <v>14916.782865559939</v>
      </c>
      <c r="AS298">
        <v>12407.764934060813</v>
      </c>
      <c r="AT298">
        <v>10454.166120205229</v>
      </c>
      <c r="AU298">
        <v>8644.6433715467156</v>
      </c>
      <c r="AV298">
        <v>7003.511443910842</v>
      </c>
      <c r="AW298">
        <v>5548.8534926426391</v>
      </c>
      <c r="AX298">
        <v>4165.7188284470185</v>
      </c>
      <c r="AY298">
        <v>3101.4197379885477</v>
      </c>
      <c r="AZ298">
        <v>2232.8648541799776</v>
      </c>
      <c r="BA298">
        <v>1548.2199272178907</v>
      </c>
      <c r="BB298">
        <v>1029.3622299429587</v>
      </c>
      <c r="BC298">
        <v>633.15960787131394</v>
      </c>
      <c r="BD298">
        <v>373.35947409933573</v>
      </c>
      <c r="BE298">
        <v>211.72398446104307</v>
      </c>
      <c r="BF298">
        <v>115.38671972356593</v>
      </c>
      <c r="BG298">
        <v>60.651606004861328</v>
      </c>
      <c r="BH298">
        <v>30.081677686135656</v>
      </c>
      <c r="BI298">
        <v>2.4859890881604267E-9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0</v>
      </c>
      <c r="CT298">
        <v>0</v>
      </c>
      <c r="CU298">
        <v>0</v>
      </c>
      <c r="CV298">
        <v>0</v>
      </c>
      <c r="CW298">
        <v>0</v>
      </c>
    </row>
    <row r="299" spans="1:101" x14ac:dyDescent="0.3">
      <c r="A299">
        <f>Model_Point!K299</f>
        <v>0</v>
      </c>
      <c r="B299">
        <v>0</v>
      </c>
      <c r="C299">
        <v>0</v>
      </c>
      <c r="D299">
        <v>0</v>
      </c>
      <c r="E299">
        <v>0</v>
      </c>
      <c r="F299">
        <v>-32763.115865324096</v>
      </c>
      <c r="G299">
        <v>-23847.46838750831</v>
      </c>
      <c r="H299">
        <v>-15327.453730154924</v>
      </c>
      <c r="I299">
        <v>-6768.4006495739877</v>
      </c>
      <c r="J299">
        <v>1463.8350451610445</v>
      </c>
      <c r="K299">
        <v>9355.5341008087562</v>
      </c>
      <c r="L299">
        <v>16930.409326721481</v>
      </c>
      <c r="M299">
        <v>24210.626577697891</v>
      </c>
      <c r="N299">
        <v>31219.789829143658</v>
      </c>
      <c r="O299">
        <v>38056.669534319306</v>
      </c>
      <c r="P299">
        <v>44675.094112307786</v>
      </c>
      <c r="Q299">
        <v>51098.968760304648</v>
      </c>
      <c r="R299">
        <v>57356.05135168854</v>
      </c>
      <c r="S299">
        <v>63476.593000558496</v>
      </c>
      <c r="T299">
        <v>69491.794391491596</v>
      </c>
      <c r="U299">
        <v>75431.44999938953</v>
      </c>
      <c r="V299">
        <v>76407.618397729908</v>
      </c>
      <c r="W299">
        <v>77217.232270879118</v>
      </c>
      <c r="X299">
        <v>77842.866603835646</v>
      </c>
      <c r="Y299">
        <v>78266.364166688261</v>
      </c>
      <c r="Z299">
        <v>78467.344788639704</v>
      </c>
      <c r="AA299">
        <v>78426.11702341339</v>
      </c>
      <c r="AB299">
        <v>78125.489891048011</v>
      </c>
      <c r="AC299">
        <v>77550.335729166793</v>
      </c>
      <c r="AD299">
        <v>76687.580030170444</v>
      </c>
      <c r="AE299">
        <v>75526.262720322004</v>
      </c>
      <c r="AF299">
        <v>74057.974636569401</v>
      </c>
      <c r="AG299">
        <v>72277.647562025813</v>
      </c>
      <c r="AH299">
        <v>70184.447764135184</v>
      </c>
      <c r="AI299">
        <v>67782.612701467515</v>
      </c>
      <c r="AJ299">
        <v>65081.740030981651</v>
      </c>
      <c r="AK299">
        <v>62096.976758861405</v>
      </c>
      <c r="AL299">
        <v>58847.234009538231</v>
      </c>
      <c r="AM299">
        <v>55357.663523354022</v>
      </c>
      <c r="AN299">
        <v>51659.817888527679</v>
      </c>
      <c r="AO299">
        <v>47791.596568130852</v>
      </c>
      <c r="AP299">
        <v>43796.929845982275</v>
      </c>
      <c r="AQ299">
        <v>39725.15671802299</v>
      </c>
      <c r="AR299">
        <v>35630.061851903527</v>
      </c>
      <c r="AS299">
        <v>31568.552154668483</v>
      </c>
      <c r="AT299">
        <v>27598.976038082139</v>
      </c>
      <c r="AU299">
        <v>23693.956225955</v>
      </c>
      <c r="AV299">
        <v>19931.165195275651</v>
      </c>
      <c r="AW299">
        <v>16386.16292663919</v>
      </c>
      <c r="AX299">
        <v>13127.927743457491</v>
      </c>
      <c r="AY299">
        <v>10214.176831829611</v>
      </c>
      <c r="AZ299">
        <v>7686.954700401292</v>
      </c>
      <c r="BA299">
        <v>5569.0759325958516</v>
      </c>
      <c r="BB299">
        <v>3862.0450881666006</v>
      </c>
      <c r="BC299">
        <v>2545.99918306055</v>
      </c>
      <c r="BD299">
        <v>1581.9954621617464</v>
      </c>
      <c r="BE299">
        <v>943.45551294622908</v>
      </c>
      <c r="BF299">
        <v>538.101910800312</v>
      </c>
      <c r="BG299">
        <v>292.61965125250782</v>
      </c>
      <c r="BH299">
        <v>151.34932500346639</v>
      </c>
      <c r="BI299">
        <v>4.902902755428333E-10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</row>
    <row r="300" spans="1:101" x14ac:dyDescent="0.3">
      <c r="A300">
        <f>Model_Point!K300</f>
        <v>0</v>
      </c>
      <c r="B300">
        <v>0</v>
      </c>
      <c r="C300">
        <v>0</v>
      </c>
      <c r="D300">
        <v>0</v>
      </c>
      <c r="E300">
        <v>0</v>
      </c>
      <c r="F300">
        <v>-65001.74198209538</v>
      </c>
      <c r="G300">
        <v>-52639.843399569712</v>
      </c>
      <c r="H300">
        <v>-40062.008549919243</v>
      </c>
      <c r="I300">
        <v>-27415.756478577387</v>
      </c>
      <c r="J300">
        <v>-15962.211713883578</v>
      </c>
      <c r="K300">
        <v>-5774.8693471484721</v>
      </c>
      <c r="L300">
        <v>3196.2920741436219</v>
      </c>
      <c r="M300">
        <v>11006.91166534556</v>
      </c>
      <c r="N300">
        <v>17716.229219273115</v>
      </c>
      <c r="O300">
        <v>23675.528316157564</v>
      </c>
      <c r="P300">
        <v>28659.21547586946</v>
      </c>
      <c r="Q300">
        <v>32717.030955608636</v>
      </c>
      <c r="R300">
        <v>35903.802760062346</v>
      </c>
      <c r="S300">
        <v>38276.882841648454</v>
      </c>
      <c r="T300">
        <v>39894.98024929886</v>
      </c>
      <c r="U300">
        <v>40817.314316766242</v>
      </c>
      <c r="V300">
        <v>41103.590886154001</v>
      </c>
      <c r="W300">
        <v>40814.519351634372</v>
      </c>
      <c r="X300">
        <v>40012.2762552145</v>
      </c>
      <c r="Y300">
        <v>38760.66023882055</v>
      </c>
      <c r="Z300">
        <v>37124.30833043396</v>
      </c>
      <c r="AA300">
        <v>35167.879352790049</v>
      </c>
      <c r="AB300">
        <v>32952.868205702522</v>
      </c>
      <c r="AC300">
        <v>30540.274721420516</v>
      </c>
      <c r="AD300">
        <v>27989.994154920896</v>
      </c>
      <c r="AE300">
        <v>25360.105374090926</v>
      </c>
      <c r="AF300">
        <v>22706.0709905394</v>
      </c>
      <c r="AG300">
        <v>20079.871492273833</v>
      </c>
      <c r="AH300">
        <v>17529.104020183182</v>
      </c>
      <c r="AI300">
        <v>15096.085257577543</v>
      </c>
      <c r="AJ300">
        <v>12817.006222813894</v>
      </c>
      <c r="AK300">
        <v>10661.101418999195</v>
      </c>
      <c r="AL300">
        <v>8670.0842960494665</v>
      </c>
      <c r="AM300">
        <v>6877.1282494020361</v>
      </c>
      <c r="AN300">
        <v>5305.4927758276299</v>
      </c>
      <c r="AO300">
        <v>3967.6065301970029</v>
      </c>
      <c r="AP300">
        <v>2864.7749215816912</v>
      </c>
      <c r="AQ300">
        <v>1987.6431674885857</v>
      </c>
      <c r="AR300">
        <v>1317.4757311089609</v>
      </c>
      <c r="AS300">
        <v>828.21110357929729</v>
      </c>
      <c r="AT300">
        <v>489.1272851253882</v>
      </c>
      <c r="AU300">
        <v>277.69128794312758</v>
      </c>
      <c r="AV300">
        <v>151.42473047112901</v>
      </c>
      <c r="AW300">
        <v>79.564828005386261</v>
      </c>
      <c r="AX300">
        <v>40.76970870083337</v>
      </c>
      <c r="AY300">
        <v>-1.8536870299310103E-9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0</v>
      </c>
      <c r="CW300">
        <v>0</v>
      </c>
    </row>
    <row r="301" spans="1:101" x14ac:dyDescent="0.3">
      <c r="A301">
        <f>Model_Point!K301</f>
        <v>0</v>
      </c>
      <c r="B301">
        <v>0</v>
      </c>
      <c r="C301">
        <v>0</v>
      </c>
      <c r="D301">
        <v>0</v>
      </c>
      <c r="E301">
        <v>0</v>
      </c>
      <c r="F301">
        <v>-22938.744444942415</v>
      </c>
      <c r="G301">
        <v>-16679.149529615748</v>
      </c>
      <c r="H301">
        <v>-10512.72721665453</v>
      </c>
      <c r="I301">
        <v>-4356.7286091617252</v>
      </c>
      <c r="J301">
        <v>-5553.2074600828046</v>
      </c>
      <c r="K301">
        <v>-779.17837574311125</v>
      </c>
      <c r="L301">
        <v>3515.4503476092891</v>
      </c>
      <c r="M301">
        <v>7355.4543884698196</v>
      </c>
      <c r="N301">
        <v>10766.925644011764</v>
      </c>
      <c r="O301">
        <v>9352.2645008770505</v>
      </c>
      <c r="P301">
        <v>11819.748091681369</v>
      </c>
      <c r="Q301">
        <v>13918.92159835084</v>
      </c>
      <c r="R301">
        <v>15673.045605891357</v>
      </c>
      <c r="S301">
        <v>17106.335917173052</v>
      </c>
      <c r="T301">
        <v>15393.836796209687</v>
      </c>
      <c r="U301">
        <v>16083.654784820812</v>
      </c>
      <c r="V301">
        <v>16516.561647852333</v>
      </c>
      <c r="W301">
        <v>16717.439918692613</v>
      </c>
      <c r="X301">
        <v>16711.730163962246</v>
      </c>
      <c r="Y301">
        <v>14870.396564486327</v>
      </c>
      <c r="Z301">
        <v>14427.690767244681</v>
      </c>
      <c r="AA301">
        <v>13850.945556569122</v>
      </c>
      <c r="AB301">
        <v>13164.986874357264</v>
      </c>
      <c r="AC301">
        <v>12394.44353591367</v>
      </c>
      <c r="AD301">
        <v>10711.343038475587</v>
      </c>
      <c r="AE301">
        <v>9790.8327719598092</v>
      </c>
      <c r="AF301">
        <v>8852.66757604536</v>
      </c>
      <c r="AG301">
        <v>7917.7946543411008</v>
      </c>
      <c r="AH301">
        <v>7005.4595951743968</v>
      </c>
      <c r="AI301">
        <v>5769.2262011480507</v>
      </c>
      <c r="AJ301">
        <v>4928.6918603596941</v>
      </c>
      <c r="AK301">
        <v>4130.3591841040816</v>
      </c>
      <c r="AL301">
        <v>3390.950497244698</v>
      </c>
      <c r="AM301">
        <v>2723.8946137966218</v>
      </c>
      <c r="AN301">
        <v>2026.3651504905836</v>
      </c>
      <c r="AO301">
        <v>1521.6629530211169</v>
      </c>
      <c r="AP301">
        <v>1104.9739191072288</v>
      </c>
      <c r="AQ301">
        <v>773.21180470548802</v>
      </c>
      <c r="AR301">
        <v>519.6248170965124</v>
      </c>
      <c r="AS301">
        <v>316.46223339912484</v>
      </c>
      <c r="AT301">
        <v>187.34668273107857</v>
      </c>
      <c r="AU301">
        <v>106.8027224568406</v>
      </c>
      <c r="AV301">
        <v>58.696206582678677</v>
      </c>
      <c r="AW301">
        <v>31.328449004926018</v>
      </c>
      <c r="AX301">
        <v>15.625503642668249</v>
      </c>
      <c r="AY301">
        <v>1.2533094199923808E-9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0</v>
      </c>
      <c r="CU301">
        <v>0</v>
      </c>
      <c r="CV301">
        <v>0</v>
      </c>
      <c r="CW301">
        <v>0</v>
      </c>
    </row>
    <row r="302" spans="1:101" x14ac:dyDescent="0.3">
      <c r="A302">
        <f>Model_Point!K302</f>
        <v>0</v>
      </c>
      <c r="B302">
        <v>0</v>
      </c>
      <c r="C302">
        <v>0</v>
      </c>
      <c r="D302">
        <v>0</v>
      </c>
      <c r="E302">
        <v>0</v>
      </c>
      <c r="F302">
        <v>-16011.057061030258</v>
      </c>
      <c r="G302">
        <v>-10930.252289749324</v>
      </c>
      <c r="H302">
        <v>-6183.1209024595</v>
      </c>
      <c r="I302">
        <v>-1450.2932453426506</v>
      </c>
      <c r="J302">
        <v>3122.0417569573415</v>
      </c>
      <c r="K302">
        <v>7531.6754048935836</v>
      </c>
      <c r="L302">
        <v>11794.897039102063</v>
      </c>
      <c r="M302">
        <v>15930.031096101089</v>
      </c>
      <c r="N302">
        <v>19955.757726142052</v>
      </c>
      <c r="O302">
        <v>23921.733003541955</v>
      </c>
      <c r="P302">
        <v>27817.860481771651</v>
      </c>
      <c r="Q302">
        <v>28197.614207418814</v>
      </c>
      <c r="R302">
        <v>28516.10281482798</v>
      </c>
      <c r="S302">
        <v>28766.758982525283</v>
      </c>
      <c r="T302">
        <v>28942.71836901952</v>
      </c>
      <c r="U302">
        <v>29036.244288788494</v>
      </c>
      <c r="V302">
        <v>29039.844632313056</v>
      </c>
      <c r="W302">
        <v>28946.965526323893</v>
      </c>
      <c r="X302">
        <v>28751.8198192747</v>
      </c>
      <c r="Y302">
        <v>28449.379515302498</v>
      </c>
      <c r="Z302">
        <v>28035.395517576515</v>
      </c>
      <c r="AA302">
        <v>27506.561580799349</v>
      </c>
      <c r="AB302">
        <v>26860.814366015718</v>
      </c>
      <c r="AC302">
        <v>26097.673741686613</v>
      </c>
      <c r="AD302">
        <v>25218.561965305795</v>
      </c>
      <c r="AE302">
        <v>24226.913311222972</v>
      </c>
      <c r="AF302">
        <v>23128.246248467</v>
      </c>
      <c r="AG302">
        <v>21929.47807569597</v>
      </c>
      <c r="AH302">
        <v>20639.876495928798</v>
      </c>
      <c r="AI302">
        <v>19271.124497050572</v>
      </c>
      <c r="AJ302">
        <v>17837.304881111239</v>
      </c>
      <c r="AK302">
        <v>16354.786247585695</v>
      </c>
      <c r="AL302">
        <v>14841.993665561522</v>
      </c>
      <c r="AM302">
        <v>13319.050661564188</v>
      </c>
      <c r="AN302">
        <v>11807.284933020444</v>
      </c>
      <c r="AO302">
        <v>10328.598683133083</v>
      </c>
      <c r="AP302">
        <v>8872.0758015816646</v>
      </c>
      <c r="AQ302">
        <v>7466.9800012010464</v>
      </c>
      <c r="AR302">
        <v>6141.8430047517231</v>
      </c>
      <c r="AS302">
        <v>4922.7766457082062</v>
      </c>
      <c r="AT302">
        <v>3831.7014590193508</v>
      </c>
      <c r="AU302">
        <v>2884.6723724810468</v>
      </c>
      <c r="AV302">
        <v>2090.523401674925</v>
      </c>
      <c r="AW302">
        <v>1450.0675227316631</v>
      </c>
      <c r="AX302">
        <v>956.0590655370072</v>
      </c>
      <c r="AY302">
        <v>594.04209812248098</v>
      </c>
      <c r="AZ302">
        <v>354.31776992849399</v>
      </c>
      <c r="BA302">
        <v>202.19173116496088</v>
      </c>
      <c r="BB302">
        <v>110.10633268692926</v>
      </c>
      <c r="BC302">
        <v>57.145631784614267</v>
      </c>
      <c r="BD302">
        <v>6.0819125134878399E-10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0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</row>
    <row r="303" spans="1:101" x14ac:dyDescent="0.3">
      <c r="A303">
        <f>Model_Point!K303</f>
        <v>0</v>
      </c>
      <c r="B303">
        <v>0</v>
      </c>
      <c r="C303">
        <v>0</v>
      </c>
      <c r="D303">
        <v>0</v>
      </c>
      <c r="E303">
        <v>0</v>
      </c>
      <c r="F303">
        <v>-87211.311661578497</v>
      </c>
      <c r="G303">
        <v>-76773.446054867469</v>
      </c>
      <c r="H303">
        <v>-65739.859943926349</v>
      </c>
      <c r="I303">
        <v>-54092.922573635544</v>
      </c>
      <c r="J303">
        <v>-42881.935173621612</v>
      </c>
      <c r="K303">
        <v>-32289.234659761216</v>
      </c>
      <c r="L303">
        <v>-22382.413878051419</v>
      </c>
      <c r="M303">
        <v>-13170.097455613197</v>
      </c>
      <c r="N303">
        <v>-4647.1384105720172</v>
      </c>
      <c r="O303">
        <v>3385.481751702529</v>
      </c>
      <c r="P303">
        <v>10786.539698805043</v>
      </c>
      <c r="Q303">
        <v>17569.253251708757</v>
      </c>
      <c r="R303">
        <v>23737.328592998674</v>
      </c>
      <c r="S303">
        <v>29299.6501180384</v>
      </c>
      <c r="T303">
        <v>34267.094337893606</v>
      </c>
      <c r="U303">
        <v>38646.307294057471</v>
      </c>
      <c r="V303">
        <v>42449.116068550567</v>
      </c>
      <c r="W303">
        <v>45697.003505457265</v>
      </c>
      <c r="X303">
        <v>48417.277509518543</v>
      </c>
      <c r="Y303">
        <v>50638.878388006313</v>
      </c>
      <c r="Z303">
        <v>52386.213265658218</v>
      </c>
      <c r="AA303">
        <v>53678.16819511872</v>
      </c>
      <c r="AB303">
        <v>54532.883140722784</v>
      </c>
      <c r="AC303">
        <v>54971.50681237995</v>
      </c>
      <c r="AD303">
        <v>55014.296463148203</v>
      </c>
      <c r="AE303">
        <v>54677.688297103792</v>
      </c>
      <c r="AF303">
        <v>53980.254999754921</v>
      </c>
      <c r="AG303">
        <v>52945.128943573982</v>
      </c>
      <c r="AH303">
        <v>51598.01324267286</v>
      </c>
      <c r="AI303">
        <v>49966.242426669625</v>
      </c>
      <c r="AJ303">
        <v>48078.100389546256</v>
      </c>
      <c r="AK303">
        <v>45962.742589591136</v>
      </c>
      <c r="AL303">
        <v>43650.508672417309</v>
      </c>
      <c r="AM303">
        <v>41173.195991266766</v>
      </c>
      <c r="AN303">
        <v>38564.11371111442</v>
      </c>
      <c r="AO303">
        <v>35857.474063274407</v>
      </c>
      <c r="AP303">
        <v>33087.775934157376</v>
      </c>
      <c r="AQ303">
        <v>30287.51794173555</v>
      </c>
      <c r="AR303">
        <v>27489.121041373612</v>
      </c>
      <c r="AS303">
        <v>24724.47943223418</v>
      </c>
      <c r="AT303">
        <v>22024.447610528507</v>
      </c>
      <c r="AU303">
        <v>19418.273798801103</v>
      </c>
      <c r="AV303">
        <v>16932.995320838934</v>
      </c>
      <c r="AW303">
        <v>14592.81732328094</v>
      </c>
      <c r="AX303">
        <v>12418.50220823975</v>
      </c>
      <c r="AY303">
        <v>10426.802711666362</v>
      </c>
      <c r="AZ303">
        <v>8586.9113231030133</v>
      </c>
      <c r="BA303">
        <v>6921.2876961680795</v>
      </c>
      <c r="BB303">
        <v>5446.4486791439385</v>
      </c>
      <c r="BC303">
        <v>4172.0695901281915</v>
      </c>
      <c r="BD303">
        <v>3100.4180057673011</v>
      </c>
      <c r="BE303">
        <v>2226.2349406643807</v>
      </c>
      <c r="BF303">
        <v>1537.151267933368</v>
      </c>
      <c r="BG303">
        <v>1014.6767665858897</v>
      </c>
      <c r="BH303">
        <v>635.72633017249279</v>
      </c>
      <c r="BI303">
        <v>374.56011214177676</v>
      </c>
      <c r="BJ303">
        <v>212.08888792562303</v>
      </c>
      <c r="BK303">
        <v>115.24371935984325</v>
      </c>
      <c r="BL303">
        <v>60.199924555433</v>
      </c>
      <c r="BM303">
        <v>30.50151773804561</v>
      </c>
      <c r="BN303">
        <v>7.8603090492428653E-10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>
        <v>0</v>
      </c>
      <c r="CS303">
        <v>0</v>
      </c>
      <c r="CT303">
        <v>0</v>
      </c>
      <c r="CU303">
        <v>0</v>
      </c>
      <c r="CV303">
        <v>0</v>
      </c>
      <c r="CW303">
        <v>0</v>
      </c>
    </row>
    <row r="304" spans="1:101" x14ac:dyDescent="0.3">
      <c r="A304">
        <f>Model_Point!K304</f>
        <v>0</v>
      </c>
      <c r="B304">
        <v>0</v>
      </c>
      <c r="C304">
        <v>0</v>
      </c>
      <c r="D304">
        <v>0</v>
      </c>
      <c r="E304">
        <v>0</v>
      </c>
      <c r="F304">
        <v>-31263.057090293867</v>
      </c>
      <c r="G304">
        <v>-25854.485221608513</v>
      </c>
      <c r="H304">
        <v>-20370.967215056524</v>
      </c>
      <c r="I304">
        <v>-14678.426625596494</v>
      </c>
      <c r="J304">
        <v>-15541.138158429721</v>
      </c>
      <c r="K304">
        <v>-10641.06763959491</v>
      </c>
      <c r="L304">
        <v>-6005.7063768549051</v>
      </c>
      <c r="M304">
        <v>-1634.9168986676834</v>
      </c>
      <c r="N304">
        <v>2476.6057336810572</v>
      </c>
      <c r="O304">
        <v>1908.347906122721</v>
      </c>
      <c r="P304">
        <v>5331.649431428079</v>
      </c>
      <c r="Q304">
        <v>8515.613056844084</v>
      </c>
      <c r="R304">
        <v>11463.869923527382</v>
      </c>
      <c r="S304">
        <v>14182.020697474292</v>
      </c>
      <c r="T304">
        <v>13537.883149729278</v>
      </c>
      <c r="U304">
        <v>15619.19823247957</v>
      </c>
      <c r="V304">
        <v>17476.239940203046</v>
      </c>
      <c r="W304">
        <v>19118.744075345385</v>
      </c>
      <c r="X304">
        <v>20558.681020305554</v>
      </c>
      <c r="Y304">
        <v>19664.93884176957</v>
      </c>
      <c r="Z304">
        <v>20603.256011731944</v>
      </c>
      <c r="AA304">
        <v>21363.042064606176</v>
      </c>
      <c r="AB304">
        <v>21952.281552280234</v>
      </c>
      <c r="AC304">
        <v>22380.108267614462</v>
      </c>
      <c r="AD304">
        <v>21238.577559588259</v>
      </c>
      <c r="AE304">
        <v>21280.8722901652</v>
      </c>
      <c r="AF304">
        <v>21180.5941592663</v>
      </c>
      <c r="AG304">
        <v>20947.317899930429</v>
      </c>
      <c r="AH304">
        <v>20591.602196523108</v>
      </c>
      <c r="AI304">
        <v>19234.577709995338</v>
      </c>
      <c r="AJ304">
        <v>18612.869209798464</v>
      </c>
      <c r="AK304">
        <v>17899.950346772213</v>
      </c>
      <c r="AL304">
        <v>17107.968179289954</v>
      </c>
      <c r="AM304">
        <v>16249.628492927084</v>
      </c>
      <c r="AN304">
        <v>14821.27483029754</v>
      </c>
      <c r="AO304">
        <v>13838.46634332601</v>
      </c>
      <c r="AP304">
        <v>12828.000028769349</v>
      </c>
      <c r="AQ304">
        <v>11802.74136908215</v>
      </c>
      <c r="AR304">
        <v>10775.523892746758</v>
      </c>
      <c r="AS304">
        <v>9492.8150382158037</v>
      </c>
      <c r="AT304">
        <v>8482.7094761251119</v>
      </c>
      <c r="AU304">
        <v>7506.0963338550691</v>
      </c>
      <c r="AV304">
        <v>6573.6721502868268</v>
      </c>
      <c r="AW304">
        <v>5695.0392724762251</v>
      </c>
      <c r="AX304">
        <v>4764.895488923934</v>
      </c>
      <c r="AY304">
        <v>4010.0905973697822</v>
      </c>
      <c r="AZ304">
        <v>3312.0616418869577</v>
      </c>
      <c r="BA304">
        <v>2679.6584636945918</v>
      </c>
      <c r="BB304">
        <v>2119.4424450970846</v>
      </c>
      <c r="BC304">
        <v>1600.2241393314891</v>
      </c>
      <c r="BD304">
        <v>1191.1266318510027</v>
      </c>
      <c r="BE304">
        <v>857.23303907529919</v>
      </c>
      <c r="BF304">
        <v>593.94548097436484</v>
      </c>
      <c r="BG304">
        <v>394.293871587176</v>
      </c>
      <c r="BH304">
        <v>243.86228837200204</v>
      </c>
      <c r="BI304">
        <v>143.81929289087151</v>
      </c>
      <c r="BJ304">
        <v>81.572706082052861</v>
      </c>
      <c r="BK304">
        <v>44.467181655550398</v>
      </c>
      <c r="BL304">
        <v>23.380874787983071</v>
      </c>
      <c r="BM304">
        <v>11.714165722017706</v>
      </c>
      <c r="BN304">
        <v>1.7895995154927245E-9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</v>
      </c>
      <c r="CR304">
        <v>0</v>
      </c>
      <c r="CS304">
        <v>0</v>
      </c>
      <c r="CT304">
        <v>0</v>
      </c>
      <c r="CU304">
        <v>0</v>
      </c>
      <c r="CV304">
        <v>0</v>
      </c>
      <c r="CW304">
        <v>0</v>
      </c>
    </row>
    <row r="305" spans="1:101" x14ac:dyDescent="0.3">
      <c r="A305">
        <f>Model_Point!K305</f>
        <v>0</v>
      </c>
      <c r="B305">
        <v>0</v>
      </c>
      <c r="C305">
        <v>0</v>
      </c>
      <c r="D305">
        <v>0</v>
      </c>
      <c r="E305">
        <v>0</v>
      </c>
      <c r="F305">
        <v>-12133.398605173625</v>
      </c>
      <c r="G305">
        <v>-9699.5704923953035</v>
      </c>
      <c r="H305">
        <v>-7265.3100786423047</v>
      </c>
      <c r="I305">
        <v>-4752.3636475600906</v>
      </c>
      <c r="J305">
        <v>-2307.7498360584855</v>
      </c>
      <c r="K305">
        <v>49.15551381842053</v>
      </c>
      <c r="L305">
        <v>2313.1281748027259</v>
      </c>
      <c r="M305">
        <v>4486.5364121292778</v>
      </c>
      <c r="N305">
        <v>6573.3403815851034</v>
      </c>
      <c r="O305">
        <v>8607.1754712849688</v>
      </c>
      <c r="P305">
        <v>10569.391522171869</v>
      </c>
      <c r="Q305">
        <v>12465.093479750771</v>
      </c>
      <c r="R305">
        <v>14298.004785644385</v>
      </c>
      <c r="S305">
        <v>16072.742563879974</v>
      </c>
      <c r="T305">
        <v>17794.344653319931</v>
      </c>
      <c r="U305">
        <v>19467.327289043787</v>
      </c>
      <c r="V305">
        <v>21097.145740796292</v>
      </c>
      <c r="W305">
        <v>22690.899073480818</v>
      </c>
      <c r="X305">
        <v>24256.758958232214</v>
      </c>
      <c r="Y305">
        <v>25803.341717973275</v>
      </c>
      <c r="Z305">
        <v>27338.775839402242</v>
      </c>
      <c r="AA305">
        <v>27732.721630292588</v>
      </c>
      <c r="AB305">
        <v>28067.087065492942</v>
      </c>
      <c r="AC305">
        <v>28335.288999004471</v>
      </c>
      <c r="AD305">
        <v>28530.428919008482</v>
      </c>
      <c r="AE305">
        <v>28644.707068257656</v>
      </c>
      <c r="AF305">
        <v>28670.543245051307</v>
      </c>
      <c r="AG305">
        <v>28601.273337616338</v>
      </c>
      <c r="AH305">
        <v>28430.974406252102</v>
      </c>
      <c r="AI305">
        <v>28154.454882838705</v>
      </c>
      <c r="AJ305">
        <v>27767.272330605643</v>
      </c>
      <c r="AK305">
        <v>27265.896999307173</v>
      </c>
      <c r="AL305">
        <v>26648.013580781244</v>
      </c>
      <c r="AM305">
        <v>25912.864935514972</v>
      </c>
      <c r="AN305">
        <v>25061.576159427106</v>
      </c>
      <c r="AO305">
        <v>24097.268513647072</v>
      </c>
      <c r="AP305">
        <v>23025.136893573101</v>
      </c>
      <c r="AQ305">
        <v>21851.761290653834</v>
      </c>
      <c r="AR305">
        <v>20586.075865129824</v>
      </c>
      <c r="AS305">
        <v>19239.444545541155</v>
      </c>
      <c r="AT305">
        <v>17825.657507724176</v>
      </c>
      <c r="AU305">
        <v>16360.829931814185</v>
      </c>
      <c r="AV305">
        <v>14863.185686114559</v>
      </c>
      <c r="AW305">
        <v>13352.71179221624</v>
      </c>
      <c r="AX305">
        <v>11850.675135349862</v>
      </c>
      <c r="AY305">
        <v>10379.001235212705</v>
      </c>
      <c r="AZ305">
        <v>8926.2657817767686</v>
      </c>
      <c r="BA305">
        <v>7521.9383582625978</v>
      </c>
      <c r="BB305">
        <v>6194.8951800802233</v>
      </c>
      <c r="BC305">
        <v>4971.7177442292168</v>
      </c>
      <c r="BD305">
        <v>3874.8941677882381</v>
      </c>
      <c r="BE305">
        <v>2921.10420907252</v>
      </c>
      <c r="BF305">
        <v>2119.8126051266336</v>
      </c>
      <c r="BG305">
        <v>1472.4122981606502</v>
      </c>
      <c r="BH305">
        <v>972.1327212033417</v>
      </c>
      <c r="BI305">
        <v>604.84584155243328</v>
      </c>
      <c r="BJ305">
        <v>361.30940669211265</v>
      </c>
      <c r="BK305">
        <v>206.55608023682382</v>
      </c>
      <c r="BL305">
        <v>112.75418580240544</v>
      </c>
      <c r="BM305">
        <v>58.735373493751609</v>
      </c>
      <c r="BN305">
        <v>-1.1437860748730996E-10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0</v>
      </c>
      <c r="CS305">
        <v>0</v>
      </c>
      <c r="CT305">
        <v>0</v>
      </c>
      <c r="CU305">
        <v>0</v>
      </c>
      <c r="CV305">
        <v>0</v>
      </c>
      <c r="CW305">
        <v>0</v>
      </c>
    </row>
    <row r="306" spans="1:101" x14ac:dyDescent="0.3">
      <c r="A306">
        <f>Model_Point!K306</f>
        <v>0</v>
      </c>
      <c r="B306">
        <v>0</v>
      </c>
      <c r="C306">
        <v>0</v>
      </c>
      <c r="D306">
        <v>0</v>
      </c>
      <c r="E306">
        <v>0</v>
      </c>
      <c r="F306">
        <v>-138648.17951408093</v>
      </c>
      <c r="G306">
        <v>-108702.58724318327</v>
      </c>
      <c r="H306">
        <v>-77814.169932350793</v>
      </c>
      <c r="I306">
        <v>-46475.575594933332</v>
      </c>
      <c r="J306">
        <v>-17723.730887700229</v>
      </c>
      <c r="K306">
        <v>8194.1302219118552</v>
      </c>
      <c r="L306">
        <v>31344.730320120121</v>
      </c>
      <c r="M306">
        <v>51841.380068869563</v>
      </c>
      <c r="N306">
        <v>69816.893540569785</v>
      </c>
      <c r="O306">
        <v>86148.052792226415</v>
      </c>
      <c r="P306">
        <v>100265.96974436945</v>
      </c>
      <c r="Q306">
        <v>112264.53102034632</v>
      </c>
      <c r="R306">
        <v>122233.02919105251</v>
      </c>
      <c r="S306">
        <v>130269.99324888694</v>
      </c>
      <c r="T306">
        <v>136469.23169012074</v>
      </c>
      <c r="U306">
        <v>140909.26716648851</v>
      </c>
      <c r="V306">
        <v>143674.97784135622</v>
      </c>
      <c r="W306">
        <v>144866.55978445697</v>
      </c>
      <c r="X306">
        <v>144592.52266784516</v>
      </c>
      <c r="Y306">
        <v>142966.43057939419</v>
      </c>
      <c r="Z306">
        <v>140104.54388709518</v>
      </c>
      <c r="AA306">
        <v>136125.63005069658</v>
      </c>
      <c r="AB306">
        <v>131152.18589128988</v>
      </c>
      <c r="AC306">
        <v>125311.52578830738</v>
      </c>
      <c r="AD306">
        <v>118736.08197959264</v>
      </c>
      <c r="AE306">
        <v>111561.30536065949</v>
      </c>
      <c r="AF306">
        <v>103923.52113023031</v>
      </c>
      <c r="AG306">
        <v>95951.722425847445</v>
      </c>
      <c r="AH306">
        <v>87774.522455660146</v>
      </c>
      <c r="AI306">
        <v>79518.595559555164</v>
      </c>
      <c r="AJ306">
        <v>71306.876796973957</v>
      </c>
      <c r="AK306">
        <v>63256.555329003088</v>
      </c>
      <c r="AL306">
        <v>55476.916125381715</v>
      </c>
      <c r="AM306">
        <v>48067.105649761572</v>
      </c>
      <c r="AN306">
        <v>41113.918884446422</v>
      </c>
      <c r="AO306">
        <v>34689.725478803128</v>
      </c>
      <c r="AP306">
        <v>28695.710731237494</v>
      </c>
      <c r="AQ306">
        <v>23222.75800365915</v>
      </c>
      <c r="AR306">
        <v>18340.768851345296</v>
      </c>
      <c r="AS306">
        <v>14095.304316067195</v>
      </c>
      <c r="AT306">
        <v>10505.384673812723</v>
      </c>
      <c r="AU306">
        <v>7562.8651436215705</v>
      </c>
      <c r="AV306">
        <v>5233.7116012910074</v>
      </c>
      <c r="AW306">
        <v>3461.3229885472283</v>
      </c>
      <c r="AX306">
        <v>2171.7892146745057</v>
      </c>
      <c r="AY306">
        <v>1280.6611168000074</v>
      </c>
      <c r="AZ306">
        <v>726.01540400963779</v>
      </c>
      <c r="BA306">
        <v>395.3222730516606</v>
      </c>
      <c r="BB306">
        <v>207.38267878979894</v>
      </c>
      <c r="BC306">
        <v>106.03872078489972</v>
      </c>
      <c r="BD306">
        <v>-3.7221723975403897E-9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  <c r="CQ306">
        <v>0</v>
      </c>
      <c r="CR306">
        <v>0</v>
      </c>
      <c r="CS306">
        <v>0</v>
      </c>
      <c r="CT306">
        <v>0</v>
      </c>
      <c r="CU306">
        <v>0</v>
      </c>
      <c r="CV306">
        <v>0</v>
      </c>
      <c r="CW306">
        <v>0</v>
      </c>
    </row>
    <row r="307" spans="1:101" x14ac:dyDescent="0.3">
      <c r="A307">
        <f>Model_Point!K307</f>
        <v>0</v>
      </c>
      <c r="B307">
        <v>0</v>
      </c>
      <c r="C307">
        <v>0</v>
      </c>
      <c r="D307">
        <v>0</v>
      </c>
      <c r="E307">
        <v>0</v>
      </c>
      <c r="F307">
        <v>-46341.696785899469</v>
      </c>
      <c r="G307">
        <v>-31465.53223678808</v>
      </c>
      <c r="H307">
        <v>-16616.467310943863</v>
      </c>
      <c r="I307">
        <v>-1673.7388109802405</v>
      </c>
      <c r="J307">
        <v>-3693.6903334103454</v>
      </c>
      <c r="K307">
        <v>8186.2138384355076</v>
      </c>
      <c r="L307">
        <v>18993.971355429076</v>
      </c>
      <c r="M307">
        <v>28780.916371571435</v>
      </c>
      <c r="N307">
        <v>37605.534174830456</v>
      </c>
      <c r="O307">
        <v>34932.49404917426</v>
      </c>
      <c r="P307">
        <v>41637.628210053794</v>
      </c>
      <c r="Q307">
        <v>47515.733077355835</v>
      </c>
      <c r="R307">
        <v>52605.98086535187</v>
      </c>
      <c r="S307">
        <v>56951.073047914753</v>
      </c>
      <c r="T307">
        <v>53401.670964739482</v>
      </c>
      <c r="U307">
        <v>55928.652833194967</v>
      </c>
      <c r="V307">
        <v>57796.427821030426</v>
      </c>
      <c r="W307">
        <v>59046.761136348607</v>
      </c>
      <c r="X307">
        <v>59724.60166455833</v>
      </c>
      <c r="Y307">
        <v>55359.62692555986</v>
      </c>
      <c r="Z307">
        <v>54754.904893784762</v>
      </c>
      <c r="AA307">
        <v>53704.226597280547</v>
      </c>
      <c r="AB307">
        <v>52256.961110133045</v>
      </c>
      <c r="AC307">
        <v>50464.325917107431</v>
      </c>
      <c r="AD307">
        <v>45755.910136521969</v>
      </c>
      <c r="AE307">
        <v>43271.052891782019</v>
      </c>
      <c r="AF307">
        <v>40593.082897247492</v>
      </c>
      <c r="AG307">
        <v>37773.31892850688</v>
      </c>
      <c r="AH307">
        <v>34862.926138537543</v>
      </c>
      <c r="AI307">
        <v>30561.489445123487</v>
      </c>
      <c r="AJ307">
        <v>27536.11520883254</v>
      </c>
      <c r="AK307">
        <v>24561.103800820001</v>
      </c>
      <c r="AL307">
        <v>21679.860815712535</v>
      </c>
      <c r="AM307">
        <v>18931.870834397185</v>
      </c>
      <c r="AN307">
        <v>15775.426333026131</v>
      </c>
      <c r="AO307">
        <v>13356.846146035448</v>
      </c>
      <c r="AP307">
        <v>11096.407399172094</v>
      </c>
      <c r="AQ307">
        <v>9030.0356303179942</v>
      </c>
      <c r="AR307">
        <v>7185.5740291426901</v>
      </c>
      <c r="AS307">
        <v>5403.2681712859912</v>
      </c>
      <c r="AT307">
        <v>4036.7280357540676</v>
      </c>
      <c r="AU307">
        <v>2915.7882615642052</v>
      </c>
      <c r="AV307">
        <v>2028.088354642274</v>
      </c>
      <c r="AW307">
        <v>1352.5062562855908</v>
      </c>
      <c r="AX307">
        <v>832.45262417555489</v>
      </c>
      <c r="AY307">
        <v>491.5718305232482</v>
      </c>
      <c r="AZ307">
        <v>279.36168520372445</v>
      </c>
      <c r="BA307">
        <v>152.8316970614251</v>
      </c>
      <c r="BB307">
        <v>80.941180338930081</v>
      </c>
      <c r="BC307">
        <v>40.705553102815919</v>
      </c>
      <c r="BD307">
        <v>1.2750131397645776E-10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0</v>
      </c>
      <c r="CO307">
        <v>0</v>
      </c>
      <c r="CP307">
        <v>0</v>
      </c>
      <c r="CQ307">
        <v>0</v>
      </c>
      <c r="CR307">
        <v>0</v>
      </c>
      <c r="CS307">
        <v>0</v>
      </c>
      <c r="CT307">
        <v>0</v>
      </c>
      <c r="CU307">
        <v>0</v>
      </c>
      <c r="CV307">
        <v>0</v>
      </c>
      <c r="CW307">
        <v>0</v>
      </c>
    </row>
    <row r="308" spans="1:101" x14ac:dyDescent="0.3">
      <c r="A308">
        <f>Model_Point!K308</f>
        <v>0</v>
      </c>
      <c r="B308">
        <v>0</v>
      </c>
      <c r="C308">
        <v>0</v>
      </c>
      <c r="D308">
        <v>0</v>
      </c>
      <c r="E308">
        <v>0</v>
      </c>
      <c r="F308">
        <v>-2454.1296829050948</v>
      </c>
      <c r="G308">
        <v>8721.6164090037728</v>
      </c>
      <c r="H308">
        <v>19255.601269637442</v>
      </c>
      <c r="I308">
        <v>29683.479821890131</v>
      </c>
      <c r="J308">
        <v>39700.498878889543</v>
      </c>
      <c r="K308">
        <v>49353.210705825499</v>
      </c>
      <c r="L308">
        <v>58696.871102342622</v>
      </c>
      <c r="M308">
        <v>67778.671222322999</v>
      </c>
      <c r="N308">
        <v>76643.724610616162</v>
      </c>
      <c r="O308">
        <v>85450.309221825752</v>
      </c>
      <c r="P308">
        <v>94135.319681579611</v>
      </c>
      <c r="Q308">
        <v>95572.161235793305</v>
      </c>
      <c r="R308">
        <v>96803.947841845424</v>
      </c>
      <c r="S308">
        <v>97807.400011910649</v>
      </c>
      <c r="T308">
        <v>98558.046106369613</v>
      </c>
      <c r="U308">
        <v>99028.086659548193</v>
      </c>
      <c r="V308">
        <v>99190.454017345386</v>
      </c>
      <c r="W308">
        <v>99021.328420806851</v>
      </c>
      <c r="X308">
        <v>98499.488216463462</v>
      </c>
      <c r="Y308">
        <v>97606.258528532533</v>
      </c>
      <c r="Z308">
        <v>96325.559136531519</v>
      </c>
      <c r="AA308">
        <v>94644.480650172874</v>
      </c>
      <c r="AB308">
        <v>92554.361693679602</v>
      </c>
      <c r="AC308">
        <v>90052.018767575355</v>
      </c>
      <c r="AD308">
        <v>87140.906228932523</v>
      </c>
      <c r="AE308">
        <v>83831.517355437856</v>
      </c>
      <c r="AF308">
        <v>80141.656111941018</v>
      </c>
      <c r="AG308">
        <v>76093.940263609707</v>
      </c>
      <c r="AH308">
        <v>71719.301563305009</v>
      </c>
      <c r="AI308">
        <v>67057.26264024651</v>
      </c>
      <c r="AJ308">
        <v>62155.934398170124</v>
      </c>
      <c r="AK308">
        <v>57071.66786702536</v>
      </c>
      <c r="AL308">
        <v>51868.298894727537</v>
      </c>
      <c r="AM308">
        <v>46615.935456692176</v>
      </c>
      <c r="AN308">
        <v>41389.257287860877</v>
      </c>
      <c r="AO308">
        <v>36265.32719059525</v>
      </c>
      <c r="AP308">
        <v>31201.273346936181</v>
      </c>
      <c r="AQ308">
        <v>26301.015755437806</v>
      </c>
      <c r="AR308">
        <v>21666.529934499336</v>
      </c>
      <c r="AS308">
        <v>17391.82793681906</v>
      </c>
      <c r="AT308">
        <v>13556.590994687716</v>
      </c>
      <c r="AU308">
        <v>10220.095401163755</v>
      </c>
      <c r="AV308">
        <v>7416.2274248946769</v>
      </c>
      <c r="AW308">
        <v>5150.4421726704149</v>
      </c>
      <c r="AX308">
        <v>3399.4265793598124</v>
      </c>
      <c r="AY308">
        <v>2113.9335005715634</v>
      </c>
      <c r="AZ308">
        <v>1262.3374895253421</v>
      </c>
      <c r="BA308">
        <v>721.74478155846759</v>
      </c>
      <c r="BB308">
        <v>394.45136634096258</v>
      </c>
      <c r="BC308">
        <v>206.22974254143472</v>
      </c>
      <c r="BD308">
        <v>3.2682748182902521E-10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</v>
      </c>
      <c r="CR308">
        <v>0</v>
      </c>
      <c r="CS308">
        <v>0</v>
      </c>
      <c r="CT308">
        <v>0</v>
      </c>
      <c r="CU308">
        <v>0</v>
      </c>
      <c r="CV308">
        <v>0</v>
      </c>
      <c r="CW308">
        <v>0</v>
      </c>
    </row>
    <row r="309" spans="1:101" x14ac:dyDescent="0.3">
      <c r="A309">
        <f>Model_Point!K309</f>
        <v>0</v>
      </c>
      <c r="B309">
        <v>0</v>
      </c>
      <c r="C309">
        <v>0</v>
      </c>
      <c r="D309">
        <v>0</v>
      </c>
      <c r="E309">
        <v>0</v>
      </c>
      <c r="F309">
        <v>-21419.690600203499</v>
      </c>
      <c r="G309">
        <v>-11804.433751076211</v>
      </c>
      <c r="H309">
        <v>-974.94380371451359</v>
      </c>
      <c r="I309">
        <v>9985.119971465856</v>
      </c>
      <c r="J309">
        <v>19477.593786508969</v>
      </c>
      <c r="K309">
        <v>27472.828727156826</v>
      </c>
      <c r="L309">
        <v>34060.991027964963</v>
      </c>
      <c r="M309">
        <v>39329.47128179534</v>
      </c>
      <c r="N309">
        <v>43364.851952495999</v>
      </c>
      <c r="O309">
        <v>46671.710926347121</v>
      </c>
      <c r="P309">
        <v>48937.89867238357</v>
      </c>
      <c r="Q309">
        <v>50248.092714111401</v>
      </c>
      <c r="R309">
        <v>50688.372608263002</v>
      </c>
      <c r="S309">
        <v>50346.973993433858</v>
      </c>
      <c r="T309">
        <v>49314.57016692972</v>
      </c>
      <c r="U309">
        <v>47683.184477019364</v>
      </c>
      <c r="V309">
        <v>45545.051283423149</v>
      </c>
      <c r="W309">
        <v>42988.029703260159</v>
      </c>
      <c r="X309">
        <v>40099.506238769944</v>
      </c>
      <c r="Y309">
        <v>36965.555853808139</v>
      </c>
      <c r="Z309">
        <v>33669.952835333395</v>
      </c>
      <c r="AA309">
        <v>30293.050274861926</v>
      </c>
      <c r="AB309">
        <v>26910.558086313227</v>
      </c>
      <c r="AC309">
        <v>23592.261734215863</v>
      </c>
      <c r="AD309">
        <v>20400.736565196115</v>
      </c>
      <c r="AE309">
        <v>17390.124762947133</v>
      </c>
      <c r="AF309">
        <v>14517.813508231138</v>
      </c>
      <c r="AG309">
        <v>11845.990746662697</v>
      </c>
      <c r="AH309">
        <v>9425.0573258673703</v>
      </c>
      <c r="AI309">
        <v>7291.5881648351078</v>
      </c>
      <c r="AJ309">
        <v>5466.9220859427196</v>
      </c>
      <c r="AK309">
        <v>3956.6240166379857</v>
      </c>
      <c r="AL309">
        <v>2751.0136926031655</v>
      </c>
      <c r="AM309">
        <v>1826.8576875516612</v>
      </c>
      <c r="AN309">
        <v>1150.1778820728966</v>
      </c>
      <c r="AO309">
        <v>679.95351462239103</v>
      </c>
      <c r="AP309">
        <v>386.59352645071095</v>
      </c>
      <c r="AQ309">
        <v>211.34102997805155</v>
      </c>
      <c r="AR309">
        <v>111.59321392203329</v>
      </c>
      <c r="AS309">
        <v>57.759996363137624</v>
      </c>
      <c r="AT309">
        <v>-6.8500018478897414E-10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  <c r="CQ309">
        <v>0</v>
      </c>
      <c r="CR309">
        <v>0</v>
      </c>
      <c r="CS309">
        <v>0</v>
      </c>
      <c r="CT309">
        <v>0</v>
      </c>
      <c r="CU309">
        <v>0</v>
      </c>
      <c r="CV309">
        <v>0</v>
      </c>
      <c r="CW309">
        <v>0</v>
      </c>
    </row>
    <row r="310" spans="1:101" x14ac:dyDescent="0.3">
      <c r="A310">
        <f>Model_Point!K310</f>
        <v>0</v>
      </c>
      <c r="B310">
        <v>0</v>
      </c>
      <c r="C310">
        <v>0</v>
      </c>
      <c r="D310">
        <v>0</v>
      </c>
      <c r="E310">
        <v>0</v>
      </c>
      <c r="F310">
        <v>-6457.6289601312183</v>
      </c>
      <c r="G310">
        <v>-1294.3249143416776</v>
      </c>
      <c r="H310">
        <v>4155.1029781494508</v>
      </c>
      <c r="I310">
        <v>9612.0295618736418</v>
      </c>
      <c r="J310">
        <v>7843.6670182139287</v>
      </c>
      <c r="K310">
        <v>11724.656498207298</v>
      </c>
      <c r="L310">
        <v>15045.787890423717</v>
      </c>
      <c r="M310">
        <v>17843.956395130637</v>
      </c>
      <c r="N310">
        <v>20155.710962184345</v>
      </c>
      <c r="O310">
        <v>18023.001911850854</v>
      </c>
      <c r="P310">
        <v>19383.207093416731</v>
      </c>
      <c r="Q310">
        <v>20357.825151750942</v>
      </c>
      <c r="R310">
        <v>20982.198704986266</v>
      </c>
      <c r="S310">
        <v>21292.490539070939</v>
      </c>
      <c r="T310">
        <v>18912.388671801542</v>
      </c>
      <c r="U310">
        <v>18557.114523554526</v>
      </c>
      <c r="V310">
        <v>17990.995572495311</v>
      </c>
      <c r="W310">
        <v>17249.535758197046</v>
      </c>
      <c r="X310">
        <v>16368.047452356526</v>
      </c>
      <c r="Y310">
        <v>14138.72312641021</v>
      </c>
      <c r="Z310">
        <v>13003.855421469147</v>
      </c>
      <c r="AA310">
        <v>11825.516490002774</v>
      </c>
      <c r="AB310">
        <v>10634.217653516162</v>
      </c>
      <c r="AC310">
        <v>9458.1686876238691</v>
      </c>
      <c r="AD310">
        <v>7792.5426587558914</v>
      </c>
      <c r="AE310">
        <v>6687.1593818273623</v>
      </c>
      <c r="AF310">
        <v>5627.4254684025855</v>
      </c>
      <c r="AG310">
        <v>4638.2490027453123</v>
      </c>
      <c r="AH310">
        <v>3739.9916293761466</v>
      </c>
      <c r="AI310">
        <v>2783.7379029000945</v>
      </c>
      <c r="AJ310">
        <v>2096.3345404247298</v>
      </c>
      <c r="AK310">
        <v>1526.3533362509404</v>
      </c>
      <c r="AL310">
        <v>1070.8173275284385</v>
      </c>
      <c r="AM310">
        <v>721.45285561283197</v>
      </c>
      <c r="AN310">
        <v>439.34239426180932</v>
      </c>
      <c r="AO310">
        <v>260.38438455924427</v>
      </c>
      <c r="AP310">
        <v>148.68745700416565</v>
      </c>
      <c r="AQ310">
        <v>81.949827153428117</v>
      </c>
      <c r="AR310">
        <v>43.979959347364648</v>
      </c>
      <c r="AS310">
        <v>22.13496013769857</v>
      </c>
      <c r="AT310">
        <v>-3.2293260809615395E-10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  <c r="CF310">
        <v>0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0</v>
      </c>
      <c r="CR310">
        <v>0</v>
      </c>
      <c r="CS310">
        <v>0</v>
      </c>
      <c r="CT310">
        <v>0</v>
      </c>
      <c r="CU310">
        <v>0</v>
      </c>
      <c r="CV310">
        <v>0</v>
      </c>
      <c r="CW310">
        <v>0</v>
      </c>
    </row>
    <row r="311" spans="1:101" x14ac:dyDescent="0.3">
      <c r="A311">
        <f>Model_Point!K311</f>
        <v>0</v>
      </c>
      <c r="B311">
        <v>0</v>
      </c>
      <c r="C311">
        <v>0</v>
      </c>
      <c r="D311">
        <v>0</v>
      </c>
      <c r="E311">
        <v>0</v>
      </c>
      <c r="F311">
        <v>-12812.318142111941</v>
      </c>
      <c r="G311">
        <v>-8039.2298545945059</v>
      </c>
      <c r="H311">
        <v>-3525.886552368815</v>
      </c>
      <c r="I311">
        <v>962.65013540754433</v>
      </c>
      <c r="J311">
        <v>5243.6720077551054</v>
      </c>
      <c r="K311">
        <v>9320.497556345319</v>
      </c>
      <c r="L311">
        <v>13213.238793082663</v>
      </c>
      <c r="M311">
        <v>16941.02004198977</v>
      </c>
      <c r="N311">
        <v>20522.635482431193</v>
      </c>
      <c r="O311">
        <v>24021.523098514794</v>
      </c>
      <c r="P311">
        <v>27413.337628689947</v>
      </c>
      <c r="Q311">
        <v>27465.770758000519</v>
      </c>
      <c r="R311">
        <v>27426.15610406459</v>
      </c>
      <c r="S311">
        <v>27288.547036836662</v>
      </c>
      <c r="T311">
        <v>27047.700796087429</v>
      </c>
      <c r="U311">
        <v>26699.092463599343</v>
      </c>
      <c r="V311">
        <v>26239.076200136769</v>
      </c>
      <c r="W311">
        <v>25665.187107092275</v>
      </c>
      <c r="X311">
        <v>24976.485993839473</v>
      </c>
      <c r="Y311">
        <v>24173.884563417716</v>
      </c>
      <c r="Z311">
        <v>23260.257178448061</v>
      </c>
      <c r="AA311">
        <v>22240.516498202662</v>
      </c>
      <c r="AB311">
        <v>21120.910353174069</v>
      </c>
      <c r="AC311">
        <v>19910.006033645546</v>
      </c>
      <c r="AD311">
        <v>18618.76852900942</v>
      </c>
      <c r="AE311">
        <v>17260.560787154973</v>
      </c>
      <c r="AF311">
        <v>15851.047529106976</v>
      </c>
      <c r="AG311">
        <v>14407.985396133332</v>
      </c>
      <c r="AH311">
        <v>12950.885391558917</v>
      </c>
      <c r="AI311">
        <v>11500.539150444805</v>
      </c>
      <c r="AJ311">
        <v>10078.40885732403</v>
      </c>
      <c r="AK311">
        <v>8672.2809396325374</v>
      </c>
      <c r="AL311">
        <v>7311.1317776814321</v>
      </c>
      <c r="AM311">
        <v>6023.4104110738908</v>
      </c>
      <c r="AN311">
        <v>4835.358293775842</v>
      </c>
      <c r="AO311">
        <v>3769.2313886631168</v>
      </c>
      <c r="AP311">
        <v>2841.603839589096</v>
      </c>
      <c r="AQ311">
        <v>2061.9754834808191</v>
      </c>
      <c r="AR311">
        <v>1431.9218867439201</v>
      </c>
      <c r="AS311">
        <v>944.99901149008883</v>
      </c>
      <c r="AT311">
        <v>587.53262303520307</v>
      </c>
      <c r="AU311">
        <v>350.80141724847465</v>
      </c>
      <c r="AV311">
        <v>200.57995764630468</v>
      </c>
      <c r="AW311">
        <v>109.66925887330397</v>
      </c>
      <c r="AX311">
        <v>57.414296575252962</v>
      </c>
      <c r="AY311">
        <v>-1.4199241776483315E-11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</v>
      </c>
      <c r="CR311">
        <v>0</v>
      </c>
      <c r="CS311">
        <v>0</v>
      </c>
      <c r="CT311">
        <v>0</v>
      </c>
      <c r="CU311">
        <v>0</v>
      </c>
      <c r="CV311">
        <v>0</v>
      </c>
      <c r="CW311">
        <v>0</v>
      </c>
    </row>
    <row r="312" spans="1:101" x14ac:dyDescent="0.3">
      <c r="A312">
        <f>Model_Point!K312</f>
        <v>0</v>
      </c>
      <c r="B312">
        <v>0</v>
      </c>
      <c r="C312">
        <v>0</v>
      </c>
      <c r="D312">
        <v>0</v>
      </c>
      <c r="E312">
        <v>0</v>
      </c>
      <c r="F312">
        <v>-416943.63285591645</v>
      </c>
      <c r="G312">
        <v>-363339.60019041091</v>
      </c>
      <c r="H312">
        <v>-312391.4053149207</v>
      </c>
      <c r="I312">
        <v>-262083.90029004944</v>
      </c>
      <c r="J312">
        <v>-216100.94006676247</v>
      </c>
      <c r="K312">
        <v>-174827.57340271107</v>
      </c>
      <c r="L312">
        <v>-138137.88655612851</v>
      </c>
      <c r="M312">
        <v>-105831.75573882111</v>
      </c>
      <c r="N312">
        <v>-77705.675243263904</v>
      </c>
      <c r="O312">
        <v>-53197.004410369591</v>
      </c>
      <c r="P312">
        <v>-32504.174330813621</v>
      </c>
      <c r="Q312">
        <v>-15501.117888132892</v>
      </c>
      <c r="R312">
        <v>-2043.7712431172838</v>
      </c>
      <c r="S312">
        <v>7996.2407377286863</v>
      </c>
      <c r="T312">
        <v>14732.211136237696</v>
      </c>
      <c r="U312">
        <v>18262.898477573326</v>
      </c>
      <c r="V312">
        <v>18673.013657145719</v>
      </c>
      <c r="W312">
        <v>15789.175740992543</v>
      </c>
      <c r="X312">
        <v>9574.7888367012056</v>
      </c>
      <c r="Y312">
        <v>-3.5453579592617006E-9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  <c r="CQ312">
        <v>0</v>
      </c>
      <c r="CR312">
        <v>0</v>
      </c>
      <c r="CS312">
        <v>0</v>
      </c>
      <c r="CT312">
        <v>0</v>
      </c>
      <c r="CU312">
        <v>0</v>
      </c>
      <c r="CV312">
        <v>0</v>
      </c>
      <c r="CW312">
        <v>0</v>
      </c>
    </row>
    <row r="313" spans="1:101" x14ac:dyDescent="0.3">
      <c r="A313">
        <f>Model_Point!K313</f>
        <v>0</v>
      </c>
      <c r="B313">
        <v>0</v>
      </c>
      <c r="C313">
        <v>0</v>
      </c>
      <c r="D313">
        <v>0</v>
      </c>
      <c r="E313">
        <v>0</v>
      </c>
      <c r="F313">
        <v>-145856.48435700015</v>
      </c>
      <c r="G313">
        <v>-115981.11696011292</v>
      </c>
      <c r="H313">
        <v>-88117.336842635064</v>
      </c>
      <c r="I313">
        <v>-60652.121527778996</v>
      </c>
      <c r="J313">
        <v>-77257.050102880879</v>
      </c>
      <c r="K313">
        <v>-55799.534691784058</v>
      </c>
      <c r="L313">
        <v>-36093.765094353279</v>
      </c>
      <c r="M313">
        <v>-18039.613324373251</v>
      </c>
      <c r="N313">
        <v>-1536.1839699744014</v>
      </c>
      <c r="O313">
        <v>-16895.924160757106</v>
      </c>
      <c r="P313">
        <v>-4959.5866199607653</v>
      </c>
      <c r="Q313">
        <v>5565.0701321642928</v>
      </c>
      <c r="R313">
        <v>14749.047500870092</v>
      </c>
      <c r="S313">
        <v>22657.317009295853</v>
      </c>
      <c r="T313">
        <v>7339.4958156088533</v>
      </c>
      <c r="U313">
        <v>11507.595757525251</v>
      </c>
      <c r="V313">
        <v>14477.395177859145</v>
      </c>
      <c r="W313">
        <v>16193.231477188092</v>
      </c>
      <c r="X313">
        <v>16651.965301055261</v>
      </c>
      <c r="Y313">
        <v>5.4060987195578356E-10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</v>
      </c>
      <c r="CR313">
        <v>0</v>
      </c>
      <c r="CS313">
        <v>0</v>
      </c>
      <c r="CT313">
        <v>0</v>
      </c>
      <c r="CU313">
        <v>0</v>
      </c>
      <c r="CV313">
        <v>0</v>
      </c>
      <c r="CW313">
        <v>0</v>
      </c>
    </row>
    <row r="314" spans="1:101" x14ac:dyDescent="0.3">
      <c r="A314">
        <f>Model_Point!K314</f>
        <v>0</v>
      </c>
      <c r="B314">
        <v>0</v>
      </c>
      <c r="C314">
        <v>0</v>
      </c>
      <c r="D314">
        <v>0</v>
      </c>
      <c r="E314">
        <v>0</v>
      </c>
      <c r="F314">
        <v>-64145.174285525609</v>
      </c>
      <c r="G314">
        <v>-55898.400029293989</v>
      </c>
      <c r="H314">
        <v>-48060.216202295494</v>
      </c>
      <c r="I314">
        <v>-40320.600044622988</v>
      </c>
      <c r="J314">
        <v>-33246.298471809612</v>
      </c>
      <c r="K314">
        <v>-26896.54975426324</v>
      </c>
      <c r="L314">
        <v>-21251.982547096693</v>
      </c>
      <c r="M314">
        <v>-16281.808575203249</v>
      </c>
      <c r="N314">
        <v>-11954.719268194447</v>
      </c>
      <c r="O314">
        <v>-8184.1545246722444</v>
      </c>
      <c r="P314">
        <v>-5000.6422047405567</v>
      </c>
      <c r="Q314">
        <v>-2384.7873674050602</v>
      </c>
      <c r="R314">
        <v>-314.42634509496679</v>
      </c>
      <c r="S314">
        <v>1230.1908827274904</v>
      </c>
      <c r="T314">
        <v>2266.4940209596457</v>
      </c>
      <c r="U314">
        <v>2809.6766888574348</v>
      </c>
      <c r="V314">
        <v>2872.7713318685719</v>
      </c>
      <c r="W314">
        <v>2429.1039601526991</v>
      </c>
      <c r="X314">
        <v>1473.0444364155703</v>
      </c>
      <c r="Y314">
        <v>-5.4543968604026159E-10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  <c r="CF314">
        <v>0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0</v>
      </c>
      <c r="CP314">
        <v>0</v>
      </c>
      <c r="CQ314">
        <v>0</v>
      </c>
      <c r="CR314">
        <v>0</v>
      </c>
      <c r="CS314">
        <v>0</v>
      </c>
      <c r="CT314">
        <v>0</v>
      </c>
      <c r="CU314">
        <v>0</v>
      </c>
      <c r="CV314">
        <v>0</v>
      </c>
      <c r="CW314">
        <v>0</v>
      </c>
    </row>
    <row r="315" spans="1:101" x14ac:dyDescent="0.3">
      <c r="A315">
        <f>Model_Point!K315</f>
        <v>0</v>
      </c>
      <c r="B315">
        <v>0</v>
      </c>
      <c r="C315">
        <v>0</v>
      </c>
      <c r="D315">
        <v>0</v>
      </c>
      <c r="E315">
        <v>0</v>
      </c>
      <c r="F315">
        <v>-291047.41606366495</v>
      </c>
      <c r="G315">
        <v>-245276.73309573333</v>
      </c>
      <c r="H315">
        <v>-202136.63188784959</v>
      </c>
      <c r="I315">
        <v>-160164.71170232323</v>
      </c>
      <c r="J315">
        <v>-122432.15511327171</v>
      </c>
      <c r="K315">
        <v>-89134.79877184119</v>
      </c>
      <c r="L315">
        <v>-60111.548332179147</v>
      </c>
      <c r="M315">
        <v>-35653.908284257748</v>
      </c>
      <c r="N315">
        <v>-15767.715620829993</v>
      </c>
      <c r="O315">
        <v>-2.115513453252353E-10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0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  <c r="CQ315">
        <v>0</v>
      </c>
      <c r="CR315">
        <v>0</v>
      </c>
      <c r="CS315">
        <v>0</v>
      </c>
      <c r="CT315">
        <v>0</v>
      </c>
      <c r="CU315">
        <v>0</v>
      </c>
      <c r="CV315">
        <v>0</v>
      </c>
      <c r="CW315">
        <v>0</v>
      </c>
    </row>
    <row r="316" spans="1:101" x14ac:dyDescent="0.3">
      <c r="A316">
        <f>Model_Point!K316</f>
        <v>0</v>
      </c>
      <c r="B316">
        <v>0</v>
      </c>
      <c r="C316">
        <v>0</v>
      </c>
      <c r="D316">
        <v>0</v>
      </c>
      <c r="E316">
        <v>0</v>
      </c>
      <c r="F316">
        <v>-103434.80137622752</v>
      </c>
      <c r="G316">
        <v>-77171.512286501791</v>
      </c>
      <c r="H316">
        <v>-52818.175135500656</v>
      </c>
      <c r="I316">
        <v>-29033.995295010682</v>
      </c>
      <c r="J316">
        <v>-45757.593999369172</v>
      </c>
      <c r="K316">
        <v>-27650.026973857748</v>
      </c>
      <c r="L316">
        <v>-11191.204868207464</v>
      </c>
      <c r="M316">
        <v>3527.927197810408</v>
      </c>
      <c r="N316">
        <v>16526.159026278558</v>
      </c>
      <c r="O316">
        <v>-1.5916432778393628E-10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  <c r="CN316">
        <v>0</v>
      </c>
      <c r="CO316">
        <v>0</v>
      </c>
      <c r="CP316">
        <v>0</v>
      </c>
      <c r="CQ316">
        <v>0</v>
      </c>
      <c r="CR316">
        <v>0</v>
      </c>
      <c r="CS316">
        <v>0</v>
      </c>
      <c r="CT316">
        <v>0</v>
      </c>
      <c r="CU316">
        <v>0</v>
      </c>
      <c r="CV316">
        <v>0</v>
      </c>
      <c r="CW316">
        <v>0</v>
      </c>
    </row>
    <row r="317" spans="1:101" x14ac:dyDescent="0.3">
      <c r="A317">
        <f>Model_Point!K317</f>
        <v>0</v>
      </c>
      <c r="B317">
        <v>0</v>
      </c>
      <c r="C317">
        <v>0</v>
      </c>
      <c r="D317">
        <v>0</v>
      </c>
      <c r="E317">
        <v>0</v>
      </c>
      <c r="F317">
        <v>-44776.525548256148</v>
      </c>
      <c r="G317">
        <v>-37734.882014728202</v>
      </c>
      <c r="H317">
        <v>-31097.94336736148</v>
      </c>
      <c r="I317">
        <v>-24640.724877280496</v>
      </c>
      <c r="J317">
        <v>-18835.716171272572</v>
      </c>
      <c r="K317">
        <v>-13713.045964898645</v>
      </c>
      <c r="L317">
        <v>-9247.9305126429463</v>
      </c>
      <c r="M317">
        <v>-5485.2166591165769</v>
      </c>
      <c r="N317">
        <v>-2425.8024032046146</v>
      </c>
      <c r="O317">
        <v>-3.2546360819266968E-11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</row>
    <row r="318" spans="1:101" x14ac:dyDescent="0.3">
      <c r="A318">
        <f>Model_Point!K318</f>
        <v>0</v>
      </c>
      <c r="B318">
        <v>0</v>
      </c>
      <c r="C318">
        <v>0</v>
      </c>
      <c r="D318">
        <v>0</v>
      </c>
      <c r="E318">
        <v>0</v>
      </c>
      <c r="F318">
        <v>-58970.198946225901</v>
      </c>
      <c r="G318">
        <v>-41737.584238789561</v>
      </c>
      <c r="H318">
        <v>-26081.463831445675</v>
      </c>
      <c r="I318">
        <v>-11749.413275701039</v>
      </c>
      <c r="J318">
        <v>1.9888680441622038E-11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  <c r="CN318">
        <v>0</v>
      </c>
      <c r="CO318">
        <v>0</v>
      </c>
      <c r="CP318">
        <v>0</v>
      </c>
      <c r="CQ318">
        <v>0</v>
      </c>
      <c r="CR318">
        <v>0</v>
      </c>
      <c r="CS318">
        <v>0</v>
      </c>
      <c r="CT318">
        <v>0</v>
      </c>
      <c r="CU318">
        <v>0</v>
      </c>
      <c r="CV318">
        <v>0</v>
      </c>
      <c r="CW318">
        <v>0</v>
      </c>
    </row>
    <row r="319" spans="1:101" x14ac:dyDescent="0.3">
      <c r="A319">
        <f>Model_Point!K319</f>
        <v>0</v>
      </c>
      <c r="B319">
        <v>0</v>
      </c>
      <c r="C319">
        <v>0</v>
      </c>
      <c r="D319">
        <v>0</v>
      </c>
      <c r="E319">
        <v>0</v>
      </c>
      <c r="F319">
        <v>-35731.151660031181</v>
      </c>
      <c r="G319">
        <v>-26668.095442679383</v>
      </c>
      <c r="H319">
        <v>-18379.020785784494</v>
      </c>
      <c r="I319">
        <v>-10564.480671907468</v>
      </c>
      <c r="J319">
        <v>-2.8402599871788626E-11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0</v>
      </c>
      <c r="CR319">
        <v>0</v>
      </c>
      <c r="CS319">
        <v>0</v>
      </c>
      <c r="CT319">
        <v>0</v>
      </c>
      <c r="CU319">
        <v>0</v>
      </c>
      <c r="CV319">
        <v>0</v>
      </c>
      <c r="CW319">
        <v>0</v>
      </c>
    </row>
    <row r="320" spans="1:101" x14ac:dyDescent="0.3">
      <c r="A320">
        <f>Model_Point!K320</f>
        <v>0</v>
      </c>
      <c r="B320">
        <v>0</v>
      </c>
      <c r="C320">
        <v>0</v>
      </c>
      <c r="D320">
        <v>0</v>
      </c>
      <c r="E320">
        <v>0</v>
      </c>
      <c r="F320">
        <v>-17274.45602304639</v>
      </c>
      <c r="G320">
        <v>-12451.646770514571</v>
      </c>
      <c r="H320">
        <v>-8039.7852608567946</v>
      </c>
      <c r="I320">
        <v>-3815.9089178372319</v>
      </c>
      <c r="J320">
        <v>1.2348956465995056E-12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0</v>
      </c>
      <c r="CP320">
        <v>0</v>
      </c>
      <c r="CQ320">
        <v>0</v>
      </c>
      <c r="CR320">
        <v>0</v>
      </c>
      <c r="CS320">
        <v>0</v>
      </c>
      <c r="CT320">
        <v>0</v>
      </c>
      <c r="CU320">
        <v>0</v>
      </c>
      <c r="CV320">
        <v>0</v>
      </c>
      <c r="CW320">
        <v>0</v>
      </c>
    </row>
    <row r="321" spans="1:101" x14ac:dyDescent="0.3">
      <c r="A321">
        <f>Model_Point!K321</f>
        <v>0</v>
      </c>
      <c r="B321">
        <v>0</v>
      </c>
      <c r="C321">
        <v>0</v>
      </c>
      <c r="D321">
        <v>0</v>
      </c>
      <c r="E321">
        <v>0</v>
      </c>
      <c r="F321">
        <v>400349.28873721679</v>
      </c>
      <c r="G321">
        <v>281520.73832862236</v>
      </c>
      <c r="H321">
        <v>227294.26382380704</v>
      </c>
      <c r="I321">
        <v>202995.83182024286</v>
      </c>
      <c r="J321">
        <v>188464.63988199376</v>
      </c>
      <c r="K321">
        <v>175883.47431172192</v>
      </c>
      <c r="L321">
        <v>178343.60901114088</v>
      </c>
      <c r="M321">
        <v>177376.07677092362</v>
      </c>
      <c r="N321">
        <v>189770.4848151425</v>
      </c>
      <c r="O321">
        <v>196936.7905202015</v>
      </c>
      <c r="P321">
        <v>209953.65819208141</v>
      </c>
      <c r="Q321">
        <v>219152.76499460943</v>
      </c>
      <c r="R321">
        <v>225159.54624050448</v>
      </c>
      <c r="S321">
        <v>228649.27038451872</v>
      </c>
      <c r="T321">
        <v>230340.91618147821</v>
      </c>
      <c r="U321">
        <v>230882.06950291619</v>
      </c>
      <c r="V321">
        <v>230648.38377160841</v>
      </c>
      <c r="W321">
        <v>229639.05194542042</v>
      </c>
      <c r="X321">
        <v>227652.31214370328</v>
      </c>
      <c r="Y321">
        <v>224629.67291848076</v>
      </c>
      <c r="Z321">
        <v>220787.81050429589</v>
      </c>
      <c r="AA321">
        <v>216414.11253170244</v>
      </c>
      <c r="AB321">
        <v>211636.11935332743</v>
      </c>
      <c r="AC321">
        <v>206403.01866429514</v>
      </c>
      <c r="AD321">
        <v>200608.5824755608</v>
      </c>
      <c r="AE321">
        <v>194206.99466564402</v>
      </c>
      <c r="AF321">
        <v>187253.92129958112</v>
      </c>
      <c r="AG321">
        <v>179882.50806416484</v>
      </c>
      <c r="AH321">
        <v>172258.21066445965</v>
      </c>
      <c r="AI321">
        <v>164541.53415209358</v>
      </c>
      <c r="AJ321">
        <v>156859.48858136786</v>
      </c>
      <c r="AK321">
        <v>149287.69909812981</v>
      </c>
      <c r="AL321">
        <v>141854.52889677623</v>
      </c>
      <c r="AM321">
        <v>134566.1358160029</v>
      </c>
      <c r="AN321">
        <v>127432.06054233301</v>
      </c>
      <c r="AO321">
        <v>120473.5210858065</v>
      </c>
      <c r="AP321">
        <v>113715.63243528112</v>
      </c>
      <c r="AQ321">
        <v>107175.01839889462</v>
      </c>
      <c r="AR321">
        <v>100853.02324522588</v>
      </c>
      <c r="AS321">
        <v>94739.122359862551</v>
      </c>
      <c r="AT321">
        <v>88822.368585012475</v>
      </c>
      <c r="AU321">
        <v>83103.426535399034</v>
      </c>
      <c r="AV321">
        <v>77597.379522573101</v>
      </c>
      <c r="AW321">
        <v>72322.982260224759</v>
      </c>
      <c r="AX321">
        <v>67288.621996758971</v>
      </c>
      <c r="AY321">
        <v>62492.501908874518</v>
      </c>
      <c r="AZ321">
        <v>57936.857437363768</v>
      </c>
      <c r="BA321">
        <v>53634.12363872354</v>
      </c>
      <c r="BB321">
        <v>49583.868252428845</v>
      </c>
      <c r="BC321">
        <v>45720.094699715752</v>
      </c>
      <c r="BD321">
        <v>41889.431914215711</v>
      </c>
      <c r="BE321">
        <v>37748.649532903371</v>
      </c>
      <c r="BF321">
        <v>33377.942723524633</v>
      </c>
      <c r="BG321">
        <v>28874.814073121317</v>
      </c>
      <c r="BH321">
        <v>24352.57329462987</v>
      </c>
      <c r="BI321">
        <v>19936.634439583839</v>
      </c>
      <c r="BJ321">
        <v>15758.121954624119</v>
      </c>
      <c r="BK321">
        <v>11944.568290000703</v>
      </c>
      <c r="BL321">
        <v>8608.0182270158421</v>
      </c>
      <c r="BM321">
        <v>5831.6799747439909</v>
      </c>
      <c r="BN321">
        <v>3657.3043540865115</v>
      </c>
      <c r="BO321">
        <v>2195.9995323352487</v>
      </c>
      <c r="BP321">
        <v>1270.226541963392</v>
      </c>
      <c r="BQ321">
        <v>709.01187580013845</v>
      </c>
      <c r="BR321">
        <v>383.05277903876015</v>
      </c>
      <c r="BS321">
        <v>-4.680743224560641E-8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0</v>
      </c>
      <c r="CR321">
        <v>0</v>
      </c>
      <c r="CS321">
        <v>0</v>
      </c>
      <c r="CT321">
        <v>0</v>
      </c>
      <c r="CU321">
        <v>0</v>
      </c>
      <c r="CV321">
        <v>0</v>
      </c>
      <c r="CW321">
        <v>0</v>
      </c>
    </row>
    <row r="322" spans="1:101" x14ac:dyDescent="0.3">
      <c r="A322">
        <f>Model_Point!K322</f>
        <v>0</v>
      </c>
      <c r="B322">
        <v>0</v>
      </c>
      <c r="C322">
        <v>0</v>
      </c>
      <c r="D322">
        <v>0</v>
      </c>
      <c r="E322">
        <v>0</v>
      </c>
      <c r="F322">
        <v>193730.09596864125</v>
      </c>
      <c r="G322">
        <v>158210.39433906169</v>
      </c>
      <c r="H322">
        <v>148315.66229246964</v>
      </c>
      <c r="I322">
        <v>150686.4779729023</v>
      </c>
      <c r="J322">
        <v>88953.021900433858</v>
      </c>
      <c r="K322">
        <v>91806.762919374596</v>
      </c>
      <c r="L322">
        <v>100924.40812589748</v>
      </c>
      <c r="M322">
        <v>108458.70144938632</v>
      </c>
      <c r="N322">
        <v>121649.57795651509</v>
      </c>
      <c r="O322">
        <v>89514.390019157509</v>
      </c>
      <c r="P322">
        <v>100324.55416553504</v>
      </c>
      <c r="Q322">
        <v>109408.27405855051</v>
      </c>
      <c r="R322">
        <v>117059.62047439349</v>
      </c>
      <c r="S322">
        <v>123593.6734476327</v>
      </c>
      <c r="T322">
        <v>101757.94808563196</v>
      </c>
      <c r="U322">
        <v>105321.86132763058</v>
      </c>
      <c r="V322">
        <v>108486.11067213556</v>
      </c>
      <c r="W322">
        <v>111269.12765103759</v>
      </c>
      <c r="X322">
        <v>113602.38313942263</v>
      </c>
      <c r="Y322">
        <v>98014.19417030082</v>
      </c>
      <c r="Z322">
        <v>98461.206098050214</v>
      </c>
      <c r="AA322">
        <v>98632.215197526806</v>
      </c>
      <c r="AB322">
        <v>98593.828652942073</v>
      </c>
      <c r="AC322">
        <v>98335.794298917317</v>
      </c>
      <c r="AD322">
        <v>86922.120226606232</v>
      </c>
      <c r="AE322">
        <v>85472.461733246528</v>
      </c>
      <c r="AF322">
        <v>83751.760354105267</v>
      </c>
      <c r="AG322">
        <v>81824.425658799868</v>
      </c>
      <c r="AH322">
        <v>79768.497482702936</v>
      </c>
      <c r="AI322">
        <v>71001.305543481503</v>
      </c>
      <c r="AJ322">
        <v>68489.302808785025</v>
      </c>
      <c r="AK322">
        <v>65999.484370219492</v>
      </c>
      <c r="AL322">
        <v>63549.050626744305</v>
      </c>
      <c r="AM322">
        <v>61145.444313053878</v>
      </c>
      <c r="AN322">
        <v>54834.420262811182</v>
      </c>
      <c r="AO322">
        <v>52310.212609405316</v>
      </c>
      <c r="AP322">
        <v>49854.802138536565</v>
      </c>
      <c r="AQ322">
        <v>47478.47916305346</v>
      </c>
      <c r="AR322">
        <v>45184.822144184887</v>
      </c>
      <c r="AS322">
        <v>40678.151640597433</v>
      </c>
      <c r="AT322">
        <v>38402.645671853941</v>
      </c>
      <c r="AU322">
        <v>36200.224668965624</v>
      </c>
      <c r="AV322">
        <v>34079.278523811343</v>
      </c>
      <c r="AW322">
        <v>32049.668486408631</v>
      </c>
      <c r="AX322">
        <v>28838.851186878008</v>
      </c>
      <c r="AY322">
        <v>26924.44087661216</v>
      </c>
      <c r="AZ322">
        <v>25105.223260005983</v>
      </c>
      <c r="BA322">
        <v>23387.727566988146</v>
      </c>
      <c r="BB322">
        <v>21772.901837400768</v>
      </c>
      <c r="BC322">
        <v>19558.720126821823</v>
      </c>
      <c r="BD322">
        <v>17988.270214775916</v>
      </c>
      <c r="BE322">
        <v>16279.539329178528</v>
      </c>
      <c r="BF322">
        <v>14467.123432942282</v>
      </c>
      <c r="BG322">
        <v>12593.085738935741</v>
      </c>
      <c r="BH322">
        <v>10402.976289345264</v>
      </c>
      <c r="BI322">
        <v>8538.8987421956426</v>
      </c>
      <c r="BJ322">
        <v>6771.7905823605915</v>
      </c>
      <c r="BK322">
        <v>5156.8127425223274</v>
      </c>
      <c r="BL322">
        <v>3742.5606872081848</v>
      </c>
      <c r="BM322">
        <v>2490.610286780166</v>
      </c>
      <c r="BN322">
        <v>1564.3323714713381</v>
      </c>
      <c r="BO322">
        <v>941.62065686697849</v>
      </c>
      <c r="BP322">
        <v>547.08803570733619</v>
      </c>
      <c r="BQ322">
        <v>307.97197876152165</v>
      </c>
      <c r="BR322">
        <v>163.8400367751905</v>
      </c>
      <c r="BS322">
        <v>-1.3709331505182226E-8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0</v>
      </c>
      <c r="CR322">
        <v>0</v>
      </c>
      <c r="CS322">
        <v>0</v>
      </c>
      <c r="CT322">
        <v>0</v>
      </c>
      <c r="CU322">
        <v>0</v>
      </c>
      <c r="CV322">
        <v>0</v>
      </c>
      <c r="CW322">
        <v>0</v>
      </c>
    </row>
    <row r="323" spans="1:101" x14ac:dyDescent="0.3">
      <c r="A323">
        <f>Model_Point!K323</f>
        <v>0</v>
      </c>
      <c r="B323">
        <v>0</v>
      </c>
      <c r="C323">
        <v>0</v>
      </c>
      <c r="D323">
        <v>0</v>
      </c>
      <c r="E323">
        <v>0</v>
      </c>
      <c r="F323">
        <v>441812.04163191433</v>
      </c>
      <c r="G323">
        <v>54139.337010125215</v>
      </c>
      <c r="H323">
        <v>-89430.289046901773</v>
      </c>
      <c r="I323">
        <v>-130053.09688416723</v>
      </c>
      <c r="J323">
        <v>-139054.60058831403</v>
      </c>
      <c r="K323">
        <v>-141907.8866713075</v>
      </c>
      <c r="L323">
        <v>-110626.36801905953</v>
      </c>
      <c r="M323">
        <v>-86935.436563158612</v>
      </c>
      <c r="N323">
        <v>-34767.577514099197</v>
      </c>
      <c r="O323">
        <v>6201.2519679962325</v>
      </c>
      <c r="P323">
        <v>58759.587974424998</v>
      </c>
      <c r="Q323">
        <v>103177.66899475976</v>
      </c>
      <c r="R323">
        <v>140397.75524262799</v>
      </c>
      <c r="S323">
        <v>171130.51835587353</v>
      </c>
      <c r="T323">
        <v>196056.90223682681</v>
      </c>
      <c r="U323">
        <v>215899.13002132258</v>
      </c>
      <c r="V323">
        <v>231366.83776973397</v>
      </c>
      <c r="W323">
        <v>243064.95840337774</v>
      </c>
      <c r="X323">
        <v>251442.35069828847</v>
      </c>
      <c r="Y323">
        <v>256818.30215725323</v>
      </c>
      <c r="Z323">
        <v>259472.17600729287</v>
      </c>
      <c r="AA323">
        <v>259739.94522898426</v>
      </c>
      <c r="AB323">
        <v>258041.56326356257</v>
      </c>
      <c r="AC323">
        <v>254803.75602399622</v>
      </c>
      <c r="AD323">
        <v>250354.70984540842</v>
      </c>
      <c r="AE323">
        <v>244924.97299192121</v>
      </c>
      <c r="AF323">
        <v>238756.1427354725</v>
      </c>
      <c r="AG323">
        <v>232151.02877174239</v>
      </c>
      <c r="AH323">
        <v>225301.58400289921</v>
      </c>
      <c r="AI323">
        <v>217885.17402447187</v>
      </c>
      <c r="AJ323">
        <v>208882.47873421412</v>
      </c>
      <c r="AK323">
        <v>195777.59439522371</v>
      </c>
      <c r="AL323">
        <v>179138.68451484747</v>
      </c>
      <c r="AM323">
        <v>159676.03537606998</v>
      </c>
      <c r="AN323">
        <v>138236.18177398609</v>
      </c>
      <c r="AO323">
        <v>115779.69579448203</v>
      </c>
      <c r="AP323">
        <v>93338.566401109274</v>
      </c>
      <c r="AQ323">
        <v>71950.958547300746</v>
      </c>
      <c r="AR323">
        <v>52574.945700838442</v>
      </c>
      <c r="AS323">
        <v>35988.826257896413</v>
      </c>
      <c r="AT323">
        <v>22693.356091335998</v>
      </c>
      <c r="AU323">
        <v>13709.681438525222</v>
      </c>
      <c r="AV323">
        <v>8008.547704299167</v>
      </c>
      <c r="AW323">
        <v>4552.7280269521416</v>
      </c>
      <c r="AX323">
        <v>2549.3481247279565</v>
      </c>
      <c r="AY323">
        <v>1.1473504209434546E-8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  <c r="CQ323">
        <v>0</v>
      </c>
      <c r="CR323">
        <v>0</v>
      </c>
      <c r="CS323">
        <v>0</v>
      </c>
      <c r="CT323">
        <v>0</v>
      </c>
      <c r="CU323">
        <v>0</v>
      </c>
      <c r="CV323">
        <v>0</v>
      </c>
      <c r="CW323">
        <v>0</v>
      </c>
    </row>
    <row r="324" spans="1:101" x14ac:dyDescent="0.3">
      <c r="A324">
        <f>Model_Point!K324</f>
        <v>0</v>
      </c>
      <c r="B324">
        <v>0</v>
      </c>
      <c r="C324">
        <v>0</v>
      </c>
      <c r="D324">
        <v>0</v>
      </c>
      <c r="E324">
        <v>0</v>
      </c>
      <c r="F324">
        <v>234301.12258306192</v>
      </c>
      <c r="G324">
        <v>108514.50969777341</v>
      </c>
      <c r="H324">
        <v>80920.080717793593</v>
      </c>
      <c r="I324">
        <v>95360.302413268699</v>
      </c>
      <c r="J324">
        <v>-47023.202650456697</v>
      </c>
      <c r="K324">
        <v>-28622.558247125355</v>
      </c>
      <c r="L324">
        <v>3590.3609560093655</v>
      </c>
      <c r="M324">
        <v>31972.700689609894</v>
      </c>
      <c r="N324">
        <v>72122.209528624211</v>
      </c>
      <c r="O324">
        <v>9712.0632034162536</v>
      </c>
      <c r="P324">
        <v>43621.819056859626</v>
      </c>
      <c r="Q324">
        <v>73677.134111534135</v>
      </c>
      <c r="R324">
        <v>100355.44200867655</v>
      </c>
      <c r="S324">
        <v>124031.40544011902</v>
      </c>
      <c r="T324">
        <v>87244.142970598448</v>
      </c>
      <c r="U324">
        <v>102430.59040224038</v>
      </c>
      <c r="V324">
        <v>115491.35088437116</v>
      </c>
      <c r="W324">
        <v>126731.87125310085</v>
      </c>
      <c r="X324">
        <v>136388.32426130262</v>
      </c>
      <c r="Y324">
        <v>111169.03301738594</v>
      </c>
      <c r="Z324">
        <v>116103.43246439606</v>
      </c>
      <c r="AA324">
        <v>119844.63499650809</v>
      </c>
      <c r="AB324">
        <v>122600.71569289202</v>
      </c>
      <c r="AC324">
        <v>124581.16246670253</v>
      </c>
      <c r="AD324">
        <v>107307.57391595369</v>
      </c>
      <c r="AE324">
        <v>107038.77333998765</v>
      </c>
      <c r="AF324">
        <v>106338.41893625204</v>
      </c>
      <c r="AG324">
        <v>105353.79331010261</v>
      </c>
      <c r="AH324">
        <v>104183.69693384338</v>
      </c>
      <c r="AI324">
        <v>92859.860632671916</v>
      </c>
      <c r="AJ324">
        <v>90041.29679969167</v>
      </c>
      <c r="AK324">
        <v>85386.265226758187</v>
      </c>
      <c r="AL324">
        <v>79141.570766940466</v>
      </c>
      <c r="AM324">
        <v>71615.654398611397</v>
      </c>
      <c r="AN324">
        <v>58750.334771330505</v>
      </c>
      <c r="AO324">
        <v>49541.474369845215</v>
      </c>
      <c r="AP324">
        <v>40269.384796896586</v>
      </c>
      <c r="AQ324">
        <v>31386.349784285867</v>
      </c>
      <c r="AR324">
        <v>23311.380153756116</v>
      </c>
      <c r="AS324">
        <v>15297.123616081748</v>
      </c>
      <c r="AT324">
        <v>9680.7311999021404</v>
      </c>
      <c r="AU324">
        <v>5882.5518566658866</v>
      </c>
      <c r="AV324">
        <v>3471.704490701587</v>
      </c>
      <c r="AW324">
        <v>2011.1309986876281</v>
      </c>
      <c r="AX324">
        <v>1087.8295475233683</v>
      </c>
      <c r="AY324">
        <v>-4.1655710186396322E-10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>
        <v>0</v>
      </c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  <c r="CQ324">
        <v>0</v>
      </c>
      <c r="CR324">
        <v>0</v>
      </c>
      <c r="CS324">
        <v>0</v>
      </c>
      <c r="CT324">
        <v>0</v>
      </c>
      <c r="CU324">
        <v>0</v>
      </c>
      <c r="CV324">
        <v>0</v>
      </c>
      <c r="CW324">
        <v>0</v>
      </c>
    </row>
    <row r="325" spans="1:101" x14ac:dyDescent="0.3">
      <c r="A325">
        <f>Model_Point!K325</f>
        <v>0</v>
      </c>
      <c r="B325">
        <v>0</v>
      </c>
      <c r="C325">
        <v>0</v>
      </c>
      <c r="D325">
        <v>0</v>
      </c>
      <c r="E325">
        <v>0</v>
      </c>
      <c r="F325">
        <v>-66380.049941926598</v>
      </c>
      <c r="G325">
        <v>-396364.55233295693</v>
      </c>
      <c r="H325">
        <v>-434527.44465609553</v>
      </c>
      <c r="I325">
        <v>-358375.82768635271</v>
      </c>
      <c r="J325">
        <v>-258654.91318884297</v>
      </c>
      <c r="K325">
        <v>-164007.99311697925</v>
      </c>
      <c r="L325">
        <v>-40213.226631092912</v>
      </c>
      <c r="M325">
        <v>66114.45231661736</v>
      </c>
      <c r="N325">
        <v>194826.92794247309</v>
      </c>
      <c r="O325">
        <v>300820.35860015784</v>
      </c>
      <c r="P325">
        <v>402696.5322601893</v>
      </c>
      <c r="Q325">
        <v>466188.17242018663</v>
      </c>
      <c r="R325">
        <v>494585.78131908935</v>
      </c>
      <c r="S325">
        <v>492058.63179094804</v>
      </c>
      <c r="T325">
        <v>463659.71563518932</v>
      </c>
      <c r="U325">
        <v>415239.77224365965</v>
      </c>
      <c r="V325">
        <v>353244.30442605593</v>
      </c>
      <c r="W325">
        <v>284376.45848880179</v>
      </c>
      <c r="X325">
        <v>215128.51479515963</v>
      </c>
      <c r="Y325">
        <v>151217.40016364364</v>
      </c>
      <c r="Z325">
        <v>97002.93167301247</v>
      </c>
      <c r="AA325">
        <v>59626.901252877622</v>
      </c>
      <c r="AB325">
        <v>35600.977151968837</v>
      </c>
      <c r="AC325">
        <v>20899.151572922277</v>
      </c>
      <c r="AD325">
        <v>12322.346737309997</v>
      </c>
      <c r="AE325">
        <v>-1.4763777358390697E-8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  <c r="CN325">
        <v>0</v>
      </c>
      <c r="CO325">
        <v>0</v>
      </c>
      <c r="CP325">
        <v>0</v>
      </c>
      <c r="CQ325">
        <v>0</v>
      </c>
      <c r="CR325">
        <v>0</v>
      </c>
      <c r="CS325">
        <v>0</v>
      </c>
      <c r="CT325">
        <v>0</v>
      </c>
      <c r="CU325">
        <v>0</v>
      </c>
      <c r="CV325">
        <v>0</v>
      </c>
      <c r="CW325">
        <v>0</v>
      </c>
    </row>
    <row r="326" spans="1:101" x14ac:dyDescent="0.3">
      <c r="A326">
        <f>Model_Point!K326</f>
        <v>0</v>
      </c>
      <c r="B326">
        <v>0</v>
      </c>
      <c r="C326">
        <v>0</v>
      </c>
      <c r="D326">
        <v>0</v>
      </c>
      <c r="E326">
        <v>0</v>
      </c>
      <c r="F326">
        <v>7020.7290949705821</v>
      </c>
      <c r="G326">
        <v>-71714.861612508423</v>
      </c>
      <c r="H326">
        <v>-38149.626554363873</v>
      </c>
      <c r="I326">
        <v>39495.948702704474</v>
      </c>
      <c r="J326">
        <v>-113772.62063501021</v>
      </c>
      <c r="K326">
        <v>-48002.150411311399</v>
      </c>
      <c r="L326">
        <v>28157.35690669428</v>
      </c>
      <c r="M326">
        <v>95281.034578502862</v>
      </c>
      <c r="N326">
        <v>170741.78820594438</v>
      </c>
      <c r="O326">
        <v>123026.7222707663</v>
      </c>
      <c r="P326">
        <v>178488.83334543815</v>
      </c>
      <c r="Q326">
        <v>216610.74733961109</v>
      </c>
      <c r="R326">
        <v>238840.20263179328</v>
      </c>
      <c r="S326">
        <v>247009.8008980632</v>
      </c>
      <c r="T326">
        <v>193107.36699911344</v>
      </c>
      <c r="U326">
        <v>177070.12334655155</v>
      </c>
      <c r="V326">
        <v>154422.45422407449</v>
      </c>
      <c r="W326">
        <v>128120.62535029941</v>
      </c>
      <c r="X326">
        <v>101042.47157573917</v>
      </c>
      <c r="Y326">
        <v>63369.888319693455</v>
      </c>
      <c r="Z326">
        <v>41062.020364031414</v>
      </c>
      <c r="AA326">
        <v>25633.541622168435</v>
      </c>
      <c r="AB326">
        <v>15705.539830880592</v>
      </c>
      <c r="AC326">
        <v>9637.3407318963309</v>
      </c>
      <c r="AD326">
        <v>5227.1138764379248</v>
      </c>
      <c r="AE326">
        <v>2.4641890931017232E-9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0</v>
      </c>
      <c r="CQ326">
        <v>0</v>
      </c>
      <c r="CR326">
        <v>0</v>
      </c>
      <c r="CS326">
        <v>0</v>
      </c>
      <c r="CT326">
        <v>0</v>
      </c>
      <c r="CU326">
        <v>0</v>
      </c>
      <c r="CV326">
        <v>0</v>
      </c>
      <c r="CW326">
        <v>0</v>
      </c>
    </row>
    <row r="327" spans="1:101" x14ac:dyDescent="0.3">
      <c r="A327">
        <f>Model_Point!K327</f>
        <v>0</v>
      </c>
      <c r="B327">
        <v>0</v>
      </c>
      <c r="C327">
        <v>0</v>
      </c>
      <c r="D327">
        <v>0</v>
      </c>
      <c r="E327">
        <v>0</v>
      </c>
      <c r="F327">
        <v>-502313.84860911395</v>
      </c>
      <c r="G327">
        <v>-418212.85901909473</v>
      </c>
      <c r="H327">
        <v>-326282.72233650112</v>
      </c>
      <c r="I327">
        <v>-239819.58117764461</v>
      </c>
      <c r="J327">
        <v>-154653.0755610973</v>
      </c>
      <c r="K327">
        <v>-73791.058650073493</v>
      </c>
      <c r="L327">
        <v>-2150.4568856762448</v>
      </c>
      <c r="M327">
        <v>60887.859281862628</v>
      </c>
      <c r="N327">
        <v>115924.24301875946</v>
      </c>
      <c r="O327">
        <v>163505.26556003813</v>
      </c>
      <c r="P327">
        <v>204113.86412449909</v>
      </c>
      <c r="Q327">
        <v>238201.50310760489</v>
      </c>
      <c r="R327">
        <v>266216.77426894882</v>
      </c>
      <c r="S327">
        <v>288605.77120444202</v>
      </c>
      <c r="T327">
        <v>305803.56811185321</v>
      </c>
      <c r="U327">
        <v>318230.45119436173</v>
      </c>
      <c r="V327">
        <v>326292.80814606138</v>
      </c>
      <c r="W327">
        <v>330385.28133211768</v>
      </c>
      <c r="X327">
        <v>330892.48014509946</v>
      </c>
      <c r="Y327">
        <v>328189.99941446504</v>
      </c>
      <c r="Z327">
        <v>322644.91007716657</v>
      </c>
      <c r="AA327">
        <v>314615.91631893133</v>
      </c>
      <c r="AB327">
        <v>304453.21941901906</v>
      </c>
      <c r="AC327">
        <v>292498.17655422993</v>
      </c>
      <c r="AD327">
        <v>279083.18379052123</v>
      </c>
      <c r="AE327">
        <v>264532.13553057169</v>
      </c>
      <c r="AF327">
        <v>249160.22217807866</v>
      </c>
      <c r="AG327">
        <v>233267.85387418541</v>
      </c>
      <c r="AH327">
        <v>217121.25683245558</v>
      </c>
      <c r="AI327">
        <v>200926.95280650712</v>
      </c>
      <c r="AJ327">
        <v>184856.73440206499</v>
      </c>
      <c r="AK327">
        <v>167028.59590107619</v>
      </c>
      <c r="AL327">
        <v>147964.54646653106</v>
      </c>
      <c r="AM327">
        <v>128235.42772911461</v>
      </c>
      <c r="AN327">
        <v>108443.34671634121</v>
      </c>
      <c r="AO327">
        <v>89196.772720211491</v>
      </c>
      <c r="AP327">
        <v>71078.62680512447</v>
      </c>
      <c r="AQ327">
        <v>54608.952954956949</v>
      </c>
      <c r="AR327">
        <v>40205.382789306102</v>
      </c>
      <c r="AS327">
        <v>28146.385525723825</v>
      </c>
      <c r="AT327">
        <v>18543.808472414512</v>
      </c>
      <c r="AU327">
        <v>11820.395482393304</v>
      </c>
      <c r="AV327">
        <v>7330.7059952289801</v>
      </c>
      <c r="AW327">
        <v>4446.6203477113095</v>
      </c>
      <c r="AX327">
        <v>2665.1666299678245</v>
      </c>
      <c r="AY327">
        <v>-2.0356310008619325E-8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  <c r="CQ327">
        <v>0</v>
      </c>
      <c r="CR327">
        <v>0</v>
      </c>
      <c r="CS327">
        <v>0</v>
      </c>
      <c r="CT327">
        <v>0</v>
      </c>
      <c r="CU327">
        <v>0</v>
      </c>
      <c r="CV327">
        <v>0</v>
      </c>
      <c r="CW327">
        <v>0</v>
      </c>
    </row>
    <row r="328" spans="1:101" x14ac:dyDescent="0.3">
      <c r="A328">
        <f>Model_Point!K328</f>
        <v>0</v>
      </c>
      <c r="B328">
        <v>0</v>
      </c>
      <c r="C328">
        <v>0</v>
      </c>
      <c r="D328">
        <v>0</v>
      </c>
      <c r="E328">
        <v>0</v>
      </c>
      <c r="F328">
        <v>-193951.41233813509</v>
      </c>
      <c r="G328">
        <v>-140931.63643154225</v>
      </c>
      <c r="H328">
        <v>-86590.992239858038</v>
      </c>
      <c r="I328">
        <v>-35046.068968754385</v>
      </c>
      <c r="J328">
        <v>-60410.329828183087</v>
      </c>
      <c r="K328">
        <v>-16183.841043961716</v>
      </c>
      <c r="L328">
        <v>23941.707623531416</v>
      </c>
      <c r="M328">
        <v>60275.380208145747</v>
      </c>
      <c r="N328">
        <v>93117.045329598041</v>
      </c>
      <c r="O328">
        <v>72881.391083468217</v>
      </c>
      <c r="P328">
        <v>96454.969240520019</v>
      </c>
      <c r="Q328">
        <v>117103.27850804258</v>
      </c>
      <c r="R328">
        <v>135046.97896635247</v>
      </c>
      <c r="S328">
        <v>150505.02254116314</v>
      </c>
      <c r="T328">
        <v>132031.21211146051</v>
      </c>
      <c r="U328">
        <v>141194.74792911496</v>
      </c>
      <c r="V328">
        <v>148373.23975843182</v>
      </c>
      <c r="W328">
        <v>153754.92569867021</v>
      </c>
      <c r="X328">
        <v>157523.28390983708</v>
      </c>
      <c r="Y328">
        <v>140660.1243481517</v>
      </c>
      <c r="Z328">
        <v>140548.49943871127</v>
      </c>
      <c r="AA328">
        <v>139276.17024617322</v>
      </c>
      <c r="AB328">
        <v>137006.30927040163</v>
      </c>
      <c r="AC328">
        <v>133897.95054062526</v>
      </c>
      <c r="AD328">
        <v>119222.59083424014</v>
      </c>
      <c r="AE328">
        <v>114225.04250405381</v>
      </c>
      <c r="AF328">
        <v>108800.3535175242</v>
      </c>
      <c r="AG328">
        <v>103086.52870433842</v>
      </c>
      <c r="AH328">
        <v>97206.638019809892</v>
      </c>
      <c r="AI328">
        <v>85662.553933806674</v>
      </c>
      <c r="AJ328">
        <v>79380.907838929721</v>
      </c>
      <c r="AK328">
        <v>72292.438056022031</v>
      </c>
      <c r="AL328">
        <v>64624.490568499241</v>
      </c>
      <c r="AM328">
        <v>56625.741849957711</v>
      </c>
      <c r="AN328">
        <v>46181.494687076694</v>
      </c>
      <c r="AO328">
        <v>38164.867806020193</v>
      </c>
      <c r="AP328">
        <v>30591.730206581284</v>
      </c>
      <c r="AQ328">
        <v>23690.113966500365</v>
      </c>
      <c r="AR328">
        <v>17644.39086982924</v>
      </c>
      <c r="AS328">
        <v>11988.76268179169</v>
      </c>
      <c r="AT328">
        <v>7921.2378629695868</v>
      </c>
      <c r="AU328">
        <v>5071.7127302895524</v>
      </c>
      <c r="AV328">
        <v>3168.6490714055885</v>
      </c>
      <c r="AW328">
        <v>1946.6586075074508</v>
      </c>
      <c r="AX328">
        <v>1138.4819039941162</v>
      </c>
      <c r="AY328">
        <v>-1.5660679733890949E-8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0</v>
      </c>
      <c r="CB328">
        <v>0</v>
      </c>
      <c r="CC328">
        <v>0</v>
      </c>
      <c r="CD328">
        <v>0</v>
      </c>
      <c r="CE328">
        <v>0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  <c r="CN328">
        <v>0</v>
      </c>
      <c r="CO328">
        <v>0</v>
      </c>
      <c r="CP328">
        <v>0</v>
      </c>
      <c r="CQ328">
        <v>0</v>
      </c>
      <c r="CR328">
        <v>0</v>
      </c>
      <c r="CS328">
        <v>0</v>
      </c>
      <c r="CT328">
        <v>0</v>
      </c>
      <c r="CU328">
        <v>0</v>
      </c>
      <c r="CV328">
        <v>0</v>
      </c>
      <c r="CW328">
        <v>0</v>
      </c>
    </row>
    <row r="329" spans="1:101" x14ac:dyDescent="0.3">
      <c r="A329">
        <f>Model_Point!K329</f>
        <v>0</v>
      </c>
      <c r="B329">
        <v>0</v>
      </c>
      <c r="C329">
        <v>0</v>
      </c>
      <c r="D329">
        <v>0</v>
      </c>
      <c r="E329">
        <v>0</v>
      </c>
      <c r="F329">
        <v>-874916.40235552739</v>
      </c>
      <c r="G329">
        <v>-704069.29416273255</v>
      </c>
      <c r="H329">
        <v>-521172.44560224109</v>
      </c>
      <c r="I329">
        <v>-355146.05553265061</v>
      </c>
      <c r="J329">
        <v>-195296.01224826067</v>
      </c>
      <c r="K329">
        <v>-47228.842292989255</v>
      </c>
      <c r="L329">
        <v>79017.835953817354</v>
      </c>
      <c r="M329">
        <v>185197.06894757805</v>
      </c>
      <c r="N329">
        <v>272990.83240297047</v>
      </c>
      <c r="O329">
        <v>344015.11690622161</v>
      </c>
      <c r="P329">
        <v>399828.33488434809</v>
      </c>
      <c r="Q329">
        <v>441936.67436914932</v>
      </c>
      <c r="R329">
        <v>471796.95278926351</v>
      </c>
      <c r="S329">
        <v>490818.02052221616</v>
      </c>
      <c r="T329">
        <v>500362.40622160956</v>
      </c>
      <c r="U329">
        <v>501749.45132590953</v>
      </c>
      <c r="V329">
        <v>496256.35087891039</v>
      </c>
      <c r="W329">
        <v>485101.55398094654</v>
      </c>
      <c r="X329">
        <v>469387.97677737195</v>
      </c>
      <c r="Y329">
        <v>450026.70573115087</v>
      </c>
      <c r="Z329">
        <v>427809.29688530142</v>
      </c>
      <c r="AA329">
        <v>397405.58584575972</v>
      </c>
      <c r="AB329">
        <v>360468.21445002226</v>
      </c>
      <c r="AC329">
        <v>318814.30113129067</v>
      </c>
      <c r="AD329">
        <v>274376.1983209285</v>
      </c>
      <c r="AE329">
        <v>229129.49794328192</v>
      </c>
      <c r="AF329">
        <v>184998.86762918843</v>
      </c>
      <c r="AG329">
        <v>143746.03925945412</v>
      </c>
      <c r="AH329">
        <v>106849.14335459759</v>
      </c>
      <c r="AI329">
        <v>75387.99856024039</v>
      </c>
      <c r="AJ329">
        <v>49954.687709007863</v>
      </c>
      <c r="AK329">
        <v>32048.435115222765</v>
      </c>
      <c r="AL329">
        <v>20047.710765910266</v>
      </c>
      <c r="AM329">
        <v>12319.573753570676</v>
      </c>
      <c r="AN329">
        <v>7540.1861608434438</v>
      </c>
      <c r="AO329">
        <v>1.7056402129995175E-8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0</v>
      </c>
      <c r="CW329">
        <v>0</v>
      </c>
    </row>
    <row r="330" spans="1:101" x14ac:dyDescent="0.3">
      <c r="A330">
        <f>Model_Point!K330</f>
        <v>0</v>
      </c>
      <c r="B330">
        <v>0</v>
      </c>
      <c r="C330">
        <v>0</v>
      </c>
      <c r="D330">
        <v>0</v>
      </c>
      <c r="E330">
        <v>0</v>
      </c>
      <c r="F330">
        <v>-316146.76513782103</v>
      </c>
      <c r="G330">
        <v>-212692.05864394893</v>
      </c>
      <c r="H330">
        <v>-108066.06334393607</v>
      </c>
      <c r="I330">
        <v>-11768.713139290199</v>
      </c>
      <c r="J330">
        <v>-62415.449321867665</v>
      </c>
      <c r="K330">
        <v>16651.601393165383</v>
      </c>
      <c r="L330">
        <v>85993.074315487203</v>
      </c>
      <c r="M330">
        <v>146441.24551671685</v>
      </c>
      <c r="N330">
        <v>198794.18841949405</v>
      </c>
      <c r="O330">
        <v>156752.31553036894</v>
      </c>
      <c r="P330">
        <v>189806.5940064172</v>
      </c>
      <c r="Q330">
        <v>216659.38079094491</v>
      </c>
      <c r="R330">
        <v>237986.68677957167</v>
      </c>
      <c r="S330">
        <v>254442.78331700133</v>
      </c>
      <c r="T330">
        <v>217301.18253295246</v>
      </c>
      <c r="U330">
        <v>222843.63538641258</v>
      </c>
      <c r="V330">
        <v>225169.19861357933</v>
      </c>
      <c r="W330">
        <v>224836.07330474618</v>
      </c>
      <c r="X330">
        <v>222351.93378467188</v>
      </c>
      <c r="Y330">
        <v>192764.52897497144</v>
      </c>
      <c r="Z330">
        <v>185630.08090286865</v>
      </c>
      <c r="AA330">
        <v>174791.37485073769</v>
      </c>
      <c r="AB330">
        <v>160970.77351115184</v>
      </c>
      <c r="AC330">
        <v>144962.67327055192</v>
      </c>
      <c r="AD330">
        <v>116831.07302789344</v>
      </c>
      <c r="AE330">
        <v>98337.948733893383</v>
      </c>
      <c r="AF330">
        <v>80172.849087742288</v>
      </c>
      <c r="AG330">
        <v>63110.372739188977</v>
      </c>
      <c r="AH330">
        <v>47804.452056515736</v>
      </c>
      <c r="AI330">
        <v>32060.006675161978</v>
      </c>
      <c r="AJ330">
        <v>21342.803666621727</v>
      </c>
      <c r="AK330">
        <v>13791.400965103789</v>
      </c>
      <c r="AL330">
        <v>8730.0608102951064</v>
      </c>
      <c r="AM330">
        <v>5473.3430984017805</v>
      </c>
      <c r="AN330">
        <v>3217.4020615401128</v>
      </c>
      <c r="AO330">
        <v>3.9335038922353173E-9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0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  <c r="CN330">
        <v>0</v>
      </c>
      <c r="CO330">
        <v>0</v>
      </c>
      <c r="CP330">
        <v>0</v>
      </c>
      <c r="CQ330">
        <v>0</v>
      </c>
      <c r="CR330">
        <v>0</v>
      </c>
      <c r="CS330">
        <v>0</v>
      </c>
      <c r="CT330">
        <v>0</v>
      </c>
      <c r="CU330">
        <v>0</v>
      </c>
      <c r="CV330">
        <v>0</v>
      </c>
      <c r="CW330">
        <v>0</v>
      </c>
    </row>
    <row r="331" spans="1:101" x14ac:dyDescent="0.3">
      <c r="A331">
        <f>Model_Point!K331</f>
        <v>0</v>
      </c>
      <c r="B331">
        <v>0</v>
      </c>
      <c r="C331">
        <v>0</v>
      </c>
      <c r="D331">
        <v>0</v>
      </c>
      <c r="E331">
        <v>0</v>
      </c>
      <c r="F331">
        <v>-835996.69778211135</v>
      </c>
      <c r="G331">
        <v>-636370.80566273117</v>
      </c>
      <c r="H331">
        <v>-427712.37567917572</v>
      </c>
      <c r="I331">
        <v>-247955.00179932697</v>
      </c>
      <c r="J331">
        <v>-80784.662572822854</v>
      </c>
      <c r="K331">
        <v>68365.355618707967</v>
      </c>
      <c r="L331">
        <v>188814.48890539745</v>
      </c>
      <c r="M331">
        <v>284158.78234566451</v>
      </c>
      <c r="N331">
        <v>357686.62762080034</v>
      </c>
      <c r="O331">
        <v>412248.88408281421</v>
      </c>
      <c r="P331">
        <v>450399.21626668557</v>
      </c>
      <c r="Q331">
        <v>462972.14842958358</v>
      </c>
      <c r="R331">
        <v>453563.0293623085</v>
      </c>
      <c r="S331">
        <v>426142.14872804948</v>
      </c>
      <c r="T331">
        <v>384968.39478539274</v>
      </c>
      <c r="U331">
        <v>334455.68436964875</v>
      </c>
      <c r="V331">
        <v>278992.09715396201</v>
      </c>
      <c r="W331">
        <v>222718.82127758631</v>
      </c>
      <c r="X331">
        <v>169285.60707871278</v>
      </c>
      <c r="Y331">
        <v>121610.35214011816</v>
      </c>
      <c r="Z331">
        <v>81680.368664505295</v>
      </c>
      <c r="AA331">
        <v>53156.83772468831</v>
      </c>
      <c r="AB331">
        <v>33840.547055679788</v>
      </c>
      <c r="AC331">
        <v>21301.635774712289</v>
      </c>
      <c r="AD331">
        <v>13503.997563704552</v>
      </c>
      <c r="AE331">
        <v>-2.0905936972741734E-8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>
        <v>0</v>
      </c>
      <c r="CT331">
        <v>0</v>
      </c>
      <c r="CU331">
        <v>0</v>
      </c>
      <c r="CV331">
        <v>0</v>
      </c>
      <c r="CW331">
        <v>0</v>
      </c>
    </row>
    <row r="332" spans="1:101" x14ac:dyDescent="0.3">
      <c r="A332">
        <f>Model_Point!K332</f>
        <v>0</v>
      </c>
      <c r="B332">
        <v>0</v>
      </c>
      <c r="C332">
        <v>0</v>
      </c>
      <c r="D332">
        <v>0</v>
      </c>
      <c r="E332">
        <v>0</v>
      </c>
      <c r="F332">
        <v>-330795.51987838047</v>
      </c>
      <c r="G332">
        <v>-207175.85132899805</v>
      </c>
      <c r="H332">
        <v>-85476.035593350272</v>
      </c>
      <c r="I332">
        <v>21895.174903256488</v>
      </c>
      <c r="J332">
        <v>-38841.621968351923</v>
      </c>
      <c r="K332">
        <v>43180.577704762545</v>
      </c>
      <c r="L332">
        <v>111810.51476411535</v>
      </c>
      <c r="M332">
        <v>168723.95507591686</v>
      </c>
      <c r="N332">
        <v>215462.00880885348</v>
      </c>
      <c r="O332">
        <v>170660.22299563853</v>
      </c>
      <c r="P332">
        <v>195847.40014438497</v>
      </c>
      <c r="Q332">
        <v>209297.9099796355</v>
      </c>
      <c r="R332">
        <v>212605.48355277767</v>
      </c>
      <c r="S332">
        <v>207530.40062291559</v>
      </c>
      <c r="T332">
        <v>160821.59890549685</v>
      </c>
      <c r="U332">
        <v>142552.25930962272</v>
      </c>
      <c r="V332">
        <v>121578.15241348052</v>
      </c>
      <c r="W332">
        <v>99749.070823078189</v>
      </c>
      <c r="X332">
        <v>78707.547331258669</v>
      </c>
      <c r="Y332">
        <v>51052.880889827517</v>
      </c>
      <c r="Z332">
        <v>34636.609930588078</v>
      </c>
      <c r="AA332">
        <v>22877.261729146281</v>
      </c>
      <c r="AB332">
        <v>14906.171613520939</v>
      </c>
      <c r="AC332">
        <v>9737.3113905476675</v>
      </c>
      <c r="AD332">
        <v>5733.1578821721714</v>
      </c>
      <c r="AE332">
        <v>-2.4835039381091033E-9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  <c r="CF332">
        <v>0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>
        <v>0</v>
      </c>
      <c r="CT332">
        <v>0</v>
      </c>
      <c r="CU332">
        <v>0</v>
      </c>
      <c r="CV332">
        <v>0</v>
      </c>
      <c r="CW332">
        <v>0</v>
      </c>
    </row>
    <row r="333" spans="1:101" x14ac:dyDescent="0.3">
      <c r="A333">
        <f>Model_Point!K333</f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-36010.789236626202</v>
      </c>
      <c r="H333">
        <v>-29626.029457717319</v>
      </c>
      <c r="I333">
        <v>-22656.6470417091</v>
      </c>
      <c r="J333">
        <v>-15798.682468742496</v>
      </c>
      <c r="K333">
        <v>-9266.3259226436548</v>
      </c>
      <c r="L333">
        <v>-2775.7702744383773</v>
      </c>
      <c r="M333">
        <v>3027.2398581525422</v>
      </c>
      <c r="N333">
        <v>8120.9793788357565</v>
      </c>
      <c r="O333">
        <v>12481.310482955416</v>
      </c>
      <c r="P333">
        <v>16075.848026324858</v>
      </c>
      <c r="Q333">
        <v>18869.975984705539</v>
      </c>
      <c r="R333">
        <v>20844.957704499458</v>
      </c>
      <c r="S333">
        <v>22018.035375697837</v>
      </c>
      <c r="T333">
        <v>22454.826707859738</v>
      </c>
      <c r="U333">
        <v>22279.093900418728</v>
      </c>
      <c r="V333">
        <v>22905.157277166865</v>
      </c>
      <c r="W333">
        <v>23335.730030667502</v>
      </c>
      <c r="X333">
        <v>23684.139841161319</v>
      </c>
      <c r="Y333">
        <v>23970.157657109492</v>
      </c>
      <c r="Z333">
        <v>24201.497306641402</v>
      </c>
      <c r="AA333">
        <v>24385.303922892876</v>
      </c>
      <c r="AB333">
        <v>24528.203829225393</v>
      </c>
      <c r="AC333">
        <v>24636.350867393612</v>
      </c>
      <c r="AD333">
        <v>24646.643541227641</v>
      </c>
      <c r="AE333">
        <v>24593.044135568904</v>
      </c>
      <c r="AF333">
        <v>24531.506942924017</v>
      </c>
      <c r="AG333">
        <v>24458.439841578547</v>
      </c>
      <c r="AH333">
        <v>24377.690496519961</v>
      </c>
      <c r="AI333">
        <v>24292.870565945206</v>
      </c>
      <c r="AJ333">
        <v>24207.381572190683</v>
      </c>
      <c r="AK333">
        <v>24124.439124993623</v>
      </c>
      <c r="AL333">
        <v>23980.913637740083</v>
      </c>
      <c r="AM333">
        <v>23774.049619359983</v>
      </c>
      <c r="AN333">
        <v>23505.415483866364</v>
      </c>
      <c r="AO333">
        <v>23178.955453510462</v>
      </c>
      <c r="AP333">
        <v>22798.397853157967</v>
      </c>
      <c r="AQ333">
        <v>22364.979524178409</v>
      </c>
      <c r="AR333">
        <v>21878.666817411377</v>
      </c>
      <c r="AS333">
        <v>21340.675684883121</v>
      </c>
      <c r="AT333">
        <v>20753.925446339232</v>
      </c>
      <c r="AU333">
        <v>20120.780847078007</v>
      </c>
      <c r="AV333">
        <v>19443.20433089825</v>
      </c>
      <c r="AW333">
        <v>18724.320616498539</v>
      </c>
      <c r="AX333">
        <v>17968.033574755475</v>
      </c>
      <c r="AY333">
        <v>17178.64757615947</v>
      </c>
      <c r="AZ333">
        <v>16360.738046334574</v>
      </c>
      <c r="BA333">
        <v>15519.132580724725</v>
      </c>
      <c r="BB333">
        <v>14658.932603775547</v>
      </c>
      <c r="BC333">
        <v>13785.519599679072</v>
      </c>
      <c r="BD333">
        <v>12904.512171468814</v>
      </c>
      <c r="BE333">
        <v>12021.657608635052</v>
      </c>
      <c r="BF333">
        <v>11142.689685303219</v>
      </c>
      <c r="BG333">
        <v>10273.273247327448</v>
      </c>
      <c r="BH333">
        <v>9418.9445489905793</v>
      </c>
      <c r="BI333">
        <v>8585.0549155268818</v>
      </c>
      <c r="BJ333">
        <v>7776.7280625723351</v>
      </c>
      <c r="BK333">
        <v>6998.7832636323074</v>
      </c>
      <c r="BL333">
        <v>6255.6316803690688</v>
      </c>
      <c r="BM333">
        <v>5551.1058654630224</v>
      </c>
      <c r="BN333">
        <v>4888.367944734272</v>
      </c>
      <c r="BO333">
        <v>4270.2571195587643</v>
      </c>
      <c r="BP333">
        <v>3676.9288846979907</v>
      </c>
      <c r="BQ333">
        <v>3115.5502634811396</v>
      </c>
      <c r="BR333">
        <v>2592.8124577352237</v>
      </c>
      <c r="BS333">
        <v>2114.6261821697422</v>
      </c>
      <c r="BT333">
        <v>1685.8037103764459</v>
      </c>
      <c r="BU333">
        <v>1309.7521678820258</v>
      </c>
      <c r="BV333">
        <v>988.20976036718776</v>
      </c>
      <c r="BW333">
        <v>721.06180042345261</v>
      </c>
      <c r="BX333">
        <v>506.27450263132198</v>
      </c>
      <c r="BY333">
        <v>339.97923922242558</v>
      </c>
      <c r="BZ333">
        <v>221.97845295528535</v>
      </c>
      <c r="CA333">
        <v>140.61553728734197</v>
      </c>
      <c r="CB333">
        <v>86.265060836145096</v>
      </c>
      <c r="CC333">
        <v>51.164525855415725</v>
      </c>
      <c r="CD333">
        <v>5.6163579100541169E-9</v>
      </c>
      <c r="CE333">
        <v>0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>
        <v>0</v>
      </c>
      <c r="CT333">
        <v>0</v>
      </c>
      <c r="CU333">
        <v>0</v>
      </c>
      <c r="CV333">
        <v>0</v>
      </c>
      <c r="CW333">
        <v>0</v>
      </c>
    </row>
    <row r="334" spans="1:101" x14ac:dyDescent="0.3">
      <c r="A334">
        <f>Model_Point!K334</f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-12502.835813727021</v>
      </c>
      <c r="H334">
        <v>-9085.6002070449049</v>
      </c>
      <c r="I334">
        <v>-5548.7339436033599</v>
      </c>
      <c r="J334">
        <v>-2072.1632081311291</v>
      </c>
      <c r="K334">
        <v>-3066.1280244294844</v>
      </c>
      <c r="L334">
        <v>4.9240139451214775</v>
      </c>
      <c r="M334">
        <v>2810.4951085205262</v>
      </c>
      <c r="N334">
        <v>5344.4718810980057</v>
      </c>
      <c r="O334">
        <v>7599.7428917029592</v>
      </c>
      <c r="P334">
        <v>6504.2186922473884</v>
      </c>
      <c r="Q334">
        <v>7980.8420733254234</v>
      </c>
      <c r="R334">
        <v>9140.3601697883059</v>
      </c>
      <c r="S334">
        <v>9990.7726748596451</v>
      </c>
      <c r="T334">
        <v>10558.690361856565</v>
      </c>
      <c r="U334">
        <v>8781.6736980488677</v>
      </c>
      <c r="V334">
        <v>9297.5206908929922</v>
      </c>
      <c r="W334">
        <v>9736.0095869662582</v>
      </c>
      <c r="X334">
        <v>10141.919232551711</v>
      </c>
      <c r="Y334">
        <v>10524.087511729082</v>
      </c>
      <c r="Z334">
        <v>9447.8877087899236</v>
      </c>
      <c r="AA334">
        <v>9705.9427031715641</v>
      </c>
      <c r="AB334">
        <v>9946.6596730644305</v>
      </c>
      <c r="AC334">
        <v>10173.270570438281</v>
      </c>
      <c r="AD334">
        <v>10362.354357381912</v>
      </c>
      <c r="AE334">
        <v>9547.6839357744248</v>
      </c>
      <c r="AF334">
        <v>9651.1554493909589</v>
      </c>
      <c r="AG334">
        <v>9748.9920341883699</v>
      </c>
      <c r="AH334">
        <v>9843.268991174964</v>
      </c>
      <c r="AI334">
        <v>9935.9585938351902</v>
      </c>
      <c r="AJ334">
        <v>9363.6299149010138</v>
      </c>
      <c r="AK334">
        <v>9417.5719401806418</v>
      </c>
      <c r="AL334">
        <v>9447.3507215656446</v>
      </c>
      <c r="AM334">
        <v>9452.2728230951852</v>
      </c>
      <c r="AN334">
        <v>9433.2983996659259</v>
      </c>
      <c r="AO334">
        <v>8942.8594190012282</v>
      </c>
      <c r="AP334">
        <v>8853.8220252005613</v>
      </c>
      <c r="AQ334">
        <v>8743.6475244594112</v>
      </c>
      <c r="AR334">
        <v>8612.5657928247347</v>
      </c>
      <c r="AS334">
        <v>8461.2812930880482</v>
      </c>
      <c r="AT334">
        <v>7993.8033480815066</v>
      </c>
      <c r="AU334">
        <v>7787.5776776917246</v>
      </c>
      <c r="AV334">
        <v>7563.4921805274407</v>
      </c>
      <c r="AW334">
        <v>7322.9073085872487</v>
      </c>
      <c r="AX334">
        <v>7067.4800425100557</v>
      </c>
      <c r="AY334">
        <v>6609.1742774994882</v>
      </c>
      <c r="AZ334">
        <v>6317.8529970188465</v>
      </c>
      <c r="BA334">
        <v>6016.693276982227</v>
      </c>
      <c r="BB334">
        <v>5707.7646662093039</v>
      </c>
      <c r="BC334">
        <v>5393.2427642069642</v>
      </c>
      <c r="BD334">
        <v>4960.8213571734541</v>
      </c>
      <c r="BE334">
        <v>4634.8741286120812</v>
      </c>
      <c r="BF334">
        <v>4309.7850688903181</v>
      </c>
      <c r="BG334">
        <v>3987.8100615729868</v>
      </c>
      <c r="BH334">
        <v>3671.1544152928313</v>
      </c>
      <c r="BI334">
        <v>3298.3777246499944</v>
      </c>
      <c r="BJ334">
        <v>2994.7411594348268</v>
      </c>
      <c r="BK334">
        <v>2702.2864573990541</v>
      </c>
      <c r="BL334">
        <v>2422.7685009271008</v>
      </c>
      <c r="BM334">
        <v>2157.7183349239235</v>
      </c>
      <c r="BN334">
        <v>1877.1914158262916</v>
      </c>
      <c r="BO334">
        <v>1642.8363871530366</v>
      </c>
      <c r="BP334">
        <v>1417.6681745105416</v>
      </c>
      <c r="BQ334">
        <v>1204.4756354634333</v>
      </c>
      <c r="BR334">
        <v>1005.8659385414475</v>
      </c>
      <c r="BS334">
        <v>811.72867062956743</v>
      </c>
      <c r="BT334">
        <v>648.01962748969959</v>
      </c>
      <c r="BU334">
        <v>504.38732338766266</v>
      </c>
      <c r="BV334">
        <v>381.53356591654222</v>
      </c>
      <c r="BW334">
        <v>279.44670368556064</v>
      </c>
      <c r="BX334">
        <v>194.32964344698584</v>
      </c>
      <c r="BY334">
        <v>130.62652918122222</v>
      </c>
      <c r="BZ334">
        <v>85.418159547009708</v>
      </c>
      <c r="CA334">
        <v>54.245712584631825</v>
      </c>
      <c r="CB334">
        <v>33.425332013670477</v>
      </c>
      <c r="CC334">
        <v>19.654396438477125</v>
      </c>
      <c r="CD334">
        <v>4.6232201877974131E-11</v>
      </c>
      <c r="CE334">
        <v>0</v>
      </c>
      <c r="CF334">
        <v>0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>
        <v>0</v>
      </c>
      <c r="CT334">
        <v>0</v>
      </c>
      <c r="CU334">
        <v>0</v>
      </c>
      <c r="CV334">
        <v>0</v>
      </c>
      <c r="CW334">
        <v>0</v>
      </c>
    </row>
    <row r="335" spans="1:101" x14ac:dyDescent="0.3">
      <c r="A335">
        <f>Model_Point!K335</f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-6016.5802965549638</v>
      </c>
      <c r="H335">
        <v>-4916.5007515805482</v>
      </c>
      <c r="I335">
        <v>-3736.0921213880829</v>
      </c>
      <c r="J335">
        <v>-2572.2934891695058</v>
      </c>
      <c r="K335">
        <v>-1459.6269977351278</v>
      </c>
      <c r="L335">
        <v>-354.46804559917632</v>
      </c>
      <c r="M335">
        <v>644.23470921952946</v>
      </c>
      <c r="N335">
        <v>1533.5291354271565</v>
      </c>
      <c r="O335">
        <v>2310.0940383822244</v>
      </c>
      <c r="P335">
        <v>2969.3321073120192</v>
      </c>
      <c r="Q335">
        <v>3506.2964684483959</v>
      </c>
      <c r="R335">
        <v>3918.4796319476304</v>
      </c>
      <c r="S335">
        <v>4208.9101927487627</v>
      </c>
      <c r="T335">
        <v>4388.0663236625278</v>
      </c>
      <c r="U335">
        <v>4475.3859549521703</v>
      </c>
      <c r="V335">
        <v>4688.876797320012</v>
      </c>
      <c r="W335">
        <v>4875.7022061731277</v>
      </c>
      <c r="X335">
        <v>5053.7731611040599</v>
      </c>
      <c r="Y335">
        <v>5226.6304749954352</v>
      </c>
      <c r="Z335">
        <v>5395.9736022661118</v>
      </c>
      <c r="AA335">
        <v>5563.428762939634</v>
      </c>
      <c r="AB335">
        <v>5730.5587465102863</v>
      </c>
      <c r="AC335">
        <v>5898.8722119083186</v>
      </c>
      <c r="AD335">
        <v>6059.2439343889409</v>
      </c>
      <c r="AE335">
        <v>6217.4967374703183</v>
      </c>
      <c r="AF335">
        <v>6382.8660899441238</v>
      </c>
      <c r="AG335">
        <v>6555.4604573924289</v>
      </c>
      <c r="AH335">
        <v>6736.5621769549789</v>
      </c>
      <c r="AI335">
        <v>6927.4501532847462</v>
      </c>
      <c r="AJ335">
        <v>7129.4065848189548</v>
      </c>
      <c r="AK335">
        <v>7343.7235550055602</v>
      </c>
      <c r="AL335">
        <v>7561.5276749612049</v>
      </c>
      <c r="AM335">
        <v>7783.2709370197208</v>
      </c>
      <c r="AN335">
        <v>8010.1182922788539</v>
      </c>
      <c r="AO335">
        <v>8243.6518969361205</v>
      </c>
      <c r="AP335">
        <v>8485.4762616987136</v>
      </c>
      <c r="AQ335">
        <v>8560.6725804009984</v>
      </c>
      <c r="AR335">
        <v>8622.9930507456374</v>
      </c>
      <c r="AS335">
        <v>8670.7583715488781</v>
      </c>
      <c r="AT335">
        <v>8702.5080483005422</v>
      </c>
      <c r="AU335">
        <v>8716.6295204172548</v>
      </c>
      <c r="AV335">
        <v>8711.3688137261597</v>
      </c>
      <c r="AW335">
        <v>8685.1686075794569</v>
      </c>
      <c r="AX335">
        <v>8636.6463610077535</v>
      </c>
      <c r="AY335">
        <v>8564.5550871681698</v>
      </c>
      <c r="AZ335">
        <v>8467.7902893495648</v>
      </c>
      <c r="BA335">
        <v>8345.4240124829084</v>
      </c>
      <c r="BB335">
        <v>8196.7551483303541</v>
      </c>
      <c r="BC335">
        <v>8021.3624250384491</v>
      </c>
      <c r="BD335">
        <v>7819.1470403410203</v>
      </c>
      <c r="BE335">
        <v>7590.3527208393698</v>
      </c>
      <c r="BF335">
        <v>7335.566190266697</v>
      </c>
      <c r="BG335">
        <v>7055.743025951756</v>
      </c>
      <c r="BH335">
        <v>6752.2285952897964</v>
      </c>
      <c r="BI335">
        <v>6426.7759294857378</v>
      </c>
      <c r="BJ335">
        <v>6081.5651764843897</v>
      </c>
      <c r="BK335">
        <v>5719.1991458898665</v>
      </c>
      <c r="BL335">
        <v>5342.6704986427721</v>
      </c>
      <c r="BM335">
        <v>4955.2661157703033</v>
      </c>
      <c r="BN335">
        <v>4560.4865637421808</v>
      </c>
      <c r="BO335">
        <v>4162.2552576038943</v>
      </c>
      <c r="BP335">
        <v>3747.6595582684704</v>
      </c>
      <c r="BQ335">
        <v>3323.3941275327052</v>
      </c>
      <c r="BR335">
        <v>2897.0895683474573</v>
      </c>
      <c r="BS335">
        <v>2477.0793148889788</v>
      </c>
      <c r="BT335">
        <v>2072.0577670097027</v>
      </c>
      <c r="BU335">
        <v>1690.6313248702727</v>
      </c>
      <c r="BV335">
        <v>1340.7799069938576</v>
      </c>
      <c r="BW335">
        <v>1029.2669285886711</v>
      </c>
      <c r="BX335">
        <v>761.05832698641768</v>
      </c>
      <c r="BY335">
        <v>538.83163145334674</v>
      </c>
      <c r="BZ335">
        <v>370.40202563737319</v>
      </c>
      <c r="CA335">
        <v>246.34272021907591</v>
      </c>
      <c r="CB335">
        <v>157.78926501014521</v>
      </c>
      <c r="CC335">
        <v>96.63883977834692</v>
      </c>
      <c r="CD335">
        <v>-2.1176669431167124E-10</v>
      </c>
      <c r="CE335">
        <v>0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>
        <v>0</v>
      </c>
      <c r="CT335">
        <v>0</v>
      </c>
      <c r="CU335">
        <v>0</v>
      </c>
      <c r="CV335">
        <v>0</v>
      </c>
      <c r="CW335">
        <v>0</v>
      </c>
    </row>
    <row r="336" spans="1:101" x14ac:dyDescent="0.3">
      <c r="A336">
        <f>Model_Point!K336</f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-35638.660511135931</v>
      </c>
      <c r="H336">
        <v>-33382.352994975095</v>
      </c>
      <c r="I336">
        <v>-28691.676638035413</v>
      </c>
      <c r="J336">
        <v>-24588.844713157538</v>
      </c>
      <c r="K336">
        <v>-21047.437416179098</v>
      </c>
      <c r="L336">
        <v>-16693.853391937566</v>
      </c>
      <c r="M336">
        <v>-13015.929622924294</v>
      </c>
      <c r="N336">
        <v>-9727.4621490938262</v>
      </c>
      <c r="O336">
        <v>-6769.4457052147718</v>
      </c>
      <c r="P336">
        <v>-4112.9465767650809</v>
      </c>
      <c r="Q336">
        <v>-1731.3635375792192</v>
      </c>
      <c r="R336">
        <v>399.74683556075172</v>
      </c>
      <c r="S336">
        <v>2302.8451291150645</v>
      </c>
      <c r="T336">
        <v>3834.3862863160994</v>
      </c>
      <c r="U336">
        <v>5080.9552346110613</v>
      </c>
      <c r="V336">
        <v>7385.2337382882215</v>
      </c>
      <c r="W336">
        <v>9530.6954388456124</v>
      </c>
      <c r="X336">
        <v>11534.948076794866</v>
      </c>
      <c r="Y336">
        <v>13414.47664577152</v>
      </c>
      <c r="Z336">
        <v>15184.744562250906</v>
      </c>
      <c r="AA336">
        <v>16860.288200709932</v>
      </c>
      <c r="AB336">
        <v>18329.630606700684</v>
      </c>
      <c r="AC336">
        <v>19593.317871049356</v>
      </c>
      <c r="AD336">
        <v>20659.481684970808</v>
      </c>
      <c r="AE336">
        <v>21540.294292303985</v>
      </c>
      <c r="AF336">
        <v>22247.16125570553</v>
      </c>
      <c r="AG336">
        <v>22786.446530561279</v>
      </c>
      <c r="AH336">
        <v>23161.733626455869</v>
      </c>
      <c r="AI336">
        <v>23378.562514095462</v>
      </c>
      <c r="AJ336">
        <v>23445.335160543375</v>
      </c>
      <c r="AK336">
        <v>23369.126052852509</v>
      </c>
      <c r="AL336">
        <v>23155.968266594591</v>
      </c>
      <c r="AM336">
        <v>22813.797892894498</v>
      </c>
      <c r="AN336">
        <v>22351.779897564258</v>
      </c>
      <c r="AO336">
        <v>21779.632417185363</v>
      </c>
      <c r="AP336">
        <v>21107.408530978362</v>
      </c>
      <c r="AQ336">
        <v>20345.482006344642</v>
      </c>
      <c r="AR336">
        <v>19504.608993458074</v>
      </c>
      <c r="AS336">
        <v>18595.962320661965</v>
      </c>
      <c r="AT336">
        <v>17631.075178025574</v>
      </c>
      <c r="AU336">
        <v>16621.662496918812</v>
      </c>
      <c r="AV336">
        <v>15579.377325675714</v>
      </c>
      <c r="AW336">
        <v>14515.725865045186</v>
      </c>
      <c r="AX336">
        <v>13441.974094308222</v>
      </c>
      <c r="AY336">
        <v>12369.059915949249</v>
      </c>
      <c r="AZ336">
        <v>11307.530064000992</v>
      </c>
      <c r="BA336">
        <v>10267.413374718843</v>
      </c>
      <c r="BB336">
        <v>9258.04263012517</v>
      </c>
      <c r="BC336">
        <v>8287.7495137207097</v>
      </c>
      <c r="BD336">
        <v>7363.6985964833739</v>
      </c>
      <c r="BE336">
        <v>6492.5285671491374</v>
      </c>
      <c r="BF336">
        <v>5639.1168076451277</v>
      </c>
      <c r="BG336">
        <v>4817.0356753853694</v>
      </c>
      <c r="BH336">
        <v>4039.2521431083715</v>
      </c>
      <c r="BI336">
        <v>3317.5945397856512</v>
      </c>
      <c r="BJ336">
        <v>2662.1840383569961</v>
      </c>
      <c r="BK336">
        <v>2080.8724633106526</v>
      </c>
      <c r="BL336">
        <v>1578.7413553006977</v>
      </c>
      <c r="BM336">
        <v>1157.727469714617</v>
      </c>
      <c r="BN336">
        <v>816.44329074509858</v>
      </c>
      <c r="BO336">
        <v>550.25353242955794</v>
      </c>
      <c r="BP336">
        <v>361.15524010935576</v>
      </c>
      <c r="BQ336">
        <v>230.6965505429674</v>
      </c>
      <c r="BR336">
        <v>143.57546344928878</v>
      </c>
      <c r="BS336">
        <v>87.397150476121837</v>
      </c>
      <c r="BT336">
        <v>-5.9880936462813637E-9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  <c r="CF336">
        <v>0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>
        <v>0</v>
      </c>
      <c r="CT336">
        <v>0</v>
      </c>
      <c r="CU336">
        <v>0</v>
      </c>
      <c r="CV336">
        <v>0</v>
      </c>
      <c r="CW336">
        <v>0</v>
      </c>
    </row>
    <row r="337" spans="1:101" x14ac:dyDescent="0.3">
      <c r="A337">
        <f>Model_Point!K337</f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-11995.46668160288</v>
      </c>
      <c r="H337">
        <v>-9728.7151554236771</v>
      </c>
      <c r="I337">
        <v>-6689.5861401277107</v>
      </c>
      <c r="J337">
        <v>-3910.2649706098277</v>
      </c>
      <c r="K337">
        <v>-7553.8108921750218</v>
      </c>
      <c r="L337">
        <v>-5073.1331183839402</v>
      </c>
      <c r="M337">
        <v>-2861.3945072282168</v>
      </c>
      <c r="N337">
        <v>-804.7762744273947</v>
      </c>
      <c r="O337">
        <v>1123.2684771661504</v>
      </c>
      <c r="P337">
        <v>-1224.4533743384438</v>
      </c>
      <c r="Q337">
        <v>232.76103291077524</v>
      </c>
      <c r="R337">
        <v>1587.3279088844138</v>
      </c>
      <c r="S337">
        <v>2850.510854861182</v>
      </c>
      <c r="T337">
        <v>3969.6614406835697</v>
      </c>
      <c r="U337">
        <v>2188.7496292225192</v>
      </c>
      <c r="V337">
        <v>3437.361782568797</v>
      </c>
      <c r="W337">
        <v>4621.3838191330051</v>
      </c>
      <c r="X337">
        <v>5749.2859704843231</v>
      </c>
      <c r="Y337">
        <v>6829.0713131486846</v>
      </c>
      <c r="Z337">
        <v>5979.3646569125376</v>
      </c>
      <c r="AA337">
        <v>6868.4821760420418</v>
      </c>
      <c r="AB337">
        <v>7675.7776655317721</v>
      </c>
      <c r="AC337">
        <v>8402.5057678540925</v>
      </c>
      <c r="AD337">
        <v>9052.8114567368193</v>
      </c>
      <c r="AE337">
        <v>8356.3367994380824</v>
      </c>
      <c r="AF337">
        <v>8791.6443048974761</v>
      </c>
      <c r="AG337">
        <v>9160.1614188244002</v>
      </c>
      <c r="AH337">
        <v>9463.9588317727557</v>
      </c>
      <c r="AI337">
        <v>9705.8423607544064</v>
      </c>
      <c r="AJ337">
        <v>9045.4807657701876</v>
      </c>
      <c r="AK337">
        <v>9122.5003251947837</v>
      </c>
      <c r="AL337">
        <v>9144.6249463176046</v>
      </c>
      <c r="AM337">
        <v>9115.3594310791796</v>
      </c>
      <c r="AN337">
        <v>9038.672159892325</v>
      </c>
      <c r="AO337">
        <v>8379.7297553904227</v>
      </c>
      <c r="AP337">
        <v>8187.5199670308048</v>
      </c>
      <c r="AQ337">
        <v>7958.7265126115453</v>
      </c>
      <c r="AR337">
        <v>7697.7930034582232</v>
      </c>
      <c r="AS337">
        <v>7409.3185112338906</v>
      </c>
      <c r="AT337">
        <v>6772.7446760290904</v>
      </c>
      <c r="AU337">
        <v>6423.3448086675735</v>
      </c>
      <c r="AV337">
        <v>6059.4756158388209</v>
      </c>
      <c r="AW337">
        <v>5685.782679067338</v>
      </c>
      <c r="AX337">
        <v>5306.8159731702262</v>
      </c>
      <c r="AY337">
        <v>4746.4981311834572</v>
      </c>
      <c r="AZ337">
        <v>4358.9333981827331</v>
      </c>
      <c r="BA337">
        <v>3978.162201354322</v>
      </c>
      <c r="BB337">
        <v>3607.9405778795431</v>
      </c>
      <c r="BC337">
        <v>3251.6358131314628</v>
      </c>
      <c r="BD337">
        <v>2823.5328079861815</v>
      </c>
      <c r="BE337">
        <v>2498.1183864715285</v>
      </c>
      <c r="BF337">
        <v>2178.5468383472794</v>
      </c>
      <c r="BG337">
        <v>1870.1306385536075</v>
      </c>
      <c r="BH337">
        <v>1577.953190837198</v>
      </c>
      <c r="BI337">
        <v>1271.4044843887336</v>
      </c>
      <c r="BJ337">
        <v>1022.816688053948</v>
      </c>
      <c r="BK337">
        <v>802.09985494116927</v>
      </c>
      <c r="BL337">
        <v>611.30353832170044</v>
      </c>
      <c r="BM337">
        <v>451.26544807159894</v>
      </c>
      <c r="BN337">
        <v>312.89271844612369</v>
      </c>
      <c r="BO337">
        <v>211.24548547466168</v>
      </c>
      <c r="BP337">
        <v>139.01988360448914</v>
      </c>
      <c r="BQ337">
        <v>89.189064900847541</v>
      </c>
      <c r="BR337">
        <v>55.919779515223127</v>
      </c>
      <c r="BS337">
        <v>33.544896587921023</v>
      </c>
      <c r="BT337">
        <v>6.1510111286913743E-10</v>
      </c>
      <c r="BU337">
        <v>0</v>
      </c>
      <c r="BV337">
        <v>0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>
        <v>0</v>
      </c>
      <c r="CT337">
        <v>0</v>
      </c>
      <c r="CU337">
        <v>0</v>
      </c>
      <c r="CV337">
        <v>0</v>
      </c>
      <c r="CW337">
        <v>0</v>
      </c>
    </row>
    <row r="338" spans="1:101" x14ac:dyDescent="0.3">
      <c r="A338">
        <f>Model_Point!K338</f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-6276.8424002319998</v>
      </c>
      <c r="H338">
        <v>-5517.8244051432894</v>
      </c>
      <c r="I338">
        <v>-4427.1944982273235</v>
      </c>
      <c r="J338">
        <v>-3432.5197032370802</v>
      </c>
      <c r="K338">
        <v>-2530.2812336675825</v>
      </c>
      <c r="L338">
        <v>-1507.4010993908682</v>
      </c>
      <c r="M338">
        <v>-590.36158987916519</v>
      </c>
      <c r="N338">
        <v>266.57914393611799</v>
      </c>
      <c r="O338">
        <v>1074.194845931795</v>
      </c>
      <c r="P338">
        <v>1838.5821223251112</v>
      </c>
      <c r="Q338">
        <v>2565.4485815904363</v>
      </c>
      <c r="R338">
        <v>3260.1574335867767</v>
      </c>
      <c r="S338">
        <v>3927.7658186937442</v>
      </c>
      <c r="T338">
        <v>4547.7993176658301</v>
      </c>
      <c r="U338">
        <v>5135.1467358762202</v>
      </c>
      <c r="V338">
        <v>5897.993462461669</v>
      </c>
      <c r="W338">
        <v>6651.2919955827738</v>
      </c>
      <c r="X338">
        <v>7399.4376182116057</v>
      </c>
      <c r="Y338">
        <v>8146.7010285652941</v>
      </c>
      <c r="Z338">
        <v>8897.250963102606</v>
      </c>
      <c r="AA338">
        <v>9655.1759397395417</v>
      </c>
      <c r="AB338">
        <v>10405.247584841904</v>
      </c>
      <c r="AC338">
        <v>11149.50596921712</v>
      </c>
      <c r="AD338">
        <v>11891.242413990374</v>
      </c>
      <c r="AE338">
        <v>12634.465033875083</v>
      </c>
      <c r="AF338">
        <v>13383.168917423105</v>
      </c>
      <c r="AG338">
        <v>13520.059790974163</v>
      </c>
      <c r="AH338">
        <v>13637.602483773459</v>
      </c>
      <c r="AI338">
        <v>13732.935461972083</v>
      </c>
      <c r="AJ338">
        <v>13803.597782382052</v>
      </c>
      <c r="AK338">
        <v>13846.828147210001</v>
      </c>
      <c r="AL338">
        <v>13859.578501592074</v>
      </c>
      <c r="AM338">
        <v>13839.142405428362</v>
      </c>
      <c r="AN338">
        <v>13783.109107741586</v>
      </c>
      <c r="AO338">
        <v>13689.28457349899</v>
      </c>
      <c r="AP338">
        <v>13555.698405762692</v>
      </c>
      <c r="AQ338">
        <v>13380.661240015424</v>
      </c>
      <c r="AR338">
        <v>13162.852552726359</v>
      </c>
      <c r="AS338">
        <v>12901.413800670751</v>
      </c>
      <c r="AT338">
        <v>12596.022777519021</v>
      </c>
      <c r="AU338">
        <v>12246.926535274439</v>
      </c>
      <c r="AV338">
        <v>11854.938456987771</v>
      </c>
      <c r="AW338">
        <v>11421.483359612144</v>
      </c>
      <c r="AX338">
        <v>10948.634672739108</v>
      </c>
      <c r="AY338">
        <v>10439.147431463494</v>
      </c>
      <c r="AZ338">
        <v>9896.4960539149943</v>
      </c>
      <c r="BA338">
        <v>9324.8700293263773</v>
      </c>
      <c r="BB338">
        <v>8729.1193788236887</v>
      </c>
      <c r="BC338">
        <v>8114.5859516442106</v>
      </c>
      <c r="BD338">
        <v>7486.9637753594679</v>
      </c>
      <c r="BE338">
        <v>6852.6958128851084</v>
      </c>
      <c r="BF338">
        <v>6187.1544014842293</v>
      </c>
      <c r="BG338">
        <v>5501.3178131063742</v>
      </c>
      <c r="BH338">
        <v>4807.8691879529697</v>
      </c>
      <c r="BI338">
        <v>4120.8192905829337</v>
      </c>
      <c r="BJ338">
        <v>3454.9376342011119</v>
      </c>
      <c r="BK338">
        <v>2824.9923608716431</v>
      </c>
      <c r="BL338">
        <v>2244.8268988006193</v>
      </c>
      <c r="BM338">
        <v>1726.3371491128048</v>
      </c>
      <c r="BN338">
        <v>1278.4529389002039</v>
      </c>
      <c r="BO338">
        <v>906.26404409690349</v>
      </c>
      <c r="BP338">
        <v>624.45561943572613</v>
      </c>
      <c r="BQ338">
        <v>417.15872305168006</v>
      </c>
      <c r="BR338">
        <v>269.46038835598176</v>
      </c>
      <c r="BS338">
        <v>167.72921309691412</v>
      </c>
      <c r="BT338">
        <v>-5.3002021561803432E-10</v>
      </c>
      <c r="BU338">
        <v>0</v>
      </c>
      <c r="BV338">
        <v>0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>
        <v>0</v>
      </c>
      <c r="CT338">
        <v>0</v>
      </c>
      <c r="CU338">
        <v>0</v>
      </c>
      <c r="CV338">
        <v>0</v>
      </c>
      <c r="CW338">
        <v>0</v>
      </c>
    </row>
    <row r="339" spans="1:101" x14ac:dyDescent="0.3">
      <c r="A339">
        <f>Model_Point!K339</f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-21711.187400291041</v>
      </c>
      <c r="H339">
        <v>-23647.406300035967</v>
      </c>
      <c r="I339">
        <v>-21835.293986257286</v>
      </c>
      <c r="J339">
        <v>-19540.908660655023</v>
      </c>
      <c r="K339">
        <v>-16972.064991843821</v>
      </c>
      <c r="L339">
        <v>-13559.663174392215</v>
      </c>
      <c r="M339">
        <v>-10392.068097168985</v>
      </c>
      <c r="N339">
        <v>-7446.4328604767852</v>
      </c>
      <c r="O339">
        <v>-4700.2898207562885</v>
      </c>
      <c r="P339">
        <v>-2132.4688536818758</v>
      </c>
      <c r="Q339">
        <v>276.80721467359592</v>
      </c>
      <c r="R339">
        <v>2382.7020075246569</v>
      </c>
      <c r="S339">
        <v>4186.4807868318367</v>
      </c>
      <c r="T339">
        <v>5699.1496527809722</v>
      </c>
      <c r="U339">
        <v>6936.8066684453343</v>
      </c>
      <c r="V339">
        <v>8661.3936269627175</v>
      </c>
      <c r="W339">
        <v>10164.191168253707</v>
      </c>
      <c r="X339">
        <v>11451.616258601402</v>
      </c>
      <c r="Y339">
        <v>12531.8055910491</v>
      </c>
      <c r="Z339">
        <v>13415.581084448559</v>
      </c>
      <c r="AA339">
        <v>14112.198739942665</v>
      </c>
      <c r="AB339">
        <v>14629.642424207172</v>
      </c>
      <c r="AC339">
        <v>14977.642890884987</v>
      </c>
      <c r="AD339">
        <v>15167.0201322184</v>
      </c>
      <c r="AE339">
        <v>15209.016919326348</v>
      </c>
      <c r="AF339">
        <v>15115.09312153668</v>
      </c>
      <c r="AG339">
        <v>14896.926156075831</v>
      </c>
      <c r="AH339">
        <v>14566.488930262934</v>
      </c>
      <c r="AI339">
        <v>14136.100692294209</v>
      </c>
      <c r="AJ339">
        <v>13618.386168372606</v>
      </c>
      <c r="AK339">
        <v>13026.109810351089</v>
      </c>
      <c r="AL339">
        <v>12371.942265731273</v>
      </c>
      <c r="AM339">
        <v>11668.386231117251</v>
      </c>
      <c r="AN339">
        <v>10927.693319405229</v>
      </c>
      <c r="AO339">
        <v>10161.786008557112</v>
      </c>
      <c r="AP339">
        <v>9382.2042855686686</v>
      </c>
      <c r="AQ339">
        <v>8599.9874078984285</v>
      </c>
      <c r="AR339">
        <v>7825.5022580953182</v>
      </c>
      <c r="AS339">
        <v>7068.1407831642982</v>
      </c>
      <c r="AT339">
        <v>6336.1539307746089</v>
      </c>
      <c r="AU339">
        <v>5637.3004188124069</v>
      </c>
      <c r="AV339">
        <v>4937.1217152125882</v>
      </c>
      <c r="AW339">
        <v>4249.6663056669595</v>
      </c>
      <c r="AX339">
        <v>3588.550663772513</v>
      </c>
      <c r="AY339">
        <v>2966.4378451420853</v>
      </c>
      <c r="AZ339">
        <v>2394.4730554601838</v>
      </c>
      <c r="BA339">
        <v>1881.7158568876455</v>
      </c>
      <c r="BB339">
        <v>1434.6223429655738</v>
      </c>
      <c r="BC339">
        <v>1056.6414647627364</v>
      </c>
      <c r="BD339">
        <v>747.99406839381436</v>
      </c>
      <c r="BE339">
        <v>505.69693014516906</v>
      </c>
      <c r="BF339">
        <v>333.38025617929668</v>
      </c>
      <c r="BG339">
        <v>214.42527174493188</v>
      </c>
      <c r="BH339">
        <v>134.99465152731224</v>
      </c>
      <c r="BI339">
        <v>83.834442060124758</v>
      </c>
      <c r="BJ339">
        <v>-1.6624682850588027E-9</v>
      </c>
      <c r="BK339">
        <v>0</v>
      </c>
      <c r="BL339">
        <v>0</v>
      </c>
      <c r="BM339">
        <v>0</v>
      </c>
      <c r="BN339">
        <v>0</v>
      </c>
      <c r="BO339">
        <v>0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  <c r="CF339">
        <v>0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>
        <v>0</v>
      </c>
      <c r="CT339">
        <v>0</v>
      </c>
      <c r="CU339">
        <v>0</v>
      </c>
      <c r="CV339">
        <v>0</v>
      </c>
      <c r="CW339">
        <v>0</v>
      </c>
    </row>
    <row r="340" spans="1:101" x14ac:dyDescent="0.3">
      <c r="A340">
        <f>Model_Point!K340</f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-7164.3089523328945</v>
      </c>
      <c r="H340">
        <v>-7083.3678562533414</v>
      </c>
      <c r="I340">
        <v>-5664.3243941573955</v>
      </c>
      <c r="J340">
        <v>-4083.3087033585107</v>
      </c>
      <c r="K340">
        <v>-6083.7128427343087</v>
      </c>
      <c r="L340">
        <v>-4309.3294206384126</v>
      </c>
      <c r="M340">
        <v>-2634.3963727516862</v>
      </c>
      <c r="N340">
        <v>-1047.7609121365974</v>
      </c>
      <c r="O340">
        <v>461.48712124789785</v>
      </c>
      <c r="P340">
        <v>-546.31349046980085</v>
      </c>
      <c r="Q340">
        <v>687.07546827524641</v>
      </c>
      <c r="R340">
        <v>1800.200710050038</v>
      </c>
      <c r="S340">
        <v>2794.9003918924991</v>
      </c>
      <c r="T340">
        <v>3676.7183363495742</v>
      </c>
      <c r="U340">
        <v>2826.8808036640035</v>
      </c>
      <c r="V340">
        <v>3691.6668882773279</v>
      </c>
      <c r="W340">
        <v>4468.6112646399324</v>
      </c>
      <c r="X340">
        <v>5161.0337567284769</v>
      </c>
      <c r="Y340">
        <v>5772.8957597193748</v>
      </c>
      <c r="Z340">
        <v>5237.6009461026642</v>
      </c>
      <c r="AA340">
        <v>5636.4142884286148</v>
      </c>
      <c r="AB340">
        <v>5963.8039332048102</v>
      </c>
      <c r="AC340">
        <v>6224.0682412583619</v>
      </c>
      <c r="AD340">
        <v>6421.914226854974</v>
      </c>
      <c r="AE340">
        <v>5878.0406024775302</v>
      </c>
      <c r="AF340">
        <v>5923.4136233559229</v>
      </c>
      <c r="AG340">
        <v>5918.5855770964281</v>
      </c>
      <c r="AH340">
        <v>5868.5369027749302</v>
      </c>
      <c r="AI340">
        <v>5778.3758248029499</v>
      </c>
      <c r="AJ340">
        <v>5240.4298899853356</v>
      </c>
      <c r="AK340">
        <v>5060.230809068592</v>
      </c>
      <c r="AL340">
        <v>4854.0751848008895</v>
      </c>
      <c r="AM340">
        <v>4627.040083755508</v>
      </c>
      <c r="AN340">
        <v>4384.102314633843</v>
      </c>
      <c r="AO340">
        <v>3901.0020606093894</v>
      </c>
      <c r="AP340">
        <v>3626.4840503182986</v>
      </c>
      <c r="AQ340">
        <v>3349.2357742655936</v>
      </c>
      <c r="AR340">
        <v>3073.4465346097318</v>
      </c>
      <c r="AS340">
        <v>2802.9262647983387</v>
      </c>
      <c r="AT340">
        <v>2428.5437549153548</v>
      </c>
      <c r="AU340">
        <v>2171.510272088839</v>
      </c>
      <c r="AV340">
        <v>1912.7847892427419</v>
      </c>
      <c r="AW340">
        <v>1657.8823411125611</v>
      </c>
      <c r="AX340">
        <v>1412.1563761795414</v>
      </c>
      <c r="AY340">
        <v>1135.8436314531277</v>
      </c>
      <c r="AZ340">
        <v>920.09501377045217</v>
      </c>
      <c r="BA340">
        <v>726.36253079014887</v>
      </c>
      <c r="BB340">
        <v>557.24404588537277</v>
      </c>
      <c r="BC340">
        <v>414.17805057319384</v>
      </c>
      <c r="BD340">
        <v>286.37972889022848</v>
      </c>
      <c r="BE340">
        <v>194.07532097742262</v>
      </c>
      <c r="BF340">
        <v>128.41070330776915</v>
      </c>
      <c r="BG340">
        <v>83.078451230206284</v>
      </c>
      <c r="BH340">
        <v>52.819368186076041</v>
      </c>
      <c r="BI340">
        <v>32.16037483918236</v>
      </c>
      <c r="BJ340">
        <v>-1.0837308915576611E-9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  <c r="CF340">
        <v>0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>
        <v>0</v>
      </c>
      <c r="CT340">
        <v>0</v>
      </c>
      <c r="CU340">
        <v>0</v>
      </c>
      <c r="CV340">
        <v>0</v>
      </c>
      <c r="CW340">
        <v>0</v>
      </c>
    </row>
    <row r="341" spans="1:101" x14ac:dyDescent="0.3">
      <c r="A341">
        <f>Model_Point!K341</f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-4293.5043319028191</v>
      </c>
      <c r="H341">
        <v>-3716.7615757069311</v>
      </c>
      <c r="I341">
        <v>-2665.842408493977</v>
      </c>
      <c r="J341">
        <v>-1559.0767718052402</v>
      </c>
      <c r="K341">
        <v>-424.13636724250449</v>
      </c>
      <c r="L341">
        <v>832.66642300571573</v>
      </c>
      <c r="M341">
        <v>2050.1198879788612</v>
      </c>
      <c r="N341">
        <v>3235.6715878212622</v>
      </c>
      <c r="O341">
        <v>4396.3873850300297</v>
      </c>
      <c r="P341">
        <v>5538.9838482400082</v>
      </c>
      <c r="Q341">
        <v>6669.8994536025702</v>
      </c>
      <c r="R341">
        <v>7770.2272552783033</v>
      </c>
      <c r="S341">
        <v>8843.3166084437271</v>
      </c>
      <c r="T341">
        <v>9894.0379171625791</v>
      </c>
      <c r="U341">
        <v>10928.09917443328</v>
      </c>
      <c r="V341">
        <v>12066.030688417768</v>
      </c>
      <c r="W341">
        <v>12203.388588655065</v>
      </c>
      <c r="X341">
        <v>12324.03361573714</v>
      </c>
      <c r="Y341">
        <v>12425.223578211571</v>
      </c>
      <c r="Z341">
        <v>12504.619733947404</v>
      </c>
      <c r="AA341">
        <v>12559.566428125996</v>
      </c>
      <c r="AB341">
        <v>12587.100912110118</v>
      </c>
      <c r="AC341">
        <v>12584.592401530594</v>
      </c>
      <c r="AD341">
        <v>12549.69196313473</v>
      </c>
      <c r="AE341">
        <v>12480.248277609488</v>
      </c>
      <c r="AF341">
        <v>12374.310819202256</v>
      </c>
      <c r="AG341">
        <v>12230.184412436893</v>
      </c>
      <c r="AH341">
        <v>12046.514851693808</v>
      </c>
      <c r="AI341">
        <v>11822.380162870873</v>
      </c>
      <c r="AJ341">
        <v>11557.363064747165</v>
      </c>
      <c r="AK341">
        <v>11251.58162901118</v>
      </c>
      <c r="AL341">
        <v>10905.683847570344</v>
      </c>
      <c r="AM341">
        <v>10520.891590346675</v>
      </c>
      <c r="AN341">
        <v>10099.037293562738</v>
      </c>
      <c r="AO341">
        <v>9642.5973653442798</v>
      </c>
      <c r="AP341">
        <v>9154.7316532086134</v>
      </c>
      <c r="AQ341">
        <v>8639.2816250996984</v>
      </c>
      <c r="AR341">
        <v>8100.7190707516747</v>
      </c>
      <c r="AS341">
        <v>7543.9803794286818</v>
      </c>
      <c r="AT341">
        <v>6974.3310082720909</v>
      </c>
      <c r="AU341">
        <v>6397.7741474777922</v>
      </c>
      <c r="AV341">
        <v>5788.8580890349076</v>
      </c>
      <c r="AW341">
        <v>5157.8003636406693</v>
      </c>
      <c r="AX341">
        <v>4516.5298715248509</v>
      </c>
      <c r="AY341">
        <v>3878.3394608058975</v>
      </c>
      <c r="AZ341">
        <v>3257.3504138914973</v>
      </c>
      <c r="BA341">
        <v>2667.7874969100476</v>
      </c>
      <c r="BB341">
        <v>2123.0900558617477</v>
      </c>
      <c r="BC341">
        <v>1634.9195759051595</v>
      </c>
      <c r="BD341">
        <v>1212.1634645871225</v>
      </c>
      <c r="BE341">
        <v>860.071122303523</v>
      </c>
      <c r="BF341">
        <v>593.68020037427243</v>
      </c>
      <c r="BG341">
        <v>397.9206251234005</v>
      </c>
      <c r="BH341">
        <v>258.63684155333715</v>
      </c>
      <c r="BI341">
        <v>162.88994729215457</v>
      </c>
      <c r="BJ341">
        <v>4.6185837186001546E-10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0</v>
      </c>
      <c r="CW341">
        <v>0</v>
      </c>
    </row>
    <row r="342" spans="1:101" x14ac:dyDescent="0.3">
      <c r="A342">
        <f>Model_Point!K342</f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-348435.79932473</v>
      </c>
      <c r="H342">
        <v>-300225.23766945809</v>
      </c>
      <c r="I342">
        <v>-252814.53062804459</v>
      </c>
      <c r="J342">
        <v>-204810.91268324468</v>
      </c>
      <c r="K342">
        <v>-159913.72930652447</v>
      </c>
      <c r="L342">
        <v>-118498.54710825077</v>
      </c>
      <c r="M342">
        <v>-80430.506380995386</v>
      </c>
      <c r="N342">
        <v>-45390.187966244928</v>
      </c>
      <c r="O342">
        <v>-12814.524806991703</v>
      </c>
      <c r="P342">
        <v>18333.172715153003</v>
      </c>
      <c r="Q342">
        <v>47455.318870826763</v>
      </c>
      <c r="R342">
        <v>74436.719337746399</v>
      </c>
      <c r="S342">
        <v>99274.668725562253</v>
      </c>
      <c r="T342">
        <v>121992.66212657254</v>
      </c>
      <c r="U342">
        <v>142655.09474853464</v>
      </c>
      <c r="V342">
        <v>161342.03887676241</v>
      </c>
      <c r="W342">
        <v>178094.66997705307</v>
      </c>
      <c r="X342">
        <v>192924.9077820972</v>
      </c>
      <c r="Y342">
        <v>205861.58208002633</v>
      </c>
      <c r="Z342">
        <v>216940.41043483149</v>
      </c>
      <c r="AA342">
        <v>226184.50312651281</v>
      </c>
      <c r="AB342">
        <v>233633.94158294436</v>
      </c>
      <c r="AC342">
        <v>239359.74288013674</v>
      </c>
      <c r="AD342">
        <v>243451.7046896049</v>
      </c>
      <c r="AE342">
        <v>246005.15689445997</v>
      </c>
      <c r="AF342">
        <v>247101.59030733883</v>
      </c>
      <c r="AG342">
        <v>246805.6359042933</v>
      </c>
      <c r="AH342">
        <v>245180.14806626071</v>
      </c>
      <c r="AI342">
        <v>242297.99788687259</v>
      </c>
      <c r="AJ342">
        <v>238229.76577826138</v>
      </c>
      <c r="AK342">
        <v>233034.56163145514</v>
      </c>
      <c r="AL342">
        <v>226778.81007881821</v>
      </c>
      <c r="AM342">
        <v>219543.79206702509</v>
      </c>
      <c r="AN342">
        <v>211419.2507088428</v>
      </c>
      <c r="AO342">
        <v>202500.32564702528</v>
      </c>
      <c r="AP342">
        <v>192885.30542149773</v>
      </c>
      <c r="AQ342">
        <v>182675.28438028359</v>
      </c>
      <c r="AR342">
        <v>171975.03500011863</v>
      </c>
      <c r="AS342">
        <v>160893.73059801254</v>
      </c>
      <c r="AT342">
        <v>149544.94888741861</v>
      </c>
      <c r="AU342">
        <v>138044.56614172732</v>
      </c>
      <c r="AV342">
        <v>126508.6286686075</v>
      </c>
      <c r="AW342">
        <v>115045.97165032914</v>
      </c>
      <c r="AX342">
        <v>103764.1818285159</v>
      </c>
      <c r="AY342">
        <v>92767.993555755194</v>
      </c>
      <c r="AZ342">
        <v>82157.489463802151</v>
      </c>
      <c r="BA342">
        <v>72026.145570759734</v>
      </c>
      <c r="BB342">
        <v>62458.778578677862</v>
      </c>
      <c r="BC342">
        <v>53529.472342091394</v>
      </c>
      <c r="BD342">
        <v>45299.579729390862</v>
      </c>
      <c r="BE342">
        <v>37815.913523761956</v>
      </c>
      <c r="BF342">
        <v>30973.156406391583</v>
      </c>
      <c r="BG342">
        <v>24835.97809231163</v>
      </c>
      <c r="BH342">
        <v>19447.796539447216</v>
      </c>
      <c r="BI342">
        <v>14828.113558061839</v>
      </c>
      <c r="BJ342">
        <v>10971.040820807382</v>
      </c>
      <c r="BK342">
        <v>7845.3781421370577</v>
      </c>
      <c r="BL342">
        <v>5396.5054532723625</v>
      </c>
      <c r="BM342">
        <v>3550.1730530665263</v>
      </c>
      <c r="BN342">
        <v>2218.0270834799985</v>
      </c>
      <c r="BO342">
        <v>1304.4157734054827</v>
      </c>
      <c r="BP342">
        <v>736.52723795739689</v>
      </c>
      <c r="BQ342">
        <v>398.20620157782645</v>
      </c>
      <c r="BR342">
        <v>205.92629805264244</v>
      </c>
      <c r="BS342">
        <v>102.10483877282975</v>
      </c>
      <c r="BT342">
        <v>-5.9887786689357884E-9</v>
      </c>
      <c r="BU342">
        <v>0</v>
      </c>
      <c r="BV342">
        <v>0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>
        <v>0</v>
      </c>
      <c r="CT342">
        <v>0</v>
      </c>
      <c r="CU342">
        <v>0</v>
      </c>
      <c r="CV342">
        <v>0</v>
      </c>
      <c r="CW342">
        <v>0</v>
      </c>
    </row>
    <row r="343" spans="1:101" x14ac:dyDescent="0.3">
      <c r="A343">
        <f>Model_Point!K343</f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-123733.25592082411</v>
      </c>
      <c r="H343">
        <v>-99049.347224734447</v>
      </c>
      <c r="I343">
        <v>-75345.944615084183</v>
      </c>
      <c r="J343">
        <v>-51528.434868806828</v>
      </c>
      <c r="K343">
        <v>-57036.638128840226</v>
      </c>
      <c r="L343">
        <v>-37448.811495148882</v>
      </c>
      <c r="M343">
        <v>-19148.206683210017</v>
      </c>
      <c r="N343">
        <v>-1996.8006675959314</v>
      </c>
      <c r="O343">
        <v>14236.772060194033</v>
      </c>
      <c r="P343">
        <v>10032.303288441917</v>
      </c>
      <c r="Q343">
        <v>23809.950350919553</v>
      </c>
      <c r="R343">
        <v>36762.982745546207</v>
      </c>
      <c r="S343">
        <v>48900.499192602547</v>
      </c>
      <c r="T343">
        <v>60241.567319499874</v>
      </c>
      <c r="U343">
        <v>56761.330936383689</v>
      </c>
      <c r="V343">
        <v>65750.435447147029</v>
      </c>
      <c r="W343">
        <v>73990.848190264762</v>
      </c>
      <c r="X343">
        <v>81494.043529197079</v>
      </c>
      <c r="Y343">
        <v>88277.931119412111</v>
      </c>
      <c r="Z343">
        <v>84557.786615047837</v>
      </c>
      <c r="AA343">
        <v>89353.500089177876</v>
      </c>
      <c r="AB343">
        <v>93450.903332737202</v>
      </c>
      <c r="AC343">
        <v>96881.913001683919</v>
      </c>
      <c r="AD343">
        <v>99685.650851065773</v>
      </c>
      <c r="AE343">
        <v>95206.104331351948</v>
      </c>
      <c r="AF343">
        <v>96459.660962849404</v>
      </c>
      <c r="AG343">
        <v>97167.108639662416</v>
      </c>
      <c r="AH343">
        <v>97355.770145380011</v>
      </c>
      <c r="AI343">
        <v>97056.795949508189</v>
      </c>
      <c r="AJ343">
        <v>91874.367667170533</v>
      </c>
      <c r="AK343">
        <v>90412.81358295017</v>
      </c>
      <c r="AL343">
        <v>88531.503752885066</v>
      </c>
      <c r="AM343">
        <v>86263.81720880403</v>
      </c>
      <c r="AN343">
        <v>83646.37268009517</v>
      </c>
      <c r="AO343">
        <v>77937.201785581055</v>
      </c>
      <c r="AP343">
        <v>74565.59019352519</v>
      </c>
      <c r="AQ343">
        <v>70953.198883441233</v>
      </c>
      <c r="AR343">
        <v>67141.818190469989</v>
      </c>
      <c r="AS343">
        <v>63174.925052343773</v>
      </c>
      <c r="AT343">
        <v>57482.683134740146</v>
      </c>
      <c r="AU343">
        <v>53241.305385659827</v>
      </c>
      <c r="AV343">
        <v>48975.616383858105</v>
      </c>
      <c r="AW343">
        <v>44728.619295761317</v>
      </c>
      <c r="AX343">
        <v>40542.830608414282</v>
      </c>
      <c r="AY343">
        <v>35628.136309103123</v>
      </c>
      <c r="AZ343">
        <v>31635.799624548912</v>
      </c>
      <c r="BA343">
        <v>27819.611255968692</v>
      </c>
      <c r="BB343">
        <v>24213.12265812427</v>
      </c>
      <c r="BC343">
        <v>20845.741981302337</v>
      </c>
      <c r="BD343">
        <v>17387.139085861563</v>
      </c>
      <c r="BE343">
        <v>14543.900630060936</v>
      </c>
      <c r="BF343">
        <v>11942.130179252674</v>
      </c>
      <c r="BG343">
        <v>9607.3614978076512</v>
      </c>
      <c r="BH343">
        <v>7556.9459604926305</v>
      </c>
      <c r="BI343">
        <v>5689.3180917278232</v>
      </c>
      <c r="BJ343">
        <v>4215.4390070470545</v>
      </c>
      <c r="BK343">
        <v>3020.5423837259245</v>
      </c>
      <c r="BL343">
        <v>2084.1187306545344</v>
      </c>
      <c r="BM343">
        <v>1378.0526541750103</v>
      </c>
      <c r="BN343">
        <v>851.06339780482176</v>
      </c>
      <c r="BO343">
        <v>500.94142926207542</v>
      </c>
      <c r="BP343">
        <v>283.27988459802515</v>
      </c>
      <c r="BQ343">
        <v>153.60196632994337</v>
      </c>
      <c r="BR343">
        <v>79.911783416249733</v>
      </c>
      <c r="BS343">
        <v>39.217396344403376</v>
      </c>
      <c r="BT343">
        <v>-9.9992232148290628E-9</v>
      </c>
      <c r="BU343">
        <v>0</v>
      </c>
      <c r="BV343">
        <v>0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  <c r="CF343">
        <v>0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>
        <v>0</v>
      </c>
      <c r="CT343">
        <v>0</v>
      </c>
      <c r="CU343">
        <v>0</v>
      </c>
      <c r="CV343">
        <v>0</v>
      </c>
      <c r="CW343">
        <v>0</v>
      </c>
    </row>
    <row r="344" spans="1:101" x14ac:dyDescent="0.3">
      <c r="A344">
        <f>Model_Point!K344</f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-59160.04071859541</v>
      </c>
      <c r="H344">
        <v>-49229.033846388076</v>
      </c>
      <c r="I344">
        <v>-39645.146710311506</v>
      </c>
      <c r="J344">
        <v>-29975.232995663042</v>
      </c>
      <c r="K344">
        <v>-20796.710119714742</v>
      </c>
      <c r="L344">
        <v>-12159.748210545502</v>
      </c>
      <c r="M344">
        <v>-4033.6763099685586</v>
      </c>
      <c r="N344">
        <v>3640.2392021884893</v>
      </c>
      <c r="O344">
        <v>10957.859465835934</v>
      </c>
      <c r="P344">
        <v>18087.86477312012</v>
      </c>
      <c r="Q344">
        <v>24947.78170478946</v>
      </c>
      <c r="R344">
        <v>31529.132168797994</v>
      </c>
      <c r="S344">
        <v>37840.777254689106</v>
      </c>
      <c r="T344">
        <v>43895.736473448604</v>
      </c>
      <c r="U344">
        <v>49713.504484002129</v>
      </c>
      <c r="V344">
        <v>55316.228067888391</v>
      </c>
      <c r="W344">
        <v>60720.357209743568</v>
      </c>
      <c r="X344">
        <v>65938.156310184495</v>
      </c>
      <c r="Y344">
        <v>70984.83951234995</v>
      </c>
      <c r="Z344">
        <v>75877.07918220076</v>
      </c>
      <c r="AA344">
        <v>80630.054062091804</v>
      </c>
      <c r="AB344">
        <v>85262.041448089498</v>
      </c>
      <c r="AC344">
        <v>89796.619133559478</v>
      </c>
      <c r="AD344">
        <v>94260.854913783201</v>
      </c>
      <c r="AE344">
        <v>98683.32473536949</v>
      </c>
      <c r="AF344">
        <v>103091.1859211416</v>
      </c>
      <c r="AG344">
        <v>104244.73712166092</v>
      </c>
      <c r="AH344">
        <v>105169.16393266454</v>
      </c>
      <c r="AI344">
        <v>105841.98294731548</v>
      </c>
      <c r="AJ344">
        <v>106239.92931958653</v>
      </c>
      <c r="AK344">
        <v>106337.17225281469</v>
      </c>
      <c r="AL344">
        <v>106108.90571826549</v>
      </c>
      <c r="AM344">
        <v>105533.59301130055</v>
      </c>
      <c r="AN344">
        <v>104592.4640321678</v>
      </c>
      <c r="AO344">
        <v>103269.53647071264</v>
      </c>
      <c r="AP344">
        <v>101551.72571160881</v>
      </c>
      <c r="AQ344">
        <v>99429.414067491263</v>
      </c>
      <c r="AR344">
        <v>96897.45094908707</v>
      </c>
      <c r="AS344">
        <v>93956.275506236605</v>
      </c>
      <c r="AT344">
        <v>90612.963069076533</v>
      </c>
      <c r="AU344">
        <v>86881.5922757972</v>
      </c>
      <c r="AV344">
        <v>82783.481438275514</v>
      </c>
      <c r="AW344">
        <v>78344.995551921616</v>
      </c>
      <c r="AX344">
        <v>73600.580885035408</v>
      </c>
      <c r="AY344">
        <v>68592.931033868648</v>
      </c>
      <c r="AZ344">
        <v>63372.872623319956</v>
      </c>
      <c r="BA344">
        <v>57998.910148727824</v>
      </c>
      <c r="BB344">
        <v>52536.37487424296</v>
      </c>
      <c r="BC344">
        <v>47056.134794501777</v>
      </c>
      <c r="BD344">
        <v>41632.842843531049</v>
      </c>
      <c r="BE344">
        <v>36342.729800444824</v>
      </c>
      <c r="BF344">
        <v>31155.874791966522</v>
      </c>
      <c r="BG344">
        <v>26172.769003869078</v>
      </c>
      <c r="BH344">
        <v>21490.586216669151</v>
      </c>
      <c r="BI344">
        <v>17197.43824695619</v>
      </c>
      <c r="BJ344">
        <v>13366.397325578149</v>
      </c>
      <c r="BK344">
        <v>10049.900311010344</v>
      </c>
      <c r="BL344">
        <v>7275.2842974073974</v>
      </c>
      <c r="BM344">
        <v>5042.2456705848499</v>
      </c>
      <c r="BN344">
        <v>3322.9113823425669</v>
      </c>
      <c r="BO344">
        <v>2064.9227267650972</v>
      </c>
      <c r="BP344">
        <v>1231.0152077053219</v>
      </c>
      <c r="BQ344">
        <v>701.14476239862745</v>
      </c>
      <c r="BR344">
        <v>379.86947884891617</v>
      </c>
      <c r="BS344">
        <v>194.68296559879755</v>
      </c>
      <c r="BT344">
        <v>-2.2153647838699764E-9</v>
      </c>
      <c r="BU344">
        <v>0</v>
      </c>
      <c r="BV344">
        <v>0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>
        <v>0</v>
      </c>
      <c r="CT344">
        <v>0</v>
      </c>
      <c r="CU344">
        <v>0</v>
      </c>
      <c r="CV344">
        <v>0</v>
      </c>
      <c r="CW344">
        <v>0</v>
      </c>
    </row>
    <row r="345" spans="1:101" x14ac:dyDescent="0.3">
      <c r="A345">
        <f>Model_Point!K345</f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-826615.13322647952</v>
      </c>
      <c r="H345">
        <v>-696031.55318049039</v>
      </c>
      <c r="I345">
        <v>-564495.33894675865</v>
      </c>
      <c r="J345">
        <v>-430616.00149041868</v>
      </c>
      <c r="K345">
        <v>-305339.29215342517</v>
      </c>
      <c r="L345">
        <v>-189750.31991794604</v>
      </c>
      <c r="M345">
        <v>-83751.795620652352</v>
      </c>
      <c r="N345">
        <v>12799.936593796061</v>
      </c>
      <c r="O345">
        <v>100132.47166775627</v>
      </c>
      <c r="P345">
        <v>180627.36118238355</v>
      </c>
      <c r="Q345">
        <v>252526.35440787909</v>
      </c>
      <c r="R345">
        <v>316079.04626735079</v>
      </c>
      <c r="S345">
        <v>371636.89976780489</v>
      </c>
      <c r="T345">
        <v>419611.21875732776</v>
      </c>
      <c r="U345">
        <v>460426.663239074</v>
      </c>
      <c r="V345">
        <v>494452.19450189895</v>
      </c>
      <c r="W345">
        <v>521990.11243312643</v>
      </c>
      <c r="X345">
        <v>543330.06413384702</v>
      </c>
      <c r="Y345">
        <v>558791.74454661214</v>
      </c>
      <c r="Z345">
        <v>568681.38156504545</v>
      </c>
      <c r="AA345">
        <v>573258.97182441805</v>
      </c>
      <c r="AB345">
        <v>572805.58690406929</v>
      </c>
      <c r="AC345">
        <v>567651.02567346487</v>
      </c>
      <c r="AD345">
        <v>558151.75171603647</v>
      </c>
      <c r="AE345">
        <v>544680.52341838705</v>
      </c>
      <c r="AF345">
        <v>527618.84251520887</v>
      </c>
      <c r="AG345">
        <v>507356.14793200558</v>
      </c>
      <c r="AH345">
        <v>484293.36547365854</v>
      </c>
      <c r="AI345">
        <v>458845.98221736896</v>
      </c>
      <c r="AJ345">
        <v>431444.6096988779</v>
      </c>
      <c r="AK345">
        <v>402528.04068766022</v>
      </c>
      <c r="AL345">
        <v>372536.16909377696</v>
      </c>
      <c r="AM345">
        <v>341884.0866724092</v>
      </c>
      <c r="AN345">
        <v>310983.48793300911</v>
      </c>
      <c r="AO345">
        <v>280237.40472606046</v>
      </c>
      <c r="AP345">
        <v>250034.20306089573</v>
      </c>
      <c r="AQ345">
        <v>220740.96860733523</v>
      </c>
      <c r="AR345">
        <v>192696.46966147155</v>
      </c>
      <c r="AS345">
        <v>166203.95391760432</v>
      </c>
      <c r="AT345">
        <v>141524.10387769967</v>
      </c>
      <c r="AU345">
        <v>118868.53894307422</v>
      </c>
      <c r="AV345">
        <v>97911.603521851794</v>
      </c>
      <c r="AW345">
        <v>78922.23783043852</v>
      </c>
      <c r="AX345">
        <v>62098.555704257036</v>
      </c>
      <c r="AY345">
        <v>47557.773437092699</v>
      </c>
      <c r="AZ345">
        <v>35330.056408610959</v>
      </c>
      <c r="BA345">
        <v>25357.581348868705</v>
      </c>
      <c r="BB345">
        <v>17499.78765870538</v>
      </c>
      <c r="BC345">
        <v>11545.200293208254</v>
      </c>
      <c r="BD345">
        <v>7229.3648347196286</v>
      </c>
      <c r="BE345">
        <v>4257.4316330069778</v>
      </c>
      <c r="BF345">
        <v>2408.7760868287965</v>
      </c>
      <c r="BG345">
        <v>1306.9884976170138</v>
      </c>
      <c r="BH345">
        <v>680.84143010634875</v>
      </c>
      <c r="BI345">
        <v>343.01276946373463</v>
      </c>
      <c r="BJ345">
        <v>-3.8784527241626012E-8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  <c r="CF345">
        <v>0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>
        <v>0</v>
      </c>
      <c r="CT345">
        <v>0</v>
      </c>
      <c r="CU345">
        <v>0</v>
      </c>
      <c r="CV345">
        <v>0</v>
      </c>
      <c r="CW345">
        <v>0</v>
      </c>
    </row>
    <row r="346" spans="1:101" x14ac:dyDescent="0.3">
      <c r="A346">
        <f>Model_Point!K346</f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-285504.78472439188</v>
      </c>
      <c r="H346">
        <v>-220358.78290222218</v>
      </c>
      <c r="I346">
        <v>-156552.1214072876</v>
      </c>
      <c r="J346">
        <v>-92176.460643067257</v>
      </c>
      <c r="K346">
        <v>-101851.75331681913</v>
      </c>
      <c r="L346">
        <v>-48788.415358407939</v>
      </c>
      <c r="M346">
        <v>584.51233676326615</v>
      </c>
      <c r="N346">
        <v>46358.423554785004</v>
      </c>
      <c r="O346">
        <v>88655.017437498362</v>
      </c>
      <c r="P346">
        <v>79158.64742398409</v>
      </c>
      <c r="Q346">
        <v>112710.97628614611</v>
      </c>
      <c r="R346">
        <v>143034.3824631733</v>
      </c>
      <c r="S346">
        <v>170285.97053204128</v>
      </c>
      <c r="T346">
        <v>194645.84325375405</v>
      </c>
      <c r="U346">
        <v>182650.03079177998</v>
      </c>
      <c r="V346">
        <v>199680.62700372067</v>
      </c>
      <c r="W346">
        <v>214179.21139258257</v>
      </c>
      <c r="X346">
        <v>226272.11870246092</v>
      </c>
      <c r="Y346">
        <v>236097.17024608611</v>
      </c>
      <c r="Z346">
        <v>221548.91729613097</v>
      </c>
      <c r="AA346">
        <v>225843.40424639813</v>
      </c>
      <c r="AB346">
        <v>228155.77910932392</v>
      </c>
      <c r="AC346">
        <v>228622.87203104389</v>
      </c>
      <c r="AD346">
        <v>227391.72594579883</v>
      </c>
      <c r="AE346">
        <v>210644.70381549315</v>
      </c>
      <c r="AF346">
        <v>205616.57021096948</v>
      </c>
      <c r="AG346">
        <v>199306.77033950319</v>
      </c>
      <c r="AH346">
        <v>191876.48047763255</v>
      </c>
      <c r="AI346">
        <v>183492.46348475988</v>
      </c>
      <c r="AJ346">
        <v>166212.97910333672</v>
      </c>
      <c r="AK346">
        <v>155940.73433960945</v>
      </c>
      <c r="AL346">
        <v>145208.41756431415</v>
      </c>
      <c r="AM346">
        <v>134180.95590237027</v>
      </c>
      <c r="AN346">
        <v>123021.94666216668</v>
      </c>
      <c r="AO346">
        <v>107713.76341508828</v>
      </c>
      <c r="AP346">
        <v>96508.428302440923</v>
      </c>
      <c r="AQ346">
        <v>85616.85417625976</v>
      </c>
      <c r="AR346">
        <v>75173.582714788514</v>
      </c>
      <c r="AS346">
        <v>65299.427057495435</v>
      </c>
      <c r="AT346">
        <v>54315.997528455009</v>
      </c>
      <c r="AU346">
        <v>45763.960243022309</v>
      </c>
      <c r="AV346">
        <v>37842.62762057619</v>
      </c>
      <c r="AW346">
        <v>30658.439477179028</v>
      </c>
      <c r="AX346">
        <v>24290.556292276335</v>
      </c>
      <c r="AY346">
        <v>18235.772098570433</v>
      </c>
      <c r="AZ346">
        <v>13576.716493141608</v>
      </c>
      <c r="BA346">
        <v>9774.5470312775433</v>
      </c>
      <c r="BB346">
        <v>6777.45832445826</v>
      </c>
      <c r="BC346">
        <v>4506.1166644110644</v>
      </c>
      <c r="BD346">
        <v>2771.7075459617408</v>
      </c>
      <c r="BE346">
        <v>1634.4113851428149</v>
      </c>
      <c r="BF346">
        <v>926.83891722769306</v>
      </c>
      <c r="BG346">
        <v>505.11472586953352</v>
      </c>
      <c r="BH346">
        <v>265.5073254018119</v>
      </c>
      <c r="BI346">
        <v>131.68498432514843</v>
      </c>
      <c r="BJ346">
        <v>1.0882618899203756E-8</v>
      </c>
      <c r="BK346">
        <v>0</v>
      </c>
      <c r="BL346">
        <v>0</v>
      </c>
      <c r="BM346">
        <v>0</v>
      </c>
      <c r="BN346">
        <v>0</v>
      </c>
      <c r="BO346">
        <v>0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  <c r="CN346">
        <v>0</v>
      </c>
      <c r="CO346">
        <v>0</v>
      </c>
      <c r="CP346">
        <v>0</v>
      </c>
      <c r="CQ346">
        <v>0</v>
      </c>
      <c r="CR346">
        <v>0</v>
      </c>
      <c r="CS346">
        <v>0</v>
      </c>
      <c r="CT346">
        <v>0</v>
      </c>
      <c r="CU346">
        <v>0</v>
      </c>
      <c r="CV346">
        <v>0</v>
      </c>
      <c r="CW346">
        <v>0</v>
      </c>
    </row>
    <row r="347" spans="1:101" x14ac:dyDescent="0.3">
      <c r="A347">
        <f>Model_Point!K347</f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-143423.19747534205</v>
      </c>
      <c r="H347">
        <v>-104394.22739546408</v>
      </c>
      <c r="I347">
        <v>-67097.172081268145</v>
      </c>
      <c r="J347">
        <v>-29629.222902559868</v>
      </c>
      <c r="K347">
        <v>6408.0566578731259</v>
      </c>
      <c r="L347">
        <v>40954.609456047765</v>
      </c>
      <c r="M347">
        <v>74114.240238509374</v>
      </c>
      <c r="N347">
        <v>105983.98183275417</v>
      </c>
      <c r="O347">
        <v>136667.16255589729</v>
      </c>
      <c r="P347">
        <v>166596.15807943905</v>
      </c>
      <c r="Q347">
        <v>195568.84856243286</v>
      </c>
      <c r="R347">
        <v>223689.88094481439</v>
      </c>
      <c r="S347">
        <v>251080.76756904362</v>
      </c>
      <c r="T347">
        <v>277873.93514108786</v>
      </c>
      <c r="U347">
        <v>304205.96718871244</v>
      </c>
      <c r="V347">
        <v>330207.29144275526</v>
      </c>
      <c r="W347">
        <v>334480.54779419221</v>
      </c>
      <c r="X347">
        <v>338024.69820054452</v>
      </c>
      <c r="Y347">
        <v>340763.46324510936</v>
      </c>
      <c r="Z347">
        <v>342617.35818101879</v>
      </c>
      <c r="AA347">
        <v>343497.167157349</v>
      </c>
      <c r="AB347">
        <v>343316.68927063554</v>
      </c>
      <c r="AC347">
        <v>342000.66961154935</v>
      </c>
      <c r="AD347">
        <v>339482.88561086578</v>
      </c>
      <c r="AE347">
        <v>335706.10255095258</v>
      </c>
      <c r="AF347">
        <v>330622.34181993466</v>
      </c>
      <c r="AG347">
        <v>324194.79162439221</v>
      </c>
      <c r="AH347">
        <v>316401.26543376484</v>
      </c>
      <c r="AI347">
        <v>307238.11351615511</v>
      </c>
      <c r="AJ347">
        <v>296723.88569019991</v>
      </c>
      <c r="AK347">
        <v>284900.5964778075</v>
      </c>
      <c r="AL347">
        <v>271834.55312728701</v>
      </c>
      <c r="AM347">
        <v>257608.54061992542</v>
      </c>
      <c r="AN347">
        <v>242332.66273940224</v>
      </c>
      <c r="AO347">
        <v>226145.04350022142</v>
      </c>
      <c r="AP347">
        <v>209211.59087641939</v>
      </c>
      <c r="AQ347">
        <v>191724.61324907871</v>
      </c>
      <c r="AR347">
        <v>173900.09607535726</v>
      </c>
      <c r="AS347">
        <v>155973.48610095817</v>
      </c>
      <c r="AT347">
        <v>138193.89792781128</v>
      </c>
      <c r="AU347">
        <v>120816.75646169287</v>
      </c>
      <c r="AV347">
        <v>103722.21545521302</v>
      </c>
      <c r="AW347">
        <v>87250.292477253868</v>
      </c>
      <c r="AX347">
        <v>71731.757472367419</v>
      </c>
      <c r="AY347">
        <v>57468.56864687585</v>
      </c>
      <c r="AZ347">
        <v>44713.387665000417</v>
      </c>
      <c r="BA347">
        <v>33650.267774028071</v>
      </c>
      <c r="BB347">
        <v>24379.081663634934</v>
      </c>
      <c r="BC347">
        <v>16906.415666192432</v>
      </c>
      <c r="BD347">
        <v>11145.317957704588</v>
      </c>
      <c r="BE347">
        <v>6925.3134685782634</v>
      </c>
      <c r="BF347">
        <v>4130.0530419239049</v>
      </c>
      <c r="BG347">
        <v>2355.5847658633124</v>
      </c>
      <c r="BH347">
        <v>1280.9662609401817</v>
      </c>
      <c r="BI347">
        <v>662.54394780278494</v>
      </c>
      <c r="BJ347">
        <v>2.146285453998715E-9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  <c r="CF347">
        <v>0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  <c r="CN347">
        <v>0</v>
      </c>
      <c r="CO347">
        <v>0</v>
      </c>
      <c r="CP347">
        <v>0</v>
      </c>
      <c r="CQ347">
        <v>0</v>
      </c>
      <c r="CR347">
        <v>0</v>
      </c>
      <c r="CS347">
        <v>0</v>
      </c>
      <c r="CT347">
        <v>0</v>
      </c>
      <c r="CU347">
        <v>0</v>
      </c>
      <c r="CV347">
        <v>0</v>
      </c>
      <c r="CW347">
        <v>0</v>
      </c>
    </row>
    <row r="348" spans="1:101" x14ac:dyDescent="0.3">
      <c r="A348">
        <f>Model_Point!K348</f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-284550.39852929069</v>
      </c>
      <c r="H348">
        <v>-230435.18467540253</v>
      </c>
      <c r="I348">
        <v>-175374.69229522173</v>
      </c>
      <c r="J348">
        <v>-120014.69797701723</v>
      </c>
      <c r="K348">
        <v>-69875.876647207173</v>
      </c>
      <c r="L348">
        <v>-25279.95902999508</v>
      </c>
      <c r="M348">
        <v>13992.027840793909</v>
      </c>
      <c r="N348">
        <v>48183.648706114494</v>
      </c>
      <c r="O348">
        <v>77554.230564605605</v>
      </c>
      <c r="P348">
        <v>103641.54578518533</v>
      </c>
      <c r="Q348">
        <v>125458.04060823092</v>
      </c>
      <c r="R348">
        <v>143221.45704461128</v>
      </c>
      <c r="S348">
        <v>157171.80913254432</v>
      </c>
      <c r="T348">
        <v>167560.15969618381</v>
      </c>
      <c r="U348">
        <v>174643.51235976256</v>
      </c>
      <c r="V348">
        <v>178681.10456071122</v>
      </c>
      <c r="W348">
        <v>179934.30346623168</v>
      </c>
      <c r="X348">
        <v>178668.86937411624</v>
      </c>
      <c r="Y348">
        <v>175156.98514082099</v>
      </c>
      <c r="Z348">
        <v>169677.93449678377</v>
      </c>
      <c r="AA348">
        <v>162514.67127541004</v>
      </c>
      <c r="AB348">
        <v>153950.24471840836</v>
      </c>
      <c r="AC348">
        <v>144253.85373823761</v>
      </c>
      <c r="AD348">
        <v>133692.5300489323</v>
      </c>
      <c r="AE348">
        <v>122528.46998791331</v>
      </c>
      <c r="AF348">
        <v>111015.91851076971</v>
      </c>
      <c r="AG348">
        <v>99397.667698998441</v>
      </c>
      <c r="AH348">
        <v>87901.266355558619</v>
      </c>
      <c r="AI348">
        <v>76735.074825816657</v>
      </c>
      <c r="AJ348">
        <v>66084.337823731781</v>
      </c>
      <c r="AK348">
        <v>56107.484468011273</v>
      </c>
      <c r="AL348">
        <v>46669.836300279661</v>
      </c>
      <c r="AM348">
        <v>37953.997331378785</v>
      </c>
      <c r="AN348">
        <v>30105.186790892691</v>
      </c>
      <c r="AO348">
        <v>23225.225012767558</v>
      </c>
      <c r="AP348">
        <v>17368.519441924345</v>
      </c>
      <c r="AQ348">
        <v>12540.784612469704</v>
      </c>
      <c r="AR348">
        <v>8701.0692051712722</v>
      </c>
      <c r="AS348">
        <v>5767.3568878044189</v>
      </c>
      <c r="AT348">
        <v>3625.5612911848884</v>
      </c>
      <c r="AU348">
        <v>2141.1943691034694</v>
      </c>
      <c r="AV348">
        <v>1215.6161395504464</v>
      </c>
      <c r="AW348">
        <v>662.87404135444092</v>
      </c>
      <c r="AX348">
        <v>348.30148896753155</v>
      </c>
      <c r="AY348">
        <v>178.47270711515259</v>
      </c>
      <c r="AZ348">
        <v>-8.1146653463646589E-9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  <c r="CN348">
        <v>0</v>
      </c>
      <c r="CO348">
        <v>0</v>
      </c>
      <c r="CP348">
        <v>0</v>
      </c>
      <c r="CQ348">
        <v>0</v>
      </c>
      <c r="CR348">
        <v>0</v>
      </c>
      <c r="CS348">
        <v>0</v>
      </c>
      <c r="CT348">
        <v>0</v>
      </c>
      <c r="CU348">
        <v>0</v>
      </c>
      <c r="CV348">
        <v>0</v>
      </c>
      <c r="CW348">
        <v>0</v>
      </c>
    </row>
    <row r="349" spans="1:101" x14ac:dyDescent="0.3">
      <c r="A349">
        <f>Model_Point!K349</f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-100416.21462033788</v>
      </c>
      <c r="H349">
        <v>-73014.330094247111</v>
      </c>
      <c r="I349">
        <v>-46020.316193260536</v>
      </c>
      <c r="J349">
        <v>-19071.932908542774</v>
      </c>
      <c r="K349">
        <v>-24309.616137943605</v>
      </c>
      <c r="L349">
        <v>-3410.9165475008172</v>
      </c>
      <c r="M349">
        <v>15389.169073310281</v>
      </c>
      <c r="N349">
        <v>32199.098266929828</v>
      </c>
      <c r="O349">
        <v>47133.09042983321</v>
      </c>
      <c r="P349">
        <v>40940.296517113697</v>
      </c>
      <c r="Q349">
        <v>51741.906100457672</v>
      </c>
      <c r="R349">
        <v>60931.20841283966</v>
      </c>
      <c r="S349">
        <v>68610.028552043586</v>
      </c>
      <c r="T349">
        <v>74884.3731595422</v>
      </c>
      <c r="U349">
        <v>67387.769337979858</v>
      </c>
      <c r="V349">
        <v>70407.503541811457</v>
      </c>
      <c r="W349">
        <v>72302.588452545315</v>
      </c>
      <c r="X349">
        <v>73181.94937858358</v>
      </c>
      <c r="Y349">
        <v>73156.954464070703</v>
      </c>
      <c r="Z349">
        <v>65096.367261645159</v>
      </c>
      <c r="AA349">
        <v>63158.386721507683</v>
      </c>
      <c r="AB349">
        <v>60633.637775659518</v>
      </c>
      <c r="AC349">
        <v>57630.797998661292</v>
      </c>
      <c r="AD349">
        <v>54257.682027421492</v>
      </c>
      <c r="AE349">
        <v>46889.77306518516</v>
      </c>
      <c r="AF349">
        <v>42860.164700850612</v>
      </c>
      <c r="AG349">
        <v>38753.270450888835</v>
      </c>
      <c r="AH349">
        <v>34660.788398354554</v>
      </c>
      <c r="AI349">
        <v>30666.967667371104</v>
      </c>
      <c r="AJ349">
        <v>25255.255700600905</v>
      </c>
      <c r="AK349">
        <v>21575.748438860726</v>
      </c>
      <c r="AL349">
        <v>18080.982387051496</v>
      </c>
      <c r="AM349">
        <v>14844.160878793899</v>
      </c>
      <c r="AN349">
        <v>11924.06963679701</v>
      </c>
      <c r="AO349">
        <v>8870.5778269263301</v>
      </c>
      <c r="AP349">
        <v>6661.2030155850662</v>
      </c>
      <c r="AQ349">
        <v>4837.1129674192543</v>
      </c>
      <c r="AR349">
        <v>3384.7973987697465</v>
      </c>
      <c r="AS349">
        <v>2274.699789295647</v>
      </c>
      <c r="AT349">
        <v>1385.3390984197679</v>
      </c>
      <c r="AU349">
        <v>820.12530139504599</v>
      </c>
      <c r="AV349">
        <v>467.5375814924821</v>
      </c>
      <c r="AW349">
        <v>256.94740580736033</v>
      </c>
      <c r="AX349">
        <v>137.14282691241948</v>
      </c>
      <c r="AY349">
        <v>68.401909751385489</v>
      </c>
      <c r="AZ349">
        <v>5.4864636556598618E-9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  <c r="CF349">
        <v>0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  <c r="CN349">
        <v>0</v>
      </c>
      <c r="CO349">
        <v>0</v>
      </c>
      <c r="CP349">
        <v>0</v>
      </c>
      <c r="CQ349">
        <v>0</v>
      </c>
      <c r="CR349">
        <v>0</v>
      </c>
      <c r="CS349">
        <v>0</v>
      </c>
      <c r="CT349">
        <v>0</v>
      </c>
      <c r="CU349">
        <v>0</v>
      </c>
      <c r="CV349">
        <v>0</v>
      </c>
      <c r="CW349">
        <v>0</v>
      </c>
    </row>
    <row r="350" spans="1:101" x14ac:dyDescent="0.3">
      <c r="A350">
        <f>Model_Point!K350</f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-45900.419573550505</v>
      </c>
      <c r="H350">
        <v>-25149.676308608319</v>
      </c>
      <c r="I350">
        <v>-5627.8718730161709</v>
      </c>
      <c r="J350">
        <v>13702.154618229697</v>
      </c>
      <c r="K350">
        <v>32099.547678339713</v>
      </c>
      <c r="L350">
        <v>49600.515427240978</v>
      </c>
      <c r="M350">
        <v>66300.403186526382</v>
      </c>
      <c r="N350">
        <v>82285.732383269875</v>
      </c>
      <c r="O350">
        <v>97640.293406363824</v>
      </c>
      <c r="P350">
        <v>112642.97626053113</v>
      </c>
      <c r="Q350">
        <v>127187.79377431617</v>
      </c>
      <c r="R350">
        <v>127273.26309514116</v>
      </c>
      <c r="S350">
        <v>126934.28083568216</v>
      </c>
      <c r="T350">
        <v>126144.81828654435</v>
      </c>
      <c r="U350">
        <v>124882.15588924414</v>
      </c>
      <c r="V350">
        <v>123126.9686320084</v>
      </c>
      <c r="W350">
        <v>120864.0561719097</v>
      </c>
      <c r="X350">
        <v>118083.68653662442</v>
      </c>
      <c r="Y350">
        <v>114783.12268197835</v>
      </c>
      <c r="Z350">
        <v>110968.05602106158</v>
      </c>
      <c r="AA350">
        <v>106653.09656349283</v>
      </c>
      <c r="AB350">
        <v>101862.09715203817</v>
      </c>
      <c r="AC350">
        <v>96625.059907164265</v>
      </c>
      <c r="AD350">
        <v>90982.434329146476</v>
      </c>
      <c r="AE350">
        <v>84985.42213750699</v>
      </c>
      <c r="AF350">
        <v>78695.926133999674</v>
      </c>
      <c r="AG350">
        <v>72186.061621998917</v>
      </c>
      <c r="AH350">
        <v>65537.155125016317</v>
      </c>
      <c r="AI350">
        <v>58838.17009917285</v>
      </c>
      <c r="AJ350">
        <v>52183.524956301335</v>
      </c>
      <c r="AK350">
        <v>45670.30640719513</v>
      </c>
      <c r="AL350">
        <v>39247.797264484558</v>
      </c>
      <c r="AM350">
        <v>33046.108627859045</v>
      </c>
      <c r="AN350">
        <v>27192.328934145502</v>
      </c>
      <c r="AO350">
        <v>21803.004385457622</v>
      </c>
      <c r="AP350">
        <v>16976.2325837395</v>
      </c>
      <c r="AQ350">
        <v>12784.17392887727</v>
      </c>
      <c r="AR350">
        <v>9266.9709884210661</v>
      </c>
      <c r="AS350">
        <v>6429.1313786179071</v>
      </c>
      <c r="AT350">
        <v>4239.30273984224</v>
      </c>
      <c r="AU350">
        <v>2633.9956180158952</v>
      </c>
      <c r="AV350">
        <v>1571.2294743062046</v>
      </c>
      <c r="AW350">
        <v>897.00857836114426</v>
      </c>
      <c r="AX350">
        <v>489.04074576958465</v>
      </c>
      <c r="AY350">
        <v>254.52694519839278</v>
      </c>
      <c r="AZ350">
        <v>-8.1698474502538074E-10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  <c r="CF350">
        <v>0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  <c r="CN350">
        <v>0</v>
      </c>
      <c r="CO350">
        <v>0</v>
      </c>
      <c r="CP350">
        <v>0</v>
      </c>
      <c r="CQ350">
        <v>0</v>
      </c>
      <c r="CR350">
        <v>0</v>
      </c>
      <c r="CS350">
        <v>0</v>
      </c>
      <c r="CT350">
        <v>0</v>
      </c>
      <c r="CU350">
        <v>0</v>
      </c>
      <c r="CV350">
        <v>0</v>
      </c>
      <c r="CW350">
        <v>0</v>
      </c>
    </row>
    <row r="351" spans="1:101" x14ac:dyDescent="0.3">
      <c r="A351">
        <f>Model_Point!K351</f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-593913.2897804419</v>
      </c>
      <c r="H351">
        <v>-543679.50677192432</v>
      </c>
      <c r="I351">
        <v>-493376.53040156764</v>
      </c>
      <c r="J351">
        <v>-441022.892991531</v>
      </c>
      <c r="K351">
        <v>-391079.92559857189</v>
      </c>
      <c r="L351">
        <v>-344456.91458174365</v>
      </c>
      <c r="M351">
        <v>-301252.9372440743</v>
      </c>
      <c r="N351">
        <v>-261330.17028359891</v>
      </c>
      <c r="O351">
        <v>-224440.31556323075</v>
      </c>
      <c r="P351">
        <v>-189866.6974148782</v>
      </c>
      <c r="Q351">
        <v>-157865.23763058093</v>
      </c>
      <c r="R351">
        <v>-128263.98840019736</v>
      </c>
      <c r="S351">
        <v>-100819.06611437842</v>
      </c>
      <c r="T351">
        <v>-75129.620045980046</v>
      </c>
      <c r="U351">
        <v>-50879.461175345918</v>
      </c>
      <c r="V351">
        <v>-28082.257927103452</v>
      </c>
      <c r="W351">
        <v>-6819.8449888675432</v>
      </c>
      <c r="X351">
        <v>12906.335671982515</v>
      </c>
      <c r="Y351">
        <v>31113.398689584294</v>
      </c>
      <c r="Z351">
        <v>47847.610909292584</v>
      </c>
      <c r="AA351">
        <v>63166.330305367235</v>
      </c>
      <c r="AB351">
        <v>77098.798563926233</v>
      </c>
      <c r="AC351">
        <v>89652.980104542978</v>
      </c>
      <c r="AD351">
        <v>100848.6791771175</v>
      </c>
      <c r="AE351">
        <v>110710.35607104101</v>
      </c>
      <c r="AF351">
        <v>119253.10630744998</v>
      </c>
      <c r="AG351">
        <v>126503.89235421231</v>
      </c>
      <c r="AH351">
        <v>132511.62618146534</v>
      </c>
      <c r="AI351">
        <v>137338.50614661237</v>
      </c>
      <c r="AJ351">
        <v>141050.54049069175</v>
      </c>
      <c r="AK351">
        <v>143703.62471123037</v>
      </c>
      <c r="AL351">
        <v>145341.32453969106</v>
      </c>
      <c r="AM351">
        <v>146005.68110012982</v>
      </c>
      <c r="AN351">
        <v>145745.70004930245</v>
      </c>
      <c r="AO351">
        <v>144608.52383622114</v>
      </c>
      <c r="AP351">
        <v>142632.8091001201</v>
      </c>
      <c r="AQ351">
        <v>139862.22329670383</v>
      </c>
      <c r="AR351">
        <v>136350.92099287771</v>
      </c>
      <c r="AS351">
        <v>132159.01417772702</v>
      </c>
      <c r="AT351">
        <v>127350.42337086044</v>
      </c>
      <c r="AU351">
        <v>121991.31175432848</v>
      </c>
      <c r="AV351">
        <v>116149.88963874367</v>
      </c>
      <c r="AW351">
        <v>109897.10244160358</v>
      </c>
      <c r="AX351">
        <v>103307.22481996077</v>
      </c>
      <c r="AY351">
        <v>96457.95032882948</v>
      </c>
      <c r="AZ351">
        <v>89428.967754625177</v>
      </c>
      <c r="BA351">
        <v>82300.517905632078</v>
      </c>
      <c r="BB351">
        <v>75148.142708368061</v>
      </c>
      <c r="BC351">
        <v>68047.043852926756</v>
      </c>
      <c r="BD351">
        <v>61071.014862751203</v>
      </c>
      <c r="BE351">
        <v>54291.226218604213</v>
      </c>
      <c r="BF351">
        <v>47774.888017452788</v>
      </c>
      <c r="BG351">
        <v>41583.827153427192</v>
      </c>
      <c r="BH351">
        <v>35773.029652891528</v>
      </c>
      <c r="BI351">
        <v>30389.212737657323</v>
      </c>
      <c r="BJ351">
        <v>25469.504200770793</v>
      </c>
      <c r="BK351">
        <v>20941.30422937133</v>
      </c>
      <c r="BL351">
        <v>16854.933526397181</v>
      </c>
      <c r="BM351">
        <v>13246.508662271128</v>
      </c>
      <c r="BN351">
        <v>10135.878862626705</v>
      </c>
      <c r="BO351">
        <v>7525.3535684534081</v>
      </c>
      <c r="BP351">
        <v>5399.4891912391286</v>
      </c>
      <c r="BQ351">
        <v>3726.1395539083242</v>
      </c>
      <c r="BR351">
        <v>2458.8554634052857</v>
      </c>
      <c r="BS351">
        <v>1540.5470775115023</v>
      </c>
      <c r="BT351">
        <v>908.11569700087148</v>
      </c>
      <c r="BU351">
        <v>514.27408347326411</v>
      </c>
      <c r="BV351">
        <v>279.22975542855517</v>
      </c>
      <c r="BW351">
        <v>145.43993155939586</v>
      </c>
      <c r="BX351">
        <v>73.11788842541651</v>
      </c>
      <c r="BY351">
        <v>-6.7767221004022687E-8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  <c r="CF351">
        <v>0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  <c r="CN351">
        <v>0</v>
      </c>
      <c r="CO351">
        <v>0</v>
      </c>
      <c r="CP351">
        <v>0</v>
      </c>
      <c r="CQ351">
        <v>0</v>
      </c>
      <c r="CR351">
        <v>0</v>
      </c>
      <c r="CS351">
        <v>0</v>
      </c>
      <c r="CT351">
        <v>0</v>
      </c>
      <c r="CU351">
        <v>0</v>
      </c>
      <c r="CV351">
        <v>0</v>
      </c>
      <c r="CW351">
        <v>0</v>
      </c>
    </row>
    <row r="352" spans="1:101" x14ac:dyDescent="0.3">
      <c r="A352">
        <f>Model_Point!K352</f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-217912.90083897323</v>
      </c>
      <c r="H352">
        <v>-192420.7224028107</v>
      </c>
      <c r="I352">
        <v>-167573.17304818908</v>
      </c>
      <c r="J352">
        <v>-142047.59882627608</v>
      </c>
      <c r="K352">
        <v>-145716.98425033613</v>
      </c>
      <c r="L352">
        <v>-124090.93769302622</v>
      </c>
      <c r="M352">
        <v>-103775.22690235678</v>
      </c>
      <c r="N352">
        <v>-84701.662040703595</v>
      </c>
      <c r="O352">
        <v>-66760.010499046213</v>
      </c>
      <c r="P352">
        <v>-69814.857752826778</v>
      </c>
      <c r="Q352">
        <v>-54886.51880048243</v>
      </c>
      <c r="R352">
        <v>-40879.643412253514</v>
      </c>
      <c r="S352">
        <v>-27690.247613304789</v>
      </c>
      <c r="T352">
        <v>-15153.919138615989</v>
      </c>
      <c r="U352">
        <v>-17431.516698107233</v>
      </c>
      <c r="V352">
        <v>-6815.7296126275423</v>
      </c>
      <c r="W352">
        <v>3208.8587733782147</v>
      </c>
      <c r="X352">
        <v>12648.962763303061</v>
      </c>
      <c r="Y352">
        <v>21518.356764368724</v>
      </c>
      <c r="Z352">
        <v>19760.956153962612</v>
      </c>
      <c r="AA352">
        <v>26944.713396099894</v>
      </c>
      <c r="AB352">
        <v>33591.909045169079</v>
      </c>
      <c r="AC352">
        <v>39710.546507435989</v>
      </c>
      <c r="AD352">
        <v>45313.133800796306</v>
      </c>
      <c r="AE352">
        <v>43383.372908529083</v>
      </c>
      <c r="AF352">
        <v>47558.362718682984</v>
      </c>
      <c r="AG352">
        <v>51230.665036156272</v>
      </c>
      <c r="AH352">
        <v>54422.392173060172</v>
      </c>
      <c r="AI352">
        <v>57160.753535739372</v>
      </c>
      <c r="AJ352">
        <v>54672.344341739583</v>
      </c>
      <c r="AK352">
        <v>56289.21656988356</v>
      </c>
      <c r="AL352">
        <v>57507.97371075827</v>
      </c>
      <c r="AM352">
        <v>58347.042626051203</v>
      </c>
      <c r="AN352">
        <v>58827.510992990625</v>
      </c>
      <c r="AO352">
        <v>55796.150647556882</v>
      </c>
      <c r="AP352">
        <v>55421.014964262838</v>
      </c>
      <c r="AQ352">
        <v>54731.660859815209</v>
      </c>
      <c r="AR352">
        <v>53750.435040558019</v>
      </c>
      <c r="AS352">
        <v>52501.964786855322</v>
      </c>
      <c r="AT352">
        <v>49018.547828949246</v>
      </c>
      <c r="AU352">
        <v>47191.439225542468</v>
      </c>
      <c r="AV352">
        <v>45170.270189342111</v>
      </c>
      <c r="AW352">
        <v>42983.398096164841</v>
      </c>
      <c r="AX352">
        <v>40660.456476171836</v>
      </c>
      <c r="AY352">
        <v>37074.399215533485</v>
      </c>
      <c r="AZ352">
        <v>34501.332108970259</v>
      </c>
      <c r="BA352">
        <v>31882.38186338768</v>
      </c>
      <c r="BB352">
        <v>29247.42296609097</v>
      </c>
      <c r="BC352">
        <v>26626.194376483694</v>
      </c>
      <c r="BD352">
        <v>23451.666276667765</v>
      </c>
      <c r="BE352">
        <v>20907.602295679688</v>
      </c>
      <c r="BF352">
        <v>18459.025937807684</v>
      </c>
      <c r="BG352">
        <v>16130.383353897638</v>
      </c>
      <c r="BH352">
        <v>13943.478631277459</v>
      </c>
      <c r="BI352">
        <v>11662.506451835859</v>
      </c>
      <c r="BJ352">
        <v>9795.4745081212441</v>
      </c>
      <c r="BK352">
        <v>8075.4122279881649</v>
      </c>
      <c r="BL352">
        <v>6522.1475335085461</v>
      </c>
      <c r="BM352">
        <v>5150.0390260435188</v>
      </c>
      <c r="BN352">
        <v>3888.5182553690233</v>
      </c>
      <c r="BO352">
        <v>2891.3609480161349</v>
      </c>
      <c r="BP352">
        <v>2078.9416716115279</v>
      </c>
      <c r="BQ352">
        <v>1439.2537517309779</v>
      </c>
      <c r="BR352">
        <v>954.74916925601678</v>
      </c>
      <c r="BS352">
        <v>591.06689726071443</v>
      </c>
      <c r="BT352">
        <v>348.73252234193922</v>
      </c>
      <c r="BU352">
        <v>197.79785186186842</v>
      </c>
      <c r="BV352">
        <v>107.71566127719217</v>
      </c>
      <c r="BW352">
        <v>56.447062267132651</v>
      </c>
      <c r="BX352">
        <v>28.083764016907704</v>
      </c>
      <c r="BY352">
        <v>2.0035560304970487E-8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  <c r="CF352">
        <v>0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  <c r="CN352">
        <v>0</v>
      </c>
      <c r="CO352">
        <v>0</v>
      </c>
      <c r="CP352">
        <v>0</v>
      </c>
      <c r="CQ352">
        <v>0</v>
      </c>
      <c r="CR352">
        <v>0</v>
      </c>
      <c r="CS352">
        <v>0</v>
      </c>
      <c r="CT352">
        <v>0</v>
      </c>
      <c r="CU352">
        <v>0</v>
      </c>
      <c r="CV352">
        <v>0</v>
      </c>
      <c r="CW352">
        <v>0</v>
      </c>
    </row>
    <row r="353" spans="1:101" x14ac:dyDescent="0.3">
      <c r="A353">
        <f>Model_Point!K353</f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-104162.47217828273</v>
      </c>
      <c r="H353">
        <v>-94638.975874753232</v>
      </c>
      <c r="I353">
        <v>-85214.859745855501</v>
      </c>
      <c r="J353">
        <v>-75438.745767228509</v>
      </c>
      <c r="K353">
        <v>-66051.374150235206</v>
      </c>
      <c r="L353">
        <v>-57204.487872808269</v>
      </c>
      <c r="M353">
        <v>-48911.543353571724</v>
      </c>
      <c r="N353">
        <v>-41146.02625476884</v>
      </c>
      <c r="O353">
        <v>-33863.643021313866</v>
      </c>
      <c r="P353">
        <v>-26947.902331136273</v>
      </c>
      <c r="Q353">
        <v>-20431.779549604067</v>
      </c>
      <c r="R353">
        <v>-14282.619239198479</v>
      </c>
      <c r="S353">
        <v>-8456.711706324746</v>
      </c>
      <c r="T353">
        <v>-2886.1598799968901</v>
      </c>
      <c r="U353">
        <v>2484.0261712876063</v>
      </c>
      <c r="V353">
        <v>7658.1977391158862</v>
      </c>
      <c r="W353">
        <v>12630.236082208869</v>
      </c>
      <c r="X353">
        <v>17406.415634608366</v>
      </c>
      <c r="Y353">
        <v>21995.951470266224</v>
      </c>
      <c r="Z353">
        <v>26412.666099752481</v>
      </c>
      <c r="AA353">
        <v>30672.250594141748</v>
      </c>
      <c r="AB353">
        <v>34786.265487273929</v>
      </c>
      <c r="AC353">
        <v>38763.212201672475</v>
      </c>
      <c r="AD353">
        <v>42613.650811440872</v>
      </c>
      <c r="AE353">
        <v>46349.130173125908</v>
      </c>
      <c r="AF353">
        <v>49980.064033447678</v>
      </c>
      <c r="AG353">
        <v>53519.026434881707</v>
      </c>
      <c r="AH353">
        <v>56982.340352121173</v>
      </c>
      <c r="AI353">
        <v>60388.786591069664</v>
      </c>
      <c r="AJ353">
        <v>63758.185231349882</v>
      </c>
      <c r="AK353">
        <v>67109.29087692943</v>
      </c>
      <c r="AL353">
        <v>67995.679507224209</v>
      </c>
      <c r="AM353">
        <v>68735.695273241552</v>
      </c>
      <c r="AN353">
        <v>69313.807203592369</v>
      </c>
      <c r="AO353">
        <v>69713.806591419227</v>
      </c>
      <c r="AP353">
        <v>69917.494688212697</v>
      </c>
      <c r="AQ353">
        <v>69907.235005078182</v>
      </c>
      <c r="AR353">
        <v>69667.545631060886</v>
      </c>
      <c r="AS353">
        <v>69184.717735845887</v>
      </c>
      <c r="AT353">
        <v>68446.80922217702</v>
      </c>
      <c r="AU353">
        <v>67443.701664353241</v>
      </c>
      <c r="AV353">
        <v>66167.48874215642</v>
      </c>
      <c r="AW353">
        <v>64613.178675911542</v>
      </c>
      <c r="AX353">
        <v>62779.491498170639</v>
      </c>
      <c r="AY353">
        <v>60669.610260960362</v>
      </c>
      <c r="AZ353">
        <v>58291.451899091044</v>
      </c>
      <c r="BA353">
        <v>55657.852358917415</v>
      </c>
      <c r="BB353">
        <v>52785.002944511507</v>
      </c>
      <c r="BC353">
        <v>49694.66512954668</v>
      </c>
      <c r="BD353">
        <v>46414.339494026724</v>
      </c>
      <c r="BE353">
        <v>42977.247523544618</v>
      </c>
      <c r="BF353">
        <v>39422.082622610113</v>
      </c>
      <c r="BG353">
        <v>35792.489625145347</v>
      </c>
      <c r="BH353">
        <v>32136.239598959302</v>
      </c>
      <c r="BI353">
        <v>28504.079897271287</v>
      </c>
      <c r="BJ353">
        <v>24948.259014235919</v>
      </c>
      <c r="BK353">
        <v>21444.281182672272</v>
      </c>
      <c r="BL353">
        <v>18062.029444164029</v>
      </c>
      <c r="BM353">
        <v>14869.831255865529</v>
      </c>
      <c r="BN353">
        <v>11930.443477213945</v>
      </c>
      <c r="BO353">
        <v>9296.8118338482109</v>
      </c>
      <c r="BP353">
        <v>7008.0306886613507</v>
      </c>
      <c r="BQ353">
        <v>5086.032132632432</v>
      </c>
      <c r="BR353">
        <v>3533.5741950145839</v>
      </c>
      <c r="BS353">
        <v>2334.0369996953664</v>
      </c>
      <c r="BT353">
        <v>1453.3425136769495</v>
      </c>
      <c r="BU353">
        <v>868.60444873417975</v>
      </c>
      <c r="BV353">
        <v>496.48783209931179</v>
      </c>
      <c r="BW353">
        <v>270.5518854620617</v>
      </c>
      <c r="BX353">
        <v>140.17776272653512</v>
      </c>
      <c r="BY353">
        <v>-3.7683782036241934E-9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0</v>
      </c>
      <c r="CS353">
        <v>0</v>
      </c>
      <c r="CT353">
        <v>0</v>
      </c>
      <c r="CU353">
        <v>0</v>
      </c>
      <c r="CV353">
        <v>0</v>
      </c>
      <c r="CW353">
        <v>0</v>
      </c>
    </row>
    <row r="354" spans="1:101" x14ac:dyDescent="0.3">
      <c r="A354">
        <f>Model_Point!K354</f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-1398897.9100997262</v>
      </c>
      <c r="H354">
        <v>-1275423.5112959507</v>
      </c>
      <c r="I354">
        <v>-1147652.4839176447</v>
      </c>
      <c r="J354">
        <v>-1012563.0171805674</v>
      </c>
      <c r="K354">
        <v>-882014.01067394065</v>
      </c>
      <c r="L354">
        <v>-758528.44030065031</v>
      </c>
      <c r="M354">
        <v>-642848.22497127252</v>
      </c>
      <c r="N354">
        <v>-534991.87006075995</v>
      </c>
      <c r="O354">
        <v>-434803.71590905864</v>
      </c>
      <c r="P354">
        <v>-340561.8048193513</v>
      </c>
      <c r="Q354">
        <v>-253268.53893189417</v>
      </c>
      <c r="R354">
        <v>-172703.39720262479</v>
      </c>
      <c r="S354">
        <v>-98730.144969891204</v>
      </c>
      <c r="T354">
        <v>-31179.12905572138</v>
      </c>
      <c r="U354">
        <v>30127.990218315641</v>
      </c>
      <c r="V354">
        <v>85328.958527126553</v>
      </c>
      <c r="W354">
        <v>134596.74644520466</v>
      </c>
      <c r="X354">
        <v>178176.23888862028</v>
      </c>
      <c r="Y354">
        <v>216354.45085728887</v>
      </c>
      <c r="Z354">
        <v>249427.55587784754</v>
      </c>
      <c r="AA354">
        <v>277651.80070271104</v>
      </c>
      <c r="AB354">
        <v>301235.6093245701</v>
      </c>
      <c r="AC354">
        <v>320377.88084712246</v>
      </c>
      <c r="AD354">
        <v>335298.35907164752</v>
      </c>
      <c r="AE354">
        <v>346206.74984745466</v>
      </c>
      <c r="AF354">
        <v>353279.3849145922</v>
      </c>
      <c r="AG354">
        <v>356707.03799124208</v>
      </c>
      <c r="AH354">
        <v>356714.69577619975</v>
      </c>
      <c r="AI354">
        <v>353546.02395509073</v>
      </c>
      <c r="AJ354">
        <v>347456.11694228341</v>
      </c>
      <c r="AK354">
        <v>338706.23978248873</v>
      </c>
      <c r="AL354">
        <v>327563.36648661317</v>
      </c>
      <c r="AM354">
        <v>314302.83534630993</v>
      </c>
      <c r="AN354">
        <v>299210.69636185816</v>
      </c>
      <c r="AO354">
        <v>282584.30129341228</v>
      </c>
      <c r="AP354">
        <v>264727.56574080477</v>
      </c>
      <c r="AQ354">
        <v>245946.12695057466</v>
      </c>
      <c r="AR354">
        <v>226529.05513906063</v>
      </c>
      <c r="AS354">
        <v>206764.22326164538</v>
      </c>
      <c r="AT354">
        <v>186934.75054697494</v>
      </c>
      <c r="AU354">
        <v>167314.9075722211</v>
      </c>
      <c r="AV354">
        <v>148165.56369870683</v>
      </c>
      <c r="AW354">
        <v>129729.30114816964</v>
      </c>
      <c r="AX354">
        <v>112225.36762568053</v>
      </c>
      <c r="AY354">
        <v>95844.68830954333</v>
      </c>
      <c r="AZ354">
        <v>80745.204010151181</v>
      </c>
      <c r="BA354">
        <v>66702.220994168354</v>
      </c>
      <c r="BB354">
        <v>53915.202380633076</v>
      </c>
      <c r="BC354">
        <v>42535.617183834373</v>
      </c>
      <c r="BD354">
        <v>32659.460348896038</v>
      </c>
      <c r="BE354">
        <v>24322.415392296312</v>
      </c>
      <c r="BF354">
        <v>17498.600105482677</v>
      </c>
      <c r="BG354">
        <v>12103.623264854183</v>
      </c>
      <c r="BH354">
        <v>8002.2779738477802</v>
      </c>
      <c r="BI354">
        <v>5020.6125356339589</v>
      </c>
      <c r="BJ354">
        <v>2961.4117321718586</v>
      </c>
      <c r="BK354">
        <v>1678.8904696781669</v>
      </c>
      <c r="BL354">
        <v>913.60729503469429</v>
      </c>
      <c r="BM354">
        <v>478.24677315702456</v>
      </c>
      <c r="BN354">
        <v>243.178056966692</v>
      </c>
      <c r="BO354">
        <v>7.6264751845513656E-9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  <c r="CN354">
        <v>0</v>
      </c>
      <c r="CO354">
        <v>0</v>
      </c>
      <c r="CP354">
        <v>0</v>
      </c>
      <c r="CQ354">
        <v>0</v>
      </c>
      <c r="CR354">
        <v>0</v>
      </c>
      <c r="CS354">
        <v>0</v>
      </c>
      <c r="CT354">
        <v>0</v>
      </c>
      <c r="CU354">
        <v>0</v>
      </c>
      <c r="CV354">
        <v>0</v>
      </c>
      <c r="CW354">
        <v>0</v>
      </c>
    </row>
    <row r="355" spans="1:101" x14ac:dyDescent="0.3">
      <c r="A355">
        <f>Model_Point!K355</f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-504417.11819107906</v>
      </c>
      <c r="H355">
        <v>-441868.65174110007</v>
      </c>
      <c r="I355">
        <v>-379379.08374794701</v>
      </c>
      <c r="J355">
        <v>-314402.33712657128</v>
      </c>
      <c r="K355">
        <v>-322301.44138808944</v>
      </c>
      <c r="L355">
        <v>-266060.88287333952</v>
      </c>
      <c r="M355">
        <v>-212805.42272077381</v>
      </c>
      <c r="N355">
        <v>-162504.29939077498</v>
      </c>
      <c r="O355">
        <v>-115061.95422908955</v>
      </c>
      <c r="P355">
        <v>-119903.64785552891</v>
      </c>
      <c r="Q355">
        <v>-80234.294313971404</v>
      </c>
      <c r="R355">
        <v>-43148.74577262353</v>
      </c>
      <c r="S355">
        <v>-8571.2922229641208</v>
      </c>
      <c r="T355">
        <v>23586.479365224634</v>
      </c>
      <c r="U355">
        <v>18460.757803431396</v>
      </c>
      <c r="V355">
        <v>43877.391435439618</v>
      </c>
      <c r="W355">
        <v>66998.694858677918</v>
      </c>
      <c r="X355">
        <v>87934.408747686743</v>
      </c>
      <c r="Y355">
        <v>106810.4671336537</v>
      </c>
      <c r="Z355">
        <v>99880.759632593341</v>
      </c>
      <c r="AA355">
        <v>113534.57278065626</v>
      </c>
      <c r="AB355">
        <v>125377.50867477088</v>
      </c>
      <c r="AC355">
        <v>135496.6618732358</v>
      </c>
      <c r="AD355">
        <v>143987.0942521003</v>
      </c>
      <c r="AE355">
        <v>135161.1210471848</v>
      </c>
      <c r="AF355">
        <v>139679.25930818779</v>
      </c>
      <c r="AG355">
        <v>142762.04658418815</v>
      </c>
      <c r="AH355">
        <v>144503.10060325995</v>
      </c>
      <c r="AI355">
        <v>145003.19290027741</v>
      </c>
      <c r="AJ355">
        <v>134454.50004934828</v>
      </c>
      <c r="AK355">
        <v>132177.63839419725</v>
      </c>
      <c r="AL355">
        <v>128944.55659825183</v>
      </c>
      <c r="AM355">
        <v>124866.10238989488</v>
      </c>
      <c r="AN355">
        <v>120057.23351818713</v>
      </c>
      <c r="AO355">
        <v>108879.79380793426</v>
      </c>
      <c r="AP355">
        <v>102614.58444972735</v>
      </c>
      <c r="AQ355">
        <v>95960.730430936746</v>
      </c>
      <c r="AR355">
        <v>89033.156473126248</v>
      </c>
      <c r="AS355">
        <v>81946.310363140801</v>
      </c>
      <c r="AT355">
        <v>71848.416699665526</v>
      </c>
      <c r="AU355">
        <v>64594.144823687384</v>
      </c>
      <c r="AV355">
        <v>57495.129942757711</v>
      </c>
      <c r="AW355">
        <v>50647.685759368062</v>
      </c>
      <c r="AX355">
        <v>44139.103786520129</v>
      </c>
      <c r="AY355">
        <v>36780.78622296932</v>
      </c>
      <c r="AZ355">
        <v>31087.983914524444</v>
      </c>
      <c r="BA355">
        <v>25785.482373482842</v>
      </c>
      <c r="BB355">
        <v>20952.127715734179</v>
      </c>
      <c r="BC355">
        <v>16648.279524854886</v>
      </c>
      <c r="BD355">
        <v>12521.82408890755</v>
      </c>
      <c r="BE355">
        <v>9346.4261398080052</v>
      </c>
      <c r="BF355">
        <v>6745.579029524175</v>
      </c>
      <c r="BG355">
        <v>4688.4255944998249</v>
      </c>
      <c r="BH355">
        <v>3124.3842890143205</v>
      </c>
      <c r="BI355">
        <v>1924.7485018955904</v>
      </c>
      <c r="BJ355">
        <v>1136.8316641022816</v>
      </c>
      <c r="BK355">
        <v>646.00139616269462</v>
      </c>
      <c r="BL355">
        <v>353.10937049975115</v>
      </c>
      <c r="BM355">
        <v>186.52751962739987</v>
      </c>
      <c r="BN355">
        <v>93.357600085112139</v>
      </c>
      <c r="BO355">
        <v>-1.9398065659751667E-8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  <c r="CF355">
        <v>0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  <c r="CN355">
        <v>0</v>
      </c>
      <c r="CO355">
        <v>0</v>
      </c>
      <c r="CP355">
        <v>0</v>
      </c>
      <c r="CQ355">
        <v>0</v>
      </c>
      <c r="CR355">
        <v>0</v>
      </c>
      <c r="CS355">
        <v>0</v>
      </c>
      <c r="CT355">
        <v>0</v>
      </c>
      <c r="CU355">
        <v>0</v>
      </c>
      <c r="CV355">
        <v>0</v>
      </c>
      <c r="CW355">
        <v>0</v>
      </c>
    </row>
    <row r="356" spans="1:101" x14ac:dyDescent="0.3">
      <c r="A356">
        <f>Model_Point!K356</f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-288683.6131231006</v>
      </c>
      <c r="H356">
        <v>-256432.57880819001</v>
      </c>
      <c r="I356">
        <v>-224499.90791930887</v>
      </c>
      <c r="J356">
        <v>-191303.14896256037</v>
      </c>
      <c r="K356">
        <v>-158946.43679970759</v>
      </c>
      <c r="L356">
        <v>-127861.45623743674</v>
      </c>
      <c r="M356">
        <v>-98134.841995055132</v>
      </c>
      <c r="N356">
        <v>-69725.923476031763</v>
      </c>
      <c r="O356">
        <v>-42564.678695725132</v>
      </c>
      <c r="P356">
        <v>-16340.358535254676</v>
      </c>
      <c r="Q356">
        <v>8840.0276117431313</v>
      </c>
      <c r="R356">
        <v>33055.51475629941</v>
      </c>
      <c r="S356">
        <v>56372.012796295203</v>
      </c>
      <c r="T356">
        <v>78860.544855544693</v>
      </c>
      <c r="U356">
        <v>100593.71937533811</v>
      </c>
      <c r="V356">
        <v>121638.38122590177</v>
      </c>
      <c r="W356">
        <v>142067.43969581893</v>
      </c>
      <c r="X356">
        <v>161965.77384148102</v>
      </c>
      <c r="Y356">
        <v>181425.95183952223</v>
      </c>
      <c r="Z356">
        <v>200543.41419011852</v>
      </c>
      <c r="AA356">
        <v>219409.13313785772</v>
      </c>
      <c r="AB356">
        <v>222570.77084213207</v>
      </c>
      <c r="AC356">
        <v>225254.24250595242</v>
      </c>
      <c r="AD356">
        <v>227406.71466064383</v>
      </c>
      <c r="AE356">
        <v>228972.8228485226</v>
      </c>
      <c r="AF356">
        <v>229889.96960778692</v>
      </c>
      <c r="AG356">
        <v>230097.31953403054</v>
      </c>
      <c r="AH356">
        <v>229541.38936246303</v>
      </c>
      <c r="AI356">
        <v>228174.64415322521</v>
      </c>
      <c r="AJ356">
        <v>225955.41863690256</v>
      </c>
      <c r="AK356">
        <v>222848.05974670965</v>
      </c>
      <c r="AL356">
        <v>218824.23924124448</v>
      </c>
      <c r="AM356">
        <v>213865.37546345827</v>
      </c>
      <c r="AN356">
        <v>207965.3919406822</v>
      </c>
      <c r="AO356">
        <v>201133.31820378039</v>
      </c>
      <c r="AP356">
        <v>193394.20413804133</v>
      </c>
      <c r="AQ356">
        <v>184789.74171616946</v>
      </c>
      <c r="AR356">
        <v>175372.73908979088</v>
      </c>
      <c r="AS356">
        <v>165214.89794610656</v>
      </c>
      <c r="AT356">
        <v>154407.42023668406</v>
      </c>
      <c r="AU356">
        <v>143060.97991941552</v>
      </c>
      <c r="AV356">
        <v>131304.91042622249</v>
      </c>
      <c r="AW356">
        <v>119285.46860380333</v>
      </c>
      <c r="AX356">
        <v>107163.06160085542</v>
      </c>
      <c r="AY356">
        <v>95108.36819540475</v>
      </c>
      <c r="AZ356">
        <v>83297.353079456443</v>
      </c>
      <c r="BA356">
        <v>71638.329705863478</v>
      </c>
      <c r="BB356">
        <v>60367.80814173114</v>
      </c>
      <c r="BC356">
        <v>49717.536342002073</v>
      </c>
      <c r="BD356">
        <v>39900.845848967831</v>
      </c>
      <c r="BE356">
        <v>31098.21651670511</v>
      </c>
      <c r="BF356">
        <v>23443.512836235492</v>
      </c>
      <c r="BG356">
        <v>17012.694673594167</v>
      </c>
      <c r="BH356">
        <v>11816.941177570321</v>
      </c>
      <c r="BI356">
        <v>7801.9147202198374</v>
      </c>
      <c r="BJ356">
        <v>4854.2298512811967</v>
      </c>
      <c r="BK356">
        <v>2899.7122688526697</v>
      </c>
      <c r="BL356">
        <v>1657.7293283138938</v>
      </c>
      <c r="BM356">
        <v>904.91609097507182</v>
      </c>
      <c r="BN356">
        <v>471.38458058855929</v>
      </c>
      <c r="BO356">
        <v>1.7592464457457088E-9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  <c r="CF356">
        <v>0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  <c r="CN356">
        <v>0</v>
      </c>
      <c r="CO356">
        <v>0</v>
      </c>
      <c r="CP356">
        <v>0</v>
      </c>
      <c r="CQ356">
        <v>0</v>
      </c>
      <c r="CR356">
        <v>0</v>
      </c>
      <c r="CS356">
        <v>0</v>
      </c>
      <c r="CT356">
        <v>0</v>
      </c>
      <c r="CU356">
        <v>0</v>
      </c>
      <c r="CV356">
        <v>0</v>
      </c>
      <c r="CW356">
        <v>0</v>
      </c>
    </row>
    <row r="357" spans="1:101" x14ac:dyDescent="0.3">
      <c r="A357">
        <f>Model_Point!K357</f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-545049.07219686569</v>
      </c>
      <c r="H357">
        <v>-484425.29957146785</v>
      </c>
      <c r="I357">
        <v>-423528.49810655689</v>
      </c>
      <c r="J357">
        <v>-361036.27242136077</v>
      </c>
      <c r="K357">
        <v>-302398.47445920622</v>
      </c>
      <c r="L357">
        <v>-248475.6733210652</v>
      </c>
      <c r="M357">
        <v>-199294.58623021451</v>
      </c>
      <c r="N357">
        <v>-154691.88215880137</v>
      </c>
      <c r="O357">
        <v>-114446.32650539295</v>
      </c>
      <c r="P357">
        <v>-77441.876006783888</v>
      </c>
      <c r="Q357">
        <v>-44276.799425129982</v>
      </c>
      <c r="R357">
        <v>-14774.032284709647</v>
      </c>
      <c r="S357">
        <v>11234.176399807131</v>
      </c>
      <c r="T357">
        <v>33922.876407994823</v>
      </c>
      <c r="U357">
        <v>53458.187607220978</v>
      </c>
      <c r="V357">
        <v>69984.874887086306</v>
      </c>
      <c r="W357">
        <v>83652.186029982695</v>
      </c>
      <c r="X357">
        <v>94624.922272834097</v>
      </c>
      <c r="Y357">
        <v>103075.56775504479</v>
      </c>
      <c r="Z357">
        <v>109180.72954575055</v>
      </c>
      <c r="AA357">
        <v>113118.57007132363</v>
      </c>
      <c r="AB357">
        <v>115068.76813478347</v>
      </c>
      <c r="AC357">
        <v>115214.14623741031</v>
      </c>
      <c r="AD357">
        <v>113742.14465018614</v>
      </c>
      <c r="AE357">
        <v>110845.35891812264</v>
      </c>
      <c r="AF357">
        <v>106719.20318308391</v>
      </c>
      <c r="AG357">
        <v>101559.4704988531</v>
      </c>
      <c r="AH357">
        <v>95552.610227401849</v>
      </c>
      <c r="AI357">
        <v>88883.958914948002</v>
      </c>
      <c r="AJ357">
        <v>81735.933955386266</v>
      </c>
      <c r="AK357">
        <v>74285.909099072422</v>
      </c>
      <c r="AL357">
        <v>66703.812447256612</v>
      </c>
      <c r="AM357">
        <v>59149.511260852487</v>
      </c>
      <c r="AN357">
        <v>51770.074077588841</v>
      </c>
      <c r="AO357">
        <v>44697.027761132696</v>
      </c>
      <c r="AP357">
        <v>38043.752953852651</v>
      </c>
      <c r="AQ357">
        <v>31718.179944200543</v>
      </c>
      <c r="AR357">
        <v>25850.878177159175</v>
      </c>
      <c r="AS357">
        <v>20547.022968314348</v>
      </c>
      <c r="AT357">
        <v>15882.078718212264</v>
      </c>
      <c r="AU357">
        <v>11898.835322305926</v>
      </c>
      <c r="AV357">
        <v>8606.3174844885743</v>
      </c>
      <c r="AW357">
        <v>5980.9800992420323</v>
      </c>
      <c r="AX357">
        <v>3970.3942185789442</v>
      </c>
      <c r="AY357">
        <v>2499.3201616987435</v>
      </c>
      <c r="AZ357">
        <v>1477.6872992282802</v>
      </c>
      <c r="BA357">
        <v>840.0845818196575</v>
      </c>
      <c r="BB357">
        <v>459.00428107893163</v>
      </c>
      <c r="BC357">
        <v>241.97304223807444</v>
      </c>
      <c r="BD357">
        <v>124.74455302626913</v>
      </c>
      <c r="BE357">
        <v>5.6817662475581189E-9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0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0</v>
      </c>
      <c r="CQ357">
        <v>0</v>
      </c>
      <c r="CR357">
        <v>0</v>
      </c>
      <c r="CS357">
        <v>0</v>
      </c>
      <c r="CT357">
        <v>0</v>
      </c>
      <c r="CU357">
        <v>0</v>
      </c>
      <c r="CV357">
        <v>0</v>
      </c>
      <c r="CW357">
        <v>0</v>
      </c>
    </row>
    <row r="358" spans="1:101" x14ac:dyDescent="0.3">
      <c r="A358">
        <f>Model_Point!K358</f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-199647.49086918397</v>
      </c>
      <c r="H358">
        <v>-169614.65276775195</v>
      </c>
      <c r="I358">
        <v>-140237.34132179213</v>
      </c>
      <c r="J358">
        <v>-110390.14323918687</v>
      </c>
      <c r="K358">
        <v>-112870.8271134777</v>
      </c>
      <c r="L358">
        <v>-88227.576217906724</v>
      </c>
      <c r="M358">
        <v>-65436.425140080937</v>
      </c>
      <c r="N358">
        <v>-44419.321877884562</v>
      </c>
      <c r="O358">
        <v>-25076.300642233138</v>
      </c>
      <c r="P358">
        <v>-27975.484968557517</v>
      </c>
      <c r="Q358">
        <v>-12606.462062580407</v>
      </c>
      <c r="R358">
        <v>1320.565570258228</v>
      </c>
      <c r="S358">
        <v>13880.007837640856</v>
      </c>
      <c r="T358">
        <v>25149.002642791176</v>
      </c>
      <c r="U358">
        <v>21314.844399835732</v>
      </c>
      <c r="V358">
        <v>29357.114480290449</v>
      </c>
      <c r="W358">
        <v>36262.259495458369</v>
      </c>
      <c r="X358">
        <v>42100.316151074054</v>
      </c>
      <c r="Y358">
        <v>46944.22864830758</v>
      </c>
      <c r="Z358">
        <v>42144.475439353737</v>
      </c>
      <c r="AA358">
        <v>44684.825386710727</v>
      </c>
      <c r="AB358">
        <v>46423.122985614187</v>
      </c>
      <c r="AC358">
        <v>47434.376993422105</v>
      </c>
      <c r="AD358">
        <v>47795.353085419971</v>
      </c>
      <c r="AE358">
        <v>42517.875758872011</v>
      </c>
      <c r="AF358">
        <v>41502.334692618097</v>
      </c>
      <c r="AG358">
        <v>40055.794208575127</v>
      </c>
      <c r="AH358">
        <v>38253.559858998182</v>
      </c>
      <c r="AI358">
        <v>36170.488629746898</v>
      </c>
      <c r="AJ358">
        <v>31271.461673682275</v>
      </c>
      <c r="AK358">
        <v>28684.610258575514</v>
      </c>
      <c r="AL358">
        <v>26021.343716669886</v>
      </c>
      <c r="AM358">
        <v>23346.072199762701</v>
      </c>
      <c r="AN358">
        <v>20718.235171429907</v>
      </c>
      <c r="AO358">
        <v>17078.013843383713</v>
      </c>
      <c r="AP358">
        <v>14629.378070267026</v>
      </c>
      <c r="AQ358">
        <v>12290.944706387041</v>
      </c>
      <c r="AR358">
        <v>10115.010511472618</v>
      </c>
      <c r="AS358">
        <v>8144.0781039813019</v>
      </c>
      <c r="AT358">
        <v>6064.9924002072985</v>
      </c>
      <c r="AU358">
        <v>4563.1899992562785</v>
      </c>
      <c r="AV358">
        <v>3319.7269788679041</v>
      </c>
      <c r="AW358">
        <v>2327.1141983017769</v>
      </c>
      <c r="AX358">
        <v>1566.5771133286</v>
      </c>
      <c r="AY358">
        <v>954.90774638359892</v>
      </c>
      <c r="AZ358">
        <v>565.95583778354705</v>
      </c>
      <c r="BA358">
        <v>323.10449794354042</v>
      </c>
      <c r="BB358">
        <v>177.93587882633065</v>
      </c>
      <c r="BC358">
        <v>95.290943688970316</v>
      </c>
      <c r="BD358">
        <v>47.809827147230486</v>
      </c>
      <c r="BE358">
        <v>-8.2761017294080361E-9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  <c r="CF358">
        <v>0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0</v>
      </c>
      <c r="CP358">
        <v>0</v>
      </c>
      <c r="CQ358">
        <v>0</v>
      </c>
      <c r="CR358">
        <v>0</v>
      </c>
      <c r="CS358">
        <v>0</v>
      </c>
      <c r="CT358">
        <v>0</v>
      </c>
      <c r="CU358">
        <v>0</v>
      </c>
      <c r="CV358">
        <v>0</v>
      </c>
      <c r="CW358">
        <v>0</v>
      </c>
    </row>
    <row r="359" spans="1:101" x14ac:dyDescent="0.3">
      <c r="A359">
        <f>Model_Point!K359</f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-81603.36622229559</v>
      </c>
      <c r="H359">
        <v>-59343.962482125033</v>
      </c>
      <c r="I359">
        <v>-38427.012710161842</v>
      </c>
      <c r="J359">
        <v>-17476.567013140229</v>
      </c>
      <c r="K359">
        <v>2799.9652604013218</v>
      </c>
      <c r="L359">
        <v>22368.162115423049</v>
      </c>
      <c r="M359">
        <v>41291.06878454228</v>
      </c>
      <c r="N359">
        <v>59645.851228338404</v>
      </c>
      <c r="O359">
        <v>77512.754281492787</v>
      </c>
      <c r="P359">
        <v>95108.030936760784</v>
      </c>
      <c r="Q359">
        <v>112386.81770512011</v>
      </c>
      <c r="R359">
        <v>114102.24237644202</v>
      </c>
      <c r="S359">
        <v>115572.8548650835</v>
      </c>
      <c r="T359">
        <v>116770.8621220238</v>
      </c>
      <c r="U359">
        <v>117667.04780519122</v>
      </c>
      <c r="V359">
        <v>118228.22252837467</v>
      </c>
      <c r="W359">
        <v>118422.07060477938</v>
      </c>
      <c r="X359">
        <v>118220.15396337699</v>
      </c>
      <c r="Y359">
        <v>117597.1363742816</v>
      </c>
      <c r="Z359">
        <v>116530.72216922166</v>
      </c>
      <c r="AA359">
        <v>115001.71340194131</v>
      </c>
      <c r="AB359">
        <v>112994.69773520262</v>
      </c>
      <c r="AC359">
        <v>110499.33447580117</v>
      </c>
      <c r="AD359">
        <v>107511.8228890444</v>
      </c>
      <c r="AE359">
        <v>104036.28708265183</v>
      </c>
      <c r="AF359">
        <v>100085.25483143216</v>
      </c>
      <c r="AG359">
        <v>95679.982035495486</v>
      </c>
      <c r="AH359">
        <v>90847.471722604401</v>
      </c>
      <c r="AI359">
        <v>85624.652872039529</v>
      </c>
      <c r="AJ359">
        <v>80058.710988034087</v>
      </c>
      <c r="AK359">
        <v>74207.084993471479</v>
      </c>
      <c r="AL359">
        <v>68137.051580584259</v>
      </c>
      <c r="AM359">
        <v>61924.823459192528</v>
      </c>
      <c r="AN359">
        <v>55654.101542825309</v>
      </c>
      <c r="AO359">
        <v>49414.044903609218</v>
      </c>
      <c r="AP359">
        <v>43296.657723929289</v>
      </c>
      <c r="AQ359">
        <v>37250.755950807805</v>
      </c>
      <c r="AR359">
        <v>31400.408190724513</v>
      </c>
      <c r="AS359">
        <v>25867.361562991107</v>
      </c>
      <c r="AT359">
        <v>20763.855718616633</v>
      </c>
      <c r="AU359">
        <v>16185.020946192777</v>
      </c>
      <c r="AV359">
        <v>12201.62636792287</v>
      </c>
      <c r="AW359">
        <v>8854.128317413426</v>
      </c>
      <c r="AX359">
        <v>6149.0395689816241</v>
      </c>
      <c r="AY359">
        <v>4058.526986139424</v>
      </c>
      <c r="AZ359">
        <v>2523.7951044647025</v>
      </c>
      <c r="BA359">
        <v>1507.0867533846517</v>
      </c>
      <c r="BB359">
        <v>861.68081724406602</v>
      </c>
      <c r="BC359">
        <v>470.92986938994051</v>
      </c>
      <c r="BD359">
        <v>246.21475296323609</v>
      </c>
      <c r="BE359">
        <v>1.9393417832044593E-9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  <c r="CF359">
        <v>0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  <c r="CN359">
        <v>0</v>
      </c>
      <c r="CO359">
        <v>0</v>
      </c>
      <c r="CP359">
        <v>0</v>
      </c>
      <c r="CQ359">
        <v>0</v>
      </c>
      <c r="CR359">
        <v>0</v>
      </c>
      <c r="CS359">
        <v>0</v>
      </c>
      <c r="CT359">
        <v>0</v>
      </c>
      <c r="CU359">
        <v>0</v>
      </c>
      <c r="CV359">
        <v>0</v>
      </c>
      <c r="CW359">
        <v>0</v>
      </c>
    </row>
    <row r="360" spans="1:101" x14ac:dyDescent="0.3">
      <c r="A360">
        <f>Model_Point!K360</f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-87108.949831182501</v>
      </c>
      <c r="H360">
        <v>-75056.309417364522</v>
      </c>
      <c r="I360">
        <v>-63203.632657011149</v>
      </c>
      <c r="J360">
        <v>-51202.72817081117</v>
      </c>
      <c r="K360">
        <v>-39978.432326631118</v>
      </c>
      <c r="L360">
        <v>-29624.636777062693</v>
      </c>
      <c r="M360">
        <v>-20107.626595248847</v>
      </c>
      <c r="N360">
        <v>-11347.546991561232</v>
      </c>
      <c r="O360">
        <v>-3203.6312017479258</v>
      </c>
      <c r="P360">
        <v>4583.2931787882508</v>
      </c>
      <c r="Q360">
        <v>11863.829717706691</v>
      </c>
      <c r="R360">
        <v>18609.1798344366</v>
      </c>
      <c r="S360">
        <v>24818.667181390563</v>
      </c>
      <c r="T360">
        <v>30498.165531643135</v>
      </c>
      <c r="U360">
        <v>35663.77368713366</v>
      </c>
      <c r="V360">
        <v>40335.509719190602</v>
      </c>
      <c r="W360">
        <v>44523.667494263267</v>
      </c>
      <c r="X360">
        <v>48231.2269455243</v>
      </c>
      <c r="Y360">
        <v>51465.395520006583</v>
      </c>
      <c r="Z360">
        <v>54235.102608707872</v>
      </c>
      <c r="AA360">
        <v>56546.125781628201</v>
      </c>
      <c r="AB360">
        <v>58408.48539573609</v>
      </c>
      <c r="AC360">
        <v>59839.935720034184</v>
      </c>
      <c r="AD360">
        <v>60862.926172401225</v>
      </c>
      <c r="AE360">
        <v>61501.289223614993</v>
      </c>
      <c r="AF360">
        <v>61775.397576834708</v>
      </c>
      <c r="AG360">
        <v>61701.408976073326</v>
      </c>
      <c r="AH360">
        <v>61295.037016565177</v>
      </c>
      <c r="AI360">
        <v>60574.499471718147</v>
      </c>
      <c r="AJ360">
        <v>59557.441444565346</v>
      </c>
      <c r="AK360">
        <v>58258.640407863786</v>
      </c>
      <c r="AL360">
        <v>56694.702519704551</v>
      </c>
      <c r="AM360">
        <v>54885.948016756272</v>
      </c>
      <c r="AN360">
        <v>52854.812677210699</v>
      </c>
      <c r="AO360">
        <v>50625.08141175632</v>
      </c>
      <c r="AP360">
        <v>48221.326355374433</v>
      </c>
      <c r="AQ360">
        <v>45668.821095070896</v>
      </c>
      <c r="AR360">
        <v>42993.758750029658</v>
      </c>
      <c r="AS360">
        <v>40223.432649503135</v>
      </c>
      <c r="AT360">
        <v>37386.237221854652</v>
      </c>
      <c r="AU360">
        <v>34511.141535431831</v>
      </c>
      <c r="AV360">
        <v>31627.157167151876</v>
      </c>
      <c r="AW360">
        <v>28761.492912582285</v>
      </c>
      <c r="AX360">
        <v>25941.045457128974</v>
      </c>
      <c r="AY360">
        <v>23191.998388938799</v>
      </c>
      <c r="AZ360">
        <v>20539.372365950538</v>
      </c>
      <c r="BA360">
        <v>18006.536392689934</v>
      </c>
      <c r="BB360">
        <v>15614.694644669466</v>
      </c>
      <c r="BC360">
        <v>13382.368085522849</v>
      </c>
      <c r="BD360">
        <v>11324.894932347715</v>
      </c>
      <c r="BE360">
        <v>9453.9783809404889</v>
      </c>
      <c r="BF360">
        <v>7743.2891015978958</v>
      </c>
      <c r="BG360">
        <v>6208.9945230779076</v>
      </c>
      <c r="BH360">
        <v>4861.9491348618039</v>
      </c>
      <c r="BI360">
        <v>3707.0283895154598</v>
      </c>
      <c r="BJ360">
        <v>2742.7602052018456</v>
      </c>
      <c r="BK360">
        <v>1961.3445355342644</v>
      </c>
      <c r="BL360">
        <v>1349.1263633180906</v>
      </c>
      <c r="BM360">
        <v>887.54326326663158</v>
      </c>
      <c r="BN360">
        <v>554.50677086999963</v>
      </c>
      <c r="BO360">
        <v>326.10394335137067</v>
      </c>
      <c r="BP360">
        <v>184.13180948934922</v>
      </c>
      <c r="BQ360">
        <v>99.551550394456612</v>
      </c>
      <c r="BR360">
        <v>51.481574513160609</v>
      </c>
      <c r="BS360">
        <v>25.526209693207438</v>
      </c>
      <c r="BT360">
        <v>-1.4971946672339471E-9</v>
      </c>
      <c r="BU360">
        <v>0</v>
      </c>
      <c r="BV360">
        <v>0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  <c r="CF360">
        <v>0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  <c r="CN360">
        <v>0</v>
      </c>
      <c r="CO360">
        <v>0</v>
      </c>
      <c r="CP360">
        <v>0</v>
      </c>
      <c r="CQ360">
        <v>0</v>
      </c>
      <c r="CR360">
        <v>0</v>
      </c>
      <c r="CS360">
        <v>0</v>
      </c>
      <c r="CT360">
        <v>0</v>
      </c>
      <c r="CU360">
        <v>0</v>
      </c>
      <c r="CV360">
        <v>0</v>
      </c>
      <c r="CW360">
        <v>0</v>
      </c>
    </row>
    <row r="361" spans="1:101" x14ac:dyDescent="0.3">
      <c r="A361">
        <f>Model_Point!K361</f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-30933.313980206029</v>
      </c>
      <c r="H361">
        <v>-24762.336806183612</v>
      </c>
      <c r="I361">
        <v>-18836.486153771046</v>
      </c>
      <c r="J361">
        <v>-12882.108717201707</v>
      </c>
      <c r="K361">
        <v>-14259.159532210057</v>
      </c>
      <c r="L361">
        <v>-9362.2028737872206</v>
      </c>
      <c r="M361">
        <v>-4787.0516708025043</v>
      </c>
      <c r="N361">
        <v>-499.20016689898284</v>
      </c>
      <c r="O361">
        <v>3559.1930150485082</v>
      </c>
      <c r="P361">
        <v>2508.0758221104793</v>
      </c>
      <c r="Q361">
        <v>5952.4875877298882</v>
      </c>
      <c r="R361">
        <v>9190.7456863865518</v>
      </c>
      <c r="S361">
        <v>12225.124798150637</v>
      </c>
      <c r="T361">
        <v>15060.391829874969</v>
      </c>
      <c r="U361">
        <v>14190.332734095922</v>
      </c>
      <c r="V361">
        <v>16437.608861786757</v>
      </c>
      <c r="W361">
        <v>18497.71204756619</v>
      </c>
      <c r="X361">
        <v>20373.51088229927</v>
      </c>
      <c r="Y361">
        <v>22069.482779853028</v>
      </c>
      <c r="Z361">
        <v>21139.446653761959</v>
      </c>
      <c r="AA361">
        <v>22338.375022294469</v>
      </c>
      <c r="AB361">
        <v>23362.7258331843</v>
      </c>
      <c r="AC361">
        <v>24220.47825042098</v>
      </c>
      <c r="AD361">
        <v>24921.412712766443</v>
      </c>
      <c r="AE361">
        <v>23801.526082837987</v>
      </c>
      <c r="AF361">
        <v>24114.915240712351</v>
      </c>
      <c r="AG361">
        <v>24291.777159915604</v>
      </c>
      <c r="AH361">
        <v>24338.942536345003</v>
      </c>
      <c r="AI361">
        <v>24264.198987377047</v>
      </c>
      <c r="AJ361">
        <v>22968.591916792633</v>
      </c>
      <c r="AK361">
        <v>22603.203395737542</v>
      </c>
      <c r="AL361">
        <v>22132.875938221267</v>
      </c>
      <c r="AM361">
        <v>21565.954302201008</v>
      </c>
      <c r="AN361">
        <v>20911.593170023792</v>
      </c>
      <c r="AO361">
        <v>19484.300446395264</v>
      </c>
      <c r="AP361">
        <v>18641.397548381297</v>
      </c>
      <c r="AQ361">
        <v>17738.299720860308</v>
      </c>
      <c r="AR361">
        <v>16785.454547617497</v>
      </c>
      <c r="AS361">
        <v>15793.731263085943</v>
      </c>
      <c r="AT361">
        <v>14370.670783685036</v>
      </c>
      <c r="AU361">
        <v>13310.326346414957</v>
      </c>
      <c r="AV361">
        <v>12243.904095964526</v>
      </c>
      <c r="AW361">
        <v>11182.154823940329</v>
      </c>
      <c r="AX361">
        <v>10135.707652103571</v>
      </c>
      <c r="AY361">
        <v>8907.0340772757809</v>
      </c>
      <c r="AZ361">
        <v>7908.949906137228</v>
      </c>
      <c r="BA361">
        <v>6954.9028139921729</v>
      </c>
      <c r="BB361">
        <v>6053.2806645310675</v>
      </c>
      <c r="BC361">
        <v>5211.4354953255843</v>
      </c>
      <c r="BD361">
        <v>4346.7847714653908</v>
      </c>
      <c r="BE361">
        <v>3635.9751575152341</v>
      </c>
      <c r="BF361">
        <v>2985.5325448131684</v>
      </c>
      <c r="BG361">
        <v>2401.8403744519128</v>
      </c>
      <c r="BH361">
        <v>1889.2364901231576</v>
      </c>
      <c r="BI361">
        <v>1422.3295229319558</v>
      </c>
      <c r="BJ361">
        <v>1053.8597517617636</v>
      </c>
      <c r="BK361">
        <v>755.13559593148113</v>
      </c>
      <c r="BL361">
        <v>521.02968266363359</v>
      </c>
      <c r="BM361">
        <v>344.51316354375257</v>
      </c>
      <c r="BN361">
        <v>212.76584945120544</v>
      </c>
      <c r="BO361">
        <v>125.23535731551885</v>
      </c>
      <c r="BP361">
        <v>70.819971149506287</v>
      </c>
      <c r="BQ361">
        <v>38.400491582485841</v>
      </c>
      <c r="BR361">
        <v>19.977945854062433</v>
      </c>
      <c r="BS361">
        <v>9.804349086100844</v>
      </c>
      <c r="BT361">
        <v>-2.4998058037072657E-9</v>
      </c>
      <c r="BU361">
        <v>0</v>
      </c>
      <c r="BV361">
        <v>0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  <c r="CF361">
        <v>0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  <c r="CN361">
        <v>0</v>
      </c>
      <c r="CO361">
        <v>0</v>
      </c>
      <c r="CP361">
        <v>0</v>
      </c>
      <c r="CQ361">
        <v>0</v>
      </c>
      <c r="CR361">
        <v>0</v>
      </c>
      <c r="CS361">
        <v>0</v>
      </c>
      <c r="CT361">
        <v>0</v>
      </c>
      <c r="CU361">
        <v>0</v>
      </c>
      <c r="CV361">
        <v>0</v>
      </c>
      <c r="CW361">
        <v>0</v>
      </c>
    </row>
    <row r="362" spans="1:101" x14ac:dyDescent="0.3">
      <c r="A362">
        <f>Model_Point!K362</f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-14790.010179648852</v>
      </c>
      <c r="H362">
        <v>-12307.258461597019</v>
      </c>
      <c r="I362">
        <v>-9911.2866775778766</v>
      </c>
      <c r="J362">
        <v>-7493.8082489157605</v>
      </c>
      <c r="K362">
        <v>-5199.1775299286855</v>
      </c>
      <c r="L362">
        <v>-3039.9370526363755</v>
      </c>
      <c r="M362">
        <v>-1008.4190774921396</v>
      </c>
      <c r="N362">
        <v>910.05980054712234</v>
      </c>
      <c r="O362">
        <v>2739.4648664589836</v>
      </c>
      <c r="P362">
        <v>4521.96619328003</v>
      </c>
      <c r="Q362">
        <v>6236.9454261973651</v>
      </c>
      <c r="R362">
        <v>7882.2830421994986</v>
      </c>
      <c r="S362">
        <v>9460.1943136722766</v>
      </c>
      <c r="T362">
        <v>10973.934118362151</v>
      </c>
      <c r="U362">
        <v>12428.376121000532</v>
      </c>
      <c r="V362">
        <v>13829.057016972098</v>
      </c>
      <c r="W362">
        <v>15180.089302435892</v>
      </c>
      <c r="X362">
        <v>16484.539077546124</v>
      </c>
      <c r="Y362">
        <v>17746.209878087488</v>
      </c>
      <c r="Z362">
        <v>18969.26979555019</v>
      </c>
      <c r="AA362">
        <v>20157.513515522951</v>
      </c>
      <c r="AB362">
        <v>21315.510362022374</v>
      </c>
      <c r="AC362">
        <v>22449.154783389869</v>
      </c>
      <c r="AD362">
        <v>23565.2137284458</v>
      </c>
      <c r="AE362">
        <v>24670.831183842372</v>
      </c>
      <c r="AF362">
        <v>25772.7964802854</v>
      </c>
      <c r="AG362">
        <v>26061.184280415229</v>
      </c>
      <c r="AH362">
        <v>26292.290983166135</v>
      </c>
      <c r="AI362">
        <v>26460.495736828871</v>
      </c>
      <c r="AJ362">
        <v>26559.982329896633</v>
      </c>
      <c r="AK362">
        <v>26584.293063203673</v>
      </c>
      <c r="AL362">
        <v>26527.226429566374</v>
      </c>
      <c r="AM362">
        <v>26383.398252825136</v>
      </c>
      <c r="AN362">
        <v>26148.11600804195</v>
      </c>
      <c r="AO362">
        <v>25817.384117678161</v>
      </c>
      <c r="AP362">
        <v>25387.931427902204</v>
      </c>
      <c r="AQ362">
        <v>24857.353516872816</v>
      </c>
      <c r="AR362">
        <v>24224.362737271767</v>
      </c>
      <c r="AS362">
        <v>23489.068876559151</v>
      </c>
      <c r="AT362">
        <v>22653.240767269133</v>
      </c>
      <c r="AU362">
        <v>21720.3980689493</v>
      </c>
      <c r="AV362">
        <v>20695.870359568878</v>
      </c>
      <c r="AW362">
        <v>19586.248887980404</v>
      </c>
      <c r="AX362">
        <v>18400.145221258852</v>
      </c>
      <c r="AY362">
        <v>17148.232758467162</v>
      </c>
      <c r="AZ362">
        <v>15843.218155829989</v>
      </c>
      <c r="BA362">
        <v>14499.727537181956</v>
      </c>
      <c r="BB362">
        <v>13134.09371856074</v>
      </c>
      <c r="BC362">
        <v>11764.033698625444</v>
      </c>
      <c r="BD362">
        <v>10408.210710882762</v>
      </c>
      <c r="BE362">
        <v>9085.682450111206</v>
      </c>
      <c r="BF362">
        <v>7788.9686979916305</v>
      </c>
      <c r="BG362">
        <v>6543.1922509672695</v>
      </c>
      <c r="BH362">
        <v>5372.6465541672878</v>
      </c>
      <c r="BI362">
        <v>4299.3595617390474</v>
      </c>
      <c r="BJ362">
        <v>3341.5993313945373</v>
      </c>
      <c r="BK362">
        <v>2512.475077752586</v>
      </c>
      <c r="BL362">
        <v>1818.8210743518493</v>
      </c>
      <c r="BM362">
        <v>1260.5614176462125</v>
      </c>
      <c r="BN362">
        <v>830.72784558564172</v>
      </c>
      <c r="BO362">
        <v>516.2306816912743</v>
      </c>
      <c r="BP362">
        <v>307.75380192633048</v>
      </c>
      <c r="BQ362">
        <v>175.28619059965686</v>
      </c>
      <c r="BR362">
        <v>94.967369712229043</v>
      </c>
      <c r="BS362">
        <v>48.670741399699388</v>
      </c>
      <c r="BT362">
        <v>-5.5384119596749409E-10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  <c r="CF362">
        <v>0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  <c r="CN362">
        <v>0</v>
      </c>
      <c r="CO362">
        <v>0</v>
      </c>
      <c r="CP362">
        <v>0</v>
      </c>
      <c r="CQ362">
        <v>0</v>
      </c>
      <c r="CR362">
        <v>0</v>
      </c>
      <c r="CS362">
        <v>0</v>
      </c>
      <c r="CT362">
        <v>0</v>
      </c>
      <c r="CU362">
        <v>0</v>
      </c>
      <c r="CV362">
        <v>0</v>
      </c>
      <c r="CW362">
        <v>0</v>
      </c>
    </row>
    <row r="363" spans="1:101" x14ac:dyDescent="0.3">
      <c r="A363">
        <f>Model_Point!K363</f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-206653.78330661988</v>
      </c>
      <c r="H363">
        <v>-174007.8882951226</v>
      </c>
      <c r="I363">
        <v>-141123.83473668966</v>
      </c>
      <c r="J363">
        <v>-107654.00037260467</v>
      </c>
      <c r="K363">
        <v>-76334.823038356291</v>
      </c>
      <c r="L363">
        <v>-47437.579979486509</v>
      </c>
      <c r="M363">
        <v>-20937.948905163088</v>
      </c>
      <c r="N363">
        <v>3199.9841484490153</v>
      </c>
      <c r="O363">
        <v>25033.117916939067</v>
      </c>
      <c r="P363">
        <v>45156.840295595888</v>
      </c>
      <c r="Q363">
        <v>63131.588601969772</v>
      </c>
      <c r="R363">
        <v>79019.761566837697</v>
      </c>
      <c r="S363">
        <v>92909.224941951223</v>
      </c>
      <c r="T363">
        <v>104902.80468933194</v>
      </c>
      <c r="U363">
        <v>115106.6658097685</v>
      </c>
      <c r="V363">
        <v>123613.04862547474</v>
      </c>
      <c r="W363">
        <v>130497.52810828161</v>
      </c>
      <c r="X363">
        <v>135832.51603346175</v>
      </c>
      <c r="Y363">
        <v>139697.93613665304</v>
      </c>
      <c r="Z363">
        <v>142170.34539126136</v>
      </c>
      <c r="AA363">
        <v>143314.74295610451</v>
      </c>
      <c r="AB363">
        <v>143201.39672601732</v>
      </c>
      <c r="AC363">
        <v>141912.75641836622</v>
      </c>
      <c r="AD363">
        <v>139537.93792900912</v>
      </c>
      <c r="AE363">
        <v>136170.13085459676</v>
      </c>
      <c r="AF363">
        <v>131904.71062880222</v>
      </c>
      <c r="AG363">
        <v>126839.0369830014</v>
      </c>
      <c r="AH363">
        <v>121073.34136841464</v>
      </c>
      <c r="AI363">
        <v>114711.49555434224</v>
      </c>
      <c r="AJ363">
        <v>107861.15242471948</v>
      </c>
      <c r="AK363">
        <v>100632.01017191506</v>
      </c>
      <c r="AL363">
        <v>93134.04227344424</v>
      </c>
      <c r="AM363">
        <v>85471.021668102301</v>
      </c>
      <c r="AN363">
        <v>77745.871983252277</v>
      </c>
      <c r="AO363">
        <v>70059.351181515114</v>
      </c>
      <c r="AP363">
        <v>62508.550765223932</v>
      </c>
      <c r="AQ363">
        <v>55185.242151833809</v>
      </c>
      <c r="AR363">
        <v>48174.117415367888</v>
      </c>
      <c r="AS363">
        <v>41550.98847940108</v>
      </c>
      <c r="AT363">
        <v>35381.025969424918</v>
      </c>
      <c r="AU363">
        <v>29717.134735768555</v>
      </c>
      <c r="AV363">
        <v>24477.900880462948</v>
      </c>
      <c r="AW363">
        <v>19730.55945760963</v>
      </c>
      <c r="AX363">
        <v>15524.638926064259</v>
      </c>
      <c r="AY363">
        <v>11889.443359273175</v>
      </c>
      <c r="AZ363">
        <v>8832.5141021527397</v>
      </c>
      <c r="BA363">
        <v>6339.3953372171763</v>
      </c>
      <c r="BB363">
        <v>4374.9469146763449</v>
      </c>
      <c r="BC363">
        <v>2886.3000733020635</v>
      </c>
      <c r="BD363">
        <v>1807.3412086799071</v>
      </c>
      <c r="BE363">
        <v>1064.3579082517444</v>
      </c>
      <c r="BF363">
        <v>602.19402170719911</v>
      </c>
      <c r="BG363">
        <v>326.74712440425344</v>
      </c>
      <c r="BH363">
        <v>170.21035752658719</v>
      </c>
      <c r="BI363">
        <v>85.753192365933657</v>
      </c>
      <c r="BJ363">
        <v>-9.6961318104065031E-9</v>
      </c>
      <c r="BK363">
        <v>0</v>
      </c>
      <c r="BL363">
        <v>0</v>
      </c>
      <c r="BM363">
        <v>0</v>
      </c>
      <c r="BN363">
        <v>0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  <c r="CF363">
        <v>0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  <c r="CN363">
        <v>0</v>
      </c>
      <c r="CO363">
        <v>0</v>
      </c>
      <c r="CP363">
        <v>0</v>
      </c>
      <c r="CQ363">
        <v>0</v>
      </c>
      <c r="CR363">
        <v>0</v>
      </c>
      <c r="CS363">
        <v>0</v>
      </c>
      <c r="CT363">
        <v>0</v>
      </c>
      <c r="CU363">
        <v>0</v>
      </c>
      <c r="CV363">
        <v>0</v>
      </c>
      <c r="CW363">
        <v>0</v>
      </c>
    </row>
    <row r="364" spans="1:101" x14ac:dyDescent="0.3">
      <c r="A364">
        <f>Model_Point!K364</f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-71376.19618109797</v>
      </c>
      <c r="H364">
        <v>-55089.695725555546</v>
      </c>
      <c r="I364">
        <v>-39138.030351821901</v>
      </c>
      <c r="J364">
        <v>-23044.115160766814</v>
      </c>
      <c r="K364">
        <v>-25462.938329204782</v>
      </c>
      <c r="L364">
        <v>-12197.103839601985</v>
      </c>
      <c r="M364">
        <v>146.12808419081654</v>
      </c>
      <c r="N364">
        <v>11589.605888696251</v>
      </c>
      <c r="O364">
        <v>22163.75435937459</v>
      </c>
      <c r="P364">
        <v>19789.661855996022</v>
      </c>
      <c r="Q364">
        <v>28177.744071536526</v>
      </c>
      <c r="R364">
        <v>35758.595615793325</v>
      </c>
      <c r="S364">
        <v>42571.492633010319</v>
      </c>
      <c r="T364">
        <v>48661.460813438513</v>
      </c>
      <c r="U364">
        <v>45662.507697944995</v>
      </c>
      <c r="V364">
        <v>49920.156750930168</v>
      </c>
      <c r="W364">
        <v>53544.802848145642</v>
      </c>
      <c r="X364">
        <v>56568.029675615231</v>
      </c>
      <c r="Y364">
        <v>59024.292561521528</v>
      </c>
      <c r="Z364">
        <v>55387.229324032742</v>
      </c>
      <c r="AA364">
        <v>56460.851061599533</v>
      </c>
      <c r="AB364">
        <v>57038.94477733098</v>
      </c>
      <c r="AC364">
        <v>57155.718007760974</v>
      </c>
      <c r="AD364">
        <v>56847.931486449706</v>
      </c>
      <c r="AE364">
        <v>52661.175953873288</v>
      </c>
      <c r="AF364">
        <v>51404.142552742371</v>
      </c>
      <c r="AG364">
        <v>49826.692584875796</v>
      </c>
      <c r="AH364">
        <v>47969.120119408137</v>
      </c>
      <c r="AI364">
        <v>45873.11587118997</v>
      </c>
      <c r="AJ364">
        <v>41553.24477583418</v>
      </c>
      <c r="AK364">
        <v>38985.183584902363</v>
      </c>
      <c r="AL364">
        <v>36302.104391078537</v>
      </c>
      <c r="AM364">
        <v>33545.238975592569</v>
      </c>
      <c r="AN364">
        <v>30755.48666554167</v>
      </c>
      <c r="AO364">
        <v>26928.44085377207</v>
      </c>
      <c r="AP364">
        <v>24127.107075610231</v>
      </c>
      <c r="AQ364">
        <v>21404.21354406494</v>
      </c>
      <c r="AR364">
        <v>18793.395678697128</v>
      </c>
      <c r="AS364">
        <v>16324.856764373859</v>
      </c>
      <c r="AT364">
        <v>13578.999382113752</v>
      </c>
      <c r="AU364">
        <v>11440.990060755577</v>
      </c>
      <c r="AV364">
        <v>9460.6569051440474</v>
      </c>
      <c r="AW364">
        <v>7664.6098692947571</v>
      </c>
      <c r="AX364">
        <v>6072.6390730690837</v>
      </c>
      <c r="AY364">
        <v>4558.9430246426082</v>
      </c>
      <c r="AZ364">
        <v>3394.1791232854021</v>
      </c>
      <c r="BA364">
        <v>2443.6367578193858</v>
      </c>
      <c r="BB364">
        <v>1694.364581114565</v>
      </c>
      <c r="BC364">
        <v>1126.5291661027661</v>
      </c>
      <c r="BD364">
        <v>692.92688649043521</v>
      </c>
      <c r="BE364">
        <v>408.60284628570372</v>
      </c>
      <c r="BF364">
        <v>231.70972930692326</v>
      </c>
      <c r="BG364">
        <v>126.27868146738338</v>
      </c>
      <c r="BH364">
        <v>66.376831350452974</v>
      </c>
      <c r="BI364">
        <v>32.921246081287109</v>
      </c>
      <c r="BJ364">
        <v>2.7206547248009389E-9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  <c r="CF364">
        <v>0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  <c r="CN364">
        <v>0</v>
      </c>
      <c r="CO364">
        <v>0</v>
      </c>
      <c r="CP364">
        <v>0</v>
      </c>
      <c r="CQ364">
        <v>0</v>
      </c>
      <c r="CR364">
        <v>0</v>
      </c>
      <c r="CS364">
        <v>0</v>
      </c>
      <c r="CT364">
        <v>0</v>
      </c>
      <c r="CU364">
        <v>0</v>
      </c>
      <c r="CV364">
        <v>0</v>
      </c>
      <c r="CW364">
        <v>0</v>
      </c>
    </row>
    <row r="365" spans="1:101" x14ac:dyDescent="0.3">
      <c r="A365">
        <f>Model_Point!K365</f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-35855.799368835513</v>
      </c>
      <c r="H365">
        <v>-26098.556848866021</v>
      </c>
      <c r="I365">
        <v>-16774.293020317036</v>
      </c>
      <c r="J365">
        <v>-7407.305725639967</v>
      </c>
      <c r="K365">
        <v>1602.0141644682815</v>
      </c>
      <c r="L365">
        <v>10238.652364011941</v>
      </c>
      <c r="M365">
        <v>18528.560059627343</v>
      </c>
      <c r="N365">
        <v>26495.995458188543</v>
      </c>
      <c r="O365">
        <v>34166.790638974322</v>
      </c>
      <c r="P365">
        <v>41649.039519859762</v>
      </c>
      <c r="Q365">
        <v>48892.212140608215</v>
      </c>
      <c r="R365">
        <v>55922.470236203597</v>
      </c>
      <c r="S365">
        <v>62770.191892260904</v>
      </c>
      <c r="T365">
        <v>69468.483785271965</v>
      </c>
      <c r="U365">
        <v>76051.491797178111</v>
      </c>
      <c r="V365">
        <v>82551.822860688815</v>
      </c>
      <c r="W365">
        <v>83620.136948548054</v>
      </c>
      <c r="X365">
        <v>84506.174550136129</v>
      </c>
      <c r="Y365">
        <v>85190.865811277341</v>
      </c>
      <c r="Z365">
        <v>85654.339545254697</v>
      </c>
      <c r="AA365">
        <v>85874.291789337251</v>
      </c>
      <c r="AB365">
        <v>85829.172317658886</v>
      </c>
      <c r="AC365">
        <v>85500.167402887339</v>
      </c>
      <c r="AD365">
        <v>84870.721402716445</v>
      </c>
      <c r="AE365">
        <v>83926.525637738145</v>
      </c>
      <c r="AF365">
        <v>82655.585454983666</v>
      </c>
      <c r="AG365">
        <v>81048.697906098052</v>
      </c>
      <c r="AH365">
        <v>79100.31635844121</v>
      </c>
      <c r="AI365">
        <v>76809.528379038777</v>
      </c>
      <c r="AJ365">
        <v>74180.971422549977</v>
      </c>
      <c r="AK365">
        <v>71225.149119451875</v>
      </c>
      <c r="AL365">
        <v>67958.638281821753</v>
      </c>
      <c r="AM365">
        <v>64402.135154981355</v>
      </c>
      <c r="AN365">
        <v>60583.165684850559</v>
      </c>
      <c r="AO365">
        <v>56536.260875055355</v>
      </c>
      <c r="AP365">
        <v>52302.897719104847</v>
      </c>
      <c r="AQ365">
        <v>47931.153312269678</v>
      </c>
      <c r="AR365">
        <v>43475.024018839315</v>
      </c>
      <c r="AS365">
        <v>38993.371525239541</v>
      </c>
      <c r="AT365">
        <v>34548.47448195282</v>
      </c>
      <c r="AU365">
        <v>30204.189115423218</v>
      </c>
      <c r="AV365">
        <v>25930.553863803256</v>
      </c>
      <c r="AW365">
        <v>21812.573119313467</v>
      </c>
      <c r="AX365">
        <v>17932.939368091855</v>
      </c>
      <c r="AY365">
        <v>14367.142161718963</v>
      </c>
      <c r="AZ365">
        <v>11178.346916250104</v>
      </c>
      <c r="BA365">
        <v>8412.5669435070176</v>
      </c>
      <c r="BB365">
        <v>6094.7704159087334</v>
      </c>
      <c r="BC365">
        <v>4226.6039165481079</v>
      </c>
      <c r="BD365">
        <v>2786.3294894261471</v>
      </c>
      <c r="BE365">
        <v>1731.3283671445658</v>
      </c>
      <c r="BF365">
        <v>1032.5132604809762</v>
      </c>
      <c r="BG365">
        <v>588.89619146582811</v>
      </c>
      <c r="BH365">
        <v>320.24156523504541</v>
      </c>
      <c r="BI365">
        <v>165.63598695069624</v>
      </c>
      <c r="BJ365">
        <v>5.3657136349967875E-10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  <c r="CN365">
        <v>0</v>
      </c>
      <c r="CO365">
        <v>0</v>
      </c>
      <c r="CP365">
        <v>0</v>
      </c>
      <c r="CQ365">
        <v>0</v>
      </c>
      <c r="CR365">
        <v>0</v>
      </c>
      <c r="CS365">
        <v>0</v>
      </c>
      <c r="CT365">
        <v>0</v>
      </c>
      <c r="CU365">
        <v>0</v>
      </c>
      <c r="CV365">
        <v>0</v>
      </c>
      <c r="CW365">
        <v>0</v>
      </c>
    </row>
    <row r="366" spans="1:101" x14ac:dyDescent="0.3">
      <c r="A366">
        <f>Model_Point!K366</f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-71137.599632322672</v>
      </c>
      <c r="H366">
        <v>-57608.796168850633</v>
      </c>
      <c r="I366">
        <v>-43843.673073805432</v>
      </c>
      <c r="J366">
        <v>-30003.674494254308</v>
      </c>
      <c r="K366">
        <v>-17468.969161801793</v>
      </c>
      <c r="L366">
        <v>-6319.9897574987699</v>
      </c>
      <c r="M366">
        <v>3498.0069601984774</v>
      </c>
      <c r="N366">
        <v>12045.912176528624</v>
      </c>
      <c r="O366">
        <v>19388.557641151401</v>
      </c>
      <c r="P366">
        <v>25910.386446296332</v>
      </c>
      <c r="Q366">
        <v>31364.51015205773</v>
      </c>
      <c r="R366">
        <v>35805.364261152819</v>
      </c>
      <c r="S366">
        <v>39292.952283136081</v>
      </c>
      <c r="T366">
        <v>41890.039924045952</v>
      </c>
      <c r="U366">
        <v>43660.878089940641</v>
      </c>
      <c r="V366">
        <v>44670.276140177804</v>
      </c>
      <c r="W366">
        <v>44983.57586655792</v>
      </c>
      <c r="X366">
        <v>44667.217343529061</v>
      </c>
      <c r="Y366">
        <v>43789.246285205249</v>
      </c>
      <c r="Z366">
        <v>42419.483624195942</v>
      </c>
      <c r="AA366">
        <v>40628.667818852511</v>
      </c>
      <c r="AB366">
        <v>38487.561179602089</v>
      </c>
      <c r="AC366">
        <v>36063.463434559402</v>
      </c>
      <c r="AD366">
        <v>33423.132512233075</v>
      </c>
      <c r="AE366">
        <v>30632.117496978328</v>
      </c>
      <c r="AF366">
        <v>27753.979627692428</v>
      </c>
      <c r="AG366">
        <v>24849.41692474961</v>
      </c>
      <c r="AH366">
        <v>21975.316588889655</v>
      </c>
      <c r="AI366">
        <v>19183.768706454164</v>
      </c>
      <c r="AJ366">
        <v>16521.084455932945</v>
      </c>
      <c r="AK366">
        <v>14026.871117002818</v>
      </c>
      <c r="AL366">
        <v>11667.459075069915</v>
      </c>
      <c r="AM366">
        <v>9488.4993328446963</v>
      </c>
      <c r="AN366">
        <v>7526.2966977231727</v>
      </c>
      <c r="AO366">
        <v>5806.3062531918895</v>
      </c>
      <c r="AP366">
        <v>4342.1298604810863</v>
      </c>
      <c r="AQ366">
        <v>3135.1961531174261</v>
      </c>
      <c r="AR366">
        <v>2175.267301292818</v>
      </c>
      <c r="AS366">
        <v>1441.8392219511047</v>
      </c>
      <c r="AT366">
        <v>906.39032279622211</v>
      </c>
      <c r="AU366">
        <v>535.29859227586735</v>
      </c>
      <c r="AV366">
        <v>303.9040348876116</v>
      </c>
      <c r="AW366">
        <v>165.71851033861023</v>
      </c>
      <c r="AX366">
        <v>87.075372241882889</v>
      </c>
      <c r="AY366">
        <v>44.618176778788147</v>
      </c>
      <c r="AZ366">
        <v>-2.0286663365911647E-9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  <c r="CF366">
        <v>0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  <c r="CN366">
        <v>0</v>
      </c>
      <c r="CO366">
        <v>0</v>
      </c>
      <c r="CP366">
        <v>0</v>
      </c>
      <c r="CQ366">
        <v>0</v>
      </c>
      <c r="CR366">
        <v>0</v>
      </c>
      <c r="CS366">
        <v>0</v>
      </c>
      <c r="CT366">
        <v>0</v>
      </c>
      <c r="CU366">
        <v>0</v>
      </c>
      <c r="CV366">
        <v>0</v>
      </c>
      <c r="CW366">
        <v>0</v>
      </c>
    </row>
    <row r="367" spans="1:101" x14ac:dyDescent="0.3">
      <c r="A367">
        <f>Model_Point!K367</f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-25104.05365508447</v>
      </c>
      <c r="H367">
        <v>-18253.582523561778</v>
      </c>
      <c r="I367">
        <v>-11505.079048315134</v>
      </c>
      <c r="J367">
        <v>-4767.9832271356936</v>
      </c>
      <c r="K367">
        <v>-6077.4040344859013</v>
      </c>
      <c r="L367">
        <v>-852.72913687520429</v>
      </c>
      <c r="M367">
        <v>3847.2922683275701</v>
      </c>
      <c r="N367">
        <v>8049.7745667324571</v>
      </c>
      <c r="O367">
        <v>11783.272607458302</v>
      </c>
      <c r="P367">
        <v>10235.074129278424</v>
      </c>
      <c r="Q367">
        <v>12935.476525114418</v>
      </c>
      <c r="R367">
        <v>15232.802103209915</v>
      </c>
      <c r="S367">
        <v>17152.507138010897</v>
      </c>
      <c r="T367">
        <v>18721.09328988555</v>
      </c>
      <c r="U367">
        <v>16846.942334494965</v>
      </c>
      <c r="V367">
        <v>17601.875885452864</v>
      </c>
      <c r="W367">
        <v>18075.647113136329</v>
      </c>
      <c r="X367">
        <v>18295.487344645895</v>
      </c>
      <c r="Y367">
        <v>18289.238616017676</v>
      </c>
      <c r="Z367">
        <v>16274.09181541129</v>
      </c>
      <c r="AA367">
        <v>15789.596680376921</v>
      </c>
      <c r="AB367">
        <v>15158.409443914879</v>
      </c>
      <c r="AC367">
        <v>14407.699499665323</v>
      </c>
      <c r="AD367">
        <v>13564.420506855373</v>
      </c>
      <c r="AE367">
        <v>11722.44326629629</v>
      </c>
      <c r="AF367">
        <v>10715.041175212653</v>
      </c>
      <c r="AG367">
        <v>9688.3176127222087</v>
      </c>
      <c r="AH367">
        <v>8665.1970995886386</v>
      </c>
      <c r="AI367">
        <v>7666.7419168427759</v>
      </c>
      <c r="AJ367">
        <v>6313.8139251502262</v>
      </c>
      <c r="AK367">
        <v>5393.9371097151816</v>
      </c>
      <c r="AL367">
        <v>4520.2455967628739</v>
      </c>
      <c r="AM367">
        <v>3711.0402196984746</v>
      </c>
      <c r="AN367">
        <v>2981.0174091992526</v>
      </c>
      <c r="AO367">
        <v>2217.6444567315825</v>
      </c>
      <c r="AP367">
        <v>1665.3007538962665</v>
      </c>
      <c r="AQ367">
        <v>1209.2782418548136</v>
      </c>
      <c r="AR367">
        <v>846.19934969243661</v>
      </c>
      <c r="AS367">
        <v>568.67494732391174</v>
      </c>
      <c r="AT367">
        <v>346.33477460494197</v>
      </c>
      <c r="AU367">
        <v>205.0313253487615</v>
      </c>
      <c r="AV367">
        <v>116.88439537312053</v>
      </c>
      <c r="AW367">
        <v>64.236851451840081</v>
      </c>
      <c r="AX367">
        <v>34.28570672810487</v>
      </c>
      <c r="AY367">
        <v>17.100477437846372</v>
      </c>
      <c r="AZ367">
        <v>1.3716159139149654E-9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  <c r="CF367">
        <v>0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  <c r="CN367">
        <v>0</v>
      </c>
      <c r="CO367">
        <v>0</v>
      </c>
      <c r="CP367">
        <v>0</v>
      </c>
      <c r="CQ367">
        <v>0</v>
      </c>
      <c r="CR367">
        <v>0</v>
      </c>
      <c r="CS367">
        <v>0</v>
      </c>
      <c r="CT367">
        <v>0</v>
      </c>
      <c r="CU367">
        <v>0</v>
      </c>
      <c r="CV367">
        <v>0</v>
      </c>
      <c r="CW367">
        <v>0</v>
      </c>
    </row>
    <row r="368" spans="1:101" x14ac:dyDescent="0.3">
      <c r="A368">
        <f>Model_Point!K368</f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-17522.425279180603</v>
      </c>
      <c r="H368">
        <v>-11962.016517690261</v>
      </c>
      <c r="I368">
        <v>-6766.778332780159</v>
      </c>
      <c r="J368">
        <v>-1587.1940826611308</v>
      </c>
      <c r="K368">
        <v>3416.7477635137861</v>
      </c>
      <c r="L368">
        <v>8242.6300153850116</v>
      </c>
      <c r="M368">
        <v>12908.279650462728</v>
      </c>
      <c r="N368">
        <v>17433.750845585553</v>
      </c>
      <c r="O368">
        <v>21839.487069022711</v>
      </c>
      <c r="P368">
        <v>26179.83169414178</v>
      </c>
      <c r="Q368">
        <v>30443.735217514102</v>
      </c>
      <c r="R368">
        <v>30859.335902514391</v>
      </c>
      <c r="S368">
        <v>31207.888331271915</v>
      </c>
      <c r="T368">
        <v>31482.205258161885</v>
      </c>
      <c r="U368">
        <v>31674.774380254396</v>
      </c>
      <c r="V368">
        <v>31777.128705429288</v>
      </c>
      <c r="W368">
        <v>31781.068904389798</v>
      </c>
      <c r="X368">
        <v>31679.422449162721</v>
      </c>
      <c r="Y368">
        <v>31465.855908409769</v>
      </c>
      <c r="Z368">
        <v>31134.866667189453</v>
      </c>
      <c r="AA368">
        <v>30681.804533984912</v>
      </c>
      <c r="AB368">
        <v>30103.051169547365</v>
      </c>
      <c r="AC368">
        <v>29396.348465462626</v>
      </c>
      <c r="AD368">
        <v>28561.170968040504</v>
      </c>
      <c r="AE368">
        <v>27599.075189169464</v>
      </c>
      <c r="AF368">
        <v>26513.819582488853</v>
      </c>
      <c r="AG368">
        <v>25311.44353445798</v>
      </c>
      <c r="AH368">
        <v>23999.517304080247</v>
      </c>
      <c r="AI368">
        <v>22588.183421798181</v>
      </c>
      <c r="AJ368">
        <v>21090.227694412275</v>
      </c>
      <c r="AK368">
        <v>19521.062274018492</v>
      </c>
      <c r="AL368">
        <v>17898.600878626228</v>
      </c>
      <c r="AM368">
        <v>16243.00781688296</v>
      </c>
      <c r="AN368">
        <v>14576.306181239861</v>
      </c>
      <c r="AO368">
        <v>12921.836903099067</v>
      </c>
      <c r="AP368">
        <v>11303.569650272488</v>
      </c>
      <c r="AQ368">
        <v>9709.5578831468938</v>
      </c>
      <c r="AR368">
        <v>8171.8276709309366</v>
      </c>
      <c r="AS368">
        <v>6721.6039963507046</v>
      </c>
      <c r="AT368">
        <v>5387.4635267190097</v>
      </c>
      <c r="AU368">
        <v>4193.3959920241268</v>
      </c>
      <c r="AV368">
        <v>3156.9718294704076</v>
      </c>
      <c r="AW368">
        <v>2287.8589440159203</v>
      </c>
      <c r="AX368">
        <v>1586.9470529010232</v>
      </c>
      <c r="AY368">
        <v>1046.3065289505298</v>
      </c>
      <c r="AZ368">
        <v>650.11686844672681</v>
      </c>
      <c r="BA368">
        <v>387.76369511348452</v>
      </c>
      <c r="BB368">
        <v>221.27767628967692</v>
      </c>
      <c r="BC368">
        <v>120.49985081666888</v>
      </c>
      <c r="BD368">
        <v>62.539909711185516</v>
      </c>
      <c r="BE368">
        <v>6.6560163495692871E-10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  <c r="BN368">
        <v>0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  <c r="CF368">
        <v>0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  <c r="CN368">
        <v>0</v>
      </c>
      <c r="CO368">
        <v>0</v>
      </c>
      <c r="CP368">
        <v>0</v>
      </c>
      <c r="CQ368">
        <v>0</v>
      </c>
      <c r="CR368">
        <v>0</v>
      </c>
      <c r="CS368">
        <v>0</v>
      </c>
      <c r="CT368">
        <v>0</v>
      </c>
      <c r="CU368">
        <v>0</v>
      </c>
      <c r="CV368">
        <v>0</v>
      </c>
      <c r="CW368">
        <v>0</v>
      </c>
    </row>
    <row r="369" spans="1:101" x14ac:dyDescent="0.3">
      <c r="A369">
        <f>Model_Point!K369</f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-95443.647865621315</v>
      </c>
      <c r="H369">
        <v>-84020.497009899205</v>
      </c>
      <c r="I369">
        <v>-71945.392446007885</v>
      </c>
      <c r="J369">
        <v>-59199.039158757485</v>
      </c>
      <c r="K369">
        <v>-46929.7874613971</v>
      </c>
      <c r="L369">
        <v>-35337.186014074963</v>
      </c>
      <c r="M369">
        <v>-24495.208108427956</v>
      </c>
      <c r="N369">
        <v>-14413.292495671081</v>
      </c>
      <c r="O369">
        <v>-5085.8063431333885</v>
      </c>
      <c r="P369">
        <v>3705.0552503883137</v>
      </c>
      <c r="Q369">
        <v>11804.738136450356</v>
      </c>
      <c r="R369">
        <v>19227.707835940852</v>
      </c>
      <c r="S369">
        <v>25978.020377588524</v>
      </c>
      <c r="T369">
        <v>32065.39880174704</v>
      </c>
      <c r="U369">
        <v>37501.746310792121</v>
      </c>
      <c r="V369">
        <v>42294.336301166142</v>
      </c>
      <c r="W369">
        <v>46456.112275611391</v>
      </c>
      <c r="X369">
        <v>50010.584957299841</v>
      </c>
      <c r="Y369">
        <v>52987.639988293158</v>
      </c>
      <c r="Z369">
        <v>55418.949504278295</v>
      </c>
      <c r="AA369">
        <v>57331.224547372265</v>
      </c>
      <c r="AB369">
        <v>58745.133924451467</v>
      </c>
      <c r="AC369">
        <v>59680.529926867712</v>
      </c>
      <c r="AD369">
        <v>60160.557602929097</v>
      </c>
      <c r="AE369">
        <v>60207.386394772817</v>
      </c>
      <c r="AF369">
        <v>59839.004006564923</v>
      </c>
      <c r="AG369">
        <v>59075.736297666888</v>
      </c>
      <c r="AH369">
        <v>57942.899227333175</v>
      </c>
      <c r="AI369">
        <v>56468.622162335203</v>
      </c>
      <c r="AJ369">
        <v>54682.819882874428</v>
      </c>
      <c r="AK369">
        <v>52616.44614903145</v>
      </c>
      <c r="AL369">
        <v>50301.408556750182</v>
      </c>
      <c r="AM369">
        <v>47770.91067099358</v>
      </c>
      <c r="AN369">
        <v>45059.751365073658</v>
      </c>
      <c r="AO369">
        <v>42204.384031927584</v>
      </c>
      <c r="AP369">
        <v>39242.250376031872</v>
      </c>
      <c r="AQ369">
        <v>36211.105815847746</v>
      </c>
      <c r="AR369">
        <v>33146.516685498202</v>
      </c>
      <c r="AS369">
        <v>30083.964325515073</v>
      </c>
      <c r="AT369">
        <v>27058.353596928853</v>
      </c>
      <c r="AU369">
        <v>24103.451514767188</v>
      </c>
      <c r="AV369">
        <v>21251.267195738081</v>
      </c>
      <c r="AW369">
        <v>18531.390159384206</v>
      </c>
      <c r="AX369">
        <v>15970.310403944628</v>
      </c>
      <c r="AY369">
        <v>13590.750204297781</v>
      </c>
      <c r="AZ369">
        <v>11411.043675599471</v>
      </c>
      <c r="BA369">
        <v>9397.4752238089022</v>
      </c>
      <c r="BB369">
        <v>7574.6245878417631</v>
      </c>
      <c r="BC369">
        <v>5960.5677285026586</v>
      </c>
      <c r="BD369">
        <v>4565.8932682523873</v>
      </c>
      <c r="BE369">
        <v>3393.0828322704092</v>
      </c>
      <c r="BF369">
        <v>2436.3810117595435</v>
      </c>
      <c r="BG369">
        <v>1682.2510926350428</v>
      </c>
      <c r="BH369">
        <v>1110.4574643167111</v>
      </c>
      <c r="BI369">
        <v>695.73589526252169</v>
      </c>
      <c r="BJ369">
        <v>409.91681889262293</v>
      </c>
      <c r="BK369">
        <v>232.1090779363013</v>
      </c>
      <c r="BL369">
        <v>126.12218254425325</v>
      </c>
      <c r="BM369">
        <v>65.88251330402845</v>
      </c>
      <c r="BN369">
        <v>33.38071705255139</v>
      </c>
      <c r="BO369">
        <v>8.6022851246876202E-10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T369">
        <v>0</v>
      </c>
      <c r="CU369">
        <v>0</v>
      </c>
      <c r="CV369">
        <v>0</v>
      </c>
      <c r="CW369">
        <v>0</v>
      </c>
    </row>
    <row r="370" spans="1:101" x14ac:dyDescent="0.3">
      <c r="A370">
        <f>Model_Point!K370</f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-34214.142125365855</v>
      </c>
      <c r="H370">
        <v>-28295.026599459463</v>
      </c>
      <c r="I370">
        <v>-22293.890373999911</v>
      </c>
      <c r="J370">
        <v>-16064.000820343066</v>
      </c>
      <c r="K370">
        <v>-17008.148250080903</v>
      </c>
      <c r="L370">
        <v>-11645.534201444576</v>
      </c>
      <c r="M370">
        <v>-6572.6167133131848</v>
      </c>
      <c r="N370">
        <v>-1789.245337479972</v>
      </c>
      <c r="O370">
        <v>2710.3856259459358</v>
      </c>
      <c r="P370">
        <v>2088.4869415089365</v>
      </c>
      <c r="Q370">
        <v>5834.9319736277803</v>
      </c>
      <c r="R370">
        <v>9319.4467377261208</v>
      </c>
      <c r="S370">
        <v>12546.005137547665</v>
      </c>
      <c r="T370">
        <v>15520.736515524963</v>
      </c>
      <c r="U370">
        <v>14815.795423450036</v>
      </c>
      <c r="V370">
        <v>17093.576826695928</v>
      </c>
      <c r="W370">
        <v>19125.914506829879</v>
      </c>
      <c r="X370">
        <v>20923.463280097749</v>
      </c>
      <c r="Y370">
        <v>22499.32347649959</v>
      </c>
      <c r="Z370">
        <v>21521.216254561976</v>
      </c>
      <c r="AA370">
        <v>22548.106136733189</v>
      </c>
      <c r="AB370">
        <v>23379.612406987879</v>
      </c>
      <c r="AC370">
        <v>24024.47332122704</v>
      </c>
      <c r="AD370">
        <v>24492.684859247685</v>
      </c>
      <c r="AE370">
        <v>23243.39904013936</v>
      </c>
      <c r="AF370">
        <v>23289.686193661622</v>
      </c>
      <c r="AG370">
        <v>23179.942280494979</v>
      </c>
      <c r="AH370">
        <v>22924.645843286697</v>
      </c>
      <c r="AI370">
        <v>22535.352256371894</v>
      </c>
      <c r="AJ370">
        <v>21050.231063151241</v>
      </c>
      <c r="AK370">
        <v>20369.836214853185</v>
      </c>
      <c r="AL370">
        <v>19589.621175966047</v>
      </c>
      <c r="AM370">
        <v>18722.879629842399</v>
      </c>
      <c r="AN370">
        <v>17783.516728247632</v>
      </c>
      <c r="AO370">
        <v>16220.333221358072</v>
      </c>
      <c r="AP370">
        <v>15144.752251840559</v>
      </c>
      <c r="AQ370">
        <v>14038.902686352296</v>
      </c>
      <c r="AR370">
        <v>12916.864448169552</v>
      </c>
      <c r="AS370">
        <v>11792.682490292174</v>
      </c>
      <c r="AT370">
        <v>10388.891973976588</v>
      </c>
      <c r="AU370">
        <v>9283.4372142844149</v>
      </c>
      <c r="AV370">
        <v>8214.636400767642</v>
      </c>
      <c r="AW370">
        <v>7194.1957750926631</v>
      </c>
      <c r="AX370">
        <v>6232.6241005565762</v>
      </c>
      <c r="AY370">
        <v>5214.6791338961038</v>
      </c>
      <c r="AZ370">
        <v>4388.6242230802036</v>
      </c>
      <c r="BA370">
        <v>3624.7046287317439</v>
      </c>
      <c r="BB370">
        <v>2932.6055753117803</v>
      </c>
      <c r="BC370">
        <v>2319.5078086460717</v>
      </c>
      <c r="BD370">
        <v>1751.2777454040781</v>
      </c>
      <c r="BE370">
        <v>1303.5633640611268</v>
      </c>
      <c r="BF370">
        <v>938.15179202635989</v>
      </c>
      <c r="BG370">
        <v>650.01113109583878</v>
      </c>
      <c r="BH370">
        <v>431.51335209098022</v>
      </c>
      <c r="BI370">
        <v>266.88173742186655</v>
      </c>
      <c r="BJ370">
        <v>157.39515534664699</v>
      </c>
      <c r="BK370">
        <v>89.272784532276134</v>
      </c>
      <c r="BL370">
        <v>48.664673729230664</v>
      </c>
      <c r="BM370">
        <v>25.587919015757286</v>
      </c>
      <c r="BN370">
        <v>12.819927678078372</v>
      </c>
      <c r="BO370">
        <v>1.9585292632678488E-9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  <c r="CF370">
        <v>0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  <c r="CN370">
        <v>0</v>
      </c>
      <c r="CO370">
        <v>0</v>
      </c>
      <c r="CP370">
        <v>0</v>
      </c>
      <c r="CQ370">
        <v>0</v>
      </c>
      <c r="CR370">
        <v>0</v>
      </c>
      <c r="CS370">
        <v>0</v>
      </c>
      <c r="CT370">
        <v>0</v>
      </c>
      <c r="CU370">
        <v>0</v>
      </c>
      <c r="CV370">
        <v>0</v>
      </c>
      <c r="CW370">
        <v>0</v>
      </c>
    </row>
    <row r="371" spans="1:101" x14ac:dyDescent="0.3">
      <c r="A371">
        <f>Model_Point!K371</f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-13278.734166723934</v>
      </c>
      <c r="H371">
        <v>-10615.16416719368</v>
      </c>
      <c r="I371">
        <v>-7951.1210595170924</v>
      </c>
      <c r="J371">
        <v>-5200.964345854848</v>
      </c>
      <c r="K371">
        <v>-2525.5905285477816</v>
      </c>
      <c r="L371">
        <v>53.795562320454316</v>
      </c>
      <c r="M371">
        <v>2531.4765570849891</v>
      </c>
      <c r="N371">
        <v>4910.0442740411854</v>
      </c>
      <c r="O371">
        <v>7193.832688991366</v>
      </c>
      <c r="P371">
        <v>9419.6522119372348</v>
      </c>
      <c r="Q371">
        <v>11567.092196831158</v>
      </c>
      <c r="R371">
        <v>13641.739471939632</v>
      </c>
      <c r="S371">
        <v>15647.668954200784</v>
      </c>
      <c r="T371">
        <v>17589.933602358316</v>
      </c>
      <c r="U371">
        <v>19474.046803485824</v>
      </c>
      <c r="V371">
        <v>21304.951103938773</v>
      </c>
      <c r="W371">
        <v>23088.616725178239</v>
      </c>
      <c r="X371">
        <v>24832.812850328559</v>
      </c>
      <c r="Y371">
        <v>26546.482517711356</v>
      </c>
      <c r="Z371">
        <v>28239.055390466321</v>
      </c>
      <c r="AA371">
        <v>29919.427246071475</v>
      </c>
      <c r="AB371">
        <v>30350.559660290703</v>
      </c>
      <c r="AC371">
        <v>30716.487614448022</v>
      </c>
      <c r="AD371">
        <v>31010.006544633208</v>
      </c>
      <c r="AE371">
        <v>31223.566752071223</v>
      </c>
      <c r="AF371">
        <v>31348.632219243624</v>
      </c>
      <c r="AG371">
        <v>31376.907209185938</v>
      </c>
      <c r="AH371">
        <v>31301.098549426726</v>
      </c>
      <c r="AI371">
        <v>31114.72420271247</v>
      </c>
      <c r="AJ371">
        <v>30812.102541395747</v>
      </c>
      <c r="AK371">
        <v>30388.37178364216</v>
      </c>
      <c r="AL371">
        <v>29839.668987442357</v>
      </c>
      <c r="AM371">
        <v>29163.460290471507</v>
      </c>
      <c r="AN371">
        <v>28358.917082820219</v>
      </c>
      <c r="AO371">
        <v>27427.270664151783</v>
      </c>
      <c r="AP371">
        <v>26371.936927914638</v>
      </c>
      <c r="AQ371">
        <v>25198.60114311392</v>
      </c>
      <c r="AR371">
        <v>23914.464421335018</v>
      </c>
      <c r="AS371">
        <v>22529.304265378061</v>
      </c>
      <c r="AT371">
        <v>21055.557305002261</v>
      </c>
      <c r="AU371">
        <v>19508.315443556545</v>
      </c>
      <c r="AV371">
        <v>17905.215058121124</v>
      </c>
      <c r="AW371">
        <v>16266.200264154868</v>
      </c>
      <c r="AX371">
        <v>14613.144763752874</v>
      </c>
      <c r="AY371">
        <v>12969.322935736867</v>
      </c>
      <c r="AZ371">
        <v>11358.729965380275</v>
      </c>
      <c r="BA371">
        <v>9768.863141708498</v>
      </c>
      <c r="BB371">
        <v>8231.9738375086235</v>
      </c>
      <c r="BC371">
        <v>6779.6640466364679</v>
      </c>
      <c r="BD371">
        <v>5441.0244339499686</v>
      </c>
      <c r="BE371">
        <v>4240.6658886414043</v>
      </c>
      <c r="BF371">
        <v>3196.8426594864445</v>
      </c>
      <c r="BG371">
        <v>2319.9129100353421</v>
      </c>
      <c r="BH371">
        <v>1611.40106966844</v>
      </c>
      <c r="BI371">
        <v>1063.8974618479049</v>
      </c>
      <c r="BJ371">
        <v>661.94043426534722</v>
      </c>
      <c r="BK371">
        <v>395.41530938871318</v>
      </c>
      <c r="BL371">
        <v>226.05399931522604</v>
      </c>
      <c r="BM371">
        <v>123.39764876900416</v>
      </c>
      <c r="BN371">
        <v>64.279715534459712</v>
      </c>
      <c r="BO371">
        <v>-1.2517540819407664E-10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  <c r="CN371">
        <v>0</v>
      </c>
      <c r="CO371">
        <v>0</v>
      </c>
      <c r="CP371">
        <v>0</v>
      </c>
      <c r="CQ371">
        <v>0</v>
      </c>
      <c r="CR371">
        <v>0</v>
      </c>
      <c r="CS371">
        <v>0</v>
      </c>
      <c r="CT371">
        <v>0</v>
      </c>
      <c r="CU371">
        <v>0</v>
      </c>
      <c r="CV371">
        <v>0</v>
      </c>
      <c r="CW371">
        <v>0</v>
      </c>
    </row>
    <row r="372" spans="1:101" x14ac:dyDescent="0.3">
      <c r="A372">
        <f>Model_Point!K372</f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-151735.91327352216</v>
      </c>
      <c r="H372">
        <v>-118963.59842838049</v>
      </c>
      <c r="I372">
        <v>-85159.460309445843</v>
      </c>
      <c r="J372">
        <v>-50862.650577345914</v>
      </c>
      <c r="K372">
        <v>-19396.767431671931</v>
      </c>
      <c r="L372">
        <v>8967.6174404994035</v>
      </c>
      <c r="M372">
        <v>34303.524922609329</v>
      </c>
      <c r="N372">
        <v>56734.961668290867</v>
      </c>
      <c r="O372">
        <v>76407.278771538025</v>
      </c>
      <c r="P372">
        <v>94280.022377333327</v>
      </c>
      <c r="Q372">
        <v>109730.60405652229</v>
      </c>
      <c r="R372">
        <v>122861.77288657369</v>
      </c>
      <c r="S372">
        <v>133771.25023563561</v>
      </c>
      <c r="T372">
        <v>142566.8657679559</v>
      </c>
      <c r="U372">
        <v>149351.28305909966</v>
      </c>
      <c r="V372">
        <v>154210.43692851692</v>
      </c>
      <c r="W372">
        <v>157237.21763759039</v>
      </c>
      <c r="X372">
        <v>158541.27929213431</v>
      </c>
      <c r="Y372">
        <v>158241.37436510486</v>
      </c>
      <c r="Z372">
        <v>156461.78685827504</v>
      </c>
      <c r="AA372">
        <v>153329.75156965281</v>
      </c>
      <c r="AB372">
        <v>148975.24704663252</v>
      </c>
      <c r="AC372">
        <v>143532.33323206057</v>
      </c>
      <c r="AD372">
        <v>137140.34238189389</v>
      </c>
      <c r="AE372">
        <v>129944.20771217953</v>
      </c>
      <c r="AF372">
        <v>122092.16604367158</v>
      </c>
      <c r="AG372">
        <v>113733.41103042904</v>
      </c>
      <c r="AH372">
        <v>105009.11215336106</v>
      </c>
      <c r="AI372">
        <v>96060.023100442209</v>
      </c>
      <c r="AJ372">
        <v>87024.775671371579</v>
      </c>
      <c r="AK372">
        <v>78037.909414977388</v>
      </c>
      <c r="AL372">
        <v>69227.675596047615</v>
      </c>
      <c r="AM372">
        <v>60713.675169665526</v>
      </c>
      <c r="AN372">
        <v>52604.413557703665</v>
      </c>
      <c r="AO372">
        <v>44994.87877914343</v>
      </c>
      <c r="AP372">
        <v>37964.271836684245</v>
      </c>
      <c r="AQ372">
        <v>31404.450387283505</v>
      </c>
      <c r="AR372">
        <v>25414.87675326709</v>
      </c>
      <c r="AS372">
        <v>20072.050866811514</v>
      </c>
      <c r="AT372">
        <v>15425.834516993889</v>
      </c>
      <c r="AU372">
        <v>11497.04340408413</v>
      </c>
      <c r="AV372">
        <v>8276.7639182407147</v>
      </c>
      <c r="AW372">
        <v>5727.7492745692134</v>
      </c>
      <c r="AX372">
        <v>3788.0555420384117</v>
      </c>
      <c r="AY372">
        <v>2376.7958662072019</v>
      </c>
      <c r="AZ372">
        <v>1401.5494818076775</v>
      </c>
      <c r="BA372">
        <v>794.54783152677169</v>
      </c>
      <c r="BB372">
        <v>432.6388297998999</v>
      </c>
      <c r="BC372">
        <v>226.9586248702519</v>
      </c>
      <c r="BD372">
        <v>116.04827554925602</v>
      </c>
      <c r="BE372">
        <v>-4.0735279040928738E-9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0</v>
      </c>
      <c r="CO372">
        <v>0</v>
      </c>
      <c r="CP372">
        <v>0</v>
      </c>
      <c r="CQ372">
        <v>0</v>
      </c>
      <c r="CR372">
        <v>0</v>
      </c>
      <c r="CS372">
        <v>0</v>
      </c>
      <c r="CT372">
        <v>0</v>
      </c>
      <c r="CU372">
        <v>0</v>
      </c>
      <c r="CV372">
        <v>0</v>
      </c>
      <c r="CW372">
        <v>0</v>
      </c>
    </row>
    <row r="373" spans="1:101" x14ac:dyDescent="0.3">
      <c r="A373">
        <f>Model_Point!K373</f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-50716.134240615647</v>
      </c>
      <c r="H373">
        <v>-34435.729970054213</v>
      </c>
      <c r="I373">
        <v>-18184.983399292549</v>
      </c>
      <c r="J373">
        <v>-1831.7318550845703</v>
      </c>
      <c r="K373">
        <v>-4042.3572675375763</v>
      </c>
      <c r="L373">
        <v>8958.9537877863531</v>
      </c>
      <c r="M373">
        <v>20786.912604319139</v>
      </c>
      <c r="N373">
        <v>31497.699037914466</v>
      </c>
      <c r="O373">
        <v>41155.319111687619</v>
      </c>
      <c r="P373">
        <v>38229.956614288058</v>
      </c>
      <c r="Q373">
        <v>45568.023793303713</v>
      </c>
      <c r="R373">
        <v>52000.994016811259</v>
      </c>
      <c r="S373">
        <v>57571.737171225803</v>
      </c>
      <c r="T373">
        <v>62326.985548012904</v>
      </c>
      <c r="U373">
        <v>58442.536660526108</v>
      </c>
      <c r="V373">
        <v>61208.053690605702</v>
      </c>
      <c r="W373">
        <v>63252.137821835662</v>
      </c>
      <c r="X373">
        <v>64620.496700841701</v>
      </c>
      <c r="Y373">
        <v>65362.32217566709</v>
      </c>
      <c r="Z373">
        <v>60585.314422957847</v>
      </c>
      <c r="AA373">
        <v>59923.509485528462</v>
      </c>
      <c r="AB373">
        <v>58773.65211678786</v>
      </c>
      <c r="AC373">
        <v>57189.771598405197</v>
      </c>
      <c r="AD373">
        <v>55227.92010397304</v>
      </c>
      <c r="AE373">
        <v>50075.052096311658</v>
      </c>
      <c r="AF373">
        <v>47355.636055608054</v>
      </c>
      <c r="AG373">
        <v>44424.878332975873</v>
      </c>
      <c r="AH373">
        <v>41338.941954206646</v>
      </c>
      <c r="AI373">
        <v>38153.821821231359</v>
      </c>
      <c r="AJ373">
        <v>33446.34980572512</v>
      </c>
      <c r="AK373">
        <v>30135.39452058075</v>
      </c>
      <c r="AL373">
        <v>26879.556077003603</v>
      </c>
      <c r="AM373">
        <v>23726.337352888942</v>
      </c>
      <c r="AN373">
        <v>20718.950087201643</v>
      </c>
      <c r="AO373">
        <v>17264.552122574321</v>
      </c>
      <c r="AP373">
        <v>14617.669381059446</v>
      </c>
      <c r="AQ373">
        <v>12143.855885229637</v>
      </c>
      <c r="AR373">
        <v>9882.4283741828203</v>
      </c>
      <c r="AS373">
        <v>7863.8583032800543</v>
      </c>
      <c r="AT373">
        <v>5913.3111845047279</v>
      </c>
      <c r="AU373">
        <v>4417.776109925544</v>
      </c>
      <c r="AV373">
        <v>3191.0249116233636</v>
      </c>
      <c r="AW373">
        <v>2219.5303232220763</v>
      </c>
      <c r="AX373">
        <v>1480.1764633685964</v>
      </c>
      <c r="AY373">
        <v>911.03222291779036</v>
      </c>
      <c r="AZ373">
        <v>537.97389122160803</v>
      </c>
      <c r="BA373">
        <v>305.73210976572796</v>
      </c>
      <c r="BB373">
        <v>167.25828793448002</v>
      </c>
      <c r="BC373">
        <v>88.581645739655045</v>
      </c>
      <c r="BD373">
        <v>44.547965195117129</v>
      </c>
      <c r="BE373">
        <v>1.3953683623972224E-10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  <c r="CN373">
        <v>0</v>
      </c>
      <c r="CO373">
        <v>0</v>
      </c>
      <c r="CP373">
        <v>0</v>
      </c>
      <c r="CQ373">
        <v>0</v>
      </c>
      <c r="CR373">
        <v>0</v>
      </c>
      <c r="CS373">
        <v>0</v>
      </c>
      <c r="CT373">
        <v>0</v>
      </c>
      <c r="CU373">
        <v>0</v>
      </c>
      <c r="CV373">
        <v>0</v>
      </c>
      <c r="CW373">
        <v>0</v>
      </c>
    </row>
    <row r="374" spans="1:101" x14ac:dyDescent="0.3">
      <c r="A374">
        <f>Model_Point!K374</f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-2685.7879420583777</v>
      </c>
      <c r="H374">
        <v>9544.8958340424742</v>
      </c>
      <c r="I374">
        <v>21073.239147597313</v>
      </c>
      <c r="J374">
        <v>32485.460218056745</v>
      </c>
      <c r="K374">
        <v>43448.038596070845</v>
      </c>
      <c r="L374">
        <v>54011.920860947663</v>
      </c>
      <c r="M374">
        <v>64237.578699023921</v>
      </c>
      <c r="N374">
        <v>74176.65788637707</v>
      </c>
      <c r="O374">
        <v>83878.530473565173</v>
      </c>
      <c r="P374">
        <v>93516.415107071822</v>
      </c>
      <c r="Q374">
        <v>103021.24956302663</v>
      </c>
      <c r="R374">
        <v>104593.72217840505</v>
      </c>
      <c r="S374">
        <v>105941.78362632639</v>
      </c>
      <c r="T374">
        <v>107039.95694518833</v>
      </c>
      <c r="U374">
        <v>107861.46048809181</v>
      </c>
      <c r="V374">
        <v>108375.87065100994</v>
      </c>
      <c r="W374">
        <v>108553.56472104759</v>
      </c>
      <c r="X374">
        <v>108368.47446642871</v>
      </c>
      <c r="Y374">
        <v>107797.37500975793</v>
      </c>
      <c r="Z374">
        <v>106819.82865511965</v>
      </c>
      <c r="AA374">
        <v>105418.23728511264</v>
      </c>
      <c r="AB374">
        <v>103578.47292393549</v>
      </c>
      <c r="AC374">
        <v>101291.05660281748</v>
      </c>
      <c r="AD374">
        <v>98552.504314957085</v>
      </c>
      <c r="AE374">
        <v>95366.596492430559</v>
      </c>
      <c r="AF374">
        <v>91744.816928812506</v>
      </c>
      <c r="AG374">
        <v>87706.650199203868</v>
      </c>
      <c r="AH374">
        <v>83276.849079053674</v>
      </c>
      <c r="AI374">
        <v>78489.265132702509</v>
      </c>
      <c r="AJ374">
        <v>73387.151739030829</v>
      </c>
      <c r="AK374">
        <v>68023.161244015078</v>
      </c>
      <c r="AL374">
        <v>62458.963948868455</v>
      </c>
      <c r="AM374">
        <v>56764.421504259335</v>
      </c>
      <c r="AN374">
        <v>51016.259747589364</v>
      </c>
      <c r="AO374">
        <v>45296.20782830791</v>
      </c>
      <c r="AP374">
        <v>39688.60291360128</v>
      </c>
      <c r="AQ374">
        <v>34146.526288239882</v>
      </c>
      <c r="AR374">
        <v>28783.707508163494</v>
      </c>
      <c r="AS374">
        <v>23711.748099407825</v>
      </c>
      <c r="AT374">
        <v>19033.534408731179</v>
      </c>
      <c r="AU374">
        <v>14836.269200675933</v>
      </c>
      <c r="AV374">
        <v>11184.82417059514</v>
      </c>
      <c r="AW374">
        <v>8116.2842909614301</v>
      </c>
      <c r="AX374">
        <v>5636.6196048988895</v>
      </c>
      <c r="AY374">
        <v>3720.3164039601479</v>
      </c>
      <c r="AZ374">
        <v>2313.478845758259</v>
      </c>
      <c r="BA374">
        <v>1381.4961906014803</v>
      </c>
      <c r="BB374">
        <v>789.87408247254109</v>
      </c>
      <c r="BC374">
        <v>431.68571360618608</v>
      </c>
      <c r="BD374">
        <v>225.69685688162912</v>
      </c>
      <c r="BE374">
        <v>3.5767845356509831E-10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  <c r="CN374">
        <v>0</v>
      </c>
      <c r="CO374">
        <v>0</v>
      </c>
      <c r="CP374">
        <v>0</v>
      </c>
      <c r="CQ374">
        <v>0</v>
      </c>
      <c r="CR374">
        <v>0</v>
      </c>
      <c r="CS374">
        <v>0</v>
      </c>
      <c r="CT374">
        <v>0</v>
      </c>
      <c r="CU374">
        <v>0</v>
      </c>
      <c r="CV374">
        <v>0</v>
      </c>
      <c r="CW374">
        <v>0</v>
      </c>
    </row>
    <row r="375" spans="1:101" x14ac:dyDescent="0.3">
      <c r="A375">
        <f>Model_Point!K375</f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-23441.608296977873</v>
      </c>
      <c r="H375">
        <v>-12918.716583036208</v>
      </c>
      <c r="I375">
        <v>-1066.9738972804855</v>
      </c>
      <c r="J375">
        <v>10927.668169362338</v>
      </c>
      <c r="K375">
        <v>21316.186710309226</v>
      </c>
      <c r="L375">
        <v>30066.134093732104</v>
      </c>
      <c r="M375">
        <v>37276.1878211652</v>
      </c>
      <c r="N375">
        <v>43041.987744973667</v>
      </c>
      <c r="O375">
        <v>47458.289304944003</v>
      </c>
      <c r="P375">
        <v>51077.300158332691</v>
      </c>
      <c r="Q375">
        <v>53557.405331723618</v>
      </c>
      <c r="R375">
        <v>54991.275507183869</v>
      </c>
      <c r="S375">
        <v>55473.115745326177</v>
      </c>
      <c r="T375">
        <v>55099.490712578059</v>
      </c>
      <c r="U375">
        <v>53969.632837554353</v>
      </c>
      <c r="V375">
        <v>52184.252038271938</v>
      </c>
      <c r="W375">
        <v>49844.289162684334</v>
      </c>
      <c r="X375">
        <v>47045.896813892388</v>
      </c>
      <c r="Y375">
        <v>43884.710367503394</v>
      </c>
      <c r="Z375">
        <v>40454.929857707437</v>
      </c>
      <c r="AA375">
        <v>36848.237468757201</v>
      </c>
      <c r="AB375">
        <v>33152.571244760395</v>
      </c>
      <c r="AC375">
        <v>29450.787758177605</v>
      </c>
      <c r="AD375">
        <v>25819.259892017952</v>
      </c>
      <c r="AE375">
        <v>22326.469810288374</v>
      </c>
      <c r="AF375">
        <v>19031.670463284328</v>
      </c>
      <c r="AG375">
        <v>15888.226582754432</v>
      </c>
      <c r="AH375">
        <v>12964.196362866847</v>
      </c>
      <c r="AI375">
        <v>10314.738253382875</v>
      </c>
      <c r="AJ375">
        <v>7979.8796730201329</v>
      </c>
      <c r="AK375">
        <v>5982.973728273596</v>
      </c>
      <c r="AL375">
        <v>4330.1106494769701</v>
      </c>
      <c r="AM375">
        <v>3010.6964010494821</v>
      </c>
      <c r="AN375">
        <v>1999.3044309193697</v>
      </c>
      <c r="AO375">
        <v>1258.7492455724032</v>
      </c>
      <c r="AP375">
        <v>744.13791718261677</v>
      </c>
      <c r="AQ375">
        <v>423.08613071744475</v>
      </c>
      <c r="AR375">
        <v>231.29062572819214</v>
      </c>
      <c r="AS375">
        <v>122.1270866226382</v>
      </c>
      <c r="AT375">
        <v>63.212267406265667</v>
      </c>
      <c r="AU375">
        <v>-7.4966096919383314E-10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0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  <c r="CN375">
        <v>0</v>
      </c>
      <c r="CO375">
        <v>0</v>
      </c>
      <c r="CP375">
        <v>0</v>
      </c>
      <c r="CQ375">
        <v>0</v>
      </c>
      <c r="CR375">
        <v>0</v>
      </c>
      <c r="CS375">
        <v>0</v>
      </c>
      <c r="CT375">
        <v>0</v>
      </c>
      <c r="CU375">
        <v>0</v>
      </c>
      <c r="CV375">
        <v>0</v>
      </c>
      <c r="CW375">
        <v>0</v>
      </c>
    </row>
    <row r="376" spans="1:101" x14ac:dyDescent="0.3">
      <c r="A376">
        <f>Model_Point!K376</f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-7067.1986554828381</v>
      </c>
      <c r="H376">
        <v>-1416.5030773473816</v>
      </c>
      <c r="I376">
        <v>4547.3250881812564</v>
      </c>
      <c r="J376">
        <v>10519.359786003308</v>
      </c>
      <c r="K376">
        <v>8584.0721644760106</v>
      </c>
      <c r="L376">
        <v>12831.408734026274</v>
      </c>
      <c r="M376">
        <v>16466.039254711501</v>
      </c>
      <c r="N376">
        <v>19528.341659567748</v>
      </c>
      <c r="O376">
        <v>22058.314946815313</v>
      </c>
      <c r="P376">
        <v>19724.288228013767</v>
      </c>
      <c r="Q376">
        <v>21212.890358871995</v>
      </c>
      <c r="R376">
        <v>22279.507761945722</v>
      </c>
      <c r="S376">
        <v>22962.819231710633</v>
      </c>
      <c r="T376">
        <v>23302.401150428668</v>
      </c>
      <c r="U376">
        <v>20697.628900408177</v>
      </c>
      <c r="V376">
        <v>20308.818549376785</v>
      </c>
      <c r="W376">
        <v>19689.260641285429</v>
      </c>
      <c r="X376">
        <v>18877.810520032755</v>
      </c>
      <c r="Y376">
        <v>17913.113878537672</v>
      </c>
      <c r="Z376">
        <v>15473.351858106749</v>
      </c>
      <c r="AA376">
        <v>14231.357998127001</v>
      </c>
      <c r="AB376">
        <v>12941.789433011885</v>
      </c>
      <c r="AC376">
        <v>11638.037609010311</v>
      </c>
      <c r="AD376">
        <v>10350.975171411374</v>
      </c>
      <c r="AE376">
        <v>8528.1219067800466</v>
      </c>
      <c r="AF376">
        <v>7318.3956656576738</v>
      </c>
      <c r="AG376">
        <v>6158.6278724995846</v>
      </c>
      <c r="AH376">
        <v>5076.0778171637485</v>
      </c>
      <c r="AI376">
        <v>4093.0291873113579</v>
      </c>
      <c r="AJ376">
        <v>3046.5096223478909</v>
      </c>
      <c r="AK376">
        <v>2294.2186268365035</v>
      </c>
      <c r="AL376">
        <v>1670.4338871654834</v>
      </c>
      <c r="AM376">
        <v>1171.8974292420373</v>
      </c>
      <c r="AN376">
        <v>789.55460009545914</v>
      </c>
      <c r="AO376">
        <v>480.81424268770286</v>
      </c>
      <c r="AP376">
        <v>284.9634415087894</v>
      </c>
      <c r="AQ376">
        <v>162.72285117565031</v>
      </c>
      <c r="AR376">
        <v>89.685504052866762</v>
      </c>
      <c r="AS376">
        <v>48.1314599347265</v>
      </c>
      <c r="AT376">
        <v>24.224395902909055</v>
      </c>
      <c r="AU376">
        <v>-3.5341592213472897E-10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  <c r="CF376">
        <v>0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  <c r="CN376">
        <v>0</v>
      </c>
      <c r="CO376">
        <v>0</v>
      </c>
      <c r="CP376">
        <v>0</v>
      </c>
      <c r="CQ376">
        <v>0</v>
      </c>
      <c r="CR376">
        <v>0</v>
      </c>
      <c r="CS376">
        <v>0</v>
      </c>
      <c r="CT376">
        <v>0</v>
      </c>
      <c r="CU376">
        <v>0</v>
      </c>
      <c r="CV376">
        <v>0</v>
      </c>
      <c r="CW376">
        <v>0</v>
      </c>
    </row>
    <row r="377" spans="1:101" x14ac:dyDescent="0.3">
      <c r="A377">
        <f>Model_Point!K377</f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-14021.74050360923</v>
      </c>
      <c r="H377">
        <v>-8798.0952096004748</v>
      </c>
      <c r="I377">
        <v>-3858.7136015599713</v>
      </c>
      <c r="J377">
        <v>1053.5197647085513</v>
      </c>
      <c r="K377">
        <v>5738.6498963927543</v>
      </c>
      <c r="L377">
        <v>10200.308535115379</v>
      </c>
      <c r="M377">
        <v>14460.506171780729</v>
      </c>
      <c r="N377">
        <v>18540.172376336883</v>
      </c>
      <c r="O377">
        <v>22459.875409976317</v>
      </c>
      <c r="P377">
        <v>26289.041503094359</v>
      </c>
      <c r="Q377">
        <v>30001.027316353888</v>
      </c>
      <c r="R377">
        <v>30058.409885599383</v>
      </c>
      <c r="S377">
        <v>30015.055795303721</v>
      </c>
      <c r="T377">
        <v>29864.457081611799</v>
      </c>
      <c r="U377">
        <v>29600.876092473256</v>
      </c>
      <c r="V377">
        <v>29219.360778747359</v>
      </c>
      <c r="W377">
        <v>28715.921151182123</v>
      </c>
      <c r="X377">
        <v>28087.859636375317</v>
      </c>
      <c r="Y377">
        <v>27334.148388538179</v>
      </c>
      <c r="Z377">
        <v>26455.785171173957</v>
      </c>
      <c r="AA377">
        <v>25455.915673168816</v>
      </c>
      <c r="AB377">
        <v>24339.916285643616</v>
      </c>
      <c r="AC377">
        <v>23114.624604801116</v>
      </c>
      <c r="AD377">
        <v>21789.416632691729</v>
      </c>
      <c r="AE377">
        <v>20376.292401954259</v>
      </c>
      <c r="AF377">
        <v>18889.876259688772</v>
      </c>
      <c r="AG377">
        <v>17347.311602650996</v>
      </c>
      <c r="AH377">
        <v>15768.031215237359</v>
      </c>
      <c r="AI377">
        <v>14173.387847399285</v>
      </c>
      <c r="AJ377">
        <v>12586.135766415993</v>
      </c>
      <c r="AK377">
        <v>11029.763085743994</v>
      </c>
      <c r="AL377">
        <v>9490.9033292143686</v>
      </c>
      <c r="AM377">
        <v>8001.2681106779082</v>
      </c>
      <c r="AN377">
        <v>6591.9919248035785</v>
      </c>
      <c r="AO377">
        <v>5291.7932949582218</v>
      </c>
      <c r="AP377">
        <v>4125.0290418702543</v>
      </c>
      <c r="AQ377">
        <v>3109.837830346768</v>
      </c>
      <c r="AR377">
        <v>2256.6162370837283</v>
      </c>
      <c r="AS377">
        <v>1567.088554519157</v>
      </c>
      <c r="AT377">
        <v>1034.2024580024274</v>
      </c>
      <c r="AU377">
        <v>642.99292963439621</v>
      </c>
      <c r="AV377">
        <v>383.91541533682619</v>
      </c>
      <c r="AW377">
        <v>219.5137589580502</v>
      </c>
      <c r="AX377">
        <v>120.02151929792262</v>
      </c>
      <c r="AY377">
        <v>62.833935190026089</v>
      </c>
      <c r="AZ377">
        <v>-1.5539583183113005E-11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  <c r="CF377">
        <v>0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  <c r="CN377">
        <v>0</v>
      </c>
      <c r="CO377">
        <v>0</v>
      </c>
      <c r="CP377">
        <v>0</v>
      </c>
      <c r="CQ377">
        <v>0</v>
      </c>
      <c r="CR377">
        <v>0</v>
      </c>
      <c r="CS377">
        <v>0</v>
      </c>
      <c r="CT377">
        <v>0</v>
      </c>
      <c r="CU377">
        <v>0</v>
      </c>
      <c r="CV377">
        <v>0</v>
      </c>
      <c r="CW377">
        <v>0</v>
      </c>
    </row>
    <row r="378" spans="1:101" x14ac:dyDescent="0.3">
      <c r="A378">
        <f>Model_Point!K378</f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-456301.14392196166</v>
      </c>
      <c r="H378">
        <v>-397637.14357121667</v>
      </c>
      <c r="I378">
        <v>-341879.67956293677</v>
      </c>
      <c r="J378">
        <v>-286823.3835032694</v>
      </c>
      <c r="K378">
        <v>-236499.848863625</v>
      </c>
      <c r="L378">
        <v>-191330.47118703777</v>
      </c>
      <c r="M378">
        <v>-151177.4510688014</v>
      </c>
      <c r="N378">
        <v>-115821.77397965378</v>
      </c>
      <c r="O378">
        <v>-85040.724233778485</v>
      </c>
      <c r="P378">
        <v>-58218.550549401523</v>
      </c>
      <c r="Q378">
        <v>-35572.414975610183</v>
      </c>
      <c r="R378">
        <v>-16964.350255154284</v>
      </c>
      <c r="S378">
        <v>-2236.6936023495937</v>
      </c>
      <c r="T378">
        <v>8751.04812300101</v>
      </c>
      <c r="U378">
        <v>16122.862334938598</v>
      </c>
      <c r="V378">
        <v>19986.829897285261</v>
      </c>
      <c r="W378">
        <v>20435.658014162422</v>
      </c>
      <c r="X378">
        <v>17279.599409758801</v>
      </c>
      <c r="Y378">
        <v>10478.603712142027</v>
      </c>
      <c r="Z378">
        <v>-3.8800230173630998E-9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  <c r="CF378">
        <v>0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  <c r="CN378">
        <v>0</v>
      </c>
      <c r="CO378">
        <v>0</v>
      </c>
      <c r="CP378">
        <v>0</v>
      </c>
      <c r="CQ378">
        <v>0</v>
      </c>
      <c r="CR378">
        <v>0</v>
      </c>
      <c r="CS378">
        <v>0</v>
      </c>
      <c r="CT378">
        <v>0</v>
      </c>
      <c r="CU378">
        <v>0</v>
      </c>
      <c r="CV378">
        <v>0</v>
      </c>
      <c r="CW378">
        <v>0</v>
      </c>
    </row>
    <row r="379" spans="1:101" x14ac:dyDescent="0.3">
      <c r="A379">
        <f>Model_Point!K379</f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-159624.64807211523</v>
      </c>
      <c r="H379">
        <v>-126929.18699764569</v>
      </c>
      <c r="I379">
        <v>-96435.19754754458</v>
      </c>
      <c r="J379">
        <v>-66377.395536300901</v>
      </c>
      <c r="K379">
        <v>-84549.750997548108</v>
      </c>
      <c r="L379">
        <v>-61066.74740605276</v>
      </c>
      <c r="M379">
        <v>-39500.846165206684</v>
      </c>
      <c r="N379">
        <v>-19742.467679476333</v>
      </c>
      <c r="O379">
        <v>-1681.1924863141678</v>
      </c>
      <c r="P379">
        <v>-18490.819656757776</v>
      </c>
      <c r="Q379">
        <v>-5427.7481888066195</v>
      </c>
      <c r="R379">
        <v>6090.3864868228684</v>
      </c>
      <c r="S379">
        <v>16141.287972928627</v>
      </c>
      <c r="T379">
        <v>24796.060797783957</v>
      </c>
      <c r="U379">
        <v>8032.3095799141138</v>
      </c>
      <c r="V379">
        <v>12593.858483899316</v>
      </c>
      <c r="W379">
        <v>15843.992952760304</v>
      </c>
      <c r="X379">
        <v>17721.796100403488</v>
      </c>
      <c r="Y379">
        <v>18223.832232128323</v>
      </c>
      <c r="Z379">
        <v>5.9164089231739143E-10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  <c r="CF379">
        <v>0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  <c r="CN379">
        <v>0</v>
      </c>
      <c r="CO379">
        <v>0</v>
      </c>
      <c r="CP379">
        <v>0</v>
      </c>
      <c r="CQ379">
        <v>0</v>
      </c>
      <c r="CR379">
        <v>0</v>
      </c>
      <c r="CS379">
        <v>0</v>
      </c>
      <c r="CT379">
        <v>0</v>
      </c>
      <c r="CU379">
        <v>0</v>
      </c>
      <c r="CV379">
        <v>0</v>
      </c>
      <c r="CW379">
        <v>0</v>
      </c>
    </row>
    <row r="380" spans="1:101" x14ac:dyDescent="0.3">
      <c r="A380">
        <f>Model_Point!K380</f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-70200.175987994095</v>
      </c>
      <c r="H380">
        <v>-61174.945164802564</v>
      </c>
      <c r="I380">
        <v>-52596.873778913352</v>
      </c>
      <c r="J380">
        <v>-44126.674385118371</v>
      </c>
      <c r="K380">
        <v>-36384.592132865386</v>
      </c>
      <c r="L380">
        <v>-29435.457105698119</v>
      </c>
      <c r="M380">
        <v>-23258.069395200215</v>
      </c>
      <c r="N380">
        <v>-17818.734458408275</v>
      </c>
      <c r="O380">
        <v>-13083.188343658228</v>
      </c>
      <c r="P380">
        <v>-8956.7000845233106</v>
      </c>
      <c r="Q380">
        <v>-5472.6792270169517</v>
      </c>
      <c r="R380">
        <v>-2609.9000392545054</v>
      </c>
      <c r="S380">
        <v>-344.10670805378368</v>
      </c>
      <c r="T380">
        <v>1346.3150958463093</v>
      </c>
      <c r="U380">
        <v>2480.440359221323</v>
      </c>
      <c r="V380">
        <v>3074.8969072746559</v>
      </c>
      <c r="W380">
        <v>3143.9473867942188</v>
      </c>
      <c r="X380">
        <v>2658.3999091936616</v>
      </c>
      <c r="Y380">
        <v>1612.0928787910811</v>
      </c>
      <c r="Z380">
        <v>-5.9692661805586145E-10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  <c r="CF380">
        <v>0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  <c r="CN380">
        <v>0</v>
      </c>
      <c r="CO380">
        <v>0</v>
      </c>
      <c r="CP380">
        <v>0</v>
      </c>
      <c r="CQ380">
        <v>0</v>
      </c>
      <c r="CR380">
        <v>0</v>
      </c>
      <c r="CS380">
        <v>0</v>
      </c>
      <c r="CT380">
        <v>0</v>
      </c>
      <c r="CU380">
        <v>0</v>
      </c>
      <c r="CV380">
        <v>0</v>
      </c>
      <c r="CW380">
        <v>0</v>
      </c>
    </row>
    <row r="381" spans="1:101" x14ac:dyDescent="0.3">
      <c r="A381">
        <f>Model_Point!K381</f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-318520.91846495488</v>
      </c>
      <c r="H381">
        <v>-268429.69905167277</v>
      </c>
      <c r="I381">
        <v>-221217.37590086195</v>
      </c>
      <c r="J381">
        <v>-175283.50454738026</v>
      </c>
      <c r="K381">
        <v>-133989.17270508496</v>
      </c>
      <c r="L381">
        <v>-97548.703080687555</v>
      </c>
      <c r="M381">
        <v>-65785.794782414348</v>
      </c>
      <c r="N381">
        <v>-39019.46894825848</v>
      </c>
      <c r="O381">
        <v>-17256.113555539607</v>
      </c>
      <c r="P381">
        <v>-2.3152079385151118E-10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0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  <c r="CF381">
        <v>0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  <c r="CN381">
        <v>0</v>
      </c>
      <c r="CO381">
        <v>0</v>
      </c>
      <c r="CP381">
        <v>0</v>
      </c>
      <c r="CQ381">
        <v>0</v>
      </c>
      <c r="CR381">
        <v>0</v>
      </c>
      <c r="CS381">
        <v>0</v>
      </c>
      <c r="CT381">
        <v>0</v>
      </c>
      <c r="CU381">
        <v>0</v>
      </c>
      <c r="CV381">
        <v>0</v>
      </c>
      <c r="CW381">
        <v>0</v>
      </c>
    </row>
    <row r="382" spans="1:101" x14ac:dyDescent="0.3">
      <c r="A382">
        <f>Model_Point!K382</f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-113198.55843829029</v>
      </c>
      <c r="H382">
        <v>-84456.138815021128</v>
      </c>
      <c r="I382">
        <v>-57803.961578969742</v>
      </c>
      <c r="J382">
        <v>-31774.667417253579</v>
      </c>
      <c r="K382">
        <v>-50076.894907864196</v>
      </c>
      <c r="L382">
        <v>-30260.059018587683</v>
      </c>
      <c r="M382">
        <v>-12247.601787920263</v>
      </c>
      <c r="N382">
        <v>3860.9468742998861</v>
      </c>
      <c r="O382">
        <v>18086.150438788627</v>
      </c>
      <c r="P382">
        <v>-1.741886891086736E-10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  <c r="CF382">
        <v>0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  <c r="CN382">
        <v>0</v>
      </c>
      <c r="CO382">
        <v>0</v>
      </c>
      <c r="CP382">
        <v>0</v>
      </c>
      <c r="CQ382">
        <v>0</v>
      </c>
      <c r="CR382">
        <v>0</v>
      </c>
      <c r="CS382">
        <v>0</v>
      </c>
      <c r="CT382">
        <v>0</v>
      </c>
      <c r="CU382">
        <v>0</v>
      </c>
      <c r="CV382">
        <v>0</v>
      </c>
      <c r="CW382">
        <v>0</v>
      </c>
    </row>
    <row r="383" spans="1:101" x14ac:dyDescent="0.3">
      <c r="A383">
        <f>Model_Point!K383</f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-49003.21822537767</v>
      </c>
      <c r="H383">
        <v>-41296.87677718042</v>
      </c>
      <c r="I383">
        <v>-34033.442446286455</v>
      </c>
      <c r="J383">
        <v>-26966.693007289272</v>
      </c>
      <c r="K383">
        <v>-20613.718877705378</v>
      </c>
      <c r="L383">
        <v>-15007.49278164424</v>
      </c>
      <c r="M383">
        <v>-10120.891504986821</v>
      </c>
      <c r="N383">
        <v>-6002.9952228089969</v>
      </c>
      <c r="O383">
        <v>-2654.7867008522476</v>
      </c>
      <c r="P383">
        <v>-3.561858366946326E-11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</v>
      </c>
      <c r="CR383">
        <v>0</v>
      </c>
      <c r="CS383">
        <v>0</v>
      </c>
      <c r="CT383">
        <v>0</v>
      </c>
      <c r="CU383">
        <v>0</v>
      </c>
      <c r="CV383">
        <v>0</v>
      </c>
      <c r="CW383">
        <v>0</v>
      </c>
    </row>
    <row r="384" spans="1:101" x14ac:dyDescent="0.3">
      <c r="A384">
        <f>Model_Point!K384</f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-64536.707401326865</v>
      </c>
      <c r="H384">
        <v>-45677.415199383264</v>
      </c>
      <c r="I384">
        <v>-28543.430918779777</v>
      </c>
      <c r="J384">
        <v>-12858.502434469277</v>
      </c>
      <c r="K384">
        <v>2.1766078005432965E-11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  <c r="CF384">
        <v>0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  <c r="CN384">
        <v>0</v>
      </c>
      <c r="CO384">
        <v>0</v>
      </c>
      <c r="CP384">
        <v>0</v>
      </c>
      <c r="CQ384">
        <v>0</v>
      </c>
      <c r="CR384">
        <v>0</v>
      </c>
      <c r="CS384">
        <v>0</v>
      </c>
      <c r="CT384">
        <v>0</v>
      </c>
      <c r="CU384">
        <v>0</v>
      </c>
      <c r="CV384">
        <v>0</v>
      </c>
      <c r="CW384">
        <v>0</v>
      </c>
    </row>
    <row r="385" spans="1:101" x14ac:dyDescent="0.3">
      <c r="A385">
        <f>Model_Point!K385</f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-39104.003734134421</v>
      </c>
      <c r="H385">
        <v>-29185.437785351187</v>
      </c>
      <c r="I385">
        <v>-20113.913603321675</v>
      </c>
      <c r="J385">
        <v>-11561.717785479854</v>
      </c>
      <c r="K385">
        <v>-3.1083671246116757E-11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0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  <c r="CF385">
        <v>0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  <c r="CN385">
        <v>0</v>
      </c>
      <c r="CO385">
        <v>0</v>
      </c>
      <c r="CP385">
        <v>0</v>
      </c>
      <c r="CQ385">
        <v>0</v>
      </c>
      <c r="CR385">
        <v>0</v>
      </c>
      <c r="CS385">
        <v>0</v>
      </c>
      <c r="CT385">
        <v>0</v>
      </c>
      <c r="CU385">
        <v>0</v>
      </c>
      <c r="CV385">
        <v>0</v>
      </c>
      <c r="CW385">
        <v>0</v>
      </c>
    </row>
    <row r="386" spans="1:101" x14ac:dyDescent="0.3">
      <c r="A386">
        <f>Model_Point!K386</f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-18905.083140266106</v>
      </c>
      <c r="H386">
        <v>-13627.023456816833</v>
      </c>
      <c r="I386">
        <v>-8798.703043592539</v>
      </c>
      <c r="J386">
        <v>-4176.1127094914837</v>
      </c>
      <c r="K386">
        <v>1.3514639672224677E-12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  <c r="CF386">
        <v>0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0</v>
      </c>
      <c r="CR386">
        <v>0</v>
      </c>
      <c r="CS386">
        <v>0</v>
      </c>
      <c r="CT386">
        <v>0</v>
      </c>
      <c r="CU386">
        <v>0</v>
      </c>
      <c r="CV386">
        <v>0</v>
      </c>
      <c r="CW386">
        <v>0</v>
      </c>
    </row>
    <row r="387" spans="1:101" x14ac:dyDescent="0.3">
      <c r="A387">
        <f>Model_Point!K387</f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438140.37203984486</v>
      </c>
      <c r="H387">
        <v>308094.96731539496</v>
      </c>
      <c r="I387">
        <v>248749.76955348792</v>
      </c>
      <c r="J387">
        <v>222157.68025165217</v>
      </c>
      <c r="K387">
        <v>206254.81237822914</v>
      </c>
      <c r="L387">
        <v>192486.04415825612</v>
      </c>
      <c r="M387">
        <v>195178.40396204501</v>
      </c>
      <c r="N387">
        <v>194119.54124487512</v>
      </c>
      <c r="O387">
        <v>207683.92290978719</v>
      </c>
      <c r="P387">
        <v>215526.69405013198</v>
      </c>
      <c r="Q387">
        <v>229772.2925936938</v>
      </c>
      <c r="R387">
        <v>239839.75166076722</v>
      </c>
      <c r="S387">
        <v>246413.54470568482</v>
      </c>
      <c r="T387">
        <v>250232.68233821957</v>
      </c>
      <c r="U387">
        <v>252084.01151424306</v>
      </c>
      <c r="V387">
        <v>252676.24715510884</v>
      </c>
      <c r="W387">
        <v>252420.50259370712</v>
      </c>
      <c r="X387">
        <v>251315.89460693498</v>
      </c>
      <c r="Y387">
        <v>249141.61594487878</v>
      </c>
      <c r="Z387">
        <v>245833.65384293909</v>
      </c>
      <c r="AA387">
        <v>241629.13774953914</v>
      </c>
      <c r="AB387">
        <v>236842.58333115513</v>
      </c>
      <c r="AC387">
        <v>231613.57014774179</v>
      </c>
      <c r="AD387">
        <v>225886.48945266515</v>
      </c>
      <c r="AE387">
        <v>219545.08583608567</v>
      </c>
      <c r="AF387">
        <v>212539.2183508965</v>
      </c>
      <c r="AG387">
        <v>204929.80767594275</v>
      </c>
      <c r="AH387">
        <v>196862.56782243407</v>
      </c>
      <c r="AI387">
        <v>188518.57273308118</v>
      </c>
      <c r="AJ387">
        <v>180073.47837883985</v>
      </c>
      <c r="AK387">
        <v>171666.28396367986</v>
      </c>
      <c r="AL387">
        <v>163379.75329028364</v>
      </c>
      <c r="AM387">
        <v>155244.92690473149</v>
      </c>
      <c r="AN387">
        <v>147268.54391662852</v>
      </c>
      <c r="AO387">
        <v>139461.04560827595</v>
      </c>
      <c r="AP387">
        <v>131845.65286971742</v>
      </c>
      <c r="AQ387">
        <v>124449.85142622209</v>
      </c>
      <c r="AR387">
        <v>117291.83429495545</v>
      </c>
      <c r="AS387">
        <v>110373.07263710558</v>
      </c>
      <c r="AT387">
        <v>103682.04836433334</v>
      </c>
      <c r="AU387">
        <v>97206.780958818956</v>
      </c>
      <c r="AV387">
        <v>90947.997771778857</v>
      </c>
      <c r="AW387">
        <v>84922.205908184711</v>
      </c>
      <c r="AX387">
        <v>79149.930438181065</v>
      </c>
      <c r="AY387">
        <v>73640.350326836502</v>
      </c>
      <c r="AZ387">
        <v>68391.499139210748</v>
      </c>
      <c r="BA387">
        <v>63405.823331156214</v>
      </c>
      <c r="BB387">
        <v>58696.931769812472</v>
      </c>
      <c r="BC387">
        <v>54264.351391301178</v>
      </c>
      <c r="BD387">
        <v>50035.855851311331</v>
      </c>
      <c r="BE387">
        <v>45843.596578684446</v>
      </c>
      <c r="BF387">
        <v>41311.943884091888</v>
      </c>
      <c r="BG387">
        <v>36528.662980612498</v>
      </c>
      <c r="BH387">
        <v>31600.460239315657</v>
      </c>
      <c r="BI387">
        <v>26651.341275243896</v>
      </c>
      <c r="BJ387">
        <v>21818.558634470803</v>
      </c>
      <c r="BK387">
        <v>17245.61429252374</v>
      </c>
      <c r="BL387">
        <v>13072.079161033216</v>
      </c>
      <c r="BM387">
        <v>9420.5745198314944</v>
      </c>
      <c r="BN387">
        <v>6382.1630402065493</v>
      </c>
      <c r="BO387">
        <v>4002.5366234988069</v>
      </c>
      <c r="BP387">
        <v>2403.2915235881333</v>
      </c>
      <c r="BQ387">
        <v>1390.1299323552166</v>
      </c>
      <c r="BR387">
        <v>775.93925050693611</v>
      </c>
      <c r="BS387">
        <v>419.21115346129795</v>
      </c>
      <c r="BT387">
        <v>-5.1225832929557446E-8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0</v>
      </c>
      <c r="CQ387">
        <v>0</v>
      </c>
      <c r="CR387">
        <v>0</v>
      </c>
      <c r="CS387">
        <v>0</v>
      </c>
      <c r="CT387">
        <v>0</v>
      </c>
      <c r="CU387">
        <v>0</v>
      </c>
      <c r="CV387">
        <v>0</v>
      </c>
      <c r="CW387">
        <v>0</v>
      </c>
    </row>
    <row r="388" spans="1:101" x14ac:dyDescent="0.3">
      <c r="A388">
        <f>Model_Point!K388</f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212017.30266774603</v>
      </c>
      <c r="H388">
        <v>173144.70884894361</v>
      </c>
      <c r="I388">
        <v>162315.96079795351</v>
      </c>
      <c r="J388">
        <v>164910.57028892849</v>
      </c>
      <c r="K388">
        <v>97349.767330563307</v>
      </c>
      <c r="L388">
        <v>100472.88803270788</v>
      </c>
      <c r="M388">
        <v>110451.1959135928</v>
      </c>
      <c r="N388">
        <v>118696.69096673251</v>
      </c>
      <c r="O388">
        <v>133132.72395831</v>
      </c>
      <c r="P388">
        <v>97964.125950169429</v>
      </c>
      <c r="Q388">
        <v>109794.71857054128</v>
      </c>
      <c r="R388">
        <v>119735.89874844317</v>
      </c>
      <c r="S388">
        <v>128109.49615339228</v>
      </c>
      <c r="T388">
        <v>135260.33288811718</v>
      </c>
      <c r="U388">
        <v>111363.41811141431</v>
      </c>
      <c r="V388">
        <v>115263.74794262816</v>
      </c>
      <c r="W388">
        <v>118726.68749074423</v>
      </c>
      <c r="X388">
        <v>121772.40813727122</v>
      </c>
      <c r="Y388">
        <v>124325.91193134453</v>
      </c>
      <c r="Z388">
        <v>107266.27149611093</v>
      </c>
      <c r="AA388">
        <v>107755.47924004904</v>
      </c>
      <c r="AB388">
        <v>107942.63079139363</v>
      </c>
      <c r="AC388">
        <v>107900.62073817554</v>
      </c>
      <c r="AD388">
        <v>107618.22915899209</v>
      </c>
      <c r="AE388">
        <v>95127.158124102978</v>
      </c>
      <c r="AF388">
        <v>93540.658711016105</v>
      </c>
      <c r="AG388">
        <v>91657.531242988363</v>
      </c>
      <c r="AH388">
        <v>89548.265249011063</v>
      </c>
      <c r="AI388">
        <v>87298.2671565864</v>
      </c>
      <c r="AJ388">
        <v>77703.493677379462</v>
      </c>
      <c r="AK388">
        <v>74954.369740587732</v>
      </c>
      <c r="AL388">
        <v>72229.524192777084</v>
      </c>
      <c r="AM388">
        <v>69547.781069386838</v>
      </c>
      <c r="AN388">
        <v>66917.285664138602</v>
      </c>
      <c r="AO388">
        <v>60010.530730097191</v>
      </c>
      <c r="AP388">
        <v>57248.049787874246</v>
      </c>
      <c r="AQ388">
        <v>54560.86015751346</v>
      </c>
      <c r="AR388">
        <v>51960.223508828414</v>
      </c>
      <c r="AS388">
        <v>49450.056092898507</v>
      </c>
      <c r="AT388">
        <v>44517.977164193653</v>
      </c>
      <c r="AU388">
        <v>42027.674171851955</v>
      </c>
      <c r="AV388">
        <v>39617.355021198367</v>
      </c>
      <c r="AW388">
        <v>37296.201570306803</v>
      </c>
      <c r="AX388">
        <v>35075.005924653691</v>
      </c>
      <c r="AY388">
        <v>31561.102626347318</v>
      </c>
      <c r="AZ388">
        <v>29465.981018357259</v>
      </c>
      <c r="BA388">
        <v>27475.037845021296</v>
      </c>
      <c r="BB388">
        <v>25595.418664756937</v>
      </c>
      <c r="BC388">
        <v>23828.161007892875</v>
      </c>
      <c r="BD388">
        <v>21404.970994250431</v>
      </c>
      <c r="BE388">
        <v>19686.278022660365</v>
      </c>
      <c r="BF388">
        <v>17816.251006269125</v>
      </c>
      <c r="BG388">
        <v>15832.751603603499</v>
      </c>
      <c r="BH388">
        <v>13781.813596298405</v>
      </c>
      <c r="BI388">
        <v>11384.96815146635</v>
      </c>
      <c r="BJ388">
        <v>9344.9304818719265</v>
      </c>
      <c r="BK388">
        <v>7411.0156520819446</v>
      </c>
      <c r="BL388">
        <v>5643.5915264772366</v>
      </c>
      <c r="BM388">
        <v>4095.840752077394</v>
      </c>
      <c r="BN388">
        <v>2725.7121427594147</v>
      </c>
      <c r="BO388">
        <v>1711.997964058603</v>
      </c>
      <c r="BP388">
        <v>1030.5052026479323</v>
      </c>
      <c r="BQ388">
        <v>598.73056415168639</v>
      </c>
      <c r="BR388">
        <v>337.04308000154725</v>
      </c>
      <c r="BS388">
        <v>179.30576296045922</v>
      </c>
      <c r="BT388">
        <v>-1.5003427694461964E-8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  <c r="CF388">
        <v>0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0</v>
      </c>
      <c r="CR388">
        <v>0</v>
      </c>
      <c r="CS388">
        <v>0</v>
      </c>
      <c r="CT388">
        <v>0</v>
      </c>
      <c r="CU388">
        <v>0</v>
      </c>
      <c r="CV388">
        <v>0</v>
      </c>
      <c r="CW388">
        <v>0</v>
      </c>
    </row>
    <row r="389" spans="1:101" x14ac:dyDescent="0.3">
      <c r="A389">
        <f>Model_Point!K389</f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483517.01311339287</v>
      </c>
      <c r="H389">
        <v>59249.834898986584</v>
      </c>
      <c r="I389">
        <v>-97872.086243069483</v>
      </c>
      <c r="J389">
        <v>-142329.49541010629</v>
      </c>
      <c r="K389">
        <v>-152180.69857895133</v>
      </c>
      <c r="L389">
        <v>-155303.3214013424</v>
      </c>
      <c r="M389">
        <v>-121068.97502970821</v>
      </c>
      <c r="N389">
        <v>-95141.731459975927</v>
      </c>
      <c r="O389">
        <v>-38049.472736669028</v>
      </c>
      <c r="P389">
        <v>6786.6208853292092</v>
      </c>
      <c r="Q389">
        <v>64306.215747822032</v>
      </c>
      <c r="R389">
        <v>112917.15397361612</v>
      </c>
      <c r="S389">
        <v>153650.64069325951</v>
      </c>
      <c r="T389">
        <v>187284.4315930061</v>
      </c>
      <c r="U389">
        <v>214563.74846567176</v>
      </c>
      <c r="V389">
        <v>236278.98890239134</v>
      </c>
      <c r="W389">
        <v>253206.77525832239</v>
      </c>
      <c r="X389">
        <v>266009.14326741331</v>
      </c>
      <c r="Y389">
        <v>275177.321855649</v>
      </c>
      <c r="Z389">
        <v>281060.73775911779</v>
      </c>
      <c r="AA389">
        <v>283965.12477494287</v>
      </c>
      <c r="AB389">
        <v>284258.17014735442</v>
      </c>
      <c r="AC389">
        <v>282399.46894035896</v>
      </c>
      <c r="AD389">
        <v>278856.02797906369</v>
      </c>
      <c r="AE389">
        <v>273987.01283966523</v>
      </c>
      <c r="AF389">
        <v>268044.73445428541</v>
      </c>
      <c r="AG389">
        <v>261293.59573705099</v>
      </c>
      <c r="AH389">
        <v>254064.9901897239</v>
      </c>
      <c r="AI389">
        <v>246568.99016246488</v>
      </c>
      <c r="AJ389">
        <v>238452.50608577891</v>
      </c>
      <c r="AK389">
        <v>228599.99885071805</v>
      </c>
      <c r="AL389">
        <v>214258.07528208845</v>
      </c>
      <c r="AM389">
        <v>196048.53084073274</v>
      </c>
      <c r="AN389">
        <v>174748.69948236566</v>
      </c>
      <c r="AO389">
        <v>151285.02489129448</v>
      </c>
      <c r="AP389">
        <v>126708.7526246396</v>
      </c>
      <c r="AQ389">
        <v>102149.28653336735</v>
      </c>
      <c r="AR389">
        <v>78742.789442621142</v>
      </c>
      <c r="AS389">
        <v>57537.772433660939</v>
      </c>
      <c r="AT389">
        <v>39386.001597874827</v>
      </c>
      <c r="AU389">
        <v>24835.501799072725</v>
      </c>
      <c r="AV389">
        <v>15003.810659860934</v>
      </c>
      <c r="AW389">
        <v>8764.5168091297655</v>
      </c>
      <c r="AX389">
        <v>4982.4840648945255</v>
      </c>
      <c r="AY389">
        <v>2789.9945553807424</v>
      </c>
      <c r="AZ389">
        <v>1.2556548854572908E-8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0</v>
      </c>
      <c r="CQ389">
        <v>0</v>
      </c>
      <c r="CR389">
        <v>0</v>
      </c>
      <c r="CS389">
        <v>0</v>
      </c>
      <c r="CT389">
        <v>0</v>
      </c>
      <c r="CU389">
        <v>0</v>
      </c>
      <c r="CV389">
        <v>0</v>
      </c>
      <c r="CW389">
        <v>0</v>
      </c>
    </row>
    <row r="390" spans="1:101" x14ac:dyDescent="0.3">
      <c r="A390">
        <f>Model_Point!K390</f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256418.04270889668</v>
      </c>
      <c r="H390">
        <v>118757.76725036558</v>
      </c>
      <c r="I390">
        <v>88558.554413868507</v>
      </c>
      <c r="J390">
        <v>104361.86488295779</v>
      </c>
      <c r="K390">
        <v>-51461.97104224022</v>
      </c>
      <c r="L390">
        <v>-31324.392653933646</v>
      </c>
      <c r="M390">
        <v>3929.2740846002202</v>
      </c>
      <c r="N390">
        <v>34990.77273110699</v>
      </c>
      <c r="O390">
        <v>78930.205708317357</v>
      </c>
      <c r="P390">
        <v>10628.83613117236</v>
      </c>
      <c r="Q390">
        <v>47739.512891135455</v>
      </c>
      <c r="R390">
        <v>80631.907832976896</v>
      </c>
      <c r="S390">
        <v>109828.52208029202</v>
      </c>
      <c r="T390">
        <v>135739.38471470252</v>
      </c>
      <c r="U390">
        <v>95479.578295256724</v>
      </c>
      <c r="V390">
        <v>112099.5546879976</v>
      </c>
      <c r="W390">
        <v>126393.18931593423</v>
      </c>
      <c r="X390">
        <v>138694.76175486849</v>
      </c>
      <c r="Y390">
        <v>149262.73835086511</v>
      </c>
      <c r="Z390">
        <v>121662.86504262591</v>
      </c>
      <c r="AA390">
        <v>127063.04850823285</v>
      </c>
      <c r="AB390">
        <v>131157.40290178321</v>
      </c>
      <c r="AC390">
        <v>134173.64460785527</v>
      </c>
      <c r="AD390">
        <v>136341.03620987208</v>
      </c>
      <c r="AE390">
        <v>117436.90242719416</v>
      </c>
      <c r="AF390">
        <v>117142.7283455322</v>
      </c>
      <c r="AG390">
        <v>116376.26379159147</v>
      </c>
      <c r="AH390">
        <v>115298.69415353413</v>
      </c>
      <c r="AI390">
        <v>114018.1462019348</v>
      </c>
      <c r="AJ390">
        <v>101625.3931997678</v>
      </c>
      <c r="AK390">
        <v>98540.77024391036</v>
      </c>
      <c r="AL390">
        <v>93446.325661142444</v>
      </c>
      <c r="AM390">
        <v>86612.161517802102</v>
      </c>
      <c r="AN390">
        <v>78375.834164852</v>
      </c>
      <c r="AO390">
        <v>64296.089086028376</v>
      </c>
      <c r="AP390">
        <v>54217.955726290784</v>
      </c>
      <c r="AQ390">
        <v>44070.624659730485</v>
      </c>
      <c r="AR390">
        <v>34349.073067758276</v>
      </c>
      <c r="AS390">
        <v>25511.864416057579</v>
      </c>
      <c r="AT390">
        <v>16741.099886626336</v>
      </c>
      <c r="AU390">
        <v>10594.546534406176</v>
      </c>
      <c r="AV390">
        <v>6437.8369876785955</v>
      </c>
      <c r="AW390">
        <v>3799.417008997902</v>
      </c>
      <c r="AX390">
        <v>2200.9722729000296</v>
      </c>
      <c r="AY390">
        <v>1190.5155225108249</v>
      </c>
      <c r="AZ390">
        <v>-4.5587812622870313E-10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0</v>
      </c>
      <c r="CO390">
        <v>0</v>
      </c>
      <c r="CP390">
        <v>0</v>
      </c>
      <c r="CQ390">
        <v>0</v>
      </c>
      <c r="CR390">
        <v>0</v>
      </c>
      <c r="CS390">
        <v>0</v>
      </c>
      <c r="CT390">
        <v>0</v>
      </c>
      <c r="CU390">
        <v>0</v>
      </c>
      <c r="CV390">
        <v>0</v>
      </c>
      <c r="CW390">
        <v>0</v>
      </c>
    </row>
    <row r="391" spans="1:101" x14ac:dyDescent="0.3">
      <c r="A391">
        <f>Model_Point!K391</f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-72646.013358273631</v>
      </c>
      <c r="H391">
        <v>-433779.49532603839</v>
      </c>
      <c r="I391">
        <v>-475544.78456463548</v>
      </c>
      <c r="J391">
        <v>-392204.81437061017</v>
      </c>
      <c r="K391">
        <v>-283070.71620371897</v>
      </c>
      <c r="L391">
        <v>-179489.57358819852</v>
      </c>
      <c r="M391">
        <v>-44009.165428128224</v>
      </c>
      <c r="N391">
        <v>72355.344570693327</v>
      </c>
      <c r="O391">
        <v>213217.6704031195</v>
      </c>
      <c r="P391">
        <v>329216.38065091014</v>
      </c>
      <c r="Q391">
        <v>440709.18427295052</v>
      </c>
      <c r="R391">
        <v>510194.13559849327</v>
      </c>
      <c r="S391">
        <v>541272.34474743996</v>
      </c>
      <c r="T391">
        <v>538506.64423139149</v>
      </c>
      <c r="U391">
        <v>507427.00442671153</v>
      </c>
      <c r="V391">
        <v>454436.44690972782</v>
      </c>
      <c r="W391">
        <v>386588.89953412017</v>
      </c>
      <c r="X391">
        <v>311220.25398037006</v>
      </c>
      <c r="Y391">
        <v>235435.63123600066</v>
      </c>
      <c r="Z391">
        <v>165491.60902864835</v>
      </c>
      <c r="AA391">
        <v>106159.55059199889</v>
      </c>
      <c r="AB391">
        <v>65255.399306246589</v>
      </c>
      <c r="AC391">
        <v>38961.541366903941</v>
      </c>
      <c r="AD391">
        <v>22871.932842342667</v>
      </c>
      <c r="AE391">
        <v>13485.518110743389</v>
      </c>
      <c r="AF391">
        <v>-1.6157408259477722E-8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  <c r="CF391">
        <v>0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  <c r="CN391">
        <v>0</v>
      </c>
      <c r="CO391">
        <v>0</v>
      </c>
      <c r="CP391">
        <v>0</v>
      </c>
      <c r="CQ391">
        <v>0</v>
      </c>
      <c r="CR391">
        <v>0</v>
      </c>
      <c r="CS391">
        <v>0</v>
      </c>
      <c r="CT391">
        <v>0</v>
      </c>
      <c r="CU391">
        <v>0</v>
      </c>
      <c r="CV391">
        <v>0</v>
      </c>
      <c r="CW391">
        <v>0</v>
      </c>
    </row>
    <row r="392" spans="1:101" x14ac:dyDescent="0.3">
      <c r="A392">
        <f>Model_Point!K392</f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7683.4527853512855</v>
      </c>
      <c r="H392">
        <v>-78484.406071506266</v>
      </c>
      <c r="I392">
        <v>-41750.771243861353</v>
      </c>
      <c r="J392">
        <v>43224.179848682477</v>
      </c>
      <c r="K392">
        <v>-124512.21904303477</v>
      </c>
      <c r="L392">
        <v>-52533.326851317193</v>
      </c>
      <c r="M392">
        <v>30815.278502606427</v>
      </c>
      <c r="N392">
        <v>104275.11453871553</v>
      </c>
      <c r="O392">
        <v>186859.00715163824</v>
      </c>
      <c r="P392">
        <v>134639.86419603036</v>
      </c>
      <c r="Q392">
        <v>195337.33678807536</v>
      </c>
      <c r="R392">
        <v>237057.7795368605</v>
      </c>
      <c r="S392">
        <v>261385.5904908416</v>
      </c>
      <c r="T392">
        <v>270326.36027487152</v>
      </c>
      <c r="U392">
        <v>211335.79102262857</v>
      </c>
      <c r="V392">
        <v>193784.70726127029</v>
      </c>
      <c r="W392">
        <v>168999.20506528506</v>
      </c>
      <c r="X392">
        <v>140214.60768425098</v>
      </c>
      <c r="Y392">
        <v>110580.40399586794</v>
      </c>
      <c r="Z392">
        <v>69351.706686154197</v>
      </c>
      <c r="AA392">
        <v>44938.081283350017</v>
      </c>
      <c r="AB392">
        <v>28053.226967033894</v>
      </c>
      <c r="AC392">
        <v>17188.068664474042</v>
      </c>
      <c r="AD392">
        <v>10547.060211013388</v>
      </c>
      <c r="AE392">
        <v>5720.5287556297053</v>
      </c>
      <c r="AF392">
        <v>2.6967969130995257E-9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  <c r="CF392">
        <v>0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  <c r="CN392">
        <v>0</v>
      </c>
      <c r="CO392">
        <v>0</v>
      </c>
      <c r="CP392">
        <v>0</v>
      </c>
      <c r="CQ392">
        <v>0</v>
      </c>
      <c r="CR392">
        <v>0</v>
      </c>
      <c r="CS392">
        <v>0</v>
      </c>
      <c r="CT392">
        <v>0</v>
      </c>
      <c r="CU392">
        <v>0</v>
      </c>
      <c r="CV392">
        <v>0</v>
      </c>
      <c r="CW392">
        <v>0</v>
      </c>
    </row>
    <row r="393" spans="1:101" x14ac:dyDescent="0.3">
      <c r="A393">
        <f>Model_Point!K393</f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-549729.90511498903</v>
      </c>
      <c r="H393">
        <v>-457690.17904449598</v>
      </c>
      <c r="I393">
        <v>-357082.27134761628</v>
      </c>
      <c r="J393">
        <v>-262457.4177489857</v>
      </c>
      <c r="K393">
        <v>-169251.59596804454</v>
      </c>
      <c r="L393">
        <v>-80756.586310257422</v>
      </c>
      <c r="M393">
        <v>-2353.4498660350641</v>
      </c>
      <c r="N393">
        <v>66635.385821743461</v>
      </c>
      <c r="O393">
        <v>126866.94442466005</v>
      </c>
      <c r="P393">
        <v>178939.39092263757</v>
      </c>
      <c r="Q393">
        <v>223381.2495285816</v>
      </c>
      <c r="R393">
        <v>260686.60074608086</v>
      </c>
      <c r="S393">
        <v>291346.38127958711</v>
      </c>
      <c r="T393">
        <v>315848.79385500879</v>
      </c>
      <c r="U393">
        <v>334669.98162093671</v>
      </c>
      <c r="V393">
        <v>348269.90381447843</v>
      </c>
      <c r="W393">
        <v>357093.30920999637</v>
      </c>
      <c r="X393">
        <v>361572.09254930873</v>
      </c>
      <c r="Y393">
        <v>362127.16853637731</v>
      </c>
      <c r="Z393">
        <v>359169.58637984225</v>
      </c>
      <c r="AA393">
        <v>353101.06678061589</v>
      </c>
      <c r="AB393">
        <v>344314.17390655907</v>
      </c>
      <c r="AC393">
        <v>333192.16638482612</v>
      </c>
      <c r="AD393">
        <v>320108.62389858201</v>
      </c>
      <c r="AE393">
        <v>305427.31913357927</v>
      </c>
      <c r="AF393">
        <v>289502.72059540439</v>
      </c>
      <c r="AG393">
        <v>272679.77117423952</v>
      </c>
      <c r="AH393">
        <v>255287.23831068669</v>
      </c>
      <c r="AI393">
        <v>237616.47871634518</v>
      </c>
      <c r="AJ393">
        <v>219893.50882364053</v>
      </c>
      <c r="AK393">
        <v>202306.33764945756</v>
      </c>
      <c r="AL393">
        <v>182795.30701858189</v>
      </c>
      <c r="AM393">
        <v>161931.70129523016</v>
      </c>
      <c r="AN393">
        <v>140340.2468657862</v>
      </c>
      <c r="AO393">
        <v>118679.88681935868</v>
      </c>
      <c r="AP393">
        <v>97616.5270772816</v>
      </c>
      <c r="AQ393">
        <v>77788.113701183422</v>
      </c>
      <c r="AR393">
        <v>59763.780372534005</v>
      </c>
      <c r="AS393">
        <v>44000.581164697833</v>
      </c>
      <c r="AT393">
        <v>30803.271475054687</v>
      </c>
      <c r="AU393">
        <v>20294.256469810571</v>
      </c>
      <c r="AV393">
        <v>12936.185026454028</v>
      </c>
      <c r="AW393">
        <v>8022.6900419762587</v>
      </c>
      <c r="AX393">
        <v>4866.3603215365656</v>
      </c>
      <c r="AY393">
        <v>2916.7457808792419</v>
      </c>
      <c r="AZ393">
        <v>-2.2277849596453597E-8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  <c r="CF393">
        <v>0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  <c r="CN393">
        <v>0</v>
      </c>
      <c r="CO393">
        <v>0</v>
      </c>
      <c r="CP393">
        <v>0</v>
      </c>
      <c r="CQ393">
        <v>0</v>
      </c>
      <c r="CR393">
        <v>0</v>
      </c>
      <c r="CS393">
        <v>0</v>
      </c>
      <c r="CT393">
        <v>0</v>
      </c>
      <c r="CU393">
        <v>0</v>
      </c>
      <c r="CV393">
        <v>0</v>
      </c>
      <c r="CW393">
        <v>0</v>
      </c>
    </row>
    <row r="394" spans="1:101" x14ac:dyDescent="0.3">
      <c r="A394">
        <f>Model_Point!K394</f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-212259.51025795902</v>
      </c>
      <c r="H394">
        <v>-154234.91774661408</v>
      </c>
      <c r="I394">
        <v>-94764.773218251707</v>
      </c>
      <c r="J394">
        <v>-38354.252470229723</v>
      </c>
      <c r="K394">
        <v>-66112.779841462907</v>
      </c>
      <c r="L394">
        <v>-17711.519254601168</v>
      </c>
      <c r="M394">
        <v>26201.691823982754</v>
      </c>
      <c r="N394">
        <v>65965.091614224395</v>
      </c>
      <c r="O394">
        <v>101906.85491823264</v>
      </c>
      <c r="P394">
        <v>79761.05041878084</v>
      </c>
      <c r="Q394">
        <v>105559.86309213251</v>
      </c>
      <c r="R394">
        <v>128157.27529936221</v>
      </c>
      <c r="S394">
        <v>147794.77639090488</v>
      </c>
      <c r="T394">
        <v>164711.98632085996</v>
      </c>
      <c r="U394">
        <v>144494.335378619</v>
      </c>
      <c r="V394">
        <v>154522.86572773347</v>
      </c>
      <c r="W394">
        <v>162378.97330495046</v>
      </c>
      <c r="X394">
        <v>168268.66499765971</v>
      </c>
      <c r="Y394">
        <v>172392.73843819925</v>
      </c>
      <c r="Z394">
        <v>153937.77620402441</v>
      </c>
      <c r="AA394">
        <v>153815.61442997601</v>
      </c>
      <c r="AB394">
        <v>152423.1833667559</v>
      </c>
      <c r="AC394">
        <v>149939.05822807967</v>
      </c>
      <c r="AD394">
        <v>146537.28510493206</v>
      </c>
      <c r="AE394">
        <v>130476.64070649877</v>
      </c>
      <c r="AF394">
        <v>125007.34740119161</v>
      </c>
      <c r="AG394">
        <v>119070.59337758546</v>
      </c>
      <c r="AH394">
        <v>112817.41046993967</v>
      </c>
      <c r="AI394">
        <v>106382.48585648809</v>
      </c>
      <c r="AJ394">
        <v>93748.694718118786</v>
      </c>
      <c r="AK394">
        <v>86874.09087977263</v>
      </c>
      <c r="AL394">
        <v>79116.503005263032</v>
      </c>
      <c r="AM394">
        <v>70724.737465820697</v>
      </c>
      <c r="AN394">
        <v>61970.944620455186</v>
      </c>
      <c r="AO394">
        <v>50540.809819780094</v>
      </c>
      <c r="AP394">
        <v>41767.451197738912</v>
      </c>
      <c r="AQ394">
        <v>33479.445152335262</v>
      </c>
      <c r="AR394">
        <v>25926.348913190661</v>
      </c>
      <c r="AS394">
        <v>19309.938090580083</v>
      </c>
      <c r="AT394">
        <v>13120.445294822173</v>
      </c>
      <c r="AU394">
        <v>8668.9653308605193</v>
      </c>
      <c r="AV394">
        <v>5550.4584747416629</v>
      </c>
      <c r="AW394">
        <v>3467.7545884704223</v>
      </c>
      <c r="AX394">
        <v>2130.4139922869149</v>
      </c>
      <c r="AY394">
        <v>1245.9492223652421</v>
      </c>
      <c r="AZ394">
        <v>-1.7138973986057643E-8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  <c r="CF394">
        <v>0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0</v>
      </c>
      <c r="CR394">
        <v>0</v>
      </c>
      <c r="CS394">
        <v>0</v>
      </c>
      <c r="CT394">
        <v>0</v>
      </c>
      <c r="CU394">
        <v>0</v>
      </c>
      <c r="CV394">
        <v>0</v>
      </c>
      <c r="CW394">
        <v>0</v>
      </c>
    </row>
    <row r="395" spans="1:101" x14ac:dyDescent="0.3">
      <c r="A395">
        <f>Model_Point!K395</f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-957504.38133894</v>
      </c>
      <c r="H395">
        <v>-770530.11249077809</v>
      </c>
      <c r="I395">
        <v>-570368.66465613991</v>
      </c>
      <c r="J395">
        <v>-388670.16696936096</v>
      </c>
      <c r="K395">
        <v>-213731.03405340621</v>
      </c>
      <c r="L395">
        <v>-51687.022096457265</v>
      </c>
      <c r="M395">
        <v>86476.74672231928</v>
      </c>
      <c r="N395">
        <v>202678.7981697683</v>
      </c>
      <c r="O395">
        <v>298759.87852950458</v>
      </c>
      <c r="P395">
        <v>376488.52027200063</v>
      </c>
      <c r="Q395">
        <v>437570.24260204466</v>
      </c>
      <c r="R395">
        <v>483653.41059278586</v>
      </c>
      <c r="S395">
        <v>516332.3583622913</v>
      </c>
      <c r="T395">
        <v>537148.9251142838</v>
      </c>
      <c r="U395">
        <v>547594.25577645167</v>
      </c>
      <c r="V395">
        <v>549112.23139207205</v>
      </c>
      <c r="W395">
        <v>543100.60818901402</v>
      </c>
      <c r="X395">
        <v>530892.85111189133</v>
      </c>
      <c r="Y395">
        <v>513695.98638467549</v>
      </c>
      <c r="Z395">
        <v>492507.10273232148</v>
      </c>
      <c r="AA395">
        <v>468192.47535235051</v>
      </c>
      <c r="AB395">
        <v>434918.79748901725</v>
      </c>
      <c r="AC395">
        <v>394494.7125691984</v>
      </c>
      <c r="AD395">
        <v>348908.86642981961</v>
      </c>
      <c r="AE395">
        <v>300276.01645151759</v>
      </c>
      <c r="AF395">
        <v>250758.24111196931</v>
      </c>
      <c r="AG395">
        <v>202461.88758238617</v>
      </c>
      <c r="AH395">
        <v>157314.98691816363</v>
      </c>
      <c r="AI395">
        <v>116935.19818453009</v>
      </c>
      <c r="AJ395">
        <v>82504.269810764556</v>
      </c>
      <c r="AK395">
        <v>54670.174454400934</v>
      </c>
      <c r="AL395">
        <v>35073.656129049101</v>
      </c>
      <c r="AM395">
        <v>21940.1200417484</v>
      </c>
      <c r="AN395">
        <v>13482.483370426904</v>
      </c>
      <c r="AO395">
        <v>8251.9441465277814</v>
      </c>
      <c r="AP395">
        <v>1.8666445988873775E-8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0</v>
      </c>
      <c r="CR395">
        <v>0</v>
      </c>
      <c r="CS395">
        <v>0</v>
      </c>
      <c r="CT395">
        <v>0</v>
      </c>
      <c r="CU395">
        <v>0</v>
      </c>
      <c r="CV395">
        <v>0</v>
      </c>
      <c r="CW395">
        <v>0</v>
      </c>
    </row>
    <row r="396" spans="1:101" x14ac:dyDescent="0.3">
      <c r="A396">
        <f>Model_Point!K396</f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-345989.52762870677</v>
      </c>
      <c r="H396">
        <v>-232769.18512361372</v>
      </c>
      <c r="I396">
        <v>-118266.98967728697</v>
      </c>
      <c r="J396">
        <v>-12879.624114090455</v>
      </c>
      <c r="K396">
        <v>-68307.173151660478</v>
      </c>
      <c r="L396">
        <v>18223.4339730512</v>
      </c>
      <c r="M396">
        <v>94110.41466385177</v>
      </c>
      <c r="N396">
        <v>160264.6079253745</v>
      </c>
      <c r="O396">
        <v>217559.42154463803</v>
      </c>
      <c r="P396">
        <v>171548.99428249814</v>
      </c>
      <c r="Q396">
        <v>207723.44063829139</v>
      </c>
      <c r="R396">
        <v>237111.00375646181</v>
      </c>
      <c r="S396">
        <v>260451.50677056366</v>
      </c>
      <c r="T396">
        <v>278460.98115223448</v>
      </c>
      <c r="U396">
        <v>237813.38855376214</v>
      </c>
      <c r="V396">
        <v>243879.02279751937</v>
      </c>
      <c r="W396">
        <v>246424.10821722102</v>
      </c>
      <c r="X396">
        <v>246059.53745150688</v>
      </c>
      <c r="Y396">
        <v>243340.90688528985</v>
      </c>
      <c r="Z396">
        <v>210960.59070712214</v>
      </c>
      <c r="AA396">
        <v>203152.68440992408</v>
      </c>
      <c r="AB396">
        <v>191290.85566260671</v>
      </c>
      <c r="AC396">
        <v>176165.65478654081</v>
      </c>
      <c r="AD396">
        <v>158646.46543768368</v>
      </c>
      <c r="AE396">
        <v>127859.37490663264</v>
      </c>
      <c r="AF396">
        <v>107620.58696246147</v>
      </c>
      <c r="AG396">
        <v>87740.78764469731</v>
      </c>
      <c r="AH396">
        <v>69067.694059702393</v>
      </c>
      <c r="AI396">
        <v>52316.966704918399</v>
      </c>
      <c r="AJ396">
        <v>35086.319989631542</v>
      </c>
      <c r="AK396">
        <v>23357.463599754159</v>
      </c>
      <c r="AL396">
        <v>15093.244124051638</v>
      </c>
      <c r="AM396">
        <v>9554.1373469601313</v>
      </c>
      <c r="AN396">
        <v>5990.0008540031276</v>
      </c>
      <c r="AO396">
        <v>3521.1096307710377</v>
      </c>
      <c r="AP396">
        <v>4.3048080944522199E-9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</row>
    <row r="397" spans="1:101" x14ac:dyDescent="0.3">
      <c r="A397">
        <f>Model_Point!K397</f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-914910.84034561447</v>
      </c>
      <c r="H397">
        <v>-696441.20619726623</v>
      </c>
      <c r="I397">
        <v>-468086.40524181176</v>
      </c>
      <c r="J397">
        <v>-271360.7836800894</v>
      </c>
      <c r="K397">
        <v>-88410.353435154218</v>
      </c>
      <c r="L397">
        <v>74818.722520768904</v>
      </c>
      <c r="M397">
        <v>206637.68549823732</v>
      </c>
      <c r="N397">
        <v>310982.03023670072</v>
      </c>
      <c r="O397">
        <v>391450.55707173137</v>
      </c>
      <c r="P397">
        <v>451163.23302278487</v>
      </c>
      <c r="Q397">
        <v>492914.77650424885</v>
      </c>
      <c r="R397">
        <v>506674.53412205167</v>
      </c>
      <c r="S397">
        <v>496377.23862364737</v>
      </c>
      <c r="T397">
        <v>466367.95627759991</v>
      </c>
      <c r="U397">
        <v>421307.59429315844</v>
      </c>
      <c r="V397">
        <v>366026.72242224094</v>
      </c>
      <c r="W397">
        <v>305327.63434843626</v>
      </c>
      <c r="X397">
        <v>243742.42682591305</v>
      </c>
      <c r="Y397">
        <v>185265.36939882726</v>
      </c>
      <c r="Z397">
        <v>133089.79540998183</v>
      </c>
      <c r="AA397">
        <v>89390.609954370098</v>
      </c>
      <c r="AB397">
        <v>58174.592318169212</v>
      </c>
      <c r="AC397">
        <v>37034.934978339828</v>
      </c>
      <c r="AD397">
        <v>23312.409653151208</v>
      </c>
      <c r="AE397">
        <v>14778.711198036544</v>
      </c>
      <c r="AF397">
        <v>-2.2879358751879596E-8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</row>
    <row r="398" spans="1:101" x14ac:dyDescent="0.3">
      <c r="A398">
        <f>Model_Point!K398</f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-362021.05567810958</v>
      </c>
      <c r="H398">
        <v>-226732.2738733282</v>
      </c>
      <c r="I398">
        <v>-93544.569926645854</v>
      </c>
      <c r="J398">
        <v>23961.976074065355</v>
      </c>
      <c r="K398">
        <v>-42508.087758874812</v>
      </c>
      <c r="L398">
        <v>47256.620437955462</v>
      </c>
      <c r="M398">
        <v>122364.8996386041</v>
      </c>
      <c r="N398">
        <v>184650.7000978323</v>
      </c>
      <c r="O398">
        <v>235800.60551057415</v>
      </c>
      <c r="P398">
        <v>186769.74257044806</v>
      </c>
      <c r="Q398">
        <v>214334.47036450388</v>
      </c>
      <c r="R398">
        <v>229054.64484496982</v>
      </c>
      <c r="S398">
        <v>232674.43775244986</v>
      </c>
      <c r="T398">
        <v>227120.29094720259</v>
      </c>
      <c r="U398">
        <v>176002.39880218089</v>
      </c>
      <c r="V398">
        <v>156008.51977542779</v>
      </c>
      <c r="W398">
        <v>133054.55618112467</v>
      </c>
      <c r="X398">
        <v>109164.91231670207</v>
      </c>
      <c r="Y398">
        <v>86137.168318280121</v>
      </c>
      <c r="Z398">
        <v>55872.031888277299</v>
      </c>
      <c r="AA398">
        <v>37906.142431410546</v>
      </c>
      <c r="AB398">
        <v>25036.767261101086</v>
      </c>
      <c r="AC398">
        <v>16313.243860224979</v>
      </c>
      <c r="AD398">
        <v>10656.467628003493</v>
      </c>
      <c r="AE398">
        <v>6274.3409270969769</v>
      </c>
      <c r="AF398">
        <v>-2.7179349883140922E-9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</row>
    <row r="399" spans="1:101" x14ac:dyDescent="0.3">
      <c r="A399">
        <f>Model_Point!K399</f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-40184.546479685363</v>
      </c>
      <c r="I399">
        <v>-33059.774111846331</v>
      </c>
      <c r="J399">
        <v>-25282.61960988566</v>
      </c>
      <c r="K399">
        <v>-17629.796609324534</v>
      </c>
      <c r="L399">
        <v>-10340.32057135978</v>
      </c>
      <c r="M399">
        <v>-3097.4902792924254</v>
      </c>
      <c r="N399">
        <v>3378.1059333562112</v>
      </c>
      <c r="O399">
        <v>9062.2249672183498</v>
      </c>
      <c r="P399">
        <v>13927.931374510916</v>
      </c>
      <c r="Q399">
        <v>17939.086476815366</v>
      </c>
      <c r="R399">
        <v>21057.062150048801</v>
      </c>
      <c r="S399">
        <v>23260.950106907785</v>
      </c>
      <c r="T399">
        <v>24569.990958325921</v>
      </c>
      <c r="U399">
        <v>25057.407700954031</v>
      </c>
      <c r="V399">
        <v>24861.306940089937</v>
      </c>
      <c r="W399">
        <v>25559.932918455783</v>
      </c>
      <c r="X399">
        <v>26040.41033071795</v>
      </c>
      <c r="Y399">
        <v>26429.201871269001</v>
      </c>
      <c r="Z399">
        <v>26748.370000116833</v>
      </c>
      <c r="AA399">
        <v>27006.522600942197</v>
      </c>
      <c r="AB399">
        <v>27211.632948996401</v>
      </c>
      <c r="AC399">
        <v>27371.095378165304</v>
      </c>
      <c r="AD399">
        <v>27491.776978708815</v>
      </c>
      <c r="AE399">
        <v>27503.262603957566</v>
      </c>
      <c r="AF399">
        <v>27443.450868262913</v>
      </c>
      <c r="AG399">
        <v>27374.781332535193</v>
      </c>
      <c r="AH399">
        <v>27293.245537502782</v>
      </c>
      <c r="AI399">
        <v>27203.137103933361</v>
      </c>
      <c r="AJ399">
        <v>27108.486291917328</v>
      </c>
      <c r="AK399">
        <v>27013.088870315249</v>
      </c>
      <c r="AL399">
        <v>26920.533147567043</v>
      </c>
      <c r="AM399">
        <v>26760.372630793554</v>
      </c>
      <c r="AN399">
        <v>26529.532459339749</v>
      </c>
      <c r="AO399">
        <v>26229.762831053067</v>
      </c>
      <c r="AP399">
        <v>25865.465115238127</v>
      </c>
      <c r="AQ399">
        <v>25440.79976066688</v>
      </c>
      <c r="AR399">
        <v>24957.146962290764</v>
      </c>
      <c r="AS399">
        <v>24414.469170911918</v>
      </c>
      <c r="AT399">
        <v>23814.123271001685</v>
      </c>
      <c r="AU399">
        <v>23159.36694011982</v>
      </c>
      <c r="AV399">
        <v>22452.839004556081</v>
      </c>
      <c r="AW399">
        <v>21696.729361164114</v>
      </c>
      <c r="AX399">
        <v>20894.524892804329</v>
      </c>
      <c r="AY399">
        <v>20050.581940562741</v>
      </c>
      <c r="AZ399">
        <v>19169.70376423189</v>
      </c>
      <c r="BA399">
        <v>18256.9960948316</v>
      </c>
      <c r="BB399">
        <v>17317.846060431388</v>
      </c>
      <c r="BC399">
        <v>16357.946355695647</v>
      </c>
      <c r="BD399">
        <v>15383.302194790145</v>
      </c>
      <c r="BE399">
        <v>14400.183393498914</v>
      </c>
      <c r="BF399">
        <v>13415.003369204633</v>
      </c>
      <c r="BG399">
        <v>12434.160457454283</v>
      </c>
      <c r="BH399">
        <v>11463.976076532532</v>
      </c>
      <c r="BI399">
        <v>10510.628149008371</v>
      </c>
      <c r="BJ399">
        <v>9580.0882345771824</v>
      </c>
      <c r="BK399">
        <v>8678.0739027087639</v>
      </c>
      <c r="BL399">
        <v>7809.9629949967093</v>
      </c>
      <c r="BM399">
        <v>6980.6779398188637</v>
      </c>
      <c r="BN399">
        <v>6194.4954940746484</v>
      </c>
      <c r="BO399">
        <v>5454.9442833422945</v>
      </c>
      <c r="BP399">
        <v>4765.1925808553397</v>
      </c>
      <c r="BQ399">
        <v>4103.0958443799736</v>
      </c>
      <c r="BR399">
        <v>3476.6517764991745</v>
      </c>
      <c r="BS399">
        <v>2893.3271091708466</v>
      </c>
      <c r="BT399">
        <v>2359.7176264643517</v>
      </c>
      <c r="BU399">
        <v>1881.1933587489207</v>
      </c>
      <c r="BV399">
        <v>1461.5563275017776</v>
      </c>
      <c r="BW399">
        <v>1102.7462015957312</v>
      </c>
      <c r="BX399">
        <v>804.63500101161674</v>
      </c>
      <c r="BY399">
        <v>564.95321856972396</v>
      </c>
      <c r="BZ399">
        <v>379.38384107300374</v>
      </c>
      <c r="CA399">
        <v>247.70641380994141</v>
      </c>
      <c r="CB399">
        <v>156.91329497832791</v>
      </c>
      <c r="CC399">
        <v>96.263437159472033</v>
      </c>
      <c r="CD399">
        <v>57.094646102809008</v>
      </c>
      <c r="CE399">
        <v>6.2673104441035246E-9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</row>
    <row r="400" spans="1:101" x14ac:dyDescent="0.3">
      <c r="A400">
        <f>Model_Point!K400</f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-13951.951554940684</v>
      </c>
      <c r="I400">
        <v>-10138.648209478695</v>
      </c>
      <c r="J400">
        <v>-6191.8486594387978</v>
      </c>
      <c r="K400">
        <v>-2312.333067833662</v>
      </c>
      <c r="L400">
        <v>-3421.501353406491</v>
      </c>
      <c r="M400">
        <v>5.4947217608633281</v>
      </c>
      <c r="N400">
        <v>3136.2398246024245</v>
      </c>
      <c r="O400">
        <v>5963.9120182603174</v>
      </c>
      <c r="P400">
        <v>8480.5756257817502</v>
      </c>
      <c r="Q400">
        <v>7258.0769234243198</v>
      </c>
      <c r="R400">
        <v>8905.8453324979237</v>
      </c>
      <c r="S400">
        <v>10199.755014265131</v>
      </c>
      <c r="T400">
        <v>11148.732850112936</v>
      </c>
      <c r="U400">
        <v>11782.47388088578</v>
      </c>
      <c r="V400">
        <v>9799.4957169602058</v>
      </c>
      <c r="W400">
        <v>10375.130905740441</v>
      </c>
      <c r="X400">
        <v>10864.44196497045</v>
      </c>
      <c r="Y400">
        <v>11317.397741984943</v>
      </c>
      <c r="Z400">
        <v>11743.860457832468</v>
      </c>
      <c r="AA400">
        <v>10542.925906843757</v>
      </c>
      <c r="AB400">
        <v>10830.890240196853</v>
      </c>
      <c r="AC400">
        <v>11099.507020616389</v>
      </c>
      <c r="AD400">
        <v>11352.382792888016</v>
      </c>
      <c r="AE400">
        <v>11563.381951364197</v>
      </c>
      <c r="AF400">
        <v>10654.28881242754</v>
      </c>
      <c r="AG400">
        <v>10769.752981261085</v>
      </c>
      <c r="AH400">
        <v>10878.929116318033</v>
      </c>
      <c r="AI400">
        <v>10984.133052146741</v>
      </c>
      <c r="AJ400">
        <v>11087.56565457621</v>
      </c>
      <c r="AK400">
        <v>10448.902384822171</v>
      </c>
      <c r="AL400">
        <v>10509.096450767631</v>
      </c>
      <c r="AM400">
        <v>10542.326681208038</v>
      </c>
      <c r="AN400">
        <v>10547.819268898686</v>
      </c>
      <c r="AO400">
        <v>10526.645653535577</v>
      </c>
      <c r="AP400">
        <v>9979.3633408800906</v>
      </c>
      <c r="AQ400">
        <v>9880.0062491456538</v>
      </c>
      <c r="AR400">
        <v>9757.0621971056644</v>
      </c>
      <c r="AS400">
        <v>9610.7877041224929</v>
      </c>
      <c r="AT400">
        <v>9441.9688823139004</v>
      </c>
      <c r="AU400">
        <v>8920.3088574278936</v>
      </c>
      <c r="AV400">
        <v>8690.18102038916</v>
      </c>
      <c r="AW400">
        <v>8440.1233496990972</v>
      </c>
      <c r="AX400">
        <v>8171.6539777766184</v>
      </c>
      <c r="AY400">
        <v>7886.6219342295608</v>
      </c>
      <c r="AZ400">
        <v>7375.1971721962045</v>
      </c>
      <c r="BA400">
        <v>7050.1108915520372</v>
      </c>
      <c r="BB400">
        <v>6714.0458670367798</v>
      </c>
      <c r="BC400">
        <v>6369.311514314435</v>
      </c>
      <c r="BD400">
        <v>6018.3355913252999</v>
      </c>
      <c r="BE400">
        <v>5535.7952611046167</v>
      </c>
      <c r="BF400">
        <v>5172.0697823326263</v>
      </c>
      <c r="BG400">
        <v>4809.3019367131919</v>
      </c>
      <c r="BH400">
        <v>4450.0090714049029</v>
      </c>
      <c r="BI400">
        <v>4096.652096849688</v>
      </c>
      <c r="BJ400">
        <v>3680.6694824935298</v>
      </c>
      <c r="BK400">
        <v>3341.8405390997846</v>
      </c>
      <c r="BL400">
        <v>3015.4894699816982</v>
      </c>
      <c r="BM400">
        <v>2703.5745535952051</v>
      </c>
      <c r="BN400">
        <v>2407.8042874892335</v>
      </c>
      <c r="BO400">
        <v>2094.7634667172124</v>
      </c>
      <c r="BP400">
        <v>1833.245995367542</v>
      </c>
      <c r="BQ400">
        <v>1581.980119265135</v>
      </c>
      <c r="BR400">
        <v>1344.0779328352078</v>
      </c>
      <c r="BS400">
        <v>1122.448783170242</v>
      </c>
      <c r="BT400">
        <v>905.81043029822479</v>
      </c>
      <c r="BU400">
        <v>723.12702366775204</v>
      </c>
      <c r="BV400">
        <v>562.84730965631445</v>
      </c>
      <c r="BW400">
        <v>425.75443743786713</v>
      </c>
      <c r="BX400">
        <v>311.83540519089559</v>
      </c>
      <c r="BY400">
        <v>216.85302530202762</v>
      </c>
      <c r="BZ400">
        <v>145.76653121570371</v>
      </c>
      <c r="CA400">
        <v>95.31837749989775</v>
      </c>
      <c r="CB400">
        <v>60.53295150953533</v>
      </c>
      <c r="CC400">
        <v>37.299427098812927</v>
      </c>
      <c r="CD400">
        <v>21.932399260187442</v>
      </c>
      <c r="CE400">
        <v>5.1590651152240744E-11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</row>
    <row r="401" spans="1:101" x14ac:dyDescent="0.3">
      <c r="A401">
        <f>Model_Point!K401</f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-6713.9197918430145</v>
      </c>
      <c r="I401">
        <v>-5486.337765914689</v>
      </c>
      <c r="J401">
        <v>-4169.1162756190524</v>
      </c>
      <c r="K401">
        <v>-2870.4299313104498</v>
      </c>
      <c r="L401">
        <v>-1628.8020945076653</v>
      </c>
      <c r="M401">
        <v>-395.55194306754504</v>
      </c>
      <c r="N401">
        <v>718.90342214793964</v>
      </c>
      <c r="O401">
        <v>1711.2697090750503</v>
      </c>
      <c r="P401">
        <v>2577.8407867661513</v>
      </c>
      <c r="Q401">
        <v>3313.4865024991309</v>
      </c>
      <c r="R401">
        <v>3912.6866251688352</v>
      </c>
      <c r="S401">
        <v>4372.6430394240469</v>
      </c>
      <c r="T401">
        <v>4696.7353633369012</v>
      </c>
      <c r="U401">
        <v>4896.6562210142556</v>
      </c>
      <c r="V401">
        <v>4994.0964564695441</v>
      </c>
      <c r="W401">
        <v>5232.3315204595356</v>
      </c>
      <c r="X401">
        <v>5440.8105481285111</v>
      </c>
      <c r="Y401">
        <v>5639.5204547091207</v>
      </c>
      <c r="Z401">
        <v>5832.4124437954533</v>
      </c>
      <c r="AA401">
        <v>6021.3829416123281</v>
      </c>
      <c r="AB401">
        <v>6208.2466519056916</v>
      </c>
      <c r="AC401">
        <v>6394.7474961058269</v>
      </c>
      <c r="AD401">
        <v>6582.5689911861109</v>
      </c>
      <c r="AE401">
        <v>6761.5282717979117</v>
      </c>
      <c r="AF401">
        <v>6938.1230439695837</v>
      </c>
      <c r="AG401">
        <v>7122.6591947085471</v>
      </c>
      <c r="AH401">
        <v>7315.2577610794324</v>
      </c>
      <c r="AI401">
        <v>7517.3497068985589</v>
      </c>
      <c r="AJ401">
        <v>7730.3621656600781</v>
      </c>
      <c r="AK401">
        <v>7955.7259464017561</v>
      </c>
      <c r="AL401">
        <v>8194.8828888741409</v>
      </c>
      <c r="AM401">
        <v>8437.9311521130548</v>
      </c>
      <c r="AN401">
        <v>8685.3751157039587</v>
      </c>
      <c r="AO401">
        <v>8938.5147520308637</v>
      </c>
      <c r="AP401">
        <v>9199.1155938856027</v>
      </c>
      <c r="AQ401">
        <v>9468.9681195236444</v>
      </c>
      <c r="AR401">
        <v>9552.879914517569</v>
      </c>
      <c r="AS401">
        <v>9622.4235121528291</v>
      </c>
      <c r="AT401">
        <v>9675.7249752594089</v>
      </c>
      <c r="AU401">
        <v>9711.1545336830986</v>
      </c>
      <c r="AV401">
        <v>9726.9127262877319</v>
      </c>
      <c r="AW401">
        <v>9721.0422880933565</v>
      </c>
      <c r="AX401">
        <v>9691.8054003716989</v>
      </c>
      <c r="AY401">
        <v>9637.6592815558361</v>
      </c>
      <c r="AZ401">
        <v>9557.2124153305322</v>
      </c>
      <c r="BA401">
        <v>9449.2322905410383</v>
      </c>
      <c r="BB401">
        <v>9312.6833993744713</v>
      </c>
      <c r="BC401">
        <v>9146.7833730694656</v>
      </c>
      <c r="BD401">
        <v>8951.062113115695</v>
      </c>
      <c r="BE401">
        <v>8725.4093657713929</v>
      </c>
      <c r="BF401">
        <v>8470.0971062735953</v>
      </c>
      <c r="BG401">
        <v>8185.7800613757863</v>
      </c>
      <c r="BH401">
        <v>7873.5245626523747</v>
      </c>
      <c r="BI401">
        <v>7534.8319095686784</v>
      </c>
      <c r="BJ401">
        <v>7171.6583148439331</v>
      </c>
      <c r="BK401">
        <v>6786.4366120338027</v>
      </c>
      <c r="BL401">
        <v>6382.0712840927436</v>
      </c>
      <c r="BM401">
        <v>5961.9018502374956</v>
      </c>
      <c r="BN401">
        <v>5529.596150751775</v>
      </c>
      <c r="BO401">
        <v>5089.0604781381817</v>
      </c>
      <c r="BP401">
        <v>4644.6729828787456</v>
      </c>
      <c r="BQ401">
        <v>4182.0244127308597</v>
      </c>
      <c r="BR401">
        <v>3708.58536064297</v>
      </c>
      <c r="BS401">
        <v>3232.8708390723691</v>
      </c>
      <c r="BT401">
        <v>2764.1801519246328</v>
      </c>
      <c r="BU401">
        <v>2312.2154057736338</v>
      </c>
      <c r="BV401">
        <v>1886.5805080762639</v>
      </c>
      <c r="BW401">
        <v>1496.1802735726626</v>
      </c>
      <c r="BX401">
        <v>1148.5620173469285</v>
      </c>
      <c r="BY401">
        <v>849.26724359131367</v>
      </c>
      <c r="BZ401">
        <v>601.28381515279204</v>
      </c>
      <c r="CA401">
        <v>413.33271863577556</v>
      </c>
      <c r="CB401">
        <v>274.89457188867271</v>
      </c>
      <c r="CC401">
        <v>176.07750866361243</v>
      </c>
      <c r="CD401">
        <v>107.83956783891018</v>
      </c>
      <c r="CE401">
        <v>-2.3631108206208091E-10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0</v>
      </c>
      <c r="CT401">
        <v>0</v>
      </c>
      <c r="CU401">
        <v>0</v>
      </c>
      <c r="CV401">
        <v>0</v>
      </c>
      <c r="CW401">
        <v>0</v>
      </c>
    </row>
    <row r="402" spans="1:101" x14ac:dyDescent="0.3">
      <c r="A402">
        <f>Model_Point!K402</f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-39769.286931564144</v>
      </c>
      <c r="I402">
        <v>-37251.466684419698</v>
      </c>
      <c r="J402">
        <v>-32017.127030044954</v>
      </c>
      <c r="K402">
        <v>-27438.764720342951</v>
      </c>
      <c r="L402">
        <v>-23486.897817515252</v>
      </c>
      <c r="M402">
        <v>-18628.720496663511</v>
      </c>
      <c r="N402">
        <v>-14524.51445792632</v>
      </c>
      <c r="O402">
        <v>-10854.903853705795</v>
      </c>
      <c r="P402">
        <v>-7554.0445335819932</v>
      </c>
      <c r="Q402">
        <v>-4589.649279732469</v>
      </c>
      <c r="R402">
        <v>-1932.0337050075411</v>
      </c>
      <c r="S402">
        <v>446.0786790354486</v>
      </c>
      <c r="T402">
        <v>2569.7517074222051</v>
      </c>
      <c r="U402">
        <v>4278.8030257004511</v>
      </c>
      <c r="V402">
        <v>5669.8530111293321</v>
      </c>
      <c r="W402">
        <v>8241.2042254752778</v>
      </c>
      <c r="X402">
        <v>10635.331298334471</v>
      </c>
      <c r="Y402">
        <v>12871.882759550084</v>
      </c>
      <c r="Z402">
        <v>14969.254262397351</v>
      </c>
      <c r="AA402">
        <v>16944.7014791695</v>
      </c>
      <c r="AB402">
        <v>18814.445593245073</v>
      </c>
      <c r="AC402">
        <v>20454.089140630978</v>
      </c>
      <c r="AD402">
        <v>21864.241505699312</v>
      </c>
      <c r="AE402">
        <v>23053.976866786863</v>
      </c>
      <c r="AF402">
        <v>24036.878266883727</v>
      </c>
      <c r="AG402">
        <v>24825.673207175481</v>
      </c>
      <c r="AH402">
        <v>25427.463244346047</v>
      </c>
      <c r="AI402">
        <v>25846.247227365886</v>
      </c>
      <c r="AJ402">
        <v>26088.207225971793</v>
      </c>
      <c r="AK402">
        <v>26162.719020121214</v>
      </c>
      <c r="AL402">
        <v>26077.677050892056</v>
      </c>
      <c r="AM402">
        <v>25839.813645202627</v>
      </c>
      <c r="AN402">
        <v>25457.984710669367</v>
      </c>
      <c r="AO402">
        <v>24942.417459815675</v>
      </c>
      <c r="AP402">
        <v>24303.95639006672</v>
      </c>
      <c r="AQ402">
        <v>23553.819762331681</v>
      </c>
      <c r="AR402">
        <v>22703.583694411573</v>
      </c>
      <c r="AS402">
        <v>21765.251006176964</v>
      </c>
      <c r="AT402">
        <v>20751.289489903142</v>
      </c>
      <c r="AU402">
        <v>19674.569066583823</v>
      </c>
      <c r="AV402">
        <v>18548.162462868997</v>
      </c>
      <c r="AW402">
        <v>17385.073349945429</v>
      </c>
      <c r="AX402">
        <v>16198.141531344247</v>
      </c>
      <c r="AY402">
        <v>14999.938746748277</v>
      </c>
      <c r="AZ402">
        <v>13802.67063397034</v>
      </c>
      <c r="BA402">
        <v>12618.106324788187</v>
      </c>
      <c r="BB402">
        <v>11457.437027314305</v>
      </c>
      <c r="BC402">
        <v>10331.077220678775</v>
      </c>
      <c r="BD402">
        <v>9248.324255203177</v>
      </c>
      <c r="BE402">
        <v>8217.1730968844222</v>
      </c>
      <c r="BF402">
        <v>7245.0318781664328</v>
      </c>
      <c r="BG402">
        <v>6292.707165404544</v>
      </c>
      <c r="BH402">
        <v>5375.3443924785597</v>
      </c>
      <c r="BI402">
        <v>4507.4134427139306</v>
      </c>
      <c r="BJ402">
        <v>3702.1135834804895</v>
      </c>
      <c r="BK402">
        <v>2970.7390616706148</v>
      </c>
      <c r="BL402">
        <v>2322.0517515110819</v>
      </c>
      <c r="BM402">
        <v>1761.7221592843391</v>
      </c>
      <c r="BN402">
        <v>1291.9115160696822</v>
      </c>
      <c r="BO402">
        <v>911.07148886380401</v>
      </c>
      <c r="BP402">
        <v>614.02954831762077</v>
      </c>
      <c r="BQ402">
        <v>403.01420324871566</v>
      </c>
      <c r="BR402">
        <v>257.4349647568427</v>
      </c>
      <c r="BS402">
        <v>160.21628535850576</v>
      </c>
      <c r="BT402">
        <v>97.526739345322085</v>
      </c>
      <c r="BU402">
        <v>-6.6821314543409376E-9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</row>
    <row r="403" spans="1:101" x14ac:dyDescent="0.3">
      <c r="A403">
        <f>Model_Point!K403</f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-13385.776836074392</v>
      </c>
      <c r="I403">
        <v>-10856.302087184387</v>
      </c>
      <c r="J403">
        <v>-7464.9290081209601</v>
      </c>
      <c r="K403">
        <v>-4363.4762744810541</v>
      </c>
      <c r="L403">
        <v>-8429.3199713220038</v>
      </c>
      <c r="M403">
        <v>-5661.1242884392295</v>
      </c>
      <c r="N403">
        <v>-3193.0386145349958</v>
      </c>
      <c r="O403">
        <v>-898.05223076264656</v>
      </c>
      <c r="P403">
        <v>1253.4586241153286</v>
      </c>
      <c r="Q403">
        <v>-1366.37115087902</v>
      </c>
      <c r="R403">
        <v>259.73872675218621</v>
      </c>
      <c r="S403">
        <v>1771.3039198871918</v>
      </c>
      <c r="T403">
        <v>3180.8935145890323</v>
      </c>
      <c r="U403">
        <v>4429.7569715444752</v>
      </c>
      <c r="V403">
        <v>2442.4322008035692</v>
      </c>
      <c r="W403">
        <v>3835.7622048072344</v>
      </c>
      <c r="X403">
        <v>5157.0159059867037</v>
      </c>
      <c r="Y403">
        <v>6415.6452608639174</v>
      </c>
      <c r="Z403">
        <v>7620.5809262629637</v>
      </c>
      <c r="AA403">
        <v>6672.3907492231638</v>
      </c>
      <c r="AB403">
        <v>7664.5596250172757</v>
      </c>
      <c r="AC403">
        <v>8565.4230553373545</v>
      </c>
      <c r="AD403">
        <v>9376.3810994382711</v>
      </c>
      <c r="AE403">
        <v>10102.059145792584</v>
      </c>
      <c r="AF403">
        <v>9324.8610106937231</v>
      </c>
      <c r="AG403">
        <v>9810.6219467050141</v>
      </c>
      <c r="AH403">
        <v>10221.851286774412</v>
      </c>
      <c r="AI403">
        <v>10560.859720630528</v>
      </c>
      <c r="AJ403">
        <v>10830.778267796037</v>
      </c>
      <c r="AK403">
        <v>10093.878806007717</v>
      </c>
      <c r="AL403">
        <v>10179.825160729504</v>
      </c>
      <c r="AM403">
        <v>10204.514091039067</v>
      </c>
      <c r="AN403">
        <v>10171.856615813438</v>
      </c>
      <c r="AO403">
        <v>10086.28106252137</v>
      </c>
      <c r="AP403">
        <v>9350.9652796001064</v>
      </c>
      <c r="AQ403">
        <v>9136.4778068753585</v>
      </c>
      <c r="AR403">
        <v>8881.1665127255637</v>
      </c>
      <c r="AS403">
        <v>8589.9900362040662</v>
      </c>
      <c r="AT403">
        <v>8268.080495015729</v>
      </c>
      <c r="AU403">
        <v>7557.7258648950065</v>
      </c>
      <c r="AV403">
        <v>7167.8295169498087</v>
      </c>
      <c r="AW403">
        <v>6761.7868058147587</v>
      </c>
      <c r="AX403">
        <v>6344.7817496870111</v>
      </c>
      <c r="AY403">
        <v>5921.8916789554632</v>
      </c>
      <c r="AZ403">
        <v>5296.6313377626793</v>
      </c>
      <c r="BA403">
        <v>4864.1467030934073</v>
      </c>
      <c r="BB403">
        <v>4439.2429955813786</v>
      </c>
      <c r="BC403">
        <v>4026.1115882537279</v>
      </c>
      <c r="BD403">
        <v>3628.5100448421226</v>
      </c>
      <c r="BE403">
        <v>3150.7886320924013</v>
      </c>
      <c r="BF403">
        <v>2787.6577142835963</v>
      </c>
      <c r="BG403">
        <v>2431.0468762150267</v>
      </c>
      <c r="BH403">
        <v>2086.884324423705</v>
      </c>
      <c r="BI403">
        <v>1760.8426442226439</v>
      </c>
      <c r="BJ403">
        <v>1418.7640337922817</v>
      </c>
      <c r="BK403">
        <v>1141.3641748095285</v>
      </c>
      <c r="BL403">
        <v>895.06560632249204</v>
      </c>
      <c r="BM403">
        <v>682.15543090346193</v>
      </c>
      <c r="BN403">
        <v>503.56845148690627</v>
      </c>
      <c r="BO403">
        <v>349.15791222828949</v>
      </c>
      <c r="BP403">
        <v>235.72946357549881</v>
      </c>
      <c r="BQ403">
        <v>155.13270030258377</v>
      </c>
      <c r="BR403">
        <v>99.52634196482731</v>
      </c>
      <c r="BS403">
        <v>62.401047760922928</v>
      </c>
      <c r="BT403">
        <v>37.432849561723238</v>
      </c>
      <c r="BU403">
        <v>6.8639315560060172E-10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0</v>
      </c>
      <c r="CT403">
        <v>0</v>
      </c>
      <c r="CU403">
        <v>0</v>
      </c>
      <c r="CV403">
        <v>0</v>
      </c>
      <c r="CW403">
        <v>0</v>
      </c>
    </row>
    <row r="404" spans="1:101" x14ac:dyDescent="0.3">
      <c r="A404">
        <f>Model_Point!K404</f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-7004.3470450028344</v>
      </c>
      <c r="I404">
        <v>-6157.3566138256738</v>
      </c>
      <c r="J404">
        <v>-4940.3194670245675</v>
      </c>
      <c r="K404">
        <v>-3830.3589141244024</v>
      </c>
      <c r="L404">
        <v>-2823.5483308312146</v>
      </c>
      <c r="M404">
        <v>-1682.1133561935858</v>
      </c>
      <c r="N404">
        <v>-658.78624854440625</v>
      </c>
      <c r="O404">
        <v>297.47645711469812</v>
      </c>
      <c r="P404">
        <v>1198.697213519579</v>
      </c>
      <c r="Q404">
        <v>2051.6792416242511</v>
      </c>
      <c r="R404">
        <v>2862.7916786480919</v>
      </c>
      <c r="S404">
        <v>3638.0193463744677</v>
      </c>
      <c r="T404">
        <v>4383.0055227472039</v>
      </c>
      <c r="U404">
        <v>5074.9027426244102</v>
      </c>
      <c r="V404">
        <v>5730.3254680667333</v>
      </c>
      <c r="W404">
        <v>6581.5883920731385</v>
      </c>
      <c r="X404">
        <v>7422.1964586826743</v>
      </c>
      <c r="Y404">
        <v>8257.0543771957127</v>
      </c>
      <c r="Z404">
        <v>9090.9278324151928</v>
      </c>
      <c r="AA404">
        <v>9928.4687297155906</v>
      </c>
      <c r="AB404">
        <v>10774.239458361661</v>
      </c>
      <c r="AC404">
        <v>11611.246631063488</v>
      </c>
      <c r="AD404">
        <v>12441.766768883812</v>
      </c>
      <c r="AE404">
        <v>13269.472666824857</v>
      </c>
      <c r="AF404">
        <v>14098.836991979224</v>
      </c>
      <c r="AG404">
        <v>14934.317875507206</v>
      </c>
      <c r="AH404">
        <v>15087.074807178737</v>
      </c>
      <c r="AI404">
        <v>15218.241046582803</v>
      </c>
      <c r="AJ404">
        <v>15324.623399613074</v>
      </c>
      <c r="AK404">
        <v>15403.475692469481</v>
      </c>
      <c r="AL404">
        <v>15451.716584757274</v>
      </c>
      <c r="AM404">
        <v>15465.944743016515</v>
      </c>
      <c r="AN404">
        <v>15443.140042715229</v>
      </c>
      <c r="AO404">
        <v>15380.612319690092</v>
      </c>
      <c r="AP404">
        <v>15275.913243742829</v>
      </c>
      <c r="AQ404">
        <v>15126.844043088309</v>
      </c>
      <c r="AR404">
        <v>14931.519550852814</v>
      </c>
      <c r="AS404">
        <v>14688.466190912994</v>
      </c>
      <c r="AT404">
        <v>14396.72591233881</v>
      </c>
      <c r="AU404">
        <v>14055.939164131758</v>
      </c>
      <c r="AV404">
        <v>13666.381632354784</v>
      </c>
      <c r="AW404">
        <v>13228.960973565887</v>
      </c>
      <c r="AX404">
        <v>12745.267145227586</v>
      </c>
      <c r="AY404">
        <v>12217.613893568725</v>
      </c>
      <c r="AZ404">
        <v>11649.075570420197</v>
      </c>
      <c r="BA404">
        <v>11043.529289274429</v>
      </c>
      <c r="BB404">
        <v>10405.650113587941</v>
      </c>
      <c r="BC404">
        <v>9740.8501963153958</v>
      </c>
      <c r="BD404">
        <v>9055.0905228590509</v>
      </c>
      <c r="BE404">
        <v>8354.7250754685283</v>
      </c>
      <c r="BF404">
        <v>7646.9435755645254</v>
      </c>
      <c r="BG404">
        <v>6904.2639412789067</v>
      </c>
      <c r="BH404">
        <v>6138.9368588303023</v>
      </c>
      <c r="BI404">
        <v>5365.1154819744806</v>
      </c>
      <c r="BJ404">
        <v>4598.4344644240882</v>
      </c>
      <c r="BK404">
        <v>3855.375149755424</v>
      </c>
      <c r="BL404">
        <v>3152.4173514848026</v>
      </c>
      <c r="BM404">
        <v>2505.0089921926083</v>
      </c>
      <c r="BN404">
        <v>1926.4247432148306</v>
      </c>
      <c r="BO404">
        <v>1426.629425080014</v>
      </c>
      <c r="BP404">
        <v>1011.3027338439854</v>
      </c>
      <c r="BQ404">
        <v>696.83187721399179</v>
      </c>
      <c r="BR404">
        <v>465.50865591211806</v>
      </c>
      <c r="BS404">
        <v>300.69164630559732</v>
      </c>
      <c r="BT404">
        <v>187.16952620518205</v>
      </c>
      <c r="BU404">
        <v>-5.9145113009667521E-10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0</v>
      </c>
      <c r="CW404">
        <v>0</v>
      </c>
    </row>
    <row r="405" spans="1:101" x14ac:dyDescent="0.3">
      <c r="A405">
        <f>Model_Point!K405</f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-24227.578392777639</v>
      </c>
      <c r="I405">
        <v>-26388.210803813759</v>
      </c>
      <c r="J405">
        <v>-24366.069300028379</v>
      </c>
      <c r="K405">
        <v>-21805.757912429086</v>
      </c>
      <c r="L405">
        <v>-18939.177645885047</v>
      </c>
      <c r="M405">
        <v>-15131.268340157372</v>
      </c>
      <c r="N405">
        <v>-11596.539601692632</v>
      </c>
      <c r="O405">
        <v>-8309.4965073784188</v>
      </c>
      <c r="P405">
        <v>-5245.0673471512291</v>
      </c>
      <c r="Q405">
        <v>-2379.6283165075411</v>
      </c>
      <c r="R405">
        <v>308.88999157646595</v>
      </c>
      <c r="S405">
        <v>2658.8642348118851</v>
      </c>
      <c r="T405">
        <v>4671.7063227719218</v>
      </c>
      <c r="U405">
        <v>6359.6979952865931</v>
      </c>
      <c r="V405">
        <v>7740.8031286694677</v>
      </c>
      <c r="W405">
        <v>9665.2748290096224</v>
      </c>
      <c r="X405">
        <v>11342.251061070188</v>
      </c>
      <c r="Y405">
        <v>12778.892536552527</v>
      </c>
      <c r="Z405">
        <v>13984.279015348611</v>
      </c>
      <c r="AA405">
        <v>14970.486708791675</v>
      </c>
      <c r="AB405">
        <v>15747.844416000733</v>
      </c>
      <c r="AC405">
        <v>16325.261357471099</v>
      </c>
      <c r="AD405">
        <v>16713.596110044185</v>
      </c>
      <c r="AE405">
        <v>16924.922735144006</v>
      </c>
      <c r="AF405">
        <v>16971.787074396543</v>
      </c>
      <c r="AG405">
        <v>16866.977229962788</v>
      </c>
      <c r="AH405">
        <v>16623.524066348793</v>
      </c>
      <c r="AI405">
        <v>16254.788186331169</v>
      </c>
      <c r="AJ405">
        <v>15774.516675498142</v>
      </c>
      <c r="AK405">
        <v>15196.797503251395</v>
      </c>
      <c r="AL405">
        <v>14535.874559259724</v>
      </c>
      <c r="AM405">
        <v>13805.887056638152</v>
      </c>
      <c r="AN405">
        <v>13020.786791597167</v>
      </c>
      <c r="AO405">
        <v>12194.245375293183</v>
      </c>
      <c r="AP405">
        <v>11339.56713623356</v>
      </c>
      <c r="AQ405">
        <v>10469.629580122464</v>
      </c>
      <c r="AR405">
        <v>9596.7514470888254</v>
      </c>
      <c r="AS405">
        <v>8732.5011721063784</v>
      </c>
      <c r="AT405">
        <v>7887.3592566846992</v>
      </c>
      <c r="AU405">
        <v>7070.5329577916218</v>
      </c>
      <c r="AV405">
        <v>6290.6802517205924</v>
      </c>
      <c r="AW405">
        <v>5509.3487603720068</v>
      </c>
      <c r="AX405">
        <v>4742.2152305825439</v>
      </c>
      <c r="AY405">
        <v>4004.4743256113811</v>
      </c>
      <c r="AZ405">
        <v>3310.2567867623316</v>
      </c>
      <c r="BA405">
        <v>2671.9995821038206</v>
      </c>
      <c r="BB405">
        <v>2099.812303912362</v>
      </c>
      <c r="BC405">
        <v>1600.8993261125295</v>
      </c>
      <c r="BD405">
        <v>1179.109343427961</v>
      </c>
      <c r="BE405">
        <v>834.6887986928291</v>
      </c>
      <c r="BF405">
        <v>564.30870371994683</v>
      </c>
      <c r="BG405">
        <v>372.02001632945826</v>
      </c>
      <c r="BH405">
        <v>239.27779650243107</v>
      </c>
      <c r="BI405">
        <v>150.6409318930117</v>
      </c>
      <c r="BJ405">
        <v>93.55110246062452</v>
      </c>
      <c r="BK405">
        <v>-1.85515328844837E-9</v>
      </c>
      <c r="BL405">
        <v>0</v>
      </c>
      <c r="BM405">
        <v>0</v>
      </c>
      <c r="BN405">
        <v>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</row>
    <row r="406" spans="1:101" x14ac:dyDescent="0.3">
      <c r="A406">
        <f>Model_Point!K406</f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-7994.6736017946696</v>
      </c>
      <c r="I406">
        <v>-7904.3511926924193</v>
      </c>
      <c r="J406">
        <v>-6320.8363859330602</v>
      </c>
      <c r="K406">
        <v>-4556.5762889229809</v>
      </c>
      <c r="L406">
        <v>-6788.8331991698306</v>
      </c>
      <c r="M406">
        <v>-4808.7934774779123</v>
      </c>
      <c r="N406">
        <v>-2939.7307232323442</v>
      </c>
      <c r="O406">
        <v>-1169.199508421973</v>
      </c>
      <c r="P406">
        <v>514.97484689118585</v>
      </c>
      <c r="Q406">
        <v>-609.63284381266271</v>
      </c>
      <c r="R406">
        <v>766.70955219933262</v>
      </c>
      <c r="S406">
        <v>2008.8493098671611</v>
      </c>
      <c r="T406">
        <v>3118.8376340795044</v>
      </c>
      <c r="U406">
        <v>4102.8608928537087</v>
      </c>
      <c r="V406">
        <v>3154.5246703959542</v>
      </c>
      <c r="W406">
        <v>4119.5420262717407</v>
      </c>
      <c r="X406">
        <v>4986.5365594634359</v>
      </c>
      <c r="Y406">
        <v>5759.2128713897373</v>
      </c>
      <c r="Z406">
        <v>6441.9914946733816</v>
      </c>
      <c r="AA406">
        <v>5844.6544250310135</v>
      </c>
      <c r="AB406">
        <v>6289.6914161979785</v>
      </c>
      <c r="AC406">
        <v>6655.0264915007947</v>
      </c>
      <c r="AD406">
        <v>6945.456204530904</v>
      </c>
      <c r="AE406">
        <v>7166.2331264635122</v>
      </c>
      <c r="AF406">
        <v>6559.3229364574145</v>
      </c>
      <c r="AG406">
        <v>6609.9548249847858</v>
      </c>
      <c r="AH406">
        <v>6604.567193848854</v>
      </c>
      <c r="AI406">
        <v>6548.7177297811986</v>
      </c>
      <c r="AJ406">
        <v>6448.1067155483142</v>
      </c>
      <c r="AK406">
        <v>5847.8112518973903</v>
      </c>
      <c r="AL406">
        <v>5646.7265632194067</v>
      </c>
      <c r="AM406">
        <v>5416.6768908559861</v>
      </c>
      <c r="AN406">
        <v>5163.3277484495493</v>
      </c>
      <c r="AO406">
        <v>4892.232771586021</v>
      </c>
      <c r="AP406">
        <v>4353.1397657474108</v>
      </c>
      <c r="AQ406">
        <v>4046.8043041287806</v>
      </c>
      <c r="AR406">
        <v>3737.422130851638</v>
      </c>
      <c r="AS406">
        <v>3429.6681006157164</v>
      </c>
      <c r="AT406">
        <v>3127.7937294515195</v>
      </c>
      <c r="AU406">
        <v>2710.0191766440926</v>
      </c>
      <c r="AV406">
        <v>2423.1947510640989</v>
      </c>
      <c r="AW406">
        <v>2134.4822176455423</v>
      </c>
      <c r="AX406">
        <v>1850.0358200016206</v>
      </c>
      <c r="AY406">
        <v>1575.8294871653127</v>
      </c>
      <c r="AZ406">
        <v>1267.4912760689906</v>
      </c>
      <c r="BA406">
        <v>1026.7367539109641</v>
      </c>
      <c r="BB406">
        <v>810.55010174426423</v>
      </c>
      <c r="BC406">
        <v>621.83028300955425</v>
      </c>
      <c r="BD406">
        <v>462.18251465580187</v>
      </c>
      <c r="BE406">
        <v>319.57198857292389</v>
      </c>
      <c r="BF406">
        <v>216.56922610418621</v>
      </c>
      <c r="BG406">
        <v>143.29388455368331</v>
      </c>
      <c r="BH406">
        <v>92.707490052036249</v>
      </c>
      <c r="BI406">
        <v>58.941289566133456</v>
      </c>
      <c r="BJ406">
        <v>35.887857637254754</v>
      </c>
      <c r="BK406">
        <v>-1.2093385151074727E-9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0</v>
      </c>
    </row>
    <row r="407" spans="1:101" x14ac:dyDescent="0.3">
      <c r="A407">
        <f>Model_Point!K407</f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-4791.1342140371153</v>
      </c>
      <c r="I407">
        <v>-4147.5452623791689</v>
      </c>
      <c r="J407">
        <v>-2974.8214477533911</v>
      </c>
      <c r="K407">
        <v>-1739.7783922570629</v>
      </c>
      <c r="L407">
        <v>-473.29502975309191</v>
      </c>
      <c r="M407">
        <v>929.17493025435795</v>
      </c>
      <c r="N407">
        <v>2287.7348615181936</v>
      </c>
      <c r="O407">
        <v>3610.6955184851872</v>
      </c>
      <c r="P407">
        <v>4905.941718065862</v>
      </c>
      <c r="Q407">
        <v>6180.9684991141958</v>
      </c>
      <c r="R407">
        <v>7442.9605762573256</v>
      </c>
      <c r="S407">
        <v>8670.8196325747231</v>
      </c>
      <c r="T407">
        <v>9868.283223438566</v>
      </c>
      <c r="U407">
        <v>11040.786247184134</v>
      </c>
      <c r="V407">
        <v>12194.698270122331</v>
      </c>
      <c r="W407">
        <v>13464.519420498553</v>
      </c>
      <c r="X407">
        <v>13617.797508633974</v>
      </c>
      <c r="Y407">
        <v>13752.425652062489</v>
      </c>
      <c r="Z407">
        <v>13865.343831211854</v>
      </c>
      <c r="AA407">
        <v>13953.942236803861</v>
      </c>
      <c r="AB407">
        <v>14015.257415752478</v>
      </c>
      <c r="AC407">
        <v>14045.983228068993</v>
      </c>
      <c r="AD407">
        <v>14043.18397367567</v>
      </c>
      <c r="AE407">
        <v>14004.238470991337</v>
      </c>
      <c r="AF407">
        <v>13926.746056415997</v>
      </c>
      <c r="AG407">
        <v>13808.530132479085</v>
      </c>
      <c r="AH407">
        <v>13647.69904784065</v>
      </c>
      <c r="AI407">
        <v>13442.741640434619</v>
      </c>
      <c r="AJ407">
        <v>13192.629076626816</v>
      </c>
      <c r="AK407">
        <v>12896.895711065588</v>
      </c>
      <c r="AL407">
        <v>12555.673300298207</v>
      </c>
      <c r="AM407">
        <v>12169.684940415442</v>
      </c>
      <c r="AN407">
        <v>11740.294119686063</v>
      </c>
      <c r="AO407">
        <v>11269.545659123934</v>
      </c>
      <c r="AP407">
        <v>10760.202989899024</v>
      </c>
      <c r="AQ407">
        <v>10215.792195224722</v>
      </c>
      <c r="AR407">
        <v>9640.5999805694883</v>
      </c>
      <c r="AS407">
        <v>9039.6164293563288</v>
      </c>
      <c r="AT407">
        <v>8418.3500730012911</v>
      </c>
      <c r="AU407">
        <v>7782.6766507402963</v>
      </c>
      <c r="AV407">
        <v>7139.2951403121551</v>
      </c>
      <c r="AW407">
        <v>6459.803905284245</v>
      </c>
      <c r="AX407">
        <v>5755.604718456173</v>
      </c>
      <c r="AY407">
        <v>5040.0090749630481</v>
      </c>
      <c r="AZ407">
        <v>4327.8505034330019</v>
      </c>
      <c r="BA407">
        <v>3634.8869847738051</v>
      </c>
      <c r="BB407">
        <v>2976.9919776839924</v>
      </c>
      <c r="BC407">
        <v>2369.1624882123037</v>
      </c>
      <c r="BD407">
        <v>1824.4116022230107</v>
      </c>
      <c r="BE407">
        <v>1352.656804148435</v>
      </c>
      <c r="BF407">
        <v>959.75591545460657</v>
      </c>
      <c r="BG407">
        <v>662.48949583544243</v>
      </c>
      <c r="BH407">
        <v>444.04080539376832</v>
      </c>
      <c r="BI407">
        <v>288.6136183371475</v>
      </c>
      <c r="BJ407">
        <v>181.76937514542342</v>
      </c>
      <c r="BK407">
        <v>5.1538912654999104E-10</v>
      </c>
      <c r="BL407">
        <v>0</v>
      </c>
      <c r="BM407">
        <v>0</v>
      </c>
      <c r="BN407">
        <v>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0</v>
      </c>
      <c r="CU407">
        <v>0</v>
      </c>
      <c r="CV407">
        <v>0</v>
      </c>
      <c r="CW407">
        <v>0</v>
      </c>
    </row>
    <row r="408" spans="1:101" x14ac:dyDescent="0.3">
      <c r="A408">
        <f>Model_Point!K408</f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-388820.54156452348</v>
      </c>
      <c r="I408">
        <v>-335022.23287103942</v>
      </c>
      <c r="J408">
        <v>-282116.48431269662</v>
      </c>
      <c r="K408">
        <v>-228549.10471930803</v>
      </c>
      <c r="L408">
        <v>-178448.2046708925</v>
      </c>
      <c r="M408">
        <v>-132232.88006149814</v>
      </c>
      <c r="N408">
        <v>-89752.640543752248</v>
      </c>
      <c r="O408">
        <v>-50651.045331604837</v>
      </c>
      <c r="P408">
        <v>-14299.766226669984</v>
      </c>
      <c r="Q408">
        <v>20458.041789955099</v>
      </c>
      <c r="R408">
        <v>52955.531031057348</v>
      </c>
      <c r="S408">
        <v>83064.155810854456</v>
      </c>
      <c r="T408">
        <v>110780.89717623388</v>
      </c>
      <c r="U408">
        <v>136131.97337035317</v>
      </c>
      <c r="V408">
        <v>159189.24319647797</v>
      </c>
      <c r="W408">
        <v>180042.05955520115</v>
      </c>
      <c r="X408">
        <v>198736.37027088937</v>
      </c>
      <c r="Y408">
        <v>215285.4766085936</v>
      </c>
      <c r="Z408">
        <v>229721.54981436898</v>
      </c>
      <c r="AA408">
        <v>242084.44722377419</v>
      </c>
      <c r="AB408">
        <v>252399.95766678243</v>
      </c>
      <c r="AC408">
        <v>260712.80812759823</v>
      </c>
      <c r="AD408">
        <v>267102.24677190452</v>
      </c>
      <c r="AE408">
        <v>271668.4790875914</v>
      </c>
      <c r="AF408">
        <v>274517.88397387171</v>
      </c>
      <c r="AG408">
        <v>275741.39727018395</v>
      </c>
      <c r="AH408">
        <v>275411.14087433263</v>
      </c>
      <c r="AI408">
        <v>273597.25417636632</v>
      </c>
      <c r="AJ408">
        <v>270381.05424572842</v>
      </c>
      <c r="AK408">
        <v>265841.30197358545</v>
      </c>
      <c r="AL408">
        <v>260043.95826259413</v>
      </c>
      <c r="AM408">
        <v>253063.14655695611</v>
      </c>
      <c r="AN408">
        <v>244989.56850606031</v>
      </c>
      <c r="AO408">
        <v>235923.36871552802</v>
      </c>
      <c r="AP408">
        <v>225970.71379479364</v>
      </c>
      <c r="AQ408">
        <v>215241.28421698126</v>
      </c>
      <c r="AR408">
        <v>203847.89146479079</v>
      </c>
      <c r="AS408">
        <v>191907.45145565792</v>
      </c>
      <c r="AT408">
        <v>179541.79101772825</v>
      </c>
      <c r="AU408">
        <v>166877.65185819755</v>
      </c>
      <c r="AV408">
        <v>154044.34065411077</v>
      </c>
      <c r="AW408">
        <v>141171.35382426818</v>
      </c>
      <c r="AX408">
        <v>128380.14087125675</v>
      </c>
      <c r="AY408">
        <v>115790.75815904466</v>
      </c>
      <c r="AZ408">
        <v>103520.07906221737</v>
      </c>
      <c r="BA408">
        <v>91679.786086291337</v>
      </c>
      <c r="BB408">
        <v>80374.18939702028</v>
      </c>
      <c r="BC408">
        <v>69697.936203699806</v>
      </c>
      <c r="BD408">
        <v>59733.696899261005</v>
      </c>
      <c r="BE408">
        <v>50549.935331449626</v>
      </c>
      <c r="BF408">
        <v>42198.890023820612</v>
      </c>
      <c r="BG408">
        <v>34563.037068048819</v>
      </c>
      <c r="BH408">
        <v>27714.541590881436</v>
      </c>
      <c r="BI408">
        <v>21701.853820299581</v>
      </c>
      <c r="BJ408">
        <v>16546.735884198384</v>
      </c>
      <c r="BK408">
        <v>12242.616980631416</v>
      </c>
      <c r="BL408">
        <v>8754.680730039734</v>
      </c>
      <c r="BM408">
        <v>6021.9764357271088</v>
      </c>
      <c r="BN408">
        <v>3961.6486360365006</v>
      </c>
      <c r="BO408">
        <v>2475.1029988159544</v>
      </c>
      <c r="BP408">
        <v>1455.6014290832068</v>
      </c>
      <c r="BQ408">
        <v>821.89292861014087</v>
      </c>
      <c r="BR408">
        <v>444.35948100598415</v>
      </c>
      <c r="BS408">
        <v>229.79376656009151</v>
      </c>
      <c r="BT408">
        <v>113.93909232331943</v>
      </c>
      <c r="BU408">
        <v>-6.6828958731520649E-9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</row>
    <row r="409" spans="1:101" x14ac:dyDescent="0.3">
      <c r="A409">
        <f>Model_Point!K409</f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-138074.30714614873</v>
      </c>
      <c r="I409">
        <v>-110529.460245391</v>
      </c>
      <c r="J409">
        <v>-84078.762993651893</v>
      </c>
      <c r="K409">
        <v>-57500.733249827557</v>
      </c>
      <c r="L409">
        <v>-63647.353599298796</v>
      </c>
      <c r="M409">
        <v>-41789.239781648619</v>
      </c>
      <c r="N409">
        <v>-21367.540611452685</v>
      </c>
      <c r="O409">
        <v>-2228.2357854035458</v>
      </c>
      <c r="P409">
        <v>15886.856153424067</v>
      </c>
      <c r="Q409">
        <v>11195.076984945965</v>
      </c>
      <c r="R409">
        <v>26569.594192131251</v>
      </c>
      <c r="S409">
        <v>41023.921446512475</v>
      </c>
      <c r="T409">
        <v>54568.212037028177</v>
      </c>
      <c r="U409">
        <v>67223.743585641365</v>
      </c>
      <c r="V409">
        <v>63340.137486961845</v>
      </c>
      <c r="W409">
        <v>73371.105862854092</v>
      </c>
      <c r="X409">
        <v>82566.606875389785</v>
      </c>
      <c r="Y409">
        <v>90939.444800775163</v>
      </c>
      <c r="Z409">
        <v>98509.605076648542</v>
      </c>
      <c r="AA409">
        <v>94358.284794150415</v>
      </c>
      <c r="AB409">
        <v>99709.835679028678</v>
      </c>
      <c r="AC409">
        <v>104282.14010715147</v>
      </c>
      <c r="AD409">
        <v>108110.81396953407</v>
      </c>
      <c r="AE409">
        <v>111239.51334862864</v>
      </c>
      <c r="AF409">
        <v>106240.77410560567</v>
      </c>
      <c r="AG409">
        <v>107639.6216674384</v>
      </c>
      <c r="AH409">
        <v>108429.06462754781</v>
      </c>
      <c r="AI409">
        <v>108639.59256115182</v>
      </c>
      <c r="AJ409">
        <v>108305.96636953205</v>
      </c>
      <c r="AK409">
        <v>102522.87928358113</v>
      </c>
      <c r="AL409">
        <v>100891.92674755085</v>
      </c>
      <c r="AM409">
        <v>98792.567530173619</v>
      </c>
      <c r="AN409">
        <v>96262.049392034678</v>
      </c>
      <c r="AO409">
        <v>93341.23528183125</v>
      </c>
      <c r="AP409">
        <v>86970.3545531821</v>
      </c>
      <c r="AQ409">
        <v>83207.9631809149</v>
      </c>
      <c r="AR409">
        <v>79176.885007398028</v>
      </c>
      <c r="AS409">
        <v>74923.753991521764</v>
      </c>
      <c r="AT409">
        <v>70497.086177008954</v>
      </c>
      <c r="AU409">
        <v>64145.096543887921</v>
      </c>
      <c r="AV409">
        <v>59412.130538175647</v>
      </c>
      <c r="AW409">
        <v>54652.035533469687</v>
      </c>
      <c r="AX409">
        <v>49912.798890687824</v>
      </c>
      <c r="AY409">
        <v>45241.864883783048</v>
      </c>
      <c r="AZ409">
        <v>39757.542943311841</v>
      </c>
      <c r="BA409">
        <v>35302.482599900941</v>
      </c>
      <c r="BB409">
        <v>31043.986684558051</v>
      </c>
      <c r="BC409">
        <v>27019.495365130584</v>
      </c>
      <c r="BD409">
        <v>23261.82528371743</v>
      </c>
      <c r="BE409">
        <v>19402.36005807732</v>
      </c>
      <c r="BF409">
        <v>16229.581835162337</v>
      </c>
      <c r="BG409">
        <v>13326.258474961203</v>
      </c>
      <c r="BH409">
        <v>10720.88318084196</v>
      </c>
      <c r="BI409">
        <v>8432.8184033529615</v>
      </c>
      <c r="BJ409">
        <v>6348.7269271571931</v>
      </c>
      <c r="BK409">
        <v>4704.0208865700279</v>
      </c>
      <c r="BL409">
        <v>3370.6322017858024</v>
      </c>
      <c r="BM409">
        <v>2325.6742708651673</v>
      </c>
      <c r="BN409">
        <v>1537.773042664297</v>
      </c>
      <c r="BO409">
        <v>949.70416897896541</v>
      </c>
      <c r="BP409">
        <v>559.00202618463391</v>
      </c>
      <c r="BQ409">
        <v>316.11286313634071</v>
      </c>
      <c r="BR409">
        <v>171.40488965120363</v>
      </c>
      <c r="BS409">
        <v>89.173796049399968</v>
      </c>
      <c r="BT409">
        <v>43.762808858714273</v>
      </c>
      <c r="BU409">
        <v>-1.1158162832720301E-8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</row>
    <row r="410" spans="1:101" x14ac:dyDescent="0.3">
      <c r="A410">
        <f>Model_Point!K410</f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-66016.864845009433</v>
      </c>
      <c r="I410">
        <v>-54934.824831279417</v>
      </c>
      <c r="J410">
        <v>-44240.13676029371</v>
      </c>
      <c r="K410">
        <v>-33449.451375214288</v>
      </c>
      <c r="L410">
        <v>-23207.110483994351</v>
      </c>
      <c r="M410">
        <v>-13569.099081309538</v>
      </c>
      <c r="N410">
        <v>-4501.1913539810876</v>
      </c>
      <c r="O410">
        <v>4062.1537188841903</v>
      </c>
      <c r="P410">
        <v>12227.907867536594</v>
      </c>
      <c r="Q410">
        <v>20184.30193011248</v>
      </c>
      <c r="R410">
        <v>27839.303573538644</v>
      </c>
      <c r="S410">
        <v>35183.4520697638</v>
      </c>
      <c r="T410">
        <v>42226.635534882182</v>
      </c>
      <c r="U410">
        <v>48983.382479805186</v>
      </c>
      <c r="V410">
        <v>55475.447052228796</v>
      </c>
      <c r="W410">
        <v>61727.542911336372</v>
      </c>
      <c r="X410">
        <v>67758.026643756981</v>
      </c>
      <c r="Y410">
        <v>73580.584130502379</v>
      </c>
      <c r="Z410">
        <v>79212.192879010472</v>
      </c>
      <c r="AA410">
        <v>84671.457631889803</v>
      </c>
      <c r="AB410">
        <v>89975.316392738561</v>
      </c>
      <c r="AC410">
        <v>95144.164850428715</v>
      </c>
      <c r="AD410">
        <v>100204.31353448417</v>
      </c>
      <c r="AE410">
        <v>105185.96747791441</v>
      </c>
      <c r="AF410">
        <v>110121.01466426677</v>
      </c>
      <c r="AG410">
        <v>115039.76003060007</v>
      </c>
      <c r="AH410">
        <v>116327.01123549223</v>
      </c>
      <c r="AI410">
        <v>117358.5818547793</v>
      </c>
      <c r="AJ410">
        <v>118109.38258810947</v>
      </c>
      <c r="AK410">
        <v>118553.45212482165</v>
      </c>
      <c r="AL410">
        <v>118661.9658023323</v>
      </c>
      <c r="AM410">
        <v>118407.24249962781</v>
      </c>
      <c r="AN410">
        <v>117765.24934414669</v>
      </c>
      <c r="AO410">
        <v>116715.0407259231</v>
      </c>
      <c r="AP410">
        <v>115238.78193766855</v>
      </c>
      <c r="AQ410">
        <v>113321.87181834516</v>
      </c>
      <c r="AR410">
        <v>110953.57796210615</v>
      </c>
      <c r="AS410">
        <v>108128.15281111065</v>
      </c>
      <c r="AT410">
        <v>104846.08641396753</v>
      </c>
      <c r="AU410">
        <v>101115.27415255441</v>
      </c>
      <c r="AV410">
        <v>96951.426420970471</v>
      </c>
      <c r="AW410">
        <v>92378.332386647075</v>
      </c>
      <c r="AX410">
        <v>87425.412826133557</v>
      </c>
      <c r="AY410">
        <v>82131.10643235757</v>
      </c>
      <c r="AZ410">
        <v>76543.055115961251</v>
      </c>
      <c r="BA410">
        <v>70717.976458367819</v>
      </c>
      <c r="BB410">
        <v>64721.155799389009</v>
      </c>
      <c r="BC410">
        <v>58625.496490395111</v>
      </c>
      <c r="BD410">
        <v>52510.080336721665</v>
      </c>
      <c r="BE410">
        <v>46458.212768792066</v>
      </c>
      <c r="BF410">
        <v>40554.959939040862</v>
      </c>
      <c r="BG410">
        <v>34766.933056264526</v>
      </c>
      <c r="BH410">
        <v>29206.270532619405</v>
      </c>
      <c r="BI410">
        <v>23981.408877900347</v>
      </c>
      <c r="BJ410">
        <v>19190.672329487501</v>
      </c>
      <c r="BK410">
        <v>14915.602406440308</v>
      </c>
      <c r="BL410">
        <v>11214.713554604536</v>
      </c>
      <c r="BM410">
        <v>8118.5113184007078</v>
      </c>
      <c r="BN410">
        <v>5626.6568938601831</v>
      </c>
      <c r="BO410">
        <v>3708.0466638539697</v>
      </c>
      <c r="BP410">
        <v>2304.2533932095698</v>
      </c>
      <c r="BQ410">
        <v>1373.6935201886881</v>
      </c>
      <c r="BR410">
        <v>782.40951922650072</v>
      </c>
      <c r="BS410">
        <v>423.89747774515172</v>
      </c>
      <c r="BT410">
        <v>217.2472985388199</v>
      </c>
      <c r="BU410">
        <v>-2.4721321307875206E-9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</row>
    <row r="411" spans="1:101" x14ac:dyDescent="0.3">
      <c r="A411">
        <f>Model_Point!K411</f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-922422.27804787736</v>
      </c>
      <c r="I411">
        <v>-776703.67389952287</v>
      </c>
      <c r="J411">
        <v>-629922.02243654465</v>
      </c>
      <c r="K411">
        <v>-480525.67282219219</v>
      </c>
      <c r="L411">
        <v>-340729.02143266308</v>
      </c>
      <c r="M411">
        <v>-211742.94459846269</v>
      </c>
      <c r="N411">
        <v>-93458.877053773773</v>
      </c>
      <c r="O411">
        <v>14283.487196311507</v>
      </c>
      <c r="P411">
        <v>111738.12202277922</v>
      </c>
      <c r="Q411">
        <v>201562.60789624471</v>
      </c>
      <c r="R411">
        <v>281794.90761418309</v>
      </c>
      <c r="S411">
        <v>352713.54489132942</v>
      </c>
      <c r="T411">
        <v>414710.71833927551</v>
      </c>
      <c r="U411">
        <v>468245.4031416002</v>
      </c>
      <c r="V411">
        <v>513791.4786549235</v>
      </c>
      <c r="W411">
        <v>551760.66987543437</v>
      </c>
      <c r="X411">
        <v>582490.31414370437</v>
      </c>
      <c r="Y411">
        <v>606303.62951863243</v>
      </c>
      <c r="Z411">
        <v>623557.36453449435</v>
      </c>
      <c r="AA411">
        <v>634593.23980573798</v>
      </c>
      <c r="AB411">
        <v>639701.38634854183</v>
      </c>
      <c r="AC411">
        <v>639195.4527716568</v>
      </c>
      <c r="AD411">
        <v>633443.46261135966</v>
      </c>
      <c r="AE411">
        <v>622843.19463730208</v>
      </c>
      <c r="AF411">
        <v>607810.61103830789</v>
      </c>
      <c r="AG411">
        <v>588771.43073125731</v>
      </c>
      <c r="AH411">
        <v>566160.22976779053</v>
      </c>
      <c r="AI411">
        <v>540424.40244230349</v>
      </c>
      <c r="AJ411">
        <v>512027.59201614751</v>
      </c>
      <c r="AK411">
        <v>481450.31917880173</v>
      </c>
      <c r="AL411">
        <v>449182.23408272589</v>
      </c>
      <c r="AM411">
        <v>415714.21564642491</v>
      </c>
      <c r="AN411">
        <v>381509.46599023556</v>
      </c>
      <c r="AO411">
        <v>347027.39623791305</v>
      </c>
      <c r="AP411">
        <v>312717.75082638545</v>
      </c>
      <c r="AQ411">
        <v>279013.90853695641</v>
      </c>
      <c r="AR411">
        <v>246325.50135697247</v>
      </c>
      <c r="AS411">
        <v>215030.56183247769</v>
      </c>
      <c r="AT411">
        <v>185467.48496465816</v>
      </c>
      <c r="AU411">
        <v>157927.16713037106</v>
      </c>
      <c r="AV411">
        <v>132645.75504698849</v>
      </c>
      <c r="AW411">
        <v>109259.84867398016</v>
      </c>
      <c r="AX411">
        <v>88069.559196230577</v>
      </c>
      <c r="AY411">
        <v>69295.962430087355</v>
      </c>
      <c r="AZ411">
        <v>53069.860385327163</v>
      </c>
      <c r="BA411">
        <v>39424.914698557775</v>
      </c>
      <c r="BB411">
        <v>28296.600211406047</v>
      </c>
      <c r="BC411">
        <v>19528.0649345122</v>
      </c>
      <c r="BD411">
        <v>12883.323238243171</v>
      </c>
      <c r="BE411">
        <v>8067.2696538380751</v>
      </c>
      <c r="BF411">
        <v>4750.8805823851444</v>
      </c>
      <c r="BG411">
        <v>2687.9603772159617</v>
      </c>
      <c r="BH411">
        <v>1458.4723396588777</v>
      </c>
      <c r="BI411">
        <v>759.75297052298743</v>
      </c>
      <c r="BJ411">
        <v>382.76896646357443</v>
      </c>
      <c r="BK411">
        <v>-4.3279768943485628E-8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</row>
    <row r="412" spans="1:101" x14ac:dyDescent="0.3">
      <c r="A412">
        <f>Model_Point!K412</f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-318595.63578409224</v>
      </c>
      <c r="I412">
        <v>-245899.01919547163</v>
      </c>
      <c r="J412">
        <v>-174696.9764491026</v>
      </c>
      <c r="K412">
        <v>-102859.98573107773</v>
      </c>
      <c r="L412">
        <v>-113656.67351256903</v>
      </c>
      <c r="M412">
        <v>-54443.137354126375</v>
      </c>
      <c r="N412">
        <v>652.25904964957454</v>
      </c>
      <c r="O412">
        <v>51731.502295636084</v>
      </c>
      <c r="P412">
        <v>98930.396817046669</v>
      </c>
      <c r="Q412">
        <v>88333.369362612953</v>
      </c>
      <c r="R412">
        <v>125774.51262119807</v>
      </c>
      <c r="S412">
        <v>159612.49148181602</v>
      </c>
      <c r="T412">
        <v>190022.61940772258</v>
      </c>
      <c r="U412">
        <v>217205.87360391958</v>
      </c>
      <c r="V412">
        <v>203819.71091050378</v>
      </c>
      <c r="W412">
        <v>222824.20371843758</v>
      </c>
      <c r="X412">
        <v>239003.21702568509</v>
      </c>
      <c r="Y412">
        <v>252497.72814775957</v>
      </c>
      <c r="Z412">
        <v>263461.53229617153</v>
      </c>
      <c r="AA412">
        <v>247227.09369433479</v>
      </c>
      <c r="AB412">
        <v>252019.32441511808</v>
      </c>
      <c r="AC412">
        <v>254599.71038075493</v>
      </c>
      <c r="AD412">
        <v>255120.94075701392</v>
      </c>
      <c r="AE412">
        <v>253747.10119019056</v>
      </c>
      <c r="AF412">
        <v>235059.04954073895</v>
      </c>
      <c r="AG412">
        <v>229448.14034323813</v>
      </c>
      <c r="AH412">
        <v>222407.01595836738</v>
      </c>
      <c r="AI412">
        <v>214115.53347099692</v>
      </c>
      <c r="AJ412">
        <v>204759.78405037889</v>
      </c>
      <c r="AK412">
        <v>185477.55619617624</v>
      </c>
      <c r="AL412">
        <v>174014.72780754257</v>
      </c>
      <c r="AM412">
        <v>162038.50369710528</v>
      </c>
      <c r="AN412">
        <v>149732.9265325641</v>
      </c>
      <c r="AO412">
        <v>137280.55503540969</v>
      </c>
      <c r="AP412">
        <v>120198.10796185052</v>
      </c>
      <c r="AQ412">
        <v>107694.04128628176</v>
      </c>
      <c r="AR412">
        <v>95540.101425799279</v>
      </c>
      <c r="AS412">
        <v>83886.423838065879</v>
      </c>
      <c r="AT412">
        <v>72867.824263620234</v>
      </c>
      <c r="AU412">
        <v>60611.382686739547</v>
      </c>
      <c r="AV412">
        <v>51068.138923480416</v>
      </c>
      <c r="AW412">
        <v>42228.700363661832</v>
      </c>
      <c r="AX412">
        <v>34211.843513617561</v>
      </c>
      <c r="AY412">
        <v>27105.903787068466</v>
      </c>
      <c r="AZ412">
        <v>20349.352153121719</v>
      </c>
      <c r="BA412">
        <v>15150.298189112198</v>
      </c>
      <c r="BB412">
        <v>10907.44601333936</v>
      </c>
      <c r="BC412">
        <v>7562.9858391528815</v>
      </c>
      <c r="BD412">
        <v>5028.3889462700281</v>
      </c>
      <c r="BE412">
        <v>3092.9566685395162</v>
      </c>
      <c r="BF412">
        <v>1823.8445106445427</v>
      </c>
      <c r="BG412">
        <v>1034.2622957742988</v>
      </c>
      <c r="BH412">
        <v>563.65902024255217</v>
      </c>
      <c r="BI412">
        <v>296.28041163436683</v>
      </c>
      <c r="BJ412">
        <v>146.94766444908745</v>
      </c>
      <c r="BK412">
        <v>1.2143946696146509E-8</v>
      </c>
      <c r="BL412">
        <v>0</v>
      </c>
      <c r="BM412">
        <v>0</v>
      </c>
      <c r="BN412">
        <v>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</row>
    <row r="413" spans="1:101" x14ac:dyDescent="0.3">
      <c r="A413">
        <f>Model_Point!K413</f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-160046.37130671591</v>
      </c>
      <c r="I413">
        <v>-116493.82787526182</v>
      </c>
      <c r="J413">
        <v>-74873.933265889529</v>
      </c>
      <c r="K413">
        <v>-33063.337686414518</v>
      </c>
      <c r="L413">
        <v>7150.7694241495265</v>
      </c>
      <c r="M413">
        <v>45701.370120764892</v>
      </c>
      <c r="N413">
        <v>82704.300427878377</v>
      </c>
      <c r="O413">
        <v>118267.83956539145</v>
      </c>
      <c r="P413">
        <v>152507.29190873713</v>
      </c>
      <c r="Q413">
        <v>185905.14675171903</v>
      </c>
      <c r="R413">
        <v>218235.85796454773</v>
      </c>
      <c r="S413">
        <v>249616.20137777133</v>
      </c>
      <c r="T413">
        <v>280181.77297462011</v>
      </c>
      <c r="U413">
        <v>310080.34810892289</v>
      </c>
      <c r="V413">
        <v>339464.34074427752</v>
      </c>
      <c r="W413">
        <v>368479.29557223903</v>
      </c>
      <c r="X413">
        <v>373247.83500483987</v>
      </c>
      <c r="Y413">
        <v>377202.76295155106</v>
      </c>
      <c r="Z413">
        <v>380258.95898510853</v>
      </c>
      <c r="AA413">
        <v>382327.72584081342</v>
      </c>
      <c r="AB413">
        <v>383309.50728609832</v>
      </c>
      <c r="AC413">
        <v>383108.11147720518</v>
      </c>
      <c r="AD413">
        <v>381639.56123768579</v>
      </c>
      <c r="AE413">
        <v>378829.95860619529</v>
      </c>
      <c r="AF413">
        <v>374615.43519162899</v>
      </c>
      <c r="AG413">
        <v>368942.45151874109</v>
      </c>
      <c r="AH413">
        <v>361769.92919810885</v>
      </c>
      <c r="AI413">
        <v>353073.11021449772</v>
      </c>
      <c r="AJ413">
        <v>342847.92182126205</v>
      </c>
      <c r="AK413">
        <v>331115.06381601829</v>
      </c>
      <c r="AL413">
        <v>317921.42032833508</v>
      </c>
      <c r="AM413">
        <v>303340.98381319904</v>
      </c>
      <c r="AN413">
        <v>287466.13427668228</v>
      </c>
      <c r="AO413">
        <v>270419.73685744614</v>
      </c>
      <c r="AP413">
        <v>252355.92455280776</v>
      </c>
      <c r="AQ413">
        <v>233459.83456290467</v>
      </c>
      <c r="AR413">
        <v>213946.06438037357</v>
      </c>
      <c r="AS413">
        <v>194055.63281724503</v>
      </c>
      <c r="AT413">
        <v>174051.27559513933</v>
      </c>
      <c r="AU413">
        <v>154210.9804369646</v>
      </c>
      <c r="AV413">
        <v>134819.77675240123</v>
      </c>
      <c r="AW413">
        <v>115743.92775864741</v>
      </c>
      <c r="AX413">
        <v>97362.860068957161</v>
      </c>
      <c r="AY413">
        <v>80045.680845175506</v>
      </c>
      <c r="AZ413">
        <v>64129.346145031268</v>
      </c>
      <c r="BA413">
        <v>49895.801868760573</v>
      </c>
      <c r="BB413">
        <v>37550.43358072135</v>
      </c>
      <c r="BC413">
        <v>27204.689511441677</v>
      </c>
      <c r="BD413">
        <v>18865.919368743038</v>
      </c>
      <c r="BE413">
        <v>12437.093354419676</v>
      </c>
      <c r="BF413">
        <v>7727.97783286092</v>
      </c>
      <c r="BG413">
        <v>4608.7384349231716</v>
      </c>
      <c r="BH413">
        <v>2628.6040244404617</v>
      </c>
      <c r="BI413">
        <v>1429.4340485963212</v>
      </c>
      <c r="BJ413">
        <v>739.33475576914543</v>
      </c>
      <c r="BK413">
        <v>2.3950463017667606E-9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</row>
    <row r="414" spans="1:101" x14ac:dyDescent="0.3">
      <c r="A414">
        <f>Model_Point!K414</f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-317530.63339926233</v>
      </c>
      <c r="I414">
        <v>-257143.30581028742</v>
      </c>
      <c r="J414">
        <v>-195701.13911110992</v>
      </c>
      <c r="K414">
        <v>-133924.75731128067</v>
      </c>
      <c r="L414">
        <v>-77974.697929767557</v>
      </c>
      <c r="M414">
        <v>-28209.981235627929</v>
      </c>
      <c r="N414">
        <v>15613.745353338752</v>
      </c>
      <c r="O414">
        <v>53768.27645372344</v>
      </c>
      <c r="P414">
        <v>86542.995832201384</v>
      </c>
      <c r="Q414">
        <v>115653.90823468118</v>
      </c>
      <c r="R414">
        <v>139998.99949274282</v>
      </c>
      <c r="S414">
        <v>159821.2485619112</v>
      </c>
      <c r="T414">
        <v>175388.48781906557</v>
      </c>
      <c r="U414">
        <v>186980.87901407029</v>
      </c>
      <c r="V414">
        <v>194885.2132532121</v>
      </c>
      <c r="W414">
        <v>199390.77436154833</v>
      </c>
      <c r="X414">
        <v>200789.2227359027</v>
      </c>
      <c r="Y414">
        <v>199377.12108055016</v>
      </c>
      <c r="Z414">
        <v>195458.19905202123</v>
      </c>
      <c r="AA414">
        <v>189344.11019317646</v>
      </c>
      <c r="AB414">
        <v>181350.60352565968</v>
      </c>
      <c r="AC414">
        <v>171793.53453752305</v>
      </c>
      <c r="AD414">
        <v>160973.30309334327</v>
      </c>
      <c r="AE414">
        <v>149187.89067454974</v>
      </c>
      <c r="AF414">
        <v>136729.88295147195</v>
      </c>
      <c r="AG414">
        <v>123882.99262387777</v>
      </c>
      <c r="AH414">
        <v>110918.15209537829</v>
      </c>
      <c r="AI414">
        <v>98089.283749868628</v>
      </c>
      <c r="AJ414">
        <v>85628.897514523152</v>
      </c>
      <c r="AK414">
        <v>73743.708514892045</v>
      </c>
      <c r="AL414">
        <v>62610.508274276712</v>
      </c>
      <c r="AM414">
        <v>52079.008701659775</v>
      </c>
      <c r="AN414">
        <v>42352.978154153141</v>
      </c>
      <c r="AO414">
        <v>33594.46720061879</v>
      </c>
      <c r="AP414">
        <v>25917.097453600451</v>
      </c>
      <c r="AQ414">
        <v>19381.582342201287</v>
      </c>
      <c r="AR414">
        <v>13994.298731974277</v>
      </c>
      <c r="AS414">
        <v>9709.548924369019</v>
      </c>
      <c r="AT414">
        <v>6435.8106510809403</v>
      </c>
      <c r="AU414">
        <v>4045.7745944758585</v>
      </c>
      <c r="AV414">
        <v>2389.365145037294</v>
      </c>
      <c r="AW414">
        <v>1356.5096543770476</v>
      </c>
      <c r="AX414">
        <v>739.70310814215225</v>
      </c>
      <c r="AY414">
        <v>388.67066423870091</v>
      </c>
      <c r="AZ414">
        <v>199.15822303415945</v>
      </c>
      <c r="BA414">
        <v>-9.0551791196629863E-9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</row>
    <row r="415" spans="1:101" x14ac:dyDescent="0.3">
      <c r="A415">
        <f>Model_Point!K415</f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-112054.75162485141</v>
      </c>
      <c r="I415">
        <v>-81476.907436707013</v>
      </c>
      <c r="J415">
        <v>-51354.207288436279</v>
      </c>
      <c r="K415">
        <v>-21282.426480152852</v>
      </c>
      <c r="L415">
        <v>-27127.172725360244</v>
      </c>
      <c r="M415">
        <v>-3806.2518885858176</v>
      </c>
      <c r="N415">
        <v>17172.819397171039</v>
      </c>
      <c r="O415">
        <v>35931.069225091502</v>
      </c>
      <c r="P415">
        <v>52595.955358358347</v>
      </c>
      <c r="Q415">
        <v>45685.398269771074</v>
      </c>
      <c r="R415">
        <v>57738.946430160308</v>
      </c>
      <c r="S415">
        <v>67993.316126457197</v>
      </c>
      <c r="T415">
        <v>76562.134287186098</v>
      </c>
      <c r="U415">
        <v>83563.694037871886</v>
      </c>
      <c r="V415">
        <v>75198.211606263241</v>
      </c>
      <c r="W415">
        <v>78567.941957708739</v>
      </c>
      <c r="X415">
        <v>80682.672828446797</v>
      </c>
      <c r="Y415">
        <v>81663.954293082483</v>
      </c>
      <c r="Z415">
        <v>81636.062393868648</v>
      </c>
      <c r="AA415">
        <v>72641.229235366831</v>
      </c>
      <c r="AB415">
        <v>70478.631004593481</v>
      </c>
      <c r="AC415">
        <v>67661.256170142966</v>
      </c>
      <c r="AD415">
        <v>64310.378359692113</v>
      </c>
      <c r="AE415">
        <v>60546.308246233144</v>
      </c>
      <c r="AF415">
        <v>52324.436789721447</v>
      </c>
      <c r="AG415">
        <v>47827.784868334638</v>
      </c>
      <c r="AH415">
        <v>43244.889398026884</v>
      </c>
      <c r="AI415">
        <v>38678.076541560062</v>
      </c>
      <c r="AJ415">
        <v>34221.360146338637</v>
      </c>
      <c r="AK415">
        <v>28182.414717112599</v>
      </c>
      <c r="AL415">
        <v>24076.441654146467</v>
      </c>
      <c r="AM415">
        <v>20176.6218550925</v>
      </c>
      <c r="AN415">
        <v>16564.643136982948</v>
      </c>
      <c r="AO415">
        <v>13306.104662086149</v>
      </c>
      <c r="AP415">
        <v>9898.7040979716985</v>
      </c>
      <c r="AQ415">
        <v>7433.2561952889946</v>
      </c>
      <c r="AR415">
        <v>5397.748702187524</v>
      </c>
      <c r="AS415">
        <v>3777.1054530745955</v>
      </c>
      <c r="AT415">
        <v>2538.3442392679185</v>
      </c>
      <c r="AU415">
        <v>1545.9040074010345</v>
      </c>
      <c r="AV415">
        <v>915.1802554650917</v>
      </c>
      <c r="AW415">
        <v>521.72657341748675</v>
      </c>
      <c r="AX415">
        <v>286.72837197910286</v>
      </c>
      <c r="AY415">
        <v>153.03808717450582</v>
      </c>
      <c r="AZ415">
        <v>76.329893900467894</v>
      </c>
      <c r="BA415">
        <v>6.1223610604937533E-9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</row>
    <row r="416" spans="1:101" x14ac:dyDescent="0.3">
      <c r="A416">
        <f>Model_Point!K416</f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-51220.414295013237</v>
      </c>
      <c r="I416">
        <v>-28064.598360549444</v>
      </c>
      <c r="J416">
        <v>-6280.1589095113077</v>
      </c>
      <c r="K416">
        <v>15290.274964816967</v>
      </c>
      <c r="L416">
        <v>35819.980428120332</v>
      </c>
      <c r="M416">
        <v>55349.362228781043</v>
      </c>
      <c r="N416">
        <v>73984.816493859631</v>
      </c>
      <c r="O416">
        <v>91822.892740360461</v>
      </c>
      <c r="P416">
        <v>108957.09291168362</v>
      </c>
      <c r="Q416">
        <v>125698.631190997</v>
      </c>
      <c r="R416">
        <v>141929.23617942561</v>
      </c>
      <c r="S416">
        <v>142024.61164794728</v>
      </c>
      <c r="T416">
        <v>141646.3403395483</v>
      </c>
      <c r="U416">
        <v>140765.37674024087</v>
      </c>
      <c r="V416">
        <v>139356.3680273506</v>
      </c>
      <c r="W416">
        <v>137397.74936294201</v>
      </c>
      <c r="X416">
        <v>134872.55863927389</v>
      </c>
      <c r="Y416">
        <v>131769.93591957551</v>
      </c>
      <c r="Z416">
        <v>128086.82692813757</v>
      </c>
      <c r="AA416">
        <v>123829.58272970215</v>
      </c>
      <c r="AB416">
        <v>119014.50667732085</v>
      </c>
      <c r="AC416">
        <v>113668.21622895905</v>
      </c>
      <c r="AD416">
        <v>107824.19083980056</v>
      </c>
      <c r="AE416">
        <v>101527.56822713382</v>
      </c>
      <c r="AF416">
        <v>94835.484541584621</v>
      </c>
      <c r="AG416">
        <v>87817.017303169458</v>
      </c>
      <c r="AH416">
        <v>80552.640192742736</v>
      </c>
      <c r="AI416">
        <v>73133.10571902091</v>
      </c>
      <c r="AJ416">
        <v>65657.688466462423</v>
      </c>
      <c r="AK416">
        <v>58231.750220778311</v>
      </c>
      <c r="AL416">
        <v>50963.630330401043</v>
      </c>
      <c r="AM416">
        <v>43796.733335570374</v>
      </c>
      <c r="AN416">
        <v>36876.250598203893</v>
      </c>
      <c r="AO416">
        <v>30344.000481768835</v>
      </c>
      <c r="AP416">
        <v>24330.037238758639</v>
      </c>
      <c r="AQ416">
        <v>18943.828274038151</v>
      </c>
      <c r="AR416">
        <v>14265.897591792966</v>
      </c>
      <c r="AS416">
        <v>10341.040402173374</v>
      </c>
      <c r="AT416">
        <v>7174.2867675143225</v>
      </c>
      <c r="AU416">
        <v>4730.6504967511792</v>
      </c>
      <c r="AV416">
        <v>2939.2835198344492</v>
      </c>
      <c r="AW416">
        <v>1753.3396290101582</v>
      </c>
      <c r="AX416">
        <v>1000.9745321873686</v>
      </c>
      <c r="AY416">
        <v>545.72201819031818</v>
      </c>
      <c r="AZ416">
        <v>284.02737280898816</v>
      </c>
      <c r="BA416">
        <v>-9.1167569930055962E-10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</row>
    <row r="417" spans="1:101" x14ac:dyDescent="0.3">
      <c r="A417">
        <f>Model_Point!K417</f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-662749.6009948866</v>
      </c>
      <c r="I417">
        <v>-606693.57359454606</v>
      </c>
      <c r="J417">
        <v>-550560.33311657398</v>
      </c>
      <c r="K417">
        <v>-492138.75390429597</v>
      </c>
      <c r="L417">
        <v>-436407.24851161381</v>
      </c>
      <c r="M417">
        <v>-384380.49228259258</v>
      </c>
      <c r="N417">
        <v>-336169.04587344133</v>
      </c>
      <c r="O417">
        <v>-291619.11185285694</v>
      </c>
      <c r="P417">
        <v>-250453.61359347036</v>
      </c>
      <c r="Q417">
        <v>-211872.81059234383</v>
      </c>
      <c r="R417">
        <v>-176162.28673601209</v>
      </c>
      <c r="S417">
        <v>-143130.16495331994</v>
      </c>
      <c r="T417">
        <v>-112504.29480148964</v>
      </c>
      <c r="U417">
        <v>-83837.365765594965</v>
      </c>
      <c r="V417">
        <v>-56776.541581113757</v>
      </c>
      <c r="W417">
        <v>-31337.074883614088</v>
      </c>
      <c r="X417">
        <v>-7610.2852436419471</v>
      </c>
      <c r="Y417">
        <v>14402.218243128733</v>
      </c>
      <c r="Z417">
        <v>34719.53384767627</v>
      </c>
      <c r="AA417">
        <v>53393.290879911387</v>
      </c>
      <c r="AB417">
        <v>70487.495273374749</v>
      </c>
      <c r="AC417">
        <v>86034.777912305799</v>
      </c>
      <c r="AD417">
        <v>100044.02631612073</v>
      </c>
      <c r="AE417">
        <v>112537.34010600172</v>
      </c>
      <c r="AF417">
        <v>123542.01459140422</v>
      </c>
      <c r="AG417">
        <v>133074.89490912206</v>
      </c>
      <c r="AH417">
        <v>141166.06855699161</v>
      </c>
      <c r="AI417">
        <v>147870.11654751116</v>
      </c>
      <c r="AJ417">
        <v>153256.44621212268</v>
      </c>
      <c r="AK417">
        <v>157398.71634271258</v>
      </c>
      <c r="AL417">
        <v>160359.30089069909</v>
      </c>
      <c r="AM417">
        <v>162186.81498499215</v>
      </c>
      <c r="AN417">
        <v>162928.17244057611</v>
      </c>
      <c r="AO417">
        <v>162638.05881512453</v>
      </c>
      <c r="AP417">
        <v>161369.08050726561</v>
      </c>
      <c r="AQ417">
        <v>159164.37457533614</v>
      </c>
      <c r="AR417">
        <v>156072.66966262902</v>
      </c>
      <c r="AS417">
        <v>152154.3970109201</v>
      </c>
      <c r="AT417">
        <v>147476.63576705923</v>
      </c>
      <c r="AU417">
        <v>142110.71502839949</v>
      </c>
      <c r="AV417">
        <v>136130.46648596221</v>
      </c>
      <c r="AW417">
        <v>129612.00622760072</v>
      </c>
      <c r="AX417">
        <v>122634.50245505087</v>
      </c>
      <c r="AY417">
        <v>115280.83847833895</v>
      </c>
      <c r="AZ417">
        <v>107637.71276586359</v>
      </c>
      <c r="BA417">
        <v>99794.050270659878</v>
      </c>
      <c r="BB417">
        <v>91839.39194860289</v>
      </c>
      <c r="BC417">
        <v>83858.035259472686</v>
      </c>
      <c r="BD417">
        <v>75933.897992214741</v>
      </c>
      <c r="BE417">
        <v>68149.326558433939</v>
      </c>
      <c r="BF417">
        <v>60583.74030863111</v>
      </c>
      <c r="BG417">
        <v>53312.139189286929</v>
      </c>
      <c r="BH417">
        <v>46403.516014875619</v>
      </c>
      <c r="BI417">
        <v>39919.229855248217</v>
      </c>
      <c r="BJ417">
        <v>33911.41259673889</v>
      </c>
      <c r="BK417">
        <v>28421.495253690311</v>
      </c>
      <c r="BL417">
        <v>23368.463479675822</v>
      </c>
      <c r="BM417">
        <v>18808.470296303047</v>
      </c>
      <c r="BN417">
        <v>14781.81829159096</v>
      </c>
      <c r="BO417">
        <v>11310.657275276159</v>
      </c>
      <c r="BP417">
        <v>8397.5643594062276</v>
      </c>
      <c r="BQ417">
        <v>6025.3059977708863</v>
      </c>
      <c r="BR417">
        <v>4158.0101760594225</v>
      </c>
      <c r="BS417">
        <v>2743.8441020209921</v>
      </c>
      <c r="BT417">
        <v>1719.1010514548836</v>
      </c>
      <c r="BU417">
        <v>1013.3689988095977</v>
      </c>
      <c r="BV417">
        <v>573.87997454968001</v>
      </c>
      <c r="BW417">
        <v>311.59331198765989</v>
      </c>
      <c r="BX417">
        <v>162.29685085064656</v>
      </c>
      <c r="BY417">
        <v>81.592468485505208</v>
      </c>
      <c r="BZ417">
        <v>-7.5621642845459265E-8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</row>
    <row r="418" spans="1:101" x14ac:dyDescent="0.3">
      <c r="A418">
        <f>Model_Point!K418</f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-243169.6521491507</v>
      </c>
      <c r="I418">
        <v>-214722.85464895854</v>
      </c>
      <c r="J418">
        <v>-186995.40065215708</v>
      </c>
      <c r="K418">
        <v>-158511.33669562882</v>
      </c>
      <c r="L418">
        <v>-162606.01476991686</v>
      </c>
      <c r="M418">
        <v>-138473.44529626105</v>
      </c>
      <c r="N418">
        <v>-115803.08338969192</v>
      </c>
      <c r="O418">
        <v>-94518.835808224496</v>
      </c>
      <c r="P418">
        <v>-74497.693656617601</v>
      </c>
      <c r="Q418">
        <v>-77906.60676460994</v>
      </c>
      <c r="R418">
        <v>-61248.029065767449</v>
      </c>
      <c r="S418">
        <v>-45617.71529022359</v>
      </c>
      <c r="T418">
        <v>-30899.629412151433</v>
      </c>
      <c r="U418">
        <v>-16910.303297539132</v>
      </c>
      <c r="V418">
        <v>-19451.881167160089</v>
      </c>
      <c r="W418">
        <v>-7605.6928830938059</v>
      </c>
      <c r="X418">
        <v>3580.7750193492743</v>
      </c>
      <c r="Y418">
        <v>14115.015051233066</v>
      </c>
      <c r="Z418">
        <v>24012.39811441685</v>
      </c>
      <c r="AA418">
        <v>22051.309562642913</v>
      </c>
      <c r="AB418">
        <v>30067.68556869368</v>
      </c>
      <c r="AC418">
        <v>37485.310902156329</v>
      </c>
      <c r="AD418">
        <v>44313.116587812663</v>
      </c>
      <c r="AE418">
        <v>50565.060359918243</v>
      </c>
      <c r="AF418">
        <v>48411.634458574226</v>
      </c>
      <c r="AG418">
        <v>53070.517966400956</v>
      </c>
      <c r="AH418">
        <v>57168.451010697288</v>
      </c>
      <c r="AI418">
        <v>60730.108786110271</v>
      </c>
      <c r="AJ418">
        <v>63785.854349854708</v>
      </c>
      <c r="AK418">
        <v>61009.031152237694</v>
      </c>
      <c r="AL418">
        <v>62813.303665584339</v>
      </c>
      <c r="AM418">
        <v>64173.31837265208</v>
      </c>
      <c r="AN418">
        <v>65109.637863032876</v>
      </c>
      <c r="AO418">
        <v>65645.793938269853</v>
      </c>
      <c r="AP418">
        <v>62263.089940939484</v>
      </c>
      <c r="AQ418">
        <v>61844.474919689521</v>
      </c>
      <c r="AR418">
        <v>61075.222630629367</v>
      </c>
      <c r="AS418">
        <v>59980.269829625388</v>
      </c>
      <c r="AT418">
        <v>58587.098171854719</v>
      </c>
      <c r="AU418">
        <v>54699.942860336887</v>
      </c>
      <c r="AV418">
        <v>52661.066952492125</v>
      </c>
      <c r="AW418">
        <v>50405.63843231168</v>
      </c>
      <c r="AX418">
        <v>47965.301379547818</v>
      </c>
      <c r="AY418">
        <v>45373.123938369645</v>
      </c>
      <c r="AZ418">
        <v>41371.432008708529</v>
      </c>
      <c r="BA418">
        <v>38500.138795454674</v>
      </c>
      <c r="BB418">
        <v>35577.644451327491</v>
      </c>
      <c r="BC418">
        <v>32637.286005287497</v>
      </c>
      <c r="BD418">
        <v>29712.249250307945</v>
      </c>
      <c r="BE418">
        <v>26169.783931375885</v>
      </c>
      <c r="BF418">
        <v>23330.855391944446</v>
      </c>
      <c r="BG418">
        <v>20598.481774265176</v>
      </c>
      <c r="BH418">
        <v>17999.942610548846</v>
      </c>
      <c r="BI418">
        <v>15559.569146492906</v>
      </c>
      <c r="BJ418">
        <v>13014.225528463734</v>
      </c>
      <c r="BK418">
        <v>10930.799046798369</v>
      </c>
      <c r="BL418">
        <v>9011.3764484827498</v>
      </c>
      <c r="BM418">
        <v>7278.0837705459244</v>
      </c>
      <c r="BN418">
        <v>5746.9438188194517</v>
      </c>
      <c r="BO418">
        <v>4339.2090504657026</v>
      </c>
      <c r="BP418">
        <v>3226.4782546595138</v>
      </c>
      <c r="BQ418">
        <v>2319.8971753293058</v>
      </c>
      <c r="BR418">
        <v>1606.067528885781</v>
      </c>
      <c r="BS418">
        <v>1065.4074287654742</v>
      </c>
      <c r="BT418">
        <v>659.57330314268404</v>
      </c>
      <c r="BU418">
        <v>389.15165565919898</v>
      </c>
      <c r="BV418">
        <v>220.72320935529251</v>
      </c>
      <c r="BW418">
        <v>120.20022579179934</v>
      </c>
      <c r="BX418">
        <v>62.989444147150714</v>
      </c>
      <c r="BY418">
        <v>31.338755533692151</v>
      </c>
      <c r="BZ418">
        <v>2.2357741148942807E-8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</row>
    <row r="419" spans="1:101" x14ac:dyDescent="0.3">
      <c r="A419">
        <f>Model_Point!K419</f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-116235.21154126429</v>
      </c>
      <c r="I419">
        <v>-105607.91377937424</v>
      </c>
      <c r="J419">
        <v>-95091.51464901396</v>
      </c>
      <c r="K419">
        <v>-84182.320074481424</v>
      </c>
      <c r="L419">
        <v>-73706.924253901278</v>
      </c>
      <c r="M419">
        <v>-63834.657626260443</v>
      </c>
      <c r="N419">
        <v>-54580.536248999175</v>
      </c>
      <c r="O419">
        <v>-45914.972694000811</v>
      </c>
      <c r="P419">
        <v>-37788.539651816551</v>
      </c>
      <c r="Q419">
        <v>-30071.244110755841</v>
      </c>
      <c r="R419">
        <v>-22799.883378803461</v>
      </c>
      <c r="S419">
        <v>-15938.017156410164</v>
      </c>
      <c r="T419">
        <v>-9436.8696668960783</v>
      </c>
      <c r="U419">
        <v>-3220.6743674358831</v>
      </c>
      <c r="V419">
        <v>2771.9321695770059</v>
      </c>
      <c r="W419">
        <v>8545.8055633260847</v>
      </c>
      <c r="X419">
        <v>14094.117892276205</v>
      </c>
      <c r="Y419">
        <v>19423.870815978069</v>
      </c>
      <c r="Z419">
        <v>24545.347462776866</v>
      </c>
      <c r="AA419">
        <v>29473.972413200885</v>
      </c>
      <c r="AB419">
        <v>34227.255379985669</v>
      </c>
      <c r="AC419">
        <v>38818.096797119695</v>
      </c>
      <c r="AD419">
        <v>43255.983427203246</v>
      </c>
      <c r="AE419">
        <v>47552.699288238604</v>
      </c>
      <c r="AF419">
        <v>51721.131783488214</v>
      </c>
      <c r="AG419">
        <v>55772.901643793368</v>
      </c>
      <c r="AH419">
        <v>59722.040280434034</v>
      </c>
      <c r="AI419">
        <v>63586.762549267296</v>
      </c>
      <c r="AJ419">
        <v>67388.026007285283</v>
      </c>
      <c r="AK419">
        <v>71147.947940104728</v>
      </c>
      <c r="AL419">
        <v>74887.456665899692</v>
      </c>
      <c r="AM419">
        <v>75876.580366552094</v>
      </c>
      <c r="AN419">
        <v>76702.366153967669</v>
      </c>
      <c r="AO419">
        <v>77347.482971124642</v>
      </c>
      <c r="AP419">
        <v>77793.843473982648</v>
      </c>
      <c r="AQ419">
        <v>78021.139625121461</v>
      </c>
      <c r="AR419">
        <v>78009.690814292102</v>
      </c>
      <c r="AS419">
        <v>77742.220731156893</v>
      </c>
      <c r="AT419">
        <v>77203.431651321283</v>
      </c>
      <c r="AU419">
        <v>76379.997353049286</v>
      </c>
      <c r="AV419">
        <v>75260.626655100394</v>
      </c>
      <c r="AW419">
        <v>73836.496871301235</v>
      </c>
      <c r="AX419">
        <v>72102.037659912079</v>
      </c>
      <c r="AY419">
        <v>70055.820701462653</v>
      </c>
      <c r="AZ419">
        <v>67701.397973147148</v>
      </c>
      <c r="BA419">
        <v>65047.604005993788</v>
      </c>
      <c r="BB419">
        <v>62108.762470597874</v>
      </c>
      <c r="BC419">
        <v>58902.941291179959</v>
      </c>
      <c r="BD419">
        <v>55454.424160734037</v>
      </c>
      <c r="BE419">
        <v>51793.899058024435</v>
      </c>
      <c r="BF419">
        <v>47958.437937324721</v>
      </c>
      <c r="BG419">
        <v>43991.218883451722</v>
      </c>
      <c r="BH419">
        <v>39940.945295984297</v>
      </c>
      <c r="BI419">
        <v>35860.925051129787</v>
      </c>
      <c r="BJ419">
        <v>31807.787270809469</v>
      </c>
      <c r="BK419">
        <v>27839.836204565152</v>
      </c>
      <c r="BL419">
        <v>23929.736953170675</v>
      </c>
      <c r="BM419">
        <v>20155.472209929674</v>
      </c>
      <c r="BN419">
        <v>16593.288786868812</v>
      </c>
      <c r="BO419">
        <v>13313.217249505587</v>
      </c>
      <c r="BP419">
        <v>10374.339890062425</v>
      </c>
      <c r="BQ419">
        <v>7820.2822240048499</v>
      </c>
      <c r="BR419">
        <v>5675.5183366841693</v>
      </c>
      <c r="BS419">
        <v>3943.125921121396</v>
      </c>
      <c r="BT419">
        <v>2604.5588082853956</v>
      </c>
      <c r="BU419">
        <v>1621.7892201139005</v>
      </c>
      <c r="BV419">
        <v>969.27827971954287</v>
      </c>
      <c r="BW419">
        <v>554.03224390597052</v>
      </c>
      <c r="BX419">
        <v>301.9096511625163</v>
      </c>
      <c r="BY419">
        <v>156.42478104793946</v>
      </c>
      <c r="BZ419">
        <v>-4.2051444105132513E-9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</row>
    <row r="420" spans="1:101" x14ac:dyDescent="0.3">
      <c r="A420">
        <f>Model_Point!K420</f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-1561034.3255560284</v>
      </c>
      <c r="I420">
        <v>-1423248.8778342954</v>
      </c>
      <c r="J420">
        <v>-1280668.8095469133</v>
      </c>
      <c r="K420">
        <v>-1129922.0730802019</v>
      </c>
      <c r="L420">
        <v>-984242.049646931</v>
      </c>
      <c r="M420">
        <v>-846444.13553765288</v>
      </c>
      <c r="N420">
        <v>-717356.24026443879</v>
      </c>
      <c r="O420">
        <v>-596999.01403006632</v>
      </c>
      <c r="P420">
        <v>-485198.75575835648</v>
      </c>
      <c r="Q420">
        <v>-380033.92774989601</v>
      </c>
      <c r="R420">
        <v>-282623.11352507869</v>
      </c>
      <c r="S420">
        <v>-192720.23299699908</v>
      </c>
      <c r="T420">
        <v>-110173.26150278964</v>
      </c>
      <c r="U420">
        <v>-34792.882558136524</v>
      </c>
      <c r="V420">
        <v>33619.913612891301</v>
      </c>
      <c r="W420">
        <v>95218.837817332591</v>
      </c>
      <c r="X420">
        <v>150196.90843211516</v>
      </c>
      <c r="Y420">
        <v>198827.39326115575</v>
      </c>
      <c r="Z420">
        <v>241430.57319384793</v>
      </c>
      <c r="AA420">
        <v>278336.94914670853</v>
      </c>
      <c r="AB420">
        <v>309832.46763051854</v>
      </c>
      <c r="AC420">
        <v>336149.70959669008</v>
      </c>
      <c r="AD420">
        <v>357510.62714476732</v>
      </c>
      <c r="AE420">
        <v>374160.43303412956</v>
      </c>
      <c r="AF420">
        <v>386333.13864379033</v>
      </c>
      <c r="AG420">
        <v>394225.51308528619</v>
      </c>
      <c r="AH420">
        <v>398050.44131637254</v>
      </c>
      <c r="AI420">
        <v>398058.98666131182</v>
      </c>
      <c r="AJ420">
        <v>394523.05638115242</v>
      </c>
      <c r="AK420">
        <v>387727.31108923262</v>
      </c>
      <c r="AL420">
        <v>377963.29722358577</v>
      </c>
      <c r="AM420">
        <v>365528.93187454948</v>
      </c>
      <c r="AN420">
        <v>350731.46585814637</v>
      </c>
      <c r="AO420">
        <v>333890.10321781476</v>
      </c>
      <c r="AP420">
        <v>315336.65966434684</v>
      </c>
      <c r="AQ420">
        <v>295410.27551669313</v>
      </c>
      <c r="AR420">
        <v>274452.01228446874</v>
      </c>
      <c r="AS420">
        <v>252784.44427916736</v>
      </c>
      <c r="AT420">
        <v>230728.8097852323</v>
      </c>
      <c r="AU420">
        <v>208601.04238934669</v>
      </c>
      <c r="AV420">
        <v>186707.20144177772</v>
      </c>
      <c r="AW420">
        <v>165338.39183629278</v>
      </c>
      <c r="AX420">
        <v>144765.31179337529</v>
      </c>
      <c r="AY420">
        <v>125232.62047717448</v>
      </c>
      <c r="AZ420">
        <v>106953.37186024511</v>
      </c>
      <c r="BA420">
        <v>90103.812561192943</v>
      </c>
      <c r="BB420">
        <v>74433.206176780848</v>
      </c>
      <c r="BC420">
        <v>60164.134192943638</v>
      </c>
      <c r="BD420">
        <v>47465.621331825954</v>
      </c>
      <c r="BE420">
        <v>36444.788637312558</v>
      </c>
      <c r="BF420">
        <v>27141.455451241705</v>
      </c>
      <c r="BG420">
        <v>19526.739740349938</v>
      </c>
      <c r="BH420">
        <v>13506.469088004398</v>
      </c>
      <c r="BI420">
        <v>8929.7657174473879</v>
      </c>
      <c r="BJ420">
        <v>5602.516414427113</v>
      </c>
      <c r="BK420">
        <v>3304.6481323966286</v>
      </c>
      <c r="BL420">
        <v>1873.4788529562293</v>
      </c>
      <c r="BM420">
        <v>1019.4970893379067</v>
      </c>
      <c r="BN420">
        <v>533.67699214826996</v>
      </c>
      <c r="BO420">
        <v>271.36311478223848</v>
      </c>
      <c r="BP420">
        <v>8.5104062706314423E-9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</row>
    <row r="421" spans="1:101" x14ac:dyDescent="0.3">
      <c r="A421">
        <f>Model_Point!K421</f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-562880.55776578619</v>
      </c>
      <c r="I421">
        <v>-493082.53860058059</v>
      </c>
      <c r="J421">
        <v>-423350.24439797853</v>
      </c>
      <c r="K421">
        <v>-350842.50018975872</v>
      </c>
      <c r="L421">
        <v>-359657.13405571162</v>
      </c>
      <c r="M421">
        <v>-296898.12805812008</v>
      </c>
      <c r="N421">
        <v>-237470.20217358586</v>
      </c>
      <c r="O421">
        <v>-181339.02950884323</v>
      </c>
      <c r="P421">
        <v>-128397.97587828319</v>
      </c>
      <c r="Q421">
        <v>-133800.83615145271</v>
      </c>
      <c r="R421">
        <v>-89533.68691639934</v>
      </c>
      <c r="S421">
        <v>-48149.81334195724</v>
      </c>
      <c r="T421">
        <v>-9564.7304051405536</v>
      </c>
      <c r="U421">
        <v>26320.222256611854</v>
      </c>
      <c r="V421">
        <v>20600.414368249585</v>
      </c>
      <c r="W421">
        <v>48962.911197498644</v>
      </c>
      <c r="X421">
        <v>74764.042241220086</v>
      </c>
      <c r="Y421">
        <v>98126.267443510253</v>
      </c>
      <c r="Z421">
        <v>119190.1169631607</v>
      </c>
      <c r="AA421">
        <v>111457.23581642489</v>
      </c>
      <c r="AB421">
        <v>126693.56639135226</v>
      </c>
      <c r="AC421">
        <v>139909.13366942084</v>
      </c>
      <c r="AD421">
        <v>151201.12672646798</v>
      </c>
      <c r="AE421">
        <v>160675.62539183159</v>
      </c>
      <c r="AF421">
        <v>150826.69572381268</v>
      </c>
      <c r="AG421">
        <v>155868.49960536315</v>
      </c>
      <c r="AH421">
        <v>159308.59106699159</v>
      </c>
      <c r="AI421">
        <v>161251.4384090286</v>
      </c>
      <c r="AJ421">
        <v>161809.49288602383</v>
      </c>
      <c r="AK421">
        <v>150038.17525722421</v>
      </c>
      <c r="AL421">
        <v>147497.41858543843</v>
      </c>
      <c r="AM421">
        <v>143889.6130233861</v>
      </c>
      <c r="AN421">
        <v>139338.45387982877</v>
      </c>
      <c r="AO421">
        <v>133972.2228477883</v>
      </c>
      <c r="AP421">
        <v>121499.28473446031</v>
      </c>
      <c r="AQ421">
        <v>114507.91903554479</v>
      </c>
      <c r="AR421">
        <v>107082.86360756822</v>
      </c>
      <c r="AS421">
        <v>99352.363288070788</v>
      </c>
      <c r="AT421">
        <v>91444.130701725837</v>
      </c>
      <c r="AU421">
        <v>80175.861222807347</v>
      </c>
      <c r="AV421">
        <v>72080.797727780518</v>
      </c>
      <c r="AW421">
        <v>64158.985973858995</v>
      </c>
      <c r="AX421">
        <v>56517.902707219335</v>
      </c>
      <c r="AY421">
        <v>49254.956786035931</v>
      </c>
      <c r="AZ421">
        <v>41043.788399755511</v>
      </c>
      <c r="BA421">
        <v>34691.1734248332</v>
      </c>
      <c r="BB421">
        <v>28774.096233482196</v>
      </c>
      <c r="BC421">
        <v>23380.541440199322</v>
      </c>
      <c r="BD421">
        <v>18577.864483261244</v>
      </c>
      <c r="BE421">
        <v>13973.140627514083</v>
      </c>
      <c r="BF421">
        <v>10429.704641187369</v>
      </c>
      <c r="BG421">
        <v>7527.4116394151151</v>
      </c>
      <c r="BH421">
        <v>5231.8280218946829</v>
      </c>
      <c r="BI421">
        <v>3486.5096917841743</v>
      </c>
      <c r="BJ421">
        <v>2147.8325600667772</v>
      </c>
      <c r="BK421">
        <v>1268.5938246316564</v>
      </c>
      <c r="BL421">
        <v>720.87487334597176</v>
      </c>
      <c r="BM421">
        <v>394.03579349567912</v>
      </c>
      <c r="BN421">
        <v>208.14661219876962</v>
      </c>
      <c r="BO421">
        <v>104.1780227364863</v>
      </c>
      <c r="BP421">
        <v>-2.1646358984197273E-8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</row>
    <row r="422" spans="1:101" x14ac:dyDescent="0.3">
      <c r="A422">
        <f>Model_Point!K422</f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-322142.89981930901</v>
      </c>
      <c r="I422">
        <v>-286153.87500428752</v>
      </c>
      <c r="J422">
        <v>-250520.11288030693</v>
      </c>
      <c r="K422">
        <v>-213475.75113342318</v>
      </c>
      <c r="L422">
        <v>-177368.8000945524</v>
      </c>
      <c r="M422">
        <v>-142680.97811940379</v>
      </c>
      <c r="N422">
        <v>-109508.96114812081</v>
      </c>
      <c r="O422">
        <v>-77807.364741447847</v>
      </c>
      <c r="P422">
        <v>-47498.051159111063</v>
      </c>
      <c r="Q422">
        <v>-18234.254537993089</v>
      </c>
      <c r="R422">
        <v>9864.6130222686152</v>
      </c>
      <c r="S422">
        <v>36886.746924819287</v>
      </c>
      <c r="T422">
        <v>62905.69622012457</v>
      </c>
      <c r="U422">
        <v>88000.715822629383</v>
      </c>
      <c r="V422">
        <v>112252.82970725062</v>
      </c>
      <c r="W422">
        <v>135736.63026286615</v>
      </c>
      <c r="X422">
        <v>158533.47718077907</v>
      </c>
      <c r="Y422">
        <v>180738.08725167962</v>
      </c>
      <c r="Z422">
        <v>202453.75757833477</v>
      </c>
      <c r="AA422">
        <v>223786.9904978681</v>
      </c>
      <c r="AB422">
        <v>244839.30220774421</v>
      </c>
      <c r="AC422">
        <v>248367.38309607189</v>
      </c>
      <c r="AD422">
        <v>251361.87708211405</v>
      </c>
      <c r="AE422">
        <v>253763.82714152709</v>
      </c>
      <c r="AF422">
        <v>255511.45191182845</v>
      </c>
      <c r="AG422">
        <v>256534.89869979458</v>
      </c>
      <c r="AH422">
        <v>256766.28109727398</v>
      </c>
      <c r="AI422">
        <v>256145.91697051132</v>
      </c>
      <c r="AJ422">
        <v>254620.76193917851</v>
      </c>
      <c r="AK422">
        <v>252144.32160560018</v>
      </c>
      <c r="AL422">
        <v>248676.81060684042</v>
      </c>
      <c r="AM422">
        <v>244186.61737432674</v>
      </c>
      <c r="AN422">
        <v>238653.00658186449</v>
      </c>
      <c r="AO422">
        <v>232069.19747558606</v>
      </c>
      <c r="AP422">
        <v>224445.26613575494</v>
      </c>
      <c r="AQ422">
        <v>215809.16580363642</v>
      </c>
      <c r="AR422">
        <v>206207.42067518641</v>
      </c>
      <c r="AS422">
        <v>195698.95952337849</v>
      </c>
      <c r="AT422">
        <v>184363.79447355287</v>
      </c>
      <c r="AU422">
        <v>172303.69805387384</v>
      </c>
      <c r="AV422">
        <v>159642.1716620971</v>
      </c>
      <c r="AW422">
        <v>146523.53885837228</v>
      </c>
      <c r="AX422">
        <v>133111.00809157567</v>
      </c>
      <c r="AY422">
        <v>119583.57817453948</v>
      </c>
      <c r="AZ422">
        <v>106131.71006171851</v>
      </c>
      <c r="BA422">
        <v>92951.763274649507</v>
      </c>
      <c r="BB422">
        <v>79941.424523524198</v>
      </c>
      <c r="BC422">
        <v>67364.616093468168</v>
      </c>
      <c r="BD422">
        <v>55479.946214525226</v>
      </c>
      <c r="BE422">
        <v>44525.472187257903</v>
      </c>
      <c r="BF422">
        <v>34702.592015945862</v>
      </c>
      <c r="BG422">
        <v>26160.685483022895</v>
      </c>
      <c r="BH422">
        <v>18984.516428215593</v>
      </c>
      <c r="BI422">
        <v>13186.559696803539</v>
      </c>
      <c r="BJ422">
        <v>8706.1797686550217</v>
      </c>
      <c r="BK422">
        <v>5416.8494836399341</v>
      </c>
      <c r="BL422">
        <v>3235.7975183423323</v>
      </c>
      <c r="BM422">
        <v>1849.8650725659086</v>
      </c>
      <c r="BN422">
        <v>1009.7985489587055</v>
      </c>
      <c r="BO422">
        <v>526.01945111499606</v>
      </c>
      <c r="BP422">
        <v>1.9631483249022195E-9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0</v>
      </c>
      <c r="CT422">
        <v>0</v>
      </c>
      <c r="CU422">
        <v>0</v>
      </c>
      <c r="CV422">
        <v>0</v>
      </c>
      <c r="CW422">
        <v>0</v>
      </c>
    </row>
    <row r="423" spans="1:101" x14ac:dyDescent="0.3">
      <c r="A423">
        <f>Model_Point!K423</f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-608221.87571294431</v>
      </c>
      <c r="I423">
        <v>-540571.62809322821</v>
      </c>
      <c r="J423">
        <v>-472616.70678197977</v>
      </c>
      <c r="K423">
        <v>-402881.446852947</v>
      </c>
      <c r="L423">
        <v>-337447.3542482786</v>
      </c>
      <c r="M423">
        <v>-277274.74057930184</v>
      </c>
      <c r="N423">
        <v>-222393.41967468677</v>
      </c>
      <c r="O423">
        <v>-172621.12995618262</v>
      </c>
      <c r="P423">
        <v>-127710.99507609884</v>
      </c>
      <c r="Q423">
        <v>-86417.619048001405</v>
      </c>
      <c r="R423">
        <v>-49408.611757422666</v>
      </c>
      <c r="S423">
        <v>-16486.386430915882</v>
      </c>
      <c r="T423">
        <v>12536.250753423588</v>
      </c>
      <c r="U423">
        <v>37854.63836363842</v>
      </c>
      <c r="V423">
        <v>59654.150052262747</v>
      </c>
      <c r="W423">
        <v>78096.329388824059</v>
      </c>
      <c r="X423">
        <v>93347.722416207078</v>
      </c>
      <c r="Y423">
        <v>105592.23132332427</v>
      </c>
      <c r="Z423">
        <v>115022.33167274536</v>
      </c>
      <c r="AA423">
        <v>121835.09981655181</v>
      </c>
      <c r="AB423">
        <v>126229.34773457675</v>
      </c>
      <c r="AC423">
        <v>128405.57953584999</v>
      </c>
      <c r="AD423">
        <v>128567.80739161148</v>
      </c>
      <c r="AE423">
        <v>126925.19645600283</v>
      </c>
      <c r="AF423">
        <v>123692.66466874062</v>
      </c>
      <c r="AG423">
        <v>119088.27525012597</v>
      </c>
      <c r="AH423">
        <v>113330.51424939401</v>
      </c>
      <c r="AI423">
        <v>106627.4410623837</v>
      </c>
      <c r="AJ423">
        <v>99185.873290534946</v>
      </c>
      <c r="AK423">
        <v>91209.37104455501</v>
      </c>
      <c r="AL423">
        <v>82895.866218371899</v>
      </c>
      <c r="AM423">
        <v>74434.982084000629</v>
      </c>
      <c r="AN423">
        <v>66005.114991894676</v>
      </c>
      <c r="AO423">
        <v>57770.379159357886</v>
      </c>
      <c r="AP423">
        <v>49877.545803528119</v>
      </c>
      <c r="AQ423">
        <v>42453.136719393515</v>
      </c>
      <c r="AR423">
        <v>35394.41104285451</v>
      </c>
      <c r="AS423">
        <v>28847.071604700526</v>
      </c>
      <c r="AT423">
        <v>22928.483851434336</v>
      </c>
      <c r="AU423">
        <v>17722.858731374326</v>
      </c>
      <c r="AV423">
        <v>13277.945615726825</v>
      </c>
      <c r="AW423">
        <v>9603.8151983241751</v>
      </c>
      <c r="AX423">
        <v>6674.1934261083579</v>
      </c>
      <c r="AY423">
        <v>4430.574680570573</v>
      </c>
      <c r="AZ423">
        <v>2788.9987788228559</v>
      </c>
      <c r="BA423">
        <v>1648.9556384919351</v>
      </c>
      <c r="BB423">
        <v>937.45287566937498</v>
      </c>
      <c r="BC423">
        <v>512.20423818511495</v>
      </c>
      <c r="BD423">
        <v>270.01843527375416</v>
      </c>
      <c r="BE423">
        <v>139.20281658456983</v>
      </c>
      <c r="BF423">
        <v>6.3402998018573071E-9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</row>
    <row r="424" spans="1:101" x14ac:dyDescent="0.3">
      <c r="A424">
        <f>Model_Point!K424</f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-222787.22700766078</v>
      </c>
      <c r="I424">
        <v>-189273.4939241221</v>
      </c>
      <c r="J424">
        <v>-156491.26497903487</v>
      </c>
      <c r="K424">
        <v>-123184.6881429201</v>
      </c>
      <c r="L424">
        <v>-125952.89063336865</v>
      </c>
      <c r="M424">
        <v>-98453.413892758443</v>
      </c>
      <c r="N424">
        <v>-73020.700830171176</v>
      </c>
      <c r="O424">
        <v>-49567.652985024819</v>
      </c>
      <c r="P424">
        <v>-27982.718236885492</v>
      </c>
      <c r="Q424">
        <v>-31217.926622595176</v>
      </c>
      <c r="R424">
        <v>-14067.588393283795</v>
      </c>
      <c r="S424">
        <v>1473.6230352746802</v>
      </c>
      <c r="T424">
        <v>15488.741899685483</v>
      </c>
      <c r="U424">
        <v>28063.846614866703</v>
      </c>
      <c r="V424">
        <v>23785.298063428552</v>
      </c>
      <c r="W424">
        <v>32759.691091213597</v>
      </c>
      <c r="X424">
        <v>40465.162887115264</v>
      </c>
      <c r="Y424">
        <v>46979.867618718745</v>
      </c>
      <c r="Z424">
        <v>52385.203936386351</v>
      </c>
      <c r="AA424">
        <v>47029.145099440553</v>
      </c>
      <c r="AB424">
        <v>49863.929137731102</v>
      </c>
      <c r="AC424">
        <v>51803.700582329569</v>
      </c>
      <c r="AD424">
        <v>52932.161927969682</v>
      </c>
      <c r="AE424">
        <v>53334.976219309618</v>
      </c>
      <c r="AF424">
        <v>47445.823623107848</v>
      </c>
      <c r="AG424">
        <v>46312.578336236904</v>
      </c>
      <c r="AH424">
        <v>44698.379521159302</v>
      </c>
      <c r="AI424">
        <v>42687.26086691441</v>
      </c>
      <c r="AJ424">
        <v>40362.755505970927</v>
      </c>
      <c r="AK424">
        <v>34895.916800281564</v>
      </c>
      <c r="AL424">
        <v>32009.241636254075</v>
      </c>
      <c r="AM424">
        <v>29037.294605663967</v>
      </c>
      <c r="AN424">
        <v>26051.951187875355</v>
      </c>
      <c r="AO424">
        <v>23119.540056528251</v>
      </c>
      <c r="AP424">
        <v>19057.406283452445</v>
      </c>
      <c r="AQ424">
        <v>16324.966364125466</v>
      </c>
      <c r="AR424">
        <v>13715.501640011413</v>
      </c>
      <c r="AS424">
        <v>11287.370220349498</v>
      </c>
      <c r="AT424">
        <v>9088.0009030950368</v>
      </c>
      <c r="AU424">
        <v>6767.9430018485746</v>
      </c>
      <c r="AV424">
        <v>5092.0772498439328</v>
      </c>
      <c r="AW424">
        <v>3704.4931785749654</v>
      </c>
      <c r="AX424">
        <v>2596.8336336844627</v>
      </c>
      <c r="AY424">
        <v>1748.1480456011871</v>
      </c>
      <c r="AZ424">
        <v>1065.584385452318</v>
      </c>
      <c r="BA424">
        <v>631.55179741883683</v>
      </c>
      <c r="BB424">
        <v>360.55326724696965</v>
      </c>
      <c r="BC424">
        <v>198.5591747549889</v>
      </c>
      <c r="BD424">
        <v>106.33544659631727</v>
      </c>
      <c r="BE424">
        <v>53.351127867798972</v>
      </c>
      <c r="BF424">
        <v>-9.2353264581534402E-9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</row>
    <row r="425" spans="1:101" x14ac:dyDescent="0.3">
      <c r="A425">
        <f>Model_Point!K425</f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-91061.438318141169</v>
      </c>
      <c r="I425">
        <v>-66222.10368625274</v>
      </c>
      <c r="J425">
        <v>-42880.817417808634</v>
      </c>
      <c r="K425">
        <v>-19502.15294727778</v>
      </c>
      <c r="L425">
        <v>3124.4895358656263</v>
      </c>
      <c r="M425">
        <v>24960.69842529688</v>
      </c>
      <c r="N425">
        <v>46076.826083020227</v>
      </c>
      <c r="O425">
        <v>66558.982233240167</v>
      </c>
      <c r="P425">
        <v>86496.712324900305</v>
      </c>
      <c r="Q425">
        <v>106131.33371379775</v>
      </c>
      <c r="R425">
        <v>125412.78309951408</v>
      </c>
      <c r="S425">
        <v>127327.03057640701</v>
      </c>
      <c r="T425">
        <v>128968.09141278861</v>
      </c>
      <c r="U425">
        <v>130304.95126285136</v>
      </c>
      <c r="V425">
        <v>131305.0075238522</v>
      </c>
      <c r="W425">
        <v>131931.22406131297</v>
      </c>
      <c r="X425">
        <v>132147.53970452471</v>
      </c>
      <c r="Y425">
        <v>131922.22032570909</v>
      </c>
      <c r="Z425">
        <v>131226.9931508156</v>
      </c>
      <c r="AA425">
        <v>130036.9783775142</v>
      </c>
      <c r="AB425">
        <v>128330.75296065689</v>
      </c>
      <c r="AC425">
        <v>126091.11822742288</v>
      </c>
      <c r="AD425">
        <v>123306.53496760562</v>
      </c>
      <c r="AE425">
        <v>119972.76193009267</v>
      </c>
      <c r="AF425">
        <v>116094.40121891607</v>
      </c>
      <c r="AG425">
        <v>111685.43261512915</v>
      </c>
      <c r="AH425">
        <v>106769.57564068769</v>
      </c>
      <c r="AI425">
        <v>101376.96305433483</v>
      </c>
      <c r="AJ425">
        <v>95548.804013542773</v>
      </c>
      <c r="AK425">
        <v>89337.752962388447</v>
      </c>
      <c r="AL425">
        <v>82807.906165221531</v>
      </c>
      <c r="AM425">
        <v>76034.337882377047</v>
      </c>
      <c r="AN425">
        <v>69102.094102710806</v>
      </c>
      <c r="AO425">
        <v>62104.576923799679</v>
      </c>
      <c r="AP425">
        <v>55141.279218582793</v>
      </c>
      <c r="AQ425">
        <v>48314.868726972309</v>
      </c>
      <c r="AR425">
        <v>41568.229012491734</v>
      </c>
      <c r="AS425">
        <v>35039.808600970209</v>
      </c>
      <c r="AT425">
        <v>28865.465463822962</v>
      </c>
      <c r="AU425">
        <v>23170.448160396998</v>
      </c>
      <c r="AV425">
        <v>18060.912861789246</v>
      </c>
      <c r="AW425">
        <v>13615.831041293986</v>
      </c>
      <c r="AX425">
        <v>9880.3480415341201</v>
      </c>
      <c r="AY425">
        <v>6861.7314866803035</v>
      </c>
      <c r="AZ425">
        <v>4528.9222972014059</v>
      </c>
      <c r="BA425">
        <v>2816.3104400226061</v>
      </c>
      <c r="BB425">
        <v>1681.7625765532232</v>
      </c>
      <c r="BC425">
        <v>961.55217881143756</v>
      </c>
      <c r="BD425">
        <v>525.5120375402571</v>
      </c>
      <c r="BE425">
        <v>274.75177284846296</v>
      </c>
      <c r="BF425">
        <v>2.1641172459478334E-9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</row>
    <row r="426" spans="1:101" x14ac:dyDescent="0.3">
      <c r="A426">
        <f>Model_Point!K426</f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-97205.135391130869</v>
      </c>
      <c r="I426">
        <v>-83755.558217759855</v>
      </c>
      <c r="J426">
        <v>-70529.121078174154</v>
      </c>
      <c r="K426">
        <v>-57137.276179827008</v>
      </c>
      <c r="L426">
        <v>-44612.051167723126</v>
      </c>
      <c r="M426">
        <v>-33058.220015374536</v>
      </c>
      <c r="N426">
        <v>-22438.160135938062</v>
      </c>
      <c r="O426">
        <v>-12662.761332901209</v>
      </c>
      <c r="P426">
        <v>-3574.9415566674961</v>
      </c>
      <c r="Q426">
        <v>5114.5104474887748</v>
      </c>
      <c r="R426">
        <v>13238.882757764337</v>
      </c>
      <c r="S426">
        <v>20766.038952713614</v>
      </c>
      <c r="T426">
        <v>27695.224294058469</v>
      </c>
      <c r="U426">
        <v>34032.993342588292</v>
      </c>
      <c r="V426">
        <v>39797.310799119492</v>
      </c>
      <c r="W426">
        <v>45010.514888800288</v>
      </c>
      <c r="X426">
        <v>49684.092567722342</v>
      </c>
      <c r="Y426">
        <v>53821.3691521484</v>
      </c>
      <c r="Z426">
        <v>57430.387453592244</v>
      </c>
      <c r="AA426">
        <v>60521.111805943547</v>
      </c>
      <c r="AB426">
        <v>63099.989416695607</v>
      </c>
      <c r="AC426">
        <v>65178.202031899556</v>
      </c>
      <c r="AD426">
        <v>66775.561692976131</v>
      </c>
      <c r="AE426">
        <v>67917.119771897851</v>
      </c>
      <c r="AF426">
        <v>68629.470993467927</v>
      </c>
      <c r="AG426">
        <v>68935.349317545988</v>
      </c>
      <c r="AH426">
        <v>68852.785218583158</v>
      </c>
      <c r="AI426">
        <v>68399.313544091579</v>
      </c>
      <c r="AJ426">
        <v>67595.263561432104</v>
      </c>
      <c r="AK426">
        <v>66460.325493396362</v>
      </c>
      <c r="AL426">
        <v>65010.989565648531</v>
      </c>
      <c r="AM426">
        <v>63265.786639239028</v>
      </c>
      <c r="AN426">
        <v>61247.392126515078</v>
      </c>
      <c r="AO426">
        <v>58980.842178882005</v>
      </c>
      <c r="AP426">
        <v>56492.678448698411</v>
      </c>
      <c r="AQ426">
        <v>53810.321054245316</v>
      </c>
      <c r="AR426">
        <v>50961.972866197699</v>
      </c>
      <c r="AS426">
        <v>47976.862863914481</v>
      </c>
      <c r="AT426">
        <v>44885.447754432062</v>
      </c>
      <c r="AU426">
        <v>41719.412964549389</v>
      </c>
      <c r="AV426">
        <v>38511.085163527692</v>
      </c>
      <c r="AW426">
        <v>35292.838456067046</v>
      </c>
      <c r="AX426">
        <v>32095.035217814187</v>
      </c>
      <c r="AY426">
        <v>28947.689539761166</v>
      </c>
      <c r="AZ426">
        <v>25880.019765554342</v>
      </c>
      <c r="BA426">
        <v>22919.946521572834</v>
      </c>
      <c r="BB426">
        <v>20093.54734925507</v>
      </c>
      <c r="BC426">
        <v>17424.484050924952</v>
      </c>
      <c r="BD426">
        <v>14933.424224815251</v>
      </c>
      <c r="BE426">
        <v>12637.483832862406</v>
      </c>
      <c r="BF426">
        <v>10549.722505955153</v>
      </c>
      <c r="BG426">
        <v>8640.7592670122049</v>
      </c>
      <c r="BH426">
        <v>6928.6353977203589</v>
      </c>
      <c r="BI426">
        <v>5425.4634550748951</v>
      </c>
      <c r="BJ426">
        <v>4136.683971049596</v>
      </c>
      <c r="BK426">
        <v>3060.6542451578539</v>
      </c>
      <c r="BL426">
        <v>2188.6701825099335</v>
      </c>
      <c r="BM426">
        <v>1505.4941089317772</v>
      </c>
      <c r="BN426">
        <v>990.41215900912516</v>
      </c>
      <c r="BO426">
        <v>618.77574970398859</v>
      </c>
      <c r="BP426">
        <v>363.90035727080169</v>
      </c>
      <c r="BQ426">
        <v>205.47323215253522</v>
      </c>
      <c r="BR426">
        <v>111.08987025149604</v>
      </c>
      <c r="BS426">
        <v>57.448441640022878</v>
      </c>
      <c r="BT426">
        <v>28.484773080829857</v>
      </c>
      <c r="BU426">
        <v>-1.6707239682880162E-9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</row>
    <row r="427" spans="1:101" x14ac:dyDescent="0.3">
      <c r="A427">
        <f>Model_Point!K427</f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-34518.576786537182</v>
      </c>
      <c r="I427">
        <v>-27632.365061347751</v>
      </c>
      <c r="J427">
        <v>-21019.690748412973</v>
      </c>
      <c r="K427">
        <v>-14375.183312456889</v>
      </c>
      <c r="L427">
        <v>-15911.838399824699</v>
      </c>
      <c r="M427">
        <v>-10447.309945412155</v>
      </c>
      <c r="N427">
        <v>-5341.8851528631712</v>
      </c>
      <c r="O427">
        <v>-557.05894635088646</v>
      </c>
      <c r="P427">
        <v>3971.7140383560168</v>
      </c>
      <c r="Q427">
        <v>2798.7692462364912</v>
      </c>
      <c r="R427">
        <v>6642.3985480328129</v>
      </c>
      <c r="S427">
        <v>10255.980361628119</v>
      </c>
      <c r="T427">
        <v>13642.053009257044</v>
      </c>
      <c r="U427">
        <v>16805.935896410341</v>
      </c>
      <c r="V427">
        <v>15835.034371740461</v>
      </c>
      <c r="W427">
        <v>18342.776465713523</v>
      </c>
      <c r="X427">
        <v>20641.651718847446</v>
      </c>
      <c r="Y427">
        <v>22734.861200193791</v>
      </c>
      <c r="Z427">
        <v>24627.401269162136</v>
      </c>
      <c r="AA427">
        <v>23589.571198537604</v>
      </c>
      <c r="AB427">
        <v>24927.458919757169</v>
      </c>
      <c r="AC427">
        <v>26070.535026787868</v>
      </c>
      <c r="AD427">
        <v>27027.703492383516</v>
      </c>
      <c r="AE427">
        <v>27809.878337157159</v>
      </c>
      <c r="AF427">
        <v>26560.193526401417</v>
      </c>
      <c r="AG427">
        <v>26909.905416859601</v>
      </c>
      <c r="AH427">
        <v>27107.266156886952</v>
      </c>
      <c r="AI427">
        <v>27159.898140287954</v>
      </c>
      <c r="AJ427">
        <v>27076.491592383012</v>
      </c>
      <c r="AK427">
        <v>25630.719820895283</v>
      </c>
      <c r="AL427">
        <v>25222.981686887713</v>
      </c>
      <c r="AM427">
        <v>24698.141882543405</v>
      </c>
      <c r="AN427">
        <v>24065.51234800867</v>
      </c>
      <c r="AO427">
        <v>23335.308820457813</v>
      </c>
      <c r="AP427">
        <v>21742.588638295525</v>
      </c>
      <c r="AQ427">
        <v>20801.990795228725</v>
      </c>
      <c r="AR427">
        <v>19794.221251849507</v>
      </c>
      <c r="AS427">
        <v>18730.938497880441</v>
      </c>
      <c r="AT427">
        <v>17624.271544252239</v>
      </c>
      <c r="AU427">
        <v>16036.27413597198</v>
      </c>
      <c r="AV427">
        <v>14853.032634543912</v>
      </c>
      <c r="AW427">
        <v>13663.008883367422</v>
      </c>
      <c r="AX427">
        <v>12478.199722671956</v>
      </c>
      <c r="AY427">
        <v>11310.466220945762</v>
      </c>
      <c r="AZ427">
        <v>9939.3857358279602</v>
      </c>
      <c r="BA427">
        <v>8825.6206499752352</v>
      </c>
      <c r="BB427">
        <v>7760.9966711395127</v>
      </c>
      <c r="BC427">
        <v>6754.873841282646</v>
      </c>
      <c r="BD427">
        <v>5815.4563209293574</v>
      </c>
      <c r="BE427">
        <v>4850.59001451933</v>
      </c>
      <c r="BF427">
        <v>4057.3954587905841</v>
      </c>
      <c r="BG427">
        <v>3331.5646187403008</v>
      </c>
      <c r="BH427">
        <v>2680.22079521049</v>
      </c>
      <c r="BI427">
        <v>2108.2046008382404</v>
      </c>
      <c r="BJ427">
        <v>1587.1817317892983</v>
      </c>
      <c r="BK427">
        <v>1176.005221642507</v>
      </c>
      <c r="BL427">
        <v>842.6580504464506</v>
      </c>
      <c r="BM427">
        <v>581.41856771629182</v>
      </c>
      <c r="BN427">
        <v>384.44326066607425</v>
      </c>
      <c r="BO427">
        <v>237.42604224474135</v>
      </c>
      <c r="BP427">
        <v>139.75050654615848</v>
      </c>
      <c r="BQ427">
        <v>79.028215784085177</v>
      </c>
      <c r="BR427">
        <v>42.851222412800908</v>
      </c>
      <c r="BS427">
        <v>22.293449012349992</v>
      </c>
      <c r="BT427">
        <v>10.940702214678568</v>
      </c>
      <c r="BU427">
        <v>-2.7895407081800752E-9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</row>
    <row r="428" spans="1:101" x14ac:dyDescent="0.3">
      <c r="A428">
        <f>Model_Point!K428</f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-16504.216211252358</v>
      </c>
      <c r="I428">
        <v>-13733.706207819854</v>
      </c>
      <c r="J428">
        <v>-11060.034190073427</v>
      </c>
      <c r="K428">
        <v>-8362.3628438035721</v>
      </c>
      <c r="L428">
        <v>-5801.7776209985877</v>
      </c>
      <c r="M428">
        <v>-3392.2747703273844</v>
      </c>
      <c r="N428">
        <v>-1125.2978384952719</v>
      </c>
      <c r="O428">
        <v>1015.5384297210476</v>
      </c>
      <c r="P428">
        <v>3056.9769668841486</v>
      </c>
      <c r="Q428">
        <v>5046.0754825281201</v>
      </c>
      <c r="R428">
        <v>6959.825893384661</v>
      </c>
      <c r="S428">
        <v>8795.86301744095</v>
      </c>
      <c r="T428">
        <v>10556.658883720545</v>
      </c>
      <c r="U428">
        <v>12245.845619951297</v>
      </c>
      <c r="V428">
        <v>13868.861763057199</v>
      </c>
      <c r="W428">
        <v>15431.885727834093</v>
      </c>
      <c r="X428">
        <v>16939.506660939245</v>
      </c>
      <c r="Y428">
        <v>18395.146032625595</v>
      </c>
      <c r="Z428">
        <v>19803.048219752618</v>
      </c>
      <c r="AA428">
        <v>21167.864407972451</v>
      </c>
      <c r="AB428">
        <v>22493.82909818464</v>
      </c>
      <c r="AC428">
        <v>23786.041212607179</v>
      </c>
      <c r="AD428">
        <v>25051.078383621043</v>
      </c>
      <c r="AE428">
        <v>26296.491869478603</v>
      </c>
      <c r="AF428">
        <v>27530.253666066692</v>
      </c>
      <c r="AG428">
        <v>28759.940007650017</v>
      </c>
      <c r="AH428">
        <v>29081.752808873058</v>
      </c>
      <c r="AI428">
        <v>29339.645463694826</v>
      </c>
      <c r="AJ428">
        <v>29527.345647027367</v>
      </c>
      <c r="AK428">
        <v>29638.363031205412</v>
      </c>
      <c r="AL428">
        <v>29665.491450583075</v>
      </c>
      <c r="AM428">
        <v>29601.810624906953</v>
      </c>
      <c r="AN428">
        <v>29441.312336036674</v>
      </c>
      <c r="AO428">
        <v>29178.760181480775</v>
      </c>
      <c r="AP428">
        <v>28809.695484417138</v>
      </c>
      <c r="AQ428">
        <v>28330.467954586289</v>
      </c>
      <c r="AR428">
        <v>27738.394490526538</v>
      </c>
      <c r="AS428">
        <v>27032.038202777661</v>
      </c>
      <c r="AT428">
        <v>26211.521603491881</v>
      </c>
      <c r="AU428">
        <v>25278.818538138603</v>
      </c>
      <c r="AV428">
        <v>24237.856605242618</v>
      </c>
      <c r="AW428">
        <v>23094.583096661769</v>
      </c>
      <c r="AX428">
        <v>21856.353206533389</v>
      </c>
      <c r="AY428">
        <v>20532.776608089393</v>
      </c>
      <c r="AZ428">
        <v>19135.763778990313</v>
      </c>
      <c r="BA428">
        <v>17679.494114591955</v>
      </c>
      <c r="BB428">
        <v>16180.288949847252</v>
      </c>
      <c r="BC428">
        <v>14656.374122598778</v>
      </c>
      <c r="BD428">
        <v>13127.520084180416</v>
      </c>
      <c r="BE428">
        <v>11614.553192198016</v>
      </c>
      <c r="BF428">
        <v>10138.739984760216</v>
      </c>
      <c r="BG428">
        <v>8691.7332640661316</v>
      </c>
      <c r="BH428">
        <v>7301.5676331548511</v>
      </c>
      <c r="BI428">
        <v>5995.3522194750867</v>
      </c>
      <c r="BJ428">
        <v>4797.6680823718752</v>
      </c>
      <c r="BK428">
        <v>3728.900601610077</v>
      </c>
      <c r="BL428">
        <v>2803.6783886511339</v>
      </c>
      <c r="BM428">
        <v>2029.6278296001769</v>
      </c>
      <c r="BN428">
        <v>1406.6642234650458</v>
      </c>
      <c r="BO428">
        <v>927.01166596349242</v>
      </c>
      <c r="BP428">
        <v>576.06334830239246</v>
      </c>
      <c r="BQ428">
        <v>343.42338004717203</v>
      </c>
      <c r="BR428">
        <v>195.60237980662518</v>
      </c>
      <c r="BS428">
        <v>105.97436943628793</v>
      </c>
      <c r="BT428">
        <v>54.311824634704976</v>
      </c>
      <c r="BU428">
        <v>-6.1803303269688015E-10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</row>
    <row r="429" spans="1:101" x14ac:dyDescent="0.3">
      <c r="A429">
        <f>Model_Point!K429</f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-230605.56951196934</v>
      </c>
      <c r="I429">
        <v>-194175.91847488072</v>
      </c>
      <c r="J429">
        <v>-157480.50560913616</v>
      </c>
      <c r="K429">
        <v>-120131.41820554805</v>
      </c>
      <c r="L429">
        <v>-85182.25535816577</v>
      </c>
      <c r="M429">
        <v>-52935.736149615674</v>
      </c>
      <c r="N429">
        <v>-23364.719263443443</v>
      </c>
      <c r="O429">
        <v>3570.8717990778769</v>
      </c>
      <c r="P429">
        <v>27934.530505694805</v>
      </c>
      <c r="Q429">
        <v>50390.651974061177</v>
      </c>
      <c r="R429">
        <v>70448.726903545772</v>
      </c>
      <c r="S429">
        <v>88178.386222832356</v>
      </c>
      <c r="T429">
        <v>103677.67958481888</v>
      </c>
      <c r="U429">
        <v>117061.35078540005</v>
      </c>
      <c r="V429">
        <v>128447.86966373087</v>
      </c>
      <c r="W429">
        <v>137940.16746885859</v>
      </c>
      <c r="X429">
        <v>145622.57853592609</v>
      </c>
      <c r="Y429">
        <v>151575.90737965811</v>
      </c>
      <c r="Z429">
        <v>155889.34113362359</v>
      </c>
      <c r="AA429">
        <v>158648.30995143449</v>
      </c>
      <c r="AB429">
        <v>159925.34658713546</v>
      </c>
      <c r="AC429">
        <v>159798.8631929142</v>
      </c>
      <c r="AD429">
        <v>158360.86565283992</v>
      </c>
      <c r="AE429">
        <v>155710.79865932552</v>
      </c>
      <c r="AF429">
        <v>151952.65275957697</v>
      </c>
      <c r="AG429">
        <v>147192.85768281433</v>
      </c>
      <c r="AH429">
        <v>141540.05744194763</v>
      </c>
      <c r="AI429">
        <v>135106.10061057587</v>
      </c>
      <c r="AJ429">
        <v>128006.89800403688</v>
      </c>
      <c r="AK429">
        <v>120362.57979470043</v>
      </c>
      <c r="AL429">
        <v>112295.55852068147</v>
      </c>
      <c r="AM429">
        <v>103928.55391160623</v>
      </c>
      <c r="AN429">
        <v>95377.366497558891</v>
      </c>
      <c r="AO429">
        <v>86756.849059478263</v>
      </c>
      <c r="AP429">
        <v>78179.437706596364</v>
      </c>
      <c r="AQ429">
        <v>69753.477134239103</v>
      </c>
      <c r="AR429">
        <v>61581.375339243117</v>
      </c>
      <c r="AS429">
        <v>53757.640458119422</v>
      </c>
      <c r="AT429">
        <v>46366.871241164539</v>
      </c>
      <c r="AU429">
        <v>39481.791782592765</v>
      </c>
      <c r="AV429">
        <v>33161.438761747122</v>
      </c>
      <c r="AW429">
        <v>27314.96216849504</v>
      </c>
      <c r="AX429">
        <v>22017.389799057644</v>
      </c>
      <c r="AY429">
        <v>17323.990607521839</v>
      </c>
      <c r="AZ429">
        <v>13267.465096331791</v>
      </c>
      <c r="BA429">
        <v>9856.2286746394439</v>
      </c>
      <c r="BB429">
        <v>7074.1500528515116</v>
      </c>
      <c r="BC429">
        <v>4882.01623362805</v>
      </c>
      <c r="BD429">
        <v>3220.8308095607927</v>
      </c>
      <c r="BE429">
        <v>2016.8174134595188</v>
      </c>
      <c r="BF429">
        <v>1187.7201455962861</v>
      </c>
      <c r="BG429">
        <v>671.99009430399042</v>
      </c>
      <c r="BH429">
        <v>364.61808491471942</v>
      </c>
      <c r="BI429">
        <v>189.93824263074686</v>
      </c>
      <c r="BJ429">
        <v>95.692241615893607</v>
      </c>
      <c r="BK429">
        <v>-1.0819942235871407E-8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</row>
    <row r="430" spans="1:101" x14ac:dyDescent="0.3">
      <c r="A430">
        <f>Model_Point!K430</f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-79648.908946023061</v>
      </c>
      <c r="I430">
        <v>-61474.754798867907</v>
      </c>
      <c r="J430">
        <v>-43674.24411227565</v>
      </c>
      <c r="K430">
        <v>-25714.996432769432</v>
      </c>
      <c r="L430">
        <v>-28414.168378142258</v>
      </c>
      <c r="M430">
        <v>-13610.784338531594</v>
      </c>
      <c r="N430">
        <v>163.06476241239363</v>
      </c>
      <c r="O430">
        <v>12932.875573909021</v>
      </c>
      <c r="P430">
        <v>24732.599204261667</v>
      </c>
      <c r="Q430">
        <v>22083.342340653238</v>
      </c>
      <c r="R430">
        <v>31443.628155299517</v>
      </c>
      <c r="S430">
        <v>39903.122870454004</v>
      </c>
      <c r="T430">
        <v>47505.654851930645</v>
      </c>
      <c r="U430">
        <v>54301.468400979895</v>
      </c>
      <c r="V430">
        <v>50954.927727625945</v>
      </c>
      <c r="W430">
        <v>55706.050929609395</v>
      </c>
      <c r="X430">
        <v>59750.804256421274</v>
      </c>
      <c r="Y430">
        <v>63124.432036939892</v>
      </c>
      <c r="Z430">
        <v>65865.383074042882</v>
      </c>
      <c r="AA430">
        <v>61806.773423583698</v>
      </c>
      <c r="AB430">
        <v>63004.831103779521</v>
      </c>
      <c r="AC430">
        <v>63649.927595188732</v>
      </c>
      <c r="AD430">
        <v>63780.235189253479</v>
      </c>
      <c r="AE430">
        <v>63436.77529754764</v>
      </c>
      <c r="AF430">
        <v>58764.762385184738</v>
      </c>
      <c r="AG430">
        <v>57362.035085809533</v>
      </c>
      <c r="AH430">
        <v>55601.753989591845</v>
      </c>
      <c r="AI430">
        <v>53528.883367749229</v>
      </c>
      <c r="AJ430">
        <v>51189.946012594723</v>
      </c>
      <c r="AK430">
        <v>46369.389049044061</v>
      </c>
      <c r="AL430">
        <v>43503.681951885643</v>
      </c>
      <c r="AM430">
        <v>40509.625924276319</v>
      </c>
      <c r="AN430">
        <v>37433.231633141026</v>
      </c>
      <c r="AO430">
        <v>34320.138758852423</v>
      </c>
      <c r="AP430">
        <v>30049.526990462629</v>
      </c>
      <c r="AQ430">
        <v>26923.51032157044</v>
      </c>
      <c r="AR430">
        <v>23885.02535644982</v>
      </c>
      <c r="AS430">
        <v>20971.60595951647</v>
      </c>
      <c r="AT430">
        <v>18216.956065905058</v>
      </c>
      <c r="AU430">
        <v>15152.845671684887</v>
      </c>
      <c r="AV430">
        <v>12767.034730870104</v>
      </c>
      <c r="AW430">
        <v>10557.175090915458</v>
      </c>
      <c r="AX430">
        <v>8552.9608784043903</v>
      </c>
      <c r="AY430">
        <v>6776.4759467671165</v>
      </c>
      <c r="AZ430">
        <v>5087.3380382804298</v>
      </c>
      <c r="BA430">
        <v>3787.5745472780495</v>
      </c>
      <c r="BB430">
        <v>2726.8615033348401</v>
      </c>
      <c r="BC430">
        <v>1890.7464597882204</v>
      </c>
      <c r="BD430">
        <v>1257.097236567507</v>
      </c>
      <c r="BE430">
        <v>773.23916713487904</v>
      </c>
      <c r="BF430">
        <v>455.96112766113566</v>
      </c>
      <c r="BG430">
        <v>258.56557394357469</v>
      </c>
      <c r="BH430">
        <v>140.91475506063804</v>
      </c>
      <c r="BI430">
        <v>74.070102908591707</v>
      </c>
      <c r="BJ430">
        <v>36.736916112271864</v>
      </c>
      <c r="BK430">
        <v>3.0359866740366272E-9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</row>
    <row r="431" spans="1:101" x14ac:dyDescent="0.3">
      <c r="A431">
        <f>Model_Point!K431</f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-40011.592826678978</v>
      </c>
      <c r="I431">
        <v>-29123.456968815455</v>
      </c>
      <c r="J431">
        <v>-18718.483316472382</v>
      </c>
      <c r="K431">
        <v>-8265.8344216036294</v>
      </c>
      <c r="L431">
        <v>1787.6923560373816</v>
      </c>
      <c r="M431">
        <v>11425.342530191223</v>
      </c>
      <c r="N431">
        <v>20676.075106969594</v>
      </c>
      <c r="O431">
        <v>29566.959891347862</v>
      </c>
      <c r="P431">
        <v>38126.822977184282</v>
      </c>
      <c r="Q431">
        <v>46476.286687929758</v>
      </c>
      <c r="R431">
        <v>54558.964491136932</v>
      </c>
      <c r="S431">
        <v>62404.050344442832</v>
      </c>
      <c r="T431">
        <v>70045.443243655027</v>
      </c>
      <c r="U431">
        <v>77520.087027230722</v>
      </c>
      <c r="V431">
        <v>84866.08518606938</v>
      </c>
      <c r="W431">
        <v>92119.823893059758</v>
      </c>
      <c r="X431">
        <v>93311.958751209968</v>
      </c>
      <c r="Y431">
        <v>94300.690737887766</v>
      </c>
      <c r="Z431">
        <v>95064.739746277133</v>
      </c>
      <c r="AA431">
        <v>95581.931460203356</v>
      </c>
      <c r="AB431">
        <v>95827.37682152458</v>
      </c>
      <c r="AC431">
        <v>95777.027869301295</v>
      </c>
      <c r="AD431">
        <v>95409.890309421447</v>
      </c>
      <c r="AE431">
        <v>94707.489651548822</v>
      </c>
      <c r="AF431">
        <v>93653.858797907247</v>
      </c>
      <c r="AG431">
        <v>92235.612879685272</v>
      </c>
      <c r="AH431">
        <v>90442.482299527212</v>
      </c>
      <c r="AI431">
        <v>88268.27755362443</v>
      </c>
      <c r="AJ431">
        <v>85711.980455315512</v>
      </c>
      <c r="AK431">
        <v>82778.765954004572</v>
      </c>
      <c r="AL431">
        <v>79480.35508208377</v>
      </c>
      <c r="AM431">
        <v>75835.24595329976</v>
      </c>
      <c r="AN431">
        <v>71866.53356917057</v>
      </c>
      <c r="AO431">
        <v>67604.934214361536</v>
      </c>
      <c r="AP431">
        <v>63088.98113820194</v>
      </c>
      <c r="AQ431">
        <v>58364.958640726167</v>
      </c>
      <c r="AR431">
        <v>53486.516095093393</v>
      </c>
      <c r="AS431">
        <v>48513.908204311258</v>
      </c>
      <c r="AT431">
        <v>43512.818898784833</v>
      </c>
      <c r="AU431">
        <v>38552.74510924115</v>
      </c>
      <c r="AV431">
        <v>33704.944188100308</v>
      </c>
      <c r="AW431">
        <v>28935.981939661851</v>
      </c>
      <c r="AX431">
        <v>24340.71501723929</v>
      </c>
      <c r="AY431">
        <v>20011.420211293876</v>
      </c>
      <c r="AZ431">
        <v>16032.336536257817</v>
      </c>
      <c r="BA431">
        <v>12473.950467190143</v>
      </c>
      <c r="BB431">
        <v>9387.6083951803375</v>
      </c>
      <c r="BC431">
        <v>6801.1723778604191</v>
      </c>
      <c r="BD431">
        <v>4716.4798421857595</v>
      </c>
      <c r="BE431">
        <v>3109.273338604919</v>
      </c>
      <c r="BF431">
        <v>1931.99445821523</v>
      </c>
      <c r="BG431">
        <v>1152.1846087307929</v>
      </c>
      <c r="BH431">
        <v>657.15100611011542</v>
      </c>
      <c r="BI431">
        <v>357.3585121490803</v>
      </c>
      <c r="BJ431">
        <v>184.83368894228636</v>
      </c>
      <c r="BK431">
        <v>5.9876157544169014E-10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</row>
    <row r="432" spans="1:101" x14ac:dyDescent="0.3">
      <c r="A432">
        <f>Model_Point!K432</f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-79382.658349815581</v>
      </c>
      <c r="I432">
        <v>-64285.826452571855</v>
      </c>
      <c r="J432">
        <v>-48925.28477777748</v>
      </c>
      <c r="K432">
        <v>-33481.189327820168</v>
      </c>
      <c r="L432">
        <v>-19493.674482441889</v>
      </c>
      <c r="M432">
        <v>-7052.4953089069822</v>
      </c>
      <c r="N432">
        <v>3903.4363383346881</v>
      </c>
      <c r="O432">
        <v>13442.06911343086</v>
      </c>
      <c r="P432">
        <v>21635.748958050346</v>
      </c>
      <c r="Q432">
        <v>28913.477058670294</v>
      </c>
      <c r="R432">
        <v>34999.749873185705</v>
      </c>
      <c r="S432">
        <v>39955.312140477799</v>
      </c>
      <c r="T432">
        <v>43847.121954766393</v>
      </c>
      <c r="U432">
        <v>46745.219753517573</v>
      </c>
      <c r="V432">
        <v>48721.303313303026</v>
      </c>
      <c r="W432">
        <v>49847.693590387084</v>
      </c>
      <c r="X432">
        <v>50197.305683975675</v>
      </c>
      <c r="Y432">
        <v>49844.28027013754</v>
      </c>
      <c r="Z432">
        <v>48864.549763005307</v>
      </c>
      <c r="AA432">
        <v>47336.027548294114</v>
      </c>
      <c r="AB432">
        <v>45337.65088141492</v>
      </c>
      <c r="AC432">
        <v>42948.383634380763</v>
      </c>
      <c r="AD432">
        <v>40243.325773335819</v>
      </c>
      <c r="AE432">
        <v>37296.972668637434</v>
      </c>
      <c r="AF432">
        <v>34182.470737867989</v>
      </c>
      <c r="AG432">
        <v>30970.748155969442</v>
      </c>
      <c r="AH432">
        <v>27729.538023844572</v>
      </c>
      <c r="AI432">
        <v>24522.320937467157</v>
      </c>
      <c r="AJ432">
        <v>21407.224378630788</v>
      </c>
      <c r="AK432">
        <v>18435.927128723011</v>
      </c>
      <c r="AL432">
        <v>15652.627068569178</v>
      </c>
      <c r="AM432">
        <v>13019.752175414944</v>
      </c>
      <c r="AN432">
        <v>10588.244538538285</v>
      </c>
      <c r="AO432">
        <v>8398.6168001546976</v>
      </c>
      <c r="AP432">
        <v>6479.2743634001126</v>
      </c>
      <c r="AQ432">
        <v>4845.3955855503218</v>
      </c>
      <c r="AR432">
        <v>3498.5746829935692</v>
      </c>
      <c r="AS432">
        <v>2427.3872310922548</v>
      </c>
      <c r="AT432">
        <v>1608.9526627702351</v>
      </c>
      <c r="AU432">
        <v>1011.4436486189646</v>
      </c>
      <c r="AV432">
        <v>597.34128625932351</v>
      </c>
      <c r="AW432">
        <v>339.1274135942619</v>
      </c>
      <c r="AX432">
        <v>184.92577703553806</v>
      </c>
      <c r="AY432">
        <v>97.167666059675227</v>
      </c>
      <c r="AZ432">
        <v>49.789555758539862</v>
      </c>
      <c r="BA432">
        <v>-2.2637947799157466E-9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</row>
    <row r="433" spans="1:101" x14ac:dyDescent="0.3">
      <c r="A433">
        <f>Model_Point!K433</f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-28013.687906212854</v>
      </c>
      <c r="I433">
        <v>-20369.226859176753</v>
      </c>
      <c r="J433">
        <v>-12838.55182210907</v>
      </c>
      <c r="K433">
        <v>-5320.6066200382129</v>
      </c>
      <c r="L433">
        <v>-6781.793181340061</v>
      </c>
      <c r="M433">
        <v>-951.5629721464544</v>
      </c>
      <c r="N433">
        <v>4293.2048492927597</v>
      </c>
      <c r="O433">
        <v>8982.7673062728754</v>
      </c>
      <c r="P433">
        <v>13148.988839589587</v>
      </c>
      <c r="Q433">
        <v>11421.349567442769</v>
      </c>
      <c r="R433">
        <v>14434.736607540077</v>
      </c>
      <c r="S433">
        <v>16998.329031614299</v>
      </c>
      <c r="T433">
        <v>19140.533571796524</v>
      </c>
      <c r="U433">
        <v>20890.923509467972</v>
      </c>
      <c r="V433">
        <v>18799.55290156581</v>
      </c>
      <c r="W433">
        <v>19641.985489427185</v>
      </c>
      <c r="X433">
        <v>20170.668207111699</v>
      </c>
      <c r="Y433">
        <v>20415.988573270621</v>
      </c>
      <c r="Z433">
        <v>20409.015598467162</v>
      </c>
      <c r="AA433">
        <v>18160.307308841708</v>
      </c>
      <c r="AB433">
        <v>17619.65775114837</v>
      </c>
      <c r="AC433">
        <v>16915.314042535741</v>
      </c>
      <c r="AD433">
        <v>16077.594589923028</v>
      </c>
      <c r="AE433">
        <v>15136.577061558286</v>
      </c>
      <c r="AF433">
        <v>13081.109197430362</v>
      </c>
      <c r="AG433">
        <v>11956.94621708366</v>
      </c>
      <c r="AH433">
        <v>10811.222349506721</v>
      </c>
      <c r="AI433">
        <v>9669.5191353900154</v>
      </c>
      <c r="AJ433">
        <v>8555.3400365846592</v>
      </c>
      <c r="AK433">
        <v>7045.6036792781497</v>
      </c>
      <c r="AL433">
        <v>6019.1104135366168</v>
      </c>
      <c r="AM433">
        <v>5044.1554637731251</v>
      </c>
      <c r="AN433">
        <v>4141.160784245737</v>
      </c>
      <c r="AO433">
        <v>3326.5261655215372</v>
      </c>
      <c r="AP433">
        <v>2474.6760244929246</v>
      </c>
      <c r="AQ433">
        <v>1858.3140488222487</v>
      </c>
      <c r="AR433">
        <v>1349.437175546881</v>
      </c>
      <c r="AS433">
        <v>944.27636326864888</v>
      </c>
      <c r="AT433">
        <v>634.58605981697963</v>
      </c>
      <c r="AU433">
        <v>386.47600185025863</v>
      </c>
      <c r="AV433">
        <v>228.79506386627293</v>
      </c>
      <c r="AW433">
        <v>130.43164335437169</v>
      </c>
      <c r="AX433">
        <v>71.682092994775715</v>
      </c>
      <c r="AY433">
        <v>38.259521793626455</v>
      </c>
      <c r="AZ433">
        <v>19.082473475116974</v>
      </c>
      <c r="BA433">
        <v>1.5305902651234383E-9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0</v>
      </c>
      <c r="CW433">
        <v>0</v>
      </c>
    </row>
    <row r="434" spans="1:101" x14ac:dyDescent="0.3">
      <c r="A434">
        <f>Model_Point!K434</f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-19553.326322320136</v>
      </c>
      <c r="I434">
        <v>-13348.449698985898</v>
      </c>
      <c r="J434">
        <v>-7551.0680047735468</v>
      </c>
      <c r="K434">
        <v>-1771.1545828078386</v>
      </c>
      <c r="L434">
        <v>3812.7589598240093</v>
      </c>
      <c r="M434">
        <v>9197.9752732328707</v>
      </c>
      <c r="N434">
        <v>14404.387534478623</v>
      </c>
      <c r="O434">
        <v>19454.374258955311</v>
      </c>
      <c r="P434">
        <v>24370.748373518607</v>
      </c>
      <c r="Q434">
        <v>29214.151809635303</v>
      </c>
      <c r="R434">
        <v>33972.25439366803</v>
      </c>
      <c r="S434">
        <v>34436.024430299076</v>
      </c>
      <c r="T434">
        <v>34824.975118993461</v>
      </c>
      <c r="U434">
        <v>35131.086191048576</v>
      </c>
      <c r="V434">
        <v>35345.974645351263</v>
      </c>
      <c r="W434">
        <v>35460.192140290368</v>
      </c>
      <c r="X434">
        <v>35464.589019992927</v>
      </c>
      <c r="Y434">
        <v>35351.161439227406</v>
      </c>
      <c r="Z434">
        <v>35112.841903185028</v>
      </c>
      <c r="AA434">
        <v>34743.490027537562</v>
      </c>
      <c r="AB434">
        <v>34237.916649783707</v>
      </c>
      <c r="AC434">
        <v>33592.08405442752</v>
      </c>
      <c r="AD434">
        <v>32803.472411594412</v>
      </c>
      <c r="AE434">
        <v>31871.495365953557</v>
      </c>
      <c r="AF434">
        <v>30797.889833736277</v>
      </c>
      <c r="AG434">
        <v>29586.849884502386</v>
      </c>
      <c r="AH434">
        <v>28245.114887508367</v>
      </c>
      <c r="AI434">
        <v>26781.132517221624</v>
      </c>
      <c r="AJ434">
        <v>25206.220853435167</v>
      </c>
      <c r="AK434">
        <v>23534.64761586707</v>
      </c>
      <c r="AL434">
        <v>21783.611270737616</v>
      </c>
      <c r="AM434">
        <v>19973.101789086952</v>
      </c>
      <c r="AN434">
        <v>18125.620582721149</v>
      </c>
      <c r="AO434">
        <v>16265.743285804052</v>
      </c>
      <c r="AP434">
        <v>14419.516112892221</v>
      </c>
      <c r="AQ434">
        <v>12613.686887366064</v>
      </c>
      <c r="AR434">
        <v>10834.924430250174</v>
      </c>
      <c r="AS434">
        <v>9118.9667271304806</v>
      </c>
      <c r="AT434">
        <v>7500.657828811838</v>
      </c>
      <c r="AU434">
        <v>6011.8865230772781</v>
      </c>
      <c r="AV434">
        <v>4679.4230207492947</v>
      </c>
      <c r="AW434">
        <v>3522.8742247998621</v>
      </c>
      <c r="AX434">
        <v>2553.0285790366333</v>
      </c>
      <c r="AY434">
        <v>1770.8789215661016</v>
      </c>
      <c r="AZ434">
        <v>1167.5765579124511</v>
      </c>
      <c r="BA434">
        <v>725.46734106993244</v>
      </c>
      <c r="BB434">
        <v>432.7066570808156</v>
      </c>
      <c r="BC434">
        <v>246.92441505101414</v>
      </c>
      <c r="BD434">
        <v>134.46614080350653</v>
      </c>
      <c r="BE434">
        <v>69.788470675015645</v>
      </c>
      <c r="BF434">
        <v>7.4274683793037325E-10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>
        <v>0</v>
      </c>
      <c r="CU434">
        <v>0</v>
      </c>
      <c r="CV434">
        <v>0</v>
      </c>
      <c r="CW434">
        <v>0</v>
      </c>
    </row>
    <row r="435" spans="1:101" x14ac:dyDescent="0.3">
      <c r="A435">
        <f>Model_Point!K435</f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-106505.84963980381</v>
      </c>
      <c r="I435">
        <v>-93758.721730723089</v>
      </c>
      <c r="J435">
        <v>-80284.076745679951</v>
      </c>
      <c r="K435">
        <v>-66060.383320015084</v>
      </c>
      <c r="L435">
        <v>-52369.088973095408</v>
      </c>
      <c r="M435">
        <v>-39432.870646434043</v>
      </c>
      <c r="N435">
        <v>-27334.275355496418</v>
      </c>
      <c r="O435">
        <v>-16083.835830748858</v>
      </c>
      <c r="P435">
        <v>-5675.2663775127285</v>
      </c>
      <c r="Q435">
        <v>4134.4821392473359</v>
      </c>
      <c r="R435">
        <v>13172.942287036245</v>
      </c>
      <c r="S435">
        <v>21456.256183502723</v>
      </c>
      <c r="T435">
        <v>28988.949963131123</v>
      </c>
      <c r="U435">
        <v>35781.873595480516</v>
      </c>
      <c r="V435">
        <v>41848.309899374486</v>
      </c>
      <c r="W435">
        <v>47196.375279468404</v>
      </c>
      <c r="X435">
        <v>51840.513428849357</v>
      </c>
      <c r="Y435">
        <v>55806.96003321329</v>
      </c>
      <c r="Z435">
        <v>59129.064569146532</v>
      </c>
      <c r="AA435">
        <v>61842.170066768762</v>
      </c>
      <c r="AB435">
        <v>63976.083457175511</v>
      </c>
      <c r="AC435">
        <v>65553.869123242315</v>
      </c>
      <c r="AD435">
        <v>66597.680295749931</v>
      </c>
      <c r="AE435">
        <v>67133.344602729485</v>
      </c>
      <c r="AF435">
        <v>67185.600990393374</v>
      </c>
      <c r="AG435">
        <v>66774.521991153291</v>
      </c>
      <c r="AH435">
        <v>65922.789291736088</v>
      </c>
      <c r="AI435">
        <v>64658.653046134583</v>
      </c>
      <c r="AJ435">
        <v>63013.502898131446</v>
      </c>
      <c r="AK435">
        <v>61020.720839649621</v>
      </c>
      <c r="AL435">
        <v>58714.848263339663</v>
      </c>
      <c r="AM435">
        <v>56131.490950120133</v>
      </c>
      <c r="AN435">
        <v>53307.700856580421</v>
      </c>
      <c r="AO435">
        <v>50282.310148626661</v>
      </c>
      <c r="AP435">
        <v>47095.997275520254</v>
      </c>
      <c r="AQ435">
        <v>43790.543546299712</v>
      </c>
      <c r="AR435">
        <v>40408.080344369177</v>
      </c>
      <c r="AS435">
        <v>36988.296247429251</v>
      </c>
      <c r="AT435">
        <v>33570.784988580155</v>
      </c>
      <c r="AU435">
        <v>30194.49700573731</v>
      </c>
      <c r="AV435">
        <v>26897.113011087906</v>
      </c>
      <c r="AW435">
        <v>23714.352072872138</v>
      </c>
      <c r="AX435">
        <v>20679.233223679406</v>
      </c>
      <c r="AY435">
        <v>17821.316731086456</v>
      </c>
      <c r="AZ435">
        <v>15165.958449000755</v>
      </c>
      <c r="BA435">
        <v>12733.617470884581</v>
      </c>
      <c r="BB435">
        <v>10486.670465382438</v>
      </c>
      <c r="BC435">
        <v>8452.5460360282723</v>
      </c>
      <c r="BD435">
        <v>6651.4152010784373</v>
      </c>
      <c r="BE435">
        <v>5095.0938357317727</v>
      </c>
      <c r="BF435">
        <v>3786.3511928839603</v>
      </c>
      <c r="BG435">
        <v>2718.764794793668</v>
      </c>
      <c r="BH435">
        <v>1877.2289820779181</v>
      </c>
      <c r="BI435">
        <v>1239.1627768925023</v>
      </c>
      <c r="BJ435">
        <v>776.37374835224773</v>
      </c>
      <c r="BK435">
        <v>457.42739358907244</v>
      </c>
      <c r="BL435">
        <v>259.01120826315019</v>
      </c>
      <c r="BM435">
        <v>140.74011744830415</v>
      </c>
      <c r="BN435">
        <v>73.518491934953559</v>
      </c>
      <c r="BO435">
        <v>37.249641131418528</v>
      </c>
      <c r="BP435">
        <v>9.599315476066506E-10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>
        <v>0</v>
      </c>
      <c r="CU435">
        <v>0</v>
      </c>
      <c r="CV435">
        <v>0</v>
      </c>
      <c r="CW435">
        <v>0</v>
      </c>
    </row>
    <row r="436" spans="1:101" x14ac:dyDescent="0.3">
      <c r="A436">
        <f>Model_Point!K436</f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-38179.662641243835</v>
      </c>
      <c r="I436">
        <v>-31574.504075946676</v>
      </c>
      <c r="J436">
        <v>-24877.818368830085</v>
      </c>
      <c r="K436">
        <v>-17925.866144533771</v>
      </c>
      <c r="L436">
        <v>-18979.44306073718</v>
      </c>
      <c r="M436">
        <v>-12995.286143930065</v>
      </c>
      <c r="N436">
        <v>-7334.4024779289985</v>
      </c>
      <c r="O436">
        <v>-1996.6241771339849</v>
      </c>
      <c r="P436">
        <v>3024.5273561768659</v>
      </c>
      <c r="Q436">
        <v>2330.5487703091635</v>
      </c>
      <c r="R436">
        <v>6511.2178897086269</v>
      </c>
      <c r="S436">
        <v>10399.598246411357</v>
      </c>
      <c r="T436">
        <v>14000.12433138742</v>
      </c>
      <c r="U436">
        <v>17319.635896030552</v>
      </c>
      <c r="V436">
        <v>16532.990041262303</v>
      </c>
      <c r="W436">
        <v>19074.773062674161</v>
      </c>
      <c r="X436">
        <v>21342.664705734689</v>
      </c>
      <c r="Y436">
        <v>23348.554711483739</v>
      </c>
      <c r="Z436">
        <v>25107.06177701032</v>
      </c>
      <c r="AA436">
        <v>24015.589028001774</v>
      </c>
      <c r="AB436">
        <v>25161.498492203613</v>
      </c>
      <c r="AC436">
        <v>26089.378804563294</v>
      </c>
      <c r="AD436">
        <v>26808.98101074931</v>
      </c>
      <c r="AE436">
        <v>27331.459654254828</v>
      </c>
      <c r="AF436">
        <v>25937.377904629906</v>
      </c>
      <c r="AG436">
        <v>25989.029876484932</v>
      </c>
      <c r="AH436">
        <v>25866.56631839601</v>
      </c>
      <c r="AI436">
        <v>25581.680267171672</v>
      </c>
      <c r="AJ436">
        <v>25147.266399293705</v>
      </c>
      <c r="AK436">
        <v>23490.015256454481</v>
      </c>
      <c r="AL436">
        <v>22730.760627895466</v>
      </c>
      <c r="AM436">
        <v>21860.116352695266</v>
      </c>
      <c r="AN436">
        <v>20892.916891522244</v>
      </c>
      <c r="AO436">
        <v>19844.679044459623</v>
      </c>
      <c r="AP436">
        <v>18100.317934345665</v>
      </c>
      <c r="AQ436">
        <v>16900.073941406983</v>
      </c>
      <c r="AR436">
        <v>15666.053132479379</v>
      </c>
      <c r="AS436">
        <v>14413.967335693245</v>
      </c>
      <c r="AT436">
        <v>13159.489355743826</v>
      </c>
      <c r="AU436">
        <v>11592.995356405139</v>
      </c>
      <c r="AV436">
        <v>10359.415112435976</v>
      </c>
      <c r="AW436">
        <v>9166.7371156814115</v>
      </c>
      <c r="AX436">
        <v>8028.024395925504</v>
      </c>
      <c r="AY436">
        <v>6955.0037132895486</v>
      </c>
      <c r="AZ436">
        <v>5819.0759068274583</v>
      </c>
      <c r="BA436">
        <v>4897.278782628583</v>
      </c>
      <c r="BB436">
        <v>4044.8186423044253</v>
      </c>
      <c r="BC436">
        <v>3272.5032565473771</v>
      </c>
      <c r="BD436">
        <v>2588.3456409150235</v>
      </c>
      <c r="BE436">
        <v>1954.2560285641193</v>
      </c>
      <c r="BF436">
        <v>1454.6502229684809</v>
      </c>
      <c r="BG436">
        <v>1046.8863663043476</v>
      </c>
      <c r="BH436">
        <v>725.34934844656937</v>
      </c>
      <c r="BI436">
        <v>481.5270290179671</v>
      </c>
      <c r="BJ436">
        <v>297.81412208262191</v>
      </c>
      <c r="BK436">
        <v>175.6377205215953</v>
      </c>
      <c r="BL436">
        <v>99.619764949763663</v>
      </c>
      <c r="BM436">
        <v>54.305053703238528</v>
      </c>
      <c r="BN436">
        <v>28.55363469682888</v>
      </c>
      <c r="BO436">
        <v>14.305795306534895</v>
      </c>
      <c r="BP436">
        <v>2.1855286118406723E-9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</row>
    <row r="437" spans="1:101" x14ac:dyDescent="0.3">
      <c r="A437">
        <f>Model_Point!K437</f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-14817.778827557167</v>
      </c>
      <c r="I437">
        <v>-11845.493167703999</v>
      </c>
      <c r="J437">
        <v>-8872.6795650675922</v>
      </c>
      <c r="K437">
        <v>-5803.7715341884286</v>
      </c>
      <c r="L437">
        <v>-2818.3139590802734</v>
      </c>
      <c r="M437">
        <v>60.030627495062234</v>
      </c>
      <c r="N437">
        <v>2824.88219577678</v>
      </c>
      <c r="O437">
        <v>5479.1329634853118</v>
      </c>
      <c r="P437">
        <v>8027.6192270685324</v>
      </c>
      <c r="Q437">
        <v>10511.417832188721</v>
      </c>
      <c r="R437">
        <v>12907.752478404582</v>
      </c>
      <c r="S437">
        <v>15222.857523943418</v>
      </c>
      <c r="T437">
        <v>17461.28018069845</v>
      </c>
      <c r="U437">
        <v>19628.659060313596</v>
      </c>
      <c r="V437">
        <v>21731.146567771244</v>
      </c>
      <c r="W437">
        <v>23774.258105203913</v>
      </c>
      <c r="X437">
        <v>25764.655860441486</v>
      </c>
      <c r="Y437">
        <v>27711.00948796772</v>
      </c>
      <c r="Z437">
        <v>29623.298550761461</v>
      </c>
      <c r="AA437">
        <v>31512.045637878862</v>
      </c>
      <c r="AB437">
        <v>33387.177573783265</v>
      </c>
      <c r="AC437">
        <v>33868.279513100679</v>
      </c>
      <c r="AD437">
        <v>34276.619602106417</v>
      </c>
      <c r="AE437">
        <v>34604.158246571831</v>
      </c>
      <c r="AF437">
        <v>34842.470715249292</v>
      </c>
      <c r="AG437">
        <v>34982.031640881025</v>
      </c>
      <c r="AH437">
        <v>35013.583785991854</v>
      </c>
      <c r="AI437">
        <v>34928.988677796937</v>
      </c>
      <c r="AJ437">
        <v>34721.012991706099</v>
      </c>
      <c r="AK437">
        <v>34383.316582581778</v>
      </c>
      <c r="AL437">
        <v>33910.474173659983</v>
      </c>
      <c r="AM437">
        <v>33298.175096499021</v>
      </c>
      <c r="AN437">
        <v>32543.591806617802</v>
      </c>
      <c r="AO437">
        <v>31645.799655761646</v>
      </c>
      <c r="AP437">
        <v>30606.17265487558</v>
      </c>
      <c r="AQ437">
        <v>29428.522609586686</v>
      </c>
      <c r="AR437">
        <v>28119.193728434402</v>
      </c>
      <c r="AS437">
        <v>26686.221753187867</v>
      </c>
      <c r="AT437">
        <v>25140.517428211639</v>
      </c>
      <c r="AU437">
        <v>23495.958825528131</v>
      </c>
      <c r="AV437">
        <v>21769.387044831292</v>
      </c>
      <c r="AW437">
        <v>19980.482571596083</v>
      </c>
      <c r="AX437">
        <v>18151.501103396538</v>
      </c>
      <c r="AY437">
        <v>16306.85156925523</v>
      </c>
      <c r="AZ437">
        <v>14472.505917506909</v>
      </c>
      <c r="BA437">
        <v>12675.240446542948</v>
      </c>
      <c r="BB437">
        <v>10901.10334411676</v>
      </c>
      <c r="BC437">
        <v>9186.0840127454721</v>
      </c>
      <c r="BD437">
        <v>7565.4472110714223</v>
      </c>
      <c r="BE437">
        <v>6071.6552982622288</v>
      </c>
      <c r="BF437">
        <v>4732.1716385378477</v>
      </c>
      <c r="BG437">
        <v>3567.3662022301564</v>
      </c>
      <c r="BH437">
        <v>2588.7976947564198</v>
      </c>
      <c r="BI437">
        <v>1798.1672313820329</v>
      </c>
      <c r="BJ437">
        <v>1187.2063320890366</v>
      </c>
      <c r="BK437">
        <v>738.66129322332552</v>
      </c>
      <c r="BL437">
        <v>441.24511613727026</v>
      </c>
      <c r="BM437">
        <v>252.25432807682904</v>
      </c>
      <c r="BN437">
        <v>137.69980213037124</v>
      </c>
      <c r="BO437">
        <v>71.729925151661249</v>
      </c>
      <c r="BP437">
        <v>-1.3968360914379445E-10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</row>
    <row r="438" spans="1:101" x14ac:dyDescent="0.3">
      <c r="A438">
        <f>Model_Point!K438</f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-169322.55551277136</v>
      </c>
      <c r="I438">
        <v>-132751.83220848927</v>
      </c>
      <c r="J438">
        <v>-95029.694253667316</v>
      </c>
      <c r="K438">
        <v>-56757.782584962821</v>
      </c>
      <c r="L438">
        <v>-21644.910287633906</v>
      </c>
      <c r="M438">
        <v>10006.990890476423</v>
      </c>
      <c r="N438">
        <v>38279.405169704209</v>
      </c>
      <c r="O438">
        <v>63310.711942513255</v>
      </c>
      <c r="P438">
        <v>85263.108925651584</v>
      </c>
      <c r="Q438">
        <v>105207.35650732074</v>
      </c>
      <c r="R438">
        <v>122448.7064134777</v>
      </c>
      <c r="S438">
        <v>137101.81664431671</v>
      </c>
      <c r="T438">
        <v>149275.73476429417</v>
      </c>
      <c r="U438">
        <v>159090.78821545481</v>
      </c>
      <c r="V438">
        <v>166661.5395861651</v>
      </c>
      <c r="W438">
        <v>172083.88379624259</v>
      </c>
      <c r="X438">
        <v>175461.47736378011</v>
      </c>
      <c r="Y438">
        <v>176916.68363057572</v>
      </c>
      <c r="Z438">
        <v>176582.0188332976</v>
      </c>
      <c r="AA438">
        <v>174596.1718580212</v>
      </c>
      <c r="AB438">
        <v>171101.12439308965</v>
      </c>
      <c r="AC438">
        <v>166241.91988492146</v>
      </c>
      <c r="AD438">
        <v>160168.15622122123</v>
      </c>
      <c r="AE438">
        <v>153035.31467952579</v>
      </c>
      <c r="AF438">
        <v>145005.12666534318</v>
      </c>
      <c r="AG438">
        <v>136243.01008646909</v>
      </c>
      <c r="AH438">
        <v>126915.45058382106</v>
      </c>
      <c r="AI438">
        <v>117179.97959970748</v>
      </c>
      <c r="AJ438">
        <v>107193.66459186812</v>
      </c>
      <c r="AK438">
        <v>97111.205196624884</v>
      </c>
      <c r="AL438">
        <v>87082.7344954195</v>
      </c>
      <c r="AM438">
        <v>77251.36845488871</v>
      </c>
      <c r="AN438">
        <v>67750.570135421905</v>
      </c>
      <c r="AO438">
        <v>58701.421059000852</v>
      </c>
      <c r="AP438">
        <v>50209.918637642528</v>
      </c>
      <c r="AQ438">
        <v>42364.443505086994</v>
      </c>
      <c r="AR438">
        <v>35044.31930009534</v>
      </c>
      <c r="AS438">
        <v>28360.536323052762</v>
      </c>
      <c r="AT438">
        <v>22398.461075094248</v>
      </c>
      <c r="AU438">
        <v>17213.734474489138</v>
      </c>
      <c r="AV438">
        <v>12829.584822886332</v>
      </c>
      <c r="AW438">
        <v>9236.0653966351911</v>
      </c>
      <c r="AX438">
        <v>6391.6123980368038</v>
      </c>
      <c r="AY438">
        <v>4227.1024107921894</v>
      </c>
      <c r="AZ438">
        <v>2652.2735542042628</v>
      </c>
      <c r="BA438">
        <v>1563.9932222867344</v>
      </c>
      <c r="BB438">
        <v>886.63828100292039</v>
      </c>
      <c r="BC438">
        <v>482.78295293034648</v>
      </c>
      <c r="BD438">
        <v>253.2638024158606</v>
      </c>
      <c r="BE438">
        <v>129.49861476385982</v>
      </c>
      <c r="BF438">
        <v>-4.5456618660227759E-9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</row>
    <row r="439" spans="1:101" x14ac:dyDescent="0.3">
      <c r="A439">
        <f>Model_Point!K439</f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-56594.284570390497</v>
      </c>
      <c r="I439">
        <v>-38426.933174130572</v>
      </c>
      <c r="J439">
        <v>-20292.676893011088</v>
      </c>
      <c r="K439">
        <v>-2044.0350080997628</v>
      </c>
      <c r="L439">
        <v>-4510.8784602710411</v>
      </c>
      <c r="M439">
        <v>9997.3230947265492</v>
      </c>
      <c r="N439">
        <v>23196.177407515155</v>
      </c>
      <c r="O439">
        <v>35148.375745812904</v>
      </c>
      <c r="P439">
        <v>45925.342620589407</v>
      </c>
      <c r="Q439">
        <v>42660.921936159713</v>
      </c>
      <c r="R439">
        <v>50849.49285829578</v>
      </c>
      <c r="S439">
        <v>58028.063404204469</v>
      </c>
      <c r="T439">
        <v>64244.472207243882</v>
      </c>
      <c r="U439">
        <v>69550.867970019783</v>
      </c>
      <c r="V439">
        <v>65216.19993923937</v>
      </c>
      <c r="W439">
        <v>68302.248592751377</v>
      </c>
      <c r="X439">
        <v>70583.248135417685</v>
      </c>
      <c r="Y439">
        <v>72110.203865629272</v>
      </c>
      <c r="Z439">
        <v>72938.009112469474</v>
      </c>
      <c r="AA439">
        <v>67607.331997586371</v>
      </c>
      <c r="AB439">
        <v>66868.821905684046</v>
      </c>
      <c r="AC439">
        <v>65585.692658625791</v>
      </c>
      <c r="AD439">
        <v>63818.235692020884</v>
      </c>
      <c r="AE439">
        <v>61628.999792573675</v>
      </c>
      <c r="AF439">
        <v>55878.89910477904</v>
      </c>
      <c r="AG439">
        <v>52844.294681999279</v>
      </c>
      <c r="AH439">
        <v>49573.853449735871</v>
      </c>
      <c r="AI439">
        <v>46130.247894990702</v>
      </c>
      <c r="AJ439">
        <v>42575.96289485116</v>
      </c>
      <c r="AK439">
        <v>37322.880915283546</v>
      </c>
      <c r="AL439">
        <v>33628.176095742398</v>
      </c>
      <c r="AM439">
        <v>29994.976323125309</v>
      </c>
      <c r="AN439">
        <v>26476.290199719733</v>
      </c>
      <c r="AO439">
        <v>23120.337833157624</v>
      </c>
      <c r="AP439">
        <v>19265.564902279701</v>
      </c>
      <c r="AQ439">
        <v>16311.900603122936</v>
      </c>
      <c r="AR439">
        <v>13551.364788369459</v>
      </c>
      <c r="AS439">
        <v>11027.831123751179</v>
      </c>
      <c r="AT439">
        <v>8775.3027966521349</v>
      </c>
      <c r="AU439">
        <v>6598.6814835174046</v>
      </c>
      <c r="AV439">
        <v>4929.8094595934626</v>
      </c>
      <c r="AW439">
        <v>3560.8741601403567</v>
      </c>
      <c r="AX439">
        <v>2476.7804685011843</v>
      </c>
      <c r="AY439">
        <v>1651.733304136385</v>
      </c>
      <c r="AZ439">
        <v>1016.6235587276689</v>
      </c>
      <c r="BA439">
        <v>600.32666028502877</v>
      </c>
      <c r="BB439">
        <v>341.16736777092012</v>
      </c>
      <c r="BC439">
        <v>186.64401942014749</v>
      </c>
      <c r="BD439">
        <v>98.848521121879202</v>
      </c>
      <c r="BE439">
        <v>49.711206444146875</v>
      </c>
      <c r="BF439">
        <v>1.5570956928098382E-10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</row>
    <row r="440" spans="1:101" x14ac:dyDescent="0.3">
      <c r="A440">
        <f>Model_Point!K440</f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-2997.0787277956019</v>
      </c>
      <c r="I440">
        <v>10651.177561438233</v>
      </c>
      <c r="J440">
        <v>23515.690046105898</v>
      </c>
      <c r="K440">
        <v>36250.621375405644</v>
      </c>
      <c r="L440">
        <v>48483.795091033237</v>
      </c>
      <c r="M440">
        <v>60272.062631893081</v>
      </c>
      <c r="N440">
        <v>71682.904532064436</v>
      </c>
      <c r="O440">
        <v>82773.952466199742</v>
      </c>
      <c r="P440">
        <v>93600.30085190291</v>
      </c>
      <c r="Q440">
        <v>104355.24489037125</v>
      </c>
      <c r="R440">
        <v>114961.71784122109</v>
      </c>
      <c r="S440">
        <v>116716.44469503959</v>
      </c>
      <c r="T440">
        <v>118220.75046172271</v>
      </c>
      <c r="U440">
        <v>119446.20532428024</v>
      </c>
      <c r="V440">
        <v>120362.92356353102</v>
      </c>
      <c r="W440">
        <v>120936.9553895367</v>
      </c>
      <c r="X440">
        <v>121135.24472914745</v>
      </c>
      <c r="Y440">
        <v>120928.70196523312</v>
      </c>
      <c r="Z440">
        <v>120291.4103882474</v>
      </c>
      <c r="AA440">
        <v>119200.56351272113</v>
      </c>
      <c r="AB440">
        <v>117636.52354726856</v>
      </c>
      <c r="AC440">
        <v>115583.52504180404</v>
      </c>
      <c r="AD440">
        <v>113030.99038697153</v>
      </c>
      <c r="AE440">
        <v>109975.03176925131</v>
      </c>
      <c r="AF440">
        <v>106419.86778400607</v>
      </c>
      <c r="AG440">
        <v>102378.31323053471</v>
      </c>
      <c r="AH440">
        <v>97872.11100396335</v>
      </c>
      <c r="AI440">
        <v>92928.882799806524</v>
      </c>
      <c r="AJ440">
        <v>87586.403679080438</v>
      </c>
      <c r="AK440">
        <v>81892.940215522278</v>
      </c>
      <c r="AL440">
        <v>75907.247318119247</v>
      </c>
      <c r="AM440">
        <v>69698.143058845119</v>
      </c>
      <c r="AN440">
        <v>63343.58626081769</v>
      </c>
      <c r="AO440">
        <v>56929.195513482468</v>
      </c>
      <c r="AP440">
        <v>50546.172617033626</v>
      </c>
      <c r="AQ440">
        <v>44288.629666390647</v>
      </c>
      <c r="AR440">
        <v>38104.209928116747</v>
      </c>
      <c r="AS440">
        <v>32119.824550888643</v>
      </c>
      <c r="AT440">
        <v>26460.010008503614</v>
      </c>
      <c r="AU440">
        <v>21239.577480363096</v>
      </c>
      <c r="AV440">
        <v>16555.836789972607</v>
      </c>
      <c r="AW440">
        <v>12481.178454518566</v>
      </c>
      <c r="AX440">
        <v>9056.9857047386304</v>
      </c>
      <c r="AY440">
        <v>6289.9205294559042</v>
      </c>
      <c r="AZ440">
        <v>4151.5121057668503</v>
      </c>
      <c r="BA440">
        <v>2581.617903352882</v>
      </c>
      <c r="BB440">
        <v>1541.6156951725416</v>
      </c>
      <c r="BC440">
        <v>881.42283057582756</v>
      </c>
      <c r="BD440">
        <v>481.71936774383033</v>
      </c>
      <c r="BE440">
        <v>251.85579177626536</v>
      </c>
      <c r="BF440">
        <v>3.9913444683544662E-10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0</v>
      </c>
      <c r="CW440">
        <v>0</v>
      </c>
    </row>
    <row r="441" spans="1:101" x14ac:dyDescent="0.3">
      <c r="A441">
        <f>Model_Point!K441</f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-26158.560202018427</v>
      </c>
      <c r="I441">
        <v>-14416.034138482451</v>
      </c>
      <c r="J441">
        <v>-1190.6393355097598</v>
      </c>
      <c r="K441">
        <v>12194.217310285734</v>
      </c>
      <c r="L441">
        <v>23786.795951665819</v>
      </c>
      <c r="M441">
        <v>33550.888180067624</v>
      </c>
      <c r="N441">
        <v>41596.608512028004</v>
      </c>
      <c r="O441">
        <v>48030.681742369525</v>
      </c>
      <c r="P441">
        <v>52958.845747295993</v>
      </c>
      <c r="Q441">
        <v>56997.310688813282</v>
      </c>
      <c r="R441">
        <v>59764.867405211786</v>
      </c>
      <c r="S441">
        <v>61364.927385374976</v>
      </c>
      <c r="T441">
        <v>61902.614335754806</v>
      </c>
      <c r="U441">
        <v>61485.685053928064</v>
      </c>
      <c r="V441">
        <v>60224.873301206193</v>
      </c>
      <c r="W441">
        <v>58232.561573705054</v>
      </c>
      <c r="X441">
        <v>55621.390062941537</v>
      </c>
      <c r="Y441">
        <v>52498.655743804433</v>
      </c>
      <c r="Z441">
        <v>48971.078415488948</v>
      </c>
      <c r="AA441">
        <v>45143.776175447107</v>
      </c>
      <c r="AB441">
        <v>41119.057444920421</v>
      </c>
      <c r="AC441">
        <v>36995.05254806146</v>
      </c>
      <c r="AD441">
        <v>32864.221379745351</v>
      </c>
      <c r="AE441">
        <v>28811.788666564502</v>
      </c>
      <c r="AF441">
        <v>24914.173858381091</v>
      </c>
      <c r="AG441">
        <v>21237.497498112425</v>
      </c>
      <c r="AH441">
        <v>17729.719151645106</v>
      </c>
      <c r="AI441">
        <v>14466.785159641169</v>
      </c>
      <c r="AJ441">
        <v>11510.246999731829</v>
      </c>
      <c r="AK441">
        <v>8904.7713871437591</v>
      </c>
      <c r="AL441">
        <v>6676.4181226557093</v>
      </c>
      <c r="AM441">
        <v>4831.9833123543531</v>
      </c>
      <c r="AN441">
        <v>3359.6450405242194</v>
      </c>
      <c r="AO441">
        <v>2231.0297423197276</v>
      </c>
      <c r="AP441">
        <v>1404.6420152748647</v>
      </c>
      <c r="AQ441">
        <v>830.38570812291982</v>
      </c>
      <c r="AR441">
        <v>472.12306770086815</v>
      </c>
      <c r="AS441">
        <v>258.09789501744348</v>
      </c>
      <c r="AT441">
        <v>136.28197806407601</v>
      </c>
      <c r="AU441">
        <v>70.538756620468945</v>
      </c>
      <c r="AV441">
        <v>-8.3654889823786214E-10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0</v>
      </c>
      <c r="CW441">
        <v>0</v>
      </c>
    </row>
    <row r="442" spans="1:101" x14ac:dyDescent="0.3">
      <c r="A442">
        <f>Model_Point!K442</f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-7886.3079336115761</v>
      </c>
      <c r="I442">
        <v>-1580.6799838862962</v>
      </c>
      <c r="J442">
        <v>5074.3735485364959</v>
      </c>
      <c r="K442">
        <v>11738.584774677543</v>
      </c>
      <c r="L442">
        <v>9578.9915797656813</v>
      </c>
      <c r="M442">
        <v>14318.607050908025</v>
      </c>
      <c r="N442">
        <v>18374.502025473212</v>
      </c>
      <c r="O442">
        <v>21791.734358655114</v>
      </c>
      <c r="P442">
        <v>24614.939051163179</v>
      </c>
      <c r="Q442">
        <v>22010.391715357677</v>
      </c>
      <c r="R442">
        <v>23671.527246827507</v>
      </c>
      <c r="S442">
        <v>24861.768769394952</v>
      </c>
      <c r="T442">
        <v>25624.278064496499</v>
      </c>
      <c r="U442">
        <v>26003.218534440613</v>
      </c>
      <c r="V442">
        <v>23096.545457598342</v>
      </c>
      <c r="W442">
        <v>22662.670834075438</v>
      </c>
      <c r="X442">
        <v>21971.304327472146</v>
      </c>
      <c r="Y442">
        <v>21065.804731249485</v>
      </c>
      <c r="Z442">
        <v>19989.296888718585</v>
      </c>
      <c r="AA442">
        <v>17266.759216323971</v>
      </c>
      <c r="AB442">
        <v>15880.814585510991</v>
      </c>
      <c r="AC442">
        <v>14441.781200180378</v>
      </c>
      <c r="AD442">
        <v>12986.920674205576</v>
      </c>
      <c r="AE442">
        <v>11550.683884000831</v>
      </c>
      <c r="AF442">
        <v>9516.5565213125028</v>
      </c>
      <c r="AG442">
        <v>8166.619422054654</v>
      </c>
      <c r="AH442">
        <v>6872.4311030049266</v>
      </c>
      <c r="AI442">
        <v>5664.4102865385221</v>
      </c>
      <c r="AJ442">
        <v>4567.423405786798</v>
      </c>
      <c r="AK442">
        <v>3399.6091203558672</v>
      </c>
      <c r="AL442">
        <v>2560.1253679523247</v>
      </c>
      <c r="AM442">
        <v>1864.0421274569003</v>
      </c>
      <c r="AN442">
        <v>1307.7238159196859</v>
      </c>
      <c r="AO442">
        <v>881.06631924398937</v>
      </c>
      <c r="AP442">
        <v>536.54203900999721</v>
      </c>
      <c r="AQ442">
        <v>317.9915492847407</v>
      </c>
      <c r="AR442">
        <v>181.58291209358282</v>
      </c>
      <c r="AS442">
        <v>100.08031988648743</v>
      </c>
      <c r="AT442">
        <v>53.710038848993989</v>
      </c>
      <c r="AU442">
        <v>27.032075212410639</v>
      </c>
      <c r="AV442">
        <v>-3.9437787537406408E-10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0</v>
      </c>
      <c r="CW442">
        <v>0</v>
      </c>
    </row>
    <row r="443" spans="1:101" x14ac:dyDescent="0.3">
      <c r="A443">
        <f>Model_Point!K443</f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-15646.901801871216</v>
      </c>
      <c r="I443">
        <v>-9817.8205303897503</v>
      </c>
      <c r="J443">
        <v>-4305.9499489105883</v>
      </c>
      <c r="K443">
        <v>1175.6258290817796</v>
      </c>
      <c r="L443">
        <v>6403.7764342495966</v>
      </c>
      <c r="M443">
        <v>11382.554537837646</v>
      </c>
      <c r="N443">
        <v>16136.521711906258</v>
      </c>
      <c r="O443">
        <v>20689.033325615823</v>
      </c>
      <c r="P443">
        <v>25063.041562615083</v>
      </c>
      <c r="Q443">
        <v>29336.019359248152</v>
      </c>
      <c r="R443">
        <v>33478.235334152319</v>
      </c>
      <c r="S443">
        <v>33542.268713310361</v>
      </c>
      <c r="T443">
        <v>33493.889755406308</v>
      </c>
      <c r="U443">
        <v>33325.836204278399</v>
      </c>
      <c r="V443">
        <v>33031.705396991725</v>
      </c>
      <c r="W443">
        <v>32605.971327227515</v>
      </c>
      <c r="X443">
        <v>32044.181554149323</v>
      </c>
      <c r="Y443">
        <v>31343.325847599412</v>
      </c>
      <c r="Z443">
        <v>30502.257231414573</v>
      </c>
      <c r="AA443">
        <v>29522.089112846414</v>
      </c>
      <c r="AB443">
        <v>28406.331775449838</v>
      </c>
      <c r="AC443">
        <v>27160.984750017407</v>
      </c>
      <c r="AD443">
        <v>25793.678130424967</v>
      </c>
      <c r="AE443">
        <v>24314.874625160042</v>
      </c>
      <c r="AF443">
        <v>22737.965106223892</v>
      </c>
      <c r="AG443">
        <v>21079.268925906072</v>
      </c>
      <c r="AH443">
        <v>19357.916451475772</v>
      </c>
      <c r="AI443">
        <v>17595.592784658402</v>
      </c>
      <c r="AJ443">
        <v>15816.125522434782</v>
      </c>
      <c r="AK443">
        <v>14044.906219127282</v>
      </c>
      <c r="AL443">
        <v>12308.145330183326</v>
      </c>
      <c r="AM443">
        <v>10590.927165214956</v>
      </c>
      <c r="AN443">
        <v>8928.6388081419245</v>
      </c>
      <c r="AO443">
        <v>7356.023333877848</v>
      </c>
      <c r="AP443">
        <v>5905.1278277970459</v>
      </c>
      <c r="AQ443">
        <v>4603.1321383673458</v>
      </c>
      <c r="AR443">
        <v>3470.2772554273911</v>
      </c>
      <c r="AS443">
        <v>2518.1647497376375</v>
      </c>
      <c r="AT443">
        <v>1748.7187643421323</v>
      </c>
      <c r="AU443">
        <v>1154.0695892533827</v>
      </c>
      <c r="AV443">
        <v>717.5177166270621</v>
      </c>
      <c r="AW443">
        <v>428.41235026804867</v>
      </c>
      <c r="AX443">
        <v>244.95605447070832</v>
      </c>
      <c r="AY443">
        <v>133.93236924350396</v>
      </c>
      <c r="AZ443">
        <v>70.116574578627493</v>
      </c>
      <c r="BA443">
        <v>-1.7340666948271658E-11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0</v>
      </c>
      <c r="CW443">
        <v>0</v>
      </c>
    </row>
    <row r="444" spans="1:101" x14ac:dyDescent="0.3">
      <c r="A444">
        <f>Model_Point!K444</f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-509187.79941695987</v>
      </c>
      <c r="I444">
        <v>-443724.46748917433</v>
      </c>
      <c r="J444">
        <v>-381504.54808370839</v>
      </c>
      <c r="K444">
        <v>-320067.06407103379</v>
      </c>
      <c r="L444">
        <v>-263910.88255940902</v>
      </c>
      <c r="M444">
        <v>-213506.24008472677</v>
      </c>
      <c r="N444">
        <v>-168699.36588270558</v>
      </c>
      <c r="O444">
        <v>-129245.86099077268</v>
      </c>
      <c r="P444">
        <v>-94897.196314782457</v>
      </c>
      <c r="Q444">
        <v>-64966.253173725687</v>
      </c>
      <c r="R444">
        <v>-39695.363342055563</v>
      </c>
      <c r="S444">
        <v>-18930.568748339283</v>
      </c>
      <c r="T444">
        <v>-2495.9330225680101</v>
      </c>
      <c r="U444">
        <v>9765.3205469606964</v>
      </c>
      <c r="V444">
        <v>17991.549883192936</v>
      </c>
      <c r="W444">
        <v>22303.362742523175</v>
      </c>
      <c r="X444">
        <v>22804.21136890362</v>
      </c>
      <c r="Y444">
        <v>19282.356214663458</v>
      </c>
      <c r="Z444">
        <v>11693.104951015632</v>
      </c>
      <c r="AA444">
        <v>-4.3297291891868546E-9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</row>
    <row r="445" spans="1:101" x14ac:dyDescent="0.3">
      <c r="A445">
        <f>Model_Point!K445</f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-178125.61806430109</v>
      </c>
      <c r="I445">
        <v>-141640.65611058037</v>
      </c>
      <c r="J445">
        <v>-107612.32286976672</v>
      </c>
      <c r="K445">
        <v>-74070.732485252214</v>
      </c>
      <c r="L445">
        <v>-94349.317824757178</v>
      </c>
      <c r="M445">
        <v>-68144.564490851335</v>
      </c>
      <c r="N445">
        <v>-44079.111354165951</v>
      </c>
      <c r="O445">
        <v>-22030.678219146095</v>
      </c>
      <c r="P445">
        <v>-1876.0476801457291</v>
      </c>
      <c r="Q445">
        <v>-20633.960479508678</v>
      </c>
      <c r="R445">
        <v>-6056.8402969432354</v>
      </c>
      <c r="S445">
        <v>6796.2803383953305</v>
      </c>
      <c r="T445">
        <v>18012.111107257282</v>
      </c>
      <c r="U445">
        <v>27669.997763564847</v>
      </c>
      <c r="V445">
        <v>8963.278075699307</v>
      </c>
      <c r="W445">
        <v>14053.524022464466</v>
      </c>
      <c r="X445">
        <v>17680.358712783735</v>
      </c>
      <c r="Y445">
        <v>19775.804812849176</v>
      </c>
      <c r="Z445">
        <v>20336.02842075775</v>
      </c>
      <c r="AA445">
        <v>6.6021382592830201E-10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</row>
    <row r="446" spans="1:101" x14ac:dyDescent="0.3">
      <c r="A446">
        <f>Model_Point!K446</f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-78336.584525686136</v>
      </c>
      <c r="I446">
        <v>-68265.302690642216</v>
      </c>
      <c r="J446">
        <v>-58693.007397493609</v>
      </c>
      <c r="K446">
        <v>-49241.08678015905</v>
      </c>
      <c r="L446">
        <v>-40601.67423990908</v>
      </c>
      <c r="M446">
        <v>-32847.113859188736</v>
      </c>
      <c r="N446">
        <v>-25953.748597339323</v>
      </c>
      <c r="O446">
        <v>-19883.978613965028</v>
      </c>
      <c r="P446">
        <v>-14599.568663812686</v>
      </c>
      <c r="Q446">
        <v>-9994.8081805731836</v>
      </c>
      <c r="R446">
        <v>-6106.9789757008566</v>
      </c>
      <c r="S446">
        <v>-2912.3951920521977</v>
      </c>
      <c r="T446">
        <v>-383.98969577969393</v>
      </c>
      <c r="U446">
        <v>1502.3570072247226</v>
      </c>
      <c r="V446">
        <v>2767.9307512604519</v>
      </c>
      <c r="W446">
        <v>3431.2865757727964</v>
      </c>
      <c r="X446">
        <v>3508.3402106005569</v>
      </c>
      <c r="Y446">
        <v>2966.516340717455</v>
      </c>
      <c r="Z446">
        <v>1798.9392232331743</v>
      </c>
      <c r="AA446">
        <v>-6.6611218295182388E-10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</row>
    <row r="447" spans="1:101" x14ac:dyDescent="0.3">
      <c r="A447">
        <f>Model_Point!K447</f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-355438.43731668813</v>
      </c>
      <c r="I447">
        <v>-299541.49705496634</v>
      </c>
      <c r="J447">
        <v>-246857.12566834729</v>
      </c>
      <c r="K447">
        <v>-195599.38243292569</v>
      </c>
      <c r="L447">
        <v>-149518.91509408402</v>
      </c>
      <c r="M447">
        <v>-108854.88699569985</v>
      </c>
      <c r="N447">
        <v>-73410.563449917885</v>
      </c>
      <c r="O447">
        <v>-43541.941090509456</v>
      </c>
      <c r="P447">
        <v>-19256.148280305653</v>
      </c>
      <c r="Q447">
        <v>-2.5835474030869441E-10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</row>
    <row r="448" spans="1:101" x14ac:dyDescent="0.3">
      <c r="A448">
        <f>Model_Point!K448</f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-126318.60699043714</v>
      </c>
      <c r="I448">
        <v>-94244.855712718985</v>
      </c>
      <c r="J448">
        <v>-64503.612112381328</v>
      </c>
      <c r="K448">
        <v>-35457.445581517466</v>
      </c>
      <c r="L448">
        <v>-55880.955503654382</v>
      </c>
      <c r="M448">
        <v>-33767.289578693533</v>
      </c>
      <c r="N448">
        <v>-13667.135148784335</v>
      </c>
      <c r="O448">
        <v>4308.4420645826222</v>
      </c>
      <c r="P448">
        <v>20182.388899349033</v>
      </c>
      <c r="Q448">
        <v>-1.9437767463878942E-10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</row>
    <row r="449" spans="1:101" x14ac:dyDescent="0.3">
      <c r="A449">
        <f>Model_Point!K449</f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-54682.836510259724</v>
      </c>
      <c r="I449">
        <v>-46083.307239225593</v>
      </c>
      <c r="J449">
        <v>-37978.019333591896</v>
      </c>
      <c r="K449">
        <v>-30092.212681988567</v>
      </c>
      <c r="L449">
        <v>-23002.910014474466</v>
      </c>
      <c r="M449">
        <v>-16746.905691646134</v>
      </c>
      <c r="N449">
        <v>-11293.932838448907</v>
      </c>
      <c r="O449">
        <v>-6698.7601677706862</v>
      </c>
      <c r="P449">
        <v>-2962.4843508162548</v>
      </c>
      <c r="Q449">
        <v>-3.9746883124414526E-11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</row>
    <row r="450" spans="1:101" x14ac:dyDescent="0.3">
      <c r="A450">
        <f>Model_Point!K450</f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-72016.703137868797</v>
      </c>
      <c r="I450">
        <v>-50971.563052681049</v>
      </c>
      <c r="J450">
        <v>-31851.699192384982</v>
      </c>
      <c r="K450">
        <v>-14348.840991564099</v>
      </c>
      <c r="L450">
        <v>2.4288830981803902E-11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</row>
    <row r="451" spans="1:101" x14ac:dyDescent="0.3">
      <c r="A451">
        <f>Model_Point!K451</f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-43636.273708710643</v>
      </c>
      <c r="I451">
        <v>-32568.116558316415</v>
      </c>
      <c r="J451">
        <v>-22445.175826887258</v>
      </c>
      <c r="K451">
        <v>-12901.755156842748</v>
      </c>
      <c r="L451">
        <v>-3.4686360905370181E-11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>
        <v>0</v>
      </c>
      <c r="CU451">
        <v>0</v>
      </c>
      <c r="CV451">
        <v>0</v>
      </c>
      <c r="CW451">
        <v>0</v>
      </c>
    </row>
    <row r="452" spans="1:101" x14ac:dyDescent="0.3">
      <c r="A452">
        <f>Model_Point!K452</f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-21096.2383290301</v>
      </c>
      <c r="I452">
        <v>-15206.435879035495</v>
      </c>
      <c r="J452">
        <v>-9818.498814143697</v>
      </c>
      <c r="K452">
        <v>-4660.1365545268845</v>
      </c>
      <c r="L452">
        <v>1.5081026480595731E-12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</row>
    <row r="453" spans="1:101" x14ac:dyDescent="0.3">
      <c r="A453">
        <f>Model_Point!K453</f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488922.1402277514</v>
      </c>
      <c r="I453">
        <v>343804.08751637064</v>
      </c>
      <c r="J453">
        <v>277580.60537774663</v>
      </c>
      <c r="K453">
        <v>247906.4140813585</v>
      </c>
      <c r="L453">
        <v>230160.35667004544</v>
      </c>
      <c r="M453">
        <v>214795.74738953647</v>
      </c>
      <c r="N453">
        <v>217800.15967732246</v>
      </c>
      <c r="O453">
        <v>216618.57163174741</v>
      </c>
      <c r="P453">
        <v>231755.105349466</v>
      </c>
      <c r="Q453">
        <v>240506.8769184761</v>
      </c>
      <c r="R453">
        <v>256403.58257086042</v>
      </c>
      <c r="S453">
        <v>267637.88999341679</v>
      </c>
      <c r="T453">
        <v>274973.60514327092</v>
      </c>
      <c r="U453">
        <v>279235.3921510051</v>
      </c>
      <c r="V453">
        <v>281301.29586764588</v>
      </c>
      <c r="W453">
        <v>281962.17337524274</v>
      </c>
      <c r="X453">
        <v>281676.78726090229</v>
      </c>
      <c r="Y453">
        <v>280444.15193334525</v>
      </c>
      <c r="Z453">
        <v>278017.86792770837</v>
      </c>
      <c r="AA453">
        <v>274326.50321017997</v>
      </c>
      <c r="AB453">
        <v>269634.67123533477</v>
      </c>
      <c r="AC453">
        <v>264293.34096791974</v>
      </c>
      <c r="AD453">
        <v>258458.26965273611</v>
      </c>
      <c r="AE453">
        <v>252067.40332453736</v>
      </c>
      <c r="AF453">
        <v>244991.012226791</v>
      </c>
      <c r="AG453">
        <v>237173.14392795457</v>
      </c>
      <c r="AH453">
        <v>228681.77999417868</v>
      </c>
      <c r="AI453">
        <v>219679.52312260834</v>
      </c>
      <c r="AJ453">
        <v>210368.43426279139</v>
      </c>
      <c r="AK453">
        <v>200944.52843353018</v>
      </c>
      <c r="AL453">
        <v>191562.91525866161</v>
      </c>
      <c r="AM453">
        <v>182315.95111099034</v>
      </c>
      <c r="AN453">
        <v>173238.27422792139</v>
      </c>
      <c r="AO453">
        <v>164337.40480184424</v>
      </c>
      <c r="AP453">
        <v>155624.99429063677</v>
      </c>
      <c r="AQ453">
        <v>147126.95495434772</v>
      </c>
      <c r="AR453">
        <v>138873.95819529903</v>
      </c>
      <c r="AS453">
        <v>130886.30565528721</v>
      </c>
      <c r="AT453">
        <v>123165.63900744396</v>
      </c>
      <c r="AU453">
        <v>115699.10518284097</v>
      </c>
      <c r="AV453">
        <v>108473.33508612141</v>
      </c>
      <c r="AW453">
        <v>101489.14037066427</v>
      </c>
      <c r="AX453">
        <v>94764.941363850317</v>
      </c>
      <c r="AY453">
        <v>88323.642052309864</v>
      </c>
      <c r="AZ453">
        <v>82175.485270378194</v>
      </c>
      <c r="BA453">
        <v>76318.27666747506</v>
      </c>
      <c r="BB453">
        <v>70754.746250939817</v>
      </c>
      <c r="BC453">
        <v>65500.080195963244</v>
      </c>
      <c r="BD453">
        <v>60553.750609160874</v>
      </c>
      <c r="BE453">
        <v>55835.159898767903</v>
      </c>
      <c r="BF453">
        <v>51157.005346564307</v>
      </c>
      <c r="BG453">
        <v>46100.120668501455</v>
      </c>
      <c r="BH453">
        <v>40762.443326074324</v>
      </c>
      <c r="BI453">
        <v>35263.047275139303</v>
      </c>
      <c r="BJ453">
        <v>29740.310749193995</v>
      </c>
      <c r="BK453">
        <v>24347.394271350167</v>
      </c>
      <c r="BL453">
        <v>19244.432121576352</v>
      </c>
      <c r="BM453">
        <v>14587.171893983157</v>
      </c>
      <c r="BN453">
        <v>10512.447038302531</v>
      </c>
      <c r="BO453">
        <v>7121.8746594218637</v>
      </c>
      <c r="BP453">
        <v>4466.4424855215793</v>
      </c>
      <c r="BQ453">
        <v>2681.840136834197</v>
      </c>
      <c r="BR453">
        <v>1551.2501131942308</v>
      </c>
      <c r="BS453">
        <v>865.87291026919547</v>
      </c>
      <c r="BT453">
        <v>467.7989690915831</v>
      </c>
      <c r="BU453">
        <v>-5.7163058848616666E-8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</row>
    <row r="454" spans="1:101" x14ac:dyDescent="0.3">
      <c r="A454">
        <f>Model_Point!K454</f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236590.73666966803</v>
      </c>
      <c r="I454">
        <v>193212.69397159741</v>
      </c>
      <c r="J454">
        <v>181128.86191469742</v>
      </c>
      <c r="K454">
        <v>184024.19433858863</v>
      </c>
      <c r="L454">
        <v>108632.89400229974</v>
      </c>
      <c r="M454">
        <v>112117.99365374948</v>
      </c>
      <c r="N454">
        <v>123252.8170033084</v>
      </c>
      <c r="O454">
        <v>132453.98938066646</v>
      </c>
      <c r="P454">
        <v>148563.20139822195</v>
      </c>
      <c r="Q454">
        <v>109318.45860746667</v>
      </c>
      <c r="R454">
        <v>122520.25198976843</v>
      </c>
      <c r="S454">
        <v>133613.64442548642</v>
      </c>
      <c r="T454">
        <v>142957.7665970469</v>
      </c>
      <c r="U454">
        <v>150937.40651126823</v>
      </c>
      <c r="V454">
        <v>124270.76845855935</v>
      </c>
      <c r="W454">
        <v>128623.15808153115</v>
      </c>
      <c r="X454">
        <v>132487.46259074961</v>
      </c>
      <c r="Y454">
        <v>135886.19129064766</v>
      </c>
      <c r="Z454">
        <v>138735.65374548957</v>
      </c>
      <c r="AA454">
        <v>119698.75040266824</v>
      </c>
      <c r="AB454">
        <v>120244.65877460997</v>
      </c>
      <c r="AC454">
        <v>120453.50174565219</v>
      </c>
      <c r="AD454">
        <v>120406.622602708</v>
      </c>
      <c r="AE454">
        <v>120091.50100221758</v>
      </c>
      <c r="AF454">
        <v>106152.67779886423</v>
      </c>
      <c r="AG454">
        <v>104382.29839989397</v>
      </c>
      <c r="AH454">
        <v>102280.910874925</v>
      </c>
      <c r="AI454">
        <v>99927.174698357339</v>
      </c>
      <c r="AJ454">
        <v>97416.395155867285</v>
      </c>
      <c r="AK454">
        <v>86709.558982304821</v>
      </c>
      <c r="AL454">
        <v>83641.803430197615</v>
      </c>
      <c r="AM454">
        <v>80601.140204338837</v>
      </c>
      <c r="AN454">
        <v>77608.575101687718</v>
      </c>
      <c r="AO454">
        <v>74673.197479658702</v>
      </c>
      <c r="AP454">
        <v>66965.929170512754</v>
      </c>
      <c r="AQ454">
        <v>63883.268496441873</v>
      </c>
      <c r="AR454">
        <v>60884.625620513667</v>
      </c>
      <c r="AS454">
        <v>57982.56747346351</v>
      </c>
      <c r="AT454">
        <v>55181.464211482424</v>
      </c>
      <c r="AU454">
        <v>49677.742711526065</v>
      </c>
      <c r="AV454">
        <v>46898.806218724276</v>
      </c>
      <c r="AW454">
        <v>44209.123932011105</v>
      </c>
      <c r="AX454">
        <v>41618.94191403508</v>
      </c>
      <c r="AY454">
        <v>39140.303107295491</v>
      </c>
      <c r="AZ454">
        <v>35219.127998134194</v>
      </c>
      <c r="BA454">
        <v>32881.175583827237</v>
      </c>
      <c r="BB454">
        <v>30659.476193635619</v>
      </c>
      <c r="BC454">
        <v>28562.003577383748</v>
      </c>
      <c r="BD454">
        <v>26589.915518241643</v>
      </c>
      <c r="BE454">
        <v>23885.870597357622</v>
      </c>
      <c r="BF454">
        <v>21967.976014505093</v>
      </c>
      <c r="BG454">
        <v>19881.207322359616</v>
      </c>
      <c r="BH454">
        <v>17667.814457929511</v>
      </c>
      <c r="BI454">
        <v>15379.166654629485</v>
      </c>
      <c r="BJ454">
        <v>12704.519716191558</v>
      </c>
      <c r="BK454">
        <v>10428.035632061934</v>
      </c>
      <c r="BL454">
        <v>8269.974339520013</v>
      </c>
      <c r="BM454">
        <v>6297.7005174166461</v>
      </c>
      <c r="BN454">
        <v>4570.5608392453933</v>
      </c>
      <c r="BO454">
        <v>3041.6302617315296</v>
      </c>
      <c r="BP454">
        <v>1910.4236040977401</v>
      </c>
      <c r="BQ454">
        <v>1149.9438110410886</v>
      </c>
      <c r="BR454">
        <v>668.12521174878214</v>
      </c>
      <c r="BS454">
        <v>376.10737229283166</v>
      </c>
      <c r="BT454">
        <v>200.08783252191404</v>
      </c>
      <c r="BU454">
        <v>-1.6742369448806608E-8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>
        <v>0</v>
      </c>
      <c r="CU454">
        <v>0</v>
      </c>
      <c r="CV454">
        <v>0</v>
      </c>
      <c r="CW454">
        <v>0</v>
      </c>
    </row>
    <row r="455" spans="1:101" x14ac:dyDescent="0.3">
      <c r="A455">
        <f>Model_Point!K455</f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539558.06854162982</v>
      </c>
      <c r="I455">
        <v>66117.066437144065</v>
      </c>
      <c r="J455">
        <v>-109215.75122541985</v>
      </c>
      <c r="K455">
        <v>-158825.90592933694</v>
      </c>
      <c r="L455">
        <v>-169818.8927538702</v>
      </c>
      <c r="M455">
        <v>-173303.43681982683</v>
      </c>
      <c r="N455">
        <v>-135101.22820026739</v>
      </c>
      <c r="O455">
        <v>-106168.94022757422</v>
      </c>
      <c r="P455">
        <v>-42459.519441997247</v>
      </c>
      <c r="Q455">
        <v>7573.210367995398</v>
      </c>
      <c r="R455">
        <v>71759.496818324318</v>
      </c>
      <c r="S455">
        <v>126004.58691395438</v>
      </c>
      <c r="T455">
        <v>171459.20551754566</v>
      </c>
      <c r="U455">
        <v>208991.25250540301</v>
      </c>
      <c r="V455">
        <v>239432.32308568223</v>
      </c>
      <c r="W455">
        <v>263664.42427382752</v>
      </c>
      <c r="X455">
        <v>282554.19125861314</v>
      </c>
      <c r="Y455">
        <v>296840.39167846122</v>
      </c>
      <c r="Z455">
        <v>307071.18934835226</v>
      </c>
      <c r="AA455">
        <v>313636.51059912331</v>
      </c>
      <c r="AB455">
        <v>316877.52468147263</v>
      </c>
      <c r="AC455">
        <v>317204.53488141438</v>
      </c>
      <c r="AD455">
        <v>315130.40469355421</v>
      </c>
      <c r="AE455">
        <v>311176.26841868559</v>
      </c>
      <c r="AF455">
        <v>305742.91998819786</v>
      </c>
      <c r="AG455">
        <v>299111.91391933733</v>
      </c>
      <c r="AH455">
        <v>291578.29820792214</v>
      </c>
      <c r="AI455">
        <v>283511.87584513664</v>
      </c>
      <c r="AJ455">
        <v>275147.06718938128</v>
      </c>
      <c r="AK455">
        <v>266089.85854316031</v>
      </c>
      <c r="AL455">
        <v>255095.4165072703</v>
      </c>
      <c r="AM455">
        <v>239091.22147381297</v>
      </c>
      <c r="AN455">
        <v>218771.13684114109</v>
      </c>
      <c r="AO455">
        <v>195002.59187520048</v>
      </c>
      <c r="AP455">
        <v>168819.40783017766</v>
      </c>
      <c r="AQ455">
        <v>141394.67274016386</v>
      </c>
      <c r="AR455">
        <v>113988.69171108918</v>
      </c>
      <c r="AS455">
        <v>87869.312208207964</v>
      </c>
      <c r="AT455">
        <v>64206.570855891179</v>
      </c>
      <c r="AU455">
        <v>43950.95596097083</v>
      </c>
      <c r="AV455">
        <v>27714.010093843957</v>
      </c>
      <c r="AW455">
        <v>16742.7968010308</v>
      </c>
      <c r="AX455">
        <v>9780.3502937458834</v>
      </c>
      <c r="AY455">
        <v>5559.9687408796053</v>
      </c>
      <c r="AZ455">
        <v>3113.363196570424</v>
      </c>
      <c r="BA455">
        <v>1.4011890096477585E-8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>
        <v>0</v>
      </c>
      <c r="CU455">
        <v>0</v>
      </c>
      <c r="CV455">
        <v>0</v>
      </c>
      <c r="CW455">
        <v>0</v>
      </c>
    </row>
    <row r="456" spans="1:101" x14ac:dyDescent="0.3">
      <c r="A456">
        <f>Model_Point!K456</f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286137.65412798704</v>
      </c>
      <c r="I456">
        <v>132522.14458666131</v>
      </c>
      <c r="J456">
        <v>98822.753442969144</v>
      </c>
      <c r="K456">
        <v>116457.71445160246</v>
      </c>
      <c r="L456">
        <v>-57426.566068699321</v>
      </c>
      <c r="M456">
        <v>-34954.982638082285</v>
      </c>
      <c r="N456">
        <v>4384.6886011441802</v>
      </c>
      <c r="O456">
        <v>39046.307036868711</v>
      </c>
      <c r="P456">
        <v>88078.450574779999</v>
      </c>
      <c r="Q456">
        <v>11860.749752844626</v>
      </c>
      <c r="R456">
        <v>53272.663980943595</v>
      </c>
      <c r="S456">
        <v>89977.385021165566</v>
      </c>
      <c r="T456">
        <v>122557.97342652531</v>
      </c>
      <c r="U456">
        <v>151471.98186492408</v>
      </c>
      <c r="V456">
        <v>106545.94451276623</v>
      </c>
      <c r="W456">
        <v>125092.22544698381</v>
      </c>
      <c r="X456">
        <v>141042.53470834706</v>
      </c>
      <c r="Y456">
        <v>154769.8958666187</v>
      </c>
      <c r="Z456">
        <v>166562.73228371466</v>
      </c>
      <c r="AA456">
        <v>135763.95182654209</v>
      </c>
      <c r="AB456">
        <v>141790.03256713852</v>
      </c>
      <c r="AC456">
        <v>146358.93477449656</v>
      </c>
      <c r="AD456">
        <v>149724.7678373371</v>
      </c>
      <c r="AE456">
        <v>152143.36655225616</v>
      </c>
      <c r="AF456">
        <v>131048.18761417351</v>
      </c>
      <c r="AG456">
        <v>130719.91788423267</v>
      </c>
      <c r="AH456">
        <v>129864.6178159538</v>
      </c>
      <c r="AI456">
        <v>128662.15466189521</v>
      </c>
      <c r="AJ456">
        <v>127233.18740593261</v>
      </c>
      <c r="AK456">
        <v>113404.07758680286</v>
      </c>
      <c r="AL456">
        <v>109961.93768457918</v>
      </c>
      <c r="AM456">
        <v>104277.03186984627</v>
      </c>
      <c r="AN456">
        <v>96650.767839272405</v>
      </c>
      <c r="AO456">
        <v>87459.825725737785</v>
      </c>
      <c r="AP456">
        <v>71748.196446403614</v>
      </c>
      <c r="AQ456">
        <v>60501.977549014497</v>
      </c>
      <c r="AR456">
        <v>49178.540725413521</v>
      </c>
      <c r="AS456">
        <v>38330.232479924322</v>
      </c>
      <c r="AT456">
        <v>28468.765143525165</v>
      </c>
      <c r="AU456">
        <v>18681.443000170624</v>
      </c>
      <c r="AV456">
        <v>11822.485890145974</v>
      </c>
      <c r="AW456">
        <v>7184.0013824769221</v>
      </c>
      <c r="AX456">
        <v>4239.7807054585746</v>
      </c>
      <c r="AY456">
        <v>2456.0714851229436</v>
      </c>
      <c r="AZ456">
        <v>1328.4998014002192</v>
      </c>
      <c r="BA456">
        <v>-5.0871575271882228E-10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</row>
    <row r="457" spans="1:101" x14ac:dyDescent="0.3">
      <c r="A457">
        <f>Model_Point!K457</f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-81065.901698989983</v>
      </c>
      <c r="I457">
        <v>-484055.8249729916</v>
      </c>
      <c r="J457">
        <v>-530661.83506673609</v>
      </c>
      <c r="K457">
        <v>-437662.51522758114</v>
      </c>
      <c r="L457">
        <v>-315879.45150495862</v>
      </c>
      <c r="M457">
        <v>-200292.94734639942</v>
      </c>
      <c r="N457">
        <v>-49109.958186644435</v>
      </c>
      <c r="O457">
        <v>80741.543537107907</v>
      </c>
      <c r="P457">
        <v>237930.23058461313</v>
      </c>
      <c r="Q457">
        <v>367373.53528160864</v>
      </c>
      <c r="R457">
        <v>491788.68541509839</v>
      </c>
      <c r="S457">
        <v>569327.14861934283</v>
      </c>
      <c r="T457">
        <v>604007.41435428604</v>
      </c>
      <c r="U457">
        <v>600921.16094823729</v>
      </c>
      <c r="V457">
        <v>566239.29874031956</v>
      </c>
      <c r="W457">
        <v>507106.97849225689</v>
      </c>
      <c r="X457">
        <v>431395.69921058154</v>
      </c>
      <c r="Y457">
        <v>347291.60417216498</v>
      </c>
      <c r="Z457">
        <v>262723.31895338075</v>
      </c>
      <c r="AA457">
        <v>184672.57719099842</v>
      </c>
      <c r="AB457">
        <v>118463.75726438689</v>
      </c>
      <c r="AC457">
        <v>72818.693565461159</v>
      </c>
      <c r="AD457">
        <v>43477.299530722994</v>
      </c>
      <c r="AE457">
        <v>25522.857673126317</v>
      </c>
      <c r="AF457">
        <v>15048.529643794509</v>
      </c>
      <c r="AG457">
        <v>-1.8030099782813416E-8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</row>
    <row r="458" spans="1:101" x14ac:dyDescent="0.3">
      <c r="A458">
        <f>Model_Point!K458</f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8573.9877443003552</v>
      </c>
      <c r="I458">
        <v>-87580.981438284609</v>
      </c>
      <c r="J458">
        <v>-46589.809420373575</v>
      </c>
      <c r="K458">
        <v>48233.990451090416</v>
      </c>
      <c r="L458">
        <v>-138943.55440381778</v>
      </c>
      <c r="M458">
        <v>-58622.095192574976</v>
      </c>
      <c r="N458">
        <v>34386.860647113368</v>
      </c>
      <c r="O458">
        <v>116360.90948525128</v>
      </c>
      <c r="P458">
        <v>208516.52010991436</v>
      </c>
      <c r="Q458">
        <v>150245.02365810398</v>
      </c>
      <c r="R458">
        <v>217977.51328911912</v>
      </c>
      <c r="S458">
        <v>264533.47905191442</v>
      </c>
      <c r="T458">
        <v>291680.95542643778</v>
      </c>
      <c r="U458">
        <v>301657.9869374577</v>
      </c>
      <c r="V458">
        <v>235830.23580422701</v>
      </c>
      <c r="W458">
        <v>216244.92939667354</v>
      </c>
      <c r="X458">
        <v>188586.71400816174</v>
      </c>
      <c r="Y458">
        <v>156465.89644549837</v>
      </c>
      <c r="Z458">
        <v>123397.00068541596</v>
      </c>
      <c r="AA458">
        <v>77389.775116085802</v>
      </c>
      <c r="AB458">
        <v>50146.538143684375</v>
      </c>
      <c r="AC458">
        <v>31304.679149196847</v>
      </c>
      <c r="AD458">
        <v>19180.216784615233</v>
      </c>
      <c r="AE458">
        <v>11769.495761076932</v>
      </c>
      <c r="AF458">
        <v>6383.5549995436595</v>
      </c>
      <c r="AG458">
        <v>3.0093636712215729E-9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>
        <v>0</v>
      </c>
      <c r="CU458">
        <v>0</v>
      </c>
      <c r="CV458">
        <v>0</v>
      </c>
      <c r="CW458">
        <v>0</v>
      </c>
    </row>
    <row r="459" spans="1:101" x14ac:dyDescent="0.3">
      <c r="A459">
        <f>Model_Point!K459</f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-613445.23104475858</v>
      </c>
      <c r="I459">
        <v>-510737.82782862888</v>
      </c>
      <c r="J459">
        <v>-398469.16533130215</v>
      </c>
      <c r="K459">
        <v>-292877.01064172521</v>
      </c>
      <c r="L459">
        <v>-188868.35776487985</v>
      </c>
      <c r="M459">
        <v>-90116.514103629554</v>
      </c>
      <c r="N459">
        <v>-2626.2216833922275</v>
      </c>
      <c r="O459">
        <v>74358.624609708335</v>
      </c>
      <c r="P459">
        <v>141571.19943883896</v>
      </c>
      <c r="Q459">
        <v>199678.9968786306</v>
      </c>
      <c r="R459">
        <v>249271.79866531744</v>
      </c>
      <c r="S459">
        <v>290900.95069778292</v>
      </c>
      <c r="T459">
        <v>325114.29070013214</v>
      </c>
      <c r="U459">
        <v>352456.60554170789</v>
      </c>
      <c r="V459">
        <v>373459.22477376764</v>
      </c>
      <c r="W459">
        <v>388635.41827276023</v>
      </c>
      <c r="X459">
        <v>398481.48251465894</v>
      </c>
      <c r="Y459">
        <v>403479.37012240919</v>
      </c>
      <c r="Z459">
        <v>404098.78106215684</v>
      </c>
      <c r="AA459">
        <v>400798.40636456787</v>
      </c>
      <c r="AB459">
        <v>394026.5273508759</v>
      </c>
      <c r="AC459">
        <v>384221.20753993379</v>
      </c>
      <c r="AD459">
        <v>371810.12637012941</v>
      </c>
      <c r="AE459">
        <v>357210.16251755506</v>
      </c>
      <c r="AF459">
        <v>340827.2510008135</v>
      </c>
      <c r="AG459">
        <v>323056.94427627337</v>
      </c>
      <c r="AH459">
        <v>304284.16513783054</v>
      </c>
      <c r="AI459">
        <v>284875.78614723525</v>
      </c>
      <c r="AJ459">
        <v>265156.93312282179</v>
      </c>
      <c r="AK459">
        <v>245379.81847166352</v>
      </c>
      <c r="AL459">
        <v>225754.24201314128</v>
      </c>
      <c r="AM459">
        <v>203981.82508273015</v>
      </c>
      <c r="AN459">
        <v>180700.06559629453</v>
      </c>
      <c r="AO459">
        <v>156606.0975806886</v>
      </c>
      <c r="AP459">
        <v>132435.23758278837</v>
      </c>
      <c r="AQ459">
        <v>108930.57199459455</v>
      </c>
      <c r="AR459">
        <v>86803.986717762615</v>
      </c>
      <c r="AS459">
        <v>66690.579714903171</v>
      </c>
      <c r="AT459">
        <v>49100.378981630456</v>
      </c>
      <c r="AU459">
        <v>34373.46196946803</v>
      </c>
      <c r="AV459">
        <v>22646.420966311522</v>
      </c>
      <c r="AW459">
        <v>14435.527226285625</v>
      </c>
      <c r="AX459">
        <v>8952.5436047929124</v>
      </c>
      <c r="AY459">
        <v>5430.3859113642529</v>
      </c>
      <c r="AZ459">
        <v>3254.8052649164579</v>
      </c>
      <c r="BA459">
        <v>-2.4859918417605897E-8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>
        <v>0</v>
      </c>
      <c r="CU459">
        <v>0</v>
      </c>
      <c r="CV459">
        <v>0</v>
      </c>
      <c r="CW459">
        <v>0</v>
      </c>
    </row>
    <row r="460" spans="1:101" x14ac:dyDescent="0.3">
      <c r="A460">
        <f>Model_Point!K460</f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-236861.01683772245</v>
      </c>
      <c r="I460">
        <v>-172111.20201374186</v>
      </c>
      <c r="J460">
        <v>-105748.29140796821</v>
      </c>
      <c r="K460">
        <v>-42799.62405033721</v>
      </c>
      <c r="L460">
        <v>-73775.447046807662</v>
      </c>
      <c r="M460">
        <v>-19764.336850147934</v>
      </c>
      <c r="N460">
        <v>29238.545593339248</v>
      </c>
      <c r="O460">
        <v>73610.641316142573</v>
      </c>
      <c r="P460">
        <v>113718.16155296042</v>
      </c>
      <c r="Q460">
        <v>89005.592650607199</v>
      </c>
      <c r="R460">
        <v>117794.56420523682</v>
      </c>
      <c r="S460">
        <v>143011.08348769799</v>
      </c>
      <c r="T460">
        <v>164924.62918014723</v>
      </c>
      <c r="U460">
        <v>183802.59389982754</v>
      </c>
      <c r="V460">
        <v>161241.65726886326</v>
      </c>
      <c r="W460">
        <v>172432.5240196271</v>
      </c>
      <c r="X460">
        <v>181199.17775808487</v>
      </c>
      <c r="Y460">
        <v>187771.50218067685</v>
      </c>
      <c r="Z460">
        <v>192373.56796068593</v>
      </c>
      <c r="AA460">
        <v>171779.62088535339</v>
      </c>
      <c r="AB460">
        <v>171643.30019948806</v>
      </c>
      <c r="AC460">
        <v>170089.48224753892</v>
      </c>
      <c r="AD460">
        <v>167317.43963995951</v>
      </c>
      <c r="AE460">
        <v>163521.39092571932</v>
      </c>
      <c r="AF460">
        <v>145599.27022234633</v>
      </c>
      <c r="AG460">
        <v>139496.06960672056</v>
      </c>
      <c r="AH460">
        <v>132871.2281895428</v>
      </c>
      <c r="AI460">
        <v>125893.28284246636</v>
      </c>
      <c r="AJ460">
        <v>118712.53138702444</v>
      </c>
      <c r="AK460">
        <v>104614.44639703822</v>
      </c>
      <c r="AL460">
        <v>96943.055590905293</v>
      </c>
      <c r="AM460">
        <v>88286.340280805656</v>
      </c>
      <c r="AN460">
        <v>78921.944234096401</v>
      </c>
      <c r="AO460">
        <v>69153.560843311177</v>
      </c>
      <c r="AP460">
        <v>56398.639529350294</v>
      </c>
      <c r="AQ460">
        <v>46608.422630360939</v>
      </c>
      <c r="AR460">
        <v>37359.812110692183</v>
      </c>
      <c r="AS460">
        <v>28931.289622805751</v>
      </c>
      <c r="AT460">
        <v>21548.017168464026</v>
      </c>
      <c r="AU460">
        <v>14641.143806081885</v>
      </c>
      <c r="AV460">
        <v>9673.7241158389625</v>
      </c>
      <c r="AW460">
        <v>6193.7730688491874</v>
      </c>
      <c r="AX460">
        <v>3869.6776270262931</v>
      </c>
      <c r="AY460">
        <v>2377.3352905843203</v>
      </c>
      <c r="AZ460">
        <v>1390.3584314264426</v>
      </c>
      <c r="BA460">
        <v>-1.912543188740664E-8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>
        <v>0</v>
      </c>
      <c r="CU460">
        <v>0</v>
      </c>
      <c r="CV460">
        <v>0</v>
      </c>
      <c r="CW460">
        <v>0</v>
      </c>
    </row>
    <row r="461" spans="1:101" x14ac:dyDescent="0.3">
      <c r="A461">
        <f>Model_Point!K461</f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-1068481.9780979005</v>
      </c>
      <c r="I461">
        <v>-859836.83711908932</v>
      </c>
      <c r="J461">
        <v>-636476.08400981652</v>
      </c>
      <c r="K461">
        <v>-433718.19171244052</v>
      </c>
      <c r="L461">
        <v>-238503.09460407053</v>
      </c>
      <c r="M461">
        <v>-57677.701207367405</v>
      </c>
      <c r="N461">
        <v>96499.658067493743</v>
      </c>
      <c r="O461">
        <v>226169.87181208644</v>
      </c>
      <c r="P461">
        <v>333387.03426203469</v>
      </c>
      <c r="Q461">
        <v>420124.65604476619</v>
      </c>
      <c r="R461">
        <v>488285.93109769939</v>
      </c>
      <c r="S461">
        <v>539710.27489329735</v>
      </c>
      <c r="T461">
        <v>576176.80960104743</v>
      </c>
      <c r="U461">
        <v>599406.07815987454</v>
      </c>
      <c r="V461">
        <v>611062.05361577088</v>
      </c>
      <c r="W461">
        <v>612755.96710597794</v>
      </c>
      <c r="X461">
        <v>606047.57894946577</v>
      </c>
      <c r="Y461">
        <v>592424.90663159837</v>
      </c>
      <c r="Z461">
        <v>573234.87429448962</v>
      </c>
      <c r="AA461">
        <v>549590.13620264444</v>
      </c>
      <c r="AB461">
        <v>522457.37141744775</v>
      </c>
      <c r="AC461">
        <v>485327.17563464458</v>
      </c>
      <c r="AD461">
        <v>440217.81941684132</v>
      </c>
      <c r="AE461">
        <v>389348.43854971783</v>
      </c>
      <c r="AF461">
        <v>335078.8970644967</v>
      </c>
      <c r="AG461">
        <v>279821.86474489293</v>
      </c>
      <c r="AH461">
        <v>225927.8206444956</v>
      </c>
      <c r="AI461">
        <v>175548.26033455456</v>
      </c>
      <c r="AJ461">
        <v>130488.3343622519</v>
      </c>
      <c r="AK461">
        <v>92066.759303656392</v>
      </c>
      <c r="AL461">
        <v>61006.609768522874</v>
      </c>
      <c r="AM461">
        <v>39138.796866378238</v>
      </c>
      <c r="AN461">
        <v>24483.045006155895</v>
      </c>
      <c r="AO461">
        <v>15045.14316807746</v>
      </c>
      <c r="AP461">
        <v>9208.3689397911076</v>
      </c>
      <c r="AQ461">
        <v>2.0829942424241891E-8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</row>
    <row r="462" spans="1:101" x14ac:dyDescent="0.3">
      <c r="A462">
        <f>Model_Point!K462</f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-386090.73972583446</v>
      </c>
      <c r="I462">
        <v>-259747.82383066328</v>
      </c>
      <c r="J462">
        <v>-131974.48443772722</v>
      </c>
      <c r="K462">
        <v>-14372.410736478296</v>
      </c>
      <c r="L462">
        <v>-76224.177047944569</v>
      </c>
      <c r="M462">
        <v>20335.584002272764</v>
      </c>
      <c r="N462">
        <v>105018.09075696666</v>
      </c>
      <c r="O462">
        <v>178839.75116200818</v>
      </c>
      <c r="P462">
        <v>242775.20355655023</v>
      </c>
      <c r="Q462">
        <v>191432.03135567176</v>
      </c>
      <c r="R462">
        <v>231799.20329987232</v>
      </c>
      <c r="S462">
        <v>264592.87211637513</v>
      </c>
      <c r="T462">
        <v>290638.60863345914</v>
      </c>
      <c r="U462">
        <v>310735.43449332903</v>
      </c>
      <c r="V462">
        <v>265376.6653942251</v>
      </c>
      <c r="W462">
        <v>272145.32463119412</v>
      </c>
      <c r="X462">
        <v>274985.39299711451</v>
      </c>
      <c r="Y462">
        <v>274578.56739871652</v>
      </c>
      <c r="Z462">
        <v>271544.83948924526</v>
      </c>
      <c r="AA462">
        <v>235411.54865969962</v>
      </c>
      <c r="AB462">
        <v>226698.68287252981</v>
      </c>
      <c r="AC462">
        <v>213462.03300355573</v>
      </c>
      <c r="AD462">
        <v>196583.77650034471</v>
      </c>
      <c r="AE462">
        <v>177034.06116226694</v>
      </c>
      <c r="AF462">
        <v>142678.65555618843</v>
      </c>
      <c r="AG462">
        <v>120094.13208209987</v>
      </c>
      <c r="AH462">
        <v>97910.205080605607</v>
      </c>
      <c r="AI462">
        <v>77072.84458414228</v>
      </c>
      <c r="AJ462">
        <v>58380.658263709476</v>
      </c>
      <c r="AK462">
        <v>39152.928505950018</v>
      </c>
      <c r="AL462">
        <v>26064.662884900867</v>
      </c>
      <c r="AM462">
        <v>16842.595868887813</v>
      </c>
      <c r="AN462">
        <v>10661.490193103757</v>
      </c>
      <c r="AO462">
        <v>6684.2597130924387</v>
      </c>
      <c r="AP462">
        <v>3929.216676925093</v>
      </c>
      <c r="AQ462">
        <v>4.8037481161811834E-9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>
        <v>0</v>
      </c>
      <c r="CU462">
        <v>0</v>
      </c>
      <c r="CV462">
        <v>0</v>
      </c>
      <c r="CW462">
        <v>0</v>
      </c>
    </row>
    <row r="463" spans="1:101" x14ac:dyDescent="0.3">
      <c r="A463">
        <f>Model_Point!K463</f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-1020951.7194153217</v>
      </c>
      <c r="I463">
        <v>-777160.8069155477</v>
      </c>
      <c r="J463">
        <v>-522339.00746660389</v>
      </c>
      <c r="K463">
        <v>-302812.30308236385</v>
      </c>
      <c r="L463">
        <v>-98657.375531411963</v>
      </c>
      <c r="M463">
        <v>83490.434295413259</v>
      </c>
      <c r="N463">
        <v>230587.60591986586</v>
      </c>
      <c r="O463">
        <v>347025.76959028054</v>
      </c>
      <c r="P463">
        <v>436820.83727141982</v>
      </c>
      <c r="Q463">
        <v>503454.38941087038</v>
      </c>
      <c r="R463">
        <v>550045.06057347439</v>
      </c>
      <c r="S463">
        <v>565399.6148963056</v>
      </c>
      <c r="T463">
        <v>553908.8323185714</v>
      </c>
      <c r="U463">
        <v>520421.38517230813</v>
      </c>
      <c r="V463">
        <v>470138.39363171853</v>
      </c>
      <c r="W463">
        <v>408450.30480541167</v>
      </c>
      <c r="X463">
        <v>340716.01245351107</v>
      </c>
      <c r="Y463">
        <v>271992.89678147703</v>
      </c>
      <c r="Z463">
        <v>206738.17501648108</v>
      </c>
      <c r="AA463">
        <v>148515.29730386109</v>
      </c>
      <c r="AB463">
        <v>99751.246687625928</v>
      </c>
      <c r="AC463">
        <v>64917.200053159169</v>
      </c>
      <c r="AD463">
        <v>41327.393749414245</v>
      </c>
      <c r="AE463">
        <v>26014.3870523035</v>
      </c>
      <c r="AF463">
        <v>16491.607644170159</v>
      </c>
      <c r="AG463">
        <v>-2.5531144267596093E-8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>
        <v>0</v>
      </c>
      <c r="CU463">
        <v>0</v>
      </c>
      <c r="CV463">
        <v>0</v>
      </c>
      <c r="CW463">
        <v>0</v>
      </c>
    </row>
    <row r="464" spans="1:101" x14ac:dyDescent="0.3">
      <c r="A464">
        <f>Model_Point!K464</f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-403980.36940899555</v>
      </c>
      <c r="I464">
        <v>-253011.21666727192</v>
      </c>
      <c r="J464">
        <v>-104386.66293701182</v>
      </c>
      <c r="K464">
        <v>26739.240147339777</v>
      </c>
      <c r="L464">
        <v>-47434.901164889947</v>
      </c>
      <c r="M464">
        <v>52733.802860683456</v>
      </c>
      <c r="N464">
        <v>136547.35431369836</v>
      </c>
      <c r="O464">
        <v>206052.2637210312</v>
      </c>
      <c r="P464">
        <v>263130.5948285113</v>
      </c>
      <c r="Q464">
        <v>208416.90949909834</v>
      </c>
      <c r="R464">
        <v>239176.47097278869</v>
      </c>
      <c r="S464">
        <v>255602.75732026281</v>
      </c>
      <c r="T464">
        <v>259642.0949582594</v>
      </c>
      <c r="U464">
        <v>253444.20607046326</v>
      </c>
      <c r="V464">
        <v>196401.5986633501</v>
      </c>
      <c r="W464">
        <v>174090.36977635339</v>
      </c>
      <c r="X464">
        <v>148475.97374389655</v>
      </c>
      <c r="Y464">
        <v>121817.44932375918</v>
      </c>
      <c r="Z464">
        <v>96120.72151959021</v>
      </c>
      <c r="AA464">
        <v>62347.766042444215</v>
      </c>
      <c r="AB464">
        <v>42299.576729390741</v>
      </c>
      <c r="AC464">
        <v>27938.602819665364</v>
      </c>
      <c r="AD464">
        <v>18203.997191733532</v>
      </c>
      <c r="AE464">
        <v>11891.58382208476</v>
      </c>
      <c r="AF464">
        <v>7001.5556437146861</v>
      </c>
      <c r="AG464">
        <v>-3.0329517120270461E-9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>
        <v>0</v>
      </c>
      <c r="CU464">
        <v>0</v>
      </c>
      <c r="CV464">
        <v>0</v>
      </c>
      <c r="CW464">
        <v>0</v>
      </c>
    </row>
    <row r="465" spans="1:101" x14ac:dyDescent="0.3">
      <c r="A465">
        <f>Model_Point!K465</f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-45523.073185923684</v>
      </c>
      <c r="J465">
        <v>-37451.773088057736</v>
      </c>
      <c r="K465">
        <v>-28641.421731971877</v>
      </c>
      <c r="L465">
        <v>-19971.919347278246</v>
      </c>
      <c r="M465">
        <v>-11714.034656926882</v>
      </c>
      <c r="N465">
        <v>-3508.9926110824763</v>
      </c>
      <c r="O465">
        <v>3826.8881225701944</v>
      </c>
      <c r="P465">
        <v>10266.14374305652</v>
      </c>
      <c r="Q465">
        <v>15778.260421849298</v>
      </c>
      <c r="R465">
        <v>20322.298448372931</v>
      </c>
      <c r="S465">
        <v>23854.497942929644</v>
      </c>
      <c r="T465">
        <v>26351.172947197425</v>
      </c>
      <c r="U465">
        <v>27834.120191919901</v>
      </c>
      <c r="V465">
        <v>28386.290366539666</v>
      </c>
      <c r="W465">
        <v>28164.137572227446</v>
      </c>
      <c r="X465">
        <v>28955.576180569427</v>
      </c>
      <c r="Y465">
        <v>29499.885133107968</v>
      </c>
      <c r="Z465">
        <v>29940.327723732229</v>
      </c>
      <c r="AA465">
        <v>30301.897415591244</v>
      </c>
      <c r="AB465">
        <v>30594.345651791959</v>
      </c>
      <c r="AC465">
        <v>30826.704959128725</v>
      </c>
      <c r="AD465">
        <v>31007.352010530212</v>
      </c>
      <c r="AE465">
        <v>31144.066190856072</v>
      </c>
      <c r="AF465">
        <v>31157.077684193428</v>
      </c>
      <c r="AG465">
        <v>31089.31994496446</v>
      </c>
      <c r="AH465">
        <v>31011.527644828468</v>
      </c>
      <c r="AI465">
        <v>30919.159799731366</v>
      </c>
      <c r="AJ465">
        <v>30817.080438996927</v>
      </c>
      <c r="AK465">
        <v>30709.855243742048</v>
      </c>
      <c r="AL465">
        <v>30601.784251637273</v>
      </c>
      <c r="AM465">
        <v>30496.932478765517</v>
      </c>
      <c r="AN465">
        <v>30315.494598652553</v>
      </c>
      <c r="AO465">
        <v>30053.987254662617</v>
      </c>
      <c r="AP465">
        <v>29714.393158849925</v>
      </c>
      <c r="AQ465">
        <v>29301.698403494353</v>
      </c>
      <c r="AR465">
        <v>28820.616153992141</v>
      </c>
      <c r="AS465">
        <v>28272.709964527417</v>
      </c>
      <c r="AT465">
        <v>27657.937297482302</v>
      </c>
      <c r="AU465">
        <v>26977.835299757906</v>
      </c>
      <c r="AV465">
        <v>26236.094432164686</v>
      </c>
      <c r="AW465">
        <v>25435.70408970238</v>
      </c>
      <c r="AX465">
        <v>24579.145097550612</v>
      </c>
      <c r="AY465">
        <v>23670.367571800038</v>
      </c>
      <c r="AZ465">
        <v>22714.306594502199</v>
      </c>
      <c r="BA465">
        <v>21716.403539673291</v>
      </c>
      <c r="BB465">
        <v>20682.442435932386</v>
      </c>
      <c r="BC465">
        <v>19618.526092614273</v>
      </c>
      <c r="BD465">
        <v>18531.103480244557</v>
      </c>
      <c r="BE465">
        <v>17426.977607141467</v>
      </c>
      <c r="BF465">
        <v>16313.251235630385</v>
      </c>
      <c r="BG465">
        <v>15197.189807142422</v>
      </c>
      <c r="BH465">
        <v>14086.041677647465</v>
      </c>
      <c r="BI465">
        <v>12986.968067376205</v>
      </c>
      <c r="BJ465">
        <v>11906.967637403184</v>
      </c>
      <c r="BK465">
        <v>10852.805270571718</v>
      </c>
      <c r="BL465">
        <v>9830.958116836724</v>
      </c>
      <c r="BM465">
        <v>8847.5184653465003</v>
      </c>
      <c r="BN465">
        <v>7908.0626902778786</v>
      </c>
      <c r="BO465">
        <v>7017.4357167174048</v>
      </c>
      <c r="BP465">
        <v>6179.634949003701</v>
      </c>
      <c r="BQ465">
        <v>5398.2495662346637</v>
      </c>
      <c r="BR465">
        <v>4648.1931183917995</v>
      </c>
      <c r="BS465">
        <v>3938.5258047780439</v>
      </c>
      <c r="BT465">
        <v>3277.7063144954709</v>
      </c>
      <c r="BU465">
        <v>2673.2066831202396</v>
      </c>
      <c r="BV465">
        <v>2131.1103508532428</v>
      </c>
      <c r="BW465">
        <v>1655.7244386433154</v>
      </c>
      <c r="BX465">
        <v>1249.2463008415391</v>
      </c>
      <c r="BY465">
        <v>911.530955252289</v>
      </c>
      <c r="BZ465">
        <v>640.00739011884093</v>
      </c>
      <c r="CA465">
        <v>429.78507599816055</v>
      </c>
      <c r="CB465">
        <v>280.61427071705879</v>
      </c>
      <c r="CC465">
        <v>177.75926411796058</v>
      </c>
      <c r="CD465">
        <v>109.05205803814567</v>
      </c>
      <c r="CE465">
        <v>64.679683628544396</v>
      </c>
      <c r="CF465">
        <v>7.099924150445769E-9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</row>
    <row r="466" spans="1:101" x14ac:dyDescent="0.3">
      <c r="A466">
        <f>Model_Point!K466</f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-15805.471689051139</v>
      </c>
      <c r="J466">
        <v>-11485.570073056766</v>
      </c>
      <c r="K466">
        <v>-7014.4372494608497</v>
      </c>
      <c r="L466">
        <v>-2619.5270744299178</v>
      </c>
      <c r="M466">
        <v>-3876.0486346561402</v>
      </c>
      <c r="N466">
        <v>6.2246968740214896</v>
      </c>
      <c r="O466">
        <v>3552.8900428467027</v>
      </c>
      <c r="P466">
        <v>6756.2191704446486</v>
      </c>
      <c r="Q466">
        <v>9607.2221461150602</v>
      </c>
      <c r="R466">
        <v>8222.3141958599062</v>
      </c>
      <c r="S466">
        <v>10088.989036090628</v>
      </c>
      <c r="T466">
        <v>11554.794931619177</v>
      </c>
      <c r="U466">
        <v>12629.844702181061</v>
      </c>
      <c r="V466">
        <v>13347.77838196962</v>
      </c>
      <c r="W466">
        <v>11101.361089986305</v>
      </c>
      <c r="X466">
        <v>11753.469552638309</v>
      </c>
      <c r="Y466">
        <v>12307.7857042781</v>
      </c>
      <c r="Z466">
        <v>12820.916765678576</v>
      </c>
      <c r="AA466">
        <v>13304.035156336762</v>
      </c>
      <c r="AB466">
        <v>11943.556160168393</v>
      </c>
      <c r="AC466">
        <v>12269.77662476405</v>
      </c>
      <c r="AD466">
        <v>12574.0792093456</v>
      </c>
      <c r="AE466">
        <v>12860.549589044618</v>
      </c>
      <c r="AF466">
        <v>13099.580036690339</v>
      </c>
      <c r="AG466">
        <v>12069.713654658233</v>
      </c>
      <c r="AH466">
        <v>12200.517266211209</v>
      </c>
      <c r="AI466">
        <v>12324.197477181522</v>
      </c>
      <c r="AJ466">
        <v>12443.377781296653</v>
      </c>
      <c r="AK466">
        <v>12560.551429942598</v>
      </c>
      <c r="AL466">
        <v>11837.041590535244</v>
      </c>
      <c r="AM466">
        <v>11905.232452681186</v>
      </c>
      <c r="AN466">
        <v>11942.877327262227</v>
      </c>
      <c r="AO466">
        <v>11949.099606554291</v>
      </c>
      <c r="AP466">
        <v>11925.113071275793</v>
      </c>
      <c r="AQ466">
        <v>11305.124171190231</v>
      </c>
      <c r="AR466">
        <v>11192.567465819577</v>
      </c>
      <c r="AS466">
        <v>11053.290266769443</v>
      </c>
      <c r="AT466">
        <v>10887.583172061455</v>
      </c>
      <c r="AU466">
        <v>10696.336728998098</v>
      </c>
      <c r="AV466">
        <v>10105.374043801148</v>
      </c>
      <c r="AW466">
        <v>9844.6736680253871</v>
      </c>
      <c r="AX466">
        <v>9561.3957753837458</v>
      </c>
      <c r="AY466">
        <v>9257.2601825536913</v>
      </c>
      <c r="AZ466">
        <v>8934.3615631730881</v>
      </c>
      <c r="BA466">
        <v>8354.9938979710496</v>
      </c>
      <c r="BB466">
        <v>7986.7198264200497</v>
      </c>
      <c r="BC466">
        <v>7606.0084822228146</v>
      </c>
      <c r="BD466">
        <v>7215.4760874721387</v>
      </c>
      <c r="BE466">
        <v>6817.8729283371049</v>
      </c>
      <c r="BF466">
        <v>6271.2269986909696</v>
      </c>
      <c r="BG466">
        <v>5859.1805022077251</v>
      </c>
      <c r="BH466">
        <v>5448.2188606726659</v>
      </c>
      <c r="BI466">
        <v>5041.1938514224548</v>
      </c>
      <c r="BJ466">
        <v>4640.8933174456542</v>
      </c>
      <c r="BK466">
        <v>4169.6473122933885</v>
      </c>
      <c r="BL466">
        <v>3785.8048619270453</v>
      </c>
      <c r="BM466">
        <v>3416.0979744478609</v>
      </c>
      <c r="BN466">
        <v>3062.7450860776553</v>
      </c>
      <c r="BO466">
        <v>2727.6816686774127</v>
      </c>
      <c r="BP466">
        <v>2373.0532992521044</v>
      </c>
      <c r="BQ466">
        <v>2076.7931686651591</v>
      </c>
      <c r="BR466">
        <v>1792.1465602303072</v>
      </c>
      <c r="BS466">
        <v>1522.6390108688684</v>
      </c>
      <c r="BT466">
        <v>1271.5663751373013</v>
      </c>
      <c r="BU466">
        <v>1026.1475647581324</v>
      </c>
      <c r="BV466">
        <v>819.19462343037492</v>
      </c>
      <c r="BW466">
        <v>637.62171069761121</v>
      </c>
      <c r="BX466">
        <v>482.31601729072315</v>
      </c>
      <c r="BY466">
        <v>353.26281409306716</v>
      </c>
      <c r="BZ466">
        <v>245.66200209335943</v>
      </c>
      <c r="CA466">
        <v>165.13165009701677</v>
      </c>
      <c r="CB466">
        <v>107.98144697452169</v>
      </c>
      <c r="CC466">
        <v>68.574768739062861</v>
      </c>
      <c r="CD466">
        <v>42.254664998413617</v>
      </c>
      <c r="CE466">
        <v>24.846123799584287</v>
      </c>
      <c r="CF466">
        <v>5.8444481619325779E-11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0</v>
      </c>
      <c r="CU466">
        <v>0</v>
      </c>
      <c r="CV466">
        <v>0</v>
      </c>
      <c r="CW466">
        <v>0</v>
      </c>
    </row>
    <row r="467" spans="1:101" x14ac:dyDescent="0.3">
      <c r="A467">
        <f>Model_Point!K467</f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-7605.8656579091048</v>
      </c>
      <c r="J467">
        <v>-6215.1990633188061</v>
      </c>
      <c r="K467">
        <v>-4722.984379867954</v>
      </c>
      <c r="L467">
        <v>-3251.7672410256014</v>
      </c>
      <c r="M467">
        <v>-1845.1888461934634</v>
      </c>
      <c r="N467">
        <v>-448.10111424801534</v>
      </c>
      <c r="O467">
        <v>814.40991542846177</v>
      </c>
      <c r="P467">
        <v>1938.6123032758392</v>
      </c>
      <c r="Q467">
        <v>2920.3075579548872</v>
      </c>
      <c r="R467">
        <v>3753.6839847151937</v>
      </c>
      <c r="S467">
        <v>4432.4879884158963</v>
      </c>
      <c r="T467">
        <v>4953.5497234054947</v>
      </c>
      <c r="U467">
        <v>5320.6977908333411</v>
      </c>
      <c r="V467">
        <v>5547.1781827431951</v>
      </c>
      <c r="W467">
        <v>5657.5633770150071</v>
      </c>
      <c r="X467">
        <v>5927.4480268007692</v>
      </c>
      <c r="Y467">
        <v>6163.6235436528214</v>
      </c>
      <c r="Z467">
        <v>6388.7321093202263</v>
      </c>
      <c r="AA467">
        <v>6607.2498457489464</v>
      </c>
      <c r="AB467">
        <v>6821.3251198458393</v>
      </c>
      <c r="AC467">
        <v>7033.0137191878384</v>
      </c>
      <c r="AD467">
        <v>7244.2912455884743</v>
      </c>
      <c r="AE467">
        <v>7457.0648716576852</v>
      </c>
      <c r="AF467">
        <v>7659.7989359256426</v>
      </c>
      <c r="AG467">
        <v>7859.8543662360626</v>
      </c>
      <c r="AH467">
        <v>8068.9061891746469</v>
      </c>
      <c r="AI467">
        <v>8287.0915216092963</v>
      </c>
      <c r="AJ467">
        <v>8516.0314312449736</v>
      </c>
      <c r="AK467">
        <v>8757.3426466052442</v>
      </c>
      <c r="AL467">
        <v>9012.6460600541504</v>
      </c>
      <c r="AM467">
        <v>9283.5750601013679</v>
      </c>
      <c r="AN467">
        <v>9558.9123438188817</v>
      </c>
      <c r="AO467">
        <v>9839.2292977419111</v>
      </c>
      <c r="AP467">
        <v>10125.998595899684</v>
      </c>
      <c r="AQ467">
        <v>10421.220322541887</v>
      </c>
      <c r="AR467">
        <v>10726.922821392713</v>
      </c>
      <c r="AS467">
        <v>10821.982318620128</v>
      </c>
      <c r="AT467">
        <v>10900.764799999202</v>
      </c>
      <c r="AU467">
        <v>10961.147375354243</v>
      </c>
      <c r="AV467">
        <v>11001.283759172384</v>
      </c>
      <c r="AW467">
        <v>11019.135431470868</v>
      </c>
      <c r="AX467">
        <v>11012.485104144389</v>
      </c>
      <c r="AY467">
        <v>10979.36408882686</v>
      </c>
      <c r="AZ467">
        <v>10918.024645047537</v>
      </c>
      <c r="BA467">
        <v>10826.890393212592</v>
      </c>
      <c r="BB467">
        <v>10704.565082762658</v>
      </c>
      <c r="BC467">
        <v>10549.87563842179</v>
      </c>
      <c r="BD467">
        <v>10361.935753549693</v>
      </c>
      <c r="BE467">
        <v>10140.212876935399</v>
      </c>
      <c r="BF467">
        <v>9884.5821076009124</v>
      </c>
      <c r="BG467">
        <v>9595.3515527592026</v>
      </c>
      <c r="BH467">
        <v>9273.2629197711067</v>
      </c>
      <c r="BI467">
        <v>8919.5242026182568</v>
      </c>
      <c r="BJ467">
        <v>8535.8361487625716</v>
      </c>
      <c r="BK467">
        <v>8124.4148542555549</v>
      </c>
      <c r="BL467">
        <v>7688.0163551783789</v>
      </c>
      <c r="BM467">
        <v>7229.9309957475662</v>
      </c>
      <c r="BN467">
        <v>6753.941951114447</v>
      </c>
      <c r="BO467">
        <v>6264.2043350303838</v>
      </c>
      <c r="BP467">
        <v>5765.1433919004921</v>
      </c>
      <c r="BQ467">
        <v>5261.7189105558655</v>
      </c>
      <c r="BR467">
        <v>4737.6073661129712</v>
      </c>
      <c r="BS467">
        <v>4201.2718215979476</v>
      </c>
      <c r="BT467">
        <v>3662.3585109298042</v>
      </c>
      <c r="BU467">
        <v>3131.402152784181</v>
      </c>
      <c r="BV467">
        <v>2619.393780936794</v>
      </c>
      <c r="BW467">
        <v>2137.2131842699673</v>
      </c>
      <c r="BX467">
        <v>1694.9481843129897</v>
      </c>
      <c r="BY467">
        <v>1301.1487587819049</v>
      </c>
      <c r="BZ467">
        <v>962.0926020394337</v>
      </c>
      <c r="CA467">
        <v>681.16451523347598</v>
      </c>
      <c r="CB467">
        <v>468.24407014535853</v>
      </c>
      <c r="CC467">
        <v>311.41438216373746</v>
      </c>
      <c r="CD467">
        <v>199.46944822037224</v>
      </c>
      <c r="CE467">
        <v>122.16608047451402</v>
      </c>
      <c r="CF467">
        <v>-2.677050663939995E-10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>
        <v>0</v>
      </c>
      <c r="CU467">
        <v>0</v>
      </c>
      <c r="CV467">
        <v>0</v>
      </c>
      <c r="CW467">
        <v>0</v>
      </c>
    </row>
    <row r="468" spans="1:101" x14ac:dyDescent="0.3">
      <c r="A468">
        <f>Model_Point!K468</f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-45052.646306530325</v>
      </c>
      <c r="J468">
        <v>-42200.333031383605</v>
      </c>
      <c r="K468">
        <v>-36270.610089591937</v>
      </c>
      <c r="L468">
        <v>-31084.01124116141</v>
      </c>
      <c r="M468">
        <v>-26607.137865735836</v>
      </c>
      <c r="N468">
        <v>-21103.550514336166</v>
      </c>
      <c r="O468">
        <v>-16454.099711998631</v>
      </c>
      <c r="P468">
        <v>-12296.980452628042</v>
      </c>
      <c r="Q468">
        <v>-8557.6011745167852</v>
      </c>
      <c r="R468">
        <v>-5199.3852951558565</v>
      </c>
      <c r="S468">
        <v>-2188.7048493925977</v>
      </c>
      <c r="T468">
        <v>505.34033929378035</v>
      </c>
      <c r="U468">
        <v>2911.1438424662133</v>
      </c>
      <c r="V468">
        <v>4847.2430411920495</v>
      </c>
      <c r="W468">
        <v>6423.0943531875673</v>
      </c>
      <c r="X468">
        <v>9336.0501974586932</v>
      </c>
      <c r="Y468">
        <v>12048.237630238791</v>
      </c>
      <c r="Z468">
        <v>14581.915493306715</v>
      </c>
      <c r="AA468">
        <v>16957.92330691871</v>
      </c>
      <c r="AB468">
        <v>19195.809163600199</v>
      </c>
      <c r="AC468">
        <v>21313.949234859723</v>
      </c>
      <c r="AD468">
        <v>23171.419823565011</v>
      </c>
      <c r="AE468">
        <v>24768.911270949182</v>
      </c>
      <c r="AF468">
        <v>26116.703262132902</v>
      </c>
      <c r="AG468">
        <v>27230.183350648429</v>
      </c>
      <c r="AH468">
        <v>28123.76988928812</v>
      </c>
      <c r="AI468">
        <v>28805.507878256707</v>
      </c>
      <c r="AJ468">
        <v>29279.927414576283</v>
      </c>
      <c r="AK468">
        <v>29554.03185744143</v>
      </c>
      <c r="AL468">
        <v>29638.442561441618</v>
      </c>
      <c r="AM468">
        <v>29542.10274605883</v>
      </c>
      <c r="AN468">
        <v>29272.639129468633</v>
      </c>
      <c r="AO468">
        <v>28840.084128753417</v>
      </c>
      <c r="AP468">
        <v>28256.023644090663</v>
      </c>
      <c r="AQ468">
        <v>27532.742867007906</v>
      </c>
      <c r="AR468">
        <v>26682.950407085849</v>
      </c>
      <c r="AS468">
        <v>25719.760272171527</v>
      </c>
      <c r="AT468">
        <v>24656.769859654542</v>
      </c>
      <c r="AU468">
        <v>23508.103311025501</v>
      </c>
      <c r="AV468">
        <v>22288.340319390816</v>
      </c>
      <c r="AW468">
        <v>21012.290326293587</v>
      </c>
      <c r="AX468">
        <v>19694.684543778731</v>
      </c>
      <c r="AY468">
        <v>18350.068546377875</v>
      </c>
      <c r="AZ468">
        <v>16992.684232427371</v>
      </c>
      <c r="BA468">
        <v>15636.358761671689</v>
      </c>
      <c r="BB468">
        <v>14294.424797888045</v>
      </c>
      <c r="BC468">
        <v>12979.560303889855</v>
      </c>
      <c r="BD468">
        <v>11703.563324875213</v>
      </c>
      <c r="BE468">
        <v>10476.96636640165</v>
      </c>
      <c r="BF468">
        <v>9308.8265276299244</v>
      </c>
      <c r="BG468">
        <v>8207.5361131885311</v>
      </c>
      <c r="BH468">
        <v>7128.6948323061033</v>
      </c>
      <c r="BI468">
        <v>6089.4601934116918</v>
      </c>
      <c r="BJ468">
        <v>5106.2244073256761</v>
      </c>
      <c r="BK468">
        <v>4193.9402672761998</v>
      </c>
      <c r="BL468">
        <v>3365.4024635833721</v>
      </c>
      <c r="BM468">
        <v>2630.5368875813906</v>
      </c>
      <c r="BN468">
        <v>1995.7673736820138</v>
      </c>
      <c r="BO468">
        <v>1463.5422730354589</v>
      </c>
      <c r="BP468">
        <v>1032.1075562249357</v>
      </c>
      <c r="BQ468">
        <v>695.60352212793168</v>
      </c>
      <c r="BR468">
        <v>456.55473749673274</v>
      </c>
      <c r="BS468">
        <v>291.63526200714745</v>
      </c>
      <c r="BT468">
        <v>181.50105756796879</v>
      </c>
      <c r="BU468">
        <v>110.48319022453136</v>
      </c>
      <c r="BV468">
        <v>-7.5698542320915331E-9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</row>
    <row r="469" spans="1:101" x14ac:dyDescent="0.3">
      <c r="A469">
        <f>Model_Point!K469</f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-15164.080522026281</v>
      </c>
      <c r="J469">
        <v>-12298.564441762004</v>
      </c>
      <c r="K469">
        <v>-8456.6466299727654</v>
      </c>
      <c r="L469">
        <v>-4943.1651515256308</v>
      </c>
      <c r="M469">
        <v>-9549.1571655797434</v>
      </c>
      <c r="N469">
        <v>-6413.2060175796978</v>
      </c>
      <c r="O469">
        <v>-3617.2345657413302</v>
      </c>
      <c r="P469">
        <v>-1017.3586865402914</v>
      </c>
      <c r="Q469">
        <v>1419.9809050968315</v>
      </c>
      <c r="R469">
        <v>-1547.8938883146363</v>
      </c>
      <c r="S469">
        <v>294.24507934003657</v>
      </c>
      <c r="T469">
        <v>2006.6220734953906</v>
      </c>
      <c r="U469">
        <v>3603.4759863339464</v>
      </c>
      <c r="V469">
        <v>5018.2512552037579</v>
      </c>
      <c r="W469">
        <v>2766.9099086397878</v>
      </c>
      <c r="X469">
        <v>4345.3441402284789</v>
      </c>
      <c r="Y469">
        <v>5842.1267147530443</v>
      </c>
      <c r="Z469">
        <v>7267.965283442446</v>
      </c>
      <c r="AA469">
        <v>8632.9769430370161</v>
      </c>
      <c r="AB469">
        <v>7558.8194719460371</v>
      </c>
      <c r="AC469">
        <v>8682.7982225437136</v>
      </c>
      <c r="AD469">
        <v>9703.3415771816744</v>
      </c>
      <c r="AE469">
        <v>10622.035593324983</v>
      </c>
      <c r="AF469">
        <v>11444.120143422017</v>
      </c>
      <c r="AG469">
        <v>10563.671048346256</v>
      </c>
      <c r="AH469">
        <v>11113.965442040206</v>
      </c>
      <c r="AI469">
        <v>11579.82669926858</v>
      </c>
      <c r="AJ469">
        <v>11963.872485448575</v>
      </c>
      <c r="AK469">
        <v>12269.649776802738</v>
      </c>
      <c r="AL469">
        <v>11434.853043520801</v>
      </c>
      <c r="AM469">
        <v>11532.217392227367</v>
      </c>
      <c r="AN469">
        <v>11560.186252892066</v>
      </c>
      <c r="AO469">
        <v>11523.190224194432</v>
      </c>
      <c r="AP469">
        <v>11426.24593797709</v>
      </c>
      <c r="AQ469">
        <v>10593.243275682231</v>
      </c>
      <c r="AR469">
        <v>10350.261090397431</v>
      </c>
      <c r="AS469">
        <v>10061.031629150442</v>
      </c>
      <c r="AT469">
        <v>9731.1722873905819</v>
      </c>
      <c r="AU469">
        <v>9366.4969858994464</v>
      </c>
      <c r="AV469">
        <v>8561.771571583944</v>
      </c>
      <c r="AW469">
        <v>8120.077399636365</v>
      </c>
      <c r="AX469">
        <v>7660.0918162490752</v>
      </c>
      <c r="AY469">
        <v>7187.6875376888975</v>
      </c>
      <c r="AZ469">
        <v>6708.6164189133042</v>
      </c>
      <c r="BA469">
        <v>6000.290090363992</v>
      </c>
      <c r="BB469">
        <v>5510.3497675140206</v>
      </c>
      <c r="BC469">
        <v>5028.9974998252746</v>
      </c>
      <c r="BD469">
        <v>4560.9814852439504</v>
      </c>
      <c r="BE469">
        <v>4110.5584807510941</v>
      </c>
      <c r="BF469">
        <v>3569.3716629259275</v>
      </c>
      <c r="BG469">
        <v>3157.9987149734416</v>
      </c>
      <c r="BH469">
        <v>2754.0120409295796</v>
      </c>
      <c r="BI469">
        <v>2364.1274110017303</v>
      </c>
      <c r="BJ469">
        <v>1994.7710148319293</v>
      </c>
      <c r="BK469">
        <v>1607.2471783782103</v>
      </c>
      <c r="BL469">
        <v>1292.9946811248021</v>
      </c>
      <c r="BM469">
        <v>1013.9752883218554</v>
      </c>
      <c r="BN469">
        <v>772.77994467082885</v>
      </c>
      <c r="BO469">
        <v>570.46764190183262</v>
      </c>
      <c r="BP469">
        <v>395.5436252054771</v>
      </c>
      <c r="BQ469">
        <v>267.04617975098739</v>
      </c>
      <c r="BR469">
        <v>175.74211700944852</v>
      </c>
      <c r="BS469">
        <v>112.74844053503367</v>
      </c>
      <c r="BT469">
        <v>70.691042028678282</v>
      </c>
      <c r="BU469">
        <v>42.40581266774921</v>
      </c>
      <c r="BV469">
        <v>7.7758065211758869E-10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>
        <v>0</v>
      </c>
      <c r="CU469">
        <v>0</v>
      </c>
      <c r="CV469">
        <v>0</v>
      </c>
      <c r="CW469">
        <v>0</v>
      </c>
    </row>
    <row r="470" spans="1:101" x14ac:dyDescent="0.3">
      <c r="A470">
        <f>Model_Point!K470</f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-7934.8762418027163</v>
      </c>
      <c r="J470">
        <v>-6975.3629272566104</v>
      </c>
      <c r="K470">
        <v>-5596.6421015326541</v>
      </c>
      <c r="L470">
        <v>-4339.2230210732896</v>
      </c>
      <c r="M470">
        <v>-3198.6574085986417</v>
      </c>
      <c r="N470">
        <v>-1905.5825218714749</v>
      </c>
      <c r="O470">
        <v>-746.30616079064271</v>
      </c>
      <c r="P470">
        <v>336.99627629660199</v>
      </c>
      <c r="Q470">
        <v>1357.9444278760427</v>
      </c>
      <c r="R470">
        <v>2324.2453244487256</v>
      </c>
      <c r="S470">
        <v>3243.1142446520607</v>
      </c>
      <c r="T470">
        <v>4121.3310952889442</v>
      </c>
      <c r="U470">
        <v>4965.2888651411486</v>
      </c>
      <c r="V470">
        <v>5749.1047978039733</v>
      </c>
      <c r="W470">
        <v>6491.600590635976</v>
      </c>
      <c r="X470">
        <v>7455.9539997156944</v>
      </c>
      <c r="Y470">
        <v>8408.2370510197325</v>
      </c>
      <c r="Z470">
        <v>9354.0060456637275</v>
      </c>
      <c r="AA470">
        <v>10298.659790827824</v>
      </c>
      <c r="AB470">
        <v>11247.468198639144</v>
      </c>
      <c r="AC470">
        <v>12205.59977287829</v>
      </c>
      <c r="AD470">
        <v>13153.8035506492</v>
      </c>
      <c r="AE470">
        <v>14094.658489387681</v>
      </c>
      <c r="AF470">
        <v>15032.325315799151</v>
      </c>
      <c r="AG470">
        <v>15971.870891879822</v>
      </c>
      <c r="AH470">
        <v>16918.345612591471</v>
      </c>
      <c r="AI470">
        <v>17091.396339533374</v>
      </c>
      <c r="AJ470">
        <v>17239.988045524937</v>
      </c>
      <c r="AK470">
        <v>17360.503319851501</v>
      </c>
      <c r="AL470">
        <v>17449.831158860328</v>
      </c>
      <c r="AM470">
        <v>17504.480865340945</v>
      </c>
      <c r="AN470">
        <v>17520.599237861679</v>
      </c>
      <c r="AO470">
        <v>17494.764927616983</v>
      </c>
      <c r="AP470">
        <v>17423.930381484646</v>
      </c>
      <c r="AQ470">
        <v>17305.322008008156</v>
      </c>
      <c r="AR470">
        <v>17136.44892803963</v>
      </c>
      <c r="AS470">
        <v>16915.17552983082</v>
      </c>
      <c r="AT470">
        <v>16639.832472314454</v>
      </c>
      <c r="AU470">
        <v>16309.334427263024</v>
      </c>
      <c r="AV470">
        <v>15923.274077241027</v>
      </c>
      <c r="AW470">
        <v>15481.963733271459</v>
      </c>
      <c r="AX470">
        <v>14986.431634305294</v>
      </c>
      <c r="AY470">
        <v>14438.478964037993</v>
      </c>
      <c r="AZ470">
        <v>13840.726850443778</v>
      </c>
      <c r="BA470">
        <v>13196.658073736869</v>
      </c>
      <c r="BB470">
        <v>12510.66482287367</v>
      </c>
      <c r="BC470">
        <v>11788.043244620138</v>
      </c>
      <c r="BD470">
        <v>11034.924497758248</v>
      </c>
      <c r="BE470">
        <v>10258.061486040793</v>
      </c>
      <c r="BF470">
        <v>9464.6523197940442</v>
      </c>
      <c r="BG470">
        <v>8662.8418766660798</v>
      </c>
      <c r="BH470">
        <v>7821.4970735744027</v>
      </c>
      <c r="BI470">
        <v>6954.4961033608888</v>
      </c>
      <c r="BJ470">
        <v>6077.8723696763955</v>
      </c>
      <c r="BK470">
        <v>5209.337593755783</v>
      </c>
      <c r="BL470">
        <v>4367.5626696504623</v>
      </c>
      <c r="BM470">
        <v>3571.2167580830201</v>
      </c>
      <c r="BN470">
        <v>2837.8000418800279</v>
      </c>
      <c r="BO470">
        <v>2182.3507356709042</v>
      </c>
      <c r="BP470">
        <v>1616.1574887983709</v>
      </c>
      <c r="BQ470">
        <v>1145.6545463111797</v>
      </c>
      <c r="BR470">
        <v>789.40616041874807</v>
      </c>
      <c r="BS470">
        <v>527.35159329174644</v>
      </c>
      <c r="BT470">
        <v>340.63860414812785</v>
      </c>
      <c r="BU470">
        <v>212.03504297157065</v>
      </c>
      <c r="BV470">
        <v>-6.7002555559260942E-10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</row>
    <row r="471" spans="1:101" x14ac:dyDescent="0.3">
      <c r="A471">
        <f>Model_Point!K471</f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-27446.218034330181</v>
      </c>
      <c r="J471">
        <v>-29893.890983064332</v>
      </c>
      <c r="K471">
        <v>-27603.107492061092</v>
      </c>
      <c r="L471">
        <v>-24702.658118186533</v>
      </c>
      <c r="M471">
        <v>-21455.251970821431</v>
      </c>
      <c r="N471">
        <v>-17141.460994042987</v>
      </c>
      <c r="O471">
        <v>-13137.142688873999</v>
      </c>
      <c r="P471">
        <v>-9413.4151255083871</v>
      </c>
      <c r="Q471">
        <v>-5941.8758111447414</v>
      </c>
      <c r="R471">
        <v>-2695.7625131450122</v>
      </c>
      <c r="S471">
        <v>349.92610156850799</v>
      </c>
      <c r="T471">
        <v>3012.094990644377</v>
      </c>
      <c r="U471">
        <v>5292.343636183642</v>
      </c>
      <c r="V471">
        <v>7204.5854101193418</v>
      </c>
      <c r="W471">
        <v>8769.1706940724016</v>
      </c>
      <c r="X471">
        <v>10949.308924650981</v>
      </c>
      <c r="Y471">
        <v>12849.071854207514</v>
      </c>
      <c r="Z471">
        <v>14476.571496722525</v>
      </c>
      <c r="AA471">
        <v>15842.093860382822</v>
      </c>
      <c r="AB471">
        <v>16959.319484114214</v>
      </c>
      <c r="AC471">
        <v>17839.949350493556</v>
      </c>
      <c r="AD471">
        <v>18494.07627211095</v>
      </c>
      <c r="AE471">
        <v>18934.001390364039</v>
      </c>
      <c r="AF471">
        <v>19173.402808653445</v>
      </c>
      <c r="AG471">
        <v>19226.493086695569</v>
      </c>
      <c r="AH471">
        <v>19107.759229112406</v>
      </c>
      <c r="AI471">
        <v>18831.963253907179</v>
      </c>
      <c r="AJ471">
        <v>18414.240723162573</v>
      </c>
      <c r="AK471">
        <v>17870.16502610777</v>
      </c>
      <c r="AL471">
        <v>17215.695722282351</v>
      </c>
      <c r="AM471">
        <v>16466.969005538165</v>
      </c>
      <c r="AN471">
        <v>15640.002486867834</v>
      </c>
      <c r="AO471">
        <v>14750.601461978409</v>
      </c>
      <c r="AP471">
        <v>13814.253818870759</v>
      </c>
      <c r="AQ471">
        <v>12846.031369308046</v>
      </c>
      <c r="AR471">
        <v>11860.522398737749</v>
      </c>
      <c r="AS471">
        <v>10871.682194890465</v>
      </c>
      <c r="AT471">
        <v>9892.6160621204945</v>
      </c>
      <c r="AU471">
        <v>8935.1968390944894</v>
      </c>
      <c r="AV471">
        <v>8009.8549690924292</v>
      </c>
      <c r="AW471">
        <v>7126.3986426496458</v>
      </c>
      <c r="AX471">
        <v>6241.2670739479881</v>
      </c>
      <c r="AY471">
        <v>5372.2196694280419</v>
      </c>
      <c r="AZ471">
        <v>4536.4697070331758</v>
      </c>
      <c r="BA471">
        <v>3750.0252004626354</v>
      </c>
      <c r="BB471">
        <v>3026.9753719968353</v>
      </c>
      <c r="BC471">
        <v>2378.7728756881552</v>
      </c>
      <c r="BD471">
        <v>1813.5791882772346</v>
      </c>
      <c r="BE471">
        <v>1335.7543045113837</v>
      </c>
      <c r="BF471">
        <v>945.57740721482185</v>
      </c>
      <c r="BG471">
        <v>639.277251315591</v>
      </c>
      <c r="BH471">
        <v>421.44296535873349</v>
      </c>
      <c r="BI471">
        <v>271.06590956434781</v>
      </c>
      <c r="BJ471">
        <v>170.65361608169655</v>
      </c>
      <c r="BK471">
        <v>105.97938901940299</v>
      </c>
      <c r="BL471">
        <v>-2.1016108509233917E-9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  <c r="CW471">
        <v>0</v>
      </c>
    </row>
    <row r="472" spans="1:101" x14ac:dyDescent="0.3">
      <c r="A472">
        <f>Model_Point!K472</f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-9056.7679208736572</v>
      </c>
      <c r="J472">
        <v>-8954.4461579051676</v>
      </c>
      <c r="K472">
        <v>-7160.5610265763298</v>
      </c>
      <c r="L472">
        <v>-5161.9185495286829</v>
      </c>
      <c r="M472">
        <v>-7690.7313294943133</v>
      </c>
      <c r="N472">
        <v>-5447.6428525051633</v>
      </c>
      <c r="O472">
        <v>-3330.2746598936405</v>
      </c>
      <c r="P472">
        <v>-1324.5279455311702</v>
      </c>
      <c r="Q472">
        <v>583.38937969073868</v>
      </c>
      <c r="R472">
        <v>-690.62271436748404</v>
      </c>
      <c r="S472">
        <v>868.56710140455664</v>
      </c>
      <c r="T472">
        <v>2275.7254259123119</v>
      </c>
      <c r="U472">
        <v>3533.1759671093851</v>
      </c>
      <c r="V472">
        <v>4647.9269534985178</v>
      </c>
      <c r="W472">
        <v>3573.604034820532</v>
      </c>
      <c r="X472">
        <v>4666.8241795203949</v>
      </c>
      <c r="Y472">
        <v>5648.999145865575</v>
      </c>
      <c r="Z472">
        <v>6524.3256924680736</v>
      </c>
      <c r="AA472">
        <v>7297.8116207773219</v>
      </c>
      <c r="AB472">
        <v>6621.1181771486499</v>
      </c>
      <c r="AC472">
        <v>7125.2784400890032</v>
      </c>
      <c r="AD472">
        <v>7539.1483683909855</v>
      </c>
      <c r="AE472">
        <v>7868.1617389492485</v>
      </c>
      <c r="AF472">
        <v>8118.268928288363</v>
      </c>
      <c r="AG472">
        <v>7430.7305729432919</v>
      </c>
      <c r="AH472">
        <v>7488.0889200914489</v>
      </c>
      <c r="AI472">
        <v>7481.9855408577478</v>
      </c>
      <c r="AJ472">
        <v>7418.716461998496</v>
      </c>
      <c r="AK472">
        <v>7304.7392502225966</v>
      </c>
      <c r="AL472">
        <v>6624.6943892267445</v>
      </c>
      <c r="AM472">
        <v>6396.8955510867099</v>
      </c>
      <c r="AN472">
        <v>6136.2837241822554</v>
      </c>
      <c r="AO472">
        <v>5849.2770870116792</v>
      </c>
      <c r="AP472">
        <v>5542.167076989952</v>
      </c>
      <c r="AQ472">
        <v>4931.4554351099823</v>
      </c>
      <c r="AR472">
        <v>4584.4232334212447</v>
      </c>
      <c r="AS472">
        <v>4233.9395636942409</v>
      </c>
      <c r="AT472">
        <v>3885.3003362047548</v>
      </c>
      <c r="AU472">
        <v>3543.3218819148806</v>
      </c>
      <c r="AV472">
        <v>3070.0458788552596</v>
      </c>
      <c r="AW472">
        <v>2745.116759055702</v>
      </c>
      <c r="AX472">
        <v>2418.0486958351639</v>
      </c>
      <c r="AY472">
        <v>2095.8135255573884</v>
      </c>
      <c r="AZ472">
        <v>1785.1788151703636</v>
      </c>
      <c r="BA472">
        <v>1435.8777982520669</v>
      </c>
      <c r="BB472">
        <v>1163.1389796720809</v>
      </c>
      <c r="BC472">
        <v>918.23187854603714</v>
      </c>
      <c r="BD472">
        <v>704.44058630792404</v>
      </c>
      <c r="BE472">
        <v>523.58357336611289</v>
      </c>
      <c r="BF472">
        <v>362.02720444613789</v>
      </c>
      <c r="BG472">
        <v>245.34050010353425</v>
      </c>
      <c r="BH472">
        <v>162.33051172868932</v>
      </c>
      <c r="BI472">
        <v>105.02370249856266</v>
      </c>
      <c r="BJ472">
        <v>66.771654122020649</v>
      </c>
      <c r="BK472">
        <v>40.655568192928634</v>
      </c>
      <c r="BL472">
        <v>-1.3699994289502507E-9</v>
      </c>
      <c r="BM472">
        <v>0</v>
      </c>
      <c r="BN472">
        <v>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</row>
    <row r="473" spans="1:101" x14ac:dyDescent="0.3">
      <c r="A473">
        <f>Model_Point!K473</f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-5427.6375516507342</v>
      </c>
      <c r="J473">
        <v>-4698.5476523087618</v>
      </c>
      <c r="K473">
        <v>-3370.0271956433294</v>
      </c>
      <c r="L473">
        <v>-1970.9083719047376</v>
      </c>
      <c r="M473">
        <v>-536.17238877826037</v>
      </c>
      <c r="N473">
        <v>1052.6160441770369</v>
      </c>
      <c r="O473">
        <v>2591.6609904638435</v>
      </c>
      <c r="P473">
        <v>4090.3772902646142</v>
      </c>
      <c r="Q473">
        <v>5557.6972603209806</v>
      </c>
      <c r="R473">
        <v>7002.1116572090668</v>
      </c>
      <c r="S473">
        <v>8431.7596866296644</v>
      </c>
      <c r="T473">
        <v>9822.7401151631384</v>
      </c>
      <c r="U473">
        <v>11179.287033315653</v>
      </c>
      <c r="V473">
        <v>12507.557366979108</v>
      </c>
      <c r="W473">
        <v>13814.766880887355</v>
      </c>
      <c r="X473">
        <v>15253.28407781114</v>
      </c>
      <c r="Y473">
        <v>15426.925196979046</v>
      </c>
      <c r="Z473">
        <v>15579.438721780913</v>
      </c>
      <c r="AA473">
        <v>15707.358108305194</v>
      </c>
      <c r="AB473">
        <v>15807.726833480679</v>
      </c>
      <c r="AC473">
        <v>15877.18774876305</v>
      </c>
      <c r="AD473">
        <v>15911.995492667507</v>
      </c>
      <c r="AE473">
        <v>15908.824356651883</v>
      </c>
      <c r="AF473">
        <v>15864.704934528809</v>
      </c>
      <c r="AG473">
        <v>15776.917633959163</v>
      </c>
      <c r="AH473">
        <v>15642.996695972661</v>
      </c>
      <c r="AI473">
        <v>15460.799162891921</v>
      </c>
      <c r="AJ473">
        <v>15228.61311440538</v>
      </c>
      <c r="AK473">
        <v>14945.273036082046</v>
      </c>
      <c r="AL473">
        <v>14610.251421472831</v>
      </c>
      <c r="AM473">
        <v>14223.697531014132</v>
      </c>
      <c r="AN473">
        <v>13786.43052428704</v>
      </c>
      <c r="AO473">
        <v>13299.995029306174</v>
      </c>
      <c r="AP473">
        <v>12766.707522051009</v>
      </c>
      <c r="AQ473">
        <v>12189.698556189938</v>
      </c>
      <c r="AR473">
        <v>11572.962655942963</v>
      </c>
      <c r="AS473">
        <v>10921.356016635467</v>
      </c>
      <c r="AT473">
        <v>10240.531655478531</v>
      </c>
      <c r="AU473">
        <v>9536.7299136173897</v>
      </c>
      <c r="AV473">
        <v>8816.6071236647185</v>
      </c>
      <c r="AW473">
        <v>8087.752224170039</v>
      </c>
      <c r="AX473">
        <v>7317.9904144403545</v>
      </c>
      <c r="AY473">
        <v>6520.2381955457513</v>
      </c>
      <c r="AZ473">
        <v>5709.5754979653775</v>
      </c>
      <c r="BA473">
        <v>4902.8064881885866</v>
      </c>
      <c r="BB473">
        <v>4117.7825986930247</v>
      </c>
      <c r="BC473">
        <v>3372.4860809994939</v>
      </c>
      <c r="BD473">
        <v>2683.906297032775</v>
      </c>
      <c r="BE473">
        <v>2066.7851242574657</v>
      </c>
      <c r="BF473">
        <v>1532.3575873082489</v>
      </c>
      <c r="BG473">
        <v>1087.2597206478497</v>
      </c>
      <c r="BH473">
        <v>750.50138537879718</v>
      </c>
      <c r="BI473">
        <v>503.03173364656288</v>
      </c>
      <c r="BJ473">
        <v>326.95600724667145</v>
      </c>
      <c r="BK473">
        <v>205.91748053913878</v>
      </c>
      <c r="BL473">
        <v>5.8385869650228362E-10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</row>
    <row r="474" spans="1:101" x14ac:dyDescent="0.3">
      <c r="A474">
        <f>Model_Point!K474</f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-440475.4444293757</v>
      </c>
      <c r="J474">
        <v>-379530.01743120176</v>
      </c>
      <c r="K474">
        <v>-319595.72739771678</v>
      </c>
      <c r="L474">
        <v>-258911.90848636592</v>
      </c>
      <c r="M474">
        <v>-202155.09176485171</v>
      </c>
      <c r="N474">
        <v>-149800.0501179774</v>
      </c>
      <c r="O474">
        <v>-101676.30051937154</v>
      </c>
      <c r="P474">
        <v>-57380.048938460568</v>
      </c>
      <c r="Q474">
        <v>-16199.493623932909</v>
      </c>
      <c r="R474">
        <v>23175.897583306629</v>
      </c>
      <c r="S474">
        <v>59990.6861197244</v>
      </c>
      <c r="T474">
        <v>94099.24897413225</v>
      </c>
      <c r="U474">
        <v>125498.16612476739</v>
      </c>
      <c r="V474">
        <v>154217.13891472379</v>
      </c>
      <c r="W474">
        <v>180337.57260663813</v>
      </c>
      <c r="X474">
        <v>203960.69065552985</v>
      </c>
      <c r="Y474">
        <v>225138.54506533127</v>
      </c>
      <c r="Z474">
        <v>243886.2041773682</v>
      </c>
      <c r="AA474">
        <v>260240.11319550502</v>
      </c>
      <c r="AB474">
        <v>274245.42451195681</v>
      </c>
      <c r="AC474">
        <v>285931.35300898791</v>
      </c>
      <c r="AD474">
        <v>295348.56766145799</v>
      </c>
      <c r="AE474">
        <v>302586.84477300307</v>
      </c>
      <c r="AF474">
        <v>307759.70215478359</v>
      </c>
      <c r="AG474">
        <v>310987.65116846829</v>
      </c>
      <c r="AH474">
        <v>312373.70850173023</v>
      </c>
      <c r="AI474">
        <v>311999.57746391796</v>
      </c>
      <c r="AJ474">
        <v>309944.71547998994</v>
      </c>
      <c r="AK474">
        <v>306301.2426117069</v>
      </c>
      <c r="AL474">
        <v>301158.3831536512</v>
      </c>
      <c r="AM474">
        <v>294590.86093033012</v>
      </c>
      <c r="AN474">
        <v>286682.64670341171</v>
      </c>
      <c r="AO474">
        <v>277536.49185831478</v>
      </c>
      <c r="AP474">
        <v>267265.84523570695</v>
      </c>
      <c r="AQ474">
        <v>255990.97770473009</v>
      </c>
      <c r="AR474">
        <v>243836.14081585564</v>
      </c>
      <c r="AS474">
        <v>230929.13308450943</v>
      </c>
      <c r="AT474">
        <v>217402.40273599903</v>
      </c>
      <c r="AU474">
        <v>203393.96132201585</v>
      </c>
      <c r="AV474">
        <v>189047.38821617072</v>
      </c>
      <c r="AW474">
        <v>174509.16851878737</v>
      </c>
      <c r="AX474">
        <v>159926.00227918307</v>
      </c>
      <c r="AY474">
        <v>145435.47359569912</v>
      </c>
      <c r="AZ474">
        <v>131173.58834925597</v>
      </c>
      <c r="BA474">
        <v>117272.74657048298</v>
      </c>
      <c r="BB474">
        <v>103859.46781273103</v>
      </c>
      <c r="BC474">
        <v>91051.919872469851</v>
      </c>
      <c r="BD474">
        <v>78957.323863611644</v>
      </c>
      <c r="BE474">
        <v>67669.332960757049</v>
      </c>
      <c r="BF474">
        <v>57265.506450362031</v>
      </c>
      <c r="BG474">
        <v>47805.0227564538</v>
      </c>
      <c r="BH474">
        <v>39154.744891098795</v>
      </c>
      <c r="BI474">
        <v>31396.425135563761</v>
      </c>
      <c r="BJ474">
        <v>24584.950342320066</v>
      </c>
      <c r="BK474">
        <v>18744.973743210252</v>
      </c>
      <c r="BL474">
        <v>13869.051603662163</v>
      </c>
      <c r="BM474">
        <v>9917.7421796826966</v>
      </c>
      <c r="BN474">
        <v>6821.9974597971377</v>
      </c>
      <c r="BO474">
        <v>4487.9546142539111</v>
      </c>
      <c r="BP474">
        <v>2803.9210300596205</v>
      </c>
      <c r="BQ474">
        <v>1648.9784305314595</v>
      </c>
      <c r="BR474">
        <v>931.08160270086034</v>
      </c>
      <c r="BS474">
        <v>503.39274539083726</v>
      </c>
      <c r="BT474">
        <v>260.32192395334044</v>
      </c>
      <c r="BU474">
        <v>129.07592825999234</v>
      </c>
      <c r="BV474">
        <v>-7.5707202041263745E-9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</row>
    <row r="475" spans="1:101" x14ac:dyDescent="0.3">
      <c r="A475">
        <f>Model_Point!K475</f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-156417.51220179652</v>
      </c>
      <c r="J475">
        <v>-125213.32573692845</v>
      </c>
      <c r="K475">
        <v>-95248.646966238492</v>
      </c>
      <c r="L475">
        <v>-65139.719551133152</v>
      </c>
      <c r="M475">
        <v>-72102.919898722554</v>
      </c>
      <c r="N475">
        <v>-47340.95038065991</v>
      </c>
      <c r="O475">
        <v>-24206.223542925869</v>
      </c>
      <c r="P475">
        <v>-2524.2574477156113</v>
      </c>
      <c r="Q475">
        <v>17997.428830811325</v>
      </c>
      <c r="R475">
        <v>12682.345666520914</v>
      </c>
      <c r="S475">
        <v>30099.371198332265</v>
      </c>
      <c r="T475">
        <v>46473.95931984143</v>
      </c>
      <c r="U475">
        <v>61817.612186874918</v>
      </c>
      <c r="V475">
        <v>76154.434158613047</v>
      </c>
      <c r="W475">
        <v>71754.890051654846</v>
      </c>
      <c r="X475">
        <v>83118.474999223603</v>
      </c>
      <c r="Y475">
        <v>93535.600542410175</v>
      </c>
      <c r="Z475">
        <v>103020.77200860762</v>
      </c>
      <c r="AA475">
        <v>111596.6299056719</v>
      </c>
      <c r="AB475">
        <v>106893.80572090953</v>
      </c>
      <c r="AC475">
        <v>112956.31143348901</v>
      </c>
      <c r="AD475">
        <v>118136.04760930929</v>
      </c>
      <c r="AE475">
        <v>122473.36171910986</v>
      </c>
      <c r="AF475">
        <v>126017.70956644163</v>
      </c>
      <c r="AG475">
        <v>120354.88660755812</v>
      </c>
      <c r="AH475">
        <v>121939.57140586623</v>
      </c>
      <c r="AI475">
        <v>122833.89205391284</v>
      </c>
      <c r="AJ475">
        <v>123072.38867434832</v>
      </c>
      <c r="AK475">
        <v>122694.44016258583</v>
      </c>
      <c r="AL475">
        <v>116143.06856038539</v>
      </c>
      <c r="AM475">
        <v>114295.44358599361</v>
      </c>
      <c r="AN475">
        <v>111917.1839894962</v>
      </c>
      <c r="AO475">
        <v>109050.48590546924</v>
      </c>
      <c r="AP475">
        <v>105741.64093521464</v>
      </c>
      <c r="AQ475">
        <v>98524.387162904357</v>
      </c>
      <c r="AR475">
        <v>94262.161188041282</v>
      </c>
      <c r="AS475">
        <v>89695.553305482303</v>
      </c>
      <c r="AT475">
        <v>84877.392806820557</v>
      </c>
      <c r="AU475">
        <v>79862.64110390628</v>
      </c>
      <c r="AV475">
        <v>72666.788113728107</v>
      </c>
      <c r="AW475">
        <v>67305.046430928458</v>
      </c>
      <c r="AX475">
        <v>61912.571655065905</v>
      </c>
      <c r="AY475">
        <v>56543.726279547322</v>
      </c>
      <c r="AZ475">
        <v>51252.257561580314</v>
      </c>
      <c r="BA475">
        <v>45039.34212660206</v>
      </c>
      <c r="BB475">
        <v>39992.425940467489</v>
      </c>
      <c r="BC475">
        <v>35168.187814149103</v>
      </c>
      <c r="BD475">
        <v>30609.041850836336</v>
      </c>
      <c r="BE475">
        <v>26352.164391457667</v>
      </c>
      <c r="BF475">
        <v>21979.968278353295</v>
      </c>
      <c r="BG475">
        <v>18385.685702152503</v>
      </c>
      <c r="BH475">
        <v>15096.655132262813</v>
      </c>
      <c r="BI475">
        <v>12145.155101002125</v>
      </c>
      <c r="BJ475">
        <v>9553.1203651510605</v>
      </c>
      <c r="BK475">
        <v>7192.1568329389456</v>
      </c>
      <c r="BL475">
        <v>5328.9511975877858</v>
      </c>
      <c r="BM475">
        <v>3818.4215039554142</v>
      </c>
      <c r="BN475">
        <v>2634.6406595066751</v>
      </c>
      <c r="BO475">
        <v>1742.0665628250129</v>
      </c>
      <c r="BP475">
        <v>1075.8725972249633</v>
      </c>
      <c r="BQ475">
        <v>633.26558038790654</v>
      </c>
      <c r="BR475">
        <v>358.10853335976759</v>
      </c>
      <c r="BS475">
        <v>194.1760706435133</v>
      </c>
      <c r="BT475">
        <v>101.02055639412701</v>
      </c>
      <c r="BU475">
        <v>49.576708586321246</v>
      </c>
      <c r="BV475">
        <v>-1.2640527460255607E-8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0</v>
      </c>
    </row>
    <row r="476" spans="1:101" x14ac:dyDescent="0.3">
      <c r="A476">
        <f>Model_Point!K476</f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-74787.221285771579</v>
      </c>
      <c r="J476">
        <v>-62232.929579396266</v>
      </c>
      <c r="K476">
        <v>-50117.449614922109</v>
      </c>
      <c r="L476">
        <v>-37893.219069989143</v>
      </c>
      <c r="M476">
        <v>-26290.18071737525</v>
      </c>
      <c r="N476">
        <v>-15371.757171821679</v>
      </c>
      <c r="O476">
        <v>-5099.1757126017646</v>
      </c>
      <c r="P476">
        <v>4601.8118216345065</v>
      </c>
      <c r="Q476">
        <v>13852.38838133977</v>
      </c>
      <c r="R476">
        <v>22865.791316963176</v>
      </c>
      <c r="S476">
        <v>31537.761777752723</v>
      </c>
      <c r="T476">
        <v>39857.582175650306</v>
      </c>
      <c r="U476">
        <v>47836.45426536171</v>
      </c>
      <c r="V476">
        <v>55490.836673982216</v>
      </c>
      <c r="W476">
        <v>62845.373592983844</v>
      </c>
      <c r="X476">
        <v>69928.061897141946</v>
      </c>
      <c r="Y476">
        <v>76759.696850053209</v>
      </c>
      <c r="Z476">
        <v>83355.782505327603</v>
      </c>
      <c r="AA476">
        <v>89735.551836366954</v>
      </c>
      <c r="AB476">
        <v>95920.081230329306</v>
      </c>
      <c r="AC476">
        <v>101928.55890868211</v>
      </c>
      <c r="AD476">
        <v>107784.09013249053</v>
      </c>
      <c r="AE476">
        <v>113516.48079148089</v>
      </c>
      <c r="AF476">
        <v>119159.9486645939</v>
      </c>
      <c r="AG476">
        <v>124750.61806169355</v>
      </c>
      <c r="AH476">
        <v>130322.81993804697</v>
      </c>
      <c r="AI476">
        <v>131781.08277643932</v>
      </c>
      <c r="AJ476">
        <v>132949.69780167029</v>
      </c>
      <c r="AK476">
        <v>133800.24259377623</v>
      </c>
      <c r="AL476">
        <v>134303.30687570377</v>
      </c>
      <c r="AM476">
        <v>134426.23662148276</v>
      </c>
      <c r="AN476">
        <v>134137.67326648661</v>
      </c>
      <c r="AO476">
        <v>133410.39116522903</v>
      </c>
      <c r="AP476">
        <v>132220.66207840084</v>
      </c>
      <c r="AQ476">
        <v>130548.28195354244</v>
      </c>
      <c r="AR476">
        <v>128376.70986184514</v>
      </c>
      <c r="AS476">
        <v>125693.78759475314</v>
      </c>
      <c r="AT476">
        <v>122493.00402997804</v>
      </c>
      <c r="AU476">
        <v>118774.91431920479</v>
      </c>
      <c r="AV476">
        <v>114548.46274770056</v>
      </c>
      <c r="AW476">
        <v>109831.44683921536</v>
      </c>
      <c r="AX476">
        <v>104650.81615782002</v>
      </c>
      <c r="AY476">
        <v>99039.900037334912</v>
      </c>
      <c r="AZ476">
        <v>93042.243760327809</v>
      </c>
      <c r="BA476">
        <v>86711.818476777378</v>
      </c>
      <c r="BB476">
        <v>80112.876712498837</v>
      </c>
      <c r="BC476">
        <v>73319.376980467277</v>
      </c>
      <c r="BD476">
        <v>66413.907859892061</v>
      </c>
      <c r="BE476">
        <v>59486.057193049433</v>
      </c>
      <c r="BF476">
        <v>52630.197556916624</v>
      </c>
      <c r="BG476">
        <v>45942.696162826491</v>
      </c>
      <c r="BH476">
        <v>39385.728510599198</v>
      </c>
      <c r="BI476">
        <v>33086.330627532618</v>
      </c>
      <c r="BJ476">
        <v>27167.344839940255</v>
      </c>
      <c r="BK476">
        <v>21740.157783888022</v>
      </c>
      <c r="BL476">
        <v>16897.143788938421</v>
      </c>
      <c r="BM476">
        <v>12704.59095920176</v>
      </c>
      <c r="BN476">
        <v>9197.0575080433155</v>
      </c>
      <c r="BO476">
        <v>6374.1596213053781</v>
      </c>
      <c r="BP476">
        <v>4200.661558810416</v>
      </c>
      <c r="BQ476">
        <v>2610.3740130804067</v>
      </c>
      <c r="BR476">
        <v>1556.1890361557848</v>
      </c>
      <c r="BS476">
        <v>886.35281284354824</v>
      </c>
      <c r="BT476">
        <v>480.21236005429034</v>
      </c>
      <c r="BU476">
        <v>246.10865462489508</v>
      </c>
      <c r="BV476">
        <v>-2.8005554814960085E-9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</row>
    <row r="477" spans="1:101" x14ac:dyDescent="0.3">
      <c r="A477">
        <f>Model_Point!K477</f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-1044966.3004938515</v>
      </c>
      <c r="J477">
        <v>-879888.94458665769</v>
      </c>
      <c r="K477">
        <v>-713607.3152723175</v>
      </c>
      <c r="L477">
        <v>-544363.62452562363</v>
      </c>
      <c r="M477">
        <v>-385994.95423168846</v>
      </c>
      <c r="N477">
        <v>-239873.04593400727</v>
      </c>
      <c r="O477">
        <v>-105874.91144497562</v>
      </c>
      <c r="P477">
        <v>16181.051920459173</v>
      </c>
      <c r="Q477">
        <v>126582.55852339001</v>
      </c>
      <c r="R477">
        <v>228340.24904188112</v>
      </c>
      <c r="S477">
        <v>319231.42915713019</v>
      </c>
      <c r="T477">
        <v>399571.62452665099</v>
      </c>
      <c r="U477">
        <v>469805.13744231948</v>
      </c>
      <c r="V477">
        <v>530451.91805171629</v>
      </c>
      <c r="W477">
        <v>582048.80069845205</v>
      </c>
      <c r="X477">
        <v>625062.20814391004</v>
      </c>
      <c r="Y477">
        <v>659874.29307583906</v>
      </c>
      <c r="Z477">
        <v>686851.21315033489</v>
      </c>
      <c r="AA477">
        <v>706397.11103062285</v>
      </c>
      <c r="AB477">
        <v>718899.10499732161</v>
      </c>
      <c r="AC477">
        <v>724685.87004218891</v>
      </c>
      <c r="AD477">
        <v>724112.72306740843</v>
      </c>
      <c r="AE477">
        <v>717596.57962494611</v>
      </c>
      <c r="AF477">
        <v>705588.06349008391</v>
      </c>
      <c r="AG477">
        <v>688558.39752890449</v>
      </c>
      <c r="AH477">
        <v>666989.85751922638</v>
      </c>
      <c r="AI477">
        <v>641374.75304612028</v>
      </c>
      <c r="AJ477">
        <v>612219.91484405892</v>
      </c>
      <c r="AK477">
        <v>580050.58129365509</v>
      </c>
      <c r="AL477">
        <v>545411.11037405324</v>
      </c>
      <c r="AM477">
        <v>508856.2023787403</v>
      </c>
      <c r="AN477">
        <v>470941.94960911426</v>
      </c>
      <c r="AO477">
        <v>432193.09069908335</v>
      </c>
      <c r="AP477">
        <v>393130.06965116243</v>
      </c>
      <c r="AQ477">
        <v>354262.37955935946</v>
      </c>
      <c r="AR477">
        <v>316080.97368075501</v>
      </c>
      <c r="AS477">
        <v>279049.90371115966</v>
      </c>
      <c r="AT477">
        <v>243597.42391167162</v>
      </c>
      <c r="AU477">
        <v>210106.88514112245</v>
      </c>
      <c r="AV477">
        <v>178907.82943029961</v>
      </c>
      <c r="AW477">
        <v>150267.77564501838</v>
      </c>
      <c r="AX477">
        <v>123775.04596158623</v>
      </c>
      <c r="AY477">
        <v>99769.621408290201</v>
      </c>
      <c r="AZ477">
        <v>78501.947777079651</v>
      </c>
      <c r="BA477">
        <v>60120.20415632474</v>
      </c>
      <c r="BB477">
        <v>44662.524139187444</v>
      </c>
      <c r="BC477">
        <v>32055.810384418932</v>
      </c>
      <c r="BD477">
        <v>22122.373077986045</v>
      </c>
      <c r="BE477">
        <v>14594.875842357604</v>
      </c>
      <c r="BF477">
        <v>9139.008375966323</v>
      </c>
      <c r="BG477">
        <v>5382.036215310708</v>
      </c>
      <c r="BH477">
        <v>3045.0565625948939</v>
      </c>
      <c r="BI477">
        <v>1652.2307422705646</v>
      </c>
      <c r="BJ477">
        <v>860.68633617217677</v>
      </c>
      <c r="BK477">
        <v>433.61991611453243</v>
      </c>
      <c r="BL477">
        <v>-4.902949670167817E-8</v>
      </c>
      <c r="BM477">
        <v>0</v>
      </c>
      <c r="BN477">
        <v>0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</row>
    <row r="478" spans="1:101" x14ac:dyDescent="0.3">
      <c r="A478">
        <f>Model_Point!K478</f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-360921.14295347652</v>
      </c>
      <c r="J478">
        <v>-278566.76329148846</v>
      </c>
      <c r="K478">
        <v>-197905.51196770321</v>
      </c>
      <c r="L478">
        <v>-116524.95968085861</v>
      </c>
      <c r="M478">
        <v>-128755.99004201664</v>
      </c>
      <c r="N478">
        <v>-61675.92130213834</v>
      </c>
      <c r="O478">
        <v>738.91182194601572</v>
      </c>
      <c r="P478">
        <v>58604.044871143305</v>
      </c>
      <c r="Q478">
        <v>112073.32393042246</v>
      </c>
      <c r="R478">
        <v>100068.47881899874</v>
      </c>
      <c r="S478">
        <v>142483.68700324133</v>
      </c>
      <c r="T478">
        <v>180817.04952891721</v>
      </c>
      <c r="U478">
        <v>215267.17029522199</v>
      </c>
      <c r="V478">
        <v>246061.72637738721</v>
      </c>
      <c r="W478">
        <v>230897.20873677847</v>
      </c>
      <c r="X478">
        <v>252426.45300470351</v>
      </c>
      <c r="Y478">
        <v>270754.85213779303</v>
      </c>
      <c r="Z478">
        <v>286042.1123219789</v>
      </c>
      <c r="AA478">
        <v>298462.46049976925</v>
      </c>
      <c r="AB478">
        <v>280071.27280831651</v>
      </c>
      <c r="AC478">
        <v>285500.1525378995</v>
      </c>
      <c r="AD478">
        <v>288423.34340235288</v>
      </c>
      <c r="AE478">
        <v>289013.81935999892</v>
      </c>
      <c r="AF478">
        <v>287457.46487487777</v>
      </c>
      <c r="AG478">
        <v>266286.70104977436</v>
      </c>
      <c r="AH478">
        <v>259930.3812100935</v>
      </c>
      <c r="AI478">
        <v>251953.84174993797</v>
      </c>
      <c r="AJ478">
        <v>242560.83381134679</v>
      </c>
      <c r="AK478">
        <v>231962.17082035681</v>
      </c>
      <c r="AL478">
        <v>210118.29433818039</v>
      </c>
      <c r="AM478">
        <v>197132.62642931761</v>
      </c>
      <c r="AN478">
        <v>183565.35805300093</v>
      </c>
      <c r="AO478">
        <v>169624.98198978882</v>
      </c>
      <c r="AP478">
        <v>155518.30993141825</v>
      </c>
      <c r="AQ478">
        <v>136166.45563794178</v>
      </c>
      <c r="AR478">
        <v>122001.22068421777</v>
      </c>
      <c r="AS478">
        <v>108232.62697753591</v>
      </c>
      <c r="AT478">
        <v>95030.755507374153</v>
      </c>
      <c r="AU478">
        <v>82548.332317965935</v>
      </c>
      <c r="AV478">
        <v>68663.619517103507</v>
      </c>
      <c r="AW478">
        <v>57852.553514764055</v>
      </c>
      <c r="AX478">
        <v>47838.793407143487</v>
      </c>
      <c r="AY478">
        <v>38756.895188131981</v>
      </c>
      <c r="AZ478">
        <v>30706.929652500272</v>
      </c>
      <c r="BA478">
        <v>23052.768501966395</v>
      </c>
      <c r="BB478">
        <v>17163.018963028073</v>
      </c>
      <c r="BC478">
        <v>12356.502850860292</v>
      </c>
      <c r="BD478">
        <v>8567.7303346925164</v>
      </c>
      <c r="BE478">
        <v>5696.411632368704</v>
      </c>
      <c r="BF478">
        <v>3503.8567090459742</v>
      </c>
      <c r="BG478">
        <v>2066.1426944258228</v>
      </c>
      <c r="BH478">
        <v>1171.6642915897253</v>
      </c>
      <c r="BI478">
        <v>638.5412572312971</v>
      </c>
      <c r="BJ478">
        <v>335.64133588530933</v>
      </c>
      <c r="BK478">
        <v>166.46969716575367</v>
      </c>
      <c r="BL478">
        <v>1.3757272948050031E-8</v>
      </c>
      <c r="BM478">
        <v>0</v>
      </c>
      <c r="BN478">
        <v>0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>
        <v>0</v>
      </c>
      <c r="CU478">
        <v>0</v>
      </c>
      <c r="CV478">
        <v>0</v>
      </c>
      <c r="CW478">
        <v>0</v>
      </c>
    </row>
    <row r="479" spans="1:101" x14ac:dyDescent="0.3">
      <c r="A479">
        <f>Model_Point!K479</f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-181308.57039335696</v>
      </c>
      <c r="J479">
        <v>-131970.06104709615</v>
      </c>
      <c r="K479">
        <v>-84820.953385754096</v>
      </c>
      <c r="L479">
        <v>-37455.810084368146</v>
      </c>
      <c r="M479">
        <v>8100.750869386784</v>
      </c>
      <c r="N479">
        <v>51772.808180286811</v>
      </c>
      <c r="O479">
        <v>93691.586716606209</v>
      </c>
      <c r="P479">
        <v>133979.75061876472</v>
      </c>
      <c r="Q479">
        <v>172767.922476323</v>
      </c>
      <c r="R479">
        <v>210602.69040230979</v>
      </c>
      <c r="S479">
        <v>247228.5444091133</v>
      </c>
      <c r="T479">
        <v>282777.77402457676</v>
      </c>
      <c r="U479">
        <v>317403.98919105518</v>
      </c>
      <c r="V479">
        <v>351274.59725382813</v>
      </c>
      <c r="W479">
        <v>384562.26040837244</v>
      </c>
      <c r="X479">
        <v>417431.85899367183</v>
      </c>
      <c r="Y479">
        <v>422833.90004171483</v>
      </c>
      <c r="Z479">
        <v>427314.24112144316</v>
      </c>
      <c r="AA479">
        <v>430776.45353627042</v>
      </c>
      <c r="AB479">
        <v>433120.0565684578</v>
      </c>
      <c r="AC479">
        <v>434232.2679158941</v>
      </c>
      <c r="AD479">
        <v>434004.11662514316</v>
      </c>
      <c r="AE479">
        <v>432340.46913158131</v>
      </c>
      <c r="AF479">
        <v>429157.61011184932</v>
      </c>
      <c r="AG479">
        <v>424383.18624365708</v>
      </c>
      <c r="AH479">
        <v>417956.54531954014</v>
      </c>
      <c r="AI479">
        <v>409831.15167611855</v>
      </c>
      <c r="AJ479">
        <v>399978.95818985382</v>
      </c>
      <c r="AK479">
        <v>388395.35104872449</v>
      </c>
      <c r="AL479">
        <v>375103.78002346039</v>
      </c>
      <c r="AM479">
        <v>360157.35781156807</v>
      </c>
      <c r="AN479">
        <v>343639.90678355162</v>
      </c>
      <c r="AO479">
        <v>325656.07965160388</v>
      </c>
      <c r="AP479">
        <v>306345.06421773497</v>
      </c>
      <c r="AQ479">
        <v>285881.47008518566</v>
      </c>
      <c r="AR479">
        <v>264475.02997585095</v>
      </c>
      <c r="AS479">
        <v>242368.85071109957</v>
      </c>
      <c r="AT479">
        <v>219835.97051035732</v>
      </c>
      <c r="AU479">
        <v>197174.02959932454</v>
      </c>
      <c r="AV479">
        <v>174697.94643704448</v>
      </c>
      <c r="AW479">
        <v>152730.61665912121</v>
      </c>
      <c r="AX479">
        <v>131120.53651885423</v>
      </c>
      <c r="AY479">
        <v>110297.53954671719</v>
      </c>
      <c r="AZ479">
        <v>90679.768880162606</v>
      </c>
      <c r="BA479">
        <v>72648.945270578915</v>
      </c>
      <c r="BB479">
        <v>56524.471199151478</v>
      </c>
      <c r="BC479">
        <v>42539.017752073232</v>
      </c>
      <c r="BD479">
        <v>30818.839084217754</v>
      </c>
      <c r="BE479">
        <v>21372.261313865907</v>
      </c>
      <c r="BF479">
        <v>14089.364210683163</v>
      </c>
      <c r="BG479">
        <v>8754.6415546178068</v>
      </c>
      <c r="BH479">
        <v>5221.01044922456</v>
      </c>
      <c r="BI479">
        <v>2977.814704015886</v>
      </c>
      <c r="BJ479">
        <v>1619.3347072262677</v>
      </c>
      <c r="BK479">
        <v>837.55555665635097</v>
      </c>
      <c r="BL479">
        <v>2.7132287814700746E-9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0</v>
      </c>
      <c r="CQ479">
        <v>0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</row>
    <row r="480" spans="1:101" x14ac:dyDescent="0.3">
      <c r="A480">
        <f>Model_Point!K480</f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-359714.65474457503</v>
      </c>
      <c r="J480">
        <v>-291304.8560990938</v>
      </c>
      <c r="K480">
        <v>-221700.08271282748</v>
      </c>
      <c r="L480">
        <v>-151716.69366905955</v>
      </c>
      <c r="M480">
        <v>-88333.655384205296</v>
      </c>
      <c r="N480">
        <v>-31957.684056786238</v>
      </c>
      <c r="O480">
        <v>17688.035194965887</v>
      </c>
      <c r="P480">
        <v>60911.404968107003</v>
      </c>
      <c r="Q480">
        <v>98040.253732614641</v>
      </c>
      <c r="R480">
        <v>131018.55787938523</v>
      </c>
      <c r="S480">
        <v>158597.9003915372</v>
      </c>
      <c r="T480">
        <v>181053.54003752745</v>
      </c>
      <c r="U480">
        <v>198688.89079019753</v>
      </c>
      <c r="V480">
        <v>211821.33395555313</v>
      </c>
      <c r="W480">
        <v>220775.76090762441</v>
      </c>
      <c r="X480">
        <v>225879.88689750287</v>
      </c>
      <c r="Y480">
        <v>227464.11947617968</v>
      </c>
      <c r="Z480">
        <v>225864.41977482621</v>
      </c>
      <c r="AA480">
        <v>221424.8680082077</v>
      </c>
      <c r="AB480">
        <v>214498.52096763233</v>
      </c>
      <c r="AC480">
        <v>205443.07500853724</v>
      </c>
      <c r="AD480">
        <v>194616.34709685587</v>
      </c>
      <c r="AE480">
        <v>182358.64529173434</v>
      </c>
      <c r="AF480">
        <v>169007.5379863861</v>
      </c>
      <c r="AG480">
        <v>154894.48092811683</v>
      </c>
      <c r="AH480">
        <v>140340.87811738814</v>
      </c>
      <c r="AI480">
        <v>125653.65539307351</v>
      </c>
      <c r="AJ480">
        <v>111120.46878910241</v>
      </c>
      <c r="AK480">
        <v>97004.717232636147</v>
      </c>
      <c r="AL480">
        <v>83540.57800358547</v>
      </c>
      <c r="AM480">
        <v>70928.329421825576</v>
      </c>
      <c r="AN480">
        <v>58997.717587145999</v>
      </c>
      <c r="AO480">
        <v>47979.581532120355</v>
      </c>
      <c r="AP480">
        <v>38057.500282826615</v>
      </c>
      <c r="AQ480">
        <v>29360.190110479747</v>
      </c>
      <c r="AR480">
        <v>21956.430237904362</v>
      </c>
      <c r="AS480">
        <v>15853.444698782458</v>
      </c>
      <c r="AT480">
        <v>10999.464844273118</v>
      </c>
      <c r="AU480">
        <v>7290.8096506206812</v>
      </c>
      <c r="AV480">
        <v>4583.256726592218</v>
      </c>
      <c r="AW480">
        <v>2706.7928816968388</v>
      </c>
      <c r="AX480">
        <v>1536.7222896203757</v>
      </c>
      <c r="AY480">
        <v>837.97284473108573</v>
      </c>
      <c r="AZ480">
        <v>440.3056558646154</v>
      </c>
      <c r="BA480">
        <v>225.61644107009855</v>
      </c>
      <c r="BB480">
        <v>-1.025816185295155E-8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>
        <v>0</v>
      </c>
      <c r="CS480">
        <v>0</v>
      </c>
      <c r="CT480">
        <v>0</v>
      </c>
      <c r="CU480">
        <v>0</v>
      </c>
      <c r="CV480">
        <v>0</v>
      </c>
      <c r="CW480">
        <v>0</v>
      </c>
    </row>
    <row r="481" spans="1:101" x14ac:dyDescent="0.3">
      <c r="A481">
        <f>Model_Point!K481</f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-126941.25244457806</v>
      </c>
      <c r="J481">
        <v>-92301.134270085968</v>
      </c>
      <c r="K481">
        <v>-58176.626131102938</v>
      </c>
      <c r="L481">
        <v>-24109.801978723881</v>
      </c>
      <c r="M481">
        <v>-30731.024174381535</v>
      </c>
      <c r="N481">
        <v>-4311.913371368958</v>
      </c>
      <c r="O481">
        <v>19454.232602109219</v>
      </c>
      <c r="P481">
        <v>40704.520450647142</v>
      </c>
      <c r="Q481">
        <v>59583.340732053301</v>
      </c>
      <c r="R481">
        <v>51754.71446503052</v>
      </c>
      <c r="S481">
        <v>65409.57941001252</v>
      </c>
      <c r="T481">
        <v>77026.244597363344</v>
      </c>
      <c r="U481">
        <v>86733.432320507913</v>
      </c>
      <c r="V481">
        <v>94665.150975270328</v>
      </c>
      <c r="W481">
        <v>85188.312181974543</v>
      </c>
      <c r="X481">
        <v>89005.712024554101</v>
      </c>
      <c r="Y481">
        <v>91401.385402274274</v>
      </c>
      <c r="Z481">
        <v>92513.030346511325</v>
      </c>
      <c r="AA481">
        <v>92481.433001749756</v>
      </c>
      <c r="AB481">
        <v>82291.634085475947</v>
      </c>
      <c r="AC481">
        <v>79841.734157377636</v>
      </c>
      <c r="AD481">
        <v>76650.070395645045</v>
      </c>
      <c r="AE481">
        <v>72854.027658685023</v>
      </c>
      <c r="AF481">
        <v>68589.899921457356</v>
      </c>
      <c r="AG481">
        <v>59275.750855988786</v>
      </c>
      <c r="AH481">
        <v>54181.717640697942</v>
      </c>
      <c r="AI481">
        <v>48989.983400180223</v>
      </c>
      <c r="AJ481">
        <v>43816.46835263689</v>
      </c>
      <c r="AK481">
        <v>38767.676107808751</v>
      </c>
      <c r="AL481">
        <v>31926.455319627559</v>
      </c>
      <c r="AM481">
        <v>27275.002743465444</v>
      </c>
      <c r="AN481">
        <v>22857.0909421217</v>
      </c>
      <c r="AO481">
        <v>18765.259978852664</v>
      </c>
      <c r="AP481">
        <v>15073.823880479238</v>
      </c>
      <c r="AQ481">
        <v>11213.749328378568</v>
      </c>
      <c r="AR481">
        <v>8420.7660763056483</v>
      </c>
      <c r="AS481">
        <v>6114.8409210771706</v>
      </c>
      <c r="AT481">
        <v>4278.8948248598681</v>
      </c>
      <c r="AU481">
        <v>2875.5638845812896</v>
      </c>
      <c r="AV481">
        <v>1751.2777281910271</v>
      </c>
      <c r="AW481">
        <v>1036.7621734616619</v>
      </c>
      <c r="AX481">
        <v>591.0380747169113</v>
      </c>
      <c r="AY481">
        <v>324.82030545458758</v>
      </c>
      <c r="AZ481">
        <v>173.36923402136048</v>
      </c>
      <c r="BA481">
        <v>86.470338742317509</v>
      </c>
      <c r="BB481">
        <v>6.9357182062115229E-9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>
        <v>0</v>
      </c>
      <c r="CU481">
        <v>0</v>
      </c>
      <c r="CV481">
        <v>0</v>
      </c>
      <c r="CW481">
        <v>0</v>
      </c>
    </row>
    <row r="482" spans="1:101" x14ac:dyDescent="0.3">
      <c r="A482">
        <f>Model_Point!K482</f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-58025.058706186508</v>
      </c>
      <c r="J482">
        <v>-31792.987031636938</v>
      </c>
      <c r="K482">
        <v>-7114.4795375864824</v>
      </c>
      <c r="L482">
        <v>17321.591687196036</v>
      </c>
      <c r="M482">
        <v>40578.673480165315</v>
      </c>
      <c r="N482">
        <v>62702.538370285787</v>
      </c>
      <c r="O482">
        <v>83813.717235797521</v>
      </c>
      <c r="P482">
        <v>104021.58622036006</v>
      </c>
      <c r="Q482">
        <v>123432.06902313921</v>
      </c>
      <c r="R482">
        <v>142397.72470670921</v>
      </c>
      <c r="S482">
        <v>160784.56948828654</v>
      </c>
      <c r="T482">
        <v>160892.61561083887</v>
      </c>
      <c r="U482">
        <v>160464.09086774918</v>
      </c>
      <c r="V482">
        <v>159466.09104148063</v>
      </c>
      <c r="W482">
        <v>157869.89518074263</v>
      </c>
      <c r="X482">
        <v>155651.07355367104</v>
      </c>
      <c r="Y482">
        <v>152790.41063241419</v>
      </c>
      <c r="Z482">
        <v>149275.6037349781</v>
      </c>
      <c r="AA482">
        <v>145103.19282438778</v>
      </c>
      <c r="AB482">
        <v>140280.37270587034</v>
      </c>
      <c r="AC482">
        <v>134825.61263686835</v>
      </c>
      <c r="AD482">
        <v>128769.06621106717</v>
      </c>
      <c r="AE482">
        <v>122148.66063735864</v>
      </c>
      <c r="AF482">
        <v>115015.53018967577</v>
      </c>
      <c r="AG482">
        <v>107434.40157005604</v>
      </c>
      <c r="AH482">
        <v>99483.529263735472</v>
      </c>
      <c r="AI482">
        <v>91254.077899508091</v>
      </c>
      <c r="AJ482">
        <v>82848.856478794245</v>
      </c>
      <c r="AK482">
        <v>74380.328238577029</v>
      </c>
      <c r="AL482">
        <v>65967.852303248874</v>
      </c>
      <c r="AM482">
        <v>57734.16092985047</v>
      </c>
      <c r="AN482">
        <v>49615.139938122004</v>
      </c>
      <c r="AO482">
        <v>41775.269397482196</v>
      </c>
      <c r="AP482">
        <v>34375.208275240548</v>
      </c>
      <c r="AQ482">
        <v>27562.288562748323</v>
      </c>
      <c r="AR482">
        <v>21460.520436048053</v>
      </c>
      <c r="AS482">
        <v>16161.125532731648</v>
      </c>
      <c r="AT482">
        <v>11714.850117437954</v>
      </c>
      <c r="AU482">
        <v>8127.392497498111</v>
      </c>
      <c r="AV482">
        <v>5359.1185579137764</v>
      </c>
      <c r="AW482">
        <v>3329.768045416321</v>
      </c>
      <c r="AX482">
        <v>1986.2712222361461</v>
      </c>
      <c r="AY482">
        <v>1133.9542405697487</v>
      </c>
      <c r="AZ482">
        <v>618.22132012381473</v>
      </c>
      <c r="BA482">
        <v>321.76047789230796</v>
      </c>
      <c r="BB482">
        <v>-1.0327920361641607E-9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</row>
    <row r="483" spans="1:101" x14ac:dyDescent="0.3">
      <c r="A483">
        <f>Model_Point!K483</f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-750796.04557150218</v>
      </c>
      <c r="J483">
        <v>-687292.96139092313</v>
      </c>
      <c r="K483">
        <v>-623702.40635669872</v>
      </c>
      <c r="L483">
        <v>-557519.50623457693</v>
      </c>
      <c r="M483">
        <v>-494384.05688876071</v>
      </c>
      <c r="N483">
        <v>-435445.53352786467</v>
      </c>
      <c r="O483">
        <v>-380829.18481798074</v>
      </c>
      <c r="P483">
        <v>-330360.78130190808</v>
      </c>
      <c r="Q483">
        <v>-283726.43665540492</v>
      </c>
      <c r="R483">
        <v>-240020.16465654416</v>
      </c>
      <c r="S483">
        <v>-199565.48908016837</v>
      </c>
      <c r="T483">
        <v>-162145.04193987214</v>
      </c>
      <c r="U483">
        <v>-127450.51754081801</v>
      </c>
      <c r="V483">
        <v>-94975.180058125727</v>
      </c>
      <c r="W483">
        <v>-64319.31884430522</v>
      </c>
      <c r="X483">
        <v>-35500.212851243989</v>
      </c>
      <c r="Y483">
        <v>-8621.3134764929328</v>
      </c>
      <c r="Z483">
        <v>16315.556415525067</v>
      </c>
      <c r="AA483">
        <v>39332.032305700901</v>
      </c>
      <c r="AB483">
        <v>60486.602470237798</v>
      </c>
      <c r="AC483">
        <v>79851.776046407642</v>
      </c>
      <c r="AD483">
        <v>97464.518939302972</v>
      </c>
      <c r="AE483">
        <v>113334.89937744114</v>
      </c>
      <c r="AF483">
        <v>127487.95292201647</v>
      </c>
      <c r="AG483">
        <v>139954.60107093863</v>
      </c>
      <c r="AH483">
        <v>150753.92684149338</v>
      </c>
      <c r="AI483">
        <v>159920.01486287217</v>
      </c>
      <c r="AJ483">
        <v>167514.69724826753</v>
      </c>
      <c r="AK483">
        <v>173616.60210986849</v>
      </c>
      <c r="AL483">
        <v>178309.17382785561</v>
      </c>
      <c r="AM483">
        <v>181663.07274815915</v>
      </c>
      <c r="AN483">
        <v>183733.37253130757</v>
      </c>
      <c r="AO483">
        <v>184573.2195039377</v>
      </c>
      <c r="AP483">
        <v>184244.56421326916</v>
      </c>
      <c r="AQ483">
        <v>182807.00183069464</v>
      </c>
      <c r="AR483">
        <v>180309.40018317071</v>
      </c>
      <c r="AS483">
        <v>176806.96152602183</v>
      </c>
      <c r="AT483">
        <v>172368.14540609071</v>
      </c>
      <c r="AU483">
        <v>167068.94245108889</v>
      </c>
      <c r="AV483">
        <v>160990.15784618209</v>
      </c>
      <c r="AW483">
        <v>154215.43184037751</v>
      </c>
      <c r="AX483">
        <v>146830.99256218539</v>
      </c>
      <c r="AY483">
        <v>138926.52572806491</v>
      </c>
      <c r="AZ483">
        <v>130595.92571579947</v>
      </c>
      <c r="BA483">
        <v>121937.40890625614</v>
      </c>
      <c r="BB483">
        <v>113051.71395396013</v>
      </c>
      <c r="BC483">
        <v>104040.27735240282</v>
      </c>
      <c r="BD483">
        <v>94998.595499257732</v>
      </c>
      <c r="BE483">
        <v>86021.734682001741</v>
      </c>
      <c r="BF483">
        <v>77202.981052911899</v>
      </c>
      <c r="BG483">
        <v>68632.304842386467</v>
      </c>
      <c r="BH483">
        <v>60394.669757912023</v>
      </c>
      <c r="BI483">
        <v>52568.234326030608</v>
      </c>
      <c r="BJ483">
        <v>45222.509183844006</v>
      </c>
      <c r="BK483">
        <v>38416.551951378126</v>
      </c>
      <c r="BL483">
        <v>32197.297763238548</v>
      </c>
      <c r="BM483">
        <v>26472.969497507158</v>
      </c>
      <c r="BN483">
        <v>21307.180118275679</v>
      </c>
      <c r="BO483">
        <v>16745.586422116332</v>
      </c>
      <c r="BP483">
        <v>12813.28082633942</v>
      </c>
      <c r="BQ483">
        <v>9513.1828129505357</v>
      </c>
      <c r="BR483">
        <v>6825.7693549626729</v>
      </c>
      <c r="BS483">
        <v>4710.4028322992026</v>
      </c>
      <c r="BT483">
        <v>3108.3644537387577</v>
      </c>
      <c r="BU483">
        <v>1947.4840413824654</v>
      </c>
      <c r="BV483">
        <v>1147.9953150765734</v>
      </c>
      <c r="BW483">
        <v>650.12006778695661</v>
      </c>
      <c r="BX483">
        <v>352.98855874930558</v>
      </c>
      <c r="BY483">
        <v>183.85802668829291</v>
      </c>
      <c r="BZ483">
        <v>92.43204763213032</v>
      </c>
      <c r="CA483">
        <v>-8.5667996363575852E-8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</row>
    <row r="484" spans="1:101" x14ac:dyDescent="0.3">
      <c r="A484">
        <f>Model_Point!K484</f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-275474.79917379632</v>
      </c>
      <c r="J484">
        <v>-243248.83775449652</v>
      </c>
      <c r="K484">
        <v>-211837.78479676732</v>
      </c>
      <c r="L484">
        <v>-179569.6060634056</v>
      </c>
      <c r="M484">
        <v>-184208.26310891547</v>
      </c>
      <c r="N484">
        <v>-156869.67595156145</v>
      </c>
      <c r="O484">
        <v>-131187.55098977179</v>
      </c>
      <c r="P484">
        <v>-107075.68597598378</v>
      </c>
      <c r="Q484">
        <v>-84394.730253511254</v>
      </c>
      <c r="R484">
        <v>-88256.51829130933</v>
      </c>
      <c r="S484">
        <v>-69384.844521364575</v>
      </c>
      <c r="T484">
        <v>-51678.039785301604</v>
      </c>
      <c r="U484">
        <v>-35004.652643234353</v>
      </c>
      <c r="V484">
        <v>-19156.841175231533</v>
      </c>
      <c r="W484">
        <v>-22036.068278739331</v>
      </c>
      <c r="X484">
        <v>-8616.1110197367034</v>
      </c>
      <c r="Y484">
        <v>4056.4818455913278</v>
      </c>
      <c r="Z484">
        <v>15990.198210213304</v>
      </c>
      <c r="AA484">
        <v>27202.451004013292</v>
      </c>
      <c r="AB484">
        <v>24980.8313644433</v>
      </c>
      <c r="AC484">
        <v>34062.184859220615</v>
      </c>
      <c r="AD484">
        <v>42465.243509930719</v>
      </c>
      <c r="AE484">
        <v>50200.124830154928</v>
      </c>
      <c r="AF484">
        <v>57282.640842516084</v>
      </c>
      <c r="AG484">
        <v>54843.131790027328</v>
      </c>
      <c r="AH484">
        <v>60120.949097203018</v>
      </c>
      <c r="AI484">
        <v>64763.29353627302</v>
      </c>
      <c r="AJ484">
        <v>68798.118407453425</v>
      </c>
      <c r="AK484">
        <v>72259.820507444107</v>
      </c>
      <c r="AL484">
        <v>69114.09567729343</v>
      </c>
      <c r="AM484">
        <v>71158.06622985279</v>
      </c>
      <c r="AN484">
        <v>72698.75921926045</v>
      </c>
      <c r="AO484">
        <v>73759.468980102465</v>
      </c>
      <c r="AP484">
        <v>74366.853519440978</v>
      </c>
      <c r="AQ484">
        <v>70534.756478987008</v>
      </c>
      <c r="AR484">
        <v>70060.528351049245</v>
      </c>
      <c r="AS484">
        <v>69189.080709577713</v>
      </c>
      <c r="AT484">
        <v>67948.663164479003</v>
      </c>
      <c r="AU484">
        <v>66370.408315458611</v>
      </c>
      <c r="AV484">
        <v>61966.84348187923</v>
      </c>
      <c r="AW484">
        <v>59657.102417195187</v>
      </c>
      <c r="AX484">
        <v>57102.039673319268</v>
      </c>
      <c r="AY484">
        <v>54337.503253642339</v>
      </c>
      <c r="AZ484">
        <v>51400.95441327383</v>
      </c>
      <c r="BA484">
        <v>46867.636744164971</v>
      </c>
      <c r="BB484">
        <v>43614.891533981267</v>
      </c>
      <c r="BC484">
        <v>40304.14311032027</v>
      </c>
      <c r="BD484">
        <v>36973.15733449236</v>
      </c>
      <c r="BE484">
        <v>33659.528740083158</v>
      </c>
      <c r="BF484">
        <v>29646.446047863021</v>
      </c>
      <c r="BG484">
        <v>26430.365166236585</v>
      </c>
      <c r="BH484">
        <v>23334.995053454997</v>
      </c>
      <c r="BI484">
        <v>20391.239334172486</v>
      </c>
      <c r="BJ484">
        <v>17626.661665954525</v>
      </c>
      <c r="BK484">
        <v>14743.168533452877</v>
      </c>
      <c r="BL484">
        <v>12382.958340455158</v>
      </c>
      <c r="BM484">
        <v>10208.53998632466</v>
      </c>
      <c r="BN484">
        <v>8244.9789574541992</v>
      </c>
      <c r="BO484">
        <v>6510.4266933002973</v>
      </c>
      <c r="BP484">
        <v>4915.6740209381996</v>
      </c>
      <c r="BQ484">
        <v>3655.1166701336042</v>
      </c>
      <c r="BR484">
        <v>2628.0960754334405</v>
      </c>
      <c r="BS484">
        <v>1819.4339880372738</v>
      </c>
      <c r="BT484">
        <v>1206.947063021757</v>
      </c>
      <c r="BU484">
        <v>747.19777578241258</v>
      </c>
      <c r="BV484">
        <v>440.85054711150804</v>
      </c>
      <c r="BW484">
        <v>250.04634103292801</v>
      </c>
      <c r="BX484">
        <v>136.16885482211086</v>
      </c>
      <c r="BY484">
        <v>71.357607016941273</v>
      </c>
      <c r="BZ484">
        <v>35.502116776090865</v>
      </c>
      <c r="CA484">
        <v>2.5327972461000429E-8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>
        <v>0</v>
      </c>
      <c r="CS484">
        <v>0</v>
      </c>
      <c r="CT484">
        <v>0</v>
      </c>
      <c r="CU484">
        <v>0</v>
      </c>
      <c r="CV484">
        <v>0</v>
      </c>
      <c r="CW484">
        <v>0</v>
      </c>
    </row>
    <row r="485" spans="1:101" x14ac:dyDescent="0.3">
      <c r="A485">
        <f>Model_Point!K485</f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-131677.08747065935</v>
      </c>
      <c r="J485">
        <v>-119637.95063412205</v>
      </c>
      <c r="K485">
        <v>-107724.44533910039</v>
      </c>
      <c r="L485">
        <v>-95365.961630270045</v>
      </c>
      <c r="M485">
        <v>-83498.906944636983</v>
      </c>
      <c r="N485">
        <v>-72315.107310908585</v>
      </c>
      <c r="O485">
        <v>-61831.573673383144</v>
      </c>
      <c r="P485">
        <v>-52014.787906971949</v>
      </c>
      <c r="Q485">
        <v>-42808.756272226972</v>
      </c>
      <c r="R485">
        <v>-34066.216154455295</v>
      </c>
      <c r="S485">
        <v>-25828.853392895715</v>
      </c>
      <c r="T485">
        <v>-18055.386585401855</v>
      </c>
      <c r="U485">
        <v>-10690.560081580343</v>
      </c>
      <c r="V485">
        <v>-3648.5417350904095</v>
      </c>
      <c r="W485">
        <v>3140.1840278541449</v>
      </c>
      <c r="X485">
        <v>9681.1178966181997</v>
      </c>
      <c r="Y485">
        <v>15966.524858641405</v>
      </c>
      <c r="Z485">
        <v>22004.336745636996</v>
      </c>
      <c r="AA485">
        <v>27806.20280203467</v>
      </c>
      <c r="AB485">
        <v>33389.596767611634</v>
      </c>
      <c r="AC485">
        <v>38774.354524669769</v>
      </c>
      <c r="AD485">
        <v>43975.090332968946</v>
      </c>
      <c r="AE485">
        <v>49002.551273812387</v>
      </c>
      <c r="AF485">
        <v>53870.086874840359</v>
      </c>
      <c r="AG485">
        <v>58592.296633951642</v>
      </c>
      <c r="AH485">
        <v>63182.345098886712</v>
      </c>
      <c r="AI485">
        <v>67656.127757303315</v>
      </c>
      <c r="AJ485">
        <v>72034.279313058869</v>
      </c>
      <c r="AK485">
        <v>76340.541539654121</v>
      </c>
      <c r="AL485">
        <v>80599.970009442332</v>
      </c>
      <c r="AM485">
        <v>84836.273372722135</v>
      </c>
      <c r="AN485">
        <v>85956.802395924969</v>
      </c>
      <c r="AO485">
        <v>86892.294024663875</v>
      </c>
      <c r="AP485">
        <v>87623.114766805476</v>
      </c>
      <c r="AQ485">
        <v>88128.774370284707</v>
      </c>
      <c r="AR485">
        <v>88386.266870004765</v>
      </c>
      <c r="AS485">
        <v>88373.297081891316</v>
      </c>
      <c r="AT485">
        <v>88070.293533605291</v>
      </c>
      <c r="AU485">
        <v>87459.926194371234</v>
      </c>
      <c r="AV485">
        <v>86527.098450676625</v>
      </c>
      <c r="AW485">
        <v>85259.019085125823</v>
      </c>
      <c r="AX485">
        <v>83645.693315556244</v>
      </c>
      <c r="AY485">
        <v>81680.810778982544</v>
      </c>
      <c r="AZ485">
        <v>79362.753403347815</v>
      </c>
      <c r="BA485">
        <v>76695.545046874453</v>
      </c>
      <c r="BB485">
        <v>73689.193910171729</v>
      </c>
      <c r="BC485">
        <v>70359.926566933354</v>
      </c>
      <c r="BD485">
        <v>66728.211269476829</v>
      </c>
      <c r="BE485">
        <v>62821.55780527601</v>
      </c>
      <c r="BF485">
        <v>58674.731058486635</v>
      </c>
      <c r="BG485">
        <v>54329.728001462077</v>
      </c>
      <c r="BH485">
        <v>49835.462938016572</v>
      </c>
      <c r="BI485">
        <v>45247.109526127148</v>
      </c>
      <c r="BJ485">
        <v>40625.057606231581</v>
      </c>
      <c r="BK485">
        <v>36033.459492776921</v>
      </c>
      <c r="BL485">
        <v>31538.365168939756</v>
      </c>
      <c r="BM485">
        <v>27108.808287529107</v>
      </c>
      <c r="BN485">
        <v>22833.131561490383</v>
      </c>
      <c r="BO485">
        <v>18797.711210245106</v>
      </c>
      <c r="BP485">
        <v>15081.881376855368</v>
      </c>
      <c r="BQ485">
        <v>11752.573450336422</v>
      </c>
      <c r="BR485">
        <v>8859.2086064209561</v>
      </c>
      <c r="BS485">
        <v>6429.5123186108121</v>
      </c>
      <c r="BT485">
        <v>4466.9711521882491</v>
      </c>
      <c r="BU485">
        <v>2950.5750750865959</v>
      </c>
      <c r="BV485">
        <v>1837.2443097425592</v>
      </c>
      <c r="BW485">
        <v>1098.0471333054729</v>
      </c>
      <c r="BX485">
        <v>627.63556133309237</v>
      </c>
      <c r="BY485">
        <v>342.0184212444932</v>
      </c>
      <c r="BZ485">
        <v>177.20585099392181</v>
      </c>
      <c r="CA485">
        <v>-4.7637988611853026E-9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</row>
    <row r="486" spans="1:101" x14ac:dyDescent="0.3">
      <c r="A486">
        <f>Model_Point!K486</f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-1768418.1127675783</v>
      </c>
      <c r="J486">
        <v>-1612327.8350345038</v>
      </c>
      <c r="K486">
        <v>-1450805.9702355131</v>
      </c>
      <c r="L486">
        <v>-1280032.4934169438</v>
      </c>
      <c r="M486">
        <v>-1114998.8436821515</v>
      </c>
      <c r="N486">
        <v>-958894.44339893537</v>
      </c>
      <c r="O486">
        <v>-812657.19005802379</v>
      </c>
      <c r="P486">
        <v>-676310.47724662116</v>
      </c>
      <c r="Q486">
        <v>-549657.52765862131</v>
      </c>
      <c r="R486">
        <v>-430521.52684710448</v>
      </c>
      <c r="S486">
        <v>-320169.66242333793</v>
      </c>
      <c r="T486">
        <v>-218323.16250143136</v>
      </c>
      <c r="U486">
        <v>-124809.80590533417</v>
      </c>
      <c r="V486">
        <v>-39415.125410062879</v>
      </c>
      <c r="W486">
        <v>38086.327257115998</v>
      </c>
      <c r="X486">
        <v>107868.68342108453</v>
      </c>
      <c r="Y486">
        <v>170150.60399676816</v>
      </c>
      <c r="Z486">
        <v>225241.66048184075</v>
      </c>
      <c r="AA486">
        <v>273504.68315921427</v>
      </c>
      <c r="AB486">
        <v>315314.08007199597</v>
      </c>
      <c r="AC486">
        <v>350993.78579399327</v>
      </c>
      <c r="AD486">
        <v>380807.27971219242</v>
      </c>
      <c r="AE486">
        <v>405006.00031617371</v>
      </c>
      <c r="AF486">
        <v>423867.73693962995</v>
      </c>
      <c r="AG486">
        <v>437657.58942980116</v>
      </c>
      <c r="AH486">
        <v>446598.4677222204</v>
      </c>
      <c r="AI486">
        <v>450931.5385927023</v>
      </c>
      <c r="AJ486">
        <v>450941.21918878087</v>
      </c>
      <c r="AK486">
        <v>446935.53971681284</v>
      </c>
      <c r="AL486">
        <v>439236.97802137717</v>
      </c>
      <c r="AM486">
        <v>428175.81255522167</v>
      </c>
      <c r="AN486">
        <v>414089.53876609594</v>
      </c>
      <c r="AO486">
        <v>397326.22581514658</v>
      </c>
      <c r="AP486">
        <v>378247.48408008489</v>
      </c>
      <c r="AQ486">
        <v>357229.21106903063</v>
      </c>
      <c r="AR486">
        <v>334655.6019742249</v>
      </c>
      <c r="AS486">
        <v>310913.02840921702</v>
      </c>
      <c r="AT486">
        <v>286366.91876069928</v>
      </c>
      <c r="AU486">
        <v>261381.18789679703</v>
      </c>
      <c r="AV486">
        <v>236313.74125749664</v>
      </c>
      <c r="AW486">
        <v>211511.29825167576</v>
      </c>
      <c r="AX486">
        <v>187303.63712855394</v>
      </c>
      <c r="AY486">
        <v>163997.41843259183</v>
      </c>
      <c r="AZ486">
        <v>141869.80435699239</v>
      </c>
      <c r="BA486">
        <v>121162.15314602648</v>
      </c>
      <c r="BB486">
        <v>102074.12582415338</v>
      </c>
      <c r="BC486">
        <v>84321.675596401503</v>
      </c>
      <c r="BD486">
        <v>68156.953952875774</v>
      </c>
      <c r="BE486">
        <v>53771.440590884966</v>
      </c>
      <c r="BF486">
        <v>41286.487610868578</v>
      </c>
      <c r="BG486">
        <v>30747.204363846286</v>
      </c>
      <c r="BH486">
        <v>22120.871831459233</v>
      </c>
      <c r="BI486">
        <v>15300.806768777931</v>
      </c>
      <c r="BJ486">
        <v>10116.087249958515</v>
      </c>
      <c r="BK486">
        <v>6346.8120733485903</v>
      </c>
      <c r="BL486">
        <v>3743.6714350097081</v>
      </c>
      <c r="BM486">
        <v>2122.3709711025886</v>
      </c>
      <c r="BN486">
        <v>1154.9375239117835</v>
      </c>
      <c r="BO486">
        <v>604.57610946265379</v>
      </c>
      <c r="BP486">
        <v>307.41377012770499</v>
      </c>
      <c r="BQ486">
        <v>9.6410157993385187E-9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</row>
    <row r="487" spans="1:101" x14ac:dyDescent="0.3">
      <c r="A487">
        <f>Model_Point!K487</f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-637659.37582645845</v>
      </c>
      <c r="J487">
        <v>-558588.67295573023</v>
      </c>
      <c r="K487">
        <v>-479592.42662476323</v>
      </c>
      <c r="L487">
        <v>-397452.01108453347</v>
      </c>
      <c r="M487">
        <v>-407437.67118871683</v>
      </c>
      <c r="N487">
        <v>-336341.11608516506</v>
      </c>
      <c r="O487">
        <v>-269018.17589229898</v>
      </c>
      <c r="P487">
        <v>-205429.96338079101</v>
      </c>
      <c r="Q487">
        <v>-145455.67798771698</v>
      </c>
      <c r="R487">
        <v>-151576.30955321577</v>
      </c>
      <c r="S487">
        <v>-101428.25884973744</v>
      </c>
      <c r="T487">
        <v>-54546.527674825971</v>
      </c>
      <c r="U487">
        <v>-10835.407149784831</v>
      </c>
      <c r="V487">
        <v>29816.870140944349</v>
      </c>
      <c r="W487">
        <v>23337.184393017047</v>
      </c>
      <c r="X487">
        <v>55467.645776876496</v>
      </c>
      <c r="Y487">
        <v>84696.463311913583</v>
      </c>
      <c r="Z487">
        <v>111162.36577537758</v>
      </c>
      <c r="AA487">
        <v>135024.55279159997</v>
      </c>
      <c r="AB487">
        <v>126264.3565166746</v>
      </c>
      <c r="AC487">
        <v>143524.83728875415</v>
      </c>
      <c r="AD487">
        <v>158496.09587188018</v>
      </c>
      <c r="AE487">
        <v>171288.23293409057</v>
      </c>
      <c r="AF487">
        <v>182021.42103567396</v>
      </c>
      <c r="AG487">
        <v>170864.05868229023</v>
      </c>
      <c r="AH487">
        <v>176575.66742733173</v>
      </c>
      <c r="AI487">
        <v>180472.77587057746</v>
      </c>
      <c r="AJ487">
        <v>182673.7309512909</v>
      </c>
      <c r="AK487">
        <v>183305.92310035072</v>
      </c>
      <c r="AL487">
        <v>169970.7830812516</v>
      </c>
      <c r="AM487">
        <v>167092.48627190973</v>
      </c>
      <c r="AN487">
        <v>163005.38286948815</v>
      </c>
      <c r="AO487">
        <v>157849.6011343954</v>
      </c>
      <c r="AP487">
        <v>151770.46501355732</v>
      </c>
      <c r="AQ487">
        <v>137640.49405908672</v>
      </c>
      <c r="AR487">
        <v>129720.32373833458</v>
      </c>
      <c r="AS487">
        <v>121308.84790325967</v>
      </c>
      <c r="AT487">
        <v>112551.3487490464</v>
      </c>
      <c r="AU487">
        <v>103592.50555340441</v>
      </c>
      <c r="AV487">
        <v>90827.243752407361</v>
      </c>
      <c r="AW487">
        <v>81656.749116736886</v>
      </c>
      <c r="AX487">
        <v>72682.522757825791</v>
      </c>
      <c r="AY487">
        <v>64026.319733540753</v>
      </c>
      <c r="AZ487">
        <v>55798.489692393377</v>
      </c>
      <c r="BA487">
        <v>46496.465602621589</v>
      </c>
      <c r="BB487">
        <v>39299.904193832786</v>
      </c>
      <c r="BC487">
        <v>32596.741868365105</v>
      </c>
      <c r="BD487">
        <v>26486.652018003584</v>
      </c>
      <c r="BE487">
        <v>21045.938267269383</v>
      </c>
      <c r="BF487">
        <v>15829.475735034073</v>
      </c>
      <c r="BG487">
        <v>11815.293422021441</v>
      </c>
      <c r="BH487">
        <v>8527.4300939267869</v>
      </c>
      <c r="BI487">
        <v>5926.8776383299673</v>
      </c>
      <c r="BJ487">
        <v>3949.6933464898016</v>
      </c>
      <c r="BK487">
        <v>2433.172634471784</v>
      </c>
      <c r="BL487">
        <v>1437.1268206576012</v>
      </c>
      <c r="BM487">
        <v>816.64327439434976</v>
      </c>
      <c r="BN487">
        <v>446.38354383930806</v>
      </c>
      <c r="BO487">
        <v>235.79893990633568</v>
      </c>
      <c r="BP487">
        <v>118.01809822080213</v>
      </c>
      <c r="BQ487">
        <v>-2.4522083003837012E-8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</row>
    <row r="488" spans="1:101" x14ac:dyDescent="0.3">
      <c r="A488">
        <f>Model_Point!K488</f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-364939.66187259892</v>
      </c>
      <c r="J488">
        <v>-324169.48641790065</v>
      </c>
      <c r="K488">
        <v>-283801.77038856031</v>
      </c>
      <c r="L488">
        <v>-241836.05623568958</v>
      </c>
      <c r="M488">
        <v>-200932.28802981909</v>
      </c>
      <c r="N488">
        <v>-161636.180526571</v>
      </c>
      <c r="O488">
        <v>-124057.25308808859</v>
      </c>
      <c r="P488">
        <v>-88144.09194139867</v>
      </c>
      <c r="Q488">
        <v>-53808.178728558196</v>
      </c>
      <c r="R488">
        <v>-20656.679657774785</v>
      </c>
      <c r="S488">
        <v>11175.129245033773</v>
      </c>
      <c r="T488">
        <v>41787.16016362379</v>
      </c>
      <c r="U488">
        <v>71262.733157580748</v>
      </c>
      <c r="V488">
        <v>99691.632175877268</v>
      </c>
      <c r="W488">
        <v>127165.64524806898</v>
      </c>
      <c r="X488">
        <v>153769.27437991361</v>
      </c>
      <c r="Y488">
        <v>179594.68791735603</v>
      </c>
      <c r="Z488">
        <v>204749.18579960809</v>
      </c>
      <c r="AA488">
        <v>229349.78817449042</v>
      </c>
      <c r="AB488">
        <v>253517.14624033857</v>
      </c>
      <c r="AC488">
        <v>277366.26264597115</v>
      </c>
      <c r="AD488">
        <v>281363.04993250663</v>
      </c>
      <c r="AE488">
        <v>284755.36316790222</v>
      </c>
      <c r="AF488">
        <v>287476.41287288943</v>
      </c>
      <c r="AG488">
        <v>289456.21001605695</v>
      </c>
      <c r="AH488">
        <v>290615.62195701373</v>
      </c>
      <c r="AI488">
        <v>290877.74356188776</v>
      </c>
      <c r="AJ488">
        <v>290174.96391103824</v>
      </c>
      <c r="AK488">
        <v>288447.19166539796</v>
      </c>
      <c r="AL488">
        <v>285641.75563532976</v>
      </c>
      <c r="AM488">
        <v>281713.58496282168</v>
      </c>
      <c r="AN488">
        <v>276626.86847478081</v>
      </c>
      <c r="AO488">
        <v>270358.11615191901</v>
      </c>
      <c r="AP488">
        <v>262899.64641557942</v>
      </c>
      <c r="AQ488">
        <v>254262.87395572243</v>
      </c>
      <c r="AR488">
        <v>244479.46560846741</v>
      </c>
      <c r="AS488">
        <v>233602.12632044067</v>
      </c>
      <c r="AT488">
        <v>221697.61356633945</v>
      </c>
      <c r="AU488">
        <v>208856.56910168193</v>
      </c>
      <c r="AV488">
        <v>195194.28595958176</v>
      </c>
      <c r="AW488">
        <v>180850.67272831776</v>
      </c>
      <c r="AX488">
        <v>165989.22638786619</v>
      </c>
      <c r="AY488">
        <v>150794.83766895896</v>
      </c>
      <c r="AZ488">
        <v>135470.28541994933</v>
      </c>
      <c r="BA488">
        <v>120231.33337909658</v>
      </c>
      <c r="BB488">
        <v>105300.42747780345</v>
      </c>
      <c r="BC488">
        <v>90561.662080997237</v>
      </c>
      <c r="BD488">
        <v>76314.02161313183</v>
      </c>
      <c r="BE488">
        <v>62850.470470078108</v>
      </c>
      <c r="BF488">
        <v>50440.691922280093</v>
      </c>
      <c r="BG488">
        <v>39312.839747532882</v>
      </c>
      <c r="BH488">
        <v>29636.138868448645</v>
      </c>
      <c r="BI488">
        <v>21506.614021336027</v>
      </c>
      <c r="BJ488">
        <v>14938.397337683238</v>
      </c>
      <c r="BK488">
        <v>9862.7978538628158</v>
      </c>
      <c r="BL488">
        <v>6136.4792459592509</v>
      </c>
      <c r="BM488">
        <v>3665.6740002477154</v>
      </c>
      <c r="BN488">
        <v>2095.6200942836022</v>
      </c>
      <c r="BO488">
        <v>1143.9505301005627</v>
      </c>
      <c r="BP488">
        <v>595.90126225346182</v>
      </c>
      <c r="BQ488">
        <v>2.2239530540558966E-9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0</v>
      </c>
      <c r="CT488">
        <v>0</v>
      </c>
      <c r="CU488">
        <v>0</v>
      </c>
      <c r="CV488">
        <v>0</v>
      </c>
      <c r="CW488">
        <v>0</v>
      </c>
    </row>
    <row r="489" spans="1:101" x14ac:dyDescent="0.3">
      <c r="A489">
        <f>Model_Point!K489</f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-689024.29881490569</v>
      </c>
      <c r="J489">
        <v>-612386.6994582708</v>
      </c>
      <c r="K489">
        <v>-535403.95043659082</v>
      </c>
      <c r="L489">
        <v>-456404.34438172029</v>
      </c>
      <c r="M489">
        <v>-382277.3167691853</v>
      </c>
      <c r="N489">
        <v>-314110.75683983718</v>
      </c>
      <c r="O489">
        <v>-251938.43919668629</v>
      </c>
      <c r="P489">
        <v>-195553.88876678664</v>
      </c>
      <c r="Q489">
        <v>-144677.43162002508</v>
      </c>
      <c r="R489">
        <v>-97898.220612349454</v>
      </c>
      <c r="S489">
        <v>-55972.557763843572</v>
      </c>
      <c r="T489">
        <v>-18676.606850482007</v>
      </c>
      <c r="U489">
        <v>14201.694694095808</v>
      </c>
      <c r="V489">
        <v>42883.636213880251</v>
      </c>
      <c r="W489">
        <v>67579.218295920859</v>
      </c>
      <c r="X489">
        <v>88471.445611977048</v>
      </c>
      <c r="Y489">
        <v>105748.98988695926</v>
      </c>
      <c r="Z489">
        <v>119620.18475999782</v>
      </c>
      <c r="AA489">
        <v>130303.07621864152</v>
      </c>
      <c r="AB489">
        <v>138020.92225594883</v>
      </c>
      <c r="AC489">
        <v>142998.94707129593</v>
      </c>
      <c r="AD489">
        <v>145464.29179302818</v>
      </c>
      <c r="AE489">
        <v>145648.07165861304</v>
      </c>
      <c r="AF489">
        <v>143787.23946344285</v>
      </c>
      <c r="AG489">
        <v>140125.26504743806</v>
      </c>
      <c r="AH489">
        <v>134909.1813823891</v>
      </c>
      <c r="AI489">
        <v>128386.50044194639</v>
      </c>
      <c r="AJ489">
        <v>120792.92236294196</v>
      </c>
      <c r="AK489">
        <v>112362.74051512296</v>
      </c>
      <c r="AL489">
        <v>103326.55801907321</v>
      </c>
      <c r="AM489">
        <v>93908.60206863872</v>
      </c>
      <c r="AN489">
        <v>84323.687433324405</v>
      </c>
      <c r="AO489">
        <v>74773.910461832391</v>
      </c>
      <c r="AP489">
        <v>65445.187984876466</v>
      </c>
      <c r="AQ489">
        <v>56503.789811243223</v>
      </c>
      <c r="AR489">
        <v>48093.046186945809</v>
      </c>
      <c r="AS489">
        <v>40096.56709927239</v>
      </c>
      <c r="AT489">
        <v>32679.412035276691</v>
      </c>
      <c r="AU489">
        <v>25974.53846937852</v>
      </c>
      <c r="AV489">
        <v>20077.344794721164</v>
      </c>
      <c r="AW489">
        <v>15041.92389800938</v>
      </c>
      <c r="AX489">
        <v>10879.68436718367</v>
      </c>
      <c r="AY489">
        <v>7560.8616348908708</v>
      </c>
      <c r="AZ489">
        <v>5019.1775970714953</v>
      </c>
      <c r="BA489">
        <v>3159.5179402606759</v>
      </c>
      <c r="BB489">
        <v>1868.0197933640525</v>
      </c>
      <c r="BC489">
        <v>1061.9937166399445</v>
      </c>
      <c r="BD489">
        <v>580.25069494883815</v>
      </c>
      <c r="BE489">
        <v>305.89044962171675</v>
      </c>
      <c r="BF489">
        <v>157.69594439169873</v>
      </c>
      <c r="BG489">
        <v>7.1826101620074343E-9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  <c r="CQ489">
        <v>0</v>
      </c>
      <c r="CR489">
        <v>0</v>
      </c>
      <c r="CS489">
        <v>0</v>
      </c>
      <c r="CT489">
        <v>0</v>
      </c>
      <c r="CU489">
        <v>0</v>
      </c>
      <c r="CV489">
        <v>0</v>
      </c>
      <c r="CW489">
        <v>0</v>
      </c>
    </row>
    <row r="490" spans="1:101" x14ac:dyDescent="0.3">
      <c r="A490">
        <f>Model_Point!K490</f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-252384.56392896839</v>
      </c>
      <c r="J490">
        <v>-214418.523310177</v>
      </c>
      <c r="K490">
        <v>-177281.16733132213</v>
      </c>
      <c r="L490">
        <v>-139549.80371746264</v>
      </c>
      <c r="M490">
        <v>-142685.76257741521</v>
      </c>
      <c r="N490">
        <v>-111532.97370942925</v>
      </c>
      <c r="O490">
        <v>-82721.518573309862</v>
      </c>
      <c r="P490">
        <v>-56152.727656948409</v>
      </c>
      <c r="Q490">
        <v>-31700.229113766418</v>
      </c>
      <c r="R490">
        <v>-35365.235714968934</v>
      </c>
      <c r="S490">
        <v>-15936.47090929976</v>
      </c>
      <c r="T490">
        <v>1669.3942114585147</v>
      </c>
      <c r="U490">
        <v>17546.425002300704</v>
      </c>
      <c r="V490">
        <v>31792.135416358655</v>
      </c>
      <c r="W490">
        <v>26945.180656396115</v>
      </c>
      <c r="X490">
        <v>37111.82396565019</v>
      </c>
      <c r="Y490">
        <v>45840.969550862465</v>
      </c>
      <c r="Z490">
        <v>53221.154379659645</v>
      </c>
      <c r="AA490">
        <v>59344.590932766187</v>
      </c>
      <c r="AB490">
        <v>53276.978385598115</v>
      </c>
      <c r="AC490">
        <v>56488.364168106011</v>
      </c>
      <c r="AD490">
        <v>58685.834717663209</v>
      </c>
      <c r="AE490">
        <v>59964.212425646816</v>
      </c>
      <c r="AF490">
        <v>60420.540692889401</v>
      </c>
      <c r="AG490">
        <v>53749.0127517816</v>
      </c>
      <c r="AH490">
        <v>52465.215554819108</v>
      </c>
      <c r="AI490">
        <v>50636.570037255347</v>
      </c>
      <c r="AJ490">
        <v>48358.273784016565</v>
      </c>
      <c r="AK490">
        <v>45724.957324397023</v>
      </c>
      <c r="AL490">
        <v>39531.847776164388</v>
      </c>
      <c r="AM490">
        <v>36261.677119331311</v>
      </c>
      <c r="AN490">
        <v>32894.906207865701</v>
      </c>
      <c r="AO490">
        <v>29512.959195926433</v>
      </c>
      <c r="AP490">
        <v>26190.976537467996</v>
      </c>
      <c r="AQ490">
        <v>21589.187311447335</v>
      </c>
      <c r="AR490">
        <v>18493.742088828127</v>
      </c>
      <c r="AS490">
        <v>15537.609345810031</v>
      </c>
      <c r="AT490">
        <v>12786.900080540856</v>
      </c>
      <c r="AU490">
        <v>10295.344018240512</v>
      </c>
      <c r="AV490">
        <v>7667.065864412999</v>
      </c>
      <c r="AW490">
        <v>5768.5609424560498</v>
      </c>
      <c r="AX490">
        <v>4196.6359921537651</v>
      </c>
      <c r="AY490">
        <v>2941.8236091739445</v>
      </c>
      <c r="AZ490">
        <v>1980.3899357172868</v>
      </c>
      <c r="BA490">
        <v>1207.147528447191</v>
      </c>
      <c r="BB490">
        <v>715.45360625467276</v>
      </c>
      <c r="BC490">
        <v>408.45285589089076</v>
      </c>
      <c r="BD490">
        <v>224.93780908234251</v>
      </c>
      <c r="BE490">
        <v>120.46213636152851</v>
      </c>
      <c r="BF490">
        <v>60.438838091781932</v>
      </c>
      <c r="BG490">
        <v>-1.0462241808874309E-8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  <c r="CQ490">
        <v>0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</row>
    <row r="491" spans="1:101" x14ac:dyDescent="0.3">
      <c r="A491">
        <f>Model_Point!K491</f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-103158.97239422276</v>
      </c>
      <c r="J491">
        <v>-75019.726156648656</v>
      </c>
      <c r="K491">
        <v>-48577.54436944989</v>
      </c>
      <c r="L491">
        <v>-22093.018676988599</v>
      </c>
      <c r="M491">
        <v>3539.5787254129928</v>
      </c>
      <c r="N491">
        <v>28276.73324025179</v>
      </c>
      <c r="O491">
        <v>52198.143557817617</v>
      </c>
      <c r="P491">
        <v>75401.359099974987</v>
      </c>
      <c r="Q491">
        <v>97987.821450189018</v>
      </c>
      <c r="R491">
        <v>120230.90703326366</v>
      </c>
      <c r="S491">
        <v>142073.90162722734</v>
      </c>
      <c r="T491">
        <v>144242.4573438041</v>
      </c>
      <c r="U491">
        <v>146101.53350869051</v>
      </c>
      <c r="V491">
        <v>147615.99551274712</v>
      </c>
      <c r="W491">
        <v>148748.90948958142</v>
      </c>
      <c r="X491">
        <v>149458.31904530388</v>
      </c>
      <c r="Y491">
        <v>149703.37227396644</v>
      </c>
      <c r="Z491">
        <v>149448.11916125019</v>
      </c>
      <c r="AA491">
        <v>148660.53088824282</v>
      </c>
      <c r="AB491">
        <v>147312.42236486517</v>
      </c>
      <c r="AC491">
        <v>145379.5244892466</v>
      </c>
      <c r="AD491">
        <v>142842.35374072788</v>
      </c>
      <c r="AE491">
        <v>139687.83792223924</v>
      </c>
      <c r="AF491">
        <v>135911.17233143351</v>
      </c>
      <c r="AG491">
        <v>131517.57046297501</v>
      </c>
      <c r="AH491">
        <v>126522.86931520673</v>
      </c>
      <c r="AI491">
        <v>120953.93955430566</v>
      </c>
      <c r="AJ491">
        <v>114844.91708329238</v>
      </c>
      <c r="AK491">
        <v>108242.48570616322</v>
      </c>
      <c r="AL491">
        <v>101206.29502260916</v>
      </c>
      <c r="AM491">
        <v>93808.956501180946</v>
      </c>
      <c r="AN491">
        <v>86135.518035832967</v>
      </c>
      <c r="AO491">
        <v>78282.323995583021</v>
      </c>
      <c r="AP491">
        <v>70355.184969232025</v>
      </c>
      <c r="AQ491">
        <v>62466.811481921104</v>
      </c>
      <c r="AR491">
        <v>54733.510707608744</v>
      </c>
      <c r="AS491">
        <v>47090.578277436296</v>
      </c>
      <c r="AT491">
        <v>39694.855637330998</v>
      </c>
      <c r="AU491">
        <v>32700.249523026505</v>
      </c>
      <c r="AV491">
        <v>26248.647795232355</v>
      </c>
      <c r="AW491">
        <v>20460.30949801729</v>
      </c>
      <c r="AX491">
        <v>15424.697483977974</v>
      </c>
      <c r="AY491">
        <v>11192.954665409428</v>
      </c>
      <c r="AZ491">
        <v>7773.3141721088477</v>
      </c>
      <c r="BA491">
        <v>5130.5907183271975</v>
      </c>
      <c r="BB491">
        <v>3190.4579622478327</v>
      </c>
      <c r="BC491">
        <v>1905.185141071164</v>
      </c>
      <c r="BD491">
        <v>1089.2946180255176</v>
      </c>
      <c r="BE491">
        <v>595.32643866275521</v>
      </c>
      <c r="BF491">
        <v>311.25261223654383</v>
      </c>
      <c r="BG491">
        <v>2.451620744805638E-9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0</v>
      </c>
      <c r="CT491">
        <v>0</v>
      </c>
      <c r="CU491">
        <v>0</v>
      </c>
      <c r="CV491">
        <v>0</v>
      </c>
      <c r="CW491">
        <v>0</v>
      </c>
    </row>
    <row r="492" spans="1:101" x14ac:dyDescent="0.3">
      <c r="A492">
        <f>Model_Point!K492</f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-110118.86110734392</v>
      </c>
      <c r="J492">
        <v>-94882.504357800441</v>
      </c>
      <c r="K492">
        <v>-79898.931849429195</v>
      </c>
      <c r="L492">
        <v>-64727.977121591481</v>
      </c>
      <c r="M492">
        <v>-50538.772941212927</v>
      </c>
      <c r="N492">
        <v>-37450.01252949435</v>
      </c>
      <c r="O492">
        <v>-25419.075129842884</v>
      </c>
      <c r="P492">
        <v>-14345.012234615142</v>
      </c>
      <c r="Q492">
        <v>-4049.8734059832273</v>
      </c>
      <c r="R492">
        <v>5793.9743958266572</v>
      </c>
      <c r="S492">
        <v>14997.6715299311</v>
      </c>
      <c r="T492">
        <v>23524.812243533062</v>
      </c>
      <c r="U492">
        <v>31374.541531191848</v>
      </c>
      <c r="V492">
        <v>38554.284728680948</v>
      </c>
      <c r="W492">
        <v>45084.393151659533</v>
      </c>
      <c r="X492">
        <v>50990.172663882462</v>
      </c>
      <c r="Y492">
        <v>56284.636266332818</v>
      </c>
      <c r="Z492">
        <v>60971.55104434205</v>
      </c>
      <c r="AA492">
        <v>65060.028298876256</v>
      </c>
      <c r="AB492">
        <v>68561.356127989202</v>
      </c>
      <c r="AC492">
        <v>71482.838252246976</v>
      </c>
      <c r="AD492">
        <v>73837.141915364497</v>
      </c>
      <c r="AE492">
        <v>75646.711193250769</v>
      </c>
      <c r="AF492">
        <v>76939.925538695898</v>
      </c>
      <c r="AG492">
        <v>77746.912792117073</v>
      </c>
      <c r="AH492">
        <v>78093.427125432558</v>
      </c>
      <c r="AI492">
        <v>77999.89436597949</v>
      </c>
      <c r="AJ492">
        <v>77486.178869997486</v>
      </c>
      <c r="AK492">
        <v>76575.310652926724</v>
      </c>
      <c r="AL492">
        <v>75289.5957884128</v>
      </c>
      <c r="AM492">
        <v>73647.71523258253</v>
      </c>
      <c r="AN492">
        <v>71670.661675852927</v>
      </c>
      <c r="AO492">
        <v>69384.122964578695</v>
      </c>
      <c r="AP492">
        <v>66816.461308926737</v>
      </c>
      <c r="AQ492">
        <v>63997.744426182522</v>
      </c>
      <c r="AR492">
        <v>60959.035203963911</v>
      </c>
      <c r="AS492">
        <v>57732.283271127359</v>
      </c>
      <c r="AT492">
        <v>54350.600683999757</v>
      </c>
      <c r="AU492">
        <v>50848.490330503962</v>
      </c>
      <c r="AV492">
        <v>47261.847054042679</v>
      </c>
      <c r="AW492">
        <v>43627.292129696842</v>
      </c>
      <c r="AX492">
        <v>39981.500569795768</v>
      </c>
      <c r="AY492">
        <v>36358.86839892478</v>
      </c>
      <c r="AZ492">
        <v>32793.397087313992</v>
      </c>
      <c r="BA492">
        <v>29318.186642620745</v>
      </c>
      <c r="BB492">
        <v>25964.866953182758</v>
      </c>
      <c r="BC492">
        <v>22762.979968117463</v>
      </c>
      <c r="BD492">
        <v>19739.330965902911</v>
      </c>
      <c r="BE492">
        <v>16917.333240189262</v>
      </c>
      <c r="BF492">
        <v>14316.376612590508</v>
      </c>
      <c r="BG492">
        <v>11951.25568911345</v>
      </c>
      <c r="BH492">
        <v>9788.6862227746988</v>
      </c>
      <c r="BI492">
        <v>7849.1062838909402</v>
      </c>
      <c r="BJ492">
        <v>6146.2375855800165</v>
      </c>
      <c r="BK492">
        <v>4686.243435802563</v>
      </c>
      <c r="BL492">
        <v>3467.2629009155407</v>
      </c>
      <c r="BM492">
        <v>2479.4355449206741</v>
      </c>
      <c r="BN492">
        <v>1705.4993649492844</v>
      </c>
      <c r="BO492">
        <v>1121.9886535634778</v>
      </c>
      <c r="BP492">
        <v>700.98025751490513</v>
      </c>
      <c r="BQ492">
        <v>412.24460763286487</v>
      </c>
      <c r="BR492">
        <v>232.77040067521509</v>
      </c>
      <c r="BS492">
        <v>125.84818634770932</v>
      </c>
      <c r="BT492">
        <v>65.080480988335111</v>
      </c>
      <c r="BU492">
        <v>32.268982064998085</v>
      </c>
      <c r="BV492">
        <v>-1.8926800510315936E-9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>
        <v>0</v>
      </c>
      <c r="CS492">
        <v>0</v>
      </c>
      <c r="CT492">
        <v>0</v>
      </c>
      <c r="CU492">
        <v>0</v>
      </c>
      <c r="CV492">
        <v>0</v>
      </c>
      <c r="CW492">
        <v>0</v>
      </c>
    </row>
    <row r="493" spans="1:101" x14ac:dyDescent="0.3">
      <c r="A493">
        <f>Model_Point!K493</f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-39104.37805044913</v>
      </c>
      <c r="J493">
        <v>-31303.331434232114</v>
      </c>
      <c r="K493">
        <v>-23812.161741559623</v>
      </c>
      <c r="L493">
        <v>-16284.929887783288</v>
      </c>
      <c r="M493">
        <v>-18025.729974680638</v>
      </c>
      <c r="N493">
        <v>-11835.237595164977</v>
      </c>
      <c r="O493">
        <v>-6051.5558857314672</v>
      </c>
      <c r="P493">
        <v>-631.06436192890283</v>
      </c>
      <c r="Q493">
        <v>4499.3572077028311</v>
      </c>
      <c r="R493">
        <v>3170.5864166302285</v>
      </c>
      <c r="S493">
        <v>7524.8427995830662</v>
      </c>
      <c r="T493">
        <v>11618.489829960357</v>
      </c>
      <c r="U493">
        <v>15454.403046718729</v>
      </c>
      <c r="V493">
        <v>19038.608539653262</v>
      </c>
      <c r="W493">
        <v>17938.722512913711</v>
      </c>
      <c r="X493">
        <v>20779.618749805901</v>
      </c>
      <c r="Y493">
        <v>23383.900135602544</v>
      </c>
      <c r="Z493">
        <v>25755.193002151904</v>
      </c>
      <c r="AA493">
        <v>27899.157476417975</v>
      </c>
      <c r="AB493">
        <v>26723.451430227382</v>
      </c>
      <c r="AC493">
        <v>28239.077858372253</v>
      </c>
      <c r="AD493">
        <v>29534.011902327322</v>
      </c>
      <c r="AE493">
        <v>30618.340429777465</v>
      </c>
      <c r="AF493">
        <v>31504.427391610407</v>
      </c>
      <c r="AG493">
        <v>30088.721651889529</v>
      </c>
      <c r="AH493">
        <v>30484.892851466557</v>
      </c>
      <c r="AI493">
        <v>30708.473013478211</v>
      </c>
      <c r="AJ493">
        <v>30768.097168587079</v>
      </c>
      <c r="AK493">
        <v>30673.610040646457</v>
      </c>
      <c r="AL493">
        <v>29035.767140096348</v>
      </c>
      <c r="AM493">
        <v>28573.860896498401</v>
      </c>
      <c r="AN493">
        <v>27979.295997374051</v>
      </c>
      <c r="AO493">
        <v>27262.621476367309</v>
      </c>
      <c r="AP493">
        <v>26435.410233803661</v>
      </c>
      <c r="AQ493">
        <v>24631.096790726089</v>
      </c>
      <c r="AR493">
        <v>23565.540297010321</v>
      </c>
      <c r="AS493">
        <v>22423.888326370576</v>
      </c>
      <c r="AT493">
        <v>21219.348201705139</v>
      </c>
      <c r="AU493">
        <v>19965.66027597657</v>
      </c>
      <c r="AV493">
        <v>18166.697028432027</v>
      </c>
      <c r="AW493">
        <v>16826.261607732114</v>
      </c>
      <c r="AX493">
        <v>15478.142913766476</v>
      </c>
      <c r="AY493">
        <v>14135.93156988683</v>
      </c>
      <c r="AZ493">
        <v>12813.064390395079</v>
      </c>
      <c r="BA493">
        <v>11259.835531650515</v>
      </c>
      <c r="BB493">
        <v>9998.1064851168721</v>
      </c>
      <c r="BC493">
        <v>8792.0469535372758</v>
      </c>
      <c r="BD493">
        <v>7652.2604627090841</v>
      </c>
      <c r="BE493">
        <v>6588.0410978644168</v>
      </c>
      <c r="BF493">
        <v>5494.9920695883238</v>
      </c>
      <c r="BG493">
        <v>4596.4214255381257</v>
      </c>
      <c r="BH493">
        <v>3774.1637830657032</v>
      </c>
      <c r="BI493">
        <v>3036.2887752505312</v>
      </c>
      <c r="BJ493">
        <v>2388.2800912877651</v>
      </c>
      <c r="BK493">
        <v>1798.0392082347364</v>
      </c>
      <c r="BL493">
        <v>1332.2377993969465</v>
      </c>
      <c r="BM493">
        <v>954.60537598885355</v>
      </c>
      <c r="BN493">
        <v>658.66016487666877</v>
      </c>
      <c r="BO493">
        <v>435.51664070625321</v>
      </c>
      <c r="BP493">
        <v>268.96814930624083</v>
      </c>
      <c r="BQ493">
        <v>158.31639509697663</v>
      </c>
      <c r="BR493">
        <v>89.527133339941898</v>
      </c>
      <c r="BS493">
        <v>48.544017660878325</v>
      </c>
      <c r="BT493">
        <v>25.255139098531753</v>
      </c>
      <c r="BU493">
        <v>12.394177146580311</v>
      </c>
      <c r="BV493">
        <v>-3.1601318650639016E-9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</row>
    <row r="494" spans="1:101" x14ac:dyDescent="0.3">
      <c r="A494">
        <f>Model_Point!K494</f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-18696.805321442895</v>
      </c>
      <c r="J494">
        <v>-15558.232394849067</v>
      </c>
      <c r="K494">
        <v>-12529.362403730527</v>
      </c>
      <c r="L494">
        <v>-9473.3047674972859</v>
      </c>
      <c r="M494">
        <v>-6572.5451793438124</v>
      </c>
      <c r="N494">
        <v>-3842.9392929554197</v>
      </c>
      <c r="O494">
        <v>-1274.7939281504412</v>
      </c>
      <c r="P494">
        <v>1150.4529554086266</v>
      </c>
      <c r="Q494">
        <v>3463.0970953349424</v>
      </c>
      <c r="R494">
        <v>5716.4478292407939</v>
      </c>
      <c r="S494">
        <v>7884.4404444381807</v>
      </c>
      <c r="T494">
        <v>9964.3955439125766</v>
      </c>
      <c r="U494">
        <v>11959.113566340427</v>
      </c>
      <c r="V494">
        <v>13872.709168495554</v>
      </c>
      <c r="W494">
        <v>15711.343398245961</v>
      </c>
      <c r="X494">
        <v>17482.015474285487</v>
      </c>
      <c r="Y494">
        <v>19189.924212513302</v>
      </c>
      <c r="Z494">
        <v>20838.945626331901</v>
      </c>
      <c r="AA494">
        <v>22433.887959091739</v>
      </c>
      <c r="AB494">
        <v>23980.020307582326</v>
      </c>
      <c r="AC494">
        <v>25482.139727170528</v>
      </c>
      <c r="AD494">
        <v>26946.022533122632</v>
      </c>
      <c r="AE494">
        <v>28379.120197870223</v>
      </c>
      <c r="AF494">
        <v>29789.987166148476</v>
      </c>
      <c r="AG494">
        <v>31187.654515423386</v>
      </c>
      <c r="AH494">
        <v>32580.704984511744</v>
      </c>
      <c r="AI494">
        <v>32945.270694109829</v>
      </c>
      <c r="AJ494">
        <v>33237.424450417573</v>
      </c>
      <c r="AK494">
        <v>33450.060648444058</v>
      </c>
      <c r="AL494">
        <v>33575.826718925942</v>
      </c>
      <c r="AM494">
        <v>33606.559155370691</v>
      </c>
      <c r="AN494">
        <v>33534.418316621654</v>
      </c>
      <c r="AO494">
        <v>33352.597791307257</v>
      </c>
      <c r="AP494">
        <v>33055.16551960021</v>
      </c>
      <c r="AQ494">
        <v>32637.070488385609</v>
      </c>
      <c r="AR494">
        <v>32094.177465461285</v>
      </c>
      <c r="AS494">
        <v>31423.446898688286</v>
      </c>
      <c r="AT494">
        <v>30623.251007494509</v>
      </c>
      <c r="AU494">
        <v>29693.728579801198</v>
      </c>
      <c r="AV494">
        <v>28637.115686925139</v>
      </c>
      <c r="AW494">
        <v>27457.861709803841</v>
      </c>
      <c r="AX494">
        <v>26162.704039455006</v>
      </c>
      <c r="AY494">
        <v>24759.975009333728</v>
      </c>
      <c r="AZ494">
        <v>23260.560940081952</v>
      </c>
      <c r="BA494">
        <v>21677.954619194345</v>
      </c>
      <c r="BB494">
        <v>20028.219178124709</v>
      </c>
      <c r="BC494">
        <v>18329.844245116819</v>
      </c>
      <c r="BD494">
        <v>16603.476964973015</v>
      </c>
      <c r="BE494">
        <v>14871.514298262358</v>
      </c>
      <c r="BF494">
        <v>13157.549389229156</v>
      </c>
      <c r="BG494">
        <v>11485.674040706623</v>
      </c>
      <c r="BH494">
        <v>9846.4321276497994</v>
      </c>
      <c r="BI494">
        <v>8271.5826568831544</v>
      </c>
      <c r="BJ494">
        <v>6791.8362099850638</v>
      </c>
      <c r="BK494">
        <v>5435.0394459720055</v>
      </c>
      <c r="BL494">
        <v>4224.2859472346054</v>
      </c>
      <c r="BM494">
        <v>3176.1477398004399</v>
      </c>
      <c r="BN494">
        <v>2299.2643770108289</v>
      </c>
      <c r="BO494">
        <v>1593.5399053263445</v>
      </c>
      <c r="BP494">
        <v>1050.165389702604</v>
      </c>
      <c r="BQ494">
        <v>652.59350327010168</v>
      </c>
      <c r="BR494">
        <v>389.04725903894621</v>
      </c>
      <c r="BS494">
        <v>221.58820321088706</v>
      </c>
      <c r="BT494">
        <v>120.05309001357259</v>
      </c>
      <c r="BU494">
        <v>61.52716365622377</v>
      </c>
      <c r="BV494">
        <v>-7.0013887037400212E-10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</v>
      </c>
      <c r="CR494">
        <v>0</v>
      </c>
      <c r="CS494">
        <v>0</v>
      </c>
      <c r="CT494">
        <v>0</v>
      </c>
      <c r="CU494">
        <v>0</v>
      </c>
      <c r="CV494">
        <v>0</v>
      </c>
      <c r="CW494">
        <v>0</v>
      </c>
    </row>
    <row r="495" spans="1:101" x14ac:dyDescent="0.3">
      <c r="A495">
        <f>Model_Point!K495</f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-261241.57512346288</v>
      </c>
      <c r="J495">
        <v>-219972.23614666442</v>
      </c>
      <c r="K495">
        <v>-178401.82881807938</v>
      </c>
      <c r="L495">
        <v>-136090.90613140591</v>
      </c>
      <c r="M495">
        <v>-96498.738557922115</v>
      </c>
      <c r="N495">
        <v>-59968.261483501818</v>
      </c>
      <c r="O495">
        <v>-26468.727861243904</v>
      </c>
      <c r="P495">
        <v>4045.2629801147932</v>
      </c>
      <c r="Q495">
        <v>31645.639630847501</v>
      </c>
      <c r="R495">
        <v>57085.06226047028</v>
      </c>
      <c r="S495">
        <v>79807.857289282547</v>
      </c>
      <c r="T495">
        <v>99892.906131662749</v>
      </c>
      <c r="U495">
        <v>117451.28436057987</v>
      </c>
      <c r="V495">
        <v>132612.97951292907</v>
      </c>
      <c r="W495">
        <v>145512.20017461301</v>
      </c>
      <c r="X495">
        <v>156265.55203597751</v>
      </c>
      <c r="Y495">
        <v>164968.57326895976</v>
      </c>
      <c r="Z495">
        <v>171712.80328758372</v>
      </c>
      <c r="AA495">
        <v>176599.27775765571</v>
      </c>
      <c r="AB495">
        <v>179724.7762493304</v>
      </c>
      <c r="AC495">
        <v>181171.46751054723</v>
      </c>
      <c r="AD495">
        <v>181028.18076685211</v>
      </c>
      <c r="AE495">
        <v>179399.14490623653</v>
      </c>
      <c r="AF495">
        <v>176397.01587252098</v>
      </c>
      <c r="AG495">
        <v>172139.59938222612</v>
      </c>
      <c r="AH495">
        <v>166747.4643798066</v>
      </c>
      <c r="AI495">
        <v>160343.68826153007</v>
      </c>
      <c r="AJ495">
        <v>153054.97871101473</v>
      </c>
      <c r="AK495">
        <v>145012.64532341377</v>
      </c>
      <c r="AL495">
        <v>136352.77759351331</v>
      </c>
      <c r="AM495">
        <v>127214.05059468508</v>
      </c>
      <c r="AN495">
        <v>117735.48740227857</v>
      </c>
      <c r="AO495">
        <v>108048.27267477084</v>
      </c>
      <c r="AP495">
        <v>98282.517412790607</v>
      </c>
      <c r="AQ495">
        <v>88565.594889839864</v>
      </c>
      <c r="AR495">
        <v>79020.243420188752</v>
      </c>
      <c r="AS495">
        <v>69762.475927789914</v>
      </c>
      <c r="AT495">
        <v>60899.355977917905</v>
      </c>
      <c r="AU495">
        <v>52526.721285280611</v>
      </c>
      <c r="AV495">
        <v>44726.957357574902</v>
      </c>
      <c r="AW495">
        <v>37566.943911254595</v>
      </c>
      <c r="AX495">
        <v>30943.761490396559</v>
      </c>
      <c r="AY495">
        <v>24942.40535207255</v>
      </c>
      <c r="AZ495">
        <v>19625.486944269913</v>
      </c>
      <c r="BA495">
        <v>15030.051039081185</v>
      </c>
      <c r="BB495">
        <v>11165.631034796861</v>
      </c>
      <c r="BC495">
        <v>8013.9525961047329</v>
      </c>
      <c r="BD495">
        <v>5530.5932694965113</v>
      </c>
      <c r="BE495">
        <v>3648.7189605894009</v>
      </c>
      <c r="BF495">
        <v>2284.7520939915808</v>
      </c>
      <c r="BG495">
        <v>1345.509053827677</v>
      </c>
      <c r="BH495">
        <v>761.26414064872347</v>
      </c>
      <c r="BI495">
        <v>413.05768556764116</v>
      </c>
      <c r="BJ495">
        <v>215.17158404304419</v>
      </c>
      <c r="BK495">
        <v>108.40497902863311</v>
      </c>
      <c r="BL495">
        <v>-1.2257374175419543E-8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</row>
    <row r="496" spans="1:101" x14ac:dyDescent="0.3">
      <c r="A496">
        <f>Model_Point!K496</f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-90230.28573836913</v>
      </c>
      <c r="J496">
        <v>-69641.690822872115</v>
      </c>
      <c r="K496">
        <v>-49476.377991925801</v>
      </c>
      <c r="L496">
        <v>-29131.239920214652</v>
      </c>
      <c r="M496">
        <v>-32188.997510504159</v>
      </c>
      <c r="N496">
        <v>-15418.980325534585</v>
      </c>
      <c r="O496">
        <v>184.72795548650393</v>
      </c>
      <c r="P496">
        <v>14651.011217785826</v>
      </c>
      <c r="Q496">
        <v>28018.330982605614</v>
      </c>
      <c r="R496">
        <v>25017.119704749686</v>
      </c>
      <c r="S496">
        <v>35620.921750810332</v>
      </c>
      <c r="T496">
        <v>45204.262382229303</v>
      </c>
      <c r="U496">
        <v>53816.792573805498</v>
      </c>
      <c r="V496">
        <v>61515.431594346803</v>
      </c>
      <c r="W496">
        <v>57724.302184194617</v>
      </c>
      <c r="X496">
        <v>63106.613251175877</v>
      </c>
      <c r="Y496">
        <v>67688.713034448258</v>
      </c>
      <c r="Z496">
        <v>71510.528080494725</v>
      </c>
      <c r="AA496">
        <v>74615.615124942313</v>
      </c>
      <c r="AB496">
        <v>70017.818202079128</v>
      </c>
      <c r="AC496">
        <v>71375.038134474875</v>
      </c>
      <c r="AD496">
        <v>72105.835850588221</v>
      </c>
      <c r="AE496">
        <v>72253.454839999729</v>
      </c>
      <c r="AF496">
        <v>71864.366218719442</v>
      </c>
      <c r="AG496">
        <v>66571.67526244359</v>
      </c>
      <c r="AH496">
        <v>64982.595302523376</v>
      </c>
      <c r="AI496">
        <v>62988.460437484493</v>
      </c>
      <c r="AJ496">
        <v>60640.208452836698</v>
      </c>
      <c r="AK496">
        <v>57990.542705089203</v>
      </c>
      <c r="AL496">
        <v>52529.573584545098</v>
      </c>
      <c r="AM496">
        <v>49283.156607329402</v>
      </c>
      <c r="AN496">
        <v>45891.339513250234</v>
      </c>
      <c r="AO496">
        <v>42406.245497447206</v>
      </c>
      <c r="AP496">
        <v>38879.577482854562</v>
      </c>
      <c r="AQ496">
        <v>34041.613909485444</v>
      </c>
      <c r="AR496">
        <v>30500.305171054442</v>
      </c>
      <c r="AS496">
        <v>27058.156744383978</v>
      </c>
      <c r="AT496">
        <v>23757.688876843538</v>
      </c>
      <c r="AU496">
        <v>20637.083079491484</v>
      </c>
      <c r="AV496">
        <v>17165.904879275877</v>
      </c>
      <c r="AW496">
        <v>14463.138378691014</v>
      </c>
      <c r="AX496">
        <v>11959.698351785872</v>
      </c>
      <c r="AY496">
        <v>9689.2237970329952</v>
      </c>
      <c r="AZ496">
        <v>7676.732413125068</v>
      </c>
      <c r="BA496">
        <v>5763.1921254915987</v>
      </c>
      <c r="BB496">
        <v>4290.7547407570182</v>
      </c>
      <c r="BC496">
        <v>3089.125712715073</v>
      </c>
      <c r="BD496">
        <v>2141.9325836731291</v>
      </c>
      <c r="BE496">
        <v>1424.102908092176</v>
      </c>
      <c r="BF496">
        <v>875.96417726149355</v>
      </c>
      <c r="BG496">
        <v>516.5356736064557</v>
      </c>
      <c r="BH496">
        <v>292.91607289743132</v>
      </c>
      <c r="BI496">
        <v>159.63531430782427</v>
      </c>
      <c r="BJ496">
        <v>83.910333971327333</v>
      </c>
      <c r="BK496">
        <v>41.617424291438418</v>
      </c>
      <c r="BL496">
        <v>3.4393182370125079E-9</v>
      </c>
      <c r="BM496">
        <v>0</v>
      </c>
      <c r="BN496">
        <v>0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  <c r="CF496">
        <v>0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  <c r="CN496">
        <v>0</v>
      </c>
      <c r="CO496">
        <v>0</v>
      </c>
      <c r="CP496">
        <v>0</v>
      </c>
      <c r="CQ496">
        <v>0</v>
      </c>
      <c r="CR496">
        <v>0</v>
      </c>
      <c r="CS496">
        <v>0</v>
      </c>
      <c r="CT496">
        <v>0</v>
      </c>
      <c r="CU496">
        <v>0</v>
      </c>
      <c r="CV496">
        <v>0</v>
      </c>
      <c r="CW496">
        <v>0</v>
      </c>
    </row>
    <row r="497" spans="1:101" x14ac:dyDescent="0.3">
      <c r="A497">
        <f>Model_Point!K497</f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-45327.14259833924</v>
      </c>
      <c r="J497">
        <v>-32992.515261774039</v>
      </c>
      <c r="K497">
        <v>-21205.238346438524</v>
      </c>
      <c r="L497">
        <v>-9363.9525210920365</v>
      </c>
      <c r="M497">
        <v>2025.187717346696</v>
      </c>
      <c r="N497">
        <v>12943.202045071703</v>
      </c>
      <c r="O497">
        <v>23422.896679151552</v>
      </c>
      <c r="P497">
        <v>33494.937654691181</v>
      </c>
      <c r="Q497">
        <v>43191.98061908075</v>
      </c>
      <c r="R497">
        <v>52650.672600577447</v>
      </c>
      <c r="S497">
        <v>61807.136102278324</v>
      </c>
      <c r="T497">
        <v>70694.443506144191</v>
      </c>
      <c r="U497">
        <v>79350.997297763795</v>
      </c>
      <c r="V497">
        <v>87818.649313457034</v>
      </c>
      <c r="W497">
        <v>96140.565102093111</v>
      </c>
      <c r="X497">
        <v>104357.96474841796</v>
      </c>
      <c r="Y497">
        <v>105708.47501042871</v>
      </c>
      <c r="Z497">
        <v>106828.56028036079</v>
      </c>
      <c r="AA497">
        <v>107694.1133840676</v>
      </c>
      <c r="AB497">
        <v>108280.01414211445</v>
      </c>
      <c r="AC497">
        <v>108558.06697897353</v>
      </c>
      <c r="AD497">
        <v>108501.02915628579</v>
      </c>
      <c r="AE497">
        <v>108085.11728289533</v>
      </c>
      <c r="AF497">
        <v>107289.40252796233</v>
      </c>
      <c r="AG497">
        <v>106095.79656091427</v>
      </c>
      <c r="AH497">
        <v>104489.13632988503</v>
      </c>
      <c r="AI497">
        <v>102457.78791902964</v>
      </c>
      <c r="AJ497">
        <v>99994.739547463454</v>
      </c>
      <c r="AK497">
        <v>97098.837762181123</v>
      </c>
      <c r="AL497">
        <v>93775.945005865098</v>
      </c>
      <c r="AM497">
        <v>90039.339452892018</v>
      </c>
      <c r="AN497">
        <v>85909.976695887904</v>
      </c>
      <c r="AO497">
        <v>81414.019912900971</v>
      </c>
      <c r="AP497">
        <v>76586.266054433741</v>
      </c>
      <c r="AQ497">
        <v>71470.367521296415</v>
      </c>
      <c r="AR497">
        <v>66118.757493962737</v>
      </c>
      <c r="AS497">
        <v>60592.212677774893</v>
      </c>
      <c r="AT497">
        <v>54958.99262758933</v>
      </c>
      <c r="AU497">
        <v>49293.507399831135</v>
      </c>
      <c r="AV497">
        <v>43674.486609261119</v>
      </c>
      <c r="AW497">
        <v>38182.654164780302</v>
      </c>
      <c r="AX497">
        <v>32780.134129713559</v>
      </c>
      <c r="AY497">
        <v>27574.384886679298</v>
      </c>
      <c r="AZ497">
        <v>22669.942220040652</v>
      </c>
      <c r="BA497">
        <v>18162.236317644729</v>
      </c>
      <c r="BB497">
        <v>14131.117799787869</v>
      </c>
      <c r="BC497">
        <v>10634.754438018308</v>
      </c>
      <c r="BD497">
        <v>7704.7097710544385</v>
      </c>
      <c r="BE497">
        <v>5343.0653284664768</v>
      </c>
      <c r="BF497">
        <v>3522.3410526707908</v>
      </c>
      <c r="BG497">
        <v>2188.6603886544517</v>
      </c>
      <c r="BH497">
        <v>1305.25261230614</v>
      </c>
      <c r="BI497">
        <v>744.45367600397151</v>
      </c>
      <c r="BJ497">
        <v>404.83367680656693</v>
      </c>
      <c r="BK497">
        <v>209.38888916408774</v>
      </c>
      <c r="BL497">
        <v>6.7830719536751864E-10</v>
      </c>
      <c r="BM497">
        <v>0</v>
      </c>
      <c r="BN497">
        <v>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>
        <v>0</v>
      </c>
      <c r="CS497">
        <v>0</v>
      </c>
      <c r="CT497">
        <v>0</v>
      </c>
      <c r="CU497">
        <v>0</v>
      </c>
      <c r="CV497">
        <v>0</v>
      </c>
      <c r="CW497">
        <v>0</v>
      </c>
    </row>
    <row r="498" spans="1:101" x14ac:dyDescent="0.3">
      <c r="A498">
        <f>Model_Point!K498</f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-89928.663686143758</v>
      </c>
      <c r="J498">
        <v>-72826.21402477345</v>
      </c>
      <c r="K498">
        <v>-55425.020678206871</v>
      </c>
      <c r="L498">
        <v>-37929.173417264887</v>
      </c>
      <c r="M498">
        <v>-22083.413846051324</v>
      </c>
      <c r="N498">
        <v>-7989.4210141965596</v>
      </c>
      <c r="O498">
        <v>4422.0087987414718</v>
      </c>
      <c r="P498">
        <v>15227.851242026751</v>
      </c>
      <c r="Q498">
        <v>24510.06343315366</v>
      </c>
      <c r="R498">
        <v>32754.639469846308</v>
      </c>
      <c r="S498">
        <v>39649.4750978843</v>
      </c>
      <c r="T498">
        <v>45263.385009381862</v>
      </c>
      <c r="U498">
        <v>49672.222697549383</v>
      </c>
      <c r="V498">
        <v>52955.333488888282</v>
      </c>
      <c r="W498">
        <v>55193.940226906103</v>
      </c>
      <c r="X498">
        <v>56469.971724375719</v>
      </c>
      <c r="Y498">
        <v>56866.02986904492</v>
      </c>
      <c r="Z498">
        <v>56466.104943706552</v>
      </c>
      <c r="AA498">
        <v>55356.217002051926</v>
      </c>
      <c r="AB498">
        <v>53624.630241908082</v>
      </c>
      <c r="AC498">
        <v>51360.76875213431</v>
      </c>
      <c r="AD498">
        <v>48654.086774213967</v>
      </c>
      <c r="AE498">
        <v>45589.661322933585</v>
      </c>
      <c r="AF498">
        <v>42251.884496596525</v>
      </c>
      <c r="AG498">
        <v>38723.620232029207</v>
      </c>
      <c r="AH498">
        <v>35085.219529347036</v>
      </c>
      <c r="AI498">
        <v>31413.413848268377</v>
      </c>
      <c r="AJ498">
        <v>27780.117197275602</v>
      </c>
      <c r="AK498">
        <v>24251.179308159037</v>
      </c>
      <c r="AL498">
        <v>20885.144500896367</v>
      </c>
      <c r="AM498">
        <v>17732.082355456394</v>
      </c>
      <c r="AN498">
        <v>14749.4293967865</v>
      </c>
      <c r="AO498">
        <v>11994.895383030089</v>
      </c>
      <c r="AP498">
        <v>9514.3750707066538</v>
      </c>
      <c r="AQ498">
        <v>7340.0475276199368</v>
      </c>
      <c r="AR498">
        <v>5489.1075594760905</v>
      </c>
      <c r="AS498">
        <v>3963.3611746956144</v>
      </c>
      <c r="AT498">
        <v>2749.8662110682794</v>
      </c>
      <c r="AU498">
        <v>1822.7024126551703</v>
      </c>
      <c r="AV498">
        <v>1145.8141816480545</v>
      </c>
      <c r="AW498">
        <v>676.69822042420969</v>
      </c>
      <c r="AX498">
        <v>384.18057240509393</v>
      </c>
      <c r="AY498">
        <v>209.49321118277143</v>
      </c>
      <c r="AZ498">
        <v>110.07641396615385</v>
      </c>
      <c r="BA498">
        <v>56.404110267524636</v>
      </c>
      <c r="BB498">
        <v>-2.5645404632378876E-9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  <c r="CF498">
        <v>0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  <c r="CN498">
        <v>0</v>
      </c>
      <c r="CO498">
        <v>0</v>
      </c>
      <c r="CP498">
        <v>0</v>
      </c>
      <c r="CQ498">
        <v>0</v>
      </c>
      <c r="CR498">
        <v>0</v>
      </c>
      <c r="CS498">
        <v>0</v>
      </c>
      <c r="CT498">
        <v>0</v>
      </c>
      <c r="CU498">
        <v>0</v>
      </c>
      <c r="CV498">
        <v>0</v>
      </c>
      <c r="CW498">
        <v>0</v>
      </c>
    </row>
    <row r="499" spans="1:101" x14ac:dyDescent="0.3">
      <c r="A499">
        <f>Model_Point!K499</f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-31735.313111144515</v>
      </c>
      <c r="J499">
        <v>-23075.283567521492</v>
      </c>
      <c r="K499">
        <v>-14544.156532775734</v>
      </c>
      <c r="L499">
        <v>-6027.4504946809702</v>
      </c>
      <c r="M499">
        <v>-7682.7560435953837</v>
      </c>
      <c r="N499">
        <v>-1077.9783428422395</v>
      </c>
      <c r="O499">
        <v>4863.5581505273049</v>
      </c>
      <c r="P499">
        <v>10176.130112661785</v>
      </c>
      <c r="Q499">
        <v>14895.835183013325</v>
      </c>
      <c r="R499">
        <v>12938.67861625763</v>
      </c>
      <c r="S499">
        <v>16352.39485250313</v>
      </c>
      <c r="T499">
        <v>19256.561149340836</v>
      </c>
      <c r="U499">
        <v>21683.358080126978</v>
      </c>
      <c r="V499">
        <v>23666.287743817582</v>
      </c>
      <c r="W499">
        <v>21297.078045493636</v>
      </c>
      <c r="X499">
        <v>22251.428006138525</v>
      </c>
      <c r="Y499">
        <v>22850.346350568569</v>
      </c>
      <c r="Z499">
        <v>23128.257586627831</v>
      </c>
      <c r="AA499">
        <v>23120.358250437439</v>
      </c>
      <c r="AB499">
        <v>20572.908521368987</v>
      </c>
      <c r="AC499">
        <v>19960.433539344409</v>
      </c>
      <c r="AD499">
        <v>19162.517598911261</v>
      </c>
      <c r="AE499">
        <v>18213.506914671256</v>
      </c>
      <c r="AF499">
        <v>17147.474980364339</v>
      </c>
      <c r="AG499">
        <v>14818.937713997197</v>
      </c>
      <c r="AH499">
        <v>13545.429410174485</v>
      </c>
      <c r="AI499">
        <v>12247.495850045056</v>
      </c>
      <c r="AJ499">
        <v>10954.117088159222</v>
      </c>
      <c r="AK499">
        <v>9691.9190269521878</v>
      </c>
      <c r="AL499">
        <v>7981.6138299068898</v>
      </c>
      <c r="AM499">
        <v>6818.750685866361</v>
      </c>
      <c r="AN499">
        <v>5714.2727355304251</v>
      </c>
      <c r="AO499">
        <v>4691.314994713166</v>
      </c>
      <c r="AP499">
        <v>3768.4559701198095</v>
      </c>
      <c r="AQ499">
        <v>2803.437332094642</v>
      </c>
      <c r="AR499">
        <v>2105.1915190764121</v>
      </c>
      <c r="AS499">
        <v>1528.7102302692927</v>
      </c>
      <c r="AT499">
        <v>1069.723706214967</v>
      </c>
      <c r="AU499">
        <v>718.8909711453224</v>
      </c>
      <c r="AV499">
        <v>437.81943204775678</v>
      </c>
      <c r="AW499">
        <v>259.19054336541546</v>
      </c>
      <c r="AX499">
        <v>147.75951867922782</v>
      </c>
      <c r="AY499">
        <v>81.205076363646896</v>
      </c>
      <c r="AZ499">
        <v>43.342308505340121</v>
      </c>
      <c r="BA499">
        <v>21.617584685579377</v>
      </c>
      <c r="BB499">
        <v>1.7339295515528807E-9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  <c r="CF499">
        <v>0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0</v>
      </c>
      <c r="CQ499">
        <v>0</v>
      </c>
      <c r="CR499">
        <v>0</v>
      </c>
      <c r="CS499">
        <v>0</v>
      </c>
      <c r="CT499">
        <v>0</v>
      </c>
      <c r="CU499">
        <v>0</v>
      </c>
      <c r="CV499">
        <v>0</v>
      </c>
      <c r="CW499">
        <v>0</v>
      </c>
    </row>
    <row r="500" spans="1:101" x14ac:dyDescent="0.3">
      <c r="A500">
        <f>Model_Point!K500</f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-22150.990447266053</v>
      </c>
      <c r="J500">
        <v>-15121.794465759391</v>
      </c>
      <c r="K500">
        <v>-8554.2292131371851</v>
      </c>
      <c r="L500">
        <v>-2006.4528969489772</v>
      </c>
      <c r="M500">
        <v>4319.2849085929001</v>
      </c>
      <c r="N500">
        <v>10419.928510015017</v>
      </c>
      <c r="O500">
        <v>16318.013897754774</v>
      </c>
      <c r="P500">
        <v>22038.892578381747</v>
      </c>
      <c r="Q500">
        <v>27608.408181594757</v>
      </c>
      <c r="R500">
        <v>33095.258934103775</v>
      </c>
      <c r="S500">
        <v>38485.476595725384</v>
      </c>
      <c r="T500">
        <v>39010.858593744619</v>
      </c>
      <c r="U500">
        <v>39451.481475381494</v>
      </c>
      <c r="V500">
        <v>39798.259477298998</v>
      </c>
      <c r="W500">
        <v>40041.695914661228</v>
      </c>
      <c r="X500">
        <v>40171.087231391757</v>
      </c>
      <c r="Y500">
        <v>40176.068237624851</v>
      </c>
      <c r="Z500">
        <v>40047.571775356664</v>
      </c>
      <c r="AA500">
        <v>39777.591431385947</v>
      </c>
      <c r="AB500">
        <v>39359.171069843287</v>
      </c>
      <c r="AC500">
        <v>38786.432146735657</v>
      </c>
      <c r="AD500">
        <v>38054.800535088194</v>
      </c>
      <c r="AE500">
        <v>37161.421645018803</v>
      </c>
      <c r="AF500">
        <v>36105.631223749326</v>
      </c>
      <c r="AG500">
        <v>34889.396937251979</v>
      </c>
      <c r="AH500">
        <v>33517.470038240637</v>
      </c>
      <c r="AI500">
        <v>31997.485222805379</v>
      </c>
      <c r="AJ500">
        <v>30339.012441007115</v>
      </c>
      <c r="AK500">
        <v>28554.873382273181</v>
      </c>
      <c r="AL500">
        <v>26661.231236332507</v>
      </c>
      <c r="AM500">
        <v>24677.569289796967</v>
      </c>
      <c r="AN500">
        <v>22626.53318618788</v>
      </c>
      <c r="AO500">
        <v>20533.613655304882</v>
      </c>
      <c r="AP500">
        <v>18426.651210246622</v>
      </c>
      <c r="AQ500">
        <v>16335.152311464864</v>
      </c>
      <c r="AR500">
        <v>14289.418237136922</v>
      </c>
      <c r="AS500">
        <v>12274.346757940417</v>
      </c>
      <c r="AT500">
        <v>10330.423659478734</v>
      </c>
      <c r="AU500">
        <v>8497.1220331225923</v>
      </c>
      <c r="AV500">
        <v>6810.5670998145988</v>
      </c>
      <c r="AW500">
        <v>5301.0854993512557</v>
      </c>
      <c r="AX500">
        <v>3990.8889165003279</v>
      </c>
      <c r="AY500">
        <v>2892.1990424352207</v>
      </c>
      <c r="AZ500">
        <v>2006.1406140446904</v>
      </c>
      <c r="BA500">
        <v>1322.6893856544436</v>
      </c>
      <c r="BB500">
        <v>821.84585256473042</v>
      </c>
      <c r="BC500">
        <v>490.19184099251828</v>
      </c>
      <c r="BD500">
        <v>279.72838323411997</v>
      </c>
      <c r="BE500">
        <v>152.33000008899657</v>
      </c>
      <c r="BF500">
        <v>79.059885861310022</v>
      </c>
      <c r="BG500">
        <v>8.4142093475687239E-10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  <c r="CF500">
        <v>0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  <c r="CN500">
        <v>0</v>
      </c>
      <c r="CO500">
        <v>0</v>
      </c>
      <c r="CP500">
        <v>0</v>
      </c>
      <c r="CQ500">
        <v>0</v>
      </c>
      <c r="CR500">
        <v>0</v>
      </c>
      <c r="CS500">
        <v>0</v>
      </c>
      <c r="CT500">
        <v>0</v>
      </c>
      <c r="CU500">
        <v>0</v>
      </c>
      <c r="CV500">
        <v>0</v>
      </c>
      <c r="CW500">
        <v>0</v>
      </c>
    </row>
    <row r="501" spans="1:101" x14ac:dyDescent="0.3">
      <c r="A501">
        <f>Model_Point!K501</f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-120655.17749050242</v>
      </c>
      <c r="J501">
        <v>-106214.59055968391</v>
      </c>
      <c r="K501">
        <v>-90949.83573363263</v>
      </c>
      <c r="L501">
        <v>-74836.521200693431</v>
      </c>
      <c r="M501">
        <v>-59326.335092709545</v>
      </c>
      <c r="N501">
        <v>-44671.537036660804</v>
      </c>
      <c r="O501">
        <v>-30965.640438956096</v>
      </c>
      <c r="P501">
        <v>-18220.57730584835</v>
      </c>
      <c r="Q501">
        <v>-6429.2268866025852</v>
      </c>
      <c r="R501">
        <v>4683.7490901135288</v>
      </c>
      <c r="S501">
        <v>14922.970851739132</v>
      </c>
      <c r="T501">
        <v>24306.725000151644</v>
      </c>
      <c r="U501">
        <v>32840.138967894927</v>
      </c>
      <c r="V501">
        <v>40535.504145604755</v>
      </c>
      <c r="W501">
        <v>47407.867977793816</v>
      </c>
      <c r="X501">
        <v>53466.425135436446</v>
      </c>
      <c r="Y501">
        <v>58727.538159735159</v>
      </c>
      <c r="Z501">
        <v>63220.928153567729</v>
      </c>
      <c r="AA501">
        <v>66984.375079540419</v>
      </c>
      <c r="AB501">
        <v>70057.917297861248</v>
      </c>
      <c r="AC501">
        <v>72475.321597621543</v>
      </c>
      <c r="AD501">
        <v>74262.716470532992</v>
      </c>
      <c r="AE501">
        <v>75445.198209436552</v>
      </c>
      <c r="AF501">
        <v>76052.025648985844</v>
      </c>
      <c r="AG501">
        <v>76111.224310373189</v>
      </c>
      <c r="AH501">
        <v>75645.533366789619</v>
      </c>
      <c r="AI501">
        <v>74680.647772522294</v>
      </c>
      <c r="AJ501">
        <v>73248.570721345721</v>
      </c>
      <c r="AK501">
        <v>71384.861978801113</v>
      </c>
      <c r="AL501">
        <v>69127.338342501636</v>
      </c>
      <c r="AM501">
        <v>66515.130037454859</v>
      </c>
      <c r="AN501">
        <v>63588.573081174764</v>
      </c>
      <c r="AO501">
        <v>60389.641791633396</v>
      </c>
      <c r="AP501">
        <v>56962.32719735727</v>
      </c>
      <c r="AQ501">
        <v>53352.711889417893</v>
      </c>
      <c r="AR501">
        <v>49608.12783385162</v>
      </c>
      <c r="AS501">
        <v>45776.303578524516</v>
      </c>
      <c r="AT501">
        <v>41902.200338271316</v>
      </c>
      <c r="AU501">
        <v>38030.671883198302</v>
      </c>
      <c r="AV501">
        <v>34205.843226306286</v>
      </c>
      <c r="AW501">
        <v>30470.400971498144</v>
      </c>
      <c r="AX501">
        <v>26864.809473857575</v>
      </c>
      <c r="AY501">
        <v>23426.47435242909</v>
      </c>
      <c r="AZ501">
        <v>20188.882963477172</v>
      </c>
      <c r="BA501">
        <v>17180.759692225496</v>
      </c>
      <c r="BB501">
        <v>14425.281627644614</v>
      </c>
      <c r="BC501">
        <v>11879.827169720689</v>
      </c>
      <c r="BD501">
        <v>9575.4688185924188</v>
      </c>
      <c r="BE501">
        <v>7535.0573171637388</v>
      </c>
      <c r="BF501">
        <v>5771.9782825077345</v>
      </c>
      <c r="BG501">
        <v>4289.3688634361779</v>
      </c>
      <c r="BH501">
        <v>3079.9533544884798</v>
      </c>
      <c r="BI501">
        <v>2126.6193057839223</v>
      </c>
      <c r="BJ501">
        <v>1403.785851117352</v>
      </c>
      <c r="BK501">
        <v>879.515188350735</v>
      </c>
      <c r="BL501">
        <v>518.19673331708941</v>
      </c>
      <c r="BM501">
        <v>293.42090984400357</v>
      </c>
      <c r="BN501">
        <v>159.43747604650883</v>
      </c>
      <c r="BO501">
        <v>83.285441346601999</v>
      </c>
      <c r="BP501">
        <v>42.198264953225348</v>
      </c>
      <c r="BQ501">
        <v>1.0874586855737181E-9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  <c r="CF501">
        <v>0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  <c r="CN501">
        <v>0</v>
      </c>
      <c r="CO501">
        <v>0</v>
      </c>
      <c r="CP501">
        <v>0</v>
      </c>
      <c r="CQ501">
        <v>0</v>
      </c>
      <c r="CR501">
        <v>0</v>
      </c>
      <c r="CS501">
        <v>0</v>
      </c>
      <c r="CT501">
        <v>0</v>
      </c>
      <c r="CU501">
        <v>0</v>
      </c>
      <c r="CV501">
        <v>0</v>
      </c>
      <c r="CW501">
        <v>0</v>
      </c>
    </row>
    <row r="502" spans="1:101" x14ac:dyDescent="0.3">
      <c r="A502">
        <f>Model_Point!K502</f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-43251.840045273813</v>
      </c>
      <c r="J502">
        <v>-35769.184569127996</v>
      </c>
      <c r="K502">
        <v>-28182.842548264034</v>
      </c>
      <c r="L502">
        <v>-20307.321791754443</v>
      </c>
      <c r="M502">
        <v>-21500.866655762649</v>
      </c>
      <c r="N502">
        <v>-14721.71304710918</v>
      </c>
      <c r="O502">
        <v>-8308.7796187166678</v>
      </c>
      <c r="P502">
        <v>-2261.8761813426063</v>
      </c>
      <c r="Q502">
        <v>3426.3365460071263</v>
      </c>
      <c r="R502">
        <v>2640.1627373792212</v>
      </c>
      <c r="S502">
        <v>7376.2347591143625</v>
      </c>
      <c r="T502">
        <v>11781.18738542736</v>
      </c>
      <c r="U502">
        <v>15860.044230484782</v>
      </c>
      <c r="V502">
        <v>19620.553708305142</v>
      </c>
      <c r="W502">
        <v>18729.401761719855</v>
      </c>
      <c r="X502">
        <v>21608.861271483533</v>
      </c>
      <c r="Y502">
        <v>24178.042867124565</v>
      </c>
      <c r="Z502">
        <v>26450.41584465187</v>
      </c>
      <c r="AA502">
        <v>28442.540998593817</v>
      </c>
      <c r="AB502">
        <v>27206.065831238724</v>
      </c>
      <c r="AC502">
        <v>28504.209644549504</v>
      </c>
      <c r="AD502">
        <v>29555.359080531845</v>
      </c>
      <c r="AE502">
        <v>30370.560613626632</v>
      </c>
      <c r="AF502">
        <v>30962.450671124432</v>
      </c>
      <c r="AG502">
        <v>29383.164824327116</v>
      </c>
      <c r="AH502">
        <v>29441.678773119405</v>
      </c>
      <c r="AI502">
        <v>29302.945901757801</v>
      </c>
      <c r="AJ502">
        <v>28980.212669815253</v>
      </c>
      <c r="AK502">
        <v>28488.086814658811</v>
      </c>
      <c r="AL502">
        <v>26610.669457191187</v>
      </c>
      <c r="AM502">
        <v>25750.547667833271</v>
      </c>
      <c r="AN502">
        <v>24764.238090372175</v>
      </c>
      <c r="AO502">
        <v>23668.545947159259</v>
      </c>
      <c r="AP502">
        <v>22481.04944891682</v>
      </c>
      <c r="AQ502">
        <v>20504.949543980958</v>
      </c>
      <c r="AR502">
        <v>19145.252846666364</v>
      </c>
      <c r="AS502">
        <v>17747.292075200072</v>
      </c>
      <c r="AT502">
        <v>16328.866377874714</v>
      </c>
      <c r="AU502">
        <v>14907.730695275013</v>
      </c>
      <c r="AV502">
        <v>13133.127589743988</v>
      </c>
      <c r="AW502">
        <v>11735.665912397279</v>
      </c>
      <c r="AX502">
        <v>10384.540355687395</v>
      </c>
      <c r="AY502">
        <v>9094.549376060535</v>
      </c>
      <c r="AZ502">
        <v>7878.9776365526532</v>
      </c>
      <c r="BA502">
        <v>6592.1415466233766</v>
      </c>
      <c r="BB502">
        <v>5547.8834518183703</v>
      </c>
      <c r="BC502">
        <v>4582.1737759439029</v>
      </c>
      <c r="BD502">
        <v>3707.2561046394198</v>
      </c>
      <c r="BE502">
        <v>2932.2079845148455</v>
      </c>
      <c r="BF502">
        <v>2213.8794140013815</v>
      </c>
      <c r="BG502">
        <v>1647.9008564546318</v>
      </c>
      <c r="BH502">
        <v>1185.9654729389831</v>
      </c>
      <c r="BI502">
        <v>821.71218459285285</v>
      </c>
      <c r="BJ502">
        <v>545.4980111338806</v>
      </c>
      <c r="BK502">
        <v>337.37880013707655</v>
      </c>
      <c r="BL502">
        <v>198.9712341174594</v>
      </c>
      <c r="BM502">
        <v>112.85427478608493</v>
      </c>
      <c r="BN502">
        <v>61.519493204876504</v>
      </c>
      <c r="BO502">
        <v>32.346991963315809</v>
      </c>
      <c r="BP502">
        <v>16.20632366851417</v>
      </c>
      <c r="BQ502">
        <v>2.4758766158291673E-9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  <c r="CF502">
        <v>0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0</v>
      </c>
      <c r="CQ502">
        <v>0</v>
      </c>
      <c r="CR502">
        <v>0</v>
      </c>
      <c r="CS502">
        <v>0</v>
      </c>
      <c r="CT502">
        <v>0</v>
      </c>
      <c r="CU502">
        <v>0</v>
      </c>
      <c r="CV502">
        <v>0</v>
      </c>
      <c r="CW502">
        <v>0</v>
      </c>
    </row>
    <row r="503" spans="1:101" x14ac:dyDescent="0.3">
      <c r="A503">
        <f>Model_Point!K503</f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-16786.32432397177</v>
      </c>
      <c r="J503">
        <v>-13419.169796263712</v>
      </c>
      <c r="K503">
        <v>-10051.417188446139</v>
      </c>
      <c r="L503">
        <v>-6574.8039843825454</v>
      </c>
      <c r="M503">
        <v>-3192.7276492962528</v>
      </c>
      <c r="N503">
        <v>68.00571085793284</v>
      </c>
      <c r="O503">
        <v>3200.1684778244207</v>
      </c>
      <c r="P503">
        <v>6207.0371011464058</v>
      </c>
      <c r="Q503">
        <v>9094.0903804230511</v>
      </c>
      <c r="R503">
        <v>11907.86223018481</v>
      </c>
      <c r="S503">
        <v>14622.550512975242</v>
      </c>
      <c r="T503">
        <v>17245.217823018033</v>
      </c>
      <c r="U503">
        <v>19781.015470404771</v>
      </c>
      <c r="V503">
        <v>22236.331157698256</v>
      </c>
      <c r="W503">
        <v>24618.13463836888</v>
      </c>
      <c r="X503">
        <v>26932.674037054683</v>
      </c>
      <c r="Y503">
        <v>29187.496614847973</v>
      </c>
      <c r="Z503">
        <v>31392.423791924793</v>
      </c>
      <c r="AA503">
        <v>33558.760918616252</v>
      </c>
      <c r="AB503">
        <v>35698.428512476305</v>
      </c>
      <c r="AC503">
        <v>37822.672178996028</v>
      </c>
      <c r="AD503">
        <v>38367.688627159958</v>
      </c>
      <c r="AE503">
        <v>38830.27679562298</v>
      </c>
      <c r="AF503">
        <v>39201.329028121239</v>
      </c>
      <c r="AG503">
        <v>39471.301365825901</v>
      </c>
      <c r="AH503">
        <v>39629.402994138181</v>
      </c>
      <c r="AI503">
        <v>39665.146849348275</v>
      </c>
      <c r="AJ503">
        <v>39569.313260596064</v>
      </c>
      <c r="AK503">
        <v>39333.707954372381</v>
      </c>
      <c r="AL503">
        <v>38951.148495726709</v>
      </c>
      <c r="AM503">
        <v>38415.488858566518</v>
      </c>
      <c r="AN503">
        <v>37721.845701106387</v>
      </c>
      <c r="AO503">
        <v>36867.015838897954</v>
      </c>
      <c r="AP503">
        <v>35849.951783942546</v>
      </c>
      <c r="AQ503">
        <v>34672.210084871134</v>
      </c>
      <c r="AR503">
        <v>33338.108946609078</v>
      </c>
      <c r="AS503">
        <v>31854.835407332703</v>
      </c>
      <c r="AT503">
        <v>30231.492759046163</v>
      </c>
      <c r="AU503">
        <v>28480.441241138313</v>
      </c>
      <c r="AV503">
        <v>26617.402630851924</v>
      </c>
      <c r="AW503">
        <v>24661.455372043187</v>
      </c>
      <c r="AX503">
        <v>22634.894507436147</v>
      </c>
      <c r="AY503">
        <v>20562.932409403329</v>
      </c>
      <c r="AZ503">
        <v>18473.220739083827</v>
      </c>
      <c r="BA503">
        <v>16395.181824422085</v>
      </c>
      <c r="BB503">
        <v>14359.149201518465</v>
      </c>
      <c r="BC503">
        <v>12349.317556499425</v>
      </c>
      <c r="BD503">
        <v>10406.457492699583</v>
      </c>
      <c r="BE503">
        <v>8570.5187004649706</v>
      </c>
      <c r="BF503">
        <v>6878.2761712197735</v>
      </c>
      <c r="BG503">
        <v>5360.8417837542302</v>
      </c>
      <c r="BH503">
        <v>4041.2916638790916</v>
      </c>
      <c r="BI503">
        <v>2932.7200938182636</v>
      </c>
      <c r="BJ503">
        <v>2037.0541824110473</v>
      </c>
      <c r="BK503">
        <v>1344.9269800718801</v>
      </c>
      <c r="BL503">
        <v>836.79262444864673</v>
      </c>
      <c r="BM503">
        <v>499.86463639705272</v>
      </c>
      <c r="BN503">
        <v>285.76637649283299</v>
      </c>
      <c r="BO503">
        <v>155.99325410421287</v>
      </c>
      <c r="BP503">
        <v>81.259263034128352</v>
      </c>
      <c r="BQ503">
        <v>-1.5824061035854978E-10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  <c r="CF503">
        <v>0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  <c r="CN503">
        <v>0</v>
      </c>
      <c r="CO503">
        <v>0</v>
      </c>
      <c r="CP503">
        <v>0</v>
      </c>
      <c r="CQ503">
        <v>0</v>
      </c>
      <c r="CR503">
        <v>0</v>
      </c>
      <c r="CS503">
        <v>0</v>
      </c>
      <c r="CT503">
        <v>0</v>
      </c>
      <c r="CU503">
        <v>0</v>
      </c>
      <c r="CV503">
        <v>0</v>
      </c>
      <c r="CW503">
        <v>0</v>
      </c>
    </row>
    <row r="504" spans="1:101" x14ac:dyDescent="0.3">
      <c r="A504">
        <f>Model_Point!K504</f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-191817.09791181106</v>
      </c>
      <c r="J504">
        <v>-150387.94518304704</v>
      </c>
      <c r="K504">
        <v>-107654.41208929947</v>
      </c>
      <c r="L504">
        <v>-64298.067710984462</v>
      </c>
      <c r="M504">
        <v>-24520.441847585273</v>
      </c>
      <c r="N504">
        <v>11336.422047423775</v>
      </c>
      <c r="O504">
        <v>43364.833392732551</v>
      </c>
      <c r="P504">
        <v>71721.555316518657</v>
      </c>
      <c r="Q504">
        <v>96590.333541378262</v>
      </c>
      <c r="R504">
        <v>119184.17923172326</v>
      </c>
      <c r="S504">
        <v>138716.04663749045</v>
      </c>
      <c r="T504">
        <v>155315.82610189504</v>
      </c>
      <c r="U504">
        <v>169107.05218467145</v>
      </c>
      <c r="V504">
        <v>180226.03785760462</v>
      </c>
      <c r="W504">
        <v>188802.56537659769</v>
      </c>
      <c r="X504">
        <v>194945.26932472896</v>
      </c>
      <c r="Y504">
        <v>198771.57701355769</v>
      </c>
      <c r="Z504">
        <v>200420.10778439621</v>
      </c>
      <c r="AA504">
        <v>200040.98268796277</v>
      </c>
      <c r="AB504">
        <v>197791.3154623477</v>
      </c>
      <c r="AC504">
        <v>193831.95009748565</v>
      </c>
      <c r="AD504">
        <v>188327.19909668641</v>
      </c>
      <c r="AE504">
        <v>181446.53446317092</v>
      </c>
      <c r="AF504">
        <v>173366.09319975268</v>
      </c>
      <c r="AG504">
        <v>164269.09276822695</v>
      </c>
      <c r="AH504">
        <v>154342.92688539615</v>
      </c>
      <c r="AI504">
        <v>143776.19884978764</v>
      </c>
      <c r="AJ504">
        <v>132747.36819387155</v>
      </c>
      <c r="AK504">
        <v>121434.36882508732</v>
      </c>
      <c r="AL504">
        <v>110012.45226380936</v>
      </c>
      <c r="AM504">
        <v>98651.696807612927</v>
      </c>
      <c r="AN504">
        <v>87514.231413871516</v>
      </c>
      <c r="AO504">
        <v>76751.249742784727</v>
      </c>
      <c r="AP504">
        <v>66499.91902577634</v>
      </c>
      <c r="AQ504">
        <v>56880.318456653018</v>
      </c>
      <c r="AR504">
        <v>47992.570057695179</v>
      </c>
      <c r="AS504">
        <v>39699.965583924437</v>
      </c>
      <c r="AT504">
        <v>32128.240423941421</v>
      </c>
      <c r="AU504">
        <v>25374.102039176825</v>
      </c>
      <c r="AV504">
        <v>19500.583257331898</v>
      </c>
      <c r="AW504">
        <v>14533.998265540316</v>
      </c>
      <c r="AX504">
        <v>10463.078915511849</v>
      </c>
      <c r="AY504">
        <v>7240.7396489837229</v>
      </c>
      <c r="AZ504">
        <v>4788.6739871051623</v>
      </c>
      <c r="BA504">
        <v>3004.628736526086</v>
      </c>
      <c r="BB504">
        <v>1771.7700996436679</v>
      </c>
      <c r="BC504">
        <v>1004.4283907979944</v>
      </c>
      <c r="BD504">
        <v>546.92078484138301</v>
      </c>
      <c r="BE504">
        <v>286.90995974163923</v>
      </c>
      <c r="BF504">
        <v>146.70253701509725</v>
      </c>
      <c r="BG504">
        <v>-5.1495541429098602E-9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  <c r="CF504">
        <v>0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  <c r="CN504">
        <v>0</v>
      </c>
      <c r="CO504">
        <v>0</v>
      </c>
      <c r="CP504">
        <v>0</v>
      </c>
      <c r="CQ504">
        <v>0</v>
      </c>
      <c r="CR504">
        <v>0</v>
      </c>
      <c r="CS504">
        <v>0</v>
      </c>
      <c r="CT504">
        <v>0</v>
      </c>
      <c r="CU504">
        <v>0</v>
      </c>
      <c r="CV504">
        <v>0</v>
      </c>
      <c r="CW504">
        <v>0</v>
      </c>
    </row>
    <row r="505" spans="1:101" x14ac:dyDescent="0.3">
      <c r="A505">
        <f>Model_Point!K505</f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-64112.848945683931</v>
      </c>
      <c r="J505">
        <v>-43531.960528181742</v>
      </c>
      <c r="K505">
        <v>-22988.563919860393</v>
      </c>
      <c r="L505">
        <v>-2315.5855526540795</v>
      </c>
      <c r="M505">
        <v>-5110.1497533022193</v>
      </c>
      <c r="N505">
        <v>11325.469882673315</v>
      </c>
      <c r="O505">
        <v>26277.795179044952</v>
      </c>
      <c r="P505">
        <v>39817.845953589982</v>
      </c>
      <c r="Q505">
        <v>52026.53548081265</v>
      </c>
      <c r="R505">
        <v>48328.435719949055</v>
      </c>
      <c r="S505">
        <v>57604.860267006588</v>
      </c>
      <c r="T505">
        <v>65737.105643893476</v>
      </c>
      <c r="U505">
        <v>72779.365857964702</v>
      </c>
      <c r="V505">
        <v>78790.717579563483</v>
      </c>
      <c r="W505">
        <v>73880.187853872631</v>
      </c>
      <c r="X505">
        <v>77376.218816426088</v>
      </c>
      <c r="Y505">
        <v>79960.249699301698</v>
      </c>
      <c r="Z505">
        <v>81690.061867101773</v>
      </c>
      <c r="AA505">
        <v>82627.841240937647</v>
      </c>
      <c r="AB505">
        <v>76588.982383739174</v>
      </c>
      <c r="AC505">
        <v>75752.361047743529</v>
      </c>
      <c r="AD505">
        <v>74298.767770278995</v>
      </c>
      <c r="AE505">
        <v>72296.503718738648</v>
      </c>
      <c r="AF505">
        <v>69816.427301248928</v>
      </c>
      <c r="AG505">
        <v>63302.424348167573</v>
      </c>
      <c r="AH505">
        <v>59864.671994825279</v>
      </c>
      <c r="AI505">
        <v>56159.751854894028</v>
      </c>
      <c r="AJ505">
        <v>52258.662470412179</v>
      </c>
      <c r="AK505">
        <v>48232.189849481154</v>
      </c>
      <c r="AL505">
        <v>42281.234660067603</v>
      </c>
      <c r="AM505">
        <v>38095.687412809631</v>
      </c>
      <c r="AN505">
        <v>33979.816172815874</v>
      </c>
      <c r="AO505">
        <v>29993.671747991681</v>
      </c>
      <c r="AP505">
        <v>26191.880298915283</v>
      </c>
      <c r="AQ505">
        <v>21824.999853065652</v>
      </c>
      <c r="AR505">
        <v>18478.940538320432</v>
      </c>
      <c r="AS505">
        <v>15351.666873780863</v>
      </c>
      <c r="AT505">
        <v>12492.881152268848</v>
      </c>
      <c r="AU505">
        <v>9941.1038928257294</v>
      </c>
      <c r="AV505">
        <v>7475.3179124871094</v>
      </c>
      <c r="AW505">
        <v>5584.7358370756874</v>
      </c>
      <c r="AX505">
        <v>4033.9371524295352</v>
      </c>
      <c r="AY505">
        <v>2805.8213519977189</v>
      </c>
      <c r="AZ505">
        <v>1871.1664725603014</v>
      </c>
      <c r="BA505">
        <v>1151.6822440658859</v>
      </c>
      <c r="BB505">
        <v>680.08020211033465</v>
      </c>
      <c r="BC505">
        <v>386.49153498686371</v>
      </c>
      <c r="BD505">
        <v>211.4397224832106</v>
      </c>
      <c r="BE505">
        <v>111.98057102937526</v>
      </c>
      <c r="BF505">
        <v>56.315352227789582</v>
      </c>
      <c r="BG505">
        <v>1.7639562317096964E-10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  <c r="CF505">
        <v>0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  <c r="CN505">
        <v>0</v>
      </c>
      <c r="CO505">
        <v>0</v>
      </c>
      <c r="CP505">
        <v>0</v>
      </c>
      <c r="CQ505">
        <v>0</v>
      </c>
      <c r="CR505">
        <v>0</v>
      </c>
      <c r="CS505">
        <v>0</v>
      </c>
      <c r="CT505">
        <v>0</v>
      </c>
      <c r="CU505">
        <v>0</v>
      </c>
      <c r="CV505">
        <v>0</v>
      </c>
      <c r="CW505">
        <v>0</v>
      </c>
    </row>
    <row r="506" spans="1:101" x14ac:dyDescent="0.3">
      <c r="A506">
        <f>Model_Point!K506</f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-3395.2413607153085</v>
      </c>
      <c r="J506">
        <v>12066.189073223508</v>
      </c>
      <c r="K506">
        <v>26639.755148849439</v>
      </c>
      <c r="L506">
        <v>41066.525181317025</v>
      </c>
      <c r="M506">
        <v>54924.878979938629</v>
      </c>
      <c r="N506">
        <v>68279.22071100933</v>
      </c>
      <c r="O506">
        <v>81205.995713860451</v>
      </c>
      <c r="P506">
        <v>93770.492045042731</v>
      </c>
      <c r="Q506">
        <v>106035.12342884655</v>
      </c>
      <c r="R506">
        <v>118218.864380638</v>
      </c>
      <c r="S506">
        <v>130234.40982495822</v>
      </c>
      <c r="T506">
        <v>132222.25256515358</v>
      </c>
      <c r="U506">
        <v>133926.40571629943</v>
      </c>
      <c r="V506">
        <v>135314.66255335131</v>
      </c>
      <c r="W506">
        <v>136353.16703211609</v>
      </c>
      <c r="X506">
        <v>137003.45912486166</v>
      </c>
      <c r="Y506">
        <v>137228.09125113566</v>
      </c>
      <c r="Z506">
        <v>136994.10923114576</v>
      </c>
      <c r="AA506">
        <v>136272.15331422232</v>
      </c>
      <c r="AB506">
        <v>135036.3871677928</v>
      </c>
      <c r="AC506">
        <v>133264.56411514242</v>
      </c>
      <c r="AD506">
        <v>130938.82426233358</v>
      </c>
      <c r="AE506">
        <v>128047.18476205232</v>
      </c>
      <c r="AF506">
        <v>124585.2413038137</v>
      </c>
      <c r="AG506">
        <v>120557.77292439337</v>
      </c>
      <c r="AH506">
        <v>115979.29687227243</v>
      </c>
      <c r="AI506">
        <v>110874.44459144643</v>
      </c>
      <c r="AJ506">
        <v>105274.5073263509</v>
      </c>
      <c r="AK506">
        <v>99222.278563982443</v>
      </c>
      <c r="AL506">
        <v>92772.437104057855</v>
      </c>
      <c r="AM506">
        <v>85991.543459415305</v>
      </c>
      <c r="AN506">
        <v>78957.558199512976</v>
      </c>
      <c r="AO506">
        <v>71758.796995950499</v>
      </c>
      <c r="AP506">
        <v>64492.252888462041</v>
      </c>
      <c r="AQ506">
        <v>57261.243858426998</v>
      </c>
      <c r="AR506">
        <v>50172.38481530729</v>
      </c>
      <c r="AS506">
        <v>43166.363420982503</v>
      </c>
      <c r="AT506">
        <v>36386.951000885936</v>
      </c>
      <c r="AU506">
        <v>29975.228729440089</v>
      </c>
      <c r="AV506">
        <v>24061.260478962064</v>
      </c>
      <c r="AW506">
        <v>18755.283706514863</v>
      </c>
      <c r="AX506">
        <v>14139.306026978764</v>
      </c>
      <c r="AY506">
        <v>10260.208443290867</v>
      </c>
      <c r="AZ506">
        <v>7125.5379910985976</v>
      </c>
      <c r="BA506">
        <v>4703.0414917986791</v>
      </c>
      <c r="BB506">
        <v>2924.5864653925169</v>
      </c>
      <c r="BC506">
        <v>1746.4197126471549</v>
      </c>
      <c r="BD506">
        <v>998.52006652189186</v>
      </c>
      <c r="BE506">
        <v>545.71590210593342</v>
      </c>
      <c r="BF506">
        <v>285.31489454847457</v>
      </c>
      <c r="BG506">
        <v>4.5215955450682251E-10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  <c r="CF506">
        <v>0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  <c r="CN506">
        <v>0</v>
      </c>
      <c r="CO506">
        <v>0</v>
      </c>
      <c r="CP506">
        <v>0</v>
      </c>
      <c r="CQ506">
        <v>0</v>
      </c>
      <c r="CR506">
        <v>0</v>
      </c>
      <c r="CS506">
        <v>0</v>
      </c>
      <c r="CT506">
        <v>0</v>
      </c>
      <c r="CU506">
        <v>0</v>
      </c>
      <c r="CV506">
        <v>0</v>
      </c>
      <c r="CW506">
        <v>0</v>
      </c>
    </row>
    <row r="507" spans="1:101" x14ac:dyDescent="0.3">
      <c r="A507">
        <f>Model_Point!K507</f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-29633.731243349386</v>
      </c>
      <c r="J507">
        <v>-16331.207755913698</v>
      </c>
      <c r="K507">
        <v>-1348.8160588262742</v>
      </c>
      <c r="L507">
        <v>13814.222025420315</v>
      </c>
      <c r="M507">
        <v>26946.877539447516</v>
      </c>
      <c r="N507">
        <v>38008.13177886889</v>
      </c>
      <c r="O507">
        <v>47122.728000340918</v>
      </c>
      <c r="P507">
        <v>54411.569413457277</v>
      </c>
      <c r="Q507">
        <v>59994.441196816006</v>
      </c>
      <c r="R507">
        <v>64569.417181288496</v>
      </c>
      <c r="S507">
        <v>67704.644475952504</v>
      </c>
      <c r="T507">
        <v>69517.272810968294</v>
      </c>
      <c r="U507">
        <v>70126.391602582153</v>
      </c>
      <c r="V507">
        <v>69654.073164957168</v>
      </c>
      <c r="W507">
        <v>68225.76226634231</v>
      </c>
      <c r="X507">
        <v>65968.771444607919</v>
      </c>
      <c r="Y507">
        <v>63010.705167921711</v>
      </c>
      <c r="Z507">
        <v>59473.114840203583</v>
      </c>
      <c r="AA507">
        <v>55476.898011749574</v>
      </c>
      <c r="AB507">
        <v>51141.13774464903</v>
      </c>
      <c r="AC507">
        <v>46581.734158617597</v>
      </c>
      <c r="AD507">
        <v>41909.854215074469</v>
      </c>
      <c r="AE507">
        <v>37230.241128262256</v>
      </c>
      <c r="AF507">
        <v>32639.441750286849</v>
      </c>
      <c r="AG507">
        <v>28224.02787338342</v>
      </c>
      <c r="AH507">
        <v>24058.904170566981</v>
      </c>
      <c r="AI507">
        <v>20085.116623482019</v>
      </c>
      <c r="AJ507">
        <v>16388.701062492051</v>
      </c>
      <c r="AK507">
        <v>13039.386093899106</v>
      </c>
      <c r="AL507">
        <v>10087.772416836773</v>
      </c>
      <c r="AM507">
        <v>7563.3818829119054</v>
      </c>
      <c r="AN507">
        <v>5473.9134625463585</v>
      </c>
      <c r="AO507">
        <v>3805.9746956663271</v>
      </c>
      <c r="AP507">
        <v>2527.4225824829768</v>
      </c>
      <c r="AQ507">
        <v>1591.2490462896417</v>
      </c>
      <c r="AR507">
        <v>940.70265002330802</v>
      </c>
      <c r="AS507">
        <v>534.84473128431694</v>
      </c>
      <c r="AT507">
        <v>292.38626271299762</v>
      </c>
      <c r="AU507">
        <v>154.38707176824076</v>
      </c>
      <c r="AV507">
        <v>79.909847475845282</v>
      </c>
      <c r="AW507">
        <v>-9.4768462143371357E-10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  <c r="CF507">
        <v>0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  <c r="CN507">
        <v>0</v>
      </c>
      <c r="CO507">
        <v>0</v>
      </c>
      <c r="CP507">
        <v>0</v>
      </c>
      <c r="CQ507">
        <v>0</v>
      </c>
      <c r="CR507">
        <v>0</v>
      </c>
      <c r="CS507">
        <v>0</v>
      </c>
      <c r="CT507">
        <v>0</v>
      </c>
      <c r="CU507">
        <v>0</v>
      </c>
      <c r="CV507">
        <v>0</v>
      </c>
      <c r="CW507">
        <v>0</v>
      </c>
    </row>
    <row r="508" spans="1:101" x14ac:dyDescent="0.3">
      <c r="A508">
        <f>Model_Point!K508</f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-8934.005847497172</v>
      </c>
      <c r="J508">
        <v>-1790.6737015523502</v>
      </c>
      <c r="K508">
        <v>5748.5053001536635</v>
      </c>
      <c r="L508">
        <v>13298.058597400408</v>
      </c>
      <c r="M508">
        <v>10851.562924903636</v>
      </c>
      <c r="N508">
        <v>16220.837456221894</v>
      </c>
      <c r="O508">
        <v>20815.559057842842</v>
      </c>
      <c r="P508">
        <v>24686.771531906397</v>
      </c>
      <c r="Q508">
        <v>27885.039649747658</v>
      </c>
      <c r="R508">
        <v>24934.477571262683</v>
      </c>
      <c r="S508">
        <v>26816.295359328749</v>
      </c>
      <c r="T508">
        <v>28164.660755667232</v>
      </c>
      <c r="U508">
        <v>29028.469594804006</v>
      </c>
      <c r="V508">
        <v>29457.752397711709</v>
      </c>
      <c r="W508">
        <v>26164.927100515997</v>
      </c>
      <c r="X508">
        <v>25673.412128457443</v>
      </c>
      <c r="Y508">
        <v>24890.197414455164</v>
      </c>
      <c r="Z508">
        <v>23864.401978154612</v>
      </c>
      <c r="AA508">
        <v>22644.879808717433</v>
      </c>
      <c r="AB508">
        <v>19560.652348927397</v>
      </c>
      <c r="AC508">
        <v>17990.584639141678</v>
      </c>
      <c r="AD508">
        <v>16360.375320977288</v>
      </c>
      <c r="AE508">
        <v>14712.236222711148</v>
      </c>
      <c r="AF508">
        <v>13085.195028010603</v>
      </c>
      <c r="AG508">
        <v>10780.833353854021</v>
      </c>
      <c r="AH508">
        <v>9251.5567848880019</v>
      </c>
      <c r="AI508">
        <v>7785.4352350466443</v>
      </c>
      <c r="AJ508">
        <v>6416.928561320211</v>
      </c>
      <c r="AK508">
        <v>5174.2067084879427</v>
      </c>
      <c r="AL508">
        <v>3851.2480131567677</v>
      </c>
      <c r="AM508">
        <v>2900.2386414725611</v>
      </c>
      <c r="AN508">
        <v>2111.6805743412715</v>
      </c>
      <c r="AO508">
        <v>1481.455240739934</v>
      </c>
      <c r="AP508">
        <v>998.11619257350492</v>
      </c>
      <c r="AQ508">
        <v>607.82177849200161</v>
      </c>
      <c r="AR508">
        <v>360.23680341677152</v>
      </c>
      <c r="AS508">
        <v>205.70624582582209</v>
      </c>
      <c r="AT508">
        <v>113.3760145573976</v>
      </c>
      <c r="AU508">
        <v>60.845430483522179</v>
      </c>
      <c r="AV508">
        <v>30.623292933866161</v>
      </c>
      <c r="AW508">
        <v>-4.467710713778649E-10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  <c r="CF508">
        <v>0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  <c r="CN508">
        <v>0</v>
      </c>
      <c r="CO508">
        <v>0</v>
      </c>
      <c r="CP508">
        <v>0</v>
      </c>
      <c r="CQ508">
        <v>0</v>
      </c>
      <c r="CR508">
        <v>0</v>
      </c>
      <c r="CS508">
        <v>0</v>
      </c>
      <c r="CT508">
        <v>0</v>
      </c>
      <c r="CU508">
        <v>0</v>
      </c>
      <c r="CV508">
        <v>0</v>
      </c>
      <c r="CW508">
        <v>0</v>
      </c>
    </row>
    <row r="509" spans="1:101" x14ac:dyDescent="0.3">
      <c r="A509">
        <f>Model_Point!K509</f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-17725.596485694692</v>
      </c>
      <c r="J509">
        <v>-11122.120359306266</v>
      </c>
      <c r="K509">
        <v>-4877.9964397078893</v>
      </c>
      <c r="L509">
        <v>1331.8080044428859</v>
      </c>
      <c r="M509">
        <v>7254.5196803455601</v>
      </c>
      <c r="N509">
        <v>12894.729657598689</v>
      </c>
      <c r="O509">
        <v>18280.262519043568</v>
      </c>
      <c r="P509">
        <v>23437.576400274935</v>
      </c>
      <c r="Q509">
        <v>28392.672688083279</v>
      </c>
      <c r="R509">
        <v>33233.316617119293</v>
      </c>
      <c r="S509">
        <v>37925.826984824736</v>
      </c>
      <c r="T509">
        <v>37998.36721387093</v>
      </c>
      <c r="U509">
        <v>37943.561099723585</v>
      </c>
      <c r="V509">
        <v>37753.181593735688</v>
      </c>
      <c r="W509">
        <v>37419.975437654881</v>
      </c>
      <c r="X509">
        <v>36937.682493888184</v>
      </c>
      <c r="Y509">
        <v>36301.258813758541</v>
      </c>
      <c r="Z509">
        <v>35507.29425730466</v>
      </c>
      <c r="AA509">
        <v>34554.489472302994</v>
      </c>
      <c r="AB509">
        <v>33444.105782427469</v>
      </c>
      <c r="AC509">
        <v>32180.119813251156</v>
      </c>
      <c r="AD509">
        <v>30769.32813468156</v>
      </c>
      <c r="AE509">
        <v>29220.374500408969</v>
      </c>
      <c r="AF509">
        <v>27545.111592270685</v>
      </c>
      <c r="AG509">
        <v>25758.709262847842</v>
      </c>
      <c r="AH509">
        <v>23879.65489432355</v>
      </c>
      <c r="AI509">
        <v>21929.620327879566</v>
      </c>
      <c r="AJ509">
        <v>19933.171536243462</v>
      </c>
      <c r="AK509">
        <v>17917.301618410424</v>
      </c>
      <c r="AL509">
        <v>15910.77540282777</v>
      </c>
      <c r="AM509">
        <v>13943.285410280148</v>
      </c>
      <c r="AN509">
        <v>11997.934397308733</v>
      </c>
      <c r="AO509">
        <v>10114.810630479624</v>
      </c>
      <c r="AP509">
        <v>8333.2728106007526</v>
      </c>
      <c r="AQ509">
        <v>6689.6254860792633</v>
      </c>
      <c r="AR509">
        <v>5214.6593548171149</v>
      </c>
      <c r="AS509">
        <v>3931.3044270421424</v>
      </c>
      <c r="AT509">
        <v>2852.7035449926384</v>
      </c>
      <c r="AU509">
        <v>1981.0364745808217</v>
      </c>
      <c r="AV509">
        <v>1307.3880129464653</v>
      </c>
      <c r="AW509">
        <v>812.84011859442569</v>
      </c>
      <c r="AX509">
        <v>485.32703448240306</v>
      </c>
      <c r="AY509">
        <v>277.49852547527109</v>
      </c>
      <c r="AZ509">
        <v>151.72531684831733</v>
      </c>
      <c r="BA509">
        <v>79.431578447768857</v>
      </c>
      <c r="BB509">
        <v>-1.9644378740916447E-11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  <c r="CQ509">
        <v>0</v>
      </c>
      <c r="CR509">
        <v>0</v>
      </c>
      <c r="CS509">
        <v>0</v>
      </c>
      <c r="CT509">
        <v>0</v>
      </c>
      <c r="CU509">
        <v>0</v>
      </c>
      <c r="CV509">
        <v>0</v>
      </c>
      <c r="CW509">
        <v>0</v>
      </c>
    </row>
    <row r="510" spans="1:101" x14ac:dyDescent="0.3">
      <c r="A510">
        <f>Model_Point!K510</f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-576833.52156172518</v>
      </c>
      <c r="J510">
        <v>-502673.37017493427</v>
      </c>
      <c r="K510">
        <v>-432187.51944748615</v>
      </c>
      <c r="L510">
        <v>-362588.05084375571</v>
      </c>
      <c r="M510">
        <v>-298971.50705401652</v>
      </c>
      <c r="N510">
        <v>-241870.59565153831</v>
      </c>
      <c r="O510">
        <v>-191111.11738886216</v>
      </c>
      <c r="P510">
        <v>-146416.20484220385</v>
      </c>
      <c r="Q510">
        <v>-107504.31176722942</v>
      </c>
      <c r="R510">
        <v>-73597.035600186835</v>
      </c>
      <c r="S510">
        <v>-44968.901950299667</v>
      </c>
      <c r="T510">
        <v>-21445.499379157307</v>
      </c>
      <c r="U510">
        <v>-2827.5183274985434</v>
      </c>
      <c r="V510">
        <v>11062.645740397506</v>
      </c>
      <c r="W510">
        <v>20381.731630960116</v>
      </c>
      <c r="X510">
        <v>25266.36987015307</v>
      </c>
      <c r="Y510">
        <v>25833.756357526083</v>
      </c>
      <c r="Z510">
        <v>21844.021895355465</v>
      </c>
      <c r="AA510">
        <v>13246.536768179545</v>
      </c>
      <c r="AB510">
        <v>-4.9049347577986354E-9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  <c r="CF510">
        <v>0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  <c r="CN510">
        <v>0</v>
      </c>
      <c r="CO510">
        <v>0</v>
      </c>
      <c r="CP510">
        <v>0</v>
      </c>
      <c r="CQ510">
        <v>0</v>
      </c>
      <c r="CR510">
        <v>0</v>
      </c>
      <c r="CS510">
        <v>0</v>
      </c>
      <c r="CT510">
        <v>0</v>
      </c>
      <c r="CU510">
        <v>0</v>
      </c>
      <c r="CV510">
        <v>0</v>
      </c>
      <c r="CW510">
        <v>0</v>
      </c>
    </row>
    <row r="511" spans="1:101" x14ac:dyDescent="0.3">
      <c r="A511">
        <f>Model_Point!K511</f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-201789.64944965512</v>
      </c>
      <c r="J511">
        <v>-160457.65148758984</v>
      </c>
      <c r="K511">
        <v>-121908.64595632994</v>
      </c>
      <c r="L511">
        <v>-83911.047187399265</v>
      </c>
      <c r="M511">
        <v>-106883.64748746647</v>
      </c>
      <c r="N511">
        <v>-77197.586343500661</v>
      </c>
      <c r="O511">
        <v>-49935.031944695242</v>
      </c>
      <c r="P511">
        <v>-24957.459141979514</v>
      </c>
      <c r="Q511">
        <v>-2125.2810676047029</v>
      </c>
      <c r="R511">
        <v>-23375.187113259832</v>
      </c>
      <c r="S511">
        <v>-6861.492993397047</v>
      </c>
      <c r="T511">
        <v>7699.1678229647587</v>
      </c>
      <c r="U511">
        <v>20405.024418607889</v>
      </c>
      <c r="V511">
        <v>31345.963650028778</v>
      </c>
      <c r="W511">
        <v>10154.051733098975</v>
      </c>
      <c r="X511">
        <v>15920.538083419891</v>
      </c>
      <c r="Y511">
        <v>20029.198638395101</v>
      </c>
      <c r="Z511">
        <v>22403.025259000635</v>
      </c>
      <c r="AA511">
        <v>23037.67470853958</v>
      </c>
      <c r="AB511">
        <v>7.4792339217481556E-10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  <c r="CF511">
        <v>0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  <c r="CN511">
        <v>0</v>
      </c>
      <c r="CO511">
        <v>0</v>
      </c>
      <c r="CP511">
        <v>0</v>
      </c>
      <c r="CQ511">
        <v>0</v>
      </c>
      <c r="CR511">
        <v>0</v>
      </c>
      <c r="CS511">
        <v>0</v>
      </c>
      <c r="CT511">
        <v>0</v>
      </c>
      <c r="CU511">
        <v>0</v>
      </c>
      <c r="CV511">
        <v>0</v>
      </c>
      <c r="CW511">
        <v>0</v>
      </c>
    </row>
    <row r="512" spans="1:101" x14ac:dyDescent="0.3">
      <c r="A512">
        <f>Model_Point!K512</f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-88743.618701803876</v>
      </c>
      <c r="J512">
        <v>-77334.364642297587</v>
      </c>
      <c r="K512">
        <v>-66490.387607305573</v>
      </c>
      <c r="L512">
        <v>-55782.777052885504</v>
      </c>
      <c r="M512">
        <v>-45995.616469848705</v>
      </c>
      <c r="N512">
        <v>-37210.86086946744</v>
      </c>
      <c r="O512">
        <v>-29401.710367517255</v>
      </c>
      <c r="P512">
        <v>-22525.569975723669</v>
      </c>
      <c r="Q512">
        <v>-16539.124887266065</v>
      </c>
      <c r="R512">
        <v>-11322.620861567208</v>
      </c>
      <c r="S512">
        <v>-6918.2926077384118</v>
      </c>
      <c r="T512">
        <v>-3299.3075967934319</v>
      </c>
      <c r="U512">
        <v>-435.00281961516055</v>
      </c>
      <c r="V512">
        <v>1701.9454985226932</v>
      </c>
      <c r="W512">
        <v>3135.6510201477104</v>
      </c>
      <c r="X512">
        <v>3887.1338261773953</v>
      </c>
      <c r="Y512">
        <v>3974.4240550040131</v>
      </c>
      <c r="Z512">
        <v>3360.6187531316104</v>
      </c>
      <c r="AA512">
        <v>2037.928733566084</v>
      </c>
      <c r="AB512">
        <v>-7.5460534735363633E-10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  <c r="CF512">
        <v>0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  <c r="CN512">
        <v>0</v>
      </c>
      <c r="CO512">
        <v>0</v>
      </c>
      <c r="CP512">
        <v>0</v>
      </c>
      <c r="CQ512">
        <v>0</v>
      </c>
      <c r="CR512">
        <v>0</v>
      </c>
      <c r="CS512">
        <v>0</v>
      </c>
      <c r="CT512">
        <v>0</v>
      </c>
      <c r="CU512">
        <v>0</v>
      </c>
      <c r="CV512">
        <v>0</v>
      </c>
      <c r="CW512">
        <v>0</v>
      </c>
    </row>
    <row r="513" spans="1:101" x14ac:dyDescent="0.3">
      <c r="A513">
        <f>Model_Point!K513</f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-402658.51956890523</v>
      </c>
      <c r="J513">
        <v>-339335.65729173727</v>
      </c>
      <c r="K513">
        <v>-279652.1544407123</v>
      </c>
      <c r="L513">
        <v>-221584.80763536753</v>
      </c>
      <c r="M513">
        <v>-169382.53908001308</v>
      </c>
      <c r="N513">
        <v>-123316.28502652956</v>
      </c>
      <c r="O513">
        <v>-83163.174536259641</v>
      </c>
      <c r="P513">
        <v>-49326.498481760718</v>
      </c>
      <c r="Q513">
        <v>-21814.33223058781</v>
      </c>
      <c r="R513">
        <v>-2.9267722996323113E-10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0</v>
      </c>
      <c r="CQ513">
        <v>0</v>
      </c>
      <c r="CR513">
        <v>0</v>
      </c>
      <c r="CS513">
        <v>0</v>
      </c>
      <c r="CT513">
        <v>0</v>
      </c>
      <c r="CU513">
        <v>0</v>
      </c>
      <c r="CV513">
        <v>0</v>
      </c>
      <c r="CW513">
        <v>0</v>
      </c>
    </row>
    <row r="514" spans="1:101" x14ac:dyDescent="0.3">
      <c r="A514">
        <f>Model_Point!K514</f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-143100.06444085753</v>
      </c>
      <c r="J514">
        <v>-106765.30755861162</v>
      </c>
      <c r="K514">
        <v>-73072.932562093833</v>
      </c>
      <c r="L514">
        <v>-40167.975791622448</v>
      </c>
      <c r="M514">
        <v>-63304.753940130213</v>
      </c>
      <c r="N514">
        <v>-38253.282155573106</v>
      </c>
      <c r="O514">
        <v>-15482.81735454071</v>
      </c>
      <c r="P514">
        <v>4880.8196335489129</v>
      </c>
      <c r="Q514">
        <v>22863.624139600717</v>
      </c>
      <c r="R514">
        <v>-2.2020079566568174E-10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  <c r="CF514">
        <v>0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  <c r="CN514">
        <v>0</v>
      </c>
      <c r="CO514">
        <v>0</v>
      </c>
      <c r="CP514">
        <v>0</v>
      </c>
      <c r="CQ514">
        <v>0</v>
      </c>
      <c r="CR514">
        <v>0</v>
      </c>
      <c r="CS514">
        <v>0</v>
      </c>
      <c r="CT514">
        <v>0</v>
      </c>
      <c r="CU514">
        <v>0</v>
      </c>
      <c r="CV514">
        <v>0</v>
      </c>
      <c r="CW514">
        <v>0</v>
      </c>
    </row>
    <row r="515" spans="1:101" x14ac:dyDescent="0.3">
      <c r="A515">
        <f>Model_Point!K515</f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-61947.464549062352</v>
      </c>
      <c r="J515">
        <v>-52205.485737190356</v>
      </c>
      <c r="K515">
        <v>-43023.408375494204</v>
      </c>
      <c r="L515">
        <v>-34089.970405441163</v>
      </c>
      <c r="M515">
        <v>-26058.852166155863</v>
      </c>
      <c r="N515">
        <v>-18971.736157927626</v>
      </c>
      <c r="O515">
        <v>-12794.334544039946</v>
      </c>
      <c r="P515">
        <v>-7588.6920741170352</v>
      </c>
      <c r="Q515">
        <v>-3356.0511123981246</v>
      </c>
      <c r="R515">
        <v>-4.502726614818941E-11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  <c r="CF515">
        <v>0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  <c r="CN515">
        <v>0</v>
      </c>
      <c r="CO515">
        <v>0</v>
      </c>
      <c r="CP515">
        <v>0</v>
      </c>
      <c r="CQ515">
        <v>0</v>
      </c>
      <c r="CR515">
        <v>0</v>
      </c>
      <c r="CS515">
        <v>0</v>
      </c>
      <c r="CT515">
        <v>0</v>
      </c>
      <c r="CU515">
        <v>0</v>
      </c>
      <c r="CV515">
        <v>0</v>
      </c>
      <c r="CW515">
        <v>0</v>
      </c>
    </row>
    <row r="516" spans="1:101" x14ac:dyDescent="0.3">
      <c r="A516">
        <f>Model_Point!K516</f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-81584.139545073587</v>
      </c>
      <c r="J516">
        <v>-57743.147516201483</v>
      </c>
      <c r="K516">
        <v>-36083.205123740481</v>
      </c>
      <c r="L516">
        <v>-16255.087983197012</v>
      </c>
      <c r="M516">
        <v>2.7515608044603941E-11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0</v>
      </c>
      <c r="BN516">
        <v>0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  <c r="CF516">
        <v>0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  <c r="CN516">
        <v>0</v>
      </c>
      <c r="CO516">
        <v>0</v>
      </c>
      <c r="CP516">
        <v>0</v>
      </c>
      <c r="CQ516">
        <v>0</v>
      </c>
      <c r="CR516">
        <v>0</v>
      </c>
      <c r="CS516">
        <v>0</v>
      </c>
      <c r="CT516">
        <v>0</v>
      </c>
      <c r="CU516">
        <v>0</v>
      </c>
      <c r="CV516">
        <v>0</v>
      </c>
      <c r="CW516">
        <v>0</v>
      </c>
    </row>
    <row r="517" spans="1:101" x14ac:dyDescent="0.3">
      <c r="A517">
        <f>Model_Point!K517</f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-49433.363211075593</v>
      </c>
      <c r="J517">
        <v>-36894.798709783572</v>
      </c>
      <c r="K517">
        <v>-25427.022857029286</v>
      </c>
      <c r="L517">
        <v>-14615.756445795289</v>
      </c>
      <c r="M517">
        <v>-3.9294452329996654E-11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  <c r="CF517">
        <v>0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  <c r="CN517">
        <v>0</v>
      </c>
      <c r="CO517">
        <v>0</v>
      </c>
      <c r="CP517">
        <v>0</v>
      </c>
      <c r="CQ517">
        <v>0</v>
      </c>
      <c r="CR517">
        <v>0</v>
      </c>
      <c r="CS517">
        <v>0</v>
      </c>
      <c r="CT517">
        <v>0</v>
      </c>
      <c r="CU517">
        <v>0</v>
      </c>
      <c r="CV517">
        <v>0</v>
      </c>
      <c r="CW517">
        <v>0</v>
      </c>
    </row>
    <row r="518" spans="1:101" x14ac:dyDescent="0.3">
      <c r="A518">
        <f>Model_Point!K518</f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-23898.878686751497</v>
      </c>
      <c r="J518">
        <v>-17226.614558617508</v>
      </c>
      <c r="K518">
        <v>-11122.888753220759</v>
      </c>
      <c r="L518">
        <v>-5279.2368214326316</v>
      </c>
      <c r="M518">
        <v>1.7084544491302897E-12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  <c r="CF518">
        <v>0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  <c r="CN518">
        <v>0</v>
      </c>
      <c r="CO518">
        <v>0</v>
      </c>
      <c r="CP518">
        <v>0</v>
      </c>
      <c r="CQ518">
        <v>0</v>
      </c>
      <c r="CR518">
        <v>0</v>
      </c>
      <c r="CS518">
        <v>0</v>
      </c>
      <c r="CT518">
        <v>0</v>
      </c>
      <c r="CU518">
        <v>0</v>
      </c>
      <c r="CV518">
        <v>0</v>
      </c>
      <c r="CW518">
        <v>0</v>
      </c>
    </row>
    <row r="519" spans="1:101" x14ac:dyDescent="0.3">
      <c r="A519">
        <f>Model_Point!K519</f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553875.56465414353</v>
      </c>
      <c r="J519">
        <v>389478.54358738603</v>
      </c>
      <c r="K519">
        <v>314457.25585063564</v>
      </c>
      <c r="L519">
        <v>280840.84107284329</v>
      </c>
      <c r="M519">
        <v>260737.21564795004</v>
      </c>
      <c r="N519">
        <v>243331.41431326716</v>
      </c>
      <c r="O519">
        <v>246734.96349918898</v>
      </c>
      <c r="P519">
        <v>245396.40119635154</v>
      </c>
      <c r="Q519">
        <v>262543.82707463659</v>
      </c>
      <c r="R519">
        <v>272458.27361054422</v>
      </c>
      <c r="S519">
        <v>290466.86044863175</v>
      </c>
      <c r="T519">
        <v>303193.64832587552</v>
      </c>
      <c r="U519">
        <v>311503.91500529967</v>
      </c>
      <c r="V519">
        <v>316331.88144642854</v>
      </c>
      <c r="W519">
        <v>318672.24097083556</v>
      </c>
      <c r="X519">
        <v>319420.91621494887</v>
      </c>
      <c r="Y519">
        <v>319097.61648638448</v>
      </c>
      <c r="Z519">
        <v>317701.22525782348</v>
      </c>
      <c r="AA519">
        <v>314952.60883597884</v>
      </c>
      <c r="AB519">
        <v>310770.84542409278</v>
      </c>
      <c r="AC519">
        <v>305455.70243809663</v>
      </c>
      <c r="AD519">
        <v>299404.77515447914</v>
      </c>
      <c r="AE519">
        <v>292794.51320563583</v>
      </c>
      <c r="AF519">
        <v>285554.61874204839</v>
      </c>
      <c r="AG519">
        <v>277538.12737769319</v>
      </c>
      <c r="AH519">
        <v>268681.65338698239</v>
      </c>
      <c r="AI519">
        <v>259062.20970355027</v>
      </c>
      <c r="AJ519">
        <v>248864.00083213361</v>
      </c>
      <c r="AK519">
        <v>238315.93156823469</v>
      </c>
      <c r="AL519">
        <v>227640.05757325038</v>
      </c>
      <c r="AM519">
        <v>217012.09482201037</v>
      </c>
      <c r="AN519">
        <v>206536.66925375478</v>
      </c>
      <c r="AO519">
        <v>196253.02080409453</v>
      </c>
      <c r="AP519">
        <v>186169.66872479455</v>
      </c>
      <c r="AQ519">
        <v>176299.81237272618</v>
      </c>
      <c r="AR519">
        <v>166672.80645794465</v>
      </c>
      <c r="AS519">
        <v>157323.39708597885</v>
      </c>
      <c r="AT519">
        <v>148274.5829766418</v>
      </c>
      <c r="AU519">
        <v>139528.22389973723</v>
      </c>
      <c r="AV519">
        <v>131069.75925302516</v>
      </c>
      <c r="AW519">
        <v>122884.04385360131</v>
      </c>
      <c r="AX519">
        <v>114971.99718319214</v>
      </c>
      <c r="AY519">
        <v>107354.48671412028</v>
      </c>
      <c r="AZ519">
        <v>100057.45923317228</v>
      </c>
      <c r="BA519">
        <v>93092.518337698973</v>
      </c>
      <c r="BB519">
        <v>86457.178157115472</v>
      </c>
      <c r="BC519">
        <v>80154.531380895583</v>
      </c>
      <c r="BD519">
        <v>74201.781671272372</v>
      </c>
      <c r="BE519">
        <v>68598.331004097709</v>
      </c>
      <c r="BF519">
        <v>63252.874378072818</v>
      </c>
      <c r="BG519">
        <v>57953.225863619955</v>
      </c>
      <c r="BH519">
        <v>52224.532834606718</v>
      </c>
      <c r="BI519">
        <v>46177.743767944099</v>
      </c>
      <c r="BJ519">
        <v>39947.751623285825</v>
      </c>
      <c r="BK519">
        <v>33691.318215874358</v>
      </c>
      <c r="BL519">
        <v>27581.95148131215</v>
      </c>
      <c r="BM519">
        <v>21801.05957734133</v>
      </c>
      <c r="BN519">
        <v>16525.081203570291</v>
      </c>
      <c r="BO519">
        <v>11909.028166579437</v>
      </c>
      <c r="BP519">
        <v>8068.017428185638</v>
      </c>
      <c r="BQ519">
        <v>5059.8104485739632</v>
      </c>
      <c r="BR519">
        <v>3038.1232468000931</v>
      </c>
      <c r="BS519">
        <v>1757.3340654301794</v>
      </c>
      <c r="BT519">
        <v>980.90433554650406</v>
      </c>
      <c r="BU519">
        <v>529.94617513032006</v>
      </c>
      <c r="BV519">
        <v>-6.4757185024157523E-8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  <c r="CF519">
        <v>0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  <c r="CN519">
        <v>0</v>
      </c>
      <c r="CO519">
        <v>0</v>
      </c>
      <c r="CP519">
        <v>0</v>
      </c>
      <c r="CQ519">
        <v>0</v>
      </c>
      <c r="CR519">
        <v>0</v>
      </c>
      <c r="CS519">
        <v>0</v>
      </c>
      <c r="CT519">
        <v>0</v>
      </c>
      <c r="CU519">
        <v>0</v>
      </c>
      <c r="CV519">
        <v>0</v>
      </c>
      <c r="CW519">
        <v>0</v>
      </c>
    </row>
    <row r="520" spans="1:101" x14ac:dyDescent="0.3">
      <c r="A520">
        <f>Model_Point!K520</f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268021.87318375439</v>
      </c>
      <c r="J520">
        <v>218881.04703545698</v>
      </c>
      <c r="K520">
        <v>205191.8749709978</v>
      </c>
      <c r="L520">
        <v>208471.85300675861</v>
      </c>
      <c r="M520">
        <v>123064.80021033472</v>
      </c>
      <c r="N520">
        <v>127012.89619229108</v>
      </c>
      <c r="O520">
        <v>139626.98351340977</v>
      </c>
      <c r="P520">
        <v>150050.53386360523</v>
      </c>
      <c r="Q520">
        <v>168299.85858880696</v>
      </c>
      <c r="R520">
        <v>123841.4422388934</v>
      </c>
      <c r="S520">
        <v>138797.09706087294</v>
      </c>
      <c r="T520">
        <v>151364.24936123946</v>
      </c>
      <c r="U520">
        <v>161949.74042032607</v>
      </c>
      <c r="V520">
        <v>170989.47742460095</v>
      </c>
      <c r="W520">
        <v>140780.1700653728</v>
      </c>
      <c r="X520">
        <v>145710.77570105821</v>
      </c>
      <c r="Y520">
        <v>150088.45399773325</v>
      </c>
      <c r="Z520">
        <v>153938.70462636172</v>
      </c>
      <c r="AA520">
        <v>157166.71885660532</v>
      </c>
      <c r="AB520">
        <v>135600.75830640437</v>
      </c>
      <c r="AC520">
        <v>136219.19073742049</v>
      </c>
      <c r="AD520">
        <v>136455.7785476108</v>
      </c>
      <c r="AE520">
        <v>136402.67149920302</v>
      </c>
      <c r="AF520">
        <v>136045.68591797113</v>
      </c>
      <c r="AG520">
        <v>120255.08668518678</v>
      </c>
      <c r="AH520">
        <v>118249.51195543545</v>
      </c>
      <c r="AI520">
        <v>115868.95459019281</v>
      </c>
      <c r="AJ520">
        <v>113202.52399403283</v>
      </c>
      <c r="AK520">
        <v>110358.18678285448</v>
      </c>
      <c r="AL520">
        <v>98228.944837441944</v>
      </c>
      <c r="AM520">
        <v>94753.63721923354</v>
      </c>
      <c r="AN520">
        <v>91309.021149359702</v>
      </c>
      <c r="AO520">
        <v>87918.893049979568</v>
      </c>
      <c r="AP520">
        <v>84593.549801835587</v>
      </c>
      <c r="AQ520">
        <v>75862.369036160584</v>
      </c>
      <c r="AR520">
        <v>72370.176146935366</v>
      </c>
      <c r="AS520">
        <v>68973.162840630219</v>
      </c>
      <c r="AT520">
        <v>65685.565567764221</v>
      </c>
      <c r="AU520">
        <v>62512.335060833953</v>
      </c>
      <c r="AV520">
        <v>56277.442830207059</v>
      </c>
      <c r="AW520">
        <v>53129.32395309586</v>
      </c>
      <c r="AX520">
        <v>50082.316724911136</v>
      </c>
      <c r="AY520">
        <v>47148.02840019916</v>
      </c>
      <c r="AZ520">
        <v>44340.101829279192</v>
      </c>
      <c r="BA520">
        <v>39897.997659722074</v>
      </c>
      <c r="BB520">
        <v>37249.447702451624</v>
      </c>
      <c r="BC520">
        <v>34732.595011630692</v>
      </c>
      <c r="BD520">
        <v>32356.472651673859</v>
      </c>
      <c r="BE520">
        <v>30122.392217524954</v>
      </c>
      <c r="BF520">
        <v>27059.114275750544</v>
      </c>
      <c r="BG520">
        <v>24886.426934306495</v>
      </c>
      <c r="BH520">
        <v>22522.43051735908</v>
      </c>
      <c r="BI520">
        <v>20014.987876253479</v>
      </c>
      <c r="BJ520">
        <v>17422.292659471565</v>
      </c>
      <c r="BK520">
        <v>14392.318229212176</v>
      </c>
      <c r="BL520">
        <v>11813.402684630548</v>
      </c>
      <c r="BM520">
        <v>9368.6424281035888</v>
      </c>
      <c r="BN520">
        <v>7134.3515523391479</v>
      </c>
      <c r="BO520">
        <v>5177.7609507393463</v>
      </c>
      <c r="BP520">
        <v>3445.7115766958632</v>
      </c>
      <c r="BQ520">
        <v>2164.2238413571017</v>
      </c>
      <c r="BR520">
        <v>1302.7141241021029</v>
      </c>
      <c r="BS520">
        <v>756.88580751250913</v>
      </c>
      <c r="BT520">
        <v>426.07332754912574</v>
      </c>
      <c r="BU520">
        <v>226.66954940284464</v>
      </c>
      <c r="BV520">
        <v>-1.896659727413116E-8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  <c r="CF520">
        <v>0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  <c r="CN520">
        <v>0</v>
      </c>
      <c r="CO520">
        <v>0</v>
      </c>
      <c r="CP520">
        <v>0</v>
      </c>
      <c r="CQ520">
        <v>0</v>
      </c>
      <c r="CR520">
        <v>0</v>
      </c>
      <c r="CS520">
        <v>0</v>
      </c>
      <c r="CT520">
        <v>0</v>
      </c>
      <c r="CU520">
        <v>0</v>
      </c>
      <c r="CV520">
        <v>0</v>
      </c>
      <c r="CW520">
        <v>0</v>
      </c>
    </row>
    <row r="521" spans="1:101" x14ac:dyDescent="0.3">
      <c r="A521">
        <f>Model_Point!K521</f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611238.4882754212</v>
      </c>
      <c r="J521">
        <v>74900.734683624556</v>
      </c>
      <c r="K521">
        <v>-123725.09015633313</v>
      </c>
      <c r="L521">
        <v>-179925.96589579477</v>
      </c>
      <c r="M521">
        <v>-192379.3736752781</v>
      </c>
      <c r="N521">
        <v>-196326.84026207437</v>
      </c>
      <c r="O521">
        <v>-153049.45899981982</v>
      </c>
      <c r="P521">
        <v>-120273.50958147901</v>
      </c>
      <c r="Q521">
        <v>-48100.276855789154</v>
      </c>
      <c r="R521">
        <v>8579.313194661454</v>
      </c>
      <c r="S521">
        <v>81292.763303850501</v>
      </c>
      <c r="T521">
        <v>142744.32672136379</v>
      </c>
      <c r="U521">
        <v>194237.60238581864</v>
      </c>
      <c r="V521">
        <v>236755.79088172471</v>
      </c>
      <c r="W521">
        <v>271240.9650415096</v>
      </c>
      <c r="X521">
        <v>298692.30672566453</v>
      </c>
      <c r="Y521">
        <v>320091.58381712454</v>
      </c>
      <c r="Z521">
        <v>336275.70941352251</v>
      </c>
      <c r="AA521">
        <v>347865.67102506571</v>
      </c>
      <c r="AB521">
        <v>355303.19678982813</v>
      </c>
      <c r="AC521">
        <v>358974.78037587123</v>
      </c>
      <c r="AD521">
        <v>359345.23395986314</v>
      </c>
      <c r="AE521">
        <v>356995.55507554818</v>
      </c>
      <c r="AF521">
        <v>352516.11084145785</v>
      </c>
      <c r="AG521">
        <v>346360.9407595768</v>
      </c>
      <c r="AH521">
        <v>338849.00393277593</v>
      </c>
      <c r="AI521">
        <v>330314.54555438523</v>
      </c>
      <c r="AJ521">
        <v>321176.49703229254</v>
      </c>
      <c r="AK521">
        <v>311700.42152613483</v>
      </c>
      <c r="AL521">
        <v>301439.96052353183</v>
      </c>
      <c r="AM521">
        <v>288984.90420751151</v>
      </c>
      <c r="AN521">
        <v>270854.54799811181</v>
      </c>
      <c r="AO521">
        <v>247834.93521375649</v>
      </c>
      <c r="AP521">
        <v>220908.73330789621</v>
      </c>
      <c r="AQ521">
        <v>191247.10693805153</v>
      </c>
      <c r="AR521">
        <v>160178.98916699723</v>
      </c>
      <c r="AS521">
        <v>129132.11693840779</v>
      </c>
      <c r="AT521">
        <v>99542.77155953995</v>
      </c>
      <c r="AU521">
        <v>72736.429302929871</v>
      </c>
      <c r="AV521">
        <v>49789.851076558749</v>
      </c>
      <c r="AW521">
        <v>31395.823029016465</v>
      </c>
      <c r="AX521">
        <v>18967.081400201558</v>
      </c>
      <c r="AY521">
        <v>11079.672192673477</v>
      </c>
      <c r="AZ521">
        <v>6298.6119310930799</v>
      </c>
      <c r="BA521">
        <v>3526.9742492549008</v>
      </c>
      <c r="BB521">
        <v>1.5873373080309148E-8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  <c r="CQ521">
        <v>0</v>
      </c>
      <c r="CR521">
        <v>0</v>
      </c>
      <c r="CS521">
        <v>0</v>
      </c>
      <c r="CT521">
        <v>0</v>
      </c>
      <c r="CU521">
        <v>0</v>
      </c>
      <c r="CV521">
        <v>0</v>
      </c>
      <c r="CW521">
        <v>0</v>
      </c>
    </row>
    <row r="522" spans="1:101" x14ac:dyDescent="0.3">
      <c r="A522">
        <f>Model_Point!K522</f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324151.11059426557</v>
      </c>
      <c r="J522">
        <v>150127.7435051791</v>
      </c>
      <c r="K522">
        <v>111951.3801080979</v>
      </c>
      <c r="L522">
        <v>131929.14994638058</v>
      </c>
      <c r="M522">
        <v>-65055.699242077251</v>
      </c>
      <c r="N522">
        <v>-39598.76052478404</v>
      </c>
      <c r="O522">
        <v>4967.1955409097118</v>
      </c>
      <c r="P522">
        <v>44233.618358191852</v>
      </c>
      <c r="Q522">
        <v>99779.694008627586</v>
      </c>
      <c r="R522">
        <v>13436.453222425434</v>
      </c>
      <c r="S522">
        <v>60349.950258605189</v>
      </c>
      <c r="T522">
        <v>101930.9023548953</v>
      </c>
      <c r="U522">
        <v>138839.82979961444</v>
      </c>
      <c r="V522">
        <v>171595.07124311451</v>
      </c>
      <c r="W522">
        <v>120700.59897702263</v>
      </c>
      <c r="X522">
        <v>141710.75781312902</v>
      </c>
      <c r="Y522">
        <v>159780.06951259606</v>
      </c>
      <c r="Z522">
        <v>175331.11391653182</v>
      </c>
      <c r="AA522">
        <v>188690.63150015019</v>
      </c>
      <c r="AB522">
        <v>153800.22561992329</v>
      </c>
      <c r="AC522">
        <v>160626.87264248301</v>
      </c>
      <c r="AD522">
        <v>165802.75461168817</v>
      </c>
      <c r="AE522">
        <v>169615.73940993022</v>
      </c>
      <c r="AF522">
        <v>172355.64954832883</v>
      </c>
      <c r="AG522">
        <v>148457.97099286807</v>
      </c>
      <c r="AH522">
        <v>148086.09055001239</v>
      </c>
      <c r="AI522">
        <v>147117.16366106845</v>
      </c>
      <c r="AJ522">
        <v>145754.95298654313</v>
      </c>
      <c r="AK522">
        <v>144136.14708546473</v>
      </c>
      <c r="AL522">
        <v>128469.83668649889</v>
      </c>
      <c r="AM522">
        <v>124570.40766683005</v>
      </c>
      <c r="AN522">
        <v>118130.2607414442</v>
      </c>
      <c r="AO522">
        <v>109490.84569231585</v>
      </c>
      <c r="AP522">
        <v>99078.884698963826</v>
      </c>
      <c r="AQ522">
        <v>81279.961674790567</v>
      </c>
      <c r="AR522">
        <v>68539.679880405325</v>
      </c>
      <c r="AS522">
        <v>55711.921739659287</v>
      </c>
      <c r="AT522">
        <v>43422.413123392536</v>
      </c>
      <c r="AU522">
        <v>32250.847469355802</v>
      </c>
      <c r="AV522">
        <v>21163.277215169139</v>
      </c>
      <c r="AW522">
        <v>13393.105996324786</v>
      </c>
      <c r="AX522">
        <v>8138.3977014050161</v>
      </c>
      <c r="AY522">
        <v>4803.0365962803662</v>
      </c>
      <c r="AZ522">
        <v>2782.3611751755088</v>
      </c>
      <c r="BA522">
        <v>1504.9913209099104</v>
      </c>
      <c r="BB522">
        <v>-5.7629876334571895E-10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  <c r="CF522">
        <v>0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  <c r="CN522">
        <v>0</v>
      </c>
      <c r="CO522">
        <v>0</v>
      </c>
      <c r="CP522">
        <v>0</v>
      </c>
      <c r="CQ522">
        <v>0</v>
      </c>
      <c r="CR522">
        <v>0</v>
      </c>
      <c r="CS522">
        <v>0</v>
      </c>
      <c r="CT522">
        <v>0</v>
      </c>
      <c r="CU522">
        <v>0</v>
      </c>
      <c r="CV522">
        <v>0</v>
      </c>
      <c r="CW522">
        <v>0</v>
      </c>
    </row>
    <row r="523" spans="1:101" x14ac:dyDescent="0.3">
      <c r="A523">
        <f>Model_Point!K523</f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-91835.526320836478</v>
      </c>
      <c r="J523">
        <v>-548362.75824235042</v>
      </c>
      <c r="K523">
        <v>-601160.38803453918</v>
      </c>
      <c r="L523">
        <v>-495806.08609114867</v>
      </c>
      <c r="M523">
        <v>-357844.11293677677</v>
      </c>
      <c r="N523">
        <v>-226901.91378130752</v>
      </c>
      <c r="O523">
        <v>-55634.227994048888</v>
      </c>
      <c r="P523">
        <v>91468.07709880099</v>
      </c>
      <c r="Q523">
        <v>269539.31918884919</v>
      </c>
      <c r="R523">
        <v>416179.19818133919</v>
      </c>
      <c r="S523">
        <v>557122.93106203177</v>
      </c>
      <c r="T523">
        <v>644962.39783205744</v>
      </c>
      <c r="U523">
        <v>684249.94524676364</v>
      </c>
      <c r="V523">
        <v>680753.68233024946</v>
      </c>
      <c r="W523">
        <v>641464.32635074854</v>
      </c>
      <c r="X523">
        <v>574476.26307456149</v>
      </c>
      <c r="Y523">
        <v>488706.722052567</v>
      </c>
      <c r="Z523">
        <v>393429.377673298</v>
      </c>
      <c r="AA523">
        <v>297626.17533607624</v>
      </c>
      <c r="AB523">
        <v>209206.37367772523</v>
      </c>
      <c r="AC523">
        <v>134201.69603139482</v>
      </c>
      <c r="AD523">
        <v>82492.674594689088</v>
      </c>
      <c r="AE523">
        <v>49253.269275142717</v>
      </c>
      <c r="AF523">
        <v>28913.575479942614</v>
      </c>
      <c r="AG523">
        <v>17047.730441883152</v>
      </c>
      <c r="AH523">
        <v>-2.0425402894056744E-8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0</v>
      </c>
      <c r="BU523">
        <v>0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  <c r="CF523">
        <v>0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  <c r="CN523">
        <v>0</v>
      </c>
      <c r="CO523">
        <v>0</v>
      </c>
      <c r="CP523">
        <v>0</v>
      </c>
      <c r="CQ523">
        <v>0</v>
      </c>
      <c r="CR523">
        <v>0</v>
      </c>
      <c r="CS523">
        <v>0</v>
      </c>
      <c r="CT523">
        <v>0</v>
      </c>
      <c r="CU523">
        <v>0</v>
      </c>
      <c r="CV523">
        <v>0</v>
      </c>
      <c r="CW523">
        <v>0</v>
      </c>
    </row>
    <row r="524" spans="1:101" x14ac:dyDescent="0.3">
      <c r="A524">
        <f>Model_Point!K524</f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9713.0440871421906</v>
      </c>
      <c r="J524">
        <v>-99216.13597718715</v>
      </c>
      <c r="K524">
        <v>-52779.276855447359</v>
      </c>
      <c r="L524">
        <v>54641.88773324011</v>
      </c>
      <c r="M524">
        <v>-157402.23916760998</v>
      </c>
      <c r="N524">
        <v>-66410.054698834938</v>
      </c>
      <c r="O524">
        <v>38955.163390087364</v>
      </c>
      <c r="P524">
        <v>131819.48441686679</v>
      </c>
      <c r="Q524">
        <v>236217.99017282567</v>
      </c>
      <c r="R524">
        <v>170205.11134215159</v>
      </c>
      <c r="S524">
        <v>246935.87858115186</v>
      </c>
      <c r="T524">
        <v>299676.81564093684</v>
      </c>
      <c r="U524">
        <v>330430.84080917708</v>
      </c>
      <c r="V524">
        <v>341733.323366347</v>
      </c>
      <c r="W524">
        <v>267160.33959464362</v>
      </c>
      <c r="X524">
        <v>244973.12050009635</v>
      </c>
      <c r="Y524">
        <v>213640.50451649239</v>
      </c>
      <c r="Z524">
        <v>177252.42858197761</v>
      </c>
      <c r="AA524">
        <v>139790.32203251228</v>
      </c>
      <c r="AB524">
        <v>87671.025433440198</v>
      </c>
      <c r="AC524">
        <v>56808.517848763222</v>
      </c>
      <c r="AD524">
        <v>35463.513335684351</v>
      </c>
      <c r="AE524">
        <v>21728.313217353974</v>
      </c>
      <c r="AF524">
        <v>13333.076115809376</v>
      </c>
      <c r="AG524">
        <v>7231.6118231545324</v>
      </c>
      <c r="AH524">
        <v>3.4091583618427963E-9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  <c r="CF524">
        <v>0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  <c r="CN524">
        <v>0</v>
      </c>
      <c r="CO524">
        <v>0</v>
      </c>
      <c r="CP524">
        <v>0</v>
      </c>
      <c r="CQ524">
        <v>0</v>
      </c>
      <c r="CR524">
        <v>0</v>
      </c>
      <c r="CS524">
        <v>0</v>
      </c>
      <c r="CT524">
        <v>0</v>
      </c>
      <c r="CU524">
        <v>0</v>
      </c>
      <c r="CV524">
        <v>0</v>
      </c>
      <c r="CW524">
        <v>0</v>
      </c>
    </row>
    <row r="525" spans="1:101" x14ac:dyDescent="0.3">
      <c r="A525">
        <f>Model_Point!K525</f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-694941.57816423138</v>
      </c>
      <c r="J525">
        <v>-578589.47162228741</v>
      </c>
      <c r="K525">
        <v>-451405.89019415644</v>
      </c>
      <c r="L525">
        <v>-331785.7922487178</v>
      </c>
      <c r="M525">
        <v>-213959.56471432047</v>
      </c>
      <c r="N525">
        <v>-102088.5147695707</v>
      </c>
      <c r="O525">
        <v>-2975.1158683839494</v>
      </c>
      <c r="P525">
        <v>84237.185850128531</v>
      </c>
      <c r="Q525">
        <v>160378.96748023064</v>
      </c>
      <c r="R525">
        <v>226206.39984559847</v>
      </c>
      <c r="S525">
        <v>282387.61732858431</v>
      </c>
      <c r="T525">
        <v>329547.21226391359</v>
      </c>
      <c r="U525">
        <v>368305.80274966668</v>
      </c>
      <c r="V525">
        <v>399280.55072236963</v>
      </c>
      <c r="W525">
        <v>423073.37299250491</v>
      </c>
      <c r="X525">
        <v>440265.72746358596</v>
      </c>
      <c r="Y525">
        <v>451419.84371829731</v>
      </c>
      <c r="Z525">
        <v>457081.70190195634</v>
      </c>
      <c r="AA525">
        <v>457783.40173466568</v>
      </c>
      <c r="AB525">
        <v>454044.57146131003</v>
      </c>
      <c r="AC525">
        <v>446373.04668492958</v>
      </c>
      <c r="AD525">
        <v>435265.08776866907</v>
      </c>
      <c r="AE525">
        <v>421205.19146761042</v>
      </c>
      <c r="AF525">
        <v>404665.61889066029</v>
      </c>
      <c r="AG525">
        <v>386106.23362169456</v>
      </c>
      <c r="AH525">
        <v>365975.13735645468</v>
      </c>
      <c r="AI525">
        <v>344708.38997498201</v>
      </c>
      <c r="AJ525">
        <v>322721.60314747191</v>
      </c>
      <c r="AK525">
        <v>300383.09573575715</v>
      </c>
      <c r="AL525">
        <v>277978.58662611165</v>
      </c>
      <c r="AM525">
        <v>255745.74759459731</v>
      </c>
      <c r="AN525">
        <v>231080.85981594314</v>
      </c>
      <c r="AO525">
        <v>204706.11295812114</v>
      </c>
      <c r="AP525">
        <v>177411.25547184292</v>
      </c>
      <c r="AQ525">
        <v>150029.29088484964</v>
      </c>
      <c r="AR525">
        <v>123402.02479580883</v>
      </c>
      <c r="AS525">
        <v>98335.917320363951</v>
      </c>
      <c r="AT525">
        <v>75550.43933886374</v>
      </c>
      <c r="AU525">
        <v>55623.376189334995</v>
      </c>
      <c r="AV525">
        <v>38939.984694880455</v>
      </c>
      <c r="AW525">
        <v>25655.003461836004</v>
      </c>
      <c r="AX525">
        <v>16353.290505139999</v>
      </c>
      <c r="AY525">
        <v>10141.891185139799</v>
      </c>
      <c r="AZ525">
        <v>6151.8139913764135</v>
      </c>
      <c r="BA525">
        <v>3687.2069305454565</v>
      </c>
      <c r="BB525">
        <v>-2.8162564584196058E-8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  <c r="CF525">
        <v>0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  <c r="CN525">
        <v>0</v>
      </c>
      <c r="CO525">
        <v>0</v>
      </c>
      <c r="CP525">
        <v>0</v>
      </c>
      <c r="CQ525">
        <v>0</v>
      </c>
      <c r="CR525">
        <v>0</v>
      </c>
      <c r="CS525">
        <v>0</v>
      </c>
      <c r="CT525">
        <v>0</v>
      </c>
      <c r="CU525">
        <v>0</v>
      </c>
      <c r="CV525">
        <v>0</v>
      </c>
      <c r="CW525">
        <v>0</v>
      </c>
    </row>
    <row r="526" spans="1:101" x14ac:dyDescent="0.3">
      <c r="A526">
        <f>Model_Point!K526</f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-268328.06013741996</v>
      </c>
      <c r="J526">
        <v>-194976.2167740216</v>
      </c>
      <c r="K526">
        <v>-119796.97746458238</v>
      </c>
      <c r="L526">
        <v>-48485.564443497962</v>
      </c>
      <c r="M526">
        <v>-83576.53300713237</v>
      </c>
      <c r="N526">
        <v>-22390.0337746845</v>
      </c>
      <c r="O526">
        <v>33122.893437865001</v>
      </c>
      <c r="P526">
        <v>83389.832795340291</v>
      </c>
      <c r="Q526">
        <v>128825.6467834262</v>
      </c>
      <c r="R526">
        <v>100830.00713317581</v>
      </c>
      <c r="S526">
        <v>133443.60051269585</v>
      </c>
      <c r="T526">
        <v>162010.14047277867</v>
      </c>
      <c r="U526">
        <v>186834.90600359679</v>
      </c>
      <c r="V526">
        <v>208220.81289618148</v>
      </c>
      <c r="W526">
        <v>182662.65038429198</v>
      </c>
      <c r="X526">
        <v>195340.22648600274</v>
      </c>
      <c r="Y526">
        <v>205271.53229116381</v>
      </c>
      <c r="Z526">
        <v>212716.99160081512</v>
      </c>
      <c r="AA526">
        <v>217930.44293130853</v>
      </c>
      <c r="AB526">
        <v>194600.58501263466</v>
      </c>
      <c r="AC526">
        <v>194446.15409072442</v>
      </c>
      <c r="AD526">
        <v>192685.91104854053</v>
      </c>
      <c r="AE526">
        <v>189545.60191096866</v>
      </c>
      <c r="AF526">
        <v>185245.24720812167</v>
      </c>
      <c r="AG526">
        <v>164942.16844029093</v>
      </c>
      <c r="AH526">
        <v>158028.15614867621</v>
      </c>
      <c r="AI526">
        <v>150523.20294902317</v>
      </c>
      <c r="AJ526">
        <v>142618.23587709357</v>
      </c>
      <c r="AK526">
        <v>134483.51985631516</v>
      </c>
      <c r="AL526">
        <v>118512.50087007473</v>
      </c>
      <c r="AM526">
        <v>109821.96394235409</v>
      </c>
      <c r="AN526">
        <v>100015.20191231367</v>
      </c>
      <c r="AO526">
        <v>89406.743588867685</v>
      </c>
      <c r="AP526">
        <v>78340.628105103737</v>
      </c>
      <c r="AQ526">
        <v>63891.212413684283</v>
      </c>
      <c r="AR526">
        <v>52800.362834877502</v>
      </c>
      <c r="AS526">
        <v>42323.072173706852</v>
      </c>
      <c r="AT526">
        <v>32774.818437429713</v>
      </c>
      <c r="AU526">
        <v>24410.676454129542</v>
      </c>
      <c r="AV526">
        <v>16586.223297228033</v>
      </c>
      <c r="AW526">
        <v>10958.880701276508</v>
      </c>
      <c r="AX526">
        <v>7016.6173171262544</v>
      </c>
      <c r="AY526">
        <v>4383.7652344814778</v>
      </c>
      <c r="AZ526">
        <v>2693.1648581740251</v>
      </c>
      <c r="BA526">
        <v>1575.0678848768157</v>
      </c>
      <c r="BB526">
        <v>-2.1666250133318156E-8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0</v>
      </c>
      <c r="BN526">
        <v>0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  <c r="CF526">
        <v>0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  <c r="CN526">
        <v>0</v>
      </c>
      <c r="CO526">
        <v>0</v>
      </c>
      <c r="CP526">
        <v>0</v>
      </c>
      <c r="CQ526">
        <v>0</v>
      </c>
      <c r="CR526">
        <v>0</v>
      </c>
      <c r="CS526">
        <v>0</v>
      </c>
      <c r="CT526">
        <v>0</v>
      </c>
      <c r="CU526">
        <v>0</v>
      </c>
      <c r="CV526">
        <v>0</v>
      </c>
      <c r="CW526">
        <v>0</v>
      </c>
    </row>
    <row r="527" spans="1:101" x14ac:dyDescent="0.3">
      <c r="A527">
        <f>Model_Point!K527</f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-1210430.0669756411</v>
      </c>
      <c r="J527">
        <v>-974066.36862041766</v>
      </c>
      <c r="K527">
        <v>-721032.08550870523</v>
      </c>
      <c r="L527">
        <v>-491337.75824428652</v>
      </c>
      <c r="M527">
        <v>-270188.28833166446</v>
      </c>
      <c r="N527">
        <v>-65340.197744578058</v>
      </c>
      <c r="O527">
        <v>109319.66095085646</v>
      </c>
      <c r="P527">
        <v>256216.59391272598</v>
      </c>
      <c r="Q527">
        <v>377677.5822920152</v>
      </c>
      <c r="R527">
        <v>475938.31807969895</v>
      </c>
      <c r="S527">
        <v>553154.83498749044</v>
      </c>
      <c r="T527">
        <v>611410.9152776727</v>
      </c>
      <c r="U527">
        <v>652722.03792968905</v>
      </c>
      <c r="V527">
        <v>679037.32042749086</v>
      </c>
      <c r="W527">
        <v>692241.79503815598</v>
      </c>
      <c r="X527">
        <v>694160.74534469494</v>
      </c>
      <c r="Y527">
        <v>686561.14620120649</v>
      </c>
      <c r="Z527">
        <v>671128.69857540983</v>
      </c>
      <c r="AA527">
        <v>649389.2658070426</v>
      </c>
      <c r="AB527">
        <v>622603.31854840636</v>
      </c>
      <c r="AC527">
        <v>591865.95940768847</v>
      </c>
      <c r="AD527">
        <v>549803.00814649358</v>
      </c>
      <c r="AE527">
        <v>498700.86305917538</v>
      </c>
      <c r="AF527">
        <v>441073.47265656444</v>
      </c>
      <c r="AG527">
        <v>379594.20947644679</v>
      </c>
      <c r="AH527">
        <v>316996.26706607442</v>
      </c>
      <c r="AI527">
        <v>255942.38618905423</v>
      </c>
      <c r="AJ527">
        <v>198869.88912296161</v>
      </c>
      <c r="AK527">
        <v>147823.74110119842</v>
      </c>
      <c r="AL527">
        <v>104297.85051549481</v>
      </c>
      <c r="AM527">
        <v>69111.352612167218</v>
      </c>
      <c r="AN527">
        <v>44338.395483892258</v>
      </c>
      <c r="AO527">
        <v>27735.623449002698</v>
      </c>
      <c r="AP527">
        <v>17043.894072049105</v>
      </c>
      <c r="AQ527">
        <v>10431.702977686064</v>
      </c>
      <c r="AR527">
        <v>2.3597205306689489E-8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  <c r="CF527">
        <v>0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  <c r="CN527">
        <v>0</v>
      </c>
      <c r="CO527">
        <v>0</v>
      </c>
      <c r="CP527">
        <v>0</v>
      </c>
      <c r="CQ527">
        <v>0</v>
      </c>
      <c r="CR527">
        <v>0</v>
      </c>
      <c r="CS527">
        <v>0</v>
      </c>
      <c r="CT527">
        <v>0</v>
      </c>
      <c r="CU527">
        <v>0</v>
      </c>
      <c r="CV527">
        <v>0</v>
      </c>
      <c r="CW527">
        <v>0</v>
      </c>
    </row>
    <row r="528" spans="1:101" x14ac:dyDescent="0.3">
      <c r="A528">
        <f>Model_Point!K528</f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-437382.98775704444</v>
      </c>
      <c r="J528">
        <v>-294255.38496758719</v>
      </c>
      <c r="K528">
        <v>-149507.32657317413</v>
      </c>
      <c r="L528">
        <v>-16281.788974416237</v>
      </c>
      <c r="M528">
        <v>-86350.577380400995</v>
      </c>
      <c r="N528">
        <v>23037.171248951519</v>
      </c>
      <c r="O528">
        <v>118969.7694807183</v>
      </c>
      <c r="P528">
        <v>202598.65530188853</v>
      </c>
      <c r="Q528">
        <v>275027.94799039152</v>
      </c>
      <c r="R528">
        <v>216863.82296089391</v>
      </c>
      <c r="S528">
        <v>262593.78344840615</v>
      </c>
      <c r="T528">
        <v>299744.09908835747</v>
      </c>
      <c r="U528">
        <v>329250.01799297676</v>
      </c>
      <c r="V528">
        <v>352016.71202263609</v>
      </c>
      <c r="W528">
        <v>300632.01949249179</v>
      </c>
      <c r="X528">
        <v>308299.89674403396</v>
      </c>
      <c r="Y528">
        <v>311517.26887837378</v>
      </c>
      <c r="Z528">
        <v>311056.39640096156</v>
      </c>
      <c r="AA528">
        <v>307619.63700593251</v>
      </c>
      <c r="AB528">
        <v>266686.02976183366</v>
      </c>
      <c r="AC528">
        <v>256815.65765028144</v>
      </c>
      <c r="AD528">
        <v>241820.51564895571</v>
      </c>
      <c r="AE528">
        <v>222699.97869241957</v>
      </c>
      <c r="AF528">
        <v>200553.07894952467</v>
      </c>
      <c r="AG528">
        <v>161633.54941027149</v>
      </c>
      <c r="AH528">
        <v>136048.66653745132</v>
      </c>
      <c r="AI528">
        <v>110917.59947537209</v>
      </c>
      <c r="AJ528">
        <v>87311.990603774728</v>
      </c>
      <c r="AK528">
        <v>66136.54281565157</v>
      </c>
      <c r="AL528">
        <v>44354.404515194597</v>
      </c>
      <c r="AM528">
        <v>29527.359644972246</v>
      </c>
      <c r="AN528">
        <v>19080.138798329433</v>
      </c>
      <c r="AO528">
        <v>12077.871740496772</v>
      </c>
      <c r="AP528">
        <v>7572.2652305322572</v>
      </c>
      <c r="AQ528">
        <v>4451.214061540747</v>
      </c>
      <c r="AR528">
        <v>5.4419272137414866E-9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  <c r="CF528">
        <v>0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  <c r="CN528">
        <v>0</v>
      </c>
      <c r="CO528">
        <v>0</v>
      </c>
      <c r="CP528">
        <v>0</v>
      </c>
      <c r="CQ528">
        <v>0</v>
      </c>
      <c r="CR528">
        <v>0</v>
      </c>
      <c r="CS528">
        <v>0</v>
      </c>
      <c r="CT528">
        <v>0</v>
      </c>
      <c r="CU528">
        <v>0</v>
      </c>
      <c r="CV528">
        <v>0</v>
      </c>
      <c r="CW528">
        <v>0</v>
      </c>
    </row>
    <row r="529" spans="1:101" x14ac:dyDescent="0.3">
      <c r="A529">
        <f>Model_Point!K529</f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-1156585.401946343</v>
      </c>
      <c r="J529">
        <v>-880406.80783428007</v>
      </c>
      <c r="K529">
        <v>-591731.87077738473</v>
      </c>
      <c r="L529">
        <v>-343040.99068992434</v>
      </c>
      <c r="M529">
        <v>-111764.03170104402</v>
      </c>
      <c r="N529">
        <v>94582.158658330503</v>
      </c>
      <c r="O529">
        <v>261221.22506380946</v>
      </c>
      <c r="P529">
        <v>393128.22690299904</v>
      </c>
      <c r="Q529">
        <v>494852.59101520758</v>
      </c>
      <c r="R529">
        <v>570338.42665144498</v>
      </c>
      <c r="S529">
        <v>623118.67973178625</v>
      </c>
      <c r="T529">
        <v>640513.09030523512</v>
      </c>
      <c r="U529">
        <v>627495.75448649761</v>
      </c>
      <c r="V529">
        <v>589559.49189809803</v>
      </c>
      <c r="W529">
        <v>532596.39278569084</v>
      </c>
      <c r="X529">
        <v>462713.02645830461</v>
      </c>
      <c r="Y529">
        <v>385980.21700651379</v>
      </c>
      <c r="Z529">
        <v>308127.21881766367</v>
      </c>
      <c r="AA529">
        <v>234203.39150417788</v>
      </c>
      <c r="AB529">
        <v>168245.59042393931</v>
      </c>
      <c r="AC529">
        <v>113003.22390458109</v>
      </c>
      <c r="AD529">
        <v>73541.465760704479</v>
      </c>
      <c r="AE529">
        <v>46817.747991486198</v>
      </c>
      <c r="AF529">
        <v>29470.404655870396</v>
      </c>
      <c r="AG529">
        <v>18682.521703178274</v>
      </c>
      <c r="AH529">
        <v>-2.8922962950489301E-8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0</v>
      </c>
      <c r="BN529">
        <v>0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  <c r="CF529">
        <v>0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  <c r="CN529">
        <v>0</v>
      </c>
      <c r="CO529">
        <v>0</v>
      </c>
      <c r="CP529">
        <v>0</v>
      </c>
      <c r="CQ529">
        <v>0</v>
      </c>
      <c r="CR529">
        <v>0</v>
      </c>
      <c r="CS529">
        <v>0</v>
      </c>
      <c r="CT529">
        <v>0</v>
      </c>
      <c r="CU529">
        <v>0</v>
      </c>
      <c r="CV529">
        <v>0</v>
      </c>
      <c r="CW529">
        <v>0</v>
      </c>
    </row>
    <row r="530" spans="1:101" x14ac:dyDescent="0.3">
      <c r="A530">
        <f>Model_Point!K530</f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-457649.25906478014</v>
      </c>
      <c r="J530">
        <v>-286623.81791533949</v>
      </c>
      <c r="K530">
        <v>-118254.45632236365</v>
      </c>
      <c r="L530">
        <v>30291.55465966753</v>
      </c>
      <c r="M530">
        <v>-53736.639242351186</v>
      </c>
      <c r="N530">
        <v>59739.501308358806</v>
      </c>
      <c r="O530">
        <v>154687.70331672597</v>
      </c>
      <c r="P530">
        <v>233426.35672744844</v>
      </c>
      <c r="Q530">
        <v>298087.5579095938</v>
      </c>
      <c r="R530">
        <v>236105.14626830231</v>
      </c>
      <c r="S530">
        <v>270951.12291361816</v>
      </c>
      <c r="T530">
        <v>289559.64537005621</v>
      </c>
      <c r="U530">
        <v>294135.60998894612</v>
      </c>
      <c r="V530">
        <v>287114.3300653316</v>
      </c>
      <c r="W530">
        <v>222493.59848577587</v>
      </c>
      <c r="X530">
        <v>197218.31745195595</v>
      </c>
      <c r="Y530">
        <v>168201.04271953501</v>
      </c>
      <c r="Z530">
        <v>138000.9268909253</v>
      </c>
      <c r="AA530">
        <v>108890.38259103338</v>
      </c>
      <c r="AB530">
        <v>70630.681821029808</v>
      </c>
      <c r="AC530">
        <v>47919.085715179383</v>
      </c>
      <c r="AD530">
        <v>31650.252952712701</v>
      </c>
      <c r="AE530">
        <v>20622.402615756109</v>
      </c>
      <c r="AF530">
        <v>13471.383605211966</v>
      </c>
      <c r="AG530">
        <v>7931.7140021791993</v>
      </c>
      <c r="AH530">
        <v>-3.435880079566872E-9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  <c r="CF530">
        <v>0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  <c r="CN530">
        <v>0</v>
      </c>
      <c r="CO530">
        <v>0</v>
      </c>
      <c r="CP530">
        <v>0</v>
      </c>
      <c r="CQ530">
        <v>0</v>
      </c>
      <c r="CR530">
        <v>0</v>
      </c>
      <c r="CS530">
        <v>0</v>
      </c>
      <c r="CT530">
        <v>0</v>
      </c>
      <c r="CU530">
        <v>0</v>
      </c>
      <c r="CV530">
        <v>0</v>
      </c>
      <c r="CW530">
        <v>0</v>
      </c>
    </row>
    <row r="531" spans="1:101" x14ac:dyDescent="0.3">
      <c r="A531">
        <f>Model_Point!K531</f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-52414.625843067712</v>
      </c>
      <c r="K531">
        <v>-43121.444493712479</v>
      </c>
      <c r="L531">
        <v>-32977.329925937724</v>
      </c>
      <c r="M531">
        <v>-22995.386881727587</v>
      </c>
      <c r="N531">
        <v>-13487.374658295328</v>
      </c>
      <c r="O531">
        <v>-4040.2047121205428</v>
      </c>
      <c r="P531">
        <v>4406.2251304646106</v>
      </c>
      <c r="Q531">
        <v>11820.293435502161</v>
      </c>
      <c r="R531">
        <v>18166.867010231577</v>
      </c>
      <c r="S531">
        <v>23398.808448019976</v>
      </c>
      <c r="T531">
        <v>27465.733239194007</v>
      </c>
      <c r="U531">
        <v>30340.36970466224</v>
      </c>
      <c r="V531">
        <v>32047.814293468502</v>
      </c>
      <c r="W531">
        <v>32683.575262113856</v>
      </c>
      <c r="X531">
        <v>32427.791660986783</v>
      </c>
      <c r="Y531">
        <v>33339.042937116144</v>
      </c>
      <c r="Z531">
        <v>33965.752605284186</v>
      </c>
      <c r="AA531">
        <v>34472.872006002945</v>
      </c>
      <c r="AB531">
        <v>34889.178261021851</v>
      </c>
      <c r="AC531">
        <v>35225.899044707112</v>
      </c>
      <c r="AD531">
        <v>35493.434281299553</v>
      </c>
      <c r="AE531">
        <v>35701.428754128552</v>
      </c>
      <c r="AF531">
        <v>35858.839537446176</v>
      </c>
      <c r="AG531">
        <v>35873.820787770637</v>
      </c>
      <c r="AH531">
        <v>35795.805480342831</v>
      </c>
      <c r="AI531">
        <v>35706.236520697974</v>
      </c>
      <c r="AJ531">
        <v>35599.885483699181</v>
      </c>
      <c r="AK531">
        <v>35482.352744260803</v>
      </c>
      <c r="AL531">
        <v>35358.895163370325</v>
      </c>
      <c r="AM531">
        <v>35234.463743889348</v>
      </c>
      <c r="AN531">
        <v>35113.738888130829</v>
      </c>
      <c r="AO531">
        <v>34904.83386625236</v>
      </c>
      <c r="AP531">
        <v>34603.737990443056</v>
      </c>
      <c r="AQ531">
        <v>34212.734127460426</v>
      </c>
      <c r="AR531">
        <v>33737.563193788767</v>
      </c>
      <c r="AS531">
        <v>33183.651861739309</v>
      </c>
      <c r="AT531">
        <v>32552.800385596558</v>
      </c>
      <c r="AU531">
        <v>31844.95978814589</v>
      </c>
      <c r="AV531">
        <v>31061.89991869776</v>
      </c>
      <c r="AW531">
        <v>30207.869921895333</v>
      </c>
      <c r="AX531">
        <v>29286.311745073064</v>
      </c>
      <c r="AY531">
        <v>28300.081775431372</v>
      </c>
      <c r="AZ531">
        <v>27253.728121049047</v>
      </c>
      <c r="BA531">
        <v>26152.932965951328</v>
      </c>
      <c r="BB531">
        <v>25003.961431606742</v>
      </c>
      <c r="BC531">
        <v>23813.473167171582</v>
      </c>
      <c r="BD531">
        <v>22588.49486143218</v>
      </c>
      <c r="BE531">
        <v>21336.451768298608</v>
      </c>
      <c r="BF531">
        <v>20065.176775813175</v>
      </c>
      <c r="BG531">
        <v>18782.847904563747</v>
      </c>
      <c r="BH531">
        <v>17497.830481571211</v>
      </c>
      <c r="BI531">
        <v>16218.470161896845</v>
      </c>
      <c r="BJ531">
        <v>14953.012273738042</v>
      </c>
      <c r="BK531">
        <v>13709.514976967401</v>
      </c>
      <c r="BL531">
        <v>12495.76726249194</v>
      </c>
      <c r="BM531">
        <v>11319.226829620093</v>
      </c>
      <c r="BN531">
        <v>10186.908254343505</v>
      </c>
      <c r="BO531">
        <v>9105.2320954158822</v>
      </c>
      <c r="BP531">
        <v>8079.7767314016919</v>
      </c>
      <c r="BQ531">
        <v>7115.1447174029727</v>
      </c>
      <c r="BR531">
        <v>6215.4685837243378</v>
      </c>
      <c r="BS531">
        <v>5351.8641448434291</v>
      </c>
      <c r="BT531">
        <v>4534.7631867380405</v>
      </c>
      <c r="BU531">
        <v>3773.9049250054413</v>
      </c>
      <c r="BV531">
        <v>3077.8925562578411</v>
      </c>
      <c r="BW531">
        <v>2453.7304679333679</v>
      </c>
      <c r="BX531">
        <v>1906.3778184805738</v>
      </c>
      <c r="BY531">
        <v>1438.3646107770367</v>
      </c>
      <c r="BZ531">
        <v>1049.5239143629753</v>
      </c>
      <c r="CA531">
        <v>736.89550248224657</v>
      </c>
      <c r="CB531">
        <v>494.8484883560904</v>
      </c>
      <c r="CC531">
        <v>323.09532236079224</v>
      </c>
      <c r="CD531">
        <v>204.66951518912279</v>
      </c>
      <c r="CE531">
        <v>125.56100499061533</v>
      </c>
      <c r="CF531">
        <v>74.47127752540284</v>
      </c>
      <c r="CG531">
        <v>8.1747527531784863E-9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  <c r="CN531">
        <v>0</v>
      </c>
      <c r="CO531">
        <v>0</v>
      </c>
      <c r="CP531">
        <v>0</v>
      </c>
      <c r="CQ531">
        <v>0</v>
      </c>
      <c r="CR531">
        <v>0</v>
      </c>
      <c r="CS531">
        <v>0</v>
      </c>
      <c r="CT531">
        <v>0</v>
      </c>
      <c r="CU531">
        <v>0</v>
      </c>
      <c r="CV531">
        <v>0</v>
      </c>
      <c r="CW531">
        <v>0</v>
      </c>
    </row>
    <row r="532" spans="1:101" x14ac:dyDescent="0.3">
      <c r="A532">
        <f>Model_Point!K532</f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-18198.197680357363</v>
      </c>
      <c r="K532">
        <v>-13224.323751493914</v>
      </c>
      <c r="L532">
        <v>-8076.32433839841</v>
      </c>
      <c r="M532">
        <v>-3016.0866102178115</v>
      </c>
      <c r="N532">
        <v>-4462.8278522693236</v>
      </c>
      <c r="O532">
        <v>7.1670283837347553</v>
      </c>
      <c r="P532">
        <v>4090.7475973074988</v>
      </c>
      <c r="Q532">
        <v>7779.0156759916963</v>
      </c>
      <c r="R532">
        <v>11061.620381454426</v>
      </c>
      <c r="S532">
        <v>9467.0568566403908</v>
      </c>
      <c r="T532">
        <v>11616.319998910303</v>
      </c>
      <c r="U532">
        <v>13304.028279476221</v>
      </c>
      <c r="V532">
        <v>14541.825456669007</v>
      </c>
      <c r="W532">
        <v>15368.444192459669</v>
      </c>
      <c r="X532">
        <v>12781.950935165451</v>
      </c>
      <c r="Y532">
        <v>13532.779442270103</v>
      </c>
      <c r="Z532">
        <v>14171.011258657069</v>
      </c>
      <c r="AA532">
        <v>14761.823141719449</v>
      </c>
      <c r="AB532">
        <v>15318.078858042309</v>
      </c>
      <c r="AC532">
        <v>13751.64248718747</v>
      </c>
      <c r="AD532">
        <v>14127.248139387162</v>
      </c>
      <c r="AE532">
        <v>14477.617852977857</v>
      </c>
      <c r="AF532">
        <v>14807.455816810416</v>
      </c>
      <c r="AG532">
        <v>15082.672110474998</v>
      </c>
      <c r="AH532">
        <v>13896.898450992405</v>
      </c>
      <c r="AI532">
        <v>14047.503888601375</v>
      </c>
      <c r="AJ532">
        <v>14189.907543023483</v>
      </c>
      <c r="AK532">
        <v>14327.130068017448</v>
      </c>
      <c r="AL532">
        <v>14462.042158142844</v>
      </c>
      <c r="AM532">
        <v>13629.003110637575</v>
      </c>
      <c r="AN532">
        <v>13707.517109696872</v>
      </c>
      <c r="AO532">
        <v>13750.860888532185</v>
      </c>
      <c r="AP532">
        <v>13758.025133346075</v>
      </c>
      <c r="AQ532">
        <v>13730.407374176801</v>
      </c>
      <c r="AR532">
        <v>13016.560879408778</v>
      </c>
      <c r="AS532">
        <v>12886.964672798644</v>
      </c>
      <c r="AT532">
        <v>12726.602865789961</v>
      </c>
      <c r="AU532">
        <v>12535.810048855392</v>
      </c>
      <c r="AV532">
        <v>12315.611585626792</v>
      </c>
      <c r="AW532">
        <v>11635.185466210263</v>
      </c>
      <c r="AX532">
        <v>11335.018722246699</v>
      </c>
      <c r="AY532">
        <v>11008.856543085749</v>
      </c>
      <c r="AZ532">
        <v>10658.679101447733</v>
      </c>
      <c r="BA532">
        <v>10286.898175082008</v>
      </c>
      <c r="BB532">
        <v>9619.8223985167606</v>
      </c>
      <c r="BC532">
        <v>9195.7968150678498</v>
      </c>
      <c r="BD532">
        <v>8757.4511309175141</v>
      </c>
      <c r="BE532">
        <v>8307.79762736663</v>
      </c>
      <c r="BF532">
        <v>7850.0029452068911</v>
      </c>
      <c r="BG532">
        <v>7220.6025144842624</v>
      </c>
      <c r="BH532">
        <v>6746.1779769555806</v>
      </c>
      <c r="BI532">
        <v>6273.0025261476239</v>
      </c>
      <c r="BJ532">
        <v>5804.3596583542048</v>
      </c>
      <c r="BK532">
        <v>5343.4592567604477</v>
      </c>
      <c r="BL532">
        <v>4800.8732380350257</v>
      </c>
      <c r="BM532">
        <v>4358.922442304055</v>
      </c>
      <c r="BN532">
        <v>3933.2471347587257</v>
      </c>
      <c r="BO532">
        <v>3526.4015916459098</v>
      </c>
      <c r="BP532">
        <v>3140.6142880294265</v>
      </c>
      <c r="BQ532">
        <v>2732.3001739789652</v>
      </c>
      <c r="BR532">
        <v>2391.1904287402654</v>
      </c>
      <c r="BS532">
        <v>2063.4523294762571</v>
      </c>
      <c r="BT532">
        <v>1753.1451297850488</v>
      </c>
      <c r="BU532">
        <v>1464.0636302220507</v>
      </c>
      <c r="BV532">
        <v>1181.4918656063769</v>
      </c>
      <c r="BW532">
        <v>943.20916130576086</v>
      </c>
      <c r="BX532">
        <v>734.14866476910368</v>
      </c>
      <c r="BY532">
        <v>555.33187491895558</v>
      </c>
      <c r="BZ532">
        <v>406.74183285768873</v>
      </c>
      <c r="CA532">
        <v>282.85177213307873</v>
      </c>
      <c r="CB532">
        <v>190.13025810743909</v>
      </c>
      <c r="CC532">
        <v>124.32831847812716</v>
      </c>
      <c r="CD532">
        <v>78.956023708089333</v>
      </c>
      <c r="CE532">
        <v>48.651426650625424</v>
      </c>
      <c r="CF532">
        <v>28.607477295896583</v>
      </c>
      <c r="CG532">
        <v>6.7292153676835563E-11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  <c r="CN532">
        <v>0</v>
      </c>
      <c r="CO532">
        <v>0</v>
      </c>
      <c r="CP532">
        <v>0</v>
      </c>
      <c r="CQ532">
        <v>0</v>
      </c>
      <c r="CR532">
        <v>0</v>
      </c>
      <c r="CS532">
        <v>0</v>
      </c>
      <c r="CT532">
        <v>0</v>
      </c>
      <c r="CU532">
        <v>0</v>
      </c>
      <c r="CV532">
        <v>0</v>
      </c>
      <c r="CW532">
        <v>0</v>
      </c>
    </row>
    <row r="533" spans="1:101" x14ac:dyDescent="0.3">
      <c r="A533">
        <f>Model_Point!K533</f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-8757.2866850126029</v>
      </c>
      <c r="K533">
        <v>-7156.0927381495749</v>
      </c>
      <c r="L533">
        <v>-5437.9777508074449</v>
      </c>
      <c r="M533">
        <v>-3744.0390408397066</v>
      </c>
      <c r="N533">
        <v>-2124.5244710969487</v>
      </c>
      <c r="O533">
        <v>-515.93731704462255</v>
      </c>
      <c r="P533">
        <v>937.700115845136</v>
      </c>
      <c r="Q533">
        <v>2232.0909248804942</v>
      </c>
      <c r="R533">
        <v>3362.4010262167099</v>
      </c>
      <c r="S533">
        <v>4321.9389163032019</v>
      </c>
      <c r="T533">
        <v>5103.5042936984664</v>
      </c>
      <c r="U533">
        <v>5703.4474427270015</v>
      </c>
      <c r="V533">
        <v>6126.1765608742016</v>
      </c>
      <c r="W533">
        <v>6386.9428969750988</v>
      </c>
      <c r="X533">
        <v>6514.0388562646049</v>
      </c>
      <c r="Y533">
        <v>6824.7802440776359</v>
      </c>
      <c r="Z533">
        <v>7096.709410602386</v>
      </c>
      <c r="AA533">
        <v>7355.8962452727455</v>
      </c>
      <c r="AB533">
        <v>7607.4944919070922</v>
      </c>
      <c r="AC533">
        <v>7853.9777499291013</v>
      </c>
      <c r="AD533">
        <v>8097.7130242247931</v>
      </c>
      <c r="AE533">
        <v>8340.9749949206198</v>
      </c>
      <c r="AF533">
        <v>8585.9595537209898</v>
      </c>
      <c r="AG533">
        <v>8819.384702345078</v>
      </c>
      <c r="AH533">
        <v>9049.7257095255191</v>
      </c>
      <c r="AI533">
        <v>9290.4250365763401</v>
      </c>
      <c r="AJ533">
        <v>9541.6405579296679</v>
      </c>
      <c r="AK533">
        <v>9805.2387481285277</v>
      </c>
      <c r="AL533">
        <v>10083.081085643551</v>
      </c>
      <c r="AM533">
        <v>10377.033843132696</v>
      </c>
      <c r="AN533">
        <v>10688.977681140153</v>
      </c>
      <c r="AO533">
        <v>11005.997154930041</v>
      </c>
      <c r="AP533">
        <v>11328.750150918177</v>
      </c>
      <c r="AQ533">
        <v>11658.932285257615</v>
      </c>
      <c r="AR533">
        <v>11998.846426807275</v>
      </c>
      <c r="AS533">
        <v>12350.827981987328</v>
      </c>
      <c r="AT533">
        <v>12460.278149370706</v>
      </c>
      <c r="AU533">
        <v>12550.987189764524</v>
      </c>
      <c r="AV533">
        <v>12620.510837294847</v>
      </c>
      <c r="AW533">
        <v>12666.723304804007</v>
      </c>
      <c r="AX533">
        <v>12687.277469070919</v>
      </c>
      <c r="AY533">
        <v>12679.620375773908</v>
      </c>
      <c r="AZ533">
        <v>12641.485304832615</v>
      </c>
      <c r="BA533">
        <v>12570.859932464098</v>
      </c>
      <c r="BB533">
        <v>12465.929237387616</v>
      </c>
      <c r="BC533">
        <v>12325.085596357841</v>
      </c>
      <c r="BD533">
        <v>12146.978347010147</v>
      </c>
      <c r="BE533">
        <v>11930.587008351444</v>
      </c>
      <c r="BF533">
        <v>11675.298408411743</v>
      </c>
      <c r="BG533">
        <v>11380.968737962656</v>
      </c>
      <c r="BH533">
        <v>11047.952747313353</v>
      </c>
      <c r="BI533">
        <v>10677.104427881432</v>
      </c>
      <c r="BJ533">
        <v>10269.814646937852</v>
      </c>
      <c r="BK533">
        <v>9828.0416211765096</v>
      </c>
      <c r="BL533">
        <v>9354.3369324051037</v>
      </c>
      <c r="BM533">
        <v>8851.8738417831955</v>
      </c>
      <c r="BN533">
        <v>8324.4408053383377</v>
      </c>
      <c r="BO533">
        <v>7776.3937177010594</v>
      </c>
      <c r="BP533">
        <v>7212.5167183718604</v>
      </c>
      <c r="BQ533">
        <v>6637.904971484566</v>
      </c>
      <c r="BR533">
        <v>6058.2691081026942</v>
      </c>
      <c r="BS533">
        <v>5454.8144513880625</v>
      </c>
      <c r="BT533">
        <v>4837.2852530125565</v>
      </c>
      <c r="BU533">
        <v>4216.7880509639481</v>
      </c>
      <c r="BV533">
        <v>3605.4523720755979</v>
      </c>
      <c r="BW533">
        <v>3015.933137965601</v>
      </c>
      <c r="BX533">
        <v>2460.7571844472936</v>
      </c>
      <c r="BY533">
        <v>1951.5394872686848</v>
      </c>
      <c r="BZ533">
        <v>1498.1243704525111</v>
      </c>
      <c r="CA533">
        <v>1107.7398829451886</v>
      </c>
      <c r="CB533">
        <v>784.28323715581359</v>
      </c>
      <c r="CC533">
        <v>539.12963300318393</v>
      </c>
      <c r="CD533">
        <v>358.55813724609379</v>
      </c>
      <c r="CE533">
        <v>229.66631564818948</v>
      </c>
      <c r="CF533">
        <v>140.66030587683898</v>
      </c>
      <c r="CG533">
        <v>-3.0823184616793077E-10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>
        <v>0</v>
      </c>
      <c r="CS533">
        <v>0</v>
      </c>
      <c r="CT533">
        <v>0</v>
      </c>
      <c r="CU533">
        <v>0</v>
      </c>
      <c r="CV533">
        <v>0</v>
      </c>
      <c r="CW533">
        <v>0</v>
      </c>
    </row>
    <row r="534" spans="1:101" x14ac:dyDescent="0.3">
      <c r="A534">
        <f>Model_Point!K534</f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-51872.982954213956</v>
      </c>
      <c r="K534">
        <v>-48588.869588373382</v>
      </c>
      <c r="L534">
        <v>-41761.470039188949</v>
      </c>
      <c r="M534">
        <v>-35789.693113490699</v>
      </c>
      <c r="N534">
        <v>-30635.084109802414</v>
      </c>
      <c r="O534">
        <v>-24298.331082604509</v>
      </c>
      <c r="P534">
        <v>-18945.018858164713</v>
      </c>
      <c r="Q534">
        <v>-14158.570243964039</v>
      </c>
      <c r="R534">
        <v>-9853.1015655417013</v>
      </c>
      <c r="S534">
        <v>-5986.4990605205949</v>
      </c>
      <c r="T534">
        <v>-2520.0439630533074</v>
      </c>
      <c r="U534">
        <v>581.84175526362696</v>
      </c>
      <c r="V534">
        <v>3351.8500531593882</v>
      </c>
      <c r="W534">
        <v>5581.0474248266592</v>
      </c>
      <c r="X534">
        <v>7395.4604492991084</v>
      </c>
      <c r="Y534">
        <v>10749.396815837286</v>
      </c>
      <c r="Z534">
        <v>13872.171258697097</v>
      </c>
      <c r="AA534">
        <v>16789.412295065278</v>
      </c>
      <c r="AB534">
        <v>19525.114255300836</v>
      </c>
      <c r="AC534">
        <v>22101.784538047108</v>
      </c>
      <c r="AD534">
        <v>24540.581208580457</v>
      </c>
      <c r="AE534">
        <v>26679.246705170768</v>
      </c>
      <c r="AF534">
        <v>28518.575876999021</v>
      </c>
      <c r="AG534">
        <v>30070.404608852343</v>
      </c>
      <c r="AH534">
        <v>31352.449913326509</v>
      </c>
      <c r="AI534">
        <v>32381.312878924447</v>
      </c>
      <c r="AJ534">
        <v>33166.256405668661</v>
      </c>
      <c r="AK534">
        <v>33712.496383520622</v>
      </c>
      <c r="AL534">
        <v>34028.096381702242</v>
      </c>
      <c r="AM534">
        <v>34125.285678418877</v>
      </c>
      <c r="AN534">
        <v>34014.361370728671</v>
      </c>
      <c r="AO534">
        <v>33704.104754612024</v>
      </c>
      <c r="AP534">
        <v>33206.067013916472</v>
      </c>
      <c r="AQ534">
        <v>32533.587991063832</v>
      </c>
      <c r="AR534">
        <v>31700.812682695629</v>
      </c>
      <c r="AS534">
        <v>30722.373603041233</v>
      </c>
      <c r="AT534">
        <v>29613.370036188924</v>
      </c>
      <c r="AU534">
        <v>28389.457834143785</v>
      </c>
      <c r="AV534">
        <v>27066.899334656191</v>
      </c>
      <c r="AW534">
        <v>25662.481391196216</v>
      </c>
      <c r="AX534">
        <v>24193.255386350793</v>
      </c>
      <c r="AY534">
        <v>22676.182630363539</v>
      </c>
      <c r="AZ534">
        <v>21128.010693057655</v>
      </c>
      <c r="BA534">
        <v>19565.137495758569</v>
      </c>
      <c r="BB534">
        <v>18003.483435613434</v>
      </c>
      <c r="BC534">
        <v>16458.3995540715</v>
      </c>
      <c r="BD534">
        <v>14944.483079105572</v>
      </c>
      <c r="BE534">
        <v>13475.318113928799</v>
      </c>
      <c r="BF534">
        <v>12063.0316372215</v>
      </c>
      <c r="BG534">
        <v>10718.051865501391</v>
      </c>
      <c r="BH534">
        <v>9450.0415802170592</v>
      </c>
      <c r="BI534">
        <v>8207.8789113972089</v>
      </c>
      <c r="BJ534">
        <v>7011.3187727981012</v>
      </c>
      <c r="BK534">
        <v>5879.2349252790227</v>
      </c>
      <c r="BL534">
        <v>4828.8438045397552</v>
      </c>
      <c r="BM534">
        <v>3874.87703696166</v>
      </c>
      <c r="BN534">
        <v>3028.7631541448809</v>
      </c>
      <c r="BO534">
        <v>2297.8984686317399</v>
      </c>
      <c r="BP534">
        <v>1685.1019774821893</v>
      </c>
      <c r="BQ534">
        <v>1188.3541159093061</v>
      </c>
      <c r="BR534">
        <v>800.90810650124217</v>
      </c>
      <c r="BS534">
        <v>525.6706998896276</v>
      </c>
      <c r="BT534">
        <v>335.78473663935904</v>
      </c>
      <c r="BU534">
        <v>208.97776351109385</v>
      </c>
      <c r="BV534">
        <v>127.20879045041974</v>
      </c>
      <c r="BW534">
        <v>-8.7158236360968501E-9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  <c r="CF534">
        <v>0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  <c r="CN534">
        <v>0</v>
      </c>
      <c r="CO534">
        <v>0</v>
      </c>
      <c r="CP534">
        <v>0</v>
      </c>
      <c r="CQ534">
        <v>0</v>
      </c>
      <c r="CR534">
        <v>0</v>
      </c>
      <c r="CS534">
        <v>0</v>
      </c>
      <c r="CT534">
        <v>0</v>
      </c>
      <c r="CU534">
        <v>0</v>
      </c>
      <c r="CV534">
        <v>0</v>
      </c>
      <c r="CW534">
        <v>0</v>
      </c>
    </row>
    <row r="535" spans="1:101" x14ac:dyDescent="0.3">
      <c r="A535">
        <f>Model_Point!K535</f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-17459.708916618725</v>
      </c>
      <c r="K535">
        <v>-14160.394026762206</v>
      </c>
      <c r="L535">
        <v>-9736.8639236360068</v>
      </c>
      <c r="M535">
        <v>-5691.490792801359</v>
      </c>
      <c r="N535">
        <v>-10994.765179985192</v>
      </c>
      <c r="O535">
        <v>-7384.075158833758</v>
      </c>
      <c r="P535">
        <v>-4164.8329754804181</v>
      </c>
      <c r="Q535">
        <v>-1171.3724749077967</v>
      </c>
      <c r="R535">
        <v>1634.9460314547719</v>
      </c>
      <c r="S535">
        <v>-1782.2232402769775</v>
      </c>
      <c r="T535">
        <v>338.78964358980716</v>
      </c>
      <c r="U535">
        <v>2310.396417244157</v>
      </c>
      <c r="V535">
        <v>4148.9915407682911</v>
      </c>
      <c r="W535">
        <v>5777.9438759275599</v>
      </c>
      <c r="X535">
        <v>3185.7811314829073</v>
      </c>
      <c r="Y535">
        <v>5003.1680932268137</v>
      </c>
      <c r="Z535">
        <v>6726.5424860695939</v>
      </c>
      <c r="AA535">
        <v>8368.2329489529129</v>
      </c>
      <c r="AB535">
        <v>9939.8881646907939</v>
      </c>
      <c r="AC535">
        <v>8703.1183685519281</v>
      </c>
      <c r="AD535">
        <v>9997.2516848051146</v>
      </c>
      <c r="AE535">
        <v>11172.290941744342</v>
      </c>
      <c r="AF535">
        <v>12230.062303615103</v>
      </c>
      <c r="AG535">
        <v>13176.598885816376</v>
      </c>
      <c r="AH535">
        <v>12162.862187861345</v>
      </c>
      <c r="AI535">
        <v>12796.463408745634</v>
      </c>
      <c r="AJ535">
        <v>13332.849504488328</v>
      </c>
      <c r="AK535">
        <v>13775.034418213694</v>
      </c>
      <c r="AL535">
        <v>14127.102088429574</v>
      </c>
      <c r="AM535">
        <v>13165.928877401333</v>
      </c>
      <c r="AN535">
        <v>13278.032818342794</v>
      </c>
      <c r="AO535">
        <v>13310.235770920484</v>
      </c>
      <c r="AP535">
        <v>13267.639064104447</v>
      </c>
      <c r="AQ535">
        <v>13156.018777201749</v>
      </c>
      <c r="AR535">
        <v>12196.911234260975</v>
      </c>
      <c r="AS535">
        <v>11917.144965489564</v>
      </c>
      <c r="AT535">
        <v>11584.130233989834</v>
      </c>
      <c r="AU535">
        <v>11204.334829831359</v>
      </c>
      <c r="AV535">
        <v>10784.452819585702</v>
      </c>
      <c r="AW535">
        <v>9857.903302036937</v>
      </c>
      <c r="AX535">
        <v>9349.3428481953761</v>
      </c>
      <c r="AY535">
        <v>8819.7219206279206</v>
      </c>
      <c r="AZ535">
        <v>8275.8022822004259</v>
      </c>
      <c r="BA535">
        <v>7724.2065377679737</v>
      </c>
      <c r="BB535">
        <v>6908.6495709947794</v>
      </c>
      <c r="BC535">
        <v>6344.5391779479041</v>
      </c>
      <c r="BD535">
        <v>5790.3169507583043</v>
      </c>
      <c r="BE535">
        <v>5251.4498977222393</v>
      </c>
      <c r="BF535">
        <v>4732.8391889244949</v>
      </c>
      <c r="BG535">
        <v>4109.724302729207</v>
      </c>
      <c r="BH535">
        <v>3636.0752795003332</v>
      </c>
      <c r="BI535">
        <v>3170.9307081065481</v>
      </c>
      <c r="BJ535">
        <v>2722.0230318569993</v>
      </c>
      <c r="BK535">
        <v>2296.7512750730075</v>
      </c>
      <c r="BL535">
        <v>1850.5617832073187</v>
      </c>
      <c r="BM535">
        <v>1488.7358801863375</v>
      </c>
      <c r="BN535">
        <v>1167.4768778119428</v>
      </c>
      <c r="BO535">
        <v>889.76795335233908</v>
      </c>
      <c r="BP535">
        <v>656.82841498291941</v>
      </c>
      <c r="BQ535">
        <v>455.42336377602851</v>
      </c>
      <c r="BR535">
        <v>307.47321335934544</v>
      </c>
      <c r="BS535">
        <v>202.34700039467393</v>
      </c>
      <c r="BT535">
        <v>129.81696778020918</v>
      </c>
      <c r="BU535">
        <v>81.392670992507945</v>
      </c>
      <c r="BV535">
        <v>48.825455950073653</v>
      </c>
      <c r="BW535">
        <v>8.9529542034860852E-10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  <c r="CF535">
        <v>0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  <c r="CN535">
        <v>0</v>
      </c>
      <c r="CO535">
        <v>0</v>
      </c>
      <c r="CP535">
        <v>0</v>
      </c>
      <c r="CQ535">
        <v>0</v>
      </c>
      <c r="CR535">
        <v>0</v>
      </c>
      <c r="CS535">
        <v>0</v>
      </c>
      <c r="CT535">
        <v>0</v>
      </c>
      <c r="CU535">
        <v>0</v>
      </c>
      <c r="CV535">
        <v>0</v>
      </c>
      <c r="CW535">
        <v>0</v>
      </c>
    </row>
    <row r="536" spans="1:101" x14ac:dyDescent="0.3">
      <c r="A536">
        <f>Model_Point!K536</f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-9136.1048413080189</v>
      </c>
      <c r="K536">
        <v>-8031.3347136856391</v>
      </c>
      <c r="L536">
        <v>-6443.8949569885481</v>
      </c>
      <c r="M536">
        <v>-4996.1203227709457</v>
      </c>
      <c r="N536">
        <v>-3682.8891271711391</v>
      </c>
      <c r="O536">
        <v>-2194.0608993829319</v>
      </c>
      <c r="P536">
        <v>-859.28641114487539</v>
      </c>
      <c r="Q536">
        <v>388.01277014960516</v>
      </c>
      <c r="R536">
        <v>1563.5181045907507</v>
      </c>
      <c r="S536">
        <v>2676.10335864032</v>
      </c>
      <c r="T536">
        <v>3734.0761025844572</v>
      </c>
      <c r="U536">
        <v>4745.2426257058141</v>
      </c>
      <c r="V536">
        <v>5716.9637253224237</v>
      </c>
      <c r="W536">
        <v>6619.4383599448647</v>
      </c>
      <c r="X536">
        <v>7474.3375670435444</v>
      </c>
      <c r="Y536">
        <v>8584.6805113997216</v>
      </c>
      <c r="Z536">
        <v>9681.1258156730255</v>
      </c>
      <c r="AA536">
        <v>10770.070926776985</v>
      </c>
      <c r="AB536">
        <v>11857.731955324132</v>
      </c>
      <c r="AC536">
        <v>12950.176603976821</v>
      </c>
      <c r="AD536">
        <v>14053.355815254301</v>
      </c>
      <c r="AE536">
        <v>15145.104301387117</v>
      </c>
      <c r="AF536">
        <v>16228.391437674492</v>
      </c>
      <c r="AG536">
        <v>17308.007826293244</v>
      </c>
      <c r="AH536">
        <v>18389.787380842416</v>
      </c>
      <c r="AI536">
        <v>19479.545055009345</v>
      </c>
      <c r="AJ536">
        <v>19678.79322675482</v>
      </c>
      <c r="AK536">
        <v>19849.879625977515</v>
      </c>
      <c r="AL536">
        <v>19988.639216886564</v>
      </c>
      <c r="AM536">
        <v>20091.490033655788</v>
      </c>
      <c r="AN536">
        <v>20154.412936639867</v>
      </c>
      <c r="AO536">
        <v>20172.971403934527</v>
      </c>
      <c r="AP536">
        <v>20143.226142671982</v>
      </c>
      <c r="AQ536">
        <v>20061.668243073978</v>
      </c>
      <c r="AR536">
        <v>19925.104230968853</v>
      </c>
      <c r="AS536">
        <v>19730.666143158611</v>
      </c>
      <c r="AT536">
        <v>19475.895066329704</v>
      </c>
      <c r="AU536">
        <v>19158.86894466907</v>
      </c>
      <c r="AV536">
        <v>18778.338146528829</v>
      </c>
      <c r="AW536">
        <v>18333.833692345721</v>
      </c>
      <c r="AX536">
        <v>17825.715172636625</v>
      </c>
      <c r="AY536">
        <v>17255.166487259805</v>
      </c>
      <c r="AZ536">
        <v>16624.261493775066</v>
      </c>
      <c r="BA536">
        <v>15936.01812204612</v>
      </c>
      <c r="BB536">
        <v>15194.446396200214</v>
      </c>
      <c r="BC536">
        <v>14404.603420792693</v>
      </c>
      <c r="BD536">
        <v>13572.587104679886</v>
      </c>
      <c r="BE536">
        <v>12705.456777802656</v>
      </c>
      <c r="BF536">
        <v>11810.987638511771</v>
      </c>
      <c r="BG536">
        <v>10897.46748974153</v>
      </c>
      <c r="BH536">
        <v>9974.2742289971793</v>
      </c>
      <c r="BI536">
        <v>9005.5616625376788</v>
      </c>
      <c r="BJ536">
        <v>8007.3089463003726</v>
      </c>
      <c r="BK536">
        <v>6997.9767156188682</v>
      </c>
      <c r="BL536">
        <v>5997.957997074881</v>
      </c>
      <c r="BM536">
        <v>5028.7501953331475</v>
      </c>
      <c r="BN536">
        <v>4111.8487193279916</v>
      </c>
      <c r="BO536">
        <v>3267.4030332946973</v>
      </c>
      <c r="BP536">
        <v>2512.7279259323809</v>
      </c>
      <c r="BQ536">
        <v>1860.8209892347957</v>
      </c>
      <c r="BR536">
        <v>1319.0905224051946</v>
      </c>
      <c r="BS536">
        <v>908.91114419216069</v>
      </c>
      <c r="BT536">
        <v>607.18520336363054</v>
      </c>
      <c r="BU536">
        <v>392.2064951812128</v>
      </c>
      <c r="BV536">
        <v>244.13416461545415</v>
      </c>
      <c r="BW536">
        <v>-7.7145799577826994E-10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  <c r="CF536">
        <v>0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0</v>
      </c>
      <c r="CQ536">
        <v>0</v>
      </c>
      <c r="CR536">
        <v>0</v>
      </c>
      <c r="CS536">
        <v>0</v>
      </c>
      <c r="CT536">
        <v>0</v>
      </c>
      <c r="CU536">
        <v>0</v>
      </c>
      <c r="CV536">
        <v>0</v>
      </c>
      <c r="CW536">
        <v>0</v>
      </c>
    </row>
    <row r="537" spans="1:101" x14ac:dyDescent="0.3">
      <c r="A537">
        <f>Model_Point!K537</f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-31601.189207970743</v>
      </c>
      <c r="K537">
        <v>-34419.405396278715</v>
      </c>
      <c r="L537">
        <v>-31781.829521776057</v>
      </c>
      <c r="M537">
        <v>-28442.292929255247</v>
      </c>
      <c r="N537">
        <v>-24703.27519028477</v>
      </c>
      <c r="O537">
        <v>-19736.436965422603</v>
      </c>
      <c r="P537">
        <v>-15125.92121959904</v>
      </c>
      <c r="Q537">
        <v>-10838.473705276168</v>
      </c>
      <c r="R537">
        <v>-6841.3921919363665</v>
      </c>
      <c r="S537">
        <v>-3103.8630215315666</v>
      </c>
      <c r="T537">
        <v>402.89998901278051</v>
      </c>
      <c r="U537">
        <v>3468.0837845372316</v>
      </c>
      <c r="V537">
        <v>6093.5299862242282</v>
      </c>
      <c r="W537">
        <v>8295.2582547216189</v>
      </c>
      <c r="X537">
        <v>10096.699733047102</v>
      </c>
      <c r="Y537">
        <v>12606.880211751646</v>
      </c>
      <c r="Z537">
        <v>14794.240514439334</v>
      </c>
      <c r="AA537">
        <v>16668.120699851072</v>
      </c>
      <c r="AB537">
        <v>18240.363933063352</v>
      </c>
      <c r="AC537">
        <v>19526.721794076042</v>
      </c>
      <c r="AD537">
        <v>20540.666629566113</v>
      </c>
      <c r="AE537">
        <v>21293.819161918764</v>
      </c>
      <c r="AF537">
        <v>21800.342752231485</v>
      </c>
      <c r="AG537">
        <v>22075.986176274728</v>
      </c>
      <c r="AH537">
        <v>22137.113575299776</v>
      </c>
      <c r="AI537">
        <v>22000.405082560097</v>
      </c>
      <c r="AJ537">
        <v>21682.857477846192</v>
      </c>
      <c r="AK537">
        <v>21201.897634344939</v>
      </c>
      <c r="AL537">
        <v>20575.456533258388</v>
      </c>
      <c r="AM537">
        <v>19821.909786849588</v>
      </c>
      <c r="AN537">
        <v>18959.836381643065</v>
      </c>
      <c r="AO537">
        <v>18007.678769527975</v>
      </c>
      <c r="AP537">
        <v>16983.634945561473</v>
      </c>
      <c r="AQ537">
        <v>15905.537446034541</v>
      </c>
      <c r="AR537">
        <v>14790.739742913296</v>
      </c>
      <c r="AS537">
        <v>13656.038582768393</v>
      </c>
      <c r="AT537">
        <v>12517.501887507129</v>
      </c>
      <c r="AU537">
        <v>11390.218920138721</v>
      </c>
      <c r="AV537">
        <v>10287.859900023492</v>
      </c>
      <c r="AW537">
        <v>9222.4342927716534</v>
      </c>
      <c r="AX537">
        <v>8205.2351109398787</v>
      </c>
      <c r="AY537">
        <v>7186.1070787460758</v>
      </c>
      <c r="AZ537">
        <v>6185.4981268467782</v>
      </c>
      <c r="BA537">
        <v>5223.227381232221</v>
      </c>
      <c r="BB537">
        <v>4317.7262436030287</v>
      </c>
      <c r="BC537">
        <v>3485.2168462223644</v>
      </c>
      <c r="BD537">
        <v>2738.8856137987254</v>
      </c>
      <c r="BE537">
        <v>2088.1295557989456</v>
      </c>
      <c r="BF537">
        <v>1537.9687088190751</v>
      </c>
      <c r="BG537">
        <v>1088.7245200341217</v>
      </c>
      <c r="BH537">
        <v>736.054830939059</v>
      </c>
      <c r="BI537">
        <v>485.24349956016158</v>
      </c>
      <c r="BJ537">
        <v>312.10147369882225</v>
      </c>
      <c r="BK537">
        <v>196.48817203436252</v>
      </c>
      <c r="BL537">
        <v>122.02317712255338</v>
      </c>
      <c r="BM537">
        <v>-2.4197651588456932E-9</v>
      </c>
      <c r="BN537">
        <v>0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  <c r="CF537">
        <v>0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0</v>
      </c>
      <c r="CQ537">
        <v>0</v>
      </c>
      <c r="CR537">
        <v>0</v>
      </c>
      <c r="CS537">
        <v>0</v>
      </c>
      <c r="CT537">
        <v>0</v>
      </c>
      <c r="CU537">
        <v>0</v>
      </c>
      <c r="CV537">
        <v>0</v>
      </c>
      <c r="CW537">
        <v>0</v>
      </c>
    </row>
    <row r="538" spans="1:101" x14ac:dyDescent="0.3">
      <c r="A538">
        <f>Model_Point!K538</f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-10427.835132775626</v>
      </c>
      <c r="K538">
        <v>-10310.02329481617</v>
      </c>
      <c r="L538">
        <v>-8244.5691990430987</v>
      </c>
      <c r="M538">
        <v>-5943.3603768560451</v>
      </c>
      <c r="N538">
        <v>-8854.9998250041026</v>
      </c>
      <c r="O538">
        <v>-6272.3393184494334</v>
      </c>
      <c r="P538">
        <v>-3834.4313781291335</v>
      </c>
      <c r="Q538">
        <v>-1525.0428370721343</v>
      </c>
      <c r="R538">
        <v>671.70632203197977</v>
      </c>
      <c r="S538">
        <v>-795.17327453825351</v>
      </c>
      <c r="T538">
        <v>1000.0559376513006</v>
      </c>
      <c r="U538">
        <v>2620.2382302615069</v>
      </c>
      <c r="V538">
        <v>4068.0490879297772</v>
      </c>
      <c r="W538">
        <v>5351.5576863309097</v>
      </c>
      <c r="X538">
        <v>4114.5973961686241</v>
      </c>
      <c r="Y538">
        <v>5373.3156864413859</v>
      </c>
      <c r="Z538">
        <v>6504.1781210392464</v>
      </c>
      <c r="AA538">
        <v>7512.0167887692014</v>
      </c>
      <c r="AB538">
        <v>8402.5976017478661</v>
      </c>
      <c r="AC538">
        <v>7623.4622935186917</v>
      </c>
      <c r="AD538">
        <v>8203.9453254756008</v>
      </c>
      <c r="AE538">
        <v>8680.4693367401433</v>
      </c>
      <c r="AF538">
        <v>9059.290701562024</v>
      </c>
      <c r="AG538">
        <v>9347.2605997349892</v>
      </c>
      <c r="AH538">
        <v>8555.6386127705173</v>
      </c>
      <c r="AI538">
        <v>8621.6802065018692</v>
      </c>
      <c r="AJ538">
        <v>8614.6528615419593</v>
      </c>
      <c r="AK538">
        <v>8541.8057344971912</v>
      </c>
      <c r="AL538">
        <v>8410.5739768021267</v>
      </c>
      <c r="AM538">
        <v>7627.5798937791842</v>
      </c>
      <c r="AN538">
        <v>7365.2955172426846</v>
      </c>
      <c r="AO538">
        <v>7065.2307272034404</v>
      </c>
      <c r="AP538">
        <v>6734.7753240646107</v>
      </c>
      <c r="AQ538">
        <v>6381.1731803295743</v>
      </c>
      <c r="AR538">
        <v>5678.0083901053031</v>
      </c>
      <c r="AS538">
        <v>5278.4403966896989</v>
      </c>
      <c r="AT538">
        <v>4874.8984315456009</v>
      </c>
      <c r="AU538">
        <v>4473.4801312378786</v>
      </c>
      <c r="AV538">
        <v>4079.7309514584927</v>
      </c>
      <c r="AW538">
        <v>3534.8076217096759</v>
      </c>
      <c r="AX538">
        <v>3160.6888057357723</v>
      </c>
      <c r="AY538">
        <v>2784.1072404072215</v>
      </c>
      <c r="AZ538">
        <v>2413.0902000021074</v>
      </c>
      <c r="BA538">
        <v>2055.4297658677933</v>
      </c>
      <c r="BB538">
        <v>1653.2494905247659</v>
      </c>
      <c r="BC538">
        <v>1339.2218529273409</v>
      </c>
      <c r="BD538">
        <v>1057.2392631446896</v>
      </c>
      <c r="BE538">
        <v>811.08297783854687</v>
      </c>
      <c r="BF538">
        <v>602.84675824669637</v>
      </c>
      <c r="BG538">
        <v>416.83302857337782</v>
      </c>
      <c r="BH538">
        <v>282.48159926632906</v>
      </c>
      <c r="BI538">
        <v>186.90506680915163</v>
      </c>
      <c r="BJ538">
        <v>120.92281311135129</v>
      </c>
      <c r="BK538">
        <v>76.879942912347772</v>
      </c>
      <c r="BL538">
        <v>46.810249092071288</v>
      </c>
      <c r="BM538">
        <v>-1.5773980631836554E-9</v>
      </c>
      <c r="BN538">
        <v>0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  <c r="CF538">
        <v>0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0</v>
      </c>
      <c r="CQ538">
        <v>0</v>
      </c>
      <c r="CR538">
        <v>0</v>
      </c>
      <c r="CS538">
        <v>0</v>
      </c>
      <c r="CT538">
        <v>0</v>
      </c>
      <c r="CU538">
        <v>0</v>
      </c>
      <c r="CV538">
        <v>0</v>
      </c>
      <c r="CW538">
        <v>0</v>
      </c>
    </row>
    <row r="539" spans="1:101" x14ac:dyDescent="0.3">
      <c r="A539">
        <f>Model_Point!K539</f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-6249.3054965701331</v>
      </c>
      <c r="K539">
        <v>-5409.8416465815098</v>
      </c>
      <c r="L539">
        <v>-3880.2018883739779</v>
      </c>
      <c r="M539">
        <v>-2269.2761638135539</v>
      </c>
      <c r="N539">
        <v>-617.34134315620508</v>
      </c>
      <c r="O539">
        <v>1211.9673003317678</v>
      </c>
      <c r="P539">
        <v>2984.0019932845917</v>
      </c>
      <c r="Q539">
        <v>4709.6028501980572</v>
      </c>
      <c r="R539">
        <v>6399.0544148684976</v>
      </c>
      <c r="S539">
        <v>8062.1328249315375</v>
      </c>
      <c r="T539">
        <v>9708.2094472921362</v>
      </c>
      <c r="U539">
        <v>11309.764738140912</v>
      </c>
      <c r="V539">
        <v>12871.673769702442</v>
      </c>
      <c r="W539">
        <v>14401.025539805352</v>
      </c>
      <c r="X539">
        <v>15906.128178420387</v>
      </c>
      <c r="Y539">
        <v>17562.416635432848</v>
      </c>
      <c r="Z539">
        <v>17762.344576479049</v>
      </c>
      <c r="AA539">
        <v>17937.946502690153</v>
      </c>
      <c r="AB539">
        <v>18085.231084189323</v>
      </c>
      <c r="AC539">
        <v>18200.79422191803</v>
      </c>
      <c r="AD539">
        <v>18280.770542285791</v>
      </c>
      <c r="AE539">
        <v>18320.84768878559</v>
      </c>
      <c r="AF539">
        <v>18317.196487402995</v>
      </c>
      <c r="AG539">
        <v>18266.398005640822</v>
      </c>
      <c r="AH539">
        <v>18165.320943151251</v>
      </c>
      <c r="AI539">
        <v>18011.126259755278</v>
      </c>
      <c r="AJ539">
        <v>17801.346584139927</v>
      </c>
      <c r="AK539">
        <v>17534.010835349454</v>
      </c>
      <c r="AL539">
        <v>17207.777056469709</v>
      </c>
      <c r="AM539">
        <v>16822.037883998546</v>
      </c>
      <c r="AN539">
        <v>16376.965174301964</v>
      </c>
      <c r="AO539">
        <v>15873.50209619401</v>
      </c>
      <c r="AP539">
        <v>15313.427112633952</v>
      </c>
      <c r="AQ539">
        <v>14699.40738146596</v>
      </c>
      <c r="AR539">
        <v>14035.047378129122</v>
      </c>
      <c r="AS539">
        <v>13324.946341597424</v>
      </c>
      <c r="AT539">
        <v>12574.695626829733</v>
      </c>
      <c r="AU539">
        <v>11790.804038290831</v>
      </c>
      <c r="AV539">
        <v>10980.456616958174</v>
      </c>
      <c r="AW539">
        <v>10151.317370530793</v>
      </c>
      <c r="AX539">
        <v>9312.1240960593077</v>
      </c>
      <c r="AY539">
        <v>8425.8311808055132</v>
      </c>
      <c r="AZ539">
        <v>7507.3105023341177</v>
      </c>
      <c r="BA539">
        <v>6573.9248803865667</v>
      </c>
      <c r="BB539">
        <v>5645.0223957821609</v>
      </c>
      <c r="BC539">
        <v>4741.1569366614722</v>
      </c>
      <c r="BD539">
        <v>3883.0330143704141</v>
      </c>
      <c r="BE539">
        <v>3090.2119411464746</v>
      </c>
      <c r="BF539">
        <v>2379.6673072473986</v>
      </c>
      <c r="BG539">
        <v>1764.3349619327364</v>
      </c>
      <c r="BH539">
        <v>1251.8555418973094</v>
      </c>
      <c r="BI539">
        <v>864.11673369840071</v>
      </c>
      <c r="BJ539">
        <v>579.18365920926146</v>
      </c>
      <c r="BK539">
        <v>376.45254565714788</v>
      </c>
      <c r="BL539">
        <v>237.09048932011683</v>
      </c>
      <c r="BM539">
        <v>6.7224668680433419E-10</v>
      </c>
      <c r="BN539">
        <v>0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  <c r="CF539">
        <v>0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0</v>
      </c>
      <c r="CQ539">
        <v>0</v>
      </c>
      <c r="CR539">
        <v>0</v>
      </c>
      <c r="CS539">
        <v>0</v>
      </c>
      <c r="CT539">
        <v>0</v>
      </c>
      <c r="CU539">
        <v>0</v>
      </c>
      <c r="CV539">
        <v>0</v>
      </c>
      <c r="CW539">
        <v>0</v>
      </c>
    </row>
    <row r="540" spans="1:101" x14ac:dyDescent="0.3">
      <c r="A540">
        <f>Model_Point!K540</f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-507157.22812763945</v>
      </c>
      <c r="K540">
        <v>-436985.52113613853</v>
      </c>
      <c r="L540">
        <v>-367978.02301656088</v>
      </c>
      <c r="M540">
        <v>-298107.52789474971</v>
      </c>
      <c r="N540">
        <v>-232758.527831599</v>
      </c>
      <c r="O540">
        <v>-172477.66964543241</v>
      </c>
      <c r="P540">
        <v>-117068.66157880732</v>
      </c>
      <c r="Q540">
        <v>-66066.58086731068</v>
      </c>
      <c r="R540">
        <v>-18651.868991308682</v>
      </c>
      <c r="S540">
        <v>26684.402334724055</v>
      </c>
      <c r="T540">
        <v>69072.431779640043</v>
      </c>
      <c r="U540">
        <v>108344.55105763629</v>
      </c>
      <c r="V540">
        <v>144496.82240378336</v>
      </c>
      <c r="W540">
        <v>177563.44352654766</v>
      </c>
      <c r="X540">
        <v>207638.14329975392</v>
      </c>
      <c r="Y540">
        <v>234837.46898504504</v>
      </c>
      <c r="Z540">
        <v>259221.3525272471</v>
      </c>
      <c r="AA540">
        <v>280807.14340251352</v>
      </c>
      <c r="AB540">
        <v>299636.80410569877</v>
      </c>
      <c r="AC540">
        <v>315762.32246579253</v>
      </c>
      <c r="AD540">
        <v>329217.3360871076</v>
      </c>
      <c r="AE540">
        <v>340060.18451425864</v>
      </c>
      <c r="AF540">
        <v>348394.23491987563</v>
      </c>
      <c r="AG540">
        <v>354350.19011424977</v>
      </c>
      <c r="AH540">
        <v>358066.80518331105</v>
      </c>
      <c r="AI540">
        <v>359662.69209154445</v>
      </c>
      <c r="AJ540">
        <v>359231.9228795644</v>
      </c>
      <c r="AK540">
        <v>356865.983708304</v>
      </c>
      <c r="AL540">
        <v>352670.94032051542</v>
      </c>
      <c r="AM540">
        <v>346749.52431337239</v>
      </c>
      <c r="AN540">
        <v>339187.77164686198</v>
      </c>
      <c r="AO540">
        <v>330082.36507429066</v>
      </c>
      <c r="AP540">
        <v>319551.61109486141</v>
      </c>
      <c r="AQ540">
        <v>307726.13310721057</v>
      </c>
      <c r="AR540">
        <v>294744.40929755702</v>
      </c>
      <c r="AS540">
        <v>280749.50115258433</v>
      </c>
      <c r="AT540">
        <v>265888.55408450984</v>
      </c>
      <c r="AU540">
        <v>250314.06711607566</v>
      </c>
      <c r="AV540">
        <v>234184.94480573255</v>
      </c>
      <c r="AW540">
        <v>217666.502423736</v>
      </c>
      <c r="AX540">
        <v>200927.40085318804</v>
      </c>
      <c r="AY540">
        <v>184136.54846643683</v>
      </c>
      <c r="AZ540">
        <v>167452.35765816105</v>
      </c>
      <c r="BA540">
        <v>151031.4236857105</v>
      </c>
      <c r="BB540">
        <v>135026.19008115312</v>
      </c>
      <c r="BC540">
        <v>119582.32967777134</v>
      </c>
      <c r="BD540">
        <v>104835.89921350474</v>
      </c>
      <c r="BE540">
        <v>90910.351570043262</v>
      </c>
      <c r="BF540">
        <v>77913.517694688286</v>
      </c>
      <c r="BG540">
        <v>65934.69825841258</v>
      </c>
      <c r="BH540">
        <v>55042.030465852986</v>
      </c>
      <c r="BI540">
        <v>45082.222262672389</v>
      </c>
      <c r="BJ540">
        <v>36149.402075062753</v>
      </c>
      <c r="BK540">
        <v>28306.765852564684</v>
      </c>
      <c r="BL540">
        <v>21582.698979389203</v>
      </c>
      <c r="BM540">
        <v>15968.630844301853</v>
      </c>
      <c r="BN540">
        <v>11419.148778312701</v>
      </c>
      <c r="BO540">
        <v>7854.751872687536</v>
      </c>
      <c r="BP540">
        <v>5167.3677861345677</v>
      </c>
      <c r="BQ540">
        <v>3228.3952158468983</v>
      </c>
      <c r="BR540">
        <v>1898.6105596737486</v>
      </c>
      <c r="BS540">
        <v>1072.0342547088799</v>
      </c>
      <c r="BT540">
        <v>579.59932305128382</v>
      </c>
      <c r="BU540">
        <v>299.73099986098907</v>
      </c>
      <c r="BV540">
        <v>148.61620737824279</v>
      </c>
      <c r="BW540">
        <v>-8.7168207041113924E-9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  <c r="CF540">
        <v>0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  <c r="CN540">
        <v>0</v>
      </c>
      <c r="CO540">
        <v>0</v>
      </c>
      <c r="CP540">
        <v>0</v>
      </c>
      <c r="CQ540">
        <v>0</v>
      </c>
      <c r="CR540">
        <v>0</v>
      </c>
      <c r="CS540">
        <v>0</v>
      </c>
      <c r="CT540">
        <v>0</v>
      </c>
      <c r="CU540">
        <v>0</v>
      </c>
      <c r="CV540">
        <v>0</v>
      </c>
      <c r="CW540">
        <v>0</v>
      </c>
    </row>
    <row r="541" spans="1:101" x14ac:dyDescent="0.3">
      <c r="A541">
        <f>Model_Point!K541</f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-180096.92236454185</v>
      </c>
      <c r="K541">
        <v>-144168.86118964048</v>
      </c>
      <c r="L541">
        <v>-109667.95173085031</v>
      </c>
      <c r="M541">
        <v>-75000.956412818574</v>
      </c>
      <c r="N541">
        <v>-83018.28730343323</v>
      </c>
      <c r="O541">
        <v>-54507.704063019948</v>
      </c>
      <c r="P541">
        <v>-27870.705145373071</v>
      </c>
      <c r="Q541">
        <v>-2906.3945027002778</v>
      </c>
      <c r="R541">
        <v>20721.986287074877</v>
      </c>
      <c r="S541">
        <v>14602.274328190393</v>
      </c>
      <c r="T541">
        <v>34655.992424519027</v>
      </c>
      <c r="U541">
        <v>53509.46275632063</v>
      </c>
      <c r="V541">
        <v>71175.928743949815</v>
      </c>
      <c r="W541">
        <v>87683.143807358312</v>
      </c>
      <c r="X541">
        <v>82617.570635167649</v>
      </c>
      <c r="Y541">
        <v>95701.442429809715</v>
      </c>
      <c r="Z541">
        <v>107695.57418529104</v>
      </c>
      <c r="AA541">
        <v>118616.66713144589</v>
      </c>
      <c r="AB541">
        <v>128490.78923041116</v>
      </c>
      <c r="AC541">
        <v>123076.02364454404</v>
      </c>
      <c r="AD541">
        <v>130056.30740742873</v>
      </c>
      <c r="AE541">
        <v>136020.18274845846</v>
      </c>
      <c r="AF541">
        <v>141014.10517765317</v>
      </c>
      <c r="AG541">
        <v>145095.01741125478</v>
      </c>
      <c r="AH541">
        <v>138574.9227464422</v>
      </c>
      <c r="AI541">
        <v>140399.5065227458</v>
      </c>
      <c r="AJ541">
        <v>141429.21473158413</v>
      </c>
      <c r="AK541">
        <v>141703.81638411109</v>
      </c>
      <c r="AL541">
        <v>141268.65178634619</v>
      </c>
      <c r="AM541">
        <v>133725.49471771455</v>
      </c>
      <c r="AN541">
        <v>131598.16532289246</v>
      </c>
      <c r="AO541">
        <v>128859.87069153084</v>
      </c>
      <c r="AP541">
        <v>125559.1948591757</v>
      </c>
      <c r="AQ541">
        <v>121749.43732412775</v>
      </c>
      <c r="AR541">
        <v>113439.59289545493</v>
      </c>
      <c r="AS541">
        <v>108532.12588814989</v>
      </c>
      <c r="AT541">
        <v>103274.19783573657</v>
      </c>
      <c r="AU541">
        <v>97726.635641115368</v>
      </c>
      <c r="AV541">
        <v>91952.721100446477</v>
      </c>
      <c r="AW541">
        <v>83667.51723115817</v>
      </c>
      <c r="AX541">
        <v>77494.083310663904</v>
      </c>
      <c r="AY541">
        <v>71285.263739308299</v>
      </c>
      <c r="AZ541">
        <v>65103.650726984131</v>
      </c>
      <c r="BA541">
        <v>59011.128109282254</v>
      </c>
      <c r="BB541">
        <v>51857.664708667631</v>
      </c>
      <c r="BC541">
        <v>46046.716434653405</v>
      </c>
      <c r="BD541">
        <v>40492.156545075726</v>
      </c>
      <c r="BE541">
        <v>35242.820041474683</v>
      </c>
      <c r="BF541">
        <v>30341.511239631436</v>
      </c>
      <c r="BG541">
        <v>25307.426162709555</v>
      </c>
      <c r="BH541">
        <v>21169.019784994358</v>
      </c>
      <c r="BI541">
        <v>17382.076271688529</v>
      </c>
      <c r="BJ541">
        <v>13983.760670663431</v>
      </c>
      <c r="BK541">
        <v>10999.328352199516</v>
      </c>
      <c r="BL541">
        <v>8280.9481658572095</v>
      </c>
      <c r="BM541">
        <v>6135.6794172652553</v>
      </c>
      <c r="BN541">
        <v>4396.4767849380041</v>
      </c>
      <c r="BO541">
        <v>3033.4881793893492</v>
      </c>
      <c r="BP541">
        <v>2005.7909252143008</v>
      </c>
      <c r="BQ541">
        <v>1238.7445682334335</v>
      </c>
      <c r="BR541">
        <v>729.1330776321314</v>
      </c>
      <c r="BS541">
        <v>412.32112583000969</v>
      </c>
      <c r="BT541">
        <v>223.57159519722219</v>
      </c>
      <c r="BU541">
        <v>116.31364702095649</v>
      </c>
      <c r="BV541">
        <v>57.081924598322978</v>
      </c>
      <c r="BW541">
        <v>-1.4554125433983003E-8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  <c r="CF541">
        <v>0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  <c r="CN541">
        <v>0</v>
      </c>
      <c r="CO541">
        <v>0</v>
      </c>
      <c r="CP541">
        <v>0</v>
      </c>
      <c r="CQ541">
        <v>0</v>
      </c>
      <c r="CR541">
        <v>0</v>
      </c>
      <c r="CS541">
        <v>0</v>
      </c>
      <c r="CT541">
        <v>0</v>
      </c>
      <c r="CU541">
        <v>0</v>
      </c>
      <c r="CV541">
        <v>0</v>
      </c>
      <c r="CW541">
        <v>0</v>
      </c>
    </row>
    <row r="542" spans="1:101" x14ac:dyDescent="0.3">
      <c r="A542">
        <f>Model_Point!K542</f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-86108.954145664509</v>
      </c>
      <c r="K542">
        <v>-71654.11934514709</v>
      </c>
      <c r="L542">
        <v>-57704.526209078766</v>
      </c>
      <c r="M542">
        <v>-43629.719185062124</v>
      </c>
      <c r="N542">
        <v>-30270.144109557856</v>
      </c>
      <c r="O542">
        <v>-17698.824888664618</v>
      </c>
      <c r="P542">
        <v>-5871.1191573666374</v>
      </c>
      <c r="Q542">
        <v>5298.4613724576411</v>
      </c>
      <c r="R542">
        <v>15949.445044612954</v>
      </c>
      <c r="S542">
        <v>26327.350343624981</v>
      </c>
      <c r="T542">
        <v>36312.135095919977</v>
      </c>
      <c r="U542">
        <v>45891.459221431054</v>
      </c>
      <c r="V542">
        <v>55078.220262889816</v>
      </c>
      <c r="W542">
        <v>63891.368451919821</v>
      </c>
      <c r="X542">
        <v>72359.278763776718</v>
      </c>
      <c r="Y542">
        <v>80514.186406090943</v>
      </c>
      <c r="Z542">
        <v>88380.034752726511</v>
      </c>
      <c r="AA542">
        <v>95974.674952829228</v>
      </c>
      <c r="AB542">
        <v>103320.25158131802</v>
      </c>
      <c r="AC542">
        <v>110441.03169376934</v>
      </c>
      <c r="AD542">
        <v>117359.10833835468</v>
      </c>
      <c r="AE542">
        <v>124101.08458751575</v>
      </c>
      <c r="AF542">
        <v>130701.27852324027</v>
      </c>
      <c r="AG542">
        <v>137199.08801467103</v>
      </c>
      <c r="AH542">
        <v>143636.10608382625</v>
      </c>
      <c r="AI542">
        <v>150051.86090947839</v>
      </c>
      <c r="AJ542">
        <v>151730.88422020731</v>
      </c>
      <c r="AK542">
        <v>153076.41111492956</v>
      </c>
      <c r="AL542">
        <v>154055.71641927326</v>
      </c>
      <c r="AM542">
        <v>154634.93755411523</v>
      </c>
      <c r="AN542">
        <v>154776.47713347696</v>
      </c>
      <c r="AO542">
        <v>154444.22934734068</v>
      </c>
      <c r="AP542">
        <v>153606.84697062618</v>
      </c>
      <c r="AQ542">
        <v>152237.00964250843</v>
      </c>
      <c r="AR542">
        <v>150311.45470130685</v>
      </c>
      <c r="AS542">
        <v>147811.13715436327</v>
      </c>
      <c r="AT542">
        <v>144722.05821144284</v>
      </c>
      <c r="AU542">
        <v>141036.72105797046</v>
      </c>
      <c r="AV542">
        <v>136755.76488778376</v>
      </c>
      <c r="AW542">
        <v>131889.48802507101</v>
      </c>
      <c r="AX542">
        <v>126458.38228822239</v>
      </c>
      <c r="AY542">
        <v>120493.47702606143</v>
      </c>
      <c r="AZ542">
        <v>114033.14716452207</v>
      </c>
      <c r="BA542">
        <v>107127.53012916209</v>
      </c>
      <c r="BB542">
        <v>99838.767542558184</v>
      </c>
      <c r="BC542">
        <v>92240.838858740666</v>
      </c>
      <c r="BD542">
        <v>84418.898868768287</v>
      </c>
      <c r="BE542">
        <v>76468.038900515385</v>
      </c>
      <c r="BF542">
        <v>68491.409134854359</v>
      </c>
      <c r="BG542">
        <v>60597.668828859227</v>
      </c>
      <c r="BH542">
        <v>52897.773833531573</v>
      </c>
      <c r="BI542">
        <v>45348.173551649401</v>
      </c>
      <c r="BJ542">
        <v>38095.13547732967</v>
      </c>
      <c r="BK542">
        <v>31280.098536391764</v>
      </c>
      <c r="BL542">
        <v>25031.311734114141</v>
      </c>
      <c r="BM542">
        <v>19455.133573617797</v>
      </c>
      <c r="BN542">
        <v>14627.887245136355</v>
      </c>
      <c r="BO542">
        <v>10589.362589218317</v>
      </c>
      <c r="BP542">
        <v>7339.1176876437194</v>
      </c>
      <c r="BQ542">
        <v>4836.5826050269188</v>
      </c>
      <c r="BR542">
        <v>3005.547904186396</v>
      </c>
      <c r="BS542">
        <v>1791.7741567678545</v>
      </c>
      <c r="BT542">
        <v>1020.5341555128274</v>
      </c>
      <c r="BU542">
        <v>552.90975358063281</v>
      </c>
      <c r="BV542">
        <v>283.36604157237389</v>
      </c>
      <c r="BW542">
        <v>-3.2245201705924194E-9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  <c r="CF542">
        <v>0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  <c r="CN542">
        <v>0</v>
      </c>
      <c r="CO542">
        <v>0</v>
      </c>
      <c r="CP542">
        <v>0</v>
      </c>
      <c r="CQ542">
        <v>0</v>
      </c>
      <c r="CR542">
        <v>0</v>
      </c>
      <c r="CS542">
        <v>0</v>
      </c>
      <c r="CT542">
        <v>0</v>
      </c>
      <c r="CU542">
        <v>0</v>
      </c>
      <c r="CV542">
        <v>0</v>
      </c>
      <c r="CW542">
        <v>0</v>
      </c>
    </row>
    <row r="543" spans="1:101" x14ac:dyDescent="0.3">
      <c r="A543">
        <f>Model_Point!K543</f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-1203159.4931059272</v>
      </c>
      <c r="K543">
        <v>-1013091.7485645954</v>
      </c>
      <c r="L543">
        <v>-821637.42056940624</v>
      </c>
      <c r="M543">
        <v>-626772.61672459869</v>
      </c>
      <c r="N543">
        <v>-444429.15839043027</v>
      </c>
      <c r="O543">
        <v>-276186.44947625574</v>
      </c>
      <c r="P543">
        <v>-121902.88311361799</v>
      </c>
      <c r="Q543">
        <v>18630.635473449798</v>
      </c>
      <c r="R543">
        <v>145745.37655145119</v>
      </c>
      <c r="S543">
        <v>262907.74942988448</v>
      </c>
      <c r="T543">
        <v>367558.57514893461</v>
      </c>
      <c r="U543">
        <v>460061.14551042981</v>
      </c>
      <c r="V543">
        <v>540927.02392079437</v>
      </c>
      <c r="W543">
        <v>610754.87366295699</v>
      </c>
      <c r="X543">
        <v>670162.79824555258</v>
      </c>
      <c r="Y543">
        <v>719687.83027230587</v>
      </c>
      <c r="Z543">
        <v>759769.97497004934</v>
      </c>
      <c r="AA543">
        <v>790830.82111125998</v>
      </c>
      <c r="AB543">
        <v>813335.69287107978</v>
      </c>
      <c r="AC543">
        <v>827730.31279009324</v>
      </c>
      <c r="AD543">
        <v>834393.11262853316</v>
      </c>
      <c r="AE543">
        <v>833733.19926737878</v>
      </c>
      <c r="AF543">
        <v>826230.60340612149</v>
      </c>
      <c r="AG543">
        <v>812404.16691822046</v>
      </c>
      <c r="AH543">
        <v>792796.44918040186</v>
      </c>
      <c r="AI543">
        <v>767962.73573642282</v>
      </c>
      <c r="AJ543">
        <v>738469.8649145097</v>
      </c>
      <c r="AK543">
        <v>704901.39448996133</v>
      </c>
      <c r="AL543">
        <v>667862.07654280134</v>
      </c>
      <c r="AM543">
        <v>627978.67718974163</v>
      </c>
      <c r="AN543">
        <v>585889.87054268608</v>
      </c>
      <c r="AO543">
        <v>542235.9334518587</v>
      </c>
      <c r="AP543">
        <v>497621.04259595962</v>
      </c>
      <c r="AQ543">
        <v>452644.42987553892</v>
      </c>
      <c r="AR543">
        <v>407892.71846919856</v>
      </c>
      <c r="AS543">
        <v>363931.18504820409</v>
      </c>
      <c r="AT543">
        <v>321294.13220474677</v>
      </c>
      <c r="AU543">
        <v>280474.64586844924</v>
      </c>
      <c r="AV543">
        <v>241914.11082346726</v>
      </c>
      <c r="AW543">
        <v>205991.95712657101</v>
      </c>
      <c r="AX543">
        <v>173016.20223520242</v>
      </c>
      <c r="AY543">
        <v>142512.84609649589</v>
      </c>
      <c r="AZ543">
        <v>114873.33808203992</v>
      </c>
      <c r="BA543">
        <v>90386.037952287894</v>
      </c>
      <c r="BB543">
        <v>69221.557024339796</v>
      </c>
      <c r="BC543">
        <v>51423.801780727554</v>
      </c>
      <c r="BD543">
        <v>36908.608971399204</v>
      </c>
      <c r="BE543">
        <v>25471.389045015923</v>
      </c>
      <c r="BF543">
        <v>16804.334658578056</v>
      </c>
      <c r="BG543">
        <v>10522.52563544097</v>
      </c>
      <c r="BH543">
        <v>6196.8007596327989</v>
      </c>
      <c r="BI543">
        <v>3506.0352746295162</v>
      </c>
      <c r="BJ543">
        <v>1902.3552256420148</v>
      </c>
      <c r="BK543">
        <v>990.98213546476654</v>
      </c>
      <c r="BL543">
        <v>499.26386930031464</v>
      </c>
      <c r="BM543">
        <v>-5.6451872534981272E-8</v>
      </c>
      <c r="BN543">
        <v>0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  <c r="CF543">
        <v>0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  <c r="CN543">
        <v>0</v>
      </c>
      <c r="CO543">
        <v>0</v>
      </c>
      <c r="CP543">
        <v>0</v>
      </c>
      <c r="CQ543">
        <v>0</v>
      </c>
      <c r="CR543">
        <v>0</v>
      </c>
      <c r="CS543">
        <v>0</v>
      </c>
      <c r="CT543">
        <v>0</v>
      </c>
      <c r="CU543">
        <v>0</v>
      </c>
      <c r="CV543">
        <v>0</v>
      </c>
      <c r="CW543">
        <v>0</v>
      </c>
    </row>
    <row r="544" spans="1:101" x14ac:dyDescent="0.3">
      <c r="A544">
        <f>Model_Point!K544</f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-415559.52493577258</v>
      </c>
      <c r="K544">
        <v>-320737.85112452833</v>
      </c>
      <c r="L544">
        <v>-227865.62145535127</v>
      </c>
      <c r="M544">
        <v>-134165.19877966665</v>
      </c>
      <c r="N544">
        <v>-148247.83501639444</v>
      </c>
      <c r="O544">
        <v>-71012.787853208341</v>
      </c>
      <c r="P544">
        <v>850.77267345596704</v>
      </c>
      <c r="Q544">
        <v>67475.872559525349</v>
      </c>
      <c r="R544">
        <v>129039.64802223482</v>
      </c>
      <c r="S544">
        <v>115217.43829906041</v>
      </c>
      <c r="T544">
        <v>164053.71211460623</v>
      </c>
      <c r="U544">
        <v>208190.20628062965</v>
      </c>
      <c r="V544">
        <v>247855.59053181214</v>
      </c>
      <c r="W544">
        <v>283312.00904859084</v>
      </c>
      <c r="X544">
        <v>265851.79683978762</v>
      </c>
      <c r="Y544">
        <v>290640.2657197013</v>
      </c>
      <c r="Z544">
        <v>311743.32655524148</v>
      </c>
      <c r="AA544">
        <v>329344.86280142562</v>
      </c>
      <c r="AB544">
        <v>343645.4769080499</v>
      </c>
      <c r="AC544">
        <v>322470.12221000198</v>
      </c>
      <c r="AD544">
        <v>328720.85793276282</v>
      </c>
      <c r="AE544">
        <v>332086.57875750656</v>
      </c>
      <c r="AF544">
        <v>332766.44446567039</v>
      </c>
      <c r="AG544">
        <v>330974.47981329216</v>
      </c>
      <c r="AH544">
        <v>306598.76027052914</v>
      </c>
      <c r="AI544">
        <v>299280.18305639765</v>
      </c>
      <c r="AJ544">
        <v>290096.10777178366</v>
      </c>
      <c r="AK544">
        <v>279281.13061434391</v>
      </c>
      <c r="AL544">
        <v>267077.97919614648</v>
      </c>
      <c r="AM544">
        <v>241927.24721240389</v>
      </c>
      <c r="AN544">
        <v>226975.73192288171</v>
      </c>
      <c r="AO544">
        <v>211354.57003970258</v>
      </c>
      <c r="AP544">
        <v>195303.81721638801</v>
      </c>
      <c r="AQ544">
        <v>179061.59352444747</v>
      </c>
      <c r="AR544">
        <v>156780.14081980506</v>
      </c>
      <c r="AS544">
        <v>140470.4886342806</v>
      </c>
      <c r="AT544">
        <v>124617.52359886866</v>
      </c>
      <c r="AU544">
        <v>109417.0745713903</v>
      </c>
      <c r="AV544">
        <v>95044.988169939461</v>
      </c>
      <c r="AW544">
        <v>79058.325243573345</v>
      </c>
      <c r="AX544">
        <v>66610.615987148383</v>
      </c>
      <c r="AY544">
        <v>55080.913517819798</v>
      </c>
      <c r="AZ544">
        <v>44624.143713414225</v>
      </c>
      <c r="BA544">
        <v>35355.526678784969</v>
      </c>
      <c r="BB544">
        <v>26542.63324320225</v>
      </c>
      <c r="BC544">
        <v>19761.258507537656</v>
      </c>
      <c r="BD544">
        <v>14227.10349566004</v>
      </c>
      <c r="BE544">
        <v>9864.7641380255009</v>
      </c>
      <c r="BF544">
        <v>6558.7681907869946</v>
      </c>
      <c r="BG544">
        <v>4034.2913067906743</v>
      </c>
      <c r="BH544">
        <v>2378.927622579839</v>
      </c>
      <c r="BI544">
        <v>1349.0377770969119</v>
      </c>
      <c r="BJ544">
        <v>735.20741770767688</v>
      </c>
      <c r="BK544">
        <v>386.45271082743511</v>
      </c>
      <c r="BL544">
        <v>191.67086667272281</v>
      </c>
      <c r="BM544">
        <v>1.583993047323458E-8</v>
      </c>
      <c r="BN544">
        <v>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  <c r="CF544">
        <v>0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  <c r="CN544">
        <v>0</v>
      </c>
      <c r="CO544">
        <v>0</v>
      </c>
      <c r="CP544">
        <v>0</v>
      </c>
      <c r="CQ544">
        <v>0</v>
      </c>
      <c r="CR544">
        <v>0</v>
      </c>
      <c r="CS544">
        <v>0</v>
      </c>
      <c r="CT544">
        <v>0</v>
      </c>
      <c r="CU544">
        <v>0</v>
      </c>
      <c r="CV544">
        <v>0</v>
      </c>
      <c r="CW544">
        <v>0</v>
      </c>
    </row>
    <row r="545" spans="1:101" x14ac:dyDescent="0.3">
      <c r="A545">
        <f>Model_Point!K545</f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-208756.13648702082</v>
      </c>
      <c r="K545">
        <v>-151948.47114164589</v>
      </c>
      <c r="L545">
        <v>-97661.652085942886</v>
      </c>
      <c r="M545">
        <v>-43126.092634453729</v>
      </c>
      <c r="N545">
        <v>9327.090553238515</v>
      </c>
      <c r="O545">
        <v>59610.482766215093</v>
      </c>
      <c r="P545">
        <v>107875.17447114574</v>
      </c>
      <c r="Q545">
        <v>154262.39943311931</v>
      </c>
      <c r="R545">
        <v>198922.55466357022</v>
      </c>
      <c r="S545">
        <v>242484.97402398143</v>
      </c>
      <c r="T545">
        <v>284655.46691027971</v>
      </c>
      <c r="U545">
        <v>325586.34962318011</v>
      </c>
      <c r="V545">
        <v>365454.48648863501</v>
      </c>
      <c r="W545">
        <v>404452.62796816038</v>
      </c>
      <c r="X545">
        <v>442779.57488384034</v>
      </c>
      <c r="Y545">
        <v>480625.16813770327</v>
      </c>
      <c r="Z545">
        <v>486845.00218022603</v>
      </c>
      <c r="AA545">
        <v>492003.60384984931</v>
      </c>
      <c r="AB545">
        <v>495989.94650231564</v>
      </c>
      <c r="AC545">
        <v>498688.33805323503</v>
      </c>
      <c r="AD545">
        <v>499968.92254708492</v>
      </c>
      <c r="AE545">
        <v>499706.2323615721</v>
      </c>
      <c r="AF545">
        <v>497790.73204915551</v>
      </c>
      <c r="AG545">
        <v>494126.03296460264</v>
      </c>
      <c r="AH545">
        <v>488628.82851082057</v>
      </c>
      <c r="AI545">
        <v>481229.28458966245</v>
      </c>
      <c r="AJ545">
        <v>471873.82069318561</v>
      </c>
      <c r="AK545">
        <v>460530.14375804068</v>
      </c>
      <c r="AL545">
        <v>447192.94150599412</v>
      </c>
      <c r="AM545">
        <v>431889.2136730674</v>
      </c>
      <c r="AN545">
        <v>414680.11347174156</v>
      </c>
      <c r="AO545">
        <v>395662.15279982489</v>
      </c>
      <c r="AP545">
        <v>374955.82731741178</v>
      </c>
      <c r="AQ545">
        <v>352721.39590101683</v>
      </c>
      <c r="AR545">
        <v>329159.90159061889</v>
      </c>
      <c r="AS545">
        <v>304512.8276907453</v>
      </c>
      <c r="AT545">
        <v>279060.08397440036</v>
      </c>
      <c r="AU545">
        <v>253116.04280510228</v>
      </c>
      <c r="AV545">
        <v>227023.40295018177</v>
      </c>
      <c r="AW545">
        <v>201144.75709169303</v>
      </c>
      <c r="AX545">
        <v>175851.8827205234</v>
      </c>
      <c r="AY545">
        <v>150970.34055475754</v>
      </c>
      <c r="AZ545">
        <v>126995.03487255285</v>
      </c>
      <c r="BA545">
        <v>104407.40979805504</v>
      </c>
      <c r="BB545">
        <v>83646.973232649514</v>
      </c>
      <c r="BC545">
        <v>65081.480698383377</v>
      </c>
      <c r="BD545">
        <v>48978.82640963656</v>
      </c>
      <c r="BE545">
        <v>35484.377623619592</v>
      </c>
      <c r="BF545">
        <v>24607.720915751794</v>
      </c>
      <c r="BG545">
        <v>16222.295679677844</v>
      </c>
      <c r="BH545">
        <v>10079.971086340332</v>
      </c>
      <c r="BI545">
        <v>6011.397958595443</v>
      </c>
      <c r="BJ545">
        <v>3428.6139449223424</v>
      </c>
      <c r="BK545">
        <v>1864.4791938212891</v>
      </c>
      <c r="BL545">
        <v>964.34968143801609</v>
      </c>
      <c r="BM545">
        <v>3.1239734370870797E-9</v>
      </c>
      <c r="BN545">
        <v>0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0</v>
      </c>
      <c r="CR545">
        <v>0</v>
      </c>
      <c r="CS545">
        <v>0</v>
      </c>
      <c r="CT545">
        <v>0</v>
      </c>
      <c r="CU545">
        <v>0</v>
      </c>
      <c r="CV545">
        <v>0</v>
      </c>
      <c r="CW545">
        <v>0</v>
      </c>
    </row>
    <row r="546" spans="1:101" x14ac:dyDescent="0.3">
      <c r="A546">
        <f>Model_Point!K546</f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-414170.39139034232</v>
      </c>
      <c r="K546">
        <v>-335404.31192646193</v>
      </c>
      <c r="L546">
        <v>-255262.35536231738</v>
      </c>
      <c r="M546">
        <v>-174684.46605819222</v>
      </c>
      <c r="N546">
        <v>-101706.12773447945</v>
      </c>
      <c r="O546">
        <v>-36795.627698645134</v>
      </c>
      <c r="P546">
        <v>20365.754808702728</v>
      </c>
      <c r="Q546">
        <v>70132.534504856681</v>
      </c>
      <c r="R546">
        <v>112882.16847678446</v>
      </c>
      <c r="S546">
        <v>150852.92378436681</v>
      </c>
      <c r="T546">
        <v>182607.39064270811</v>
      </c>
      <c r="U546">
        <v>208462.49812423205</v>
      </c>
      <c r="V546">
        <v>228767.59280747693</v>
      </c>
      <c r="W546">
        <v>243888.10306183092</v>
      </c>
      <c r="X546">
        <v>254198.10424332024</v>
      </c>
      <c r="Y546">
        <v>260074.92308028051</v>
      </c>
      <c r="Z546">
        <v>261898.98617726448</v>
      </c>
      <c r="AA546">
        <v>260057.1144528916</v>
      </c>
      <c r="AB546">
        <v>254945.47702437561</v>
      </c>
      <c r="AC546">
        <v>246970.57851283893</v>
      </c>
      <c r="AD546">
        <v>236544.26546825183</v>
      </c>
      <c r="AE546">
        <v>224078.52330981274</v>
      </c>
      <c r="AF546">
        <v>209965.17794783911</v>
      </c>
      <c r="AG546">
        <v>194592.90087984756</v>
      </c>
      <c r="AH546">
        <v>178343.32558887653</v>
      </c>
      <c r="AI546">
        <v>161586.5121181015</v>
      </c>
      <c r="AJ546">
        <v>144675.85055918913</v>
      </c>
      <c r="AK546">
        <v>127942.54402156781</v>
      </c>
      <c r="AL546">
        <v>111689.86632329111</v>
      </c>
      <c r="AM546">
        <v>96187.445888989663</v>
      </c>
      <c r="AN546">
        <v>81665.880357752263</v>
      </c>
      <c r="AO546">
        <v>67929.141784773645</v>
      </c>
      <c r="AP546">
        <v>55243.014983678026</v>
      </c>
      <c r="AQ546">
        <v>43818.870261676704</v>
      </c>
      <c r="AR546">
        <v>33804.909722087556</v>
      </c>
      <c r="AS546">
        <v>25280.324794175598</v>
      </c>
      <c r="AT546">
        <v>18253.433128662105</v>
      </c>
      <c r="AU546">
        <v>12664.62903178568</v>
      </c>
      <c r="AV546">
        <v>8394.5356318447084</v>
      </c>
      <c r="AW546">
        <v>5277.0972971424262</v>
      </c>
      <c r="AX546">
        <v>3116.5632326573414</v>
      </c>
      <c r="AY546">
        <v>1769.3604187526714</v>
      </c>
      <c r="AZ546">
        <v>964.83014105498148</v>
      </c>
      <c r="BA546">
        <v>506.96173596352315</v>
      </c>
      <c r="BB546">
        <v>259.7715952619472</v>
      </c>
      <c r="BC546">
        <v>-1.1811103199560422E-8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0</v>
      </c>
      <c r="BQ546">
        <v>0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  <c r="CF546">
        <v>0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  <c r="CN546">
        <v>0</v>
      </c>
      <c r="CO546">
        <v>0</v>
      </c>
      <c r="CP546">
        <v>0</v>
      </c>
      <c r="CQ546">
        <v>0</v>
      </c>
      <c r="CR546">
        <v>0</v>
      </c>
      <c r="CS546">
        <v>0</v>
      </c>
      <c r="CT546">
        <v>0</v>
      </c>
      <c r="CU546">
        <v>0</v>
      </c>
      <c r="CV546">
        <v>0</v>
      </c>
      <c r="CW546">
        <v>0</v>
      </c>
    </row>
    <row r="547" spans="1:101" x14ac:dyDescent="0.3">
      <c r="A547">
        <f>Model_Point!K547</f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-146158.37168458884</v>
      </c>
      <c r="K547">
        <v>-106274.227091357</v>
      </c>
      <c r="L547">
        <v>-66983.748637090815</v>
      </c>
      <c r="M547">
        <v>-27759.686713242852</v>
      </c>
      <c r="N547">
        <v>-35383.268772209027</v>
      </c>
      <c r="O547">
        <v>-4964.6763764162843</v>
      </c>
      <c r="P547">
        <v>22399.32964848397</v>
      </c>
      <c r="Q547">
        <v>46866.612032728059</v>
      </c>
      <c r="R547">
        <v>68603.420032641341</v>
      </c>
      <c r="S547">
        <v>59589.64991709272</v>
      </c>
      <c r="T547">
        <v>75311.669256730849</v>
      </c>
      <c r="U547">
        <v>88686.934077987666</v>
      </c>
      <c r="V547">
        <v>99863.653418068832</v>
      </c>
      <c r="W547">
        <v>108996.12265809378</v>
      </c>
      <c r="X547">
        <v>98084.623834256417</v>
      </c>
      <c r="Y547">
        <v>102479.92429266359</v>
      </c>
      <c r="Z547">
        <v>105238.26890666975</v>
      </c>
      <c r="AA547">
        <v>106518.20125184674</v>
      </c>
      <c r="AB547">
        <v>106481.82051374174</v>
      </c>
      <c r="AC547">
        <v>94749.429437435014</v>
      </c>
      <c r="AD547">
        <v>91928.649136426291</v>
      </c>
      <c r="AE547">
        <v>88253.812395838671</v>
      </c>
      <c r="AF547">
        <v>83883.102208294076</v>
      </c>
      <c r="AG547">
        <v>78973.445538564993</v>
      </c>
      <c r="AH547">
        <v>68249.265377897551</v>
      </c>
      <c r="AI547">
        <v>62384.067219566939</v>
      </c>
      <c r="AJ547">
        <v>56406.377475687259</v>
      </c>
      <c r="AK547">
        <v>50449.665054208788</v>
      </c>
      <c r="AL547">
        <v>44636.556712615624</v>
      </c>
      <c r="AM547">
        <v>36759.671370146876</v>
      </c>
      <c r="AN547">
        <v>31404.054331495397</v>
      </c>
      <c r="AO547">
        <v>26317.332854468485</v>
      </c>
      <c r="AP547">
        <v>21606.056265629933</v>
      </c>
      <c r="AQ547">
        <v>17355.788689677589</v>
      </c>
      <c r="AR547">
        <v>12911.353171267438</v>
      </c>
      <c r="AS547">
        <v>9695.5515590726045</v>
      </c>
      <c r="AT547">
        <v>7040.5417854619891</v>
      </c>
      <c r="AU547">
        <v>4926.6592866190385</v>
      </c>
      <c r="AV547">
        <v>3310.88379034946</v>
      </c>
      <c r="AW547">
        <v>2016.3965313926542</v>
      </c>
      <c r="AX547">
        <v>1193.7133766935981</v>
      </c>
      <c r="AY547">
        <v>680.51292184889587</v>
      </c>
      <c r="AZ547">
        <v>373.99352866839513</v>
      </c>
      <c r="BA547">
        <v>199.61489631457286</v>
      </c>
      <c r="BB547">
        <v>99.560731174523369</v>
      </c>
      <c r="BC547">
        <v>7.985688339774463E-9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0</v>
      </c>
      <c r="BN547">
        <v>0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  <c r="CF547">
        <v>0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  <c r="CN547">
        <v>0</v>
      </c>
      <c r="CO547">
        <v>0</v>
      </c>
      <c r="CP547">
        <v>0</v>
      </c>
      <c r="CQ547">
        <v>0</v>
      </c>
      <c r="CR547">
        <v>0</v>
      </c>
      <c r="CS547">
        <v>0</v>
      </c>
      <c r="CT547">
        <v>0</v>
      </c>
      <c r="CU547">
        <v>0</v>
      </c>
      <c r="CV547">
        <v>0</v>
      </c>
      <c r="CW547">
        <v>0</v>
      </c>
    </row>
    <row r="548" spans="1:101" x14ac:dyDescent="0.3">
      <c r="A548">
        <f>Model_Point!K548</f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-66809.236036973802</v>
      </c>
      <c r="K548">
        <v>-36605.997861586242</v>
      </c>
      <c r="L548">
        <v>-8191.5116211017075</v>
      </c>
      <c r="M548">
        <v>19943.836910630831</v>
      </c>
      <c r="N548">
        <v>46721.713601896095</v>
      </c>
      <c r="O548">
        <v>72194.820298410079</v>
      </c>
      <c r="P548">
        <v>96501.934557208238</v>
      </c>
      <c r="Q548">
        <v>119768.99053090498</v>
      </c>
      <c r="R548">
        <v>142117.9472761091</v>
      </c>
      <c r="S548">
        <v>163954.73633608309</v>
      </c>
      <c r="T548">
        <v>185125.09066881606</v>
      </c>
      <c r="U548">
        <v>185249.49345384433</v>
      </c>
      <c r="V548">
        <v>184756.09609506303</v>
      </c>
      <c r="W548">
        <v>183607.01313944467</v>
      </c>
      <c r="X548">
        <v>181769.17568784868</v>
      </c>
      <c r="Y548">
        <v>179214.45569079396</v>
      </c>
      <c r="Z548">
        <v>175920.72865992252</v>
      </c>
      <c r="AA548">
        <v>171873.82946031593</v>
      </c>
      <c r="AB548">
        <v>167069.77425409254</v>
      </c>
      <c r="AC548">
        <v>161516.84703874198</v>
      </c>
      <c r="AD548">
        <v>155236.31305737505</v>
      </c>
      <c r="AE548">
        <v>148262.89073342489</v>
      </c>
      <c r="AF548">
        <v>140640.24892147904</v>
      </c>
      <c r="AG548">
        <v>132427.2629049572</v>
      </c>
      <c r="AH548">
        <v>123698.45809771911</v>
      </c>
      <c r="AI548">
        <v>114543.93561282975</v>
      </c>
      <c r="AJ548">
        <v>105068.66112096881</v>
      </c>
      <c r="AK548">
        <v>95391.007459592511</v>
      </c>
      <c r="AL548">
        <v>85640.46321712494</v>
      </c>
      <c r="AM548">
        <v>75954.456809710857</v>
      </c>
      <c r="AN548">
        <v>66474.300430957897</v>
      </c>
      <c r="AO548">
        <v>57126.173915961372</v>
      </c>
      <c r="AP548">
        <v>48099.457302005088</v>
      </c>
      <c r="AQ548">
        <v>39579.131063176756</v>
      </c>
      <c r="AR548">
        <v>31734.831180989539</v>
      </c>
      <c r="AS548">
        <v>24709.341227006291</v>
      </c>
      <c r="AT548">
        <v>18607.692511034307</v>
      </c>
      <c r="AU548">
        <v>13488.31356805223</v>
      </c>
      <c r="AV548">
        <v>9357.7653489317272</v>
      </c>
      <c r="AW548">
        <v>6170.4136914145829</v>
      </c>
      <c r="AX548">
        <v>3833.8480693492825</v>
      </c>
      <c r="AY548">
        <v>2286.9647334915117</v>
      </c>
      <c r="AZ548">
        <v>1305.6189550270028</v>
      </c>
      <c r="BA548">
        <v>711.81132807432823</v>
      </c>
      <c r="BB548">
        <v>370.4704862725934</v>
      </c>
      <c r="BC548">
        <v>-1.1891422164789912E-9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  <c r="CF548">
        <v>0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  <c r="CN548">
        <v>0</v>
      </c>
      <c r="CO548">
        <v>0</v>
      </c>
      <c r="CP548">
        <v>0</v>
      </c>
      <c r="CQ548">
        <v>0</v>
      </c>
      <c r="CR548">
        <v>0</v>
      </c>
      <c r="CS548">
        <v>0</v>
      </c>
      <c r="CT548">
        <v>0</v>
      </c>
      <c r="CU548">
        <v>0</v>
      </c>
      <c r="CV548">
        <v>0</v>
      </c>
      <c r="CW548">
        <v>0</v>
      </c>
    </row>
    <row r="549" spans="1:101" x14ac:dyDescent="0.3">
      <c r="A549">
        <f>Model_Point!K549</f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-864456.00129767845</v>
      </c>
      <c r="K549">
        <v>-791339.44381897349</v>
      </c>
      <c r="L549">
        <v>-718122.17363031418</v>
      </c>
      <c r="M549">
        <v>-641920.1137882123</v>
      </c>
      <c r="N549">
        <v>-569226.84588471381</v>
      </c>
      <c r="O549">
        <v>-501365.85949903395</v>
      </c>
      <c r="P549">
        <v>-438481.3641827497</v>
      </c>
      <c r="Q549">
        <v>-380372.75459068309</v>
      </c>
      <c r="R549">
        <v>-326678.62642626581</v>
      </c>
      <c r="S549">
        <v>-276355.83990305726</v>
      </c>
      <c r="T549">
        <v>-229776.89574262456</v>
      </c>
      <c r="U549">
        <v>-186691.51950433041</v>
      </c>
      <c r="V549">
        <v>-146744.73234976915</v>
      </c>
      <c r="W549">
        <v>-109353.08578121087</v>
      </c>
      <c r="X549">
        <v>-74056.358584061454</v>
      </c>
      <c r="Y549">
        <v>-40874.445500366215</v>
      </c>
      <c r="Z549">
        <v>-9926.4590134460213</v>
      </c>
      <c r="AA549">
        <v>18785.502056254874</v>
      </c>
      <c r="AB549">
        <v>45286.348496969062</v>
      </c>
      <c r="AC549">
        <v>69643.42288684097</v>
      </c>
      <c r="AD549">
        <v>91940.211226141008</v>
      </c>
      <c r="AE549">
        <v>112219.27553779021</v>
      </c>
      <c r="AF549">
        <v>130492.20823841837</v>
      </c>
      <c r="AG549">
        <v>146787.83492087186</v>
      </c>
      <c r="AH549">
        <v>161141.75816270121</v>
      </c>
      <c r="AI549">
        <v>173575.9498814636</v>
      </c>
      <c r="AJ549">
        <v>184129.65463955433</v>
      </c>
      <c r="AK549">
        <v>192874.06506197117</v>
      </c>
      <c r="AL549">
        <v>199899.71245059484</v>
      </c>
      <c r="AM549">
        <v>205302.67349049475</v>
      </c>
      <c r="AN549">
        <v>209164.30550960757</v>
      </c>
      <c r="AO549">
        <v>211548.01954564199</v>
      </c>
      <c r="AP549">
        <v>212515.00753118627</v>
      </c>
      <c r="AQ549">
        <v>212136.59845451036</v>
      </c>
      <c r="AR549">
        <v>210481.40935730303</v>
      </c>
      <c r="AS549">
        <v>207605.70596782982</v>
      </c>
      <c r="AT549">
        <v>203573.04738603794</v>
      </c>
      <c r="AU549">
        <v>198462.25697076542</v>
      </c>
      <c r="AV549">
        <v>192360.82926138167</v>
      </c>
      <c r="AW549">
        <v>185361.80221095594</v>
      </c>
      <c r="AX549">
        <v>177561.47802516815</v>
      </c>
      <c r="AY549">
        <v>169059.13855774014</v>
      </c>
      <c r="AZ549">
        <v>159958.0466805012</v>
      </c>
      <c r="BA549">
        <v>150366.31105870302</v>
      </c>
      <c r="BB549">
        <v>140397.01665112647</v>
      </c>
      <c r="BC549">
        <v>130166.15252694771</v>
      </c>
      <c r="BD549">
        <v>119790.51123730815</v>
      </c>
      <c r="BE549">
        <v>109380.04599061659</v>
      </c>
      <c r="BF549">
        <v>99044.214772454041</v>
      </c>
      <c r="BG549">
        <v>88890.425945783441</v>
      </c>
      <c r="BH549">
        <v>79022.269967779735</v>
      </c>
      <c r="BI549">
        <v>69537.572855591672</v>
      </c>
      <c r="BJ549">
        <v>60526.325236794306</v>
      </c>
      <c r="BK549">
        <v>52068.560680758565</v>
      </c>
      <c r="BL549">
        <v>44232.277300094225</v>
      </c>
      <c r="BM549">
        <v>37071.515548291725</v>
      </c>
      <c r="BN549">
        <v>30480.604538707601</v>
      </c>
      <c r="BO549">
        <v>24532.787343003984</v>
      </c>
      <c r="BP549">
        <v>19280.632554249085</v>
      </c>
      <c r="BQ549">
        <v>14753.031228621083</v>
      </c>
      <c r="BR549">
        <v>10953.344816616822</v>
      </c>
      <c r="BS549">
        <v>7859.0947797011595</v>
      </c>
      <c r="BT549">
        <v>5423.4915339905538</v>
      </c>
      <c r="BU549">
        <v>3578.9270895925997</v>
      </c>
      <c r="BV549">
        <v>2242.3057192889796</v>
      </c>
      <c r="BW549">
        <v>1321.7856506212147</v>
      </c>
      <c r="BX549">
        <v>748.53909723871334</v>
      </c>
      <c r="BY549">
        <v>406.42605911433907</v>
      </c>
      <c r="BZ549">
        <v>211.69154458779994</v>
      </c>
      <c r="CA549">
        <v>106.42495889413726</v>
      </c>
      <c r="CB549">
        <v>-9.8636925450599073E-8</v>
      </c>
      <c r="CC549">
        <v>0</v>
      </c>
      <c r="CD549">
        <v>0</v>
      </c>
      <c r="CE549">
        <v>0</v>
      </c>
      <c r="CF549">
        <v>0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  <c r="CN549">
        <v>0</v>
      </c>
      <c r="CO549">
        <v>0</v>
      </c>
      <c r="CP549">
        <v>0</v>
      </c>
      <c r="CQ549">
        <v>0</v>
      </c>
      <c r="CR549">
        <v>0</v>
      </c>
      <c r="CS549">
        <v>0</v>
      </c>
      <c r="CT549">
        <v>0</v>
      </c>
      <c r="CU549">
        <v>0</v>
      </c>
      <c r="CV549">
        <v>0</v>
      </c>
      <c r="CW549">
        <v>0</v>
      </c>
    </row>
    <row r="550" spans="1:101" x14ac:dyDescent="0.3">
      <c r="A550">
        <f>Model_Point!K550</f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-317177.8071510662</v>
      </c>
      <c r="K550">
        <v>-280073.28867255466</v>
      </c>
      <c r="L550">
        <v>-243907.04432890058</v>
      </c>
      <c r="M550">
        <v>-206753.91742908111</v>
      </c>
      <c r="N550">
        <v>-212094.80187380465</v>
      </c>
      <c r="O550">
        <v>-180617.53734294925</v>
      </c>
      <c r="P550">
        <v>-151047.50007351124</v>
      </c>
      <c r="Q550">
        <v>-123285.43801072762</v>
      </c>
      <c r="R550">
        <v>-97170.904769501241</v>
      </c>
      <c r="S550">
        <v>-101617.31317123037</v>
      </c>
      <c r="T550">
        <v>-79888.733564044509</v>
      </c>
      <c r="U550">
        <v>-59501.367769856872</v>
      </c>
      <c r="V550">
        <v>-40303.864450632311</v>
      </c>
      <c r="W550">
        <v>-22056.917344616268</v>
      </c>
      <c r="X550">
        <v>-25372.018913687079</v>
      </c>
      <c r="Y550">
        <v>-9920.4689779484452</v>
      </c>
      <c r="Z550">
        <v>4670.5761121947071</v>
      </c>
      <c r="AA550">
        <v>18410.889197260523</v>
      </c>
      <c r="AB550">
        <v>31320.519279674158</v>
      </c>
      <c r="AC550">
        <v>28762.577690403807</v>
      </c>
      <c r="AD550">
        <v>39218.72030699176</v>
      </c>
      <c r="AE550">
        <v>48893.883785421305</v>
      </c>
      <c r="AF550">
        <v>57799.717288451313</v>
      </c>
      <c r="AG550">
        <v>65954.426556415114</v>
      </c>
      <c r="AH550">
        <v>63145.610163357698</v>
      </c>
      <c r="AI550">
        <v>69222.414738783875</v>
      </c>
      <c r="AJ550">
        <v>74567.544796561691</v>
      </c>
      <c r="AK550">
        <v>79213.185373187327</v>
      </c>
      <c r="AL550">
        <v>83198.940456332246</v>
      </c>
      <c r="AM550">
        <v>79576.997155092657</v>
      </c>
      <c r="AN550">
        <v>81930.396085544809</v>
      </c>
      <c r="AO550">
        <v>83704.328312154903</v>
      </c>
      <c r="AP550">
        <v>84925.614603955939</v>
      </c>
      <c r="AQ550">
        <v>85624.948615134606</v>
      </c>
      <c r="AR550">
        <v>81212.726009921083</v>
      </c>
      <c r="AS550">
        <v>80666.706416986344</v>
      </c>
      <c r="AT550">
        <v>79663.333866038316</v>
      </c>
      <c r="AU550">
        <v>78235.13456038096</v>
      </c>
      <c r="AV550">
        <v>76417.954137201828</v>
      </c>
      <c r="AW550">
        <v>71347.751556961171</v>
      </c>
      <c r="AX550">
        <v>68688.348198902793</v>
      </c>
      <c r="AY550">
        <v>65746.484911710897</v>
      </c>
      <c r="AZ550">
        <v>62563.436582018912</v>
      </c>
      <c r="BA550">
        <v>59182.335571786512</v>
      </c>
      <c r="BB550">
        <v>53962.737402663304</v>
      </c>
      <c r="BC550">
        <v>50217.572341897416</v>
      </c>
      <c r="BD550">
        <v>46405.623197383691</v>
      </c>
      <c r="BE550">
        <v>42570.373050375005</v>
      </c>
      <c r="BF550">
        <v>38755.107717792984</v>
      </c>
      <c r="BG550">
        <v>34134.50078005551</v>
      </c>
      <c r="BH550">
        <v>30431.550511231893</v>
      </c>
      <c r="BI550">
        <v>26867.584922954586</v>
      </c>
      <c r="BJ550">
        <v>23478.186013759369</v>
      </c>
      <c r="BK550">
        <v>20295.090191077707</v>
      </c>
      <c r="BL550">
        <v>16975.076776257047</v>
      </c>
      <c r="BM550">
        <v>14257.563974084831</v>
      </c>
      <c r="BN550">
        <v>11753.969280629675</v>
      </c>
      <c r="BO550">
        <v>9493.1527441903381</v>
      </c>
      <c r="BP550">
        <v>7496.0136767210251</v>
      </c>
      <c r="BQ550">
        <v>5659.8378919117868</v>
      </c>
      <c r="BR550">
        <v>4208.4498973819755</v>
      </c>
      <c r="BS550">
        <v>3025.9528373860517</v>
      </c>
      <c r="BT550">
        <v>2094.8706898510195</v>
      </c>
      <c r="BU550">
        <v>1389.6618636071405</v>
      </c>
      <c r="BV550">
        <v>860.3130040991532</v>
      </c>
      <c r="BW550">
        <v>507.58911607721615</v>
      </c>
      <c r="BX550">
        <v>287.89983828951205</v>
      </c>
      <c r="BY550">
        <v>156.78290320669484</v>
      </c>
      <c r="BZ550">
        <v>82.160144539761816</v>
      </c>
      <c r="CA550">
        <v>40.876637652641946</v>
      </c>
      <c r="CB550">
        <v>2.9162271063838452E-8</v>
      </c>
      <c r="CC550">
        <v>0</v>
      </c>
      <c r="CD550">
        <v>0</v>
      </c>
      <c r="CE550">
        <v>0</v>
      </c>
      <c r="CF550">
        <v>0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  <c r="CN550">
        <v>0</v>
      </c>
      <c r="CO550">
        <v>0</v>
      </c>
      <c r="CP550">
        <v>0</v>
      </c>
      <c r="CQ550">
        <v>0</v>
      </c>
      <c r="CR550">
        <v>0</v>
      </c>
      <c r="CS550">
        <v>0</v>
      </c>
      <c r="CT550">
        <v>0</v>
      </c>
      <c r="CU550">
        <v>0</v>
      </c>
      <c r="CV550">
        <v>0</v>
      </c>
      <c r="CW550">
        <v>0</v>
      </c>
    </row>
    <row r="551" spans="1:101" x14ac:dyDescent="0.3">
      <c r="A551">
        <f>Model_Point!K551</f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-151611.14548860563</v>
      </c>
      <c r="K551">
        <v>-137749.45275570557</v>
      </c>
      <c r="L551">
        <v>-124032.41041175739</v>
      </c>
      <c r="M551">
        <v>-109803.02618410623</v>
      </c>
      <c r="N551">
        <v>-96139.466418132128</v>
      </c>
      <c r="O551">
        <v>-83262.59690381799</v>
      </c>
      <c r="P551">
        <v>-71192.003803042418</v>
      </c>
      <c r="Q551">
        <v>-59889.094818261947</v>
      </c>
      <c r="R551">
        <v>-49289.399545847686</v>
      </c>
      <c r="S551">
        <v>-39223.361883594589</v>
      </c>
      <c r="T551">
        <v>-29738.978320178434</v>
      </c>
      <c r="U551">
        <v>-20788.718030100219</v>
      </c>
      <c r="V551">
        <v>-12308.960435081846</v>
      </c>
      <c r="W551">
        <v>-4200.879609698979</v>
      </c>
      <c r="X551">
        <v>3615.5636994482693</v>
      </c>
      <c r="Y551">
        <v>11146.7029086862</v>
      </c>
      <c r="Z551">
        <v>18383.632033403752</v>
      </c>
      <c r="AA551">
        <v>25335.483673014882</v>
      </c>
      <c r="AB551">
        <v>32015.670603622009</v>
      </c>
      <c r="AC551">
        <v>38444.311843305513</v>
      </c>
      <c r="AD551">
        <v>44644.246147807411</v>
      </c>
      <c r="AE551">
        <v>50632.300170156144</v>
      </c>
      <c r="AF551">
        <v>56420.847948525996</v>
      </c>
      <c r="AG551">
        <v>62025.259941180804</v>
      </c>
      <c r="AH551">
        <v>67462.345804549856</v>
      </c>
      <c r="AI551">
        <v>72747.263013643547</v>
      </c>
      <c r="AJ551">
        <v>77898.313409261813</v>
      </c>
      <c r="AK551">
        <v>82939.255499044317</v>
      </c>
      <c r="AL551">
        <v>87897.425226893873</v>
      </c>
      <c r="AM551">
        <v>92801.671226223581</v>
      </c>
      <c r="AN551">
        <v>97679.291303347447</v>
      </c>
      <c r="AO551">
        <v>98969.452652024484</v>
      </c>
      <c r="AP551">
        <v>100046.56454865351</v>
      </c>
      <c r="AQ551">
        <v>100888.02126668434</v>
      </c>
      <c r="AR551">
        <v>101470.23061823826</v>
      </c>
      <c r="AS551">
        <v>101766.7038588541</v>
      </c>
      <c r="AT551">
        <v>101751.77062733755</v>
      </c>
      <c r="AU551">
        <v>101402.89660585685</v>
      </c>
      <c r="AV551">
        <v>100700.12824085388</v>
      </c>
      <c r="AW551">
        <v>99626.083503977366</v>
      </c>
      <c r="AX551">
        <v>98166.034767522273</v>
      </c>
      <c r="AY551">
        <v>96308.474179958153</v>
      </c>
      <c r="AZ551">
        <v>94046.136078146214</v>
      </c>
      <c r="BA551">
        <v>91377.157436690453</v>
      </c>
      <c r="BB551">
        <v>88306.171269322396</v>
      </c>
      <c r="BC551">
        <v>84844.70087738322</v>
      </c>
      <c r="BD551">
        <v>81011.429309475512</v>
      </c>
      <c r="BE551">
        <v>76829.923423278233</v>
      </c>
      <c r="BF551">
        <v>72331.857600957461</v>
      </c>
      <c r="BG551">
        <v>67557.259640901451</v>
      </c>
      <c r="BH551">
        <v>62554.484266075742</v>
      </c>
      <c r="BI551">
        <v>57379.850717545734</v>
      </c>
      <c r="BJ551">
        <v>52096.88516867518</v>
      </c>
      <c r="BK551">
        <v>46775.119631908434</v>
      </c>
      <c r="BL551">
        <v>41488.418179316708</v>
      </c>
      <c r="BM551">
        <v>36312.829832041512</v>
      </c>
      <c r="BN551">
        <v>31212.700373700893</v>
      </c>
      <c r="BO551">
        <v>26289.746360777841</v>
      </c>
      <c r="BP551">
        <v>21643.420156785414</v>
      </c>
      <c r="BQ551">
        <v>17365.065977615988</v>
      </c>
      <c r="BR551">
        <v>13531.747682690124</v>
      </c>
      <c r="BS551">
        <v>10200.368118267199</v>
      </c>
      <c r="BT551">
        <v>7402.8500043706581</v>
      </c>
      <c r="BU551">
        <v>5143.2077232018219</v>
      </c>
      <c r="BV551">
        <v>3397.2506195026904</v>
      </c>
      <c r="BW551">
        <v>2115.3772436268273</v>
      </c>
      <c r="BX551">
        <v>1264.2760170254912</v>
      </c>
      <c r="BY551">
        <v>722.65075292083134</v>
      </c>
      <c r="BZ551">
        <v>393.79519716849961</v>
      </c>
      <c r="CA551">
        <v>204.03232310600805</v>
      </c>
      <c r="CB551">
        <v>-5.4849709702346773E-9</v>
      </c>
      <c r="CC551">
        <v>0</v>
      </c>
      <c r="CD551">
        <v>0</v>
      </c>
      <c r="CE551">
        <v>0</v>
      </c>
      <c r="CF551">
        <v>0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  <c r="CN551">
        <v>0</v>
      </c>
      <c r="CO551">
        <v>0</v>
      </c>
      <c r="CP551">
        <v>0</v>
      </c>
      <c r="CQ551">
        <v>0</v>
      </c>
      <c r="CR551">
        <v>0</v>
      </c>
      <c r="CS551">
        <v>0</v>
      </c>
      <c r="CT551">
        <v>0</v>
      </c>
      <c r="CU551">
        <v>0</v>
      </c>
      <c r="CV551">
        <v>0</v>
      </c>
      <c r="CW551">
        <v>0</v>
      </c>
    </row>
    <row r="552" spans="1:101" x14ac:dyDescent="0.3">
      <c r="A552">
        <f>Model_Point!K552</f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-2036131.7289861247</v>
      </c>
      <c r="K552">
        <v>-1856411.5797838641</v>
      </c>
      <c r="L552">
        <v>-1670437.5776698876</v>
      </c>
      <c r="M552">
        <v>-1473811.3996698288</v>
      </c>
      <c r="N552">
        <v>-1283793.9778003453</v>
      </c>
      <c r="O552">
        <v>-1104057.5680925911</v>
      </c>
      <c r="P552">
        <v>-935682.05251883355</v>
      </c>
      <c r="Q552">
        <v>-778694.36612617364</v>
      </c>
      <c r="R552">
        <v>-632867.94229350868</v>
      </c>
      <c r="S552">
        <v>-495696.42749986448</v>
      </c>
      <c r="T552">
        <v>-368638.84372836357</v>
      </c>
      <c r="U552">
        <v>-251374.21695260759</v>
      </c>
      <c r="V552">
        <v>-143704.25413407348</v>
      </c>
      <c r="W552">
        <v>-45382.020728004172</v>
      </c>
      <c r="X552">
        <v>43852.061234206063</v>
      </c>
      <c r="Y552">
        <v>124198.48410956429</v>
      </c>
      <c r="Z552">
        <v>195909.01099841113</v>
      </c>
      <c r="AA552">
        <v>259340.078166725</v>
      </c>
      <c r="AB552">
        <v>314909.44329632347</v>
      </c>
      <c r="AC552">
        <v>363048.19453918515</v>
      </c>
      <c r="AD552">
        <v>404129.30560502427</v>
      </c>
      <c r="AE552">
        <v>438456.14295220457</v>
      </c>
      <c r="AF552">
        <v>466318.20931926189</v>
      </c>
      <c r="AG552">
        <v>488035.34743582131</v>
      </c>
      <c r="AH552">
        <v>503912.7895353788</v>
      </c>
      <c r="AI552">
        <v>514207.19098080823</v>
      </c>
      <c r="AJ552">
        <v>519196.22780396434</v>
      </c>
      <c r="AK552">
        <v>519207.37390605907</v>
      </c>
      <c r="AL552">
        <v>514595.2909319381</v>
      </c>
      <c r="AM552">
        <v>505731.27533378184</v>
      </c>
      <c r="AN552">
        <v>492995.60507424251</v>
      </c>
      <c r="AO552">
        <v>476776.86766245594</v>
      </c>
      <c r="AP552">
        <v>457475.82503236498</v>
      </c>
      <c r="AQ552">
        <v>435508.83028410637</v>
      </c>
      <c r="AR552">
        <v>411308.68651871337</v>
      </c>
      <c r="AS552">
        <v>385317.75067394768</v>
      </c>
      <c r="AT552">
        <v>357980.88558843755</v>
      </c>
      <c r="AU552">
        <v>329718.84036413144</v>
      </c>
      <c r="AV552">
        <v>300950.62145899876</v>
      </c>
      <c r="AW552">
        <v>272088.31616001751</v>
      </c>
      <c r="AX552">
        <v>243531.13231536231</v>
      </c>
      <c r="AY552">
        <v>215658.77196038197</v>
      </c>
      <c r="AZ552">
        <v>188824.31973048954</v>
      </c>
      <c r="BA552">
        <v>163346.89627457547</v>
      </c>
      <c r="BB552">
        <v>139504.39807858062</v>
      </c>
      <c r="BC552">
        <v>117526.71203633866</v>
      </c>
      <c r="BD552">
        <v>97086.790665366352</v>
      </c>
      <c r="BE552">
        <v>78474.957642969996</v>
      </c>
      <c r="BF552">
        <v>61911.679998033869</v>
      </c>
      <c r="BG552">
        <v>47536.680831277263</v>
      </c>
      <c r="BH552">
        <v>35401.898414663105</v>
      </c>
      <c r="BI552">
        <v>25469.660530891233</v>
      </c>
      <c r="BJ552">
        <v>17617.133593049221</v>
      </c>
      <c r="BK552">
        <v>11647.520501018334</v>
      </c>
      <c r="BL552">
        <v>7307.6301057744977</v>
      </c>
      <c r="BM552">
        <v>4310.4106074738647</v>
      </c>
      <c r="BN552">
        <v>2443.6680690733433</v>
      </c>
      <c r="BO552">
        <v>1329.7788121798787</v>
      </c>
      <c r="BP552">
        <v>696.10042454122186</v>
      </c>
      <c r="BQ552">
        <v>353.95188884639816</v>
      </c>
      <c r="BR552">
        <v>1.1100529918214928E-8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  <c r="CF552">
        <v>0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  <c r="CN552">
        <v>0</v>
      </c>
      <c r="CO552">
        <v>0</v>
      </c>
      <c r="CP552">
        <v>0</v>
      </c>
      <c r="CQ552">
        <v>0</v>
      </c>
      <c r="CR552">
        <v>0</v>
      </c>
      <c r="CS552">
        <v>0</v>
      </c>
      <c r="CT552">
        <v>0</v>
      </c>
      <c r="CU552">
        <v>0</v>
      </c>
      <c r="CV552">
        <v>0</v>
      </c>
      <c r="CW552">
        <v>0</v>
      </c>
    </row>
    <row r="553" spans="1:101" x14ac:dyDescent="0.3">
      <c r="A553">
        <f>Model_Point!K553</f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-734192.03186841705</v>
      </c>
      <c r="K553">
        <v>-643151.13730510534</v>
      </c>
      <c r="L553">
        <v>-552195.97095388523</v>
      </c>
      <c r="M553">
        <v>-457620.65242142451</v>
      </c>
      <c r="N553">
        <v>-469118.00094223267</v>
      </c>
      <c r="O553">
        <v>-387258.42790189583</v>
      </c>
      <c r="P553">
        <v>-309743.74196554685</v>
      </c>
      <c r="Q553">
        <v>-236529.16892457817</v>
      </c>
      <c r="R553">
        <v>-167475.62071080421</v>
      </c>
      <c r="S553">
        <v>-174522.82976276448</v>
      </c>
      <c r="T553">
        <v>-116783.06989095571</v>
      </c>
      <c r="U553">
        <v>-62804.104359074685</v>
      </c>
      <c r="V553">
        <v>-12475.7353110529</v>
      </c>
      <c r="W553">
        <v>34330.724682537213</v>
      </c>
      <c r="X553">
        <v>26870.105697716859</v>
      </c>
      <c r="Y553">
        <v>63864.66677934608</v>
      </c>
      <c r="Z553">
        <v>97518.315966808834</v>
      </c>
      <c r="AA553">
        <v>127990.78362196994</v>
      </c>
      <c r="AB553">
        <v>155465.36995194879</v>
      </c>
      <c r="AC553">
        <v>145379.00323881512</v>
      </c>
      <c r="AD553">
        <v>165252.47790176386</v>
      </c>
      <c r="AE553">
        <v>182490.17435141857</v>
      </c>
      <c r="AF553">
        <v>197218.86094756698</v>
      </c>
      <c r="AG553">
        <v>209576.90268499777</v>
      </c>
      <c r="AH553">
        <v>196730.47268323397</v>
      </c>
      <c r="AI553">
        <v>203306.73861569114</v>
      </c>
      <c r="AJ553">
        <v>207793.8144352065</v>
      </c>
      <c r="AK553">
        <v>210327.96314221129</v>
      </c>
      <c r="AL553">
        <v>211055.86028611811</v>
      </c>
      <c r="AM553">
        <v>195701.96772681424</v>
      </c>
      <c r="AN553">
        <v>192387.93728535451</v>
      </c>
      <c r="AO553">
        <v>187682.10394354715</v>
      </c>
      <c r="AP553">
        <v>181745.80940847236</v>
      </c>
      <c r="AQ553">
        <v>174746.37762755001</v>
      </c>
      <c r="AR553">
        <v>158477.3279145135</v>
      </c>
      <c r="AS553">
        <v>149358.15526375413</v>
      </c>
      <c r="AT553">
        <v>139673.30035769771</v>
      </c>
      <c r="AU553">
        <v>129590.03907139672</v>
      </c>
      <c r="AV553">
        <v>119274.95308920764</v>
      </c>
      <c r="AW553">
        <v>104577.2102906183</v>
      </c>
      <c r="AX553">
        <v>94018.431818844183</v>
      </c>
      <c r="AY553">
        <v>83685.633878946537</v>
      </c>
      <c r="AZ553">
        <v>73719.003531155671</v>
      </c>
      <c r="BA553">
        <v>64245.595807872975</v>
      </c>
      <c r="BB553">
        <v>53535.376173594166</v>
      </c>
      <c r="BC553">
        <v>45249.356641086801</v>
      </c>
      <c r="BD553">
        <v>37531.429869759399</v>
      </c>
      <c r="BE553">
        <v>30496.358400259996</v>
      </c>
      <c r="BF553">
        <v>24231.99715207989</v>
      </c>
      <c r="BG553">
        <v>18225.835601105329</v>
      </c>
      <c r="BH553">
        <v>13603.96257546179</v>
      </c>
      <c r="BI553">
        <v>9818.3630079327631</v>
      </c>
      <c r="BJ553">
        <v>6824.1235068191536</v>
      </c>
      <c r="BK553">
        <v>4547.6213371097938</v>
      </c>
      <c r="BL553">
        <v>2801.5207305218842</v>
      </c>
      <c r="BM553">
        <v>1654.6875973456392</v>
      </c>
      <c r="BN553">
        <v>940.2715739295287</v>
      </c>
      <c r="BO553">
        <v>513.95973064653811</v>
      </c>
      <c r="BP553">
        <v>271.49558112883005</v>
      </c>
      <c r="BQ553">
        <v>135.88437748237348</v>
      </c>
      <c r="BR553">
        <v>-2.8234381283735582E-8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  <c r="CF553">
        <v>0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  <c r="CN553">
        <v>0</v>
      </c>
      <c r="CO553">
        <v>0</v>
      </c>
      <c r="CP553">
        <v>0</v>
      </c>
      <c r="CQ553">
        <v>0</v>
      </c>
      <c r="CR553">
        <v>0</v>
      </c>
      <c r="CS553">
        <v>0</v>
      </c>
      <c r="CT553">
        <v>0</v>
      </c>
      <c r="CU553">
        <v>0</v>
      </c>
      <c r="CV553">
        <v>0</v>
      </c>
      <c r="CW553">
        <v>0</v>
      </c>
    </row>
    <row r="554" spans="1:101" x14ac:dyDescent="0.3">
      <c r="A554">
        <f>Model_Point!K554</f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-420186.39106866409</v>
      </c>
      <c r="K554">
        <v>-373244.18478820124</v>
      </c>
      <c r="L554">
        <v>-326765.36462648737</v>
      </c>
      <c r="M554">
        <v>-278446.63191316073</v>
      </c>
      <c r="N554">
        <v>-231350.60881898148</v>
      </c>
      <c r="O554">
        <v>-186105.62363400502</v>
      </c>
      <c r="P554">
        <v>-142837.77541059241</v>
      </c>
      <c r="Q554">
        <v>-101487.86705406244</v>
      </c>
      <c r="R554">
        <v>-61953.979772753577</v>
      </c>
      <c r="S554">
        <v>-23783.810266947516</v>
      </c>
      <c r="T554">
        <v>12866.886550785155</v>
      </c>
      <c r="U554">
        <v>48113.148162807782</v>
      </c>
      <c r="V554">
        <v>82050.90811320598</v>
      </c>
      <c r="W554">
        <v>114783.5423773427</v>
      </c>
      <c r="X554">
        <v>146416.73440076172</v>
      </c>
      <c r="Y554">
        <v>177047.77860373849</v>
      </c>
      <c r="Z554">
        <v>206782.79632275537</v>
      </c>
      <c r="AA554">
        <v>235745.33119784304</v>
      </c>
      <c r="AB554">
        <v>264070.11858043674</v>
      </c>
      <c r="AC554">
        <v>291896.07456243673</v>
      </c>
      <c r="AD554">
        <v>319355.61157531862</v>
      </c>
      <c r="AE554">
        <v>323957.4562122678</v>
      </c>
      <c r="AF554">
        <v>327863.3179331923</v>
      </c>
      <c r="AG554">
        <v>330996.29627155716</v>
      </c>
      <c r="AH554">
        <v>333275.80684151547</v>
      </c>
      <c r="AI554">
        <v>334610.73743451474</v>
      </c>
      <c r="AJ554">
        <v>334912.54056166182</v>
      </c>
      <c r="AK554">
        <v>334103.36996153661</v>
      </c>
      <c r="AL554">
        <v>332114.03731197206</v>
      </c>
      <c r="AM554">
        <v>328883.89774643513</v>
      </c>
      <c r="AN554">
        <v>324361.05731327023</v>
      </c>
      <c r="AO554">
        <v>318504.28353173065</v>
      </c>
      <c r="AP554">
        <v>311286.53032417118</v>
      </c>
      <c r="AQ554">
        <v>302698.95322902541</v>
      </c>
      <c r="AR554">
        <v>292754.69495968043</v>
      </c>
      <c r="AS554">
        <v>281490.21626561281</v>
      </c>
      <c r="AT554">
        <v>268966.20088067796</v>
      </c>
      <c r="AU554">
        <v>255259.51242179811</v>
      </c>
      <c r="AV554">
        <v>240474.51453072121</v>
      </c>
      <c r="AW554">
        <v>224743.95398331378</v>
      </c>
      <c r="AX554">
        <v>208228.91955925713</v>
      </c>
      <c r="AY554">
        <v>191117.65938048562</v>
      </c>
      <c r="AZ554">
        <v>173623.05403249006</v>
      </c>
      <c r="BA554">
        <v>155978.58022766025</v>
      </c>
      <c r="BB554">
        <v>138432.66529789375</v>
      </c>
      <c r="BC554">
        <v>121241.43035823852</v>
      </c>
      <c r="BD554">
        <v>104271.42329155334</v>
      </c>
      <c r="BE554">
        <v>87866.890556697646</v>
      </c>
      <c r="BF554">
        <v>72365.147236337274</v>
      </c>
      <c r="BG554">
        <v>58076.702852945105</v>
      </c>
      <c r="BH554">
        <v>45264.250455581576</v>
      </c>
      <c r="BI554">
        <v>34122.633238725524</v>
      </c>
      <c r="BJ554">
        <v>24762.41273245513</v>
      </c>
      <c r="BK554">
        <v>17199.860474091576</v>
      </c>
      <c r="BL554">
        <v>11355.886654767422</v>
      </c>
      <c r="BM554">
        <v>7065.4558482260036</v>
      </c>
      <c r="BN554">
        <v>4220.6054587073913</v>
      </c>
      <c r="BO554">
        <v>2412.8674859555335</v>
      </c>
      <c r="BP554">
        <v>1317.1285421200512</v>
      </c>
      <c r="BQ554">
        <v>686.11232754129946</v>
      </c>
      <c r="BR554">
        <v>2.5606282498724611E-9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  <c r="CF554">
        <v>0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  <c r="CN554">
        <v>0</v>
      </c>
      <c r="CO554">
        <v>0</v>
      </c>
      <c r="CP554">
        <v>0</v>
      </c>
      <c r="CQ554">
        <v>0</v>
      </c>
      <c r="CR554">
        <v>0</v>
      </c>
      <c r="CS554">
        <v>0</v>
      </c>
      <c r="CT554">
        <v>0</v>
      </c>
      <c r="CU554">
        <v>0</v>
      </c>
      <c r="CV554">
        <v>0</v>
      </c>
      <c r="CW554">
        <v>0</v>
      </c>
    </row>
    <row r="555" spans="1:101" x14ac:dyDescent="0.3">
      <c r="A555">
        <f>Model_Point!K555</f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-793332.88136471016</v>
      </c>
      <c r="K555">
        <v>-705093.4279476892</v>
      </c>
      <c r="L555">
        <v>-616456.57406345208</v>
      </c>
      <c r="M555">
        <v>-525497.53937340935</v>
      </c>
      <c r="N555">
        <v>-440148.72293253744</v>
      </c>
      <c r="O555">
        <v>-361662.7051034373</v>
      </c>
      <c r="P555">
        <v>-290078.37348872196</v>
      </c>
      <c r="Q555">
        <v>-225157.99559502088</v>
      </c>
      <c r="R555">
        <v>-166579.5587949116</v>
      </c>
      <c r="S555">
        <v>-112718.63354087144</v>
      </c>
      <c r="T555">
        <v>-64446.015335768723</v>
      </c>
      <c r="U555">
        <v>-21503.982301194639</v>
      </c>
      <c r="V555">
        <v>16351.631417509034</v>
      </c>
      <c r="W555">
        <v>49375.6152569197</v>
      </c>
      <c r="X555">
        <v>77809.760937734041</v>
      </c>
      <c r="Y555">
        <v>101864.7774636836</v>
      </c>
      <c r="Z555">
        <v>121757.89880374841</v>
      </c>
      <c r="AA555">
        <v>137728.9973782491</v>
      </c>
      <c r="AB555">
        <v>150029.12826879835</v>
      </c>
      <c r="AC555">
        <v>158915.34758680675</v>
      </c>
      <c r="AD555">
        <v>164646.97530596974</v>
      </c>
      <c r="AE555">
        <v>167485.53852502178</v>
      </c>
      <c r="AF555">
        <v>167697.14007601506</v>
      </c>
      <c r="AG555">
        <v>165554.60407304723</v>
      </c>
      <c r="AH555">
        <v>161338.25826357477</v>
      </c>
      <c r="AI555">
        <v>155332.53293494697</v>
      </c>
      <c r="AJ555">
        <v>147822.40989051398</v>
      </c>
      <c r="AK555">
        <v>139079.27095093532</v>
      </c>
      <c r="AL555">
        <v>129372.87820504564</v>
      </c>
      <c r="AM555">
        <v>118968.74484072396</v>
      </c>
      <c r="AN555">
        <v>108125.0428935286</v>
      </c>
      <c r="AO555">
        <v>97089.107066087803</v>
      </c>
      <c r="AP555">
        <v>86093.628250297435</v>
      </c>
      <c r="AQ555">
        <v>75352.668468727701</v>
      </c>
      <c r="AR555">
        <v>65057.668439384521</v>
      </c>
      <c r="AS555">
        <v>55373.656590513296</v>
      </c>
      <c r="AT555">
        <v>46166.623099375458</v>
      </c>
      <c r="AU555">
        <v>37626.615136565917</v>
      </c>
      <c r="AV555">
        <v>29906.718067088274</v>
      </c>
      <c r="AW555">
        <v>23116.772258314348</v>
      </c>
      <c r="AX555">
        <v>17319.059498774128</v>
      </c>
      <c r="AY555">
        <v>12526.715476075016</v>
      </c>
      <c r="AZ555">
        <v>8705.4696862282963</v>
      </c>
      <c r="BA555">
        <v>5779.0104529181408</v>
      </c>
      <c r="BB555">
        <v>3637.82449411677</v>
      </c>
      <c r="BC555">
        <v>2150.8117023807854</v>
      </c>
      <c r="BD555">
        <v>1222.7646204383157</v>
      </c>
      <c r="BE555">
        <v>668.09248458928062</v>
      </c>
      <c r="BF555">
        <v>352.19795905272298</v>
      </c>
      <c r="BG555">
        <v>181.56889119726506</v>
      </c>
      <c r="BH555">
        <v>8.269956263292143E-9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  <c r="CF555">
        <v>0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  <c r="CN555">
        <v>0</v>
      </c>
      <c r="CO555">
        <v>0</v>
      </c>
      <c r="CP555">
        <v>0</v>
      </c>
      <c r="CQ555">
        <v>0</v>
      </c>
      <c r="CR555">
        <v>0</v>
      </c>
      <c r="CS555">
        <v>0</v>
      </c>
      <c r="CT555">
        <v>0</v>
      </c>
      <c r="CU555">
        <v>0</v>
      </c>
      <c r="CV555">
        <v>0</v>
      </c>
      <c r="CW555">
        <v>0</v>
      </c>
    </row>
    <row r="556" spans="1:101" x14ac:dyDescent="0.3">
      <c r="A556">
        <f>Model_Point!K556</f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-290592.03522738372</v>
      </c>
      <c r="K556">
        <v>-246878.47033581149</v>
      </c>
      <c r="L556">
        <v>-204119.04127700205</v>
      </c>
      <c r="M556">
        <v>-160675.68018641756</v>
      </c>
      <c r="N556">
        <v>-164286.3790870026</v>
      </c>
      <c r="O556">
        <v>-128417.49638185886</v>
      </c>
      <c r="P556">
        <v>-95244.392387179818</v>
      </c>
      <c r="Q556">
        <v>-64653.460415249778</v>
      </c>
      <c r="R556">
        <v>-36499.197700285433</v>
      </c>
      <c r="S556">
        <v>-40719.034725124155</v>
      </c>
      <c r="T556">
        <v>-18349.028339065826</v>
      </c>
      <c r="U556">
        <v>1922.1170025321921</v>
      </c>
      <c r="V556">
        <v>20202.706825676723</v>
      </c>
      <c r="W556">
        <v>36605.017323739186</v>
      </c>
      <c r="X556">
        <v>31024.301821863337</v>
      </c>
      <c r="Y556">
        <v>42730.031858104703</v>
      </c>
      <c r="Z556">
        <v>52780.647244063402</v>
      </c>
      <c r="AA556">
        <v>61278.088198328813</v>
      </c>
      <c r="AB556">
        <v>68328.526873547438</v>
      </c>
      <c r="AC556">
        <v>61342.363173183345</v>
      </c>
      <c r="AD556">
        <v>65039.907570953626</v>
      </c>
      <c r="AE556">
        <v>67570.044237821188</v>
      </c>
      <c r="AF556">
        <v>69041.950340830037</v>
      </c>
      <c r="AG556">
        <v>69567.360286056035</v>
      </c>
      <c r="AH556">
        <v>61885.856899705905</v>
      </c>
      <c r="AI556">
        <v>60407.710873352495</v>
      </c>
      <c r="AJ556">
        <v>58302.234158033883</v>
      </c>
      <c r="AK556">
        <v>55679.035913366628</v>
      </c>
      <c r="AL556">
        <v>52647.072399092525</v>
      </c>
      <c r="AM556">
        <v>45516.413217758578</v>
      </c>
      <c r="AN556">
        <v>41751.18474294011</v>
      </c>
      <c r="AO556">
        <v>37874.732094344312</v>
      </c>
      <c r="AP556">
        <v>33980.805897228733</v>
      </c>
      <c r="AQ556">
        <v>30155.921812862944</v>
      </c>
      <c r="AR556">
        <v>24857.486456677107</v>
      </c>
      <c r="AS556">
        <v>21293.434387989742</v>
      </c>
      <c r="AT556">
        <v>17889.784747840979</v>
      </c>
      <c r="AU556">
        <v>14722.656809151522</v>
      </c>
      <c r="AV556">
        <v>11853.914221428311</v>
      </c>
      <c r="AW556">
        <v>8827.7517415416205</v>
      </c>
      <c r="AX556">
        <v>6641.8398911007835</v>
      </c>
      <c r="AY556">
        <v>4831.9476242282171</v>
      </c>
      <c r="AZ556">
        <v>3387.1743048058215</v>
      </c>
      <c r="BA556">
        <v>2280.1931029580705</v>
      </c>
      <c r="BB556">
        <v>1389.8926766769366</v>
      </c>
      <c r="BC556">
        <v>823.76321402457006</v>
      </c>
      <c r="BD556">
        <v>470.2868703221344</v>
      </c>
      <c r="BE556">
        <v>258.9902279412899</v>
      </c>
      <c r="BF556">
        <v>138.69840860389212</v>
      </c>
      <c r="BG556">
        <v>69.588427653650854</v>
      </c>
      <c r="BH556">
        <v>-1.2046077988895794E-8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  <c r="CF556">
        <v>0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  <c r="CN556">
        <v>0</v>
      </c>
      <c r="CO556">
        <v>0</v>
      </c>
      <c r="CP556">
        <v>0</v>
      </c>
      <c r="CQ556">
        <v>0</v>
      </c>
      <c r="CR556">
        <v>0</v>
      </c>
      <c r="CS556">
        <v>0</v>
      </c>
      <c r="CT556">
        <v>0</v>
      </c>
      <c r="CU556">
        <v>0</v>
      </c>
      <c r="CV556">
        <v>0</v>
      </c>
      <c r="CW556">
        <v>0</v>
      </c>
    </row>
    <row r="557" spans="1:101" x14ac:dyDescent="0.3">
      <c r="A557">
        <f>Model_Point!K557</f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-118775.78911061895</v>
      </c>
      <c r="K557">
        <v>-86376.656982068816</v>
      </c>
      <c r="L557">
        <v>-55931.50097975041</v>
      </c>
      <c r="M557">
        <v>-25437.590800797108</v>
      </c>
      <c r="N557">
        <v>4075.4211337377747</v>
      </c>
      <c r="O557">
        <v>32557.432728648117</v>
      </c>
      <c r="P557">
        <v>60100.20793437423</v>
      </c>
      <c r="Q557">
        <v>86816.063782487196</v>
      </c>
      <c r="R557">
        <v>112821.7986846526</v>
      </c>
      <c r="S557">
        <v>138432.17440930146</v>
      </c>
      <c r="T557">
        <v>163581.89099936624</v>
      </c>
      <c r="U557">
        <v>166078.73553444396</v>
      </c>
      <c r="V557">
        <v>168219.24966885475</v>
      </c>
      <c r="W557">
        <v>169962.97990806703</v>
      </c>
      <c r="X557">
        <v>171267.40111806814</v>
      </c>
      <c r="Y557">
        <v>172084.2052973648</v>
      </c>
      <c r="Z557">
        <v>172366.3561363366</v>
      </c>
      <c r="AA557">
        <v>172072.46129440321</v>
      </c>
      <c r="AB557">
        <v>171165.6432401943</v>
      </c>
      <c r="AC557">
        <v>169613.45005762728</v>
      </c>
      <c r="AD557">
        <v>167387.93864433511</v>
      </c>
      <c r="AE557">
        <v>164466.67594881248</v>
      </c>
      <c r="AF557">
        <v>160834.61082731173</v>
      </c>
      <c r="AG557">
        <v>156486.21121316441</v>
      </c>
      <c r="AH557">
        <v>151427.47985076014</v>
      </c>
      <c r="AI557">
        <v>145676.65123712501</v>
      </c>
      <c r="AJ557">
        <v>139264.66387915789</v>
      </c>
      <c r="AK557">
        <v>132230.82137521938</v>
      </c>
      <c r="AL557">
        <v>124628.87480027322</v>
      </c>
      <c r="AM557">
        <v>116527.50386398497</v>
      </c>
      <c r="AN557">
        <v>108010.31238941943</v>
      </c>
      <c r="AO557">
        <v>99175.223324839666</v>
      </c>
      <c r="AP557">
        <v>90133.16622092716</v>
      </c>
      <c r="AQ557">
        <v>81005.969900608296</v>
      </c>
      <c r="AR557">
        <v>71923.40767641236</v>
      </c>
      <c r="AS557">
        <v>63019.393991703029</v>
      </c>
      <c r="AT557">
        <v>54219.429146728362</v>
      </c>
      <c r="AU557">
        <v>45704.098175178551</v>
      </c>
      <c r="AV557">
        <v>37650.607126725612</v>
      </c>
      <c r="AW557">
        <v>30222.323687474352</v>
      </c>
      <c r="AX557">
        <v>23557.71242842076</v>
      </c>
      <c r="AY557">
        <v>17759.779619079116</v>
      </c>
      <c r="AZ557">
        <v>12887.410488957552</v>
      </c>
      <c r="BA557">
        <v>8950.0845478438769</v>
      </c>
      <c r="BB557">
        <v>5907.2899528714006</v>
      </c>
      <c r="BC557">
        <v>3673.4484000294874</v>
      </c>
      <c r="BD557">
        <v>2193.6033607215959</v>
      </c>
      <c r="BE557">
        <v>1254.1984941018754</v>
      </c>
      <c r="BF557">
        <v>685.45048374816167</v>
      </c>
      <c r="BG557">
        <v>358.37187762843001</v>
      </c>
      <c r="BH557">
        <v>2.8227616251493487E-9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0</v>
      </c>
      <c r="CR557">
        <v>0</v>
      </c>
      <c r="CS557">
        <v>0</v>
      </c>
      <c r="CT557">
        <v>0</v>
      </c>
      <c r="CU557">
        <v>0</v>
      </c>
      <c r="CV557">
        <v>0</v>
      </c>
      <c r="CW557">
        <v>0</v>
      </c>
    </row>
    <row r="558" spans="1:101" x14ac:dyDescent="0.3">
      <c r="A558">
        <f>Model_Point!K558</f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-126789.30703190986</v>
      </c>
      <c r="K558">
        <v>-109246.38028403463</v>
      </c>
      <c r="L558">
        <v>-91994.50575414022</v>
      </c>
      <c r="M558">
        <v>-74526.881973687428</v>
      </c>
      <c r="N558">
        <v>-58189.63195789975</v>
      </c>
      <c r="O558">
        <v>-43119.417411358103</v>
      </c>
      <c r="P558">
        <v>-29267.165394701831</v>
      </c>
      <c r="Q558">
        <v>-16516.64521682767</v>
      </c>
      <c r="R558">
        <v>-4662.9672478271705</v>
      </c>
      <c r="S558">
        <v>6671.1005836810136</v>
      </c>
      <c r="T558">
        <v>17268.107944910011</v>
      </c>
      <c r="U558">
        <v>27086.137764409072</v>
      </c>
      <c r="V558">
        <v>36124.205600945839</v>
      </c>
      <c r="W558">
        <v>44390.860881636916</v>
      </c>
      <c r="X558">
        <v>51909.535824938481</v>
      </c>
      <c r="Y558">
        <v>58709.367246261259</v>
      </c>
      <c r="Z558">
        <v>64805.338131811775</v>
      </c>
      <c r="AA558">
        <v>70201.785850628381</v>
      </c>
      <c r="AB558">
        <v>74909.201026424693</v>
      </c>
      <c r="AC558">
        <v>78940.580616448133</v>
      </c>
      <c r="AD558">
        <v>82304.3340217769</v>
      </c>
      <c r="AE558">
        <v>85015.04612856466</v>
      </c>
      <c r="AF558">
        <v>87098.558729968907</v>
      </c>
      <c r="AG558">
        <v>88587.547528562442</v>
      </c>
      <c r="AH558">
        <v>89516.701295827763</v>
      </c>
      <c r="AI558">
        <v>89915.673022886112</v>
      </c>
      <c r="AJ558">
        <v>89807.9807198911</v>
      </c>
      <c r="AK558">
        <v>89216.495927076001</v>
      </c>
      <c r="AL558">
        <v>88167.735080128856</v>
      </c>
      <c r="AM558">
        <v>86687.381078343096</v>
      </c>
      <c r="AN558">
        <v>84796.942911715494</v>
      </c>
      <c r="AO558">
        <v>82520.591268572665</v>
      </c>
      <c r="AP558">
        <v>79887.902773715352</v>
      </c>
      <c r="AQ558">
        <v>76931.533276802642</v>
      </c>
      <c r="AR558">
        <v>73686.102324389256</v>
      </c>
      <c r="AS558">
        <v>70187.375288146082</v>
      </c>
      <c r="AT558">
        <v>66472.138521127461</v>
      </c>
      <c r="AU558">
        <v>62578.516779018915</v>
      </c>
      <c r="AV558">
        <v>58546.236201433137</v>
      </c>
      <c r="AW558">
        <v>54416.625605934001</v>
      </c>
      <c r="AX558">
        <v>50231.85021329701</v>
      </c>
      <c r="AY558">
        <v>46034.137116609207</v>
      </c>
      <c r="AZ558">
        <v>41863.089414540264</v>
      </c>
      <c r="BA558">
        <v>37757.855921427625</v>
      </c>
      <c r="BB558">
        <v>33756.547520288281</v>
      </c>
      <c r="BC558">
        <v>29895.582419442835</v>
      </c>
      <c r="BD558">
        <v>26208.974803376186</v>
      </c>
      <c r="BE558">
        <v>22727.587892510815</v>
      </c>
      <c r="BF558">
        <v>19478.379423672071</v>
      </c>
      <c r="BG558">
        <v>16483.674564603145</v>
      </c>
      <c r="BH558">
        <v>13760.507616463246</v>
      </c>
      <c r="BI558">
        <v>11270.555565668097</v>
      </c>
      <c r="BJ558">
        <v>9037.3505187656883</v>
      </c>
      <c r="BK558">
        <v>7076.691463141171</v>
      </c>
      <c r="BL558">
        <v>5395.6747448473006</v>
      </c>
      <c r="BM558">
        <v>3992.1577110754633</v>
      </c>
      <c r="BN558">
        <v>2854.7871945781753</v>
      </c>
      <c r="BO558">
        <v>1963.687968171884</v>
      </c>
      <c r="BP558">
        <v>1291.8419465336419</v>
      </c>
      <c r="BQ558">
        <v>807.09880396172457</v>
      </c>
      <c r="BR558">
        <v>474.65263991843716</v>
      </c>
      <c r="BS558">
        <v>268.00856367721997</v>
      </c>
      <c r="BT558">
        <v>144.89983076282095</v>
      </c>
      <c r="BU558">
        <v>74.932749965247268</v>
      </c>
      <c r="BV558">
        <v>37.154051844560698</v>
      </c>
      <c r="BW558">
        <v>-2.1792051760278481E-9</v>
      </c>
      <c r="BX558">
        <v>0</v>
      </c>
      <c r="BY558">
        <v>0</v>
      </c>
      <c r="BZ558">
        <v>0</v>
      </c>
      <c r="CA558">
        <v>0</v>
      </c>
      <c r="CB558">
        <v>0</v>
      </c>
      <c r="CC558">
        <v>0</v>
      </c>
      <c r="CD558">
        <v>0</v>
      </c>
      <c r="CE558">
        <v>0</v>
      </c>
      <c r="CF558">
        <v>0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  <c r="CN558">
        <v>0</v>
      </c>
      <c r="CO558">
        <v>0</v>
      </c>
      <c r="CP558">
        <v>0</v>
      </c>
      <c r="CQ558">
        <v>0</v>
      </c>
      <c r="CR558">
        <v>0</v>
      </c>
      <c r="CS558">
        <v>0</v>
      </c>
      <c r="CT558">
        <v>0</v>
      </c>
      <c r="CU558">
        <v>0</v>
      </c>
      <c r="CV558">
        <v>0</v>
      </c>
      <c r="CW558">
        <v>0</v>
      </c>
    </row>
    <row r="559" spans="1:101" x14ac:dyDescent="0.3">
      <c r="A559">
        <f>Model_Point!K559</f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-45024.230591135463</v>
      </c>
      <c r="K559">
        <v>-36042.215297410119</v>
      </c>
      <c r="L559">
        <v>-27416.987932712578</v>
      </c>
      <c r="M559">
        <v>-18750.239103204643</v>
      </c>
      <c r="N559">
        <v>-20754.571825858307</v>
      </c>
      <c r="O559">
        <v>-13626.926015754987</v>
      </c>
      <c r="P559">
        <v>-6967.6762863432677</v>
      </c>
      <c r="Q559">
        <v>-726.59862567506946</v>
      </c>
      <c r="R559">
        <v>5180.4965717687191</v>
      </c>
      <c r="S559">
        <v>3650.5685820475983</v>
      </c>
      <c r="T559">
        <v>8663.9981061297567</v>
      </c>
      <c r="U559">
        <v>13377.365689080158</v>
      </c>
      <c r="V559">
        <v>17793.982185987454</v>
      </c>
      <c r="W559">
        <v>21920.785951839578</v>
      </c>
      <c r="X559">
        <v>20654.392658791912</v>
      </c>
      <c r="Y559">
        <v>23925.360607452429</v>
      </c>
      <c r="Z559">
        <v>26923.893546322761</v>
      </c>
      <c r="AA559">
        <v>29654.166782861474</v>
      </c>
      <c r="AB559">
        <v>32122.69730760279</v>
      </c>
      <c r="AC559">
        <v>30769.00591113601</v>
      </c>
      <c r="AD559">
        <v>32514.076851857182</v>
      </c>
      <c r="AE559">
        <v>34005.045687114616</v>
      </c>
      <c r="AF559">
        <v>35253.526294413292</v>
      </c>
      <c r="AG559">
        <v>36273.754352813696</v>
      </c>
      <c r="AH559">
        <v>34643.73068661055</v>
      </c>
      <c r="AI559">
        <v>35099.876630686449</v>
      </c>
      <c r="AJ559">
        <v>35357.303682896032</v>
      </c>
      <c r="AK559">
        <v>35425.954096027774</v>
      </c>
      <c r="AL559">
        <v>35317.162946586548</v>
      </c>
      <c r="AM559">
        <v>33431.373679428638</v>
      </c>
      <c r="AN559">
        <v>32899.541330723114</v>
      </c>
      <c r="AO559">
        <v>32214.967672882711</v>
      </c>
      <c r="AP559">
        <v>31389.798714793924</v>
      </c>
      <c r="AQ559">
        <v>30437.359331031937</v>
      </c>
      <c r="AR559">
        <v>28359.898223863733</v>
      </c>
      <c r="AS559">
        <v>27133.031472037474</v>
      </c>
      <c r="AT559">
        <v>25818.549458934143</v>
      </c>
      <c r="AU559">
        <v>24431.658910278842</v>
      </c>
      <c r="AV559">
        <v>22988.180275111619</v>
      </c>
      <c r="AW559">
        <v>20916.879307789543</v>
      </c>
      <c r="AX559">
        <v>19373.520827665976</v>
      </c>
      <c r="AY559">
        <v>17821.315934827075</v>
      </c>
      <c r="AZ559">
        <v>16275.912681746033</v>
      </c>
      <c r="BA559">
        <v>14752.782027320563</v>
      </c>
      <c r="BB559">
        <v>12964.416177166908</v>
      </c>
      <c r="BC559">
        <v>11511.679108663351</v>
      </c>
      <c r="BD559">
        <v>10123.039136268932</v>
      </c>
      <c r="BE559">
        <v>8810.7050103686706</v>
      </c>
      <c r="BF559">
        <v>7585.377809907859</v>
      </c>
      <c r="BG559">
        <v>6326.8565406773887</v>
      </c>
      <c r="BH559">
        <v>5292.2549462485895</v>
      </c>
      <c r="BI559">
        <v>4345.5190679221323</v>
      </c>
      <c r="BJ559">
        <v>3495.9401676658576</v>
      </c>
      <c r="BK559">
        <v>2749.8320880498791</v>
      </c>
      <c r="BL559">
        <v>2070.2370414643024</v>
      </c>
      <c r="BM559">
        <v>1533.9198543163138</v>
      </c>
      <c r="BN559">
        <v>1099.119196234501</v>
      </c>
      <c r="BO559">
        <v>758.37204484733729</v>
      </c>
      <c r="BP559">
        <v>501.44773130357521</v>
      </c>
      <c r="BQ559">
        <v>309.68614205835837</v>
      </c>
      <c r="BR559">
        <v>182.28326940803285</v>
      </c>
      <c r="BS559">
        <v>103.08028145750242</v>
      </c>
      <c r="BT559">
        <v>55.892898799305549</v>
      </c>
      <c r="BU559">
        <v>29.078411755239124</v>
      </c>
      <c r="BV559">
        <v>14.270481149580744</v>
      </c>
      <c r="BW559">
        <v>-3.6385313584957507E-9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  <c r="CF559">
        <v>0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  <c r="CN559">
        <v>0</v>
      </c>
      <c r="CO559">
        <v>0</v>
      </c>
      <c r="CP559">
        <v>0</v>
      </c>
      <c r="CQ559">
        <v>0</v>
      </c>
      <c r="CR559">
        <v>0</v>
      </c>
      <c r="CS559">
        <v>0</v>
      </c>
      <c r="CT559">
        <v>0</v>
      </c>
      <c r="CU559">
        <v>0</v>
      </c>
      <c r="CV559">
        <v>0</v>
      </c>
      <c r="CW559">
        <v>0</v>
      </c>
    </row>
    <row r="560" spans="1:101" x14ac:dyDescent="0.3">
      <c r="A560">
        <f>Model_Point!K560</f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-21527.238536416127</v>
      </c>
      <c r="K560">
        <v>-17913.529836286772</v>
      </c>
      <c r="L560">
        <v>-14426.131552269691</v>
      </c>
      <c r="M560">
        <v>-10907.429796265531</v>
      </c>
      <c r="N560">
        <v>-7567.5360273894639</v>
      </c>
      <c r="O560">
        <v>-4424.7062221661545</v>
      </c>
      <c r="P560">
        <v>-1467.7797893416594</v>
      </c>
      <c r="Q560">
        <v>1324.6153431144103</v>
      </c>
      <c r="R560">
        <v>3987.3612611532385</v>
      </c>
      <c r="S560">
        <v>6581.8375859062453</v>
      </c>
      <c r="T560">
        <v>9078.0337739799943</v>
      </c>
      <c r="U560">
        <v>11472.864805357764</v>
      </c>
      <c r="V560">
        <v>13769.555065722454</v>
      </c>
      <c r="W560">
        <v>15972.842112979955</v>
      </c>
      <c r="X560">
        <v>18089.819690944179</v>
      </c>
      <c r="Y560">
        <v>20128.546601522736</v>
      </c>
      <c r="Z560">
        <v>22095.008688181628</v>
      </c>
      <c r="AA560">
        <v>23993.668738207307</v>
      </c>
      <c r="AB560">
        <v>25830.062895329505</v>
      </c>
      <c r="AC560">
        <v>27610.257923442336</v>
      </c>
      <c r="AD560">
        <v>29339.77708458867</v>
      </c>
      <c r="AE560">
        <v>31025.271146878938</v>
      </c>
      <c r="AF560">
        <v>32675.319630810067</v>
      </c>
      <c r="AG560">
        <v>34299.772003667757</v>
      </c>
      <c r="AH560">
        <v>35909.026520956562</v>
      </c>
      <c r="AI560">
        <v>37512.965227369597</v>
      </c>
      <c r="AJ560">
        <v>37932.721055051828</v>
      </c>
      <c r="AK560">
        <v>38269.102778732391</v>
      </c>
      <c r="AL560">
        <v>38513.929104818315</v>
      </c>
      <c r="AM560">
        <v>38658.734388528806</v>
      </c>
      <c r="AN560">
        <v>38694.11928336924</v>
      </c>
      <c r="AO560">
        <v>38611.057336835169</v>
      </c>
      <c r="AP560">
        <v>38401.711742656546</v>
      </c>
      <c r="AQ560">
        <v>38059.252410627108</v>
      </c>
      <c r="AR560">
        <v>37577.863675326713</v>
      </c>
      <c r="AS560">
        <v>36952.784288590818</v>
      </c>
      <c r="AT560">
        <v>36180.51455286071</v>
      </c>
      <c r="AU560">
        <v>35259.180264492614</v>
      </c>
      <c r="AV560">
        <v>34188.941221945941</v>
      </c>
      <c r="AW560">
        <v>32972.372006267753</v>
      </c>
      <c r="AX560">
        <v>31614.595572055598</v>
      </c>
      <c r="AY560">
        <v>30123.369256515358</v>
      </c>
      <c r="AZ560">
        <v>28508.286791130518</v>
      </c>
      <c r="BA560">
        <v>26781.882532290521</v>
      </c>
      <c r="BB560">
        <v>24959.691885639546</v>
      </c>
      <c r="BC560">
        <v>23060.209714685167</v>
      </c>
      <c r="BD560">
        <v>21104.724717192072</v>
      </c>
      <c r="BE560">
        <v>19117.009725128846</v>
      </c>
      <c r="BF560">
        <v>17122.85228371359</v>
      </c>
      <c r="BG560">
        <v>15149.417207214807</v>
      </c>
      <c r="BH560">
        <v>13224.443458382893</v>
      </c>
      <c r="BI560">
        <v>11337.04338791235</v>
      </c>
      <c r="BJ560">
        <v>9523.7838693324175</v>
      </c>
      <c r="BK560">
        <v>7820.0246340979411</v>
      </c>
      <c r="BL560">
        <v>6257.8279335285351</v>
      </c>
      <c r="BM560">
        <v>4863.7833934044493</v>
      </c>
      <c r="BN560">
        <v>3656.9718112840887</v>
      </c>
      <c r="BO560">
        <v>2647.3406473045793</v>
      </c>
      <c r="BP560">
        <v>1834.7794219109298</v>
      </c>
      <c r="BQ560">
        <v>1209.1456512567297</v>
      </c>
      <c r="BR560">
        <v>751.38697604659899</v>
      </c>
      <c r="BS560">
        <v>447.94353919196362</v>
      </c>
      <c r="BT560">
        <v>255.13353887820685</v>
      </c>
      <c r="BU560">
        <v>138.2274383951582</v>
      </c>
      <c r="BV560">
        <v>70.841510393093472</v>
      </c>
      <c r="BW560">
        <v>-8.0613004264810485E-10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  <c r="CF560">
        <v>0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  <c r="CN560">
        <v>0</v>
      </c>
      <c r="CO560">
        <v>0</v>
      </c>
      <c r="CP560">
        <v>0</v>
      </c>
      <c r="CQ560">
        <v>0</v>
      </c>
      <c r="CR560">
        <v>0</v>
      </c>
      <c r="CS560">
        <v>0</v>
      </c>
      <c r="CT560">
        <v>0</v>
      </c>
      <c r="CU560">
        <v>0</v>
      </c>
      <c r="CV560">
        <v>0</v>
      </c>
      <c r="CW560">
        <v>0</v>
      </c>
    </row>
    <row r="561" spans="1:101" x14ac:dyDescent="0.3">
      <c r="A561">
        <f>Model_Point!K561</f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-300789.87327648181</v>
      </c>
      <c r="K561">
        <v>-253272.93714114884</v>
      </c>
      <c r="L561">
        <v>-205409.35514235156</v>
      </c>
      <c r="M561">
        <v>-156693.15418114967</v>
      </c>
      <c r="N561">
        <v>-111107.28959760757</v>
      </c>
      <c r="O561">
        <v>-69046.612369063936</v>
      </c>
      <c r="P561">
        <v>-30475.720778404499</v>
      </c>
      <c r="Q561">
        <v>4657.6588683624495</v>
      </c>
      <c r="R561">
        <v>36436.344137862798</v>
      </c>
      <c r="S561">
        <v>65726.937357471121</v>
      </c>
      <c r="T561">
        <v>91889.643787233654</v>
      </c>
      <c r="U561">
        <v>115015.28637760745</v>
      </c>
      <c r="V561">
        <v>135231.75598019859</v>
      </c>
      <c r="W561">
        <v>152688.71841573925</v>
      </c>
      <c r="X561">
        <v>167540.69956138814</v>
      </c>
      <c r="Y561">
        <v>179921.95756807647</v>
      </c>
      <c r="Z561">
        <v>189942.49374251234</v>
      </c>
      <c r="AA561">
        <v>197707.705277815</v>
      </c>
      <c r="AB561">
        <v>203333.92321776995</v>
      </c>
      <c r="AC561">
        <v>206932.57819752331</v>
      </c>
      <c r="AD561">
        <v>208598.27815713329</v>
      </c>
      <c r="AE561">
        <v>208433.29981684469</v>
      </c>
      <c r="AF561">
        <v>206557.65085153037</v>
      </c>
      <c r="AG561">
        <v>203101.04172955512</v>
      </c>
      <c r="AH561">
        <v>198199.11229510047</v>
      </c>
      <c r="AI561">
        <v>191990.68393410571</v>
      </c>
      <c r="AJ561">
        <v>184617.46622862743</v>
      </c>
      <c r="AK561">
        <v>176225.34862249033</v>
      </c>
      <c r="AL561">
        <v>166965.51913570034</v>
      </c>
      <c r="AM561">
        <v>156994.66929743541</v>
      </c>
      <c r="AN561">
        <v>146472.46763567152</v>
      </c>
      <c r="AO561">
        <v>135558.98336296467</v>
      </c>
      <c r="AP561">
        <v>124405.2606489899</v>
      </c>
      <c r="AQ561">
        <v>113161.10746888473</v>
      </c>
      <c r="AR561">
        <v>101973.17961729964</v>
      </c>
      <c r="AS561">
        <v>90982.796262051022</v>
      </c>
      <c r="AT561">
        <v>80323.533051186692</v>
      </c>
      <c r="AU561">
        <v>70118.66146711231</v>
      </c>
      <c r="AV561">
        <v>60478.527705866814</v>
      </c>
      <c r="AW561">
        <v>51497.989281642753</v>
      </c>
      <c r="AX561">
        <v>43254.050558800605</v>
      </c>
      <c r="AY561">
        <v>35628.211524123974</v>
      </c>
      <c r="AZ561">
        <v>28718.334520509979</v>
      </c>
      <c r="BA561">
        <v>22596.509488071973</v>
      </c>
      <c r="BB561">
        <v>17305.389256084949</v>
      </c>
      <c r="BC561">
        <v>12855.950445181888</v>
      </c>
      <c r="BD561">
        <v>9227.152242849801</v>
      </c>
      <c r="BE561">
        <v>6367.8472612539808</v>
      </c>
      <c r="BF561">
        <v>4201.0836646445141</v>
      </c>
      <c r="BG561">
        <v>2630.6314088602426</v>
      </c>
      <c r="BH561">
        <v>1549.2001899081997</v>
      </c>
      <c r="BI561">
        <v>876.50881865737904</v>
      </c>
      <c r="BJ561">
        <v>475.58880641050371</v>
      </c>
      <c r="BK561">
        <v>247.74553386619164</v>
      </c>
      <c r="BL561">
        <v>124.81596732507866</v>
      </c>
      <c r="BM561">
        <v>-1.4112968133745318E-8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  <c r="CF561">
        <v>0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  <c r="CN561">
        <v>0</v>
      </c>
      <c r="CO561">
        <v>0</v>
      </c>
      <c r="CP561">
        <v>0</v>
      </c>
      <c r="CQ561">
        <v>0</v>
      </c>
      <c r="CR561">
        <v>0</v>
      </c>
      <c r="CS561">
        <v>0</v>
      </c>
      <c r="CT561">
        <v>0</v>
      </c>
      <c r="CU561">
        <v>0</v>
      </c>
      <c r="CV561">
        <v>0</v>
      </c>
      <c r="CW561">
        <v>0</v>
      </c>
    </row>
    <row r="562" spans="1:101" x14ac:dyDescent="0.3">
      <c r="A562">
        <f>Model_Point!K562</f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-103889.88123394315</v>
      </c>
      <c r="K562">
        <v>-80184.462781132082</v>
      </c>
      <c r="L562">
        <v>-56966.405363837817</v>
      </c>
      <c r="M562">
        <v>-33541.299694916663</v>
      </c>
      <c r="N562">
        <v>-37061.95875409861</v>
      </c>
      <c r="O562">
        <v>-17753.196963302085</v>
      </c>
      <c r="P562">
        <v>212.69316836399176</v>
      </c>
      <c r="Q562">
        <v>16868.968139881337</v>
      </c>
      <c r="R562">
        <v>32259.912005558705</v>
      </c>
      <c r="S562">
        <v>28804.359574765102</v>
      </c>
      <c r="T562">
        <v>41013.428028651557</v>
      </c>
      <c r="U562">
        <v>52047.551570157411</v>
      </c>
      <c r="V562">
        <v>61963.897632953034</v>
      </c>
      <c r="W562">
        <v>70828.002262147711</v>
      </c>
      <c r="X562">
        <v>66462.949209946906</v>
      </c>
      <c r="Y562">
        <v>72660.066429925326</v>
      </c>
      <c r="Z562">
        <v>77935.83163881037</v>
      </c>
      <c r="AA562">
        <v>82336.215700356406</v>
      </c>
      <c r="AB562">
        <v>85911.369227012474</v>
      </c>
      <c r="AC562">
        <v>80617.530552500495</v>
      </c>
      <c r="AD562">
        <v>82180.214483190706</v>
      </c>
      <c r="AE562">
        <v>83021.644689376641</v>
      </c>
      <c r="AF562">
        <v>83191.611116417596</v>
      </c>
      <c r="AG562">
        <v>82743.619953323039</v>
      </c>
      <c r="AH562">
        <v>76649.690067632284</v>
      </c>
      <c r="AI562">
        <v>74820.045764099414</v>
      </c>
      <c r="AJ562">
        <v>72524.026942945915</v>
      </c>
      <c r="AK562">
        <v>69820.282653585979</v>
      </c>
      <c r="AL562">
        <v>66769.49479903662</v>
      </c>
      <c r="AM562">
        <v>60481.811803100973</v>
      </c>
      <c r="AN562">
        <v>56743.932980720427</v>
      </c>
      <c r="AO562">
        <v>52838.642509925645</v>
      </c>
      <c r="AP562">
        <v>48825.954304097002</v>
      </c>
      <c r="AQ562">
        <v>44765.398381111867</v>
      </c>
      <c r="AR562">
        <v>39195.035204951266</v>
      </c>
      <c r="AS562">
        <v>35117.62215857015</v>
      </c>
      <c r="AT562">
        <v>31154.380899717165</v>
      </c>
      <c r="AU562">
        <v>27354.268642847575</v>
      </c>
      <c r="AV562">
        <v>23761.247042484865</v>
      </c>
      <c r="AW562">
        <v>19764.581310893336</v>
      </c>
      <c r="AX562">
        <v>16652.653996787096</v>
      </c>
      <c r="AY562">
        <v>13770.228379454949</v>
      </c>
      <c r="AZ562">
        <v>11156.035928353556</v>
      </c>
      <c r="BA562">
        <v>8838.8816696962422</v>
      </c>
      <c r="BB562">
        <v>6635.6583108005625</v>
      </c>
      <c r="BC562">
        <v>4940.3146268844139</v>
      </c>
      <c r="BD562">
        <v>3556.7758739150099</v>
      </c>
      <c r="BE562">
        <v>2466.1910345063752</v>
      </c>
      <c r="BF562">
        <v>1639.6920476967487</v>
      </c>
      <c r="BG562">
        <v>1008.5728266976686</v>
      </c>
      <c r="BH562">
        <v>594.73190564495974</v>
      </c>
      <c r="BI562">
        <v>337.25944427422797</v>
      </c>
      <c r="BJ562">
        <v>183.80185442691922</v>
      </c>
      <c r="BK562">
        <v>96.613177706858778</v>
      </c>
      <c r="BL562">
        <v>47.917716668180702</v>
      </c>
      <c r="BM562">
        <v>3.9599826183086451E-9</v>
      </c>
      <c r="BN562">
        <v>0</v>
      </c>
      <c r="BO562">
        <v>0</v>
      </c>
      <c r="BP562">
        <v>0</v>
      </c>
      <c r="BQ562">
        <v>0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  <c r="CF562">
        <v>0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  <c r="CN562">
        <v>0</v>
      </c>
      <c r="CO562">
        <v>0</v>
      </c>
      <c r="CP562">
        <v>0</v>
      </c>
      <c r="CQ562">
        <v>0</v>
      </c>
      <c r="CR562">
        <v>0</v>
      </c>
      <c r="CS562">
        <v>0</v>
      </c>
      <c r="CT562">
        <v>0</v>
      </c>
      <c r="CU562">
        <v>0</v>
      </c>
      <c r="CV562">
        <v>0</v>
      </c>
      <c r="CW562">
        <v>0</v>
      </c>
    </row>
    <row r="563" spans="1:101" x14ac:dyDescent="0.3">
      <c r="A563">
        <f>Model_Point!K563</f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-52189.034121755205</v>
      </c>
      <c r="K563">
        <v>-37987.117785411472</v>
      </c>
      <c r="L563">
        <v>-24415.413021485721</v>
      </c>
      <c r="M563">
        <v>-10781.523158613432</v>
      </c>
      <c r="N563">
        <v>2331.7726383096287</v>
      </c>
      <c r="O563">
        <v>14902.620691553773</v>
      </c>
      <c r="P563">
        <v>26968.793617786436</v>
      </c>
      <c r="Q563">
        <v>38565.599858279827</v>
      </c>
      <c r="R563">
        <v>49730.638665892555</v>
      </c>
      <c r="S563">
        <v>60621.243505995357</v>
      </c>
      <c r="T563">
        <v>71163.866727569926</v>
      </c>
      <c r="U563">
        <v>81396.587405795028</v>
      </c>
      <c r="V563">
        <v>91363.621622158753</v>
      </c>
      <c r="W563">
        <v>101113.15699204009</v>
      </c>
      <c r="X563">
        <v>110694.89372096008</v>
      </c>
      <c r="Y563">
        <v>120156.29203442582</v>
      </c>
      <c r="Z563">
        <v>121711.25054505651</v>
      </c>
      <c r="AA563">
        <v>123000.90096246233</v>
      </c>
      <c r="AB563">
        <v>123997.48662557891</v>
      </c>
      <c r="AC563">
        <v>124672.08451330876</v>
      </c>
      <c r="AD563">
        <v>124992.23063677123</v>
      </c>
      <c r="AE563">
        <v>124926.55809039302</v>
      </c>
      <c r="AF563">
        <v>124447.68301228888</v>
      </c>
      <c r="AG563">
        <v>123531.50824115066</v>
      </c>
      <c r="AH563">
        <v>122157.20712770514</v>
      </c>
      <c r="AI563">
        <v>120307.32114741561</v>
      </c>
      <c r="AJ563">
        <v>117968.4551732964</v>
      </c>
      <c r="AK563">
        <v>115132.53593951017</v>
      </c>
      <c r="AL563">
        <v>111798.23537649853</v>
      </c>
      <c r="AM563">
        <v>107972.30341826685</v>
      </c>
      <c r="AN563">
        <v>103670.02836793539</v>
      </c>
      <c r="AO563">
        <v>98915.538199956223</v>
      </c>
      <c r="AP563">
        <v>93738.956829352945</v>
      </c>
      <c r="AQ563">
        <v>88180.348975254208</v>
      </c>
      <c r="AR563">
        <v>82289.975397654722</v>
      </c>
      <c r="AS563">
        <v>76128.206922686324</v>
      </c>
      <c r="AT563">
        <v>69765.02099360009</v>
      </c>
      <c r="AU563">
        <v>63279.010701275569</v>
      </c>
      <c r="AV563">
        <v>56755.850737545443</v>
      </c>
      <c r="AW563">
        <v>50286.189272923257</v>
      </c>
      <c r="AX563">
        <v>43962.970680130849</v>
      </c>
      <c r="AY563">
        <v>37742.585138689385</v>
      </c>
      <c r="AZ563">
        <v>31748.758718138211</v>
      </c>
      <c r="BA563">
        <v>26101.852449513761</v>
      </c>
      <c r="BB563">
        <v>20911.743308162379</v>
      </c>
      <c r="BC563">
        <v>16270.370174595844</v>
      </c>
      <c r="BD563">
        <v>12244.70660240914</v>
      </c>
      <c r="BE563">
        <v>8871.0944059048979</v>
      </c>
      <c r="BF563">
        <v>6151.9302289379484</v>
      </c>
      <c r="BG563">
        <v>4055.5739199194609</v>
      </c>
      <c r="BH563">
        <v>2519.9927715850831</v>
      </c>
      <c r="BI563">
        <v>1502.8494896488608</v>
      </c>
      <c r="BJ563">
        <v>857.1534862305856</v>
      </c>
      <c r="BK563">
        <v>466.11979845532227</v>
      </c>
      <c r="BL563">
        <v>241.08742035950402</v>
      </c>
      <c r="BM563">
        <v>7.8099335927176992E-10</v>
      </c>
      <c r="BN563">
        <v>0</v>
      </c>
      <c r="BO563">
        <v>0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  <c r="CF563">
        <v>0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  <c r="CN563">
        <v>0</v>
      </c>
      <c r="CO563">
        <v>0</v>
      </c>
      <c r="CP563">
        <v>0</v>
      </c>
      <c r="CQ563">
        <v>0</v>
      </c>
      <c r="CR563">
        <v>0</v>
      </c>
      <c r="CS563">
        <v>0</v>
      </c>
      <c r="CT563">
        <v>0</v>
      </c>
      <c r="CU563">
        <v>0</v>
      </c>
      <c r="CV563">
        <v>0</v>
      </c>
      <c r="CW563">
        <v>0</v>
      </c>
    </row>
    <row r="564" spans="1:101" x14ac:dyDescent="0.3">
      <c r="A564">
        <f>Model_Point!K564</f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-103542.59784758558</v>
      </c>
      <c r="K564">
        <v>-83851.077981615483</v>
      </c>
      <c r="L564">
        <v>-63815.588840579345</v>
      </c>
      <c r="M564">
        <v>-43671.116514548055</v>
      </c>
      <c r="N564">
        <v>-25426.531933619863</v>
      </c>
      <c r="O564">
        <v>-9198.9069246612835</v>
      </c>
      <c r="P564">
        <v>5091.438702175682</v>
      </c>
      <c r="Q564">
        <v>17533.13362621417</v>
      </c>
      <c r="R564">
        <v>28220.542119196114</v>
      </c>
      <c r="S564">
        <v>37713.230946091702</v>
      </c>
      <c r="T564">
        <v>45651.847660677027</v>
      </c>
      <c r="U564">
        <v>52115.624531058013</v>
      </c>
      <c r="V564">
        <v>57191.898201869233</v>
      </c>
      <c r="W564">
        <v>60972.025765457729</v>
      </c>
      <c r="X564">
        <v>63549.52606083006</v>
      </c>
      <c r="Y564">
        <v>65018.730770070128</v>
      </c>
      <c r="Z564">
        <v>65474.74654431612</v>
      </c>
      <c r="AA564">
        <v>65014.278613222901</v>
      </c>
      <c r="AB564">
        <v>63736.369256093902</v>
      </c>
      <c r="AC564">
        <v>61742.644628209731</v>
      </c>
      <c r="AD564">
        <v>59136.066367062958</v>
      </c>
      <c r="AE564">
        <v>56019.630827453184</v>
      </c>
      <c r="AF564">
        <v>52491.294486959778</v>
      </c>
      <c r="AG564">
        <v>48648.225219961889</v>
      </c>
      <c r="AH564">
        <v>44585.831397219132</v>
      </c>
      <c r="AI564">
        <v>40396.628029525375</v>
      </c>
      <c r="AJ564">
        <v>36168.962639797282</v>
      </c>
      <c r="AK564">
        <v>31985.636005391952</v>
      </c>
      <c r="AL564">
        <v>27922.466580822776</v>
      </c>
      <c r="AM564">
        <v>24046.861472247416</v>
      </c>
      <c r="AN564">
        <v>20416.470089438066</v>
      </c>
      <c r="AO564">
        <v>16982.285446193411</v>
      </c>
      <c r="AP564">
        <v>13810.753745919506</v>
      </c>
      <c r="AQ564">
        <v>10954.717565419176</v>
      </c>
      <c r="AR564">
        <v>8451.2274305218889</v>
      </c>
      <c r="AS564">
        <v>6320.0811985438995</v>
      </c>
      <c r="AT564">
        <v>4563.3582821655264</v>
      </c>
      <c r="AU564">
        <v>3166.15725794642</v>
      </c>
      <c r="AV564">
        <v>2098.6339079611771</v>
      </c>
      <c r="AW564">
        <v>1319.2743242856066</v>
      </c>
      <c r="AX564">
        <v>779.14080816433534</v>
      </c>
      <c r="AY564">
        <v>442.34010468816786</v>
      </c>
      <c r="AZ564">
        <v>241.20753526374537</v>
      </c>
      <c r="BA564">
        <v>126.74043399088079</v>
      </c>
      <c r="BB564">
        <v>64.942898815486799</v>
      </c>
      <c r="BC564">
        <v>-2.9527757998901055E-9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0</v>
      </c>
      <c r="BJ564">
        <v>0</v>
      </c>
      <c r="BK564">
        <v>0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0</v>
      </c>
      <c r="CC564">
        <v>0</v>
      </c>
      <c r="CD564">
        <v>0</v>
      </c>
      <c r="CE564">
        <v>0</v>
      </c>
      <c r="CF564">
        <v>0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  <c r="CN564">
        <v>0</v>
      </c>
      <c r="CO564">
        <v>0</v>
      </c>
      <c r="CP564">
        <v>0</v>
      </c>
      <c r="CQ564">
        <v>0</v>
      </c>
      <c r="CR564">
        <v>0</v>
      </c>
      <c r="CS564">
        <v>0</v>
      </c>
      <c r="CT564">
        <v>0</v>
      </c>
      <c r="CU564">
        <v>0</v>
      </c>
      <c r="CV564">
        <v>0</v>
      </c>
      <c r="CW564">
        <v>0</v>
      </c>
    </row>
    <row r="565" spans="1:101" x14ac:dyDescent="0.3">
      <c r="A565">
        <f>Model_Point!K565</f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-36539.59292114721</v>
      </c>
      <c r="K565">
        <v>-26568.556772839249</v>
      </c>
      <c r="L565">
        <v>-16745.937159272704</v>
      </c>
      <c r="M565">
        <v>-6939.9216783107131</v>
      </c>
      <c r="N565">
        <v>-8845.8171930522567</v>
      </c>
      <c r="O565">
        <v>-1241.1690941040711</v>
      </c>
      <c r="P565">
        <v>5599.8324121209926</v>
      </c>
      <c r="Q565">
        <v>11716.653008182015</v>
      </c>
      <c r="R565">
        <v>17150.855008160335</v>
      </c>
      <c r="S565">
        <v>14897.41247927318</v>
      </c>
      <c r="T565">
        <v>18827.917314182712</v>
      </c>
      <c r="U565">
        <v>22171.733519496916</v>
      </c>
      <c r="V565">
        <v>24965.913354517208</v>
      </c>
      <c r="W565">
        <v>27249.030664523445</v>
      </c>
      <c r="X565">
        <v>24521.155958564104</v>
      </c>
      <c r="Y565">
        <v>25619.981073165898</v>
      </c>
      <c r="Z565">
        <v>26309.567226667437</v>
      </c>
      <c r="AA565">
        <v>26629.550312961685</v>
      </c>
      <c r="AB565">
        <v>26620.455128435435</v>
      </c>
      <c r="AC565">
        <v>23687.357359358753</v>
      </c>
      <c r="AD565">
        <v>22982.162284106573</v>
      </c>
      <c r="AE565">
        <v>22063.453098959668</v>
      </c>
      <c r="AF565">
        <v>20970.775552073519</v>
      </c>
      <c r="AG565">
        <v>19743.361384641248</v>
      </c>
      <c r="AH565">
        <v>17062.316344474388</v>
      </c>
      <c r="AI565">
        <v>15596.016804891735</v>
      </c>
      <c r="AJ565">
        <v>14101.594368921815</v>
      </c>
      <c r="AK565">
        <v>12612.416263552197</v>
      </c>
      <c r="AL565">
        <v>11159.139178153906</v>
      </c>
      <c r="AM565">
        <v>9189.917842536719</v>
      </c>
      <c r="AN565">
        <v>7851.0135828738494</v>
      </c>
      <c r="AO565">
        <v>6579.3332136171211</v>
      </c>
      <c r="AP565">
        <v>5401.5140664074834</v>
      </c>
      <c r="AQ565">
        <v>4338.9471724193972</v>
      </c>
      <c r="AR565">
        <v>3227.8382928168594</v>
      </c>
      <c r="AS565">
        <v>2423.8878897681511</v>
      </c>
      <c r="AT565">
        <v>1760.1354463654973</v>
      </c>
      <c r="AU565">
        <v>1231.6648216547596</v>
      </c>
      <c r="AV565">
        <v>827.720947587365</v>
      </c>
      <c r="AW565">
        <v>504.09913284816355</v>
      </c>
      <c r="AX565">
        <v>298.42834417339952</v>
      </c>
      <c r="AY565">
        <v>170.12823046222397</v>
      </c>
      <c r="AZ565">
        <v>93.498382167098782</v>
      </c>
      <c r="BA565">
        <v>49.903724078643215</v>
      </c>
      <c r="BB565">
        <v>24.890182793630842</v>
      </c>
      <c r="BC565">
        <v>1.9964220849436158E-9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  <c r="CF565">
        <v>0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0</v>
      </c>
      <c r="CS565">
        <v>0</v>
      </c>
      <c r="CT565">
        <v>0</v>
      </c>
      <c r="CU565">
        <v>0</v>
      </c>
      <c r="CV565">
        <v>0</v>
      </c>
      <c r="CW565">
        <v>0</v>
      </c>
    </row>
    <row r="566" spans="1:101" x14ac:dyDescent="0.3">
      <c r="A566">
        <f>Model_Point!K566</f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-25504.338681287143</v>
      </c>
      <c r="K566">
        <v>-17411.021346503348</v>
      </c>
      <c r="L566">
        <v>-9849.2191366611514</v>
      </c>
      <c r="M566">
        <v>-2310.2016297493556</v>
      </c>
      <c r="N566">
        <v>4973.1638606400138</v>
      </c>
      <c r="O566">
        <v>11997.359052042877</v>
      </c>
      <c r="P566">
        <v>18788.331566711255</v>
      </c>
      <c r="Q566">
        <v>25375.270772550411</v>
      </c>
      <c r="R566">
        <v>31787.932661111237</v>
      </c>
      <c r="S566">
        <v>38105.415403872146</v>
      </c>
      <c r="T566">
        <v>44311.636165653967</v>
      </c>
      <c r="U566">
        <v>44916.553604737943</v>
      </c>
      <c r="V566">
        <v>45423.880589991481</v>
      </c>
      <c r="W566">
        <v>45823.155901367718</v>
      </c>
      <c r="X566">
        <v>46103.445189588623</v>
      </c>
      <c r="Y566">
        <v>46252.424530813536</v>
      </c>
      <c r="Z566">
        <v>46258.159591295138</v>
      </c>
      <c r="AA566">
        <v>46110.210572905329</v>
      </c>
      <c r="AB566">
        <v>45799.359004154394</v>
      </c>
      <c r="AC566">
        <v>45317.595688092479</v>
      </c>
      <c r="AD566">
        <v>44658.152151891802</v>
      </c>
      <c r="AE566">
        <v>43815.761810122865</v>
      </c>
      <c r="AF566">
        <v>42787.137928166638</v>
      </c>
      <c r="AG566">
        <v>41571.515694722046</v>
      </c>
      <c r="AH566">
        <v>40171.160652699502</v>
      </c>
      <c r="AI566">
        <v>38591.54332761182</v>
      </c>
      <c r="AJ566">
        <v>36841.454201097877</v>
      </c>
      <c r="AK566">
        <v>34931.911978984739</v>
      </c>
      <c r="AL566">
        <v>32877.679374045882</v>
      </c>
      <c r="AM566">
        <v>30697.366455478794</v>
      </c>
      <c r="AN566">
        <v>28413.406005309942</v>
      </c>
      <c r="AO566">
        <v>26051.871898809073</v>
      </c>
      <c r="AP566">
        <v>23642.113803549331</v>
      </c>
      <c r="AQ566">
        <v>21216.186894527029</v>
      </c>
      <c r="AR566">
        <v>18808.064495076815</v>
      </c>
      <c r="AS566">
        <v>16452.635070477481</v>
      </c>
      <c r="AT566">
        <v>14132.510126413274</v>
      </c>
      <c r="AU566">
        <v>11894.304426691933</v>
      </c>
      <c r="AV566">
        <v>9783.4667332328354</v>
      </c>
      <c r="AW566">
        <v>7841.5911170573208</v>
      </c>
      <c r="AX566">
        <v>6103.5952444556042</v>
      </c>
      <c r="AY566">
        <v>4595.0533366954733</v>
      </c>
      <c r="AZ566">
        <v>3330.0372770043055</v>
      </c>
      <c r="BA566">
        <v>2309.842071607959</v>
      </c>
      <c r="BB566">
        <v>1522.9259451031974</v>
      </c>
      <c r="BC566">
        <v>946.26174922165126</v>
      </c>
      <c r="BD566">
        <v>564.39998749671622</v>
      </c>
      <c r="BE566">
        <v>322.07532397958374</v>
      </c>
      <c r="BF566">
        <v>175.39061843935639</v>
      </c>
      <c r="BG566">
        <v>91.028440010890009</v>
      </c>
      <c r="BH566">
        <v>9.6880022338744373E-10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  <c r="CF566">
        <v>0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  <c r="CN566">
        <v>0</v>
      </c>
      <c r="CO566">
        <v>0</v>
      </c>
      <c r="CP566">
        <v>0</v>
      </c>
      <c r="CQ566">
        <v>0</v>
      </c>
      <c r="CR566">
        <v>0</v>
      </c>
      <c r="CS566">
        <v>0</v>
      </c>
      <c r="CT566">
        <v>0</v>
      </c>
      <c r="CU566">
        <v>0</v>
      </c>
      <c r="CV566">
        <v>0</v>
      </c>
      <c r="CW566">
        <v>0</v>
      </c>
    </row>
    <row r="567" spans="1:101" x14ac:dyDescent="0.3">
      <c r="A567">
        <f>Model_Point!K567</f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-138920.67344322242</v>
      </c>
      <c r="K567">
        <v>-122293.98486616059</v>
      </c>
      <c r="L567">
        <v>-104718.36097262606</v>
      </c>
      <c r="M567">
        <v>-86165.717373932741</v>
      </c>
      <c r="N567">
        <v>-68307.507356211427</v>
      </c>
      <c r="O567">
        <v>-51434.179104044422</v>
      </c>
      <c r="P567">
        <v>-35653.402637604035</v>
      </c>
      <c r="Q567">
        <v>-20978.91630097678</v>
      </c>
      <c r="R567">
        <v>-7402.5213619731267</v>
      </c>
      <c r="S567">
        <v>5392.8027903226139</v>
      </c>
      <c r="T567">
        <v>17182.098635264672</v>
      </c>
      <c r="U567">
        <v>27986.421108916606</v>
      </c>
      <c r="V567">
        <v>37811.673864953649</v>
      </c>
      <c r="W567">
        <v>46672.009037583302</v>
      </c>
      <c r="X567">
        <v>54584.752042662396</v>
      </c>
      <c r="Y567">
        <v>61560.489494958812</v>
      </c>
      <c r="Z567">
        <v>67618.060994151369</v>
      </c>
      <c r="AA567">
        <v>72791.686999843441</v>
      </c>
      <c r="AB567">
        <v>77124.866829321589</v>
      </c>
      <c r="AC567">
        <v>80663.700087089717</v>
      </c>
      <c r="AD567">
        <v>83447.065378924599</v>
      </c>
      <c r="AE567">
        <v>85505.046682490007</v>
      </c>
      <c r="AF567">
        <v>86866.539516195597</v>
      </c>
      <c r="AG567">
        <v>87565.232090516758</v>
      </c>
      <c r="AH567">
        <v>87633.3925961653</v>
      </c>
      <c r="AI567">
        <v>87097.202597156502</v>
      </c>
      <c r="AJ567">
        <v>85986.24690226448</v>
      </c>
      <c r="AK567">
        <v>84337.373538436441</v>
      </c>
      <c r="AL567">
        <v>82191.525519301926</v>
      </c>
      <c r="AM567">
        <v>79592.244573456046</v>
      </c>
      <c r="AN567">
        <v>76584.58469131263</v>
      </c>
      <c r="AO567">
        <v>73214.988195808895</v>
      </c>
      <c r="AP567">
        <v>69531.783725974485</v>
      </c>
      <c r="AQ567">
        <v>65585.621932991315</v>
      </c>
      <c r="AR567">
        <v>61429.561663722096</v>
      </c>
      <c r="AS567">
        <v>57118.10027778225</v>
      </c>
      <c r="AT567">
        <v>52706.191753525032</v>
      </c>
      <c r="AU567">
        <v>48245.603800994693</v>
      </c>
      <c r="AV567">
        <v>43787.980419887179</v>
      </c>
      <c r="AW567">
        <v>39384.126529222594</v>
      </c>
      <c r="AX567">
        <v>35083.190884027717</v>
      </c>
      <c r="AY567">
        <v>30931.763573311498</v>
      </c>
      <c r="AZ567">
        <v>26972.912900451407</v>
      </c>
      <c r="BA567">
        <v>23245.195736199734</v>
      </c>
      <c r="BB567">
        <v>19781.684933479253</v>
      </c>
      <c r="BC567">
        <v>16609.066266371199</v>
      </c>
      <c r="BD567">
        <v>13678.265824411881</v>
      </c>
      <c r="BE567">
        <v>11025.060046993403</v>
      </c>
      <c r="BF567">
        <v>8675.7589579283995</v>
      </c>
      <c r="BG567">
        <v>6645.7745683457933</v>
      </c>
      <c r="BH567">
        <v>4938.7189472399496</v>
      </c>
      <c r="BI567">
        <v>3546.2149497308724</v>
      </c>
      <c r="BJ567">
        <v>2448.5595418407638</v>
      </c>
      <c r="BK567">
        <v>1616.2992742076121</v>
      </c>
      <c r="BL567">
        <v>1012.6614108942366</v>
      </c>
      <c r="BM567">
        <v>596.6444264205295</v>
      </c>
      <c r="BN567">
        <v>337.84070643019601</v>
      </c>
      <c r="BO567">
        <v>183.5740662369185</v>
      </c>
      <c r="BP567">
        <v>95.893685132548157</v>
      </c>
      <c r="BQ567">
        <v>48.586488432285051</v>
      </c>
      <c r="BR567">
        <v>1.2520846273130229E-9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  <c r="CF567">
        <v>0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>
        <v>0</v>
      </c>
      <c r="CT567">
        <v>0</v>
      </c>
      <c r="CU567">
        <v>0</v>
      </c>
      <c r="CV567">
        <v>0</v>
      </c>
      <c r="CW567">
        <v>0</v>
      </c>
    </row>
    <row r="568" spans="1:101" x14ac:dyDescent="0.3">
      <c r="A568">
        <f>Model_Point!K568</f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-49799.559966839792</v>
      </c>
      <c r="K568">
        <v>-41184.135751234804</v>
      </c>
      <c r="L568">
        <v>-32449.328307169686</v>
      </c>
      <c r="M568">
        <v>-23381.5645363484</v>
      </c>
      <c r="N568">
        <v>-24755.795296613716</v>
      </c>
      <c r="O568">
        <v>-16950.373231213132</v>
      </c>
      <c r="P568">
        <v>-9566.6119277334783</v>
      </c>
      <c r="Q568">
        <v>-2604.2924049573721</v>
      </c>
      <c r="R568">
        <v>3945.0356819698263</v>
      </c>
      <c r="S568">
        <v>3039.8462221423874</v>
      </c>
      <c r="T568">
        <v>8492.8928996199502</v>
      </c>
      <c r="U568">
        <v>13564.693364884382</v>
      </c>
      <c r="V568">
        <v>18261.031736592289</v>
      </c>
      <c r="W568">
        <v>22590.82942960507</v>
      </c>
      <c r="X568">
        <v>21564.76961903779</v>
      </c>
      <c r="Y568">
        <v>24880.138777401087</v>
      </c>
      <c r="Z568">
        <v>27838.25831182786</v>
      </c>
      <c r="AA568">
        <v>30454.636580196187</v>
      </c>
      <c r="AB568">
        <v>32748.341448274339</v>
      </c>
      <c r="AC568">
        <v>31324.681340871884</v>
      </c>
      <c r="AD568">
        <v>32819.345859396024</v>
      </c>
      <c r="AE568">
        <v>34029.62452769126</v>
      </c>
      <c r="AF568">
        <v>34968.236100977367</v>
      </c>
      <c r="AG568">
        <v>35649.729983810656</v>
      </c>
      <c r="AH568">
        <v>33831.362484299883</v>
      </c>
      <c r="AI568">
        <v>33898.734621502095</v>
      </c>
      <c r="AJ568">
        <v>33738.999545733932</v>
      </c>
      <c r="AK568">
        <v>33367.40904413697</v>
      </c>
      <c r="AL568">
        <v>32800.782259948319</v>
      </c>
      <c r="AM568">
        <v>30639.150334505852</v>
      </c>
      <c r="AN568">
        <v>29648.818210298443</v>
      </c>
      <c r="AO568">
        <v>28513.195242646005</v>
      </c>
      <c r="AP568">
        <v>27251.630728072498</v>
      </c>
      <c r="AQ568">
        <v>25884.363971034294</v>
      </c>
      <c r="AR568">
        <v>23609.110349146526</v>
      </c>
      <c r="AS568">
        <v>22043.574706183026</v>
      </c>
      <c r="AT568">
        <v>20433.982346712237</v>
      </c>
      <c r="AU568">
        <v>18800.82695959989</v>
      </c>
      <c r="AV568">
        <v>17164.551333578907</v>
      </c>
      <c r="AW568">
        <v>15121.29829096323</v>
      </c>
      <c r="AX568">
        <v>13512.280581438232</v>
      </c>
      <c r="AY568">
        <v>11956.61362914967</v>
      </c>
      <c r="AZ568">
        <v>10471.336168598486</v>
      </c>
      <c r="BA568">
        <v>9071.7439738559351</v>
      </c>
      <c r="BB568">
        <v>7590.0990089053812</v>
      </c>
      <c r="BC568">
        <v>6387.7549338633708</v>
      </c>
      <c r="BD568">
        <v>5275.8504030057738</v>
      </c>
      <c r="BE568">
        <v>4268.482508540058</v>
      </c>
      <c r="BF568">
        <v>3376.1030098891615</v>
      </c>
      <c r="BG568">
        <v>2549.0296024749387</v>
      </c>
      <c r="BH568">
        <v>1897.3698560458452</v>
      </c>
      <c r="BI568">
        <v>1365.5039560491493</v>
      </c>
      <c r="BJ568">
        <v>946.1078457998733</v>
      </c>
      <c r="BK568">
        <v>628.07873350169632</v>
      </c>
      <c r="BL568">
        <v>388.45320271646347</v>
      </c>
      <c r="BM568">
        <v>229.09267894121129</v>
      </c>
      <c r="BN568">
        <v>129.93882384751785</v>
      </c>
      <c r="BO568">
        <v>70.83267874335462</v>
      </c>
      <c r="BP568">
        <v>37.243871343689854</v>
      </c>
      <c r="BQ568">
        <v>18.65973300852378</v>
      </c>
      <c r="BR568">
        <v>2.8506894937052251E-9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  <c r="CF568">
        <v>0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>
        <v>0</v>
      </c>
      <c r="CT568">
        <v>0</v>
      </c>
      <c r="CU568">
        <v>0</v>
      </c>
      <c r="CV568">
        <v>0</v>
      </c>
      <c r="CW568">
        <v>0</v>
      </c>
    </row>
    <row r="569" spans="1:101" x14ac:dyDescent="0.3">
      <c r="A569">
        <f>Model_Point!K569</f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-19327.537601161526</v>
      </c>
      <c r="K569">
        <v>-15450.643262222611</v>
      </c>
      <c r="L569">
        <v>-11573.06030226208</v>
      </c>
      <c r="M569">
        <v>-7570.1367837240405</v>
      </c>
      <c r="N569">
        <v>-3676.0616857568798</v>
      </c>
      <c r="O569">
        <v>78.300818471820321</v>
      </c>
      <c r="P569">
        <v>3684.6289510131924</v>
      </c>
      <c r="Q569">
        <v>7146.6951697634531</v>
      </c>
      <c r="R569">
        <v>10470.807687480697</v>
      </c>
      <c r="S569">
        <v>13710.54499850703</v>
      </c>
      <c r="T569">
        <v>16836.198884875546</v>
      </c>
      <c r="U569">
        <v>19855.901118187074</v>
      </c>
      <c r="V569">
        <v>22775.58284438929</v>
      </c>
      <c r="W569">
        <v>25602.598774322087</v>
      </c>
      <c r="X569">
        <v>28344.973784049456</v>
      </c>
      <c r="Y569">
        <v>31009.901876352938</v>
      </c>
      <c r="Z569">
        <v>33606.072861445427</v>
      </c>
      <c r="AA569">
        <v>36144.794984305736</v>
      </c>
      <c r="AB569">
        <v>38639.08506621061</v>
      </c>
      <c r="AC569">
        <v>41102.668223320266</v>
      </c>
      <c r="AD569">
        <v>43548.492487543401</v>
      </c>
      <c r="AE569">
        <v>44176.016756218291</v>
      </c>
      <c r="AF569">
        <v>44708.634263617081</v>
      </c>
      <c r="AG569">
        <v>45135.858582485009</v>
      </c>
      <c r="AH569">
        <v>45446.700932933869</v>
      </c>
      <c r="AI569">
        <v>45628.736922888311</v>
      </c>
      <c r="AJ569">
        <v>45669.891894772001</v>
      </c>
      <c r="AK569">
        <v>45559.550449300368</v>
      </c>
      <c r="AL569">
        <v>45288.277815268841</v>
      </c>
      <c r="AM569">
        <v>44847.804238150158</v>
      </c>
      <c r="AN569">
        <v>44231.053269991302</v>
      </c>
      <c r="AO569">
        <v>43432.402299781344</v>
      </c>
      <c r="AP569">
        <v>42448.163226023229</v>
      </c>
      <c r="AQ569">
        <v>41277.129985776068</v>
      </c>
      <c r="AR569">
        <v>39921.094767229028</v>
      </c>
      <c r="AS569">
        <v>38385.02949076525</v>
      </c>
      <c r="AT569">
        <v>36677.209211001405</v>
      </c>
      <c r="AU569">
        <v>34808.115330245055</v>
      </c>
      <c r="AV569">
        <v>32791.979254189107</v>
      </c>
      <c r="AW569">
        <v>30646.902815906265</v>
      </c>
      <c r="AX569">
        <v>28394.852667171261</v>
      </c>
      <c r="AY569">
        <v>26061.49900642968</v>
      </c>
      <c r="AZ569">
        <v>23675.871004430272</v>
      </c>
      <c r="BA569">
        <v>21269.806394680742</v>
      </c>
      <c r="BB569">
        <v>18877.181631530759</v>
      </c>
      <c r="BC569">
        <v>16532.922321577764</v>
      </c>
      <c r="BD569">
        <v>14218.830448847952</v>
      </c>
      <c r="BE569">
        <v>11981.848712276706</v>
      </c>
      <c r="BF569">
        <v>9867.9746231366407</v>
      </c>
      <c r="BG569">
        <v>7919.5503890376922</v>
      </c>
      <c r="BH569">
        <v>6172.3977893971942</v>
      </c>
      <c r="BI569">
        <v>4653.0863507349886</v>
      </c>
      <c r="BJ569">
        <v>3376.6926453344613</v>
      </c>
      <c r="BK569">
        <v>2345.4355191939567</v>
      </c>
      <c r="BL569">
        <v>1548.5299983770049</v>
      </c>
      <c r="BM569">
        <v>963.47125203042492</v>
      </c>
      <c r="BN569">
        <v>575.53710800513534</v>
      </c>
      <c r="BO569">
        <v>329.02738444803799</v>
      </c>
      <c r="BP569">
        <v>179.60843756135384</v>
      </c>
      <c r="BQ569">
        <v>93.560771936949479</v>
      </c>
      <c r="BR569">
        <v>-1.8219601192668846E-10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>
        <v>0</v>
      </c>
      <c r="CT569">
        <v>0</v>
      </c>
      <c r="CU569">
        <v>0</v>
      </c>
      <c r="CV569">
        <v>0</v>
      </c>
      <c r="CW569">
        <v>0</v>
      </c>
    </row>
    <row r="570" spans="1:101" x14ac:dyDescent="0.3">
      <c r="A570">
        <f>Model_Point!K570</f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-220855.5071905714</v>
      </c>
      <c r="K570">
        <v>-173154.56375020344</v>
      </c>
      <c r="L570">
        <v>-123951.77511347915</v>
      </c>
      <c r="M570">
        <v>-74031.890328212394</v>
      </c>
      <c r="N570">
        <v>-28232.491679522493</v>
      </c>
      <c r="O570">
        <v>13052.596813664904</v>
      </c>
      <c r="P570">
        <v>49929.658917005509</v>
      </c>
      <c r="Q570">
        <v>82579.189490234712</v>
      </c>
      <c r="R570">
        <v>111212.75077258906</v>
      </c>
      <c r="S570">
        <v>137226.98674867928</v>
      </c>
      <c r="T570">
        <v>159715.70401757964</v>
      </c>
      <c r="U570">
        <v>178828.45649258708</v>
      </c>
      <c r="V570">
        <v>194707.4801273403</v>
      </c>
      <c r="W570">
        <v>207509.72375928896</v>
      </c>
      <c r="X570">
        <v>217384.61685151976</v>
      </c>
      <c r="Y570">
        <v>224457.23973422954</v>
      </c>
      <c r="Z570">
        <v>228862.79656145239</v>
      </c>
      <c r="AA570">
        <v>230760.89169205536</v>
      </c>
      <c r="AB570">
        <v>230324.37239125778</v>
      </c>
      <c r="AC570">
        <v>227734.13720611468</v>
      </c>
      <c r="AD570">
        <v>223175.3796431605</v>
      </c>
      <c r="AE570">
        <v>216837.28680641935</v>
      </c>
      <c r="AF570">
        <v>208914.98637550601</v>
      </c>
      <c r="AG570">
        <v>199611.28001677286</v>
      </c>
      <c r="AH570">
        <v>189137.1217374042</v>
      </c>
      <c r="AI570">
        <v>177708.27402582928</v>
      </c>
      <c r="AJ570">
        <v>165541.89206585361</v>
      </c>
      <c r="AK570">
        <v>152843.45165179242</v>
      </c>
      <c r="AL570">
        <v>139817.82338069758</v>
      </c>
      <c r="AM570">
        <v>126666.78938690205</v>
      </c>
      <c r="AN570">
        <v>113586.17542880807</v>
      </c>
      <c r="AO570">
        <v>100762.65450637661</v>
      </c>
      <c r="AP570">
        <v>88370.308872289461</v>
      </c>
      <c r="AQ570">
        <v>76567.070946522872</v>
      </c>
      <c r="AR570">
        <v>65491.198223012012</v>
      </c>
      <c r="AS570">
        <v>55257.969789243929</v>
      </c>
      <c r="AT570">
        <v>45709.981695776543</v>
      </c>
      <c r="AU570">
        <v>36992.003899634052</v>
      </c>
      <c r="AV570">
        <v>29215.384010992508</v>
      </c>
      <c r="AW570">
        <v>22452.697140638011</v>
      </c>
      <c r="AX570">
        <v>16734.241073330006</v>
      </c>
      <c r="AY570">
        <v>12047.041821698078</v>
      </c>
      <c r="AZ570">
        <v>8336.8857365697459</v>
      </c>
      <c r="BA570">
        <v>5513.6118401637268</v>
      </c>
      <c r="BB570">
        <v>3459.4872446142572</v>
      </c>
      <c r="BC570">
        <v>2039.9911595044368</v>
      </c>
      <c r="BD570">
        <v>1156.4847143516356</v>
      </c>
      <c r="BE570">
        <v>629.71689512653916</v>
      </c>
      <c r="BF570">
        <v>330.34409010764438</v>
      </c>
      <c r="BG570">
        <v>168.91123664851284</v>
      </c>
      <c r="BH570">
        <v>-5.9291241730731878E-9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0</v>
      </c>
      <c r="BP570">
        <v>0</v>
      </c>
      <c r="BQ570">
        <v>0</v>
      </c>
      <c r="BR570">
        <v>0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  <c r="CF570">
        <v>0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>
        <v>0</v>
      </c>
      <c r="CT570">
        <v>0</v>
      </c>
      <c r="CU570">
        <v>0</v>
      </c>
      <c r="CV570">
        <v>0</v>
      </c>
      <c r="CW570">
        <v>0</v>
      </c>
    </row>
    <row r="571" spans="1:101" x14ac:dyDescent="0.3">
      <c r="A571">
        <f>Model_Point!K571</f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-73818.63204833545</v>
      </c>
      <c r="K571">
        <v>-50122.086748865979</v>
      </c>
      <c r="L571">
        <v>-26468.708990884035</v>
      </c>
      <c r="M571">
        <v>-2666.1326192605611</v>
      </c>
      <c r="N571">
        <v>-5883.7545133970116</v>
      </c>
      <c r="O571">
        <v>13039.986645295503</v>
      </c>
      <c r="P571">
        <v>30255.883575019776</v>
      </c>
      <c r="Q571">
        <v>45845.707494538583</v>
      </c>
      <c r="R571">
        <v>59902.620809464468</v>
      </c>
      <c r="S571">
        <v>55644.680786295292</v>
      </c>
      <c r="T571">
        <v>66325.425467342342</v>
      </c>
      <c r="U571">
        <v>75688.778353310205</v>
      </c>
      <c r="V571">
        <v>83797.137661622473</v>
      </c>
      <c r="W571">
        <v>90718.52343915627</v>
      </c>
      <c r="X571">
        <v>85064.6086163992</v>
      </c>
      <c r="Y571">
        <v>89089.889468806155</v>
      </c>
      <c r="Z571">
        <v>92065.106263588314</v>
      </c>
      <c r="AA571">
        <v>94056.787650820814</v>
      </c>
      <c r="AB571">
        <v>95136.533624960197</v>
      </c>
      <c r="AC571">
        <v>88183.476518590949</v>
      </c>
      <c r="AD571">
        <v>87220.202485674861</v>
      </c>
      <c r="AE571">
        <v>85546.555641685845</v>
      </c>
      <c r="AF571">
        <v>83241.176989592481</v>
      </c>
      <c r="AG571">
        <v>80385.651903356993</v>
      </c>
      <c r="AH571">
        <v>72885.520571450936</v>
      </c>
      <c r="AI571">
        <v>68927.340889564293</v>
      </c>
      <c r="AJ571">
        <v>64661.547977916372</v>
      </c>
      <c r="AK571">
        <v>60169.888558683539</v>
      </c>
      <c r="AL571">
        <v>55533.864645458052</v>
      </c>
      <c r="AM571">
        <v>48682.018585152466</v>
      </c>
      <c r="AN571">
        <v>43862.838385750962</v>
      </c>
      <c r="AO571">
        <v>39123.882160598238</v>
      </c>
      <c r="AP571">
        <v>34534.291564851832</v>
      </c>
      <c r="AQ571">
        <v>30156.962391075169</v>
      </c>
      <c r="AR571">
        <v>25128.997698625702</v>
      </c>
      <c r="AS571">
        <v>21276.392091029924</v>
      </c>
      <c r="AT571">
        <v>17675.693202221039</v>
      </c>
      <c r="AU571">
        <v>14384.127552718932</v>
      </c>
      <c r="AV571">
        <v>11446.047126068006</v>
      </c>
      <c r="AW571">
        <v>8606.9758480661822</v>
      </c>
      <c r="AX571">
        <v>6430.1862516436495</v>
      </c>
      <c r="AY571">
        <v>4644.6184697482922</v>
      </c>
      <c r="AZ571">
        <v>3230.5832197841542</v>
      </c>
      <c r="BA571">
        <v>2154.4347445257204</v>
      </c>
      <c r="BB571">
        <v>1326.0307287752207</v>
      </c>
      <c r="BC571">
        <v>783.0347742848204</v>
      </c>
      <c r="BD571">
        <v>445.00091448380897</v>
      </c>
      <c r="BE571">
        <v>243.44872098280115</v>
      </c>
      <c r="BF571">
        <v>128.93285363723379</v>
      </c>
      <c r="BG571">
        <v>64.840704057582897</v>
      </c>
      <c r="BH571">
        <v>2.0309943819258765E-10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  <c r="CF571">
        <v>0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  <c r="CN571">
        <v>0</v>
      </c>
      <c r="CO571">
        <v>0</v>
      </c>
      <c r="CP571">
        <v>0</v>
      </c>
      <c r="CQ571">
        <v>0</v>
      </c>
      <c r="CR571">
        <v>0</v>
      </c>
      <c r="CS571">
        <v>0</v>
      </c>
      <c r="CT571">
        <v>0</v>
      </c>
      <c r="CU571">
        <v>0</v>
      </c>
      <c r="CV571">
        <v>0</v>
      </c>
      <c r="CW571">
        <v>0</v>
      </c>
    </row>
    <row r="572" spans="1:101" x14ac:dyDescent="0.3">
      <c r="A572">
        <f>Model_Point!K572</f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-3909.2331232116562</v>
      </c>
      <c r="K572">
        <v>13892.840297528135</v>
      </c>
      <c r="L572">
        <v>30672.639190572918</v>
      </c>
      <c r="M572">
        <v>47283.419185311723</v>
      </c>
      <c r="N572">
        <v>63239.732727434675</v>
      </c>
      <c r="O572">
        <v>78615.733867686649</v>
      </c>
      <c r="P572">
        <v>93499.440693997109</v>
      </c>
      <c r="Q572">
        <v>107966.02495591274</v>
      </c>
      <c r="R572">
        <v>122087.3489372647</v>
      </c>
      <c r="S572">
        <v>136115.53681352775</v>
      </c>
      <c r="T572">
        <v>149950.06674941885</v>
      </c>
      <c r="U572">
        <v>152238.84090657343</v>
      </c>
      <c r="V572">
        <v>154200.97886311662</v>
      </c>
      <c r="W572">
        <v>155799.39824906123</v>
      </c>
      <c r="X572">
        <v>156995.11769156225</v>
      </c>
      <c r="Y572">
        <v>157743.85485591748</v>
      </c>
      <c r="Z572">
        <v>158002.49312497498</v>
      </c>
      <c r="AA572">
        <v>157733.08951986933</v>
      </c>
      <c r="AB572">
        <v>156901.8396368445</v>
      </c>
      <c r="AC572">
        <v>155478.99588615802</v>
      </c>
      <c r="AD572">
        <v>153438.94375730687</v>
      </c>
      <c r="AE572">
        <v>150761.11961974442</v>
      </c>
      <c r="AF572">
        <v>147431.72659170203</v>
      </c>
      <c r="AG572">
        <v>143445.69361206697</v>
      </c>
      <c r="AH572">
        <v>138808.52319652968</v>
      </c>
      <c r="AI572">
        <v>133536.93030069748</v>
      </c>
      <c r="AJ572">
        <v>127659.27522256093</v>
      </c>
      <c r="AK572">
        <v>121211.58626061724</v>
      </c>
      <c r="AL572">
        <v>114243.13523358321</v>
      </c>
      <c r="AM572">
        <v>106816.8785419856</v>
      </c>
      <c r="AN572">
        <v>99009.453023633832</v>
      </c>
      <c r="AO572">
        <v>90910.621381102363</v>
      </c>
      <c r="AP572">
        <v>82622.069035849185</v>
      </c>
      <c r="AQ572">
        <v>74255.4724088902</v>
      </c>
      <c r="AR572">
        <v>65929.790370043876</v>
      </c>
      <c r="AS572">
        <v>57767.777825726946</v>
      </c>
      <c r="AT572">
        <v>49701.143384500116</v>
      </c>
      <c r="AU572">
        <v>41895.42332724607</v>
      </c>
      <c r="AV572">
        <v>34513.056532830808</v>
      </c>
      <c r="AW572">
        <v>27703.796713517087</v>
      </c>
      <c r="AX572">
        <v>21594.569726051232</v>
      </c>
      <c r="AY572">
        <v>16279.797984154657</v>
      </c>
      <c r="AZ572">
        <v>11813.459614876479</v>
      </c>
      <c r="BA572">
        <v>8204.2441688555282</v>
      </c>
      <c r="BB572">
        <v>5415.0157901306757</v>
      </c>
      <c r="BC572">
        <v>3367.3277000254993</v>
      </c>
      <c r="BD572">
        <v>2010.8030806598374</v>
      </c>
      <c r="BE572">
        <v>1149.6819529249929</v>
      </c>
      <c r="BF572">
        <v>628.32961010064844</v>
      </c>
      <c r="BG572">
        <v>328.50755449078099</v>
      </c>
      <c r="BH572">
        <v>5.2061014804623493E-10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  <c r="CF572">
        <v>0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  <c r="CN572">
        <v>0</v>
      </c>
      <c r="CO572">
        <v>0</v>
      </c>
      <c r="CP572">
        <v>0</v>
      </c>
      <c r="CQ572">
        <v>0</v>
      </c>
      <c r="CR572">
        <v>0</v>
      </c>
      <c r="CS572">
        <v>0</v>
      </c>
      <c r="CT572">
        <v>0</v>
      </c>
      <c r="CU572">
        <v>0</v>
      </c>
      <c r="CV572">
        <v>0</v>
      </c>
      <c r="CW572">
        <v>0</v>
      </c>
    </row>
    <row r="573" spans="1:101" x14ac:dyDescent="0.3">
      <c r="A573">
        <f>Model_Point!K573</f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-34119.861133067527</v>
      </c>
      <c r="K573">
        <v>-18803.522789324943</v>
      </c>
      <c r="L573">
        <v>-1553.0078289257742</v>
      </c>
      <c r="M573">
        <v>15905.500839503136</v>
      </c>
      <c r="N573">
        <v>31026.255589129338</v>
      </c>
      <c r="O573">
        <v>43762.028060957782</v>
      </c>
      <c r="P573">
        <v>54256.445885253939</v>
      </c>
      <c r="Q573">
        <v>62648.715316134185</v>
      </c>
      <c r="R573">
        <v>69076.755322560013</v>
      </c>
      <c r="S573">
        <v>74344.318289756484</v>
      </c>
      <c r="T573">
        <v>77954.17487636322</v>
      </c>
      <c r="U573">
        <v>80041.209633097824</v>
      </c>
      <c r="V573">
        <v>80742.540437941076</v>
      </c>
      <c r="W573">
        <v>80198.719635558373</v>
      </c>
      <c r="X573">
        <v>78554.182566790725</v>
      </c>
      <c r="Y573">
        <v>75955.515096137053</v>
      </c>
      <c r="Z573">
        <v>72549.639212532464</v>
      </c>
      <c r="AA573">
        <v>68476.507491918848</v>
      </c>
      <c r="AB573">
        <v>63875.319672376914</v>
      </c>
      <c r="AC573">
        <v>58883.186315800587</v>
      </c>
      <c r="AD573">
        <v>53633.553189026657</v>
      </c>
      <c r="AE573">
        <v>48254.416367036705</v>
      </c>
      <c r="AF573">
        <v>42866.375712711342</v>
      </c>
      <c r="AG573">
        <v>37580.593912910233</v>
      </c>
      <c r="AH573">
        <v>32496.748510931873</v>
      </c>
      <c r="AI573">
        <v>27701.083693190129</v>
      </c>
      <c r="AJ573">
        <v>23125.720632580578</v>
      </c>
      <c r="AK573">
        <v>18869.719773445009</v>
      </c>
      <c r="AL573">
        <v>15013.365651824131</v>
      </c>
      <c r="AM573">
        <v>11614.919200622298</v>
      </c>
      <c r="AN573">
        <v>8708.371464333537</v>
      </c>
      <c r="AO573">
        <v>6302.5869291578547</v>
      </c>
      <c r="AP573">
        <v>4382.1457050315921</v>
      </c>
      <c r="AQ573">
        <v>2910.0387943300802</v>
      </c>
      <c r="AR573">
        <v>1832.1417590541719</v>
      </c>
      <c r="AS573">
        <v>1083.1117932038089</v>
      </c>
      <c r="AT573">
        <v>615.81269700113262</v>
      </c>
      <c r="AU573">
        <v>336.649428283622</v>
      </c>
      <c r="AV573">
        <v>177.75910182270792</v>
      </c>
      <c r="AW573">
        <v>92.007073852785624</v>
      </c>
      <c r="AX573">
        <v>-1.0911507368319945E-9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  <c r="CF573">
        <v>0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  <c r="CN573">
        <v>0</v>
      </c>
      <c r="CO573">
        <v>0</v>
      </c>
      <c r="CP573">
        <v>0</v>
      </c>
      <c r="CQ573">
        <v>0</v>
      </c>
      <c r="CR573">
        <v>0</v>
      </c>
      <c r="CS573">
        <v>0</v>
      </c>
      <c r="CT573">
        <v>0</v>
      </c>
      <c r="CU573">
        <v>0</v>
      </c>
      <c r="CV573">
        <v>0</v>
      </c>
      <c r="CW573">
        <v>0</v>
      </c>
    </row>
    <row r="574" spans="1:101" x14ac:dyDescent="0.3">
      <c r="A574">
        <f>Model_Point!K574</f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-10286.488609058579</v>
      </c>
      <c r="K574">
        <v>-2061.7565007212565</v>
      </c>
      <c r="L574">
        <v>6618.7481067867357</v>
      </c>
      <c r="M574">
        <v>15311.197532188105</v>
      </c>
      <c r="N574">
        <v>12494.336843172632</v>
      </c>
      <c r="O574">
        <v>18676.443979445256</v>
      </c>
      <c r="P574">
        <v>23966.741772356367</v>
      </c>
      <c r="Q574">
        <v>28424.001337376241</v>
      </c>
      <c r="R574">
        <v>32106.44224064763</v>
      </c>
      <c r="S574">
        <v>28709.206585249151</v>
      </c>
      <c r="T574">
        <v>30875.905104557627</v>
      </c>
      <c r="U574">
        <v>32428.394047036902</v>
      </c>
      <c r="V574">
        <v>33422.971388473699</v>
      </c>
      <c r="W574">
        <v>33917.24156666168</v>
      </c>
      <c r="X574">
        <v>30125.928857736973</v>
      </c>
      <c r="Y574">
        <v>29560.00543575058</v>
      </c>
      <c r="Z574">
        <v>28658.223035833242</v>
      </c>
      <c r="AA574">
        <v>27477.136605977597</v>
      </c>
      <c r="AB574">
        <v>26072.995941806857</v>
      </c>
      <c r="AC574">
        <v>22521.859847379099</v>
      </c>
      <c r="AD574">
        <v>20714.105981101296</v>
      </c>
      <c r="AE574">
        <v>18837.105913278756</v>
      </c>
      <c r="AF574">
        <v>16939.461748963797</v>
      </c>
      <c r="AG574">
        <v>15066.10941391413</v>
      </c>
      <c r="AH574">
        <v>12412.899810407616</v>
      </c>
      <c r="AI574">
        <v>10652.112289636509</v>
      </c>
      <c r="AJ574">
        <v>8964.0405691368633</v>
      </c>
      <c r="AK574">
        <v>7388.3612433111184</v>
      </c>
      <c r="AL574">
        <v>5957.508790156694</v>
      </c>
      <c r="AM574">
        <v>4434.2727656815669</v>
      </c>
      <c r="AN574">
        <v>3339.2939581986848</v>
      </c>
      <c r="AO574">
        <v>2431.3592966829142</v>
      </c>
      <c r="AP574">
        <v>1705.7267164169818</v>
      </c>
      <c r="AQ574">
        <v>1149.2169381443341</v>
      </c>
      <c r="AR574">
        <v>699.83744218695301</v>
      </c>
      <c r="AS574">
        <v>414.77158602357497</v>
      </c>
      <c r="AT574">
        <v>236.84727664380372</v>
      </c>
      <c r="AU574">
        <v>130.53954767802711</v>
      </c>
      <c r="AV574">
        <v>70.05657241173131</v>
      </c>
      <c r="AW574">
        <v>35.25922853792693</v>
      </c>
      <c r="AX574">
        <v>-5.1440592440095325E-10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0</v>
      </c>
      <c r="BP574">
        <v>0</v>
      </c>
      <c r="BQ574">
        <v>0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  <c r="CF574">
        <v>0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>
        <v>0</v>
      </c>
      <c r="CT574">
        <v>0</v>
      </c>
      <c r="CU574">
        <v>0</v>
      </c>
      <c r="CV574">
        <v>0</v>
      </c>
      <c r="CW574">
        <v>0</v>
      </c>
    </row>
    <row r="575" spans="1:101" x14ac:dyDescent="0.3">
      <c r="A575">
        <f>Model_Point!K575</f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-20409.002350266812</v>
      </c>
      <c r="K575">
        <v>-12805.852865725765</v>
      </c>
      <c r="L575">
        <v>-5616.4564551007688</v>
      </c>
      <c r="M575">
        <v>1533.4249944544956</v>
      </c>
      <c r="N575">
        <v>8352.7518707603467</v>
      </c>
      <c r="O575">
        <v>14846.81026674476</v>
      </c>
      <c r="P575">
        <v>21047.637015529908</v>
      </c>
      <c r="Q575">
        <v>26985.695642107599</v>
      </c>
      <c r="R575">
        <v>32690.923777324031</v>
      </c>
      <c r="S575">
        <v>38264.373077280208</v>
      </c>
      <c r="T575">
        <v>43667.263479329129</v>
      </c>
      <c r="U575">
        <v>43750.78527823092</v>
      </c>
      <c r="V575">
        <v>43687.682289660414</v>
      </c>
      <c r="W575">
        <v>43468.482005580532</v>
      </c>
      <c r="X575">
        <v>43084.833126510952</v>
      </c>
      <c r="Y575">
        <v>42529.527818122857</v>
      </c>
      <c r="Z575">
        <v>41796.758548890437</v>
      </c>
      <c r="AA575">
        <v>40882.598931651417</v>
      </c>
      <c r="AB575">
        <v>39785.552910540755</v>
      </c>
      <c r="AC575">
        <v>38507.072755886635</v>
      </c>
      <c r="AD575">
        <v>37051.737098412843</v>
      </c>
      <c r="AE575">
        <v>35427.37141306619</v>
      </c>
      <c r="AF575">
        <v>33643.92799620649</v>
      </c>
      <c r="AG575">
        <v>31715.053858904412</v>
      </c>
      <c r="AH575">
        <v>29658.215355944212</v>
      </c>
      <c r="AI575">
        <v>27494.698599007927</v>
      </c>
      <c r="AJ575">
        <v>25249.456241055363</v>
      </c>
      <c r="AK575">
        <v>22950.773197380531</v>
      </c>
      <c r="AL575">
        <v>20629.728942306243</v>
      </c>
      <c r="AM575">
        <v>18319.442894513853</v>
      </c>
      <c r="AN575">
        <v>16054.102604586951</v>
      </c>
      <c r="AO575">
        <v>13814.252824193425</v>
      </c>
      <c r="AP575">
        <v>11646.050619315558</v>
      </c>
      <c r="AQ575">
        <v>9594.8130441885005</v>
      </c>
      <c r="AR575">
        <v>7702.3406449526701</v>
      </c>
      <c r="AS575">
        <v>6004.0853978704527</v>
      </c>
      <c r="AT575">
        <v>4526.448594035729</v>
      </c>
      <c r="AU575">
        <v>3284.562717049093</v>
      </c>
      <c r="AV575">
        <v>2280.9375187071296</v>
      </c>
      <c r="AW575">
        <v>1505.3081598957169</v>
      </c>
      <c r="AX575">
        <v>935.89267386138567</v>
      </c>
      <c r="AY575">
        <v>558.79871774093317</v>
      </c>
      <c r="AZ575">
        <v>319.50789713570663</v>
      </c>
      <c r="BA575">
        <v>174.69439466544</v>
      </c>
      <c r="BB575">
        <v>91.45640162429676</v>
      </c>
      <c r="BC575">
        <v>-2.261826123687608E-11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0</v>
      </c>
      <c r="BN575">
        <v>0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  <c r="CF575">
        <v>0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0</v>
      </c>
      <c r="CS575">
        <v>0</v>
      </c>
      <c r="CT575">
        <v>0</v>
      </c>
      <c r="CU575">
        <v>0</v>
      </c>
      <c r="CV575">
        <v>0</v>
      </c>
      <c r="CW575">
        <v>0</v>
      </c>
    </row>
    <row r="576" spans="1:101" x14ac:dyDescent="0.3">
      <c r="A576">
        <f>Model_Point!K576</f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-664157.99923951307</v>
      </c>
      <c r="K576">
        <v>-578771.04455109709</v>
      </c>
      <c r="L576">
        <v>-497614.62793527194</v>
      </c>
      <c r="M576">
        <v>-417478.77922308765</v>
      </c>
      <c r="N576">
        <v>-344231.58594705531</v>
      </c>
      <c r="O576">
        <v>-278486.4001105132</v>
      </c>
      <c r="P576">
        <v>-220042.65115135515</v>
      </c>
      <c r="Q576">
        <v>-168581.55781405134</v>
      </c>
      <c r="R576">
        <v>-123778.95171493366</v>
      </c>
      <c r="S576">
        <v>-84738.59109616396</v>
      </c>
      <c r="T576">
        <v>-51776.560880942052</v>
      </c>
      <c r="U576">
        <v>-24692.046193486025</v>
      </c>
      <c r="V576">
        <v>-3255.5648120452315</v>
      </c>
      <c r="W576">
        <v>12737.374626470475</v>
      </c>
      <c r="X576">
        <v>23467.238978077748</v>
      </c>
      <c r="Y576">
        <v>29091.342707638931</v>
      </c>
      <c r="Z576">
        <v>29744.623524656901</v>
      </c>
      <c r="AA576">
        <v>25150.8994104306</v>
      </c>
      <c r="AB576">
        <v>15251.876023063869</v>
      </c>
      <c r="AC576">
        <v>-5.6474728554611161E-9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0</v>
      </c>
      <c r="BN576">
        <v>0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  <c r="CF576">
        <v>0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  <c r="CN576">
        <v>0</v>
      </c>
      <c r="CO576">
        <v>0</v>
      </c>
      <c r="CP576">
        <v>0</v>
      </c>
      <c r="CQ576">
        <v>0</v>
      </c>
      <c r="CR576">
        <v>0</v>
      </c>
      <c r="CS576">
        <v>0</v>
      </c>
      <c r="CT576">
        <v>0</v>
      </c>
      <c r="CU576">
        <v>0</v>
      </c>
      <c r="CV576">
        <v>0</v>
      </c>
      <c r="CW576">
        <v>0</v>
      </c>
    </row>
    <row r="577" spans="1:101" x14ac:dyDescent="0.3">
      <c r="A577">
        <f>Model_Point!K577</f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-232337.76269256667</v>
      </c>
      <c r="K577">
        <v>-184748.68188336573</v>
      </c>
      <c r="L577">
        <v>-140363.89939534792</v>
      </c>
      <c r="M577">
        <v>-96613.998893807264</v>
      </c>
      <c r="N577">
        <v>-123064.32759750939</v>
      </c>
      <c r="O577">
        <v>-88884.214553284357</v>
      </c>
      <c r="P577">
        <v>-57494.493070651246</v>
      </c>
      <c r="Q577">
        <v>-28735.667242364478</v>
      </c>
      <c r="R577">
        <v>-2447.01871323356</v>
      </c>
      <c r="S577">
        <v>-26913.861495011326</v>
      </c>
      <c r="T577">
        <v>-7900.2264742737871</v>
      </c>
      <c r="U577">
        <v>8864.713484863476</v>
      </c>
      <c r="V577">
        <v>23494.057965987762</v>
      </c>
      <c r="W577">
        <v>36091.301430736763</v>
      </c>
      <c r="X577">
        <v>11691.232272651274</v>
      </c>
      <c r="Y577">
        <v>18330.683507562349</v>
      </c>
      <c r="Z577">
        <v>23061.33745145705</v>
      </c>
      <c r="AA577">
        <v>25794.528016759796</v>
      </c>
      <c r="AB577">
        <v>26525.254461857941</v>
      </c>
      <c r="AC577">
        <v>8.6114846860213319E-10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0</v>
      </c>
      <c r="BN577">
        <v>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  <c r="CF577">
        <v>0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  <c r="CN577">
        <v>0</v>
      </c>
      <c r="CO577">
        <v>0</v>
      </c>
      <c r="CP577">
        <v>0</v>
      </c>
      <c r="CQ577">
        <v>0</v>
      </c>
      <c r="CR577">
        <v>0</v>
      </c>
      <c r="CS577">
        <v>0</v>
      </c>
      <c r="CT577">
        <v>0</v>
      </c>
      <c r="CU577">
        <v>0</v>
      </c>
      <c r="CV577">
        <v>0</v>
      </c>
      <c r="CW577">
        <v>0</v>
      </c>
    </row>
    <row r="578" spans="1:101" x14ac:dyDescent="0.3">
      <c r="A578">
        <f>Model_Point!K578</f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-102178.15372915586</v>
      </c>
      <c r="K578">
        <v>-89041.699161707249</v>
      </c>
      <c r="L578">
        <v>-76556.096605426457</v>
      </c>
      <c r="M578">
        <v>-64227.504495859641</v>
      </c>
      <c r="N578">
        <v>-52958.705530316205</v>
      </c>
      <c r="O578">
        <v>-42844.061555463573</v>
      </c>
      <c r="P578">
        <v>-33852.715561746947</v>
      </c>
      <c r="Q578">
        <v>-25935.624279084823</v>
      </c>
      <c r="R578">
        <v>-19042.915648451333</v>
      </c>
      <c r="S578">
        <v>-13036.706322486763</v>
      </c>
      <c r="T578">
        <v>-7965.6247509141631</v>
      </c>
      <c r="U578">
        <v>-3798.7763374593887</v>
      </c>
      <c r="V578">
        <v>-500.85612493003561</v>
      </c>
      <c r="W578">
        <v>1959.5960963800733</v>
      </c>
      <c r="X578">
        <v>3610.3444581658077</v>
      </c>
      <c r="Y578">
        <v>4475.5911857906049</v>
      </c>
      <c r="Z578">
        <v>4576.0959268702927</v>
      </c>
      <c r="AA578">
        <v>3869.3691400662465</v>
      </c>
      <c r="AB578">
        <v>2346.4424650867495</v>
      </c>
      <c r="AC578">
        <v>-8.6884197776324872E-10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0</v>
      </c>
      <c r="BP578">
        <v>0</v>
      </c>
      <c r="BQ578">
        <v>0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  <c r="CF578">
        <v>0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  <c r="CN578">
        <v>0</v>
      </c>
      <c r="CO578">
        <v>0</v>
      </c>
      <c r="CP578">
        <v>0</v>
      </c>
      <c r="CQ578">
        <v>0</v>
      </c>
      <c r="CR578">
        <v>0</v>
      </c>
      <c r="CS578">
        <v>0</v>
      </c>
      <c r="CT578">
        <v>0</v>
      </c>
      <c r="CU578">
        <v>0</v>
      </c>
      <c r="CV578">
        <v>0</v>
      </c>
      <c r="CW578">
        <v>0</v>
      </c>
    </row>
    <row r="579" spans="1:101" x14ac:dyDescent="0.3">
      <c r="A579">
        <f>Model_Point!K579</f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-463615.35302176722</v>
      </c>
      <c r="K579">
        <v>-390706.30050647788</v>
      </c>
      <c r="L579">
        <v>-321987.5552195835</v>
      </c>
      <c r="M579">
        <v>-255129.62926033788</v>
      </c>
      <c r="N579">
        <v>-195024.67186184876</v>
      </c>
      <c r="O579">
        <v>-141984.63521178244</v>
      </c>
      <c r="P579">
        <v>-95752.908847719009</v>
      </c>
      <c r="Q579">
        <v>-56793.836205012347</v>
      </c>
      <c r="R579">
        <v>-25116.715148224772</v>
      </c>
      <c r="S579">
        <v>-3.3698444388090581E-10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0</v>
      </c>
      <c r="BU579">
        <v>0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  <c r="CF579">
        <v>0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  <c r="CN579">
        <v>0</v>
      </c>
      <c r="CO579">
        <v>0</v>
      </c>
      <c r="CP579">
        <v>0</v>
      </c>
      <c r="CQ579">
        <v>0</v>
      </c>
      <c r="CR579">
        <v>0</v>
      </c>
      <c r="CS579">
        <v>0</v>
      </c>
      <c r="CT579">
        <v>0</v>
      </c>
      <c r="CU579">
        <v>0</v>
      </c>
      <c r="CV579">
        <v>0</v>
      </c>
      <c r="CW579">
        <v>0</v>
      </c>
    </row>
    <row r="580" spans="1:101" x14ac:dyDescent="0.3">
      <c r="A580">
        <f>Model_Point!K580</f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-164763.40042230935</v>
      </c>
      <c r="K580">
        <v>-122928.07266876393</v>
      </c>
      <c r="L580">
        <v>-84135.146233540872</v>
      </c>
      <c r="M580">
        <v>-46248.842062848882</v>
      </c>
      <c r="N580">
        <v>-72888.202830853552</v>
      </c>
      <c r="O580">
        <v>-44044.290754817659</v>
      </c>
      <c r="P580">
        <v>-17826.698020153486</v>
      </c>
      <c r="Q580">
        <v>5619.7070407599431</v>
      </c>
      <c r="R580">
        <v>26324.85508610744</v>
      </c>
      <c r="S580">
        <v>-2.5353609735494279E-10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  <c r="CF580">
        <v>0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  <c r="CN580">
        <v>0</v>
      </c>
      <c r="CO580">
        <v>0</v>
      </c>
      <c r="CP580">
        <v>0</v>
      </c>
      <c r="CQ580">
        <v>0</v>
      </c>
      <c r="CR580">
        <v>0</v>
      </c>
      <c r="CS580">
        <v>0</v>
      </c>
      <c r="CT580">
        <v>0</v>
      </c>
      <c r="CU580">
        <v>0</v>
      </c>
      <c r="CV580">
        <v>0</v>
      </c>
      <c r="CW580">
        <v>0</v>
      </c>
    </row>
    <row r="581" spans="1:101" x14ac:dyDescent="0.3">
      <c r="A581">
        <f>Model_Point!K581</f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-71325.438926425733</v>
      </c>
      <c r="K581">
        <v>-60108.661616381221</v>
      </c>
      <c r="L581">
        <v>-49536.546956858998</v>
      </c>
      <c r="M581">
        <v>-39250.712193898144</v>
      </c>
      <c r="N581">
        <v>-30003.79567105366</v>
      </c>
      <c r="O581">
        <v>-21843.790032581917</v>
      </c>
      <c r="P581">
        <v>-14731.216745802925</v>
      </c>
      <c r="Q581">
        <v>-8737.5132623095924</v>
      </c>
      <c r="R581">
        <v>-3864.1100228038113</v>
      </c>
      <c r="S581">
        <v>-5.1843760597062434E-11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0</v>
      </c>
      <c r="CS581">
        <v>0</v>
      </c>
      <c r="CT581">
        <v>0</v>
      </c>
      <c r="CU581">
        <v>0</v>
      </c>
      <c r="CV581">
        <v>0</v>
      </c>
      <c r="CW581">
        <v>0</v>
      </c>
    </row>
    <row r="582" spans="1:101" x14ac:dyDescent="0.3">
      <c r="A582">
        <f>Model_Point!K582</f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-93934.830179828874</v>
      </c>
      <c r="K582">
        <v>-66484.647460018779</v>
      </c>
      <c r="L582">
        <v>-41545.694598763024</v>
      </c>
      <c r="M582">
        <v>-18715.879554214047</v>
      </c>
      <c r="N582">
        <v>3.1681083889309443E-11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  <c r="CF582">
        <v>0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  <c r="CN582">
        <v>0</v>
      </c>
      <c r="CO582">
        <v>0</v>
      </c>
      <c r="CP582">
        <v>0</v>
      </c>
      <c r="CQ582">
        <v>0</v>
      </c>
      <c r="CR582">
        <v>0</v>
      </c>
      <c r="CS582">
        <v>0</v>
      </c>
      <c r="CT582">
        <v>0</v>
      </c>
      <c r="CU582">
        <v>0</v>
      </c>
      <c r="CV582">
        <v>0</v>
      </c>
      <c r="CW582">
        <v>0</v>
      </c>
    </row>
    <row r="583" spans="1:101" x14ac:dyDescent="0.3">
      <c r="A583">
        <f>Model_Point!K583</f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-56916.878750492157</v>
      </c>
      <c r="K583">
        <v>-42480.152032586637</v>
      </c>
      <c r="L583">
        <v>-29276.316295939905</v>
      </c>
      <c r="M583">
        <v>-16828.376291534023</v>
      </c>
      <c r="N583">
        <v>-4.5243079441787198E-11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  <c r="CF583">
        <v>0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  <c r="CN583">
        <v>0</v>
      </c>
      <c r="CO583">
        <v>0</v>
      </c>
      <c r="CP583">
        <v>0</v>
      </c>
      <c r="CQ583">
        <v>0</v>
      </c>
      <c r="CR583">
        <v>0</v>
      </c>
      <c r="CS583">
        <v>0</v>
      </c>
      <c r="CT583">
        <v>0</v>
      </c>
      <c r="CU583">
        <v>0</v>
      </c>
      <c r="CV583">
        <v>0</v>
      </c>
      <c r="CW583">
        <v>0</v>
      </c>
    </row>
    <row r="584" spans="1:101" x14ac:dyDescent="0.3">
      <c r="A584">
        <f>Model_Point!K584</f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-27516.832603082748</v>
      </c>
      <c r="K584">
        <v>-19834.48158135065</v>
      </c>
      <c r="L584">
        <v>-12806.737583665694</v>
      </c>
      <c r="M584">
        <v>-6078.4389841655029</v>
      </c>
      <c r="N584">
        <v>1.967090410512487E-12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  <c r="CF584">
        <v>0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  <c r="CN584">
        <v>0</v>
      </c>
      <c r="CO584">
        <v>0</v>
      </c>
      <c r="CP584">
        <v>0</v>
      </c>
      <c r="CQ584">
        <v>0</v>
      </c>
      <c r="CR584">
        <v>0</v>
      </c>
      <c r="CS584">
        <v>0</v>
      </c>
      <c r="CT584">
        <v>0</v>
      </c>
      <c r="CU584">
        <v>0</v>
      </c>
      <c r="CV584">
        <v>0</v>
      </c>
      <c r="CW584">
        <v>0</v>
      </c>
    </row>
    <row r="585" spans="1:101" x14ac:dyDescent="0.3">
      <c r="A585">
        <f>Model_Point!K585</f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637724.53073184972</v>
      </c>
      <c r="K585">
        <v>448440.11415178783</v>
      </c>
      <c r="L585">
        <v>362061.65918836516</v>
      </c>
      <c r="M585">
        <v>323356.19228003285</v>
      </c>
      <c r="N585">
        <v>300209.16087397235</v>
      </c>
      <c r="O585">
        <v>280168.366160265</v>
      </c>
      <c r="P585">
        <v>284087.16479650757</v>
      </c>
      <c r="Q585">
        <v>282545.96299793146</v>
      </c>
      <c r="R585">
        <v>302289.26784712961</v>
      </c>
      <c r="S585">
        <v>313704.62206757761</v>
      </c>
      <c r="T585">
        <v>334439.45552720933</v>
      </c>
      <c r="U585">
        <v>349092.89999141323</v>
      </c>
      <c r="V585">
        <v>358661.22409991862</v>
      </c>
      <c r="W585">
        <v>364220.07671870239</v>
      </c>
      <c r="X585">
        <v>366914.73374040774</v>
      </c>
      <c r="Y585">
        <v>367776.74788075144</v>
      </c>
      <c r="Z585">
        <v>367404.50512291607</v>
      </c>
      <c r="AA585">
        <v>365796.71991305903</v>
      </c>
      <c r="AB585">
        <v>362632.00164483709</v>
      </c>
      <c r="AC585">
        <v>357817.17810023483</v>
      </c>
      <c r="AD585">
        <v>351697.39726348018</v>
      </c>
      <c r="AE585">
        <v>344730.44474076491</v>
      </c>
      <c r="AF585">
        <v>337119.48215574282</v>
      </c>
      <c r="AG585">
        <v>328783.56955374446</v>
      </c>
      <c r="AH585">
        <v>319553.49420885788</v>
      </c>
      <c r="AI585">
        <v>309356.27468863648</v>
      </c>
      <c r="AJ585">
        <v>298280.58260110265</v>
      </c>
      <c r="AK585">
        <v>286538.50842079351</v>
      </c>
      <c r="AL585">
        <v>274393.60990798881</v>
      </c>
      <c r="AM585">
        <v>262101.55882634374</v>
      </c>
      <c r="AN585">
        <v>249864.67207651515</v>
      </c>
      <c r="AO585">
        <v>237803.41449259614</v>
      </c>
      <c r="AP585">
        <v>225962.96638424532</v>
      </c>
      <c r="AQ585">
        <v>214353.13669805773</v>
      </c>
      <c r="AR585">
        <v>202989.12298778709</v>
      </c>
      <c r="AS585">
        <v>191904.72385349707</v>
      </c>
      <c r="AT585">
        <v>181139.94547212921</v>
      </c>
      <c r="AU585">
        <v>170721.26824602683</v>
      </c>
      <c r="AV585">
        <v>160650.83348797041</v>
      </c>
      <c r="AW585">
        <v>150911.87632544475</v>
      </c>
      <c r="AX585">
        <v>141486.95880798448</v>
      </c>
      <c r="AY585">
        <v>132377.13961390994</v>
      </c>
      <c r="AZ585">
        <v>123606.44525719609</v>
      </c>
      <c r="BA585">
        <v>115204.75050301287</v>
      </c>
      <c r="BB585">
        <v>107185.41557005854</v>
      </c>
      <c r="BC585">
        <v>99545.578261924005</v>
      </c>
      <c r="BD585">
        <v>92288.799457747591</v>
      </c>
      <c r="BE585">
        <v>85434.887212125977</v>
      </c>
      <c r="BF585">
        <v>78983.15296847072</v>
      </c>
      <c r="BG585">
        <v>72828.469433175531</v>
      </c>
      <c r="BH585">
        <v>66726.528712909974</v>
      </c>
      <c r="BI585">
        <v>60130.592176306251</v>
      </c>
      <c r="BJ585">
        <v>53168.404338357825</v>
      </c>
      <c r="BK585">
        <v>45995.279054529528</v>
      </c>
      <c r="BL585">
        <v>38791.70967286174</v>
      </c>
      <c r="BM585">
        <v>31757.470788717616</v>
      </c>
      <c r="BN585">
        <v>25101.433202056116</v>
      </c>
      <c r="BO585">
        <v>19026.745948673684</v>
      </c>
      <c r="BP585">
        <v>13711.887441264173</v>
      </c>
      <c r="BQ585">
        <v>9289.4017296806924</v>
      </c>
      <c r="BR585">
        <v>5825.7945463324959</v>
      </c>
      <c r="BS585">
        <v>3498.0523523924317</v>
      </c>
      <c r="BT585">
        <v>2023.3697128620404</v>
      </c>
      <c r="BU585">
        <v>1129.3994481772115</v>
      </c>
      <c r="BV585">
        <v>610.17256838032586</v>
      </c>
      <c r="BW585">
        <v>-7.4560511541673918E-8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  <c r="CF585">
        <v>0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  <c r="CN585">
        <v>0</v>
      </c>
      <c r="CO585">
        <v>0</v>
      </c>
      <c r="CP585">
        <v>0</v>
      </c>
      <c r="CQ585">
        <v>0</v>
      </c>
      <c r="CR585">
        <v>0</v>
      </c>
      <c r="CS585">
        <v>0</v>
      </c>
      <c r="CT585">
        <v>0</v>
      </c>
      <c r="CU585">
        <v>0</v>
      </c>
      <c r="CV585">
        <v>0</v>
      </c>
      <c r="CW585">
        <v>0</v>
      </c>
    </row>
    <row r="586" spans="1:101" x14ac:dyDescent="0.3">
      <c r="A586">
        <f>Model_Point!K586</f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308596.6130473931</v>
      </c>
      <c r="K586">
        <v>252016.55735425753</v>
      </c>
      <c r="L586">
        <v>236255.03728004012</v>
      </c>
      <c r="M586">
        <v>240031.55783294173</v>
      </c>
      <c r="N586">
        <v>141695.07913343445</v>
      </c>
      <c r="O586">
        <v>146240.86128749934</v>
      </c>
      <c r="P586">
        <v>160764.54391735879</v>
      </c>
      <c r="Q586">
        <v>172766.07310521713</v>
      </c>
      <c r="R586">
        <v>193778.08878028952</v>
      </c>
      <c r="S586">
        <v>142589.2938358261</v>
      </c>
      <c r="T586">
        <v>159809.02433448058</v>
      </c>
      <c r="U586">
        <v>174278.66664193885</v>
      </c>
      <c r="V586">
        <v>186466.65208310468</v>
      </c>
      <c r="W586">
        <v>196874.87805817596</v>
      </c>
      <c r="X586">
        <v>162092.30668507743</v>
      </c>
      <c r="Y586">
        <v>167769.33662808413</v>
      </c>
      <c r="Z586">
        <v>172809.73381402125</v>
      </c>
      <c r="AA586">
        <v>177242.85820519261</v>
      </c>
      <c r="AB586">
        <v>180959.54836368206</v>
      </c>
      <c r="AC586">
        <v>156128.80487304556</v>
      </c>
      <c r="AD586">
        <v>156840.85927123041</v>
      </c>
      <c r="AE586">
        <v>157113.26314650287</v>
      </c>
      <c r="AF586">
        <v>157052.11643831478</v>
      </c>
      <c r="AG586">
        <v>156641.08826376207</v>
      </c>
      <c r="AH586">
        <v>138460.01452025771</v>
      </c>
      <c r="AI586">
        <v>136150.82399986172</v>
      </c>
      <c r="AJ586">
        <v>133409.88374990219</v>
      </c>
      <c r="AK586">
        <v>130339.79308481394</v>
      </c>
      <c r="AL586">
        <v>127064.86324678342</v>
      </c>
      <c r="AM586">
        <v>113099.42475952805</v>
      </c>
      <c r="AN586">
        <v>109098.00447417083</v>
      </c>
      <c r="AO586">
        <v>105131.92200565936</v>
      </c>
      <c r="AP586">
        <v>101228.57621959269</v>
      </c>
      <c r="AQ586">
        <v>97399.822799554851</v>
      </c>
      <c r="AR586">
        <v>87346.86413545144</v>
      </c>
      <c r="AS586">
        <v>83326.002386663327</v>
      </c>
      <c r="AT586">
        <v>79414.729070235233</v>
      </c>
      <c r="AU586">
        <v>75629.435834952412</v>
      </c>
      <c r="AV586">
        <v>71975.8228845423</v>
      </c>
      <c r="AW586">
        <v>64797.055710686174</v>
      </c>
      <c r="AX586">
        <v>61172.355937466455</v>
      </c>
      <c r="AY586">
        <v>57664.074693927541</v>
      </c>
      <c r="AZ586">
        <v>54285.576409610978</v>
      </c>
      <c r="BA586">
        <v>51052.569270385429</v>
      </c>
      <c r="BB586">
        <v>45937.99304104461</v>
      </c>
      <c r="BC586">
        <v>42888.489891948571</v>
      </c>
      <c r="BD586">
        <v>39990.621122133423</v>
      </c>
      <c r="BE586">
        <v>37254.787274848371</v>
      </c>
      <c r="BF586">
        <v>34682.498502054324</v>
      </c>
      <c r="BG586">
        <v>31155.48338785777</v>
      </c>
      <c r="BH586">
        <v>28653.881758050127</v>
      </c>
      <c r="BI586">
        <v>25932.009550903847</v>
      </c>
      <c r="BJ586">
        <v>23044.975379908057</v>
      </c>
      <c r="BK586">
        <v>20059.782592994983</v>
      </c>
      <c r="BL586">
        <v>16571.112673293341</v>
      </c>
      <c r="BM586">
        <v>13601.785607037307</v>
      </c>
      <c r="BN586">
        <v>10786.923051547843</v>
      </c>
      <c r="BO586">
        <v>8214.3919792391043</v>
      </c>
      <c r="BP586">
        <v>5961.6010946679044</v>
      </c>
      <c r="BQ586">
        <v>3967.3438196498219</v>
      </c>
      <c r="BR586">
        <v>2491.8568749100959</v>
      </c>
      <c r="BS586">
        <v>1499.926710053594</v>
      </c>
      <c r="BT586">
        <v>871.46766749841152</v>
      </c>
      <c r="BU586">
        <v>490.57483342543264</v>
      </c>
      <c r="BV586">
        <v>260.98412937640961</v>
      </c>
      <c r="BW586">
        <v>-2.1837873194095581E-8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  <c r="CF586">
        <v>0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>
        <v>0</v>
      </c>
      <c r="CT586">
        <v>0</v>
      </c>
      <c r="CU586">
        <v>0</v>
      </c>
      <c r="CV586">
        <v>0</v>
      </c>
      <c r="CW586">
        <v>0</v>
      </c>
    </row>
    <row r="587" spans="1:101" x14ac:dyDescent="0.3">
      <c r="A587">
        <f>Model_Point!K587</f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703771.39374995197</v>
      </c>
      <c r="K587">
        <v>86239.651874535732</v>
      </c>
      <c r="L587">
        <v>-142455.32768533027</v>
      </c>
      <c r="M587">
        <v>-207164.22512522212</v>
      </c>
      <c r="N587">
        <v>-221502.90359200464</v>
      </c>
      <c r="O587">
        <v>-226047.96106933936</v>
      </c>
      <c r="P587">
        <v>-176218.9933046966</v>
      </c>
      <c r="Q587">
        <v>-138481.22638379247</v>
      </c>
      <c r="R587">
        <v>-55381.981880865977</v>
      </c>
      <c r="S587">
        <v>9878.1004799939983</v>
      </c>
      <c r="T587">
        <v>93599.343676075208</v>
      </c>
      <c r="U587">
        <v>164353.80901820137</v>
      </c>
      <c r="V587">
        <v>223642.44197940739</v>
      </c>
      <c r="W587">
        <v>272597.28587661264</v>
      </c>
      <c r="X587">
        <v>312303.03011175949</v>
      </c>
      <c r="Y587">
        <v>343910.11861803592</v>
      </c>
      <c r="Z587">
        <v>368548.9451199302</v>
      </c>
      <c r="AA587">
        <v>387183.11958060163</v>
      </c>
      <c r="AB587">
        <v>400527.63828045951</v>
      </c>
      <c r="AC587">
        <v>409091.10078146524</v>
      </c>
      <c r="AD587">
        <v>413318.51045409479</v>
      </c>
      <c r="AE587">
        <v>413745.04549749702</v>
      </c>
      <c r="AF587">
        <v>411039.65829594032</v>
      </c>
      <c r="AG587">
        <v>405882.08924176387</v>
      </c>
      <c r="AH587">
        <v>398795.11302808422</v>
      </c>
      <c r="AI587">
        <v>390145.97467739659</v>
      </c>
      <c r="AJ587">
        <v>380319.51940163755</v>
      </c>
      <c r="AK587">
        <v>369798.09892843914</v>
      </c>
      <c r="AL587">
        <v>358887.47894267127</v>
      </c>
      <c r="AM587">
        <v>347073.72853455693</v>
      </c>
      <c r="AN587">
        <v>332733.15196600475</v>
      </c>
      <c r="AO587">
        <v>311858.11496584304</v>
      </c>
      <c r="AP587">
        <v>285353.65674931451</v>
      </c>
      <c r="AQ587">
        <v>254351.20679373978</v>
      </c>
      <c r="AR587">
        <v>220199.22760457959</v>
      </c>
      <c r="AS587">
        <v>184427.83400890941</v>
      </c>
      <c r="AT587">
        <v>148680.90223185546</v>
      </c>
      <c r="AU587">
        <v>114612.14635853215</v>
      </c>
      <c r="AV587">
        <v>83747.701116379816</v>
      </c>
      <c r="AW587">
        <v>57327.333862135871</v>
      </c>
      <c r="AX587">
        <v>36148.708818057341</v>
      </c>
      <c r="AY587">
        <v>21838.430610040174</v>
      </c>
      <c r="AZ587">
        <v>12756.978644016372</v>
      </c>
      <c r="BA587">
        <v>7252.1331402777469</v>
      </c>
      <c r="BB587">
        <v>4060.908517265771</v>
      </c>
      <c r="BC587">
        <v>1.8276378386709893E-8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  <c r="CF587">
        <v>0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0</v>
      </c>
      <c r="CS587">
        <v>0</v>
      </c>
      <c r="CT587">
        <v>0</v>
      </c>
      <c r="CU587">
        <v>0</v>
      </c>
      <c r="CV587">
        <v>0</v>
      </c>
      <c r="CW587">
        <v>0</v>
      </c>
    </row>
    <row r="588" spans="1:101" x14ac:dyDescent="0.3">
      <c r="A588">
        <f>Model_Point!K588</f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373223.02712346142</v>
      </c>
      <c r="K588">
        <v>172854.97119999302</v>
      </c>
      <c r="L588">
        <v>128899.24362126412</v>
      </c>
      <c r="M588">
        <v>151901.36667600324</v>
      </c>
      <c r="N588">
        <v>-74904.216611346943</v>
      </c>
      <c r="O588">
        <v>-45593.455614889943</v>
      </c>
      <c r="P588">
        <v>5719.1590449706709</v>
      </c>
      <c r="Q588">
        <v>50929.965700263543</v>
      </c>
      <c r="R588">
        <v>114884.93553232175</v>
      </c>
      <c r="S588">
        <v>15470.543155884296</v>
      </c>
      <c r="T588">
        <v>69486.083453404703</v>
      </c>
      <c r="U588">
        <v>117361.80654934641</v>
      </c>
      <c r="V588">
        <v>159858.2262085113</v>
      </c>
      <c r="W588">
        <v>197572.15025859667</v>
      </c>
      <c r="X588">
        <v>138972.97110360814</v>
      </c>
      <c r="Y588">
        <v>163163.77232215283</v>
      </c>
      <c r="Z588">
        <v>183968.52353262663</v>
      </c>
      <c r="AA588">
        <v>201873.77721732878</v>
      </c>
      <c r="AB588">
        <v>217255.73776136697</v>
      </c>
      <c r="AC588">
        <v>177083.4154259245</v>
      </c>
      <c r="AD588">
        <v>184943.5207397459</v>
      </c>
      <c r="AE588">
        <v>190902.9584015173</v>
      </c>
      <c r="AF588">
        <v>195293.17544000497</v>
      </c>
      <c r="AG588">
        <v>198447.86941598632</v>
      </c>
      <c r="AH588">
        <v>170932.41862718287</v>
      </c>
      <c r="AI588">
        <v>170504.24071856437</v>
      </c>
      <c r="AJ588">
        <v>169388.6319338528</v>
      </c>
      <c r="AK588">
        <v>167820.2017329068</v>
      </c>
      <c r="AL588">
        <v>165956.33139904254</v>
      </c>
      <c r="AM588">
        <v>147918.36206974287</v>
      </c>
      <c r="AN588">
        <v>143428.61437119026</v>
      </c>
      <c r="AO588">
        <v>136013.51983023429</v>
      </c>
      <c r="AP588">
        <v>126066.21892079011</v>
      </c>
      <c r="AQ588">
        <v>114078.03355531018</v>
      </c>
      <c r="AR588">
        <v>93584.604060526472</v>
      </c>
      <c r="AS588">
        <v>78915.622890018916</v>
      </c>
      <c r="AT588">
        <v>64145.922685321995</v>
      </c>
      <c r="AU588">
        <v>49995.95540859695</v>
      </c>
      <c r="AV588">
        <v>37133.171926337178</v>
      </c>
      <c r="AW588">
        <v>24367.099565439948</v>
      </c>
      <c r="AX588">
        <v>15420.633769755619</v>
      </c>
      <c r="AY588">
        <v>9370.4365858394649</v>
      </c>
      <c r="AZ588">
        <v>5530.1487462503155</v>
      </c>
      <c r="BA588">
        <v>3203.5715023342746</v>
      </c>
      <c r="BB588">
        <v>1732.8258279133297</v>
      </c>
      <c r="BC588">
        <v>-6.6354228615498568E-10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  <c r="CF588">
        <v>0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0</v>
      </c>
      <c r="CS588">
        <v>0</v>
      </c>
      <c r="CT588">
        <v>0</v>
      </c>
      <c r="CU588">
        <v>0</v>
      </c>
      <c r="CV588">
        <v>0</v>
      </c>
      <c r="CW588">
        <v>0</v>
      </c>
    </row>
    <row r="589" spans="1:101" x14ac:dyDescent="0.3">
      <c r="A589">
        <f>Model_Point!K589</f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-105738.13265085651</v>
      </c>
      <c r="K589">
        <v>-631377.16300824995</v>
      </c>
      <c r="L589">
        <v>-692167.61095661228</v>
      </c>
      <c r="M589">
        <v>-570864.15029684501</v>
      </c>
      <c r="N589">
        <v>-412016.67587603303</v>
      </c>
      <c r="O589">
        <v>-261251.67045182534</v>
      </c>
      <c r="P589">
        <v>-64056.467199971004</v>
      </c>
      <c r="Q589">
        <v>105315.05678753207</v>
      </c>
      <c r="R589">
        <v>310343.77902340848</v>
      </c>
      <c r="S589">
        <v>479182.87210644607</v>
      </c>
      <c r="T589">
        <v>641463.50271534582</v>
      </c>
      <c r="U589">
        <v>742600.62863392557</v>
      </c>
      <c r="V589">
        <v>787835.75785341661</v>
      </c>
      <c r="W589">
        <v>783810.2099324835</v>
      </c>
      <c r="X589">
        <v>738572.99835693871</v>
      </c>
      <c r="Y589">
        <v>661443.88498990028</v>
      </c>
      <c r="Z589">
        <v>562690.04244858469</v>
      </c>
      <c r="AA589">
        <v>452989.04892021522</v>
      </c>
      <c r="AB589">
        <v>342682.58993919234</v>
      </c>
      <c r="AC589">
        <v>240877.27459695446</v>
      </c>
      <c r="AD589">
        <v>154517.94425789596</v>
      </c>
      <c r="AE589">
        <v>94980.904650601515</v>
      </c>
      <c r="AF589">
        <v>56709.521127029999</v>
      </c>
      <c r="AG589">
        <v>33290.683921469114</v>
      </c>
      <c r="AH589">
        <v>19628.516926688491</v>
      </c>
      <c r="AI589">
        <v>-2.3517521455843587E-8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  <c r="CF589">
        <v>0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0</v>
      </c>
      <c r="CS589">
        <v>0</v>
      </c>
      <c r="CT589">
        <v>0</v>
      </c>
      <c r="CU589">
        <v>0</v>
      </c>
      <c r="CV589">
        <v>0</v>
      </c>
      <c r="CW589">
        <v>0</v>
      </c>
    </row>
    <row r="590" spans="1:101" x14ac:dyDescent="0.3">
      <c r="A590">
        <f>Model_Point!K590</f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11183.462275174379</v>
      </c>
      <c r="K590">
        <v>-114236.06274558864</v>
      </c>
      <c r="L590">
        <v>-60769.316635269897</v>
      </c>
      <c r="M590">
        <v>62913.900588378812</v>
      </c>
      <c r="N590">
        <v>-181230.7231354145</v>
      </c>
      <c r="O590">
        <v>-76463.602425097808</v>
      </c>
      <c r="P590">
        <v>44852.426931017442</v>
      </c>
      <c r="Q590">
        <v>151775.09932858864</v>
      </c>
      <c r="R590">
        <v>271978.06970858399</v>
      </c>
      <c r="S590">
        <v>195971.76998883131</v>
      </c>
      <c r="T590">
        <v>284318.49559450324</v>
      </c>
      <c r="U590">
        <v>345043.66832858406</v>
      </c>
      <c r="V590">
        <v>380453.42012144066</v>
      </c>
      <c r="W590">
        <v>393466.93948364054</v>
      </c>
      <c r="X590">
        <v>307604.65539681789</v>
      </c>
      <c r="Y590">
        <v>282058.6035608786</v>
      </c>
      <c r="Z590">
        <v>245982.6704454284</v>
      </c>
      <c r="AA590">
        <v>204085.9518854327</v>
      </c>
      <c r="AB590">
        <v>160952.60958967303</v>
      </c>
      <c r="AC590">
        <v>100943.18493402499</v>
      </c>
      <c r="AD590">
        <v>65408.528013501375</v>
      </c>
      <c r="AE590">
        <v>40832.190194604591</v>
      </c>
      <c r="AF590">
        <v>25017.674066889442</v>
      </c>
      <c r="AG590">
        <v>15351.51621010035</v>
      </c>
      <c r="AH590">
        <v>8326.376086361297</v>
      </c>
      <c r="AI590">
        <v>3.9252569624629223E-9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  <c r="CF590">
        <v>0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0</v>
      </c>
      <c r="CS590">
        <v>0</v>
      </c>
      <c r="CT590">
        <v>0</v>
      </c>
      <c r="CU590">
        <v>0</v>
      </c>
      <c r="CV590">
        <v>0</v>
      </c>
      <c r="CW590">
        <v>0</v>
      </c>
    </row>
    <row r="591" spans="1:101" x14ac:dyDescent="0.3">
      <c r="A591">
        <f>Model_Point!K591</f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-800145.95353664178</v>
      </c>
      <c r="K591">
        <v>-666179.77542864648</v>
      </c>
      <c r="L591">
        <v>-519742.38956256816</v>
      </c>
      <c r="M591">
        <v>-382013.49214138079</v>
      </c>
      <c r="N591">
        <v>-246350.03186723465</v>
      </c>
      <c r="O591">
        <v>-117543.27926560379</v>
      </c>
      <c r="P591">
        <v>-3425.50654355508</v>
      </c>
      <c r="Q591">
        <v>96989.510360489148</v>
      </c>
      <c r="R591">
        <v>184658.08622457259</v>
      </c>
      <c r="S591">
        <v>260450.86549386603</v>
      </c>
      <c r="T591">
        <v>325137.12869389239</v>
      </c>
      <c r="U591">
        <v>379436.02264928218</v>
      </c>
      <c r="V591">
        <v>424062.11830452032</v>
      </c>
      <c r="W591">
        <v>459726.0072283147</v>
      </c>
      <c r="X591">
        <v>487120.72796578397</v>
      </c>
      <c r="Y591">
        <v>506915.76296447002</v>
      </c>
      <c r="Z591">
        <v>519758.45545390307</v>
      </c>
      <c r="AA591">
        <v>526277.43929009908</v>
      </c>
      <c r="AB591">
        <v>527085.36660281336</v>
      </c>
      <c r="AC591">
        <v>522780.53004074079</v>
      </c>
      <c r="AD591">
        <v>513947.6443707078</v>
      </c>
      <c r="AE591">
        <v>501158.09679121809</v>
      </c>
      <c r="AF591">
        <v>484969.73004799499</v>
      </c>
      <c r="AG591">
        <v>465926.29893594148</v>
      </c>
      <c r="AH591">
        <v>444557.28391410463</v>
      </c>
      <c r="AI591">
        <v>421378.62296905229</v>
      </c>
      <c r="AJ591">
        <v>396892.38931021385</v>
      </c>
      <c r="AK591">
        <v>371577.1123659591</v>
      </c>
      <c r="AL591">
        <v>345856.86929063726</v>
      </c>
      <c r="AM591">
        <v>320060.63278912642</v>
      </c>
      <c r="AN591">
        <v>294462.05479974957</v>
      </c>
      <c r="AO591">
        <v>266063.25010790897</v>
      </c>
      <c r="AP591">
        <v>235695.73773429729</v>
      </c>
      <c r="AQ591">
        <v>204268.82293133301</v>
      </c>
      <c r="AR591">
        <v>172741.61423841966</v>
      </c>
      <c r="AS591">
        <v>142083.35477555814</v>
      </c>
      <c r="AT591">
        <v>113222.59137099475</v>
      </c>
      <c r="AU591">
        <v>86987.71267161284</v>
      </c>
      <c r="AV591">
        <v>64043.972584735391</v>
      </c>
      <c r="AW591">
        <v>44834.950394958309</v>
      </c>
      <c r="AX591">
        <v>29538.809956058514</v>
      </c>
      <c r="AY591">
        <v>18828.948556024734</v>
      </c>
      <c r="AZ591">
        <v>11677.230788860323</v>
      </c>
      <c r="BA591">
        <v>7083.1120583012016</v>
      </c>
      <c r="BB591">
        <v>4245.3981716301632</v>
      </c>
      <c r="BC591">
        <v>-3.2425980544703352E-8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  <c r="CF591">
        <v>0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  <c r="CN591">
        <v>0</v>
      </c>
      <c r="CO591">
        <v>0</v>
      </c>
      <c r="CP591">
        <v>0</v>
      </c>
      <c r="CQ591">
        <v>0</v>
      </c>
      <c r="CR591">
        <v>0</v>
      </c>
      <c r="CS591">
        <v>0</v>
      </c>
      <c r="CT591">
        <v>0</v>
      </c>
      <c r="CU591">
        <v>0</v>
      </c>
      <c r="CV591">
        <v>0</v>
      </c>
      <c r="CW591">
        <v>0</v>
      </c>
    </row>
    <row r="592" spans="1:101" x14ac:dyDescent="0.3">
      <c r="A592">
        <f>Model_Point!K592</f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-308949.15239702933</v>
      </c>
      <c r="K592">
        <v>-224492.87219183723</v>
      </c>
      <c r="L592">
        <v>-137932.55401039333</v>
      </c>
      <c r="M592">
        <v>-55825.596587396365</v>
      </c>
      <c r="N592">
        <v>-96228.843974096962</v>
      </c>
      <c r="O592">
        <v>-25779.569804540788</v>
      </c>
      <c r="P592">
        <v>38137.233382616418</v>
      </c>
      <c r="Q592">
        <v>96013.879977577293</v>
      </c>
      <c r="R592">
        <v>148328.03680820926</v>
      </c>
      <c r="S592">
        <v>116094.25128340071</v>
      </c>
      <c r="T592">
        <v>153645.08374596108</v>
      </c>
      <c r="U592">
        <v>186536.19585351917</v>
      </c>
      <c r="V592">
        <v>215119.08153932251</v>
      </c>
      <c r="W592">
        <v>239742.51378238379</v>
      </c>
      <c r="X592">
        <v>210315.20513329993</v>
      </c>
      <c r="Y592">
        <v>224911.98785168756</v>
      </c>
      <c r="Z592">
        <v>236346.75359750204</v>
      </c>
      <c r="AA592">
        <v>244919.3506704481</v>
      </c>
      <c r="AB592">
        <v>250922.04516611213</v>
      </c>
      <c r="AC592">
        <v>224060.37506785226</v>
      </c>
      <c r="AD592">
        <v>223882.56547759316</v>
      </c>
      <c r="AE592">
        <v>221855.84640983344</v>
      </c>
      <c r="AF592">
        <v>218240.13866081677</v>
      </c>
      <c r="AG592">
        <v>213288.77077267741</v>
      </c>
      <c r="AH592">
        <v>189912.09159436481</v>
      </c>
      <c r="AI592">
        <v>181951.39513920076</v>
      </c>
      <c r="AJ592">
        <v>173310.2976385341</v>
      </c>
      <c r="AK592">
        <v>164208.62979452137</v>
      </c>
      <c r="AL592">
        <v>154842.43224394496</v>
      </c>
      <c r="AM592">
        <v>136453.62573526727</v>
      </c>
      <c r="AN592">
        <v>126447.46381422432</v>
      </c>
      <c r="AO592">
        <v>115156.09601844217</v>
      </c>
      <c r="AP592">
        <v>102941.66639229968</v>
      </c>
      <c r="AQ592">
        <v>90200.296752145019</v>
      </c>
      <c r="AR592">
        <v>73563.442864369965</v>
      </c>
      <c r="AS592">
        <v>60793.594735253413</v>
      </c>
      <c r="AT592">
        <v>48730.189709598504</v>
      </c>
      <c r="AU592">
        <v>37736.464725398808</v>
      </c>
      <c r="AV592">
        <v>28106.109350170474</v>
      </c>
      <c r="AW592">
        <v>19097.14409488942</v>
      </c>
      <c r="AX592">
        <v>12617.901020659518</v>
      </c>
      <c r="AY592">
        <v>8078.8344376293762</v>
      </c>
      <c r="AZ592">
        <v>5047.4056004690792</v>
      </c>
      <c r="BA592">
        <v>3100.8721181534615</v>
      </c>
      <c r="BB592">
        <v>1813.5109975127514</v>
      </c>
      <c r="BC592">
        <v>-2.4946215505313012E-8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  <c r="CF592">
        <v>0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  <c r="CN592">
        <v>0</v>
      </c>
      <c r="CO592">
        <v>0</v>
      </c>
      <c r="CP592">
        <v>0</v>
      </c>
      <c r="CQ592">
        <v>0</v>
      </c>
      <c r="CR592">
        <v>0</v>
      </c>
      <c r="CS592">
        <v>0</v>
      </c>
      <c r="CT592">
        <v>0</v>
      </c>
      <c r="CU592">
        <v>0</v>
      </c>
      <c r="CV592">
        <v>0</v>
      </c>
      <c r="CW592">
        <v>0</v>
      </c>
    </row>
    <row r="593" spans="1:101" x14ac:dyDescent="0.3">
      <c r="A593">
        <f>Model_Point!K593</f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-1393672.1453450881</v>
      </c>
      <c r="K593">
        <v>-1121526.3092857688</v>
      </c>
      <c r="L593">
        <v>-830186.19653454341</v>
      </c>
      <c r="M593">
        <v>-565719.3804944877</v>
      </c>
      <c r="N593">
        <v>-311090.99296183122</v>
      </c>
      <c r="O593">
        <v>-75231.784183522715</v>
      </c>
      <c r="P593">
        <v>125869.11921847014</v>
      </c>
      <c r="Q593">
        <v>295004.18062446063</v>
      </c>
      <c r="R593">
        <v>434852.65338526276</v>
      </c>
      <c r="S593">
        <v>547988.68179752119</v>
      </c>
      <c r="T593">
        <v>636894.69273612986</v>
      </c>
      <c r="U593">
        <v>703969.92377386626</v>
      </c>
      <c r="V593">
        <v>751534.96904484462</v>
      </c>
      <c r="W593">
        <v>781834.01499114092</v>
      </c>
      <c r="X593">
        <v>797037.46123796224</v>
      </c>
      <c r="Y593">
        <v>799246.91361649323</v>
      </c>
      <c r="Z593">
        <v>790496.84210799902</v>
      </c>
      <c r="AA593">
        <v>772728.13908469363</v>
      </c>
      <c r="AB593">
        <v>747697.66212324752</v>
      </c>
      <c r="AC593">
        <v>716856.69939475367</v>
      </c>
      <c r="AD593">
        <v>681466.13663145364</v>
      </c>
      <c r="AE593">
        <v>633035.44647997129</v>
      </c>
      <c r="AF593">
        <v>574197.15576109756</v>
      </c>
      <c r="AG593">
        <v>507845.78941267548</v>
      </c>
      <c r="AH593">
        <v>437059.43095369142</v>
      </c>
      <c r="AI593">
        <v>364985.04097159958</v>
      </c>
      <c r="AJ593">
        <v>294688.4617102117</v>
      </c>
      <c r="AK593">
        <v>228975.9917407234</v>
      </c>
      <c r="AL593">
        <v>170202.17525511121</v>
      </c>
      <c r="AM593">
        <v>120087.07735259531</v>
      </c>
      <c r="AN593">
        <v>79573.838828508116</v>
      </c>
      <c r="AO593">
        <v>51050.604608319452</v>
      </c>
      <c r="AP593">
        <v>31934.406529768567</v>
      </c>
      <c r="AQ593">
        <v>19624.099784448867</v>
      </c>
      <c r="AR593">
        <v>12010.916008423186</v>
      </c>
      <c r="AS593">
        <v>2.7169490118576388E-8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>
        <v>0</v>
      </c>
      <c r="CT593">
        <v>0</v>
      </c>
      <c r="CU593">
        <v>0</v>
      </c>
      <c r="CV593">
        <v>0</v>
      </c>
      <c r="CW593">
        <v>0</v>
      </c>
    </row>
    <row r="594" spans="1:101" x14ac:dyDescent="0.3">
      <c r="A594">
        <f>Model_Point!K594</f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-503596.61703369726</v>
      </c>
      <c r="K594">
        <v>-338801.5093443435</v>
      </c>
      <c r="L594">
        <v>-172140.63187529641</v>
      </c>
      <c r="M594">
        <v>-18746.622699754302</v>
      </c>
      <c r="N594">
        <v>-99422.839627753812</v>
      </c>
      <c r="O594">
        <v>26524.674785573177</v>
      </c>
      <c r="P594">
        <v>136980.1183786522</v>
      </c>
      <c r="Q594">
        <v>233269.24064609769</v>
      </c>
      <c r="R594">
        <v>316663.30898680474</v>
      </c>
      <c r="S594">
        <v>249693.95394218064</v>
      </c>
      <c r="T594">
        <v>302346.786912877</v>
      </c>
      <c r="U594">
        <v>345121.13754309813</v>
      </c>
      <c r="V594">
        <v>379093.83734799031</v>
      </c>
      <c r="W594">
        <v>405307.08846955968</v>
      </c>
      <c r="X594">
        <v>346143.47660116327</v>
      </c>
      <c r="Y594">
        <v>354972.16256242717</v>
      </c>
      <c r="Z594">
        <v>358676.59956145386</v>
      </c>
      <c r="AA594">
        <v>358145.95747658686</v>
      </c>
      <c r="AB594">
        <v>354188.9210729287</v>
      </c>
      <c r="AC594">
        <v>307058.54173004307</v>
      </c>
      <c r="AD594">
        <v>295693.9341815607</v>
      </c>
      <c r="AE594">
        <v>278428.73870029015</v>
      </c>
      <c r="AF594">
        <v>256413.62152218883</v>
      </c>
      <c r="AG594">
        <v>230913.99282034824</v>
      </c>
      <c r="AH594">
        <v>186102.59420372409</v>
      </c>
      <c r="AI594">
        <v>156644.52010708681</v>
      </c>
      <c r="AJ594">
        <v>127708.96314861604</v>
      </c>
      <c r="AK594">
        <v>100529.79728366387</v>
      </c>
      <c r="AL594">
        <v>76148.684691794988</v>
      </c>
      <c r="AM594">
        <v>51069.03718167395</v>
      </c>
      <c r="AN594">
        <v>33997.386371609835</v>
      </c>
      <c r="AO594">
        <v>21968.603307244975</v>
      </c>
      <c r="AP594">
        <v>13906.291556222295</v>
      </c>
      <c r="AQ594">
        <v>8718.5996257727493</v>
      </c>
      <c r="AR594">
        <v>5125.0652307718619</v>
      </c>
      <c r="AS594">
        <v>6.2657584124102408E-9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  <c r="CF594">
        <v>0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>
        <v>0</v>
      </c>
      <c r="CT594">
        <v>0</v>
      </c>
      <c r="CU594">
        <v>0</v>
      </c>
      <c r="CV594">
        <v>0</v>
      </c>
      <c r="CW594">
        <v>0</v>
      </c>
    </row>
    <row r="595" spans="1:101" x14ac:dyDescent="0.3">
      <c r="A595">
        <f>Model_Point!K595</f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-1331676.1557591155</v>
      </c>
      <c r="K595">
        <v>-1013688.0090202799</v>
      </c>
      <c r="L595">
        <v>-681311.74886948348</v>
      </c>
      <c r="M595">
        <v>-394972.56923786603</v>
      </c>
      <c r="N595">
        <v>-128683.53330184173</v>
      </c>
      <c r="O595">
        <v>108900.56647227819</v>
      </c>
      <c r="P595">
        <v>300766.44250417297</v>
      </c>
      <c r="Q595">
        <v>452642.30816123559</v>
      </c>
      <c r="R595">
        <v>569766.30948446074</v>
      </c>
      <c r="S595">
        <v>656679.638362005</v>
      </c>
      <c r="T595">
        <v>717450.07900887972</v>
      </c>
      <c r="U595">
        <v>737477.75856039871</v>
      </c>
      <c r="V595">
        <v>722489.78128509328</v>
      </c>
      <c r="W595">
        <v>678810.50239866297</v>
      </c>
      <c r="X595">
        <v>613223.99169354595</v>
      </c>
      <c r="Y595">
        <v>532761.26713749359</v>
      </c>
      <c r="Z595">
        <v>444412.19015675364</v>
      </c>
      <c r="AA595">
        <v>354773.34362801362</v>
      </c>
      <c r="AB595">
        <v>269658.48915193189</v>
      </c>
      <c r="AC595">
        <v>193715.60517894931</v>
      </c>
      <c r="AD595">
        <v>130110.32176646862</v>
      </c>
      <c r="AE595">
        <v>84674.608764990233</v>
      </c>
      <c r="AF595">
        <v>53905.296194888164</v>
      </c>
      <c r="AG595">
        <v>33931.809198656752</v>
      </c>
      <c r="AH595">
        <v>21510.792579352386</v>
      </c>
      <c r="AI595">
        <v>-3.3301492522951438E-8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0</v>
      </c>
      <c r="BN595">
        <v>0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  <c r="CF595">
        <v>0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  <c r="CN595">
        <v>0</v>
      </c>
      <c r="CO595">
        <v>0</v>
      </c>
      <c r="CP595">
        <v>0</v>
      </c>
      <c r="CQ595">
        <v>0</v>
      </c>
      <c r="CR595">
        <v>0</v>
      </c>
      <c r="CS595">
        <v>0</v>
      </c>
      <c r="CT595">
        <v>0</v>
      </c>
      <c r="CU595">
        <v>0</v>
      </c>
      <c r="CV595">
        <v>0</v>
      </c>
      <c r="CW595">
        <v>0</v>
      </c>
    </row>
    <row r="596" spans="1:101" x14ac:dyDescent="0.3">
      <c r="A596">
        <f>Model_Point!K596</f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-526930.91662042914</v>
      </c>
      <c r="K596">
        <v>-330014.63043557212</v>
      </c>
      <c r="L596">
        <v>-136156.51687436327</v>
      </c>
      <c r="M596">
        <v>34877.269757399714</v>
      </c>
      <c r="N596">
        <v>-61871.610215073852</v>
      </c>
      <c r="O596">
        <v>68783.22112263061</v>
      </c>
      <c r="P596">
        <v>178105.24475699791</v>
      </c>
      <c r="Q596">
        <v>268763.82224482333</v>
      </c>
      <c r="R596">
        <v>343213.81934153655</v>
      </c>
      <c r="S596">
        <v>271848.14282491093</v>
      </c>
      <c r="T596">
        <v>311969.30996450706</v>
      </c>
      <c r="U596">
        <v>333394.90085251676</v>
      </c>
      <c r="V596">
        <v>338663.60211946885</v>
      </c>
      <c r="W596">
        <v>330579.3992223434</v>
      </c>
      <c r="X596">
        <v>256175.99825654365</v>
      </c>
      <c r="Y596">
        <v>227074.395360461</v>
      </c>
      <c r="Z596">
        <v>193664.31357899553</v>
      </c>
      <c r="AA596">
        <v>158892.32520490332</v>
      </c>
      <c r="AB596">
        <v>125374.85415598725</v>
      </c>
      <c r="AC596">
        <v>81323.173098840285</v>
      </c>
      <c r="AD596">
        <v>55173.36095137924</v>
      </c>
      <c r="AE596">
        <v>36441.655851737436</v>
      </c>
      <c r="AF596">
        <v>23744.3441631307</v>
      </c>
      <c r="AG596">
        <v>15510.761507067082</v>
      </c>
      <c r="AH596">
        <v>9132.4638831061129</v>
      </c>
      <c r="AI596">
        <v>-3.9560239722091916E-9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  <c r="CF596">
        <v>0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  <c r="CN596">
        <v>0</v>
      </c>
      <c r="CO596">
        <v>0</v>
      </c>
      <c r="CP596">
        <v>0</v>
      </c>
      <c r="CQ596">
        <v>0</v>
      </c>
      <c r="CR596">
        <v>0</v>
      </c>
      <c r="CS596">
        <v>0</v>
      </c>
      <c r="CT596">
        <v>0</v>
      </c>
      <c r="CU596">
        <v>0</v>
      </c>
      <c r="CV596">
        <v>0</v>
      </c>
      <c r="CW596">
        <v>0</v>
      </c>
    </row>
    <row r="597" spans="1:101" x14ac:dyDescent="0.3">
      <c r="A597">
        <f>Model_Point!K597</f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-61441.589182707226</v>
      </c>
      <c r="L597">
        <v>-50547.915489851912</v>
      </c>
      <c r="M597">
        <v>-38656.758968738162</v>
      </c>
      <c r="N597">
        <v>-26955.703511358486</v>
      </c>
      <c r="O597">
        <v>-15810.200293890653</v>
      </c>
      <c r="P597">
        <v>-4736.017745874643</v>
      </c>
      <c r="Q597">
        <v>5165.0750140446335</v>
      </c>
      <c r="R597">
        <v>13856.010638283107</v>
      </c>
      <c r="S597">
        <v>21295.605217549262</v>
      </c>
      <c r="T597">
        <v>27428.603236290117</v>
      </c>
      <c r="U597">
        <v>32195.942852610795</v>
      </c>
      <c r="V597">
        <v>35565.655598243007</v>
      </c>
      <c r="W597">
        <v>37567.160088454788</v>
      </c>
      <c r="X597">
        <v>38312.413223922405</v>
      </c>
      <c r="Y597">
        <v>38012.578002601222</v>
      </c>
      <c r="Z597">
        <v>39080.766998508421</v>
      </c>
      <c r="AA597">
        <v>39815.409998416508</v>
      </c>
      <c r="AB597">
        <v>40409.866629259064</v>
      </c>
      <c r="AC597">
        <v>40897.870072642334</v>
      </c>
      <c r="AD597">
        <v>41292.581657962277</v>
      </c>
      <c r="AE597">
        <v>41606.192407523413</v>
      </c>
      <c r="AF597">
        <v>41850.008150672969</v>
      </c>
      <c r="AG597">
        <v>42034.528568895294</v>
      </c>
      <c r="AH597">
        <v>42052.089923442298</v>
      </c>
      <c r="AI597">
        <v>41960.638646401923</v>
      </c>
      <c r="AJ597">
        <v>41855.643921484902</v>
      </c>
      <c r="AK597">
        <v>41730.976872558538</v>
      </c>
      <c r="AL597">
        <v>41593.202383550219</v>
      </c>
      <c r="AM597">
        <v>41448.482663728602</v>
      </c>
      <c r="AN597">
        <v>41302.621388670348</v>
      </c>
      <c r="AO597">
        <v>41161.105029975632</v>
      </c>
      <c r="AP597">
        <v>40916.221920995878</v>
      </c>
      <c r="AQ597">
        <v>40563.270644352742</v>
      </c>
      <c r="AR597">
        <v>40104.927227189772</v>
      </c>
      <c r="AS597">
        <v>39547.921299385765</v>
      </c>
      <c r="AT597">
        <v>38898.614126816683</v>
      </c>
      <c r="AU597">
        <v>38159.116007560457</v>
      </c>
      <c r="AV597">
        <v>37329.369529437732</v>
      </c>
      <c r="AW597">
        <v>36411.449349140203</v>
      </c>
      <c r="AX597">
        <v>35410.336408444018</v>
      </c>
      <c r="AY597">
        <v>34330.065434502358</v>
      </c>
      <c r="AZ597">
        <v>33173.984747866816</v>
      </c>
      <c r="BA597">
        <v>31947.425741896426</v>
      </c>
      <c r="BB597">
        <v>30657.049198976318</v>
      </c>
      <c r="BC597">
        <v>29310.19923371683</v>
      </c>
      <c r="BD597">
        <v>27914.682434851169</v>
      </c>
      <c r="BE597">
        <v>26478.735643123313</v>
      </c>
      <c r="BF597">
        <v>25011.06290617229</v>
      </c>
      <c r="BG597">
        <v>23520.846109425474</v>
      </c>
      <c r="BH597">
        <v>22017.671710349754</v>
      </c>
      <c r="BI597">
        <v>20511.345731175166</v>
      </c>
      <c r="BJ597">
        <v>19011.65113422355</v>
      </c>
      <c r="BK597">
        <v>17528.253276437394</v>
      </c>
      <c r="BL597">
        <v>16070.598111889585</v>
      </c>
      <c r="BM597">
        <v>14647.816068810016</v>
      </c>
      <c r="BN597">
        <v>13268.649228054683</v>
      </c>
      <c r="BO597">
        <v>11941.320231480457</v>
      </c>
      <c r="BP597">
        <v>10673.355400737521</v>
      </c>
      <c r="BQ597">
        <v>9471.2938351431076</v>
      </c>
      <c r="BR597">
        <v>8340.5307520668284</v>
      </c>
      <c r="BS597">
        <v>7285.9103953657605</v>
      </c>
      <c r="BT597">
        <v>6273.5740808998053</v>
      </c>
      <c r="BU597">
        <v>5315.7501800095988</v>
      </c>
      <c r="BV597">
        <v>4423.8552176452731</v>
      </c>
      <c r="BW597">
        <v>3607.9740520578071</v>
      </c>
      <c r="BX597">
        <v>2876.3173818552295</v>
      </c>
      <c r="BY597">
        <v>2234.6984427744533</v>
      </c>
      <c r="BZ597">
        <v>1686.0829604108619</v>
      </c>
      <c r="CA597">
        <v>1230.2752551699339</v>
      </c>
      <c r="CB597">
        <v>863.80528346530116</v>
      </c>
      <c r="CC597">
        <v>580.07239468408443</v>
      </c>
      <c r="CD597">
        <v>378.73951676737357</v>
      </c>
      <c r="CE597">
        <v>239.91815391613869</v>
      </c>
      <c r="CF597">
        <v>147.18540029455482</v>
      </c>
      <c r="CG597">
        <v>87.296886432555667</v>
      </c>
      <c r="CH597">
        <v>9.5826268384481265E-9</v>
      </c>
      <c r="CI597">
        <v>0</v>
      </c>
      <c r="CJ597">
        <v>0</v>
      </c>
      <c r="CK597">
        <v>0</v>
      </c>
      <c r="CL597">
        <v>0</v>
      </c>
      <c r="CM597">
        <v>0</v>
      </c>
      <c r="CN597">
        <v>0</v>
      </c>
      <c r="CO597">
        <v>0</v>
      </c>
      <c r="CP597">
        <v>0</v>
      </c>
      <c r="CQ597">
        <v>0</v>
      </c>
      <c r="CR597">
        <v>0</v>
      </c>
      <c r="CS597">
        <v>0</v>
      </c>
      <c r="CT597">
        <v>0</v>
      </c>
      <c r="CU597">
        <v>0</v>
      </c>
      <c r="CV597">
        <v>0</v>
      </c>
      <c r="CW597">
        <v>0</v>
      </c>
    </row>
    <row r="598" spans="1:101" x14ac:dyDescent="0.3">
      <c r="A598">
        <f>Model_Point!K598</f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-21332.331725307828</v>
      </c>
      <c r="L598">
        <v>-15501.846175362331</v>
      </c>
      <c r="M598">
        <v>-9467.2468633448152</v>
      </c>
      <c r="N598">
        <v>-3535.5237486442174</v>
      </c>
      <c r="O598">
        <v>-5231.4259823823813</v>
      </c>
      <c r="P598">
        <v>8.4013499387113075</v>
      </c>
      <c r="Q598">
        <v>4795.2652390660187</v>
      </c>
      <c r="R598">
        <v>9118.7350424124998</v>
      </c>
      <c r="S598">
        <v>12966.677224927151</v>
      </c>
      <c r="T598">
        <v>11097.49442639514</v>
      </c>
      <c r="U598">
        <v>13616.908443167096</v>
      </c>
      <c r="V598">
        <v>15595.277594274923</v>
      </c>
      <c r="W598">
        <v>17046.250951984246</v>
      </c>
      <c r="X598">
        <v>18015.231803383303</v>
      </c>
      <c r="Y598">
        <v>14983.286929555075</v>
      </c>
      <c r="Z598">
        <v>15863.424790661085</v>
      </c>
      <c r="AA598">
        <v>16611.57430875914</v>
      </c>
      <c r="AB598">
        <v>17304.13712723782</v>
      </c>
      <c r="AC598">
        <v>17956.192439149618</v>
      </c>
      <c r="AD598">
        <v>16119.980915536446</v>
      </c>
      <c r="AE598">
        <v>16560.274207837196</v>
      </c>
      <c r="AF598">
        <v>16970.985372101844</v>
      </c>
      <c r="AG598">
        <v>17357.628763038898</v>
      </c>
      <c r="AH598">
        <v>17680.243418390161</v>
      </c>
      <c r="AI598">
        <v>16290.253184218896</v>
      </c>
      <c r="AJ598">
        <v>16466.796224971633</v>
      </c>
      <c r="AK598">
        <v>16633.724953210884</v>
      </c>
      <c r="AL598">
        <v>16794.580246398255</v>
      </c>
      <c r="AM598">
        <v>16952.72719648969</v>
      </c>
      <c r="AN598">
        <v>15976.220313025178</v>
      </c>
      <c r="AO598">
        <v>16068.256167478019</v>
      </c>
      <c r="AP598">
        <v>16119.064708223861</v>
      </c>
      <c r="AQ598">
        <v>16127.462795200141</v>
      </c>
      <c r="AR598">
        <v>16095.088644173939</v>
      </c>
      <c r="AS598">
        <v>15258.30191975142</v>
      </c>
      <c r="AT598">
        <v>15106.386366447319</v>
      </c>
      <c r="AU598">
        <v>14918.40669267603</v>
      </c>
      <c r="AV598">
        <v>14694.755112824951</v>
      </c>
      <c r="AW598">
        <v>14436.633580929203</v>
      </c>
      <c r="AX598">
        <v>13639.022963168714</v>
      </c>
      <c r="AY598">
        <v>13287.160835522536</v>
      </c>
      <c r="AZ598">
        <v>12904.826281061643</v>
      </c>
      <c r="BA598">
        <v>12494.340502252637</v>
      </c>
      <c r="BB598">
        <v>12058.530638568369</v>
      </c>
      <c r="BC598">
        <v>11276.569589372441</v>
      </c>
      <c r="BD598">
        <v>10779.517377662882</v>
      </c>
      <c r="BE598">
        <v>10265.678825686655</v>
      </c>
      <c r="BF598">
        <v>9738.5849965242305</v>
      </c>
      <c r="BG598">
        <v>9201.9478968814237</v>
      </c>
      <c r="BH598">
        <v>8464.1507253121199</v>
      </c>
      <c r="BI598">
        <v>7908.0197396534968</v>
      </c>
      <c r="BJ598">
        <v>7353.3529612063912</v>
      </c>
      <c r="BK598">
        <v>6803.9993772929929</v>
      </c>
      <c r="BL598">
        <v>6263.7216843136439</v>
      </c>
      <c r="BM598">
        <v>5627.6902956966205</v>
      </c>
      <c r="BN598">
        <v>5109.6257518119819</v>
      </c>
      <c r="BO598">
        <v>4610.6396968560675</v>
      </c>
      <c r="BP598">
        <v>4133.7263102071547</v>
      </c>
      <c r="BQ598">
        <v>3681.4978598567213</v>
      </c>
      <c r="BR598">
        <v>3202.8629817197912</v>
      </c>
      <c r="BS598">
        <v>2803.0065581344261</v>
      </c>
      <c r="BT598">
        <v>2418.8246751082825</v>
      </c>
      <c r="BU598">
        <v>2055.0756799146989</v>
      </c>
      <c r="BV598">
        <v>1716.2079220936284</v>
      </c>
      <c r="BW598">
        <v>1384.9710202385882</v>
      </c>
      <c r="BX598">
        <v>1105.6507390861989</v>
      </c>
      <c r="BY598">
        <v>860.5853792571171</v>
      </c>
      <c r="BZ598">
        <v>650.97236448833212</v>
      </c>
      <c r="CA598">
        <v>476.79181518318018</v>
      </c>
      <c r="CB598">
        <v>331.56513288933161</v>
      </c>
      <c r="CC598">
        <v>222.87491367038723</v>
      </c>
      <c r="CD598">
        <v>145.74041777158257</v>
      </c>
      <c r="CE598">
        <v>92.554005568927067</v>
      </c>
      <c r="CF598">
        <v>57.030283462677652</v>
      </c>
      <c r="CG598">
        <v>33.534320607967707</v>
      </c>
      <c r="CH598">
        <v>7.8881357921179574E-11</v>
      </c>
      <c r="CI598">
        <v>0</v>
      </c>
      <c r="CJ598">
        <v>0</v>
      </c>
      <c r="CK598">
        <v>0</v>
      </c>
      <c r="CL598">
        <v>0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>
        <v>0</v>
      </c>
      <c r="CT598">
        <v>0</v>
      </c>
      <c r="CU598">
        <v>0</v>
      </c>
      <c r="CV598">
        <v>0</v>
      </c>
      <c r="CW598">
        <v>0</v>
      </c>
    </row>
    <row r="599" spans="1:101" x14ac:dyDescent="0.3">
      <c r="A599">
        <f>Model_Point!K599</f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-10265.486058542567</v>
      </c>
      <c r="L599">
        <v>-8388.5309319420139</v>
      </c>
      <c r="M599">
        <v>-6374.5183634465138</v>
      </c>
      <c r="N599">
        <v>-4388.8457645398848</v>
      </c>
      <c r="O599">
        <v>-2490.4147966747601</v>
      </c>
      <c r="P599">
        <v>-604.79318831341948</v>
      </c>
      <c r="Q599">
        <v>1099.192913574022</v>
      </c>
      <c r="R599">
        <v>2616.5065841654718</v>
      </c>
      <c r="S599">
        <v>3941.4812029540376</v>
      </c>
      <c r="T599">
        <v>5066.2728407776494</v>
      </c>
      <c r="U599">
        <v>5982.4411442798773</v>
      </c>
      <c r="V599">
        <v>6685.7078356411057</v>
      </c>
      <c r="W599">
        <v>7181.2403019136573</v>
      </c>
      <c r="X599">
        <v>7486.9163958985982</v>
      </c>
      <c r="Y599">
        <v>7635.901103732408</v>
      </c>
      <c r="Z599">
        <v>8000.1590638910175</v>
      </c>
      <c r="AA599">
        <v>8318.9204757616972</v>
      </c>
      <c r="AB599">
        <v>8622.7450430697299</v>
      </c>
      <c r="AC599">
        <v>8917.674098846659</v>
      </c>
      <c r="AD599">
        <v>9206.6072513057916</v>
      </c>
      <c r="AE599">
        <v>9492.3191561746316</v>
      </c>
      <c r="AF599">
        <v>9777.4762440458508</v>
      </c>
      <c r="AG599">
        <v>10064.652587972952</v>
      </c>
      <c r="AH599">
        <v>10338.278734415633</v>
      </c>
      <c r="AI599">
        <v>10608.289581721594</v>
      </c>
      <c r="AJ599">
        <v>10890.442681764504</v>
      </c>
      <c r="AK599">
        <v>11184.923098462015</v>
      </c>
      <c r="AL599">
        <v>11493.918754750679</v>
      </c>
      <c r="AM599">
        <v>11819.611717059957</v>
      </c>
      <c r="AN599">
        <v>12164.189671672233</v>
      </c>
      <c r="AO599">
        <v>12529.857170669864</v>
      </c>
      <c r="AP599">
        <v>12901.474442723566</v>
      </c>
      <c r="AQ599">
        <v>13279.812676909658</v>
      </c>
      <c r="AR599">
        <v>13666.859512163112</v>
      </c>
      <c r="AS599">
        <v>14065.314422535213</v>
      </c>
      <c r="AT599">
        <v>14477.91502332961</v>
      </c>
      <c r="AU599">
        <v>14606.21494176235</v>
      </c>
      <c r="AV599">
        <v>14712.546094668434</v>
      </c>
      <c r="AW599">
        <v>14794.043259273423</v>
      </c>
      <c r="AX599">
        <v>14848.214540631383</v>
      </c>
      <c r="AY599">
        <v>14872.308588744265</v>
      </c>
      <c r="AZ599">
        <v>14863.332773823879</v>
      </c>
      <c r="BA599">
        <v>14818.629996220476</v>
      </c>
      <c r="BB599">
        <v>14735.84136527738</v>
      </c>
      <c r="BC599">
        <v>14612.839272715504</v>
      </c>
      <c r="BD599">
        <v>14447.739226841712</v>
      </c>
      <c r="BE599">
        <v>14238.95795121747</v>
      </c>
      <c r="BF599">
        <v>13985.299215345321</v>
      </c>
      <c r="BG599">
        <v>13686.044245416007</v>
      </c>
      <c r="BH599">
        <v>13341.024465056242</v>
      </c>
      <c r="BI599">
        <v>12950.655720461782</v>
      </c>
      <c r="BJ599">
        <v>12515.939079349917</v>
      </c>
      <c r="BK599">
        <v>12038.504947243831</v>
      </c>
      <c r="BL599">
        <v>11520.648789268034</v>
      </c>
      <c r="BM599">
        <v>10965.361626319331</v>
      </c>
      <c r="BN599">
        <v>10376.363225645871</v>
      </c>
      <c r="BO599">
        <v>9758.094499591065</v>
      </c>
      <c r="BP599">
        <v>9115.6615246384754</v>
      </c>
      <c r="BQ599">
        <v>8454.6723754248032</v>
      </c>
      <c r="BR599">
        <v>7781.0997165735853</v>
      </c>
      <c r="BS599">
        <v>7101.6376767203901</v>
      </c>
      <c r="BT599">
        <v>6394.2547180160154</v>
      </c>
      <c r="BU599">
        <v>5670.3732688091704</v>
      </c>
      <c r="BV599">
        <v>4943.012659741079</v>
      </c>
      <c r="BW599">
        <v>4226.3913917108457</v>
      </c>
      <c r="BX599">
        <v>3535.3438450596814</v>
      </c>
      <c r="BY599">
        <v>2884.5542551021094</v>
      </c>
      <c r="BZ599">
        <v>2287.6379545205168</v>
      </c>
      <c r="CA599">
        <v>1756.1346786971128</v>
      </c>
      <c r="CB599">
        <v>1298.5173072301952</v>
      </c>
      <c r="CC599">
        <v>919.3542391104271</v>
      </c>
      <c r="CD599">
        <v>631.97973646484434</v>
      </c>
      <c r="CE599">
        <v>420.30981643847718</v>
      </c>
      <c r="CF599">
        <v>269.21995889871135</v>
      </c>
      <c r="CG599">
        <v>164.88513633340594</v>
      </c>
      <c r="CH599">
        <v>-3.6131621967463043E-10</v>
      </c>
      <c r="CI599">
        <v>0</v>
      </c>
      <c r="CJ599">
        <v>0</v>
      </c>
      <c r="CK599">
        <v>0</v>
      </c>
      <c r="CL599">
        <v>0</v>
      </c>
      <c r="CM599">
        <v>0</v>
      </c>
      <c r="CN599">
        <v>0</v>
      </c>
      <c r="CO599">
        <v>0</v>
      </c>
      <c r="CP599">
        <v>0</v>
      </c>
      <c r="CQ599">
        <v>0</v>
      </c>
      <c r="CR599">
        <v>0</v>
      </c>
      <c r="CS599">
        <v>0</v>
      </c>
      <c r="CT599">
        <v>0</v>
      </c>
      <c r="CU599">
        <v>0</v>
      </c>
      <c r="CV599">
        <v>0</v>
      </c>
      <c r="CW599">
        <v>0</v>
      </c>
    </row>
    <row r="600" spans="1:101" x14ac:dyDescent="0.3">
      <c r="A600">
        <f>Model_Point!K600</f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-60806.663351884214</v>
      </c>
      <c r="L600">
        <v>-56956.95268414887</v>
      </c>
      <c r="M600">
        <v>-48953.723212604891</v>
      </c>
      <c r="N600">
        <v>-41953.473594147486</v>
      </c>
      <c r="O600">
        <v>-35911.12637315732</v>
      </c>
      <c r="P600">
        <v>-28483.043657941987</v>
      </c>
      <c r="Q600">
        <v>-22207.772105959775</v>
      </c>
      <c r="R600">
        <v>-16596.990674868979</v>
      </c>
      <c r="S600">
        <v>-11550.024612940566</v>
      </c>
      <c r="T600">
        <v>-7017.507232054706</v>
      </c>
      <c r="U600">
        <v>-2954.0515344680475</v>
      </c>
      <c r="V600">
        <v>682.04783533680802</v>
      </c>
      <c r="W600">
        <v>3929.1131178701767</v>
      </c>
      <c r="X600">
        <v>6542.2278146579256</v>
      </c>
      <c r="Y600">
        <v>8669.1230822339658</v>
      </c>
      <c r="Z600">
        <v>12600.681823009281</v>
      </c>
      <c r="AA600">
        <v>16261.267419917174</v>
      </c>
      <c r="AB600">
        <v>19680.922190326546</v>
      </c>
      <c r="AC600">
        <v>22887.772821491566</v>
      </c>
      <c r="AD600">
        <v>25908.202986266366</v>
      </c>
      <c r="AE600">
        <v>28767.01463894713</v>
      </c>
      <c r="AF600">
        <v>31274.005859950215</v>
      </c>
      <c r="AG600">
        <v>33430.108389148896</v>
      </c>
      <c r="AH600">
        <v>35249.196513710289</v>
      </c>
      <c r="AI600">
        <v>36752.038509510567</v>
      </c>
      <c r="AJ600">
        <v>37958.094541405932</v>
      </c>
      <c r="AK600">
        <v>38878.222786644976</v>
      </c>
      <c r="AL600">
        <v>39518.537427349227</v>
      </c>
      <c r="AM600">
        <v>39888.490758551008</v>
      </c>
      <c r="AN600">
        <v>40002.4182119244</v>
      </c>
      <c r="AO600">
        <v>39872.390273465324</v>
      </c>
      <c r="AP600">
        <v>39508.700573461923</v>
      </c>
      <c r="AQ600">
        <v>38924.889666313247</v>
      </c>
      <c r="AR600">
        <v>38136.594811747098</v>
      </c>
      <c r="AS600">
        <v>37160.397089159924</v>
      </c>
      <c r="AT600">
        <v>36013.449056898382</v>
      </c>
      <c r="AU600">
        <v>34713.450431310397</v>
      </c>
      <c r="AV600">
        <v>33278.753350024148</v>
      </c>
      <c r="AW600">
        <v>31728.420886735912</v>
      </c>
      <c r="AX600">
        <v>30082.130964124492</v>
      </c>
      <c r="AY600">
        <v>28359.871591777912</v>
      </c>
      <c r="AZ600">
        <v>26581.525194481739</v>
      </c>
      <c r="BA600">
        <v>24766.723645750946</v>
      </c>
      <c r="BB600">
        <v>22934.688953361463</v>
      </c>
      <c r="BC600">
        <v>21104.083360635774</v>
      </c>
      <c r="BD600">
        <v>19292.901699494949</v>
      </c>
      <c r="BE600">
        <v>17518.255164951552</v>
      </c>
      <c r="BF600">
        <v>15796.067344661</v>
      </c>
      <c r="BG600">
        <v>14140.553752520778</v>
      </c>
      <c r="BH600">
        <v>12563.938575671091</v>
      </c>
      <c r="BI600">
        <v>11077.548741254455</v>
      </c>
      <c r="BJ600">
        <v>9621.4580572489613</v>
      </c>
      <c r="BK600">
        <v>8218.8236725577844</v>
      </c>
      <c r="BL600">
        <v>6891.7698290770859</v>
      </c>
      <c r="BM600">
        <v>5660.4780153216088</v>
      </c>
      <c r="BN600">
        <v>4542.2169711050628</v>
      </c>
      <c r="BO600">
        <v>3550.3834751365039</v>
      </c>
      <c r="BP600">
        <v>2693.647649340543</v>
      </c>
      <c r="BQ600">
        <v>1975.3139847152356</v>
      </c>
      <c r="BR600">
        <v>1393.0151025381329</v>
      </c>
      <c r="BS600">
        <v>938.84228039867958</v>
      </c>
      <c r="BT600">
        <v>616.20287598173093</v>
      </c>
      <c r="BU600">
        <v>393.61433017169361</v>
      </c>
      <c r="BV600">
        <v>244.96837833800478</v>
      </c>
      <c r="BW600">
        <v>149.11697102799221</v>
      </c>
      <c r="BX600">
        <v>-1.0216882151202432E-8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  <c r="CF600">
        <v>0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>
        <v>0</v>
      </c>
      <c r="CT600">
        <v>0</v>
      </c>
      <c r="CU600">
        <v>0</v>
      </c>
      <c r="CV600">
        <v>0</v>
      </c>
      <c r="CW600">
        <v>0</v>
      </c>
    </row>
    <row r="601" spans="1:101" x14ac:dyDescent="0.3">
      <c r="A601">
        <f>Model_Point!K601</f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-20466.658785591975</v>
      </c>
      <c r="L601">
        <v>-16599.128553593495</v>
      </c>
      <c r="M601">
        <v>-11413.768266040002</v>
      </c>
      <c r="N601">
        <v>-6671.6919848949346</v>
      </c>
      <c r="O601">
        <v>-12888.308072093771</v>
      </c>
      <c r="P601">
        <v>-8655.7769917440273</v>
      </c>
      <c r="Q601">
        <v>-4882.1097657020518</v>
      </c>
      <c r="R601">
        <v>-1373.1088455863635</v>
      </c>
      <c r="S601">
        <v>1916.5200702053185</v>
      </c>
      <c r="T601">
        <v>-2089.161687213571</v>
      </c>
      <c r="U601">
        <v>397.13674887471888</v>
      </c>
      <c r="V601">
        <v>2708.2980224362095</v>
      </c>
      <c r="W601">
        <v>4863.5400839006143</v>
      </c>
      <c r="X601">
        <v>6773.0342101150927</v>
      </c>
      <c r="Y601">
        <v>3734.4434374605239</v>
      </c>
      <c r="Z601">
        <v>5864.8248203936619</v>
      </c>
      <c r="AA601">
        <v>7885.0025808927012</v>
      </c>
      <c r="AB601">
        <v>9809.4286234948158</v>
      </c>
      <c r="AC601">
        <v>11651.757793054223</v>
      </c>
      <c r="AD601">
        <v>10201.988754246997</v>
      </c>
      <c r="AE601">
        <v>11719.000586077122</v>
      </c>
      <c r="AF601">
        <v>13096.407715044776</v>
      </c>
      <c r="AG601">
        <v>14336.350811459944</v>
      </c>
      <c r="AH601">
        <v>15445.902027262551</v>
      </c>
      <c r="AI601">
        <v>14257.577342437484</v>
      </c>
      <c r="AJ601">
        <v>15000.29877358518</v>
      </c>
      <c r="AK601">
        <v>15629.062474705781</v>
      </c>
      <c r="AL601">
        <v>16147.401456906075</v>
      </c>
      <c r="AM601">
        <v>16560.103003659133</v>
      </c>
      <c r="AN601">
        <v>15433.394406287138</v>
      </c>
      <c r="AO601">
        <v>15564.805137057407</v>
      </c>
      <c r="AP601">
        <v>15602.554153690146</v>
      </c>
      <c r="AQ601">
        <v>15552.621347366899</v>
      </c>
      <c r="AR601">
        <v>15421.777566608738</v>
      </c>
      <c r="AS601">
        <v>14297.490391272606</v>
      </c>
      <c r="AT601">
        <v>13969.542153990562</v>
      </c>
      <c r="AU601">
        <v>13579.174885399212</v>
      </c>
      <c r="AV601">
        <v>13133.970272746777</v>
      </c>
      <c r="AW601">
        <v>12641.775249625478</v>
      </c>
      <c r="AX601">
        <v>11555.653315165537</v>
      </c>
      <c r="AY601">
        <v>10959.50744982904</v>
      </c>
      <c r="AZ601">
        <v>10338.674029180522</v>
      </c>
      <c r="BA601">
        <v>9701.0793419127349</v>
      </c>
      <c r="BB601">
        <v>9054.4865526058038</v>
      </c>
      <c r="BC601">
        <v>8098.4725526661132</v>
      </c>
      <c r="BD601">
        <v>7437.2098141500528</v>
      </c>
      <c r="BE601">
        <v>6787.53820338891</v>
      </c>
      <c r="BF601">
        <v>6155.8662689966322</v>
      </c>
      <c r="BG601">
        <v>5547.9392714614987</v>
      </c>
      <c r="BH601">
        <v>4817.5101548659104</v>
      </c>
      <c r="BI601">
        <v>4262.288244303174</v>
      </c>
      <c r="BJ601">
        <v>3717.035441169347</v>
      </c>
      <c r="BK601">
        <v>3190.8158873434863</v>
      </c>
      <c r="BL601">
        <v>2692.3028835578066</v>
      </c>
      <c r="BM601">
        <v>2169.2696458708042</v>
      </c>
      <c r="BN601">
        <v>1745.1292817739868</v>
      </c>
      <c r="BO601">
        <v>1368.5423401017792</v>
      </c>
      <c r="BP601">
        <v>1043.0057675407988</v>
      </c>
      <c r="BQ601">
        <v>769.94886422997877</v>
      </c>
      <c r="BR601">
        <v>533.85738753745636</v>
      </c>
      <c r="BS601">
        <v>360.42693343789983</v>
      </c>
      <c r="BT601">
        <v>237.19565046264586</v>
      </c>
      <c r="BU601">
        <v>152.17433445346762</v>
      </c>
      <c r="BV601">
        <v>95.410297663439991</v>
      </c>
      <c r="BW601">
        <v>57.234284474808639</v>
      </c>
      <c r="BX601">
        <v>1.0494851871864257E-9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  <c r="CF601">
        <v>0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>
        <v>0</v>
      </c>
      <c r="CT601">
        <v>0</v>
      </c>
      <c r="CU601">
        <v>0</v>
      </c>
      <c r="CV601">
        <v>0</v>
      </c>
      <c r="CW601">
        <v>0</v>
      </c>
    </row>
    <row r="602" spans="1:101" x14ac:dyDescent="0.3">
      <c r="A602">
        <f>Model_Point!K602</f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-10709.545119533304</v>
      </c>
      <c r="L602">
        <v>-9414.5090254870665</v>
      </c>
      <c r="M602">
        <v>-7553.676866247697</v>
      </c>
      <c r="N602">
        <v>-5856.5632672481715</v>
      </c>
      <c r="O602">
        <v>-4317.1644768506194</v>
      </c>
      <c r="P602">
        <v>-2571.9269431655516</v>
      </c>
      <c r="Q602">
        <v>-1007.2746263976053</v>
      </c>
      <c r="R602">
        <v>454.83719167537112</v>
      </c>
      <c r="S602">
        <v>1832.7906670480493</v>
      </c>
      <c r="T602">
        <v>3136.9878259617126</v>
      </c>
      <c r="U602">
        <v>4377.1669869184525</v>
      </c>
      <c r="V602">
        <v>5562.4788556884896</v>
      </c>
      <c r="W602">
        <v>6701.5519224612945</v>
      </c>
      <c r="X602">
        <v>7759.452744157602</v>
      </c>
      <c r="Y602">
        <v>8761.5845924788337</v>
      </c>
      <c r="Z602">
        <v>10063.153266140798</v>
      </c>
      <c r="AA602">
        <v>11348.430817261175</v>
      </c>
      <c r="AB602">
        <v>12624.916475277483</v>
      </c>
      <c r="AC602">
        <v>13899.896903185529</v>
      </c>
      <c r="AD602">
        <v>15180.484796883962</v>
      </c>
      <c r="AE602">
        <v>16473.655983437009</v>
      </c>
      <c r="AF602">
        <v>17753.427819959368</v>
      </c>
      <c r="AG602">
        <v>19023.281074162904</v>
      </c>
      <c r="AH602">
        <v>20288.831396377107</v>
      </c>
      <c r="AI602">
        <v>21556.917429765304</v>
      </c>
      <c r="AJ602">
        <v>22834.355592260985</v>
      </c>
      <c r="AK602">
        <v>23067.918726918182</v>
      </c>
      <c r="AL602">
        <v>23268.470006007006</v>
      </c>
      <c r="AM602">
        <v>23431.127082017058</v>
      </c>
      <c r="AN602">
        <v>23551.691095007653</v>
      </c>
      <c r="AO602">
        <v>23625.450720172321</v>
      </c>
      <c r="AP602">
        <v>23647.205367945506</v>
      </c>
      <c r="AQ602">
        <v>23612.337311687745</v>
      </c>
      <c r="AR602">
        <v>23516.733329381193</v>
      </c>
      <c r="AS602">
        <v>23356.649959635743</v>
      </c>
      <c r="AT602">
        <v>23128.725312258179</v>
      </c>
      <c r="AU602">
        <v>22830.076994419851</v>
      </c>
      <c r="AV602">
        <v>22458.451929584327</v>
      </c>
      <c r="AW602">
        <v>22012.385271764382</v>
      </c>
      <c r="AX602">
        <v>21491.32727269418</v>
      </c>
      <c r="AY602">
        <v>20895.699452368517</v>
      </c>
      <c r="AZ602">
        <v>20226.889604510132</v>
      </c>
      <c r="BA602">
        <v>19487.328751036355</v>
      </c>
      <c r="BB602">
        <v>18680.554576398532</v>
      </c>
      <c r="BC602">
        <v>17811.267719990276</v>
      </c>
      <c r="BD602">
        <v>16885.396232151459</v>
      </c>
      <c r="BE602">
        <v>15910.088217152554</v>
      </c>
      <c r="BF602">
        <v>14893.618778424245</v>
      </c>
      <c r="BG602">
        <v>13845.102176255485</v>
      </c>
      <c r="BH602">
        <v>12774.253557419255</v>
      </c>
      <c r="BI602">
        <v>11692.06590176893</v>
      </c>
      <c r="BJ602">
        <v>10556.519504419182</v>
      </c>
      <c r="BK602">
        <v>9386.3454870521164</v>
      </c>
      <c r="BL602">
        <v>8203.1838166421294</v>
      </c>
      <c r="BM602">
        <v>7030.9396521266754</v>
      </c>
      <c r="BN602">
        <v>5894.812728973865</v>
      </c>
      <c r="BO602">
        <v>4820.0004432122641</v>
      </c>
      <c r="BP602">
        <v>3830.122444584345</v>
      </c>
      <c r="BQ602">
        <v>2945.475513176295</v>
      </c>
      <c r="BR602">
        <v>2181.2957151585688</v>
      </c>
      <c r="BS602">
        <v>1546.2672234860913</v>
      </c>
      <c r="BT602">
        <v>1065.4458412474787</v>
      </c>
      <c r="BU602">
        <v>711.75598838736789</v>
      </c>
      <c r="BV602">
        <v>459.75316935131116</v>
      </c>
      <c r="BW602">
        <v>286.17949296589387</v>
      </c>
      <c r="BX602">
        <v>-9.0432020616230645E-10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  <c r="CF602">
        <v>0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>
        <v>0</v>
      </c>
      <c r="CT602">
        <v>0</v>
      </c>
      <c r="CU602">
        <v>0</v>
      </c>
      <c r="CV602">
        <v>0</v>
      </c>
      <c r="CW602">
        <v>0</v>
      </c>
    </row>
    <row r="603" spans="1:101" x14ac:dyDescent="0.3">
      <c r="A603">
        <f>Model_Point!K603</f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-37043.616238232418</v>
      </c>
      <c r="L603">
        <v>-40347.191881193437</v>
      </c>
      <c r="M603">
        <v>-37255.366828304199</v>
      </c>
      <c r="N603">
        <v>-33340.687822627027</v>
      </c>
      <c r="O603">
        <v>-28957.728139722742</v>
      </c>
      <c r="P603">
        <v>-23135.489998356523</v>
      </c>
      <c r="Q603">
        <v>-17730.940985196678</v>
      </c>
      <c r="R603">
        <v>-12705.099732295968</v>
      </c>
      <c r="S603">
        <v>-8019.6319583254181</v>
      </c>
      <c r="T603">
        <v>-3638.4172085731188</v>
      </c>
      <c r="U603">
        <v>472.28832045387111</v>
      </c>
      <c r="V603">
        <v>4065.3648807630934</v>
      </c>
      <c r="W603">
        <v>7142.971261629521</v>
      </c>
      <c r="X603">
        <v>9723.886065257022</v>
      </c>
      <c r="Y603">
        <v>11835.575798183008</v>
      </c>
      <c r="Z603">
        <v>14778.065137108893</v>
      </c>
      <c r="AA603">
        <v>17342.137491926132</v>
      </c>
      <c r="AB603">
        <v>19538.741487047671</v>
      </c>
      <c r="AC603">
        <v>21381.759943757625</v>
      </c>
      <c r="AD603">
        <v>22889.657214166946</v>
      </c>
      <c r="AE603">
        <v>24078.225882435865</v>
      </c>
      <c r="AF603">
        <v>24961.088017582584</v>
      </c>
      <c r="AG603">
        <v>25554.846226226942</v>
      </c>
      <c r="AH603">
        <v>25877.961573299854</v>
      </c>
      <c r="AI603">
        <v>25949.616468823657</v>
      </c>
      <c r="AJ603">
        <v>25789.363735667699</v>
      </c>
      <c r="AK603">
        <v>25417.127376808625</v>
      </c>
      <c r="AL603">
        <v>24853.335560259933</v>
      </c>
      <c r="AM603">
        <v>24119.007380652918</v>
      </c>
      <c r="AN603">
        <v>23235.683139029268</v>
      </c>
      <c r="AO603">
        <v>22225.141536259398</v>
      </c>
      <c r="AP603">
        <v>21109.00122428004</v>
      </c>
      <c r="AQ603">
        <v>19908.594297297084</v>
      </c>
      <c r="AR603">
        <v>18644.824450629403</v>
      </c>
      <c r="AS603">
        <v>17338.033809748384</v>
      </c>
      <c r="AT603">
        <v>16007.911894245191</v>
      </c>
      <c r="AU603">
        <v>14673.293879244487</v>
      </c>
      <c r="AV603">
        <v>13351.867734162628</v>
      </c>
      <c r="AW603">
        <v>12059.657993916442</v>
      </c>
      <c r="AX603">
        <v>10810.742420971232</v>
      </c>
      <c r="AY603">
        <v>9618.3589356017601</v>
      </c>
      <c r="AZ603">
        <v>8423.7144089745761</v>
      </c>
      <c r="BA603">
        <v>7250.7783598037322</v>
      </c>
      <c r="BB603">
        <v>6122.7832080000007</v>
      </c>
      <c r="BC603">
        <v>5061.334652223557</v>
      </c>
      <c r="BD603">
        <v>4085.4486364051104</v>
      </c>
      <c r="BE603">
        <v>3210.5825806196212</v>
      </c>
      <c r="BF603">
        <v>2447.7518681865449</v>
      </c>
      <c r="BG603">
        <v>1802.8410975601403</v>
      </c>
      <c r="BH603">
        <v>1276.2270762622222</v>
      </c>
      <c r="BI603">
        <v>862.81982960078699</v>
      </c>
      <c r="BJ603">
        <v>568.81321337330121</v>
      </c>
      <c r="BK603">
        <v>365.8522830580643</v>
      </c>
      <c r="BL603">
        <v>230.32780166250305</v>
      </c>
      <c r="BM603">
        <v>143.03827984921554</v>
      </c>
      <c r="BN603">
        <v>-2.8365024917580107E-9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  <c r="CF603">
        <v>0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>
        <v>0</v>
      </c>
      <c r="CT603">
        <v>0</v>
      </c>
      <c r="CU603">
        <v>0</v>
      </c>
      <c r="CV603">
        <v>0</v>
      </c>
      <c r="CW603">
        <v>0</v>
      </c>
    </row>
    <row r="604" spans="1:101" x14ac:dyDescent="0.3">
      <c r="A604">
        <f>Model_Point!K604</f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-12223.740072309223</v>
      </c>
      <c r="L604">
        <v>-12085.638417812304</v>
      </c>
      <c r="M604">
        <v>-9664.4672277671998</v>
      </c>
      <c r="N604">
        <v>-6966.9391084257068</v>
      </c>
      <c r="O604">
        <v>-10380.02757264371</v>
      </c>
      <c r="P604">
        <v>-7352.5755344046229</v>
      </c>
      <c r="Q604">
        <v>-4494.8056710291567</v>
      </c>
      <c r="R604">
        <v>-1787.6891034567818</v>
      </c>
      <c r="S604">
        <v>787.38907749304394</v>
      </c>
      <c r="T604">
        <v>-932.11978293095387</v>
      </c>
      <c r="U604">
        <v>1172.2877935801373</v>
      </c>
      <c r="V604">
        <v>3071.5014810287707</v>
      </c>
      <c r="W604">
        <v>4768.657541962134</v>
      </c>
      <c r="X604">
        <v>6273.2148434212404</v>
      </c>
      <c r="Y604">
        <v>4823.2225032865608</v>
      </c>
      <c r="Z604">
        <v>6298.7200546618551</v>
      </c>
      <c r="AA604">
        <v>7624.3421307737926</v>
      </c>
      <c r="AB604">
        <v>8805.7530135016859</v>
      </c>
      <c r="AC604">
        <v>9849.71163316001</v>
      </c>
      <c r="AD604">
        <v>8936.3919107358124</v>
      </c>
      <c r="AE604">
        <v>9616.8470204186342</v>
      </c>
      <c r="AF604">
        <v>10175.439055845403</v>
      </c>
      <c r="AG604">
        <v>10619.501877942163</v>
      </c>
      <c r="AH604">
        <v>10957.066591911585</v>
      </c>
      <c r="AI604">
        <v>10029.109707192119</v>
      </c>
      <c r="AJ604">
        <v>10106.525130954982</v>
      </c>
      <c r="AK604">
        <v>10098.287521029753</v>
      </c>
      <c r="AL604">
        <v>10012.894499882832</v>
      </c>
      <c r="AM604">
        <v>9859.0617172513939</v>
      </c>
      <c r="AN604">
        <v>8941.2186532633878</v>
      </c>
      <c r="AO604">
        <v>8633.7630785456022</v>
      </c>
      <c r="AP604">
        <v>8282.0204635551545</v>
      </c>
      <c r="AQ604">
        <v>7894.6532965424149</v>
      </c>
      <c r="AR604">
        <v>7480.153005830789</v>
      </c>
      <c r="AS604">
        <v>6655.8876128456695</v>
      </c>
      <c r="AT604">
        <v>6187.505131675156</v>
      </c>
      <c r="AU604">
        <v>5714.4642725340182</v>
      </c>
      <c r="AV604">
        <v>5243.9128205066309</v>
      </c>
      <c r="AW604">
        <v>4782.3512819874613</v>
      </c>
      <c r="AX604">
        <v>4143.5800454485698</v>
      </c>
      <c r="AY604">
        <v>3705.0296556124936</v>
      </c>
      <c r="AZ604">
        <v>3263.5923762551361</v>
      </c>
      <c r="BA604">
        <v>2828.6779566691403</v>
      </c>
      <c r="BB604">
        <v>2409.4204477672497</v>
      </c>
      <c r="BC604">
        <v>1937.9757916707003</v>
      </c>
      <c r="BD604">
        <v>1569.8656164870517</v>
      </c>
      <c r="BE604">
        <v>1239.3193584640544</v>
      </c>
      <c r="BF604">
        <v>950.76949068852002</v>
      </c>
      <c r="BG604">
        <v>706.67036661140617</v>
      </c>
      <c r="BH604">
        <v>488.62093904990468</v>
      </c>
      <c r="BI604">
        <v>331.13120802886391</v>
      </c>
      <c r="BJ604">
        <v>219.0942727596169</v>
      </c>
      <c r="BK604">
        <v>141.74840870275088</v>
      </c>
      <c r="BL604">
        <v>90.120377525030008</v>
      </c>
      <c r="BM604">
        <v>54.872014213483638</v>
      </c>
      <c r="BN604">
        <v>-1.8490610629541763E-9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  <c r="CF604">
        <v>0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>
        <v>0</v>
      </c>
      <c r="CT604">
        <v>0</v>
      </c>
      <c r="CU604">
        <v>0</v>
      </c>
      <c r="CV604">
        <v>0</v>
      </c>
      <c r="CW604">
        <v>0</v>
      </c>
    </row>
    <row r="605" spans="1:101" x14ac:dyDescent="0.3">
      <c r="A605">
        <f>Model_Point!K605</f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-7325.5747765349988</v>
      </c>
      <c r="L605">
        <v>-6341.5365968261121</v>
      </c>
      <c r="M605">
        <v>-4548.4588802606131</v>
      </c>
      <c r="N605">
        <v>-2660.0959475814475</v>
      </c>
      <c r="O605">
        <v>-723.66124114421916</v>
      </c>
      <c r="P605">
        <v>1420.6950020555742</v>
      </c>
      <c r="Q605">
        <v>3497.9134476836098</v>
      </c>
      <c r="R605">
        <v>5520.7011188432853</v>
      </c>
      <c r="S605">
        <v>7501.1137863180829</v>
      </c>
      <c r="T605">
        <v>9450.6112558919813</v>
      </c>
      <c r="U605">
        <v>11380.178852103576</v>
      </c>
      <c r="V605">
        <v>13257.557554154087</v>
      </c>
      <c r="W605">
        <v>15088.462030040106</v>
      </c>
      <c r="X605">
        <v>16881.20216054963</v>
      </c>
      <c r="Y605">
        <v>18645.516920259481</v>
      </c>
      <c r="Z605">
        <v>20587.055055979643</v>
      </c>
      <c r="AA605">
        <v>20821.415031317134</v>
      </c>
      <c r="AB605">
        <v>21027.25951148682</v>
      </c>
      <c r="AC605">
        <v>21199.90977091085</v>
      </c>
      <c r="AD605">
        <v>21335.375449026164</v>
      </c>
      <c r="AE605">
        <v>21429.125469012815</v>
      </c>
      <c r="AF605">
        <v>21476.104790743138</v>
      </c>
      <c r="AG605">
        <v>21471.824771344651</v>
      </c>
      <c r="AH605">
        <v>21412.277662167882</v>
      </c>
      <c r="AI605">
        <v>21293.79288336066</v>
      </c>
      <c r="AJ605">
        <v>21113.042448935383</v>
      </c>
      <c r="AK605">
        <v>20867.134051408499</v>
      </c>
      <c r="AL605">
        <v>20553.757145881889</v>
      </c>
      <c r="AM605">
        <v>20171.338660639522</v>
      </c>
      <c r="AN605">
        <v>19719.16663068721</v>
      </c>
      <c r="AO605">
        <v>19197.442509876215</v>
      </c>
      <c r="AP605">
        <v>18607.27190164967</v>
      </c>
      <c r="AQ605">
        <v>17950.739559809823</v>
      </c>
      <c r="AR605">
        <v>17230.971986051787</v>
      </c>
      <c r="AS605">
        <v>16452.194426584716</v>
      </c>
      <c r="AT605">
        <v>15619.798211539224</v>
      </c>
      <c r="AU605">
        <v>14740.337651450429</v>
      </c>
      <c r="AV605">
        <v>13821.442511552048</v>
      </c>
      <c r="AW605">
        <v>12871.535256545434</v>
      </c>
      <c r="AX605">
        <v>11899.599806566666</v>
      </c>
      <c r="AY605">
        <v>10915.878801491759</v>
      </c>
      <c r="AZ605">
        <v>9876.9465508331432</v>
      </c>
      <c r="BA605">
        <v>8800.2361999583391</v>
      </c>
      <c r="BB605">
        <v>7706.1008320087076</v>
      </c>
      <c r="BC605">
        <v>6617.2206972779868</v>
      </c>
      <c r="BD605">
        <v>5557.6895201976213</v>
      </c>
      <c r="BE605">
        <v>4551.7775890675475</v>
      </c>
      <c r="BF605">
        <v>3622.4151087883724</v>
      </c>
      <c r="BG605">
        <v>2789.498899051121</v>
      </c>
      <c r="BH605">
        <v>2068.1926498211546</v>
      </c>
      <c r="BI605">
        <v>1467.4528852240701</v>
      </c>
      <c r="BJ605">
        <v>1012.9368378353489</v>
      </c>
      <c r="BK605">
        <v>678.93195607307962</v>
      </c>
      <c r="BL605">
        <v>441.28603963143502</v>
      </c>
      <c r="BM605">
        <v>277.92274025858177</v>
      </c>
      <c r="BN605">
        <v>7.8802250508730398E-10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</row>
    <row r="606" spans="1:101" x14ac:dyDescent="0.3">
      <c r="A606">
        <f>Model_Point!K606</f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-594500.9729718439</v>
      </c>
      <c r="L606">
        <v>-512244.13866514008</v>
      </c>
      <c r="M606">
        <v>-431352.01586941298</v>
      </c>
      <c r="N606">
        <v>-349448.26880995656</v>
      </c>
      <c r="O606">
        <v>-272844.71873592987</v>
      </c>
      <c r="P606">
        <v>-202182.15719547909</v>
      </c>
      <c r="Q606">
        <v>-137230.48662849079</v>
      </c>
      <c r="R606">
        <v>-77444.714238903063</v>
      </c>
      <c r="S606">
        <v>-21864.135317589618</v>
      </c>
      <c r="T606">
        <v>31280.04940348208</v>
      </c>
      <c r="U606">
        <v>80968.239475022478</v>
      </c>
      <c r="V606">
        <v>127003.89040645141</v>
      </c>
      <c r="W606">
        <v>169382.38626221271</v>
      </c>
      <c r="X606">
        <v>208143.81435611972</v>
      </c>
      <c r="Y606">
        <v>243398.04575693374</v>
      </c>
      <c r="Z606">
        <v>275281.69975469162</v>
      </c>
      <c r="AA606">
        <v>303865.0299069396</v>
      </c>
      <c r="AB606">
        <v>329168.37365516857</v>
      </c>
      <c r="AC606">
        <v>351240.92036834679</v>
      </c>
      <c r="AD606">
        <v>370143.61133490119</v>
      </c>
      <c r="AE606">
        <v>385915.87730210944</v>
      </c>
      <c r="AF606">
        <v>398626.10518060316</v>
      </c>
      <c r="AG606">
        <v>408395.46426718746</v>
      </c>
      <c r="AH606">
        <v>415377.1673005927</v>
      </c>
      <c r="AI606">
        <v>419733.86607599235</v>
      </c>
      <c r="AJ606">
        <v>421604.60017397703</v>
      </c>
      <c r="AK606">
        <v>421099.64293104492</v>
      </c>
      <c r="AL606">
        <v>418326.23645806743</v>
      </c>
      <c r="AM606">
        <v>413408.71337571525</v>
      </c>
      <c r="AN606">
        <v>406467.4979451198</v>
      </c>
      <c r="AO606">
        <v>397603.44343048817</v>
      </c>
      <c r="AP606">
        <v>386929.88350375177</v>
      </c>
      <c r="AQ606">
        <v>374585.49967230967</v>
      </c>
      <c r="AR606">
        <v>360723.41158678569</v>
      </c>
      <c r="AS606">
        <v>345505.94645435846</v>
      </c>
      <c r="AT606">
        <v>329100.80412886274</v>
      </c>
      <c r="AU606">
        <v>311680.47173239756</v>
      </c>
      <c r="AV606">
        <v>293423.71200828865</v>
      </c>
      <c r="AW606">
        <v>274516.79641116422</v>
      </c>
      <c r="AX606">
        <v>255153.5111744905</v>
      </c>
      <c r="AY606">
        <v>235531.56433345928</v>
      </c>
      <c r="AZ606">
        <v>215848.95403565647</v>
      </c>
      <c r="BA606">
        <v>196291.37481039987</v>
      </c>
      <c r="BB606">
        <v>177042.3910982495</v>
      </c>
      <c r="BC606">
        <v>158280.70059512949</v>
      </c>
      <c r="BD606">
        <v>140177.0642333875</v>
      </c>
      <c r="BE606">
        <v>122890.97074471944</v>
      </c>
      <c r="BF606">
        <v>106567.13434043959</v>
      </c>
      <c r="BG606">
        <v>91331.956853217926</v>
      </c>
      <c r="BH606">
        <v>77290.118514028072</v>
      </c>
      <c r="BI606">
        <v>64521.491268305435</v>
      </c>
      <c r="BJ606">
        <v>52846.382763465961</v>
      </c>
      <c r="BK606">
        <v>42375.132432434664</v>
      </c>
      <c r="BL606">
        <v>33181.819971617486</v>
      </c>
      <c r="BM606">
        <v>25299.719359172894</v>
      </c>
      <c r="BN606">
        <v>18718.783934153835</v>
      </c>
      <c r="BO606">
        <v>13385.779956799886</v>
      </c>
      <c r="BP606">
        <v>9207.514695205944</v>
      </c>
      <c r="BQ606">
        <v>6057.3033493021867</v>
      </c>
      <c r="BR606">
        <v>3784.3966141316414</v>
      </c>
      <c r="BS606">
        <v>2225.5934893953386</v>
      </c>
      <c r="BT606">
        <v>1256.6623763531868</v>
      </c>
      <c r="BU606">
        <v>679.41920646567155</v>
      </c>
      <c r="BV606">
        <v>351.35133872593713</v>
      </c>
      <c r="BW606">
        <v>174.21122087116237</v>
      </c>
      <c r="BX606">
        <v>-1.021805093648613E-8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  <c r="CF606">
        <v>0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>
        <v>0</v>
      </c>
      <c r="CT606">
        <v>0</v>
      </c>
      <c r="CU606">
        <v>0</v>
      </c>
      <c r="CV606">
        <v>0</v>
      </c>
      <c r="CW606">
        <v>0</v>
      </c>
    </row>
    <row r="607" spans="1:101" x14ac:dyDescent="0.3">
      <c r="A607">
        <f>Model_Point!K607</f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-211113.61454954627</v>
      </c>
      <c r="L607">
        <v>-168997.9428389674</v>
      </c>
      <c r="M607">
        <v>-128555.21008449674</v>
      </c>
      <c r="N607">
        <v>-87917.787795026205</v>
      </c>
      <c r="O607">
        <v>-97315.881227913385</v>
      </c>
      <c r="P607">
        <v>-63895.14198498449</v>
      </c>
      <c r="Q607">
        <v>-32670.659920409544</v>
      </c>
      <c r="R607">
        <v>-3406.9402226097695</v>
      </c>
      <c r="S607">
        <v>24290.772814293323</v>
      </c>
      <c r="T607">
        <v>17117.110462489847</v>
      </c>
      <c r="U607">
        <v>40624.52445318619</v>
      </c>
      <c r="V607">
        <v>62724.981342131403</v>
      </c>
      <c r="W607">
        <v>83434.005360963376</v>
      </c>
      <c r="X607">
        <v>102784.12968529224</v>
      </c>
      <c r="Y607">
        <v>96846.152244557612</v>
      </c>
      <c r="Z607">
        <v>112183.35751494359</v>
      </c>
      <c r="AA607">
        <v>126243.14529498004</v>
      </c>
      <c r="AB607">
        <v>139045.09313741711</v>
      </c>
      <c r="AC607">
        <v>150619.75848675973</v>
      </c>
      <c r="AD607">
        <v>144272.44993888217</v>
      </c>
      <c r="AE607">
        <v>152454.89368315254</v>
      </c>
      <c r="AF607">
        <v>159445.88088847074</v>
      </c>
      <c r="AG607">
        <v>165299.86773602673</v>
      </c>
      <c r="AH607">
        <v>170083.60374319306</v>
      </c>
      <c r="AI607">
        <v>162440.60388610722</v>
      </c>
      <c r="AJ607">
        <v>164579.42153499642</v>
      </c>
      <c r="AK607">
        <v>165786.46837980137</v>
      </c>
      <c r="AL607">
        <v>166108.36253915244</v>
      </c>
      <c r="AM607">
        <v>165598.25292732799</v>
      </c>
      <c r="AN607">
        <v>156755.99658576536</v>
      </c>
      <c r="AO607">
        <v>154262.29379516834</v>
      </c>
      <c r="AP607">
        <v>151052.40397729445</v>
      </c>
      <c r="AQ607">
        <v>147183.27841825594</v>
      </c>
      <c r="AR607">
        <v>142717.39597439417</v>
      </c>
      <c r="AS607">
        <v>132976.41167189437</v>
      </c>
      <c r="AT607">
        <v>127223.76979110902</v>
      </c>
      <c r="AU607">
        <v>121060.30968522452</v>
      </c>
      <c r="AV607">
        <v>114557.33400152967</v>
      </c>
      <c r="AW607">
        <v>107789.02306774558</v>
      </c>
      <c r="AX607">
        <v>98076.922976524293</v>
      </c>
      <c r="AY607">
        <v>90840.286547500451</v>
      </c>
      <c r="AZ607">
        <v>83562.170272189163</v>
      </c>
      <c r="BA607">
        <v>76315.946129964723</v>
      </c>
      <c r="BB607">
        <v>69174.155728103069</v>
      </c>
      <c r="BC607">
        <v>60788.70696404927</v>
      </c>
      <c r="BD607">
        <v>53976.984265065934</v>
      </c>
      <c r="BE607">
        <v>47465.805727838764</v>
      </c>
      <c r="BF607">
        <v>41312.416826395318</v>
      </c>
      <c r="BG607">
        <v>35566.993730901289</v>
      </c>
      <c r="BH607">
        <v>29665.927335176195</v>
      </c>
      <c r="BI607">
        <v>24814.79541463227</v>
      </c>
      <c r="BJ607">
        <v>20375.656074034883</v>
      </c>
      <c r="BK607">
        <v>16392.075008388794</v>
      </c>
      <c r="BL607">
        <v>12893.65712396721</v>
      </c>
      <c r="BM607">
        <v>9707.1114610881723</v>
      </c>
      <c r="BN607">
        <v>7192.3797613498264</v>
      </c>
      <c r="BO607">
        <v>5153.6477867884378</v>
      </c>
      <c r="BP607">
        <v>3555.9222547286258</v>
      </c>
      <c r="BQ607">
        <v>2351.2326956678744</v>
      </c>
      <c r="BR607">
        <v>1452.0839105403024</v>
      </c>
      <c r="BS607">
        <v>854.705996557665</v>
      </c>
      <c r="BT607">
        <v>483.33198638962239</v>
      </c>
      <c r="BU607">
        <v>262.07559214785488</v>
      </c>
      <c r="BV607">
        <v>136.34544178567677</v>
      </c>
      <c r="BW607">
        <v>66.912700501367482</v>
      </c>
      <c r="BX607">
        <v>-1.706066925872452E-8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  <c r="CF607">
        <v>0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>
        <v>0</v>
      </c>
      <c r="CT607">
        <v>0</v>
      </c>
      <c r="CU607">
        <v>0</v>
      </c>
      <c r="CV607">
        <v>0</v>
      </c>
      <c r="CW607">
        <v>0</v>
      </c>
    </row>
    <row r="608" spans="1:101" x14ac:dyDescent="0.3">
      <c r="A608">
        <f>Model_Point!K608</f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-100938.82958186227</v>
      </c>
      <c r="L608">
        <v>-83994.551010144627</v>
      </c>
      <c r="M608">
        <v>-67642.527945086767</v>
      </c>
      <c r="N608">
        <v>-51143.726378045045</v>
      </c>
      <c r="O608">
        <v>-35483.335595092816</v>
      </c>
      <c r="P608">
        <v>-20746.955841712414</v>
      </c>
      <c r="Q608">
        <v>-6882.2563455797799</v>
      </c>
      <c r="R608">
        <v>6210.9741643809011</v>
      </c>
      <c r="S608">
        <v>18696.293913407408</v>
      </c>
      <c r="T608">
        <v>30861.505125027059</v>
      </c>
      <c r="U608">
        <v>42565.891695772865</v>
      </c>
      <c r="V608">
        <v>53794.988309566404</v>
      </c>
      <c r="W608">
        <v>64563.913752609726</v>
      </c>
      <c r="X608">
        <v>74894.881907528237</v>
      </c>
      <c r="Y608">
        <v>84821.154550871579</v>
      </c>
      <c r="Z608">
        <v>94380.518509362155</v>
      </c>
      <c r="AA608">
        <v>103601.0407379183</v>
      </c>
      <c r="AB608">
        <v>112503.64675026092</v>
      </c>
      <c r="AC608">
        <v>121114.29490921168</v>
      </c>
      <c r="AD608">
        <v>129461.43159658517</v>
      </c>
      <c r="AE608">
        <v>137570.95477440464</v>
      </c>
      <c r="AF608">
        <v>145474.04915536568</v>
      </c>
      <c r="AG608">
        <v>153210.94315779829</v>
      </c>
      <c r="AH608">
        <v>160827.81983941991</v>
      </c>
      <c r="AI608">
        <v>168373.43546492964</v>
      </c>
      <c r="AJ608">
        <v>175894.12584388856</v>
      </c>
      <c r="AK608">
        <v>177862.3142803541</v>
      </c>
      <c r="AL608">
        <v>179439.57080694521</v>
      </c>
      <c r="AM608">
        <v>180587.53424703697</v>
      </c>
      <c r="AN608">
        <v>181266.51013287951</v>
      </c>
      <c r="AO608">
        <v>181432.42597313132</v>
      </c>
      <c r="AP608">
        <v>181042.95773493822</v>
      </c>
      <c r="AQ608">
        <v>180061.35950445622</v>
      </c>
      <c r="AR608">
        <v>178455.6057476071</v>
      </c>
      <c r="AS608">
        <v>176198.42745542081</v>
      </c>
      <c r="AT608">
        <v>173267.49966428141</v>
      </c>
      <c r="AU608">
        <v>169646.41268119134</v>
      </c>
      <c r="AV608">
        <v>165326.37857350981</v>
      </c>
      <c r="AW608">
        <v>160308.14661845763</v>
      </c>
      <c r="AX608">
        <v>154603.78874049988</v>
      </c>
      <c r="AY608">
        <v>148237.32590452736</v>
      </c>
      <c r="AZ608">
        <v>141245.13140277201</v>
      </c>
      <c r="BA608">
        <v>133672.18917618974</v>
      </c>
      <c r="BB608">
        <v>125577.27142918443</v>
      </c>
      <c r="BC608">
        <v>117033.22195266541</v>
      </c>
      <c r="BD608">
        <v>108126.76110663489</v>
      </c>
      <c r="BE608">
        <v>98957.7092295006</v>
      </c>
      <c r="BF608">
        <v>89637.534488937468</v>
      </c>
      <c r="BG608">
        <v>80287.151819190389</v>
      </c>
      <c r="BH608">
        <v>71033.934016051644</v>
      </c>
      <c r="BI608">
        <v>62007.945993750895</v>
      </c>
      <c r="BJ608">
        <v>53158.136774433457</v>
      </c>
      <c r="BK608">
        <v>44655.964365091997</v>
      </c>
      <c r="BL608">
        <v>36667.226617659231</v>
      </c>
      <c r="BM608">
        <v>29342.259866100463</v>
      </c>
      <c r="BN608">
        <v>22805.739911296416</v>
      </c>
      <c r="BO608">
        <v>17147.134492909838</v>
      </c>
      <c r="BP608">
        <v>12413.08614625036</v>
      </c>
      <c r="BQ608">
        <v>8603.0768449601364</v>
      </c>
      <c r="BR608">
        <v>5669.5496092259982</v>
      </c>
      <c r="BS608">
        <v>3523.1700432407197</v>
      </c>
      <c r="BT608">
        <v>2100.3574837667629</v>
      </c>
      <c r="BU608">
        <v>1196.2928156289254</v>
      </c>
      <c r="BV608">
        <v>648.13310003063066</v>
      </c>
      <c r="BW608">
        <v>332.16797095428268</v>
      </c>
      <c r="BX608">
        <v>-3.7798541999722245E-9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  <c r="CF608">
        <v>0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>
        <v>0</v>
      </c>
      <c r="CT608">
        <v>0</v>
      </c>
      <c r="CU608">
        <v>0</v>
      </c>
      <c r="CV608">
        <v>0</v>
      </c>
      <c r="CW608">
        <v>0</v>
      </c>
    </row>
    <row r="609" spans="1:101" x14ac:dyDescent="0.3">
      <c r="A609">
        <f>Model_Point!K609</f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-1410370.2946963923</v>
      </c>
      <c r="L609">
        <v>-1187568.6608173866</v>
      </c>
      <c r="M609">
        <v>-963141.64300080389</v>
      </c>
      <c r="N609">
        <v>-734716.78960494616</v>
      </c>
      <c r="O609">
        <v>-520969.73566878209</v>
      </c>
      <c r="P609">
        <v>-323751.893552722</v>
      </c>
      <c r="Q609">
        <v>-142897.26853874107</v>
      </c>
      <c r="R609">
        <v>21839.244916099484</v>
      </c>
      <c r="S609">
        <v>170845.96917975665</v>
      </c>
      <c r="T609">
        <v>308186.30627614231</v>
      </c>
      <c r="U609">
        <v>430860.32975791773</v>
      </c>
      <c r="V609">
        <v>539293.89834833704</v>
      </c>
      <c r="W609">
        <v>634086.67804048664</v>
      </c>
      <c r="X609">
        <v>715940.4352382439</v>
      </c>
      <c r="Y609">
        <v>785579.7246100643</v>
      </c>
      <c r="Z609">
        <v>843634.06770809181</v>
      </c>
      <c r="AA609">
        <v>890619.24843711336</v>
      </c>
      <c r="AB609">
        <v>927029.46252486575</v>
      </c>
      <c r="AC609">
        <v>953410.17330998788</v>
      </c>
      <c r="AD609">
        <v>970283.86665949796</v>
      </c>
      <c r="AE609">
        <v>978094.14869233593</v>
      </c>
      <c r="AF609">
        <v>977320.58358564938</v>
      </c>
      <c r="AG609">
        <v>968525.87399273121</v>
      </c>
      <c r="AH609">
        <v>952318.21788746933</v>
      </c>
      <c r="AI609">
        <v>929333.61542813759</v>
      </c>
      <c r="AJ609">
        <v>900222.98466880654</v>
      </c>
      <c r="AK609">
        <v>865650.7860942306</v>
      </c>
      <c r="AL609">
        <v>826301.07909656572</v>
      </c>
      <c r="AM609">
        <v>782882.76750295039</v>
      </c>
      <c r="AN609">
        <v>736130.56048353028</v>
      </c>
      <c r="AO609">
        <v>686793.12602503749</v>
      </c>
      <c r="AP609">
        <v>635621.01087967877</v>
      </c>
      <c r="AQ609">
        <v>583322.44437637483</v>
      </c>
      <c r="AR609">
        <v>530599.85946521501</v>
      </c>
      <c r="AS609">
        <v>478140.90887222713</v>
      </c>
      <c r="AT609">
        <v>426608.22247317253</v>
      </c>
      <c r="AU609">
        <v>376628.1216400087</v>
      </c>
      <c r="AV609">
        <v>328778.61265690433</v>
      </c>
      <c r="AW609">
        <v>283577.09657639766</v>
      </c>
      <c r="AX609">
        <v>241468.34974281376</v>
      </c>
      <c r="AY609">
        <v>202813.43706459834</v>
      </c>
      <c r="AZ609">
        <v>167056.72514644795</v>
      </c>
      <c r="BA609">
        <v>134657.07964061343</v>
      </c>
      <c r="BB609">
        <v>105952.52226629302</v>
      </c>
      <c r="BC609">
        <v>81143.047400753858</v>
      </c>
      <c r="BD609">
        <v>60280.123198519512</v>
      </c>
      <c r="BE609">
        <v>43265.091627584618</v>
      </c>
      <c r="BF609">
        <v>29858.128269435325</v>
      </c>
      <c r="BG609">
        <v>19698.414516444271</v>
      </c>
      <c r="BH609">
        <v>12334.738383766913</v>
      </c>
      <c r="BI609">
        <v>7264.0275571251132</v>
      </c>
      <c r="BJ609">
        <v>4109.8524608157095</v>
      </c>
      <c r="BK609">
        <v>2229.9830700581392</v>
      </c>
      <c r="BL609">
        <v>1161.6512810170318</v>
      </c>
      <c r="BM609">
        <v>585.24820234647984</v>
      </c>
      <c r="BN609">
        <v>-6.6174139471561369E-8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0</v>
      </c>
      <c r="CC609">
        <v>0</v>
      </c>
      <c r="CD609">
        <v>0</v>
      </c>
      <c r="CE609">
        <v>0</v>
      </c>
      <c r="CF609">
        <v>0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>
        <v>0</v>
      </c>
      <c r="CT609">
        <v>0</v>
      </c>
      <c r="CU609">
        <v>0</v>
      </c>
      <c r="CV609">
        <v>0</v>
      </c>
      <c r="CW609">
        <v>0</v>
      </c>
    </row>
    <row r="610" spans="1:101" x14ac:dyDescent="0.3">
      <c r="A610">
        <f>Model_Point!K610</f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-487128.10978582228</v>
      </c>
      <c r="L610">
        <v>-375976.03659597476</v>
      </c>
      <c r="M610">
        <v>-267109.14515043952</v>
      </c>
      <c r="N610">
        <v>-157271.42745838698</v>
      </c>
      <c r="O610">
        <v>-173779.40660255123</v>
      </c>
      <c r="P610">
        <v>-83242.767983483092</v>
      </c>
      <c r="Q610">
        <v>997.2946338844946</v>
      </c>
      <c r="R610">
        <v>79096.717278110256</v>
      </c>
      <c r="S610">
        <v>151263.14295939746</v>
      </c>
      <c r="T610">
        <v>135060.44156167636</v>
      </c>
      <c r="U610">
        <v>192307.40697878838</v>
      </c>
      <c r="V610">
        <v>244045.18625118249</v>
      </c>
      <c r="W610">
        <v>290541.83112340193</v>
      </c>
      <c r="X610">
        <v>332104.63282918144</v>
      </c>
      <c r="Y610">
        <v>311637.38407330657</v>
      </c>
      <c r="Z610">
        <v>340694.97814920533</v>
      </c>
      <c r="AA610">
        <v>365432.45501753304</v>
      </c>
      <c r="AB610">
        <v>386065.36695056001</v>
      </c>
      <c r="AC610">
        <v>402828.86459776957</v>
      </c>
      <c r="AD610">
        <v>378006.64325728005</v>
      </c>
      <c r="AE610">
        <v>385333.89457673859</v>
      </c>
      <c r="AF610">
        <v>389279.2673212993</v>
      </c>
      <c r="AG610">
        <v>390076.2210125358</v>
      </c>
      <c r="AH610">
        <v>387975.6402255813</v>
      </c>
      <c r="AI610">
        <v>359401.88009489799</v>
      </c>
      <c r="AJ610">
        <v>350822.88124944386</v>
      </c>
      <c r="AK610">
        <v>340057.10411025741</v>
      </c>
      <c r="AL610">
        <v>327379.54755348084</v>
      </c>
      <c r="AM610">
        <v>313074.74227992719</v>
      </c>
      <c r="AN610">
        <v>283592.49534342892</v>
      </c>
      <c r="AO610">
        <v>266065.9968651557</v>
      </c>
      <c r="AP610">
        <v>247754.52376876242</v>
      </c>
      <c r="AQ610">
        <v>228939.47462587702</v>
      </c>
      <c r="AR610">
        <v>209899.97907588005</v>
      </c>
      <c r="AS610">
        <v>183781.16507210481</v>
      </c>
      <c r="AT610">
        <v>164662.6283435178</v>
      </c>
      <c r="AU610">
        <v>146079.43044089602</v>
      </c>
      <c r="AV610">
        <v>128261.12630312973</v>
      </c>
      <c r="AW610">
        <v>111413.84724365124</v>
      </c>
      <c r="AX610">
        <v>92673.925702188732</v>
      </c>
      <c r="AY610">
        <v>78082.444296046146</v>
      </c>
      <c r="AZ610">
        <v>64567.070845888753</v>
      </c>
      <c r="BA610">
        <v>52309.412908502229</v>
      </c>
      <c r="BB610">
        <v>41444.534051242372</v>
      </c>
      <c r="BC610">
        <v>31113.864523975964</v>
      </c>
      <c r="BD610">
        <v>23164.586361613579</v>
      </c>
      <c r="BE610">
        <v>16677.326875468152</v>
      </c>
      <c r="BF610">
        <v>11563.695739574336</v>
      </c>
      <c r="BG610">
        <v>7688.3338236447535</v>
      </c>
      <c r="BH610">
        <v>4729.0859207379563</v>
      </c>
      <c r="BI610">
        <v>2788.6318242463663</v>
      </c>
      <c r="BJ610">
        <v>1581.3720609302686</v>
      </c>
      <c r="BK610">
        <v>861.82647297955452</v>
      </c>
      <c r="BL610">
        <v>453.00845546993776</v>
      </c>
      <c r="BM610">
        <v>224.68084926635836</v>
      </c>
      <c r="BN610">
        <v>1.8567918499180532E-8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  <c r="CF610">
        <v>0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>
        <v>0</v>
      </c>
      <c r="CT610">
        <v>0</v>
      </c>
      <c r="CU610">
        <v>0</v>
      </c>
      <c r="CV610">
        <v>0</v>
      </c>
      <c r="CW610">
        <v>0</v>
      </c>
    </row>
    <row r="611" spans="1:101" x14ac:dyDescent="0.3">
      <c r="A611">
        <f>Model_Point!K611</f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-244708.58221534104</v>
      </c>
      <c r="L611">
        <v>-178117.37450492932</v>
      </c>
      <c r="M611">
        <v>-114481.15883407749</v>
      </c>
      <c r="N611">
        <v>-50553.364143720755</v>
      </c>
      <c r="O611">
        <v>10933.422815185146</v>
      </c>
      <c r="P611">
        <v>69876.732575952119</v>
      </c>
      <c r="Q611">
        <v>126453.67674117639</v>
      </c>
      <c r="R611">
        <v>180829.81266882317</v>
      </c>
      <c r="S611">
        <v>233181.43907785171</v>
      </c>
      <c r="T611">
        <v>284246.2751058893</v>
      </c>
      <c r="U611">
        <v>333679.46398927231</v>
      </c>
      <c r="V611">
        <v>381659.55428050546</v>
      </c>
      <c r="W611">
        <v>428393.87027278874</v>
      </c>
      <c r="X611">
        <v>474108.35834045458</v>
      </c>
      <c r="Y611">
        <v>519036.0572249461</v>
      </c>
      <c r="Z611">
        <v>563399.50265030761</v>
      </c>
      <c r="AA611">
        <v>570690.53033348708</v>
      </c>
      <c r="AB611">
        <v>576737.55784621218</v>
      </c>
      <c r="AC611">
        <v>581410.43728882552</v>
      </c>
      <c r="AD611">
        <v>584573.55182906985</v>
      </c>
      <c r="AE611">
        <v>586074.68143019394</v>
      </c>
      <c r="AF611">
        <v>585766.75015717605</v>
      </c>
      <c r="AG611">
        <v>583521.3581242878</v>
      </c>
      <c r="AH611">
        <v>579225.51641961746</v>
      </c>
      <c r="AI611">
        <v>572781.57119879511</v>
      </c>
      <c r="AJ611">
        <v>564107.66138010425</v>
      </c>
      <c r="AK611">
        <v>553140.97870145633</v>
      </c>
      <c r="AL611">
        <v>539843.66851636977</v>
      </c>
      <c r="AM611">
        <v>524209.50365424855</v>
      </c>
      <c r="AN611">
        <v>506270.13380565116</v>
      </c>
      <c r="AO611">
        <v>486097.24412520806</v>
      </c>
      <c r="AP611">
        <v>463803.96800423914</v>
      </c>
      <c r="AQ611">
        <v>439531.55313318816</v>
      </c>
      <c r="AR611">
        <v>413467.8585284141</v>
      </c>
      <c r="AS611">
        <v>385848.5513090032</v>
      </c>
      <c r="AT611">
        <v>356956.703570818</v>
      </c>
      <c r="AU611">
        <v>327120.43176999153</v>
      </c>
      <c r="AV611">
        <v>296708.25017709209</v>
      </c>
      <c r="AW611">
        <v>266121.87790271308</v>
      </c>
      <c r="AX611">
        <v>235786.35414637343</v>
      </c>
      <c r="AY611">
        <v>206137.4847446135</v>
      </c>
      <c r="AZ611">
        <v>176970.78809474353</v>
      </c>
      <c r="BA611">
        <v>148866.40198949247</v>
      </c>
      <c r="BB611">
        <v>122388.68592994228</v>
      </c>
      <c r="BC611">
        <v>98052.840844939128</v>
      </c>
      <c r="BD611">
        <v>76289.957929771612</v>
      </c>
      <c r="BE611">
        <v>57414.06873574062</v>
      </c>
      <c r="BF611">
        <v>41595.575992131846</v>
      </c>
      <c r="BG611">
        <v>28845.71729568682</v>
      </c>
      <c r="BH611">
        <v>19016.135491177913</v>
      </c>
      <c r="BI611">
        <v>11815.966106765611</v>
      </c>
      <c r="BJ611">
        <v>7046.6942736868796</v>
      </c>
      <c r="BK611">
        <v>4019.0974576589674</v>
      </c>
      <c r="BL611">
        <v>2185.5839438682888</v>
      </c>
      <c r="BM611">
        <v>1130.4321265745632</v>
      </c>
      <c r="BN611">
        <v>3.6619910845854095E-9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  <c r="CF611">
        <v>0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>
        <v>0</v>
      </c>
      <c r="CT611">
        <v>0</v>
      </c>
      <c r="CU611">
        <v>0</v>
      </c>
      <c r="CV611">
        <v>0</v>
      </c>
      <c r="CW611">
        <v>0</v>
      </c>
    </row>
    <row r="612" spans="1:101" x14ac:dyDescent="0.3">
      <c r="A612">
        <f>Model_Point!K612</f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-485499.7365742345</v>
      </c>
      <c r="L612">
        <v>-393168.38786935259</v>
      </c>
      <c r="M612">
        <v>-299224.20545249421</v>
      </c>
      <c r="N612">
        <v>-204769.01299043643</v>
      </c>
      <c r="O612">
        <v>-119222.18306652867</v>
      </c>
      <c r="P612">
        <v>-43132.652468967346</v>
      </c>
      <c r="Q612">
        <v>23873.190359090418</v>
      </c>
      <c r="R612">
        <v>82210.915447359759</v>
      </c>
      <c r="S612">
        <v>132322.98638111955</v>
      </c>
      <c r="T612">
        <v>176833.14954722996</v>
      </c>
      <c r="U612">
        <v>214056.44125339668</v>
      </c>
      <c r="V612">
        <v>244364.37280118311</v>
      </c>
      <c r="W612">
        <v>268166.45601320901</v>
      </c>
      <c r="X612">
        <v>285891.05414470175</v>
      </c>
      <c r="Y612">
        <v>297976.66664078087</v>
      </c>
      <c r="Z612">
        <v>304865.60427743988</v>
      </c>
      <c r="AA612">
        <v>307003.81157445995</v>
      </c>
      <c r="AB612">
        <v>304844.72860866733</v>
      </c>
      <c r="AC612">
        <v>298852.75362301804</v>
      </c>
      <c r="AD612">
        <v>289504.40036782785</v>
      </c>
      <c r="AE612">
        <v>277282.44452111737</v>
      </c>
      <c r="AF612">
        <v>262669.82454650267</v>
      </c>
      <c r="AG612">
        <v>246125.84748330028</v>
      </c>
      <c r="AH612">
        <v>228106.1226980435</v>
      </c>
      <c r="AI612">
        <v>209058.00944029412</v>
      </c>
      <c r="AJ612">
        <v>189415.30031621896</v>
      </c>
      <c r="AK612">
        <v>169592.24704438279</v>
      </c>
      <c r="AL612">
        <v>149977.0932697267</v>
      </c>
      <c r="AM612">
        <v>130925.34330119121</v>
      </c>
      <c r="AN612">
        <v>112753.06156987121</v>
      </c>
      <c r="AO612">
        <v>95730.559752698478</v>
      </c>
      <c r="AP612">
        <v>79628.049536595761</v>
      </c>
      <c r="AQ612">
        <v>64757.08978642257</v>
      </c>
      <c r="AR612">
        <v>51365.4534734099</v>
      </c>
      <c r="AS612">
        <v>39626.866396447076</v>
      </c>
      <c r="AT612">
        <v>29634.158508728058</v>
      </c>
      <c r="AU612">
        <v>21397.079945265021</v>
      </c>
      <c r="AV612">
        <v>14845.759587259879</v>
      </c>
      <c r="AW612">
        <v>9840.2612128846285</v>
      </c>
      <c r="AX612">
        <v>6185.930720539176</v>
      </c>
      <c r="AY612">
        <v>3653.3046782816605</v>
      </c>
      <c r="AZ612">
        <v>2074.0836019822978</v>
      </c>
      <c r="BA612">
        <v>1130.9953320144502</v>
      </c>
      <c r="BB612">
        <v>594.27181271279642</v>
      </c>
      <c r="BC612">
        <v>304.51003666817138</v>
      </c>
      <c r="BD612">
        <v>-1.3845237639484714E-8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>
        <v>0</v>
      </c>
      <c r="CT612">
        <v>0</v>
      </c>
      <c r="CU612">
        <v>0</v>
      </c>
      <c r="CV612">
        <v>0</v>
      </c>
      <c r="CW612">
        <v>0</v>
      </c>
    </row>
    <row r="613" spans="1:101" x14ac:dyDescent="0.3">
      <c r="A613">
        <f>Model_Point!K613</f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-171330.09125249024</v>
      </c>
      <c r="L613">
        <v>-124577.01064597958</v>
      </c>
      <c r="M613">
        <v>-78519.838680145331</v>
      </c>
      <c r="N613">
        <v>-32540.521647190231</v>
      </c>
      <c r="O613">
        <v>-41477.053949645015</v>
      </c>
      <c r="P613">
        <v>-5819.7039745768661</v>
      </c>
      <c r="Q613">
        <v>26256.991976833982</v>
      </c>
      <c r="R613">
        <v>54938.084105031216</v>
      </c>
      <c r="S613">
        <v>80418.453482707337</v>
      </c>
      <c r="T613">
        <v>69852.311847258679</v>
      </c>
      <c r="U613">
        <v>88282.012295390043</v>
      </c>
      <c r="V613">
        <v>103960.79494697441</v>
      </c>
      <c r="W613">
        <v>117062.39372895846</v>
      </c>
      <c r="X613">
        <v>127767.67711587659</v>
      </c>
      <c r="Y613">
        <v>114976.97571682278</v>
      </c>
      <c r="Z613">
        <v>120129.2445875112</v>
      </c>
      <c r="AA613">
        <v>123362.6374405962</v>
      </c>
      <c r="AB613">
        <v>124863.00257855366</v>
      </c>
      <c r="AC613">
        <v>124820.35626888614</v>
      </c>
      <c r="AD613">
        <v>111067.3867294377</v>
      </c>
      <c r="AE613">
        <v>107760.80537658859</v>
      </c>
      <c r="AF613">
        <v>103453.08008623309</v>
      </c>
      <c r="AG613">
        <v>98329.636477500273</v>
      </c>
      <c r="AH613">
        <v>92574.427825762279</v>
      </c>
      <c r="AI613">
        <v>80003.305526313226</v>
      </c>
      <c r="AJ613">
        <v>73127.989907381227</v>
      </c>
      <c r="AK613">
        <v>66120.809152055604</v>
      </c>
      <c r="AL613">
        <v>59138.218480211406</v>
      </c>
      <c r="AM613">
        <v>52323.963702010537</v>
      </c>
      <c r="AN613">
        <v>43090.503661672163</v>
      </c>
      <c r="AO613">
        <v>36812.530355252937</v>
      </c>
      <c r="AP613">
        <v>30849.762401626944</v>
      </c>
      <c r="AQ613">
        <v>25327.099289155089</v>
      </c>
      <c r="AR613">
        <v>20344.841186233174</v>
      </c>
      <c r="AS613">
        <v>15134.975106319049</v>
      </c>
      <c r="AT613">
        <v>11365.340994246217</v>
      </c>
      <c r="AU613">
        <v>8253.0795374026638</v>
      </c>
      <c r="AV613">
        <v>5775.1394970923175</v>
      </c>
      <c r="AW613">
        <v>3881.0915542429775</v>
      </c>
      <c r="AX613">
        <v>2363.6648229102775</v>
      </c>
      <c r="AY613">
        <v>1399.2973471241619</v>
      </c>
      <c r="AZ613">
        <v>797.71236950065008</v>
      </c>
      <c r="BA613">
        <v>438.40352527239645</v>
      </c>
      <c r="BB613">
        <v>233.99301734652704</v>
      </c>
      <c r="BC613">
        <v>116.70730154346904</v>
      </c>
      <c r="BD613">
        <v>9.3610013316245084E-9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  <c r="CF613">
        <v>0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>
        <v>0</v>
      </c>
      <c r="CT613">
        <v>0</v>
      </c>
      <c r="CU613">
        <v>0</v>
      </c>
      <c r="CV613">
        <v>0</v>
      </c>
      <c r="CW613">
        <v>0</v>
      </c>
    </row>
    <row r="614" spans="1:101" x14ac:dyDescent="0.3">
      <c r="A614">
        <f>Model_Point!K614</f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-78315.271132230409</v>
      </c>
      <c r="L614">
        <v>-42910.364159970537</v>
      </c>
      <c r="M614">
        <v>-9602.2719558470017</v>
      </c>
      <c r="N614">
        <v>23378.608823017254</v>
      </c>
      <c r="O614">
        <v>54768.230944444862</v>
      </c>
      <c r="P614">
        <v>84628.372683136258</v>
      </c>
      <c r="Q614">
        <v>113121.71217539409</v>
      </c>
      <c r="R614">
        <v>140395.87223344971</v>
      </c>
      <c r="S614">
        <v>166593.81597366123</v>
      </c>
      <c r="T614">
        <v>192191.38537174184</v>
      </c>
      <c r="U614">
        <v>217007.74517288993</v>
      </c>
      <c r="V614">
        <v>217153.57288200638</v>
      </c>
      <c r="W614">
        <v>216575.20153365721</v>
      </c>
      <c r="X614">
        <v>215228.22095790456</v>
      </c>
      <c r="Y614">
        <v>213073.86705631149</v>
      </c>
      <c r="Z614">
        <v>210079.16750420845</v>
      </c>
      <c r="AA614">
        <v>206218.18748468696</v>
      </c>
      <c r="AB614">
        <v>201474.32231181476</v>
      </c>
      <c r="AC614">
        <v>195842.90204229736</v>
      </c>
      <c r="AD614">
        <v>189333.63736208086</v>
      </c>
      <c r="AE614">
        <v>181971.45586170076</v>
      </c>
      <c r="AF614">
        <v>173797.05524862584</v>
      </c>
      <c r="AG614">
        <v>164861.62512462263</v>
      </c>
      <c r="AH614">
        <v>155234.18040525535</v>
      </c>
      <c r="AI614">
        <v>145002.08143677071</v>
      </c>
      <c r="AJ614">
        <v>134270.94674615041</v>
      </c>
      <c r="AK614">
        <v>123163.81942513565</v>
      </c>
      <c r="AL614">
        <v>111819.45874430011</v>
      </c>
      <c r="AM614">
        <v>100389.65410451866</v>
      </c>
      <c r="AN614">
        <v>89035.502149161068</v>
      </c>
      <c r="AO614">
        <v>77922.652171845082</v>
      </c>
      <c r="AP614">
        <v>66964.570534821381</v>
      </c>
      <c r="AQ614">
        <v>56383.252726239298</v>
      </c>
      <c r="AR614">
        <v>46395.536968501634</v>
      </c>
      <c r="AS614">
        <v>37200.274328826628</v>
      </c>
      <c r="AT614">
        <v>28964.838882768483</v>
      </c>
      <c r="AU614">
        <v>21812.350665712438</v>
      </c>
      <c r="AV614">
        <v>15811.300904772335</v>
      </c>
      <c r="AW614">
        <v>10969.380492358858</v>
      </c>
      <c r="AX614">
        <v>7233.0960493804278</v>
      </c>
      <c r="AY614">
        <v>4494.1219035149916</v>
      </c>
      <c r="AZ614">
        <v>2680.8308820372717</v>
      </c>
      <c r="BA614">
        <v>1530.4755528372089</v>
      </c>
      <c r="BB614">
        <v>834.40105679824035</v>
      </c>
      <c r="BC614">
        <v>434.27373668620663</v>
      </c>
      <c r="BD614">
        <v>-1.3939389315392618E-9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0</v>
      </c>
      <c r="BK614">
        <v>0</v>
      </c>
      <c r="BL614">
        <v>0</v>
      </c>
      <c r="BM614">
        <v>0</v>
      </c>
      <c r="BN614">
        <v>0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  <c r="CF614">
        <v>0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>
        <v>0</v>
      </c>
      <c r="CT614">
        <v>0</v>
      </c>
      <c r="CU614">
        <v>0</v>
      </c>
      <c r="CV614">
        <v>0</v>
      </c>
      <c r="CW614">
        <v>0</v>
      </c>
    </row>
    <row r="615" spans="1:101" x14ac:dyDescent="0.3">
      <c r="A615">
        <f>Model_Point!K615</f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-1013334.5348545007</v>
      </c>
      <c r="L615">
        <v>-927625.68136557424</v>
      </c>
      <c r="M615">
        <v>-841798.77019997931</v>
      </c>
      <c r="N615">
        <v>-752473.02227395994</v>
      </c>
      <c r="O615">
        <v>-667260.35823152564</v>
      </c>
      <c r="P615">
        <v>-587712.20196831191</v>
      </c>
      <c r="Q615">
        <v>-513997.59912533435</v>
      </c>
      <c r="R615">
        <v>-445881.39565907849</v>
      </c>
      <c r="S615">
        <v>-382939.94542190043</v>
      </c>
      <c r="T615">
        <v>-323950.45677525038</v>
      </c>
      <c r="U615">
        <v>-269349.58334274322</v>
      </c>
      <c r="V615">
        <v>-218843.9478634095</v>
      </c>
      <c r="W615">
        <v>-172017.4362544516</v>
      </c>
      <c r="X615">
        <v>-128186.11722130828</v>
      </c>
      <c r="Y615">
        <v>-86810.509229094241</v>
      </c>
      <c r="Z615">
        <v>-47913.933336540387</v>
      </c>
      <c r="AA615">
        <v>-11636.015843539501</v>
      </c>
      <c r="AB615">
        <v>22020.782965943214</v>
      </c>
      <c r="AC615">
        <v>53085.664071447056</v>
      </c>
      <c r="AD615">
        <v>81637.56793957467</v>
      </c>
      <c r="AE615">
        <v>107774.3587150875</v>
      </c>
      <c r="AF615">
        <v>131545.9285470763</v>
      </c>
      <c r="AG615">
        <v>152965.86632392375</v>
      </c>
      <c r="AH615">
        <v>172067.96204613309</v>
      </c>
      <c r="AI615">
        <v>188893.94984627751</v>
      </c>
      <c r="AJ615">
        <v>203469.58569438232</v>
      </c>
      <c r="AK615">
        <v>215840.87293858864</v>
      </c>
      <c r="AL615">
        <v>226091.26515597728</v>
      </c>
      <c r="AM615">
        <v>234326.88515041949</v>
      </c>
      <c r="AN615">
        <v>240660.35614719105</v>
      </c>
      <c r="AO615">
        <v>245187.04701403994</v>
      </c>
      <c r="AP615">
        <v>247981.28957850253</v>
      </c>
      <c r="AQ615">
        <v>249114.81438377945</v>
      </c>
      <c r="AR615">
        <v>248671.2348550093</v>
      </c>
      <c r="AS615">
        <v>246730.98541328296</v>
      </c>
      <c r="AT615">
        <v>243360.02199562269</v>
      </c>
      <c r="AU615">
        <v>238632.84999141109</v>
      </c>
      <c r="AV615">
        <v>232641.86789350832</v>
      </c>
      <c r="AW615">
        <v>225489.63874528627</v>
      </c>
      <c r="AX615">
        <v>217285.22370284275</v>
      </c>
      <c r="AY615">
        <v>208141.51035172486</v>
      </c>
      <c r="AZ615">
        <v>198174.87908712868</v>
      </c>
      <c r="BA615">
        <v>187506.37694214305</v>
      </c>
      <c r="BB615">
        <v>176262.73129659076</v>
      </c>
      <c r="BC615">
        <v>164576.50285215379</v>
      </c>
      <c r="BD615">
        <v>152583.65657325534</v>
      </c>
      <c r="BE615">
        <v>140421.09928373343</v>
      </c>
      <c r="BF615">
        <v>128217.72057788943</v>
      </c>
      <c r="BG615">
        <v>116101.82953882111</v>
      </c>
      <c r="BH615">
        <v>104199.33263644612</v>
      </c>
      <c r="BI615">
        <v>92631.660906675112</v>
      </c>
      <c r="BJ615">
        <v>81513.488180721339</v>
      </c>
      <c r="BK615">
        <v>70950.303472019979</v>
      </c>
      <c r="BL615">
        <v>61035.923909111414</v>
      </c>
      <c r="BM615">
        <v>51850.058390665996</v>
      </c>
      <c r="BN615">
        <v>43456.054337164176</v>
      </c>
      <c r="BO615">
        <v>35730.041987040575</v>
      </c>
      <c r="BP615">
        <v>28757.878496521331</v>
      </c>
      <c r="BQ615">
        <v>22601.185938591978</v>
      </c>
      <c r="BR615">
        <v>17293.831051328045</v>
      </c>
      <c r="BS615">
        <v>12839.754201700827</v>
      </c>
      <c r="BT615">
        <v>9212.6055473163578</v>
      </c>
      <c r="BU615">
        <v>6357.5372981778146</v>
      </c>
      <c r="BV615">
        <v>4195.2978661335464</v>
      </c>
      <c r="BW615">
        <v>2628.4805931665255</v>
      </c>
      <c r="BX615">
        <v>1549.4265126726459</v>
      </c>
      <c r="BY615">
        <v>877.45416398538055</v>
      </c>
      <c r="BZ615">
        <v>476.42165818403078</v>
      </c>
      <c r="CA615">
        <v>248.14953282236544</v>
      </c>
      <c r="CB615">
        <v>124.75370181479421</v>
      </c>
      <c r="CC615">
        <v>-1.156243959448689E-7</v>
      </c>
      <c r="CD615">
        <v>0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>
        <v>0</v>
      </c>
      <c r="CT615">
        <v>0</v>
      </c>
      <c r="CU615">
        <v>0</v>
      </c>
      <c r="CV615">
        <v>0</v>
      </c>
      <c r="CW615">
        <v>0</v>
      </c>
    </row>
    <row r="616" spans="1:101" x14ac:dyDescent="0.3">
      <c r="A616">
        <f>Model_Point!K616</f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-371802.87393819419</v>
      </c>
      <c r="L616">
        <v>-328308.13283282792</v>
      </c>
      <c r="M616">
        <v>-285913.25751887786</v>
      </c>
      <c r="N616">
        <v>-242361.53654186727</v>
      </c>
      <c r="O616">
        <v>-248622.23997429319</v>
      </c>
      <c r="P616">
        <v>-211723.89099645714</v>
      </c>
      <c r="Q616">
        <v>-177061.23619728259</v>
      </c>
      <c r="R616">
        <v>-144517.93011257515</v>
      </c>
      <c r="S616">
        <v>-113905.89392424867</v>
      </c>
      <c r="T616">
        <v>-119118.07266183115</v>
      </c>
      <c r="U616">
        <v>-93647.348788963282</v>
      </c>
      <c r="V616">
        <v>-69748.825552443319</v>
      </c>
      <c r="W616">
        <v>-47245.085550463424</v>
      </c>
      <c r="X616">
        <v>-25855.608665077954</v>
      </c>
      <c r="Y616">
        <v>-29741.644393266517</v>
      </c>
      <c r="Z616">
        <v>-11628.994190817342</v>
      </c>
      <c r="AA616">
        <v>5474.9531092949055</v>
      </c>
      <c r="AB616">
        <v>21581.653447899833</v>
      </c>
      <c r="AC616">
        <v>36714.608711173591</v>
      </c>
      <c r="AD616">
        <v>33716.132737084459</v>
      </c>
      <c r="AE616">
        <v>45973.055470973675</v>
      </c>
      <c r="AF616">
        <v>57314.497104021641</v>
      </c>
      <c r="AG616">
        <v>67754.113043684585</v>
      </c>
      <c r="AH616">
        <v>77313.244463353258</v>
      </c>
      <c r="AI616">
        <v>74020.687469269295</v>
      </c>
      <c r="AJ616">
        <v>81144.052832685527</v>
      </c>
      <c r="AK616">
        <v>87409.73306708064</v>
      </c>
      <c r="AL616">
        <v>92855.456187458461</v>
      </c>
      <c r="AM616">
        <v>97527.646868256124</v>
      </c>
      <c r="AN616">
        <v>93281.924442914154</v>
      </c>
      <c r="AO616">
        <v>96040.630966944183</v>
      </c>
      <c r="AP616">
        <v>98120.073743692672</v>
      </c>
      <c r="AQ616">
        <v>99551.692674637234</v>
      </c>
      <c r="AR616">
        <v>100371.46754329668</v>
      </c>
      <c r="AS616">
        <v>95199.362156074145</v>
      </c>
      <c r="AT616">
        <v>94559.305855467319</v>
      </c>
      <c r="AU616">
        <v>93383.130254078249</v>
      </c>
      <c r="AV616">
        <v>91708.963290224332</v>
      </c>
      <c r="AW616">
        <v>89578.82401638657</v>
      </c>
      <c r="AX616">
        <v>83635.419880660033</v>
      </c>
      <c r="AY616">
        <v>80518.008166491592</v>
      </c>
      <c r="AZ616">
        <v>77069.490646505539</v>
      </c>
      <c r="BA616">
        <v>73338.250660033271</v>
      </c>
      <c r="BB616">
        <v>69374.848920260847</v>
      </c>
      <c r="BC616">
        <v>63256.319955344203</v>
      </c>
      <c r="BD616">
        <v>58866.154245224185</v>
      </c>
      <c r="BE616">
        <v>54397.702748044205</v>
      </c>
      <c r="BF616">
        <v>49901.937297939578</v>
      </c>
      <c r="BG616">
        <v>45429.598491412879</v>
      </c>
      <c r="BH616">
        <v>40013.220358842846</v>
      </c>
      <c r="BI616">
        <v>35672.53976594405</v>
      </c>
      <c r="BJ616">
        <v>31494.780104130092</v>
      </c>
      <c r="BK616">
        <v>27521.651382795702</v>
      </c>
      <c r="BL616">
        <v>23790.355723985533</v>
      </c>
      <c r="BM616">
        <v>19898.562221056869</v>
      </c>
      <c r="BN616">
        <v>16713.033325177217</v>
      </c>
      <c r="BO616">
        <v>13778.263990071451</v>
      </c>
      <c r="BP616">
        <v>11128.084605689783</v>
      </c>
      <c r="BQ616">
        <v>8786.9938099340889</v>
      </c>
      <c r="BR616">
        <v>6634.5877510743712</v>
      </c>
      <c r="BS616">
        <v>4933.238490819982</v>
      </c>
      <c r="BT616">
        <v>3547.0891593803158</v>
      </c>
      <c r="BU616">
        <v>2455.6539753253614</v>
      </c>
      <c r="BV616">
        <v>1628.9925178950368</v>
      </c>
      <c r="BW616">
        <v>1008.478021471785</v>
      </c>
      <c r="BX616">
        <v>595.00724162384779</v>
      </c>
      <c r="BY616">
        <v>337.48258821715018</v>
      </c>
      <c r="BZ616">
        <v>183.78440320340337</v>
      </c>
      <c r="CA616">
        <v>96.309947210498564</v>
      </c>
      <c r="CB616">
        <v>47.916503026152498</v>
      </c>
      <c r="CC616">
        <v>3.4184662191499514E-8</v>
      </c>
      <c r="CD616">
        <v>0</v>
      </c>
      <c r="CE616">
        <v>0</v>
      </c>
      <c r="CF616">
        <v>0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>
        <v>0</v>
      </c>
      <c r="CT616">
        <v>0</v>
      </c>
      <c r="CU616">
        <v>0</v>
      </c>
      <c r="CV616">
        <v>0</v>
      </c>
      <c r="CW616">
        <v>0</v>
      </c>
    </row>
    <row r="617" spans="1:101" x14ac:dyDescent="0.3">
      <c r="A617">
        <f>Model_Point!K617</f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-177721.95387830993</v>
      </c>
      <c r="L617">
        <v>-161472.96961918817</v>
      </c>
      <c r="M617">
        <v>-145393.54776044891</v>
      </c>
      <c r="N617">
        <v>-128713.54736025786</v>
      </c>
      <c r="O617">
        <v>-112696.81896792154</v>
      </c>
      <c r="P617">
        <v>-97602.266370586643</v>
      </c>
      <c r="Q617">
        <v>-83452.848902455284</v>
      </c>
      <c r="R617">
        <v>-70203.327814740391</v>
      </c>
      <c r="S617">
        <v>-57778.129467632563</v>
      </c>
      <c r="T617">
        <v>-45978.49643021365</v>
      </c>
      <c r="U617">
        <v>-34860.691253098055</v>
      </c>
      <c r="V617">
        <v>-24368.997246395254</v>
      </c>
      <c r="W617">
        <v>-14428.836954457052</v>
      </c>
      <c r="X617">
        <v>-4924.3644313693585</v>
      </c>
      <c r="Y617">
        <v>4238.2441143532487</v>
      </c>
      <c r="Z617">
        <v>13066.412854071044</v>
      </c>
      <c r="AA617">
        <v>21549.701994712173</v>
      </c>
      <c r="AB617">
        <v>29698.816972256329</v>
      </c>
      <c r="AC617">
        <v>37529.48054091246</v>
      </c>
      <c r="AD617">
        <v>45065.27666076368</v>
      </c>
      <c r="AE617">
        <v>52332.977428818682</v>
      </c>
      <c r="AF617">
        <v>59352.307421683028</v>
      </c>
      <c r="AG617">
        <v>66137.771761883239</v>
      </c>
      <c r="AH617">
        <v>72707.38804216194</v>
      </c>
      <c r="AI617">
        <v>79080.86091533344</v>
      </c>
      <c r="AJ617">
        <v>85275.958310437709</v>
      </c>
      <c r="AK617">
        <v>91314.134051967994</v>
      </c>
      <c r="AL617">
        <v>97223.238390546394</v>
      </c>
      <c r="AM617">
        <v>103035.31512708115</v>
      </c>
      <c r="AN617">
        <v>108784.18127073985</v>
      </c>
      <c r="AO617">
        <v>114501.83591670172</v>
      </c>
      <c r="AP617">
        <v>116014.19171987314</v>
      </c>
      <c r="AQ617">
        <v>117276.8062209216</v>
      </c>
      <c r="AR617">
        <v>118263.18048483554</v>
      </c>
      <c r="AS617">
        <v>118945.65922471262</v>
      </c>
      <c r="AT617">
        <v>119293.19174565675</v>
      </c>
      <c r="AU617">
        <v>119275.68667982347</v>
      </c>
      <c r="AV617">
        <v>118866.72879908774</v>
      </c>
      <c r="AW617">
        <v>118042.92810455649</v>
      </c>
      <c r="AX617">
        <v>116783.90899632902</v>
      </c>
      <c r="AY617">
        <v>115072.40742192889</v>
      </c>
      <c r="AZ617">
        <v>112894.93362206205</v>
      </c>
      <c r="BA617">
        <v>110242.97062493805</v>
      </c>
      <c r="BB617">
        <v>107114.33455078713</v>
      </c>
      <c r="BC617">
        <v>103514.45632126124</v>
      </c>
      <c r="BD617">
        <v>99456.843806265882</v>
      </c>
      <c r="BE617">
        <v>94963.397690551836</v>
      </c>
      <c r="BF617">
        <v>90061.743568398364</v>
      </c>
      <c r="BG617">
        <v>84789.010854455686</v>
      </c>
      <c r="BH617">
        <v>79192.121023501139</v>
      </c>
      <c r="BI617">
        <v>73327.756556344335</v>
      </c>
      <c r="BJ617">
        <v>67261.936118900834</v>
      </c>
      <c r="BK617">
        <v>61069.126503280349</v>
      </c>
      <c r="BL617">
        <v>54830.834679625994</v>
      </c>
      <c r="BM617">
        <v>48633.645754643476</v>
      </c>
      <c r="BN617">
        <v>42566.706080893106</v>
      </c>
      <c r="BO617">
        <v>36588.220993616043</v>
      </c>
      <c r="BP617">
        <v>30817.424900689577</v>
      </c>
      <c r="BQ617">
        <v>25370.898072676231</v>
      </c>
      <c r="BR617">
        <v>20355.71622931652</v>
      </c>
      <c r="BS617">
        <v>15862.215339153421</v>
      </c>
      <c r="BT617">
        <v>11957.098183079883</v>
      </c>
      <c r="BU617">
        <v>8677.785282901159</v>
      </c>
      <c r="BV617">
        <v>6028.9823866421357</v>
      </c>
      <c r="BW617">
        <v>3982.332670639265</v>
      </c>
      <c r="BX617">
        <v>2479.6922133625585</v>
      </c>
      <c r="BY617">
        <v>1482.0124421798812</v>
      </c>
      <c r="BZ617">
        <v>847.10727147941896</v>
      </c>
      <c r="CA617">
        <v>461.61548112529675</v>
      </c>
      <c r="CB617">
        <v>239.1712231964872</v>
      </c>
      <c r="CC617">
        <v>-6.4296048595528716E-9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</row>
    <row r="618" spans="1:101" x14ac:dyDescent="0.3">
      <c r="A618">
        <f>Model_Point!K618</f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-2386798.8600892904</v>
      </c>
      <c r="L618">
        <v>-2176126.9074133071</v>
      </c>
      <c r="M618">
        <v>-1958124.049379701</v>
      </c>
      <c r="N618">
        <v>-1727634.4740574101</v>
      </c>
      <c r="O618">
        <v>-1504891.8295326266</v>
      </c>
      <c r="P618">
        <v>-1294200.8159307593</v>
      </c>
      <c r="Q618">
        <v>-1096827.2948970769</v>
      </c>
      <c r="R618">
        <v>-912802.84029234794</v>
      </c>
      <c r="S618">
        <v>-741861.86568850174</v>
      </c>
      <c r="T618">
        <v>-581066.36779150774</v>
      </c>
      <c r="U618">
        <v>-432126.64459269278</v>
      </c>
      <c r="V618">
        <v>-294666.44320555666</v>
      </c>
      <c r="W618">
        <v>-168453.32012383058</v>
      </c>
      <c r="X618">
        <v>-53197.813186715997</v>
      </c>
      <c r="Y618">
        <v>51404.360668985988</v>
      </c>
      <c r="Z618">
        <v>145588.2230395448</v>
      </c>
      <c r="AA618">
        <v>229648.89622591523</v>
      </c>
      <c r="AB618">
        <v>304004.20273988316</v>
      </c>
      <c r="AC618">
        <v>369143.84741957916</v>
      </c>
      <c r="AD618">
        <v>425573.16137648921</v>
      </c>
      <c r="AE618">
        <v>473729.35268144507</v>
      </c>
      <c r="AF618">
        <v>513968.03423841752</v>
      </c>
      <c r="AG618">
        <v>546628.56759091245</v>
      </c>
      <c r="AH618">
        <v>572085.87949421268</v>
      </c>
      <c r="AI618">
        <v>590697.76995536068</v>
      </c>
      <c r="AJ618">
        <v>602765.09609416954</v>
      </c>
      <c r="AK618">
        <v>608613.35592575814</v>
      </c>
      <c r="AL618">
        <v>608626.42163432471</v>
      </c>
      <c r="AM618">
        <v>603220.03548132733</v>
      </c>
      <c r="AN618">
        <v>592829.43941904418</v>
      </c>
      <c r="AO618">
        <v>577900.40372591745</v>
      </c>
      <c r="AP618">
        <v>558888.43931543443</v>
      </c>
      <c r="AQ618">
        <v>536263.32823238336</v>
      </c>
      <c r="AR618">
        <v>510513.12883303571</v>
      </c>
      <c r="AS618">
        <v>482145.18253026949</v>
      </c>
      <c r="AT618">
        <v>451678.02995668305</v>
      </c>
      <c r="AU618">
        <v>419633.14921755734</v>
      </c>
      <c r="AV618">
        <v>386503.75176017621</v>
      </c>
      <c r="AW618">
        <v>352781.00626582623</v>
      </c>
      <c r="AX618">
        <v>318947.97060979827</v>
      </c>
      <c r="AY618">
        <v>285472.60510300798</v>
      </c>
      <c r="AZ618">
        <v>252800.00490911439</v>
      </c>
      <c r="BA618">
        <v>221344.06368407383</v>
      </c>
      <c r="BB618">
        <v>191478.86174408565</v>
      </c>
      <c r="BC618">
        <v>163530.15552544728</v>
      </c>
      <c r="BD618">
        <v>137767.4235537081</v>
      </c>
      <c r="BE618">
        <v>113807.29350217943</v>
      </c>
      <c r="BF618">
        <v>91990.089237037027</v>
      </c>
      <c r="BG618">
        <v>72574.247108806361</v>
      </c>
      <c r="BH618">
        <v>55723.553641108338</v>
      </c>
      <c r="BI618">
        <v>41498.892030521747</v>
      </c>
      <c r="BJ618">
        <v>29856.10206676694</v>
      </c>
      <c r="BK618">
        <v>20651.195489629914</v>
      </c>
      <c r="BL618">
        <v>13653.482365082602</v>
      </c>
      <c r="BM618">
        <v>8566.1664017689927</v>
      </c>
      <c r="BN618">
        <v>5052.7591009832522</v>
      </c>
      <c r="BO618">
        <v>2864.5220143026409</v>
      </c>
      <c r="BP618">
        <v>1558.7962742775244</v>
      </c>
      <c r="BQ618">
        <v>815.98438654554332</v>
      </c>
      <c r="BR618">
        <v>414.91026970327778</v>
      </c>
      <c r="BS618">
        <v>1.3012287848574163E-8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  <c r="CF618">
        <v>0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>
        <v>0</v>
      </c>
      <c r="CT618">
        <v>0</v>
      </c>
      <c r="CU618">
        <v>0</v>
      </c>
      <c r="CV618">
        <v>0</v>
      </c>
      <c r="CW618">
        <v>0</v>
      </c>
    </row>
    <row r="619" spans="1:101" x14ac:dyDescent="0.3">
      <c r="A619">
        <f>Model_Point!K619</f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-860636.2151346443</v>
      </c>
      <c r="L619">
        <v>-753916.05539653997</v>
      </c>
      <c r="M619">
        <v>-647296.38817372092</v>
      </c>
      <c r="N619">
        <v>-536433.09811622533</v>
      </c>
      <c r="O619">
        <v>-549910.54554895044</v>
      </c>
      <c r="P619">
        <v>-453952.93492944451</v>
      </c>
      <c r="Q619">
        <v>-363088.49752627988</v>
      </c>
      <c r="R619">
        <v>-277264.74801714439</v>
      </c>
      <c r="S619">
        <v>-196318.64427766492</v>
      </c>
      <c r="T619">
        <v>-204579.53933301833</v>
      </c>
      <c r="U619">
        <v>-136895.70970550916</v>
      </c>
      <c r="V619">
        <v>-73620.366776470866</v>
      </c>
      <c r="W619">
        <v>-14624.334170178674</v>
      </c>
      <c r="X619">
        <v>40243.238377863054</v>
      </c>
      <c r="Y619">
        <v>31497.735012323647</v>
      </c>
      <c r="Z619">
        <v>74863.581613566785</v>
      </c>
      <c r="AA619">
        <v>114313.13704998145</v>
      </c>
      <c r="AB619">
        <v>150033.64080130917</v>
      </c>
      <c r="AC619">
        <v>182239.96144367327</v>
      </c>
      <c r="AD619">
        <v>170416.49824105547</v>
      </c>
      <c r="AE619">
        <v>193712.62687373429</v>
      </c>
      <c r="AF619">
        <v>213919.03771194062</v>
      </c>
      <c r="AG619">
        <v>231184.33144409236</v>
      </c>
      <c r="AH619">
        <v>245670.70259185845</v>
      </c>
      <c r="AI619">
        <v>230611.83186756866</v>
      </c>
      <c r="AJ619">
        <v>238320.6769328379</v>
      </c>
      <c r="AK619">
        <v>243580.5269212698</v>
      </c>
      <c r="AL619">
        <v>246551.11235003651</v>
      </c>
      <c r="AM619">
        <v>247404.36955761618</v>
      </c>
      <c r="AN619">
        <v>229406.19550198776</v>
      </c>
      <c r="AO619">
        <v>225521.41537338775</v>
      </c>
      <c r="AP619">
        <v>220005.1329560469</v>
      </c>
      <c r="AQ619">
        <v>213046.47658437589</v>
      </c>
      <c r="AR619">
        <v>204841.58710785027</v>
      </c>
      <c r="AS619">
        <v>185770.64549979079</v>
      </c>
      <c r="AT619">
        <v>175080.94867028954</v>
      </c>
      <c r="AU619">
        <v>163728.14653041228</v>
      </c>
      <c r="AV619">
        <v>151908.32357813724</v>
      </c>
      <c r="AW619">
        <v>139816.75056568228</v>
      </c>
      <c r="AX619">
        <v>122587.72984066921</v>
      </c>
      <c r="AY619">
        <v>110210.495076534</v>
      </c>
      <c r="AZ619">
        <v>98098.159713653993</v>
      </c>
      <c r="BA619">
        <v>86415.054139299144</v>
      </c>
      <c r="BB619">
        <v>75310.115085895537</v>
      </c>
      <c r="BC619">
        <v>62755.35762571315</v>
      </c>
      <c r="BD619">
        <v>53042.301395940623</v>
      </c>
      <c r="BE619">
        <v>43995.176125106846</v>
      </c>
      <c r="BF619">
        <v>35748.509013638097</v>
      </c>
      <c r="BG619">
        <v>28405.285550493645</v>
      </c>
      <c r="BH619">
        <v>21364.729510184578</v>
      </c>
      <c r="BI619">
        <v>15946.867241235763</v>
      </c>
      <c r="BJ619">
        <v>11509.303303743403</v>
      </c>
      <c r="BK619">
        <v>7999.3892218824512</v>
      </c>
      <c r="BL619">
        <v>5330.8227896120352</v>
      </c>
      <c r="BM619">
        <v>3284.004856333986</v>
      </c>
      <c r="BN619">
        <v>1939.6615724440544</v>
      </c>
      <c r="BO619">
        <v>1102.2072338840585</v>
      </c>
      <c r="BP619">
        <v>602.47501759121951</v>
      </c>
      <c r="BQ619">
        <v>318.25315343435074</v>
      </c>
      <c r="BR619">
        <v>159.28668693767111</v>
      </c>
      <c r="BS619">
        <v>-3.3096969171490034E-8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  <c r="CF619">
        <v>0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>
        <v>0</v>
      </c>
      <c r="CT619">
        <v>0</v>
      </c>
      <c r="CU619">
        <v>0</v>
      </c>
      <c r="CV619">
        <v>0</v>
      </c>
      <c r="CW619">
        <v>0</v>
      </c>
    </row>
    <row r="620" spans="1:101" x14ac:dyDescent="0.3">
      <c r="A620">
        <f>Model_Point!K620</f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-492551.82508604502</v>
      </c>
      <c r="L620">
        <v>-437525.12772394693</v>
      </c>
      <c r="M620">
        <v>-383041.62186771573</v>
      </c>
      <c r="N620">
        <v>-326401.32963153836</v>
      </c>
      <c r="O620">
        <v>-271194.32478225045</v>
      </c>
      <c r="P620">
        <v>-218157.14770430585</v>
      </c>
      <c r="Q620">
        <v>-167437.6145090833</v>
      </c>
      <c r="R620">
        <v>-118966.33304670651</v>
      </c>
      <c r="S620">
        <v>-72623.831844727785</v>
      </c>
      <c r="T620">
        <v>-27879.910924032916</v>
      </c>
      <c r="U620">
        <v>15082.850345642595</v>
      </c>
      <c r="V620">
        <v>56399.30145751356</v>
      </c>
      <c r="W620">
        <v>96181.897843813669</v>
      </c>
      <c r="X620">
        <v>134551.81912010725</v>
      </c>
      <c r="Y620">
        <v>171632.94976978179</v>
      </c>
      <c r="Z620">
        <v>207539.3404743823</v>
      </c>
      <c r="AA620">
        <v>242395.38902278541</v>
      </c>
      <c r="AB620">
        <v>276345.91601524933</v>
      </c>
      <c r="AC620">
        <v>309548.86122484523</v>
      </c>
      <c r="AD620">
        <v>342167.06518152304</v>
      </c>
      <c r="AE620">
        <v>374355.74467995676</v>
      </c>
      <c r="AF620">
        <v>379750.12922660273</v>
      </c>
      <c r="AG620">
        <v>384328.66713279759</v>
      </c>
      <c r="AH620">
        <v>388001.21396276972</v>
      </c>
      <c r="AI620">
        <v>390673.30690866534</v>
      </c>
      <c r="AJ620">
        <v>392238.14221490332</v>
      </c>
      <c r="AK620">
        <v>392591.92254728131</v>
      </c>
      <c r="AL620">
        <v>391643.39478824561</v>
      </c>
      <c r="AM620">
        <v>389311.45484903391</v>
      </c>
      <c r="AN620">
        <v>385525.01346943219</v>
      </c>
      <c r="AO620">
        <v>380223.23940611113</v>
      </c>
      <c r="AP620">
        <v>373357.79902886192</v>
      </c>
      <c r="AQ620">
        <v>364896.98832444503</v>
      </c>
      <c r="AR620">
        <v>354830.43961846858</v>
      </c>
      <c r="AS620">
        <v>343173.55909162539</v>
      </c>
      <c r="AT620">
        <v>329969.08684469055</v>
      </c>
      <c r="AU620">
        <v>315288.15769901691</v>
      </c>
      <c r="AV620">
        <v>299220.87289444107</v>
      </c>
      <c r="AW620">
        <v>281889.56981101201</v>
      </c>
      <c r="AX620">
        <v>263449.8571693289</v>
      </c>
      <c r="AY620">
        <v>244090.56681668473</v>
      </c>
      <c r="AZ620">
        <v>224032.36738490255</v>
      </c>
      <c r="BA620">
        <v>203524.80222697445</v>
      </c>
      <c r="BB620">
        <v>182841.55793353502</v>
      </c>
      <c r="BC620">
        <v>162273.84654364208</v>
      </c>
      <c r="BD620">
        <v>142121.89891993513</v>
      </c>
      <c r="BE620">
        <v>122229.27952509861</v>
      </c>
      <c r="BF620">
        <v>102999.52170812889</v>
      </c>
      <c r="BG620">
        <v>84828.033704817557</v>
      </c>
      <c r="BH620">
        <v>68078.801677618976</v>
      </c>
      <c r="BI620">
        <v>53059.760256265057</v>
      </c>
      <c r="BJ620">
        <v>39999.308963172691</v>
      </c>
      <c r="BK620">
        <v>29027.0504808224</v>
      </c>
      <c r="BL620">
        <v>20162.05866685179</v>
      </c>
      <c r="BM620">
        <v>13311.622689755142</v>
      </c>
      <c r="BN620">
        <v>8282.284355420481</v>
      </c>
      <c r="BO620">
        <v>4947.4875099292194</v>
      </c>
      <c r="BP620">
        <v>2828.4168863145419</v>
      </c>
      <c r="BQ620">
        <v>1543.9673465962819</v>
      </c>
      <c r="BR620">
        <v>804.27611728452314</v>
      </c>
      <c r="BS620">
        <v>3.0016253373504954E-9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  <c r="CF620">
        <v>0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>
        <v>0</v>
      </c>
      <c r="CT620">
        <v>0</v>
      </c>
      <c r="CU620">
        <v>0</v>
      </c>
      <c r="CV620">
        <v>0</v>
      </c>
      <c r="CW620">
        <v>0</v>
      </c>
    </row>
    <row r="621" spans="1:101" x14ac:dyDescent="0.3">
      <c r="A621">
        <f>Model_Point!K621</f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-929962.43315529905</v>
      </c>
      <c r="L621">
        <v>-826526.18498312437</v>
      </c>
      <c r="M621">
        <v>-722624.09515215771</v>
      </c>
      <c r="N621">
        <v>-615999.89337660745</v>
      </c>
      <c r="O621">
        <v>-515952.11410425219</v>
      </c>
      <c r="P621">
        <v>-423949.0598712514</v>
      </c>
      <c r="Q621">
        <v>-340036.31558955734</v>
      </c>
      <c r="R621">
        <v>-263935.20594749664</v>
      </c>
      <c r="S621">
        <v>-195268.26058736857</v>
      </c>
      <c r="T621">
        <v>-132131.2870951326</v>
      </c>
      <c r="U621">
        <v>-75545.051310262206</v>
      </c>
      <c r="V621">
        <v>-25207.445919733709</v>
      </c>
      <c r="W621">
        <v>19167.745717191141</v>
      </c>
      <c r="X621">
        <v>57879.19344005586</v>
      </c>
      <c r="Y621">
        <v>91210.330877010449</v>
      </c>
      <c r="Z621">
        <v>119408.15580465131</v>
      </c>
      <c r="AA621">
        <v>142727.31470883838</v>
      </c>
      <c r="AB621">
        <v>161448.99137116974</v>
      </c>
      <c r="AC621">
        <v>175867.47813731359</v>
      </c>
      <c r="AD621">
        <v>186284.10189342345</v>
      </c>
      <c r="AE621">
        <v>193002.84327533116</v>
      </c>
      <c r="AF621">
        <v>196330.27015988663</v>
      </c>
      <c r="AG621">
        <v>196578.3142002176</v>
      </c>
      <c r="AH621">
        <v>194066.78588562756</v>
      </c>
      <c r="AI621">
        <v>189124.2916311904</v>
      </c>
      <c r="AJ621">
        <v>182084.24694041003</v>
      </c>
      <c r="AK621">
        <v>173280.71381610248</v>
      </c>
      <c r="AL621">
        <v>163031.81205915194</v>
      </c>
      <c r="AM621">
        <v>151653.76278480346</v>
      </c>
      <c r="AN621">
        <v>139457.80645218195</v>
      </c>
      <c r="AO621">
        <v>126746.57805852518</v>
      </c>
      <c r="AP621">
        <v>113810.00883858069</v>
      </c>
      <c r="AQ621">
        <v>100920.86422673754</v>
      </c>
      <c r="AR621">
        <v>88330.07248278636</v>
      </c>
      <c r="AS621">
        <v>76262.044670611853</v>
      </c>
      <c r="AT621">
        <v>64910.230781101687</v>
      </c>
      <c r="AU621">
        <v>54117.541522045671</v>
      </c>
      <c r="AV621">
        <v>44106.754410085596</v>
      </c>
      <c r="AW621">
        <v>35057.319511975693</v>
      </c>
      <c r="AX621">
        <v>27097.99414724626</v>
      </c>
      <c r="AY621">
        <v>20301.786412451889</v>
      </c>
      <c r="AZ621">
        <v>14684.094252510155</v>
      </c>
      <c r="BA621">
        <v>10204.745021078723</v>
      </c>
      <c r="BB621">
        <v>6774.2844753651525</v>
      </c>
      <c r="BC621">
        <v>4264.3387125479903</v>
      </c>
      <c r="BD621">
        <v>2521.2292733463651</v>
      </c>
      <c r="BE621">
        <v>1433.3518606249143</v>
      </c>
      <c r="BF621">
        <v>783.15285693521218</v>
      </c>
      <c r="BG621">
        <v>412.85427422291406</v>
      </c>
      <c r="BH621">
        <v>212.8390891256829</v>
      </c>
      <c r="BI621">
        <v>9.6942265086368989E-9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  <c r="CF621">
        <v>0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>
        <v>0</v>
      </c>
      <c r="CT621">
        <v>0</v>
      </c>
      <c r="CU621">
        <v>0</v>
      </c>
      <c r="CV621">
        <v>0</v>
      </c>
      <c r="CW621">
        <v>0</v>
      </c>
    </row>
    <row r="622" spans="1:101" x14ac:dyDescent="0.3">
      <c r="A622">
        <f>Model_Point!K622</f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-340638.44129432196</v>
      </c>
      <c r="L622">
        <v>-289396.42911586788</v>
      </c>
      <c r="M622">
        <v>-239272.87616359684</v>
      </c>
      <c r="N622">
        <v>-188347.60288518947</v>
      </c>
      <c r="O622">
        <v>-192580.14437420858</v>
      </c>
      <c r="P622">
        <v>-150533.84298095675</v>
      </c>
      <c r="Q622">
        <v>-111647.5932983052</v>
      </c>
      <c r="R622">
        <v>-75788.223042320562</v>
      </c>
      <c r="S622">
        <v>-42785.17063755681</v>
      </c>
      <c r="T622">
        <v>-47731.757372228865</v>
      </c>
      <c r="U622">
        <v>-21509.138775238269</v>
      </c>
      <c r="V622">
        <v>2253.1482640794025</v>
      </c>
      <c r="W622">
        <v>23682.061890098819</v>
      </c>
      <c r="X622">
        <v>42909.214751716485</v>
      </c>
      <c r="Y622">
        <v>36367.376024517573</v>
      </c>
      <c r="Z622">
        <v>50089.092900333839</v>
      </c>
      <c r="AA622">
        <v>61870.647602763202</v>
      </c>
      <c r="AB622">
        <v>71831.53672137433</v>
      </c>
      <c r="AC622">
        <v>80096.217612880588</v>
      </c>
      <c r="AD622">
        <v>71906.881275231572</v>
      </c>
      <c r="AE622">
        <v>76241.224985951179</v>
      </c>
      <c r="AF622">
        <v>79207.107412112615</v>
      </c>
      <c r="AG622">
        <v>80932.508455084084</v>
      </c>
      <c r="AH622">
        <v>81548.405668654566</v>
      </c>
      <c r="AI622">
        <v>72543.976699099687</v>
      </c>
      <c r="AJ622">
        <v>70811.261079318749</v>
      </c>
      <c r="AK622">
        <v>68343.174485250827</v>
      </c>
      <c r="AL622">
        <v>65268.203209557541</v>
      </c>
      <c r="AM622">
        <v>61714.068201158458</v>
      </c>
      <c r="AN622">
        <v>53355.351049705881</v>
      </c>
      <c r="AO622">
        <v>48941.666559779784</v>
      </c>
      <c r="AP622">
        <v>44397.602621703605</v>
      </c>
      <c r="AQ622">
        <v>39833.055801751456</v>
      </c>
      <c r="AR622">
        <v>35349.441680633776</v>
      </c>
      <c r="AS622">
        <v>29138.498013104829</v>
      </c>
      <c r="AT622">
        <v>24960.63697703242</v>
      </c>
      <c r="AU622">
        <v>20970.803232191367</v>
      </c>
      <c r="AV622">
        <v>17258.225481838726</v>
      </c>
      <c r="AW622">
        <v>13895.421670674295</v>
      </c>
      <c r="AX622">
        <v>10348.08676369601</v>
      </c>
      <c r="AY622">
        <v>7785.7123167903619</v>
      </c>
      <c r="AZ622">
        <v>5664.1163817341867</v>
      </c>
      <c r="BA622">
        <v>3970.5209906334903</v>
      </c>
      <c r="BB622">
        <v>2672.8930262452936</v>
      </c>
      <c r="BC622">
        <v>1629.2630821046312</v>
      </c>
      <c r="BD622">
        <v>965.63354532880135</v>
      </c>
      <c r="BE622">
        <v>551.28072021094636</v>
      </c>
      <c r="BF622">
        <v>303.5941005311787</v>
      </c>
      <c r="BG622">
        <v>162.5853567523402</v>
      </c>
      <c r="BH622">
        <v>81.573101305112928</v>
      </c>
      <c r="BI622">
        <v>-1.4120680309205624E-8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  <c r="CF622">
        <v>0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>
        <v>0</v>
      </c>
      <c r="CT622">
        <v>0</v>
      </c>
      <c r="CU622">
        <v>0</v>
      </c>
      <c r="CV622">
        <v>0</v>
      </c>
      <c r="CW622">
        <v>0</v>
      </c>
    </row>
    <row r="623" spans="1:101" x14ac:dyDescent="0.3">
      <c r="A623">
        <f>Model_Point!K623</f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-139231.61945744776</v>
      </c>
      <c r="L623">
        <v>-101252.63679564733</v>
      </c>
      <c r="M623">
        <v>-65564.148370707422</v>
      </c>
      <c r="N623">
        <v>-29818.509216489943</v>
      </c>
      <c r="O623">
        <v>4777.299217881502</v>
      </c>
      <c r="P623">
        <v>38164.546143026397</v>
      </c>
      <c r="Q623">
        <v>70450.799300849787</v>
      </c>
      <c r="R623">
        <v>101767.71921169331</v>
      </c>
      <c r="S623">
        <v>132252.21956923165</v>
      </c>
      <c r="T623">
        <v>162273.27111312558</v>
      </c>
      <c r="U623">
        <v>191754.32778259044</v>
      </c>
      <c r="V623">
        <v>194681.18443204262</v>
      </c>
      <c r="W623">
        <v>197190.34266737971</v>
      </c>
      <c r="X623">
        <v>199234.38200334524</v>
      </c>
      <c r="Y623">
        <v>200763.45353284653</v>
      </c>
      <c r="Z623">
        <v>201720.92954302207</v>
      </c>
      <c r="AA623">
        <v>202051.67302648348</v>
      </c>
      <c r="AB623">
        <v>201707.16296177264</v>
      </c>
      <c r="AC623">
        <v>200644.17068711665</v>
      </c>
      <c r="AD623">
        <v>198824.65534532972</v>
      </c>
      <c r="AE623">
        <v>196215.86141085948</v>
      </c>
      <c r="AF623">
        <v>192791.49236221908</v>
      </c>
      <c r="AG623">
        <v>188533.90491423762</v>
      </c>
      <c r="AH623">
        <v>183436.6142554316</v>
      </c>
      <c r="AI623">
        <v>177506.65693616882</v>
      </c>
      <c r="AJ623">
        <v>170765.40783907432</v>
      </c>
      <c r="AK623">
        <v>163249.13376945732</v>
      </c>
      <c r="AL623">
        <v>155003.90727872937</v>
      </c>
      <c r="AM623">
        <v>146092.73657143136</v>
      </c>
      <c r="AN623">
        <v>136596.12952944904</v>
      </c>
      <c r="AO623">
        <v>126612.08841204166</v>
      </c>
      <c r="AP623">
        <v>116255.40067522871</v>
      </c>
      <c r="AQ623">
        <v>105656.10040342016</v>
      </c>
      <c r="AR623">
        <v>94956.998050157505</v>
      </c>
      <c r="AS623">
        <v>84310.216776238929</v>
      </c>
      <c r="AT623">
        <v>73872.734068051883</v>
      </c>
      <c r="AU623">
        <v>63557.219721998241</v>
      </c>
      <c r="AV623">
        <v>53575.359527570406</v>
      </c>
      <c r="AW623">
        <v>44134.878354106135</v>
      </c>
      <c r="AX623">
        <v>35427.279433650488</v>
      </c>
      <c r="AY623">
        <v>27614.874013315446</v>
      </c>
      <c r="AZ623">
        <v>20818.408331253853</v>
      </c>
      <c r="BA623">
        <v>15106.908962055795</v>
      </c>
      <c r="BB623">
        <v>10491.487997750321</v>
      </c>
      <c r="BC623">
        <v>6924.6565558659195</v>
      </c>
      <c r="BD623">
        <v>4306.0978467012328</v>
      </c>
      <c r="BE623">
        <v>2571.390606179204</v>
      </c>
      <c r="BF623">
        <v>1470.1993458638649</v>
      </c>
      <c r="BG623">
        <v>803.50028928256722</v>
      </c>
      <c r="BH623">
        <v>420.09147877554852</v>
      </c>
      <c r="BI623">
        <v>3.3089039050361808E-9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  <c r="CF623">
        <v>0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>
        <v>0</v>
      </c>
      <c r="CT623">
        <v>0</v>
      </c>
      <c r="CU623">
        <v>0</v>
      </c>
      <c r="CV623">
        <v>0</v>
      </c>
      <c r="CW623">
        <v>0</v>
      </c>
    </row>
    <row r="624" spans="1:101" x14ac:dyDescent="0.3">
      <c r="A624">
        <f>Model_Point!K624</f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-148625.24324296098</v>
      </c>
      <c r="L624">
        <v>-128061.03466628502</v>
      </c>
      <c r="M624">
        <v>-107838.00396735324</v>
      </c>
      <c r="N624">
        <v>-87362.067202489139</v>
      </c>
      <c r="O624">
        <v>-68211.179683982467</v>
      </c>
      <c r="P624">
        <v>-50545.539298869771</v>
      </c>
      <c r="Q624">
        <v>-34307.621657122698</v>
      </c>
      <c r="R624">
        <v>-19361.178559725766</v>
      </c>
      <c r="S624">
        <v>-5466.0338293974046</v>
      </c>
      <c r="T624">
        <v>7820.0123508705201</v>
      </c>
      <c r="U624">
        <v>20242.059868755619</v>
      </c>
      <c r="V624">
        <v>31750.972601612852</v>
      </c>
      <c r="W624">
        <v>42345.596565553176</v>
      </c>
      <c r="X624">
        <v>52035.95358902993</v>
      </c>
      <c r="Y624">
        <v>60849.511439233436</v>
      </c>
      <c r="Z624">
        <v>68820.424938672906</v>
      </c>
      <c r="AA624">
        <v>75966.2574767349</v>
      </c>
      <c r="AB624">
        <v>82292.093413792143</v>
      </c>
      <c r="AC624">
        <v>87810.230092086698</v>
      </c>
      <c r="AD624">
        <v>92535.902833725297</v>
      </c>
      <c r="AE624">
        <v>96478.96932552736</v>
      </c>
      <c r="AF624">
        <v>99656.52629515079</v>
      </c>
      <c r="AG624">
        <v>102098.86606679687</v>
      </c>
      <c r="AH624">
        <v>103844.29182514818</v>
      </c>
      <c r="AI624">
        <v>104933.46651899809</v>
      </c>
      <c r="AJ624">
        <v>105401.15004349426</v>
      </c>
      <c r="AK624">
        <v>105274.91073276123</v>
      </c>
      <c r="AL624">
        <v>104581.55911451686</v>
      </c>
      <c r="AM624">
        <v>103352.17834392881</v>
      </c>
      <c r="AN624">
        <v>101616.87448627995</v>
      </c>
      <c r="AO624">
        <v>99400.860857622043</v>
      </c>
      <c r="AP624">
        <v>96732.470875937943</v>
      </c>
      <c r="AQ624">
        <v>93646.374918077418</v>
      </c>
      <c r="AR624">
        <v>90180.852896696422</v>
      </c>
      <c r="AS624">
        <v>86376.486613589615</v>
      </c>
      <c r="AT624">
        <v>82275.201032215686</v>
      </c>
      <c r="AU624">
        <v>77920.117933099391</v>
      </c>
      <c r="AV624">
        <v>73355.928002072164</v>
      </c>
      <c r="AW624">
        <v>68629.199102791055</v>
      </c>
      <c r="AX624">
        <v>63788.377793622625</v>
      </c>
      <c r="AY624">
        <v>58882.891083364819</v>
      </c>
      <c r="AZ624">
        <v>53962.238508914117</v>
      </c>
      <c r="BA624">
        <v>49072.843702599966</v>
      </c>
      <c r="BB624">
        <v>44260.597774562375</v>
      </c>
      <c r="BC624">
        <v>39570.175148782371</v>
      </c>
      <c r="BD624">
        <v>35044.266058346875</v>
      </c>
      <c r="BE624">
        <v>30722.742686179859</v>
      </c>
      <c r="BF624">
        <v>26641.783585109897</v>
      </c>
      <c r="BG624">
        <v>22832.989213304481</v>
      </c>
      <c r="BH624">
        <v>19322.529628507018</v>
      </c>
      <c r="BI624">
        <v>16130.372817076359</v>
      </c>
      <c r="BJ624">
        <v>13211.59569086649</v>
      </c>
      <c r="BK624">
        <v>10593.783108108666</v>
      </c>
      <c r="BL624">
        <v>8295.4549929043715</v>
      </c>
      <c r="BM624">
        <v>6324.9298397932234</v>
      </c>
      <c r="BN624">
        <v>4679.6959835384587</v>
      </c>
      <c r="BO624">
        <v>3346.4449891999716</v>
      </c>
      <c r="BP624">
        <v>2301.878673801486</v>
      </c>
      <c r="BQ624">
        <v>1514.3258373255467</v>
      </c>
      <c r="BR624">
        <v>946.09915353291035</v>
      </c>
      <c r="BS624">
        <v>556.39837234883464</v>
      </c>
      <c r="BT624">
        <v>314.1655940882967</v>
      </c>
      <c r="BU624">
        <v>169.85480161641789</v>
      </c>
      <c r="BV624">
        <v>87.837834681484281</v>
      </c>
      <c r="BW624">
        <v>43.552805217790592</v>
      </c>
      <c r="BX624">
        <v>-2.5545127341215325E-9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  <c r="CF624">
        <v>0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>
        <v>0</v>
      </c>
      <c r="CT624">
        <v>0</v>
      </c>
      <c r="CU624">
        <v>0</v>
      </c>
      <c r="CV624">
        <v>0</v>
      </c>
      <c r="CW624">
        <v>0</v>
      </c>
    </row>
    <row r="625" spans="1:101" x14ac:dyDescent="0.3">
      <c r="A625">
        <f>Model_Point!K625</f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-52778.403637386567</v>
      </c>
      <c r="L625">
        <v>-42249.48570974185</v>
      </c>
      <c r="M625">
        <v>-32138.802521124184</v>
      </c>
      <c r="N625">
        <v>-21979.446948756551</v>
      </c>
      <c r="O625">
        <v>-24328.970306978346</v>
      </c>
      <c r="P625">
        <v>-15973.785496246122</v>
      </c>
      <c r="Q625">
        <v>-8167.6649801023859</v>
      </c>
      <c r="R625">
        <v>-851.73505565244238</v>
      </c>
      <c r="S625">
        <v>6072.6932035733307</v>
      </c>
      <c r="T625">
        <v>4279.2776156224618</v>
      </c>
      <c r="U625">
        <v>10156.131113296547</v>
      </c>
      <c r="V625">
        <v>15681.245335532851</v>
      </c>
      <c r="W625">
        <v>20858.501340240844</v>
      </c>
      <c r="X625">
        <v>25696.03242132306</v>
      </c>
      <c r="Y625">
        <v>24211.538061139403</v>
      </c>
      <c r="Z625">
        <v>28045.839378735898</v>
      </c>
      <c r="AA625">
        <v>31560.786323745011</v>
      </c>
      <c r="AB625">
        <v>34761.273284354276</v>
      </c>
      <c r="AC625">
        <v>37654.939621689933</v>
      </c>
      <c r="AD625">
        <v>36068.112484720543</v>
      </c>
      <c r="AE625">
        <v>38113.723420788134</v>
      </c>
      <c r="AF625">
        <v>39861.470222117685</v>
      </c>
      <c r="AG625">
        <v>41324.966934006683</v>
      </c>
      <c r="AH625">
        <v>42520.900935798265</v>
      </c>
      <c r="AI625">
        <v>40610.150971526804</v>
      </c>
      <c r="AJ625">
        <v>41144.855383749105</v>
      </c>
      <c r="AK625">
        <v>41446.617094950343</v>
      </c>
      <c r="AL625">
        <v>41527.09063478811</v>
      </c>
      <c r="AM625">
        <v>41399.563231831999</v>
      </c>
      <c r="AN625">
        <v>39188.99914644134</v>
      </c>
      <c r="AO625">
        <v>38565.573448792085</v>
      </c>
      <c r="AP625">
        <v>37763.100994323613</v>
      </c>
      <c r="AQ625">
        <v>36795.819604563985</v>
      </c>
      <c r="AR625">
        <v>35679.348993598542</v>
      </c>
      <c r="AS625">
        <v>33244.102917973592</v>
      </c>
      <c r="AT625">
        <v>31805.942447777255</v>
      </c>
      <c r="AU625">
        <v>30265.07742130613</v>
      </c>
      <c r="AV625">
        <v>28639.333500382418</v>
      </c>
      <c r="AW625">
        <v>26947.255766936396</v>
      </c>
      <c r="AX625">
        <v>24519.230744131073</v>
      </c>
      <c r="AY625">
        <v>22710.071636875113</v>
      </c>
      <c r="AZ625">
        <v>20890.542568047291</v>
      </c>
      <c r="BA625">
        <v>19078.986532491181</v>
      </c>
      <c r="BB625">
        <v>17293.538932025767</v>
      </c>
      <c r="BC625">
        <v>15197.176741012318</v>
      </c>
      <c r="BD625">
        <v>13494.246066266483</v>
      </c>
      <c r="BE625">
        <v>11866.451431959691</v>
      </c>
      <c r="BF625">
        <v>10328.104206598829</v>
      </c>
      <c r="BG625">
        <v>8891.7484327253223</v>
      </c>
      <c r="BH625">
        <v>7416.4818337940487</v>
      </c>
      <c r="BI625">
        <v>6203.6988536580675</v>
      </c>
      <c r="BJ625">
        <v>5093.9140185087208</v>
      </c>
      <c r="BK625">
        <v>4098.0187520971986</v>
      </c>
      <c r="BL625">
        <v>3223.4142809918026</v>
      </c>
      <c r="BM625">
        <v>2426.7778652720431</v>
      </c>
      <c r="BN625">
        <v>1798.0949403374566</v>
      </c>
      <c r="BO625">
        <v>1288.4119466971094</v>
      </c>
      <c r="BP625">
        <v>888.98056368215646</v>
      </c>
      <c r="BQ625">
        <v>587.8081739169686</v>
      </c>
      <c r="BR625">
        <v>363.02097763507561</v>
      </c>
      <c r="BS625">
        <v>213.67649913941625</v>
      </c>
      <c r="BT625">
        <v>120.8329965974056</v>
      </c>
      <c r="BU625">
        <v>65.518898036963719</v>
      </c>
      <c r="BV625">
        <v>34.086360446419192</v>
      </c>
      <c r="BW625">
        <v>16.72817512534187</v>
      </c>
      <c r="BX625">
        <v>-4.2651673146811299E-9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>
        <v>0</v>
      </c>
      <c r="CT625">
        <v>0</v>
      </c>
      <c r="CU625">
        <v>0</v>
      </c>
      <c r="CV625">
        <v>0</v>
      </c>
      <c r="CW625">
        <v>0</v>
      </c>
    </row>
    <row r="626" spans="1:101" x14ac:dyDescent="0.3">
      <c r="A626">
        <f>Model_Point!K626</f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-25234.707395465568</v>
      </c>
      <c r="L626">
        <v>-20998.637752536157</v>
      </c>
      <c r="M626">
        <v>-16910.631986271692</v>
      </c>
      <c r="N626">
        <v>-12785.931594511261</v>
      </c>
      <c r="O626">
        <v>-8870.8338987732041</v>
      </c>
      <c r="P626">
        <v>-5186.7389604281034</v>
      </c>
      <c r="Q626">
        <v>-1720.564086394945</v>
      </c>
      <c r="R626">
        <v>1552.7435410952253</v>
      </c>
      <c r="S626">
        <v>4674.0734783518519</v>
      </c>
      <c r="T626">
        <v>7715.3762812567647</v>
      </c>
      <c r="U626">
        <v>10641.472923943216</v>
      </c>
      <c r="V626">
        <v>13448.747077391601</v>
      </c>
      <c r="W626">
        <v>16140.978438152431</v>
      </c>
      <c r="X626">
        <v>18723.720476882059</v>
      </c>
      <c r="Y626">
        <v>21205.288637717895</v>
      </c>
      <c r="Z626">
        <v>23595.129627340539</v>
      </c>
      <c r="AA626">
        <v>25900.260184479575</v>
      </c>
      <c r="AB626">
        <v>28125.911687565229</v>
      </c>
      <c r="AC626">
        <v>30278.573727302919</v>
      </c>
      <c r="AD626">
        <v>32365.357899146293</v>
      </c>
      <c r="AE626">
        <v>34392.738693601161</v>
      </c>
      <c r="AF626">
        <v>36368.512288841419</v>
      </c>
      <c r="AG626">
        <v>38302.735789449573</v>
      </c>
      <c r="AH626">
        <v>40206.954959854978</v>
      </c>
      <c r="AI626">
        <v>42093.358866232411</v>
      </c>
      <c r="AJ626">
        <v>43973.531460972139</v>
      </c>
      <c r="AK626">
        <v>44465.578570088524</v>
      </c>
      <c r="AL626">
        <v>44859.892701736302</v>
      </c>
      <c r="AM626">
        <v>45146.883561759241</v>
      </c>
      <c r="AN626">
        <v>45316.627533219878</v>
      </c>
      <c r="AO626">
        <v>45358.10649328283</v>
      </c>
      <c r="AP626">
        <v>45260.739433734554</v>
      </c>
      <c r="AQ626">
        <v>45015.339876114056</v>
      </c>
      <c r="AR626">
        <v>44613.901436901775</v>
      </c>
      <c r="AS626">
        <v>44049.606863855202</v>
      </c>
      <c r="AT626">
        <v>43316.874916070352</v>
      </c>
      <c r="AU626">
        <v>42411.603170297836</v>
      </c>
      <c r="AV626">
        <v>41331.594643377452</v>
      </c>
      <c r="AW626">
        <v>40077.036654614407</v>
      </c>
      <c r="AX626">
        <v>38650.947185124969</v>
      </c>
      <c r="AY626">
        <v>37059.33147613184</v>
      </c>
      <c r="AZ626">
        <v>35311.282850693002</v>
      </c>
      <c r="BA626">
        <v>33418.047294047436</v>
      </c>
      <c r="BB626">
        <v>31394.317857296108</v>
      </c>
      <c r="BC626">
        <v>29258.305488166352</v>
      </c>
      <c r="BD626">
        <v>27031.690276658723</v>
      </c>
      <c r="BE626">
        <v>24739.42730737515</v>
      </c>
      <c r="BF626">
        <v>22409.383622234367</v>
      </c>
      <c r="BG626">
        <v>20071.787954797597</v>
      </c>
      <c r="BH626">
        <v>17758.483504012911</v>
      </c>
      <c r="BI626">
        <v>15501.986498437724</v>
      </c>
      <c r="BJ626">
        <v>13289.534193608364</v>
      </c>
      <c r="BK626">
        <v>11163.991091272999</v>
      </c>
      <c r="BL626">
        <v>9166.8066544148078</v>
      </c>
      <c r="BM626">
        <v>7335.5649665251158</v>
      </c>
      <c r="BN626">
        <v>5701.434977824104</v>
      </c>
      <c r="BO626">
        <v>4286.7836232274594</v>
      </c>
      <c r="BP626">
        <v>3103.27153656259</v>
      </c>
      <c r="BQ626">
        <v>2150.7692112400341</v>
      </c>
      <c r="BR626">
        <v>1417.3874023064996</v>
      </c>
      <c r="BS626">
        <v>880.79251081017992</v>
      </c>
      <c r="BT626">
        <v>525.08937094169073</v>
      </c>
      <c r="BU626">
        <v>299.07320390723135</v>
      </c>
      <c r="BV626">
        <v>162.03327500765766</v>
      </c>
      <c r="BW626">
        <v>83.04199273857067</v>
      </c>
      <c r="BX626">
        <v>-9.4496354999305614E-10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  <c r="CF626">
        <v>0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>
        <v>0</v>
      </c>
      <c r="CT626">
        <v>0</v>
      </c>
      <c r="CU626">
        <v>0</v>
      </c>
      <c r="CV626">
        <v>0</v>
      </c>
      <c r="CW626">
        <v>0</v>
      </c>
    </row>
    <row r="627" spans="1:101" x14ac:dyDescent="0.3">
      <c r="A627">
        <f>Model_Point!K627</f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-352592.57367409806</v>
      </c>
      <c r="L627">
        <v>-296892.16520434665</v>
      </c>
      <c r="M627">
        <v>-240785.41075020097</v>
      </c>
      <c r="N627">
        <v>-183679.19740123654</v>
      </c>
      <c r="O627">
        <v>-130242.43391719552</v>
      </c>
      <c r="P627">
        <v>-80937.9733881805</v>
      </c>
      <c r="Q627">
        <v>-35724.317134685269</v>
      </c>
      <c r="R627">
        <v>5459.811229024871</v>
      </c>
      <c r="S627">
        <v>42711.492294939162</v>
      </c>
      <c r="T627">
        <v>77046.576569035577</v>
      </c>
      <c r="U627">
        <v>107715.08243947943</v>
      </c>
      <c r="V627">
        <v>134823.47458708426</v>
      </c>
      <c r="W627">
        <v>158521.66951012166</v>
      </c>
      <c r="X627">
        <v>178985.10880956097</v>
      </c>
      <c r="Y627">
        <v>196394.93115251607</v>
      </c>
      <c r="Z627">
        <v>210908.51692702295</v>
      </c>
      <c r="AA627">
        <v>222654.81210927834</v>
      </c>
      <c r="AB627">
        <v>231757.36563121644</v>
      </c>
      <c r="AC627">
        <v>238352.54332749697</v>
      </c>
      <c r="AD627">
        <v>242570.96666487449</v>
      </c>
      <c r="AE627">
        <v>244523.53717308398</v>
      </c>
      <c r="AF627">
        <v>244330.14589641234</v>
      </c>
      <c r="AG627">
        <v>242131.4684981828</v>
      </c>
      <c r="AH627">
        <v>238079.55447186733</v>
      </c>
      <c r="AI627">
        <v>232333.4038570344</v>
      </c>
      <c r="AJ627">
        <v>225055.74616720164</v>
      </c>
      <c r="AK627">
        <v>216412.69652355765</v>
      </c>
      <c r="AL627">
        <v>206575.26977414143</v>
      </c>
      <c r="AM627">
        <v>195720.6918757376</v>
      </c>
      <c r="AN627">
        <v>184032.64012088257</v>
      </c>
      <c r="AO627">
        <v>171698.28150625937</v>
      </c>
      <c r="AP627">
        <v>158905.25271991969</v>
      </c>
      <c r="AQ627">
        <v>145830.61109409371</v>
      </c>
      <c r="AR627">
        <v>132649.96486630375</v>
      </c>
      <c r="AS627">
        <v>119535.22721805678</v>
      </c>
      <c r="AT627">
        <v>106652.05561829313</v>
      </c>
      <c r="AU627">
        <v>94157.030410002175</v>
      </c>
      <c r="AV627">
        <v>82194.653164226082</v>
      </c>
      <c r="AW627">
        <v>70894.274144099414</v>
      </c>
      <c r="AX627">
        <v>60367.087435703441</v>
      </c>
      <c r="AY627">
        <v>50703.359266149586</v>
      </c>
      <c r="AZ627">
        <v>41764.181286611987</v>
      </c>
      <c r="BA627">
        <v>33664.269910153358</v>
      </c>
      <c r="BB627">
        <v>26488.130566573254</v>
      </c>
      <c r="BC627">
        <v>20285.761850188464</v>
      </c>
      <c r="BD627">
        <v>15070.030799629878</v>
      </c>
      <c r="BE627">
        <v>10816.272906896154</v>
      </c>
      <c r="BF627">
        <v>7464.5320673588312</v>
      </c>
      <c r="BG627">
        <v>4924.6036291110677</v>
      </c>
      <c r="BH627">
        <v>3083.6845959417283</v>
      </c>
      <c r="BI627">
        <v>1816.0068892812783</v>
      </c>
      <c r="BJ627">
        <v>1027.4631152039274</v>
      </c>
      <c r="BK627">
        <v>557.4957675145348</v>
      </c>
      <c r="BL627">
        <v>290.41282025425795</v>
      </c>
      <c r="BM627">
        <v>146.31205058661996</v>
      </c>
      <c r="BN627">
        <v>-1.6543534867890342E-8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  <c r="CF627">
        <v>0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>
        <v>0</v>
      </c>
      <c r="CT627">
        <v>0</v>
      </c>
      <c r="CU627">
        <v>0</v>
      </c>
      <c r="CV627">
        <v>0</v>
      </c>
      <c r="CW627">
        <v>0</v>
      </c>
    </row>
    <row r="628" spans="1:101" x14ac:dyDescent="0.3">
      <c r="A628">
        <f>Model_Point!K628</f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-121782.02744645557</v>
      </c>
      <c r="L628">
        <v>-93994.009148993689</v>
      </c>
      <c r="M628">
        <v>-66777.286287609881</v>
      </c>
      <c r="N628">
        <v>-39317.856864596746</v>
      </c>
      <c r="O628">
        <v>-43444.851650637807</v>
      </c>
      <c r="P628">
        <v>-20810.691995870773</v>
      </c>
      <c r="Q628">
        <v>249.32365847112365</v>
      </c>
      <c r="R628">
        <v>19774.179319527564</v>
      </c>
      <c r="S628">
        <v>37815.785739849365</v>
      </c>
      <c r="T628">
        <v>33765.11039041909</v>
      </c>
      <c r="U628">
        <v>48076.851744697095</v>
      </c>
      <c r="V628">
        <v>61011.296562795622</v>
      </c>
      <c r="W628">
        <v>72635.457780850484</v>
      </c>
      <c r="X628">
        <v>83026.158207295361</v>
      </c>
      <c r="Y628">
        <v>77909.346018326643</v>
      </c>
      <c r="Z628">
        <v>85173.744537301332</v>
      </c>
      <c r="AA628">
        <v>91358.113754383259</v>
      </c>
      <c r="AB628">
        <v>96516.341737640003</v>
      </c>
      <c r="AC628">
        <v>100707.21614944239</v>
      </c>
      <c r="AD628">
        <v>94501.660814320014</v>
      </c>
      <c r="AE628">
        <v>96333.473644184647</v>
      </c>
      <c r="AF628">
        <v>97319.816830324824</v>
      </c>
      <c r="AG628">
        <v>97519.055253133949</v>
      </c>
      <c r="AH628">
        <v>96993.910056395325</v>
      </c>
      <c r="AI628">
        <v>89850.470023724498</v>
      </c>
      <c r="AJ628">
        <v>87705.720312360965</v>
      </c>
      <c r="AK628">
        <v>85014.276027564352</v>
      </c>
      <c r="AL628">
        <v>81844.886888370209</v>
      </c>
      <c r="AM628">
        <v>78268.685569981797</v>
      </c>
      <c r="AN628">
        <v>70898.12383585723</v>
      </c>
      <c r="AO628">
        <v>66516.499216288925</v>
      </c>
      <c r="AP628">
        <v>61938.630942190604</v>
      </c>
      <c r="AQ628">
        <v>57234.868656469254</v>
      </c>
      <c r="AR628">
        <v>52474.994768970013</v>
      </c>
      <c r="AS628">
        <v>45945.291268026202</v>
      </c>
      <c r="AT628">
        <v>41165.657085879451</v>
      </c>
      <c r="AU628">
        <v>36519.857610224004</v>
      </c>
      <c r="AV628">
        <v>32065.281575782432</v>
      </c>
      <c r="AW628">
        <v>27853.46181091281</v>
      </c>
      <c r="AX628">
        <v>23168.481425547183</v>
      </c>
      <c r="AY628">
        <v>19520.611074011536</v>
      </c>
      <c r="AZ628">
        <v>16141.767711472188</v>
      </c>
      <c r="BA628">
        <v>13077.353227125557</v>
      </c>
      <c r="BB628">
        <v>10361.133512810593</v>
      </c>
      <c r="BC628">
        <v>7778.4661309939911</v>
      </c>
      <c r="BD628">
        <v>5791.1465904033948</v>
      </c>
      <c r="BE628">
        <v>4169.331718867038</v>
      </c>
      <c r="BF628">
        <v>2890.9239348935839</v>
      </c>
      <c r="BG628">
        <v>1922.0834559111884</v>
      </c>
      <c r="BH628">
        <v>1182.2714801844891</v>
      </c>
      <c r="BI628">
        <v>697.15795606159156</v>
      </c>
      <c r="BJ628">
        <v>395.34301523256715</v>
      </c>
      <c r="BK628">
        <v>215.45661824488863</v>
      </c>
      <c r="BL628">
        <v>113.25211386748444</v>
      </c>
      <c r="BM628">
        <v>56.170212316589591</v>
      </c>
      <c r="BN628">
        <v>4.641979624795133E-9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  <c r="CF628">
        <v>0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  <c r="CN628">
        <v>0</v>
      </c>
      <c r="CO628">
        <v>0</v>
      </c>
      <c r="CP628">
        <v>0</v>
      </c>
      <c r="CQ628">
        <v>0</v>
      </c>
      <c r="CR628">
        <v>0</v>
      </c>
      <c r="CS628">
        <v>0</v>
      </c>
      <c r="CT628">
        <v>0</v>
      </c>
      <c r="CU628">
        <v>0</v>
      </c>
      <c r="CV628">
        <v>0</v>
      </c>
      <c r="CW628">
        <v>0</v>
      </c>
    </row>
    <row r="629" spans="1:101" x14ac:dyDescent="0.3">
      <c r="A629">
        <f>Model_Point!K629</f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-61177.14555383526</v>
      </c>
      <c r="L629">
        <v>-44529.34362623233</v>
      </c>
      <c r="M629">
        <v>-28620.289708519373</v>
      </c>
      <c r="N629">
        <v>-12638.341035930189</v>
      </c>
      <c r="O629">
        <v>2733.3557037962864</v>
      </c>
      <c r="P629">
        <v>17469.18314398803</v>
      </c>
      <c r="Q629">
        <v>31613.419185294097</v>
      </c>
      <c r="R629">
        <v>45207.453167205793</v>
      </c>
      <c r="S629">
        <v>58295.359769462928</v>
      </c>
      <c r="T629">
        <v>71061.568776472326</v>
      </c>
      <c r="U629">
        <v>83419.865997318077</v>
      </c>
      <c r="V629">
        <v>95414.888570126364</v>
      </c>
      <c r="W629">
        <v>107098.46756819719</v>
      </c>
      <c r="X629">
        <v>118527.08958511364</v>
      </c>
      <c r="Y629">
        <v>129759.01430623652</v>
      </c>
      <c r="Z629">
        <v>140849.8756625769</v>
      </c>
      <c r="AA629">
        <v>142672.63258337177</v>
      </c>
      <c r="AB629">
        <v>144184.38946155304</v>
      </c>
      <c r="AC629">
        <v>145352.60932220638</v>
      </c>
      <c r="AD629">
        <v>146143.38795726746</v>
      </c>
      <c r="AE629">
        <v>146518.67035754849</v>
      </c>
      <c r="AF629">
        <v>146441.68753929401</v>
      </c>
      <c r="AG629">
        <v>145880.33953107195</v>
      </c>
      <c r="AH629">
        <v>144806.37910490436</v>
      </c>
      <c r="AI629">
        <v>143195.39279969878</v>
      </c>
      <c r="AJ629">
        <v>141026.91534502606</v>
      </c>
      <c r="AK629">
        <v>138285.24467536408</v>
      </c>
      <c r="AL629">
        <v>134960.91712909244</v>
      </c>
      <c r="AM629">
        <v>131052.37591356214</v>
      </c>
      <c r="AN629">
        <v>126567.53345141279</v>
      </c>
      <c r="AO629">
        <v>121524.31103130202</v>
      </c>
      <c r="AP629">
        <v>115950.99200105979</v>
      </c>
      <c r="AQ629">
        <v>109882.88828329704</v>
      </c>
      <c r="AR629">
        <v>103366.96463210353</v>
      </c>
      <c r="AS629">
        <v>96462.137827250801</v>
      </c>
      <c r="AT629">
        <v>89239.175892704501</v>
      </c>
      <c r="AU629">
        <v>81780.107942497882</v>
      </c>
      <c r="AV629">
        <v>74177.062544273023</v>
      </c>
      <c r="AW629">
        <v>66530.46947567827</v>
      </c>
      <c r="AX629">
        <v>58946.588536593357</v>
      </c>
      <c r="AY629">
        <v>51534.371186153374</v>
      </c>
      <c r="AZ629">
        <v>44242.697023685883</v>
      </c>
      <c r="BA629">
        <v>37216.600497373118</v>
      </c>
      <c r="BB629">
        <v>30597.17148248557</v>
      </c>
      <c r="BC629">
        <v>24513.210211234782</v>
      </c>
      <c r="BD629">
        <v>19072.489482442903</v>
      </c>
      <c r="BE629">
        <v>14353.517183935155</v>
      </c>
      <c r="BF629">
        <v>10398.893998032961</v>
      </c>
      <c r="BG629">
        <v>7211.429323921705</v>
      </c>
      <c r="BH629">
        <v>4754.0338727944782</v>
      </c>
      <c r="BI629">
        <v>2953.9915266914027</v>
      </c>
      <c r="BJ629">
        <v>1761.6735684217199</v>
      </c>
      <c r="BK629">
        <v>1004.7743644147419</v>
      </c>
      <c r="BL629">
        <v>546.39598596707219</v>
      </c>
      <c r="BM629">
        <v>282.6080316436408</v>
      </c>
      <c r="BN629">
        <v>9.1549777114635237E-10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>
        <v>0</v>
      </c>
      <c r="CS629">
        <v>0</v>
      </c>
      <c r="CT629">
        <v>0</v>
      </c>
      <c r="CU629">
        <v>0</v>
      </c>
      <c r="CV629">
        <v>0</v>
      </c>
      <c r="CW629">
        <v>0</v>
      </c>
    </row>
    <row r="630" spans="1:101" x14ac:dyDescent="0.3">
      <c r="A630">
        <f>Model_Point!K630</f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-121374.93414355862</v>
      </c>
      <c r="L630">
        <v>-98292.096967338148</v>
      </c>
      <c r="M630">
        <v>-74806.051363123552</v>
      </c>
      <c r="N630">
        <v>-51192.253247609107</v>
      </c>
      <c r="O630">
        <v>-29805.545766632167</v>
      </c>
      <c r="P630">
        <v>-10783.163117241837</v>
      </c>
      <c r="Q630">
        <v>5968.2975897726046</v>
      </c>
      <c r="R630">
        <v>20552.72886183994</v>
      </c>
      <c r="S630">
        <v>33080.746595279888</v>
      </c>
      <c r="T630">
        <v>44208.287386807489</v>
      </c>
      <c r="U630">
        <v>53514.110313349171</v>
      </c>
      <c r="V630">
        <v>61091.093200295778</v>
      </c>
      <c r="W630">
        <v>67041.614003302253</v>
      </c>
      <c r="X630">
        <v>71472.763536175436</v>
      </c>
      <c r="Y630">
        <v>74494.166660195217</v>
      </c>
      <c r="Z630">
        <v>76216.40106935997</v>
      </c>
      <c r="AA630">
        <v>76750.952893614987</v>
      </c>
      <c r="AB630">
        <v>76211.182152166832</v>
      </c>
      <c r="AC630">
        <v>74713.18840575451</v>
      </c>
      <c r="AD630">
        <v>72376.100091956963</v>
      </c>
      <c r="AE630">
        <v>69320.611130279343</v>
      </c>
      <c r="AF630">
        <v>65667.456136625668</v>
      </c>
      <c r="AG630">
        <v>61531.461870825071</v>
      </c>
      <c r="AH630">
        <v>57026.530674510876</v>
      </c>
      <c r="AI630">
        <v>52264.502360073529</v>
      </c>
      <c r="AJ630">
        <v>47353.825079054739</v>
      </c>
      <c r="AK630">
        <v>42398.061761095698</v>
      </c>
      <c r="AL630">
        <v>37494.273317431675</v>
      </c>
      <c r="AM630">
        <v>32731.335825297803</v>
      </c>
      <c r="AN630">
        <v>28188.265392467802</v>
      </c>
      <c r="AO630">
        <v>23932.63993817462</v>
      </c>
      <c r="AP630">
        <v>19907.01238414894</v>
      </c>
      <c r="AQ630">
        <v>16189.272446605642</v>
      </c>
      <c r="AR630">
        <v>12841.363368352475</v>
      </c>
      <c r="AS630">
        <v>9906.716599111769</v>
      </c>
      <c r="AT630">
        <v>7408.5396271820146</v>
      </c>
      <c r="AU630">
        <v>5349.2699863162552</v>
      </c>
      <c r="AV630">
        <v>3711.4398968149699</v>
      </c>
      <c r="AW630">
        <v>2460.0653032211571</v>
      </c>
      <c r="AX630">
        <v>1546.482680134794</v>
      </c>
      <c r="AY630">
        <v>913.32616957041512</v>
      </c>
      <c r="AZ630">
        <v>518.52090049557444</v>
      </c>
      <c r="BA630">
        <v>282.74883300361256</v>
      </c>
      <c r="BB630">
        <v>148.5679531781991</v>
      </c>
      <c r="BC630">
        <v>76.127509167042845</v>
      </c>
      <c r="BD630">
        <v>-3.4613094098711786E-9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  <c r="CF630">
        <v>0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  <c r="CN630">
        <v>0</v>
      </c>
      <c r="CO630">
        <v>0</v>
      </c>
      <c r="CP630">
        <v>0</v>
      </c>
      <c r="CQ630">
        <v>0</v>
      </c>
      <c r="CR630">
        <v>0</v>
      </c>
      <c r="CS630">
        <v>0</v>
      </c>
      <c r="CT630">
        <v>0</v>
      </c>
      <c r="CU630">
        <v>0</v>
      </c>
      <c r="CV630">
        <v>0</v>
      </c>
      <c r="CW630">
        <v>0</v>
      </c>
    </row>
    <row r="631" spans="1:101" x14ac:dyDescent="0.3">
      <c r="A631">
        <f>Model_Point!K631</f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-42832.522813122559</v>
      </c>
      <c r="L631">
        <v>-31144.252661494895</v>
      </c>
      <c r="M631">
        <v>-19629.959670036333</v>
      </c>
      <c r="N631">
        <v>-8135.1304117975578</v>
      </c>
      <c r="O631">
        <v>-10369.263487411254</v>
      </c>
      <c r="P631">
        <v>-1454.9259936442165</v>
      </c>
      <c r="Q631">
        <v>6564.2479942084956</v>
      </c>
      <c r="R631">
        <v>13734.521026257804</v>
      </c>
      <c r="S631">
        <v>20104.613370676834</v>
      </c>
      <c r="T631">
        <v>17463.07796181467</v>
      </c>
      <c r="U631">
        <v>22070.503073847511</v>
      </c>
      <c r="V631">
        <v>25990.198736743601</v>
      </c>
      <c r="W631">
        <v>29265.598432239614</v>
      </c>
      <c r="X631">
        <v>31941.919278969148</v>
      </c>
      <c r="Y631">
        <v>28744.243929205695</v>
      </c>
      <c r="Z631">
        <v>30032.311146877801</v>
      </c>
      <c r="AA631">
        <v>30840.659360149049</v>
      </c>
      <c r="AB631">
        <v>31215.750644638414</v>
      </c>
      <c r="AC631">
        <v>31205.089067221536</v>
      </c>
      <c r="AD631">
        <v>27766.846682359424</v>
      </c>
      <c r="AE631">
        <v>26940.201344147146</v>
      </c>
      <c r="AF631">
        <v>25863.270021558274</v>
      </c>
      <c r="AG631">
        <v>24582.409119375068</v>
      </c>
      <c r="AH631">
        <v>23143.60695644057</v>
      </c>
      <c r="AI631">
        <v>20000.826381578307</v>
      </c>
      <c r="AJ631">
        <v>18281.997476845307</v>
      </c>
      <c r="AK631">
        <v>16530.202288013901</v>
      </c>
      <c r="AL631">
        <v>14784.554620052852</v>
      </c>
      <c r="AM631">
        <v>13080.990925502634</v>
      </c>
      <c r="AN631">
        <v>10772.625915418041</v>
      </c>
      <c r="AO631">
        <v>9203.1325888132342</v>
      </c>
      <c r="AP631">
        <v>7712.4406004067359</v>
      </c>
      <c r="AQ631">
        <v>6331.7748222887722</v>
      </c>
      <c r="AR631">
        <v>5086.2102965582935</v>
      </c>
      <c r="AS631">
        <v>3783.7437765797622</v>
      </c>
      <c r="AT631">
        <v>2841.3352485615542</v>
      </c>
      <c r="AU631">
        <v>2063.269884350666</v>
      </c>
      <c r="AV631">
        <v>1443.7848742730794</v>
      </c>
      <c r="AW631">
        <v>970.27288856074438</v>
      </c>
      <c r="AX631">
        <v>590.91620572756938</v>
      </c>
      <c r="AY631">
        <v>349.82433678104047</v>
      </c>
      <c r="AZ631">
        <v>199.42809237516252</v>
      </c>
      <c r="BA631">
        <v>109.60088131809911</v>
      </c>
      <c r="BB631">
        <v>58.49825433663176</v>
      </c>
      <c r="BC631">
        <v>29.176825385867261</v>
      </c>
      <c r="BD631">
        <v>2.3402503329061271E-9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  <c r="CF631">
        <v>0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  <c r="CN631">
        <v>0</v>
      </c>
      <c r="CO631">
        <v>0</v>
      </c>
      <c r="CP631">
        <v>0</v>
      </c>
      <c r="CQ631">
        <v>0</v>
      </c>
      <c r="CR631">
        <v>0</v>
      </c>
      <c r="CS631">
        <v>0</v>
      </c>
      <c r="CT631">
        <v>0</v>
      </c>
      <c r="CU631">
        <v>0</v>
      </c>
      <c r="CV631">
        <v>0</v>
      </c>
      <c r="CW631">
        <v>0</v>
      </c>
    </row>
    <row r="632" spans="1:101" x14ac:dyDescent="0.3">
      <c r="A632">
        <f>Model_Point!K632</f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-29896.752565286592</v>
      </c>
      <c r="L632">
        <v>-20409.586133956702</v>
      </c>
      <c r="M632">
        <v>-11545.473543530572</v>
      </c>
      <c r="N632">
        <v>-2708.0696882061889</v>
      </c>
      <c r="O632">
        <v>5829.6531921946826</v>
      </c>
      <c r="P632">
        <v>14063.570888783595</v>
      </c>
      <c r="Q632">
        <v>22024.099780978191</v>
      </c>
      <c r="R632">
        <v>29745.456294489646</v>
      </c>
      <c r="S632">
        <v>37262.52106385817</v>
      </c>
      <c r="T632">
        <v>44668.014723427899</v>
      </c>
      <c r="U632">
        <v>51943.084616405475</v>
      </c>
      <c r="V632">
        <v>52652.182281109468</v>
      </c>
      <c r="W632">
        <v>53246.882247156682</v>
      </c>
      <c r="X632">
        <v>53714.921639936598</v>
      </c>
      <c r="Y632">
        <v>54043.482972239988</v>
      </c>
      <c r="Z632">
        <v>54218.119866675865</v>
      </c>
      <c r="AA632">
        <v>54224.84263201819</v>
      </c>
      <c r="AB632">
        <v>54051.413504905686</v>
      </c>
      <c r="AC632">
        <v>53687.026388203209</v>
      </c>
      <c r="AD632">
        <v>53122.292723263963</v>
      </c>
      <c r="AE632">
        <v>52349.278355828719</v>
      </c>
      <c r="AF632">
        <v>51361.809677421799</v>
      </c>
      <c r="AG632">
        <v>50156.03390468422</v>
      </c>
      <c r="AH632">
        <v>48731.05450881306</v>
      </c>
      <c r="AI632">
        <v>47089.527209553307</v>
      </c>
      <c r="AJ632">
        <v>45237.864678478298</v>
      </c>
      <c r="AK632">
        <v>43186.371313509175</v>
      </c>
      <c r="AL632">
        <v>40947.963486476554</v>
      </c>
      <c r="AM632">
        <v>38539.946377353779</v>
      </c>
      <c r="AN632">
        <v>35984.135122811247</v>
      </c>
      <c r="AO632">
        <v>33306.825928446655</v>
      </c>
      <c r="AP632">
        <v>30538.583170270635</v>
      </c>
      <c r="AQ632">
        <v>27713.81118082727</v>
      </c>
      <c r="AR632">
        <v>24870.085748584461</v>
      </c>
      <c r="AS632">
        <v>22047.231158117822</v>
      </c>
      <c r="AT632">
        <v>19286.144443726378</v>
      </c>
      <c r="AU632">
        <v>16566.442425962225</v>
      </c>
      <c r="AV632">
        <v>13942.767966844433</v>
      </c>
      <c r="AW632">
        <v>11468.397115067379</v>
      </c>
      <c r="AX632">
        <v>9192.0873649949699</v>
      </c>
      <c r="AY632">
        <v>7154.7699810007352</v>
      </c>
      <c r="AZ632">
        <v>5386.4236335708047</v>
      </c>
      <c r="BA632">
        <v>3903.5436969328248</v>
      </c>
      <c r="BB632">
        <v>2707.648206162663</v>
      </c>
      <c r="BC632">
        <v>1785.207635648748</v>
      </c>
      <c r="BD632">
        <v>1109.229050476491</v>
      </c>
      <c r="BE632">
        <v>661.60220756559499</v>
      </c>
      <c r="BF632">
        <v>377.54385199828982</v>
      </c>
      <c r="BG632">
        <v>205.59678050391219</v>
      </c>
      <c r="BH632">
        <v>106.70556023498771</v>
      </c>
      <c r="BI632">
        <v>1.1356491507486144E-9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  <c r="CF632">
        <v>0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  <c r="CN632">
        <v>0</v>
      </c>
      <c r="CO632">
        <v>0</v>
      </c>
      <c r="CP632">
        <v>0</v>
      </c>
      <c r="CQ632">
        <v>0</v>
      </c>
      <c r="CR632">
        <v>0</v>
      </c>
      <c r="CS632">
        <v>0</v>
      </c>
      <c r="CT632">
        <v>0</v>
      </c>
      <c r="CU632">
        <v>0</v>
      </c>
      <c r="CV632">
        <v>0</v>
      </c>
      <c r="CW632">
        <v>0</v>
      </c>
    </row>
    <row r="633" spans="1:101" x14ac:dyDescent="0.3">
      <c r="A633">
        <f>Model_Point!K633</f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-162845.9005362218</v>
      </c>
      <c r="L633">
        <v>-143355.72670422157</v>
      </c>
      <c r="M633">
        <v>-122753.18980680052</v>
      </c>
      <c r="N633">
        <v>-101005.36869944337</v>
      </c>
      <c r="O633">
        <v>-80071.578067558934</v>
      </c>
      <c r="P633">
        <v>-60292.287727518735</v>
      </c>
      <c r="Q633">
        <v>-41793.710869635834</v>
      </c>
      <c r="R633">
        <v>-24591.951886144998</v>
      </c>
      <c r="S633">
        <v>-8677.4000409796081</v>
      </c>
      <c r="T633">
        <v>6321.5632708781741</v>
      </c>
      <c r="U633">
        <v>20141.237844671363</v>
      </c>
      <c r="V633">
        <v>32806.304744341127</v>
      </c>
      <c r="W633">
        <v>44323.684363917884</v>
      </c>
      <c r="X633">
        <v>54709.96614961153</v>
      </c>
      <c r="Y633">
        <v>63985.45933889869</v>
      </c>
      <c r="Z633">
        <v>72162.573796868368</v>
      </c>
      <c r="AA633">
        <v>79263.393720921871</v>
      </c>
      <c r="AB633">
        <v>85328.033094260914</v>
      </c>
      <c r="AC633">
        <v>90407.48278326029</v>
      </c>
      <c r="AD633">
        <v>94555.781768755158</v>
      </c>
      <c r="AE633">
        <v>97818.504416406053</v>
      </c>
      <c r="AF633">
        <v>100230.91583336328</v>
      </c>
      <c r="AG633">
        <v>101826.88798842927</v>
      </c>
      <c r="AH633">
        <v>102645.91095055018</v>
      </c>
      <c r="AI633">
        <v>102725.8102099493</v>
      </c>
      <c r="AJ633">
        <v>102097.27637777789</v>
      </c>
      <c r="AK633">
        <v>100794.98942432113</v>
      </c>
      <c r="AL633">
        <v>98862.14342561159</v>
      </c>
      <c r="AM633">
        <v>96346.732692070567</v>
      </c>
      <c r="AN633">
        <v>93299.79780555125</v>
      </c>
      <c r="AO633">
        <v>89774.152054816455</v>
      </c>
      <c r="AP633">
        <v>85824.236162864865</v>
      </c>
      <c r="AQ633">
        <v>81506.702034336748</v>
      </c>
      <c r="AR633">
        <v>76880.923488117594</v>
      </c>
      <c r="AS633">
        <v>72009.097283585332</v>
      </c>
      <c r="AT633">
        <v>66955.106436733637</v>
      </c>
      <c r="AU633">
        <v>61783.36922218767</v>
      </c>
      <c r="AV633">
        <v>56554.568900054881</v>
      </c>
      <c r="AW633">
        <v>51329.24371442329</v>
      </c>
      <c r="AX633">
        <v>46166.948320366479</v>
      </c>
      <c r="AY633">
        <v>41125.29598072137</v>
      </c>
      <c r="AZ633">
        <v>36258.900633159581</v>
      </c>
      <c r="BA633">
        <v>31618.24789997359</v>
      </c>
      <c r="BB633">
        <v>27248.535001878572</v>
      </c>
      <c r="BC633">
        <v>23188.530672022898</v>
      </c>
      <c r="BD633">
        <v>19469.516567801791</v>
      </c>
      <c r="BE633">
        <v>16033.967160838371</v>
      </c>
      <c r="BF633">
        <v>12923.820388420043</v>
      </c>
      <c r="BG633">
        <v>10169.917445127177</v>
      </c>
      <c r="BH633">
        <v>7790.3246328942341</v>
      </c>
      <c r="BI633">
        <v>5789.2760992646072</v>
      </c>
      <c r="BJ633">
        <v>4156.9519688511891</v>
      </c>
      <c r="BK633">
        <v>2870.2559073800057</v>
      </c>
      <c r="BL633">
        <v>1894.6619269878117</v>
      </c>
      <c r="BM633">
        <v>1187.0642094371326</v>
      </c>
      <c r="BN633">
        <v>699.39985541517603</v>
      </c>
      <c r="BO633">
        <v>396.02438364872972</v>
      </c>
      <c r="BP633">
        <v>215.18959986661</v>
      </c>
      <c r="BQ633">
        <v>112.40870868315365</v>
      </c>
      <c r="BR633">
        <v>56.954161440067473</v>
      </c>
      <c r="BS633">
        <v>1.4677214242391545E-9</v>
      </c>
      <c r="BT633">
        <v>0</v>
      </c>
      <c r="BU633">
        <v>0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  <c r="CF633">
        <v>0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  <c r="CN633">
        <v>0</v>
      </c>
      <c r="CO633">
        <v>0</v>
      </c>
      <c r="CP633">
        <v>0</v>
      </c>
      <c r="CQ633">
        <v>0</v>
      </c>
      <c r="CR633">
        <v>0</v>
      </c>
      <c r="CS633">
        <v>0</v>
      </c>
      <c r="CT633">
        <v>0</v>
      </c>
      <c r="CU633">
        <v>0</v>
      </c>
      <c r="CV633">
        <v>0</v>
      </c>
      <c r="CW633">
        <v>0</v>
      </c>
    </row>
    <row r="634" spans="1:101" x14ac:dyDescent="0.3">
      <c r="A634">
        <f>Model_Point!K634</f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-58376.150850017752</v>
      </c>
      <c r="L634">
        <v>-48276.959130614123</v>
      </c>
      <c r="M634">
        <v>-38037.823737848899</v>
      </c>
      <c r="N634">
        <v>-27408.389539830623</v>
      </c>
      <c r="O634">
        <v>-29019.293375474965</v>
      </c>
      <c r="P634">
        <v>-19869.604176588724</v>
      </c>
      <c r="Q634">
        <v>-11214.195093065353</v>
      </c>
      <c r="R634">
        <v>-3052.809430255586</v>
      </c>
      <c r="S634">
        <v>4624.4584938646285</v>
      </c>
      <c r="T634">
        <v>3563.3752937335762</v>
      </c>
      <c r="U634">
        <v>9955.5577878878285</v>
      </c>
      <c r="V634">
        <v>15900.834999947801</v>
      </c>
      <c r="W634">
        <v>21405.987202338736</v>
      </c>
      <c r="X634">
        <v>26481.472275814827</v>
      </c>
      <c r="Y634">
        <v>25278.702164538739</v>
      </c>
      <c r="Z634">
        <v>29165.05156684238</v>
      </c>
      <c r="AA634">
        <v>32632.6250210871</v>
      </c>
      <c r="AB634">
        <v>35699.60176900775</v>
      </c>
      <c r="AC634">
        <v>38388.333586588247</v>
      </c>
      <c r="AD634">
        <v>36719.487571799815</v>
      </c>
      <c r="AE634">
        <v>38471.566535180886</v>
      </c>
      <c r="AF634">
        <v>39890.282085238083</v>
      </c>
      <c r="AG634">
        <v>40990.543429479018</v>
      </c>
      <c r="AH634">
        <v>41789.405703244702</v>
      </c>
      <c r="AI634">
        <v>39657.874912151528</v>
      </c>
      <c r="AJ634">
        <v>39736.85002853856</v>
      </c>
      <c r="AK634">
        <v>39549.60502305477</v>
      </c>
      <c r="AL634">
        <v>39114.018379516114</v>
      </c>
      <c r="AM634">
        <v>38449.805871383855</v>
      </c>
      <c r="AN634">
        <v>35915.892892115189</v>
      </c>
      <c r="AO634">
        <v>34755.003568738721</v>
      </c>
      <c r="AP634">
        <v>33423.801089990593</v>
      </c>
      <c r="AQ634">
        <v>31944.967131240533</v>
      </c>
      <c r="AR634">
        <v>30342.226654934642</v>
      </c>
      <c r="AS634">
        <v>27675.123798166202</v>
      </c>
      <c r="AT634">
        <v>25839.968127803433</v>
      </c>
      <c r="AU634">
        <v>23953.168195312675</v>
      </c>
      <c r="AV634">
        <v>22038.747158197642</v>
      </c>
      <c r="AW634">
        <v>20120.668507695274</v>
      </c>
      <c r="AX634">
        <v>17725.521885518006</v>
      </c>
      <c r="AY634">
        <v>15839.395570463705</v>
      </c>
      <c r="AZ634">
        <v>14015.808198614333</v>
      </c>
      <c r="BA634">
        <v>12274.732953190447</v>
      </c>
      <c r="BB634">
        <v>10634.099880464455</v>
      </c>
      <c r="BC634">
        <v>8897.2827271057522</v>
      </c>
      <c r="BD634">
        <v>7487.8682835842828</v>
      </c>
      <c r="BE634">
        <v>6184.4690835234333</v>
      </c>
      <c r="BF634">
        <v>5003.6100516775114</v>
      </c>
      <c r="BG634">
        <v>3957.5429727034057</v>
      </c>
      <c r="BH634">
        <v>2988.0291451234002</v>
      </c>
      <c r="BI634">
        <v>2224.1391090315183</v>
      </c>
      <c r="BJ634">
        <v>1600.6740818131693</v>
      </c>
      <c r="BK634">
        <v>1109.0486414654069</v>
      </c>
      <c r="BL634">
        <v>736.24784871587724</v>
      </c>
      <c r="BM634">
        <v>455.35347651763215</v>
      </c>
      <c r="BN634">
        <v>268.54752920330878</v>
      </c>
      <c r="BO634">
        <v>152.31717684347925</v>
      </c>
      <c r="BP634">
        <v>83.031640082487897</v>
      </c>
      <c r="BQ634">
        <v>43.658093630658655</v>
      </c>
      <c r="BR634">
        <v>21.873353693325093</v>
      </c>
      <c r="BS634">
        <v>3.3416415731766802E-9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  <c r="CF634">
        <v>0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  <c r="CN634">
        <v>0</v>
      </c>
      <c r="CO634">
        <v>0</v>
      </c>
      <c r="CP634">
        <v>0</v>
      </c>
      <c r="CQ634">
        <v>0</v>
      </c>
      <c r="CR634">
        <v>0</v>
      </c>
      <c r="CS634">
        <v>0</v>
      </c>
      <c r="CT634">
        <v>0</v>
      </c>
      <c r="CU634">
        <v>0</v>
      </c>
      <c r="CV634">
        <v>0</v>
      </c>
      <c r="CW634">
        <v>0</v>
      </c>
    </row>
    <row r="635" spans="1:101" x14ac:dyDescent="0.3">
      <c r="A635">
        <f>Model_Point!K635</f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-22656.169076917122</v>
      </c>
      <c r="L635">
        <v>-18111.587379605393</v>
      </c>
      <c r="M635">
        <v>-13566.198465429437</v>
      </c>
      <c r="N635">
        <v>-8873.8825631431791</v>
      </c>
      <c r="O635">
        <v>-4309.1611983038974</v>
      </c>
      <c r="P635">
        <v>91.785959430856039</v>
      </c>
      <c r="Q635">
        <v>4319.2039370210196</v>
      </c>
      <c r="R635">
        <v>8377.5148934449353</v>
      </c>
      <c r="S635">
        <v>12274.11345588015</v>
      </c>
      <c r="T635">
        <v>16071.805526027685</v>
      </c>
      <c r="U635">
        <v>19735.766470604111</v>
      </c>
      <c r="V635">
        <v>23275.528532985954</v>
      </c>
      <c r="W635">
        <v>26698.04433425633</v>
      </c>
      <c r="X635">
        <v>30011.935229899776</v>
      </c>
      <c r="Y635">
        <v>33226.60815796908</v>
      </c>
      <c r="Z635">
        <v>36350.496088391497</v>
      </c>
      <c r="AA635">
        <v>39393.785409805474</v>
      </c>
      <c r="AB635">
        <v>42369.731898269492</v>
      </c>
      <c r="AC635">
        <v>45293.594160946879</v>
      </c>
      <c r="AD635">
        <v>48181.461084003196</v>
      </c>
      <c r="AE635">
        <v>51048.510638175874</v>
      </c>
      <c r="AF635">
        <v>51784.108530900325</v>
      </c>
      <c r="AG635">
        <v>52408.454609017797</v>
      </c>
      <c r="AH635">
        <v>52909.256449468536</v>
      </c>
      <c r="AI635">
        <v>53273.632760272478</v>
      </c>
      <c r="AJ635">
        <v>53487.019392941293</v>
      </c>
      <c r="AK635">
        <v>53535.262165538283</v>
      </c>
      <c r="AL635">
        <v>53405.917471124318</v>
      </c>
      <c r="AM635">
        <v>53087.925661231806</v>
      </c>
      <c r="AN635">
        <v>52571.592745831571</v>
      </c>
      <c r="AO635">
        <v>51848.623555378683</v>
      </c>
      <c r="AP635">
        <v>50912.427140299238</v>
      </c>
      <c r="AQ635">
        <v>49758.680226060562</v>
      </c>
      <c r="AR635">
        <v>48385.969038881944</v>
      </c>
      <c r="AS635">
        <v>46796.394421585137</v>
      </c>
      <c r="AT635">
        <v>44995.784569730378</v>
      </c>
      <c r="AU635">
        <v>42993.839686229425</v>
      </c>
      <c r="AV635">
        <v>40802.84630378725</v>
      </c>
      <c r="AW635">
        <v>38439.486792410557</v>
      </c>
      <c r="AX635">
        <v>35924.980523090118</v>
      </c>
      <c r="AY635">
        <v>33285.077293184084</v>
      </c>
      <c r="AZ635">
        <v>30549.868279759234</v>
      </c>
      <c r="BA635">
        <v>27753.38212185993</v>
      </c>
      <c r="BB635">
        <v>24932.939718209087</v>
      </c>
      <c r="BC635">
        <v>22128.251801405499</v>
      </c>
      <c r="BD635">
        <v>19380.258943627265</v>
      </c>
      <c r="BE635">
        <v>16667.629026149541</v>
      </c>
      <c r="BF635">
        <v>14045.38932383547</v>
      </c>
      <c r="BG635">
        <v>11567.459141565729</v>
      </c>
      <c r="BH635">
        <v>9283.4729560386277</v>
      </c>
      <c r="BI635">
        <v>7235.4218531267106</v>
      </c>
      <c r="BJ635">
        <v>5454.4512222504582</v>
      </c>
      <c r="BK635">
        <v>3958.234156475396</v>
      </c>
      <c r="BL635">
        <v>2749.371636388471</v>
      </c>
      <c r="BM635">
        <v>1815.2212758752667</v>
      </c>
      <c r="BN635">
        <v>1129.4024121023313</v>
      </c>
      <c r="BO635">
        <v>674.65738771713075</v>
      </c>
      <c r="BP635">
        <v>385.69321176964451</v>
      </c>
      <c r="BQ635">
        <v>210.54100180803144</v>
      </c>
      <c r="BR635">
        <v>109.67401599275745</v>
      </c>
      <c r="BS635">
        <v>-2.1357421398072923E-10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  <c r="CF635">
        <v>0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  <c r="CN635">
        <v>0</v>
      </c>
      <c r="CO635">
        <v>0</v>
      </c>
      <c r="CP635">
        <v>0</v>
      </c>
      <c r="CQ635">
        <v>0</v>
      </c>
      <c r="CR635">
        <v>0</v>
      </c>
      <c r="CS635">
        <v>0</v>
      </c>
      <c r="CT635">
        <v>0</v>
      </c>
      <c r="CU635">
        <v>0</v>
      </c>
      <c r="CV635">
        <v>0</v>
      </c>
      <c r="CW635">
        <v>0</v>
      </c>
    </row>
    <row r="636" spans="1:101" x14ac:dyDescent="0.3">
      <c r="A636">
        <f>Model_Point!K636</f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-258891.73342894754</v>
      </c>
      <c r="L636">
        <v>-202975.62750718291</v>
      </c>
      <c r="M636">
        <v>-145299.02527191164</v>
      </c>
      <c r="N636">
        <v>-86781.826995848955</v>
      </c>
      <c r="O636">
        <v>-33094.754135440249</v>
      </c>
      <c r="P636">
        <v>15300.544042684969</v>
      </c>
      <c r="Q636">
        <v>58528.65573048978</v>
      </c>
      <c r="R636">
        <v>96801.16101355289</v>
      </c>
      <c r="S636">
        <v>130366.0578500905</v>
      </c>
      <c r="T636">
        <v>160860.52335539623</v>
      </c>
      <c r="U636">
        <v>187222.2974872739</v>
      </c>
      <c r="V636">
        <v>209626.69066631037</v>
      </c>
      <c r="W636">
        <v>228240.43503815998</v>
      </c>
      <c r="X636">
        <v>243247.50951783312</v>
      </c>
      <c r="Y636">
        <v>254823.0786426148</v>
      </c>
      <c r="Z636">
        <v>263113.76435512456</v>
      </c>
      <c r="AA636">
        <v>268278.05596925801</v>
      </c>
      <c r="AB636">
        <v>270503.04526124266</v>
      </c>
      <c r="AC636">
        <v>269991.34763641882</v>
      </c>
      <c r="AD636">
        <v>266955.01639161218</v>
      </c>
      <c r="AE636">
        <v>261611.13947059365</v>
      </c>
      <c r="AF636">
        <v>254181.4862008582</v>
      </c>
      <c r="AG636">
        <v>244894.78958462088</v>
      </c>
      <c r="AH636">
        <v>233988.7782418837</v>
      </c>
      <c r="AI636">
        <v>221710.73714773491</v>
      </c>
      <c r="AJ636">
        <v>208313.5878858332</v>
      </c>
      <c r="AK636">
        <v>194051.88458830616</v>
      </c>
      <c r="AL636">
        <v>179166.49054737887</v>
      </c>
      <c r="AM636">
        <v>163897.55962959549</v>
      </c>
      <c r="AN636">
        <v>148481.62533686848</v>
      </c>
      <c r="AO636">
        <v>133148.23897488054</v>
      </c>
      <c r="AP636">
        <v>118116.22278247478</v>
      </c>
      <c r="AQ636">
        <v>103589.6398447393</v>
      </c>
      <c r="AR636">
        <v>89753.622053979576</v>
      </c>
      <c r="AS636">
        <v>76770.23791697518</v>
      </c>
      <c r="AT636">
        <v>64774.620141835927</v>
      </c>
      <c r="AU636">
        <v>53582.256321160268</v>
      </c>
      <c r="AV636">
        <v>43362.849015682128</v>
      </c>
      <c r="AW636">
        <v>34246.922368441214</v>
      </c>
      <c r="AX636">
        <v>26319.550537081221</v>
      </c>
      <c r="AY636">
        <v>19616.24925818128</v>
      </c>
      <c r="AZ636">
        <v>14121.810135434967</v>
      </c>
      <c r="BA636">
        <v>9772.6827245345339</v>
      </c>
      <c r="BB636">
        <v>6463.1783237474792</v>
      </c>
      <c r="BC636">
        <v>4055.2878256311565</v>
      </c>
      <c r="BD636">
        <v>2391.3229703079783</v>
      </c>
      <c r="BE636">
        <v>1355.657081823306</v>
      </c>
      <c r="BF636">
        <v>738.16813817610966</v>
      </c>
      <c r="BG636">
        <v>387.2366834039608</v>
      </c>
      <c r="BH636">
        <v>198.00150518242336</v>
      </c>
      <c r="BI636">
        <v>-6.9502511139913465E-9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  <c r="CF636">
        <v>0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  <c r="CN636">
        <v>0</v>
      </c>
      <c r="CO636">
        <v>0</v>
      </c>
      <c r="CP636">
        <v>0</v>
      </c>
      <c r="CQ636">
        <v>0</v>
      </c>
      <c r="CR636">
        <v>0</v>
      </c>
      <c r="CS636">
        <v>0</v>
      </c>
      <c r="CT636">
        <v>0</v>
      </c>
      <c r="CU636">
        <v>0</v>
      </c>
      <c r="CV636">
        <v>0</v>
      </c>
      <c r="CW636">
        <v>0</v>
      </c>
    </row>
    <row r="637" spans="1:101" x14ac:dyDescent="0.3">
      <c r="A637">
        <f>Model_Point!K637</f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-86531.840901104326</v>
      </c>
      <c r="L637">
        <v>-58754.223911170666</v>
      </c>
      <c r="M637">
        <v>-31027.208872647392</v>
      </c>
      <c r="N637">
        <v>-3125.2999036887682</v>
      </c>
      <c r="O637">
        <v>-6897.0677907042736</v>
      </c>
      <c r="P637">
        <v>15285.762123096392</v>
      </c>
      <c r="Q637">
        <v>35466.619079606513</v>
      </c>
      <c r="R637">
        <v>53741.357118597996</v>
      </c>
      <c r="S637">
        <v>70219.183282205558</v>
      </c>
      <c r="T637">
        <v>65227.931366157245</v>
      </c>
      <c r="U637">
        <v>77748.137631162404</v>
      </c>
      <c r="V637">
        <v>88724.067958602493</v>
      </c>
      <c r="W637">
        <v>98228.866925568553</v>
      </c>
      <c r="X637">
        <v>106342.2691425665</v>
      </c>
      <c r="Y637">
        <v>99714.624544779042</v>
      </c>
      <c r="Z637">
        <v>104433.14821065609</v>
      </c>
      <c r="AA637">
        <v>107920.7634534285</v>
      </c>
      <c r="AB637">
        <v>110255.45663512882</v>
      </c>
      <c r="AC637">
        <v>111521.15886036999</v>
      </c>
      <c r="AD637">
        <v>103370.63080790383</v>
      </c>
      <c r="AE637">
        <v>102241.45958042996</v>
      </c>
      <c r="AF637">
        <v>100279.57355775395</v>
      </c>
      <c r="AG637">
        <v>97577.157471133396</v>
      </c>
      <c r="AH637">
        <v>94229.847508935127</v>
      </c>
      <c r="AI637">
        <v>85438.026892089707</v>
      </c>
      <c r="AJ637">
        <v>80798.160709433694</v>
      </c>
      <c r="AK637">
        <v>75797.703463001963</v>
      </c>
      <c r="AL637">
        <v>70532.480477123463</v>
      </c>
      <c r="AM637">
        <v>65098.030223286929</v>
      </c>
      <c r="AN637">
        <v>57066.144008150935</v>
      </c>
      <c r="AO637">
        <v>51416.993885519179</v>
      </c>
      <c r="AP637">
        <v>45861.884088256818</v>
      </c>
      <c r="AQ637">
        <v>40481.864001020753</v>
      </c>
      <c r="AR637">
        <v>35350.661469538114</v>
      </c>
      <c r="AS637">
        <v>29456.769524500123</v>
      </c>
      <c r="AT637">
        <v>24940.659617818408</v>
      </c>
      <c r="AU637">
        <v>20719.84036482577</v>
      </c>
      <c r="AV637">
        <v>16861.39396457608</v>
      </c>
      <c r="AW637">
        <v>13417.310797779715</v>
      </c>
      <c r="AX637">
        <v>10089.288355233135</v>
      </c>
      <c r="AY637">
        <v>7537.6072172044987</v>
      </c>
      <c r="AZ637">
        <v>5444.5249839827202</v>
      </c>
      <c r="BA637">
        <v>3786.9614409692026</v>
      </c>
      <c r="BB637">
        <v>2525.4762838607048</v>
      </c>
      <c r="BC637">
        <v>1554.4026876198416</v>
      </c>
      <c r="BD637">
        <v>917.89076318942818</v>
      </c>
      <c r="BE637">
        <v>521.63996086713155</v>
      </c>
      <c r="BF637">
        <v>285.37600070761681</v>
      </c>
      <c r="BG637">
        <v>151.13795620809069</v>
      </c>
      <c r="BH637">
        <v>76.007714200833277</v>
      </c>
      <c r="BI637">
        <v>2.3807767477019992E-10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  <c r="CF637">
        <v>0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  <c r="CN637">
        <v>0</v>
      </c>
      <c r="CO637">
        <v>0</v>
      </c>
      <c r="CP637">
        <v>0</v>
      </c>
      <c r="CQ637">
        <v>0</v>
      </c>
      <c r="CR637">
        <v>0</v>
      </c>
      <c r="CS637">
        <v>0</v>
      </c>
      <c r="CT637">
        <v>0</v>
      </c>
      <c r="CU637">
        <v>0</v>
      </c>
      <c r="CV637">
        <v>0</v>
      </c>
      <c r="CW637">
        <v>0</v>
      </c>
    </row>
    <row r="638" spans="1:101" x14ac:dyDescent="0.3">
      <c r="A638">
        <f>Model_Point!K638</f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-4582.4899388758849</v>
      </c>
      <c r="L638">
        <v>16285.496126546866</v>
      </c>
      <c r="M638">
        <v>35955.149273393807</v>
      </c>
      <c r="N638">
        <v>55426.674711670952</v>
      </c>
      <c r="O638">
        <v>74131.020030492858</v>
      </c>
      <c r="P638">
        <v>92155.110256010448</v>
      </c>
      <c r="Q638">
        <v>109602.12214685215</v>
      </c>
      <c r="R638">
        <v>126560.17369831992</v>
      </c>
      <c r="S638">
        <v>143113.50347646026</v>
      </c>
      <c r="T638">
        <v>159557.6570425242</v>
      </c>
      <c r="U638">
        <v>175774.8004673743</v>
      </c>
      <c r="V638">
        <v>178457.75239603882</v>
      </c>
      <c r="W638">
        <v>180757.81411176446</v>
      </c>
      <c r="X638">
        <v>182631.51683639953</v>
      </c>
      <c r="Y638">
        <v>184033.16573844239</v>
      </c>
      <c r="Z638">
        <v>184910.85208110325</v>
      </c>
      <c r="AA638">
        <v>185214.03360760954</v>
      </c>
      <c r="AB638">
        <v>184898.23271495791</v>
      </c>
      <c r="AC638">
        <v>183923.82312985655</v>
      </c>
      <c r="AD638">
        <v>182255.93406655188</v>
      </c>
      <c r="AE638">
        <v>179864.5396266208</v>
      </c>
      <c r="AF638">
        <v>176725.53466536704</v>
      </c>
      <c r="AG638">
        <v>172822.74617138403</v>
      </c>
      <c r="AH638">
        <v>168150.22973414513</v>
      </c>
      <c r="AI638">
        <v>162714.4355248209</v>
      </c>
      <c r="AJ638">
        <v>156534.95718581759</v>
      </c>
      <c r="AK638">
        <v>149645.03928866863</v>
      </c>
      <c r="AL638">
        <v>142086.9150055013</v>
      </c>
      <c r="AM638">
        <v>133918.34185714475</v>
      </c>
      <c r="AN638">
        <v>125213.11873532755</v>
      </c>
      <c r="AO638">
        <v>116061.08104437076</v>
      </c>
      <c r="AP638">
        <v>106567.45061895886</v>
      </c>
      <c r="AQ638">
        <v>96851.425369800985</v>
      </c>
      <c r="AR638">
        <v>87043.914879310163</v>
      </c>
      <c r="AS638">
        <v>77284.365378218092</v>
      </c>
      <c r="AT638">
        <v>67716.672895713244</v>
      </c>
      <c r="AU638">
        <v>58260.784745164019</v>
      </c>
      <c r="AV638">
        <v>49110.746233605103</v>
      </c>
      <c r="AW638">
        <v>40456.971824596105</v>
      </c>
      <c r="AX638">
        <v>32475.006147511693</v>
      </c>
      <c r="AY638">
        <v>25313.634512204495</v>
      </c>
      <c r="AZ638">
        <v>19083.540970314622</v>
      </c>
      <c r="BA638">
        <v>13847.999881882981</v>
      </c>
      <c r="BB638">
        <v>9617.1973312695354</v>
      </c>
      <c r="BC638">
        <v>6347.6018428754023</v>
      </c>
      <c r="BD638">
        <v>3947.2563594743347</v>
      </c>
      <c r="BE638">
        <v>2357.1080556623647</v>
      </c>
      <c r="BF638">
        <v>1347.6827337065192</v>
      </c>
      <c r="BG638">
        <v>736.54193184020437</v>
      </c>
      <c r="BH638">
        <v>385.08385554197099</v>
      </c>
      <c r="BI638">
        <v>6.1027078465419744E-10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  <c r="CF638">
        <v>0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  <c r="CN638">
        <v>0</v>
      </c>
      <c r="CO638">
        <v>0</v>
      </c>
      <c r="CP638">
        <v>0</v>
      </c>
      <c r="CQ638">
        <v>0</v>
      </c>
      <c r="CR638">
        <v>0</v>
      </c>
      <c r="CS638">
        <v>0</v>
      </c>
      <c r="CT638">
        <v>0</v>
      </c>
      <c r="CU638">
        <v>0</v>
      </c>
      <c r="CV638">
        <v>0</v>
      </c>
      <c r="CW638">
        <v>0</v>
      </c>
    </row>
    <row r="639" spans="1:101" x14ac:dyDescent="0.3">
      <c r="A639">
        <f>Model_Point!K639</f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-39996.059439318036</v>
      </c>
      <c r="L639">
        <v>-22041.907269708678</v>
      </c>
      <c r="M639">
        <v>-1820.4702883518794</v>
      </c>
      <c r="N639">
        <v>18644.781539639785</v>
      </c>
      <c r="O639">
        <v>36369.666273923831</v>
      </c>
      <c r="P639">
        <v>51298.821782567175</v>
      </c>
      <c r="Q639">
        <v>63600.611565492109</v>
      </c>
      <c r="R639">
        <v>73438.216287246178</v>
      </c>
      <c r="S639">
        <v>80973.307628112001</v>
      </c>
      <c r="T639">
        <v>87148.061995214535</v>
      </c>
      <c r="U639">
        <v>91379.616105070221</v>
      </c>
      <c r="V639">
        <v>93826.08462546466</v>
      </c>
      <c r="W639">
        <v>94648.200180030908</v>
      </c>
      <c r="X639">
        <v>94010.721350571184</v>
      </c>
      <c r="Y639">
        <v>92082.958453293555</v>
      </c>
      <c r="Z639">
        <v>89036.742696027315</v>
      </c>
      <c r="AA639">
        <v>85044.299299135266</v>
      </c>
      <c r="AB639">
        <v>80269.683782193752</v>
      </c>
      <c r="AC639">
        <v>74876.069171508483</v>
      </c>
      <c r="AD639">
        <v>69024.17951463291</v>
      </c>
      <c r="AE639">
        <v>62870.442904914577</v>
      </c>
      <c r="AF639">
        <v>56564.899185804126</v>
      </c>
      <c r="AG639">
        <v>50248.918196567181</v>
      </c>
      <c r="AH639">
        <v>44052.807309022544</v>
      </c>
      <c r="AI639">
        <v>38093.410754481243</v>
      </c>
      <c r="AJ639">
        <v>32471.825884795093</v>
      </c>
      <c r="AK639">
        <v>27108.483630413899</v>
      </c>
      <c r="AL639">
        <v>22119.504845538311</v>
      </c>
      <c r="AM639">
        <v>17599.000847416064</v>
      </c>
      <c r="AN639">
        <v>13615.266396285026</v>
      </c>
      <c r="AO639">
        <v>10208.146549857645</v>
      </c>
      <c r="AP639">
        <v>7388.0324558461507</v>
      </c>
      <c r="AQ639">
        <v>5136.848576453699</v>
      </c>
      <c r="AR639">
        <v>3411.2121422424825</v>
      </c>
      <c r="AS639">
        <v>2147.6772842246123</v>
      </c>
      <c r="AT639">
        <v>1269.6477131444647</v>
      </c>
      <c r="AU639">
        <v>721.86932815132752</v>
      </c>
      <c r="AV639">
        <v>394.62794093246799</v>
      </c>
      <c r="AW639">
        <v>208.3731693588409</v>
      </c>
      <c r="AX639">
        <v>107.85273657187646</v>
      </c>
      <c r="AY639">
        <v>-1.2790711415086154E-9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  <c r="CF639">
        <v>0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  <c r="CN639">
        <v>0</v>
      </c>
      <c r="CO639">
        <v>0</v>
      </c>
      <c r="CP639">
        <v>0</v>
      </c>
      <c r="CQ639">
        <v>0</v>
      </c>
      <c r="CR639">
        <v>0</v>
      </c>
      <c r="CS639">
        <v>0</v>
      </c>
      <c r="CT639">
        <v>0</v>
      </c>
      <c r="CU639">
        <v>0</v>
      </c>
      <c r="CV639">
        <v>0</v>
      </c>
      <c r="CW639">
        <v>0</v>
      </c>
    </row>
    <row r="640" spans="1:101" x14ac:dyDescent="0.3">
      <c r="A640">
        <f>Model_Point!K640</f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-12058.050536174222</v>
      </c>
      <c r="L640">
        <v>-2416.8367869565836</v>
      </c>
      <c r="M640">
        <v>7758.6436140666729</v>
      </c>
      <c r="N640">
        <v>17948.125996064944</v>
      </c>
      <c r="O640">
        <v>14646.139299496805</v>
      </c>
      <c r="P640">
        <v>21892.942664794155</v>
      </c>
      <c r="Q640">
        <v>28094.347299817739</v>
      </c>
      <c r="R640">
        <v>33319.246012146592</v>
      </c>
      <c r="S640">
        <v>37635.885070981385</v>
      </c>
      <c r="T640">
        <v>33653.569941597612</v>
      </c>
      <c r="U640">
        <v>36193.422094786991</v>
      </c>
      <c r="V640">
        <v>38013.284132915476</v>
      </c>
      <c r="W640">
        <v>39179.149794266385</v>
      </c>
      <c r="X640">
        <v>39758.544280920069</v>
      </c>
      <c r="Y640">
        <v>35314.283272125002</v>
      </c>
      <c r="Z640">
        <v>34650.895260796504</v>
      </c>
      <c r="AA640">
        <v>33593.805892004515</v>
      </c>
      <c r="AB640">
        <v>32209.310132562623</v>
      </c>
      <c r="AC640">
        <v>30563.345242895812</v>
      </c>
      <c r="AD640">
        <v>26400.62459887216</v>
      </c>
      <c r="AE640">
        <v>24281.535344513184</v>
      </c>
      <c r="AF640">
        <v>22081.274153898987</v>
      </c>
      <c r="AG640">
        <v>19856.813494618673</v>
      </c>
      <c r="AH640">
        <v>17660.828257421563</v>
      </c>
      <c r="AI640">
        <v>14550.676999977815</v>
      </c>
      <c r="AJ640">
        <v>12486.642739518349</v>
      </c>
      <c r="AK640">
        <v>10507.847556043766</v>
      </c>
      <c r="AL640">
        <v>8660.801235214698</v>
      </c>
      <c r="AM640">
        <v>6983.5241929059011</v>
      </c>
      <c r="AN640">
        <v>5197.9530753267245</v>
      </c>
      <c r="AO640">
        <v>3914.3945843329025</v>
      </c>
      <c r="AP640">
        <v>2850.0933977783043</v>
      </c>
      <c r="AQ640">
        <v>1999.4907620221284</v>
      </c>
      <c r="AR640">
        <v>1347.1376330469693</v>
      </c>
      <c r="AS640">
        <v>820.36500167470592</v>
      </c>
      <c r="AT640">
        <v>486.20447028319057</v>
      </c>
      <c r="AU640">
        <v>277.63764095468099</v>
      </c>
      <c r="AV640">
        <v>153.02135866702065</v>
      </c>
      <c r="AW640">
        <v>82.121870993751685</v>
      </c>
      <c r="AX640">
        <v>41.331651230569896</v>
      </c>
      <c r="AY640">
        <v>-6.0299805582556183E-10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  <c r="CN640">
        <v>0</v>
      </c>
      <c r="CO640">
        <v>0</v>
      </c>
      <c r="CP640">
        <v>0</v>
      </c>
      <c r="CQ640">
        <v>0</v>
      </c>
      <c r="CR640">
        <v>0</v>
      </c>
      <c r="CS640">
        <v>0</v>
      </c>
      <c r="CT640">
        <v>0</v>
      </c>
      <c r="CU640">
        <v>0</v>
      </c>
      <c r="CV640">
        <v>0</v>
      </c>
      <c r="CW640">
        <v>0</v>
      </c>
    </row>
    <row r="641" spans="1:101" x14ac:dyDescent="0.3">
      <c r="A641">
        <f>Model_Point!K641</f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-23923.886088368316</v>
      </c>
      <c r="L641">
        <v>-15011.305303711866</v>
      </c>
      <c r="M641">
        <v>-6583.7350668125673</v>
      </c>
      <c r="N641">
        <v>1797.5148546105474</v>
      </c>
      <c r="O641">
        <v>9791.2813596135165</v>
      </c>
      <c r="P641">
        <v>17403.760923795246</v>
      </c>
      <c r="Q641">
        <v>24672.507834871169</v>
      </c>
      <c r="R641">
        <v>31633.232113803908</v>
      </c>
      <c r="S641">
        <v>38321.027316752057</v>
      </c>
      <c r="T641">
        <v>44854.34844058958</v>
      </c>
      <c r="U641">
        <v>51187.736634102475</v>
      </c>
      <c r="V641">
        <v>51285.642742815129</v>
      </c>
      <c r="W641">
        <v>51211.672017324148</v>
      </c>
      <c r="X641">
        <v>50954.720573208288</v>
      </c>
      <c r="Y641">
        <v>50504.998831632285</v>
      </c>
      <c r="Z641">
        <v>49854.057609021787</v>
      </c>
      <c r="AA641">
        <v>48995.089187866004</v>
      </c>
      <c r="AB641">
        <v>47923.490969880273</v>
      </c>
      <c r="AC641">
        <v>46637.509245133886</v>
      </c>
      <c r="AD641">
        <v>45138.846397178218</v>
      </c>
      <c r="AE641">
        <v>43432.869598695055</v>
      </c>
      <c r="AF641">
        <v>41528.752045316476</v>
      </c>
      <c r="AG641">
        <v>39438.160039997601</v>
      </c>
      <c r="AH641">
        <v>37177.090912382395</v>
      </c>
      <c r="AI641">
        <v>34766.019111690162</v>
      </c>
      <c r="AJ641">
        <v>32229.89669105929</v>
      </c>
      <c r="AK641">
        <v>29597.973704792676</v>
      </c>
      <c r="AL641">
        <v>26903.406359151621</v>
      </c>
      <c r="AM641">
        <v>24182.626704592316</v>
      </c>
      <c r="AN641">
        <v>21474.458059680124</v>
      </c>
      <c r="AO641">
        <v>18818.975830932482</v>
      </c>
      <c r="AP641">
        <v>16193.374143915624</v>
      </c>
      <c r="AQ641">
        <v>13651.759337086571</v>
      </c>
      <c r="AR641">
        <v>11247.253068465407</v>
      </c>
      <c r="AS641">
        <v>9028.8548671389635</v>
      </c>
      <c r="AT641">
        <v>7038.1223275036964</v>
      </c>
      <c r="AU641">
        <v>5306.0036296752151</v>
      </c>
      <c r="AV641">
        <v>3850.2374072075477</v>
      </c>
      <c r="AW641">
        <v>2673.7656469289127</v>
      </c>
      <c r="AX641">
        <v>1764.5556763222014</v>
      </c>
      <c r="AY641">
        <v>1097.0741899152908</v>
      </c>
      <c r="AZ641">
        <v>655.03627468520494</v>
      </c>
      <c r="BA641">
        <v>374.53425719796718</v>
      </c>
      <c r="BB641">
        <v>204.78065152448798</v>
      </c>
      <c r="BC641">
        <v>107.2072263484812</v>
      </c>
      <c r="BD641">
        <v>-2.6513628449893626E-11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</row>
    <row r="642" spans="1:101" x14ac:dyDescent="0.3">
      <c r="A642">
        <f>Model_Point!K642</f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-778540.76577520685</v>
      </c>
      <c r="L642">
        <v>-678448.28000156372</v>
      </c>
      <c r="M642">
        <v>-583314.92496856872</v>
      </c>
      <c r="N642">
        <v>-489377.90231150825</v>
      </c>
      <c r="O642">
        <v>-403515.91463793698</v>
      </c>
      <c r="P642">
        <v>-326447.94679621269</v>
      </c>
      <c r="Q642">
        <v>-257938.88551631072</v>
      </c>
      <c r="R642">
        <v>-197615.04832647127</v>
      </c>
      <c r="S642">
        <v>-145096.43784361667</v>
      </c>
      <c r="T642">
        <v>-99332.459562725518</v>
      </c>
      <c r="U642">
        <v>-60693.635254882065</v>
      </c>
      <c r="V642">
        <v>-28944.56526014195</v>
      </c>
      <c r="W642">
        <v>-3816.2454185641318</v>
      </c>
      <c r="X642">
        <v>14931.033589918166</v>
      </c>
      <c r="Y642">
        <v>27508.819024302244</v>
      </c>
      <c r="Z642">
        <v>34101.51839617674</v>
      </c>
      <c r="AA642">
        <v>34867.308687236698</v>
      </c>
      <c r="AB642">
        <v>29482.443197782533</v>
      </c>
      <c r="AC642">
        <v>17878.588004813755</v>
      </c>
      <c r="AD642">
        <v>-6.620093180568308E-9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  <c r="CF642">
        <v>0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  <c r="CN642">
        <v>0</v>
      </c>
      <c r="CO642">
        <v>0</v>
      </c>
      <c r="CP642">
        <v>0</v>
      </c>
      <c r="CQ642">
        <v>0</v>
      </c>
      <c r="CR642">
        <v>0</v>
      </c>
      <c r="CS642">
        <v>0</v>
      </c>
      <c r="CT642">
        <v>0</v>
      </c>
      <c r="CU642">
        <v>0</v>
      </c>
      <c r="CV642">
        <v>0</v>
      </c>
      <c r="CW642">
        <v>0</v>
      </c>
    </row>
    <row r="643" spans="1:101" x14ac:dyDescent="0.3">
      <c r="A643">
        <f>Model_Point!K643</f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-272351.48848961981</v>
      </c>
      <c r="L643">
        <v>-216566.51042994537</v>
      </c>
      <c r="M643">
        <v>-164537.68206899115</v>
      </c>
      <c r="N643">
        <v>-113253.07648107407</v>
      </c>
      <c r="O643">
        <v>-144258.739572636</v>
      </c>
      <c r="P643">
        <v>-104192.05150412777</v>
      </c>
      <c r="Q643">
        <v>-67396.322432818954</v>
      </c>
      <c r="R643">
        <v>-33684.587711882799</v>
      </c>
      <c r="S643">
        <v>-2868.4497138460065</v>
      </c>
      <c r="T643">
        <v>-31549.026530263272</v>
      </c>
      <c r="U643">
        <v>-9260.8210337320488</v>
      </c>
      <c r="V643">
        <v>10391.414140589963</v>
      </c>
      <c r="W643">
        <v>27540.256837907877</v>
      </c>
      <c r="X643">
        <v>42307.025566030316</v>
      </c>
      <c r="Y643">
        <v>13704.722275163436</v>
      </c>
      <c r="Z643">
        <v>21487.634556086974</v>
      </c>
      <c r="AA643">
        <v>27033.012234763537</v>
      </c>
      <c r="AB643">
        <v>30236.918952979537</v>
      </c>
      <c r="AC643">
        <v>31093.492730289028</v>
      </c>
      <c r="AD643">
        <v>1.0094573715280561E-9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  <c r="CF643">
        <v>0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  <c r="CN643">
        <v>0</v>
      </c>
      <c r="CO643">
        <v>0</v>
      </c>
      <c r="CP643">
        <v>0</v>
      </c>
      <c r="CQ643">
        <v>0</v>
      </c>
      <c r="CR643">
        <v>0</v>
      </c>
      <c r="CS643">
        <v>0</v>
      </c>
      <c r="CT643">
        <v>0</v>
      </c>
      <c r="CU643">
        <v>0</v>
      </c>
      <c r="CV643">
        <v>0</v>
      </c>
      <c r="CW643">
        <v>0</v>
      </c>
    </row>
    <row r="644" spans="1:101" x14ac:dyDescent="0.3">
      <c r="A644">
        <f>Model_Point!K644</f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-119775.5024269549</v>
      </c>
      <c r="L644">
        <v>-104376.65846177905</v>
      </c>
      <c r="M644">
        <v>-89740.757687472113</v>
      </c>
      <c r="N644">
        <v>-75288.908047924357</v>
      </c>
      <c r="O644">
        <v>-62079.371482759547</v>
      </c>
      <c r="P644">
        <v>-50222.761045571191</v>
      </c>
      <c r="Q644">
        <v>-39682.905464047806</v>
      </c>
      <c r="R644">
        <v>-30402.315127149432</v>
      </c>
      <c r="S644">
        <v>-22322.528899017951</v>
      </c>
      <c r="T644">
        <v>-15281.916855803927</v>
      </c>
      <c r="U644">
        <v>-9337.4823469049334</v>
      </c>
      <c r="V644">
        <v>-4453.0100400218389</v>
      </c>
      <c r="W644">
        <v>-587.11467977909729</v>
      </c>
      <c r="X644">
        <v>2297.0820907566413</v>
      </c>
      <c r="Y644">
        <v>4232.1260037388074</v>
      </c>
      <c r="Z644">
        <v>5246.3874455656533</v>
      </c>
      <c r="AA644">
        <v>5364.2013364979539</v>
      </c>
      <c r="AB644">
        <v>4535.7604919665446</v>
      </c>
      <c r="AC644">
        <v>2750.552000740578</v>
      </c>
      <c r="AD644">
        <v>-1.0184758739335858E-9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  <c r="CF644">
        <v>0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  <c r="CN644">
        <v>0</v>
      </c>
      <c r="CO644">
        <v>0</v>
      </c>
      <c r="CP644">
        <v>0</v>
      </c>
      <c r="CQ644">
        <v>0</v>
      </c>
      <c r="CR644">
        <v>0</v>
      </c>
      <c r="CS644">
        <v>0</v>
      </c>
      <c r="CT644">
        <v>0</v>
      </c>
      <c r="CU644">
        <v>0</v>
      </c>
      <c r="CV644">
        <v>0</v>
      </c>
      <c r="CW644">
        <v>0</v>
      </c>
    </row>
    <row r="645" spans="1:101" x14ac:dyDescent="0.3">
      <c r="A645">
        <f>Model_Point!K645</f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-543460.21937551594</v>
      </c>
      <c r="L645">
        <v>-457994.60781592684</v>
      </c>
      <c r="M645">
        <v>-377440.96750740061</v>
      </c>
      <c r="N645">
        <v>-299068.62096628494</v>
      </c>
      <c r="O645">
        <v>-228612.25423805602</v>
      </c>
      <c r="P645">
        <v>-166437.54460936718</v>
      </c>
      <c r="Q645">
        <v>-112243.68759371505</v>
      </c>
      <c r="R645">
        <v>-66574.996884764463</v>
      </c>
      <c r="S645">
        <v>-29442.371645974588</v>
      </c>
      <c r="T645">
        <v>-3.9502065366039508E-10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  <c r="CF645">
        <v>0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  <c r="CN645">
        <v>0</v>
      </c>
      <c r="CO645">
        <v>0</v>
      </c>
      <c r="CP645">
        <v>0</v>
      </c>
      <c r="CQ645">
        <v>0</v>
      </c>
      <c r="CR645">
        <v>0</v>
      </c>
      <c r="CS645">
        <v>0</v>
      </c>
      <c r="CT645">
        <v>0</v>
      </c>
      <c r="CU645">
        <v>0</v>
      </c>
      <c r="CV645">
        <v>0</v>
      </c>
      <c r="CW645">
        <v>0</v>
      </c>
    </row>
    <row r="646" spans="1:101" x14ac:dyDescent="0.3">
      <c r="A646">
        <f>Model_Point!K646</f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-193139.31938392928</v>
      </c>
      <c r="L646">
        <v>-144099.01851727327</v>
      </c>
      <c r="M646">
        <v>-98625.088084872914</v>
      </c>
      <c r="N646">
        <v>-54213.920418117297</v>
      </c>
      <c r="O646">
        <v>-85441.171096167222</v>
      </c>
      <c r="P646">
        <v>-51629.696384814029</v>
      </c>
      <c r="Q646">
        <v>-20896.851568068807</v>
      </c>
      <c r="R646">
        <v>6587.5454755574883</v>
      </c>
      <c r="S646">
        <v>30858.580128714832</v>
      </c>
      <c r="T646">
        <v>-2.9720064745496064E-10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  <c r="CF646">
        <v>0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  <c r="CN646">
        <v>0</v>
      </c>
      <c r="CO646">
        <v>0</v>
      </c>
      <c r="CP646">
        <v>0</v>
      </c>
      <c r="CQ646">
        <v>0</v>
      </c>
      <c r="CR646">
        <v>0</v>
      </c>
      <c r="CS646">
        <v>0</v>
      </c>
      <c r="CT646">
        <v>0</v>
      </c>
      <c r="CU646">
        <v>0</v>
      </c>
      <c r="CV646">
        <v>0</v>
      </c>
      <c r="CW646">
        <v>0</v>
      </c>
    </row>
    <row r="647" spans="1:101" x14ac:dyDescent="0.3">
      <c r="A647">
        <f>Model_Point!K647</f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-83609.264519310163</v>
      </c>
      <c r="L647">
        <v>-70460.708894757976</v>
      </c>
      <c r="M647">
        <v>-58067.841154984708</v>
      </c>
      <c r="N647">
        <v>-46010.557071736148</v>
      </c>
      <c r="O647">
        <v>-35171.116036624007</v>
      </c>
      <c r="P647">
        <v>-25605.776093748798</v>
      </c>
      <c r="Q647">
        <v>-17268.259629802316</v>
      </c>
      <c r="R647">
        <v>-10242.307213040689</v>
      </c>
      <c r="S647">
        <v>-4529.5956378422452</v>
      </c>
      <c r="T647">
        <v>-6.0772408255445401E-11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  <c r="CF647">
        <v>0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  <c r="CN647">
        <v>0</v>
      </c>
      <c r="CO647">
        <v>0</v>
      </c>
      <c r="CP647">
        <v>0</v>
      </c>
      <c r="CQ647">
        <v>0</v>
      </c>
      <c r="CR647">
        <v>0</v>
      </c>
      <c r="CS647">
        <v>0</v>
      </c>
      <c r="CT647">
        <v>0</v>
      </c>
      <c r="CU647">
        <v>0</v>
      </c>
      <c r="CV647">
        <v>0</v>
      </c>
      <c r="CW647">
        <v>0</v>
      </c>
    </row>
    <row r="648" spans="1:101" x14ac:dyDescent="0.3">
      <c r="A648">
        <f>Model_Point!K648</f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-110112.49537746605</v>
      </c>
      <c r="L648">
        <v>-77934.781189244226</v>
      </c>
      <c r="M648">
        <v>-48700.786446327766</v>
      </c>
      <c r="N648">
        <v>-21939.16992188424</v>
      </c>
      <c r="O648">
        <v>3.7137270559134953E-11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  <c r="CF648">
        <v>0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  <c r="CN648">
        <v>0</v>
      </c>
      <c r="CO648">
        <v>0</v>
      </c>
      <c r="CP648">
        <v>0</v>
      </c>
      <c r="CQ648">
        <v>0</v>
      </c>
      <c r="CR648">
        <v>0</v>
      </c>
      <c r="CS648">
        <v>0</v>
      </c>
      <c r="CT648">
        <v>0</v>
      </c>
      <c r="CU648">
        <v>0</v>
      </c>
      <c r="CV648">
        <v>0</v>
      </c>
      <c r="CW648">
        <v>0</v>
      </c>
    </row>
    <row r="649" spans="1:101" x14ac:dyDescent="0.3">
      <c r="A649">
        <f>Model_Point!K649</f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-66719.230090854689</v>
      </c>
      <c r="L649">
        <v>-49796.178215976557</v>
      </c>
      <c r="M649">
        <v>-34318.348546907335</v>
      </c>
      <c r="N649">
        <v>-19726.596652853768</v>
      </c>
      <c r="O649">
        <v>-5.3034943123428324E-11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  <c r="CF649">
        <v>0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  <c r="CN649">
        <v>0</v>
      </c>
      <c r="CO649">
        <v>0</v>
      </c>
      <c r="CP649">
        <v>0</v>
      </c>
      <c r="CQ649">
        <v>0</v>
      </c>
      <c r="CR649">
        <v>0</v>
      </c>
      <c r="CS649">
        <v>0</v>
      </c>
      <c r="CT649">
        <v>0</v>
      </c>
      <c r="CU649">
        <v>0</v>
      </c>
      <c r="CV649">
        <v>0</v>
      </c>
      <c r="CW649">
        <v>0</v>
      </c>
    </row>
    <row r="650" spans="1:101" x14ac:dyDescent="0.3">
      <c r="A650">
        <f>Model_Point!K650</f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-32255.84266250255</v>
      </c>
      <c r="L650">
        <v>-23250.420075916591</v>
      </c>
      <c r="M650">
        <v>-15012.34238974145</v>
      </c>
      <c r="N650">
        <v>-7125.2812536606725</v>
      </c>
      <c r="O650">
        <v>2.3058670923229708E-12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  <c r="CF650">
        <v>0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>
        <v>0</v>
      </c>
      <c r="CT650">
        <v>0</v>
      </c>
      <c r="CU650">
        <v>0</v>
      </c>
      <c r="CV650">
        <v>0</v>
      </c>
      <c r="CW650">
        <v>0</v>
      </c>
    </row>
    <row r="651" spans="1:101" x14ac:dyDescent="0.3">
      <c r="A651">
        <f>Model_Point!K651</f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747554.8665801126</v>
      </c>
      <c r="L651">
        <v>525671.46714459569</v>
      </c>
      <c r="M651">
        <v>424416.72271525027</v>
      </c>
      <c r="N651">
        <v>379045.31428381626</v>
      </c>
      <c r="O651">
        <v>351911.84969115647</v>
      </c>
      <c r="P651">
        <v>328419.58477675507</v>
      </c>
      <c r="Q651">
        <v>333013.28762257274</v>
      </c>
      <c r="R651">
        <v>331206.65662535292</v>
      </c>
      <c r="S651">
        <v>354350.19730969076</v>
      </c>
      <c r="T651">
        <v>367731.52920143813</v>
      </c>
      <c r="U651">
        <v>392037.36175689532</v>
      </c>
      <c r="V651">
        <v>409214.45498993434</v>
      </c>
      <c r="W651">
        <v>420430.65713934903</v>
      </c>
      <c r="X651">
        <v>426946.86770914553</v>
      </c>
      <c r="Y651">
        <v>430105.6045512557</v>
      </c>
      <c r="Z651">
        <v>431116.07668243634</v>
      </c>
      <c r="AA651">
        <v>430679.72544964042</v>
      </c>
      <c r="AB651">
        <v>428795.04389808583</v>
      </c>
      <c r="AC651">
        <v>425085.29081700341</v>
      </c>
      <c r="AD651">
        <v>419441.24766194192</v>
      </c>
      <c r="AE651">
        <v>412267.50456996838</v>
      </c>
      <c r="AF651">
        <v>404100.68800167437</v>
      </c>
      <c r="AG651">
        <v>395178.94852700958</v>
      </c>
      <c r="AH651">
        <v>385407.40653244482</v>
      </c>
      <c r="AI651">
        <v>374587.70710038336</v>
      </c>
      <c r="AJ651">
        <v>362634.29977390158</v>
      </c>
      <c r="AK651">
        <v>349651.12738240365</v>
      </c>
      <c r="AL651">
        <v>335886.80709326349</v>
      </c>
      <c r="AM651">
        <v>321650.28716992016</v>
      </c>
      <c r="AN651">
        <v>307241.27173532516</v>
      </c>
      <c r="AO651">
        <v>292896.92115635943</v>
      </c>
      <c r="AP651">
        <v>278758.4469885432</v>
      </c>
      <c r="AQ651">
        <v>264878.81059486535</v>
      </c>
      <c r="AR651">
        <v>251269.51024050097</v>
      </c>
      <c r="AS651">
        <v>237948.36083568374</v>
      </c>
      <c r="AT651">
        <v>224954.9818504882</v>
      </c>
      <c r="AU651">
        <v>212336.26941455144</v>
      </c>
      <c r="AV651">
        <v>200123.26444395364</v>
      </c>
      <c r="AW651">
        <v>188318.47703312084</v>
      </c>
      <c r="AX651">
        <v>176902.25502593801</v>
      </c>
      <c r="AY651">
        <v>165854.15726935957</v>
      </c>
      <c r="AZ651">
        <v>155175.42476963886</v>
      </c>
      <c r="BA651">
        <v>144894.22194037985</v>
      </c>
      <c r="BB651">
        <v>135045.56864519842</v>
      </c>
      <c r="BC651">
        <v>125645.12602934639</v>
      </c>
      <c r="BD651">
        <v>116689.53896258869</v>
      </c>
      <c r="BE651">
        <v>108182.9815865819</v>
      </c>
      <c r="BF651">
        <v>100148.67334310322</v>
      </c>
      <c r="BG651">
        <v>92585.807090818445</v>
      </c>
      <c r="BH651">
        <v>85371.150280000205</v>
      </c>
      <c r="BI651">
        <v>78218.319769022244</v>
      </c>
      <c r="BJ651">
        <v>70486.416384447875</v>
      </c>
      <c r="BK651">
        <v>62325.185085519443</v>
      </c>
      <c r="BL651">
        <v>53916.68822503183</v>
      </c>
      <c r="BM651">
        <v>45472.504116521253</v>
      </c>
      <c r="BN651">
        <v>37226.812980107868</v>
      </c>
      <c r="BO651">
        <v>29424.457809076888</v>
      </c>
      <c r="BP651">
        <v>22303.57441761193</v>
      </c>
      <c r="BQ651">
        <v>16073.379167259667</v>
      </c>
      <c r="BR651">
        <v>10889.243138681257</v>
      </c>
      <c r="BS651">
        <v>6829.1258293119799</v>
      </c>
      <c r="BT651">
        <v>4100.4947019711271</v>
      </c>
      <c r="BU651">
        <v>2371.8389411882804</v>
      </c>
      <c r="BV651">
        <v>1323.9071309188423</v>
      </c>
      <c r="BW651">
        <v>715.25784404582635</v>
      </c>
      <c r="BX651">
        <v>-8.7401488529406643E-8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  <c r="CF651">
        <v>0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>
        <v>0</v>
      </c>
      <c r="CT651">
        <v>0</v>
      </c>
      <c r="CU651">
        <v>0</v>
      </c>
      <c r="CV651">
        <v>0</v>
      </c>
      <c r="CW651">
        <v>0</v>
      </c>
    </row>
    <row r="652" spans="1:101" x14ac:dyDescent="0.3">
      <c r="A652">
        <f>Model_Point!K652</f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361743.80751666636</v>
      </c>
      <c r="L652">
        <v>295419.40889860189</v>
      </c>
      <c r="M652">
        <v>276943.40481160261</v>
      </c>
      <c r="N652">
        <v>281370.32612639281</v>
      </c>
      <c r="O652">
        <v>166098.12053974817</v>
      </c>
      <c r="P652">
        <v>171426.78739812423</v>
      </c>
      <c r="Q652">
        <v>188451.77092534836</v>
      </c>
      <c r="R652">
        <v>202520.23014000454</v>
      </c>
      <c r="S652">
        <v>227150.98184800602</v>
      </c>
      <c r="T652">
        <v>167146.33888532949</v>
      </c>
      <c r="U652">
        <v>187331.68963653001</v>
      </c>
      <c r="V652">
        <v>204293.32589693941</v>
      </c>
      <c r="W652">
        <v>218580.35327519491</v>
      </c>
      <c r="X652">
        <v>230781.10705708404</v>
      </c>
      <c r="Y652">
        <v>190008.20394750743</v>
      </c>
      <c r="Z652">
        <v>196662.94460292082</v>
      </c>
      <c r="AA652">
        <v>202571.4101931027</v>
      </c>
      <c r="AB652">
        <v>207768.01711830913</v>
      </c>
      <c r="AC652">
        <v>212124.80391520509</v>
      </c>
      <c r="AD652">
        <v>183017.65460118119</v>
      </c>
      <c r="AE652">
        <v>183852.34059016453</v>
      </c>
      <c r="AF652">
        <v>184171.65846617837</v>
      </c>
      <c r="AG652">
        <v>184099.98093602454</v>
      </c>
      <c r="AH652">
        <v>183618.16457585443</v>
      </c>
      <c r="AI652">
        <v>162305.90590985765</v>
      </c>
      <c r="AJ652">
        <v>159599.02146650458</v>
      </c>
      <c r="AK652">
        <v>156386.03039571867</v>
      </c>
      <c r="AL652">
        <v>152787.20189386522</v>
      </c>
      <c r="AM652">
        <v>148948.25636150723</v>
      </c>
      <c r="AN652">
        <v>132577.659023669</v>
      </c>
      <c r="AO652">
        <v>127887.10524472246</v>
      </c>
      <c r="AP652">
        <v>123237.97523996736</v>
      </c>
      <c r="AQ652">
        <v>118662.38656852255</v>
      </c>
      <c r="AR652">
        <v>114174.23672614485</v>
      </c>
      <c r="AS652">
        <v>102389.9351810014</v>
      </c>
      <c r="AT652">
        <v>97676.591686588683</v>
      </c>
      <c r="AU652">
        <v>93091.710187886842</v>
      </c>
      <c r="AV652">
        <v>88654.505339860887</v>
      </c>
      <c r="AW652">
        <v>84371.659047991256</v>
      </c>
      <c r="AX652">
        <v>75956.548638637687</v>
      </c>
      <c r="AY652">
        <v>71707.59501558567</v>
      </c>
      <c r="AZ652">
        <v>67595.109780103943</v>
      </c>
      <c r="BA652">
        <v>63634.759013488423</v>
      </c>
      <c r="BB652">
        <v>59844.956200285138</v>
      </c>
      <c r="BC652">
        <v>53849.536287002295</v>
      </c>
      <c r="BD652">
        <v>50274.840928895268</v>
      </c>
      <c r="BE652">
        <v>46877.894759834177</v>
      </c>
      <c r="BF652">
        <v>43670.889527738924</v>
      </c>
      <c r="BG652">
        <v>40655.595466297011</v>
      </c>
      <c r="BH652">
        <v>36521.149971322164</v>
      </c>
      <c r="BI652">
        <v>33588.716949714319</v>
      </c>
      <c r="BJ652">
        <v>30398.077862448401</v>
      </c>
      <c r="BK652">
        <v>27013.832250892225</v>
      </c>
      <c r="BL652">
        <v>23514.52292845523</v>
      </c>
      <c r="BM652">
        <v>19425.026522582746</v>
      </c>
      <c r="BN652">
        <v>15944.315350471508</v>
      </c>
      <c r="BO652">
        <v>12644.670910425528</v>
      </c>
      <c r="BP652">
        <v>9629.0928201080624</v>
      </c>
      <c r="BQ652">
        <v>6988.3212831940436</v>
      </c>
      <c r="BR652">
        <v>4650.6085885895136</v>
      </c>
      <c r="BS652">
        <v>2921.010003366835</v>
      </c>
      <c r="BT652">
        <v>1758.2474212294908</v>
      </c>
      <c r="BU652">
        <v>1021.5537657898046</v>
      </c>
      <c r="BV652">
        <v>575.06272140425722</v>
      </c>
      <c r="BW652">
        <v>305.93139610234687</v>
      </c>
      <c r="BX652">
        <v>-2.559884024418982E-8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  <c r="CF652">
        <v>0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>
        <v>0</v>
      </c>
      <c r="CT652">
        <v>0</v>
      </c>
      <c r="CU652">
        <v>0</v>
      </c>
      <c r="CV652">
        <v>0</v>
      </c>
      <c r="CW652">
        <v>0</v>
      </c>
    </row>
    <row r="653" spans="1:101" x14ac:dyDescent="0.3">
      <c r="A653">
        <f>Model_Point!K653</f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824976.46711799933</v>
      </c>
      <c r="L653">
        <v>101092.03636403912</v>
      </c>
      <c r="M653">
        <v>-166989.30078669271</v>
      </c>
      <c r="N653">
        <v>-242842.50834123261</v>
      </c>
      <c r="O653">
        <v>-259650.62587729434</v>
      </c>
      <c r="P653">
        <v>-264978.44325350341</v>
      </c>
      <c r="Q653">
        <v>-206567.81992939435</v>
      </c>
      <c r="R653">
        <v>-162330.77092766785</v>
      </c>
      <c r="S653">
        <v>-64919.989871459569</v>
      </c>
      <c r="T653">
        <v>11579.328895992965</v>
      </c>
      <c r="U653">
        <v>109719.23064251039</v>
      </c>
      <c r="V653">
        <v>192659.18723800275</v>
      </c>
      <c r="W653">
        <v>262158.64032030536</v>
      </c>
      <c r="X653">
        <v>319544.5962220293</v>
      </c>
      <c r="Y653">
        <v>366088.55196434027</v>
      </c>
      <c r="Z653">
        <v>403139.08349114214</v>
      </c>
      <c r="AA653">
        <v>432021.26344614039</v>
      </c>
      <c r="AB653">
        <v>453864.65684170526</v>
      </c>
      <c r="AC653">
        <v>469507.39820653864</v>
      </c>
      <c r="AD653">
        <v>479545.67924938432</v>
      </c>
      <c r="AE653">
        <v>484501.14281007781</v>
      </c>
      <c r="AF653">
        <v>485001.13666651043</v>
      </c>
      <c r="AG653">
        <v>481829.82166913006</v>
      </c>
      <c r="AH653">
        <v>475784.00461117877</v>
      </c>
      <c r="AI653">
        <v>467476.49360514316</v>
      </c>
      <c r="AJ653">
        <v>457337.78142739268</v>
      </c>
      <c r="AK653">
        <v>445818.99218747515</v>
      </c>
      <c r="AL653">
        <v>433485.54929944815</v>
      </c>
      <c r="AM653">
        <v>420695.87809390912</v>
      </c>
      <c r="AN653">
        <v>406847.53733773064</v>
      </c>
      <c r="AO653">
        <v>390037.1948045945</v>
      </c>
      <c r="AP653">
        <v>365567.01254329382</v>
      </c>
      <c r="AQ653">
        <v>334497.89763391868</v>
      </c>
      <c r="AR653">
        <v>298156.13685266167</v>
      </c>
      <c r="AS653">
        <v>258122.42791425719</v>
      </c>
      <c r="AT653">
        <v>216190.40542155493</v>
      </c>
      <c r="AU653">
        <v>174287.05761623057</v>
      </c>
      <c r="AV653">
        <v>134350.90489805714</v>
      </c>
      <c r="AW653">
        <v>98170.916308645217</v>
      </c>
      <c r="AX653">
        <v>67200.374693948164</v>
      </c>
      <c r="AY653">
        <v>42374.319781167214</v>
      </c>
      <c r="AZ653">
        <v>25599.493659547094</v>
      </c>
      <c r="BA653">
        <v>14954.013854930303</v>
      </c>
      <c r="BB653">
        <v>8501.1116255478028</v>
      </c>
      <c r="BC653">
        <v>4760.2872063504319</v>
      </c>
      <c r="BD653">
        <v>2.1423976886643265E-8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>
        <v>0</v>
      </c>
      <c r="CU653">
        <v>0</v>
      </c>
      <c r="CV653">
        <v>0</v>
      </c>
      <c r="CW653">
        <v>0</v>
      </c>
    </row>
    <row r="654" spans="1:101" x14ac:dyDescent="0.3">
      <c r="A654">
        <f>Model_Point!K654</f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437500.3262391687</v>
      </c>
      <c r="L654">
        <v>202624.43846221405</v>
      </c>
      <c r="M654">
        <v>151098.55780048185</v>
      </c>
      <c r="N654">
        <v>178062.15760353714</v>
      </c>
      <c r="O654">
        <v>-87804.387249967811</v>
      </c>
      <c r="P654">
        <v>-53445.661859676547</v>
      </c>
      <c r="Q654">
        <v>6704.1253249378424</v>
      </c>
      <c r="R654">
        <v>59701.23757086449</v>
      </c>
      <c r="S654">
        <v>134670.67442955496</v>
      </c>
      <c r="T654">
        <v>18134.91447717548</v>
      </c>
      <c r="U654">
        <v>81453.131159268843</v>
      </c>
      <c r="V654">
        <v>137574.11767728941</v>
      </c>
      <c r="W654">
        <v>187389.36516664381</v>
      </c>
      <c r="X654">
        <v>231598.46502535499</v>
      </c>
      <c r="Y654">
        <v>162907.20501589624</v>
      </c>
      <c r="Z654">
        <v>191264.1997776347</v>
      </c>
      <c r="AA654">
        <v>215651.99147435676</v>
      </c>
      <c r="AB654">
        <v>236640.92773809095</v>
      </c>
      <c r="AC654">
        <v>254672.00370915796</v>
      </c>
      <c r="AD654">
        <v>207581.11474927817</v>
      </c>
      <c r="AE654">
        <v>216794.9048671466</v>
      </c>
      <c r="AF654">
        <v>223780.69012622305</v>
      </c>
      <c r="AG654">
        <v>228927.00009911694</v>
      </c>
      <c r="AH654">
        <v>232625.00248207286</v>
      </c>
      <c r="AI654">
        <v>200370.77961297549</v>
      </c>
      <c r="AJ654">
        <v>199868.85995342824</v>
      </c>
      <c r="AK654">
        <v>198561.11854468301</v>
      </c>
      <c r="AL654">
        <v>196722.56980912967</v>
      </c>
      <c r="AM654">
        <v>194537.69958443323</v>
      </c>
      <c r="AN654">
        <v>173393.19109286528</v>
      </c>
      <c r="AO654">
        <v>168130.20906845081</v>
      </c>
      <c r="AP654">
        <v>159438.07046766352</v>
      </c>
      <c r="AQ654">
        <v>147777.62329048174</v>
      </c>
      <c r="AR654">
        <v>133724.80600094693</v>
      </c>
      <c r="AS654">
        <v>109701.95253761714</v>
      </c>
      <c r="AT654">
        <v>92506.646832188853</v>
      </c>
      <c r="AU654">
        <v>75193.276036683004</v>
      </c>
      <c r="AV654">
        <v>58606.369951188652</v>
      </c>
      <c r="AW654">
        <v>43528.3293136508</v>
      </c>
      <c r="AX654">
        <v>28563.655601710165</v>
      </c>
      <c r="AY654">
        <v>18076.409585657977</v>
      </c>
      <c r="AZ654">
        <v>10984.233997845151</v>
      </c>
      <c r="BA654">
        <v>6482.5632525489809</v>
      </c>
      <c r="BB654">
        <v>3755.2977055140664</v>
      </c>
      <c r="BC654">
        <v>2031.2569427206256</v>
      </c>
      <c r="BD654">
        <v>-7.77819013215011E-10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  <c r="CF654">
        <v>0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>
        <v>0</v>
      </c>
      <c r="CT654">
        <v>0</v>
      </c>
      <c r="CU654">
        <v>0</v>
      </c>
      <c r="CV654">
        <v>0</v>
      </c>
      <c r="CW654">
        <v>0</v>
      </c>
    </row>
    <row r="655" spans="1:101" x14ac:dyDescent="0.3">
      <c r="A655">
        <f>Model_Point!K655</f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-123948.58882961511</v>
      </c>
      <c r="L655">
        <v>-740114.34108189296</v>
      </c>
      <c r="M655">
        <v>-811374.25506580656</v>
      </c>
      <c r="N655">
        <v>-669179.64284796815</v>
      </c>
      <c r="O655">
        <v>-482975.1033880164</v>
      </c>
      <c r="P655">
        <v>-306245.01369630633</v>
      </c>
      <c r="Q655">
        <v>-75088.414328854895</v>
      </c>
      <c r="R655">
        <v>123452.64990094035</v>
      </c>
      <c r="S655">
        <v>363791.87429966207</v>
      </c>
      <c r="T655">
        <v>561708.81119144498</v>
      </c>
      <c r="U655">
        <v>751937.77262743295</v>
      </c>
      <c r="V655">
        <v>870492.9591208793</v>
      </c>
      <c r="W655">
        <v>923518.58281706052</v>
      </c>
      <c r="X655">
        <v>918799.74608752225</v>
      </c>
      <c r="Y655">
        <v>865771.68140730017</v>
      </c>
      <c r="Z655">
        <v>775359.22073816089</v>
      </c>
      <c r="AA655">
        <v>659597.77198139636</v>
      </c>
      <c r="AB655">
        <v>531003.82956758561</v>
      </c>
      <c r="AC655">
        <v>401700.14709538652</v>
      </c>
      <c r="AD655">
        <v>282361.69411087438</v>
      </c>
      <c r="AE655">
        <v>181129.36799120024</v>
      </c>
      <c r="AF655">
        <v>111338.72711820509</v>
      </c>
      <c r="AG655">
        <v>66476.160876685157</v>
      </c>
      <c r="AH655">
        <v>39024.079485722119</v>
      </c>
      <c r="AI655">
        <v>23008.983730729284</v>
      </c>
      <c r="AJ655">
        <v>-2.7567761262127755E-8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  <c r="CF655">
        <v>0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>
        <v>0</v>
      </c>
      <c r="CT655">
        <v>0</v>
      </c>
      <c r="CU655">
        <v>0</v>
      </c>
      <c r="CV655">
        <v>0</v>
      </c>
      <c r="CW655">
        <v>0</v>
      </c>
    </row>
    <row r="656" spans="1:101" x14ac:dyDescent="0.3">
      <c r="A656">
        <f>Model_Point!K656</f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13109.503000343298</v>
      </c>
      <c r="L656">
        <v>-133910.05132955112</v>
      </c>
      <c r="M656">
        <v>-71235.14338912192</v>
      </c>
      <c r="N656">
        <v>73749.072356377379</v>
      </c>
      <c r="O656">
        <v>-212442.68100873588</v>
      </c>
      <c r="P656">
        <v>-89632.33395386464</v>
      </c>
      <c r="Q656">
        <v>52577.01156913711</v>
      </c>
      <c r="R656">
        <v>177914.14421295669</v>
      </c>
      <c r="S656">
        <v>318818.73726950673</v>
      </c>
      <c r="T656">
        <v>229722.46370913001</v>
      </c>
      <c r="U656">
        <v>333284.45872466767</v>
      </c>
      <c r="V656">
        <v>404467.85565184016</v>
      </c>
      <c r="W656">
        <v>445975.95358679985</v>
      </c>
      <c r="X656">
        <v>461230.69017248967</v>
      </c>
      <c r="Y656">
        <v>360581.01271515875</v>
      </c>
      <c r="Z656">
        <v>330635.36306302989</v>
      </c>
      <c r="AA656">
        <v>288346.35257769661</v>
      </c>
      <c r="AB656">
        <v>239234.08804347942</v>
      </c>
      <c r="AC656">
        <v>188672.22568567225</v>
      </c>
      <c r="AD656">
        <v>118327.84456155149</v>
      </c>
      <c r="AE656">
        <v>76673.330060271051</v>
      </c>
      <c r="AF656">
        <v>47864.400728119821</v>
      </c>
      <c r="AG656">
        <v>29326.273489520398</v>
      </c>
      <c r="AH656">
        <v>17995.388446284298</v>
      </c>
      <c r="AI656">
        <v>9760.363079012408</v>
      </c>
      <c r="AJ656">
        <v>4.6012734393315361E-9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  <c r="CF656">
        <v>0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>
        <v>0</v>
      </c>
      <c r="CT656">
        <v>0</v>
      </c>
      <c r="CU656">
        <v>0</v>
      </c>
      <c r="CV656">
        <v>0</v>
      </c>
      <c r="CW656">
        <v>0</v>
      </c>
    </row>
    <row r="657" spans="1:101" x14ac:dyDescent="0.3">
      <c r="A657">
        <f>Model_Point!K657</f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-937948.86775684124</v>
      </c>
      <c r="L657">
        <v>-780910.73675246898</v>
      </c>
      <c r="M657">
        <v>-609253.57887612155</v>
      </c>
      <c r="N657">
        <v>-447804.70467684086</v>
      </c>
      <c r="O657">
        <v>-288776.9817999251</v>
      </c>
      <c r="P657">
        <v>-137786.84402801335</v>
      </c>
      <c r="Q657">
        <v>-4015.4548927228998</v>
      </c>
      <c r="R657">
        <v>113693.25936701783</v>
      </c>
      <c r="S657">
        <v>216460.31218547121</v>
      </c>
      <c r="T657">
        <v>305306.29232892074</v>
      </c>
      <c r="U657">
        <v>381132.9675245072</v>
      </c>
      <c r="V657">
        <v>444783.337661103</v>
      </c>
      <c r="W657">
        <v>497095.03867918771</v>
      </c>
      <c r="X657">
        <v>538901.0418065245</v>
      </c>
      <c r="Y657">
        <v>571013.74222655792</v>
      </c>
      <c r="Z657">
        <v>594217.92214168434</v>
      </c>
      <c r="AA657">
        <v>609272.41167096421</v>
      </c>
      <c r="AB657">
        <v>616914.10939006053</v>
      </c>
      <c r="AC657">
        <v>617861.17973996454</v>
      </c>
      <c r="AD657">
        <v>612814.95465886837</v>
      </c>
      <c r="AE657">
        <v>602460.84979010746</v>
      </c>
      <c r="AF657">
        <v>587468.65790526127</v>
      </c>
      <c r="AG657">
        <v>568492.2946673719</v>
      </c>
      <c r="AH657">
        <v>546169.16153046477</v>
      </c>
      <c r="AI657">
        <v>521119.9272548671</v>
      </c>
      <c r="AJ657">
        <v>493949.38581372245</v>
      </c>
      <c r="AK657">
        <v>465246.07858030626</v>
      </c>
      <c r="AL657">
        <v>435570.94838454097</v>
      </c>
      <c r="AM657">
        <v>405421.10789069143</v>
      </c>
      <c r="AN657">
        <v>375182.18621392042</v>
      </c>
      <c r="AO657">
        <v>345174.96423748421</v>
      </c>
      <c r="AP657">
        <v>311885.25429315999</v>
      </c>
      <c r="AQ657">
        <v>276287.78145520407</v>
      </c>
      <c r="AR657">
        <v>239448.45354728482</v>
      </c>
      <c r="AS657">
        <v>202491.55891281416</v>
      </c>
      <c r="AT657">
        <v>166553.26587579315</v>
      </c>
      <c r="AU657">
        <v>132722.03766266606</v>
      </c>
      <c r="AV657">
        <v>101968.92985394617</v>
      </c>
      <c r="AW657">
        <v>75073.76786321761</v>
      </c>
      <c r="AX657">
        <v>52556.525185201128</v>
      </c>
      <c r="AY657">
        <v>34626.049448490812</v>
      </c>
      <c r="AZ657">
        <v>22071.711918451216</v>
      </c>
      <c r="BA657">
        <v>13688.309424719602</v>
      </c>
      <c r="BB657">
        <v>8302.981357230854</v>
      </c>
      <c r="BC657">
        <v>4976.5500789664693</v>
      </c>
      <c r="BD657">
        <v>-3.8010454971846713E-8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  <c r="CF657">
        <v>0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>
        <v>0</v>
      </c>
      <c r="CT657">
        <v>0</v>
      </c>
      <c r="CU657">
        <v>0</v>
      </c>
      <c r="CV657">
        <v>0</v>
      </c>
      <c r="CW657">
        <v>0</v>
      </c>
    </row>
    <row r="658" spans="1:101" x14ac:dyDescent="0.3">
      <c r="A658">
        <f>Model_Point!K658</f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-362157.06197651778</v>
      </c>
      <c r="L658">
        <v>-263155.53351376479</v>
      </c>
      <c r="M658">
        <v>-161687.60497884999</v>
      </c>
      <c r="N658">
        <v>-65440.004888559088</v>
      </c>
      <c r="O658">
        <v>-112801.58932519145</v>
      </c>
      <c r="P658">
        <v>-30219.384604211704</v>
      </c>
      <c r="Q658">
        <v>44705.31246517814</v>
      </c>
      <c r="R658">
        <v>112549.6037514934</v>
      </c>
      <c r="S658">
        <v>173873.42092517865</v>
      </c>
      <c r="T658">
        <v>136088.26122665306</v>
      </c>
      <c r="U658">
        <v>180106.18150220998</v>
      </c>
      <c r="V658">
        <v>218661.87402829193</v>
      </c>
      <c r="W658">
        <v>252167.3678044281</v>
      </c>
      <c r="X658">
        <v>281031.50226712768</v>
      </c>
      <c r="Y658">
        <v>246536.15712847939</v>
      </c>
      <c r="Z658">
        <v>263646.8302039227</v>
      </c>
      <c r="AA658">
        <v>277050.9167170719</v>
      </c>
      <c r="AB658">
        <v>287099.90550813643</v>
      </c>
      <c r="AC658">
        <v>294136.39738916483</v>
      </c>
      <c r="AD658">
        <v>262648.55077398242</v>
      </c>
      <c r="AE658">
        <v>262440.11842095648</v>
      </c>
      <c r="AF658">
        <v>260064.35329152702</v>
      </c>
      <c r="AG658">
        <v>255825.94031906858</v>
      </c>
      <c r="AH658">
        <v>250021.83685019411</v>
      </c>
      <c r="AI658">
        <v>222619.1740356166</v>
      </c>
      <c r="AJ658">
        <v>213287.4687465076</v>
      </c>
      <c r="AK658">
        <v>203158.18223183724</v>
      </c>
      <c r="AL658">
        <v>192489.00492580008</v>
      </c>
      <c r="AM658">
        <v>181509.74001929106</v>
      </c>
      <c r="AN658">
        <v>159953.97238967443</v>
      </c>
      <c r="AO658">
        <v>148224.5270266741</v>
      </c>
      <c r="AP658">
        <v>134988.53477717392</v>
      </c>
      <c r="AQ658">
        <v>120670.5089376402</v>
      </c>
      <c r="AR658">
        <v>105734.79230390335</v>
      </c>
      <c r="AS658">
        <v>86232.702468789241</v>
      </c>
      <c r="AT658">
        <v>71263.602717435948</v>
      </c>
      <c r="AU658">
        <v>57122.611270696034</v>
      </c>
      <c r="AV658">
        <v>44235.522539217498</v>
      </c>
      <c r="AW658">
        <v>32946.605960477616</v>
      </c>
      <c r="AX658">
        <v>22386.096689009268</v>
      </c>
      <c r="AY658">
        <v>14790.98397421755</v>
      </c>
      <c r="AZ658">
        <v>9470.1892574433259</v>
      </c>
      <c r="BA658">
        <v>5916.6810094387547</v>
      </c>
      <c r="BB658">
        <v>3634.9112051687807</v>
      </c>
      <c r="BC658">
        <v>2125.8378915288367</v>
      </c>
      <c r="BD658">
        <v>-2.924250817567248E-8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0</v>
      </c>
      <c r="BQ658">
        <v>0</v>
      </c>
      <c r="BR658">
        <v>0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  <c r="CF658">
        <v>0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>
        <v>0</v>
      </c>
      <c r="CT658">
        <v>0</v>
      </c>
      <c r="CU658">
        <v>0</v>
      </c>
      <c r="CV658">
        <v>0</v>
      </c>
      <c r="CW658">
        <v>0</v>
      </c>
    </row>
    <row r="659" spans="1:101" x14ac:dyDescent="0.3">
      <c r="A659">
        <f>Model_Point!K659</f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-1633693.4592656309</v>
      </c>
      <c r="L659">
        <v>-1314678.0625516514</v>
      </c>
      <c r="M659">
        <v>-973162.70815993706</v>
      </c>
      <c r="N659">
        <v>-663148.82935742731</v>
      </c>
      <c r="O659">
        <v>-364667.77508303546</v>
      </c>
      <c r="P659">
        <v>-88188.369237351624</v>
      </c>
      <c r="Q659">
        <v>147546.57863942889</v>
      </c>
      <c r="R659">
        <v>345810.45617645112</v>
      </c>
      <c r="S659">
        <v>509743.94369050243</v>
      </c>
      <c r="T659">
        <v>642364.5103293166</v>
      </c>
      <c r="U659">
        <v>746582.11204068549</v>
      </c>
      <c r="V659">
        <v>825209.18842380994</v>
      </c>
      <c r="W659">
        <v>880965.99149145675</v>
      </c>
      <c r="X659">
        <v>916483.2064618374</v>
      </c>
      <c r="Y659">
        <v>934305.02400672238</v>
      </c>
      <c r="Z659">
        <v>936894.99318377813</v>
      </c>
      <c r="AA659">
        <v>926637.96491548768</v>
      </c>
      <c r="AB659">
        <v>905809.09637150203</v>
      </c>
      <c r="AC659">
        <v>876467.81504447339</v>
      </c>
      <c r="AD659">
        <v>840315.35317940568</v>
      </c>
      <c r="AE659">
        <v>798829.74905131513</v>
      </c>
      <c r="AF659">
        <v>742058.2178181886</v>
      </c>
      <c r="AG659">
        <v>673086.66591995314</v>
      </c>
      <c r="AH659">
        <v>595308.1198115251</v>
      </c>
      <c r="AI659">
        <v>512330.77739571605</v>
      </c>
      <c r="AJ659">
        <v>427843.5758055973</v>
      </c>
      <c r="AK659">
        <v>345440.36344919261</v>
      </c>
      <c r="AL659">
        <v>268410.74587384798</v>
      </c>
      <c r="AM659">
        <v>199514.7721046026</v>
      </c>
      <c r="AN659">
        <v>140768.74067443117</v>
      </c>
      <c r="AO659">
        <v>93278.222182306738</v>
      </c>
      <c r="AP659">
        <v>59842.653179752248</v>
      </c>
      <c r="AQ659">
        <v>37434.22098767315</v>
      </c>
      <c r="AR659">
        <v>23003.805858437281</v>
      </c>
      <c r="AS659">
        <v>14079.462654318291</v>
      </c>
      <c r="AT659">
        <v>3.1848680083442321E-8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  <c r="CF659">
        <v>0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  <c r="CN659">
        <v>0</v>
      </c>
      <c r="CO659">
        <v>0</v>
      </c>
      <c r="CP659">
        <v>0</v>
      </c>
      <c r="CQ659">
        <v>0</v>
      </c>
      <c r="CR659">
        <v>0</v>
      </c>
      <c r="CS659">
        <v>0</v>
      </c>
      <c r="CT659">
        <v>0</v>
      </c>
      <c r="CU659">
        <v>0</v>
      </c>
      <c r="CV659">
        <v>0</v>
      </c>
      <c r="CW659">
        <v>0</v>
      </c>
    </row>
    <row r="660" spans="1:101" x14ac:dyDescent="0.3">
      <c r="A660">
        <f>Model_Point!K660</f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-590327.14552283403</v>
      </c>
      <c r="L660">
        <v>-397150.65817586932</v>
      </c>
      <c r="M660">
        <v>-201787.0740315975</v>
      </c>
      <c r="N660">
        <v>-21975.207720267546</v>
      </c>
      <c r="O660">
        <v>-116545.6620080892</v>
      </c>
      <c r="P660">
        <v>31092.813220866341</v>
      </c>
      <c r="Q660">
        <v>160571.13876608675</v>
      </c>
      <c r="R660">
        <v>273443.38764625898</v>
      </c>
      <c r="S660">
        <v>371199.76775675447</v>
      </c>
      <c r="T660">
        <v>292696.8015655562</v>
      </c>
      <c r="U660">
        <v>354417.62243676139</v>
      </c>
      <c r="V660">
        <v>404558.66678663174</v>
      </c>
      <c r="W660">
        <v>444382.22044681088</v>
      </c>
      <c r="X660">
        <v>475109.97592820611</v>
      </c>
      <c r="Y660">
        <v>405757.07534914144</v>
      </c>
      <c r="Z660">
        <v>416106.25722595636</v>
      </c>
      <c r="AA660">
        <v>420448.6805970376</v>
      </c>
      <c r="AB660">
        <v>419826.65015311021</v>
      </c>
      <c r="AC660">
        <v>415188.12414659979</v>
      </c>
      <c r="AD660">
        <v>359940.84613910603</v>
      </c>
      <c r="AE660">
        <v>346619.00062394066</v>
      </c>
      <c r="AF660">
        <v>326380.35480978456</v>
      </c>
      <c r="AG660">
        <v>300573.74522878806</v>
      </c>
      <c r="AH660">
        <v>270682.51380607492</v>
      </c>
      <c r="AI660">
        <v>218153.59653880991</v>
      </c>
      <c r="AJ660">
        <v>183622.1874588629</v>
      </c>
      <c r="AK660">
        <v>149703.28457976659</v>
      </c>
      <c r="AL660">
        <v>117843.26237140599</v>
      </c>
      <c r="AM660">
        <v>89263.180388715249</v>
      </c>
      <c r="AN660">
        <v>59864.260251851141</v>
      </c>
      <c r="AO660">
        <v>39852.491802275981</v>
      </c>
      <c r="AP660">
        <v>25752.084987937171</v>
      </c>
      <c r="AQ660">
        <v>16301.263990905025</v>
      </c>
      <c r="AR660">
        <v>10220.136227989167</v>
      </c>
      <c r="AS660">
        <v>6007.7153538492385</v>
      </c>
      <c r="AT660">
        <v>7.3448612501031165E-9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  <c r="CF660">
        <v>0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  <c r="CN660">
        <v>0</v>
      </c>
      <c r="CO660">
        <v>0</v>
      </c>
      <c r="CP660">
        <v>0</v>
      </c>
      <c r="CQ660">
        <v>0</v>
      </c>
      <c r="CR660">
        <v>0</v>
      </c>
      <c r="CS660">
        <v>0</v>
      </c>
      <c r="CT660">
        <v>0</v>
      </c>
      <c r="CU660">
        <v>0</v>
      </c>
      <c r="CV660">
        <v>0</v>
      </c>
      <c r="CW660">
        <v>0</v>
      </c>
    </row>
    <row r="661" spans="1:101" x14ac:dyDescent="0.3">
      <c r="A661">
        <f>Model_Point!K661</f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-1561020.3825842966</v>
      </c>
      <c r="L661">
        <v>-1188267.6105737726</v>
      </c>
      <c r="M661">
        <v>-798648.77228589449</v>
      </c>
      <c r="N661">
        <v>-462995.62282883184</v>
      </c>
      <c r="O661">
        <v>-150845.69737049224</v>
      </c>
      <c r="P661">
        <v>127655.66403139278</v>
      </c>
      <c r="Q661">
        <v>352565.10760211386</v>
      </c>
      <c r="R661">
        <v>530597.37234455952</v>
      </c>
      <c r="S661">
        <v>667892.72945122898</v>
      </c>
      <c r="T661">
        <v>769774.46496879472</v>
      </c>
      <c r="U661">
        <v>841010.92594929796</v>
      </c>
      <c r="V661">
        <v>864487.81697913411</v>
      </c>
      <c r="W661">
        <v>846918.57695085928</v>
      </c>
      <c r="X661">
        <v>795716.75558954384</v>
      </c>
      <c r="Y661">
        <v>718834.79026299005</v>
      </c>
      <c r="Z661">
        <v>624514.59647783975</v>
      </c>
      <c r="AA661">
        <v>520949.84512819455</v>
      </c>
      <c r="AB661">
        <v>415873.19725283823</v>
      </c>
      <c r="AC661">
        <v>316099.6733947646</v>
      </c>
      <c r="AD661">
        <v>227077.73718199058</v>
      </c>
      <c r="AE661">
        <v>152518.21051513823</v>
      </c>
      <c r="AF661">
        <v>99257.458052294111</v>
      </c>
      <c r="AG661">
        <v>63188.986095118904</v>
      </c>
      <c r="AH661">
        <v>39775.620782869861</v>
      </c>
      <c r="AI661">
        <v>25215.429079129743</v>
      </c>
      <c r="AJ661">
        <v>-3.9036749568570849E-8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  <c r="CF661">
        <v>0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  <c r="CN661">
        <v>0</v>
      </c>
      <c r="CO661">
        <v>0</v>
      </c>
      <c r="CP661">
        <v>0</v>
      </c>
      <c r="CQ661">
        <v>0</v>
      </c>
      <c r="CR661">
        <v>0</v>
      </c>
      <c r="CS661">
        <v>0</v>
      </c>
      <c r="CT661">
        <v>0</v>
      </c>
      <c r="CU661">
        <v>0</v>
      </c>
      <c r="CV661">
        <v>0</v>
      </c>
      <c r="CW661">
        <v>0</v>
      </c>
    </row>
    <row r="662" spans="1:101" x14ac:dyDescent="0.3">
      <c r="A662">
        <f>Model_Point!K662</f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-617680.13003839203</v>
      </c>
      <c r="L662">
        <v>-386850.48345503182</v>
      </c>
      <c r="M662">
        <v>-159605.69478050363</v>
      </c>
      <c r="N662">
        <v>40883.910660063004</v>
      </c>
      <c r="O662">
        <v>-72527.276418781024</v>
      </c>
      <c r="P662">
        <v>80629.220315972561</v>
      </c>
      <c r="Q662">
        <v>208778.92579848092</v>
      </c>
      <c r="R662">
        <v>315050.9249647652</v>
      </c>
      <c r="S662">
        <v>402322.86600591236</v>
      </c>
      <c r="T662">
        <v>318666.43408920121</v>
      </c>
      <c r="U662">
        <v>365697.35779172776</v>
      </c>
      <c r="V662">
        <v>390812.9115548947</v>
      </c>
      <c r="W662">
        <v>396989.00026226632</v>
      </c>
      <c r="X662">
        <v>387512.51797730266</v>
      </c>
      <c r="Y662">
        <v>300295.19795628177</v>
      </c>
      <c r="Z662">
        <v>266181.65233920707</v>
      </c>
      <c r="AA662">
        <v>227017.61202871145</v>
      </c>
      <c r="AB662">
        <v>186257.11454574781</v>
      </c>
      <c r="AC662">
        <v>146967.1901495184</v>
      </c>
      <c r="AD662">
        <v>95328.830688085029</v>
      </c>
      <c r="AE662">
        <v>64675.439781894565</v>
      </c>
      <c r="AF662">
        <v>42717.718803981115</v>
      </c>
      <c r="AG662">
        <v>27833.647880114324</v>
      </c>
      <c r="AH662">
        <v>18182.059322173081</v>
      </c>
      <c r="AI662">
        <v>10705.277107418835</v>
      </c>
      <c r="AJ662">
        <v>-4.6373392118674422E-9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  <c r="CF662">
        <v>0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  <c r="CN662">
        <v>0</v>
      </c>
      <c r="CO662">
        <v>0</v>
      </c>
      <c r="CP662">
        <v>0</v>
      </c>
      <c r="CQ662">
        <v>0</v>
      </c>
      <c r="CR662">
        <v>0</v>
      </c>
      <c r="CS662">
        <v>0</v>
      </c>
      <c r="CT662">
        <v>0</v>
      </c>
      <c r="CU662">
        <v>0</v>
      </c>
      <c r="CV662">
        <v>0</v>
      </c>
      <c r="CW662">
        <v>0</v>
      </c>
    </row>
  </sheetData>
  <phoneticPr fontId="19" type="noConversion"/>
  <pageMargins left="0.7" right="0.7" top="0.75" bottom="0.75" header="0.3" footer="0.3"/>
  <pageSetup orientation="portrait" r:id="rId1"/>
  <headerFooter>
    <oddHeader>&amp;R&amp;"Calibri"&amp;12&amp;K000000Controlled Disclosure&amp;1#_x000D_&amp;"Calibri"&amp;11&amp;K000000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B9C08-07FA-45F8-A3F9-DCCDAE9F1556}">
  <sheetPr codeName="Sheet18"/>
  <dimension ref="A1:CW662"/>
  <sheetViews>
    <sheetView zoomScale="85" zoomScaleNormal="85" workbookViewId="0">
      <pane ySplit="2" topLeftCell="A3" activePane="bottomLeft" state="frozen"/>
      <selection pane="bottomLeft" activeCell="B662" sqref="B662:CW662"/>
    </sheetView>
  </sheetViews>
  <sheetFormatPr defaultColWidth="12.109375" defaultRowHeight="14.4" x14ac:dyDescent="0.3"/>
  <sheetData>
    <row r="1" spans="1:101" x14ac:dyDescent="0.3">
      <c r="A1" t="s">
        <v>121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  <c r="CW1">
        <v>100</v>
      </c>
    </row>
    <row r="2" spans="1:101" ht="39.6" customHeight="1" x14ac:dyDescent="0.3">
      <c r="A2" s="2" t="s">
        <v>175</v>
      </c>
      <c r="B2" s="161" t="s">
        <v>276</v>
      </c>
      <c r="C2" s="161" t="s">
        <v>277</v>
      </c>
      <c r="D2" s="161" t="s">
        <v>278</v>
      </c>
      <c r="E2" s="161" t="s">
        <v>279</v>
      </c>
      <c r="F2" s="161" t="s">
        <v>280</v>
      </c>
      <c r="G2" s="161" t="s">
        <v>281</v>
      </c>
      <c r="H2" s="161" t="s">
        <v>282</v>
      </c>
      <c r="I2" s="161" t="s">
        <v>283</v>
      </c>
      <c r="J2" s="161" t="s">
        <v>284</v>
      </c>
      <c r="K2" s="161" t="s">
        <v>285</v>
      </c>
      <c r="L2" s="161" t="s">
        <v>286</v>
      </c>
      <c r="M2" s="161" t="s">
        <v>287</v>
      </c>
      <c r="N2" s="161" t="s">
        <v>288</v>
      </c>
      <c r="O2" s="161" t="s">
        <v>289</v>
      </c>
      <c r="P2" s="161" t="s">
        <v>290</v>
      </c>
      <c r="Q2" s="161" t="s">
        <v>291</v>
      </c>
      <c r="R2" s="161" t="s">
        <v>292</v>
      </c>
      <c r="S2" s="161" t="s">
        <v>293</v>
      </c>
      <c r="T2" s="161" t="s">
        <v>294</v>
      </c>
      <c r="U2" s="161" t="s">
        <v>295</v>
      </c>
      <c r="V2" s="161" t="s">
        <v>296</v>
      </c>
      <c r="W2" s="161" t="s">
        <v>297</v>
      </c>
      <c r="X2" s="161" t="s">
        <v>298</v>
      </c>
      <c r="Y2" s="161" t="s">
        <v>299</v>
      </c>
      <c r="Z2" s="161" t="s">
        <v>300</v>
      </c>
      <c r="AA2" s="161" t="s">
        <v>301</v>
      </c>
      <c r="AB2" s="161" t="s">
        <v>302</v>
      </c>
      <c r="AC2" s="161" t="s">
        <v>303</v>
      </c>
      <c r="AD2" s="161" t="s">
        <v>304</v>
      </c>
      <c r="AE2" s="161" t="s">
        <v>305</v>
      </c>
      <c r="AF2" s="161" t="s">
        <v>306</v>
      </c>
      <c r="AG2" s="161" t="s">
        <v>307</v>
      </c>
      <c r="AH2" s="161" t="s">
        <v>308</v>
      </c>
      <c r="AI2" s="161" t="s">
        <v>309</v>
      </c>
      <c r="AJ2" s="161" t="s">
        <v>310</v>
      </c>
      <c r="AK2" s="161" t="s">
        <v>311</v>
      </c>
      <c r="AL2" s="161" t="s">
        <v>312</v>
      </c>
      <c r="AM2" s="161" t="s">
        <v>313</v>
      </c>
      <c r="AN2" s="161" t="s">
        <v>314</v>
      </c>
      <c r="AO2" s="161" t="s">
        <v>315</v>
      </c>
      <c r="AP2" s="161" t="s">
        <v>316</v>
      </c>
      <c r="AQ2" s="161" t="s">
        <v>317</v>
      </c>
      <c r="AR2" s="161" t="s">
        <v>318</v>
      </c>
      <c r="AS2" s="161" t="s">
        <v>319</v>
      </c>
      <c r="AT2" s="161" t="s">
        <v>320</v>
      </c>
      <c r="AU2" s="161" t="s">
        <v>321</v>
      </c>
      <c r="AV2" s="161" t="s">
        <v>322</v>
      </c>
      <c r="AW2" s="161" t="s">
        <v>323</v>
      </c>
      <c r="AX2" s="161" t="s">
        <v>324</v>
      </c>
      <c r="AY2" s="161" t="s">
        <v>325</v>
      </c>
      <c r="AZ2" s="161" t="s">
        <v>326</v>
      </c>
      <c r="BA2" s="161" t="s">
        <v>327</v>
      </c>
      <c r="BB2" s="161" t="s">
        <v>328</v>
      </c>
      <c r="BC2" s="161" t="s">
        <v>329</v>
      </c>
      <c r="BD2" s="161" t="s">
        <v>330</v>
      </c>
      <c r="BE2" s="161" t="s">
        <v>331</v>
      </c>
      <c r="BF2" s="161" t="s">
        <v>332</v>
      </c>
      <c r="BG2" s="161" t="s">
        <v>333</v>
      </c>
      <c r="BH2" s="161" t="s">
        <v>334</v>
      </c>
      <c r="BI2" s="161" t="s">
        <v>335</v>
      </c>
      <c r="BJ2" s="161" t="s">
        <v>336</v>
      </c>
      <c r="BK2" s="161" t="s">
        <v>337</v>
      </c>
      <c r="BL2" s="161" t="s">
        <v>338</v>
      </c>
      <c r="BM2" s="161" t="s">
        <v>339</v>
      </c>
      <c r="BN2" s="161" t="s">
        <v>340</v>
      </c>
      <c r="BO2" s="161" t="s">
        <v>341</v>
      </c>
      <c r="BP2" s="161" t="s">
        <v>342</v>
      </c>
      <c r="BQ2" s="161" t="s">
        <v>343</v>
      </c>
      <c r="BR2" s="161" t="s">
        <v>344</v>
      </c>
      <c r="BS2" s="161" t="s">
        <v>345</v>
      </c>
      <c r="BT2" s="161" t="s">
        <v>346</v>
      </c>
      <c r="BU2" s="161" t="s">
        <v>347</v>
      </c>
      <c r="BV2" s="161" t="s">
        <v>348</v>
      </c>
      <c r="BW2" s="161" t="s">
        <v>349</v>
      </c>
      <c r="BX2" s="161" t="s">
        <v>350</v>
      </c>
      <c r="BY2" s="161" t="s">
        <v>351</v>
      </c>
      <c r="BZ2" s="161" t="s">
        <v>352</v>
      </c>
      <c r="CA2" s="161" t="s">
        <v>353</v>
      </c>
      <c r="CB2" s="161" t="s">
        <v>354</v>
      </c>
      <c r="CC2" s="161" t="s">
        <v>355</v>
      </c>
      <c r="CD2" s="161" t="s">
        <v>356</v>
      </c>
      <c r="CE2" s="161" t="s">
        <v>357</v>
      </c>
      <c r="CF2" s="161" t="s">
        <v>358</v>
      </c>
      <c r="CG2" s="161" t="s">
        <v>359</v>
      </c>
      <c r="CH2" s="161" t="s">
        <v>360</v>
      </c>
      <c r="CI2" s="161" t="s">
        <v>361</v>
      </c>
      <c r="CJ2" s="161" t="s">
        <v>362</v>
      </c>
      <c r="CK2" s="161" t="s">
        <v>363</v>
      </c>
      <c r="CL2" s="161" t="s">
        <v>364</v>
      </c>
      <c r="CM2" s="161" t="s">
        <v>365</v>
      </c>
      <c r="CN2" s="161" t="s">
        <v>366</v>
      </c>
      <c r="CO2" s="161" t="s">
        <v>367</v>
      </c>
      <c r="CP2" s="161" t="s">
        <v>368</v>
      </c>
      <c r="CQ2" s="161" t="s">
        <v>369</v>
      </c>
      <c r="CR2" s="161" t="s">
        <v>370</v>
      </c>
      <c r="CS2" s="161" t="s">
        <v>371</v>
      </c>
      <c r="CT2" s="161" t="s">
        <v>372</v>
      </c>
      <c r="CU2" s="161" t="s">
        <v>373</v>
      </c>
      <c r="CV2" s="161" t="s">
        <v>374</v>
      </c>
      <c r="CW2" s="161" t="s">
        <v>375</v>
      </c>
    </row>
    <row r="3" spans="1:101" x14ac:dyDescent="0.3">
      <c r="A3">
        <f>Model_Point!K3</f>
        <v>1</v>
      </c>
      <c r="B3">
        <v>484.77443149840462</v>
      </c>
      <c r="C3">
        <v>468.7317278272605</v>
      </c>
      <c r="D3">
        <v>444.925001165021</v>
      </c>
      <c r="E3">
        <v>418.13742388463044</v>
      </c>
      <c r="F3">
        <v>391.15474644028819</v>
      </c>
      <c r="G3">
        <v>364.6079707686892</v>
      </c>
      <c r="H3">
        <v>340.27235001120084</v>
      </c>
      <c r="I3">
        <v>318.97221439968433</v>
      </c>
      <c r="J3">
        <v>301.52356810227997</v>
      </c>
      <c r="K3">
        <v>288.79286118654733</v>
      </c>
      <c r="L3">
        <v>281.69652240529126</v>
      </c>
      <c r="M3">
        <v>281.1253662786367</v>
      </c>
      <c r="N3">
        <v>285.86701699686955</v>
      </c>
      <c r="O3">
        <v>283.17090015739808</v>
      </c>
      <c r="P3">
        <v>273.98379779185046</v>
      </c>
      <c r="Q3">
        <v>277.56860214746092</v>
      </c>
      <c r="R3">
        <v>280.02999661233076</v>
      </c>
      <c r="S3">
        <v>282.78598897635771</v>
      </c>
      <c r="T3">
        <v>285.97068835002239</v>
      </c>
      <c r="U3">
        <v>289.55991037756809</v>
      </c>
      <c r="V3">
        <v>293.53630032313816</v>
      </c>
      <c r="W3">
        <v>297.88874208739986</v>
      </c>
      <c r="X3">
        <v>302.61183691187125</v>
      </c>
      <c r="Y3">
        <v>306.50080628356454</v>
      </c>
      <c r="Z3">
        <v>310.01456333408277</v>
      </c>
      <c r="AA3">
        <v>314.06477884559752</v>
      </c>
      <c r="AB3">
        <v>318.52110334905996</v>
      </c>
      <c r="AC3">
        <v>323.39497180455578</v>
      </c>
      <c r="AD3">
        <v>328.70144159765368</v>
      </c>
      <c r="AE3">
        <v>334.45901635151881</v>
      </c>
      <c r="AF3">
        <v>340.68950359022222</v>
      </c>
      <c r="AG3">
        <v>346.03251336492292</v>
      </c>
      <c r="AH3">
        <v>350.33445865875473</v>
      </c>
      <c r="AI3">
        <v>353.53470327183686</v>
      </c>
      <c r="AJ3">
        <v>355.62984105814229</v>
      </c>
      <c r="AK3">
        <v>356.61912512041584</v>
      </c>
      <c r="AL3">
        <v>356.45157494317522</v>
      </c>
      <c r="AM3">
        <v>355.05013666046085</v>
      </c>
      <c r="AN3">
        <v>352.36941981515872</v>
      </c>
      <c r="AO3">
        <v>348.40873010138449</v>
      </c>
      <c r="AP3">
        <v>343.15937491103716</v>
      </c>
      <c r="AQ3">
        <v>336.60744364319982</v>
      </c>
      <c r="AR3">
        <v>328.77262815535215</v>
      </c>
      <c r="AS3">
        <v>319.70016526930857</v>
      </c>
      <c r="AT3">
        <v>309.45209089198585</v>
      </c>
      <c r="AU3">
        <v>298.10428491922426</v>
      </c>
      <c r="AV3">
        <v>285.74618295751708</v>
      </c>
      <c r="AW3">
        <v>272.48150723043761</v>
      </c>
      <c r="AX3">
        <v>258.42857165765912</v>
      </c>
      <c r="AY3">
        <v>243.71919871557026</v>
      </c>
      <c r="AZ3">
        <v>228.49570681550358</v>
      </c>
      <c r="BA3">
        <v>212.90675086415246</v>
      </c>
      <c r="BB3">
        <v>197.10535840179347</v>
      </c>
      <c r="BC3">
        <v>181.24674484244522</v>
      </c>
      <c r="BD3">
        <v>165.48612650667076</v>
      </c>
      <c r="BE3">
        <v>149.97683901486053</v>
      </c>
      <c r="BF3">
        <v>134.86742880409358</v>
      </c>
      <c r="BG3">
        <v>120.29791692871331</v>
      </c>
      <c r="BH3">
        <v>106.39412307580598</v>
      </c>
      <c r="BI3">
        <v>93.264205290891312</v>
      </c>
      <c r="BJ3">
        <v>81.007635806666258</v>
      </c>
      <c r="BK3">
        <v>69.089415169024178</v>
      </c>
      <c r="BL3">
        <v>57.727338244594876</v>
      </c>
      <c r="BM3">
        <v>47.126482432345632</v>
      </c>
      <c r="BN3">
        <v>37.468379492313986</v>
      </c>
      <c r="BO3">
        <v>28.899902626633335</v>
      </c>
      <c r="BP3">
        <v>21.522911439762968</v>
      </c>
      <c r="BQ3">
        <v>15.385950187459793</v>
      </c>
      <c r="BR3">
        <v>10.479424204258628</v>
      </c>
      <c r="BS3">
        <v>6.7355919811347533</v>
      </c>
      <c r="BT3">
        <v>4.0343169157212362</v>
      </c>
      <c r="BU3">
        <v>2.3164619669490865</v>
      </c>
      <c r="BV3">
        <v>1.2853090278324908</v>
      </c>
      <c r="BW3">
        <v>0.71162348514270102</v>
      </c>
      <c r="BX3">
        <v>0.42531240332738102</v>
      </c>
      <c r="BY3">
        <v>-1.4223124750591941E-11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101" x14ac:dyDescent="0.3">
      <c r="A4">
        <f>Model_Point!K4</f>
        <v>1</v>
      </c>
      <c r="B4">
        <v>206.12090797561004</v>
      </c>
      <c r="C4">
        <v>199.41728829655568</v>
      </c>
      <c r="D4">
        <v>188.85746611463628</v>
      </c>
      <c r="E4">
        <v>176.80561456879093</v>
      </c>
      <c r="F4">
        <v>178.8243731924232</v>
      </c>
      <c r="G4">
        <v>167.36143843851687</v>
      </c>
      <c r="H4">
        <v>156.6435167079415</v>
      </c>
      <c r="I4">
        <v>147.00480490853667</v>
      </c>
      <c r="J4">
        <v>138.77109598737997</v>
      </c>
      <c r="K4">
        <v>132.26559164682797</v>
      </c>
      <c r="L4">
        <v>127.88759842535981</v>
      </c>
      <c r="M4">
        <v>125.96872429657323</v>
      </c>
      <c r="N4">
        <v>126.79898213933195</v>
      </c>
      <c r="O4">
        <v>129.55182712872809</v>
      </c>
      <c r="P4">
        <v>110.09734806401008</v>
      </c>
      <c r="Q4">
        <v>114.340355995039</v>
      </c>
      <c r="R4">
        <v>118.24353095702882</v>
      </c>
      <c r="S4">
        <v>122.35573418516668</v>
      </c>
      <c r="T4">
        <v>126.73382491754025</v>
      </c>
      <c r="U4">
        <v>114.78366833590739</v>
      </c>
      <c r="V4">
        <v>118.6618936587075</v>
      </c>
      <c r="W4">
        <v>122.74355810323117</v>
      </c>
      <c r="X4">
        <v>127.03139973555879</v>
      </c>
      <c r="Y4">
        <v>131.06743598048405</v>
      </c>
      <c r="Z4">
        <v>121.6160414084051</v>
      </c>
      <c r="AA4">
        <v>125.03903308559973</v>
      </c>
      <c r="AB4">
        <v>128.65451370373634</v>
      </c>
      <c r="AC4">
        <v>132.47141216254155</v>
      </c>
      <c r="AD4">
        <v>136.50041910915394</v>
      </c>
      <c r="AE4">
        <v>130.19574182310117</v>
      </c>
      <c r="AF4">
        <v>134.03487125827868</v>
      </c>
      <c r="AG4">
        <v>137.5549194427675</v>
      </c>
      <c r="AH4">
        <v>140.69987686962176</v>
      </c>
      <c r="AI4">
        <v>143.44964873160927</v>
      </c>
      <c r="AJ4">
        <v>137.68834261609175</v>
      </c>
      <c r="AK4">
        <v>139.15345537589246</v>
      </c>
      <c r="AL4">
        <v>140.18227099618764</v>
      </c>
      <c r="AM4">
        <v>140.74744770567594</v>
      </c>
      <c r="AN4">
        <v>140.83393460300803</v>
      </c>
      <c r="AO4">
        <v>134.43963554701895</v>
      </c>
      <c r="AP4">
        <v>133.20136264526019</v>
      </c>
      <c r="AQ4">
        <v>131.46059179175288</v>
      </c>
      <c r="AR4">
        <v>129.22650553510624</v>
      </c>
      <c r="AS4">
        <v>126.5182112944147</v>
      </c>
      <c r="AT4">
        <v>119.14970241798808</v>
      </c>
      <c r="AU4">
        <v>115.31505666045854</v>
      </c>
      <c r="AV4">
        <v>111.08339672190239</v>
      </c>
      <c r="AW4">
        <v>106.49584571812039</v>
      </c>
      <c r="AX4">
        <v>101.5992303572402</v>
      </c>
      <c r="AY4">
        <v>93.704386239435522</v>
      </c>
      <c r="AZ4">
        <v>88.180634235804192</v>
      </c>
      <c r="BA4">
        <v>82.504528568026572</v>
      </c>
      <c r="BB4">
        <v>76.736025835708077</v>
      </c>
      <c r="BC4">
        <v>70.936000058929977</v>
      </c>
      <c r="BD4">
        <v>63.559352722433275</v>
      </c>
      <c r="BE4">
        <v>57.779169076499244</v>
      </c>
      <c r="BF4">
        <v>52.141103820341229</v>
      </c>
      <c r="BG4">
        <v>46.700100144100055</v>
      </c>
      <c r="BH4">
        <v>41.505681745425697</v>
      </c>
      <c r="BI4">
        <v>35.789814871159393</v>
      </c>
      <c r="BJ4">
        <v>31.16340974102679</v>
      </c>
      <c r="BK4">
        <v>26.658147605383057</v>
      </c>
      <c r="BL4">
        <v>22.358459314015196</v>
      </c>
      <c r="BM4">
        <v>18.343980838915915</v>
      </c>
      <c r="BN4">
        <v>14.368109154364877</v>
      </c>
      <c r="BO4">
        <v>11.103178985790203</v>
      </c>
      <c r="BP4">
        <v>8.2904786827276915</v>
      </c>
      <c r="BQ4">
        <v>5.9496110318768487</v>
      </c>
      <c r="BR4">
        <v>4.077814771947831</v>
      </c>
      <c r="BS4">
        <v>2.581862153370059</v>
      </c>
      <c r="BT4">
        <v>1.5483054242139092</v>
      </c>
      <c r="BU4">
        <v>0.89101920496912934</v>
      </c>
      <c r="BV4">
        <v>0.49655846471708365</v>
      </c>
      <c r="BW4">
        <v>0.27723664056452524</v>
      </c>
      <c r="BX4">
        <v>0.16329313546246579</v>
      </c>
      <c r="BY4">
        <v>-4.3645251057322443E-12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</row>
    <row r="5" spans="1:101" x14ac:dyDescent="0.3">
      <c r="A5">
        <f>Model_Point!K5</f>
        <v>1</v>
      </c>
      <c r="B5">
        <v>83.143330704609596</v>
      </c>
      <c r="C5">
        <v>81.030860729967458</v>
      </c>
      <c r="D5">
        <v>77.478979612016488</v>
      </c>
      <c r="E5">
        <v>73.374453178951057</v>
      </c>
      <c r="F5">
        <v>69.199583403195788</v>
      </c>
      <c r="G5">
        <v>65.073416423412766</v>
      </c>
      <c r="H5">
        <v>61.278158336268824</v>
      </c>
      <c r="I5">
        <v>57.945518390276298</v>
      </c>
      <c r="J5">
        <v>55.204480337153733</v>
      </c>
      <c r="K5">
        <v>53.191252204591756</v>
      </c>
      <c r="L5">
        <v>52.049491821640302</v>
      </c>
      <c r="M5">
        <v>51.91878509354995</v>
      </c>
      <c r="N5">
        <v>52.91483456970721</v>
      </c>
      <c r="O5">
        <v>53.602147072718061</v>
      </c>
      <c r="P5">
        <v>53.342120757486008</v>
      </c>
      <c r="Q5">
        <v>55.100114063691642</v>
      </c>
      <c r="R5">
        <v>56.74290656747668</v>
      </c>
      <c r="S5">
        <v>58.491770927668242</v>
      </c>
      <c r="T5">
        <v>60.370967780507549</v>
      </c>
      <c r="U5">
        <v>62.380756964690548</v>
      </c>
      <c r="V5">
        <v>64.522786332542267</v>
      </c>
      <c r="W5">
        <v>66.800008749434483</v>
      </c>
      <c r="X5">
        <v>69.216611666576185</v>
      </c>
      <c r="Y5">
        <v>71.592629180820154</v>
      </c>
      <c r="Z5">
        <v>74.004284075378365</v>
      </c>
      <c r="AA5">
        <v>76.597910530878906</v>
      </c>
      <c r="AB5">
        <v>79.360056146304714</v>
      </c>
      <c r="AC5">
        <v>82.299494665168453</v>
      </c>
      <c r="AD5">
        <v>85.426008547925747</v>
      </c>
      <c r="AE5">
        <v>88.750384844669782</v>
      </c>
      <c r="AF5">
        <v>92.284418310341451</v>
      </c>
      <c r="AG5">
        <v>95.827784458939888</v>
      </c>
      <c r="AH5">
        <v>99.366211706837134</v>
      </c>
      <c r="AI5">
        <v>102.90030221546913</v>
      </c>
      <c r="AJ5">
        <v>106.44008161737695</v>
      </c>
      <c r="AK5">
        <v>109.99664635861843</v>
      </c>
      <c r="AL5">
        <v>126.43865038452388</v>
      </c>
      <c r="AM5">
        <v>127.79428318283168</v>
      </c>
      <c r="AN5">
        <v>128.47154358841422</v>
      </c>
      <c r="AO5">
        <v>128.95496020288499</v>
      </c>
      <c r="AP5">
        <v>129.24349722078017</v>
      </c>
      <c r="AQ5">
        <v>129.32147487010806</v>
      </c>
      <c r="AR5">
        <v>129.12988311558419</v>
      </c>
      <c r="AS5">
        <v>128.61716568347271</v>
      </c>
      <c r="AT5">
        <v>127.74189350767789</v>
      </c>
      <c r="AU5">
        <v>126.46643538098516</v>
      </c>
      <c r="AV5">
        <v>124.75390778555953</v>
      </c>
      <c r="AW5">
        <v>122.56726566285451</v>
      </c>
      <c r="AX5">
        <v>119.8705544273808</v>
      </c>
      <c r="AY5">
        <v>116.6319019198193</v>
      </c>
      <c r="AZ5">
        <v>112.82776845749243</v>
      </c>
      <c r="BA5">
        <v>108.44628322235022</v>
      </c>
      <c r="BB5">
        <v>103.48472431430444</v>
      </c>
      <c r="BC5">
        <v>97.95103023795707</v>
      </c>
      <c r="BD5">
        <v>91.865121771632388</v>
      </c>
      <c r="BE5">
        <v>85.259549580141751</v>
      </c>
      <c r="BF5">
        <v>78.183064917781664</v>
      </c>
      <c r="BG5">
        <v>70.704029884274235</v>
      </c>
      <c r="BH5">
        <v>62.91677205873539</v>
      </c>
      <c r="BI5">
        <v>54.936828930165454</v>
      </c>
      <c r="BJ5">
        <v>46.863499520747091</v>
      </c>
      <c r="BK5">
        <v>40.820702592976801</v>
      </c>
      <c r="BL5">
        <v>34.341450857451584</v>
      </c>
      <c r="BM5">
        <v>27.279710509602566</v>
      </c>
      <c r="BN5">
        <v>19.818395043724937</v>
      </c>
      <c r="BO5">
        <v>12.257363563976263</v>
      </c>
      <c r="BP5">
        <v>4.984871416688466</v>
      </c>
      <c r="BQ5">
        <v>-1.5407102822141121</v>
      </c>
      <c r="BR5">
        <v>-6.8232994961714954</v>
      </c>
      <c r="BS5">
        <v>-10.381380542512296</v>
      </c>
      <c r="BT5">
        <v>-11.820430027679615</v>
      </c>
      <c r="BU5">
        <v>-11.822363911803803</v>
      </c>
      <c r="BV5">
        <v>-9.0210228094656575</v>
      </c>
      <c r="BW5">
        <v>-5.8856597951226481</v>
      </c>
      <c r="BX5">
        <v>-3.6100828822966773</v>
      </c>
      <c r="BY5">
        <v>-1.9484111662385878E-12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</row>
    <row r="6" spans="1:101" x14ac:dyDescent="0.3">
      <c r="A6">
        <f>Model_Point!K6</f>
        <v>1</v>
      </c>
      <c r="B6">
        <v>691.47103736793861</v>
      </c>
      <c r="C6">
        <v>649.78332521158256</v>
      </c>
      <c r="D6">
        <v>606.66638823200174</v>
      </c>
      <c r="E6">
        <v>562.03189313670657</v>
      </c>
      <c r="F6">
        <v>519.54899177325126</v>
      </c>
      <c r="G6">
        <v>477.8995883506438</v>
      </c>
      <c r="H6">
        <v>440.03722606825926</v>
      </c>
      <c r="I6">
        <v>405.6987483104765</v>
      </c>
      <c r="J6">
        <v>374.92592352584478</v>
      </c>
      <c r="K6">
        <v>347.79132035635439</v>
      </c>
      <c r="L6">
        <v>324.34772762310234</v>
      </c>
      <c r="M6">
        <v>304.63485220144304</v>
      </c>
      <c r="N6">
        <v>288.68309417054229</v>
      </c>
      <c r="O6">
        <v>277.48221091103818</v>
      </c>
      <c r="P6">
        <v>270.77983275467358</v>
      </c>
      <c r="Q6">
        <v>259.60932317716959</v>
      </c>
      <c r="R6">
        <v>251.84266599128756</v>
      </c>
      <c r="S6">
        <v>247.51796205382698</v>
      </c>
      <c r="T6">
        <v>246.67256075775597</v>
      </c>
      <c r="U6">
        <v>249.34454214536956</v>
      </c>
      <c r="V6">
        <v>255.57407801040222</v>
      </c>
      <c r="W6">
        <v>266.60894027785537</v>
      </c>
      <c r="X6">
        <v>282.73265733167318</v>
      </c>
      <c r="Y6">
        <v>300.81664187714534</v>
      </c>
      <c r="Z6">
        <v>317.17364729751205</v>
      </c>
      <c r="AA6">
        <v>331.75044086530949</v>
      </c>
      <c r="AB6">
        <v>344.42371055809883</v>
      </c>
      <c r="AC6">
        <v>355.03344583383995</v>
      </c>
      <c r="AD6">
        <v>363.46800388359026</v>
      </c>
      <c r="AE6">
        <v>369.68465772615161</v>
      </c>
      <c r="AF6">
        <v>373.63136275409653</v>
      </c>
      <c r="AG6">
        <v>375.25024729045157</v>
      </c>
      <c r="AH6">
        <v>374.53612869566115</v>
      </c>
      <c r="AI6">
        <v>371.52517183328558</v>
      </c>
      <c r="AJ6">
        <v>366.28212642439502</v>
      </c>
      <c r="AK6">
        <v>358.8960887442982</v>
      </c>
      <c r="AL6">
        <v>349.48026117163414</v>
      </c>
      <c r="AM6">
        <v>338.17329177441047</v>
      </c>
      <c r="AN6">
        <v>325.1400035627592</v>
      </c>
      <c r="AO6">
        <v>310.5700024112304</v>
      </c>
      <c r="AP6">
        <v>294.67326534520623</v>
      </c>
      <c r="AQ6">
        <v>277.67385305433328</v>
      </c>
      <c r="AR6">
        <v>259.80692353330221</v>
      </c>
      <c r="AS6">
        <v>241.31536016336776</v>
      </c>
      <c r="AT6">
        <v>222.44634940509638</v>
      </c>
      <c r="AU6">
        <v>203.44839082264937</v>
      </c>
      <c r="AV6">
        <v>184.56665746669586</v>
      </c>
      <c r="AW6">
        <v>166.03698062167354</v>
      </c>
      <c r="AX6">
        <v>148.07667767700488</v>
      </c>
      <c r="AY6">
        <v>130.87870350952747</v>
      </c>
      <c r="AZ6">
        <v>114.62531638790388</v>
      </c>
      <c r="BA6">
        <v>98.500559099519165</v>
      </c>
      <c r="BB6">
        <v>82.861680891336434</v>
      </c>
      <c r="BC6">
        <v>68.052838781318187</v>
      </c>
      <c r="BD6">
        <v>54.387488365122493</v>
      </c>
      <c r="BE6">
        <v>42.129918746398104</v>
      </c>
      <c r="BF6">
        <v>31.477585777446659</v>
      </c>
      <c r="BG6">
        <v>22.546346841363135</v>
      </c>
      <c r="BH6">
        <v>15.360961404386627</v>
      </c>
      <c r="BI6">
        <v>9.8531375392989133</v>
      </c>
      <c r="BJ6">
        <v>5.8688217099093496</v>
      </c>
      <c r="BK6">
        <v>3.3412803051282545</v>
      </c>
      <c r="BL6">
        <v>1.8313702672031955</v>
      </c>
      <c r="BM6">
        <v>0.99869425452361404</v>
      </c>
      <c r="BN6">
        <v>0.590138881253503</v>
      </c>
      <c r="BO6">
        <v>1.0180863488021245E-11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</row>
    <row r="7" spans="1:101" x14ac:dyDescent="0.3">
      <c r="A7">
        <f>Model_Point!K7</f>
        <v>1</v>
      </c>
      <c r="B7">
        <v>324.85403475634291</v>
      </c>
      <c r="C7">
        <v>310.94563064330396</v>
      </c>
      <c r="D7">
        <v>294.75091228134096</v>
      </c>
      <c r="E7">
        <v>277.31397993001201</v>
      </c>
      <c r="F7">
        <v>258.22994274248606</v>
      </c>
      <c r="G7">
        <v>241.39724034295205</v>
      </c>
      <c r="H7">
        <v>225.95345394504017</v>
      </c>
      <c r="I7">
        <v>211.83353692714743</v>
      </c>
      <c r="J7">
        <v>199.07842753627699</v>
      </c>
      <c r="K7">
        <v>184.00283147172371</v>
      </c>
      <c r="L7">
        <v>173.87967224743397</v>
      </c>
      <c r="M7">
        <v>165.22267562623708</v>
      </c>
      <c r="N7">
        <v>158.05600795555571</v>
      </c>
      <c r="O7">
        <v>152.77133380358916</v>
      </c>
      <c r="P7">
        <v>138.48612204586178</v>
      </c>
      <c r="Q7">
        <v>132.68541951502496</v>
      </c>
      <c r="R7">
        <v>128.22719556764579</v>
      </c>
      <c r="S7">
        <v>125.13015498920973</v>
      </c>
      <c r="T7">
        <v>123.41193322414277</v>
      </c>
      <c r="U7">
        <v>116.76896341075326</v>
      </c>
      <c r="V7">
        <v>117.4694222538743</v>
      </c>
      <c r="W7">
        <v>120.04057387610248</v>
      </c>
      <c r="X7">
        <v>124.59205790356296</v>
      </c>
      <c r="Y7">
        <v>131.20624750067151</v>
      </c>
      <c r="Z7">
        <v>124.01285309865341</v>
      </c>
      <c r="AA7">
        <v>131.89157576706972</v>
      </c>
      <c r="AB7">
        <v>139.07138861124352</v>
      </c>
      <c r="AC7">
        <v>145.49404398335363</v>
      </c>
      <c r="AD7">
        <v>151.12027974247869</v>
      </c>
      <c r="AE7">
        <v>143.15756269952007</v>
      </c>
      <c r="AF7">
        <v>146.36055016790831</v>
      </c>
      <c r="AG7">
        <v>148.67322959548983</v>
      </c>
      <c r="AH7">
        <v>150.09606239134894</v>
      </c>
      <c r="AI7">
        <v>150.64572538605037</v>
      </c>
      <c r="AJ7">
        <v>141.15663225582273</v>
      </c>
      <c r="AK7">
        <v>139.48521061933556</v>
      </c>
      <c r="AL7">
        <v>137.01858510585404</v>
      </c>
      <c r="AM7">
        <v>133.81213223935387</v>
      </c>
      <c r="AN7">
        <v>129.93156726798819</v>
      </c>
      <c r="AO7">
        <v>119.35850217946448</v>
      </c>
      <c r="AP7">
        <v>113.98760841906045</v>
      </c>
      <c r="AQ7">
        <v>108.16787434228698</v>
      </c>
      <c r="AR7">
        <v>101.99181742849638</v>
      </c>
      <c r="AS7">
        <v>95.555148903531304</v>
      </c>
      <c r="AT7">
        <v>85.341737512572905</v>
      </c>
      <c r="AU7">
        <v>78.45385954239633</v>
      </c>
      <c r="AV7">
        <v>71.584671640573418</v>
      </c>
      <c r="AW7">
        <v>64.827155751357594</v>
      </c>
      <c r="AX7">
        <v>58.267306102902047</v>
      </c>
      <c r="AY7">
        <v>50.146761540774072</v>
      </c>
      <c r="AZ7">
        <v>44.094946126926558</v>
      </c>
      <c r="BA7">
        <v>38.072076656872106</v>
      </c>
      <c r="BB7">
        <v>32.216984986375913</v>
      </c>
      <c r="BC7">
        <v>26.66371680793738</v>
      </c>
      <c r="BD7">
        <v>20.819140454073047</v>
      </c>
      <c r="BE7">
        <v>16.173947292558093</v>
      </c>
      <c r="BF7">
        <v>12.132241143067001</v>
      </c>
      <c r="BG7">
        <v>8.7407388323930117</v>
      </c>
      <c r="BH7">
        <v>6.0111214150849648</v>
      </c>
      <c r="BI7">
        <v>3.7703469952647084</v>
      </c>
      <c r="BJ7">
        <v>2.2496109665780493</v>
      </c>
      <c r="BK7">
        <v>1.2847393966124989</v>
      </c>
      <c r="BL7">
        <v>0.70839461452787034</v>
      </c>
      <c r="BM7">
        <v>0.39075340027285271</v>
      </c>
      <c r="BN7">
        <v>0.2264808579988293</v>
      </c>
      <c r="BO7">
        <v>-3.159834531479969E-12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</row>
    <row r="8" spans="1:101" x14ac:dyDescent="0.3">
      <c r="A8">
        <f>Model_Point!K8</f>
        <v>1</v>
      </c>
      <c r="B8">
        <v>145.21551695853498</v>
      </c>
      <c r="C8">
        <v>141.17765574477605</v>
      </c>
      <c r="D8">
        <v>135.99119092511447</v>
      </c>
      <c r="E8">
        <v>130.225534087536</v>
      </c>
      <c r="F8">
        <v>124.69241498547412</v>
      </c>
      <c r="G8">
        <v>119.29278074943157</v>
      </c>
      <c r="H8">
        <v>114.52429793535995</v>
      </c>
      <c r="I8">
        <v>110.37028516625709</v>
      </c>
      <c r="J8">
        <v>106.85386948377747</v>
      </c>
      <c r="K8">
        <v>104.00035209939684</v>
      </c>
      <c r="L8">
        <v>101.83090693743434</v>
      </c>
      <c r="M8">
        <v>100.36414396885445</v>
      </c>
      <c r="N8">
        <v>99.61693275122559</v>
      </c>
      <c r="O8">
        <v>99.753576282447867</v>
      </c>
      <c r="P8">
        <v>100.74759341634997</v>
      </c>
      <c r="Q8">
        <v>101.23179437323087</v>
      </c>
      <c r="R8">
        <v>102.42640615333013</v>
      </c>
      <c r="S8">
        <v>104.34963438822257</v>
      </c>
      <c r="T8">
        <v>107.01992004907501</v>
      </c>
      <c r="U8">
        <v>110.45624660808838</v>
      </c>
      <c r="V8">
        <v>114.6784272040035</v>
      </c>
      <c r="W8">
        <v>119.89264439584797</v>
      </c>
      <c r="X8">
        <v>126.15782727898093</v>
      </c>
      <c r="Y8">
        <v>133.52293044134314</v>
      </c>
      <c r="Z8">
        <v>142.03086899764295</v>
      </c>
      <c r="AA8">
        <v>150.89764588151891</v>
      </c>
      <c r="AB8">
        <v>170.8816297590117</v>
      </c>
      <c r="AC8">
        <v>173.6113856310626</v>
      </c>
      <c r="AD8">
        <v>175.23369255513674</v>
      </c>
      <c r="AE8">
        <v>176.6338679735955</v>
      </c>
      <c r="AF8">
        <v>177.81973100209447</v>
      </c>
      <c r="AG8">
        <v>178.77358467153741</v>
      </c>
      <c r="AH8">
        <v>179.3974990878805</v>
      </c>
      <c r="AI8">
        <v>179.60523676458746</v>
      </c>
      <c r="AJ8">
        <v>179.32739955249829</v>
      </c>
      <c r="AK8">
        <v>178.49994806186291</v>
      </c>
      <c r="AL8">
        <v>177.05841627754387</v>
      </c>
      <c r="AM8">
        <v>174.93585042138531</v>
      </c>
      <c r="AN8">
        <v>172.06461545152948</v>
      </c>
      <c r="AO8">
        <v>168.38141606484714</v>
      </c>
      <c r="AP8">
        <v>163.8347679267622</v>
      </c>
      <c r="AQ8">
        <v>158.39099818951286</v>
      </c>
      <c r="AR8">
        <v>152.02954149171802</v>
      </c>
      <c r="AS8">
        <v>144.74551541781278</v>
      </c>
      <c r="AT8">
        <v>136.55199682847399</v>
      </c>
      <c r="AU8">
        <v>127.48109753949454</v>
      </c>
      <c r="AV8">
        <v>117.59047984123352</v>
      </c>
      <c r="AW8">
        <v>106.96984837000508</v>
      </c>
      <c r="AX8">
        <v>95.753245586456472</v>
      </c>
      <c r="AY8">
        <v>84.111512461554</v>
      </c>
      <c r="AZ8">
        <v>72.184330987275317</v>
      </c>
      <c r="BA8">
        <v>63.843364704611894</v>
      </c>
      <c r="BB8">
        <v>54.685779780899523</v>
      </c>
      <c r="BC8">
        <v>44.393513755326445</v>
      </c>
      <c r="BD8">
        <v>33.224000952080054</v>
      </c>
      <c r="BE8">
        <v>21.640946741770389</v>
      </c>
      <c r="BF8">
        <v>10.269162124640747</v>
      </c>
      <c r="BG8">
        <v>-0.13163610055441868</v>
      </c>
      <c r="BH8">
        <v>-8.7173789185366495</v>
      </c>
      <c r="BI8">
        <v>-14.645409810567612</v>
      </c>
      <c r="BJ8">
        <v>-17.197039532279707</v>
      </c>
      <c r="BK8">
        <v>-17.562341346327049</v>
      </c>
      <c r="BL8">
        <v>-13.256158023442389</v>
      </c>
      <c r="BM8">
        <v>-8.7865089308365434</v>
      </c>
      <c r="BN8">
        <v>-5.5177143543570866</v>
      </c>
      <c r="BO8">
        <v>1.5205782248407439E-12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</row>
    <row r="9" spans="1:101" x14ac:dyDescent="0.3">
      <c r="A9">
        <f>Model_Point!K9</f>
        <v>1</v>
      </c>
      <c r="B9">
        <v>480.33663954392046</v>
      </c>
      <c r="C9">
        <v>456.27277501705009</v>
      </c>
      <c r="D9">
        <v>433.46605321443656</v>
      </c>
      <c r="E9">
        <v>408.93183257652419</v>
      </c>
      <c r="F9">
        <v>384.66704901109568</v>
      </c>
      <c r="G9">
        <v>359.78004471486145</v>
      </c>
      <c r="H9">
        <v>336.36529422592798</v>
      </c>
      <c r="I9">
        <v>314.5827454672658</v>
      </c>
      <c r="J9">
        <v>294.52484044028046</v>
      </c>
      <c r="K9">
        <v>276.25547998587984</v>
      </c>
      <c r="L9">
        <v>259.82256664713208</v>
      </c>
      <c r="M9">
        <v>246.09498986159082</v>
      </c>
      <c r="N9">
        <v>235.35212672815842</v>
      </c>
      <c r="O9">
        <v>227.81844300745831</v>
      </c>
      <c r="P9">
        <v>223.67422276600215</v>
      </c>
      <c r="Q9">
        <v>217.81394323635539</v>
      </c>
      <c r="R9">
        <v>215.11649075665528</v>
      </c>
      <c r="S9">
        <v>215.78740112351002</v>
      </c>
      <c r="T9">
        <v>220.01495077988534</v>
      </c>
      <c r="U9">
        <v>227.9581567748186</v>
      </c>
      <c r="V9">
        <v>235.91519849443233</v>
      </c>
      <c r="W9">
        <v>242.03321010006036</v>
      </c>
      <c r="X9">
        <v>246.25712351689501</v>
      </c>
      <c r="Y9">
        <v>248.5692531135131</v>
      </c>
      <c r="Z9">
        <v>248.9793973545799</v>
      </c>
      <c r="AA9">
        <v>247.52153291685806</v>
      </c>
      <c r="AB9">
        <v>244.25366711490153</v>
      </c>
      <c r="AC9">
        <v>239.25898100804287</v>
      </c>
      <c r="AD9">
        <v>232.64650496257036</v>
      </c>
      <c r="AE9">
        <v>224.55006745703588</v>
      </c>
      <c r="AF9">
        <v>215.12472947824389</v>
      </c>
      <c r="AG9">
        <v>204.54159076389922</v>
      </c>
      <c r="AH9">
        <v>192.9852275013055</v>
      </c>
      <c r="AI9">
        <v>180.65077222726538</v>
      </c>
      <c r="AJ9">
        <v>167.74091018939302</v>
      </c>
      <c r="AK9">
        <v>154.4631956974743</v>
      </c>
      <c r="AL9">
        <v>141.02595880892727</v>
      </c>
      <c r="AM9">
        <v>127.63300736839562</v>
      </c>
      <c r="AN9">
        <v>114.47561939481825</v>
      </c>
      <c r="AO9">
        <v>101.7272231477257</v>
      </c>
      <c r="AP9">
        <v>89.5543893458524</v>
      </c>
      <c r="AQ9">
        <v>77.288559213497052</v>
      </c>
      <c r="AR9">
        <v>65.239291256549379</v>
      </c>
      <c r="AS9">
        <v>53.709296481501937</v>
      </c>
      <c r="AT9">
        <v>42.97889328864116</v>
      </c>
      <c r="AU9">
        <v>33.289492928326908</v>
      </c>
      <c r="AV9">
        <v>24.827562097704575</v>
      </c>
      <c r="AW9">
        <v>17.710928662643465</v>
      </c>
      <c r="AX9">
        <v>11.979554174281406</v>
      </c>
      <c r="AY9">
        <v>7.5928499824950517</v>
      </c>
      <c r="AZ9">
        <v>4.4351204015271932</v>
      </c>
      <c r="BA9">
        <v>2.4536870870580101</v>
      </c>
      <c r="BB9">
        <v>1.2898503457782398</v>
      </c>
      <c r="BC9">
        <v>0.66572312355320562</v>
      </c>
      <c r="BD9">
        <v>0.3752751696853196</v>
      </c>
      <c r="BE9">
        <v>-5.845787024615263E-12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</row>
    <row r="10" spans="1:101" x14ac:dyDescent="0.3">
      <c r="A10">
        <f>Model_Point!K10</f>
        <v>0</v>
      </c>
      <c r="B10">
        <v>210.4910207855504</v>
      </c>
      <c r="C10">
        <v>201.60704750088291</v>
      </c>
      <c r="D10">
        <v>192.33900866266632</v>
      </c>
      <c r="E10">
        <v>182.07811841133392</v>
      </c>
      <c r="F10">
        <v>173.6311095685183</v>
      </c>
      <c r="G10">
        <v>163.09422386193131</v>
      </c>
      <c r="H10">
        <v>153.06320637879961</v>
      </c>
      <c r="I10">
        <v>143.61652192737401</v>
      </c>
      <c r="J10">
        <v>134.80136531672773</v>
      </c>
      <c r="K10">
        <v>130.47041398660221</v>
      </c>
      <c r="L10">
        <v>123.24761706795891</v>
      </c>
      <c r="M10">
        <v>117.0707576688549</v>
      </c>
      <c r="N10">
        <v>112.05413043311053</v>
      </c>
      <c r="O10">
        <v>108.29024758864909</v>
      </c>
      <c r="P10">
        <v>101.73952292538848</v>
      </c>
      <c r="Q10">
        <v>98.417812154711811</v>
      </c>
      <c r="R10">
        <v>96.324667937308973</v>
      </c>
      <c r="S10">
        <v>95.541781108684603</v>
      </c>
      <c r="T10">
        <v>96.143843698953432</v>
      </c>
      <c r="U10">
        <v>90.704996353943514</v>
      </c>
      <c r="V10">
        <v>93.805131495053104</v>
      </c>
      <c r="W10">
        <v>97.662370708512199</v>
      </c>
      <c r="X10">
        <v>100.8107132690598</v>
      </c>
      <c r="Y10">
        <v>103.24458903286245</v>
      </c>
      <c r="Z10">
        <v>96.435201114023926</v>
      </c>
      <c r="AA10">
        <v>96.938458883462516</v>
      </c>
      <c r="AB10">
        <v>96.74009204714622</v>
      </c>
      <c r="AC10">
        <v>95.87308824987177</v>
      </c>
      <c r="AD10">
        <v>94.380721594143282</v>
      </c>
      <c r="AE10">
        <v>86.496969281802976</v>
      </c>
      <c r="AF10">
        <v>83.56205186957834</v>
      </c>
      <c r="AG10">
        <v>80.162589311960971</v>
      </c>
      <c r="AH10">
        <v>76.370970349343096</v>
      </c>
      <c r="AI10">
        <v>72.263921166463959</v>
      </c>
      <c r="AJ10">
        <v>64.407609136795145</v>
      </c>
      <c r="AK10">
        <v>59.694261324288028</v>
      </c>
      <c r="AL10">
        <v>54.89657218092524</v>
      </c>
      <c r="AM10">
        <v>50.09479930212018</v>
      </c>
      <c r="AN10">
        <v>45.364555158304768</v>
      </c>
      <c r="AO10">
        <v>38.975035005267834</v>
      </c>
      <c r="AP10">
        <v>34.480735195526158</v>
      </c>
      <c r="AQ10">
        <v>29.931645490218408</v>
      </c>
      <c r="AR10">
        <v>25.448051569252858</v>
      </c>
      <c r="AS10">
        <v>21.147877942295924</v>
      </c>
      <c r="AT10">
        <v>16.442431952399122</v>
      </c>
      <c r="AU10">
        <v>12.779853491541571</v>
      </c>
      <c r="AV10">
        <v>9.5762346653771822</v>
      </c>
      <c r="AW10">
        <v>6.8789468031579153</v>
      </c>
      <c r="AX10">
        <v>4.705426062621938</v>
      </c>
      <c r="AY10">
        <v>2.9034740309507678</v>
      </c>
      <c r="AZ10">
        <v>1.6990531361240266</v>
      </c>
      <c r="BA10">
        <v>0.94299730951289373</v>
      </c>
      <c r="BB10">
        <v>0.49882772745472065</v>
      </c>
      <c r="BC10">
        <v>0.26069265840978051</v>
      </c>
      <c r="BD10">
        <v>0.14409407400323299</v>
      </c>
      <c r="BE10">
        <v>-2.5947857130148259E-12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</row>
    <row r="11" spans="1:101" x14ac:dyDescent="0.3">
      <c r="A11">
        <f>Model_Point!K11</f>
        <v>0</v>
      </c>
      <c r="B11">
        <v>133.52146526647533</v>
      </c>
      <c r="C11">
        <v>132.75706663549732</v>
      </c>
      <c r="D11">
        <v>130.62361960551721</v>
      </c>
      <c r="E11">
        <v>127.64296344258395</v>
      </c>
      <c r="F11">
        <v>124.50366016045824</v>
      </c>
      <c r="G11">
        <v>121.22719709602083</v>
      </c>
      <c r="H11">
        <v>118.20074436495889</v>
      </c>
      <c r="I11">
        <v>115.48528428119093</v>
      </c>
      <c r="J11">
        <v>113.12049966817675</v>
      </c>
      <c r="K11">
        <v>111.13731505463714</v>
      </c>
      <c r="L11">
        <v>109.56199979871323</v>
      </c>
      <c r="M11">
        <v>108.5457504902284</v>
      </c>
      <c r="N11">
        <v>108.14932475906294</v>
      </c>
      <c r="O11">
        <v>108.42462942890414</v>
      </c>
      <c r="P11">
        <v>109.41646789359753</v>
      </c>
      <c r="Q11">
        <v>110.35622721232019</v>
      </c>
      <c r="R11">
        <v>122.9504940620708</v>
      </c>
      <c r="S11">
        <v>125.65379866174652</v>
      </c>
      <c r="T11">
        <v>127.35023626295889</v>
      </c>
      <c r="U11">
        <v>128.92285641220633</v>
      </c>
      <c r="V11">
        <v>130.38845791470166</v>
      </c>
      <c r="W11">
        <v>131.73973082320327</v>
      </c>
      <c r="X11">
        <v>132.88853433589253</v>
      </c>
      <c r="Y11">
        <v>133.75687153601808</v>
      </c>
      <c r="Z11">
        <v>134.28230383592913</v>
      </c>
      <c r="AA11">
        <v>134.40659805139873</v>
      </c>
      <c r="AB11">
        <v>134.06978324762963</v>
      </c>
      <c r="AC11">
        <v>133.20775169862392</v>
      </c>
      <c r="AD11">
        <v>131.75364667796154</v>
      </c>
      <c r="AE11">
        <v>129.64249290774541</v>
      </c>
      <c r="AF11">
        <v>126.81841305501084</v>
      </c>
      <c r="AG11">
        <v>123.24055238448793</v>
      </c>
      <c r="AH11">
        <v>118.87828464607409</v>
      </c>
      <c r="AI11">
        <v>113.71360945031702</v>
      </c>
      <c r="AJ11">
        <v>107.74328106608867</v>
      </c>
      <c r="AK11">
        <v>100.97974826731181</v>
      </c>
      <c r="AL11">
        <v>93.457614512528124</v>
      </c>
      <c r="AM11">
        <v>85.240302423034706</v>
      </c>
      <c r="AN11">
        <v>76.432902838451923</v>
      </c>
      <c r="AO11">
        <v>67.175545301395644</v>
      </c>
      <c r="AP11">
        <v>57.575519583054835</v>
      </c>
      <c r="AQ11">
        <v>51.514251037794018</v>
      </c>
      <c r="AR11">
        <v>44.669404954742021</v>
      </c>
      <c r="AS11">
        <v>36.680979539274539</v>
      </c>
      <c r="AT11">
        <v>27.743293560546608</v>
      </c>
      <c r="AU11">
        <v>18.249659645918914</v>
      </c>
      <c r="AV11">
        <v>8.7525990000024656</v>
      </c>
      <c r="AW11">
        <v>-5.6732624011569747E-2</v>
      </c>
      <c r="AX11">
        <v>-7.3922609877857584</v>
      </c>
      <c r="AY11">
        <v>-12.450974796243607</v>
      </c>
      <c r="AZ11">
        <v>-14.52756570055147</v>
      </c>
      <c r="BA11">
        <v>-14.792157191659237</v>
      </c>
      <c r="BB11">
        <v>-10.765073860679379</v>
      </c>
      <c r="BC11">
        <v>-7.2462188926822417</v>
      </c>
      <c r="BD11">
        <v>-4.6420302278191103</v>
      </c>
      <c r="BE11">
        <v>-5.5522905611344372E-13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</row>
    <row r="12" spans="1:101" x14ac:dyDescent="0.3">
      <c r="A12">
        <f>Model_Point!K12</f>
        <v>0</v>
      </c>
      <c r="B12">
        <v>3712.7107685929573</v>
      </c>
      <c r="C12">
        <v>3678.7135827119391</v>
      </c>
      <c r="D12">
        <v>3566.2910390528118</v>
      </c>
      <c r="E12">
        <v>3425.5140409845158</v>
      </c>
      <c r="F12">
        <v>3280.0011294702308</v>
      </c>
      <c r="G12">
        <v>3140.0575013551238</v>
      </c>
      <c r="H12">
        <v>3010.8647455066216</v>
      </c>
      <c r="I12">
        <v>2895.5984137032506</v>
      </c>
      <c r="J12">
        <v>2795.900783645382</v>
      </c>
      <c r="K12">
        <v>2710.9270992665197</v>
      </c>
      <c r="L12">
        <v>2645.0168579210081</v>
      </c>
      <c r="M12">
        <v>2601.2473910218228</v>
      </c>
      <c r="N12">
        <v>2582.3736485528275</v>
      </c>
      <c r="O12">
        <v>2591.0870596268555</v>
      </c>
      <c r="P12">
        <v>2629.8848025468324</v>
      </c>
      <c r="Q12">
        <v>2701.155803275768</v>
      </c>
      <c r="R12">
        <v>2807.519206587654</v>
      </c>
      <c r="S12">
        <v>2951.8275513831468</v>
      </c>
      <c r="T12">
        <v>3136.8723227590558</v>
      </c>
      <c r="U12">
        <v>3334.1028854756328</v>
      </c>
      <c r="V12">
        <v>3513.1290623052391</v>
      </c>
      <c r="W12">
        <v>3672.2694066904182</v>
      </c>
      <c r="X12">
        <v>3810.4862854544845</v>
      </c>
      <c r="Y12">
        <v>3927.2238646434398</v>
      </c>
      <c r="Z12">
        <v>4022.1984102020233</v>
      </c>
      <c r="AA12">
        <v>4095.0456554455559</v>
      </c>
      <c r="AB12">
        <v>4145.238512572626</v>
      </c>
      <c r="AC12">
        <v>4172.3510897425967</v>
      </c>
      <c r="AD12">
        <v>4176.2889322192295</v>
      </c>
      <c r="AE12">
        <v>4157.0556847576718</v>
      </c>
      <c r="AF12">
        <v>4114.5597570937534</v>
      </c>
      <c r="AG12">
        <v>4048.9898403639831</v>
      </c>
      <c r="AH12">
        <v>3960.9859034623314</v>
      </c>
      <c r="AI12">
        <v>3851.5206052154476</v>
      </c>
      <c r="AJ12">
        <v>3721.8408978683037</v>
      </c>
      <c r="AK12">
        <v>3573.4213835054893</v>
      </c>
      <c r="AL12">
        <v>3407.9559569218895</v>
      </c>
      <c r="AM12">
        <v>3227.3755699522417</v>
      </c>
      <c r="AN12">
        <v>3033.8623394340598</v>
      </c>
      <c r="AO12">
        <v>2829.8459409006759</v>
      </c>
      <c r="AP12">
        <v>2617.9481267185047</v>
      </c>
      <c r="AQ12">
        <v>2400.9221660405633</v>
      </c>
      <c r="AR12">
        <v>2181.4632685977622</v>
      </c>
      <c r="AS12">
        <v>1962.3319391305599</v>
      </c>
      <c r="AT12">
        <v>1746.2978141870228</v>
      </c>
      <c r="AU12">
        <v>1536.0759363274028</v>
      </c>
      <c r="AV12">
        <v>1334.2569380505465</v>
      </c>
      <c r="AW12">
        <v>1143.2333506068983</v>
      </c>
      <c r="AX12">
        <v>965.1250422162309</v>
      </c>
      <c r="AY12">
        <v>801.70756311735181</v>
      </c>
      <c r="AZ12">
        <v>654.3478437467561</v>
      </c>
      <c r="BA12">
        <v>520.83117565139685</v>
      </c>
      <c r="BB12">
        <v>402.87043034082564</v>
      </c>
      <c r="BC12">
        <v>301.54880813988757</v>
      </c>
      <c r="BD12">
        <v>217.24564399295352</v>
      </c>
      <c r="BE12">
        <v>149.60854740792948</v>
      </c>
      <c r="BF12">
        <v>97.582959118195959</v>
      </c>
      <c r="BG12">
        <v>59.504769410763316</v>
      </c>
      <c r="BH12">
        <v>33.253362169970302</v>
      </c>
      <c r="BI12">
        <v>16.452107501472558</v>
      </c>
      <c r="BJ12">
        <v>6.6927027029983339</v>
      </c>
      <c r="BK12">
        <v>1.9917232862736052</v>
      </c>
      <c r="BL12">
        <v>9.5148235449483046E-2</v>
      </c>
      <c r="BM12">
        <v>-0.40997609507066213</v>
      </c>
      <c r="BN12">
        <v>-0.33598528769829689</v>
      </c>
      <c r="BO12">
        <v>-1.3148754389970319E-10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</row>
    <row r="13" spans="1:101" x14ac:dyDescent="0.3">
      <c r="A13">
        <f>Model_Point!K13</f>
        <v>0</v>
      </c>
      <c r="B13">
        <v>1508.7939285509012</v>
      </c>
      <c r="C13">
        <v>1488.4128606126601</v>
      </c>
      <c r="D13">
        <v>1433.1137280498242</v>
      </c>
      <c r="E13">
        <v>1364.9876627460842</v>
      </c>
      <c r="F13">
        <v>1420.3768823517771</v>
      </c>
      <c r="G13">
        <v>1357.7988554929409</v>
      </c>
      <c r="H13">
        <v>1298.6361417542391</v>
      </c>
      <c r="I13">
        <v>1244.2061691150388</v>
      </c>
      <c r="J13">
        <v>1195.2049636351555</v>
      </c>
      <c r="K13">
        <v>1226.4931520402954</v>
      </c>
      <c r="L13">
        <v>1194.1496904285466</v>
      </c>
      <c r="M13">
        <v>1170.1665090943357</v>
      </c>
      <c r="N13">
        <v>1155.6454398317353</v>
      </c>
      <c r="O13">
        <v>1151.6591486460934</v>
      </c>
      <c r="P13">
        <v>1158.4253797626752</v>
      </c>
      <c r="Q13">
        <v>1178.3963494792702</v>
      </c>
      <c r="R13">
        <v>1211.8743143230058</v>
      </c>
      <c r="S13">
        <v>1259.9790473879832</v>
      </c>
      <c r="T13">
        <v>1323.8042449420927</v>
      </c>
      <c r="U13">
        <v>1306.46131123445</v>
      </c>
      <c r="V13">
        <v>1391.0932601590323</v>
      </c>
      <c r="W13">
        <v>1468.4939930760302</v>
      </c>
      <c r="X13">
        <v>1538.2795945724988</v>
      </c>
      <c r="Y13">
        <v>1600.2552663153458</v>
      </c>
      <c r="Z13">
        <v>1561.054804574821</v>
      </c>
      <c r="AA13">
        <v>1601.3572788534539</v>
      </c>
      <c r="AB13">
        <v>1633.1224731024417</v>
      </c>
      <c r="AC13">
        <v>1656.1995908128529</v>
      </c>
      <c r="AD13">
        <v>1670.5679269422501</v>
      </c>
      <c r="AE13">
        <v>1605.5002256022906</v>
      </c>
      <c r="AF13">
        <v>1598.10173768656</v>
      </c>
      <c r="AG13">
        <v>1581.8260621176094</v>
      </c>
      <c r="AH13">
        <v>1556.9292795299368</v>
      </c>
      <c r="AI13">
        <v>1523.7974929548448</v>
      </c>
      <c r="AJ13">
        <v>1433.3321015992278</v>
      </c>
      <c r="AK13">
        <v>1382.2349379778054</v>
      </c>
      <c r="AL13">
        <v>1324.4609761091131</v>
      </c>
      <c r="AM13">
        <v>1260.7625080417165</v>
      </c>
      <c r="AN13">
        <v>1191.9902650370218</v>
      </c>
      <c r="AO13">
        <v>1087.8690776786352</v>
      </c>
      <c r="AP13">
        <v>1009.937981688279</v>
      </c>
      <c r="AQ13">
        <v>929.86161050499913</v>
      </c>
      <c r="AR13">
        <v>848.68861741002081</v>
      </c>
      <c r="AS13">
        <v>767.49426903951405</v>
      </c>
      <c r="AT13">
        <v>670.51952487304573</v>
      </c>
      <c r="AU13">
        <v>591.46235569681915</v>
      </c>
      <c r="AV13">
        <v>515.47452553498931</v>
      </c>
      <c r="AW13">
        <v>443.49124982611198</v>
      </c>
      <c r="AX13">
        <v>376.34371557428744</v>
      </c>
      <c r="AY13">
        <v>307.55945492862935</v>
      </c>
      <c r="AZ13">
        <v>251.58143850142366</v>
      </c>
      <c r="BA13">
        <v>200.81919002166836</v>
      </c>
      <c r="BB13">
        <v>155.94503831182919</v>
      </c>
      <c r="BC13">
        <v>117.38956572755379</v>
      </c>
      <c r="BD13">
        <v>83.289218987925906</v>
      </c>
      <c r="BE13">
        <v>57.444014140028536</v>
      </c>
      <c r="BF13">
        <v>37.555237040898163</v>
      </c>
      <c r="BG13">
        <v>22.994261344558776</v>
      </c>
      <c r="BH13">
        <v>12.955462417121373</v>
      </c>
      <c r="BI13">
        <v>6.3043001708588777</v>
      </c>
      <c r="BJ13">
        <v>2.5646551253128567</v>
      </c>
      <c r="BK13">
        <v>0.7631048777563324</v>
      </c>
      <c r="BL13">
        <v>3.6296910509118499E-2</v>
      </c>
      <c r="BM13">
        <v>-0.15715707002714818</v>
      </c>
      <c r="BN13">
        <v>-0.12906953348865471</v>
      </c>
      <c r="BO13">
        <v>-2.1136529894632436E-11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</row>
    <row r="14" spans="1:101" x14ac:dyDescent="0.3">
      <c r="A14">
        <f>Model_Point!K14</f>
        <v>0</v>
      </c>
      <c r="B14">
        <v>806.5638224327605</v>
      </c>
      <c r="C14">
        <v>815.61528679504579</v>
      </c>
      <c r="D14">
        <v>806.88462163509701</v>
      </c>
      <c r="E14">
        <v>791.63186593641376</v>
      </c>
      <c r="F14">
        <v>774.96943263047342</v>
      </c>
      <c r="G14">
        <v>759.09482482408544</v>
      </c>
      <c r="H14">
        <v>745.06068429781783</v>
      </c>
      <c r="I14">
        <v>733.48957154437176</v>
      </c>
      <c r="J14">
        <v>724.72800098272273</v>
      </c>
      <c r="K14">
        <v>718.72560018394665</v>
      </c>
      <c r="L14">
        <v>716.22296700682386</v>
      </c>
      <c r="M14">
        <v>717.76495046957109</v>
      </c>
      <c r="N14">
        <v>723.84607329700987</v>
      </c>
      <c r="O14">
        <v>734.95097794106277</v>
      </c>
      <c r="P14">
        <v>751.53484012484444</v>
      </c>
      <c r="Q14">
        <v>774.03700328811931</v>
      </c>
      <c r="R14">
        <v>802.93345374657849</v>
      </c>
      <c r="S14">
        <v>838.73781725824608</v>
      </c>
      <c r="T14">
        <v>881.95655334712535</v>
      </c>
      <c r="U14">
        <v>933.09746557875746</v>
      </c>
      <c r="V14">
        <v>992.69408048093487</v>
      </c>
      <c r="W14">
        <v>1053.3762385585667</v>
      </c>
      <c r="X14">
        <v>1112.7364499179428</v>
      </c>
      <c r="Y14">
        <v>1170.8018576968489</v>
      </c>
      <c r="Z14">
        <v>1227.6501418229834</v>
      </c>
      <c r="AA14">
        <v>1283.3557143661681</v>
      </c>
      <c r="AB14">
        <v>1439.2941486294646</v>
      </c>
      <c r="AC14">
        <v>1474.8450369033405</v>
      </c>
      <c r="AD14">
        <v>1500.1354199069349</v>
      </c>
      <c r="AE14">
        <v>1522.1379318025649</v>
      </c>
      <c r="AF14">
        <v>1540.7927213216799</v>
      </c>
      <c r="AG14">
        <v>1555.4122066105308</v>
      </c>
      <c r="AH14">
        <v>1565.0538916463158</v>
      </c>
      <c r="AI14">
        <v>1568.9054149663434</v>
      </c>
      <c r="AJ14">
        <v>1566.225370312221</v>
      </c>
      <c r="AK14">
        <v>1556.336498869593</v>
      </c>
      <c r="AL14">
        <v>1538.5797234586323</v>
      </c>
      <c r="AM14">
        <v>1512.2827080077677</v>
      </c>
      <c r="AN14">
        <v>1476.7776958754764</v>
      </c>
      <c r="AO14">
        <v>1431.4502209407574</v>
      </c>
      <c r="AP14">
        <v>1375.860329352626</v>
      </c>
      <c r="AQ14">
        <v>1309.7872725290065</v>
      </c>
      <c r="AR14">
        <v>1233.535589207233</v>
      </c>
      <c r="AS14">
        <v>1147.2946087609218</v>
      </c>
      <c r="AT14">
        <v>1051.5313759236208</v>
      </c>
      <c r="AU14">
        <v>947.06735323222654</v>
      </c>
      <c r="AV14">
        <v>835.13077901742736</v>
      </c>
      <c r="AW14">
        <v>717.3982199044234</v>
      </c>
      <c r="AX14">
        <v>596.01967922151425</v>
      </c>
      <c r="AY14">
        <v>473.61901293347051</v>
      </c>
      <c r="AZ14">
        <v>353.26032580863443</v>
      </c>
      <c r="BA14">
        <v>250.61027953516142</v>
      </c>
      <c r="BB14">
        <v>152.30147719645609</v>
      </c>
      <c r="BC14">
        <v>60.205154944579661</v>
      </c>
      <c r="BD14">
        <v>-20.917838523027285</v>
      </c>
      <c r="BE14">
        <v>-85.738460124036621</v>
      </c>
      <c r="BF14">
        <v>-129.28051055030906</v>
      </c>
      <c r="BG14">
        <v>-147.7211052817521</v>
      </c>
      <c r="BH14">
        <v>-139.21387920568759</v>
      </c>
      <c r="BI14">
        <v>-104.63614100296478</v>
      </c>
      <c r="BJ14">
        <v>-68.695226995185735</v>
      </c>
      <c r="BK14">
        <v>-43.231023294156429</v>
      </c>
      <c r="BL14">
        <v>-25.919151179270465</v>
      </c>
      <c r="BM14">
        <v>-14.673415125189232</v>
      </c>
      <c r="BN14">
        <v>-7.7167732127787687</v>
      </c>
      <c r="BO14">
        <v>3.0899580725772943E-11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</row>
    <row r="15" spans="1:101" x14ac:dyDescent="0.3">
      <c r="A15">
        <f>Model_Point!K15</f>
        <v>0</v>
      </c>
      <c r="B15">
        <v>10664.871879053795</v>
      </c>
      <c r="C15">
        <v>10617.778045480169</v>
      </c>
      <c r="D15">
        <v>10345.031837639366</v>
      </c>
      <c r="E15">
        <v>9981.8686390600215</v>
      </c>
      <c r="F15">
        <v>9598.1405786845735</v>
      </c>
      <c r="G15">
        <v>9224.4038374198881</v>
      </c>
      <c r="H15">
        <v>8876.6245366753501</v>
      </c>
      <c r="I15">
        <v>8566.4738511540545</v>
      </c>
      <c r="J15">
        <v>8304.0696386184663</v>
      </c>
      <c r="K15">
        <v>8091.1236390919612</v>
      </c>
      <c r="L15">
        <v>7943.1178442651908</v>
      </c>
      <c r="M15">
        <v>7868.9505233956534</v>
      </c>
      <c r="N15">
        <v>7876.8011272030626</v>
      </c>
      <c r="O15">
        <v>7974.1824088660424</v>
      </c>
      <c r="P15">
        <v>8168.1151191089293</v>
      </c>
      <c r="Q15">
        <v>8465.5590310694333</v>
      </c>
      <c r="R15">
        <v>8795.5095381384563</v>
      </c>
      <c r="S15">
        <v>9063.7512609903733</v>
      </c>
      <c r="T15">
        <v>9268.0078951863325</v>
      </c>
      <c r="U15">
        <v>9406.4343892442521</v>
      </c>
      <c r="V15">
        <v>9477.0735767101341</v>
      </c>
      <c r="W15">
        <v>9478.8799947705502</v>
      </c>
      <c r="X15">
        <v>9412.206816755117</v>
      </c>
      <c r="Y15">
        <v>9278.4931452457622</v>
      </c>
      <c r="Z15">
        <v>9080.1097423113515</v>
      </c>
      <c r="AA15">
        <v>8820.2327694458563</v>
      </c>
      <c r="AB15">
        <v>8502.8225136737074</v>
      </c>
      <c r="AC15">
        <v>8132.6759340519566</v>
      </c>
      <c r="AD15">
        <v>7715.4699378858604</v>
      </c>
      <c r="AE15">
        <v>7257.7545695306399</v>
      </c>
      <c r="AF15">
        <v>6766.7965596682952</v>
      </c>
      <c r="AG15">
        <v>6250.4044468089451</v>
      </c>
      <c r="AH15">
        <v>5716.3781428116708</v>
      </c>
      <c r="AI15">
        <v>5172.8520680223683</v>
      </c>
      <c r="AJ15">
        <v>4628.1256645428248</v>
      </c>
      <c r="AK15">
        <v>4090.4688392052799</v>
      </c>
      <c r="AL15">
        <v>3567.9064170397232</v>
      </c>
      <c r="AM15">
        <v>3067.9880215385583</v>
      </c>
      <c r="AN15">
        <v>2597.5523128235754</v>
      </c>
      <c r="AO15">
        <v>2162.4970178077715</v>
      </c>
      <c r="AP15">
        <v>1767.5684072417996</v>
      </c>
      <c r="AQ15">
        <v>1407.179513844964</v>
      </c>
      <c r="AR15">
        <v>1087.0297117437512</v>
      </c>
      <c r="AS15">
        <v>810.99091818434647</v>
      </c>
      <c r="AT15">
        <v>580.85723002963459</v>
      </c>
      <c r="AU15">
        <v>396.23353971672594</v>
      </c>
      <c r="AV15">
        <v>254.5989206851221</v>
      </c>
      <c r="AW15">
        <v>151.56412454951737</v>
      </c>
      <c r="AX15">
        <v>81.317053413803379</v>
      </c>
      <c r="AY15">
        <v>37.217923462661233</v>
      </c>
      <c r="AZ15">
        <v>12.472532889931518</v>
      </c>
      <c r="BA15">
        <v>1.3559845485230089</v>
      </c>
      <c r="BB15">
        <v>-2.4355836429936457</v>
      </c>
      <c r="BC15">
        <v>-2.7947714596720759</v>
      </c>
      <c r="BD15">
        <v>-1.9024418659084947</v>
      </c>
      <c r="BE15">
        <v>2.3462296838527754E-10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</row>
    <row r="16" spans="1:101" x14ac:dyDescent="0.3">
      <c r="A16">
        <f>Model_Point!K16</f>
        <v>0</v>
      </c>
      <c r="B16">
        <v>4259.850778619827</v>
      </c>
      <c r="C16">
        <v>4222.2413317918763</v>
      </c>
      <c r="D16">
        <v>4087.4186382113139</v>
      </c>
      <c r="E16">
        <v>3913.6104999151303</v>
      </c>
      <c r="F16">
        <v>4060.5029753814324</v>
      </c>
      <c r="G16">
        <v>3897.1987379890475</v>
      </c>
      <c r="H16">
        <v>3742.3400480837026</v>
      </c>
      <c r="I16">
        <v>3600.6556930059755</v>
      </c>
      <c r="J16">
        <v>3476.2057951489182</v>
      </c>
      <c r="K16">
        <v>3516.1523690485619</v>
      </c>
      <c r="L16">
        <v>3442.8764652427421</v>
      </c>
      <c r="M16">
        <v>3397.7758474393027</v>
      </c>
      <c r="N16">
        <v>3384.1171517039375</v>
      </c>
      <c r="O16">
        <v>3404.9000750332125</v>
      </c>
      <c r="P16">
        <v>3328.4957327200468</v>
      </c>
      <c r="Q16">
        <v>3418.2189238564001</v>
      </c>
      <c r="R16">
        <v>3550.2497772529105</v>
      </c>
      <c r="S16">
        <v>3695.7794913493194</v>
      </c>
      <c r="T16">
        <v>3817.8273606101579</v>
      </c>
      <c r="U16">
        <v>3665.5196634707254</v>
      </c>
      <c r="V16">
        <v>3723.0662383133049</v>
      </c>
      <c r="W16">
        <v>3754.4400819468001</v>
      </c>
      <c r="X16">
        <v>3759.7860514621912</v>
      </c>
      <c r="Y16">
        <v>3739.6763032052836</v>
      </c>
      <c r="Z16">
        <v>3512.9367267814437</v>
      </c>
      <c r="AA16">
        <v>3433.7956995304953</v>
      </c>
      <c r="AB16">
        <v>3332.2761865483167</v>
      </c>
      <c r="AC16">
        <v>3210.2402059755022</v>
      </c>
      <c r="AD16">
        <v>3069.8965458592556</v>
      </c>
      <c r="AE16">
        <v>2796.3030792122681</v>
      </c>
      <c r="AF16">
        <v>2620.0223314290588</v>
      </c>
      <c r="AG16">
        <v>2433.4300095682247</v>
      </c>
      <c r="AH16">
        <v>2239.5586013725851</v>
      </c>
      <c r="AI16">
        <v>2041.5760151174593</v>
      </c>
      <c r="AJ16">
        <v>1778.5267295868023</v>
      </c>
      <c r="AK16">
        <v>1578.0612130362204</v>
      </c>
      <c r="AL16">
        <v>1382.8547085154953</v>
      </c>
      <c r="AM16">
        <v>1195.8594915337187</v>
      </c>
      <c r="AN16">
        <v>1019.7583880491567</v>
      </c>
      <c r="AO16">
        <v>829.54954904184342</v>
      </c>
      <c r="AP16">
        <v>680.07892753071553</v>
      </c>
      <c r="AQ16">
        <v>543.51652309894746</v>
      </c>
      <c r="AR16">
        <v>422.10114778618271</v>
      </c>
      <c r="AS16">
        <v>317.37081414729136</v>
      </c>
      <c r="AT16">
        <v>222.55574966525242</v>
      </c>
      <c r="AU16">
        <v>152.10668335792357</v>
      </c>
      <c r="AV16">
        <v>98.026492324356965</v>
      </c>
      <c r="AW16">
        <v>58.667449098365154</v>
      </c>
      <c r="AX16">
        <v>31.829440961576459</v>
      </c>
      <c r="AY16">
        <v>14.249189387286265</v>
      </c>
      <c r="AZ16">
        <v>4.7687610133692209</v>
      </c>
      <c r="BA16">
        <v>0.50726859059919616</v>
      </c>
      <c r="BB16">
        <v>-0.94796921571595494</v>
      </c>
      <c r="BC16">
        <v>-1.0875787535143826</v>
      </c>
      <c r="BD16">
        <v>-0.73001810125256983</v>
      </c>
      <c r="BE16">
        <v>-4.3051044046622566E-11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</row>
    <row r="17" spans="1:101" x14ac:dyDescent="0.3">
      <c r="A17">
        <f>Model_Point!K17</f>
        <v>0</v>
      </c>
      <c r="B17">
        <v>3045.2897048071845</v>
      </c>
      <c r="C17">
        <v>3116.241461697567</v>
      </c>
      <c r="D17">
        <v>3116.8674366726696</v>
      </c>
      <c r="E17">
        <v>3090.1037002933199</v>
      </c>
      <c r="F17">
        <v>3055.5393845012277</v>
      </c>
      <c r="G17">
        <v>3021.5409803437724</v>
      </c>
      <c r="H17">
        <v>2992.1123618762899</v>
      </c>
      <c r="I17">
        <v>2969.8768771867658</v>
      </c>
      <c r="J17">
        <v>2956.9812147471798</v>
      </c>
      <c r="K17">
        <v>2954.1958013206236</v>
      </c>
      <c r="L17">
        <v>2964.3656233230408</v>
      </c>
      <c r="M17">
        <v>2989.3163139717963</v>
      </c>
      <c r="N17">
        <v>3030.7551557171168</v>
      </c>
      <c r="O17">
        <v>3090.2826061468636</v>
      </c>
      <c r="P17">
        <v>3169.4216640187487</v>
      </c>
      <c r="Q17">
        <v>3269.6865029475503</v>
      </c>
      <c r="R17">
        <v>3615.1747934220662</v>
      </c>
      <c r="S17">
        <v>3735.7499390180865</v>
      </c>
      <c r="T17">
        <v>3824.5735684562155</v>
      </c>
      <c r="U17">
        <v>3906.0593493829788</v>
      </c>
      <c r="V17">
        <v>3980.3348077663286</v>
      </c>
      <c r="W17">
        <v>4045.3379414334931</v>
      </c>
      <c r="X17">
        <v>4098.0711919741198</v>
      </c>
      <c r="Y17">
        <v>4135.9394494526705</v>
      </c>
      <c r="Z17">
        <v>4156.5451110410304</v>
      </c>
      <c r="AA17">
        <v>4157.6627598575787</v>
      </c>
      <c r="AB17">
        <v>4137.0716965389693</v>
      </c>
      <c r="AC17">
        <v>4092.4319652428935</v>
      </c>
      <c r="AD17">
        <v>4021.3283449459341</v>
      </c>
      <c r="AE17">
        <v>3921.4218232417684</v>
      </c>
      <c r="AF17">
        <v>3790.8612654629064</v>
      </c>
      <c r="AG17">
        <v>3628.4339235097532</v>
      </c>
      <c r="AH17">
        <v>3434.6529600684044</v>
      </c>
      <c r="AI17">
        <v>3209.5117848401746</v>
      </c>
      <c r="AJ17">
        <v>2953.8323441445436</v>
      </c>
      <c r="AK17">
        <v>2669.5329605649863</v>
      </c>
      <c r="AL17">
        <v>2359.8189245972826</v>
      </c>
      <c r="AM17">
        <v>2029.3433712889293</v>
      </c>
      <c r="AN17">
        <v>1684.3199948440158</v>
      </c>
      <c r="AO17">
        <v>1332.5598538202512</v>
      </c>
      <c r="AP17">
        <v>983.40027211153335</v>
      </c>
      <c r="AQ17">
        <v>690.90242377228617</v>
      </c>
      <c r="AR17">
        <v>408.30639228917659</v>
      </c>
      <c r="AS17">
        <v>140.76555181363247</v>
      </c>
      <c r="AT17">
        <v>-96.51914909231354</v>
      </c>
      <c r="AU17">
        <v>-286.07421726659504</v>
      </c>
      <c r="AV17">
        <v>-411.18654722868189</v>
      </c>
      <c r="AW17">
        <v>-458.55719292174189</v>
      </c>
      <c r="AX17">
        <v>-421.07988763003362</v>
      </c>
      <c r="AY17">
        <v>-300.42527545461166</v>
      </c>
      <c r="AZ17">
        <v>-199.58793954034627</v>
      </c>
      <c r="BA17">
        <v>-127.07659140295485</v>
      </c>
      <c r="BB17">
        <v>-77.101270041594432</v>
      </c>
      <c r="BC17">
        <v>-44.229656301612351</v>
      </c>
      <c r="BD17">
        <v>-23.665188417450743</v>
      </c>
      <c r="BE17">
        <v>2.0310864185344929E-12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</row>
    <row r="18" spans="1:101" x14ac:dyDescent="0.3">
      <c r="A18">
        <f>Model_Point!K18</f>
        <v>0</v>
      </c>
      <c r="B18">
        <v>4417.9792780907692</v>
      </c>
      <c r="C18">
        <v>4335.5983804867137</v>
      </c>
      <c r="D18">
        <v>4169.0105952413878</v>
      </c>
      <c r="E18">
        <v>3965.6304318305661</v>
      </c>
      <c r="F18">
        <v>3756.5679798639685</v>
      </c>
      <c r="G18">
        <v>3555.7891925304352</v>
      </c>
      <c r="H18">
        <v>3370.9077469261847</v>
      </c>
      <c r="I18">
        <v>3207.4984414897026</v>
      </c>
      <c r="J18">
        <v>3070.2829198834056</v>
      </c>
      <c r="K18">
        <v>2958.3908395605931</v>
      </c>
      <c r="L18">
        <v>2879.9575518710435</v>
      </c>
      <c r="M18">
        <v>2838.7316160957989</v>
      </c>
      <c r="N18">
        <v>2838.0780139536619</v>
      </c>
      <c r="O18">
        <v>2876.9286492867632</v>
      </c>
      <c r="P18">
        <v>2887.2806768572086</v>
      </c>
      <c r="Q18">
        <v>2869.384618116304</v>
      </c>
      <c r="R18">
        <v>2823.9666918928706</v>
      </c>
      <c r="S18">
        <v>2752.2486813884352</v>
      </c>
      <c r="T18">
        <v>2655.9646697634917</v>
      </c>
      <c r="U18">
        <v>2537.3573204915897</v>
      </c>
      <c r="V18">
        <v>2399.1112872273702</v>
      </c>
      <c r="W18">
        <v>2244.2762875330259</v>
      </c>
      <c r="X18">
        <v>2076.0304676728865</v>
      </c>
      <c r="Y18">
        <v>1897.8122326662512</v>
      </c>
      <c r="Z18">
        <v>1713.2403832288151</v>
      </c>
      <c r="AA18">
        <v>1526.0215056054155</v>
      </c>
      <c r="AB18">
        <v>1339.846276099541</v>
      </c>
      <c r="AC18">
        <v>1158.2774733969188</v>
      </c>
      <c r="AD18">
        <v>984.63372739142017</v>
      </c>
      <c r="AE18">
        <v>821.87428423273047</v>
      </c>
      <c r="AF18">
        <v>672.49120551331077</v>
      </c>
      <c r="AG18">
        <v>534.65124782417638</v>
      </c>
      <c r="AH18">
        <v>411.21467936708808</v>
      </c>
      <c r="AI18">
        <v>304.2576639733017</v>
      </c>
      <c r="AJ18">
        <v>214.94249377463581</v>
      </c>
      <c r="AK18">
        <v>143.45105434011074</v>
      </c>
      <c r="AL18">
        <v>88.999134492408345</v>
      </c>
      <c r="AM18">
        <v>49.941600308741471</v>
      </c>
      <c r="AN18">
        <v>23.966482627433113</v>
      </c>
      <c r="AO18">
        <v>8.3607767860742452</v>
      </c>
      <c r="AP18">
        <v>0.31484459742987297</v>
      </c>
      <c r="AQ18">
        <v>-2.6313103783618712</v>
      </c>
      <c r="AR18">
        <v>-3.0165977093403264</v>
      </c>
      <c r="AS18">
        <v>-2.3647385990187808</v>
      </c>
      <c r="AT18">
        <v>-1.485996717161804</v>
      </c>
      <c r="AU18">
        <v>1.2962535678154132E-11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</row>
    <row r="19" spans="1:101" x14ac:dyDescent="0.3">
      <c r="A19">
        <f>Model_Point!K19</f>
        <v>0</v>
      </c>
      <c r="B19">
        <v>1804.6065436940705</v>
      </c>
      <c r="C19">
        <v>1766.0876811332864</v>
      </c>
      <c r="D19">
        <v>1689.7107862579267</v>
      </c>
      <c r="E19">
        <v>1597.0354764619967</v>
      </c>
      <c r="F19">
        <v>1617.2151657581892</v>
      </c>
      <c r="G19">
        <v>1530.1434343906865</v>
      </c>
      <c r="H19">
        <v>1448.5469002234659</v>
      </c>
      <c r="I19">
        <v>1374.710775614016</v>
      </c>
      <c r="J19">
        <v>1310.5579770030404</v>
      </c>
      <c r="K19">
        <v>1272.5100175801656</v>
      </c>
      <c r="L19">
        <v>1231.4686674068375</v>
      </c>
      <c r="M19">
        <v>1204.6450618874128</v>
      </c>
      <c r="N19">
        <v>1193.400942272965</v>
      </c>
      <c r="O19">
        <v>1198.9528468385386</v>
      </c>
      <c r="P19">
        <v>1116.1567189476725</v>
      </c>
      <c r="Q19">
        <v>1122.4462296797242</v>
      </c>
      <c r="R19">
        <v>1118.0785285059033</v>
      </c>
      <c r="S19">
        <v>1103.5094507196773</v>
      </c>
      <c r="T19">
        <v>1079.3997741205221</v>
      </c>
      <c r="U19">
        <v>974.84033186431816</v>
      </c>
      <c r="V19">
        <v>929.98225895417215</v>
      </c>
      <c r="W19">
        <v>878.40660466561462</v>
      </c>
      <c r="X19">
        <v>821.34449720022303</v>
      </c>
      <c r="Y19">
        <v>760.13367549782845</v>
      </c>
      <c r="Z19">
        <v>656.04649941176183</v>
      </c>
      <c r="AA19">
        <v>588.33614639026734</v>
      </c>
      <c r="AB19">
        <v>520.64301644247428</v>
      </c>
      <c r="AC19">
        <v>454.36641685626381</v>
      </c>
      <c r="AD19">
        <v>390.81582970534777</v>
      </c>
      <c r="AE19">
        <v>314.09421571265858</v>
      </c>
      <c r="AF19">
        <v>258.28689404928542</v>
      </c>
      <c r="AG19">
        <v>206.64833465359649</v>
      </c>
      <c r="AH19">
        <v>160.31123935896744</v>
      </c>
      <c r="AI19">
        <v>120.10886438839026</v>
      </c>
      <c r="AJ19">
        <v>82.055096136289507</v>
      </c>
      <c r="AK19">
        <v>54.916404758186367</v>
      </c>
      <c r="AL19">
        <v>34.215201812727379</v>
      </c>
      <c r="AM19">
        <v>19.348398736957868</v>
      </c>
      <c r="AN19">
        <v>9.4525321163293672</v>
      </c>
      <c r="AO19">
        <v>3.1912590787731565</v>
      </c>
      <c r="AP19">
        <v>0.10907854697862185</v>
      </c>
      <c r="AQ19">
        <v>-1.0243011781824092</v>
      </c>
      <c r="AR19">
        <v>-1.1776186872287757</v>
      </c>
      <c r="AS19">
        <v>-0.93303264717444978</v>
      </c>
      <c r="AT19">
        <v>-0.5689342876228981</v>
      </c>
      <c r="AU19">
        <v>-9.7884058069110099E-12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</row>
    <row r="20" spans="1:101" x14ac:dyDescent="0.3">
      <c r="A20">
        <f>Model_Point!K20</f>
        <v>0</v>
      </c>
      <c r="B20">
        <v>1413.5924289098964</v>
      </c>
      <c r="C20">
        <v>1435.6418858197239</v>
      </c>
      <c r="D20">
        <v>1424.920834053175</v>
      </c>
      <c r="E20">
        <v>1401.0743694617215</v>
      </c>
      <c r="F20">
        <v>1373.5598270756548</v>
      </c>
      <c r="G20">
        <v>1346.4899733735622</v>
      </c>
      <c r="H20">
        <v>1321.9026225072987</v>
      </c>
      <c r="I20">
        <v>1301.1489039693161</v>
      </c>
      <c r="J20">
        <v>1285.3229390429406</v>
      </c>
      <c r="K20">
        <v>1274.6112584965331</v>
      </c>
      <c r="L20">
        <v>1270.5474055108909</v>
      </c>
      <c r="M20">
        <v>1395.6618104113516</v>
      </c>
      <c r="N20">
        <v>1442.7834412102268</v>
      </c>
      <c r="O20">
        <v>1462.6269138412149</v>
      </c>
      <c r="P20">
        <v>1475.7213350619579</v>
      </c>
      <c r="Q20">
        <v>1481.8982532866419</v>
      </c>
      <c r="R20">
        <v>1480.3148294739606</v>
      </c>
      <c r="S20">
        <v>1470.0468055311085</v>
      </c>
      <c r="T20">
        <v>1450.1255178213185</v>
      </c>
      <c r="U20">
        <v>1419.5953910736946</v>
      </c>
      <c r="V20">
        <v>1377.6739402839485</v>
      </c>
      <c r="W20">
        <v>1323.8100546655414</v>
      </c>
      <c r="X20">
        <v>1258.1142719641239</v>
      </c>
      <c r="Y20">
        <v>1180.4753291019706</v>
      </c>
      <c r="Z20">
        <v>1091.0860434991382</v>
      </c>
      <c r="AA20">
        <v>990.54860894524757</v>
      </c>
      <c r="AB20">
        <v>879.95082471077615</v>
      </c>
      <c r="AC20">
        <v>760.93198564139243</v>
      </c>
      <c r="AD20">
        <v>635.73140902057048</v>
      </c>
      <c r="AE20">
        <v>507.20889300452666</v>
      </c>
      <c r="AF20">
        <v>378.82465404077902</v>
      </c>
      <c r="AG20">
        <v>271.69816056604481</v>
      </c>
      <c r="AH20">
        <v>167.52199432646802</v>
      </c>
      <c r="AI20">
        <v>68.129693819105967</v>
      </c>
      <c r="AJ20">
        <v>-20.709586368495451</v>
      </c>
      <c r="AK20">
        <v>-92.283633839558433</v>
      </c>
      <c r="AL20">
        <v>-140.09580161509143</v>
      </c>
      <c r="AM20">
        <v>-158.88260481617061</v>
      </c>
      <c r="AN20">
        <v>-145.68867417049324</v>
      </c>
      <c r="AO20">
        <v>-103.21583562555423</v>
      </c>
      <c r="AP20">
        <v>-69.169483910882718</v>
      </c>
      <c r="AQ20">
        <v>-44.410921971940255</v>
      </c>
      <c r="AR20">
        <v>-27.174650161282727</v>
      </c>
      <c r="AS20">
        <v>-15.735406187618121</v>
      </c>
      <c r="AT20">
        <v>-8.5225391338955578</v>
      </c>
      <c r="AU20">
        <v>-5.645287199449435E-12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</row>
    <row r="21" spans="1:101" x14ac:dyDescent="0.3">
      <c r="A21">
        <f>Model_Point!K21</f>
        <v>0</v>
      </c>
      <c r="B21">
        <v>4531.3027127762261</v>
      </c>
      <c r="C21">
        <v>4550.6239884626029</v>
      </c>
      <c r="D21">
        <v>4445.426687637605</v>
      </c>
      <c r="E21">
        <v>4291.6009969505758</v>
      </c>
      <c r="F21">
        <v>4117.9083168258467</v>
      </c>
      <c r="G21">
        <v>3936.4853275657761</v>
      </c>
      <c r="H21">
        <v>3753.0686172529067</v>
      </c>
      <c r="I21">
        <v>3571.1704630342824</v>
      </c>
      <c r="J21">
        <v>3393.3015889836565</v>
      </c>
      <c r="K21">
        <v>3219.8835187461823</v>
      </c>
      <c r="L21">
        <v>3054.211934129245</v>
      </c>
      <c r="M21">
        <v>2898.0664704972869</v>
      </c>
      <c r="N21">
        <v>2752.677187763888</v>
      </c>
      <c r="O21">
        <v>2618.1562953934658</v>
      </c>
      <c r="P21">
        <v>2494.6099347442623</v>
      </c>
      <c r="Q21">
        <v>2383.8038562304164</v>
      </c>
      <c r="R21">
        <v>2288.0212214534399</v>
      </c>
      <c r="S21">
        <v>2209.1356948802613</v>
      </c>
      <c r="T21">
        <v>2148.9304076338371</v>
      </c>
      <c r="U21">
        <v>2108.9818434020722</v>
      </c>
      <c r="V21">
        <v>2090.7605050780003</v>
      </c>
      <c r="W21">
        <v>2095.957302665061</v>
      </c>
      <c r="X21">
        <v>2126.4714185186263</v>
      </c>
      <c r="Y21">
        <v>2184.1293711348421</v>
      </c>
      <c r="Z21">
        <v>2270.7385607661022</v>
      </c>
      <c r="AA21">
        <v>2388.2290794368259</v>
      </c>
      <c r="AB21">
        <v>2534.5560519482001</v>
      </c>
      <c r="AC21">
        <v>2663.4455709397434</v>
      </c>
      <c r="AD21">
        <v>2774.5863305110843</v>
      </c>
      <c r="AE21">
        <v>2867.8701786352658</v>
      </c>
      <c r="AF21">
        <v>2943.1050538992358</v>
      </c>
      <c r="AG21">
        <v>2999.9497219614373</v>
      </c>
      <c r="AH21">
        <v>3038.1289975583404</v>
      </c>
      <c r="AI21">
        <v>3057.619868559952</v>
      </c>
      <c r="AJ21">
        <v>3058.4627549962911</v>
      </c>
      <c r="AK21">
        <v>3040.6062523270471</v>
      </c>
      <c r="AL21">
        <v>3004.2095806435245</v>
      </c>
      <c r="AM21">
        <v>2949.7795644432904</v>
      </c>
      <c r="AN21">
        <v>2878.0755118281263</v>
      </c>
      <c r="AO21">
        <v>2790.0629620159534</v>
      </c>
      <c r="AP21">
        <v>2686.877247503131</v>
      </c>
      <c r="AQ21">
        <v>2569.8179150543833</v>
      </c>
      <c r="AR21">
        <v>2440.3641868539339</v>
      </c>
      <c r="AS21">
        <v>2300.1877436269715</v>
      </c>
      <c r="AT21">
        <v>2151.1517095566469</v>
      </c>
      <c r="AU21">
        <v>1995.2687535268117</v>
      </c>
      <c r="AV21">
        <v>1834.6554256014624</v>
      </c>
      <c r="AW21">
        <v>1671.3843589218993</v>
      </c>
      <c r="AX21">
        <v>1507.5842421251011</v>
      </c>
      <c r="AY21">
        <v>1345.397989098266</v>
      </c>
      <c r="AZ21">
        <v>1186.9349313451844</v>
      </c>
      <c r="BA21">
        <v>1034.2180816288435</v>
      </c>
      <c r="BB21">
        <v>889.1280819744569</v>
      </c>
      <c r="BC21">
        <v>753.34605485168049</v>
      </c>
      <c r="BD21">
        <v>628.29817725981707</v>
      </c>
      <c r="BE21">
        <v>515.10532840310429</v>
      </c>
      <c r="BF21">
        <v>412.06994043605067</v>
      </c>
      <c r="BG21">
        <v>320.59691556978623</v>
      </c>
      <c r="BH21">
        <v>241.61581640497866</v>
      </c>
      <c r="BI21">
        <v>175.51960657856813</v>
      </c>
      <c r="BJ21">
        <v>122.13801209917516</v>
      </c>
      <c r="BK21">
        <v>80.7543889971856</v>
      </c>
      <c r="BL21">
        <v>50.17100194334121</v>
      </c>
      <c r="BM21">
        <v>28.821418620126025</v>
      </c>
      <c r="BN21">
        <v>14.92085271136262</v>
      </c>
      <c r="BO21">
        <v>6.6370528454457549</v>
      </c>
      <c r="BP21">
        <v>2.4587534950392054</v>
      </c>
      <c r="BQ21">
        <v>0.61388700667573615</v>
      </c>
      <c r="BR21">
        <v>-2.5689380194402377E-2</v>
      </c>
      <c r="BS21">
        <v>-0.12332687601743951</v>
      </c>
      <c r="BT21">
        <v>-1.2657310455364955E-10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</row>
    <row r="22" spans="1:101" x14ac:dyDescent="0.3">
      <c r="A22">
        <f>Model_Point!K22</f>
        <v>0</v>
      </c>
      <c r="B22">
        <v>1721.2974727852197</v>
      </c>
      <c r="C22">
        <v>1711.2080655794234</v>
      </c>
      <c r="D22">
        <v>1650.0312844149553</v>
      </c>
      <c r="E22">
        <v>1568.7728695028695</v>
      </c>
      <c r="F22">
        <v>1621.4910434395754</v>
      </c>
      <c r="G22">
        <v>1535.3744416250902</v>
      </c>
      <c r="H22">
        <v>1447.3267010236329</v>
      </c>
      <c r="I22">
        <v>1358.7395427172967</v>
      </c>
      <c r="J22">
        <v>1270.6028577843872</v>
      </c>
      <c r="K22">
        <v>1328.2908177899997</v>
      </c>
      <c r="L22">
        <v>1251.653511226036</v>
      </c>
      <c r="M22">
        <v>1178.1444604242852</v>
      </c>
      <c r="N22">
        <v>1108.2558899144867</v>
      </c>
      <c r="O22">
        <v>1042.0432844200207</v>
      </c>
      <c r="P22">
        <v>1088.1745795477425</v>
      </c>
      <c r="Q22">
        <v>1036.8007765358179</v>
      </c>
      <c r="R22">
        <v>991.11382764197333</v>
      </c>
      <c r="S22">
        <v>951.8488932727812</v>
      </c>
      <c r="T22">
        <v>919.70325970804402</v>
      </c>
      <c r="U22">
        <v>938.95256167944149</v>
      </c>
      <c r="V22">
        <v>925.54683029590694</v>
      </c>
      <c r="W22">
        <v>921.26757814988628</v>
      </c>
      <c r="X22">
        <v>926.85673637267246</v>
      </c>
      <c r="Y22">
        <v>943.0269740697629</v>
      </c>
      <c r="Z22">
        <v>934.71053987139067</v>
      </c>
      <c r="AA22">
        <v>971.98942217490696</v>
      </c>
      <c r="AB22">
        <v>1021.8811972391576</v>
      </c>
      <c r="AC22">
        <v>1085.0043562678204</v>
      </c>
      <c r="AD22">
        <v>1142.1362140077269</v>
      </c>
      <c r="AE22">
        <v>1114.2085049823531</v>
      </c>
      <c r="AF22">
        <v>1153.4110700642912</v>
      </c>
      <c r="AG22">
        <v>1185.6525371336425</v>
      </c>
      <c r="AH22">
        <v>1210.8414629951353</v>
      </c>
      <c r="AI22">
        <v>1228.9852658181967</v>
      </c>
      <c r="AJ22">
        <v>1181.561201053285</v>
      </c>
      <c r="AK22">
        <v>1182.0619988612764</v>
      </c>
      <c r="AL22">
        <v>1175.4116444348945</v>
      </c>
      <c r="AM22">
        <v>1161.815622348958</v>
      </c>
      <c r="AN22">
        <v>1141.5780109900718</v>
      </c>
      <c r="AO22">
        <v>1074.5374696908393</v>
      </c>
      <c r="AP22">
        <v>1039.7314317043047</v>
      </c>
      <c r="AQ22">
        <v>999.48268482732897</v>
      </c>
      <c r="AR22">
        <v>954.36950824314908</v>
      </c>
      <c r="AS22">
        <v>905.04553619163232</v>
      </c>
      <c r="AT22">
        <v>826.92277361228355</v>
      </c>
      <c r="AU22">
        <v>769.8566765053364</v>
      </c>
      <c r="AV22">
        <v>710.82837091944316</v>
      </c>
      <c r="AW22">
        <v>650.64559153202254</v>
      </c>
      <c r="AX22">
        <v>590.13871818911127</v>
      </c>
      <c r="AY22">
        <v>516.55222864724601</v>
      </c>
      <c r="AZ22">
        <v>457.05553270637904</v>
      </c>
      <c r="BA22">
        <v>399.63753517612867</v>
      </c>
      <c r="BB22">
        <v>345.03396970266618</v>
      </c>
      <c r="BC22">
        <v>293.90442281661564</v>
      </c>
      <c r="BD22">
        <v>241.02078512231427</v>
      </c>
      <c r="BE22">
        <v>198.0500489241943</v>
      </c>
      <c r="BF22">
        <v>158.89896277836965</v>
      </c>
      <c r="BG22">
        <v>124.1187850589546</v>
      </c>
      <c r="BH22">
        <v>94.078255317260698</v>
      </c>
      <c r="BI22">
        <v>67.291208691576827</v>
      </c>
      <c r="BJ22">
        <v>46.898254564737044</v>
      </c>
      <c r="BK22">
        <v>31.081224975684442</v>
      </c>
      <c r="BL22">
        <v>19.388565341583327</v>
      </c>
      <c r="BM22">
        <v>11.225791037319421</v>
      </c>
      <c r="BN22">
        <v>5.7185261031416479</v>
      </c>
      <c r="BO22">
        <v>2.5446249322120207</v>
      </c>
      <c r="BP22">
        <v>0.94352552763205189</v>
      </c>
      <c r="BQ22">
        <v>0.23658562537864339</v>
      </c>
      <c r="BR22">
        <v>-8.3929675578127191E-3</v>
      </c>
      <c r="BS22">
        <v>-4.7403302410349409E-2</v>
      </c>
      <c r="BT22">
        <v>-4.9096783725444585E-11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</row>
    <row r="23" spans="1:101" x14ac:dyDescent="0.3">
      <c r="A23">
        <f>Model_Point!K23</f>
        <v>0</v>
      </c>
      <c r="B23">
        <v>904.61132401679686</v>
      </c>
      <c r="C23">
        <v>919.08361655106046</v>
      </c>
      <c r="D23">
        <v>909.10421261397323</v>
      </c>
      <c r="E23">
        <v>889.62883434337141</v>
      </c>
      <c r="F23">
        <v>866.38293569262453</v>
      </c>
      <c r="G23">
        <v>841.76915400368284</v>
      </c>
      <c r="H23">
        <v>816.89264390301071</v>
      </c>
      <c r="I23">
        <v>792.40999772272687</v>
      </c>
      <c r="J23">
        <v>768.78835058138452</v>
      </c>
      <c r="K23">
        <v>746.1607214357756</v>
      </c>
      <c r="L23">
        <v>725.09627207769006</v>
      </c>
      <c r="M23">
        <v>705.92863609906897</v>
      </c>
      <c r="N23">
        <v>688.90517597580561</v>
      </c>
      <c r="O23">
        <v>674.10001042500733</v>
      </c>
      <c r="P23">
        <v>661.58514478138818</v>
      </c>
      <c r="Q23">
        <v>651.68717870927537</v>
      </c>
      <c r="R23">
        <v>644.81261973251344</v>
      </c>
      <c r="S23">
        <v>641.30586150700367</v>
      </c>
      <c r="T23">
        <v>641.498469757762</v>
      </c>
      <c r="U23">
        <v>645.69163681180169</v>
      </c>
      <c r="V23">
        <v>654.17193422406183</v>
      </c>
      <c r="W23">
        <v>667.26182222853481</v>
      </c>
      <c r="X23">
        <v>685.31819179281001</v>
      </c>
      <c r="Y23">
        <v>708.6895417854987</v>
      </c>
      <c r="Z23">
        <v>737.72451025947043</v>
      </c>
      <c r="AA23">
        <v>772.79400580820004</v>
      </c>
      <c r="AB23">
        <v>814.25863451588998</v>
      </c>
      <c r="AC23">
        <v>862.44847589910671</v>
      </c>
      <c r="AD23">
        <v>913.92248139646733</v>
      </c>
      <c r="AE23">
        <v>964.45441491842314</v>
      </c>
      <c r="AF23">
        <v>1014.1293785252242</v>
      </c>
      <c r="AG23">
        <v>1129.2431828371182</v>
      </c>
      <c r="AH23">
        <v>1158.668422075081</v>
      </c>
      <c r="AI23">
        <v>1180.4616756404091</v>
      </c>
      <c r="AJ23">
        <v>1199.6844639523199</v>
      </c>
      <c r="AK23">
        <v>1216.2593149647328</v>
      </c>
      <c r="AL23">
        <v>1229.6499573357014</v>
      </c>
      <c r="AM23">
        <v>1239.1355985375424</v>
      </c>
      <c r="AN23">
        <v>1244.0912082346783</v>
      </c>
      <c r="AO23">
        <v>1243.9440226152224</v>
      </c>
      <c r="AP23">
        <v>1238.1683819235766</v>
      </c>
      <c r="AQ23">
        <v>1226.2524175440135</v>
      </c>
      <c r="AR23">
        <v>1207.6757129601258</v>
      </c>
      <c r="AS23">
        <v>1181.9230079117763</v>
      </c>
      <c r="AT23">
        <v>1148.5203512876924</v>
      </c>
      <c r="AU23">
        <v>1107.123662627288</v>
      </c>
      <c r="AV23">
        <v>1057.5514510204846</v>
      </c>
      <c r="AW23">
        <v>1000.0067772941021</v>
      </c>
      <c r="AX23">
        <v>934.61228120925125</v>
      </c>
      <c r="AY23">
        <v>861.69745269102043</v>
      </c>
      <c r="AZ23">
        <v>781.85531183752562</v>
      </c>
      <c r="BA23">
        <v>695.9815094628367</v>
      </c>
      <c r="BB23">
        <v>605.30578104759263</v>
      </c>
      <c r="BC23">
        <v>511.4116894889026</v>
      </c>
      <c r="BD23">
        <v>416.2386661078545</v>
      </c>
      <c r="BE23">
        <v>322.05952849262405</v>
      </c>
      <c r="BF23">
        <v>240.33086334314663</v>
      </c>
      <c r="BG23">
        <v>161.38940434779752</v>
      </c>
      <c r="BH23">
        <v>86.687817958421192</v>
      </c>
      <c r="BI23">
        <v>19.807265494026083</v>
      </c>
      <c r="BJ23">
        <v>-35.229084130507552</v>
      </c>
      <c r="BK23">
        <v>-74.62586547361677</v>
      </c>
      <c r="BL23">
        <v>-95.402336121749968</v>
      </c>
      <c r="BM23">
        <v>-96.002613953124893</v>
      </c>
      <c r="BN23">
        <v>-76.859020844036962</v>
      </c>
      <c r="BO23">
        <v>-50.424145319293537</v>
      </c>
      <c r="BP23">
        <v>-31.736086214873229</v>
      </c>
      <c r="BQ23">
        <v>-19.058329993325987</v>
      </c>
      <c r="BR23">
        <v>-10.841275698034149</v>
      </c>
      <c r="BS23">
        <v>-5.7707509242341013</v>
      </c>
      <c r="BT23">
        <v>1.9251258150882202E-12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</row>
    <row r="24" spans="1:101" x14ac:dyDescent="0.3">
      <c r="A24">
        <f>Model_Point!K24</f>
        <v>0</v>
      </c>
      <c r="B24">
        <v>11996.940226777431</v>
      </c>
      <c r="C24">
        <v>12031.28361775453</v>
      </c>
      <c r="D24">
        <v>11756.253116216902</v>
      </c>
      <c r="E24">
        <v>11352.429054486509</v>
      </c>
      <c r="F24">
        <v>10894.88457116421</v>
      </c>
      <c r="G24">
        <v>10414.792298125642</v>
      </c>
      <c r="H24">
        <v>9927.2523068728824</v>
      </c>
      <c r="I24">
        <v>9441.8355555305534</v>
      </c>
      <c r="J24">
        <v>8966.3454658161318</v>
      </c>
      <c r="K24">
        <v>8502.4685159320943</v>
      </c>
      <c r="L24">
        <v>8060.5549980139913</v>
      </c>
      <c r="M24">
        <v>7646.9127199607356</v>
      </c>
      <c r="N24">
        <v>7268.0561654756848</v>
      </c>
      <c r="O24">
        <v>6930.2308901443594</v>
      </c>
      <c r="P24">
        <v>6639.4999062270072</v>
      </c>
      <c r="Q24">
        <v>6402.0414294084021</v>
      </c>
      <c r="R24">
        <v>6223.7129982705219</v>
      </c>
      <c r="S24">
        <v>6109.7244584389709</v>
      </c>
      <c r="T24">
        <v>6064.7380277398361</v>
      </c>
      <c r="U24">
        <v>6093.0640738319289</v>
      </c>
      <c r="V24">
        <v>6199.0736380774579</v>
      </c>
      <c r="W24">
        <v>6387.3527192224337</v>
      </c>
      <c r="X24">
        <v>6651.2189329491512</v>
      </c>
      <c r="Y24">
        <v>6860.4730639422532</v>
      </c>
      <c r="Z24">
        <v>7014.1013234305574</v>
      </c>
      <c r="AA24">
        <v>7110.930425575204</v>
      </c>
      <c r="AB24">
        <v>7150.466897614082</v>
      </c>
      <c r="AC24">
        <v>7133.2913276505824</v>
      </c>
      <c r="AD24">
        <v>7060.8019421608415</v>
      </c>
      <c r="AE24">
        <v>6935.0897941528574</v>
      </c>
      <c r="AF24">
        <v>6758.8383747932203</v>
      </c>
      <c r="AG24">
        <v>6535.3091371354112</v>
      </c>
      <c r="AH24">
        <v>6268.3870713413553</v>
      </c>
      <c r="AI24">
        <v>5962.6193027263898</v>
      </c>
      <c r="AJ24">
        <v>5623.2142122677333</v>
      </c>
      <c r="AK24">
        <v>5255.9216701883624</v>
      </c>
      <c r="AL24">
        <v>4866.8997069413408</v>
      </c>
      <c r="AM24">
        <v>4462.2819723428811</v>
      </c>
      <c r="AN24">
        <v>4048.4591532412906</v>
      </c>
      <c r="AO24">
        <v>3631.951860923044</v>
      </c>
      <c r="AP24">
        <v>3219.2639762610288</v>
      </c>
      <c r="AQ24">
        <v>2816.7194145155113</v>
      </c>
      <c r="AR24">
        <v>2430.2870423573777</v>
      </c>
      <c r="AS24">
        <v>2065.4003988392674</v>
      </c>
      <c r="AT24">
        <v>1726.7807987888268</v>
      </c>
      <c r="AU24">
        <v>1418.2741300742471</v>
      </c>
      <c r="AV24">
        <v>1135.5182061652745</v>
      </c>
      <c r="AW24">
        <v>883.14157452281381</v>
      </c>
      <c r="AX24">
        <v>664.37895035617942</v>
      </c>
      <c r="AY24">
        <v>480.86910122444851</v>
      </c>
      <c r="AZ24">
        <v>332.55701079234626</v>
      </c>
      <c r="BA24">
        <v>217.72863348172942</v>
      </c>
      <c r="BB24">
        <v>133.19446589546311</v>
      </c>
      <c r="BC24">
        <v>74.619091969208583</v>
      </c>
      <c r="BD24">
        <v>36.96946903864059</v>
      </c>
      <c r="BE24">
        <v>15.029065640545404</v>
      </c>
      <c r="BF24">
        <v>4.415595509305156</v>
      </c>
      <c r="BG24">
        <v>0.10422897734157473</v>
      </c>
      <c r="BH24">
        <v>-1.0683333255673149</v>
      </c>
      <c r="BI24">
        <v>-0.92796001308335874</v>
      </c>
      <c r="BJ24">
        <v>2.0379549791546996E-11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</row>
    <row r="25" spans="1:101" x14ac:dyDescent="0.3">
      <c r="A25">
        <f>Model_Point!K25</f>
        <v>0</v>
      </c>
      <c r="B25">
        <v>4557.5541735749875</v>
      </c>
      <c r="C25">
        <v>4529.8454023020804</v>
      </c>
      <c r="D25">
        <v>4375.9873283971583</v>
      </c>
      <c r="E25">
        <v>4169.518457917462</v>
      </c>
      <c r="F25">
        <v>4302.1152170792739</v>
      </c>
      <c r="G25">
        <v>4081.7847904304876</v>
      </c>
      <c r="H25">
        <v>3856.0887409432075</v>
      </c>
      <c r="I25">
        <v>3628.8221902245295</v>
      </c>
      <c r="J25">
        <v>3403.0593903794497</v>
      </c>
      <c r="K25">
        <v>3544.8609108993369</v>
      </c>
      <c r="L25">
        <v>3350.0926641499223</v>
      </c>
      <c r="M25">
        <v>3165.3536776202291</v>
      </c>
      <c r="N25">
        <v>2993.22210269364</v>
      </c>
      <c r="O25">
        <v>2836.1603431788403</v>
      </c>
      <c r="P25">
        <v>2898.4053622275364</v>
      </c>
      <c r="Q25">
        <v>2791.1416462063785</v>
      </c>
      <c r="R25">
        <v>2706.7967943792573</v>
      </c>
      <c r="S25">
        <v>2647.44202481812</v>
      </c>
      <c r="T25">
        <v>2614.9318899117789</v>
      </c>
      <c r="U25">
        <v>2567.307920833362</v>
      </c>
      <c r="V25">
        <v>2590.9450127387463</v>
      </c>
      <c r="W25">
        <v>2646.514225849156</v>
      </c>
      <c r="X25">
        <v>2735.7902058157961</v>
      </c>
      <c r="Y25">
        <v>2853.5449164122333</v>
      </c>
      <c r="Z25">
        <v>2736.4294587779636</v>
      </c>
      <c r="AA25">
        <v>2799.4430723877722</v>
      </c>
      <c r="AB25">
        <v>2840.5677209454461</v>
      </c>
      <c r="AC25">
        <v>2860.0482922722017</v>
      </c>
      <c r="AD25">
        <v>2858.451046497973</v>
      </c>
      <c r="AE25">
        <v>2683.9549711111422</v>
      </c>
      <c r="AF25">
        <v>2633.5173811597897</v>
      </c>
      <c r="AG25">
        <v>2564.638955347787</v>
      </c>
      <c r="AH25">
        <v>2478.8367517792253</v>
      </c>
      <c r="AI25">
        <v>2377.8884921394333</v>
      </c>
      <c r="AJ25">
        <v>2166.6969296303259</v>
      </c>
      <c r="AK25">
        <v>2035.7793848860745</v>
      </c>
      <c r="AL25">
        <v>1896.0518413689188</v>
      </c>
      <c r="AM25">
        <v>1749.9048544949685</v>
      </c>
      <c r="AN25">
        <v>1599.8326916836115</v>
      </c>
      <c r="AO25">
        <v>1395.6997876616758</v>
      </c>
      <c r="AP25">
        <v>1242.1645579752596</v>
      </c>
      <c r="AQ25">
        <v>1092.0810716311062</v>
      </c>
      <c r="AR25">
        <v>947.78654918900872</v>
      </c>
      <c r="AS25">
        <v>811.41510370765639</v>
      </c>
      <c r="AT25">
        <v>662.39577559770964</v>
      </c>
      <c r="AU25">
        <v>545.73535524239401</v>
      </c>
      <c r="AV25">
        <v>438.67307135804703</v>
      </c>
      <c r="AW25">
        <v>343.02743697522095</v>
      </c>
      <c r="AX25">
        <v>260.08231234871931</v>
      </c>
      <c r="AY25">
        <v>184.25087115827324</v>
      </c>
      <c r="AZ25">
        <v>127.67865930766331</v>
      </c>
      <c r="BA25">
        <v>83.849442111410141</v>
      </c>
      <c r="BB25">
        <v>51.569114070824767</v>
      </c>
      <c r="BC25">
        <v>29.198741085725739</v>
      </c>
      <c r="BD25">
        <v>14.158471593315834</v>
      </c>
      <c r="BE25">
        <v>5.7552934578700103</v>
      </c>
      <c r="BF25">
        <v>1.6885835953442232</v>
      </c>
      <c r="BG25">
        <v>3.5653696611379994E-2</v>
      </c>
      <c r="BH25">
        <v>-0.41454832900172911</v>
      </c>
      <c r="BI25">
        <v>-0.35605314651562014</v>
      </c>
      <c r="BJ25">
        <v>-9.0196026708373879E-11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</row>
    <row r="26" spans="1:101" x14ac:dyDescent="0.3">
      <c r="A26">
        <f>Model_Point!K26</f>
        <v>0</v>
      </c>
      <c r="B26">
        <v>3087.4803451538978</v>
      </c>
      <c r="C26">
        <v>3154.7334426860466</v>
      </c>
      <c r="D26">
        <v>3141.2310385139294</v>
      </c>
      <c r="E26">
        <v>3095.2735948545151</v>
      </c>
      <c r="F26">
        <v>3036.208564647995</v>
      </c>
      <c r="G26">
        <v>2972.0396550398555</v>
      </c>
      <c r="H26">
        <v>2906.4318535549337</v>
      </c>
      <c r="I26">
        <v>2841.5658100032315</v>
      </c>
      <c r="J26">
        <v>2779.137449533328</v>
      </c>
      <c r="K26">
        <v>2719.8234139020788</v>
      </c>
      <c r="L26">
        <v>2665.5908427178392</v>
      </c>
      <c r="M26">
        <v>2617.7707066136031</v>
      </c>
      <c r="N26">
        <v>2577.712937429973</v>
      </c>
      <c r="O26">
        <v>2546.7176792446267</v>
      </c>
      <c r="P26">
        <v>2526.0513257904568</v>
      </c>
      <c r="Q26">
        <v>2516.9947630281813</v>
      </c>
      <c r="R26">
        <v>2520.7789111520442</v>
      </c>
      <c r="S26">
        <v>2538.5362544934815</v>
      </c>
      <c r="T26">
        <v>2571.3175237359301</v>
      </c>
      <c r="U26">
        <v>2620.1231683878618</v>
      </c>
      <c r="V26">
        <v>2685.9683852633821</v>
      </c>
      <c r="W26">
        <v>2962.9819920088203</v>
      </c>
      <c r="X26">
        <v>3059.4938707211345</v>
      </c>
      <c r="Y26">
        <v>3132.3141847920733</v>
      </c>
      <c r="Z26">
        <v>3198.9706331484381</v>
      </c>
      <c r="AA26">
        <v>3259.4319297140232</v>
      </c>
      <c r="AB26">
        <v>3312.085751487456</v>
      </c>
      <c r="AC26">
        <v>3354.6535970012478</v>
      </c>
      <c r="AD26">
        <v>3385.154381685802</v>
      </c>
      <c r="AE26">
        <v>3401.7557189038744</v>
      </c>
      <c r="AF26">
        <v>3402.755339618348</v>
      </c>
      <c r="AG26">
        <v>3386.4617140104169</v>
      </c>
      <c r="AH26">
        <v>3351.1077708623043</v>
      </c>
      <c r="AI26">
        <v>3294.8863461436172</v>
      </c>
      <c r="AJ26">
        <v>3216.0629320460357</v>
      </c>
      <c r="AK26">
        <v>3113.2738698777266</v>
      </c>
      <c r="AL26">
        <v>2985.6357038395281</v>
      </c>
      <c r="AM26">
        <v>2833.5230583438738</v>
      </c>
      <c r="AN26">
        <v>2656.9582580269384</v>
      </c>
      <c r="AO26">
        <v>2456.5865490134215</v>
      </c>
      <c r="AP26">
        <v>2233.8708940261349</v>
      </c>
      <c r="AQ26">
        <v>1991.2307404180169</v>
      </c>
      <c r="AR26">
        <v>1732.1590966903068</v>
      </c>
      <c r="AS26">
        <v>1461.3046209969507</v>
      </c>
      <c r="AT26">
        <v>1184.4987004219702</v>
      </c>
      <c r="AU26">
        <v>908.70439364234687</v>
      </c>
      <c r="AV26">
        <v>672.94515892222091</v>
      </c>
      <c r="AW26">
        <v>443.83531033167611</v>
      </c>
      <c r="AX26">
        <v>225.46611754550005</v>
      </c>
      <c r="AY26">
        <v>29.21176853435394</v>
      </c>
      <c r="AZ26">
        <v>-131.88079399534396</v>
      </c>
      <c r="BA26">
        <v>-245.2879231634025</v>
      </c>
      <c r="BB26">
        <v>-300.94017572931193</v>
      </c>
      <c r="BC26">
        <v>-293.25447873522899</v>
      </c>
      <c r="BD26">
        <v>-223.03968136808803</v>
      </c>
      <c r="BE26">
        <v>-147.71122081205525</v>
      </c>
      <c r="BF26">
        <v>-93.825147791868488</v>
      </c>
      <c r="BG26">
        <v>-56.866354783401</v>
      </c>
      <c r="BH26">
        <v>-32.668292188682663</v>
      </c>
      <c r="BI26">
        <v>-17.598185712306879</v>
      </c>
      <c r="BJ26">
        <v>-3.5732503298800959E-11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</row>
    <row r="27" spans="1:101" x14ac:dyDescent="0.3">
      <c r="A27">
        <f>Model_Point!K27</f>
        <v>0</v>
      </c>
      <c r="B27">
        <v>4945.2196836574485</v>
      </c>
      <c r="C27">
        <v>4915.6556570794546</v>
      </c>
      <c r="D27">
        <v>4754.9116641303754</v>
      </c>
      <c r="E27">
        <v>4539.3309443804428</v>
      </c>
      <c r="F27">
        <v>4302.0574231560213</v>
      </c>
      <c r="G27">
        <v>4057.5161075808123</v>
      </c>
      <c r="H27">
        <v>3813.0524545919798</v>
      </c>
      <c r="I27">
        <v>3573.6417070518519</v>
      </c>
      <c r="J27">
        <v>3343.3270288249309</v>
      </c>
      <c r="K27">
        <v>3122.3289409249469</v>
      </c>
      <c r="L27">
        <v>2916.5387181804222</v>
      </c>
      <c r="M27">
        <v>2729.1003628889712</v>
      </c>
      <c r="N27">
        <v>2562.9897612542468</v>
      </c>
      <c r="O27">
        <v>2420.9409617541683</v>
      </c>
      <c r="P27">
        <v>2305.5340731630299</v>
      </c>
      <c r="Q27">
        <v>2219.2986487498515</v>
      </c>
      <c r="R27">
        <v>2164.571479066034</v>
      </c>
      <c r="S27">
        <v>2143.4019272511946</v>
      </c>
      <c r="T27">
        <v>2157.5848009030574</v>
      </c>
      <c r="U27">
        <v>2185.6049110851677</v>
      </c>
      <c r="V27">
        <v>2188.9428366779916</v>
      </c>
      <c r="W27">
        <v>2168.4374281299033</v>
      </c>
      <c r="X27">
        <v>2125.2871691473979</v>
      </c>
      <c r="Y27">
        <v>2061.0658289047001</v>
      </c>
      <c r="Z27">
        <v>1977.7217502465223</v>
      </c>
      <c r="AA27">
        <v>1877.5266086400982</v>
      </c>
      <c r="AB27">
        <v>1763.0165932436455</v>
      </c>
      <c r="AC27">
        <v>1636.8050718181908</v>
      </c>
      <c r="AD27">
        <v>1501.6936865824994</v>
      </c>
      <c r="AE27">
        <v>1360.612619706483</v>
      </c>
      <c r="AF27">
        <v>1216.5510369073638</v>
      </c>
      <c r="AG27">
        <v>1072.4789283418909</v>
      </c>
      <c r="AH27">
        <v>931.26241787257493</v>
      </c>
      <c r="AI27">
        <v>795.57554623402768</v>
      </c>
      <c r="AJ27">
        <v>667.81248520267059</v>
      </c>
      <c r="AK27">
        <v>550.00501354258085</v>
      </c>
      <c r="AL27">
        <v>440.70308656415608</v>
      </c>
      <c r="AM27">
        <v>342.23796137952411</v>
      </c>
      <c r="AN27">
        <v>256.33821278523419</v>
      </c>
      <c r="AO27">
        <v>184.0267781220692</v>
      </c>
      <c r="AP27">
        <v>125.56531525883288</v>
      </c>
      <c r="AQ27">
        <v>80.459634402738729</v>
      </c>
      <c r="AR27">
        <v>47.534412703913986</v>
      </c>
      <c r="AS27">
        <v>25.076502344465919</v>
      </c>
      <c r="AT27">
        <v>11.034666098414302</v>
      </c>
      <c r="AU27">
        <v>3.2514325399766473</v>
      </c>
      <c r="AV27">
        <v>-0.1454035417740715</v>
      </c>
      <c r="AW27">
        <v>-1.2064887797222315</v>
      </c>
      <c r="AX27">
        <v>-1.1966213421619631</v>
      </c>
      <c r="AY27">
        <v>-0.82009754292089188</v>
      </c>
      <c r="AZ27">
        <v>3.5933807681616761E-11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</row>
    <row r="28" spans="1:101" x14ac:dyDescent="0.3">
      <c r="A28">
        <f>Model_Point!K28</f>
        <v>0</v>
      </c>
      <c r="B28">
        <v>1917.4153396977758</v>
      </c>
      <c r="C28">
        <v>1890.252059406067</v>
      </c>
      <c r="D28">
        <v>1808.4951908656155</v>
      </c>
      <c r="E28">
        <v>1703.9395131010069</v>
      </c>
      <c r="F28">
        <v>1748.9249292998409</v>
      </c>
      <c r="G28">
        <v>1639.9639413977075</v>
      </c>
      <c r="H28">
        <v>1530.0251516718545</v>
      </c>
      <c r="I28">
        <v>1421.1134947436185</v>
      </c>
      <c r="J28">
        <v>1314.8510764580305</v>
      </c>
      <c r="K28">
        <v>1345.544984421098</v>
      </c>
      <c r="L28">
        <v>1255.4586214702331</v>
      </c>
      <c r="M28">
        <v>1172.2192205834001</v>
      </c>
      <c r="N28">
        <v>1097.027782168261</v>
      </c>
      <c r="O28">
        <v>1030.9862778648678</v>
      </c>
      <c r="P28">
        <v>1005.2213664527294</v>
      </c>
      <c r="Q28">
        <v>962.42708464161467</v>
      </c>
      <c r="R28">
        <v>931.88098065585871</v>
      </c>
      <c r="S28">
        <v>914.4087226137766</v>
      </c>
      <c r="T28">
        <v>910.73408078923592</v>
      </c>
      <c r="U28">
        <v>844.96291269191966</v>
      </c>
      <c r="V28">
        <v>857.74401403773925</v>
      </c>
      <c r="W28">
        <v>861.22572979232143</v>
      </c>
      <c r="X28">
        <v>855.86869770935994</v>
      </c>
      <c r="Y28">
        <v>842.28348228097866</v>
      </c>
      <c r="Z28">
        <v>759.66549105443994</v>
      </c>
      <c r="AA28">
        <v>728.22795079122807</v>
      </c>
      <c r="AB28">
        <v>690.97545510453858</v>
      </c>
      <c r="AC28">
        <v>648.9268172115577</v>
      </c>
      <c r="AD28">
        <v>603.17785546657137</v>
      </c>
      <c r="AE28">
        <v>520.91190604542055</v>
      </c>
      <c r="AF28">
        <v>469.13805108954131</v>
      </c>
      <c r="AG28">
        <v>417.03372028485262</v>
      </c>
      <c r="AH28">
        <v>365.72796037780427</v>
      </c>
      <c r="AI28">
        <v>316.27874316819964</v>
      </c>
      <c r="AJ28">
        <v>255.18539209514239</v>
      </c>
      <c r="AK28">
        <v>211.27575382110314</v>
      </c>
      <c r="AL28">
        <v>170.41191002138785</v>
      </c>
      <c r="AM28">
        <v>133.51799764582825</v>
      </c>
      <c r="AN28">
        <v>101.28781473737445</v>
      </c>
      <c r="AO28">
        <v>70.251765735196855</v>
      </c>
      <c r="AP28">
        <v>48.08389839023927</v>
      </c>
      <c r="AQ28">
        <v>30.955035000016402</v>
      </c>
      <c r="AR28">
        <v>18.437475892336323</v>
      </c>
      <c r="AS28">
        <v>9.8935254642116295</v>
      </c>
      <c r="AT28">
        <v>4.2135451286828465</v>
      </c>
      <c r="AU28">
        <v>1.2370652187273732</v>
      </c>
      <c r="AV28">
        <v>-6.4659929912024239E-2</v>
      </c>
      <c r="AW28">
        <v>-0.47352398207898005</v>
      </c>
      <c r="AX28">
        <v>-0.47237740571928527</v>
      </c>
      <c r="AY28">
        <v>-0.31391870454429782</v>
      </c>
      <c r="AZ28">
        <v>-1.0445495966122619E-11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</row>
    <row r="29" spans="1:101" x14ac:dyDescent="0.3">
      <c r="A29">
        <f>Model_Point!K29</f>
        <v>0</v>
      </c>
      <c r="B29">
        <v>1357.2471460762611</v>
      </c>
      <c r="C29">
        <v>1373.7552882541995</v>
      </c>
      <c r="D29">
        <v>1352.2664589243661</v>
      </c>
      <c r="E29">
        <v>1315.5166369391416</v>
      </c>
      <c r="F29">
        <v>1272.3718133249372</v>
      </c>
      <c r="G29">
        <v>1226.6095756295717</v>
      </c>
      <c r="H29">
        <v>1180.0362836094002</v>
      </c>
      <c r="I29">
        <v>1133.7953816301163</v>
      </c>
      <c r="J29">
        <v>1088.7843892341896</v>
      </c>
      <c r="K29">
        <v>1045.2713907731911</v>
      </c>
      <c r="L29">
        <v>1004.3641697242584</v>
      </c>
      <c r="M29">
        <v>1095.31024424512</v>
      </c>
      <c r="N29">
        <v>1141.9043569484713</v>
      </c>
      <c r="O29">
        <v>1177.3119397108401</v>
      </c>
      <c r="P29">
        <v>1210.7899280402303</v>
      </c>
      <c r="Q29">
        <v>1242.4498096841048</v>
      </c>
      <c r="R29">
        <v>1271.5736462326231</v>
      </c>
      <c r="S29">
        <v>1297.0788858232238</v>
      </c>
      <c r="T29">
        <v>1318.0238592821829</v>
      </c>
      <c r="U29">
        <v>1333.5304100425724</v>
      </c>
      <c r="V29">
        <v>1342.7738924815378</v>
      </c>
      <c r="W29">
        <v>1344.9181165833249</v>
      </c>
      <c r="X29">
        <v>1339.065144595271</v>
      </c>
      <c r="Y29">
        <v>1324.2677659918395</v>
      </c>
      <c r="Z29">
        <v>1299.582574124056</v>
      </c>
      <c r="AA29">
        <v>1264.2232048720753</v>
      </c>
      <c r="AB29">
        <v>1217.6160249184959</v>
      </c>
      <c r="AC29">
        <v>1159.8166536895135</v>
      </c>
      <c r="AD29">
        <v>1090.6569430979255</v>
      </c>
      <c r="AE29">
        <v>1010.2505575547444</v>
      </c>
      <c r="AF29">
        <v>919.09475836414799</v>
      </c>
      <c r="AG29">
        <v>818.14492250569992</v>
      </c>
      <c r="AH29">
        <v>708.87993433942961</v>
      </c>
      <c r="AI29">
        <v>593.35180965191137</v>
      </c>
      <c r="AJ29">
        <v>474.20932527880791</v>
      </c>
      <c r="AK29">
        <v>354.68366939364847</v>
      </c>
      <c r="AL29">
        <v>255.16102995365287</v>
      </c>
      <c r="AM29">
        <v>157.94044544067509</v>
      </c>
      <c r="AN29">
        <v>64.686691891448689</v>
      </c>
      <c r="AO29">
        <v>-19.124205237056557</v>
      </c>
      <c r="AP29">
        <v>-87.066923338882347</v>
      </c>
      <c r="AQ29">
        <v>-132.86971791305891</v>
      </c>
      <c r="AR29">
        <v>-151.38700513204952</v>
      </c>
      <c r="AS29">
        <v>-139.63504142390462</v>
      </c>
      <c r="AT29">
        <v>-99.03046579903301</v>
      </c>
      <c r="AU29">
        <v>-66.422722762954166</v>
      </c>
      <c r="AV29">
        <v>-42.696525156774214</v>
      </c>
      <c r="AW29">
        <v>-26.170150121757416</v>
      </c>
      <c r="AX29">
        <v>-15.197238768961274</v>
      </c>
      <c r="AY29">
        <v>-8.2764625796124829</v>
      </c>
      <c r="AZ29">
        <v>1.0095632544192885E-11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</row>
    <row r="30" spans="1:101" x14ac:dyDescent="0.3">
      <c r="A30">
        <f>Model_Point!K30</f>
        <v>0</v>
      </c>
      <c r="B30">
        <v>928.17769214823932</v>
      </c>
      <c r="C30">
        <v>919.67839567798478</v>
      </c>
      <c r="D30">
        <v>891.57275976320295</v>
      </c>
      <c r="E30">
        <v>856.37851024612894</v>
      </c>
      <c r="F30">
        <v>820.0002823675577</v>
      </c>
      <c r="G30">
        <v>785.01437533878095</v>
      </c>
      <c r="H30">
        <v>752.7161863766554</v>
      </c>
      <c r="I30">
        <v>723.89960342581264</v>
      </c>
      <c r="J30">
        <v>698.97519591134551</v>
      </c>
      <c r="K30">
        <v>677.73177481662992</v>
      </c>
      <c r="L30">
        <v>661.25421448025202</v>
      </c>
      <c r="M30">
        <v>650.31184775545569</v>
      </c>
      <c r="N30">
        <v>645.59341213820687</v>
      </c>
      <c r="O30">
        <v>647.77176490671388</v>
      </c>
      <c r="P30">
        <v>657.47120063670809</v>
      </c>
      <c r="Q30">
        <v>675.288950818942</v>
      </c>
      <c r="R30">
        <v>701.87980164691351</v>
      </c>
      <c r="S30">
        <v>737.9568878457867</v>
      </c>
      <c r="T30">
        <v>784.21808068976395</v>
      </c>
      <c r="U30">
        <v>833.52572136890819</v>
      </c>
      <c r="V30">
        <v>878.28226557630978</v>
      </c>
      <c r="W30">
        <v>918.06735167260456</v>
      </c>
      <c r="X30">
        <v>952.62157136362111</v>
      </c>
      <c r="Y30">
        <v>981.80596616085995</v>
      </c>
      <c r="Z30">
        <v>1005.5496025505058</v>
      </c>
      <c r="AA30">
        <v>1023.761413861389</v>
      </c>
      <c r="AB30">
        <v>1036.3096281431565</v>
      </c>
      <c r="AC30">
        <v>1043.0877724356492</v>
      </c>
      <c r="AD30">
        <v>1044.0722330548074</v>
      </c>
      <c r="AE30">
        <v>1039.2639211894179</v>
      </c>
      <c r="AF30">
        <v>1028.6399392734384</v>
      </c>
      <c r="AG30">
        <v>1012.2474600909958</v>
      </c>
      <c r="AH30">
        <v>990.24647586558285</v>
      </c>
      <c r="AI30">
        <v>962.88015130386191</v>
      </c>
      <c r="AJ30">
        <v>930.46022446707593</v>
      </c>
      <c r="AK30">
        <v>893.35534587637233</v>
      </c>
      <c r="AL30">
        <v>851.98898923047238</v>
      </c>
      <c r="AM30">
        <v>806.84389248806042</v>
      </c>
      <c r="AN30">
        <v>758.46558485851494</v>
      </c>
      <c r="AO30">
        <v>707.46148522516899</v>
      </c>
      <c r="AP30">
        <v>654.48703167962617</v>
      </c>
      <c r="AQ30">
        <v>600.23054151014082</v>
      </c>
      <c r="AR30">
        <v>545.36581714944055</v>
      </c>
      <c r="AS30">
        <v>490.58298478263998</v>
      </c>
      <c r="AT30">
        <v>436.57445354675571</v>
      </c>
      <c r="AU30">
        <v>384.0189840818507</v>
      </c>
      <c r="AV30">
        <v>333.56423451263663</v>
      </c>
      <c r="AW30">
        <v>285.80833765172457</v>
      </c>
      <c r="AX30">
        <v>241.28126055405772</v>
      </c>
      <c r="AY30">
        <v>200.42689077933795</v>
      </c>
      <c r="AZ30">
        <v>163.58696093668902</v>
      </c>
      <c r="BA30">
        <v>130.20779391284921</v>
      </c>
      <c r="BB30">
        <v>100.71760758520641</v>
      </c>
      <c r="BC30">
        <v>75.387202034971892</v>
      </c>
      <c r="BD30">
        <v>54.311410998238379</v>
      </c>
      <c r="BE30">
        <v>37.40213685198237</v>
      </c>
      <c r="BF30">
        <v>24.39573977954899</v>
      </c>
      <c r="BG30">
        <v>14.876192352690829</v>
      </c>
      <c r="BH30">
        <v>8.3133405424925755</v>
      </c>
      <c r="BI30">
        <v>4.1130268753681394</v>
      </c>
      <c r="BJ30">
        <v>1.6731756757495835</v>
      </c>
      <c r="BK30">
        <v>0.49793082156840129</v>
      </c>
      <c r="BL30">
        <v>2.3787058862370761E-2</v>
      </c>
      <c r="BM30">
        <v>-0.10249402376766553</v>
      </c>
      <c r="BN30">
        <v>-8.3996321924574222E-2</v>
      </c>
      <c r="BO30">
        <v>-3.2871885974925799E-11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</row>
    <row r="31" spans="1:101" x14ac:dyDescent="0.3">
      <c r="A31">
        <f>Model_Point!K31</f>
        <v>0</v>
      </c>
      <c r="B31">
        <v>377.19848213772531</v>
      </c>
      <c r="C31">
        <v>372.10321515316502</v>
      </c>
      <c r="D31">
        <v>358.27843201245605</v>
      </c>
      <c r="E31">
        <v>341.24691568652105</v>
      </c>
      <c r="F31">
        <v>355.09422058794428</v>
      </c>
      <c r="G31">
        <v>339.44971387323523</v>
      </c>
      <c r="H31">
        <v>324.65903543855978</v>
      </c>
      <c r="I31">
        <v>311.05154227875971</v>
      </c>
      <c r="J31">
        <v>298.80124090878888</v>
      </c>
      <c r="K31">
        <v>306.62328801007385</v>
      </c>
      <c r="L31">
        <v>298.53742260713665</v>
      </c>
      <c r="M31">
        <v>292.54162727358391</v>
      </c>
      <c r="N31">
        <v>288.91135995793383</v>
      </c>
      <c r="O31">
        <v>287.91478716152335</v>
      </c>
      <c r="P31">
        <v>289.60634494066881</v>
      </c>
      <c r="Q31">
        <v>294.59908736981754</v>
      </c>
      <c r="R31">
        <v>302.96857858075145</v>
      </c>
      <c r="S31">
        <v>314.9947618469958</v>
      </c>
      <c r="T31">
        <v>330.95106123552318</v>
      </c>
      <c r="U31">
        <v>326.61532780861251</v>
      </c>
      <c r="V31">
        <v>347.77331503975807</v>
      </c>
      <c r="W31">
        <v>367.12349826900754</v>
      </c>
      <c r="X31">
        <v>384.5698986431247</v>
      </c>
      <c r="Y31">
        <v>400.06381657883645</v>
      </c>
      <c r="Z31">
        <v>390.26370114370525</v>
      </c>
      <c r="AA31">
        <v>400.33931971336347</v>
      </c>
      <c r="AB31">
        <v>408.28061827561044</v>
      </c>
      <c r="AC31">
        <v>414.04989770321322</v>
      </c>
      <c r="AD31">
        <v>417.64198173556252</v>
      </c>
      <c r="AE31">
        <v>401.37505640057265</v>
      </c>
      <c r="AF31">
        <v>399.52543442164</v>
      </c>
      <c r="AG31">
        <v>395.45651552940234</v>
      </c>
      <c r="AH31">
        <v>389.23231988248421</v>
      </c>
      <c r="AI31">
        <v>380.94937323871119</v>
      </c>
      <c r="AJ31">
        <v>358.33302539980696</v>
      </c>
      <c r="AK31">
        <v>345.55873449445136</v>
      </c>
      <c r="AL31">
        <v>331.11524402727827</v>
      </c>
      <c r="AM31">
        <v>315.19062701042913</v>
      </c>
      <c r="AN31">
        <v>297.99756625925545</v>
      </c>
      <c r="AO31">
        <v>271.96726941965881</v>
      </c>
      <c r="AP31">
        <v>252.48449542206976</v>
      </c>
      <c r="AQ31">
        <v>232.46540262624978</v>
      </c>
      <c r="AR31">
        <v>212.1721543525052</v>
      </c>
      <c r="AS31">
        <v>191.87356725987851</v>
      </c>
      <c r="AT31">
        <v>167.62988121826143</v>
      </c>
      <c r="AU31">
        <v>147.86558892420479</v>
      </c>
      <c r="AV31">
        <v>128.86863138374733</v>
      </c>
      <c r="AW31">
        <v>110.872812456528</v>
      </c>
      <c r="AX31">
        <v>94.085928893571861</v>
      </c>
      <c r="AY31">
        <v>76.889863732157337</v>
      </c>
      <c r="AZ31">
        <v>62.895359625355916</v>
      </c>
      <c r="BA31">
        <v>50.204797505417091</v>
      </c>
      <c r="BB31">
        <v>38.986259577957298</v>
      </c>
      <c r="BC31">
        <v>29.347391431888447</v>
      </c>
      <c r="BD31">
        <v>20.822304746981477</v>
      </c>
      <c r="BE31">
        <v>14.361003535007134</v>
      </c>
      <c r="BF31">
        <v>9.3888092602245408</v>
      </c>
      <c r="BG31">
        <v>5.748565336139694</v>
      </c>
      <c r="BH31">
        <v>3.2388656042803432</v>
      </c>
      <c r="BI31">
        <v>1.5760750427147194</v>
      </c>
      <c r="BJ31">
        <v>0.64116378132821417</v>
      </c>
      <c r="BK31">
        <v>0.1907762194390831</v>
      </c>
      <c r="BL31">
        <v>9.0742276272796248E-3</v>
      </c>
      <c r="BM31">
        <v>-3.9289267506787046E-2</v>
      </c>
      <c r="BN31">
        <v>-3.2267383372163679E-2</v>
      </c>
      <c r="BO31">
        <v>-5.2841324736581089E-12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</row>
    <row r="32" spans="1:101" x14ac:dyDescent="0.3">
      <c r="A32">
        <f>Model_Point!K32</f>
        <v>0</v>
      </c>
      <c r="B32">
        <v>201.64095560819013</v>
      </c>
      <c r="C32">
        <v>203.90382169876145</v>
      </c>
      <c r="D32">
        <v>201.72115540877425</v>
      </c>
      <c r="E32">
        <v>197.90796648410344</v>
      </c>
      <c r="F32">
        <v>193.74235815761836</v>
      </c>
      <c r="G32">
        <v>189.77370620602136</v>
      </c>
      <c r="H32">
        <v>186.26517107445446</v>
      </c>
      <c r="I32">
        <v>183.37239288609294</v>
      </c>
      <c r="J32">
        <v>181.18200024568068</v>
      </c>
      <c r="K32">
        <v>179.68140004598666</v>
      </c>
      <c r="L32">
        <v>179.05574175170597</v>
      </c>
      <c r="M32">
        <v>179.44123761739277</v>
      </c>
      <c r="N32">
        <v>180.96151832425247</v>
      </c>
      <c r="O32">
        <v>183.73774448526569</v>
      </c>
      <c r="P32">
        <v>187.88371003121111</v>
      </c>
      <c r="Q32">
        <v>193.50925082202983</v>
      </c>
      <c r="R32">
        <v>200.73336343664462</v>
      </c>
      <c r="S32">
        <v>209.68445431456152</v>
      </c>
      <c r="T32">
        <v>220.48913833678134</v>
      </c>
      <c r="U32">
        <v>233.27436639468937</v>
      </c>
      <c r="V32">
        <v>248.17352012023372</v>
      </c>
      <c r="W32">
        <v>263.34405963964167</v>
      </c>
      <c r="X32">
        <v>278.18411247948569</v>
      </c>
      <c r="Y32">
        <v>292.70046442421221</v>
      </c>
      <c r="Z32">
        <v>306.91253545574585</v>
      </c>
      <c r="AA32">
        <v>320.83892859154201</v>
      </c>
      <c r="AB32">
        <v>359.82353715736616</v>
      </c>
      <c r="AC32">
        <v>368.71125922583514</v>
      </c>
      <c r="AD32">
        <v>375.03385497673372</v>
      </c>
      <c r="AE32">
        <v>380.53448295064123</v>
      </c>
      <c r="AF32">
        <v>385.19818033041997</v>
      </c>
      <c r="AG32">
        <v>388.8530516526327</v>
      </c>
      <c r="AH32">
        <v>391.26347291157896</v>
      </c>
      <c r="AI32">
        <v>392.22635374158585</v>
      </c>
      <c r="AJ32">
        <v>391.55634257805525</v>
      </c>
      <c r="AK32">
        <v>389.08412471739825</v>
      </c>
      <c r="AL32">
        <v>384.64493086465808</v>
      </c>
      <c r="AM32">
        <v>378.07067700194193</v>
      </c>
      <c r="AN32">
        <v>369.1944239688691</v>
      </c>
      <c r="AO32">
        <v>357.86255523518935</v>
      </c>
      <c r="AP32">
        <v>343.96508233815649</v>
      </c>
      <c r="AQ32">
        <v>327.44681813225162</v>
      </c>
      <c r="AR32">
        <v>308.38389730180825</v>
      </c>
      <c r="AS32">
        <v>286.82365219023046</v>
      </c>
      <c r="AT32">
        <v>262.88284398090519</v>
      </c>
      <c r="AU32">
        <v>236.76683830805663</v>
      </c>
      <c r="AV32">
        <v>208.78269475435684</v>
      </c>
      <c r="AW32">
        <v>179.34955497610585</v>
      </c>
      <c r="AX32">
        <v>149.00491980537856</v>
      </c>
      <c r="AY32">
        <v>118.40475323336763</v>
      </c>
      <c r="AZ32">
        <v>88.315081452158608</v>
      </c>
      <c r="BA32">
        <v>62.652569883790356</v>
      </c>
      <c r="BB32">
        <v>38.075369299114023</v>
      </c>
      <c r="BC32">
        <v>15.051288736144915</v>
      </c>
      <c r="BD32">
        <v>-5.2294596307568213</v>
      </c>
      <c r="BE32">
        <v>-21.434615031009155</v>
      </c>
      <c r="BF32">
        <v>-32.320127637577265</v>
      </c>
      <c r="BG32">
        <v>-36.930276320438026</v>
      </c>
      <c r="BH32">
        <v>-34.803469801421898</v>
      </c>
      <c r="BI32">
        <v>-26.159035250741194</v>
      </c>
      <c r="BJ32">
        <v>-17.173806748796434</v>
      </c>
      <c r="BK32">
        <v>-10.807755823539107</v>
      </c>
      <c r="BL32">
        <v>-6.4797877948176161</v>
      </c>
      <c r="BM32">
        <v>-3.6683537812973079</v>
      </c>
      <c r="BN32">
        <v>-1.9291933031946922</v>
      </c>
      <c r="BO32">
        <v>7.7248951814432357E-12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</row>
    <row r="33" spans="1:101" x14ac:dyDescent="0.3">
      <c r="A33">
        <f>Model_Point!K33</f>
        <v>0</v>
      </c>
      <c r="B33">
        <v>2666.2179697634488</v>
      </c>
      <c r="C33">
        <v>2654.4445113700422</v>
      </c>
      <c r="D33">
        <v>2586.2579594098415</v>
      </c>
      <c r="E33">
        <v>2495.4671597650054</v>
      </c>
      <c r="F33">
        <v>2399.5351446711434</v>
      </c>
      <c r="G33">
        <v>2306.100959354972</v>
      </c>
      <c r="H33">
        <v>2219.1561341688375</v>
      </c>
      <c r="I33">
        <v>2141.6184627885136</v>
      </c>
      <c r="J33">
        <v>2076.0174096546166</v>
      </c>
      <c r="K33">
        <v>2022.7809097729903</v>
      </c>
      <c r="L33">
        <v>1985.7794610662977</v>
      </c>
      <c r="M33">
        <v>1967.2376308489133</v>
      </c>
      <c r="N33">
        <v>1969.2002818007657</v>
      </c>
      <c r="O33">
        <v>1993.5456022165106</v>
      </c>
      <c r="P33">
        <v>2042.0287797772323</v>
      </c>
      <c r="Q33">
        <v>2116.3897577673583</v>
      </c>
      <c r="R33">
        <v>2198.8773845346141</v>
      </c>
      <c r="S33">
        <v>2265.9378152475933</v>
      </c>
      <c r="T33">
        <v>2317.0019737965831</v>
      </c>
      <c r="U33">
        <v>2351.608597311063</v>
      </c>
      <c r="V33">
        <v>2369.2683941775335</v>
      </c>
      <c r="W33">
        <v>2369.7199986926375</v>
      </c>
      <c r="X33">
        <v>2353.0517041887792</v>
      </c>
      <c r="Y33">
        <v>2319.6232863114406</v>
      </c>
      <c r="Z33">
        <v>2270.0274355778379</v>
      </c>
      <c r="AA33">
        <v>2205.0581923614641</v>
      </c>
      <c r="AB33">
        <v>2125.7056284184268</v>
      </c>
      <c r="AC33">
        <v>2033.1689835129891</v>
      </c>
      <c r="AD33">
        <v>1928.8674844714651</v>
      </c>
      <c r="AE33">
        <v>1814.43864238266</v>
      </c>
      <c r="AF33">
        <v>1691.6991399170738</v>
      </c>
      <c r="AG33">
        <v>1562.6011117022363</v>
      </c>
      <c r="AH33">
        <v>1429.0945357029177</v>
      </c>
      <c r="AI33">
        <v>1293.2130170055921</v>
      </c>
      <c r="AJ33">
        <v>1157.0314161357062</v>
      </c>
      <c r="AK33">
        <v>1022.61720980132</v>
      </c>
      <c r="AL33">
        <v>891.97660425993081</v>
      </c>
      <c r="AM33">
        <v>766.99700538463958</v>
      </c>
      <c r="AN33">
        <v>649.38807820589386</v>
      </c>
      <c r="AO33">
        <v>540.62425445194287</v>
      </c>
      <c r="AP33">
        <v>441.8921018104499</v>
      </c>
      <c r="AQ33">
        <v>351.79487846124101</v>
      </c>
      <c r="AR33">
        <v>271.75742793593781</v>
      </c>
      <c r="AS33">
        <v>202.74772954608662</v>
      </c>
      <c r="AT33">
        <v>145.21430750740865</v>
      </c>
      <c r="AU33">
        <v>99.058384929181486</v>
      </c>
      <c r="AV33">
        <v>63.649730171280524</v>
      </c>
      <c r="AW33">
        <v>37.891031137379343</v>
      </c>
      <c r="AX33">
        <v>20.329263353450845</v>
      </c>
      <c r="AY33">
        <v>9.3044808656653082</v>
      </c>
      <c r="AZ33">
        <v>3.1181332224828795</v>
      </c>
      <c r="BA33">
        <v>0.33899613713075222</v>
      </c>
      <c r="BB33">
        <v>-0.60889591074841143</v>
      </c>
      <c r="BC33">
        <v>-0.69869286491801896</v>
      </c>
      <c r="BD33">
        <v>-0.47561046647712368</v>
      </c>
      <c r="BE33">
        <v>5.8655742096319384E-11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</row>
    <row r="34" spans="1:101" x14ac:dyDescent="0.3">
      <c r="A34">
        <f>Model_Point!K34</f>
        <v>0</v>
      </c>
      <c r="B34">
        <v>1064.9626946549567</v>
      </c>
      <c r="C34">
        <v>1055.5603329479691</v>
      </c>
      <c r="D34">
        <v>1021.8546595528285</v>
      </c>
      <c r="E34">
        <v>978.40262497878257</v>
      </c>
      <c r="F34">
        <v>1015.1257438453581</v>
      </c>
      <c r="G34">
        <v>974.29968449726186</v>
      </c>
      <c r="H34">
        <v>935.58501202092566</v>
      </c>
      <c r="I34">
        <v>900.16392325149388</v>
      </c>
      <c r="J34">
        <v>869.05144878722956</v>
      </c>
      <c r="K34">
        <v>879.03809226214048</v>
      </c>
      <c r="L34">
        <v>860.71911631068554</v>
      </c>
      <c r="M34">
        <v>849.44396185982566</v>
      </c>
      <c r="N34">
        <v>846.02928792598436</v>
      </c>
      <c r="O34">
        <v>851.22501875830312</v>
      </c>
      <c r="P34">
        <v>832.1239331800117</v>
      </c>
      <c r="Q34">
        <v>854.55473096410003</v>
      </c>
      <c r="R34">
        <v>887.56244431322762</v>
      </c>
      <c r="S34">
        <v>923.94487283732985</v>
      </c>
      <c r="T34">
        <v>954.45684015253948</v>
      </c>
      <c r="U34">
        <v>916.37991586768135</v>
      </c>
      <c r="V34">
        <v>930.76655957832622</v>
      </c>
      <c r="W34">
        <v>938.61002048670002</v>
      </c>
      <c r="X34">
        <v>939.94651286554779</v>
      </c>
      <c r="Y34">
        <v>934.9190758013209</v>
      </c>
      <c r="Z34">
        <v>878.23418169536092</v>
      </c>
      <c r="AA34">
        <v>858.44892488262383</v>
      </c>
      <c r="AB34">
        <v>833.06904663707917</v>
      </c>
      <c r="AC34">
        <v>802.56005149387556</v>
      </c>
      <c r="AD34">
        <v>767.47413646481391</v>
      </c>
      <c r="AE34">
        <v>699.07576980306703</v>
      </c>
      <c r="AF34">
        <v>655.0055828572647</v>
      </c>
      <c r="AG34">
        <v>608.35750239205618</v>
      </c>
      <c r="AH34">
        <v>559.88965034314629</v>
      </c>
      <c r="AI34">
        <v>510.39400377936482</v>
      </c>
      <c r="AJ34">
        <v>444.63168239670057</v>
      </c>
      <c r="AK34">
        <v>394.51530325905509</v>
      </c>
      <c r="AL34">
        <v>345.71367712887383</v>
      </c>
      <c r="AM34">
        <v>298.96487288342968</v>
      </c>
      <c r="AN34">
        <v>254.93959701228917</v>
      </c>
      <c r="AO34">
        <v>207.38738726046086</v>
      </c>
      <c r="AP34">
        <v>170.01973188267888</v>
      </c>
      <c r="AQ34">
        <v>135.87913077473686</v>
      </c>
      <c r="AR34">
        <v>105.52528694654568</v>
      </c>
      <c r="AS34">
        <v>79.342703536822839</v>
      </c>
      <c r="AT34">
        <v>55.638937416313105</v>
      </c>
      <c r="AU34">
        <v>38.026670839480893</v>
      </c>
      <c r="AV34">
        <v>24.506623081089241</v>
      </c>
      <c r="AW34">
        <v>14.666862274591288</v>
      </c>
      <c r="AX34">
        <v>7.9573602403941148</v>
      </c>
      <c r="AY34">
        <v>3.5622973468215662</v>
      </c>
      <c r="AZ34">
        <v>1.1921902533423052</v>
      </c>
      <c r="BA34">
        <v>0.12681714764979904</v>
      </c>
      <c r="BB34">
        <v>-0.23699230392898873</v>
      </c>
      <c r="BC34">
        <v>-0.27189468837859565</v>
      </c>
      <c r="BD34">
        <v>-0.18250452531314246</v>
      </c>
      <c r="BE34">
        <v>-1.0762761011655642E-11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</row>
    <row r="35" spans="1:101" x14ac:dyDescent="0.3">
      <c r="A35">
        <f>Model_Point!K35</f>
        <v>0</v>
      </c>
      <c r="B35">
        <v>761.32242620179613</v>
      </c>
      <c r="C35">
        <v>779.06036542439176</v>
      </c>
      <c r="D35">
        <v>779.21685916816739</v>
      </c>
      <c r="E35">
        <v>772.52592507332997</v>
      </c>
      <c r="F35">
        <v>763.88484612530692</v>
      </c>
      <c r="G35">
        <v>755.3852450859431</v>
      </c>
      <c r="H35">
        <v>748.02809046907248</v>
      </c>
      <c r="I35">
        <v>742.46921929669145</v>
      </c>
      <c r="J35">
        <v>739.24530368679495</v>
      </c>
      <c r="K35">
        <v>738.54895033015589</v>
      </c>
      <c r="L35">
        <v>741.09140583076021</v>
      </c>
      <c r="M35">
        <v>747.32907849294907</v>
      </c>
      <c r="N35">
        <v>757.68878892927921</v>
      </c>
      <c r="O35">
        <v>772.5706515367159</v>
      </c>
      <c r="P35">
        <v>792.35541600468719</v>
      </c>
      <c r="Q35">
        <v>817.42162573688756</v>
      </c>
      <c r="R35">
        <v>903.79369835551654</v>
      </c>
      <c r="S35">
        <v>933.93748475452162</v>
      </c>
      <c r="T35">
        <v>956.14339211405388</v>
      </c>
      <c r="U35">
        <v>976.5148373457447</v>
      </c>
      <c r="V35">
        <v>995.08370194158215</v>
      </c>
      <c r="W35">
        <v>1011.3344853583733</v>
      </c>
      <c r="X35">
        <v>1024.5177979935299</v>
      </c>
      <c r="Y35">
        <v>1033.9848623631676</v>
      </c>
      <c r="Z35">
        <v>1039.1362777602576</v>
      </c>
      <c r="AA35">
        <v>1039.4156899643947</v>
      </c>
      <c r="AB35">
        <v>1034.2679241347423</v>
      </c>
      <c r="AC35">
        <v>1023.1079913107234</v>
      </c>
      <c r="AD35">
        <v>1005.3320862364835</v>
      </c>
      <c r="AE35">
        <v>980.35545581044209</v>
      </c>
      <c r="AF35">
        <v>947.71531636572661</v>
      </c>
      <c r="AG35">
        <v>907.1084808774383</v>
      </c>
      <c r="AH35">
        <v>858.66324001710109</v>
      </c>
      <c r="AI35">
        <v>802.37794621004366</v>
      </c>
      <c r="AJ35">
        <v>738.45808603613591</v>
      </c>
      <c r="AK35">
        <v>667.38324014124657</v>
      </c>
      <c r="AL35">
        <v>589.95473114932065</v>
      </c>
      <c r="AM35">
        <v>507.33584282223234</v>
      </c>
      <c r="AN35">
        <v>421.07999871100395</v>
      </c>
      <c r="AO35">
        <v>333.1399634550628</v>
      </c>
      <c r="AP35">
        <v>245.85006802788334</v>
      </c>
      <c r="AQ35">
        <v>172.72560594307154</v>
      </c>
      <c r="AR35">
        <v>102.07659807229415</v>
      </c>
      <c r="AS35">
        <v>35.191387953408118</v>
      </c>
      <c r="AT35">
        <v>-24.129787273078385</v>
      </c>
      <c r="AU35">
        <v>-71.518554316648761</v>
      </c>
      <c r="AV35">
        <v>-102.79663680717047</v>
      </c>
      <c r="AW35">
        <v>-114.63929823043547</v>
      </c>
      <c r="AX35">
        <v>-105.26997190750841</v>
      </c>
      <c r="AY35">
        <v>-75.106318863652916</v>
      </c>
      <c r="AZ35">
        <v>-49.896984885086567</v>
      </c>
      <c r="BA35">
        <v>-31.769147850738712</v>
      </c>
      <c r="BB35">
        <v>-19.275317510398608</v>
      </c>
      <c r="BC35">
        <v>-11.057414075403088</v>
      </c>
      <c r="BD35">
        <v>-5.9162971043626857</v>
      </c>
      <c r="BE35">
        <v>5.0777160463362323E-13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</row>
    <row r="36" spans="1:101" x14ac:dyDescent="0.3">
      <c r="A36">
        <f>Model_Point!K36</f>
        <v>0</v>
      </c>
      <c r="B36">
        <v>1104.4948195226923</v>
      </c>
      <c r="C36">
        <v>1083.8995951216784</v>
      </c>
      <c r="D36">
        <v>1042.252648810347</v>
      </c>
      <c r="E36">
        <v>991.40760795764152</v>
      </c>
      <c r="F36">
        <v>939.14199496599213</v>
      </c>
      <c r="G36">
        <v>888.94729813260881</v>
      </c>
      <c r="H36">
        <v>842.72693673154617</v>
      </c>
      <c r="I36">
        <v>801.87461037242565</v>
      </c>
      <c r="J36">
        <v>767.5707299708514</v>
      </c>
      <c r="K36">
        <v>739.59770989014828</v>
      </c>
      <c r="L36">
        <v>719.98938796776088</v>
      </c>
      <c r="M36">
        <v>709.68290402394973</v>
      </c>
      <c r="N36">
        <v>709.51950348841547</v>
      </c>
      <c r="O36">
        <v>719.23216232169079</v>
      </c>
      <c r="P36">
        <v>721.82016921430215</v>
      </c>
      <c r="Q36">
        <v>717.34615452907599</v>
      </c>
      <c r="R36">
        <v>705.99167297321765</v>
      </c>
      <c r="S36">
        <v>688.0621703471088</v>
      </c>
      <c r="T36">
        <v>663.99116744087291</v>
      </c>
      <c r="U36">
        <v>634.33933012289742</v>
      </c>
      <c r="V36">
        <v>599.77782180684255</v>
      </c>
      <c r="W36">
        <v>561.06907188325647</v>
      </c>
      <c r="X36">
        <v>519.00761691822163</v>
      </c>
      <c r="Y36">
        <v>474.45305816656281</v>
      </c>
      <c r="Z36">
        <v>428.31009580720377</v>
      </c>
      <c r="AA36">
        <v>381.50537640135389</v>
      </c>
      <c r="AB36">
        <v>334.96156902488525</v>
      </c>
      <c r="AC36">
        <v>289.56936834922971</v>
      </c>
      <c r="AD36">
        <v>246.15843184785504</v>
      </c>
      <c r="AE36">
        <v>205.46857105818262</v>
      </c>
      <c r="AF36">
        <v>168.12280137832769</v>
      </c>
      <c r="AG36">
        <v>133.6628119560441</v>
      </c>
      <c r="AH36">
        <v>102.80366984177202</v>
      </c>
      <c r="AI36">
        <v>76.064415993325426</v>
      </c>
      <c r="AJ36">
        <v>53.735623443658952</v>
      </c>
      <c r="AK36">
        <v>35.862763585027686</v>
      </c>
      <c r="AL36">
        <v>22.249783623102086</v>
      </c>
      <c r="AM36">
        <v>12.485400077185368</v>
      </c>
      <c r="AN36">
        <v>5.9916206568582782</v>
      </c>
      <c r="AO36">
        <v>2.0901941965185613</v>
      </c>
      <c r="AP36">
        <v>7.8711149357468244E-2</v>
      </c>
      <c r="AQ36">
        <v>-0.6578275945904678</v>
      </c>
      <c r="AR36">
        <v>-0.75414942733508161</v>
      </c>
      <c r="AS36">
        <v>-0.5911846497546952</v>
      </c>
      <c r="AT36">
        <v>-0.37149917929045101</v>
      </c>
      <c r="AU36">
        <v>3.2406339195385331E-12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</row>
    <row r="37" spans="1:101" x14ac:dyDescent="0.3">
      <c r="A37">
        <f>Model_Point!K37</f>
        <v>0</v>
      </c>
      <c r="B37">
        <v>451.15163592351763</v>
      </c>
      <c r="C37">
        <v>441.52192028332161</v>
      </c>
      <c r="D37">
        <v>422.42769656448166</v>
      </c>
      <c r="E37">
        <v>399.25886911549918</v>
      </c>
      <c r="F37">
        <v>404.3037914395473</v>
      </c>
      <c r="G37">
        <v>382.53585859767162</v>
      </c>
      <c r="H37">
        <v>362.13672505586646</v>
      </c>
      <c r="I37">
        <v>343.67769390350401</v>
      </c>
      <c r="J37">
        <v>327.63949425076009</v>
      </c>
      <c r="K37">
        <v>318.1275043950414</v>
      </c>
      <c r="L37">
        <v>307.86716685170938</v>
      </c>
      <c r="M37">
        <v>301.1612654718532</v>
      </c>
      <c r="N37">
        <v>298.35023556824126</v>
      </c>
      <c r="O37">
        <v>299.73821170963464</v>
      </c>
      <c r="P37">
        <v>279.03917973691813</v>
      </c>
      <c r="Q37">
        <v>280.61155741993105</v>
      </c>
      <c r="R37">
        <v>279.51963212647581</v>
      </c>
      <c r="S37">
        <v>275.87736267991932</v>
      </c>
      <c r="T37">
        <v>269.84994353013053</v>
      </c>
      <c r="U37">
        <v>243.71008296607954</v>
      </c>
      <c r="V37">
        <v>232.49556473854304</v>
      </c>
      <c r="W37">
        <v>219.60165116640366</v>
      </c>
      <c r="X37">
        <v>205.33612430005576</v>
      </c>
      <c r="Y37">
        <v>190.03341887445711</v>
      </c>
      <c r="Z37">
        <v>164.01162485294046</v>
      </c>
      <c r="AA37">
        <v>147.08403659756684</v>
      </c>
      <c r="AB37">
        <v>130.16075411061857</v>
      </c>
      <c r="AC37">
        <v>113.59160421406595</v>
      </c>
      <c r="AD37">
        <v>97.703957426336942</v>
      </c>
      <c r="AE37">
        <v>78.523553928164645</v>
      </c>
      <c r="AF37">
        <v>64.571723512321356</v>
      </c>
      <c r="AG37">
        <v>51.662083663399123</v>
      </c>
      <c r="AH37">
        <v>40.07780983974186</v>
      </c>
      <c r="AI37">
        <v>30.027216097097565</v>
      </c>
      <c r="AJ37">
        <v>20.513774034072377</v>
      </c>
      <c r="AK37">
        <v>13.729101189546592</v>
      </c>
      <c r="AL37">
        <v>8.5538004531818448</v>
      </c>
      <c r="AM37">
        <v>4.8370996842394671</v>
      </c>
      <c r="AN37">
        <v>2.3631330290823418</v>
      </c>
      <c r="AO37">
        <v>0.79781476969328913</v>
      </c>
      <c r="AP37">
        <v>2.7269636744655462E-2</v>
      </c>
      <c r="AQ37">
        <v>-0.25607529454560229</v>
      </c>
      <c r="AR37">
        <v>-0.29440467180719393</v>
      </c>
      <c r="AS37">
        <v>-0.23325816179361245</v>
      </c>
      <c r="AT37">
        <v>-0.14223357190572453</v>
      </c>
      <c r="AU37">
        <v>-2.4471014517277525E-12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</row>
    <row r="38" spans="1:101" x14ac:dyDescent="0.3">
      <c r="A38">
        <f>Model_Point!K38</f>
        <v>0</v>
      </c>
      <c r="B38">
        <v>331.97791469515101</v>
      </c>
      <c r="C38">
        <v>336.10556684337593</v>
      </c>
      <c r="D38">
        <v>331.25422036789138</v>
      </c>
      <c r="E38">
        <v>322.86509518793656</v>
      </c>
      <c r="F38">
        <v>313.101826846194</v>
      </c>
      <c r="G38">
        <v>302.89326862974877</v>
      </c>
      <c r="H38">
        <v>292.68868052225855</v>
      </c>
      <c r="I38">
        <v>282.77553966042456</v>
      </c>
      <c r="J38">
        <v>273.38095015331811</v>
      </c>
      <c r="K38">
        <v>264.57497679004274</v>
      </c>
      <c r="L38">
        <v>256.63831969078905</v>
      </c>
      <c r="M38">
        <v>281.45258708314896</v>
      </c>
      <c r="N38">
        <v>292.52608557750557</v>
      </c>
      <c r="O38">
        <v>300.76090714977443</v>
      </c>
      <c r="P38">
        <v>308.47789172193615</v>
      </c>
      <c r="Q38">
        <v>315.70535705198415</v>
      </c>
      <c r="R38">
        <v>322.26407269122609</v>
      </c>
      <c r="S38">
        <v>327.88407788506169</v>
      </c>
      <c r="T38">
        <v>332.3314316972693</v>
      </c>
      <c r="U38">
        <v>335.38886308467835</v>
      </c>
      <c r="V38">
        <v>336.8533213303395</v>
      </c>
      <c r="W38">
        <v>336.51977288271485</v>
      </c>
      <c r="X38">
        <v>334.16878648623924</v>
      </c>
      <c r="Y38">
        <v>329.56987365522548</v>
      </c>
      <c r="Z38">
        <v>322.49501791005963</v>
      </c>
      <c r="AA38">
        <v>312.75724052672825</v>
      </c>
      <c r="AB38">
        <v>300.22463296329602</v>
      </c>
      <c r="AC38">
        <v>284.92453353396826</v>
      </c>
      <c r="AD38">
        <v>266.82969401982052</v>
      </c>
      <c r="AE38">
        <v>245.98523583477515</v>
      </c>
      <c r="AF38">
        <v>222.53402263414719</v>
      </c>
      <c r="AG38">
        <v>196.73502623320826</v>
      </c>
      <c r="AH38">
        <v>168.97921135328264</v>
      </c>
      <c r="AI38">
        <v>139.80124123801954</v>
      </c>
      <c r="AJ38">
        <v>109.88441510681335</v>
      </c>
      <c r="AK38">
        <v>80.05582490633185</v>
      </c>
      <c r="AL38">
        <v>55.42797151029977</v>
      </c>
      <c r="AM38">
        <v>31.548000295059214</v>
      </c>
      <c r="AN38">
        <v>8.8410215389132851</v>
      </c>
      <c r="AO38">
        <v>-11.315689257323475</v>
      </c>
      <c r="AP38">
        <v>-27.31758874773589</v>
      </c>
      <c r="AQ38">
        <v>-37.613192318300015</v>
      </c>
      <c r="AR38">
        <v>-40.950017914443052</v>
      </c>
      <c r="AS38">
        <v>-36.634179943299642</v>
      </c>
      <c r="AT38">
        <v>-25.912102454108105</v>
      </c>
      <c r="AU38">
        <v>-17.340146978618748</v>
      </c>
      <c r="AV38">
        <v>-11.116582553889097</v>
      </c>
      <c r="AW38">
        <v>-6.7898323749381611</v>
      </c>
      <c r="AX38">
        <v>-3.9215170396172074</v>
      </c>
      <c r="AY38">
        <v>-2.1144766867588376</v>
      </c>
      <c r="AZ38">
        <v>-2.1394075304733805E-12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</row>
    <row r="39" spans="1:101" x14ac:dyDescent="0.3">
      <c r="A39">
        <f>Model_Point!K39</f>
        <v>0</v>
      </c>
      <c r="B39">
        <v>1186.8477850457193</v>
      </c>
      <c r="C39">
        <v>1191.680519552842</v>
      </c>
      <c r="D39">
        <v>1171.4546099229165</v>
      </c>
      <c r="E39">
        <v>1140.4002359628514</v>
      </c>
      <c r="F39">
        <v>1105.9558825829299</v>
      </c>
      <c r="G39">
        <v>1071.2587466390962</v>
      </c>
      <c r="H39">
        <v>1037.901119021453</v>
      </c>
      <c r="I39">
        <v>1006.9392200519592</v>
      </c>
      <c r="J39">
        <v>979.26927322509766</v>
      </c>
      <c r="K39">
        <v>954.99302552338395</v>
      </c>
      <c r="L39">
        <v>935.42591193542103</v>
      </c>
      <c r="M39">
        <v>921.35035946997471</v>
      </c>
      <c r="N39">
        <v>913.59669917584711</v>
      </c>
      <c r="O39">
        <v>912.97639420513497</v>
      </c>
      <c r="P39">
        <v>920.29275709766887</v>
      </c>
      <c r="Q39">
        <v>936.38063259148805</v>
      </c>
      <c r="R39">
        <v>962.04592805441757</v>
      </c>
      <c r="S39">
        <v>998.02057911492341</v>
      </c>
      <c r="T39">
        <v>1039.7903756309386</v>
      </c>
      <c r="U39">
        <v>1075.5903447947771</v>
      </c>
      <c r="V39">
        <v>1105.2048295402292</v>
      </c>
      <c r="W39">
        <v>1128.372031662733</v>
      </c>
      <c r="X39">
        <v>1144.8633973949429</v>
      </c>
      <c r="Y39">
        <v>1154.5541301939829</v>
      </c>
      <c r="Z39">
        <v>1157.3521757638894</v>
      </c>
      <c r="AA39">
        <v>1153.1383964986505</v>
      </c>
      <c r="AB39">
        <v>1141.8817898250163</v>
      </c>
      <c r="AC39">
        <v>1123.6931543612561</v>
      </c>
      <c r="AD39">
        <v>1098.7896423778948</v>
      </c>
      <c r="AE39">
        <v>1067.477516954498</v>
      </c>
      <c r="AF39">
        <v>1030.1383583785625</v>
      </c>
      <c r="AG39">
        <v>987.22707520705978</v>
      </c>
      <c r="AH39">
        <v>939.27810709283528</v>
      </c>
      <c r="AI39">
        <v>886.91062213237819</v>
      </c>
      <c r="AJ39">
        <v>830.82828678352223</v>
      </c>
      <c r="AK39">
        <v>771.80281978888547</v>
      </c>
      <c r="AL39">
        <v>710.65580536191453</v>
      </c>
      <c r="AM39">
        <v>648.19981935541057</v>
      </c>
      <c r="AN39">
        <v>585.27730504639464</v>
      </c>
      <c r="AO39">
        <v>522.74342947166008</v>
      </c>
      <c r="AP39">
        <v>461.44636998205596</v>
      </c>
      <c r="AQ39">
        <v>402.2054471610287</v>
      </c>
      <c r="AR39">
        <v>345.78775830333325</v>
      </c>
      <c r="AS39">
        <v>292.88422258263631</v>
      </c>
      <c r="AT39">
        <v>244.08620558497697</v>
      </c>
      <c r="AU39">
        <v>199.86411966438374</v>
      </c>
      <c r="AV39">
        <v>159.56846294017717</v>
      </c>
      <c r="AW39">
        <v>123.78302201024543</v>
      </c>
      <c r="AX39">
        <v>92.899775181691808</v>
      </c>
      <c r="AY39">
        <v>67.092740539692656</v>
      </c>
      <c r="AZ39">
        <v>46.306144860646548</v>
      </c>
      <c r="BA39">
        <v>30.260674713935106</v>
      </c>
      <c r="BB39">
        <v>18.479902878806893</v>
      </c>
      <c r="BC39">
        <v>10.336374600747225</v>
      </c>
      <c r="BD39">
        <v>5.1135215111598145</v>
      </c>
      <c r="BE39">
        <v>2.0761029512342652</v>
      </c>
      <c r="BF39">
        <v>0.60883095172307899</v>
      </c>
      <c r="BG39">
        <v>1.3815148398503342E-2</v>
      </c>
      <c r="BH39">
        <v>-0.14745430197857917</v>
      </c>
      <c r="BI39">
        <v>-0.1276307195197742</v>
      </c>
      <c r="BJ39">
        <v>-1.8984410042381117E-11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</row>
    <row r="40" spans="1:101" x14ac:dyDescent="0.3">
      <c r="A40">
        <f>Model_Point!K40</f>
        <v>0</v>
      </c>
      <c r="B40">
        <v>468.59268824851063</v>
      </c>
      <c r="C40">
        <v>467.8147287780892</v>
      </c>
      <c r="D40">
        <v>456.33746077162584</v>
      </c>
      <c r="E40">
        <v>440.26138846465824</v>
      </c>
      <c r="F40">
        <v>458.20863482940371</v>
      </c>
      <c r="G40">
        <v>442.25779016536416</v>
      </c>
      <c r="H40">
        <v>426.62221717862639</v>
      </c>
      <c r="I40">
        <v>411.72959774913807</v>
      </c>
      <c r="J40">
        <v>397.93910402948563</v>
      </c>
      <c r="K40">
        <v>409.54787469564485</v>
      </c>
      <c r="L40">
        <v>400.07566738840757</v>
      </c>
      <c r="M40">
        <v>392.67043223163517</v>
      </c>
      <c r="N40">
        <v>387.6623543878917</v>
      </c>
      <c r="O40">
        <v>385.37319417166287</v>
      </c>
      <c r="P40">
        <v>386.54249689237088</v>
      </c>
      <c r="Q40">
        <v>390.6811771804031</v>
      </c>
      <c r="R40">
        <v>398.50352297541252</v>
      </c>
      <c r="S40">
        <v>410.29721584214991</v>
      </c>
      <c r="T40">
        <v>426.32600634808671</v>
      </c>
      <c r="U40">
        <v>418.08753816652734</v>
      </c>
      <c r="V40">
        <v>433.08768648981277</v>
      </c>
      <c r="W40">
        <v>445.67644887536602</v>
      </c>
      <c r="X40">
        <v>455.76806589529815</v>
      </c>
      <c r="Y40">
        <v>463.31760281643079</v>
      </c>
      <c r="Z40">
        <v>447.23368307760722</v>
      </c>
      <c r="AA40">
        <v>448.29314857560524</v>
      </c>
      <c r="AB40">
        <v>446.65171445633251</v>
      </c>
      <c r="AC40">
        <v>442.35384819692382</v>
      </c>
      <c r="AD40">
        <v>435.48564377120402</v>
      </c>
      <c r="AE40">
        <v>411.16744693447589</v>
      </c>
      <c r="AF40">
        <v>398.62409835949359</v>
      </c>
      <c r="AG40">
        <v>383.90494336694496</v>
      </c>
      <c r="AH40">
        <v>367.21773949524578</v>
      </c>
      <c r="AI40">
        <v>348.80346854094608</v>
      </c>
      <c r="AJ40">
        <v>319.39153764419638</v>
      </c>
      <c r="AK40">
        <v>297.78218023775474</v>
      </c>
      <c r="AL40">
        <v>275.30523672782721</v>
      </c>
      <c r="AM40">
        <v>252.27652973213156</v>
      </c>
      <c r="AN40">
        <v>229.02389004203147</v>
      </c>
      <c r="AO40">
        <v>200.70366001126501</v>
      </c>
      <c r="AP40">
        <v>177.68053700244639</v>
      </c>
      <c r="AQ40">
        <v>155.39835412524542</v>
      </c>
      <c r="AR40">
        <v>134.15662432175856</v>
      </c>
      <c r="AS40">
        <v>114.22586215572078</v>
      </c>
      <c r="AT40">
        <v>93.634183560490399</v>
      </c>
      <c r="AU40">
        <v>76.840085434770444</v>
      </c>
      <c r="AV40">
        <v>61.522563959276475</v>
      </c>
      <c r="AW40">
        <v>47.910318090150135</v>
      </c>
      <c r="AX40">
        <v>36.158430287117497</v>
      </c>
      <c r="AY40">
        <v>25.723343130865047</v>
      </c>
      <c r="AZ40">
        <v>17.779540179103694</v>
      </c>
      <c r="BA40">
        <v>11.64446051274169</v>
      </c>
      <c r="BB40">
        <v>7.138420896622045</v>
      </c>
      <c r="BC40">
        <v>4.0232039999714084</v>
      </c>
      <c r="BD40">
        <v>1.9601759758926276</v>
      </c>
      <c r="BE40">
        <v>0.79580674710122334</v>
      </c>
      <c r="BF40">
        <v>0.23315353056547145</v>
      </c>
      <c r="BG40">
        <v>4.8811640620989097E-3</v>
      </c>
      <c r="BH40">
        <v>-5.7056899472215386E-2</v>
      </c>
      <c r="BI40">
        <v>-4.8995514533383015E-2</v>
      </c>
      <c r="BJ40">
        <v>2.5077329155267779E-13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</row>
    <row r="41" spans="1:101" x14ac:dyDescent="0.3">
      <c r="A41">
        <f>Model_Point!K41</f>
        <v>0</v>
      </c>
      <c r="B41">
        <v>263.86328929874981</v>
      </c>
      <c r="C41">
        <v>270.41597415159282</v>
      </c>
      <c r="D41">
        <v>271.34252992414366</v>
      </c>
      <c r="E41">
        <v>269.94397867633739</v>
      </c>
      <c r="F41">
        <v>267.87669379289088</v>
      </c>
      <c r="G41">
        <v>265.83688474996171</v>
      </c>
      <c r="H41">
        <v>264.15877922890479</v>
      </c>
      <c r="I41">
        <v>263.05178191667471</v>
      </c>
      <c r="J41">
        <v>262.68707238940851</v>
      </c>
      <c r="K41">
        <v>263.10936751215723</v>
      </c>
      <c r="L41">
        <v>264.54864620729575</v>
      </c>
      <c r="M41">
        <v>267.15297081849303</v>
      </c>
      <c r="N41">
        <v>271.07810552335474</v>
      </c>
      <c r="O41">
        <v>276.47750833889518</v>
      </c>
      <c r="P41">
        <v>283.50415439526199</v>
      </c>
      <c r="Q41">
        <v>292.31679739713854</v>
      </c>
      <c r="R41">
        <v>303.07082975124382</v>
      </c>
      <c r="S41">
        <v>315.91149204764685</v>
      </c>
      <c r="T41">
        <v>330.97609509991338</v>
      </c>
      <c r="U41">
        <v>348.39825825878506</v>
      </c>
      <c r="V41">
        <v>366.26841617227888</v>
      </c>
      <c r="W41">
        <v>404.04299891029314</v>
      </c>
      <c r="X41">
        <v>417.20370964379049</v>
      </c>
      <c r="Y41">
        <v>427.13375247164583</v>
      </c>
      <c r="Z41">
        <v>436.22326815660466</v>
      </c>
      <c r="AA41">
        <v>444.46799041554806</v>
      </c>
      <c r="AB41">
        <v>451.6480570210162</v>
      </c>
      <c r="AC41">
        <v>457.45276322744229</v>
      </c>
      <c r="AD41">
        <v>461.61196113897233</v>
      </c>
      <c r="AE41">
        <v>463.87577985052758</v>
      </c>
      <c r="AF41">
        <v>464.01209176613759</v>
      </c>
      <c r="AG41">
        <v>461.79023372869221</v>
      </c>
      <c r="AH41">
        <v>456.9692414812223</v>
      </c>
      <c r="AI41">
        <v>449.30268356503763</v>
      </c>
      <c r="AJ41">
        <v>438.55403618809464</v>
      </c>
      <c r="AK41">
        <v>424.537345892416</v>
      </c>
      <c r="AL41">
        <v>407.13214143266168</v>
      </c>
      <c r="AM41">
        <v>386.38950795598146</v>
      </c>
      <c r="AN41">
        <v>362.31248973094478</v>
      </c>
      <c r="AO41">
        <v>334.98907486546506</v>
      </c>
      <c r="AP41">
        <v>304.6187582762895</v>
      </c>
      <c r="AQ41">
        <v>271.53146460245512</v>
      </c>
      <c r="AR41">
        <v>236.20351318503995</v>
      </c>
      <c r="AS41">
        <v>199.26881195412761</v>
      </c>
      <c r="AT41">
        <v>161.52255005753923</v>
      </c>
      <c r="AU41">
        <v>123.91423549668139</v>
      </c>
      <c r="AV41">
        <v>91.765248943936797</v>
      </c>
      <c r="AW41">
        <v>60.522996863407805</v>
      </c>
      <c r="AX41">
        <v>30.745379665292731</v>
      </c>
      <c r="AY41">
        <v>3.98342298195446</v>
      </c>
      <c r="AZ41">
        <v>-17.983744635731796</v>
      </c>
      <c r="BA41">
        <v>-33.448353158649056</v>
      </c>
      <c r="BB41">
        <v>-41.03729669036418</v>
      </c>
      <c r="BC41">
        <v>-39.989247100262183</v>
      </c>
      <c r="BD41">
        <v>-30.414502004743188</v>
      </c>
      <c r="BE41">
        <v>-20.142439201648052</v>
      </c>
      <c r="BF41">
        <v>-12.794338335259205</v>
      </c>
      <c r="BG41">
        <v>-7.7545029250139104</v>
      </c>
      <c r="BH41">
        <v>-4.4547671166435174</v>
      </c>
      <c r="BI41">
        <v>-2.3997525971380362</v>
      </c>
      <c r="BJ41">
        <v>-1.0479084034882119E-11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</row>
    <row r="42" spans="1:101" x14ac:dyDescent="0.3">
      <c r="A42">
        <f>Model_Point!K42</f>
        <v>0</v>
      </c>
      <c r="B42">
        <v>3074.9078052953241</v>
      </c>
      <c r="C42">
        <v>3076.5717989626305</v>
      </c>
      <c r="D42">
        <v>3019.6171116528485</v>
      </c>
      <c r="E42">
        <v>2936.6029013059001</v>
      </c>
      <c r="F42">
        <v>2848.7151861561547</v>
      </c>
      <c r="G42">
        <v>2765.4584410853458</v>
      </c>
      <c r="H42">
        <v>2691.8972975735678</v>
      </c>
      <c r="I42">
        <v>2631.6091316043644</v>
      </c>
      <c r="J42">
        <v>2587.5794566732097</v>
      </c>
      <c r="K42">
        <v>2559.42989476108</v>
      </c>
      <c r="L42">
        <v>2552.1326098649315</v>
      </c>
      <c r="M42">
        <v>2568.1932214192316</v>
      </c>
      <c r="N42">
        <v>2610.0449598379755</v>
      </c>
      <c r="O42">
        <v>2677.6353841931345</v>
      </c>
      <c r="P42">
        <v>2726.946727880917</v>
      </c>
      <c r="Q42">
        <v>2757.0225765766318</v>
      </c>
      <c r="R42">
        <v>2767.202415465787</v>
      </c>
      <c r="S42">
        <v>2757.2714352967878</v>
      </c>
      <c r="T42">
        <v>2727.3691660182153</v>
      </c>
      <c r="U42">
        <v>2677.9445636186997</v>
      </c>
      <c r="V42">
        <v>2609.7188056556988</v>
      </c>
      <c r="W42">
        <v>2523.6797332061938</v>
      </c>
      <c r="X42">
        <v>2421.0989692809362</v>
      </c>
      <c r="Y42">
        <v>2303.5464360512879</v>
      </c>
      <c r="Z42">
        <v>2172.8895585551963</v>
      </c>
      <c r="AA42">
        <v>2031.246083358599</v>
      </c>
      <c r="AB42">
        <v>1880.9305748109482</v>
      </c>
      <c r="AC42">
        <v>1724.2837860146578</v>
      </c>
      <c r="AD42">
        <v>1563.7779636666005</v>
      </c>
      <c r="AE42">
        <v>1401.9637127943736</v>
      </c>
      <c r="AF42">
        <v>1241.4084532338823</v>
      </c>
      <c r="AG42">
        <v>1084.6276711223909</v>
      </c>
      <c r="AH42">
        <v>934.01092684168668</v>
      </c>
      <c r="AI42">
        <v>791.74540547852291</v>
      </c>
      <c r="AJ42">
        <v>659.74062663288112</v>
      </c>
      <c r="AK42">
        <v>539.5586806880217</v>
      </c>
      <c r="AL42">
        <v>429.56121833865211</v>
      </c>
      <c r="AM42">
        <v>331.61578483932198</v>
      </c>
      <c r="AN42">
        <v>247.02320537104441</v>
      </c>
      <c r="AO42">
        <v>176.43254465718542</v>
      </c>
      <c r="AP42">
        <v>119.8000759215181</v>
      </c>
      <c r="AQ42">
        <v>76.404213632832111</v>
      </c>
      <c r="AR42">
        <v>44.923144415985966</v>
      </c>
      <c r="AS42">
        <v>23.573683664499779</v>
      </c>
      <c r="AT42">
        <v>10.299433183044801</v>
      </c>
      <c r="AU42">
        <v>2.9853963379028428</v>
      </c>
      <c r="AV42">
        <v>-0.18425944824522097</v>
      </c>
      <c r="AW42">
        <v>-1.157917690736652</v>
      </c>
      <c r="AX42">
        <v>-1.131338615062262</v>
      </c>
      <c r="AY42">
        <v>-0.76688501501121431</v>
      </c>
      <c r="AZ42">
        <v>-1.637667858319743E-11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</row>
    <row r="43" spans="1:101" x14ac:dyDescent="0.3">
      <c r="A43">
        <f>Model_Point!K43</f>
        <v>0</v>
      </c>
      <c r="B43">
        <v>1243.5016623324921</v>
      </c>
      <c r="C43">
        <v>1241.3924515325325</v>
      </c>
      <c r="D43">
        <v>1213.817168674912</v>
      </c>
      <c r="E43">
        <v>1175.0637079718142</v>
      </c>
      <c r="F43">
        <v>1201.503983657386</v>
      </c>
      <c r="G43">
        <v>1165.4940107192451</v>
      </c>
      <c r="H43">
        <v>1132.9041922556494</v>
      </c>
      <c r="I43">
        <v>1105.1822089094301</v>
      </c>
      <c r="J43">
        <v>1083.528721608734</v>
      </c>
      <c r="K43">
        <v>1074.3627306201649</v>
      </c>
      <c r="L43">
        <v>1066.9948010943865</v>
      </c>
      <c r="M43">
        <v>1068.5653213381161</v>
      </c>
      <c r="N43">
        <v>1080.0427489598715</v>
      </c>
      <c r="O43">
        <v>1102.3370584853726</v>
      </c>
      <c r="P43">
        <v>1063.3187562643859</v>
      </c>
      <c r="Q43">
        <v>1083.5865116039743</v>
      </c>
      <c r="R43">
        <v>1096.3412596939627</v>
      </c>
      <c r="S43">
        <v>1101.4961967508343</v>
      </c>
      <c r="T43">
        <v>1099.1041831065638</v>
      </c>
      <c r="U43">
        <v>1036.2889575153745</v>
      </c>
      <c r="V43">
        <v>1016.1567376838051</v>
      </c>
      <c r="W43">
        <v>989.12328034431039</v>
      </c>
      <c r="X43">
        <v>955.67847835134705</v>
      </c>
      <c r="Y43">
        <v>916.42985972255565</v>
      </c>
      <c r="Z43">
        <v>837.21555493283506</v>
      </c>
      <c r="AA43">
        <v>786.47600345633782</v>
      </c>
      <c r="AB43">
        <v>732.25120760140828</v>
      </c>
      <c r="AC43">
        <v>675.4488915412677</v>
      </c>
      <c r="AD43">
        <v>617.02972155753764</v>
      </c>
      <c r="AE43">
        <v>538.73918823027611</v>
      </c>
      <c r="AF43">
        <v>478.88410417458198</v>
      </c>
      <c r="AG43">
        <v>420.31735440801117</v>
      </c>
      <c r="AH43">
        <v>363.97176960170145</v>
      </c>
      <c r="AI43">
        <v>310.70378221158086</v>
      </c>
      <c r="AJ43">
        <v>253.07400613869618</v>
      </c>
      <c r="AK43">
        <v>207.5744879981163</v>
      </c>
      <c r="AL43">
        <v>165.8778781739974</v>
      </c>
      <c r="AM43">
        <v>128.71650929924658</v>
      </c>
      <c r="AN43">
        <v>96.605491847082405</v>
      </c>
      <c r="AO43">
        <v>67.603767492320344</v>
      </c>
      <c r="AP43">
        <v>45.984499533657505</v>
      </c>
      <c r="AQ43">
        <v>29.4064635506851</v>
      </c>
      <c r="AR43">
        <v>17.373672291578231</v>
      </c>
      <c r="AS43">
        <v>9.2110890710308038</v>
      </c>
      <c r="AT43">
        <v>3.945056226297849</v>
      </c>
      <c r="AU43">
        <v>1.1406154789155099</v>
      </c>
      <c r="AV43">
        <v>-7.6109921091750535E-2</v>
      </c>
      <c r="AW43">
        <v>-0.45102700924669054</v>
      </c>
      <c r="AX43">
        <v>-0.44220512868460776</v>
      </c>
      <c r="AY43">
        <v>-0.29419014069134342</v>
      </c>
      <c r="AZ43">
        <v>-2.5199623439296347E-12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</row>
    <row r="44" spans="1:101" x14ac:dyDescent="0.3">
      <c r="A44">
        <f>Model_Point!K44</f>
        <v>0</v>
      </c>
      <c r="B44">
        <v>871.32693883208015</v>
      </c>
      <c r="C44">
        <v>895.82603578219255</v>
      </c>
      <c r="D44">
        <v>901.70453082162589</v>
      </c>
      <c r="E44">
        <v>899.97150184903933</v>
      </c>
      <c r="F44">
        <v>896.40335696133639</v>
      </c>
      <c r="G44">
        <v>893.51449448807762</v>
      </c>
      <c r="H44">
        <v>892.53372825633585</v>
      </c>
      <c r="I44">
        <v>894.25634637641838</v>
      </c>
      <c r="J44">
        <v>899.3196274437928</v>
      </c>
      <c r="K44">
        <v>907.82069331017658</v>
      </c>
      <c r="L44">
        <v>920.66715558056933</v>
      </c>
      <c r="M44">
        <v>1004.0343905580255</v>
      </c>
      <c r="N44">
        <v>1046.7456605360974</v>
      </c>
      <c r="O44">
        <v>1079.2026114016021</v>
      </c>
      <c r="P44">
        <v>1109.8907673702099</v>
      </c>
      <c r="Q44">
        <v>1138.9123255437617</v>
      </c>
      <c r="R44">
        <v>1165.6091757132365</v>
      </c>
      <c r="S44">
        <v>1188.988978671287</v>
      </c>
      <c r="T44">
        <v>1208.1885376753326</v>
      </c>
      <c r="U44">
        <v>1222.4028758723557</v>
      </c>
      <c r="V44">
        <v>1230.8760681080737</v>
      </c>
      <c r="W44">
        <v>1232.8416068680453</v>
      </c>
      <c r="X44">
        <v>1227.4763825456623</v>
      </c>
      <c r="Y44">
        <v>1213.91211882585</v>
      </c>
      <c r="Z44">
        <v>1191.2840262803816</v>
      </c>
      <c r="AA44">
        <v>1158.8712711327323</v>
      </c>
      <c r="AB44">
        <v>1116.1480228419512</v>
      </c>
      <c r="AC44">
        <v>1063.1652658820503</v>
      </c>
      <c r="AD44">
        <v>999.76886450642792</v>
      </c>
      <c r="AE44">
        <v>926.06301109184494</v>
      </c>
      <c r="AF44">
        <v>842.50352850046454</v>
      </c>
      <c r="AG44">
        <v>749.9661789635536</v>
      </c>
      <c r="AH44">
        <v>649.80660647780542</v>
      </c>
      <c r="AI44">
        <v>543.90582551424677</v>
      </c>
      <c r="AJ44">
        <v>434.69188150556829</v>
      </c>
      <c r="AK44">
        <v>325.12669694417173</v>
      </c>
      <c r="AL44">
        <v>233.89761079084201</v>
      </c>
      <c r="AM44">
        <v>144.7787416539453</v>
      </c>
      <c r="AN44">
        <v>59.296134233820666</v>
      </c>
      <c r="AO44">
        <v>-17.530521467309587</v>
      </c>
      <c r="AP44">
        <v>-79.811346393983698</v>
      </c>
      <c r="AQ44">
        <v>-121.79724142031273</v>
      </c>
      <c r="AR44">
        <v>-138.77142137105469</v>
      </c>
      <c r="AS44">
        <v>-127.99878797192243</v>
      </c>
      <c r="AT44">
        <v>-90.777926982457387</v>
      </c>
      <c r="AU44">
        <v>-60.887495866052433</v>
      </c>
      <c r="AV44">
        <v>-39.138481393721491</v>
      </c>
      <c r="AW44">
        <v>-23.989304278290156</v>
      </c>
      <c r="AX44">
        <v>-13.930802204894468</v>
      </c>
      <c r="AY44">
        <v>-7.5867573646588964</v>
      </c>
      <c r="AZ44">
        <v>-5.7383961455470267E-12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</row>
    <row r="45" spans="1:101" x14ac:dyDescent="0.3">
      <c r="A45">
        <f>Model_Point!K45</f>
        <v>0</v>
      </c>
      <c r="B45">
        <v>1171.2163595316206</v>
      </c>
      <c r="C45">
        <v>1145.6432907244089</v>
      </c>
      <c r="D45">
        <v>1106.5087597307884</v>
      </c>
      <c r="E45">
        <v>1059.8101330489787</v>
      </c>
      <c r="F45">
        <v>1014.3639919129356</v>
      </c>
      <c r="G45">
        <v>974.19089033246667</v>
      </c>
      <c r="H45">
        <v>941.53725343840233</v>
      </c>
      <c r="I45">
        <v>918.0537360745501</v>
      </c>
      <c r="J45">
        <v>905.12492447346654</v>
      </c>
      <c r="K45">
        <v>901.97712195228519</v>
      </c>
      <c r="L45">
        <v>894.43560513886769</v>
      </c>
      <c r="M45">
        <v>879.0092632423864</v>
      </c>
      <c r="N45">
        <v>855.91637080717896</v>
      </c>
      <c r="O45">
        <v>825.55483076259179</v>
      </c>
      <c r="P45">
        <v>788.50121861336265</v>
      </c>
      <c r="Q45">
        <v>745.49007508742761</v>
      </c>
      <c r="R45">
        <v>697.38953785092201</v>
      </c>
      <c r="S45">
        <v>645.12698410187352</v>
      </c>
      <c r="T45">
        <v>589.72850071021753</v>
      </c>
      <c r="U45">
        <v>532.29273553188807</v>
      </c>
      <c r="V45">
        <v>473.96042228200719</v>
      </c>
      <c r="W45">
        <v>415.88009214990007</v>
      </c>
      <c r="X45">
        <v>359.17086391572616</v>
      </c>
      <c r="Y45">
        <v>304.88362066228586</v>
      </c>
      <c r="Z45">
        <v>253.96230581851981</v>
      </c>
      <c r="AA45">
        <v>207.20746147462313</v>
      </c>
      <c r="AB45">
        <v>164.07683320534974</v>
      </c>
      <c r="AC45">
        <v>125.49108919408647</v>
      </c>
      <c r="AD45">
        <v>92.121104811650042</v>
      </c>
      <c r="AE45">
        <v>64.343989794902242</v>
      </c>
      <c r="AF45">
        <v>42.21992739132078</v>
      </c>
      <c r="AG45">
        <v>25.495770967682702</v>
      </c>
      <c r="AH45">
        <v>13.638818317313051</v>
      </c>
      <c r="AI45">
        <v>5.9001782430209193</v>
      </c>
      <c r="AJ45">
        <v>1.4020248936206954</v>
      </c>
      <c r="AK45">
        <v>-0.76231258148986303</v>
      </c>
      <c r="AL45">
        <v>-1.4052019452192384</v>
      </c>
      <c r="AM45">
        <v>-1.3199869190807234</v>
      </c>
      <c r="AN45">
        <v>-0.97421106284425174</v>
      </c>
      <c r="AO45">
        <v>-0.60807352260575198</v>
      </c>
      <c r="AP45">
        <v>3.2060049321034695E-12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</row>
    <row r="46" spans="1:101" x14ac:dyDescent="0.3">
      <c r="A46">
        <f>Model_Point!K46</f>
        <v>0</v>
      </c>
      <c r="B46">
        <v>485.81699887327784</v>
      </c>
      <c r="C46">
        <v>475.16059158514662</v>
      </c>
      <c r="D46">
        <v>457.80249788470246</v>
      </c>
      <c r="E46">
        <v>436.96814217195089</v>
      </c>
      <c r="F46">
        <v>427.58623715350188</v>
      </c>
      <c r="G46">
        <v>409.39712366155516</v>
      </c>
      <c r="H46">
        <v>393.95600669175917</v>
      </c>
      <c r="I46">
        <v>381.93622575386036</v>
      </c>
      <c r="J46">
        <v>373.90068467712848</v>
      </c>
      <c r="K46">
        <v>350.32339032531473</v>
      </c>
      <c r="L46">
        <v>349.5645649269531</v>
      </c>
      <c r="M46">
        <v>347.31947739438164</v>
      </c>
      <c r="N46">
        <v>342.12842676684306</v>
      </c>
      <c r="O46">
        <v>334.13747534978813</v>
      </c>
      <c r="P46">
        <v>303.00469599815568</v>
      </c>
      <c r="Q46">
        <v>288.8591059861717</v>
      </c>
      <c r="R46">
        <v>272.66931500521713</v>
      </c>
      <c r="S46">
        <v>254.79148373129905</v>
      </c>
      <c r="T46">
        <v>235.6220928041277</v>
      </c>
      <c r="U46">
        <v>203.86004035116216</v>
      </c>
      <c r="V46">
        <v>182.6806707892471</v>
      </c>
      <c r="W46">
        <v>161.48663669958628</v>
      </c>
      <c r="X46">
        <v>140.71578576186889</v>
      </c>
      <c r="Y46">
        <v>120.78123188729819</v>
      </c>
      <c r="Z46">
        <v>97.07227997725056</v>
      </c>
      <c r="AA46">
        <v>79.567756923284762</v>
      </c>
      <c r="AB46">
        <v>63.376212158334866</v>
      </c>
      <c r="AC46">
        <v>48.861314680833857</v>
      </c>
      <c r="AD46">
        <v>36.291451532756192</v>
      </c>
      <c r="AE46">
        <v>24.571572158103301</v>
      </c>
      <c r="AF46">
        <v>16.159835478586814</v>
      </c>
      <c r="AG46">
        <v>9.7908138069081563</v>
      </c>
      <c r="AH46">
        <v>5.2686535596153883</v>
      </c>
      <c r="AI46">
        <v>2.3131334528484309</v>
      </c>
      <c r="AJ46">
        <v>0.53697927588960859</v>
      </c>
      <c r="AK46">
        <v>-0.29507193362403095</v>
      </c>
      <c r="AL46">
        <v>-0.54485099443611351</v>
      </c>
      <c r="AM46">
        <v>-0.5153426604723288</v>
      </c>
      <c r="AN46">
        <v>-0.38539342579750735</v>
      </c>
      <c r="AO46">
        <v>-0.23276936898867176</v>
      </c>
      <c r="AP46">
        <v>-1.9449196623440021E-12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</row>
    <row r="47" spans="1:101" x14ac:dyDescent="0.3">
      <c r="A47">
        <f>Model_Point!K47</f>
        <v>0</v>
      </c>
      <c r="B47">
        <v>360.90195053812874</v>
      </c>
      <c r="C47">
        <v>366.42803918634417</v>
      </c>
      <c r="D47">
        <v>363.24164429483949</v>
      </c>
      <c r="E47">
        <v>356.49938402221198</v>
      </c>
      <c r="F47">
        <v>348.62139642392833</v>
      </c>
      <c r="G47">
        <v>340.65401835106326</v>
      </c>
      <c r="H47">
        <v>333.11161595900182</v>
      </c>
      <c r="I47">
        <v>326.33306291378676</v>
      </c>
      <c r="J47">
        <v>320.59206853827658</v>
      </c>
      <c r="K47">
        <v>315.93535148309024</v>
      </c>
      <c r="L47">
        <v>312.74562021636973</v>
      </c>
      <c r="M47">
        <v>342.06886904329775</v>
      </c>
      <c r="N47">
        <v>354.53336631518437</v>
      </c>
      <c r="O47">
        <v>360.23030002415538</v>
      </c>
      <c r="P47">
        <v>364.27540422545991</v>
      </c>
      <c r="Q47">
        <v>366.62329605201393</v>
      </c>
      <c r="R47">
        <v>367.05960055655265</v>
      </c>
      <c r="S47">
        <v>365.34861271676306</v>
      </c>
      <c r="T47">
        <v>361.24234377148923</v>
      </c>
      <c r="U47">
        <v>354.49467576597596</v>
      </c>
      <c r="V47">
        <v>344.90115128773289</v>
      </c>
      <c r="W47">
        <v>332.31345705206616</v>
      </c>
      <c r="X47">
        <v>316.74696184923033</v>
      </c>
      <c r="Y47">
        <v>298.16033420824471</v>
      </c>
      <c r="Z47">
        <v>276.58656948533627</v>
      </c>
      <c r="AA47">
        <v>252.15939866006539</v>
      </c>
      <c r="AB47">
        <v>225.1325938543967</v>
      </c>
      <c r="AC47">
        <v>195.89685993392547</v>
      </c>
      <c r="AD47">
        <v>164.99258665627576</v>
      </c>
      <c r="AE47">
        <v>133.11581051659934</v>
      </c>
      <c r="AF47">
        <v>101.11428476430702</v>
      </c>
      <c r="AG47">
        <v>74.253500582417232</v>
      </c>
      <c r="AH47">
        <v>47.977769121365156</v>
      </c>
      <c r="AI47">
        <v>22.736973269021785</v>
      </c>
      <c r="AJ47">
        <v>-3.4157017094003865E-2</v>
      </c>
      <c r="AK47">
        <v>-18.656398721080084</v>
      </c>
      <c r="AL47">
        <v>-31.491877842708554</v>
      </c>
      <c r="AM47">
        <v>-37.196177442918327</v>
      </c>
      <c r="AN47">
        <v>-34.986570875558385</v>
      </c>
      <c r="AO47">
        <v>-24.89704526607666</v>
      </c>
      <c r="AP47">
        <v>-16.714213785224246</v>
      </c>
      <c r="AQ47">
        <v>-10.753768174886524</v>
      </c>
      <c r="AR47">
        <v>-6.5982732916791997</v>
      </c>
      <c r="AS47">
        <v>-3.8371403424152111</v>
      </c>
      <c r="AT47">
        <v>-2.0946877024083235</v>
      </c>
      <c r="AU47">
        <v>6.4835299930491562E-13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</row>
    <row r="48" spans="1:101" x14ac:dyDescent="0.3">
      <c r="A48">
        <f>Model_Point!K48</f>
        <v>0</v>
      </c>
      <c r="B48">
        <v>1677.079343164758</v>
      </c>
      <c r="C48">
        <v>1331.8404077731784</v>
      </c>
      <c r="D48">
        <v>975.24445071386185</v>
      </c>
      <c r="E48">
        <v>630.90757278331398</v>
      </c>
      <c r="F48">
        <v>307.02975600684204</v>
      </c>
      <c r="G48">
        <v>8.3508560111888794</v>
      </c>
      <c r="H48">
        <v>-261.3046140693711</v>
      </c>
      <c r="I48">
        <v>-498.35385546201383</v>
      </c>
      <c r="J48">
        <v>-699.38041059852401</v>
      </c>
      <c r="K48">
        <v>-862.53427341746408</v>
      </c>
      <c r="L48">
        <v>-983.44980556560893</v>
      </c>
      <c r="M48">
        <v>-1058.9665435811924</v>
      </c>
      <c r="N48">
        <v>-1086.15207729746</v>
      </c>
      <c r="O48">
        <v>-1062.1453852601417</v>
      </c>
      <c r="P48">
        <v>-984.13109776301803</v>
      </c>
      <c r="Q48">
        <v>-849.31471137564722</v>
      </c>
      <c r="R48">
        <v>-654.89877135873007</v>
      </c>
      <c r="S48">
        <v>-422.04507288519875</v>
      </c>
      <c r="T48">
        <v>-202.87401722924398</v>
      </c>
      <c r="U48">
        <v>-4.5461645042955246E-13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</row>
    <row r="49" spans="1:101" x14ac:dyDescent="0.3">
      <c r="A49">
        <f>Model_Point!K49</f>
        <v>0</v>
      </c>
      <c r="B49">
        <v>923.31719288544207</v>
      </c>
      <c r="C49">
        <v>792.71683264367846</v>
      </c>
      <c r="D49">
        <v>647.59160657549933</v>
      </c>
      <c r="E49">
        <v>503.17541836305668</v>
      </c>
      <c r="F49">
        <v>485.9329172292563</v>
      </c>
      <c r="G49">
        <v>362.7622271406924</v>
      </c>
      <c r="H49">
        <v>249.85386085913294</v>
      </c>
      <c r="I49">
        <v>148.77848165579309</v>
      </c>
      <c r="J49">
        <v>60.97777826990729</v>
      </c>
      <c r="K49">
        <v>8.9587643732088935</v>
      </c>
      <c r="L49">
        <v>-47.564815648756415</v>
      </c>
      <c r="M49">
        <v>-86.867951467428853</v>
      </c>
      <c r="N49">
        <v>-107.75463221485629</v>
      </c>
      <c r="O49">
        <v>-109.06463647057694</v>
      </c>
      <c r="P49">
        <v>-188.85018453623627</v>
      </c>
      <c r="Q49">
        <v>-153.74951630664884</v>
      </c>
      <c r="R49">
        <v>-96.080506344310237</v>
      </c>
      <c r="S49">
        <v>-14.035450523427919</v>
      </c>
      <c r="T49">
        <v>93.868086521868435</v>
      </c>
      <c r="U49">
        <v>-3.3221971377544218E-13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</row>
    <row r="50" spans="1:101" x14ac:dyDescent="0.3">
      <c r="A50">
        <f>Model_Point!K50</f>
        <v>0</v>
      </c>
      <c r="B50">
        <v>258.01220664073202</v>
      </c>
      <c r="C50">
        <v>204.89852427279669</v>
      </c>
      <c r="D50">
        <v>150.03760780213261</v>
      </c>
      <c r="E50">
        <v>97.062703505125228</v>
      </c>
      <c r="F50">
        <v>47.235347077975703</v>
      </c>
      <c r="G50">
        <v>1.2847470786444433</v>
      </c>
      <c r="H50">
        <v>-40.200709856826329</v>
      </c>
      <c r="I50">
        <v>-76.669823917232904</v>
      </c>
      <c r="J50">
        <v>-107.59698624592679</v>
      </c>
      <c r="K50">
        <v>-132.69758052576373</v>
      </c>
      <c r="L50">
        <v>-151.29997008701679</v>
      </c>
      <c r="M50">
        <v>-162.91792978172194</v>
      </c>
      <c r="N50">
        <v>-167.10031958422462</v>
      </c>
      <c r="O50">
        <v>-163.40698234771409</v>
      </c>
      <c r="P50">
        <v>-151.40478427123355</v>
      </c>
      <c r="Q50">
        <v>-130.66380175009959</v>
      </c>
      <c r="R50">
        <v>-100.75365713211234</v>
      </c>
      <c r="S50">
        <v>-64.930011213107505</v>
      </c>
      <c r="T50">
        <v>-31.211387266037537</v>
      </c>
      <c r="U50">
        <v>-6.9940992373777305E-14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</row>
    <row r="51" spans="1:101" x14ac:dyDescent="0.3">
      <c r="A51">
        <f>Model_Point!K51</f>
        <v>0</v>
      </c>
      <c r="B51">
        <v>1640.8332388391595</v>
      </c>
      <c r="C51">
        <v>1358.4641515499379</v>
      </c>
      <c r="D51">
        <v>1080.7583541547701</v>
      </c>
      <c r="E51">
        <v>822.12401260505635</v>
      </c>
      <c r="F51">
        <v>590.68283366500225</v>
      </c>
      <c r="G51">
        <v>391.29373287211354</v>
      </c>
      <c r="H51">
        <v>227.86688769234041</v>
      </c>
      <c r="I51">
        <v>105.41433849735819</v>
      </c>
      <c r="J51">
        <v>28.497950707628625</v>
      </c>
      <c r="K51">
        <v>3.8074127723475018E-13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</row>
    <row r="52" spans="1:101" x14ac:dyDescent="0.3">
      <c r="A52">
        <f>Model_Point!K52</f>
        <v>0</v>
      </c>
      <c r="B52">
        <v>785.02833398014525</v>
      </c>
      <c r="C52">
        <v>666.18926545398153</v>
      </c>
      <c r="D52">
        <v>540.89267828939273</v>
      </c>
      <c r="E52">
        <v>419.5953988385225</v>
      </c>
      <c r="F52">
        <v>384.78024506134625</v>
      </c>
      <c r="G52">
        <v>286.69773064802774</v>
      </c>
      <c r="H52">
        <v>200.80398677984653</v>
      </c>
      <c r="I52">
        <v>129.12774372206817</v>
      </c>
      <c r="J52">
        <v>73.485495297237875</v>
      </c>
      <c r="K52">
        <v>-4.3713120233610816E-13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</row>
    <row r="53" spans="1:101" x14ac:dyDescent="0.3">
      <c r="A53">
        <f>Model_Point!K53</f>
        <v>0</v>
      </c>
      <c r="B53">
        <v>252.43588289833227</v>
      </c>
      <c r="C53">
        <v>208.99448485383664</v>
      </c>
      <c r="D53">
        <v>166.27051602381079</v>
      </c>
      <c r="E53">
        <v>126.48061732385483</v>
      </c>
      <c r="F53">
        <v>90.874282102308044</v>
      </c>
      <c r="G53">
        <v>60.199035826479012</v>
      </c>
      <c r="H53">
        <v>35.056444260360067</v>
      </c>
      <c r="I53">
        <v>16.217590538055106</v>
      </c>
      <c r="J53">
        <v>4.3843001088659426</v>
      </c>
      <c r="K53">
        <v>5.85755811130385E-14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</row>
    <row r="54" spans="1:101" x14ac:dyDescent="0.3">
      <c r="A54">
        <f>Model_Point!K54</f>
        <v>0</v>
      </c>
      <c r="B54">
        <v>427.68650752807474</v>
      </c>
      <c r="C54">
        <v>293.08131445525925</v>
      </c>
      <c r="D54">
        <v>177.8698908048639</v>
      </c>
      <c r="E54">
        <v>79.436665242257305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</row>
    <row r="55" spans="1:101" x14ac:dyDescent="0.3">
      <c r="A55">
        <f>Model_Point!K55</f>
        <v>0</v>
      </c>
      <c r="B55">
        <v>225.42294440280733</v>
      </c>
      <c r="C55">
        <v>167.47661555582539</v>
      </c>
      <c r="D55">
        <v>113.23521151875107</v>
      </c>
      <c r="E55">
        <v>63.919005111448627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1:101" x14ac:dyDescent="0.3">
      <c r="A56">
        <f>Model_Point!K56</f>
        <v>0</v>
      </c>
      <c r="B56">
        <v>102.18766712263866</v>
      </c>
      <c r="C56">
        <v>75.305347305675994</v>
      </c>
      <c r="D56">
        <v>48.592620933582424</v>
      </c>
      <c r="E56">
        <v>23.305356713384395</v>
      </c>
      <c r="F56">
        <v>-5.5952793899021847E-14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1:101" x14ac:dyDescent="0.3">
      <c r="A57">
        <f>Model_Point!K57</f>
        <v>0</v>
      </c>
      <c r="B57">
        <v>10013.13679426278</v>
      </c>
      <c r="C57">
        <v>8483.0853248257445</v>
      </c>
      <c r="D57">
        <v>7436.8106796043166</v>
      </c>
      <c r="E57">
        <v>6669.7046278866319</v>
      </c>
      <c r="F57">
        <v>6034.3655228824582</v>
      </c>
      <c r="G57">
        <v>5465.1486306289898</v>
      </c>
      <c r="H57">
        <v>5093.8280890086517</v>
      </c>
      <c r="I57">
        <v>4732.4803816567492</v>
      </c>
      <c r="J57">
        <v>4557.8479216155229</v>
      </c>
      <c r="K57">
        <v>4365.7001852034646</v>
      </c>
      <c r="L57">
        <v>4278.3383193730961</v>
      </c>
      <c r="M57">
        <v>4180.0664171189756</v>
      </c>
      <c r="N57">
        <v>4073.1119280479002</v>
      </c>
      <c r="O57">
        <v>3961.2839194185867</v>
      </c>
      <c r="P57">
        <v>3849.9325084713882</v>
      </c>
      <c r="Q57">
        <v>3744.4128005517405</v>
      </c>
      <c r="R57">
        <v>3647.1476722194107</v>
      </c>
      <c r="S57">
        <v>3555.7155626010381</v>
      </c>
      <c r="T57">
        <v>3464.8881102029786</v>
      </c>
      <c r="U57">
        <v>3371.5404233284326</v>
      </c>
      <c r="V57">
        <v>3276.8875406817547</v>
      </c>
      <c r="W57">
        <v>3183.6160235670145</v>
      </c>
      <c r="X57">
        <v>3092.2310152735208</v>
      </c>
      <c r="Y57">
        <v>3000.5201520924184</v>
      </c>
      <c r="Z57">
        <v>2905.3839893844843</v>
      </c>
      <c r="AA57">
        <v>2804.7563126621012</v>
      </c>
      <c r="AB57">
        <v>2698.4026653760861</v>
      </c>
      <c r="AC57">
        <v>2587.6155960143633</v>
      </c>
      <c r="AD57">
        <v>2474.4797655734656</v>
      </c>
      <c r="AE57">
        <v>2361.2098022250739</v>
      </c>
      <c r="AF57">
        <v>2249.5955231070357</v>
      </c>
      <c r="AG57">
        <v>2140.6108087847292</v>
      </c>
      <c r="AH57">
        <v>2034.4272331244936</v>
      </c>
      <c r="AI57">
        <v>1930.8488735349054</v>
      </c>
      <c r="AJ57">
        <v>1829.7943080038638</v>
      </c>
      <c r="AK57">
        <v>1731.4639136787059</v>
      </c>
      <c r="AL57">
        <v>1636.1887016326016</v>
      </c>
      <c r="AM57">
        <v>1544.1737725502667</v>
      </c>
      <c r="AN57">
        <v>1455.3444174802346</v>
      </c>
      <c r="AO57">
        <v>1369.4009812932597</v>
      </c>
      <c r="AP57">
        <v>1286.0501427498505</v>
      </c>
      <c r="AQ57">
        <v>1205.2615618170723</v>
      </c>
      <c r="AR57">
        <v>1127.3360024926455</v>
      </c>
      <c r="AS57">
        <v>1052.6789953022301</v>
      </c>
      <c r="AT57">
        <v>981.49229737581516</v>
      </c>
      <c r="AU57">
        <v>913.76883570370228</v>
      </c>
      <c r="AV57">
        <v>849.59989599817004</v>
      </c>
      <c r="AW57">
        <v>789.31241416570435</v>
      </c>
      <c r="AX57">
        <v>732.95774561187227</v>
      </c>
      <c r="AY57">
        <v>679.13166702031333</v>
      </c>
      <c r="AZ57">
        <v>624.47520594605737</v>
      </c>
      <c r="BA57">
        <v>561.40989920030904</v>
      </c>
      <c r="BB57">
        <v>491.80869360386453</v>
      </c>
      <c r="BC57">
        <v>418.03950966550678</v>
      </c>
      <c r="BD57">
        <v>342.9024719842908</v>
      </c>
      <c r="BE57">
        <v>269.4945092495584</v>
      </c>
      <c r="BF57">
        <v>200.99003674703187</v>
      </c>
      <c r="BG57">
        <v>140.33946960271717</v>
      </c>
      <c r="BH57">
        <v>89.909502761620118</v>
      </c>
      <c r="BI57">
        <v>51.119466895838215</v>
      </c>
      <c r="BJ57">
        <v>24.160308214731728</v>
      </c>
      <c r="BK57">
        <v>9.4031370101884768</v>
      </c>
      <c r="BL57">
        <v>2.5068099154866452</v>
      </c>
      <c r="BM57">
        <v>-1.6457517580558231E-2</v>
      </c>
      <c r="BN57">
        <v>-0.40938486323937001</v>
      </c>
      <c r="BO57">
        <v>3.0614544766735038E-10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1:101" x14ac:dyDescent="0.3">
      <c r="A58">
        <f>Model_Point!K58</f>
        <v>0</v>
      </c>
      <c r="B58">
        <v>4619.4145374844538</v>
      </c>
      <c r="C58">
        <v>4036.5030140726931</v>
      </c>
      <c r="D58">
        <v>3662.9572784954216</v>
      </c>
      <c r="E58">
        <v>3408.6667262680135</v>
      </c>
      <c r="F58">
        <v>2879.1918053110139</v>
      </c>
      <c r="G58">
        <v>2694.2682014188781</v>
      </c>
      <c r="H58">
        <v>2567.0223517792488</v>
      </c>
      <c r="I58">
        <v>2471.8518382766242</v>
      </c>
      <c r="J58">
        <v>2377.8180705645732</v>
      </c>
      <c r="K58">
        <v>2065.7239363283152</v>
      </c>
      <c r="L58">
        <v>1997.9855020996215</v>
      </c>
      <c r="M58">
        <v>1959.9826793275263</v>
      </c>
      <c r="N58">
        <v>1951.5511399541247</v>
      </c>
      <c r="O58">
        <v>1947.8758726445851</v>
      </c>
      <c r="P58">
        <v>1704.1771436332201</v>
      </c>
      <c r="Q58">
        <v>1691.0657869322627</v>
      </c>
      <c r="R58">
        <v>1682.0908437553007</v>
      </c>
      <c r="S58">
        <v>1676.2653554994449</v>
      </c>
      <c r="T58">
        <v>1671.4083338618643</v>
      </c>
      <c r="U58">
        <v>1479.4154208579785</v>
      </c>
      <c r="V58">
        <v>1462.9865088855422</v>
      </c>
      <c r="W58">
        <v>1447.3648257107045</v>
      </c>
      <c r="X58">
        <v>1432.8184575961488</v>
      </c>
      <c r="Y58">
        <v>1418.4576858976752</v>
      </c>
      <c r="Z58">
        <v>1265.6875938738012</v>
      </c>
      <c r="AA58">
        <v>1239.8520444946607</v>
      </c>
      <c r="AB58">
        <v>1211.5565350920292</v>
      </c>
      <c r="AC58">
        <v>1181.3955255124242</v>
      </c>
      <c r="AD58">
        <v>1150.3077687600432</v>
      </c>
      <c r="AE58">
        <v>1023.3221585170508</v>
      </c>
      <c r="AF58">
        <v>987.26914292648121</v>
      </c>
      <c r="AG58">
        <v>952.223264304027</v>
      </c>
      <c r="AH58">
        <v>918.29950200473195</v>
      </c>
      <c r="AI58">
        <v>885.45658014782214</v>
      </c>
      <c r="AJ58">
        <v>789.81541699478157</v>
      </c>
      <c r="AK58">
        <v>755.33102317679277</v>
      </c>
      <c r="AL58">
        <v>722.00950003442119</v>
      </c>
      <c r="AM58">
        <v>689.97062081489651</v>
      </c>
      <c r="AN58">
        <v>659.21457102862291</v>
      </c>
      <c r="AO58">
        <v>589.02655308301519</v>
      </c>
      <c r="AP58">
        <v>558.0383991055337</v>
      </c>
      <c r="AQ58">
        <v>528.00681913433039</v>
      </c>
      <c r="AR58">
        <v>499.08324783932261</v>
      </c>
      <c r="AS58">
        <v>471.464060491211</v>
      </c>
      <c r="AT58">
        <v>420.84255657801191</v>
      </c>
      <c r="AU58">
        <v>394.56042742685582</v>
      </c>
      <c r="AV58">
        <v>369.67978496981374</v>
      </c>
      <c r="AW58">
        <v>346.35735578622155</v>
      </c>
      <c r="AX58">
        <v>324.63162899536496</v>
      </c>
      <c r="AY58">
        <v>290.26256232093647</v>
      </c>
      <c r="AZ58">
        <v>268.28896455783484</v>
      </c>
      <c r="BA58">
        <v>242.61085790852155</v>
      </c>
      <c r="BB58">
        <v>214.02938365832233</v>
      </c>
      <c r="BC58">
        <v>183.55994457640136</v>
      </c>
      <c r="BD58">
        <v>146.19278543738025</v>
      </c>
      <c r="BE58">
        <v>115.30288704630806</v>
      </c>
      <c r="BF58">
        <v>86.407347712080295</v>
      </c>
      <c r="BG58">
        <v>60.78140615820633</v>
      </c>
      <c r="BH58">
        <v>39.452833680443185</v>
      </c>
      <c r="BI58">
        <v>21.763336056857465</v>
      </c>
      <c r="BJ58">
        <v>10.296140660241909</v>
      </c>
      <c r="BK58">
        <v>4.0188140819808069</v>
      </c>
      <c r="BL58">
        <v>1.0870946604881406</v>
      </c>
      <c r="BM58">
        <v>1.7036793766301628E-2</v>
      </c>
      <c r="BN58">
        <v>-0.17623736446094762</v>
      </c>
      <c r="BO58">
        <v>-1.3965518526507142E-10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1:101" x14ac:dyDescent="0.3">
      <c r="A59">
        <f>Model_Point!K59</f>
        <v>0</v>
      </c>
      <c r="B59">
        <v>23259.777099961055</v>
      </c>
      <c r="C59">
        <v>18534.63450779151</v>
      </c>
      <c r="D59">
        <v>15769.828940640902</v>
      </c>
      <c r="E59">
        <v>13974.320937766506</v>
      </c>
      <c r="F59">
        <v>12619.563001286188</v>
      </c>
      <c r="G59">
        <v>11496.906521507592</v>
      </c>
      <c r="H59">
        <v>10448.290535905991</v>
      </c>
      <c r="I59">
        <v>9551.1918029694407</v>
      </c>
      <c r="J59">
        <v>8609.0086251833545</v>
      </c>
      <c r="K59">
        <v>7810.008021464414</v>
      </c>
      <c r="L59">
        <v>7009.2311273872529</v>
      </c>
      <c r="M59">
        <v>6327.5535538516333</v>
      </c>
      <c r="N59">
        <v>5762.8493313034132</v>
      </c>
      <c r="O59">
        <v>5313.7513119966425</v>
      </c>
      <c r="P59">
        <v>4978.3669922473046</v>
      </c>
      <c r="Q59">
        <v>4753.6211811765033</v>
      </c>
      <c r="R59">
        <v>4627.8892627576934</v>
      </c>
      <c r="S59">
        <v>4501.9738754267464</v>
      </c>
      <c r="T59">
        <v>4374.7967607179362</v>
      </c>
      <c r="U59">
        <v>4244.4389469589551</v>
      </c>
      <c r="V59">
        <v>4109.1672700161962</v>
      </c>
      <c r="W59">
        <v>3968.6659935336388</v>
      </c>
      <c r="X59">
        <v>3824.4181880420488</v>
      </c>
      <c r="Y59">
        <v>3678.6392965760747</v>
      </c>
      <c r="Z59">
        <v>3532.7297797991037</v>
      </c>
      <c r="AA59">
        <v>3387.1736514649547</v>
      </c>
      <c r="AB59">
        <v>3243.0291370099462</v>
      </c>
      <c r="AC59">
        <v>3102.6415736167428</v>
      </c>
      <c r="AD59">
        <v>2967.057623765194</v>
      </c>
      <c r="AE59">
        <v>2829.8374299556172</v>
      </c>
      <c r="AF59">
        <v>2674.0959516098997</v>
      </c>
      <c r="AG59">
        <v>2460.2322574100726</v>
      </c>
      <c r="AH59">
        <v>2196.8642277747444</v>
      </c>
      <c r="AI59">
        <v>1895.8906624163474</v>
      </c>
      <c r="AJ59">
        <v>1572.2339264897319</v>
      </c>
      <c r="AK59">
        <v>1243.1424287893326</v>
      </c>
      <c r="AL59">
        <v>926.96879073713887</v>
      </c>
      <c r="AM59">
        <v>641.4153091403906</v>
      </c>
      <c r="AN59">
        <v>401.37261582624069</v>
      </c>
      <c r="AO59">
        <v>216.66635792236082</v>
      </c>
      <c r="AP59">
        <v>90.233048875589972</v>
      </c>
      <c r="AQ59">
        <v>24.101765946711467</v>
      </c>
      <c r="AR59">
        <v>-3.8936433577195335</v>
      </c>
      <c r="AS59">
        <v>-11.425666055244594</v>
      </c>
      <c r="AT59">
        <v>-9.6843144469473845</v>
      </c>
      <c r="AU59">
        <v>1.7359409954241765E-10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1:101" x14ac:dyDescent="0.3">
      <c r="A60">
        <f>Model_Point!K60</f>
        <v>0</v>
      </c>
      <c r="B60">
        <v>11121.203981482864</v>
      </c>
      <c r="C60">
        <v>9310.7540031646931</v>
      </c>
      <c r="D60">
        <v>8334.0613499184037</v>
      </c>
      <c r="E60">
        <v>7737.9616855271834</v>
      </c>
      <c r="F60">
        <v>6643.6512043971761</v>
      </c>
      <c r="G60">
        <v>6123.863458302596</v>
      </c>
      <c r="H60">
        <v>5612.1316572023943</v>
      </c>
      <c r="I60">
        <v>5165.9167466297731</v>
      </c>
      <c r="J60">
        <v>4701.667287713185</v>
      </c>
      <c r="K60">
        <v>4192.7979515755151</v>
      </c>
      <c r="L60">
        <v>3785.8097285686426</v>
      </c>
      <c r="M60">
        <v>3431.3841575427327</v>
      </c>
      <c r="N60">
        <v>3128.8355642156162</v>
      </c>
      <c r="O60">
        <v>2877.7464848963032</v>
      </c>
      <c r="P60">
        <v>2503.2839776872083</v>
      </c>
      <c r="Q60">
        <v>2341.7285796468968</v>
      </c>
      <c r="R60">
        <v>2227.4377395664069</v>
      </c>
      <c r="S60">
        <v>2158.8470419020741</v>
      </c>
      <c r="T60">
        <v>2134.8389694897751</v>
      </c>
      <c r="U60">
        <v>1839.6288039868948</v>
      </c>
      <c r="V60">
        <v>1816.481726596955</v>
      </c>
      <c r="W60">
        <v>1790.5022350678635</v>
      </c>
      <c r="X60">
        <v>1762.4126811099347</v>
      </c>
      <c r="Y60">
        <v>1733.261601385595</v>
      </c>
      <c r="Z60">
        <v>1516.7052623263514</v>
      </c>
      <c r="AA60">
        <v>1475.6149459060969</v>
      </c>
      <c r="AB60">
        <v>1434.3673271772755</v>
      </c>
      <c r="AC60">
        <v>1394.056759576458</v>
      </c>
      <c r="AD60">
        <v>1355.2268918871146</v>
      </c>
      <c r="AE60">
        <v>1206.0212907812804</v>
      </c>
      <c r="AF60">
        <v>1150.9246017698033</v>
      </c>
      <c r="AG60">
        <v>1070.1584252123791</v>
      </c>
      <c r="AH60">
        <v>967.36883262234755</v>
      </c>
      <c r="AI60">
        <v>847.63142360962775</v>
      </c>
      <c r="AJ60">
        <v>667.23450318255038</v>
      </c>
      <c r="AK60">
        <v>530.72830197522967</v>
      </c>
      <c r="AL60">
        <v>398.84283405967227</v>
      </c>
      <c r="AM60">
        <v>279.25423020505599</v>
      </c>
      <c r="AN60">
        <v>178.46225248472453</v>
      </c>
      <c r="AO60">
        <v>91.871778477925403</v>
      </c>
      <c r="AP60">
        <v>38.228711506529585</v>
      </c>
      <c r="AQ60">
        <v>10.12235025809837</v>
      </c>
      <c r="AR60">
        <v>-1.8056788237845387</v>
      </c>
      <c r="AS60">
        <v>-5.0401457124916398</v>
      </c>
      <c r="AT60">
        <v>-4.1237208271658785</v>
      </c>
      <c r="AU60">
        <v>1.6002563135703347E-10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1:101" x14ac:dyDescent="0.3">
      <c r="A61">
        <f>Model_Point!K61</f>
        <v>0</v>
      </c>
      <c r="B61">
        <v>30968.207348134663</v>
      </c>
      <c r="C61">
        <v>25092.978534928367</v>
      </c>
      <c r="D61">
        <v>22125.126324472079</v>
      </c>
      <c r="E61">
        <v>19578.734133180064</v>
      </c>
      <c r="F61">
        <v>17247.008781716391</v>
      </c>
      <c r="G61">
        <v>15189.638862791622</v>
      </c>
      <c r="H61">
        <v>13184.19403676862</v>
      </c>
      <c r="I61">
        <v>11435.627833060347</v>
      </c>
      <c r="J61">
        <v>9658.8612111695456</v>
      </c>
      <c r="K61">
        <v>8151.2417177177258</v>
      </c>
      <c r="L61">
        <v>6772.5840333207843</v>
      </c>
      <c r="M61">
        <v>5844.4454019660679</v>
      </c>
      <c r="N61">
        <v>5275.7391757307223</v>
      </c>
      <c r="O61">
        <v>4567.5963955482603</v>
      </c>
      <c r="P61">
        <v>3761.4295500931453</v>
      </c>
      <c r="Q61">
        <v>2910.5815330199071</v>
      </c>
      <c r="R61">
        <v>2075.8019127781645</v>
      </c>
      <c r="S61">
        <v>1318.4466568900514</v>
      </c>
      <c r="T61">
        <v>691.86175054877424</v>
      </c>
      <c r="U61">
        <v>232.21016295035653</v>
      </c>
      <c r="V61">
        <v>-49.11375829383212</v>
      </c>
      <c r="W61">
        <v>-162.14720354551824</v>
      </c>
      <c r="X61">
        <v>-177.41374539444678</v>
      </c>
      <c r="Y61">
        <v>-148.11692575068952</v>
      </c>
      <c r="Z61">
        <v>-106.04400545889872</v>
      </c>
      <c r="AA61">
        <v>1.4973897754458475E-11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1:101" x14ac:dyDescent="0.3">
      <c r="A62">
        <f>Model_Point!K62</f>
        <v>0</v>
      </c>
      <c r="B62">
        <v>14147.909554491462</v>
      </c>
      <c r="C62">
        <v>11855.83251894872</v>
      </c>
      <c r="D62">
        <v>10564.392448582154</v>
      </c>
      <c r="E62">
        <v>9298.2106567802166</v>
      </c>
      <c r="F62">
        <v>8221.4942125930302</v>
      </c>
      <c r="G62">
        <v>7169.0570160208063</v>
      </c>
      <c r="H62">
        <v>6142.0727012377993</v>
      </c>
      <c r="I62">
        <v>5228.5097114054779</v>
      </c>
      <c r="J62">
        <v>4306.8053280442864</v>
      </c>
      <c r="K62">
        <v>3902.9769899939333</v>
      </c>
      <c r="L62">
        <v>3183.2320582512766</v>
      </c>
      <c r="M62">
        <v>2661.2175606592132</v>
      </c>
      <c r="N62">
        <v>2348.9129982675299</v>
      </c>
      <c r="O62">
        <v>2079.4275534125836</v>
      </c>
      <c r="P62">
        <v>1580.9711066501454</v>
      </c>
      <c r="Q62">
        <v>1231.7121972708956</v>
      </c>
      <c r="R62">
        <v>885.10608130063872</v>
      </c>
      <c r="S62">
        <v>567.81886437648711</v>
      </c>
      <c r="T62">
        <v>303.30666356942049</v>
      </c>
      <c r="U62">
        <v>99.083251560235539</v>
      </c>
      <c r="V62">
        <v>-22.196450420531821</v>
      </c>
      <c r="W62">
        <v>-72.268659543400091</v>
      </c>
      <c r="X62">
        <v>-80.659465703316613</v>
      </c>
      <c r="Y62">
        <v>-69.811628892730795</v>
      </c>
      <c r="Z62">
        <v>-44.781442284576464</v>
      </c>
      <c r="AA62">
        <v>-1.986191734919314E-11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1:101" x14ac:dyDescent="0.3">
      <c r="A63">
        <f>Model_Point!K63</f>
        <v>0</v>
      </c>
      <c r="B63">
        <v>9995.5777095991834</v>
      </c>
      <c r="C63">
        <v>9644.0369243400019</v>
      </c>
      <c r="D63">
        <v>9170.5525010119236</v>
      </c>
      <c r="E63">
        <v>8643.8768596088848</v>
      </c>
      <c r="F63">
        <v>8112.301572971679</v>
      </c>
      <c r="G63">
        <v>7599.6141178089974</v>
      </c>
      <c r="H63">
        <v>7128.5865542915535</v>
      </c>
      <c r="I63">
        <v>6708.3106507512675</v>
      </c>
      <c r="J63">
        <v>6346.0319592854194</v>
      </c>
      <c r="K63">
        <v>6048.1020636961521</v>
      </c>
      <c r="L63">
        <v>5820.3648540945405</v>
      </c>
      <c r="M63">
        <v>5668.1807654495087</v>
      </c>
      <c r="N63">
        <v>5596.3366012138513</v>
      </c>
      <c r="O63">
        <v>5609.052160904128</v>
      </c>
      <c r="P63">
        <v>5667.943067905373</v>
      </c>
      <c r="Q63">
        <v>5689.6571870693524</v>
      </c>
      <c r="R63">
        <v>5674.228972898336</v>
      </c>
      <c r="S63">
        <v>5622.2508901508145</v>
      </c>
      <c r="T63">
        <v>5534.8599606948574</v>
      </c>
      <c r="U63">
        <v>5413.7157075075984</v>
      </c>
      <c r="V63">
        <v>5260.9704808308616</v>
      </c>
      <c r="W63">
        <v>5079.2340795058553</v>
      </c>
      <c r="X63">
        <v>4871.5325621254406</v>
      </c>
      <c r="Y63">
        <v>4641.2620986118991</v>
      </c>
      <c r="Z63">
        <v>4392.1446304488572</v>
      </c>
      <c r="AA63">
        <v>4128.1914042754088</v>
      </c>
      <c r="AB63">
        <v>3853.6535158847773</v>
      </c>
      <c r="AC63">
        <v>3572.8688060028417</v>
      </c>
      <c r="AD63">
        <v>3289.8728384209594</v>
      </c>
      <c r="AE63">
        <v>3007.8986021301057</v>
      </c>
      <c r="AF63">
        <v>2729.7648083088134</v>
      </c>
      <c r="AG63">
        <v>2422.5395080887888</v>
      </c>
      <c r="AH63">
        <v>2096.3078099172658</v>
      </c>
      <c r="AI63">
        <v>1762.4530067089199</v>
      </c>
      <c r="AJ63">
        <v>1433.1265680623196</v>
      </c>
      <c r="AK63">
        <v>1120.51607996435</v>
      </c>
      <c r="AL63">
        <v>835.93783377587988</v>
      </c>
      <c r="AM63">
        <v>588.82522471200627</v>
      </c>
      <c r="AN63">
        <v>385.73662966282399</v>
      </c>
      <c r="AO63">
        <v>229.55614261979261</v>
      </c>
      <c r="AP63">
        <v>119.08887035886656</v>
      </c>
      <c r="AQ63">
        <v>54.203992600559459</v>
      </c>
      <c r="AR63">
        <v>20.298331482818657</v>
      </c>
      <c r="AS63">
        <v>5.2782837915570315</v>
      </c>
      <c r="AT63">
        <v>0.68360694530310673</v>
      </c>
      <c r="AU63">
        <v>-2.4714460381833667E-11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1:101" x14ac:dyDescent="0.3">
      <c r="A64">
        <f>Model_Point!K64</f>
        <v>0</v>
      </c>
      <c r="B64">
        <v>4724.3205671841133</v>
      </c>
      <c r="C64">
        <v>4567.5424002905047</v>
      </c>
      <c r="D64">
        <v>4340.824338549608</v>
      </c>
      <c r="E64">
        <v>4084.5103796644144</v>
      </c>
      <c r="F64">
        <v>4005.9294946991322</v>
      </c>
      <c r="G64">
        <v>3760.3747273810764</v>
      </c>
      <c r="H64">
        <v>3531.10054280233</v>
      </c>
      <c r="I64">
        <v>3322.4118506422697</v>
      </c>
      <c r="J64">
        <v>3137.712425560931</v>
      </c>
      <c r="K64">
        <v>2984.233666977444</v>
      </c>
      <c r="L64">
        <v>2856.4246589399804</v>
      </c>
      <c r="M64">
        <v>2760.7813661521941</v>
      </c>
      <c r="N64">
        <v>2699.5136242344684</v>
      </c>
      <c r="O64">
        <v>2674.5663460005876</v>
      </c>
      <c r="P64">
        <v>2462.6792772228591</v>
      </c>
      <c r="Q64">
        <v>2501.3865725670526</v>
      </c>
      <c r="R64">
        <v>2532.7693242248411</v>
      </c>
      <c r="S64">
        <v>2548.6752952663596</v>
      </c>
      <c r="T64">
        <v>2549.6091326740166</v>
      </c>
      <c r="U64">
        <v>2325.7689773268194</v>
      </c>
      <c r="V64">
        <v>2286.1996539599181</v>
      </c>
      <c r="W64">
        <v>2233.7517252102116</v>
      </c>
      <c r="X64">
        <v>2169.7513194610383</v>
      </c>
      <c r="Y64">
        <v>2095.6947188877289</v>
      </c>
      <c r="Z64">
        <v>1878.3752055846096</v>
      </c>
      <c r="AA64">
        <v>1780.943037878902</v>
      </c>
      <c r="AB64">
        <v>1678.2625572354859</v>
      </c>
      <c r="AC64">
        <v>1572.2438547631493</v>
      </c>
      <c r="AD64">
        <v>1464.6749782784211</v>
      </c>
      <c r="AE64">
        <v>1282.4273541714983</v>
      </c>
      <c r="AF64">
        <v>1171.3250218035903</v>
      </c>
      <c r="AG64">
        <v>1047.0750487903742</v>
      </c>
      <c r="AH64">
        <v>914.00594968552628</v>
      </c>
      <c r="AI64">
        <v>777.01855052351016</v>
      </c>
      <c r="AJ64">
        <v>609.83021426524431</v>
      </c>
      <c r="AK64">
        <v>478.82897967148227</v>
      </c>
      <c r="AL64">
        <v>359.2357608117938</v>
      </c>
      <c r="AM64">
        <v>255.17081182596317</v>
      </c>
      <c r="AN64">
        <v>169.53176315978456</v>
      </c>
      <c r="AO64">
        <v>97.642295101716385</v>
      </c>
      <c r="AP64">
        <v>50.718300056757059</v>
      </c>
      <c r="AQ64">
        <v>23.13251865502119</v>
      </c>
      <c r="AR64">
        <v>8.7059379694503747</v>
      </c>
      <c r="AS64">
        <v>2.3093172470896524</v>
      </c>
      <c r="AT64">
        <v>0.29898079157573076</v>
      </c>
      <c r="AU64">
        <v>-4.5466456567147859E-11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1:101" x14ac:dyDescent="0.3">
      <c r="A65">
        <f>Model_Point!K65</f>
        <v>0</v>
      </c>
      <c r="B65">
        <v>18675.675811151908</v>
      </c>
      <c r="C65">
        <v>17717.988584561219</v>
      </c>
      <c r="D65">
        <v>16565.624601751675</v>
      </c>
      <c r="E65">
        <v>15333.988298914046</v>
      </c>
      <c r="F65">
        <v>14110.722936949263</v>
      </c>
      <c r="G65">
        <v>12942.213122878613</v>
      </c>
      <c r="H65">
        <v>11879.256013363918</v>
      </c>
      <c r="I65">
        <v>10941.504383754285</v>
      </c>
      <c r="J65">
        <v>10144.285331117759</v>
      </c>
      <c r="K65">
        <v>9500.0673953355999</v>
      </c>
      <c r="L65">
        <v>9018.9273695001375</v>
      </c>
      <c r="M65">
        <v>8708.7396083136719</v>
      </c>
      <c r="N65">
        <v>8544.701936298683</v>
      </c>
      <c r="O65">
        <v>8315.1519516872795</v>
      </c>
      <c r="P65">
        <v>8025.7849163425553</v>
      </c>
      <c r="Q65">
        <v>7683.6631581341135</v>
      </c>
      <c r="R65">
        <v>7297.0514703489616</v>
      </c>
      <c r="S65">
        <v>6875.016983960375</v>
      </c>
      <c r="T65">
        <v>6426.4852449777954</v>
      </c>
      <c r="U65">
        <v>5959.020802839007</v>
      </c>
      <c r="V65">
        <v>5479.6105467061525</v>
      </c>
      <c r="W65">
        <v>4913.9495424765701</v>
      </c>
      <c r="X65">
        <v>4284.8803836554316</v>
      </c>
      <c r="Y65">
        <v>3619.1562719914155</v>
      </c>
      <c r="Z65">
        <v>2946.1414261308519</v>
      </c>
      <c r="AA65">
        <v>2295.971588993425</v>
      </c>
      <c r="AB65">
        <v>1697.2352035121421</v>
      </c>
      <c r="AC65">
        <v>1174.3525002970621</v>
      </c>
      <c r="AD65">
        <v>744.96897346229048</v>
      </c>
      <c r="AE65">
        <v>417.81314115601623</v>
      </c>
      <c r="AF65">
        <v>191.54699137448091</v>
      </c>
      <c r="AG65">
        <v>64.712141152823833</v>
      </c>
      <c r="AH65">
        <v>4.1401889832168735</v>
      </c>
      <c r="AI65">
        <v>-17.353787097504824</v>
      </c>
      <c r="AJ65">
        <v>-18.523782966191693</v>
      </c>
      <c r="AK65">
        <v>6.4915808573210474E-11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1:101" x14ac:dyDescent="0.3">
      <c r="A66">
        <f>Model_Point!K66</f>
        <v>0</v>
      </c>
      <c r="B66">
        <v>8670.0144195386565</v>
      </c>
      <c r="C66">
        <v>8242.2182248986028</v>
      </c>
      <c r="D66">
        <v>7703.2184885523366</v>
      </c>
      <c r="E66">
        <v>7119.8603766121414</v>
      </c>
      <c r="F66">
        <v>6834.4124404547656</v>
      </c>
      <c r="G66">
        <v>6287.0750568689546</v>
      </c>
      <c r="H66">
        <v>5783.0755722030945</v>
      </c>
      <c r="I66">
        <v>5331.6161564743479</v>
      </c>
      <c r="J66">
        <v>4939.86270514847</v>
      </c>
      <c r="K66">
        <v>4518.5025693157377</v>
      </c>
      <c r="L66">
        <v>4256.7126705758119</v>
      </c>
      <c r="M66">
        <v>4068.6033949682283</v>
      </c>
      <c r="N66">
        <v>3956.9498409471821</v>
      </c>
      <c r="O66">
        <v>3923.6213996667843</v>
      </c>
      <c r="P66">
        <v>3468.6548997310911</v>
      </c>
      <c r="Q66">
        <v>3363.2409039901236</v>
      </c>
      <c r="R66">
        <v>3237.4274825558773</v>
      </c>
      <c r="S66">
        <v>3095.1574032597123</v>
      </c>
      <c r="T66">
        <v>2940.3450550778753</v>
      </c>
      <c r="U66">
        <v>2549.3820144912343</v>
      </c>
      <c r="V66">
        <v>2365.3037007392591</v>
      </c>
      <c r="W66">
        <v>2142.6234783812515</v>
      </c>
      <c r="X66">
        <v>1891.1028871058822</v>
      </c>
      <c r="Y66">
        <v>1622.2319914409916</v>
      </c>
      <c r="Z66">
        <v>1252.9314613626841</v>
      </c>
      <c r="AA66">
        <v>981.81637733533023</v>
      </c>
      <c r="AB66">
        <v>731.13506414041365</v>
      </c>
      <c r="AC66">
        <v>511.55972954837881</v>
      </c>
      <c r="AD66">
        <v>330.89057397081228</v>
      </c>
      <c r="AE66">
        <v>177.3736322271368</v>
      </c>
      <c r="AF66">
        <v>81.213228278522891</v>
      </c>
      <c r="AG66">
        <v>27.183130409693817</v>
      </c>
      <c r="AH66">
        <v>1.2831604553573641</v>
      </c>
      <c r="AI66">
        <v>-7.9977342556715447</v>
      </c>
      <c r="AJ66">
        <v>-7.8607731203730777</v>
      </c>
      <c r="AK66">
        <v>-2.6294174371676134E-11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1:101" x14ac:dyDescent="0.3">
      <c r="A67">
        <f>Model_Point!K67</f>
        <v>0</v>
      </c>
      <c r="B67">
        <v>19400.757851233313</v>
      </c>
      <c r="C67">
        <v>17761.522358887796</v>
      </c>
      <c r="D67">
        <v>16033.110403851808</v>
      </c>
      <c r="E67">
        <v>14297.371091220373</v>
      </c>
      <c r="F67">
        <v>12632.43385291612</v>
      </c>
      <c r="G67">
        <v>11085.919448774584</v>
      </c>
      <c r="H67">
        <v>9721.8292309544777</v>
      </c>
      <c r="I67">
        <v>8558.6949636608879</v>
      </c>
      <c r="J67">
        <v>7608.1994549978017</v>
      </c>
      <c r="K67">
        <v>6878.0548724466853</v>
      </c>
      <c r="L67">
        <v>6372.6294157603816</v>
      </c>
      <c r="M67">
        <v>5824.6748092192884</v>
      </c>
      <c r="N67">
        <v>5153.0988703686889</v>
      </c>
      <c r="O67">
        <v>4394.4932616935384</v>
      </c>
      <c r="P67">
        <v>3591.6316154133992</v>
      </c>
      <c r="Q67">
        <v>2790.4993646044836</v>
      </c>
      <c r="R67">
        <v>2036.44831552714</v>
      </c>
      <c r="S67">
        <v>1369.7531789528957</v>
      </c>
      <c r="T67">
        <v>821.08896547785366</v>
      </c>
      <c r="U67">
        <v>407.68509480916953</v>
      </c>
      <c r="V67">
        <v>131.06004912654669</v>
      </c>
      <c r="W67">
        <v>-13.333572060761767</v>
      </c>
      <c r="X67">
        <v>-71.564353759381433</v>
      </c>
      <c r="Y67">
        <v>-81.106095014688279</v>
      </c>
      <c r="Z67">
        <v>-67.514106684830452</v>
      </c>
      <c r="AA67">
        <v>-3.9857685133536216E-12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1:101" x14ac:dyDescent="0.3">
      <c r="A68">
        <f>Model_Point!K68</f>
        <v>0</v>
      </c>
      <c r="B68">
        <v>9000.8693625836368</v>
      </c>
      <c r="C68">
        <v>8239.8707908801971</v>
      </c>
      <c r="D68">
        <v>7406.0382650556176</v>
      </c>
      <c r="E68">
        <v>6557.2128051158143</v>
      </c>
      <c r="F68">
        <v>6078.5521342178672</v>
      </c>
      <c r="G68">
        <v>5322.0351997552016</v>
      </c>
      <c r="H68">
        <v>4642.3371102940846</v>
      </c>
      <c r="I68">
        <v>4048.646858687021</v>
      </c>
      <c r="J68">
        <v>3546.9388686113639</v>
      </c>
      <c r="K68">
        <v>3049.3370052329142</v>
      </c>
      <c r="L68">
        <v>2736.5443008367765</v>
      </c>
      <c r="M68">
        <v>2544.883872783591</v>
      </c>
      <c r="N68">
        <v>2296.3108958232738</v>
      </c>
      <c r="O68">
        <v>2006.3852800484276</v>
      </c>
      <c r="P68">
        <v>1510.8647536313465</v>
      </c>
      <c r="Q68">
        <v>1183.6730571287674</v>
      </c>
      <c r="R68">
        <v>872.61833088483047</v>
      </c>
      <c r="S68">
        <v>595.47399028588859</v>
      </c>
      <c r="T68">
        <v>366.0053716755869</v>
      </c>
      <c r="U68">
        <v>172.38948905054136</v>
      </c>
      <c r="V68">
        <v>54.492208372422532</v>
      </c>
      <c r="W68">
        <v>-7.7443112309994078</v>
      </c>
      <c r="X68">
        <v>-33.513737268734594</v>
      </c>
      <c r="Y68">
        <v>-38.544080940000676</v>
      </c>
      <c r="Z68">
        <v>-28.455812075366989</v>
      </c>
      <c r="AA68">
        <v>-1.7872220007638949E-11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1:101" x14ac:dyDescent="0.3">
      <c r="A69">
        <f>Model_Point!K69</f>
        <v>0</v>
      </c>
      <c r="B69">
        <v>0</v>
      </c>
      <c r="C69">
        <v>1959.4604914999672</v>
      </c>
      <c r="D69">
        <v>1894.6158091529944</v>
      </c>
      <c r="E69">
        <v>1798.3889100106235</v>
      </c>
      <c r="F69">
        <v>1690.1133988998438</v>
      </c>
      <c r="G69">
        <v>1581.049292025119</v>
      </c>
      <c r="H69">
        <v>1473.7471021294418</v>
      </c>
      <c r="I69">
        <v>1375.3824106108839</v>
      </c>
      <c r="J69">
        <v>1289.2871640745668</v>
      </c>
      <c r="K69">
        <v>1218.7596551375909</v>
      </c>
      <c r="L69">
        <v>1167.3020789755412</v>
      </c>
      <c r="M69">
        <v>1138.6186448406368</v>
      </c>
      <c r="N69">
        <v>1136.3100291382812</v>
      </c>
      <c r="O69">
        <v>1155.47580324512</v>
      </c>
      <c r="P69">
        <v>1144.578086525443</v>
      </c>
      <c r="Q69">
        <v>1107.4437763246879</v>
      </c>
      <c r="R69">
        <v>1121.9335720898318</v>
      </c>
      <c r="S69">
        <v>1131.8825398870849</v>
      </c>
      <c r="T69">
        <v>1143.0222737536062</v>
      </c>
      <c r="U69">
        <v>1155.8948433334667</v>
      </c>
      <c r="V69">
        <v>1170.4024953489802</v>
      </c>
      <c r="W69">
        <v>1186.4750818776447</v>
      </c>
      <c r="X69">
        <v>1204.0676715946072</v>
      </c>
      <c r="Y69">
        <v>1223.1584426931447</v>
      </c>
      <c r="Z69">
        <v>1238.8776748583657</v>
      </c>
      <c r="AA69">
        <v>1253.0802970881286</v>
      </c>
      <c r="AB69">
        <v>1269.4512868953739</v>
      </c>
      <c r="AC69">
        <v>1287.4637711240653</v>
      </c>
      <c r="AD69">
        <v>1307.1639699356922</v>
      </c>
      <c r="AE69">
        <v>1328.6127453522802</v>
      </c>
      <c r="AF69">
        <v>1351.8848891041389</v>
      </c>
      <c r="AG69">
        <v>1377.0685473043015</v>
      </c>
      <c r="AH69">
        <v>1398.665017495322</v>
      </c>
      <c r="AI69">
        <v>1416.053500245542</v>
      </c>
      <c r="AJ69">
        <v>1428.9889037549383</v>
      </c>
      <c r="AK69">
        <v>1437.4574603655349</v>
      </c>
      <c r="AL69">
        <v>1441.4561511151771</v>
      </c>
      <c r="AM69">
        <v>1440.7789125247834</v>
      </c>
      <c r="AN69">
        <v>1435.1142925122006</v>
      </c>
      <c r="AO69">
        <v>1424.2788226400953</v>
      </c>
      <c r="AP69">
        <v>1408.2696965208756</v>
      </c>
      <c r="AQ69">
        <v>1387.0517785924428</v>
      </c>
      <c r="AR69">
        <v>1360.5688421416312</v>
      </c>
      <c r="AS69">
        <v>1328.900481747339</v>
      </c>
      <c r="AT69">
        <v>1292.2295448523089</v>
      </c>
      <c r="AU69">
        <v>1250.8067808788687</v>
      </c>
      <c r="AV69">
        <v>1204.9388967165276</v>
      </c>
      <c r="AW69">
        <v>1154.9873914998725</v>
      </c>
      <c r="AX69">
        <v>1101.3715109357252</v>
      </c>
      <c r="AY69">
        <v>1044.5694804339485</v>
      </c>
      <c r="AZ69">
        <v>985.11412705305008</v>
      </c>
      <c r="BA69">
        <v>923.58070246906686</v>
      </c>
      <c r="BB69">
        <v>860.57007050155482</v>
      </c>
      <c r="BC69">
        <v>796.70076917521271</v>
      </c>
      <c r="BD69">
        <v>732.60017991051086</v>
      </c>
      <c r="BE69">
        <v>668.89568779217677</v>
      </c>
      <c r="BF69">
        <v>606.20707610615227</v>
      </c>
      <c r="BG69">
        <v>545.13477023731139</v>
      </c>
      <c r="BH69">
        <v>486.24473593412807</v>
      </c>
      <c r="BI69">
        <v>430.04553695302076</v>
      </c>
      <c r="BJ69">
        <v>376.97434861360904</v>
      </c>
      <c r="BK69">
        <v>327.43323813995954</v>
      </c>
      <c r="BL69">
        <v>279.25973526717848</v>
      </c>
      <c r="BM69">
        <v>233.33416785227251</v>
      </c>
      <c r="BN69">
        <v>190.48545968920897</v>
      </c>
      <c r="BO69">
        <v>151.44736299063348</v>
      </c>
      <c r="BP69">
        <v>116.81353991804023</v>
      </c>
      <c r="BQ69">
        <v>86.995707463187458</v>
      </c>
      <c r="BR69">
        <v>62.190081732091507</v>
      </c>
      <c r="BS69">
        <v>42.357881042620207</v>
      </c>
      <c r="BT69">
        <v>27.225293902368232</v>
      </c>
      <c r="BU69">
        <v>16.306727609605339</v>
      </c>
      <c r="BV69">
        <v>9.3631499711510173</v>
      </c>
      <c r="BW69">
        <v>5.1952250278989514</v>
      </c>
      <c r="BX69">
        <v>2.8763854142444094</v>
      </c>
      <c r="BY69">
        <v>1.7191146989517845</v>
      </c>
      <c r="BZ69">
        <v>-5.7489935944676469E-11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1:101" x14ac:dyDescent="0.3">
      <c r="A70">
        <f>Model_Point!K70</f>
        <v>0</v>
      </c>
      <c r="B70">
        <v>0</v>
      </c>
      <c r="C70">
        <v>833.14166219931428</v>
      </c>
      <c r="D70">
        <v>806.0456004896489</v>
      </c>
      <c r="E70">
        <v>763.36275044993067</v>
      </c>
      <c r="F70">
        <v>714.64911082889284</v>
      </c>
      <c r="G70">
        <v>722.80894251113637</v>
      </c>
      <c r="H70">
        <v>676.47570728357823</v>
      </c>
      <c r="I70">
        <v>633.15381813786223</v>
      </c>
      <c r="J70">
        <v>594.19410051927639</v>
      </c>
      <c r="K70">
        <v>560.9134110248873</v>
      </c>
      <c r="L70">
        <v>534.61813242862922</v>
      </c>
      <c r="M70">
        <v>516.92226360360496</v>
      </c>
      <c r="N70">
        <v>509.16616551093745</v>
      </c>
      <c r="O70">
        <v>512.5220715466894</v>
      </c>
      <c r="P70">
        <v>523.64908371041395</v>
      </c>
      <c r="Q70">
        <v>445.01398946214465</v>
      </c>
      <c r="R70">
        <v>462.164247119658</v>
      </c>
      <c r="S70">
        <v>477.94089834647934</v>
      </c>
      <c r="T70">
        <v>494.5624427906634</v>
      </c>
      <c r="U70">
        <v>512.25870575521776</v>
      </c>
      <c r="V70">
        <v>463.95611764930004</v>
      </c>
      <c r="W70">
        <v>479.63192231926342</v>
      </c>
      <c r="X70">
        <v>496.13002885900698</v>
      </c>
      <c r="Y70">
        <v>513.46150454427595</v>
      </c>
      <c r="Z70">
        <v>529.7751816904663</v>
      </c>
      <c r="AA70">
        <v>491.57260117003119</v>
      </c>
      <c r="AB70">
        <v>505.40834934153548</v>
      </c>
      <c r="AC70">
        <v>520.02213870151718</v>
      </c>
      <c r="AD70">
        <v>535.4500599039178</v>
      </c>
      <c r="AE70">
        <v>551.73532459385615</v>
      </c>
      <c r="AF70">
        <v>526.25178987959123</v>
      </c>
      <c r="AG70">
        <v>541.76956879118325</v>
      </c>
      <c r="AH70">
        <v>555.99761981351662</v>
      </c>
      <c r="AI70">
        <v>568.70955226078433</v>
      </c>
      <c r="AJ70">
        <v>579.824142829327</v>
      </c>
      <c r="AK70">
        <v>556.53691689643279</v>
      </c>
      <c r="AL70">
        <v>562.45890943953873</v>
      </c>
      <c r="AM70">
        <v>566.6173869293176</v>
      </c>
      <c r="AN70">
        <v>568.9018337998657</v>
      </c>
      <c r="AO70">
        <v>569.2514142384025</v>
      </c>
      <c r="AP70">
        <v>543.40562791605316</v>
      </c>
      <c r="AQ70">
        <v>538.40052312702448</v>
      </c>
      <c r="AR70">
        <v>531.36431929577213</v>
      </c>
      <c r="AS70">
        <v>522.33413232619284</v>
      </c>
      <c r="AT70">
        <v>511.38719449453151</v>
      </c>
      <c r="AU70">
        <v>481.60364757767582</v>
      </c>
      <c r="AV70">
        <v>466.10399171184901</v>
      </c>
      <c r="AW70">
        <v>448.99960269233191</v>
      </c>
      <c r="AX70">
        <v>430.45670034315674</v>
      </c>
      <c r="AY70">
        <v>410.66455843488825</v>
      </c>
      <c r="AZ70">
        <v>378.75356204101161</v>
      </c>
      <c r="BA70">
        <v>356.42653092572681</v>
      </c>
      <c r="BB70">
        <v>333.48368559617506</v>
      </c>
      <c r="BC70">
        <v>310.16737090492694</v>
      </c>
      <c r="BD70">
        <v>286.72363992235444</v>
      </c>
      <c r="BE70">
        <v>256.90719731230041</v>
      </c>
      <c r="BF70">
        <v>233.54366831425912</v>
      </c>
      <c r="BG70">
        <v>210.75458250419896</v>
      </c>
      <c r="BH70">
        <v>188.76202051047559</v>
      </c>
      <c r="BI70">
        <v>167.76615734776169</v>
      </c>
      <c r="BJ70">
        <v>144.6625970379084</v>
      </c>
      <c r="BK70">
        <v>125.96264613053998</v>
      </c>
      <c r="BL70">
        <v>107.75235576650762</v>
      </c>
      <c r="BM70">
        <v>90.372995830673105</v>
      </c>
      <c r="BN70">
        <v>74.146455289704065</v>
      </c>
      <c r="BO70">
        <v>58.075963574472553</v>
      </c>
      <c r="BP70">
        <v>44.879100750964795</v>
      </c>
      <c r="BQ70">
        <v>33.510153132903149</v>
      </c>
      <c r="BR70">
        <v>24.048355274680787</v>
      </c>
      <c r="BS70">
        <v>16.482546145408705</v>
      </c>
      <c r="BT70">
        <v>10.435898750663194</v>
      </c>
      <c r="BU70">
        <v>6.2582576769671006</v>
      </c>
      <c r="BV70">
        <v>3.6015037424894931</v>
      </c>
      <c r="BW70">
        <v>2.00709160820543</v>
      </c>
      <c r="BX70">
        <v>1.1205917818381317</v>
      </c>
      <c r="BY70">
        <v>0.66003160786112336</v>
      </c>
      <c r="BZ70">
        <v>-1.7641430639004725E-11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1:101" x14ac:dyDescent="0.3">
      <c r="A71">
        <f>Model_Point!K71</f>
        <v>0</v>
      </c>
      <c r="B71">
        <v>0</v>
      </c>
      <c r="C71">
        <v>336.06572678314785</v>
      </c>
      <c r="D71">
        <v>327.52711338722901</v>
      </c>
      <c r="E71">
        <v>313.17039350079136</v>
      </c>
      <c r="F71">
        <v>296.57987869775258</v>
      </c>
      <c r="G71">
        <v>279.70503577861501</v>
      </c>
      <c r="H71">
        <v>263.02704978577668</v>
      </c>
      <c r="I71">
        <v>247.68659906559714</v>
      </c>
      <c r="J71">
        <v>234.21605300898563</v>
      </c>
      <c r="K71">
        <v>223.13676453622026</v>
      </c>
      <c r="L71">
        <v>214.99928712443057</v>
      </c>
      <c r="M71">
        <v>210.38428638225423</v>
      </c>
      <c r="N71">
        <v>209.85596918352195</v>
      </c>
      <c r="O71">
        <v>213.88200576733425</v>
      </c>
      <c r="P71">
        <v>216.66012607949875</v>
      </c>
      <c r="Q71">
        <v>215.60909851215644</v>
      </c>
      <c r="R71">
        <v>222.71491557677339</v>
      </c>
      <c r="S71">
        <v>229.3550904658438</v>
      </c>
      <c r="T71">
        <v>236.42400828850131</v>
      </c>
      <c r="U71">
        <v>244.01973064850333</v>
      </c>
      <c r="V71">
        <v>252.14330781505919</v>
      </c>
      <c r="W71">
        <v>260.8014004148788</v>
      </c>
      <c r="X71">
        <v>270.00594394343545</v>
      </c>
      <c r="Y71">
        <v>279.77386409785953</v>
      </c>
      <c r="Z71">
        <v>289.37773786628935</v>
      </c>
      <c r="AA71">
        <v>299.12565809057389</v>
      </c>
      <c r="AB71">
        <v>309.60910820479285</v>
      </c>
      <c r="AC71">
        <v>320.77371354189296</v>
      </c>
      <c r="AD71">
        <v>332.65493761368197</v>
      </c>
      <c r="AE71">
        <v>345.292321170511</v>
      </c>
      <c r="AF71">
        <v>358.72946551868677</v>
      </c>
      <c r="AG71">
        <v>373.01404511216543</v>
      </c>
      <c r="AH71">
        <v>387.33634745314583</v>
      </c>
      <c r="AI71">
        <v>401.63868673467709</v>
      </c>
      <c r="AJ71">
        <v>415.92349689606488</v>
      </c>
      <c r="AK71">
        <v>430.2313015903531</v>
      </c>
      <c r="AL71">
        <v>444.60695270376675</v>
      </c>
      <c r="AM71">
        <v>511.06560892922641</v>
      </c>
      <c r="AN71">
        <v>516.54508296224253</v>
      </c>
      <c r="AO71">
        <v>519.28257265016691</v>
      </c>
      <c r="AP71">
        <v>521.23654483896871</v>
      </c>
      <c r="AQ71">
        <v>522.40281279817873</v>
      </c>
      <c r="AR71">
        <v>522.71799881697473</v>
      </c>
      <c r="AS71">
        <v>521.94358406014373</v>
      </c>
      <c r="AT71">
        <v>519.87117783108488</v>
      </c>
      <c r="AU71">
        <v>516.33332365326032</v>
      </c>
      <c r="AV71">
        <v>511.17791601327389</v>
      </c>
      <c r="AW71">
        <v>504.25587156165557</v>
      </c>
      <c r="AX71">
        <v>495.41745400063326</v>
      </c>
      <c r="AY71">
        <v>484.51733472956931</v>
      </c>
      <c r="AZ71">
        <v>471.42668633326474</v>
      </c>
      <c r="BA71">
        <v>456.05036130559665</v>
      </c>
      <c r="BB71">
        <v>438.34037774517066</v>
      </c>
      <c r="BC71">
        <v>418.28573371925648</v>
      </c>
      <c r="BD71">
        <v>395.9185167001267</v>
      </c>
      <c r="BE71">
        <v>371.31924656579082</v>
      </c>
      <c r="BF71">
        <v>344.61949325378191</v>
      </c>
      <c r="BG71">
        <v>316.01630955916966</v>
      </c>
      <c r="BH71">
        <v>285.78601540482509</v>
      </c>
      <c r="BI71">
        <v>254.30988330127471</v>
      </c>
      <c r="BJ71">
        <v>222.05491631277565</v>
      </c>
      <c r="BK71">
        <v>189.42248154569555</v>
      </c>
      <c r="BL71">
        <v>164.99746844934737</v>
      </c>
      <c r="BM71">
        <v>138.80830300387967</v>
      </c>
      <c r="BN71">
        <v>110.26471589663157</v>
      </c>
      <c r="BO71">
        <v>80.106044316501013</v>
      </c>
      <c r="BP71">
        <v>49.544320147672153</v>
      </c>
      <c r="BQ71">
        <v>20.148873293538514</v>
      </c>
      <c r="BR71">
        <v>-6.2275580779186637</v>
      </c>
      <c r="BS71">
        <v>-27.57980808330581</v>
      </c>
      <c r="BT71">
        <v>-41.961588108935338</v>
      </c>
      <c r="BU71">
        <v>-47.778232775575539</v>
      </c>
      <c r="BV71">
        <v>-47.786049544138955</v>
      </c>
      <c r="BW71">
        <v>-36.463015867878269</v>
      </c>
      <c r="BX71">
        <v>-23.7898640803018</v>
      </c>
      <c r="BY71">
        <v>-14.59197168678222</v>
      </c>
      <c r="BZ71">
        <v>-7.8754869344928566E-12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1:101" x14ac:dyDescent="0.3">
      <c r="A72">
        <f>Model_Point!K72</f>
        <v>0</v>
      </c>
      <c r="B72">
        <v>0</v>
      </c>
      <c r="C72">
        <v>2794.92912724592</v>
      </c>
      <c r="D72">
        <v>2626.4272021363008</v>
      </c>
      <c r="E72">
        <v>2452.1483436889976</v>
      </c>
      <c r="F72">
        <v>2271.7355083277171</v>
      </c>
      <c r="G72">
        <v>2100.0194247696782</v>
      </c>
      <c r="H72">
        <v>1931.6723437388348</v>
      </c>
      <c r="I72">
        <v>1778.6325004907587</v>
      </c>
      <c r="J72">
        <v>1639.8362147694747</v>
      </c>
      <c r="K72">
        <v>1515.4523148369651</v>
      </c>
      <c r="L72">
        <v>1405.7741234793805</v>
      </c>
      <c r="M72">
        <v>1311.01501335545</v>
      </c>
      <c r="N72">
        <v>1231.3354798387791</v>
      </c>
      <c r="O72">
        <v>1166.8584001897875</v>
      </c>
      <c r="P72">
        <v>1121.5843783131327</v>
      </c>
      <c r="Q72">
        <v>1094.4933348439145</v>
      </c>
      <c r="R72">
        <v>1049.3420835302134</v>
      </c>
      <c r="S72">
        <v>1017.9492193073191</v>
      </c>
      <c r="T72">
        <v>1000.4687460144197</v>
      </c>
      <c r="U72">
        <v>997.05163007042529</v>
      </c>
      <c r="V72">
        <v>1007.8517911822006</v>
      </c>
      <c r="W72">
        <v>1033.0316039255915</v>
      </c>
      <c r="X72">
        <v>1077.6345681854532</v>
      </c>
      <c r="Y72">
        <v>1142.8067069994293</v>
      </c>
      <c r="Z72">
        <v>1215.9022560699977</v>
      </c>
      <c r="AA72">
        <v>1282.0173475392246</v>
      </c>
      <c r="AB72">
        <v>1340.9368144767955</v>
      </c>
      <c r="AC72">
        <v>1392.162229118381</v>
      </c>
      <c r="AD72">
        <v>1435.0468281138967</v>
      </c>
      <c r="AE72">
        <v>1469.1393507138703</v>
      </c>
      <c r="AF72">
        <v>1494.2670942629245</v>
      </c>
      <c r="AG72">
        <v>1510.2196942174205</v>
      </c>
      <c r="AH72">
        <v>1516.7632329916976</v>
      </c>
      <c r="AI72">
        <v>1513.8767623327312</v>
      </c>
      <c r="AJ72">
        <v>1501.7064607860932</v>
      </c>
      <c r="AK72">
        <v>1480.514047023456</v>
      </c>
      <c r="AL72">
        <v>1450.6596486011924</v>
      </c>
      <c r="AM72">
        <v>1412.6008300566916</v>
      </c>
      <c r="AN72">
        <v>1366.8980075213165</v>
      </c>
      <c r="AO72">
        <v>1314.2173963634093</v>
      </c>
      <c r="AP72">
        <v>1255.3253844037736</v>
      </c>
      <c r="AQ72">
        <v>1191.0706997489785</v>
      </c>
      <c r="AR72">
        <v>1122.3589967416096</v>
      </c>
      <c r="AS72">
        <v>1050.140785082503</v>
      </c>
      <c r="AT72">
        <v>975.39780052067442</v>
      </c>
      <c r="AU72">
        <v>899.12917187159462</v>
      </c>
      <c r="AV72">
        <v>822.33933552153087</v>
      </c>
      <c r="AW72">
        <v>746.01928207384879</v>
      </c>
      <c r="AX72">
        <v>671.12224266965211</v>
      </c>
      <c r="AY72">
        <v>598.5266152008702</v>
      </c>
      <c r="AZ72">
        <v>529.01232417102256</v>
      </c>
      <c r="BA72">
        <v>463.31605834397345</v>
      </c>
      <c r="BB72">
        <v>398.13971489707285</v>
      </c>
      <c r="BC72">
        <v>334.92729693683498</v>
      </c>
      <c r="BD72">
        <v>275.06988871967479</v>
      </c>
      <c r="BE72">
        <v>219.83447921122959</v>
      </c>
      <c r="BF72">
        <v>170.28932618931364</v>
      </c>
      <c r="BG72">
        <v>127.23254712106448</v>
      </c>
      <c r="BH72">
        <v>91.132438084147452</v>
      </c>
      <c r="BI72">
        <v>62.08907695547574</v>
      </c>
      <c r="BJ72">
        <v>39.82642744976323</v>
      </c>
      <c r="BK72">
        <v>23.721804462087228</v>
      </c>
      <c r="BL72">
        <v>13.50547042815173</v>
      </c>
      <c r="BM72">
        <v>7.4024070799291106</v>
      </c>
      <c r="BN72">
        <v>4.0367267901864876</v>
      </c>
      <c r="BO72">
        <v>2.3853440841341804</v>
      </c>
      <c r="BP72">
        <v>4.1151097248407238E-11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</row>
    <row r="73" spans="1:101" x14ac:dyDescent="0.3">
      <c r="A73">
        <f>Model_Point!K73</f>
        <v>0</v>
      </c>
      <c r="B73">
        <v>0</v>
      </c>
      <c r="C73">
        <v>1313.061509126861</v>
      </c>
      <c r="D73">
        <v>1256.8436754530048</v>
      </c>
      <c r="E73">
        <v>1191.3845490235201</v>
      </c>
      <c r="F73">
        <v>1120.904387910693</v>
      </c>
      <c r="G73">
        <v>1043.7666214412659</v>
      </c>
      <c r="H73">
        <v>975.72876058479437</v>
      </c>
      <c r="I73">
        <v>913.30490462288492</v>
      </c>
      <c r="J73">
        <v>856.23213481053995</v>
      </c>
      <c r="K73">
        <v>804.67592373125763</v>
      </c>
      <c r="L73">
        <v>743.74029479761452</v>
      </c>
      <c r="M73">
        <v>702.82243844977108</v>
      </c>
      <c r="N73">
        <v>667.83081811647003</v>
      </c>
      <c r="O73">
        <v>638.86311428562874</v>
      </c>
      <c r="P73">
        <v>617.50243695117729</v>
      </c>
      <c r="Q73">
        <v>559.76154503685257</v>
      </c>
      <c r="R73">
        <v>536.31507861124862</v>
      </c>
      <c r="S73">
        <v>518.29491682147136</v>
      </c>
      <c r="T73">
        <v>505.7766644968587</v>
      </c>
      <c r="U73">
        <v>498.83160418524631</v>
      </c>
      <c r="V73">
        <v>471.98068951276628</v>
      </c>
      <c r="W73">
        <v>474.81194739238481</v>
      </c>
      <c r="X73">
        <v>485.204554126696</v>
      </c>
      <c r="Y73">
        <v>503.60167359097056</v>
      </c>
      <c r="Z73">
        <v>530.33625849629459</v>
      </c>
      <c r="AA73">
        <v>501.26052509392787</v>
      </c>
      <c r="AB73">
        <v>533.10635851490485</v>
      </c>
      <c r="AC73">
        <v>562.12719519772577</v>
      </c>
      <c r="AD73">
        <v>588.08759788082637</v>
      </c>
      <c r="AE73">
        <v>610.82886880923377</v>
      </c>
      <c r="AF73">
        <v>578.64352973835048</v>
      </c>
      <c r="AG73">
        <v>591.59001988156444</v>
      </c>
      <c r="AH73">
        <v>600.93788081111848</v>
      </c>
      <c r="AI73">
        <v>606.68897754466298</v>
      </c>
      <c r="AJ73">
        <v>608.91071790837805</v>
      </c>
      <c r="AK73">
        <v>570.55575964175989</v>
      </c>
      <c r="AL73">
        <v>563.79986566605714</v>
      </c>
      <c r="AM73">
        <v>553.82975394615153</v>
      </c>
      <c r="AN73">
        <v>540.86925664776084</v>
      </c>
      <c r="AO73">
        <v>525.18399510748759</v>
      </c>
      <c r="AP73">
        <v>482.44761717810013</v>
      </c>
      <c r="AQ73">
        <v>460.7384397880586</v>
      </c>
      <c r="AR73">
        <v>437.21504776586363</v>
      </c>
      <c r="AS73">
        <v>412.25139719043568</v>
      </c>
      <c r="AT73">
        <v>386.23435327876246</v>
      </c>
      <c r="AU73">
        <v>344.95169725633031</v>
      </c>
      <c r="AV73">
        <v>317.11086268278001</v>
      </c>
      <c r="AW73">
        <v>289.34557345185272</v>
      </c>
      <c r="AX73">
        <v>262.03166301174474</v>
      </c>
      <c r="AY73">
        <v>235.51672042989597</v>
      </c>
      <c r="AZ73">
        <v>202.69344179745627</v>
      </c>
      <c r="BA73">
        <v>178.23197593872368</v>
      </c>
      <c r="BB73">
        <v>153.8875097185165</v>
      </c>
      <c r="BC73">
        <v>130.22120213916227</v>
      </c>
      <c r="BD73">
        <v>107.77486650895875</v>
      </c>
      <c r="BE73">
        <v>84.151061888005302</v>
      </c>
      <c r="BF73">
        <v>65.375169670999341</v>
      </c>
      <c r="BG73">
        <v>49.038574744362172</v>
      </c>
      <c r="BH73">
        <v>35.330106737797344</v>
      </c>
      <c r="BI73">
        <v>24.296980527751138</v>
      </c>
      <c r="BJ73">
        <v>15.23975997172847</v>
      </c>
      <c r="BK73">
        <v>9.0929379188375119</v>
      </c>
      <c r="BL73">
        <v>5.1929225758763717</v>
      </c>
      <c r="BM73">
        <v>2.8633343043037098</v>
      </c>
      <c r="BN73">
        <v>1.5794270489623532</v>
      </c>
      <c r="BO73">
        <v>0.91543667424460873</v>
      </c>
      <c r="BP73">
        <v>-1.2772065772888614E-11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</row>
    <row r="74" spans="1:101" x14ac:dyDescent="0.3">
      <c r="A74">
        <f>Model_Point!K74</f>
        <v>0</v>
      </c>
      <c r="B74">
        <v>0</v>
      </c>
      <c r="C74">
        <v>586.96179035987223</v>
      </c>
      <c r="D74">
        <v>570.64073668122592</v>
      </c>
      <c r="E74">
        <v>549.67702192162267</v>
      </c>
      <c r="F74">
        <v>526.37221035006019</v>
      </c>
      <c r="G74">
        <v>504.00731737964838</v>
      </c>
      <c r="H74">
        <v>482.18197085431132</v>
      </c>
      <c r="I74">
        <v>462.90774129214293</v>
      </c>
      <c r="J74">
        <v>446.11720249024194</v>
      </c>
      <c r="K74">
        <v>431.90383405780972</v>
      </c>
      <c r="L74">
        <v>420.36990360850837</v>
      </c>
      <c r="M74">
        <v>411.60099624224756</v>
      </c>
      <c r="N74">
        <v>405.67233354763317</v>
      </c>
      <c r="O74">
        <v>402.65210235428452</v>
      </c>
      <c r="P74">
        <v>403.20441613870071</v>
      </c>
      <c r="Q74">
        <v>407.22223798572941</v>
      </c>
      <c r="R74">
        <v>409.1793804901763</v>
      </c>
      <c r="S74">
        <v>414.00800682376763</v>
      </c>
      <c r="T74">
        <v>421.7817042334284</v>
      </c>
      <c r="U74">
        <v>432.57501120980197</v>
      </c>
      <c r="V74">
        <v>446.46465903521721</v>
      </c>
      <c r="W74">
        <v>463.53073250799008</v>
      </c>
      <c r="X74">
        <v>484.60662248415679</v>
      </c>
      <c r="Y74">
        <v>509.93052063937802</v>
      </c>
      <c r="Z74">
        <v>539.70030164425293</v>
      </c>
      <c r="AA74">
        <v>574.08942859067611</v>
      </c>
      <c r="AB74">
        <v>609.92898171479203</v>
      </c>
      <c r="AC74">
        <v>690.70433686230933</v>
      </c>
      <c r="AD74">
        <v>701.73802270706574</v>
      </c>
      <c r="AE74">
        <v>708.29539478831293</v>
      </c>
      <c r="AF74">
        <v>713.95491029774098</v>
      </c>
      <c r="AG74">
        <v>718.7481741369495</v>
      </c>
      <c r="AH74">
        <v>722.60365507510176</v>
      </c>
      <c r="AI74">
        <v>725.12552002809196</v>
      </c>
      <c r="AJ74">
        <v>725.96519667697203</v>
      </c>
      <c r="AK74">
        <v>724.84217738225686</v>
      </c>
      <c r="AL74">
        <v>721.49761463475124</v>
      </c>
      <c r="AM74">
        <v>715.67093650347306</v>
      </c>
      <c r="AN74">
        <v>707.09151550782758</v>
      </c>
      <c r="AO74">
        <v>695.48597049619025</v>
      </c>
      <c r="AP74">
        <v>680.59846156092442</v>
      </c>
      <c r="AQ74">
        <v>662.22088878384477</v>
      </c>
      <c r="AR74">
        <v>640.21714635874878</v>
      </c>
      <c r="AS74">
        <v>614.50410899993369</v>
      </c>
      <c r="AT74">
        <v>585.06204196113208</v>
      </c>
      <c r="AU74">
        <v>551.94380197360761</v>
      </c>
      <c r="AV74">
        <v>515.27918514513351</v>
      </c>
      <c r="AW74">
        <v>475.30126271970835</v>
      </c>
      <c r="AX74">
        <v>432.37262125169849</v>
      </c>
      <c r="AY74">
        <v>387.03506098624047</v>
      </c>
      <c r="AZ74">
        <v>339.9791219171687</v>
      </c>
      <c r="BA74">
        <v>291.76939930130851</v>
      </c>
      <c r="BB74">
        <v>258.05517505624096</v>
      </c>
      <c r="BC74">
        <v>221.04017449173784</v>
      </c>
      <c r="BD74">
        <v>179.43878767192945</v>
      </c>
      <c r="BE74">
        <v>134.29156532438205</v>
      </c>
      <c r="BF74">
        <v>87.472806699157715</v>
      </c>
      <c r="BG74">
        <v>41.508000745512973</v>
      </c>
      <c r="BH74">
        <v>-0.53207372652521845</v>
      </c>
      <c r="BI74">
        <v>-35.235685858080352</v>
      </c>
      <c r="BJ74">
        <v>-59.196814107816039</v>
      </c>
      <c r="BK74">
        <v>-69.510513230061022</v>
      </c>
      <c r="BL74">
        <v>-70.987064849927947</v>
      </c>
      <c r="BM74">
        <v>-53.581451966699163</v>
      </c>
      <c r="BN74">
        <v>-35.515109687138043</v>
      </c>
      <c r="BO74">
        <v>-22.302626909027779</v>
      </c>
      <c r="BP74">
        <v>6.146184209016803E-12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</row>
    <row r="75" spans="1:101" x14ac:dyDescent="0.3">
      <c r="A75">
        <f>Model_Point!K75</f>
        <v>0</v>
      </c>
      <c r="B75">
        <v>0</v>
      </c>
      <c r="C75">
        <v>1941.5229159198561</v>
      </c>
      <c r="D75">
        <v>1844.2566643408156</v>
      </c>
      <c r="E75">
        <v>1752.0717894605093</v>
      </c>
      <c r="F75">
        <v>1652.9043563078581</v>
      </c>
      <c r="G75">
        <v>1554.8259890468337</v>
      </c>
      <c r="H75">
        <v>1454.232602717585</v>
      </c>
      <c r="I75">
        <v>1359.5900730784251</v>
      </c>
      <c r="J75">
        <v>1271.5449103728697</v>
      </c>
      <c r="K75">
        <v>1190.4707655976297</v>
      </c>
      <c r="L75">
        <v>1116.6259262468402</v>
      </c>
      <c r="M75">
        <v>1050.2040146208658</v>
      </c>
      <c r="N75">
        <v>994.71708584007524</v>
      </c>
      <c r="O75">
        <v>951.29438342879587</v>
      </c>
      <c r="P75">
        <v>920.84319902837251</v>
      </c>
      <c r="Q75">
        <v>904.09224166845547</v>
      </c>
      <c r="R75">
        <v>880.40496473844973</v>
      </c>
      <c r="S75">
        <v>869.50184935479854</v>
      </c>
      <c r="T75">
        <v>872.21367215685154</v>
      </c>
      <c r="U75">
        <v>889.30144739680657</v>
      </c>
      <c r="V75">
        <v>921.40792272144131</v>
      </c>
      <c r="W75">
        <v>953.57032210914781</v>
      </c>
      <c r="X75">
        <v>978.29935328084616</v>
      </c>
      <c r="Y75">
        <v>995.37243082378041</v>
      </c>
      <c r="Z75">
        <v>1004.7180693340405</v>
      </c>
      <c r="AA75">
        <v>1006.3758742510668</v>
      </c>
      <c r="AB75">
        <v>1000.4831794592867</v>
      </c>
      <c r="AC75">
        <v>987.27445079208849</v>
      </c>
      <c r="AD75">
        <v>967.08590647554377</v>
      </c>
      <c r="AE75">
        <v>940.35824775384822</v>
      </c>
      <c r="AF75">
        <v>907.63240995552042</v>
      </c>
      <c r="AG75">
        <v>869.53515030551796</v>
      </c>
      <c r="AH75">
        <v>826.75805473402761</v>
      </c>
      <c r="AI75">
        <v>780.04718104276822</v>
      </c>
      <c r="AJ75">
        <v>730.19125584689789</v>
      </c>
      <c r="AK75">
        <v>678.00953385356422</v>
      </c>
      <c r="AL75">
        <v>624.34095054170507</v>
      </c>
      <c r="AM75">
        <v>570.02757696577112</v>
      </c>
      <c r="AN75">
        <v>515.89320537528909</v>
      </c>
      <c r="AO75">
        <v>462.710982406406</v>
      </c>
      <c r="AP75">
        <v>411.18190588528472</v>
      </c>
      <c r="AQ75">
        <v>361.97925542651245</v>
      </c>
      <c r="AR75">
        <v>312.40071337034129</v>
      </c>
      <c r="AS75">
        <v>263.69751662756261</v>
      </c>
      <c r="AT75">
        <v>217.09322448477275</v>
      </c>
      <c r="AU75">
        <v>173.72088521084183</v>
      </c>
      <c r="AV75">
        <v>134.55628419490768</v>
      </c>
      <c r="AW75">
        <v>100.35312068820252</v>
      </c>
      <c r="AX75">
        <v>71.587655468868178</v>
      </c>
      <c r="AY75">
        <v>48.421413311203438</v>
      </c>
      <c r="AZ75">
        <v>30.690334703913184</v>
      </c>
      <c r="BA75">
        <v>17.926777150718202</v>
      </c>
      <c r="BB75">
        <v>9.9178145405336515</v>
      </c>
      <c r="BC75">
        <v>5.2135810560139868</v>
      </c>
      <c r="BD75">
        <v>2.6908559406659851</v>
      </c>
      <c r="BE75">
        <v>1.5168639694268815</v>
      </c>
      <c r="BF75">
        <v>-2.362869815772132E-11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</row>
    <row r="76" spans="1:101" x14ac:dyDescent="0.3">
      <c r="A76">
        <f>Model_Point!K76</f>
        <v>0</v>
      </c>
      <c r="B76">
        <v>0</v>
      </c>
      <c r="C76">
        <v>850.80567836454031</v>
      </c>
      <c r="D76">
        <v>814.89661730898729</v>
      </c>
      <c r="E76">
        <v>777.43516151182371</v>
      </c>
      <c r="F76">
        <v>735.96059571643434</v>
      </c>
      <c r="G76">
        <v>701.81774695337504</v>
      </c>
      <c r="H76">
        <v>659.22760625290402</v>
      </c>
      <c r="I76">
        <v>618.68218724846395</v>
      </c>
      <c r="J76">
        <v>580.49864505746791</v>
      </c>
      <c r="K76">
        <v>544.8677413162028</v>
      </c>
      <c r="L76">
        <v>527.36201603329221</v>
      </c>
      <c r="M76">
        <v>498.16743752290353</v>
      </c>
      <c r="N76">
        <v>473.20054329813172</v>
      </c>
      <c r="O76">
        <v>452.92331283727538</v>
      </c>
      <c r="P76">
        <v>437.70968099295442</v>
      </c>
      <c r="Q76">
        <v>411.23162164341585</v>
      </c>
      <c r="R76">
        <v>397.80525136391759</v>
      </c>
      <c r="S76">
        <v>389.34475276803403</v>
      </c>
      <c r="T76">
        <v>386.18032059024046</v>
      </c>
      <c r="U76">
        <v>388.61386036129534</v>
      </c>
      <c r="V76">
        <v>366.63001426836979</v>
      </c>
      <c r="W76">
        <v>379.16077482960389</v>
      </c>
      <c r="X76">
        <v>394.75175354866695</v>
      </c>
      <c r="Y76">
        <v>407.47736872196054</v>
      </c>
      <c r="Z76">
        <v>417.31510580237892</v>
      </c>
      <c r="AA76">
        <v>389.79152837891655</v>
      </c>
      <c r="AB76">
        <v>391.82569860775334</v>
      </c>
      <c r="AC76">
        <v>391.0238989390204</v>
      </c>
      <c r="AD76">
        <v>387.51946558537043</v>
      </c>
      <c r="AE76">
        <v>381.48731266902678</v>
      </c>
      <c r="AF76">
        <v>349.62114940407503</v>
      </c>
      <c r="AG76">
        <v>337.75819966620622</v>
      </c>
      <c r="AH76">
        <v>324.01755630472445</v>
      </c>
      <c r="AI76">
        <v>308.69181494268997</v>
      </c>
      <c r="AJ76">
        <v>292.09110317325053</v>
      </c>
      <c r="AK76">
        <v>260.33585365761547</v>
      </c>
      <c r="AL76">
        <v>241.28448002646334</v>
      </c>
      <c r="AM76">
        <v>221.89219834638334</v>
      </c>
      <c r="AN76">
        <v>202.48341018878114</v>
      </c>
      <c r="AO76">
        <v>183.36374150842931</v>
      </c>
      <c r="AP76">
        <v>157.5372715338884</v>
      </c>
      <c r="AQ76">
        <v>139.3712909417919</v>
      </c>
      <c r="AR76">
        <v>120.98384933871901</v>
      </c>
      <c r="AS76">
        <v>102.86114199851076</v>
      </c>
      <c r="AT76">
        <v>85.479820333983241</v>
      </c>
      <c r="AU76">
        <v>66.460385906323907</v>
      </c>
      <c r="AV76">
        <v>51.65622684849879</v>
      </c>
      <c r="AW76">
        <v>38.70718475423709</v>
      </c>
      <c r="AX76">
        <v>27.804734755203974</v>
      </c>
      <c r="AY76">
        <v>19.019353881522285</v>
      </c>
      <c r="AZ76">
        <v>11.735855445509211</v>
      </c>
      <c r="BA76">
        <v>6.8675806248768776</v>
      </c>
      <c r="BB76">
        <v>3.8115994811648042</v>
      </c>
      <c r="BC76">
        <v>2.0162639786736678</v>
      </c>
      <c r="BD76">
        <v>1.0537209295448222</v>
      </c>
      <c r="BE76">
        <v>0.58242891275411013</v>
      </c>
      <c r="BF76">
        <v>-1.0488135838446869E-11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</row>
    <row r="77" spans="1:101" x14ac:dyDescent="0.3">
      <c r="A77">
        <f>Model_Point!K77</f>
        <v>0</v>
      </c>
      <c r="B77">
        <v>0</v>
      </c>
      <c r="C77">
        <v>539.69437940066905</v>
      </c>
      <c r="D77">
        <v>536.60467660316704</v>
      </c>
      <c r="E77">
        <v>527.98127385266991</v>
      </c>
      <c r="F77">
        <v>515.9334478731497</v>
      </c>
      <c r="G77">
        <v>503.24436950499376</v>
      </c>
      <c r="H77">
        <v>490.00089066313342</v>
      </c>
      <c r="I77">
        <v>477.76795474368288</v>
      </c>
      <c r="J77">
        <v>466.79205254120455</v>
      </c>
      <c r="K77">
        <v>457.23358221143513</v>
      </c>
      <c r="L77">
        <v>449.21754084231793</v>
      </c>
      <c r="M77">
        <v>442.85010930080887</v>
      </c>
      <c r="N77">
        <v>438.74242490141671</v>
      </c>
      <c r="O77">
        <v>437.14007026478345</v>
      </c>
      <c r="P77">
        <v>438.25285301203331</v>
      </c>
      <c r="Q77">
        <v>442.2618686680562</v>
      </c>
      <c r="R77">
        <v>446.06038017548923</v>
      </c>
      <c r="S77">
        <v>496.96646496056371</v>
      </c>
      <c r="T77">
        <v>507.89323464018975</v>
      </c>
      <c r="U77">
        <v>514.75024326087134</v>
      </c>
      <c r="V77">
        <v>521.10678116874419</v>
      </c>
      <c r="W77">
        <v>527.03074921207963</v>
      </c>
      <c r="X77">
        <v>532.49260055035893</v>
      </c>
      <c r="Y77">
        <v>537.13606965547069</v>
      </c>
      <c r="Z77">
        <v>540.64589262960442</v>
      </c>
      <c r="AA77">
        <v>542.76969241304471</v>
      </c>
      <c r="AB77">
        <v>543.27209020614168</v>
      </c>
      <c r="AC77">
        <v>541.91068321341334</v>
      </c>
      <c r="AD77">
        <v>538.4263477102345</v>
      </c>
      <c r="AE77">
        <v>532.54884849957523</v>
      </c>
      <c r="AF77">
        <v>524.0155552080264</v>
      </c>
      <c r="AG77">
        <v>512.6006113976232</v>
      </c>
      <c r="AH77">
        <v>498.13888203967895</v>
      </c>
      <c r="AI77">
        <v>480.50657568980301</v>
      </c>
      <c r="AJ77">
        <v>459.63093469067752</v>
      </c>
      <c r="AK77">
        <v>435.49883978208953</v>
      </c>
      <c r="AL77">
        <v>408.16060896574112</v>
      </c>
      <c r="AM77">
        <v>377.75610958090624</v>
      </c>
      <c r="AN77">
        <v>344.54169615584425</v>
      </c>
      <c r="AO77">
        <v>308.94214634976095</v>
      </c>
      <c r="AP77">
        <v>271.52386442122872</v>
      </c>
      <c r="AQ77">
        <v>232.72051612101146</v>
      </c>
      <c r="AR77">
        <v>208.22084066143819</v>
      </c>
      <c r="AS77">
        <v>180.55394117442833</v>
      </c>
      <c r="AT77">
        <v>148.26468874310603</v>
      </c>
      <c r="AU77">
        <v>112.13852073003864</v>
      </c>
      <c r="AV77">
        <v>73.765208591899679</v>
      </c>
      <c r="AW77">
        <v>35.378045590062023</v>
      </c>
      <c r="AX77">
        <v>-0.2293135283273684</v>
      </c>
      <c r="AY77">
        <v>-29.879553060690633</v>
      </c>
      <c r="AZ77">
        <v>-50.326897642871032</v>
      </c>
      <c r="BA77">
        <v>-58.720487670757727</v>
      </c>
      <c r="BB77">
        <v>-59.789967700078208</v>
      </c>
      <c r="BC77">
        <v>-43.51247827341259</v>
      </c>
      <c r="BD77">
        <v>-29.289250237650421</v>
      </c>
      <c r="BE77">
        <v>-18.763107624396387</v>
      </c>
      <c r="BF77">
        <v>-2.2442384096544329E-12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</row>
    <row r="78" spans="1:101" x14ac:dyDescent="0.3">
      <c r="A78">
        <f>Model_Point!K78</f>
        <v>0</v>
      </c>
      <c r="B78">
        <v>0</v>
      </c>
      <c r="C78">
        <v>15039.916307957583</v>
      </c>
      <c r="D78">
        <v>14902.196226263644</v>
      </c>
      <c r="E78">
        <v>14446.780829496347</v>
      </c>
      <c r="F78">
        <v>13876.503638247461</v>
      </c>
      <c r="G78">
        <v>13287.04161243728</v>
      </c>
      <c r="H78">
        <v>12720.140341137658</v>
      </c>
      <c r="I78">
        <v>12196.79005702914</v>
      </c>
      <c r="J78">
        <v>11729.854685140484</v>
      </c>
      <c r="K78">
        <v>11325.986970785692</v>
      </c>
      <c r="L78">
        <v>10981.764869713914</v>
      </c>
      <c r="M78">
        <v>10714.767364263345</v>
      </c>
      <c r="N78">
        <v>10537.460496037478</v>
      </c>
      <c r="O78">
        <v>10461.004363350576</v>
      </c>
      <c r="P78">
        <v>10496.301746173607</v>
      </c>
      <c r="Q78">
        <v>10653.468528835549</v>
      </c>
      <c r="R78">
        <v>10942.182073455082</v>
      </c>
      <c r="S78">
        <v>11373.052341500916</v>
      </c>
      <c r="T78">
        <v>11957.634756760433</v>
      </c>
      <c r="U78">
        <v>12707.23741858414</v>
      </c>
      <c r="V78">
        <v>13506.203818477681</v>
      </c>
      <c r="W78">
        <v>14231.425599616134</v>
      </c>
      <c r="X78">
        <v>14876.091346546837</v>
      </c>
      <c r="Y78">
        <v>15435.997684132753</v>
      </c>
      <c r="Z78">
        <v>15908.892970199122</v>
      </c>
      <c r="AA78">
        <v>16293.627819105423</v>
      </c>
      <c r="AB78">
        <v>16588.726613494731</v>
      </c>
      <c r="AC78">
        <v>16792.054159727075</v>
      </c>
      <c r="AD78">
        <v>16901.885201503577</v>
      </c>
      <c r="AE78">
        <v>16917.83710968438</v>
      </c>
      <c r="AF78">
        <v>16839.924648902608</v>
      </c>
      <c r="AG78">
        <v>16667.77679378257</v>
      </c>
      <c r="AH78">
        <v>16402.15791814114</v>
      </c>
      <c r="AI78">
        <v>16045.660488562688</v>
      </c>
      <c r="AJ78">
        <v>15602.224673905173</v>
      </c>
      <c r="AK78">
        <v>15076.901785346141</v>
      </c>
      <c r="AL78">
        <v>14475.66532670048</v>
      </c>
      <c r="AM78">
        <v>13805.377140308581</v>
      </c>
      <c r="AN78">
        <v>13073.859369019499</v>
      </c>
      <c r="AO78">
        <v>12289.951606503717</v>
      </c>
      <c r="AP78">
        <v>11463.496288370796</v>
      </c>
      <c r="AQ78">
        <v>10605.113939253204</v>
      </c>
      <c r="AR78">
        <v>9725.9578485439506</v>
      </c>
      <c r="AS78">
        <v>8836.9461112177887</v>
      </c>
      <c r="AT78">
        <v>7949.2613274964824</v>
      </c>
      <c r="AU78">
        <v>7074.1230898779868</v>
      </c>
      <c r="AV78">
        <v>6222.5298346596192</v>
      </c>
      <c r="AW78">
        <v>5404.9760221955021</v>
      </c>
      <c r="AX78">
        <v>4631.153619356649</v>
      </c>
      <c r="AY78">
        <v>3909.650055274084</v>
      </c>
      <c r="AZ78">
        <v>3247.6579524429767</v>
      </c>
      <c r="BA78">
        <v>2650.7146448074614</v>
      </c>
      <c r="BB78">
        <v>2109.848512476724</v>
      </c>
      <c r="BC78">
        <v>1631.9982710565855</v>
      </c>
      <c r="BD78">
        <v>1221.5518848259337</v>
      </c>
      <c r="BE78">
        <v>880.0460115455295</v>
      </c>
      <c r="BF78">
        <v>606.05314343489965</v>
      </c>
      <c r="BG78">
        <v>395.30133902046981</v>
      </c>
      <c r="BH78">
        <v>241.04941312230514</v>
      </c>
      <c r="BI78">
        <v>134.70690693853712</v>
      </c>
      <c r="BJ78">
        <v>66.646268813835604</v>
      </c>
      <c r="BK78">
        <v>27.11164289409048</v>
      </c>
      <c r="BL78">
        <v>8.0683234976361344</v>
      </c>
      <c r="BM78">
        <v>0.38543845378841518</v>
      </c>
      <c r="BN78">
        <v>-1.6607827925316179</v>
      </c>
      <c r="BO78">
        <v>-1.361051512666712</v>
      </c>
      <c r="BP78">
        <v>-5.3264630051963111E-10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</row>
    <row r="79" spans="1:101" x14ac:dyDescent="0.3">
      <c r="A79">
        <f>Model_Point!K79</f>
        <v>0</v>
      </c>
      <c r="B79">
        <v>0</v>
      </c>
      <c r="C79">
        <v>6112.0124420464754</v>
      </c>
      <c r="D79">
        <v>6029.4502455373959</v>
      </c>
      <c r="E79">
        <v>5805.4375557573903</v>
      </c>
      <c r="F79">
        <v>5529.4639115871478</v>
      </c>
      <c r="G79">
        <v>5753.8415373046537</v>
      </c>
      <c r="H79">
        <v>5500.3425859089039</v>
      </c>
      <c r="I79">
        <v>5260.6788149766635</v>
      </c>
      <c r="J79">
        <v>5040.187027665088</v>
      </c>
      <c r="K79">
        <v>4841.6867739850049</v>
      </c>
      <c r="L79">
        <v>4968.432907570641</v>
      </c>
      <c r="M79">
        <v>4837.4119403934183</v>
      </c>
      <c r="N79">
        <v>4740.2578493404799</v>
      </c>
      <c r="O79">
        <v>4681.4340733924464</v>
      </c>
      <c r="P79">
        <v>4665.2859030802392</v>
      </c>
      <c r="Q79">
        <v>4692.6954041312083</v>
      </c>
      <c r="R79">
        <v>4773.5963231220439</v>
      </c>
      <c r="S79">
        <v>4909.2130788547702</v>
      </c>
      <c r="T79">
        <v>5104.0817891874322</v>
      </c>
      <c r="U79">
        <v>5362.6329366867185</v>
      </c>
      <c r="V79">
        <v>5292.3779968988147</v>
      </c>
      <c r="W79">
        <v>5635.2157529590431</v>
      </c>
      <c r="X79">
        <v>5948.7603886181787</v>
      </c>
      <c r="Y79">
        <v>6231.456690976559</v>
      </c>
      <c r="Z79">
        <v>6482.5155464163317</v>
      </c>
      <c r="AA79">
        <v>6323.7173796433726</v>
      </c>
      <c r="AB79">
        <v>6486.9797175776494</v>
      </c>
      <c r="AC79">
        <v>6615.6581665029471</v>
      </c>
      <c r="AD79">
        <v>6709.1418609316961</v>
      </c>
      <c r="AE79">
        <v>6767.3469262706894</v>
      </c>
      <c r="AF79">
        <v>6503.7624879722425</v>
      </c>
      <c r="AG79">
        <v>6473.7917614617591</v>
      </c>
      <c r="AH79">
        <v>6407.860205337538</v>
      </c>
      <c r="AI79">
        <v>6307.005183280995</v>
      </c>
      <c r="AJ79">
        <v>6172.7907700717096</v>
      </c>
      <c r="AK79">
        <v>5806.3221708302062</v>
      </c>
      <c r="AL79">
        <v>5599.331345974907</v>
      </c>
      <c r="AM79">
        <v>5365.2933059975649</v>
      </c>
      <c r="AN79">
        <v>5107.2555302615829</v>
      </c>
      <c r="AO79">
        <v>4828.6642680897876</v>
      </c>
      <c r="AP79">
        <v>4406.8770507815088</v>
      </c>
      <c r="AQ79">
        <v>4091.1839535983527</v>
      </c>
      <c r="AR79">
        <v>3766.8005055179365</v>
      </c>
      <c r="AS79">
        <v>3437.9747233044827</v>
      </c>
      <c r="AT79">
        <v>3109.0624324517357</v>
      </c>
      <c r="AU79">
        <v>2716.2249271477549</v>
      </c>
      <c r="AV79">
        <v>2395.9701909014666</v>
      </c>
      <c r="AW79">
        <v>2088.1491196440543</v>
      </c>
      <c r="AX79">
        <v>1796.550201841889</v>
      </c>
      <c r="AY79">
        <v>1524.5405144791739</v>
      </c>
      <c r="AZ79">
        <v>1245.900569734031</v>
      </c>
      <c r="BA79">
        <v>1019.1377717071562</v>
      </c>
      <c r="BB79">
        <v>813.5036632822214</v>
      </c>
      <c r="BC79">
        <v>631.72179871690071</v>
      </c>
      <c r="BD79">
        <v>475.53643523893317</v>
      </c>
      <c r="BE79">
        <v>337.398456548311</v>
      </c>
      <c r="BF79">
        <v>232.7014461690971</v>
      </c>
      <c r="BG79">
        <v>152.13348338326804</v>
      </c>
      <c r="BH79">
        <v>93.148049428189495</v>
      </c>
      <c r="BI79">
        <v>52.481618587875936</v>
      </c>
      <c r="BJ79">
        <v>25.538253006951475</v>
      </c>
      <c r="BK79">
        <v>10.389227938188657</v>
      </c>
      <c r="BL79">
        <v>3.0912813335036615</v>
      </c>
      <c r="BM79">
        <v>0.14703609581240135</v>
      </c>
      <c r="BN79">
        <v>-0.63663164941553096</v>
      </c>
      <c r="BO79">
        <v>-0.52285111945635598</v>
      </c>
      <c r="BP79">
        <v>-8.5622516934274926E-11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</row>
    <row r="80" spans="1:101" x14ac:dyDescent="0.3">
      <c r="A80">
        <f>Model_Point!K80</f>
        <v>0</v>
      </c>
      <c r="B80">
        <v>0</v>
      </c>
      <c r="C80">
        <v>3267.3302992067843</v>
      </c>
      <c r="D80">
        <v>3303.9971108595605</v>
      </c>
      <c r="E80">
        <v>3268.629833012546</v>
      </c>
      <c r="F80">
        <v>3206.8420495109358</v>
      </c>
      <c r="G80">
        <v>3139.3437664428902</v>
      </c>
      <c r="H80">
        <v>3075.0369061160873</v>
      </c>
      <c r="I80">
        <v>3018.185642410142</v>
      </c>
      <c r="J80">
        <v>2971.3119217653948</v>
      </c>
      <c r="K80">
        <v>2935.8194484253818</v>
      </c>
      <c r="L80">
        <v>2911.5041674118211</v>
      </c>
      <c r="M80">
        <v>2901.3661857915322</v>
      </c>
      <c r="N80">
        <v>2907.6126465781235</v>
      </c>
      <c r="O80">
        <v>2932.2468246985354</v>
      </c>
      <c r="P80">
        <v>2977.2319708260648</v>
      </c>
      <c r="Q80">
        <v>3044.4119680983281</v>
      </c>
      <c r="R80">
        <v>3135.5665642458539</v>
      </c>
      <c r="S80">
        <v>3252.6239445752599</v>
      </c>
      <c r="T80">
        <v>3397.664768985951</v>
      </c>
      <c r="U80">
        <v>3572.7406674941421</v>
      </c>
      <c r="V80">
        <v>3779.9087147287632</v>
      </c>
      <c r="W80">
        <v>4021.330187133417</v>
      </c>
      <c r="X80">
        <v>4267.1491145312311</v>
      </c>
      <c r="Y80">
        <v>4507.6129336953709</v>
      </c>
      <c r="Z80">
        <v>4742.8315994664017</v>
      </c>
      <c r="AA80">
        <v>4973.1197874773634</v>
      </c>
      <c r="AB80">
        <v>5198.7789355110981</v>
      </c>
      <c r="AC80">
        <v>5830.473981716581</v>
      </c>
      <c r="AD80">
        <v>5974.4879967149218</v>
      </c>
      <c r="AE80">
        <v>6076.9374649007777</v>
      </c>
      <c r="AF80">
        <v>6166.0680107742792</v>
      </c>
      <c r="AG80">
        <v>6241.6371812799534</v>
      </c>
      <c r="AH80">
        <v>6300.8596332602528</v>
      </c>
      <c r="AI80">
        <v>6339.9173851413261</v>
      </c>
      <c r="AJ80">
        <v>6355.5196208127345</v>
      </c>
      <c r="AK80">
        <v>6344.6629584407101</v>
      </c>
      <c r="AL80">
        <v>6304.6038727356199</v>
      </c>
      <c r="AM80">
        <v>6232.6724908625156</v>
      </c>
      <c r="AN80">
        <v>6126.1452291981332</v>
      </c>
      <c r="AO80">
        <v>5982.3170550511204</v>
      </c>
      <c r="AP80">
        <v>5798.6988116813091</v>
      </c>
      <c r="AQ80">
        <v>5573.5082786275361</v>
      </c>
      <c r="AR80">
        <v>5305.8512197355585</v>
      </c>
      <c r="AS80">
        <v>4996.9612988718936</v>
      </c>
      <c r="AT80">
        <v>4647.6054753046601</v>
      </c>
      <c r="AU80">
        <v>4259.6757126535567</v>
      </c>
      <c r="AV80">
        <v>3836.4996948064736</v>
      </c>
      <c r="AW80">
        <v>3383.0529242604121</v>
      </c>
      <c r="AX80">
        <v>2906.1270482239374</v>
      </c>
      <c r="AY80">
        <v>2414.4315709204861</v>
      </c>
      <c r="AZ80">
        <v>1918.595538503642</v>
      </c>
      <c r="BA80">
        <v>1431.0314124192366</v>
      </c>
      <c r="BB80">
        <v>1015.203678672529</v>
      </c>
      <c r="BC80">
        <v>616.96200253194013</v>
      </c>
      <c r="BD80">
        <v>243.8866230393852</v>
      </c>
      <c r="BE80">
        <v>-84.736614387263316</v>
      </c>
      <c r="BF80">
        <v>-347.32015096542614</v>
      </c>
      <c r="BG80">
        <v>-523.70577190518713</v>
      </c>
      <c r="BH80">
        <v>-598.40725519228283</v>
      </c>
      <c r="BI80">
        <v>-563.94511252304005</v>
      </c>
      <c r="BJ80">
        <v>-423.87325637775086</v>
      </c>
      <c r="BK80">
        <v>-278.27927602216442</v>
      </c>
      <c r="BL80">
        <v>-175.12567306660591</v>
      </c>
      <c r="BM80">
        <v>-104.99656149010028</v>
      </c>
      <c r="BN80">
        <v>-59.440917752502678</v>
      </c>
      <c r="BO80">
        <v>-31.260076672136215</v>
      </c>
      <c r="BP80">
        <v>1.2517191266227467E-10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</row>
    <row r="81" spans="1:101" x14ac:dyDescent="0.3">
      <c r="A81">
        <f>Model_Point!K81</f>
        <v>0</v>
      </c>
      <c r="B81">
        <v>0</v>
      </c>
      <c r="C81">
        <v>43202.60599153737</v>
      </c>
      <c r="D81">
        <v>43011.832360162734</v>
      </c>
      <c r="E81">
        <v>41906.957675622441</v>
      </c>
      <c r="F81">
        <v>40435.810459155189</v>
      </c>
      <c r="G81">
        <v>38881.356510875019</v>
      </c>
      <c r="H81">
        <v>37367.37665621483</v>
      </c>
      <c r="I81">
        <v>35958.548470328395</v>
      </c>
      <c r="J81">
        <v>34702.151017406475</v>
      </c>
      <c r="K81">
        <v>33639.170989773891</v>
      </c>
      <c r="L81">
        <v>32776.54251946976</v>
      </c>
      <c r="M81">
        <v>32176.98200801872</v>
      </c>
      <c r="N81">
        <v>31876.535685051844</v>
      </c>
      <c r="O81">
        <v>31908.33789954945</v>
      </c>
      <c r="P81">
        <v>32302.822258137909</v>
      </c>
      <c r="Q81">
        <v>33088.4293019459</v>
      </c>
      <c r="R81">
        <v>34293.352556415535</v>
      </c>
      <c r="S81">
        <v>35629.95761977385</v>
      </c>
      <c r="T81">
        <v>36716.584969289717</v>
      </c>
      <c r="U81">
        <v>37544.013464296491</v>
      </c>
      <c r="V81">
        <v>38104.768937910754</v>
      </c>
      <c r="W81">
        <v>38390.923053802631</v>
      </c>
      <c r="X81">
        <v>38398.240719556634</v>
      </c>
      <c r="Y81">
        <v>38128.152614170045</v>
      </c>
      <c r="Z81">
        <v>37586.488435602056</v>
      </c>
      <c r="AA81">
        <v>36782.851965381647</v>
      </c>
      <c r="AB81">
        <v>35730.109598449657</v>
      </c>
      <c r="AC81">
        <v>34444.304164187481</v>
      </c>
      <c r="AD81">
        <v>32944.867788404925</v>
      </c>
      <c r="AE81">
        <v>31254.797202083933</v>
      </c>
      <c r="AF81">
        <v>29400.626149719032</v>
      </c>
      <c r="AG81">
        <v>27411.791619026666</v>
      </c>
      <c r="AH81">
        <v>25319.925421101056</v>
      </c>
      <c r="AI81">
        <v>23156.624421112101</v>
      </c>
      <c r="AJ81">
        <v>20954.84055333136</v>
      </c>
      <c r="AK81">
        <v>18748.194242939688</v>
      </c>
      <c r="AL81">
        <v>16570.186269928799</v>
      </c>
      <c r="AM81">
        <v>14453.324606063696</v>
      </c>
      <c r="AN81">
        <v>12428.192216880736</v>
      </c>
      <c r="AO81">
        <v>10522.492007965875</v>
      </c>
      <c r="AP81">
        <v>8760.1152341750021</v>
      </c>
      <c r="AQ81">
        <v>7160.2886867434026</v>
      </c>
      <c r="AR81">
        <v>5700.3799750664066</v>
      </c>
      <c r="AS81">
        <v>4403.4768415545486</v>
      </c>
      <c r="AT81">
        <v>3285.2641361634414</v>
      </c>
      <c r="AU81">
        <v>2353.0096123885669</v>
      </c>
      <c r="AV81">
        <v>1605.1127187598854</v>
      </c>
      <c r="AW81">
        <v>1031.3613685161199</v>
      </c>
      <c r="AX81">
        <v>613.97504157790627</v>
      </c>
      <c r="AY81">
        <v>329.40935989387947</v>
      </c>
      <c r="AZ81">
        <v>150.76705106402122</v>
      </c>
      <c r="BA81">
        <v>50.525306845787412</v>
      </c>
      <c r="BB81">
        <v>5.4929929627668201</v>
      </c>
      <c r="BC81">
        <v>-9.8663689241640764</v>
      </c>
      <c r="BD81">
        <v>-11.321412163023458</v>
      </c>
      <c r="BE81">
        <v>-7.7066510771756169</v>
      </c>
      <c r="BF81">
        <v>9.5044026544961994E-10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</row>
    <row r="82" spans="1:101" x14ac:dyDescent="0.3">
      <c r="A82">
        <f>Model_Point!K82</f>
        <v>0</v>
      </c>
      <c r="B82">
        <v>0</v>
      </c>
      <c r="C82">
        <v>17256.3399596868</v>
      </c>
      <c r="D82">
        <v>17103.986876471721</v>
      </c>
      <c r="E82">
        <v>16557.830131643052</v>
      </c>
      <c r="F82">
        <v>15853.746238082125</v>
      </c>
      <c r="G82">
        <v>16448.796775272007</v>
      </c>
      <c r="H82">
        <v>15787.263406205631</v>
      </c>
      <c r="I82">
        <v>15159.942324413147</v>
      </c>
      <c r="J82">
        <v>14585.989497130688</v>
      </c>
      <c r="K82">
        <v>14081.852179422702</v>
      </c>
      <c r="L82">
        <v>14243.672791284684</v>
      </c>
      <c r="M82">
        <v>13946.837532812035</v>
      </c>
      <c r="N82">
        <v>13764.138270876805</v>
      </c>
      <c r="O82">
        <v>13708.80790620808</v>
      </c>
      <c r="P82">
        <v>13792.99798913917</v>
      </c>
      <c r="Q82">
        <v>13483.489658009448</v>
      </c>
      <c r="R82">
        <v>13846.95165914051</v>
      </c>
      <c r="S82">
        <v>14381.798866186558</v>
      </c>
      <c r="T82">
        <v>14971.328958012291</v>
      </c>
      <c r="U82">
        <v>15465.735835805037</v>
      </c>
      <c r="V82">
        <v>14848.748636744836</v>
      </c>
      <c r="W82">
        <v>15081.865548722879</v>
      </c>
      <c r="X82">
        <v>15208.958665293751</v>
      </c>
      <c r="Y82">
        <v>15230.614791802858</v>
      </c>
      <c r="Z82">
        <v>15149.151691225108</v>
      </c>
      <c r="AA82">
        <v>14230.646462656312</v>
      </c>
      <c r="AB82">
        <v>13910.052023561035</v>
      </c>
      <c r="AC82">
        <v>13498.803996434153</v>
      </c>
      <c r="AD82">
        <v>13004.445278835947</v>
      </c>
      <c r="AE82">
        <v>12435.923507531706</v>
      </c>
      <c r="AF82">
        <v>11327.616640327475</v>
      </c>
      <c r="AG82">
        <v>10613.516388890863</v>
      </c>
      <c r="AH82">
        <v>9857.6447146860955</v>
      </c>
      <c r="AI82">
        <v>9072.2860009306114</v>
      </c>
      <c r="AJ82">
        <v>8270.2732093878567</v>
      </c>
      <c r="AK82">
        <v>7204.6800388354268</v>
      </c>
      <c r="AL82">
        <v>6392.6090805865406</v>
      </c>
      <c r="AM82">
        <v>5601.8419905141591</v>
      </c>
      <c r="AN82">
        <v>4844.3382180185363</v>
      </c>
      <c r="AO82">
        <v>4130.9656923287594</v>
      </c>
      <c r="AP82">
        <v>3360.4437750537636</v>
      </c>
      <c r="AQ82">
        <v>2754.9493592100744</v>
      </c>
      <c r="AR82">
        <v>2201.7451745906433</v>
      </c>
      <c r="AS82">
        <v>1709.9004829301382</v>
      </c>
      <c r="AT82">
        <v>1285.6456591614813</v>
      </c>
      <c r="AU82">
        <v>901.5568562828513</v>
      </c>
      <c r="AV82">
        <v>616.17290712121815</v>
      </c>
      <c r="AW82">
        <v>397.09805918431641</v>
      </c>
      <c r="AX82">
        <v>237.65749056050697</v>
      </c>
      <c r="AY82">
        <v>128.93870759897871</v>
      </c>
      <c r="AZ82">
        <v>57.722410712386491</v>
      </c>
      <c r="BA82">
        <v>19.317897623602168</v>
      </c>
      <c r="BB82">
        <v>2.0549074850661881</v>
      </c>
      <c r="BC82">
        <v>-3.8401530729234286</v>
      </c>
      <c r="BD82">
        <v>-4.405700969097615</v>
      </c>
      <c r="BE82">
        <v>-2.9572492527592527</v>
      </c>
      <c r="BF82">
        <v>-1.7439659046664233E-10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1:101" x14ac:dyDescent="0.3">
      <c r="A83">
        <f>Model_Point!K83</f>
        <v>0</v>
      </c>
      <c r="B83">
        <v>0</v>
      </c>
      <c r="C83">
        <v>12336.243017158735</v>
      </c>
      <c r="D83">
        <v>12623.663328635979</v>
      </c>
      <c r="E83">
        <v>12626.199106891603</v>
      </c>
      <c r="F83">
        <v>12517.781193317849</v>
      </c>
      <c r="G83">
        <v>12377.763710363772</v>
      </c>
      <c r="H83">
        <v>12240.038693522227</v>
      </c>
      <c r="I83">
        <v>12120.82554000812</v>
      </c>
      <c r="J83">
        <v>12030.751238603798</v>
      </c>
      <c r="K83">
        <v>11978.511865295291</v>
      </c>
      <c r="L83">
        <v>11967.228361831232</v>
      </c>
      <c r="M83">
        <v>12008.425557442875</v>
      </c>
      <c r="N83">
        <v>12109.498957061678</v>
      </c>
      <c r="O83">
        <v>12277.364635428137</v>
      </c>
      <c r="P83">
        <v>12518.505927678269</v>
      </c>
      <c r="Q83">
        <v>12839.092388964842</v>
      </c>
      <c r="R83">
        <v>13245.25782444031</v>
      </c>
      <c r="S83">
        <v>14644.805297427352</v>
      </c>
      <c r="T83">
        <v>15133.246280744566</v>
      </c>
      <c r="U83">
        <v>15493.06422407032</v>
      </c>
      <c r="V83">
        <v>15823.157086620866</v>
      </c>
      <c r="W83">
        <v>16124.041466646011</v>
      </c>
      <c r="X83">
        <v>16387.364346084756</v>
      </c>
      <c r="Y83">
        <v>16600.98283785813</v>
      </c>
      <c r="Z83">
        <v>16754.384343847625</v>
      </c>
      <c r="AA83">
        <v>16837.856352596769</v>
      </c>
      <c r="AB83">
        <v>16842.383865163803</v>
      </c>
      <c r="AC83">
        <v>16758.970992924067</v>
      </c>
      <c r="AD83">
        <v>16578.138748090427</v>
      </c>
      <c r="AE83">
        <v>16290.103249202282</v>
      </c>
      <c r="AF83">
        <v>15885.389330261794</v>
      </c>
      <c r="AG83">
        <v>15356.498181852054</v>
      </c>
      <c r="AH83">
        <v>14698.51705125479</v>
      </c>
      <c r="AI83">
        <v>13913.524722499325</v>
      </c>
      <c r="AJ83">
        <v>13001.494498773858</v>
      </c>
      <c r="AK83">
        <v>11965.756023733686</v>
      </c>
      <c r="AL83">
        <v>10814.080280066497</v>
      </c>
      <c r="AM83">
        <v>9559.4516621417715</v>
      </c>
      <c r="AN83">
        <v>8220.7196753602475</v>
      </c>
      <c r="AO83">
        <v>6823.0555346690462</v>
      </c>
      <c r="AP83">
        <v>5398.1012596885184</v>
      </c>
      <c r="AQ83">
        <v>3983.6816578592216</v>
      </c>
      <c r="AR83">
        <v>2798.7945407442153</v>
      </c>
      <c r="AS83">
        <v>1654.0189502455073</v>
      </c>
      <c r="AT83">
        <v>570.23082331911303</v>
      </c>
      <c r="AU83">
        <v>-390.99192340636279</v>
      </c>
      <c r="AV83">
        <v>-1158.8654634642162</v>
      </c>
      <c r="AW83">
        <v>-1665.686244560633</v>
      </c>
      <c r="AX83">
        <v>-1857.581221326501</v>
      </c>
      <c r="AY83">
        <v>-1705.7634336864789</v>
      </c>
      <c r="AZ83">
        <v>-1217.0005371425243</v>
      </c>
      <c r="BA83">
        <v>-808.515958786125</v>
      </c>
      <c r="BB83">
        <v>-514.77785869252546</v>
      </c>
      <c r="BC83">
        <v>-312.33153373331083</v>
      </c>
      <c r="BD83">
        <v>-179.17106140699451</v>
      </c>
      <c r="BE83">
        <v>-95.865925302173167</v>
      </c>
      <c r="BF83">
        <v>8.2277806306374147E-12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1:101" x14ac:dyDescent="0.3">
      <c r="A84">
        <f>Model_Point!K84</f>
        <v>0</v>
      </c>
      <c r="B84">
        <v>0</v>
      </c>
      <c r="C84">
        <v>17896.906797821408</v>
      </c>
      <c r="D84">
        <v>17563.187883916085</v>
      </c>
      <c r="E84">
        <v>16888.353105723218</v>
      </c>
      <c r="F84">
        <v>16064.475128943268</v>
      </c>
      <c r="G84">
        <v>15217.578622134135</v>
      </c>
      <c r="H84">
        <v>14404.238627148756</v>
      </c>
      <c r="I84">
        <v>13655.297585927834</v>
      </c>
      <c r="J84">
        <v>12993.33859399764</v>
      </c>
      <c r="K84">
        <v>12437.488680083243</v>
      </c>
      <c r="L84">
        <v>11984.222150997775</v>
      </c>
      <c r="M84">
        <v>11666.494712440572</v>
      </c>
      <c r="N84">
        <v>11499.491500388076</v>
      </c>
      <c r="O84">
        <v>11496.843806525252</v>
      </c>
      <c r="P84">
        <v>11654.224852434805</v>
      </c>
      <c r="Q84">
        <v>11696.160149305824</v>
      </c>
      <c r="R84">
        <v>11623.6645409804</v>
      </c>
      <c r="S84">
        <v>11439.679886140102</v>
      </c>
      <c r="T84">
        <v>11149.155538031859</v>
      </c>
      <c r="U84">
        <v>10759.116139088219</v>
      </c>
      <c r="V84">
        <v>10278.64655291732</v>
      </c>
      <c r="W84">
        <v>9718.6221126108758</v>
      </c>
      <c r="X84">
        <v>9091.3969981083246</v>
      </c>
      <c r="Y84">
        <v>8409.8456445082229</v>
      </c>
      <c r="Z84">
        <v>7687.8967758470844</v>
      </c>
      <c r="AA84">
        <v>6940.2098857648771</v>
      </c>
      <c r="AB84">
        <v>6181.8000805774946</v>
      </c>
      <c r="AC84">
        <v>5427.618016606938</v>
      </c>
      <c r="AD84">
        <v>4692.0962463995556</v>
      </c>
      <c r="AE84">
        <v>3988.6782938309848</v>
      </c>
      <c r="AF84">
        <v>3329.3518458501821</v>
      </c>
      <c r="AG84">
        <v>2724.2120593710511</v>
      </c>
      <c r="AH84">
        <v>2165.8326011396039</v>
      </c>
      <c r="AI84">
        <v>1665.8002057694544</v>
      </c>
      <c r="AJ84">
        <v>1232.5252591511066</v>
      </c>
      <c r="AK84">
        <v>870.71612061484427</v>
      </c>
      <c r="AL84">
        <v>581.10959512776355</v>
      </c>
      <c r="AM84">
        <v>360.52890130026532</v>
      </c>
      <c r="AN84">
        <v>202.30972347291109</v>
      </c>
      <c r="AO84">
        <v>97.086445828722105</v>
      </c>
      <c r="AP84">
        <v>33.868887443587802</v>
      </c>
      <c r="AQ84">
        <v>1.2754121423663838</v>
      </c>
      <c r="AR84">
        <v>-10.659243430864064</v>
      </c>
      <c r="AS84">
        <v>-12.22001386885549</v>
      </c>
      <c r="AT84">
        <v>-9.579380898802933</v>
      </c>
      <c r="AU84">
        <v>-6.0196626273915683</v>
      </c>
      <c r="AV84">
        <v>5.2510271844374392E-11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1:101" x14ac:dyDescent="0.3">
      <c r="A85">
        <f>Model_Point!K85</f>
        <v>0</v>
      </c>
      <c r="B85">
        <v>0</v>
      </c>
      <c r="C85">
        <v>7310.3274339458876</v>
      </c>
      <c r="D85">
        <v>7154.2903749612306</v>
      </c>
      <c r="E85">
        <v>6844.8932313689165</v>
      </c>
      <c r="F85">
        <v>6469.472416223367</v>
      </c>
      <c r="G85">
        <v>6551.2188427704432</v>
      </c>
      <c r="H85">
        <v>6198.4977087585685</v>
      </c>
      <c r="I85">
        <v>5867.9561930348736</v>
      </c>
      <c r="J85">
        <v>5568.8515215845564</v>
      </c>
      <c r="K85">
        <v>5308.9732864706493</v>
      </c>
      <c r="L85">
        <v>5154.843821215949</v>
      </c>
      <c r="M85">
        <v>4988.5883517638104</v>
      </c>
      <c r="N85">
        <v>4879.9279127383625</v>
      </c>
      <c r="O85">
        <v>4834.3788170779835</v>
      </c>
      <c r="P85">
        <v>4856.869171220932</v>
      </c>
      <c r="Q85">
        <v>4521.4681901815447</v>
      </c>
      <c r="R85">
        <v>4546.9465322674014</v>
      </c>
      <c r="S85">
        <v>4529.253298345674</v>
      </c>
      <c r="T85">
        <v>4470.2350434246191</v>
      </c>
      <c r="U85">
        <v>4372.5685294234117</v>
      </c>
      <c r="V85">
        <v>3949.0059739874</v>
      </c>
      <c r="W85">
        <v>3767.2892434486143</v>
      </c>
      <c r="X85">
        <v>3558.3600883445038</v>
      </c>
      <c r="Y85">
        <v>3327.2057178249779</v>
      </c>
      <c r="Z85">
        <v>3079.2452132435183</v>
      </c>
      <c r="AA85">
        <v>2657.5957730800542</v>
      </c>
      <c r="AB85">
        <v>2383.3061485716848</v>
      </c>
      <c r="AC85">
        <v>2109.0862934590973</v>
      </c>
      <c r="AD85">
        <v>1840.6046979131058</v>
      </c>
      <c r="AE85">
        <v>1583.1659768156451</v>
      </c>
      <c r="AF85">
        <v>1272.3724016137789</v>
      </c>
      <c r="AG85">
        <v>1046.3010754311333</v>
      </c>
      <c r="AH85">
        <v>837.11709639767105</v>
      </c>
      <c r="AI85">
        <v>649.40895573655803</v>
      </c>
      <c r="AJ85">
        <v>486.55211268445134</v>
      </c>
      <c r="AK85">
        <v>332.39911629283949</v>
      </c>
      <c r="AL85">
        <v>222.46228779357907</v>
      </c>
      <c r="AM85">
        <v>138.60324808396507</v>
      </c>
      <c r="AN85">
        <v>78.378930068695084</v>
      </c>
      <c r="AO85">
        <v>38.291507415686098</v>
      </c>
      <c r="AP85">
        <v>12.927554138548667</v>
      </c>
      <c r="AQ85">
        <v>0.44186911391802836</v>
      </c>
      <c r="AR85">
        <v>-4.1493681986555933</v>
      </c>
      <c r="AS85">
        <v>-4.7704460709499017</v>
      </c>
      <c r="AT85">
        <v>-3.7796461401742758</v>
      </c>
      <c r="AU85">
        <v>-2.3047106558797958</v>
      </c>
      <c r="AV85">
        <v>-3.9652106856699697E-11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1:101" x14ac:dyDescent="0.3">
      <c r="A86">
        <f>Model_Point!K86</f>
        <v>0</v>
      </c>
      <c r="B86">
        <v>0</v>
      </c>
      <c r="C86">
        <v>5726.3582189637009</v>
      </c>
      <c r="D86">
        <v>5815.6789356123072</v>
      </c>
      <c r="E86">
        <v>5772.2487490580006</v>
      </c>
      <c r="F86">
        <v>5675.6484874028074</v>
      </c>
      <c r="G86">
        <v>5564.1891143111015</v>
      </c>
      <c r="H86">
        <v>5454.531142138273</v>
      </c>
      <c r="I86">
        <v>5354.9296050642888</v>
      </c>
      <c r="J86">
        <v>5270.8578285794056</v>
      </c>
      <c r="K86">
        <v>5206.7480169563569</v>
      </c>
      <c r="L86">
        <v>5163.3557925206787</v>
      </c>
      <c r="M86">
        <v>5146.8934251019891</v>
      </c>
      <c r="N86">
        <v>5653.7226116200591</v>
      </c>
      <c r="O86">
        <v>5844.6088474951321</v>
      </c>
      <c r="P86">
        <v>5924.9932852364036</v>
      </c>
      <c r="Q86">
        <v>5978.0378156445058</v>
      </c>
      <c r="R86">
        <v>6003.0600538232029</v>
      </c>
      <c r="S86">
        <v>5996.645721248683</v>
      </c>
      <c r="T86">
        <v>5955.0507168505555</v>
      </c>
      <c r="U86">
        <v>5874.3510559891374</v>
      </c>
      <c r="V86">
        <v>5750.6757740253834</v>
      </c>
      <c r="W86">
        <v>5580.8550821687732</v>
      </c>
      <c r="X86">
        <v>5362.6564714460592</v>
      </c>
      <c r="Y86">
        <v>5096.5277220768912</v>
      </c>
      <c r="Z86">
        <v>4782.0181155751125</v>
      </c>
      <c r="AA86">
        <v>4419.908741026602</v>
      </c>
      <c r="AB86">
        <v>4012.6390408661655</v>
      </c>
      <c r="AC86">
        <v>3564.6156093607833</v>
      </c>
      <c r="AD86">
        <v>3082.4791085010111</v>
      </c>
      <c r="AE86">
        <v>2575.3008467268482</v>
      </c>
      <c r="AF86">
        <v>2054.6656545322262</v>
      </c>
      <c r="AG86">
        <v>1534.5906124337114</v>
      </c>
      <c r="AH86">
        <v>1100.6291226633759</v>
      </c>
      <c r="AI86">
        <v>678.61918997990517</v>
      </c>
      <c r="AJ86">
        <v>275.98834301721172</v>
      </c>
      <c r="AK86">
        <v>-83.893000335340375</v>
      </c>
      <c r="AL86">
        <v>-373.83416485932236</v>
      </c>
      <c r="AM86">
        <v>-567.51771487594908</v>
      </c>
      <c r="AN86">
        <v>-643.6216630284689</v>
      </c>
      <c r="AO86">
        <v>-590.17402731102595</v>
      </c>
      <c r="AP86">
        <v>-418.11970450166649</v>
      </c>
      <c r="AQ86">
        <v>-280.20045565751104</v>
      </c>
      <c r="AR86">
        <v>-179.90535521040613</v>
      </c>
      <c r="AS86">
        <v>-110.08249486630734</v>
      </c>
      <c r="AT86">
        <v>-63.74296488039748</v>
      </c>
      <c r="AU86">
        <v>-34.524174732215805</v>
      </c>
      <c r="AV86">
        <v>-2.2868640275547482E-11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1:101" x14ac:dyDescent="0.3">
      <c r="A87">
        <f>Model_Point!K87</f>
        <v>0</v>
      </c>
      <c r="B87">
        <v>0</v>
      </c>
      <c r="C87">
        <v>18355.971637403698</v>
      </c>
      <c r="D87">
        <v>18434.240694003602</v>
      </c>
      <c r="E87">
        <v>18008.094220754192</v>
      </c>
      <c r="F87">
        <v>17384.957742276642</v>
      </c>
      <c r="G87">
        <v>16681.341561215817</v>
      </c>
      <c r="H87">
        <v>15946.410470463217</v>
      </c>
      <c r="I87">
        <v>15203.402963408769</v>
      </c>
      <c r="J87">
        <v>14466.547014606471</v>
      </c>
      <c r="K87">
        <v>13746.013381299535</v>
      </c>
      <c r="L87">
        <v>13043.509624550508</v>
      </c>
      <c r="M87">
        <v>12372.386307236528</v>
      </c>
      <c r="N87">
        <v>11739.852600394104</v>
      </c>
      <c r="O87">
        <v>11150.891385617604</v>
      </c>
      <c r="P87">
        <v>10605.95721513557</v>
      </c>
      <c r="Q87">
        <v>10105.480059727915</v>
      </c>
      <c r="R87">
        <v>9656.6128435259943</v>
      </c>
      <c r="S87">
        <v>9268.6044850544458</v>
      </c>
      <c r="T87">
        <v>8949.0450602788387</v>
      </c>
      <c r="U87">
        <v>8705.1579012944803</v>
      </c>
      <c r="V87">
        <v>8543.3292267445067</v>
      </c>
      <c r="W87">
        <v>8469.5159349224577</v>
      </c>
      <c r="X87">
        <v>8490.5677769996691</v>
      </c>
      <c r="Y87">
        <v>8614.1782000175863</v>
      </c>
      <c r="Z87">
        <v>8847.7462951064208</v>
      </c>
      <c r="AA87">
        <v>9198.5937068071271</v>
      </c>
      <c r="AB87">
        <v>9674.5390949408466</v>
      </c>
      <c r="AC87">
        <v>10267.298821549422</v>
      </c>
      <c r="AD87">
        <v>10789.420715612388</v>
      </c>
      <c r="AE87">
        <v>11239.643699987033</v>
      </c>
      <c r="AF87">
        <v>11617.529658823416</v>
      </c>
      <c r="AG87">
        <v>11922.300565564037</v>
      </c>
      <c r="AH87">
        <v>12152.574105167861</v>
      </c>
      <c r="AI87">
        <v>12307.235522516428</v>
      </c>
      <c r="AJ87">
        <v>12386.191597175733</v>
      </c>
      <c r="AK87">
        <v>12389.606067693312</v>
      </c>
      <c r="AL87">
        <v>12317.270698084105</v>
      </c>
      <c r="AM87">
        <v>12169.830477143911</v>
      </c>
      <c r="AN87">
        <v>11949.338513369814</v>
      </c>
      <c r="AO87">
        <v>11658.870707637088</v>
      </c>
      <c r="AP87">
        <v>11302.33838779611</v>
      </c>
      <c r="AQ87">
        <v>10884.340701690926</v>
      </c>
      <c r="AR87">
        <v>10410.142017002712</v>
      </c>
      <c r="AS87">
        <v>9885.7345532277432</v>
      </c>
      <c r="AT87">
        <v>9317.890165155557</v>
      </c>
      <c r="AU87">
        <v>8714.1562308429002</v>
      </c>
      <c r="AV87">
        <v>8082.6859228516696</v>
      </c>
      <c r="AW87">
        <v>7432.0532287096294</v>
      </c>
      <c r="AX87">
        <v>6770.654231743807</v>
      </c>
      <c r="AY87">
        <v>6107.1120919419609</v>
      </c>
      <c r="AZ87">
        <v>5450.1075947267727</v>
      </c>
      <c r="BA87">
        <v>4808.1854857733169</v>
      </c>
      <c r="BB87">
        <v>4189.5408399316584</v>
      </c>
      <c r="BC87">
        <v>3601.7919987391201</v>
      </c>
      <c r="BD87">
        <v>3051.7490647926875</v>
      </c>
      <c r="BE87">
        <v>2545.1893754737962</v>
      </c>
      <c r="BF87">
        <v>2086.6535294107239</v>
      </c>
      <c r="BG87">
        <v>1669.26480500715</v>
      </c>
      <c r="BH87">
        <v>1298.7143570535325</v>
      </c>
      <c r="BI87">
        <v>978.76777478868689</v>
      </c>
      <c r="BJ87">
        <v>711.01692479744042</v>
      </c>
      <c r="BK87">
        <v>494.77203975360317</v>
      </c>
      <c r="BL87">
        <v>327.13004802100653</v>
      </c>
      <c r="BM87">
        <v>203.23901250196096</v>
      </c>
      <c r="BN87">
        <v>116.75343191023276</v>
      </c>
      <c r="BO87">
        <v>60.443269085380997</v>
      </c>
      <c r="BP87">
        <v>26.886209443356648</v>
      </c>
      <c r="BQ87">
        <v>9.9602282785153022</v>
      </c>
      <c r="BR87">
        <v>2.4868107909318016</v>
      </c>
      <c r="BS87">
        <v>-0.10406577625047261</v>
      </c>
      <c r="BT87">
        <v>-0.49958803942249813</v>
      </c>
      <c r="BU87">
        <v>-5.1273827076131189E-10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1:101" x14ac:dyDescent="0.3">
      <c r="A88">
        <f>Model_Point!K88</f>
        <v>0</v>
      </c>
      <c r="B88">
        <v>0</v>
      </c>
      <c r="C88">
        <v>6972.848558736423</v>
      </c>
      <c r="D88">
        <v>6931.9771175092392</v>
      </c>
      <c r="E88">
        <v>6684.1545086253982</v>
      </c>
      <c r="F88">
        <v>6354.9826889583837</v>
      </c>
      <c r="G88">
        <v>6568.5401065260576</v>
      </c>
      <c r="H88">
        <v>6219.6881315831206</v>
      </c>
      <c r="I88">
        <v>5863.013256461476</v>
      </c>
      <c r="J88">
        <v>5504.1532401742343</v>
      </c>
      <c r="K88">
        <v>5147.1180581543467</v>
      </c>
      <c r="L88">
        <v>5380.8077109548594</v>
      </c>
      <c r="M88">
        <v>5070.3556589017671</v>
      </c>
      <c r="N88">
        <v>4772.5759392187483</v>
      </c>
      <c r="O88">
        <v>4489.4625170147028</v>
      </c>
      <c r="P88">
        <v>4221.2401567940651</v>
      </c>
      <c r="Q88">
        <v>4408.1146162234945</v>
      </c>
      <c r="R88">
        <v>4200.0031456890774</v>
      </c>
      <c r="S88">
        <v>4014.9286999385495</v>
      </c>
      <c r="T88">
        <v>3855.8693593226094</v>
      </c>
      <c r="U88">
        <v>3725.6497789099012</v>
      </c>
      <c r="V88">
        <v>3803.6272753218118</v>
      </c>
      <c r="W88">
        <v>3749.3216505042528</v>
      </c>
      <c r="X88">
        <v>3731.9867170423636</v>
      </c>
      <c r="Y88">
        <v>3754.6279829911505</v>
      </c>
      <c r="Z88">
        <v>3820.1324181066789</v>
      </c>
      <c r="AA88">
        <v>3786.4431592012356</v>
      </c>
      <c r="AB88">
        <v>3937.457150014091</v>
      </c>
      <c r="AC88">
        <v>4139.5650351123286</v>
      </c>
      <c r="AD88">
        <v>4395.2722765478838</v>
      </c>
      <c r="AE88">
        <v>4626.7092002627833</v>
      </c>
      <c r="AF88">
        <v>4513.5761197201809</v>
      </c>
      <c r="AG88">
        <v>4672.3828069734018</v>
      </c>
      <c r="AH88">
        <v>4802.9906018145248</v>
      </c>
      <c r="AI88">
        <v>4905.029074633072</v>
      </c>
      <c r="AJ88">
        <v>4978.5282758838985</v>
      </c>
      <c r="AK88">
        <v>4786.4169024149278</v>
      </c>
      <c r="AL88">
        <v>4788.4455972389669</v>
      </c>
      <c r="AM88">
        <v>4761.505504076541</v>
      </c>
      <c r="AN88">
        <v>4706.4290257191587</v>
      </c>
      <c r="AO88">
        <v>4624.4479611866345</v>
      </c>
      <c r="AP88">
        <v>4352.8716943494646</v>
      </c>
      <c r="AQ88">
        <v>4211.8750126910491</v>
      </c>
      <c r="AR88">
        <v>4048.8303204810782</v>
      </c>
      <c r="AS88">
        <v>3866.0801838553498</v>
      </c>
      <c r="AT88">
        <v>3666.2724267022145</v>
      </c>
      <c r="AU88">
        <v>3349.8029023645749</v>
      </c>
      <c r="AV88">
        <v>3118.6323701026358</v>
      </c>
      <c r="AW88">
        <v>2879.5130766412626</v>
      </c>
      <c r="AX88">
        <v>2635.7170953264804</v>
      </c>
      <c r="AY88">
        <v>2390.6082334049647</v>
      </c>
      <c r="AZ88">
        <v>2092.514815121946</v>
      </c>
      <c r="BA88">
        <v>1851.498107028156</v>
      </c>
      <c r="BB88">
        <v>1618.902052218114</v>
      </c>
      <c r="BC88">
        <v>1397.7070531936711</v>
      </c>
      <c r="BD88">
        <v>1190.5850461321236</v>
      </c>
      <c r="BE88">
        <v>976.35734713900467</v>
      </c>
      <c r="BF88">
        <v>802.28607781791686</v>
      </c>
      <c r="BG88">
        <v>643.6879279216364</v>
      </c>
      <c r="BH88">
        <v>502.79600428974669</v>
      </c>
      <c r="BI88">
        <v>381.10404353056998</v>
      </c>
      <c r="BJ88">
        <v>272.59170187560062</v>
      </c>
      <c r="BK88">
        <v>189.98135529696719</v>
      </c>
      <c r="BL88">
        <v>125.90774006353654</v>
      </c>
      <c r="BM88">
        <v>78.541642008728758</v>
      </c>
      <c r="BN88">
        <v>45.474847952104142</v>
      </c>
      <c r="BO88">
        <v>23.165325649300659</v>
      </c>
      <c r="BP88">
        <v>10.308087109655178</v>
      </c>
      <c r="BQ88">
        <v>3.8221520216576179</v>
      </c>
      <c r="BR88">
        <v>0.95839084354774529</v>
      </c>
      <c r="BS88">
        <v>-3.3999289875398749E-2</v>
      </c>
      <c r="BT88">
        <v>-0.19202726670859135</v>
      </c>
      <c r="BU88">
        <v>-1.9888743407298155E-10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1:101" x14ac:dyDescent="0.3">
      <c r="A89">
        <f>Model_Point!K89</f>
        <v>0</v>
      </c>
      <c r="B89">
        <v>0</v>
      </c>
      <c r="C89">
        <v>3664.5134653458208</v>
      </c>
      <c r="D89">
        <v>3723.1396503804535</v>
      </c>
      <c r="E89">
        <v>3682.7138242464198</v>
      </c>
      <c r="F89">
        <v>3603.8205094928239</v>
      </c>
      <c r="G89">
        <v>3509.6530959770676</v>
      </c>
      <c r="H89">
        <v>3409.9444895982524</v>
      </c>
      <c r="I89">
        <v>3309.1715898848815</v>
      </c>
      <c r="J89">
        <v>3209.9942037378983</v>
      </c>
      <c r="K89">
        <v>3114.3046609199605</v>
      </c>
      <c r="L89">
        <v>3022.6418113717759</v>
      </c>
      <c r="M89">
        <v>2937.3112873517534</v>
      </c>
      <c r="N89">
        <v>2859.6646138272472</v>
      </c>
      <c r="O89">
        <v>2790.7038378649536</v>
      </c>
      <c r="P89">
        <v>2730.7292088975992</v>
      </c>
      <c r="Q89">
        <v>2680.0324152023827</v>
      </c>
      <c r="R89">
        <v>2639.9364878269257</v>
      </c>
      <c r="S89">
        <v>2612.0881586386545</v>
      </c>
      <c r="T89">
        <v>2597.8825408269822</v>
      </c>
      <c r="U89">
        <v>2598.6627825835267</v>
      </c>
      <c r="V89">
        <v>2615.6489917144745</v>
      </c>
      <c r="W89">
        <v>2650.0020483613616</v>
      </c>
      <c r="X89">
        <v>2703.028215046148</v>
      </c>
      <c r="Y89">
        <v>2776.1732306421704</v>
      </c>
      <c r="Z89">
        <v>2870.848838251442</v>
      </c>
      <c r="AA89">
        <v>2988.4673448010954</v>
      </c>
      <c r="AB89">
        <v>3130.5312735285884</v>
      </c>
      <c r="AC89">
        <v>3298.5014129694619</v>
      </c>
      <c r="AD89">
        <v>3493.7148907949927</v>
      </c>
      <c r="AE89">
        <v>3702.2322741755042</v>
      </c>
      <c r="AF89">
        <v>3906.9333937667602</v>
      </c>
      <c r="AG89">
        <v>4108.1629917109776</v>
      </c>
      <c r="AH89">
        <v>4574.4804860299928</v>
      </c>
      <c r="AI89">
        <v>4693.6799505356294</v>
      </c>
      <c r="AJ89">
        <v>4781.962806413695</v>
      </c>
      <c r="AK89">
        <v>4859.8328979549997</v>
      </c>
      <c r="AL89">
        <v>4926.9763916395423</v>
      </c>
      <c r="AM89">
        <v>4981.2208919849018</v>
      </c>
      <c r="AN89">
        <v>5019.6465218534704</v>
      </c>
      <c r="AO89">
        <v>5039.7213296543687</v>
      </c>
      <c r="AP89">
        <v>5039.1250916125909</v>
      </c>
      <c r="AQ89">
        <v>5015.7283989959697</v>
      </c>
      <c r="AR89">
        <v>4967.4577099583885</v>
      </c>
      <c r="AS89">
        <v>4892.2048557412509</v>
      </c>
      <c r="AT89">
        <v>4787.8825551981681</v>
      </c>
      <c r="AU89">
        <v>4652.5708674848656</v>
      </c>
      <c r="AV89">
        <v>4484.8759481429497</v>
      </c>
      <c r="AW89">
        <v>4284.062590939463</v>
      </c>
      <c r="AX89">
        <v>4050.9533802423121</v>
      </c>
      <c r="AY89">
        <v>3786.0451206393282</v>
      </c>
      <c r="AZ89">
        <v>3490.6725514103841</v>
      </c>
      <c r="BA89">
        <v>3167.2379530455323</v>
      </c>
      <c r="BB89">
        <v>2819.3695406480656</v>
      </c>
      <c r="BC89">
        <v>2452.048881558535</v>
      </c>
      <c r="BD89">
        <v>2071.6908717721749</v>
      </c>
      <c r="BE89">
        <v>1686.1520039091329</v>
      </c>
      <c r="BF89">
        <v>1304.6392936622503</v>
      </c>
      <c r="BG89">
        <v>973.56252511691343</v>
      </c>
      <c r="BH89">
        <v>653.77652224223539</v>
      </c>
      <c r="BI89">
        <v>351.16592922971552</v>
      </c>
      <c r="BJ89">
        <v>80.237765311448257</v>
      </c>
      <c r="BK89">
        <v>-142.71041025089866</v>
      </c>
      <c r="BL89">
        <v>-302.30385319173462</v>
      </c>
      <c r="BM89">
        <v>-386.46779678949639</v>
      </c>
      <c r="BN89">
        <v>-388.89947781937173</v>
      </c>
      <c r="BO89">
        <v>-311.35020017839048</v>
      </c>
      <c r="BP89">
        <v>-204.26447756658263</v>
      </c>
      <c r="BQ89">
        <v>-128.56053443525036</v>
      </c>
      <c r="BR89">
        <v>-77.20388307481592</v>
      </c>
      <c r="BS89">
        <v>-43.917204795277229</v>
      </c>
      <c r="BT89">
        <v>-23.376884531040922</v>
      </c>
      <c r="BU89">
        <v>7.7985420750101515E-12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1:101" x14ac:dyDescent="0.3">
      <c r="A90">
        <f>Model_Point!K90</f>
        <v>0</v>
      </c>
      <c r="B90">
        <v>0</v>
      </c>
      <c r="C90">
        <v>48598.71619643637</v>
      </c>
      <c r="D90">
        <v>48737.838729329706</v>
      </c>
      <c r="E90">
        <v>47623.71054023051</v>
      </c>
      <c r="F90">
        <v>45987.849179054159</v>
      </c>
      <c r="G90">
        <v>44134.370369299468</v>
      </c>
      <c r="H90">
        <v>42189.552133610829</v>
      </c>
      <c r="I90">
        <v>40214.563743119324</v>
      </c>
      <c r="J90">
        <v>38248.176440227944</v>
      </c>
      <c r="K90">
        <v>36322.001308282946</v>
      </c>
      <c r="L90">
        <v>34442.870145558256</v>
      </c>
      <c r="M90">
        <v>32652.711218806686</v>
      </c>
      <c r="N90">
        <v>30977.076990581689</v>
      </c>
      <c r="O90">
        <v>29442.357151811229</v>
      </c>
      <c r="P90">
        <v>28073.851985538498</v>
      </c>
      <c r="Q90">
        <v>26896.122305317742</v>
      </c>
      <c r="R90">
        <v>25934.195605242374</v>
      </c>
      <c r="S90">
        <v>25211.800340216243</v>
      </c>
      <c r="T90">
        <v>24750.041208954171</v>
      </c>
      <c r="U90">
        <v>24567.804510520175</v>
      </c>
      <c r="V90">
        <v>24682.551225013605</v>
      </c>
      <c r="W90">
        <v>25111.988117211931</v>
      </c>
      <c r="X90">
        <v>25874.692728331625</v>
      </c>
      <c r="Y90">
        <v>26943.595214493096</v>
      </c>
      <c r="Z90">
        <v>27791.268198840153</v>
      </c>
      <c r="AA90">
        <v>28413.604898156202</v>
      </c>
      <c r="AB90">
        <v>28805.852418418079</v>
      </c>
      <c r="AC90">
        <v>28966.011738020014</v>
      </c>
      <c r="AD90">
        <v>28896.434776362319</v>
      </c>
      <c r="AE90">
        <v>28602.785645327491</v>
      </c>
      <c r="AF90">
        <v>28093.535045758108</v>
      </c>
      <c r="AG90">
        <v>27379.55360159291</v>
      </c>
      <c r="AH90">
        <v>26474.053217562436</v>
      </c>
      <c r="AI90">
        <v>25392.771701035588</v>
      </c>
      <c r="AJ90">
        <v>24154.129119840705</v>
      </c>
      <c r="AK90">
        <v>22779.224239510499</v>
      </c>
      <c r="AL90">
        <v>21291.349358401934</v>
      </c>
      <c r="AM90">
        <v>19715.450201729971</v>
      </c>
      <c r="AN90">
        <v>18076.373730555657</v>
      </c>
      <c r="AO90">
        <v>16400.008143917268</v>
      </c>
      <c r="AP90">
        <v>14712.767955128076</v>
      </c>
      <c r="AQ90">
        <v>13040.999903835189</v>
      </c>
      <c r="AR90">
        <v>11410.321702319783</v>
      </c>
      <c r="AS90">
        <v>9844.912787327341</v>
      </c>
      <c r="AT90">
        <v>8366.7840230757374</v>
      </c>
      <c r="AU90">
        <v>6995.0611062047401</v>
      </c>
      <c r="AV90">
        <v>5745.3234435878076</v>
      </c>
      <c r="AW90">
        <v>4599.9001407158121</v>
      </c>
      <c r="AX90">
        <v>3577.5411004975103</v>
      </c>
      <c r="AY90">
        <v>2691.3499146373015</v>
      </c>
      <c r="AZ90">
        <v>1947.9651091268174</v>
      </c>
      <c r="BA90">
        <v>1347.1638168671439</v>
      </c>
      <c r="BB90">
        <v>882.00256618756157</v>
      </c>
      <c r="BC90">
        <v>539.56091508578822</v>
      </c>
      <c r="BD90">
        <v>302.27641422711821</v>
      </c>
      <c r="BE90">
        <v>149.76058059634502</v>
      </c>
      <c r="BF90">
        <v>60.881631645727921</v>
      </c>
      <c r="BG90">
        <v>17.887250327046356</v>
      </c>
      <c r="BH90">
        <v>0.42222386654573107</v>
      </c>
      <c r="BI90">
        <v>-4.3277391660712992</v>
      </c>
      <c r="BJ90">
        <v>-3.75909727522194</v>
      </c>
      <c r="BK90">
        <v>8.2556046609276051E-11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1:101" x14ac:dyDescent="0.3">
      <c r="A91">
        <f>Model_Point!K91</f>
        <v>0</v>
      </c>
      <c r="B91">
        <v>0</v>
      </c>
      <c r="C91">
        <v>18462.314360546825</v>
      </c>
      <c r="D91">
        <v>18350.068180621856</v>
      </c>
      <c r="E91">
        <v>17726.800520127377</v>
      </c>
      <c r="F91">
        <v>16890.410419804535</v>
      </c>
      <c r="G91">
        <v>17427.550069186873</v>
      </c>
      <c r="H91">
        <v>16535.007831604984</v>
      </c>
      <c r="I91">
        <v>15620.729853357901</v>
      </c>
      <c r="J91">
        <v>14700.089890955849</v>
      </c>
      <c r="K91">
        <v>13785.54151195379</v>
      </c>
      <c r="L91">
        <v>14359.968967763518</v>
      </c>
      <c r="M91">
        <v>13570.977227459176</v>
      </c>
      <c r="N91">
        <v>12822.613277396762</v>
      </c>
      <c r="O91">
        <v>12125.32101785618</v>
      </c>
      <c r="P91">
        <v>11489.075464266136</v>
      </c>
      <c r="Q91">
        <v>11741.225425690252</v>
      </c>
      <c r="R91">
        <v>11306.708057548987</v>
      </c>
      <c r="S91">
        <v>10965.033310564122</v>
      </c>
      <c r="T91">
        <v>10724.591535721551</v>
      </c>
      <c r="U91">
        <v>10592.895387374103</v>
      </c>
      <c r="V91">
        <v>10399.974216338851</v>
      </c>
      <c r="W91">
        <v>10495.726324751866</v>
      </c>
      <c r="X91">
        <v>10720.833090824126</v>
      </c>
      <c r="Y91">
        <v>11082.483472633434</v>
      </c>
      <c r="Z91">
        <v>11559.499082688446</v>
      </c>
      <c r="AA91">
        <v>11085.073039031102</v>
      </c>
      <c r="AB91">
        <v>11340.336520089355</v>
      </c>
      <c r="AC91">
        <v>11506.929425126227</v>
      </c>
      <c r="AD91">
        <v>11585.843776565633</v>
      </c>
      <c r="AE91">
        <v>11579.373452248734</v>
      </c>
      <c r="AF91">
        <v>10872.502776491896</v>
      </c>
      <c r="AG91">
        <v>10668.183835716742</v>
      </c>
      <c r="AH91">
        <v>10389.162434857935</v>
      </c>
      <c r="AI91">
        <v>10041.584063920473</v>
      </c>
      <c r="AJ91">
        <v>9632.6501417685377</v>
      </c>
      <c r="AK91">
        <v>8777.1287658635883</v>
      </c>
      <c r="AL91">
        <v>8246.7914897005339</v>
      </c>
      <c r="AM91">
        <v>7680.7655611009441</v>
      </c>
      <c r="AN91">
        <v>7088.734942977303</v>
      </c>
      <c r="AO91">
        <v>6480.8037278849997</v>
      </c>
      <c r="AP91">
        <v>5653.8764546479924</v>
      </c>
      <c r="AQ91">
        <v>5031.9166121682974</v>
      </c>
      <c r="AR91">
        <v>4423.9395262834159</v>
      </c>
      <c r="AS91">
        <v>3839.4131043536236</v>
      </c>
      <c r="AT91">
        <v>3286.9824802972189</v>
      </c>
      <c r="AU91">
        <v>2683.3162205925737</v>
      </c>
      <c r="AV91">
        <v>2210.7334992458091</v>
      </c>
      <c r="AW91">
        <v>1777.0321177698665</v>
      </c>
      <c r="AX91">
        <v>1389.5787377468441</v>
      </c>
      <c r="AY91">
        <v>1053.5741819681916</v>
      </c>
      <c r="AZ91">
        <v>746.38663084948655</v>
      </c>
      <c r="BA91">
        <v>517.21679117687677</v>
      </c>
      <c r="BB91">
        <v>339.66787892353642</v>
      </c>
      <c r="BC91">
        <v>208.90266116653549</v>
      </c>
      <c r="BD91">
        <v>118.28193726856492</v>
      </c>
      <c r="BE91">
        <v>57.35491964884887</v>
      </c>
      <c r="BF91">
        <v>23.314267479797497</v>
      </c>
      <c r="BG91">
        <v>6.8403270644731267</v>
      </c>
      <c r="BH91">
        <v>0.14443048395813654</v>
      </c>
      <c r="BI91">
        <v>-1.6793045735023748</v>
      </c>
      <c r="BJ91">
        <v>-1.4423449222276279</v>
      </c>
      <c r="BK91">
        <v>-3.6537742300845901E-10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1:101" x14ac:dyDescent="0.3">
      <c r="A92">
        <f>Model_Point!K92</f>
        <v>0</v>
      </c>
      <c r="B92">
        <v>0</v>
      </c>
      <c r="C92">
        <v>12507.154175970654</v>
      </c>
      <c r="D92">
        <v>12779.591492362459</v>
      </c>
      <c r="E92">
        <v>12724.894253239299</v>
      </c>
      <c r="F92">
        <v>12538.724053230098</v>
      </c>
      <c r="G92">
        <v>12299.455991050909</v>
      </c>
      <c r="H92">
        <v>12039.512491480897</v>
      </c>
      <c r="I92">
        <v>11773.740147502627</v>
      </c>
      <c r="J92">
        <v>11510.972609966797</v>
      </c>
      <c r="K92">
        <v>11258.079946026215</v>
      </c>
      <c r="L92">
        <v>11017.803181316292</v>
      </c>
      <c r="M92">
        <v>10798.111052676435</v>
      </c>
      <c r="N92">
        <v>10604.395223550478</v>
      </c>
      <c r="O92">
        <v>10442.124167829752</v>
      </c>
      <c r="P92">
        <v>10316.564672865967</v>
      </c>
      <c r="Q92">
        <v>10232.846805864121</v>
      </c>
      <c r="R92">
        <v>10196.159340970644</v>
      </c>
      <c r="S92">
        <v>10211.488644713143</v>
      </c>
      <c r="T92">
        <v>10283.422327230541</v>
      </c>
      <c r="U92">
        <v>10416.216820689533</v>
      </c>
      <c r="V92">
        <v>10613.924871941572</v>
      </c>
      <c r="W92">
        <v>10880.658968080832</v>
      </c>
      <c r="X92">
        <v>12002.820569480176</v>
      </c>
      <c r="Y92">
        <v>12393.783041115708</v>
      </c>
      <c r="Z92">
        <v>12688.772739319744</v>
      </c>
      <c r="AA92">
        <v>12958.793074096686</v>
      </c>
      <c r="AB92">
        <v>13203.717307869309</v>
      </c>
      <c r="AC92">
        <v>13417.014039590391</v>
      </c>
      <c r="AD92">
        <v>13589.45322859302</v>
      </c>
      <c r="AE92">
        <v>13713.009648032765</v>
      </c>
      <c r="AF92">
        <v>13780.260435374494</v>
      </c>
      <c r="AG92">
        <v>13784.309824842849</v>
      </c>
      <c r="AH92">
        <v>13718.305554440349</v>
      </c>
      <c r="AI92">
        <v>13575.089349557948</v>
      </c>
      <c r="AJ92">
        <v>13347.340522572526</v>
      </c>
      <c r="AK92">
        <v>13028.032710834637</v>
      </c>
      <c r="AL92">
        <v>12611.641833995422</v>
      </c>
      <c r="AM92">
        <v>12094.589078053645</v>
      </c>
      <c r="AN92">
        <v>11478.392018754121</v>
      </c>
      <c r="AO92">
        <v>10763.141091544314</v>
      </c>
      <c r="AP92">
        <v>9951.4501406793715</v>
      </c>
      <c r="AQ92">
        <v>9049.2455197817981</v>
      </c>
      <c r="AR92">
        <v>8066.3282308600237</v>
      </c>
      <c r="AS92">
        <v>7016.8481926111981</v>
      </c>
      <c r="AT92">
        <v>5919.6367748719076</v>
      </c>
      <c r="AU92">
        <v>4798.3164947649257</v>
      </c>
      <c r="AV92">
        <v>3681.0941872085818</v>
      </c>
      <c r="AW92">
        <v>2726.0509910043675</v>
      </c>
      <c r="AX92">
        <v>1797.9439654639659</v>
      </c>
      <c r="AY92">
        <v>913.34654098292856</v>
      </c>
      <c r="AZ92">
        <v>118.33471049796158</v>
      </c>
      <c r="BA92">
        <v>-534.23932752743519</v>
      </c>
      <c r="BB92">
        <v>-993.64320725915377</v>
      </c>
      <c r="BC92">
        <v>-1219.086360014574</v>
      </c>
      <c r="BD92">
        <v>-1187.9521708024324</v>
      </c>
      <c r="BE92">
        <v>-903.5172277642456</v>
      </c>
      <c r="BF92">
        <v>-598.36721393772393</v>
      </c>
      <c r="BG92">
        <v>-380.0787236939118</v>
      </c>
      <c r="BH92">
        <v>-230.36139090498094</v>
      </c>
      <c r="BI92">
        <v>-132.33683178285804</v>
      </c>
      <c r="BJ92">
        <v>-71.288946751243159</v>
      </c>
      <c r="BK92">
        <v>-1.447497240113465E-10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1:101" x14ac:dyDescent="0.3">
      <c r="A93">
        <f>Model_Point!K93</f>
        <v>0</v>
      </c>
      <c r="B93">
        <v>0</v>
      </c>
      <c r="C93">
        <v>20032.718625927169</v>
      </c>
      <c r="D93">
        <v>19912.956944187608</v>
      </c>
      <c r="E93">
        <v>19261.794935713329</v>
      </c>
      <c r="F93">
        <v>18388.493408948558</v>
      </c>
      <c r="G93">
        <v>17427.315950284814</v>
      </c>
      <c r="H93">
        <v>16436.697195061162</v>
      </c>
      <c r="I93">
        <v>15446.393045222143</v>
      </c>
      <c r="J93">
        <v>14476.557841066533</v>
      </c>
      <c r="K93">
        <v>13543.57013991581</v>
      </c>
      <c r="L93">
        <v>12648.323256061709</v>
      </c>
      <c r="M93">
        <v>11814.682307443842</v>
      </c>
      <c r="N93">
        <v>11055.383414480788</v>
      </c>
      <c r="O93">
        <v>10382.48167174753</v>
      </c>
      <c r="P93">
        <v>9807.0525071060074</v>
      </c>
      <c r="Q93">
        <v>9339.5477500817215</v>
      </c>
      <c r="R93">
        <v>8990.2144335931498</v>
      </c>
      <c r="S93">
        <v>8768.518723068426</v>
      </c>
      <c r="T93">
        <v>8682.7624367814624</v>
      </c>
      <c r="U93">
        <v>8740.2162073619238</v>
      </c>
      <c r="V93">
        <v>8853.7235981459362</v>
      </c>
      <c r="W93">
        <v>8867.2452874687169</v>
      </c>
      <c r="X93">
        <v>8784.1793963595646</v>
      </c>
      <c r="Y93">
        <v>8609.3808935369143</v>
      </c>
      <c r="Z93">
        <v>8349.2250013500598</v>
      </c>
      <c r="AA93">
        <v>8011.6043123412373</v>
      </c>
      <c r="AB93">
        <v>7605.7212155559546</v>
      </c>
      <c r="AC93">
        <v>7141.8496254082875</v>
      </c>
      <c r="AD93">
        <v>6630.5761011153572</v>
      </c>
      <c r="AE93">
        <v>6083.2498877763292</v>
      </c>
      <c r="AF93">
        <v>5511.7409363109855</v>
      </c>
      <c r="AG93">
        <v>4928.1581356201086</v>
      </c>
      <c r="AH93">
        <v>4344.5326958294199</v>
      </c>
      <c r="AI93">
        <v>3772.475072400478</v>
      </c>
      <c r="AJ93">
        <v>3222.8176062721036</v>
      </c>
      <c r="AK93">
        <v>2705.2589099645224</v>
      </c>
      <c r="AL93">
        <v>2228.0295687488815</v>
      </c>
      <c r="AM93">
        <v>1785.2555589983176</v>
      </c>
      <c r="AN93">
        <v>1386.3806305883504</v>
      </c>
      <c r="AO93">
        <v>1038.407111977222</v>
      </c>
      <c r="AP93">
        <v>745.47884655930818</v>
      </c>
      <c r="AQ93">
        <v>508.65579097906851</v>
      </c>
      <c r="AR93">
        <v>325.9360189925759</v>
      </c>
      <c r="AS93">
        <v>192.55838479594789</v>
      </c>
      <c r="AT93">
        <v>101.58305347873927</v>
      </c>
      <c r="AU93">
        <v>44.700614982002385</v>
      </c>
      <c r="AV93">
        <v>13.171312372590586</v>
      </c>
      <c r="AW93">
        <v>-0.58901897709403972</v>
      </c>
      <c r="AX93">
        <v>-4.8873966771155217</v>
      </c>
      <c r="AY93">
        <v>-4.847424418480176</v>
      </c>
      <c r="AZ93">
        <v>-3.3221543984063913</v>
      </c>
      <c r="BA93">
        <v>1.4556519315469757E-10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1:101" x14ac:dyDescent="0.3">
      <c r="A94">
        <f>Model_Point!K94</f>
        <v>0</v>
      </c>
      <c r="B94">
        <v>0</v>
      </c>
      <c r="C94">
        <v>7767.3075103497868</v>
      </c>
      <c r="D94">
        <v>7657.2710739829108</v>
      </c>
      <c r="E94">
        <v>7326.0800555898786</v>
      </c>
      <c r="F94">
        <v>6902.5327498304687</v>
      </c>
      <c r="G94">
        <v>7084.7653385988924</v>
      </c>
      <c r="H94">
        <v>6643.3724477916394</v>
      </c>
      <c r="I94">
        <v>6198.0185542262625</v>
      </c>
      <c r="J94">
        <v>5756.8254995401212</v>
      </c>
      <c r="K94">
        <v>5326.3643143554482</v>
      </c>
      <c r="L94">
        <v>5450.703061891023</v>
      </c>
      <c r="M94">
        <v>5085.769878640991</v>
      </c>
      <c r="N94">
        <v>4748.5732315299774</v>
      </c>
      <c r="O94">
        <v>4443.9782842464274</v>
      </c>
      <c r="P94">
        <v>4176.4490422766639</v>
      </c>
      <c r="Q94">
        <v>4072.0772946580478</v>
      </c>
      <c r="R94">
        <v>3898.7208289880227</v>
      </c>
      <c r="S94">
        <v>3774.9808244160945</v>
      </c>
      <c r="T94">
        <v>3704.2020013289566</v>
      </c>
      <c r="U94">
        <v>3689.3162994934332</v>
      </c>
      <c r="V94">
        <v>3422.8821694695821</v>
      </c>
      <c r="W94">
        <v>3474.6574642732498</v>
      </c>
      <c r="X94">
        <v>3488.7616368901913</v>
      </c>
      <c r="Y94">
        <v>3467.0606967393055</v>
      </c>
      <c r="Z94">
        <v>3412.0279953511867</v>
      </c>
      <c r="AA94">
        <v>3077.3486327436804</v>
      </c>
      <c r="AB94">
        <v>2949.9974858440951</v>
      </c>
      <c r="AC94">
        <v>2799.090385261441</v>
      </c>
      <c r="AD94">
        <v>2628.7544678708937</v>
      </c>
      <c r="AE94">
        <v>2443.428812653935</v>
      </c>
      <c r="AF94">
        <v>2110.1755453228848</v>
      </c>
      <c r="AG94">
        <v>1900.4434939969847</v>
      </c>
      <c r="AH94">
        <v>1689.3727094872502</v>
      </c>
      <c r="AI94">
        <v>1481.5368765304572</v>
      </c>
      <c r="AJ94">
        <v>1281.2217605193275</v>
      </c>
      <c r="AK94">
        <v>1033.7371207557853</v>
      </c>
      <c r="AL94">
        <v>855.86242867345027</v>
      </c>
      <c r="AM94">
        <v>690.32602439219625</v>
      </c>
      <c r="AN94">
        <v>540.87151824120247</v>
      </c>
      <c r="AO94">
        <v>410.30943470001228</v>
      </c>
      <c r="AP94">
        <v>284.58469915878356</v>
      </c>
      <c r="AQ94">
        <v>194.78431060860817</v>
      </c>
      <c r="AR94">
        <v>125.3965538195109</v>
      </c>
      <c r="AS94">
        <v>74.688849100899461</v>
      </c>
      <c r="AT94">
        <v>40.077938801783226</v>
      </c>
      <c r="AU94">
        <v>17.068759201840233</v>
      </c>
      <c r="AV94">
        <v>5.0112595666039432</v>
      </c>
      <c r="AW94">
        <v>-0.26193258644917228</v>
      </c>
      <c r="AX94">
        <v>-1.918210575551424</v>
      </c>
      <c r="AY94">
        <v>-1.9135658796498827</v>
      </c>
      <c r="AZ94">
        <v>-1.2716614188715769</v>
      </c>
      <c r="BA94">
        <v>-4.2313930418320798E-11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1:101" x14ac:dyDescent="0.3">
      <c r="A95">
        <f>Model_Point!K95</f>
        <v>0</v>
      </c>
      <c r="B95">
        <v>0</v>
      </c>
      <c r="C95">
        <v>5498.1076519292992</v>
      </c>
      <c r="D95">
        <v>5564.9809130667809</v>
      </c>
      <c r="E95">
        <v>5477.931257216761</v>
      </c>
      <c r="F95">
        <v>5329.0604505636529</v>
      </c>
      <c r="G95">
        <v>5154.2839660153704</v>
      </c>
      <c r="H95">
        <v>4968.9045309068306</v>
      </c>
      <c r="I95">
        <v>4780.2395748065983</v>
      </c>
      <c r="J95">
        <v>4592.9211061405176</v>
      </c>
      <c r="K95">
        <v>4410.5849100922032</v>
      </c>
      <c r="L95">
        <v>4234.31697651177</v>
      </c>
      <c r="M95">
        <v>4068.6048542070657</v>
      </c>
      <c r="N95">
        <v>4437.0206653448149</v>
      </c>
      <c r="O95">
        <v>4625.769964490335</v>
      </c>
      <c r="P95">
        <v>4769.2034594767829</v>
      </c>
      <c r="Q95">
        <v>4904.8203103481555</v>
      </c>
      <c r="R95">
        <v>5033.0721457110731</v>
      </c>
      <c r="S95">
        <v>5151.0506502478947</v>
      </c>
      <c r="T95">
        <v>5254.3704865524123</v>
      </c>
      <c r="U95">
        <v>5339.2170225551399</v>
      </c>
      <c r="V95">
        <v>5402.032911052087</v>
      </c>
      <c r="W95">
        <v>5439.4775737099335</v>
      </c>
      <c r="X95">
        <v>5448.1636667148587</v>
      </c>
      <c r="Y95">
        <v>5424.4537107447322</v>
      </c>
      <c r="Z95">
        <v>5364.51062612435</v>
      </c>
      <c r="AA95">
        <v>5264.5127424006905</v>
      </c>
      <c r="AB95">
        <v>5121.2745567734537</v>
      </c>
      <c r="AC95">
        <v>4932.4723231652033</v>
      </c>
      <c r="AD95">
        <v>4698.3313517515016</v>
      </c>
      <c r="AE95">
        <v>4418.1704870865042</v>
      </c>
      <c r="AF95">
        <v>4092.4501752796364</v>
      </c>
      <c r="AG95">
        <v>3723.1847850399517</v>
      </c>
      <c r="AH95">
        <v>3314.2444777429973</v>
      </c>
      <c r="AI95">
        <v>2871.6201043842634</v>
      </c>
      <c r="AJ95">
        <v>2403.6242289139927</v>
      </c>
      <c r="AK95">
        <v>1920.9868500877635</v>
      </c>
      <c r="AL95">
        <v>1436.7972718492704</v>
      </c>
      <c r="AM95">
        <v>1033.6384315252142</v>
      </c>
      <c r="AN95">
        <v>639.80504518791997</v>
      </c>
      <c r="AO95">
        <v>262.04099724545188</v>
      </c>
      <c r="AP95">
        <v>-77.470738807520789</v>
      </c>
      <c r="AQ95">
        <v>-352.70165704408356</v>
      </c>
      <c r="AR95">
        <v>-538.24538506447482</v>
      </c>
      <c r="AS95">
        <v>-613.25754393770069</v>
      </c>
      <c r="AT95">
        <v>-565.65120947183595</v>
      </c>
      <c r="AU95">
        <v>-401.16508136182352</v>
      </c>
      <c r="AV95">
        <v>-269.0735297110412</v>
      </c>
      <c r="AW95">
        <v>-172.96046070452519</v>
      </c>
      <c r="AX95">
        <v>-106.01333961360065</v>
      </c>
      <c r="AY95">
        <v>-61.562888531671831</v>
      </c>
      <c r="AZ95">
        <v>-33.527336838707981</v>
      </c>
      <c r="BA95">
        <v>4.0896659611892479E-11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1:101" x14ac:dyDescent="0.3">
      <c r="A96">
        <f>Model_Point!K96</f>
        <v>0</v>
      </c>
      <c r="B96">
        <v>0</v>
      </c>
      <c r="C96">
        <v>3759.9790769893957</v>
      </c>
      <c r="D96">
        <v>3725.5490565659111</v>
      </c>
      <c r="E96">
        <v>3611.6952073740867</v>
      </c>
      <c r="F96">
        <v>3469.1259095618652</v>
      </c>
      <c r="G96">
        <v>3321.7604031093201</v>
      </c>
      <c r="H96">
        <v>3180.0350852844144</v>
      </c>
      <c r="I96">
        <v>3049.1975142572851</v>
      </c>
      <c r="J96">
        <v>2932.4636712851211</v>
      </c>
      <c r="K96">
        <v>2831.4967426964231</v>
      </c>
      <c r="L96">
        <v>2745.4412174284785</v>
      </c>
      <c r="M96">
        <v>2678.6918410658363</v>
      </c>
      <c r="N96">
        <v>2634.3651240093695</v>
      </c>
      <c r="O96">
        <v>2615.2510908376439</v>
      </c>
      <c r="P96">
        <v>2624.0754365434018</v>
      </c>
      <c r="Q96">
        <v>2663.3671322088871</v>
      </c>
      <c r="R96">
        <v>2735.5455183637705</v>
      </c>
      <c r="S96">
        <v>2843.2630853752289</v>
      </c>
      <c r="T96">
        <v>2989.4086891901084</v>
      </c>
      <c r="U96">
        <v>3176.809354646035</v>
      </c>
      <c r="V96">
        <v>3376.5509546194203</v>
      </c>
      <c r="W96">
        <v>3557.8563999040334</v>
      </c>
      <c r="X96">
        <v>3719.0228366367091</v>
      </c>
      <c r="Y96">
        <v>3858.9994210331884</v>
      </c>
      <c r="Z96">
        <v>3977.2232425497805</v>
      </c>
      <c r="AA96">
        <v>4073.4069547763556</v>
      </c>
      <c r="AB96">
        <v>4147.1816533736828</v>
      </c>
      <c r="AC96">
        <v>4198.0135399317687</v>
      </c>
      <c r="AD96">
        <v>4225.4713003758943</v>
      </c>
      <c r="AE96">
        <v>4229.4592774210951</v>
      </c>
      <c r="AF96">
        <v>4209.981162225652</v>
      </c>
      <c r="AG96">
        <v>4166.9441984456425</v>
      </c>
      <c r="AH96">
        <v>4100.539479535285</v>
      </c>
      <c r="AI96">
        <v>4011.4151221406719</v>
      </c>
      <c r="AJ96">
        <v>3900.5561684762934</v>
      </c>
      <c r="AK96">
        <v>3769.2254463365352</v>
      </c>
      <c r="AL96">
        <v>3618.9163316751201</v>
      </c>
      <c r="AM96">
        <v>3451.3442850771453</v>
      </c>
      <c r="AN96">
        <v>3268.4648422548748</v>
      </c>
      <c r="AO96">
        <v>3072.4879016259292</v>
      </c>
      <c r="AP96">
        <v>2865.874072092699</v>
      </c>
      <c r="AQ96">
        <v>2651.278484813301</v>
      </c>
      <c r="AR96">
        <v>2431.4894621359877</v>
      </c>
      <c r="AS96">
        <v>2209.2365278044472</v>
      </c>
      <c r="AT96">
        <v>1987.3153318741206</v>
      </c>
      <c r="AU96">
        <v>1768.5307724694967</v>
      </c>
      <c r="AV96">
        <v>1555.6324586649048</v>
      </c>
      <c r="AW96">
        <v>1351.2440055488755</v>
      </c>
      <c r="AX96">
        <v>1157.7884048391622</v>
      </c>
      <c r="AY96">
        <v>977.41251381852101</v>
      </c>
      <c r="AZ96">
        <v>811.91448811074417</v>
      </c>
      <c r="BA96">
        <v>662.67866120186534</v>
      </c>
      <c r="BB96">
        <v>527.46212811918099</v>
      </c>
      <c r="BC96">
        <v>407.99956776414638</v>
      </c>
      <c r="BD96">
        <v>305.38797120648343</v>
      </c>
      <c r="BE96">
        <v>220.01150288638237</v>
      </c>
      <c r="BF96">
        <v>151.51328585872491</v>
      </c>
      <c r="BG96">
        <v>98.825334755117453</v>
      </c>
      <c r="BH96">
        <v>60.262353280576285</v>
      </c>
      <c r="BI96">
        <v>33.676726734634279</v>
      </c>
      <c r="BJ96">
        <v>16.661567203458901</v>
      </c>
      <c r="BK96">
        <v>6.7779107235226199</v>
      </c>
      <c r="BL96">
        <v>2.0170808744090336</v>
      </c>
      <c r="BM96">
        <v>9.6359613447103795E-2</v>
      </c>
      <c r="BN96">
        <v>-0.41519569813290447</v>
      </c>
      <c r="BO96">
        <v>-0.340262878166678</v>
      </c>
      <c r="BP96">
        <v>-1.3316157512990778E-10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1:101" x14ac:dyDescent="0.3">
      <c r="A97">
        <f>Model_Point!K97</f>
        <v>0</v>
      </c>
      <c r="B97">
        <v>0</v>
      </c>
      <c r="C97">
        <v>1528.0031105116188</v>
      </c>
      <c r="D97">
        <v>1507.362561384349</v>
      </c>
      <c r="E97">
        <v>1451.3593889393476</v>
      </c>
      <c r="F97">
        <v>1382.3659778967869</v>
      </c>
      <c r="G97">
        <v>1438.4603843261634</v>
      </c>
      <c r="H97">
        <v>1375.085646477226</v>
      </c>
      <c r="I97">
        <v>1315.1697037441659</v>
      </c>
      <c r="J97">
        <v>1260.046756916272</v>
      </c>
      <c r="K97">
        <v>1210.4216934962512</v>
      </c>
      <c r="L97">
        <v>1242.1082268926602</v>
      </c>
      <c r="M97">
        <v>1209.3529850983546</v>
      </c>
      <c r="N97">
        <v>1185.06446233512</v>
      </c>
      <c r="O97">
        <v>1170.3585183481116</v>
      </c>
      <c r="P97">
        <v>1166.3214757700598</v>
      </c>
      <c r="Q97">
        <v>1173.1738510328021</v>
      </c>
      <c r="R97">
        <v>1193.399080780511</v>
      </c>
      <c r="S97">
        <v>1227.3032697136925</v>
      </c>
      <c r="T97">
        <v>1276.020447296858</v>
      </c>
      <c r="U97">
        <v>1340.6582341716796</v>
      </c>
      <c r="V97">
        <v>1323.0944992247037</v>
      </c>
      <c r="W97">
        <v>1408.8039382397608</v>
      </c>
      <c r="X97">
        <v>1487.1900971545447</v>
      </c>
      <c r="Y97">
        <v>1557.8641727441398</v>
      </c>
      <c r="Z97">
        <v>1620.6288866040829</v>
      </c>
      <c r="AA97">
        <v>1580.9293449108432</v>
      </c>
      <c r="AB97">
        <v>1621.7449293944123</v>
      </c>
      <c r="AC97">
        <v>1653.9145416257368</v>
      </c>
      <c r="AD97">
        <v>1677.285465232924</v>
      </c>
      <c r="AE97">
        <v>1691.8367315676724</v>
      </c>
      <c r="AF97">
        <v>1625.9406219930606</v>
      </c>
      <c r="AG97">
        <v>1618.4479403654398</v>
      </c>
      <c r="AH97">
        <v>1601.9650513343845</v>
      </c>
      <c r="AI97">
        <v>1576.7512958202487</v>
      </c>
      <c r="AJ97">
        <v>1543.1976925179274</v>
      </c>
      <c r="AK97">
        <v>1451.5805427075516</v>
      </c>
      <c r="AL97">
        <v>1399.8328364937267</v>
      </c>
      <c r="AM97">
        <v>1341.3233264993912</v>
      </c>
      <c r="AN97">
        <v>1276.8138825653957</v>
      </c>
      <c r="AO97">
        <v>1207.1660670224469</v>
      </c>
      <c r="AP97">
        <v>1101.7192626953772</v>
      </c>
      <c r="AQ97">
        <v>1022.7959883995882</v>
      </c>
      <c r="AR97">
        <v>941.70012637948412</v>
      </c>
      <c r="AS97">
        <v>859.49368082612068</v>
      </c>
      <c r="AT97">
        <v>777.26560811293393</v>
      </c>
      <c r="AU97">
        <v>679.05623178693872</v>
      </c>
      <c r="AV97">
        <v>598.99254772536665</v>
      </c>
      <c r="AW97">
        <v>522.03727991101357</v>
      </c>
      <c r="AX97">
        <v>449.13755046047226</v>
      </c>
      <c r="AY97">
        <v>381.13512861979348</v>
      </c>
      <c r="AZ97">
        <v>311.47514243350776</v>
      </c>
      <c r="BA97">
        <v>254.78444292678904</v>
      </c>
      <c r="BB97">
        <v>203.37591582055535</v>
      </c>
      <c r="BC97">
        <v>157.93044967922518</v>
      </c>
      <c r="BD97">
        <v>118.88410880973329</v>
      </c>
      <c r="BE97">
        <v>84.349614137077751</v>
      </c>
      <c r="BF97">
        <v>58.175361542274274</v>
      </c>
      <c r="BG97">
        <v>38.033370845817011</v>
      </c>
      <c r="BH97">
        <v>23.287012357047374</v>
      </c>
      <c r="BI97">
        <v>13.120404646968984</v>
      </c>
      <c r="BJ97">
        <v>6.3845632517378688</v>
      </c>
      <c r="BK97">
        <v>2.5973069845471644</v>
      </c>
      <c r="BL97">
        <v>0.77282033337591538</v>
      </c>
      <c r="BM97">
        <v>3.6759023953100337E-2</v>
      </c>
      <c r="BN97">
        <v>-0.15915791235388274</v>
      </c>
      <c r="BO97">
        <v>-0.130712779864089</v>
      </c>
      <c r="BP97">
        <v>-2.1405629233568732E-11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1:101" x14ac:dyDescent="0.3">
      <c r="A98">
        <f>Model_Point!K98</f>
        <v>0</v>
      </c>
      <c r="B98">
        <v>0</v>
      </c>
      <c r="C98">
        <v>816.83257480169607</v>
      </c>
      <c r="D98">
        <v>825.99927771489013</v>
      </c>
      <c r="E98">
        <v>817.1574582531365</v>
      </c>
      <c r="F98">
        <v>801.71051237773395</v>
      </c>
      <c r="G98">
        <v>784.83594161072256</v>
      </c>
      <c r="H98">
        <v>768.75922652902182</v>
      </c>
      <c r="I98">
        <v>754.5464106025355</v>
      </c>
      <c r="J98">
        <v>742.8279804413487</v>
      </c>
      <c r="K98">
        <v>733.95486210634544</v>
      </c>
      <c r="L98">
        <v>727.87604185295527</v>
      </c>
      <c r="M98">
        <v>725.34154644788305</v>
      </c>
      <c r="N98">
        <v>726.90316164453088</v>
      </c>
      <c r="O98">
        <v>733.06170617463385</v>
      </c>
      <c r="P98">
        <v>744.30799270651619</v>
      </c>
      <c r="Q98">
        <v>761.10299202458202</v>
      </c>
      <c r="R98">
        <v>783.89164106146347</v>
      </c>
      <c r="S98">
        <v>813.15598614381497</v>
      </c>
      <c r="T98">
        <v>849.41619224648775</v>
      </c>
      <c r="U98">
        <v>893.18516687353554</v>
      </c>
      <c r="V98">
        <v>944.97717868219081</v>
      </c>
      <c r="W98">
        <v>1005.3325467833542</v>
      </c>
      <c r="X98">
        <v>1066.7872786328078</v>
      </c>
      <c r="Y98">
        <v>1126.9032334238427</v>
      </c>
      <c r="Z98">
        <v>1185.7078998666004</v>
      </c>
      <c r="AA98">
        <v>1243.2799468693408</v>
      </c>
      <c r="AB98">
        <v>1299.6947338777745</v>
      </c>
      <c r="AC98">
        <v>1457.6184954291452</v>
      </c>
      <c r="AD98">
        <v>1493.6219991787304</v>
      </c>
      <c r="AE98">
        <v>1519.2343662251944</v>
      </c>
      <c r="AF98">
        <v>1541.5170026935698</v>
      </c>
      <c r="AG98">
        <v>1560.4092953199884</v>
      </c>
      <c r="AH98">
        <v>1575.2149083150632</v>
      </c>
      <c r="AI98">
        <v>1584.9793462853315</v>
      </c>
      <c r="AJ98">
        <v>1588.8799052031836</v>
      </c>
      <c r="AK98">
        <v>1586.1657396101775</v>
      </c>
      <c r="AL98">
        <v>1576.150968183905</v>
      </c>
      <c r="AM98">
        <v>1558.1681227156289</v>
      </c>
      <c r="AN98">
        <v>1531.5363072995333</v>
      </c>
      <c r="AO98">
        <v>1495.5792637627801</v>
      </c>
      <c r="AP98">
        <v>1449.6747029203273</v>
      </c>
      <c r="AQ98">
        <v>1393.377069656884</v>
      </c>
      <c r="AR98">
        <v>1326.4628049338896</v>
      </c>
      <c r="AS98">
        <v>1249.2403247179734</v>
      </c>
      <c r="AT98">
        <v>1161.901368826165</v>
      </c>
      <c r="AU98">
        <v>1064.9189281633892</v>
      </c>
      <c r="AV98">
        <v>959.1249237016184</v>
      </c>
      <c r="AW98">
        <v>845.76323106510301</v>
      </c>
      <c r="AX98">
        <v>726.53176205598436</v>
      </c>
      <c r="AY98">
        <v>603.60789273012153</v>
      </c>
      <c r="AZ98">
        <v>479.64888462591051</v>
      </c>
      <c r="BA98">
        <v>357.75785310480916</v>
      </c>
      <c r="BB98">
        <v>253.80091966813225</v>
      </c>
      <c r="BC98">
        <v>154.24050063298503</v>
      </c>
      <c r="BD98">
        <v>60.9716557598463</v>
      </c>
      <c r="BE98">
        <v>-21.184153596815829</v>
      </c>
      <c r="BF98">
        <v>-86.830037741356534</v>
      </c>
      <c r="BG98">
        <v>-130.92644297629678</v>
      </c>
      <c r="BH98">
        <v>-149.60181379807071</v>
      </c>
      <c r="BI98">
        <v>-140.98627813076001</v>
      </c>
      <c r="BJ98">
        <v>-105.96831409443772</v>
      </c>
      <c r="BK98">
        <v>-69.569819005541106</v>
      </c>
      <c r="BL98">
        <v>-43.781418266651478</v>
      </c>
      <c r="BM98">
        <v>-26.249140372525069</v>
      </c>
      <c r="BN98">
        <v>-14.860229438125669</v>
      </c>
      <c r="BO98">
        <v>-7.8150191680340537</v>
      </c>
      <c r="BP98">
        <v>3.1292978165568668E-11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1:101" x14ac:dyDescent="0.3">
      <c r="A99">
        <f>Model_Point!K99</f>
        <v>0</v>
      </c>
      <c r="B99">
        <v>0</v>
      </c>
      <c r="C99">
        <v>10800.651497884342</v>
      </c>
      <c r="D99">
        <v>10752.958090040684</v>
      </c>
      <c r="E99">
        <v>10476.73941890561</v>
      </c>
      <c r="F99">
        <v>10108.952614788797</v>
      </c>
      <c r="G99">
        <v>9720.3391277187548</v>
      </c>
      <c r="H99">
        <v>9341.8441640537076</v>
      </c>
      <c r="I99">
        <v>8989.6371175820987</v>
      </c>
      <c r="J99">
        <v>8675.5377543516188</v>
      </c>
      <c r="K99">
        <v>8409.7927474434728</v>
      </c>
      <c r="L99">
        <v>8194.13562986744</v>
      </c>
      <c r="M99">
        <v>8044.24550200468</v>
      </c>
      <c r="N99">
        <v>7969.1339212629609</v>
      </c>
      <c r="O99">
        <v>7977.0844748873624</v>
      </c>
      <c r="P99">
        <v>8075.7055645344772</v>
      </c>
      <c r="Q99">
        <v>8272.107325486475</v>
      </c>
      <c r="R99">
        <v>8573.3381391038838</v>
      </c>
      <c r="S99">
        <v>8907.4894049434624</v>
      </c>
      <c r="T99">
        <v>9179.1462423224293</v>
      </c>
      <c r="U99">
        <v>9386.0033660741228</v>
      </c>
      <c r="V99">
        <v>9526.1922344776885</v>
      </c>
      <c r="W99">
        <v>9597.7307634506578</v>
      </c>
      <c r="X99">
        <v>9599.5601798891585</v>
      </c>
      <c r="Y99">
        <v>9532.0381535425113</v>
      </c>
      <c r="Z99">
        <v>9396.6221089005139</v>
      </c>
      <c r="AA99">
        <v>9195.7129913454119</v>
      </c>
      <c r="AB99">
        <v>8932.5273996124142</v>
      </c>
      <c r="AC99">
        <v>8611.0760410468702</v>
      </c>
      <c r="AD99">
        <v>8236.2169471012312</v>
      </c>
      <c r="AE99">
        <v>7813.6993005209833</v>
      </c>
      <c r="AF99">
        <v>7350.1565374297579</v>
      </c>
      <c r="AG99">
        <v>6852.9479047566665</v>
      </c>
      <c r="AH99">
        <v>6329.9813552752639</v>
      </c>
      <c r="AI99">
        <v>5789.1561052780253</v>
      </c>
      <c r="AJ99">
        <v>5238.71013833284</v>
      </c>
      <c r="AK99">
        <v>4687.0485607349219</v>
      </c>
      <c r="AL99">
        <v>4142.5465674821999</v>
      </c>
      <c r="AM99">
        <v>3613.3311515159239</v>
      </c>
      <c r="AN99">
        <v>3107.048054220184</v>
      </c>
      <c r="AO99">
        <v>2630.6230019914688</v>
      </c>
      <c r="AP99">
        <v>2190.0288085437505</v>
      </c>
      <c r="AQ99">
        <v>1790.0721716858507</v>
      </c>
      <c r="AR99">
        <v>1425.0949937666016</v>
      </c>
      <c r="AS99">
        <v>1100.8692103886372</v>
      </c>
      <c r="AT99">
        <v>821.31603404086036</v>
      </c>
      <c r="AU99">
        <v>588.25240309714172</v>
      </c>
      <c r="AV99">
        <v>401.27817968997135</v>
      </c>
      <c r="AW99">
        <v>257.84034212902998</v>
      </c>
      <c r="AX99">
        <v>153.49376039447657</v>
      </c>
      <c r="AY99">
        <v>82.352339973469867</v>
      </c>
      <c r="AZ99">
        <v>37.691762766005304</v>
      </c>
      <c r="BA99">
        <v>12.631326711446853</v>
      </c>
      <c r="BB99">
        <v>1.373248240691705</v>
      </c>
      <c r="BC99">
        <v>-2.4665922310410191</v>
      </c>
      <c r="BD99">
        <v>-2.8303530407558646</v>
      </c>
      <c r="BE99">
        <v>-1.9266627692939042</v>
      </c>
      <c r="BF99">
        <v>2.3761006636240498E-10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1:101" x14ac:dyDescent="0.3">
      <c r="A100">
        <f>Model_Point!K100</f>
        <v>0</v>
      </c>
      <c r="B100">
        <v>0</v>
      </c>
      <c r="C100">
        <v>4314.0849899217001</v>
      </c>
      <c r="D100">
        <v>4275.9967191179303</v>
      </c>
      <c r="E100">
        <v>4139.4575329107629</v>
      </c>
      <c r="F100">
        <v>3963.4365595205313</v>
      </c>
      <c r="G100">
        <v>4112.1991938180017</v>
      </c>
      <c r="H100">
        <v>3946.8158515514078</v>
      </c>
      <c r="I100">
        <v>3789.9855811032867</v>
      </c>
      <c r="J100">
        <v>3646.4973742826719</v>
      </c>
      <c r="K100">
        <v>3520.4630448556754</v>
      </c>
      <c r="L100">
        <v>3560.9181978211709</v>
      </c>
      <c r="M100">
        <v>3486.7093832030087</v>
      </c>
      <c r="N100">
        <v>3441.0345677192013</v>
      </c>
      <c r="O100">
        <v>3427.2019765520199</v>
      </c>
      <c r="P100">
        <v>3448.2494972847926</v>
      </c>
      <c r="Q100">
        <v>3370.8724145023621</v>
      </c>
      <c r="R100">
        <v>3461.7379147851275</v>
      </c>
      <c r="S100">
        <v>3595.4497165466396</v>
      </c>
      <c r="T100">
        <v>3742.8322395030727</v>
      </c>
      <c r="U100">
        <v>3866.4339589512592</v>
      </c>
      <c r="V100">
        <v>3712.1871591862091</v>
      </c>
      <c r="W100">
        <v>3770.4663871807197</v>
      </c>
      <c r="X100">
        <v>3802.2396663234376</v>
      </c>
      <c r="Y100">
        <v>3807.6536979507146</v>
      </c>
      <c r="Z100">
        <v>3787.287922806277</v>
      </c>
      <c r="AA100">
        <v>3557.661615664078</v>
      </c>
      <c r="AB100">
        <v>3477.5130058902587</v>
      </c>
      <c r="AC100">
        <v>3374.7009991085383</v>
      </c>
      <c r="AD100">
        <v>3251.1113197089867</v>
      </c>
      <c r="AE100">
        <v>3108.9808768829266</v>
      </c>
      <c r="AF100">
        <v>2831.9041600818687</v>
      </c>
      <c r="AG100">
        <v>2653.3790972227157</v>
      </c>
      <c r="AH100">
        <v>2464.4111786715239</v>
      </c>
      <c r="AI100">
        <v>2268.0715002326529</v>
      </c>
      <c r="AJ100">
        <v>2067.5683023469642</v>
      </c>
      <c r="AK100">
        <v>1801.1700097088567</v>
      </c>
      <c r="AL100">
        <v>1598.1522701466351</v>
      </c>
      <c r="AM100">
        <v>1400.4604976285398</v>
      </c>
      <c r="AN100">
        <v>1211.0845545046341</v>
      </c>
      <c r="AO100">
        <v>1032.7414230821898</v>
      </c>
      <c r="AP100">
        <v>840.1109437634409</v>
      </c>
      <c r="AQ100">
        <v>688.73733980251859</v>
      </c>
      <c r="AR100">
        <v>550.43629364766082</v>
      </c>
      <c r="AS100">
        <v>427.47512073253455</v>
      </c>
      <c r="AT100">
        <v>321.41141479037032</v>
      </c>
      <c r="AU100">
        <v>225.38921407071282</v>
      </c>
      <c r="AV100">
        <v>154.04322678030454</v>
      </c>
      <c r="AW100">
        <v>99.274514796079103</v>
      </c>
      <c r="AX100">
        <v>59.414372640126743</v>
      </c>
      <c r="AY100">
        <v>32.234676899744677</v>
      </c>
      <c r="AZ100">
        <v>14.430602678096623</v>
      </c>
      <c r="BA100">
        <v>4.8294744059005419</v>
      </c>
      <c r="BB100">
        <v>0.51372687126654704</v>
      </c>
      <c r="BC100">
        <v>-0.96003826823085714</v>
      </c>
      <c r="BD100">
        <v>-1.1014252422744037</v>
      </c>
      <c r="BE100">
        <v>-0.73931231318981316</v>
      </c>
      <c r="BF100">
        <v>-4.3599147616660583E-11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1:101" x14ac:dyDescent="0.3">
      <c r="A101">
        <f>Model_Point!K101</f>
        <v>0</v>
      </c>
      <c r="B101">
        <v>0</v>
      </c>
      <c r="C101">
        <v>3084.0607542896837</v>
      </c>
      <c r="D101">
        <v>3155.9158321589948</v>
      </c>
      <c r="E101">
        <v>3156.5497767229008</v>
      </c>
      <c r="F101">
        <v>3129.4452983294623</v>
      </c>
      <c r="G101">
        <v>3094.4409275909429</v>
      </c>
      <c r="H101">
        <v>3060.0096733805567</v>
      </c>
      <c r="I101">
        <v>3030.2063850020299</v>
      </c>
      <c r="J101">
        <v>3007.6878096509495</v>
      </c>
      <c r="K101">
        <v>2994.6279663238229</v>
      </c>
      <c r="L101">
        <v>2991.807090457808</v>
      </c>
      <c r="M101">
        <v>3002.1063893607188</v>
      </c>
      <c r="N101">
        <v>3027.3747392654195</v>
      </c>
      <c r="O101">
        <v>3069.3411588570343</v>
      </c>
      <c r="P101">
        <v>3129.6264819195671</v>
      </c>
      <c r="Q101">
        <v>3209.7730972412105</v>
      </c>
      <c r="R101">
        <v>3311.3144561100776</v>
      </c>
      <c r="S101">
        <v>3661.2013243568381</v>
      </c>
      <c r="T101">
        <v>3783.3115701861416</v>
      </c>
      <c r="U101">
        <v>3873.26605601758</v>
      </c>
      <c r="V101">
        <v>3955.7892716552165</v>
      </c>
      <c r="W101">
        <v>4031.0103666615028</v>
      </c>
      <c r="X101">
        <v>4096.841086521189</v>
      </c>
      <c r="Y101">
        <v>4150.2457094645324</v>
      </c>
      <c r="Z101">
        <v>4188.5960859619063</v>
      </c>
      <c r="AA101">
        <v>4209.4640881491923</v>
      </c>
      <c r="AB101">
        <v>4210.5959662909509</v>
      </c>
      <c r="AC101">
        <v>4189.7427482310168</v>
      </c>
      <c r="AD101">
        <v>4144.5346870226067</v>
      </c>
      <c r="AE101">
        <v>4072.5258123005706</v>
      </c>
      <c r="AF101">
        <v>3971.3473325654486</v>
      </c>
      <c r="AG101">
        <v>3839.1245454630134</v>
      </c>
      <c r="AH101">
        <v>3674.6292628136976</v>
      </c>
      <c r="AI101">
        <v>3478.3811806248314</v>
      </c>
      <c r="AJ101">
        <v>3250.3736246934645</v>
      </c>
      <c r="AK101">
        <v>2991.4390059334214</v>
      </c>
      <c r="AL101">
        <v>2703.5200700166242</v>
      </c>
      <c r="AM101">
        <v>2389.8629155354429</v>
      </c>
      <c r="AN101">
        <v>2055.1799188400619</v>
      </c>
      <c r="AO101">
        <v>1705.7638836672616</v>
      </c>
      <c r="AP101">
        <v>1349.5253149221296</v>
      </c>
      <c r="AQ101">
        <v>995.92041446480539</v>
      </c>
      <c r="AR101">
        <v>699.69863518605382</v>
      </c>
      <c r="AS101">
        <v>413.50473756137683</v>
      </c>
      <c r="AT101">
        <v>142.55770582977826</v>
      </c>
      <c r="AU101">
        <v>-97.747980851590697</v>
      </c>
      <c r="AV101">
        <v>-289.71636586605405</v>
      </c>
      <c r="AW101">
        <v>-416.42156114015825</v>
      </c>
      <c r="AX101">
        <v>-464.39530533162525</v>
      </c>
      <c r="AY101">
        <v>-426.44085842161974</v>
      </c>
      <c r="AZ101">
        <v>-304.25013428563108</v>
      </c>
      <c r="BA101">
        <v>-202.12898969653125</v>
      </c>
      <c r="BB101">
        <v>-128.69446467313136</v>
      </c>
      <c r="BC101">
        <v>-78.082883433327709</v>
      </c>
      <c r="BD101">
        <v>-44.792765351748628</v>
      </c>
      <c r="BE101">
        <v>-23.966481325543292</v>
      </c>
      <c r="BF101">
        <v>2.0569451576593537E-12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1:101" x14ac:dyDescent="0.3">
      <c r="A102">
        <f>Model_Point!K102</f>
        <v>0</v>
      </c>
      <c r="B102">
        <v>0</v>
      </c>
      <c r="C102">
        <v>4474.226699455352</v>
      </c>
      <c r="D102">
        <v>4390.7969709790214</v>
      </c>
      <c r="E102">
        <v>4222.0882764308044</v>
      </c>
      <c r="F102">
        <v>4016.118782235817</v>
      </c>
      <c r="G102">
        <v>3804.3946555335338</v>
      </c>
      <c r="H102">
        <v>3601.0596567871889</v>
      </c>
      <c r="I102">
        <v>3413.8243964819585</v>
      </c>
      <c r="J102">
        <v>3248.3346484994099</v>
      </c>
      <c r="K102">
        <v>3109.3721700208107</v>
      </c>
      <c r="L102">
        <v>2996.0555377494438</v>
      </c>
      <c r="M102">
        <v>2916.6236781101429</v>
      </c>
      <c r="N102">
        <v>2874.872875097019</v>
      </c>
      <c r="O102">
        <v>2874.210951631313</v>
      </c>
      <c r="P102">
        <v>2913.5562131087013</v>
      </c>
      <c r="Q102">
        <v>2924.0400373264561</v>
      </c>
      <c r="R102">
        <v>2905.9161352451001</v>
      </c>
      <c r="S102">
        <v>2859.9199715350255</v>
      </c>
      <c r="T102">
        <v>2787.2888845079647</v>
      </c>
      <c r="U102">
        <v>2689.7790347720547</v>
      </c>
      <c r="V102">
        <v>2569.66163822933</v>
      </c>
      <c r="W102">
        <v>2429.6555281527189</v>
      </c>
      <c r="X102">
        <v>2272.8492495270812</v>
      </c>
      <c r="Y102">
        <v>2102.4614111270557</v>
      </c>
      <c r="Z102">
        <v>1921.9741939617711</v>
      </c>
      <c r="AA102">
        <v>1735.0524714412193</v>
      </c>
      <c r="AB102">
        <v>1545.4500201443736</v>
      </c>
      <c r="AC102">
        <v>1356.9045041517345</v>
      </c>
      <c r="AD102">
        <v>1173.0240615998889</v>
      </c>
      <c r="AE102">
        <v>997.1695734577462</v>
      </c>
      <c r="AF102">
        <v>832.33796146254554</v>
      </c>
      <c r="AG102">
        <v>681.05301484276276</v>
      </c>
      <c r="AH102">
        <v>541.45815028490097</v>
      </c>
      <c r="AI102">
        <v>416.45005144236359</v>
      </c>
      <c r="AJ102">
        <v>308.13131478777666</v>
      </c>
      <c r="AK102">
        <v>217.67903015371107</v>
      </c>
      <c r="AL102">
        <v>145.27739878194089</v>
      </c>
      <c r="AM102">
        <v>90.132225325066329</v>
      </c>
      <c r="AN102">
        <v>50.577430868227772</v>
      </c>
      <c r="AO102">
        <v>24.271611457180526</v>
      </c>
      <c r="AP102">
        <v>8.4672218608969505</v>
      </c>
      <c r="AQ102">
        <v>0.31885303559159595</v>
      </c>
      <c r="AR102">
        <v>-2.6648108577160161</v>
      </c>
      <c r="AS102">
        <v>-3.0550034672138726</v>
      </c>
      <c r="AT102">
        <v>-2.3948452247007332</v>
      </c>
      <c r="AU102">
        <v>-1.5049156568478921</v>
      </c>
      <c r="AV102">
        <v>1.3127567961093598E-11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1:101" x14ac:dyDescent="0.3">
      <c r="A103">
        <f>Model_Point!K103</f>
        <v>0</v>
      </c>
      <c r="B103">
        <v>0</v>
      </c>
      <c r="C103">
        <v>1827.5818584864719</v>
      </c>
      <c r="D103">
        <v>1788.5725937403076</v>
      </c>
      <c r="E103">
        <v>1711.2233078422291</v>
      </c>
      <c r="F103">
        <v>1617.3681040558417</v>
      </c>
      <c r="G103">
        <v>1637.8047106926108</v>
      </c>
      <c r="H103">
        <v>1549.6244271896421</v>
      </c>
      <c r="I103">
        <v>1466.9890482587184</v>
      </c>
      <c r="J103">
        <v>1392.2128803961391</v>
      </c>
      <c r="K103">
        <v>1327.2433216176623</v>
      </c>
      <c r="L103">
        <v>1288.7109553039872</v>
      </c>
      <c r="M103">
        <v>1247.1470879409526</v>
      </c>
      <c r="N103">
        <v>1219.9819781845906</v>
      </c>
      <c r="O103">
        <v>1208.5947042694959</v>
      </c>
      <c r="P103">
        <v>1214.217292805233</v>
      </c>
      <c r="Q103">
        <v>1130.3670475453862</v>
      </c>
      <c r="R103">
        <v>1136.7366330668503</v>
      </c>
      <c r="S103">
        <v>1132.3133245864185</v>
      </c>
      <c r="T103">
        <v>1117.5587608561548</v>
      </c>
      <c r="U103">
        <v>1093.1421323558529</v>
      </c>
      <c r="V103">
        <v>987.25149349685</v>
      </c>
      <c r="W103">
        <v>941.82231086215359</v>
      </c>
      <c r="X103">
        <v>889.59002208612594</v>
      </c>
      <c r="Y103">
        <v>831.80142945624448</v>
      </c>
      <c r="Z103">
        <v>769.81130331087957</v>
      </c>
      <c r="AA103">
        <v>664.39894327001355</v>
      </c>
      <c r="AB103">
        <v>595.82653714292121</v>
      </c>
      <c r="AC103">
        <v>527.27157336477433</v>
      </c>
      <c r="AD103">
        <v>460.15117447827646</v>
      </c>
      <c r="AE103">
        <v>395.79149420391127</v>
      </c>
      <c r="AF103">
        <v>318.09310040344474</v>
      </c>
      <c r="AG103">
        <v>261.57526885778333</v>
      </c>
      <c r="AH103">
        <v>209.27927409941776</v>
      </c>
      <c r="AI103">
        <v>162.35223893413951</v>
      </c>
      <c r="AJ103">
        <v>121.63802817111284</v>
      </c>
      <c r="AK103">
        <v>83.099779073209874</v>
      </c>
      <c r="AL103">
        <v>55.615571948394766</v>
      </c>
      <c r="AM103">
        <v>34.650812020991268</v>
      </c>
      <c r="AN103">
        <v>19.594732517173771</v>
      </c>
      <c r="AO103">
        <v>9.5728768539215245</v>
      </c>
      <c r="AP103">
        <v>3.2318885346371666</v>
      </c>
      <c r="AQ103">
        <v>0.11046727847950709</v>
      </c>
      <c r="AR103">
        <v>-1.0373420496638983</v>
      </c>
      <c r="AS103">
        <v>-1.1926115177374754</v>
      </c>
      <c r="AT103">
        <v>-0.94491153504356895</v>
      </c>
      <c r="AU103">
        <v>-0.57617766396994896</v>
      </c>
      <c r="AV103">
        <v>-9.9130267141749244E-12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1:101" x14ac:dyDescent="0.3">
      <c r="A104">
        <f>Model_Point!K104</f>
        <v>0</v>
      </c>
      <c r="B104">
        <v>0</v>
      </c>
      <c r="C104">
        <v>1344.8179414734127</v>
      </c>
      <c r="D104">
        <v>1361.5387545738608</v>
      </c>
      <c r="E104">
        <v>1341.886309360671</v>
      </c>
      <c r="F104">
        <v>1307.9025846733541</v>
      </c>
      <c r="G104">
        <v>1268.3523078260173</v>
      </c>
      <c r="H104">
        <v>1226.9981946806954</v>
      </c>
      <c r="I104">
        <v>1185.6601641526679</v>
      </c>
      <c r="J104">
        <v>1145.5027648281089</v>
      </c>
      <c r="K104">
        <v>1107.4459786303396</v>
      </c>
      <c r="L104">
        <v>1071.7736328300343</v>
      </c>
      <c r="M104">
        <v>1039.6228228214834</v>
      </c>
      <c r="N104">
        <v>1140.1435819340525</v>
      </c>
      <c r="O104">
        <v>1185.0015040755434</v>
      </c>
      <c r="P104">
        <v>1218.3601562780213</v>
      </c>
      <c r="Q104">
        <v>1249.6210891513617</v>
      </c>
      <c r="R104">
        <v>1278.8990158355839</v>
      </c>
      <c r="S104">
        <v>1305.467887059365</v>
      </c>
      <c r="T104">
        <v>1328.2341118029121</v>
      </c>
      <c r="U104">
        <v>1346.2500126625494</v>
      </c>
      <c r="V104">
        <v>1358.6354407365443</v>
      </c>
      <c r="W104">
        <v>1364.567852611329</v>
      </c>
      <c r="X104">
        <v>1363.216672557294</v>
      </c>
      <c r="Y104">
        <v>1353.6930008123118</v>
      </c>
      <c r="Z104">
        <v>1335.0631455940847</v>
      </c>
      <c r="AA104">
        <v>1306.4034290338066</v>
      </c>
      <c r="AB104">
        <v>1266.9564141707742</v>
      </c>
      <c r="AC104">
        <v>1216.1877492726112</v>
      </c>
      <c r="AD104">
        <v>1154.2081798251031</v>
      </c>
      <c r="AE104">
        <v>1080.9073253117731</v>
      </c>
      <c r="AF104">
        <v>996.46796923809381</v>
      </c>
      <c r="AG104">
        <v>901.46884168925374</v>
      </c>
      <c r="AH104">
        <v>796.95901830582056</v>
      </c>
      <c r="AI104">
        <v>684.52226821352929</v>
      </c>
      <c r="AJ104">
        <v>566.32447260771812</v>
      </c>
      <c r="AK104">
        <v>445.1336260113967</v>
      </c>
      <c r="AL104">
        <v>324.30021663444614</v>
      </c>
      <c r="AM104">
        <v>224.53460681255694</v>
      </c>
      <c r="AN104">
        <v>127.79861230637414</v>
      </c>
      <c r="AO104">
        <v>35.814323363653358</v>
      </c>
      <c r="AP104">
        <v>-45.839018982213155</v>
      </c>
      <c r="AQ104">
        <v>-110.66152849198568</v>
      </c>
      <c r="AR104">
        <v>-152.3682559190394</v>
      </c>
      <c r="AS104">
        <v>-165.8854892367485</v>
      </c>
      <c r="AT104">
        <v>-148.40234930734809</v>
      </c>
      <c r="AU104">
        <v>-104.96800762659534</v>
      </c>
      <c r="AV104">
        <v>-70.2436509550528</v>
      </c>
      <c r="AW104">
        <v>-45.032452475245186</v>
      </c>
      <c r="AX104">
        <v>-27.5051080003282</v>
      </c>
      <c r="AY104">
        <v>-15.885775044745632</v>
      </c>
      <c r="AZ104">
        <v>-8.5655884301573284</v>
      </c>
      <c r="BA104">
        <v>-8.6665814313157785E-12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1:101" x14ac:dyDescent="0.3">
      <c r="A105">
        <f>Model_Point!K105</f>
        <v>0</v>
      </c>
      <c r="B105">
        <v>0</v>
      </c>
      <c r="C105">
        <v>4807.8324625694659</v>
      </c>
      <c r="D105">
        <v>4827.4095120774855</v>
      </c>
      <c r="E105">
        <v>4745.4758503821859</v>
      </c>
      <c r="F105">
        <v>4619.6768817939592</v>
      </c>
      <c r="G105">
        <v>4480.145357685481</v>
      </c>
      <c r="H105">
        <v>4339.5898301352281</v>
      </c>
      <c r="I105">
        <v>4204.4605515915346</v>
      </c>
      <c r="J105">
        <v>4079.0361923401128</v>
      </c>
      <c r="K105">
        <v>3966.9472873701884</v>
      </c>
      <c r="L105">
        <v>3868.606006171116</v>
      </c>
      <c r="M105">
        <v>3789.3410784420998</v>
      </c>
      <c r="N105">
        <v>3732.3220580380926</v>
      </c>
      <c r="O105">
        <v>3700.9125545317884</v>
      </c>
      <c r="P105">
        <v>3698.3997450439501</v>
      </c>
      <c r="Q105">
        <v>3728.0377891687981</v>
      </c>
      <c r="R105">
        <v>3793.2085810997783</v>
      </c>
      <c r="S105">
        <v>3897.1767918871087</v>
      </c>
      <c r="T105">
        <v>4042.9074385442509</v>
      </c>
      <c r="U105">
        <v>4212.1137901716265</v>
      </c>
      <c r="V105">
        <v>4357.1368134047698</v>
      </c>
      <c r="W105">
        <v>4477.1028974430583</v>
      </c>
      <c r="X105">
        <v>4570.9515171522762</v>
      </c>
      <c r="Y105">
        <v>4637.7568181508113</v>
      </c>
      <c r="Z105">
        <v>4677.0132588876631</v>
      </c>
      <c r="AA105">
        <v>4688.3479342287192</v>
      </c>
      <c r="AB105">
        <v>4671.2782265570349</v>
      </c>
      <c r="AC105">
        <v>4625.678546744859</v>
      </c>
      <c r="AD105">
        <v>4551.9977317874964</v>
      </c>
      <c r="AE105">
        <v>4451.1154494474913</v>
      </c>
      <c r="AF105">
        <v>4324.2723487740086</v>
      </c>
      <c r="AG105">
        <v>4173.0141832464924</v>
      </c>
      <c r="AH105">
        <v>3999.1837537323031</v>
      </c>
      <c r="AI105">
        <v>3804.9460356769955</v>
      </c>
      <c r="AJ105">
        <v>3592.8092331751436</v>
      </c>
      <c r="AK105">
        <v>3365.6238469239911</v>
      </c>
      <c r="AL105">
        <v>3126.516052385532</v>
      </c>
      <c r="AM105">
        <v>2878.8140263503487</v>
      </c>
      <c r="AN105">
        <v>2625.8094534073348</v>
      </c>
      <c r="AO105">
        <v>2370.9150088684969</v>
      </c>
      <c r="AP105">
        <v>2117.5949110541787</v>
      </c>
      <c r="AQ105">
        <v>1869.2850635847178</v>
      </c>
      <c r="AR105">
        <v>1629.3044734532414</v>
      </c>
      <c r="AS105">
        <v>1400.7605949787808</v>
      </c>
      <c r="AT105">
        <v>1186.4522905546612</v>
      </c>
      <c r="AU105">
        <v>988.77513836506887</v>
      </c>
      <c r="AV105">
        <v>809.63474401081385</v>
      </c>
      <c r="AW105">
        <v>646.40002348451401</v>
      </c>
      <c r="AX105">
        <v>501.43585305076283</v>
      </c>
      <c r="AY105">
        <v>376.33010779620531</v>
      </c>
      <c r="AZ105">
        <v>271.78772209366247</v>
      </c>
      <c r="BA105">
        <v>187.5827627456747</v>
      </c>
      <c r="BB105">
        <v>122.58375173469085</v>
      </c>
      <c r="BC105">
        <v>74.86071768035201</v>
      </c>
      <c r="BD105">
        <v>41.871887850249188</v>
      </c>
      <c r="BE105">
        <v>20.714496862337217</v>
      </c>
      <c r="BF105">
        <v>8.4101392700462156</v>
      </c>
      <c r="BG105">
        <v>2.4663290868411769</v>
      </c>
      <c r="BH105">
        <v>5.5964142818011237E-2</v>
      </c>
      <c r="BI105">
        <v>-0.59732645477433699</v>
      </c>
      <c r="BJ105">
        <v>-0.51702259064723344</v>
      </c>
      <c r="BK105">
        <v>-7.6904438829090188E-11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1:101" x14ac:dyDescent="0.3">
      <c r="A106">
        <f>Model_Point!K106</f>
        <v>0</v>
      </c>
      <c r="B106">
        <v>0</v>
      </c>
      <c r="C106">
        <v>1898.2342695252166</v>
      </c>
      <c r="D106">
        <v>1895.082813337167</v>
      </c>
      <c r="E106">
        <v>1848.5892508109844</v>
      </c>
      <c r="F106">
        <v>1783.4662727156297</v>
      </c>
      <c r="G106">
        <v>1856.1692383135569</v>
      </c>
      <c r="H106">
        <v>1791.5535481235818</v>
      </c>
      <c r="I106">
        <v>1728.2150001448988</v>
      </c>
      <c r="J106">
        <v>1667.8861019930364</v>
      </c>
      <c r="K106">
        <v>1612.0218334527776</v>
      </c>
      <c r="L106">
        <v>1659.0481035124503</v>
      </c>
      <c r="M106">
        <v>1620.6768933558178</v>
      </c>
      <c r="N106">
        <v>1590.6788342716704</v>
      </c>
      <c r="O106">
        <v>1570.3914818953947</v>
      </c>
      <c r="P106">
        <v>1561.118263426875</v>
      </c>
      <c r="Q106">
        <v>1565.8550221334469</v>
      </c>
      <c r="R106">
        <v>1582.6205094113552</v>
      </c>
      <c r="S106">
        <v>1614.3082527939166</v>
      </c>
      <c r="T106">
        <v>1662.0836289901908</v>
      </c>
      <c r="U106">
        <v>1727.0150720119254</v>
      </c>
      <c r="V106">
        <v>1693.6416476653308</v>
      </c>
      <c r="W106">
        <v>1754.406137400862</v>
      </c>
      <c r="X106">
        <v>1805.4022813238209</v>
      </c>
      <c r="Y106">
        <v>1846.2826743443793</v>
      </c>
      <c r="Z106">
        <v>1876.8652891869306</v>
      </c>
      <c r="AA106">
        <v>1811.7105217264184</v>
      </c>
      <c r="AB106">
        <v>1816.0023379798827</v>
      </c>
      <c r="AC106">
        <v>1809.3530099504212</v>
      </c>
      <c r="AD106">
        <v>1791.9426720940203</v>
      </c>
      <c r="AE106">
        <v>1764.1200847213127</v>
      </c>
      <c r="AF106">
        <v>1665.608870683641</v>
      </c>
      <c r="AG106">
        <v>1614.796694743319</v>
      </c>
      <c r="AH106">
        <v>1555.1704881762819</v>
      </c>
      <c r="AI106">
        <v>1487.5718613812041</v>
      </c>
      <c r="AJ106">
        <v>1412.9770137654068</v>
      </c>
      <c r="AK106">
        <v>1293.8314603642216</v>
      </c>
      <c r="AL106">
        <v>1206.2935542038676</v>
      </c>
      <c r="AM106">
        <v>1115.2411210039297</v>
      </c>
      <c r="AN106">
        <v>1021.9535347945144</v>
      </c>
      <c r="AO106">
        <v>927.75881382767386</v>
      </c>
      <c r="AP106">
        <v>813.03565976785603</v>
      </c>
      <c r="AQ106">
        <v>719.77069387565086</v>
      </c>
      <c r="AR106">
        <v>629.50722157217479</v>
      </c>
      <c r="AS106">
        <v>543.45854759971644</v>
      </c>
      <c r="AT106">
        <v>462.7205064178504</v>
      </c>
      <c r="AU106">
        <v>379.30514173809769</v>
      </c>
      <c r="AV106">
        <v>311.27349423807476</v>
      </c>
      <c r="AW106">
        <v>249.22334937206907</v>
      </c>
      <c r="AX106">
        <v>194.0811496707471</v>
      </c>
      <c r="AY106">
        <v>146.47512269086948</v>
      </c>
      <c r="AZ106">
        <v>104.20335759030981</v>
      </c>
      <c r="BA106">
        <v>72.023600262572842</v>
      </c>
      <c r="BB106">
        <v>47.170846984486012</v>
      </c>
      <c r="BC106">
        <v>28.917214280297635</v>
      </c>
      <c r="BD106">
        <v>16.297701388773067</v>
      </c>
      <c r="BE106">
        <v>7.9405276801205984</v>
      </c>
      <c r="BF106">
        <v>3.2237541838591226</v>
      </c>
      <c r="BG106">
        <v>0.94448768168883124</v>
      </c>
      <c r="BH106">
        <v>1.9773234047854381E-2</v>
      </c>
      <c r="BI106">
        <v>-0.2311332733249466</v>
      </c>
      <c r="BJ106">
        <v>-0.19847720007736175</v>
      </c>
      <c r="BK106">
        <v>1.0158640282805236E-12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1:101" x14ac:dyDescent="0.3">
      <c r="A107">
        <f>Model_Point!K107</f>
        <v>0</v>
      </c>
      <c r="B107">
        <v>0</v>
      </c>
      <c r="C107">
        <v>1068.8906395203985</v>
      </c>
      <c r="D107">
        <v>1095.4350804752023</v>
      </c>
      <c r="E107">
        <v>1099.1884892760449</v>
      </c>
      <c r="F107">
        <v>1093.5230617675707</v>
      </c>
      <c r="G107">
        <v>1085.1486438369423</v>
      </c>
      <c r="H107">
        <v>1076.8855285010025</v>
      </c>
      <c r="I107">
        <v>1070.0876473393134</v>
      </c>
      <c r="J107">
        <v>1065.6032832272704</v>
      </c>
      <c r="K107">
        <v>1064.1258719478355</v>
      </c>
      <c r="L107">
        <v>1065.8365582089705</v>
      </c>
      <c r="M107">
        <v>1071.6669695897399</v>
      </c>
      <c r="N107">
        <v>1082.2168956767657</v>
      </c>
      <c r="O107">
        <v>1098.1173256154416</v>
      </c>
      <c r="P107">
        <v>1119.9899064654319</v>
      </c>
      <c r="Q107">
        <v>1148.4543291474733</v>
      </c>
      <c r="R107">
        <v>1184.153693159705</v>
      </c>
      <c r="S107">
        <v>1227.7174816311961</v>
      </c>
      <c r="T107">
        <v>1279.7340534337548</v>
      </c>
      <c r="U107">
        <v>1340.759644501964</v>
      </c>
      <c r="V107">
        <v>1411.3355369279489</v>
      </c>
      <c r="W107">
        <v>1483.7262229201112</v>
      </c>
      <c r="X107">
        <v>1636.748259474567</v>
      </c>
      <c r="Y107">
        <v>1690.0613237885032</v>
      </c>
      <c r="Z107">
        <v>1730.2871917254172</v>
      </c>
      <c r="AA107">
        <v>1767.1081464677275</v>
      </c>
      <c r="AB107">
        <v>1800.5069056185396</v>
      </c>
      <c r="AC107">
        <v>1829.5928235805054</v>
      </c>
      <c r="AD107">
        <v>1853.1072584445001</v>
      </c>
      <c r="AE107">
        <v>1869.9558610953741</v>
      </c>
      <c r="AF107">
        <v>1879.1264230056095</v>
      </c>
      <c r="AG107">
        <v>1879.6786124785667</v>
      </c>
      <c r="AH107">
        <v>1870.6780301509525</v>
      </c>
      <c r="AI107">
        <v>1851.1485476669886</v>
      </c>
      <c r="AJ107">
        <v>1820.0918894417034</v>
      </c>
      <c r="AK107">
        <v>1776.5499151138092</v>
      </c>
      <c r="AL107">
        <v>1719.7693409993706</v>
      </c>
      <c r="AM107">
        <v>1649.2621470073102</v>
      </c>
      <c r="AN107">
        <v>1565.2352752846471</v>
      </c>
      <c r="AO107">
        <v>1467.701057937855</v>
      </c>
      <c r="AP107">
        <v>1357.0159282744535</v>
      </c>
      <c r="AQ107">
        <v>1233.9880254247839</v>
      </c>
      <c r="AR107">
        <v>1099.9538496627233</v>
      </c>
      <c r="AS107">
        <v>956.84293535606469</v>
      </c>
      <c r="AT107">
        <v>807.22319657343371</v>
      </c>
      <c r="AU107">
        <v>654.3158856497538</v>
      </c>
      <c r="AV107">
        <v>501.96738916479728</v>
      </c>
      <c r="AW107">
        <v>371.73422604604025</v>
      </c>
      <c r="AX107">
        <v>245.1741771087122</v>
      </c>
      <c r="AY107">
        <v>124.54725558857011</v>
      </c>
      <c r="AZ107">
        <v>16.136551431528485</v>
      </c>
      <c r="BA107">
        <v>-72.850817390117243</v>
      </c>
      <c r="BB107">
        <v>-135.49680098989782</v>
      </c>
      <c r="BC107">
        <v>-166.23904909291048</v>
      </c>
      <c r="BD107">
        <v>-161.99347783671024</v>
      </c>
      <c r="BE107">
        <v>-123.20689469514024</v>
      </c>
      <c r="BF107">
        <v>-81.595529173342811</v>
      </c>
      <c r="BG107">
        <v>-51.828916867369465</v>
      </c>
      <c r="BH107">
        <v>-31.412916941607275</v>
      </c>
      <c r="BI107">
        <v>-18.045931606773511</v>
      </c>
      <c r="BJ107">
        <v>-9.7212200115545464</v>
      </c>
      <c r="BK107">
        <v>-4.2449993196860438E-11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1:101" x14ac:dyDescent="0.3">
      <c r="A108">
        <f>Model_Point!K108</f>
        <v>0</v>
      </c>
      <c r="B108">
        <v>0</v>
      </c>
      <c r="C108">
        <v>12456.22374830282</v>
      </c>
      <c r="D108">
        <v>12462.964463390288</v>
      </c>
      <c r="E108">
        <v>12232.245243964089</v>
      </c>
      <c r="F108">
        <v>11895.960827049366</v>
      </c>
      <c r="G108">
        <v>11539.934203178869</v>
      </c>
      <c r="H108">
        <v>11202.667296063326</v>
      </c>
      <c r="I108">
        <v>10904.676552670704</v>
      </c>
      <c r="J108">
        <v>10660.453658119533</v>
      </c>
      <c r="K108">
        <v>10482.092706430829</v>
      </c>
      <c r="L108">
        <v>10368.060916277525</v>
      </c>
      <c r="M108">
        <v>10338.50015570285</v>
      </c>
      <c r="N108">
        <v>10403.56050343439</v>
      </c>
      <c r="O108">
        <v>10573.098795639949</v>
      </c>
      <c r="P108">
        <v>10846.902598004599</v>
      </c>
      <c r="Q108">
        <v>11046.65919859168</v>
      </c>
      <c r="R108">
        <v>11168.494233817377</v>
      </c>
      <c r="S108">
        <v>11209.732007095205</v>
      </c>
      <c r="T108">
        <v>11169.502342058748</v>
      </c>
      <c r="U108">
        <v>11048.370464194162</v>
      </c>
      <c r="V108">
        <v>10848.155060955383</v>
      </c>
      <c r="W108">
        <v>10571.777569207115</v>
      </c>
      <c r="X108">
        <v>10223.239659978797</v>
      </c>
      <c r="Y108">
        <v>9807.6925838926854</v>
      </c>
      <c r="Z108">
        <v>9331.4959793744329</v>
      </c>
      <c r="AA108">
        <v>8802.2146469249874</v>
      </c>
      <c r="AB108">
        <v>8228.427421012846</v>
      </c>
      <c r="AC108">
        <v>7619.5104303684257</v>
      </c>
      <c r="AD108">
        <v>6984.9458924204901</v>
      </c>
      <c r="AE108">
        <v>6334.7486954086844</v>
      </c>
      <c r="AF108">
        <v>5679.2511513660975</v>
      </c>
      <c r="AG108">
        <v>5028.8536878687373</v>
      </c>
      <c r="AH108">
        <v>4393.7463529263532</v>
      </c>
      <c r="AI108">
        <v>3783.6090786410928</v>
      </c>
      <c r="AJ108">
        <v>3207.3019897856839</v>
      </c>
      <c r="AK108">
        <v>2672.5604088137552</v>
      </c>
      <c r="AL108">
        <v>2185.7122481574957</v>
      </c>
      <c r="AM108">
        <v>1740.1206761403737</v>
      </c>
      <c r="AN108">
        <v>1343.3509802518834</v>
      </c>
      <c r="AO108">
        <v>1000.6727069428885</v>
      </c>
      <c r="AP108">
        <v>714.7151693288763</v>
      </c>
      <c r="AQ108">
        <v>485.30123347837207</v>
      </c>
      <c r="AR108">
        <v>309.50780985522272</v>
      </c>
      <c r="AS108">
        <v>181.98033038883207</v>
      </c>
      <c r="AT108">
        <v>95.495246326098666</v>
      </c>
      <c r="AU108">
        <v>41.722240903537973</v>
      </c>
      <c r="AV108">
        <v>12.093619424374944</v>
      </c>
      <c r="AW108">
        <v>-0.7464213759933721</v>
      </c>
      <c r="AX108">
        <v>-4.6906387934933829</v>
      </c>
      <c r="AY108">
        <v>-4.5829689267568492</v>
      </c>
      <c r="AZ108">
        <v>-3.1065943895130217</v>
      </c>
      <c r="BA108">
        <v>-6.6340711853230343E-11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1:101" x14ac:dyDescent="0.3">
      <c r="A109">
        <f>Model_Point!K109</f>
        <v>0</v>
      </c>
      <c r="B109">
        <v>0</v>
      </c>
      <c r="C109">
        <v>5037.3331228746783</v>
      </c>
      <c r="D109">
        <v>5028.7888661618799</v>
      </c>
      <c r="E109">
        <v>4917.0834379192038</v>
      </c>
      <c r="F109">
        <v>4760.0960392376728</v>
      </c>
      <c r="G109">
        <v>4867.2036375009848</v>
      </c>
      <c r="H109">
        <v>4721.3299045339791</v>
      </c>
      <c r="I109">
        <v>4589.3109639985796</v>
      </c>
      <c r="J109">
        <v>4477.0112629432924</v>
      </c>
      <c r="K109">
        <v>4389.2945898501957</v>
      </c>
      <c r="L109">
        <v>4352.1638393177982</v>
      </c>
      <c r="M109">
        <v>4322.3169025814268</v>
      </c>
      <c r="N109">
        <v>4328.6789637539423</v>
      </c>
      <c r="O109">
        <v>4375.1731728698496</v>
      </c>
      <c r="P109">
        <v>4465.4857693273198</v>
      </c>
      <c r="Q109">
        <v>4307.4255172747116</v>
      </c>
      <c r="R109">
        <v>4389.5286928401738</v>
      </c>
      <c r="S109">
        <v>4441.1972325565621</v>
      </c>
      <c r="T109">
        <v>4462.0795007267589</v>
      </c>
      <c r="U109">
        <v>4452.3896306400156</v>
      </c>
      <c r="V109">
        <v>4197.9298047497814</v>
      </c>
      <c r="W109">
        <v>4116.375673487636</v>
      </c>
      <c r="X109">
        <v>4006.8651402836649</v>
      </c>
      <c r="Y109">
        <v>3871.3827248029102</v>
      </c>
      <c r="Z109">
        <v>3712.3894780427599</v>
      </c>
      <c r="AA109">
        <v>3391.4981970658828</v>
      </c>
      <c r="AB109">
        <v>3185.9560325198872</v>
      </c>
      <c r="AC109">
        <v>2966.2954011631123</v>
      </c>
      <c r="AD109">
        <v>2736.1934263824501</v>
      </c>
      <c r="AE109">
        <v>2499.5416961242845</v>
      </c>
      <c r="AF109">
        <v>2182.392544914313</v>
      </c>
      <c r="AG109">
        <v>1939.9240331146259</v>
      </c>
      <c r="AH109">
        <v>1702.6744680880083</v>
      </c>
      <c r="AI109">
        <v>1474.4226777846702</v>
      </c>
      <c r="AJ109">
        <v>1258.6380066441354</v>
      </c>
      <c r="AK109">
        <v>1025.1840526451813</v>
      </c>
      <c r="AL109">
        <v>840.86887499236934</v>
      </c>
      <c r="AM109">
        <v>671.95899723262835</v>
      </c>
      <c r="AN109">
        <v>521.42104461500355</v>
      </c>
      <c r="AO109">
        <v>391.34169151017181</v>
      </c>
      <c r="AP109">
        <v>273.85785442490885</v>
      </c>
      <c r="AQ109">
        <v>186.27980135162184</v>
      </c>
      <c r="AR109">
        <v>119.12340558726602</v>
      </c>
      <c r="AS109">
        <v>70.379459514495153</v>
      </c>
      <c r="AT109">
        <v>37.313439523851635</v>
      </c>
      <c r="AU109">
        <v>15.981130546345454</v>
      </c>
      <c r="AV109">
        <v>4.6205488150512553</v>
      </c>
      <c r="AW109">
        <v>-0.30831565257074867</v>
      </c>
      <c r="AX109">
        <v>-1.8270770050502509</v>
      </c>
      <c r="AY109">
        <v>-1.7913402203658879</v>
      </c>
      <c r="AZ109">
        <v>-1.1917424680783588</v>
      </c>
      <c r="BA109">
        <v>-1.0208180791381622E-11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1:101" x14ac:dyDescent="0.3">
      <c r="A110">
        <f>Model_Point!K110</f>
        <v>0</v>
      </c>
      <c r="B110">
        <v>0</v>
      </c>
      <c r="C110">
        <v>3529.6808864725472</v>
      </c>
      <c r="D110">
        <v>3628.9249134695306</v>
      </c>
      <c r="E110">
        <v>3652.7382614301978</v>
      </c>
      <c r="F110">
        <v>3645.7178894347667</v>
      </c>
      <c r="G110">
        <v>3631.2635988017105</v>
      </c>
      <c r="H110">
        <v>3619.5610309123522</v>
      </c>
      <c r="I110">
        <v>3615.5880195569166</v>
      </c>
      <c r="J110">
        <v>3622.566217960029</v>
      </c>
      <c r="K110">
        <v>3643.0771945061056</v>
      </c>
      <c r="L110">
        <v>3677.5143826222438</v>
      </c>
      <c r="M110">
        <v>3729.5544496898069</v>
      </c>
      <c r="N110">
        <v>4067.2689432327429</v>
      </c>
      <c r="O110">
        <v>4240.2891341161367</v>
      </c>
      <c r="P110">
        <v>4371.7698378537125</v>
      </c>
      <c r="Q110">
        <v>4496.0852844858046</v>
      </c>
      <c r="R110">
        <v>4613.649466901813</v>
      </c>
      <c r="S110">
        <v>4721.7964293938985</v>
      </c>
      <c r="T110">
        <v>4816.5062793397046</v>
      </c>
      <c r="U110">
        <v>4894.2822706755378</v>
      </c>
      <c r="V110">
        <v>4951.8635017977385</v>
      </c>
      <c r="W110">
        <v>4986.187775900763</v>
      </c>
      <c r="X110">
        <v>4994.1500278219446</v>
      </c>
      <c r="Y110">
        <v>4972.4159015159939</v>
      </c>
      <c r="Z110">
        <v>4917.4680739473097</v>
      </c>
      <c r="AA110">
        <v>4825.80334720062</v>
      </c>
      <c r="AB110">
        <v>4694.501677042319</v>
      </c>
      <c r="AC110">
        <v>4521.4329629014228</v>
      </c>
      <c r="AD110">
        <v>4306.8037391055286</v>
      </c>
      <c r="AE110">
        <v>4049.9896131626138</v>
      </c>
      <c r="AF110">
        <v>3751.4126606729833</v>
      </c>
      <c r="AG110">
        <v>3412.9193862866045</v>
      </c>
      <c r="AH110">
        <v>3038.0574379310624</v>
      </c>
      <c r="AI110">
        <v>2632.3184290188883</v>
      </c>
      <c r="AJ110">
        <v>2203.3222098378055</v>
      </c>
      <c r="AK110">
        <v>1760.9046125804273</v>
      </c>
      <c r="AL110">
        <v>1317.0641658618069</v>
      </c>
      <c r="AM110">
        <v>947.50189556475368</v>
      </c>
      <c r="AN110">
        <v>586.48795808889895</v>
      </c>
      <c r="AO110">
        <v>240.20424747496804</v>
      </c>
      <c r="AP110">
        <v>-71.014843906925421</v>
      </c>
      <c r="AQ110">
        <v>-323.3098522904433</v>
      </c>
      <c r="AR110">
        <v>-493.39160297580401</v>
      </c>
      <c r="AS110">
        <v>-562.15274860959653</v>
      </c>
      <c r="AT110">
        <v>-518.5136086825562</v>
      </c>
      <c r="AU110">
        <v>-367.73465791504736</v>
      </c>
      <c r="AV110">
        <v>-246.65073556849947</v>
      </c>
      <c r="AW110">
        <v>-158.54708897919591</v>
      </c>
      <c r="AX110">
        <v>-97.178894645851344</v>
      </c>
      <c r="AY110">
        <v>-56.432647820753061</v>
      </c>
      <c r="AZ110">
        <v>-30.733392102206182</v>
      </c>
      <c r="BA110">
        <v>-2.3245817719229855E-11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1:101" x14ac:dyDescent="0.3">
      <c r="A111">
        <f>Model_Point!K111</f>
        <v>0</v>
      </c>
      <c r="B111">
        <v>0</v>
      </c>
      <c r="C111">
        <v>4744.5107156952236</v>
      </c>
      <c r="D111">
        <v>4640.9161082586015</v>
      </c>
      <c r="E111">
        <v>4482.3850220575923</v>
      </c>
      <c r="F111">
        <v>4293.2123445271136</v>
      </c>
      <c r="G111">
        <v>4109.1133931658278</v>
      </c>
      <c r="H111">
        <v>3946.3751344486504</v>
      </c>
      <c r="I111">
        <v>3814.097670178714</v>
      </c>
      <c r="J111">
        <v>3718.9676808575532</v>
      </c>
      <c r="K111">
        <v>3666.594022751312</v>
      </c>
      <c r="L111">
        <v>3653.8425079085637</v>
      </c>
      <c r="M111">
        <v>3623.2923819282842</v>
      </c>
      <c r="N111">
        <v>3560.8014135976309</v>
      </c>
      <c r="O111">
        <v>3467.2538169272302</v>
      </c>
      <c r="P111">
        <v>3344.2614672095738</v>
      </c>
      <c r="Q111">
        <v>3194.1600291050577</v>
      </c>
      <c r="R111">
        <v>3019.9250726921264</v>
      </c>
      <c r="S111">
        <v>2825.0733593498003</v>
      </c>
      <c r="T111">
        <v>2613.3616254126823</v>
      </c>
      <c r="U111">
        <v>2388.9464727844465</v>
      </c>
      <c r="V111">
        <v>2156.2784425481582</v>
      </c>
      <c r="W111">
        <v>1919.9785624849833</v>
      </c>
      <c r="X111">
        <v>1684.6994473664936</v>
      </c>
      <c r="Y111">
        <v>1454.974564473428</v>
      </c>
      <c r="Z111">
        <v>1235.0609633310194</v>
      </c>
      <c r="AA111">
        <v>1028.7824888481707</v>
      </c>
      <c r="AB111">
        <v>839.38207773284842</v>
      </c>
      <c r="AC111">
        <v>664.66309747537525</v>
      </c>
      <c r="AD111">
        <v>508.35510668900775</v>
      </c>
      <c r="AE111">
        <v>373.17577180645281</v>
      </c>
      <c r="AF111">
        <v>260.65273643768279</v>
      </c>
      <c r="AG111">
        <v>171.02979846021151</v>
      </c>
      <c r="AH111">
        <v>103.28147961445542</v>
      </c>
      <c r="AI111">
        <v>55.24984272059686</v>
      </c>
      <c r="AJ111">
        <v>23.901185012237523</v>
      </c>
      <c r="AK111">
        <v>5.6794989903616147</v>
      </c>
      <c r="AL111">
        <v>-3.0880718000168068</v>
      </c>
      <c r="AM111">
        <v>-5.6923689910501558</v>
      </c>
      <c r="AN111">
        <v>-5.3471692323871904</v>
      </c>
      <c r="AO111">
        <v>-3.9464568517996317</v>
      </c>
      <c r="AP111">
        <v>-2.4632607975927461</v>
      </c>
      <c r="AQ111">
        <v>1.2987288498104335E-11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1:101" x14ac:dyDescent="0.3">
      <c r="A112">
        <f>Model_Point!K112</f>
        <v>0</v>
      </c>
      <c r="B112">
        <v>0</v>
      </c>
      <c r="C112">
        <v>1968.0086759912876</v>
      </c>
      <c r="D112">
        <v>1924.840359430571</v>
      </c>
      <c r="E112">
        <v>1854.5240076347902</v>
      </c>
      <c r="F112">
        <v>1770.1255759280421</v>
      </c>
      <c r="G112">
        <v>1732.1201736542325</v>
      </c>
      <c r="H112">
        <v>1658.4374222400963</v>
      </c>
      <c r="I112">
        <v>1595.886601181895</v>
      </c>
      <c r="J112">
        <v>1547.1953589566103</v>
      </c>
      <c r="K112">
        <v>1514.6439772800345</v>
      </c>
      <c r="L112">
        <v>1419.1341043270852</v>
      </c>
      <c r="M112">
        <v>1416.0601588476111</v>
      </c>
      <c r="N112">
        <v>1406.9654755559443</v>
      </c>
      <c r="O112">
        <v>1385.9369139860542</v>
      </c>
      <c r="P112">
        <v>1353.5661617178919</v>
      </c>
      <c r="Q112">
        <v>1227.4495786962327</v>
      </c>
      <c r="R112">
        <v>1170.1468413791679</v>
      </c>
      <c r="S112">
        <v>1104.5631973590973</v>
      </c>
      <c r="T112">
        <v>1032.1414271522531</v>
      </c>
      <c r="U112">
        <v>954.48764446116547</v>
      </c>
      <c r="V112">
        <v>825.8219227188282</v>
      </c>
      <c r="W112">
        <v>740.02586546570012</v>
      </c>
      <c r="X112">
        <v>654.17040329693532</v>
      </c>
      <c r="Y112">
        <v>570.02922472979299</v>
      </c>
      <c r="Z112">
        <v>489.27582361752746</v>
      </c>
      <c r="AA112">
        <v>393.2326156485845</v>
      </c>
      <c r="AB112">
        <v>322.3230893883063</v>
      </c>
      <c r="AC112">
        <v>256.73234091918061</v>
      </c>
      <c r="AD112">
        <v>197.93356641541496</v>
      </c>
      <c r="AE112">
        <v>147.01398190352626</v>
      </c>
      <c r="AF112">
        <v>99.537618696020331</v>
      </c>
      <c r="AG112">
        <v>65.462296498904919</v>
      </c>
      <c r="AH112">
        <v>39.661861486317761</v>
      </c>
      <c r="AI112">
        <v>21.342925299367892</v>
      </c>
      <c r="AJ112">
        <v>9.3703322742702646</v>
      </c>
      <c r="AK112">
        <v>2.1752632703861461</v>
      </c>
      <c r="AL112">
        <v>-1.1953145459306811</v>
      </c>
      <c r="AM112">
        <v>-2.207151019127775</v>
      </c>
      <c r="AN112">
        <v>-2.0876149440429987</v>
      </c>
      <c r="AO112">
        <v>-1.5612002202445321</v>
      </c>
      <c r="AP112">
        <v>-0.9429314715976288</v>
      </c>
      <c r="AQ112">
        <v>-7.8787254840324162E-12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1:101" x14ac:dyDescent="0.3">
      <c r="A113">
        <f>Model_Point!K113</f>
        <v>0</v>
      </c>
      <c r="B113">
        <v>0</v>
      </c>
      <c r="C113">
        <v>1461.987068152142</v>
      </c>
      <c r="D113">
        <v>1484.3728439261627</v>
      </c>
      <c r="E113">
        <v>1471.4649942499286</v>
      </c>
      <c r="F113">
        <v>1444.1525973122014</v>
      </c>
      <c r="G113">
        <v>1412.2394531061911</v>
      </c>
      <c r="H113">
        <v>1379.9641947091684</v>
      </c>
      <c r="I113">
        <v>1349.4104813154011</v>
      </c>
      <c r="J113">
        <v>1321.9510650442751</v>
      </c>
      <c r="K113">
        <v>1298.694722087926</v>
      </c>
      <c r="L113">
        <v>1279.8307062393703</v>
      </c>
      <c r="M113">
        <v>1266.9093411542756</v>
      </c>
      <c r="N113">
        <v>1385.6956500596552</v>
      </c>
      <c r="O113">
        <v>1436.1884052119738</v>
      </c>
      <c r="P113">
        <v>1459.2662616719258</v>
      </c>
      <c r="Q113">
        <v>1475.6526791540623</v>
      </c>
      <c r="R113">
        <v>1485.1638150255194</v>
      </c>
      <c r="S113">
        <v>1486.9312522545536</v>
      </c>
      <c r="T113">
        <v>1480.0001672554058</v>
      </c>
      <c r="U113">
        <v>1463.3659759261716</v>
      </c>
      <c r="V113">
        <v>1436.0316726630972</v>
      </c>
      <c r="W113">
        <v>1397.1690156331772</v>
      </c>
      <c r="X113">
        <v>1346.1771987062864</v>
      </c>
      <c r="Y113">
        <v>1283.1184797133174</v>
      </c>
      <c r="Z113">
        <v>1207.8254279269172</v>
      </c>
      <c r="AA113">
        <v>1120.4317050910613</v>
      </c>
      <c r="AB113">
        <v>1021.4790454979501</v>
      </c>
      <c r="AC113">
        <v>911.99546121572735</v>
      </c>
      <c r="AD113">
        <v>793.56366871381852</v>
      </c>
      <c r="AE113">
        <v>668.37274687148749</v>
      </c>
      <c r="AF113">
        <v>539.24228797233525</v>
      </c>
      <c r="AG113">
        <v>409.60647763318815</v>
      </c>
      <c r="AH113">
        <v>300.79543060006984</v>
      </c>
      <c r="AI113">
        <v>194.35438880182645</v>
      </c>
      <c r="AJ113">
        <v>92.10579449256511</v>
      </c>
      <c r="AK113">
        <v>-0.1383675460983953</v>
      </c>
      <c r="AL113">
        <v>-75.575689263634601</v>
      </c>
      <c r="AM113">
        <v>-127.5712644091203</v>
      </c>
      <c r="AN113">
        <v>-150.67895954885898</v>
      </c>
      <c r="AO113">
        <v>-141.72800701904438</v>
      </c>
      <c r="AP113">
        <v>-100.85608614730128</v>
      </c>
      <c r="AQ113">
        <v>-67.708041954033405</v>
      </c>
      <c r="AR113">
        <v>-43.562718301044953</v>
      </c>
      <c r="AS113">
        <v>-26.72911634360787</v>
      </c>
      <c r="AT113">
        <v>-15.543971294506063</v>
      </c>
      <c r="AU113">
        <v>-8.4854247204040885</v>
      </c>
      <c r="AV113">
        <v>2.6264299740361166E-12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1:101" x14ac:dyDescent="0.3">
      <c r="A114">
        <f>Model_Point!K114</f>
        <v>0</v>
      </c>
      <c r="B114">
        <v>0</v>
      </c>
      <c r="C114">
        <v>6793.7241910609428</v>
      </c>
      <c r="D114">
        <v>5395.1868370441262</v>
      </c>
      <c r="E114">
        <v>3950.6430295121727</v>
      </c>
      <c r="F114">
        <v>2555.759843450925</v>
      </c>
      <c r="G114">
        <v>1243.7547986388279</v>
      </c>
      <c r="H114">
        <v>33.828699119399403</v>
      </c>
      <c r="I114">
        <v>-1058.525635697684</v>
      </c>
      <c r="J114">
        <v>-2018.7945533762136</v>
      </c>
      <c r="K114">
        <v>-2833.1382373782808</v>
      </c>
      <c r="L114">
        <v>-3494.0624501864872</v>
      </c>
      <c r="M114">
        <v>-3983.882314212537</v>
      </c>
      <c r="N114">
        <v>-4289.7950260812204</v>
      </c>
      <c r="O114">
        <v>-4399.9216094225822</v>
      </c>
      <c r="P114">
        <v>-4302.6722782528886</v>
      </c>
      <c r="Q114">
        <v>-3986.6421784381528</v>
      </c>
      <c r="R114">
        <v>-3440.5109835819048</v>
      </c>
      <c r="S114">
        <v>-2652.9464117541156</v>
      </c>
      <c r="T114">
        <v>-1709.6733276599489</v>
      </c>
      <c r="U114">
        <v>-821.82761609068757</v>
      </c>
      <c r="V114">
        <v>-1.8416175653974931E-12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1:101" x14ac:dyDescent="0.3">
      <c r="A115">
        <f>Model_Point!K115</f>
        <v>0</v>
      </c>
      <c r="B115">
        <v>0</v>
      </c>
      <c r="C115">
        <v>3740.2895545127867</v>
      </c>
      <c r="D115">
        <v>3211.2371692741604</v>
      </c>
      <c r="E115">
        <v>2623.3456284887129</v>
      </c>
      <c r="F115">
        <v>2038.3263475355307</v>
      </c>
      <c r="G115">
        <v>1968.4782526648116</v>
      </c>
      <c r="H115">
        <v>1469.5229108708606</v>
      </c>
      <c r="I115">
        <v>1012.1394826469507</v>
      </c>
      <c r="J115">
        <v>602.69060855934697</v>
      </c>
      <c r="K115">
        <v>247.01646289893003</v>
      </c>
      <c r="L115">
        <v>36.291290863693433</v>
      </c>
      <c r="M115">
        <v>-192.68154487343455</v>
      </c>
      <c r="N115">
        <v>-351.89563673148263</v>
      </c>
      <c r="O115">
        <v>-436.50603327777435</v>
      </c>
      <c r="P115">
        <v>-441.81276348034646</v>
      </c>
      <c r="Q115">
        <v>-765.018108653735</v>
      </c>
      <c r="R115">
        <v>-622.82790170517478</v>
      </c>
      <c r="S115">
        <v>-389.21501412625679</v>
      </c>
      <c r="T115">
        <v>-56.856570407404767</v>
      </c>
      <c r="U115">
        <v>380.25266530849484</v>
      </c>
      <c r="V115">
        <v>-1.3457974516366295E-12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1:101" x14ac:dyDescent="0.3">
      <c r="A116">
        <f>Model_Point!K116</f>
        <v>0</v>
      </c>
      <c r="B116">
        <v>0</v>
      </c>
      <c r="C116">
        <v>1045.1883370862988</v>
      </c>
      <c r="D116">
        <v>830.0287441606348</v>
      </c>
      <c r="E116">
        <v>607.79123530956497</v>
      </c>
      <c r="F116">
        <v>393.19382206937308</v>
      </c>
      <c r="G116">
        <v>191.34689209828122</v>
      </c>
      <c r="H116">
        <v>5.2044152491383704</v>
      </c>
      <c r="I116">
        <v>-162.85009779964369</v>
      </c>
      <c r="J116">
        <v>-310.58377744249441</v>
      </c>
      <c r="K116">
        <v>-435.86742113512014</v>
      </c>
      <c r="L116">
        <v>-537.54806925945957</v>
      </c>
      <c r="M116">
        <v>-612.90497141731339</v>
      </c>
      <c r="N116">
        <v>-659.96846555095692</v>
      </c>
      <c r="O116">
        <v>-676.91101683424336</v>
      </c>
      <c r="P116">
        <v>-661.94958126967526</v>
      </c>
      <c r="Q116">
        <v>-613.32956591356196</v>
      </c>
      <c r="R116">
        <v>-529.30938208952387</v>
      </c>
      <c r="S116">
        <v>-408.14560180832547</v>
      </c>
      <c r="T116">
        <v>-263.02666579383828</v>
      </c>
      <c r="U116">
        <v>-126.43501786010579</v>
      </c>
      <c r="V116">
        <v>-2.8332577929192198E-13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1:101" x14ac:dyDescent="0.3">
      <c r="A117">
        <f>Model_Point!K117</f>
        <v>0</v>
      </c>
      <c r="B117">
        <v>0</v>
      </c>
      <c r="C117">
        <v>6646.8939073345591</v>
      </c>
      <c r="D117">
        <v>5503.0376509546113</v>
      </c>
      <c r="E117">
        <v>4378.0720365065918</v>
      </c>
      <c r="F117">
        <v>3330.3634769880759</v>
      </c>
      <c r="G117">
        <v>2392.8124048929494</v>
      </c>
      <c r="H117">
        <v>1585.1019271439789</v>
      </c>
      <c r="I117">
        <v>923.07188301295321</v>
      </c>
      <c r="J117">
        <v>427.02567678327972</v>
      </c>
      <c r="K117">
        <v>115.4430873572919</v>
      </c>
      <c r="L117">
        <v>1.5423547110204003E-12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1:101" x14ac:dyDescent="0.3">
      <c r="A118">
        <f>Model_Point!K118</f>
        <v>0</v>
      </c>
      <c r="B118">
        <v>0</v>
      </c>
      <c r="C118">
        <v>3180.0916307066072</v>
      </c>
      <c r="D118">
        <v>2698.6833670010828</v>
      </c>
      <c r="E118">
        <v>2191.1161736260124</v>
      </c>
      <c r="F118">
        <v>1699.7498795542001</v>
      </c>
      <c r="G118">
        <v>1558.716270503139</v>
      </c>
      <c r="H118">
        <v>1161.3912699862235</v>
      </c>
      <c r="I118">
        <v>813.44207607576732</v>
      </c>
      <c r="J118">
        <v>523.08692480004481</v>
      </c>
      <c r="K118">
        <v>297.68429807908865</v>
      </c>
      <c r="L118">
        <v>-1.7707861205745124E-12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1:101" x14ac:dyDescent="0.3">
      <c r="A119">
        <f>Model_Point!K119</f>
        <v>0</v>
      </c>
      <c r="B119">
        <v>0</v>
      </c>
      <c r="C119">
        <v>1022.5990626668553</v>
      </c>
      <c r="D119">
        <v>846.62117706994013</v>
      </c>
      <c r="E119">
        <v>673.5495440779373</v>
      </c>
      <c r="F119">
        <v>512.36361184431939</v>
      </c>
      <c r="G119">
        <v>368.12498536814604</v>
      </c>
      <c r="H119">
        <v>243.86183494522751</v>
      </c>
      <c r="I119">
        <v>142.0110589250697</v>
      </c>
      <c r="J119">
        <v>65.696257966658422</v>
      </c>
      <c r="K119">
        <v>17.760474978044908</v>
      </c>
      <c r="L119">
        <v>2.3728534015698468E-13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1:101" x14ac:dyDescent="0.3">
      <c r="A120">
        <f>Model_Point!K120</f>
        <v>0</v>
      </c>
      <c r="B120">
        <v>0</v>
      </c>
      <c r="C120">
        <v>1732.5263615141919</v>
      </c>
      <c r="D120">
        <v>1187.2506951312587</v>
      </c>
      <c r="E120">
        <v>720.53775210303672</v>
      </c>
      <c r="F120">
        <v>321.79204669895904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1:101" x14ac:dyDescent="0.3">
      <c r="A121">
        <f>Model_Point!K121</f>
        <v>0</v>
      </c>
      <c r="B121">
        <v>0</v>
      </c>
      <c r="C121">
        <v>913.17164977989091</v>
      </c>
      <c r="D121">
        <v>678.43536394142234</v>
      </c>
      <c r="E121">
        <v>458.70745406901477</v>
      </c>
      <c r="F121">
        <v>258.93115496535904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1:101" x14ac:dyDescent="0.3">
      <c r="A122">
        <f>Model_Point!K122</f>
        <v>0</v>
      </c>
      <c r="B122">
        <v>0</v>
      </c>
      <c r="C122">
        <v>413.95467005698532</v>
      </c>
      <c r="D122">
        <v>305.056383761419</v>
      </c>
      <c r="E122">
        <v>196.84510794853995</v>
      </c>
      <c r="F122">
        <v>94.408273723200679</v>
      </c>
      <c r="G122">
        <v>-2.2666062343353759E-13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1:101" x14ac:dyDescent="0.3">
      <c r="A123">
        <f>Model_Point!K123</f>
        <v>0</v>
      </c>
      <c r="B123">
        <v>0</v>
      </c>
      <c r="C123">
        <v>40562.475439721915</v>
      </c>
      <c r="D123">
        <v>34364.350274178367</v>
      </c>
      <c r="E123">
        <v>30125.96918821193</v>
      </c>
      <c r="F123">
        <v>27018.479395374088</v>
      </c>
      <c r="G123">
        <v>24444.767743158107</v>
      </c>
      <c r="H123">
        <v>22138.912276853549</v>
      </c>
      <c r="I123">
        <v>20634.720267974863</v>
      </c>
      <c r="J123">
        <v>19170.927471989147</v>
      </c>
      <c r="K123">
        <v>18463.504312099922</v>
      </c>
      <c r="L123">
        <v>17685.128065060333</v>
      </c>
      <c r="M123">
        <v>17331.231617830828</v>
      </c>
      <c r="N123">
        <v>16933.139421199554</v>
      </c>
      <c r="O123">
        <v>16499.874708527372</v>
      </c>
      <c r="P123">
        <v>16046.867729126219</v>
      </c>
      <c r="Q123">
        <v>15595.791411631781</v>
      </c>
      <c r="R123">
        <v>15168.338891123949</v>
      </c>
      <c r="S123">
        <v>14774.325061074001</v>
      </c>
      <c r="T123">
        <v>14403.940357758835</v>
      </c>
      <c r="U123">
        <v>14036.005076053734</v>
      </c>
      <c r="V123">
        <v>13657.860511168419</v>
      </c>
      <c r="W123">
        <v>13274.428694891367</v>
      </c>
      <c r="X123">
        <v>12896.592688060824</v>
      </c>
      <c r="Y123">
        <v>12526.398788723753</v>
      </c>
      <c r="Z123">
        <v>12154.88487537438</v>
      </c>
      <c r="AA123">
        <v>11769.495327367702</v>
      </c>
      <c r="AB123">
        <v>11361.860062867307</v>
      </c>
      <c r="AC123">
        <v>10931.029315759608</v>
      </c>
      <c r="AD123">
        <v>10482.239104224851</v>
      </c>
      <c r="AE123">
        <v>10023.934235540659</v>
      </c>
      <c r="AF123">
        <v>9565.0860043839803</v>
      </c>
      <c r="AG123">
        <v>9112.9448274011866</v>
      </c>
      <c r="AH123">
        <v>8671.4558226233257</v>
      </c>
      <c r="AI123">
        <v>8241.314023073759</v>
      </c>
      <c r="AJ123">
        <v>7821.7257608474174</v>
      </c>
      <c r="AK123">
        <v>7412.3612014045402</v>
      </c>
      <c r="AL123">
        <v>7014.0320577262391</v>
      </c>
      <c r="AM123">
        <v>6628.0792311505847</v>
      </c>
      <c r="AN123">
        <v>6255.3335693587196</v>
      </c>
      <c r="AO123">
        <v>5895.4924319222464</v>
      </c>
      <c r="AP123">
        <v>5547.3419381092699</v>
      </c>
      <c r="AQ123">
        <v>5209.6938653061079</v>
      </c>
      <c r="AR123">
        <v>4882.4253082867508</v>
      </c>
      <c r="AS123">
        <v>4566.7546397271517</v>
      </c>
      <c r="AT123">
        <v>4264.3246337474602</v>
      </c>
      <c r="AU123">
        <v>3975.9525935362881</v>
      </c>
      <c r="AV123">
        <v>3701.6098668552754</v>
      </c>
      <c r="AW123">
        <v>3441.6662453629574</v>
      </c>
      <c r="AX123">
        <v>3197.4461221990337</v>
      </c>
      <c r="AY123">
        <v>2969.1575343073528</v>
      </c>
      <c r="AZ123">
        <v>2751.1120770498806</v>
      </c>
      <c r="BA123">
        <v>2529.7028018648157</v>
      </c>
      <c r="BB123">
        <v>2274.2299157419925</v>
      </c>
      <c r="BC123">
        <v>1992.280587515655</v>
      </c>
      <c r="BD123">
        <v>1693.447087765363</v>
      </c>
      <c r="BE123">
        <v>1389.0725138252521</v>
      </c>
      <c r="BF123">
        <v>1091.7022944137204</v>
      </c>
      <c r="BG123">
        <v>814.19575071135591</v>
      </c>
      <c r="BH123">
        <v>568.50479584434038</v>
      </c>
      <c r="BI123">
        <v>364.21673572415557</v>
      </c>
      <c r="BJ123">
        <v>207.08117376786313</v>
      </c>
      <c r="BK123">
        <v>97.871618925417877</v>
      </c>
      <c r="BL123">
        <v>38.091411499606096</v>
      </c>
      <c r="BM123">
        <v>10.15490127801303</v>
      </c>
      <c r="BN123">
        <v>-6.6668184643465064E-2</v>
      </c>
      <c r="BO123">
        <v>-1.6583877561780036</v>
      </c>
      <c r="BP123">
        <v>1.2401725310598686E-9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1:101" x14ac:dyDescent="0.3">
      <c r="A124">
        <f>Model_Point!K124</f>
        <v>0</v>
      </c>
      <c r="B124">
        <v>0</v>
      </c>
      <c r="C124">
        <v>18712.906112494897</v>
      </c>
      <c r="D124">
        <v>16351.574709785218</v>
      </c>
      <c r="E124">
        <v>14838.368605016178</v>
      </c>
      <c r="F124">
        <v>13808.256414280149</v>
      </c>
      <c r="G124">
        <v>11663.392729847859</v>
      </c>
      <c r="H124">
        <v>10914.28090852555</v>
      </c>
      <c r="I124">
        <v>10398.817397253903</v>
      </c>
      <c r="J124">
        <v>10013.288696722437</v>
      </c>
      <c r="K124">
        <v>9632.364869185194</v>
      </c>
      <c r="L124">
        <v>8368.0946494781292</v>
      </c>
      <c r="M124">
        <v>8093.6912700794855</v>
      </c>
      <c r="N124">
        <v>7939.7446500536371</v>
      </c>
      <c r="O124">
        <v>7905.5891086104593</v>
      </c>
      <c r="P124">
        <v>7890.7008729815379</v>
      </c>
      <c r="Q124">
        <v>6903.4953735142026</v>
      </c>
      <c r="R124">
        <v>6850.3822387302316</v>
      </c>
      <c r="S124">
        <v>6814.025408730964</v>
      </c>
      <c r="T124">
        <v>6790.4267873241406</v>
      </c>
      <c r="U124">
        <v>6770.7513524496826</v>
      </c>
      <c r="V124">
        <v>5993.0022835682003</v>
      </c>
      <c r="W124">
        <v>5926.449978124303</v>
      </c>
      <c r="X124">
        <v>5863.1676967447529</v>
      </c>
      <c r="Y124">
        <v>5804.2414370214374</v>
      </c>
      <c r="Z124">
        <v>5746.0670146317871</v>
      </c>
      <c r="AA124">
        <v>5127.206688146186</v>
      </c>
      <c r="AB124">
        <v>5022.5487913556863</v>
      </c>
      <c r="AC124">
        <v>4907.9257787292854</v>
      </c>
      <c r="AD124">
        <v>4785.7457630711633</v>
      </c>
      <c r="AE124">
        <v>4659.8115632640647</v>
      </c>
      <c r="AF124">
        <v>4145.4022625112011</v>
      </c>
      <c r="AG124">
        <v>3999.3541669475517</v>
      </c>
      <c r="AH124">
        <v>3857.3859086389984</v>
      </c>
      <c r="AI124">
        <v>3719.9632604358358</v>
      </c>
      <c r="AJ124">
        <v>3586.9190168025207</v>
      </c>
      <c r="AK124">
        <v>3199.4837494001572</v>
      </c>
      <c r="AL124">
        <v>3059.7900244430266</v>
      </c>
      <c r="AM124">
        <v>2924.8070024542526</v>
      </c>
      <c r="AN124">
        <v>2795.019875986271</v>
      </c>
      <c r="AO124">
        <v>2670.4293965279867</v>
      </c>
      <c r="AP124">
        <v>2386.1029349427699</v>
      </c>
      <c r="AQ124">
        <v>2260.5722185988056</v>
      </c>
      <c r="AR124">
        <v>2138.9165126969406</v>
      </c>
      <c r="AS124">
        <v>2021.7492678676265</v>
      </c>
      <c r="AT124">
        <v>1909.8659857861558</v>
      </c>
      <c r="AU124">
        <v>1704.8020231748169</v>
      </c>
      <c r="AV124">
        <v>1598.3350648078654</v>
      </c>
      <c r="AW124">
        <v>1497.5454252249401</v>
      </c>
      <c r="AX124">
        <v>1403.0679921895551</v>
      </c>
      <c r="AY124">
        <v>1315.0586822728906</v>
      </c>
      <c r="AZ124">
        <v>1175.8321390315716</v>
      </c>
      <c r="BA124">
        <v>1086.8187221671551</v>
      </c>
      <c r="BB124">
        <v>982.79861421276109</v>
      </c>
      <c r="BC124">
        <v>867.0171791714447</v>
      </c>
      <c r="BD124">
        <v>743.58773844607038</v>
      </c>
      <c r="BE124">
        <v>592.2161447116099</v>
      </c>
      <c r="BF124">
        <v>467.083454469998</v>
      </c>
      <c r="BG124">
        <v>350.02976503736232</v>
      </c>
      <c r="BH124">
        <v>246.22097402051179</v>
      </c>
      <c r="BI124">
        <v>159.82050680735088</v>
      </c>
      <c r="BJ124">
        <v>88.161662267362431</v>
      </c>
      <c r="BK124">
        <v>41.708903137554032</v>
      </c>
      <c r="BL124">
        <v>16.279918156172254</v>
      </c>
      <c r="BM124">
        <v>4.4037399441070519</v>
      </c>
      <c r="BN124">
        <v>6.9014789562564474E-2</v>
      </c>
      <c r="BO124">
        <v>-0.71392450881170921</v>
      </c>
      <c r="BP124">
        <v>-5.6573281068026618E-10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1:101" x14ac:dyDescent="0.3">
      <c r="A125">
        <f>Model_Point!K125</f>
        <v>0</v>
      </c>
      <c r="B125">
        <v>0</v>
      </c>
      <c r="C125">
        <v>94223.634085490383</v>
      </c>
      <c r="D125">
        <v>75082.431455173937</v>
      </c>
      <c r="E125">
        <v>63882.408903059208</v>
      </c>
      <c r="F125">
        <v>56608.938984007837</v>
      </c>
      <c r="G125">
        <v>51120.91493576581</v>
      </c>
      <c r="H125">
        <v>46573.116695921955</v>
      </c>
      <c r="I125">
        <v>42325.251013508067</v>
      </c>
      <c r="J125">
        <v>38691.170498140098</v>
      </c>
      <c r="K125">
        <v>34874.45623627516</v>
      </c>
      <c r="L125">
        <v>31637.76397583964</v>
      </c>
      <c r="M125">
        <v>28393.876094740026</v>
      </c>
      <c r="N125">
        <v>25632.450738982312</v>
      </c>
      <c r="O125">
        <v>23344.875763381882</v>
      </c>
      <c r="P125">
        <v>21525.612953690103</v>
      </c>
      <c r="Q125">
        <v>20166.995917668479</v>
      </c>
      <c r="R125">
        <v>19256.56728485852</v>
      </c>
      <c r="S125">
        <v>18747.236596819359</v>
      </c>
      <c r="T125">
        <v>18237.162689807421</v>
      </c>
      <c r="U125">
        <v>17721.977618649045</v>
      </c>
      <c r="V125">
        <v>17193.907771245769</v>
      </c>
      <c r="W125">
        <v>16645.932228074871</v>
      </c>
      <c r="X125">
        <v>16076.771964545989</v>
      </c>
      <c r="Y125">
        <v>15492.434789522187</v>
      </c>
      <c r="Z125">
        <v>14901.89529862993</v>
      </c>
      <c r="AA125">
        <v>14310.826654278775</v>
      </c>
      <c r="AB125">
        <v>13721.18956033257</v>
      </c>
      <c r="AC125">
        <v>13137.270809646772</v>
      </c>
      <c r="AD125">
        <v>12568.571189419676</v>
      </c>
      <c r="AE125">
        <v>12019.330651826596</v>
      </c>
      <c r="AF125">
        <v>11463.461811162801</v>
      </c>
      <c r="AG125">
        <v>10832.564618790104</v>
      </c>
      <c r="AH125">
        <v>9966.2186353417292</v>
      </c>
      <c r="AI125">
        <v>8899.3342560319506</v>
      </c>
      <c r="AJ125">
        <v>7680.1126371032597</v>
      </c>
      <c r="AK125">
        <v>6369.003174437571</v>
      </c>
      <c r="AL125">
        <v>5035.877894401232</v>
      </c>
      <c r="AM125">
        <v>3755.0819069212803</v>
      </c>
      <c r="AN125">
        <v>2598.3259050826009</v>
      </c>
      <c r="AO125">
        <v>1625.930735407225</v>
      </c>
      <c r="AP125">
        <v>877.69936658363758</v>
      </c>
      <c r="AQ125">
        <v>365.52739706546868</v>
      </c>
      <c r="AR125">
        <v>97.634468534132097</v>
      </c>
      <c r="AS125">
        <v>-15.772860824095332</v>
      </c>
      <c r="AT125">
        <v>-46.28452684416213</v>
      </c>
      <c r="AU125">
        <v>-39.230440467958154</v>
      </c>
      <c r="AV125">
        <v>7.0321683842414552E-10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1:101" x14ac:dyDescent="0.3">
      <c r="A126">
        <f>Model_Point!K126</f>
        <v>0</v>
      </c>
      <c r="B126">
        <v>0</v>
      </c>
      <c r="C126">
        <v>45051.173536099574</v>
      </c>
      <c r="D126">
        <v>37717.174781338465</v>
      </c>
      <c r="E126">
        <v>33760.665190641688</v>
      </c>
      <c r="F126">
        <v>31345.909605723547</v>
      </c>
      <c r="G126">
        <v>26912.938906701529</v>
      </c>
      <c r="H126">
        <v>24807.31725006839</v>
      </c>
      <c r="I126">
        <v>22734.329629870816</v>
      </c>
      <c r="J126">
        <v>20926.746080097466</v>
      </c>
      <c r="K126">
        <v>19046.105910875172</v>
      </c>
      <c r="L126">
        <v>16984.713924206371</v>
      </c>
      <c r="M126">
        <v>15336.034780081311</v>
      </c>
      <c r="N126">
        <v>13900.283045601351</v>
      </c>
      <c r="O126">
        <v>12674.681105040114</v>
      </c>
      <c r="P126">
        <v>11657.537843908638</v>
      </c>
      <c r="Q126">
        <v>10140.617965168092</v>
      </c>
      <c r="R126">
        <v>9486.1690147733098</v>
      </c>
      <c r="S126">
        <v>9023.1852875953991</v>
      </c>
      <c r="T126">
        <v>8745.3294521496082</v>
      </c>
      <c r="U126">
        <v>8648.0745291831172</v>
      </c>
      <c r="V126">
        <v>7452.2000161506166</v>
      </c>
      <c r="W126">
        <v>7358.4329202422959</v>
      </c>
      <c r="X126">
        <v>7253.1919244647261</v>
      </c>
      <c r="Y126">
        <v>7139.4032220888566</v>
      </c>
      <c r="Z126">
        <v>7021.3143574647966</v>
      </c>
      <c r="AA126">
        <v>6144.0606691461007</v>
      </c>
      <c r="AB126">
        <v>5977.6068410547923</v>
      </c>
      <c r="AC126">
        <v>5810.5157929635006</v>
      </c>
      <c r="AD126">
        <v>5647.2206695805608</v>
      </c>
      <c r="AE126">
        <v>5489.9237518575255</v>
      </c>
      <c r="AF126">
        <v>4885.5029140445395</v>
      </c>
      <c r="AG126">
        <v>4662.3103080952687</v>
      </c>
      <c r="AH126">
        <v>4335.1325095408893</v>
      </c>
      <c r="AI126">
        <v>3918.7394840025663</v>
      </c>
      <c r="AJ126">
        <v>3433.6921095297425</v>
      </c>
      <c r="AK126">
        <v>2702.9175476144983</v>
      </c>
      <c r="AL126">
        <v>2149.9410380941022</v>
      </c>
      <c r="AM126">
        <v>1615.6827768620988</v>
      </c>
      <c r="AN126">
        <v>1131.2382010621484</v>
      </c>
      <c r="AO126">
        <v>722.93736538950918</v>
      </c>
      <c r="AP126">
        <v>372.1657692971516</v>
      </c>
      <c r="AQ126">
        <v>154.86167855654347</v>
      </c>
      <c r="AR126">
        <v>41.004891091833684</v>
      </c>
      <c r="AS126">
        <v>-7.3146711611642203</v>
      </c>
      <c r="AT126">
        <v>-20.417256937176784</v>
      </c>
      <c r="AU126">
        <v>-16.704887610046963</v>
      </c>
      <c r="AV126">
        <v>6.4825197887687178E-10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1:101" x14ac:dyDescent="0.3">
      <c r="A127">
        <f>Model_Point!K127</f>
        <v>0</v>
      </c>
      <c r="B127">
        <v>0</v>
      </c>
      <c r="C127">
        <v>125449.91402600848</v>
      </c>
      <c r="D127">
        <v>101649.79730584408</v>
      </c>
      <c r="E127">
        <v>89627.247842190147</v>
      </c>
      <c r="F127">
        <v>79312.001696909996</v>
      </c>
      <c r="G127">
        <v>69866.355018527058</v>
      </c>
      <c r="H127">
        <v>61532.101874734588</v>
      </c>
      <c r="I127">
        <v>53408.193435984002</v>
      </c>
      <c r="J127">
        <v>46324.881268184283</v>
      </c>
      <c r="K127">
        <v>39127.331295247008</v>
      </c>
      <c r="L127">
        <v>33020.076402791718</v>
      </c>
      <c r="M127">
        <v>27435.236246091143</v>
      </c>
      <c r="N127">
        <v>23675.415401482915</v>
      </c>
      <c r="O127">
        <v>21371.628605390662</v>
      </c>
      <c r="P127">
        <v>18502.994657892261</v>
      </c>
      <c r="Q127">
        <v>15237.272483016215</v>
      </c>
      <c r="R127">
        <v>11790.55019163157</v>
      </c>
      <c r="S127">
        <v>8408.919785559694</v>
      </c>
      <c r="T127">
        <v>5340.9297443462738</v>
      </c>
      <c r="U127">
        <v>2802.6807024545255</v>
      </c>
      <c r="V127">
        <v>940.66616935908326</v>
      </c>
      <c r="W127">
        <v>-198.95619679214406</v>
      </c>
      <c r="X127">
        <v>-656.84631065892813</v>
      </c>
      <c r="Y127">
        <v>-718.68994083398582</v>
      </c>
      <c r="Z127">
        <v>-600.01069459191365</v>
      </c>
      <c r="AA127">
        <v>-429.57641100248333</v>
      </c>
      <c r="AB127">
        <v>6.0658150625699842E-11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1:101" x14ac:dyDescent="0.3">
      <c r="A128">
        <f>Model_Point!K128</f>
        <v>0</v>
      </c>
      <c r="B128">
        <v>0</v>
      </c>
      <c r="C128">
        <v>57312.133611944584</v>
      </c>
      <c r="D128">
        <v>48027.099324445058</v>
      </c>
      <c r="E128">
        <v>42795.571261617522</v>
      </c>
      <c r="F128">
        <v>37666.362614271718</v>
      </c>
      <c r="G128">
        <v>33304.664055643065</v>
      </c>
      <c r="H128">
        <v>29041.318930639842</v>
      </c>
      <c r="I128">
        <v>24881.081544366087</v>
      </c>
      <c r="J128">
        <v>21180.305543887935</v>
      </c>
      <c r="K128">
        <v>17446.549361290512</v>
      </c>
      <c r="L128">
        <v>15810.670677058759</v>
      </c>
      <c r="M128">
        <v>12895.037273008646</v>
      </c>
      <c r="N128">
        <v>10780.395211003757</v>
      </c>
      <c r="O128">
        <v>9515.2725624263385</v>
      </c>
      <c r="P128">
        <v>8423.6069872037551</v>
      </c>
      <c r="Q128">
        <v>6404.3968440688768</v>
      </c>
      <c r="R128">
        <v>4989.5748732038592</v>
      </c>
      <c r="S128">
        <v>3585.499171935458</v>
      </c>
      <c r="T128">
        <v>2300.1921589325289</v>
      </c>
      <c r="U128">
        <v>1228.6728269594582</v>
      </c>
      <c r="V128">
        <v>401.37891257039865</v>
      </c>
      <c r="W128">
        <v>-89.916176472061792</v>
      </c>
      <c r="X128">
        <v>-292.75498657627355</v>
      </c>
      <c r="Y128">
        <v>-326.74552078889838</v>
      </c>
      <c r="Z128">
        <v>-282.80173741268266</v>
      </c>
      <c r="AA128">
        <v>-181.40630555094634</v>
      </c>
      <c r="AB128">
        <v>-8.0459155928444447E-11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1:101" x14ac:dyDescent="0.3">
      <c r="A129">
        <f>Model_Point!K129</f>
        <v>0</v>
      </c>
      <c r="B129">
        <v>0</v>
      </c>
      <c r="C129">
        <v>40491.344888422624</v>
      </c>
      <c r="D129">
        <v>39067.279207395841</v>
      </c>
      <c r="E129">
        <v>37149.228881414041</v>
      </c>
      <c r="F129">
        <v>35015.70487110081</v>
      </c>
      <c r="G129">
        <v>32862.332760880643</v>
      </c>
      <c r="H129">
        <v>30785.473856865148</v>
      </c>
      <c r="I129">
        <v>28877.376087986617</v>
      </c>
      <c r="J129">
        <v>27174.869534293328</v>
      </c>
      <c r="K129">
        <v>25707.305390623806</v>
      </c>
      <c r="L129">
        <v>24500.41345247284</v>
      </c>
      <c r="M129">
        <v>23577.866885799642</v>
      </c>
      <c r="N129">
        <v>22961.380415594074</v>
      </c>
      <c r="O129">
        <v>22670.345028065371</v>
      </c>
      <c r="P129">
        <v>22721.854818477372</v>
      </c>
      <c r="Q129">
        <v>22960.417520450006</v>
      </c>
      <c r="R129">
        <v>23048.379808730013</v>
      </c>
      <c r="S129">
        <v>22985.881255953907</v>
      </c>
      <c r="T129">
        <v>22775.32189297205</v>
      </c>
      <c r="U129">
        <v>22421.307711148147</v>
      </c>
      <c r="V129">
        <v>21930.561315134946</v>
      </c>
      <c r="W129">
        <v>21311.801716328722</v>
      </c>
      <c r="X129">
        <v>20575.601016516775</v>
      </c>
      <c r="Y129">
        <v>19734.217554906296</v>
      </c>
      <c r="Z129">
        <v>18801.408964284314</v>
      </c>
      <c r="AA129">
        <v>17792.252553901621</v>
      </c>
      <c r="AB129">
        <v>16722.99758676381</v>
      </c>
      <c r="AC129">
        <v>15610.86493703324</v>
      </c>
      <c r="AD129">
        <v>14473.426876168918</v>
      </c>
      <c r="AE129">
        <v>13327.031174158978</v>
      </c>
      <c r="AF129">
        <v>12184.774429925197</v>
      </c>
      <c r="AG129">
        <v>11058.075033658388</v>
      </c>
      <c r="AH129">
        <v>9813.5280998967137</v>
      </c>
      <c r="AI129">
        <v>8491.9876559148488</v>
      </c>
      <c r="AJ129">
        <v>7139.566578103264</v>
      </c>
      <c r="AK129">
        <v>5805.489569696897</v>
      </c>
      <c r="AL129">
        <v>4539.1276387444732</v>
      </c>
      <c r="AM129">
        <v>3386.3222433050692</v>
      </c>
      <c r="AN129">
        <v>2385.2873686250255</v>
      </c>
      <c r="AO129">
        <v>1562.5905136804213</v>
      </c>
      <c r="AP129">
        <v>929.91492959406719</v>
      </c>
      <c r="AQ129">
        <v>482.42019242596405</v>
      </c>
      <c r="AR129">
        <v>219.57635891430334</v>
      </c>
      <c r="AS129">
        <v>82.227037256788549</v>
      </c>
      <c r="AT129">
        <v>21.381936655612975</v>
      </c>
      <c r="AU129">
        <v>2.7692410978713813</v>
      </c>
      <c r="AV129">
        <v>-1.0011644830603916E-10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1:101" x14ac:dyDescent="0.3">
      <c r="A130">
        <f>Model_Point!K130</f>
        <v>0</v>
      </c>
      <c r="B130">
        <v>0</v>
      </c>
      <c r="C130">
        <v>19137.872667991196</v>
      </c>
      <c r="D130">
        <v>18502.775927102735</v>
      </c>
      <c r="E130">
        <v>17584.357852920864</v>
      </c>
      <c r="F130">
        <v>16546.04899169612</v>
      </c>
      <c r="G130">
        <v>16227.723647508055</v>
      </c>
      <c r="H130">
        <v>15232.999474344635</v>
      </c>
      <c r="I130">
        <v>14304.226735889066</v>
      </c>
      <c r="J130">
        <v>13458.844302370302</v>
      </c>
      <c r="K130">
        <v>12710.640612804695</v>
      </c>
      <c r="L130">
        <v>12088.909530579922</v>
      </c>
      <c r="M130">
        <v>11571.164706354086</v>
      </c>
      <c r="N130">
        <v>11183.720811959118</v>
      </c>
      <c r="O130">
        <v>10935.529727801664</v>
      </c>
      <c r="P130">
        <v>10834.470151622749</v>
      </c>
      <c r="Q130">
        <v>9976.1313313425981</v>
      </c>
      <c r="R130">
        <v>10132.931717574864</v>
      </c>
      <c r="S130">
        <v>10260.060919892296</v>
      </c>
      <c r="T130">
        <v>10324.494830361407</v>
      </c>
      <c r="U130">
        <v>10328.277736526685</v>
      </c>
      <c r="V130">
        <v>9421.5178479674378</v>
      </c>
      <c r="W130">
        <v>9261.2254500691124</v>
      </c>
      <c r="X130">
        <v>9048.7627757358096</v>
      </c>
      <c r="Y130">
        <v>8789.5018728167033</v>
      </c>
      <c r="Z130">
        <v>8489.5040695683438</v>
      </c>
      <c r="AA130">
        <v>7609.1588189191352</v>
      </c>
      <c r="AB130">
        <v>7214.4683247409212</v>
      </c>
      <c r="AC130">
        <v>6798.5173036159722</v>
      </c>
      <c r="AD130">
        <v>6369.0433931377565</v>
      </c>
      <c r="AE130">
        <v>5933.2898425630474</v>
      </c>
      <c r="AF130">
        <v>5195.0182171299111</v>
      </c>
      <c r="AG130">
        <v>4744.9508985099137</v>
      </c>
      <c r="AH130">
        <v>4241.6234615350804</v>
      </c>
      <c r="AI130">
        <v>3702.5703980316453</v>
      </c>
      <c r="AJ130">
        <v>3147.6445912410704</v>
      </c>
      <c r="AK130">
        <v>2470.3770253800403</v>
      </c>
      <c r="AL130">
        <v>1939.7007278358653</v>
      </c>
      <c r="AM130">
        <v>1455.2374569922201</v>
      </c>
      <c r="AN130">
        <v>1033.6780571653599</v>
      </c>
      <c r="AO130">
        <v>686.76061465190492</v>
      </c>
      <c r="AP130">
        <v>395.5417046944529</v>
      </c>
      <c r="AQ130">
        <v>205.45607661880749</v>
      </c>
      <c r="AR130">
        <v>93.708119551590457</v>
      </c>
      <c r="AS130">
        <v>35.267109829949426</v>
      </c>
      <c r="AT130">
        <v>9.3548731074233586</v>
      </c>
      <c r="AU130">
        <v>1.2111490399479832</v>
      </c>
      <c r="AV130">
        <v>-1.8418124766784428E-10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1:101" x14ac:dyDescent="0.3">
      <c r="A131">
        <f>Model_Point!K131</f>
        <v>0</v>
      </c>
      <c r="B131">
        <v>0</v>
      </c>
      <c r="C131">
        <v>75653.779327582975</v>
      </c>
      <c r="D131">
        <v>71774.259312458642</v>
      </c>
      <c r="E131">
        <v>67106.118178392207</v>
      </c>
      <c r="F131">
        <v>62116.850747915705</v>
      </c>
      <c r="G131">
        <v>57161.4933788454</v>
      </c>
      <c r="H131">
        <v>52427.946678327717</v>
      </c>
      <c r="I131">
        <v>48121.986165247363</v>
      </c>
      <c r="J131">
        <v>44323.223776782404</v>
      </c>
      <c r="K131">
        <v>41093.748447814993</v>
      </c>
      <c r="L131">
        <v>38484.069309808569</v>
      </c>
      <c r="M131">
        <v>36535.006705151027</v>
      </c>
      <c r="N131">
        <v>35278.459061455847</v>
      </c>
      <c r="O131">
        <v>34613.954603061793</v>
      </c>
      <c r="P131">
        <v>33684.06461910357</v>
      </c>
      <c r="Q131">
        <v>32511.860193517299</v>
      </c>
      <c r="R131">
        <v>31125.950293367361</v>
      </c>
      <c r="S131">
        <v>29559.814984052507</v>
      </c>
      <c r="T131">
        <v>27850.184541506151</v>
      </c>
      <c r="U131">
        <v>26033.215691460977</v>
      </c>
      <c r="V131">
        <v>24139.551863352459</v>
      </c>
      <c r="W131">
        <v>22197.496427629092</v>
      </c>
      <c r="X131">
        <v>19906.045600310183</v>
      </c>
      <c r="Y131">
        <v>17357.733035641217</v>
      </c>
      <c r="Z131">
        <v>14660.933972187448</v>
      </c>
      <c r="AA131">
        <v>11934.60068455785</v>
      </c>
      <c r="AB131">
        <v>9300.8108350428101</v>
      </c>
      <c r="AC131">
        <v>6875.3740883015025</v>
      </c>
      <c r="AD131">
        <v>4757.2149896293031</v>
      </c>
      <c r="AE131">
        <v>3017.8141286088162</v>
      </c>
      <c r="AF131">
        <v>1692.5300857014547</v>
      </c>
      <c r="AG131">
        <v>775.9426733919945</v>
      </c>
      <c r="AH131">
        <v>262.14409031815211</v>
      </c>
      <c r="AI131">
        <v>16.771598890346134</v>
      </c>
      <c r="AJ131">
        <v>-70.29890606628112</v>
      </c>
      <c r="AK131">
        <v>-75.038472663970978</v>
      </c>
      <c r="AL131">
        <v>2.6296913195166284E-10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1:101" x14ac:dyDescent="0.3">
      <c r="A132">
        <f>Model_Point!K132</f>
        <v>0</v>
      </c>
      <c r="B132">
        <v>0</v>
      </c>
      <c r="C132">
        <v>35121.586190260765</v>
      </c>
      <c r="D132">
        <v>33388.615494380916</v>
      </c>
      <c r="E132">
        <v>31205.167488348587</v>
      </c>
      <c r="F132">
        <v>28842.026988590849</v>
      </c>
      <c r="G132">
        <v>27685.698543508886</v>
      </c>
      <c r="H132">
        <v>25468.475346112664</v>
      </c>
      <c r="I132">
        <v>23426.810767026422</v>
      </c>
      <c r="J132">
        <v>21597.982115347473</v>
      </c>
      <c r="K132">
        <v>20011.017902800515</v>
      </c>
      <c r="L132">
        <v>18304.119204404029</v>
      </c>
      <c r="M132">
        <v>17243.627716452942</v>
      </c>
      <c r="N132">
        <v>16481.610974987034</v>
      </c>
      <c r="O132">
        <v>16029.310698281408</v>
      </c>
      <c r="P132">
        <v>15894.299651427946</v>
      </c>
      <c r="Q132">
        <v>14051.264061410668</v>
      </c>
      <c r="R132">
        <v>13624.239773108138</v>
      </c>
      <c r="S132">
        <v>13114.578922390705</v>
      </c>
      <c r="T132">
        <v>12538.253369686334</v>
      </c>
      <c r="U132">
        <v>11911.120014783059</v>
      </c>
      <c r="V132">
        <v>10327.357697591806</v>
      </c>
      <c r="W132">
        <v>9581.6700840132016</v>
      </c>
      <c r="X132">
        <v>8679.608998072199</v>
      </c>
      <c r="Y132">
        <v>7660.7177139705873</v>
      </c>
      <c r="Z132">
        <v>6571.5416319947572</v>
      </c>
      <c r="AA132">
        <v>5075.5325402423541</v>
      </c>
      <c r="AB132">
        <v>3977.2654174463605</v>
      </c>
      <c r="AC132">
        <v>2961.7739866799161</v>
      </c>
      <c r="AD132">
        <v>2072.2905710871823</v>
      </c>
      <c r="AE132">
        <v>1340.4132047428739</v>
      </c>
      <c r="AF132">
        <v>718.52744536455873</v>
      </c>
      <c r="AG132">
        <v>328.98877196160896</v>
      </c>
      <c r="AH132">
        <v>110.11684772445412</v>
      </c>
      <c r="AI132">
        <v>5.1979879557300634</v>
      </c>
      <c r="AJ132">
        <v>-32.398229044965746</v>
      </c>
      <c r="AK132">
        <v>-31.84340963114094</v>
      </c>
      <c r="AL132">
        <v>-1.0651575266303988E-10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1:101" x14ac:dyDescent="0.3">
      <c r="A133">
        <f>Model_Point!K133</f>
        <v>0</v>
      </c>
      <c r="B133">
        <v>0</v>
      </c>
      <c r="C133">
        <v>78591.032962171987</v>
      </c>
      <c r="D133">
        <v>71950.611407531571</v>
      </c>
      <c r="E133">
        <v>64948.942608195983</v>
      </c>
      <c r="F133">
        <v>57917.591226008459</v>
      </c>
      <c r="G133">
        <v>51173.05380232224</v>
      </c>
      <c r="H133">
        <v>44908.238507767412</v>
      </c>
      <c r="I133">
        <v>39382.410079098001</v>
      </c>
      <c r="J133">
        <v>34670.63932038554</v>
      </c>
      <c r="K133">
        <v>30820.252421866095</v>
      </c>
      <c r="L133">
        <v>27862.490802735414</v>
      </c>
      <c r="M133">
        <v>25815.049716621914</v>
      </c>
      <c r="N133">
        <v>23595.326194754063</v>
      </c>
      <c r="O133">
        <v>20874.821812836126</v>
      </c>
      <c r="P133">
        <v>17801.766685101142</v>
      </c>
      <c r="Q133">
        <v>14549.433627253353</v>
      </c>
      <c r="R133">
        <v>11304.106222356126</v>
      </c>
      <c r="S133">
        <v>8249.5012781770729</v>
      </c>
      <c r="T133">
        <v>5548.7686647397395</v>
      </c>
      <c r="U133">
        <v>3326.1705777459347</v>
      </c>
      <c r="V133">
        <v>1651.5021201760337</v>
      </c>
      <c r="W133">
        <v>530.91455085985353</v>
      </c>
      <c r="X133">
        <v>-54.013312746141416</v>
      </c>
      <c r="Y133">
        <v>-289.90189601601276</v>
      </c>
      <c r="Z133">
        <v>-328.55478304561223</v>
      </c>
      <c r="AA133">
        <v>-273.49464513530853</v>
      </c>
      <c r="AB133">
        <v>-1.6146053005483419E-11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1:101" x14ac:dyDescent="0.3">
      <c r="A134">
        <f>Model_Point!K134</f>
        <v>0</v>
      </c>
      <c r="B134">
        <v>0</v>
      </c>
      <c r="C134">
        <v>36461.855056762412</v>
      </c>
      <c r="D134">
        <v>33379.106213056351</v>
      </c>
      <c r="E134">
        <v>30001.31241631326</v>
      </c>
      <c r="F134">
        <v>26562.783354057116</v>
      </c>
      <c r="G134">
        <v>24623.764432595523</v>
      </c>
      <c r="H134">
        <v>21559.170369378706</v>
      </c>
      <c r="I134">
        <v>18805.763756978351</v>
      </c>
      <c r="J134">
        <v>16400.768524773808</v>
      </c>
      <c r="K134">
        <v>14368.386620532143</v>
      </c>
      <c r="L134">
        <v>12352.63833138333</v>
      </c>
      <c r="M134">
        <v>11085.538255704532</v>
      </c>
      <c r="N134">
        <v>10309.136058729822</v>
      </c>
      <c r="O134">
        <v>9302.1853418766859</v>
      </c>
      <c r="P134">
        <v>8127.7181483443237</v>
      </c>
      <c r="Q134">
        <v>6120.4012010529077</v>
      </c>
      <c r="R134">
        <v>4794.9718749429221</v>
      </c>
      <c r="S134">
        <v>3534.912220019567</v>
      </c>
      <c r="T134">
        <v>2412.2210254636689</v>
      </c>
      <c r="U134">
        <v>1482.6606491487892</v>
      </c>
      <c r="V134">
        <v>698.3370505519614</v>
      </c>
      <c r="W134">
        <v>220.74389965680422</v>
      </c>
      <c r="X134">
        <v>-31.371631144094817</v>
      </c>
      <c r="Y134">
        <v>-135.76166717658688</v>
      </c>
      <c r="Z134">
        <v>-156.13921677083604</v>
      </c>
      <c r="AA134">
        <v>-115.27238687938015</v>
      </c>
      <c r="AB134">
        <v>-7.2399039382796658E-11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1:101" x14ac:dyDescent="0.3">
      <c r="A135">
        <f>Model_Point!K135</f>
        <v>0</v>
      </c>
      <c r="B135">
        <v>0</v>
      </c>
      <c r="C135">
        <v>0</v>
      </c>
      <c r="D135">
        <v>2508.1094291199611</v>
      </c>
      <c r="E135">
        <v>2425.1082357158361</v>
      </c>
      <c r="F135">
        <v>2301.9378048136009</v>
      </c>
      <c r="G135">
        <v>2163.3451505918028</v>
      </c>
      <c r="H135">
        <v>2023.7430937921549</v>
      </c>
      <c r="I135">
        <v>1886.3962907256878</v>
      </c>
      <c r="J135">
        <v>1760.4894855819334</v>
      </c>
      <c r="K135">
        <v>1650.2875700154475</v>
      </c>
      <c r="L135">
        <v>1560.0123585761182</v>
      </c>
      <c r="M135">
        <v>1494.1466610886946</v>
      </c>
      <c r="N135">
        <v>1457.431865396017</v>
      </c>
      <c r="O135">
        <v>1454.4768372970018</v>
      </c>
      <c r="P135">
        <v>1479.0090281537555</v>
      </c>
      <c r="Q135">
        <v>1465.0599507525687</v>
      </c>
      <c r="R135">
        <v>1417.5280336956023</v>
      </c>
      <c r="S135">
        <v>1436.0749722749865</v>
      </c>
      <c r="T135">
        <v>1448.8096510554703</v>
      </c>
      <c r="U135">
        <v>1463.0685104046177</v>
      </c>
      <c r="V135">
        <v>1479.5453994668394</v>
      </c>
      <c r="W135">
        <v>1498.1151940466966</v>
      </c>
      <c r="X135">
        <v>1518.688104803387</v>
      </c>
      <c r="Y135">
        <v>1541.2066196410992</v>
      </c>
      <c r="Z135">
        <v>1565.6428066472272</v>
      </c>
      <c r="AA135">
        <v>1585.76342381871</v>
      </c>
      <c r="AB135">
        <v>1603.9427802728067</v>
      </c>
      <c r="AC135">
        <v>1624.8976472260806</v>
      </c>
      <c r="AD135">
        <v>1647.9536270388057</v>
      </c>
      <c r="AE135">
        <v>1673.1698815176881</v>
      </c>
      <c r="AF135">
        <v>1700.6243140509209</v>
      </c>
      <c r="AG135">
        <v>1730.4126580533</v>
      </c>
      <c r="AH135">
        <v>1762.6477405495082</v>
      </c>
      <c r="AI135">
        <v>1790.2912223940145</v>
      </c>
      <c r="AJ135">
        <v>1812.5484803142958</v>
      </c>
      <c r="AK135">
        <v>1829.105796806323</v>
      </c>
      <c r="AL135">
        <v>1839.9455492678869</v>
      </c>
      <c r="AM135">
        <v>1845.0638734274289</v>
      </c>
      <c r="AN135">
        <v>1844.1970080317251</v>
      </c>
      <c r="AO135">
        <v>1836.9462944156191</v>
      </c>
      <c r="AP135">
        <v>1823.0768929793242</v>
      </c>
      <c r="AQ135">
        <v>1802.585211546723</v>
      </c>
      <c r="AR135">
        <v>1775.426276598329</v>
      </c>
      <c r="AS135">
        <v>1741.52811794129</v>
      </c>
      <c r="AT135">
        <v>1700.992616636596</v>
      </c>
      <c r="AU135">
        <v>1654.0538174109572</v>
      </c>
      <c r="AV135">
        <v>1601.0326795249539</v>
      </c>
      <c r="AW135">
        <v>1542.321787797157</v>
      </c>
      <c r="AX135">
        <v>1478.3838611198385</v>
      </c>
      <c r="AY135">
        <v>1409.75553399773</v>
      </c>
      <c r="AZ135">
        <v>1337.0489349554557</v>
      </c>
      <c r="BA135">
        <v>1260.9460826279058</v>
      </c>
      <c r="BB135">
        <v>1182.1832991604069</v>
      </c>
      <c r="BC135">
        <v>1101.5296902419916</v>
      </c>
      <c r="BD135">
        <v>1019.7769845442735</v>
      </c>
      <c r="BE135">
        <v>937.72823028545508</v>
      </c>
      <c r="BF135">
        <v>856.18648037398737</v>
      </c>
      <c r="BG135">
        <v>775.94505741587579</v>
      </c>
      <c r="BH135">
        <v>697.77250590375934</v>
      </c>
      <c r="BI135">
        <v>622.39326199568472</v>
      </c>
      <c r="BJ135">
        <v>550.45828729986727</v>
      </c>
      <c r="BK135">
        <v>482.52716622542022</v>
      </c>
      <c r="BL135">
        <v>419.1145448191487</v>
      </c>
      <c r="BM135">
        <v>357.45246114198892</v>
      </c>
      <c r="BN135">
        <v>298.6677348509092</v>
      </c>
      <c r="BO135">
        <v>243.82138840218778</v>
      </c>
      <c r="BP135">
        <v>193.85262462801109</v>
      </c>
      <c r="BQ135">
        <v>149.52133109509168</v>
      </c>
      <c r="BR135">
        <v>111.35450555288007</v>
      </c>
      <c r="BS135">
        <v>79.603304617077228</v>
      </c>
      <c r="BT135">
        <v>54.218087734553933</v>
      </c>
      <c r="BU135">
        <v>34.848376195031385</v>
      </c>
      <c r="BV135">
        <v>20.87261134029486</v>
      </c>
      <c r="BW135">
        <v>11.984831963073317</v>
      </c>
      <c r="BX135">
        <v>6.6498880357106662</v>
      </c>
      <c r="BY135">
        <v>3.6817733302328484</v>
      </c>
      <c r="BZ135">
        <v>2.2004668146582866</v>
      </c>
      <c r="CA135">
        <v>-7.3587118009185975E-11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1:101" x14ac:dyDescent="0.3">
      <c r="A136">
        <f>Model_Point!K136</f>
        <v>0</v>
      </c>
      <c r="B136">
        <v>0</v>
      </c>
      <c r="C136">
        <v>0</v>
      </c>
      <c r="D136">
        <v>1066.4213276151236</v>
      </c>
      <c r="E136">
        <v>1031.7383686267519</v>
      </c>
      <c r="F136">
        <v>977.10432057591242</v>
      </c>
      <c r="G136">
        <v>914.75086186098395</v>
      </c>
      <c r="H136">
        <v>925.19544641425568</v>
      </c>
      <c r="I136">
        <v>865.88890532298115</v>
      </c>
      <c r="J136">
        <v>810.43688721646458</v>
      </c>
      <c r="K136">
        <v>760.56844866467463</v>
      </c>
      <c r="L136">
        <v>717.96916611185668</v>
      </c>
      <c r="M136">
        <v>684.31120950864624</v>
      </c>
      <c r="N136">
        <v>661.66049741261509</v>
      </c>
      <c r="O136">
        <v>651.73269185400068</v>
      </c>
      <c r="P136">
        <v>656.02825157976315</v>
      </c>
      <c r="Q136">
        <v>670.27082714933067</v>
      </c>
      <c r="R136">
        <v>569.61790651154581</v>
      </c>
      <c r="S136">
        <v>591.57023631316292</v>
      </c>
      <c r="T136">
        <v>611.76434988349433</v>
      </c>
      <c r="U136">
        <v>633.03992677204985</v>
      </c>
      <c r="V136">
        <v>655.69114336667951</v>
      </c>
      <c r="W136">
        <v>593.86383059110472</v>
      </c>
      <c r="X136">
        <v>613.92886056865791</v>
      </c>
      <c r="Y136">
        <v>635.04643693952971</v>
      </c>
      <c r="Z136">
        <v>657.23072581667395</v>
      </c>
      <c r="AA136">
        <v>678.11223256379765</v>
      </c>
      <c r="AB136">
        <v>629.21292949764063</v>
      </c>
      <c r="AC136">
        <v>646.92268715716614</v>
      </c>
      <c r="AD136">
        <v>665.6283375379428</v>
      </c>
      <c r="AE136">
        <v>685.3760766770157</v>
      </c>
      <c r="AF136">
        <v>706.22121548013672</v>
      </c>
      <c r="AG136">
        <v>673.60229104587756</v>
      </c>
      <c r="AH136">
        <v>693.46504805271536</v>
      </c>
      <c r="AI136">
        <v>711.67695336130214</v>
      </c>
      <c r="AJ136">
        <v>727.94822689380487</v>
      </c>
      <c r="AK136">
        <v>742.17490282153949</v>
      </c>
      <c r="AL136">
        <v>712.36725362743482</v>
      </c>
      <c r="AM136">
        <v>719.94740408261043</v>
      </c>
      <c r="AN136">
        <v>725.27025526952741</v>
      </c>
      <c r="AO136">
        <v>728.19434726382894</v>
      </c>
      <c r="AP136">
        <v>728.64181022515606</v>
      </c>
      <c r="AQ136">
        <v>695.55920373254889</v>
      </c>
      <c r="AR136">
        <v>689.15266960259214</v>
      </c>
      <c r="AS136">
        <v>680.14632869858917</v>
      </c>
      <c r="AT136">
        <v>668.58768937752757</v>
      </c>
      <c r="AU136">
        <v>654.57560895300105</v>
      </c>
      <c r="AV136">
        <v>616.45266889942582</v>
      </c>
      <c r="AW136">
        <v>596.61310939116743</v>
      </c>
      <c r="AX136">
        <v>574.71949144618554</v>
      </c>
      <c r="AY136">
        <v>550.98457643924121</v>
      </c>
      <c r="AZ136">
        <v>525.65063479665764</v>
      </c>
      <c r="BA136">
        <v>484.80455941249539</v>
      </c>
      <c r="BB136">
        <v>456.22595958493088</v>
      </c>
      <c r="BC136">
        <v>426.85911756310458</v>
      </c>
      <c r="BD136">
        <v>397.01423475830694</v>
      </c>
      <c r="BE136">
        <v>367.00625910061416</v>
      </c>
      <c r="BF136">
        <v>328.84121255974492</v>
      </c>
      <c r="BG136">
        <v>298.93589544225205</v>
      </c>
      <c r="BH136">
        <v>269.76586560537498</v>
      </c>
      <c r="BI136">
        <v>241.61538625340904</v>
      </c>
      <c r="BJ136">
        <v>214.74068140513521</v>
      </c>
      <c r="BK136">
        <v>185.16812420852295</v>
      </c>
      <c r="BL136">
        <v>161.23218704709134</v>
      </c>
      <c r="BM136">
        <v>137.92301538112991</v>
      </c>
      <c r="BN136">
        <v>115.67743466326171</v>
      </c>
      <c r="BO136">
        <v>94.907462770821311</v>
      </c>
      <c r="BP136">
        <v>74.337233375324956</v>
      </c>
      <c r="BQ136">
        <v>57.445248961235009</v>
      </c>
      <c r="BR136">
        <v>42.892996010116086</v>
      </c>
      <c r="BS136">
        <v>30.781894751591445</v>
      </c>
      <c r="BT136">
        <v>21.097659066123164</v>
      </c>
      <c r="BU136">
        <v>13.357950400848903</v>
      </c>
      <c r="BV136">
        <v>8.010569826517898</v>
      </c>
      <c r="BW136">
        <v>4.6099247903865566</v>
      </c>
      <c r="BX136">
        <v>2.5690772585029538</v>
      </c>
      <c r="BY136">
        <v>1.4343574807528101</v>
      </c>
      <c r="BZ136">
        <v>0.84484045806223895</v>
      </c>
      <c r="CA136">
        <v>-2.2581031217926072E-11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1:101" x14ac:dyDescent="0.3">
      <c r="A137">
        <f>Model_Point!K137</f>
        <v>0</v>
      </c>
      <c r="B137">
        <v>0</v>
      </c>
      <c r="C137">
        <v>0</v>
      </c>
      <c r="D137">
        <v>430.16413028242977</v>
      </c>
      <c r="E137">
        <v>419.23470513565366</v>
      </c>
      <c r="F137">
        <v>400.8581036810134</v>
      </c>
      <c r="G137">
        <v>379.62224473312375</v>
      </c>
      <c r="H137">
        <v>358.02244579662766</v>
      </c>
      <c r="I137">
        <v>336.6746237257945</v>
      </c>
      <c r="J137">
        <v>317.0388468039647</v>
      </c>
      <c r="K137">
        <v>299.79654785150194</v>
      </c>
      <c r="L137">
        <v>285.61505860636225</v>
      </c>
      <c r="M137">
        <v>275.19908751927147</v>
      </c>
      <c r="N137">
        <v>269.29188656928574</v>
      </c>
      <c r="O137">
        <v>268.61564055490845</v>
      </c>
      <c r="P137">
        <v>273.76896738218818</v>
      </c>
      <c r="Q137">
        <v>277.32496138175873</v>
      </c>
      <c r="R137">
        <v>275.97964609556055</v>
      </c>
      <c r="S137">
        <v>285.0750919382703</v>
      </c>
      <c r="T137">
        <v>293.57451579628042</v>
      </c>
      <c r="U137">
        <v>302.62273060928203</v>
      </c>
      <c r="V137">
        <v>312.34525523008466</v>
      </c>
      <c r="W137">
        <v>322.74343400327615</v>
      </c>
      <c r="X137">
        <v>333.82579253104529</v>
      </c>
      <c r="Y137">
        <v>345.6076082475978</v>
      </c>
      <c r="Z137">
        <v>358.11054604526061</v>
      </c>
      <c r="AA137">
        <v>370.40350446885083</v>
      </c>
      <c r="AB137">
        <v>382.88084235593504</v>
      </c>
      <c r="AC137">
        <v>396.29965850213534</v>
      </c>
      <c r="AD137">
        <v>410.59035333362345</v>
      </c>
      <c r="AE137">
        <v>425.7983201455134</v>
      </c>
      <c r="AF137">
        <v>441.9741710982546</v>
      </c>
      <c r="AG137">
        <v>459.1737158639196</v>
      </c>
      <c r="AH137">
        <v>477.45797774357237</v>
      </c>
      <c r="AI137">
        <v>495.79052474002731</v>
      </c>
      <c r="AJ137">
        <v>514.09751902038727</v>
      </c>
      <c r="AK137">
        <v>532.38207602696366</v>
      </c>
      <c r="AL137">
        <v>550.69606603565262</v>
      </c>
      <c r="AM137">
        <v>569.0968994608221</v>
      </c>
      <c r="AN137">
        <v>654.16397942941057</v>
      </c>
      <c r="AO137">
        <v>661.17770619167129</v>
      </c>
      <c r="AP137">
        <v>664.68169299221438</v>
      </c>
      <c r="AQ137">
        <v>667.18277739388077</v>
      </c>
      <c r="AR137">
        <v>668.6756003816696</v>
      </c>
      <c r="AS137">
        <v>669.07903848572846</v>
      </c>
      <c r="AT137">
        <v>668.08778759698475</v>
      </c>
      <c r="AU137">
        <v>665.43510762378946</v>
      </c>
      <c r="AV137">
        <v>660.90665427617398</v>
      </c>
      <c r="AW137">
        <v>654.30773249699132</v>
      </c>
      <c r="AX137">
        <v>645.44751559891995</v>
      </c>
      <c r="AY137">
        <v>634.13434112081131</v>
      </c>
      <c r="AZ137">
        <v>620.18218845384945</v>
      </c>
      <c r="BA137">
        <v>603.42615850657955</v>
      </c>
      <c r="BB137">
        <v>583.74446247116441</v>
      </c>
      <c r="BC137">
        <v>561.07568351381917</v>
      </c>
      <c r="BD137">
        <v>535.40573916064898</v>
      </c>
      <c r="BE137">
        <v>506.77570137616277</v>
      </c>
      <c r="BF137">
        <v>475.2886356042128</v>
      </c>
      <c r="BG137">
        <v>441.11295136484136</v>
      </c>
      <c r="BH137">
        <v>404.50087623573762</v>
      </c>
      <c r="BI137">
        <v>365.80609971817654</v>
      </c>
      <c r="BJ137">
        <v>325.516650625632</v>
      </c>
      <c r="BK137">
        <v>284.23029288035315</v>
      </c>
      <c r="BL137">
        <v>242.46077637849058</v>
      </c>
      <c r="BM137">
        <v>211.19675961516486</v>
      </c>
      <c r="BN137">
        <v>177.67462784496618</v>
      </c>
      <c r="BO137">
        <v>141.1388363476886</v>
      </c>
      <c r="BP137">
        <v>102.53573672512141</v>
      </c>
      <c r="BQ137">
        <v>63.41672978902043</v>
      </c>
      <c r="BR137">
        <v>25.790557815729329</v>
      </c>
      <c r="BS137">
        <v>-7.9712743397358992</v>
      </c>
      <c r="BT137">
        <v>-35.302154346631482</v>
      </c>
      <c r="BU137">
        <v>-53.710832779437297</v>
      </c>
      <c r="BV137">
        <v>-61.156137952736763</v>
      </c>
      <c r="BW137">
        <v>-61.166143416497931</v>
      </c>
      <c r="BX137">
        <v>-46.672660310884247</v>
      </c>
      <c r="BY137">
        <v>-30.451026022786341</v>
      </c>
      <c r="BZ137">
        <v>-18.677723759081264</v>
      </c>
      <c r="CA137">
        <v>-1.0080623276150868E-11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1:101" x14ac:dyDescent="0.3">
      <c r="A138">
        <f>Model_Point!K138</f>
        <v>0</v>
      </c>
      <c r="B138">
        <v>0</v>
      </c>
      <c r="C138">
        <v>0</v>
      </c>
      <c r="D138">
        <v>3577.509282874782</v>
      </c>
      <c r="E138">
        <v>3361.8268187344688</v>
      </c>
      <c r="F138">
        <v>3138.7498799219206</v>
      </c>
      <c r="G138">
        <v>2907.8214506594813</v>
      </c>
      <c r="H138">
        <v>2688.0248637051914</v>
      </c>
      <c r="I138">
        <v>2472.5405999857117</v>
      </c>
      <c r="J138">
        <v>2276.6496006281741</v>
      </c>
      <c r="K138">
        <v>2098.99035490493</v>
      </c>
      <c r="L138">
        <v>1939.7789629913177</v>
      </c>
      <c r="M138">
        <v>1799.3908780536094</v>
      </c>
      <c r="N138">
        <v>1678.0992170949783</v>
      </c>
      <c r="O138">
        <v>1576.1094141936392</v>
      </c>
      <c r="P138">
        <v>1493.5787522429298</v>
      </c>
      <c r="Q138">
        <v>1435.6280042408116</v>
      </c>
      <c r="R138">
        <v>1400.9514686002121</v>
      </c>
      <c r="S138">
        <v>1343.1578669186747</v>
      </c>
      <c r="T138">
        <v>1302.97500071337</v>
      </c>
      <c r="U138">
        <v>1280.5999948984588</v>
      </c>
      <c r="V138">
        <v>1276.2260864901459</v>
      </c>
      <c r="W138">
        <v>1290.0502927132184</v>
      </c>
      <c r="X138">
        <v>1322.2804530247588</v>
      </c>
      <c r="Y138">
        <v>1379.3722472773818</v>
      </c>
      <c r="Z138">
        <v>1462.7925849592712</v>
      </c>
      <c r="AA138">
        <v>1556.3548877695991</v>
      </c>
      <c r="AB138">
        <v>1640.9822048502094</v>
      </c>
      <c r="AC138">
        <v>1716.3991225303002</v>
      </c>
      <c r="AD138">
        <v>1781.9676532715298</v>
      </c>
      <c r="AE138">
        <v>1836.8599399857901</v>
      </c>
      <c r="AF138">
        <v>1880.4983689137564</v>
      </c>
      <c r="AG138">
        <v>1912.6618806565457</v>
      </c>
      <c r="AH138">
        <v>1933.0812085983007</v>
      </c>
      <c r="AI138">
        <v>1941.4569382293753</v>
      </c>
      <c r="AJ138">
        <v>1937.7622557858983</v>
      </c>
      <c r="AK138">
        <v>1922.1842698062017</v>
      </c>
      <c r="AL138">
        <v>1895.057980190026</v>
      </c>
      <c r="AM138">
        <v>1856.8443502095286</v>
      </c>
      <c r="AN138">
        <v>1808.1290624725675</v>
      </c>
      <c r="AO138">
        <v>1749.6294496272872</v>
      </c>
      <c r="AP138">
        <v>1682.198267345166</v>
      </c>
      <c r="AQ138">
        <v>1606.816492036832</v>
      </c>
      <c r="AR138">
        <v>1524.5704956786944</v>
      </c>
      <c r="AS138">
        <v>1436.6195158292621</v>
      </c>
      <c r="AT138">
        <v>1344.1802049056055</v>
      </c>
      <c r="AU138">
        <v>1248.5091846664648</v>
      </c>
      <c r="AV138">
        <v>1150.8853399956427</v>
      </c>
      <c r="AW138">
        <v>1052.594349467561</v>
      </c>
      <c r="AX138">
        <v>954.9046810545276</v>
      </c>
      <c r="AY138">
        <v>859.03647061715583</v>
      </c>
      <c r="AZ138">
        <v>766.11406745711486</v>
      </c>
      <c r="BA138">
        <v>677.13577493890978</v>
      </c>
      <c r="BB138">
        <v>593.04455468028675</v>
      </c>
      <c r="BC138">
        <v>509.61883506825393</v>
      </c>
      <c r="BD138">
        <v>428.70694007914932</v>
      </c>
      <c r="BE138">
        <v>352.08945756118413</v>
      </c>
      <c r="BF138">
        <v>281.38813339037421</v>
      </c>
      <c r="BG138">
        <v>217.97033752232173</v>
      </c>
      <c r="BH138">
        <v>162.85766031496274</v>
      </c>
      <c r="BI138">
        <v>116.64952074770889</v>
      </c>
      <c r="BJ138">
        <v>79.474018503009049</v>
      </c>
      <c r="BK138">
        <v>50.977827135696998</v>
      </c>
      <c r="BL138">
        <v>30.363909711471688</v>
      </c>
      <c r="BM138">
        <v>17.287002148034233</v>
      </c>
      <c r="BN138">
        <v>9.4750810623092736</v>
      </c>
      <c r="BO138">
        <v>5.1670102914387108</v>
      </c>
      <c r="BP138">
        <v>3.0532404276917546</v>
      </c>
      <c r="BQ138">
        <v>5.2673404477961331E-11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1:101" x14ac:dyDescent="0.3">
      <c r="A139">
        <f>Model_Point!K139</f>
        <v>0</v>
      </c>
      <c r="B139">
        <v>0</v>
      </c>
      <c r="C139">
        <v>0</v>
      </c>
      <c r="D139">
        <v>1680.718731682384</v>
      </c>
      <c r="E139">
        <v>1608.7599045798481</v>
      </c>
      <c r="F139">
        <v>1524.9722227501077</v>
      </c>
      <c r="G139">
        <v>1434.7576165256887</v>
      </c>
      <c r="H139">
        <v>1336.0212754448221</v>
      </c>
      <c r="I139">
        <v>1248.9328135485382</v>
      </c>
      <c r="J139">
        <v>1169.0302779172941</v>
      </c>
      <c r="K139">
        <v>1095.9771325574923</v>
      </c>
      <c r="L139">
        <v>1029.9851823760109</v>
      </c>
      <c r="M139">
        <v>951.98757734094772</v>
      </c>
      <c r="N139">
        <v>899.61272121570801</v>
      </c>
      <c r="O139">
        <v>854.82344718908269</v>
      </c>
      <c r="P139">
        <v>817.74478628560576</v>
      </c>
      <c r="Q139">
        <v>790.40311929750783</v>
      </c>
      <c r="R139">
        <v>716.49477764717221</v>
      </c>
      <c r="S139">
        <v>686.48330062239893</v>
      </c>
      <c r="T139">
        <v>663.41749353148418</v>
      </c>
      <c r="U139">
        <v>647.39413055597993</v>
      </c>
      <c r="V139">
        <v>638.50445335711595</v>
      </c>
      <c r="W139">
        <v>604.13528257634152</v>
      </c>
      <c r="X139">
        <v>607.7592926622533</v>
      </c>
      <c r="Y139">
        <v>621.06182928217163</v>
      </c>
      <c r="Z139">
        <v>644.61014219644312</v>
      </c>
      <c r="AA139">
        <v>678.83041087525783</v>
      </c>
      <c r="AB139">
        <v>641.61347212022849</v>
      </c>
      <c r="AC139">
        <v>682.37613889907902</v>
      </c>
      <c r="AD139">
        <v>719.52280985308983</v>
      </c>
      <c r="AE139">
        <v>752.75212528745874</v>
      </c>
      <c r="AF139">
        <v>781.86095207582014</v>
      </c>
      <c r="AG139">
        <v>740.66371806508948</v>
      </c>
      <c r="AH139">
        <v>757.23522544840341</v>
      </c>
      <c r="AI139">
        <v>769.20048743823259</v>
      </c>
      <c r="AJ139">
        <v>776.56189125716958</v>
      </c>
      <c r="AK139">
        <v>779.40571892272487</v>
      </c>
      <c r="AL139">
        <v>730.31137234145353</v>
      </c>
      <c r="AM139">
        <v>721.66382805255398</v>
      </c>
      <c r="AN139">
        <v>708.90208505107478</v>
      </c>
      <c r="AO139">
        <v>692.31264850913476</v>
      </c>
      <c r="AP139">
        <v>672.23551373758494</v>
      </c>
      <c r="AQ139">
        <v>617.53294998796889</v>
      </c>
      <c r="AR139">
        <v>589.74520292871568</v>
      </c>
      <c r="AS139">
        <v>559.63526114030606</v>
      </c>
      <c r="AT139">
        <v>527.68178840375833</v>
      </c>
      <c r="AU139">
        <v>494.37997219681654</v>
      </c>
      <c r="AV139">
        <v>441.53817248810333</v>
      </c>
      <c r="AW139">
        <v>405.90190423395887</v>
      </c>
      <c r="AX139">
        <v>370.36233401837194</v>
      </c>
      <c r="AY139">
        <v>335.40052865503372</v>
      </c>
      <c r="AZ139">
        <v>301.46140215026719</v>
      </c>
      <c r="BA139">
        <v>259.44760550074432</v>
      </c>
      <c r="BB139">
        <v>228.13692920156657</v>
      </c>
      <c r="BC139">
        <v>196.97601243970135</v>
      </c>
      <c r="BD139">
        <v>166.68313873812789</v>
      </c>
      <c r="BE139">
        <v>137.95182913146735</v>
      </c>
      <c r="BF139">
        <v>107.71335921664691</v>
      </c>
      <c r="BG139">
        <v>83.680217178879261</v>
      </c>
      <c r="BH139">
        <v>62.769375672783653</v>
      </c>
      <c r="BI139">
        <v>45.222536624380659</v>
      </c>
      <c r="BJ139">
        <v>31.100135075521493</v>
      </c>
      <c r="BK139">
        <v>19.506892763812463</v>
      </c>
      <c r="BL139">
        <v>11.638960536112029</v>
      </c>
      <c r="BM139">
        <v>6.6469408971217634</v>
      </c>
      <c r="BN139">
        <v>3.6650679095087533</v>
      </c>
      <c r="BO139">
        <v>2.0216666226718143</v>
      </c>
      <c r="BP139">
        <v>1.1717589430331006</v>
      </c>
      <c r="BQ139">
        <v>-1.6348244189297444E-11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1:101" x14ac:dyDescent="0.3">
      <c r="A140">
        <f>Model_Point!K140</f>
        <v>0</v>
      </c>
      <c r="B140">
        <v>0</v>
      </c>
      <c r="C140">
        <v>0</v>
      </c>
      <c r="D140">
        <v>751.31109166063732</v>
      </c>
      <c r="E140">
        <v>730.42014295196998</v>
      </c>
      <c r="F140">
        <v>703.58658805967787</v>
      </c>
      <c r="G140">
        <v>673.75642924807789</v>
      </c>
      <c r="H140">
        <v>645.12936624595068</v>
      </c>
      <c r="I140">
        <v>617.19292269351922</v>
      </c>
      <c r="J140">
        <v>592.52190885394361</v>
      </c>
      <c r="K140">
        <v>571.03001918751033</v>
      </c>
      <c r="L140">
        <v>552.83690759399713</v>
      </c>
      <c r="M140">
        <v>538.07347661889139</v>
      </c>
      <c r="N140">
        <v>526.84927519007749</v>
      </c>
      <c r="O140">
        <v>519.26058694097105</v>
      </c>
      <c r="P140">
        <v>515.39469101348482</v>
      </c>
      <c r="Q140">
        <v>516.10165265753756</v>
      </c>
      <c r="R140">
        <v>521.24446462173421</v>
      </c>
      <c r="S140">
        <v>523.74960702742624</v>
      </c>
      <c r="T140">
        <v>529.93024873442323</v>
      </c>
      <c r="U140">
        <v>539.88058141878901</v>
      </c>
      <c r="V140">
        <v>553.69601434854724</v>
      </c>
      <c r="W140">
        <v>571.47476356507877</v>
      </c>
      <c r="X140">
        <v>593.31933761022799</v>
      </c>
      <c r="Y140">
        <v>620.29647677972139</v>
      </c>
      <c r="Z140">
        <v>652.7110664184047</v>
      </c>
      <c r="AA140">
        <v>690.81638610464461</v>
      </c>
      <c r="AB140">
        <v>734.83446859606624</v>
      </c>
      <c r="AC140">
        <v>780.70909659493464</v>
      </c>
      <c r="AD140">
        <v>884.1015511837569</v>
      </c>
      <c r="AE140">
        <v>898.22466906504519</v>
      </c>
      <c r="AF140">
        <v>906.61810532904155</v>
      </c>
      <c r="AG140">
        <v>913.86228518110943</v>
      </c>
      <c r="AH140">
        <v>919.99766289529657</v>
      </c>
      <c r="AI140">
        <v>924.93267849613142</v>
      </c>
      <c r="AJ140">
        <v>928.16066563595882</v>
      </c>
      <c r="AK140">
        <v>929.2354517465252</v>
      </c>
      <c r="AL140">
        <v>927.79798704928987</v>
      </c>
      <c r="AM140">
        <v>923.51694673248278</v>
      </c>
      <c r="AN140">
        <v>916.05879872444655</v>
      </c>
      <c r="AO140">
        <v>905.07713985002044</v>
      </c>
      <c r="AP140">
        <v>890.2220422351246</v>
      </c>
      <c r="AQ140">
        <v>871.16603079798426</v>
      </c>
      <c r="AR140">
        <v>847.64273764332233</v>
      </c>
      <c r="AS140">
        <v>819.47794733919932</v>
      </c>
      <c r="AT140">
        <v>786.56525951991603</v>
      </c>
      <c r="AU140">
        <v>748.87941371024988</v>
      </c>
      <c r="AV140">
        <v>706.48806652621863</v>
      </c>
      <c r="AW140">
        <v>659.55735698577166</v>
      </c>
      <c r="AX140">
        <v>608.38561628122739</v>
      </c>
      <c r="AY140">
        <v>553.43695520217477</v>
      </c>
      <c r="AZ140">
        <v>495.40487806238838</v>
      </c>
      <c r="BA140">
        <v>435.17327605397645</v>
      </c>
      <c r="BB140">
        <v>373.46483110567533</v>
      </c>
      <c r="BC140">
        <v>330.31062407198885</v>
      </c>
      <c r="BD140">
        <v>282.93142334942479</v>
      </c>
      <c r="BE140">
        <v>229.68164822006995</v>
      </c>
      <c r="BF140">
        <v>171.89320361520922</v>
      </c>
      <c r="BG140">
        <v>111.96519257492201</v>
      </c>
      <c r="BH140">
        <v>53.130240954256671</v>
      </c>
      <c r="BI140">
        <v>-0.68105436995228041</v>
      </c>
      <c r="BJ140">
        <v>-45.101677898342906</v>
      </c>
      <c r="BK140">
        <v>-75.77192205800462</v>
      </c>
      <c r="BL140">
        <v>-88.973456934478207</v>
      </c>
      <c r="BM140">
        <v>-90.863443007907875</v>
      </c>
      <c r="BN140">
        <v>-68.584258517375005</v>
      </c>
      <c r="BO140">
        <v>-45.45934039953675</v>
      </c>
      <c r="BP140">
        <v>-28.547362443555592</v>
      </c>
      <c r="BQ140">
        <v>7.8671157875415162E-12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1:101" x14ac:dyDescent="0.3">
      <c r="A141">
        <f>Model_Point!K141</f>
        <v>0</v>
      </c>
      <c r="B141">
        <v>0</v>
      </c>
      <c r="C141">
        <v>0</v>
      </c>
      <c r="D141">
        <v>2485.1493323774189</v>
      </c>
      <c r="E141">
        <v>2360.6485303562467</v>
      </c>
      <c r="F141">
        <v>2242.6518905094545</v>
      </c>
      <c r="G141">
        <v>2115.7175760740611</v>
      </c>
      <c r="H141">
        <v>1990.1772659799497</v>
      </c>
      <c r="I141">
        <v>1861.4177314785111</v>
      </c>
      <c r="J141">
        <v>1740.2752935403864</v>
      </c>
      <c r="K141">
        <v>1627.5774852772752</v>
      </c>
      <c r="L141">
        <v>1523.8025799649677</v>
      </c>
      <c r="M141">
        <v>1429.2811855959574</v>
      </c>
      <c r="N141">
        <v>1344.2611387147097</v>
      </c>
      <c r="O141">
        <v>1273.237869875298</v>
      </c>
      <c r="P141">
        <v>1217.6568107888602</v>
      </c>
      <c r="Q141">
        <v>1178.6792947563183</v>
      </c>
      <c r="R141">
        <v>1157.2380693356245</v>
      </c>
      <c r="S141">
        <v>1126.918354865217</v>
      </c>
      <c r="T141">
        <v>1112.9623671741435</v>
      </c>
      <c r="U141">
        <v>1116.4335003607712</v>
      </c>
      <c r="V141">
        <v>1138.3058526679138</v>
      </c>
      <c r="W141">
        <v>1179.4021410834464</v>
      </c>
      <c r="X141">
        <v>1220.5700122997107</v>
      </c>
      <c r="Y141">
        <v>1252.2231721994847</v>
      </c>
      <c r="Z141">
        <v>1274.0767114544406</v>
      </c>
      <c r="AA141">
        <v>1286.0391287475734</v>
      </c>
      <c r="AB141">
        <v>1288.1611190413669</v>
      </c>
      <c r="AC141">
        <v>1280.6184697078884</v>
      </c>
      <c r="AD141">
        <v>1263.7112970138749</v>
      </c>
      <c r="AE141">
        <v>1237.8699602886975</v>
      </c>
      <c r="AF141">
        <v>1203.6585571249273</v>
      </c>
      <c r="AG141">
        <v>1161.7694847430676</v>
      </c>
      <c r="AH141">
        <v>1113.0049923910644</v>
      </c>
      <c r="AI141">
        <v>1058.2503100595566</v>
      </c>
      <c r="AJ141">
        <v>998.46039173474458</v>
      </c>
      <c r="AK141">
        <v>934.64480748403048</v>
      </c>
      <c r="AL141">
        <v>867.85220333256325</v>
      </c>
      <c r="AM141">
        <v>799.15641669338345</v>
      </c>
      <c r="AN141">
        <v>729.63529851618796</v>
      </c>
      <c r="AO141">
        <v>660.34330288037074</v>
      </c>
      <c r="AP141">
        <v>592.27005748020042</v>
      </c>
      <c r="AQ141">
        <v>526.31283953316517</v>
      </c>
      <c r="AR141">
        <v>463.33344694593654</v>
      </c>
      <c r="AS141">
        <v>399.87291311403737</v>
      </c>
      <c r="AT141">
        <v>337.53282128328055</v>
      </c>
      <c r="AU141">
        <v>277.87932734050946</v>
      </c>
      <c r="AV141">
        <v>222.36273306987781</v>
      </c>
      <c r="AW141">
        <v>172.23204376948203</v>
      </c>
      <c r="AX141">
        <v>128.45199448089937</v>
      </c>
      <c r="AY141">
        <v>91.632199000151374</v>
      </c>
      <c r="AZ141">
        <v>61.979409038340478</v>
      </c>
      <c r="BA141">
        <v>39.283628421008927</v>
      </c>
      <c r="BB141">
        <v>22.946274752919326</v>
      </c>
      <c r="BC141">
        <v>12.694802611883089</v>
      </c>
      <c r="BD141">
        <v>6.6733837516979113</v>
      </c>
      <c r="BE141">
        <v>3.4442956040524648</v>
      </c>
      <c r="BF141">
        <v>1.9415858808664108</v>
      </c>
      <c r="BG141">
        <v>-3.024473364188333E-11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1:101" x14ac:dyDescent="0.3">
      <c r="A142">
        <f>Model_Point!K142</f>
        <v>0</v>
      </c>
      <c r="B142">
        <v>0</v>
      </c>
      <c r="C142">
        <v>0</v>
      </c>
      <c r="D142">
        <v>1089.0312683066129</v>
      </c>
      <c r="E142">
        <v>1043.0676701555051</v>
      </c>
      <c r="F142">
        <v>995.11700673513542</v>
      </c>
      <c r="G142">
        <v>942.02956251703711</v>
      </c>
      <c r="H142">
        <v>898.32671610032116</v>
      </c>
      <c r="I142">
        <v>843.81133600371811</v>
      </c>
      <c r="J142">
        <v>791.91319967803474</v>
      </c>
      <c r="K142">
        <v>743.03826567355975</v>
      </c>
      <c r="L142">
        <v>697.4307088847404</v>
      </c>
      <c r="M142">
        <v>675.02338052261484</v>
      </c>
      <c r="N142">
        <v>637.65432002931732</v>
      </c>
      <c r="O142">
        <v>605.69669542160932</v>
      </c>
      <c r="P142">
        <v>579.74184043171317</v>
      </c>
      <c r="Q142">
        <v>560.2683916709824</v>
      </c>
      <c r="R142">
        <v>526.37647570357296</v>
      </c>
      <c r="S142">
        <v>509.1907217458151</v>
      </c>
      <c r="T142">
        <v>498.36128354308414</v>
      </c>
      <c r="U142">
        <v>494.31081035550835</v>
      </c>
      <c r="V142">
        <v>497.42574126245859</v>
      </c>
      <c r="W142">
        <v>469.28641826351389</v>
      </c>
      <c r="X142">
        <v>485.32579178189354</v>
      </c>
      <c r="Y142">
        <v>505.28224454229428</v>
      </c>
      <c r="Z142">
        <v>521.57103196411015</v>
      </c>
      <c r="AA142">
        <v>534.16333542704569</v>
      </c>
      <c r="AB142">
        <v>498.93315632501378</v>
      </c>
      <c r="AC142">
        <v>501.53689421792484</v>
      </c>
      <c r="AD142">
        <v>500.51059064194675</v>
      </c>
      <c r="AE142">
        <v>496.02491594927471</v>
      </c>
      <c r="AF142">
        <v>488.30376021635487</v>
      </c>
      <c r="AG142">
        <v>447.5150712372166</v>
      </c>
      <c r="AH142">
        <v>432.33049557274444</v>
      </c>
      <c r="AI142">
        <v>414.74247207004777</v>
      </c>
      <c r="AJ142">
        <v>395.12552312664366</v>
      </c>
      <c r="AK142">
        <v>373.87661206176114</v>
      </c>
      <c r="AL142">
        <v>333.2298926817482</v>
      </c>
      <c r="AM142">
        <v>308.84413443387342</v>
      </c>
      <c r="AN142">
        <v>284.02201388337102</v>
      </c>
      <c r="AO142">
        <v>259.17876504164013</v>
      </c>
      <c r="AP142">
        <v>234.7055891307898</v>
      </c>
      <c r="AQ142">
        <v>201.64770756337739</v>
      </c>
      <c r="AR142">
        <v>178.39525240549384</v>
      </c>
      <c r="AS142">
        <v>154.85932715356051</v>
      </c>
      <c r="AT142">
        <v>131.66226175809393</v>
      </c>
      <c r="AU142">
        <v>109.41417002749868</v>
      </c>
      <c r="AV142">
        <v>85.069293960094697</v>
      </c>
      <c r="AW142">
        <v>66.119970366078519</v>
      </c>
      <c r="AX142">
        <v>49.545196485423538</v>
      </c>
      <c r="AY142">
        <v>35.59006048666113</v>
      </c>
      <c r="AZ142">
        <v>24.344772968348551</v>
      </c>
      <c r="BA142">
        <v>15.021894970251807</v>
      </c>
      <c r="BB142">
        <v>8.7905031998424139</v>
      </c>
      <c r="BC142">
        <v>4.8788473358909545</v>
      </c>
      <c r="BD142">
        <v>2.580817892702298</v>
      </c>
      <c r="BE142">
        <v>1.3487627898173742</v>
      </c>
      <c r="BF142">
        <v>0.74550900832526179</v>
      </c>
      <c r="BG142">
        <v>-1.3424813873212009E-11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1:101" x14ac:dyDescent="0.3">
      <c r="A143">
        <f>Model_Point!K143</f>
        <v>0</v>
      </c>
      <c r="B143">
        <v>0</v>
      </c>
      <c r="C143">
        <v>0</v>
      </c>
      <c r="D143">
        <v>690.80880563285712</v>
      </c>
      <c r="E143">
        <v>686.85398605205455</v>
      </c>
      <c r="F143">
        <v>675.81603053141839</v>
      </c>
      <c r="G143">
        <v>660.39481327763247</v>
      </c>
      <c r="H143">
        <v>644.15279296639278</v>
      </c>
      <c r="I143">
        <v>627.20114004881157</v>
      </c>
      <c r="J143">
        <v>611.54298207191482</v>
      </c>
      <c r="K143">
        <v>597.49382725274256</v>
      </c>
      <c r="L143">
        <v>585.25898523063768</v>
      </c>
      <c r="M143">
        <v>574.99845227816763</v>
      </c>
      <c r="N143">
        <v>566.84813990503608</v>
      </c>
      <c r="O143">
        <v>561.59030387381404</v>
      </c>
      <c r="P143">
        <v>559.5392899389235</v>
      </c>
      <c r="Q143">
        <v>560.96365185540333</v>
      </c>
      <c r="R143">
        <v>566.09519189511263</v>
      </c>
      <c r="S143">
        <v>570.95728662462693</v>
      </c>
      <c r="T143">
        <v>636.11707514952229</v>
      </c>
      <c r="U143">
        <v>650.10334033944366</v>
      </c>
      <c r="V143">
        <v>658.88031137391613</v>
      </c>
      <c r="W143">
        <v>667.01667989599343</v>
      </c>
      <c r="X143">
        <v>674.59935899146274</v>
      </c>
      <c r="Y143">
        <v>681.59052870446021</v>
      </c>
      <c r="Z143">
        <v>687.53416915900334</v>
      </c>
      <c r="AA143">
        <v>692.02674256589455</v>
      </c>
      <c r="AB143">
        <v>694.74520628869811</v>
      </c>
      <c r="AC143">
        <v>695.38827546386221</v>
      </c>
      <c r="AD143">
        <v>693.64567451316987</v>
      </c>
      <c r="AE143">
        <v>689.18572506910095</v>
      </c>
      <c r="AF143">
        <v>681.66252607945705</v>
      </c>
      <c r="AG143">
        <v>670.73991066627457</v>
      </c>
      <c r="AH143">
        <v>656.12878258895853</v>
      </c>
      <c r="AI143">
        <v>637.61776901078986</v>
      </c>
      <c r="AJ143">
        <v>615.04841688294857</v>
      </c>
      <c r="AK143">
        <v>588.32759640406789</v>
      </c>
      <c r="AL143">
        <v>557.43851492107524</v>
      </c>
      <c r="AM143">
        <v>522.44557947614931</v>
      </c>
      <c r="AN143">
        <v>483.52782026356056</v>
      </c>
      <c r="AO143">
        <v>441.01337107948115</v>
      </c>
      <c r="AP143">
        <v>395.44594732769445</v>
      </c>
      <c r="AQ143">
        <v>347.55054645917318</v>
      </c>
      <c r="AR143">
        <v>297.88226063489503</v>
      </c>
      <c r="AS143">
        <v>266.52267604664121</v>
      </c>
      <c r="AT143">
        <v>231.10904470326855</v>
      </c>
      <c r="AU143">
        <v>189.77880159117595</v>
      </c>
      <c r="AV143">
        <v>143.53730653444961</v>
      </c>
      <c r="AW143">
        <v>94.419466997631702</v>
      </c>
      <c r="AX143">
        <v>45.28389835527944</v>
      </c>
      <c r="AY143">
        <v>-0.29352131625903188</v>
      </c>
      <c r="AZ143">
        <v>-38.245827917684053</v>
      </c>
      <c r="BA143">
        <v>-64.418428982875</v>
      </c>
      <c r="BB143">
        <v>-75.162224218569975</v>
      </c>
      <c r="BC143">
        <v>-76.531158656100203</v>
      </c>
      <c r="BD143">
        <v>-55.695972189968181</v>
      </c>
      <c r="BE143">
        <v>-37.490240304192589</v>
      </c>
      <c r="BF143">
        <v>-24.016777759227406</v>
      </c>
      <c r="BG143">
        <v>-2.8726251643576777E-12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1:101" x14ac:dyDescent="0.3">
      <c r="A144">
        <f>Model_Point!K144</f>
        <v>0</v>
      </c>
      <c r="B144">
        <v>0</v>
      </c>
      <c r="C144">
        <v>0</v>
      </c>
      <c r="D144">
        <v>19251.092874185706</v>
      </c>
      <c r="E144">
        <v>19074.811169617464</v>
      </c>
      <c r="F144">
        <v>18491.879461755321</v>
      </c>
      <c r="G144">
        <v>17761.924656956748</v>
      </c>
      <c r="H144">
        <v>17007.413263919716</v>
      </c>
      <c r="I144">
        <v>16281.7796366562</v>
      </c>
      <c r="J144">
        <v>15611.891272997298</v>
      </c>
      <c r="K144">
        <v>15014.213996979817</v>
      </c>
      <c r="L144">
        <v>14497.263322605686</v>
      </c>
      <c r="M144">
        <v>14056.659033233807</v>
      </c>
      <c r="N144">
        <v>13714.90222625708</v>
      </c>
      <c r="O144">
        <v>13487.94943492797</v>
      </c>
      <c r="P144">
        <v>13390.085585088736</v>
      </c>
      <c r="Q144">
        <v>13435.266235102215</v>
      </c>
      <c r="R144">
        <v>13636.439716909501</v>
      </c>
      <c r="S144">
        <v>14005.993054022501</v>
      </c>
      <c r="T144">
        <v>14557.506997121171</v>
      </c>
      <c r="U144">
        <v>15305.772488653354</v>
      </c>
      <c r="V144">
        <v>16265.263895787697</v>
      </c>
      <c r="W144">
        <v>17287.940887651432</v>
      </c>
      <c r="X144">
        <v>18216.224767508647</v>
      </c>
      <c r="Y144">
        <v>19041.396923579949</v>
      </c>
      <c r="Z144">
        <v>19758.077035689919</v>
      </c>
      <c r="AA144">
        <v>20363.383001854872</v>
      </c>
      <c r="AB144">
        <v>20855.843608454936</v>
      </c>
      <c r="AC144">
        <v>21233.570065273252</v>
      </c>
      <c r="AD144">
        <v>21493.829324450653</v>
      </c>
      <c r="AE144">
        <v>21634.413057924579</v>
      </c>
      <c r="AF144">
        <v>21654.831500396005</v>
      </c>
      <c r="AG144">
        <v>21555.103550595337</v>
      </c>
      <c r="AH144">
        <v>21334.754296041687</v>
      </c>
      <c r="AI144">
        <v>20994.762135220655</v>
      </c>
      <c r="AJ144">
        <v>20538.445425360238</v>
      </c>
      <c r="AK144">
        <v>19970.847582598617</v>
      </c>
      <c r="AL144">
        <v>19298.434285243056</v>
      </c>
      <c r="AM144">
        <v>18528.851618176614</v>
      </c>
      <c r="AN144">
        <v>17670.882739594981</v>
      </c>
      <c r="AO144">
        <v>16734.539992344959</v>
      </c>
      <c r="AP144">
        <v>15731.138056324757</v>
      </c>
      <c r="AQ144">
        <v>14673.275249114617</v>
      </c>
      <c r="AR144">
        <v>13574.545842244099</v>
      </c>
      <c r="AS144">
        <v>12449.226046136255</v>
      </c>
      <c r="AT144">
        <v>11311.291022358768</v>
      </c>
      <c r="AU144">
        <v>10175.054499195496</v>
      </c>
      <c r="AV144">
        <v>9054.8775550438222</v>
      </c>
      <c r="AW144">
        <v>7964.8381883643115</v>
      </c>
      <c r="AX144">
        <v>6918.3693084102415</v>
      </c>
      <c r="AY144">
        <v>5927.8766327765097</v>
      </c>
      <c r="AZ144">
        <v>5004.3520707508269</v>
      </c>
      <c r="BA144">
        <v>4157.0021791270101</v>
      </c>
      <c r="BB144">
        <v>3392.9147453535502</v>
      </c>
      <c r="BC144">
        <v>2700.6060959702063</v>
      </c>
      <c r="BD144">
        <v>2088.9577869524292</v>
      </c>
      <c r="BE144">
        <v>1563.586412577195</v>
      </c>
      <c r="BF144">
        <v>1126.4588947782777</v>
      </c>
      <c r="BG144">
        <v>775.74802359667149</v>
      </c>
      <c r="BH144">
        <v>505.98571394620132</v>
      </c>
      <c r="BI144">
        <v>308.54324879655053</v>
      </c>
      <c r="BJ144">
        <v>172.4248408813275</v>
      </c>
      <c r="BK144">
        <v>85.307224081709563</v>
      </c>
      <c r="BL144">
        <v>34.70290290443581</v>
      </c>
      <c r="BM144">
        <v>10.32745407697425</v>
      </c>
      <c r="BN144">
        <v>0.49336122084917139</v>
      </c>
      <c r="BO144">
        <v>-2.1258019744404706</v>
      </c>
      <c r="BP144">
        <v>-1.7421459362133913</v>
      </c>
      <c r="BQ144">
        <v>-6.8178726466512771E-10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1:101" x14ac:dyDescent="0.3">
      <c r="A145">
        <f>Model_Point!K145</f>
        <v>0</v>
      </c>
      <c r="B145">
        <v>0</v>
      </c>
      <c r="C145">
        <v>0</v>
      </c>
      <c r="D145">
        <v>7823.3759258194868</v>
      </c>
      <c r="E145">
        <v>7717.6963142878658</v>
      </c>
      <c r="F145">
        <v>7430.9600713694581</v>
      </c>
      <c r="G145">
        <v>7077.7138068315471</v>
      </c>
      <c r="H145">
        <v>7364.9171677499553</v>
      </c>
      <c r="I145">
        <v>7040.4385099633964</v>
      </c>
      <c r="J145">
        <v>6733.6688831701276</v>
      </c>
      <c r="K145">
        <v>6451.4393954113111</v>
      </c>
      <c r="L145">
        <v>6197.3590707008052</v>
      </c>
      <c r="M145">
        <v>6359.5941216904193</v>
      </c>
      <c r="N145">
        <v>6191.8872837035742</v>
      </c>
      <c r="O145">
        <v>6067.5300471558139</v>
      </c>
      <c r="P145">
        <v>5992.23561394233</v>
      </c>
      <c r="Q145">
        <v>5971.5659559427058</v>
      </c>
      <c r="R145">
        <v>6006.6501172879452</v>
      </c>
      <c r="S145">
        <v>6110.2032935962152</v>
      </c>
      <c r="T145">
        <v>6283.7927409341037</v>
      </c>
      <c r="U145">
        <v>6533.2246901599119</v>
      </c>
      <c r="V145">
        <v>6864.1701589589984</v>
      </c>
      <c r="W145">
        <v>6774.2438360304814</v>
      </c>
      <c r="X145">
        <v>7213.0761637875739</v>
      </c>
      <c r="Y145">
        <v>7614.413297431267</v>
      </c>
      <c r="Z145">
        <v>7976.2645644499935</v>
      </c>
      <c r="AA145">
        <v>8297.6198994129027</v>
      </c>
      <c r="AB145">
        <v>8094.3582459435156</v>
      </c>
      <c r="AC145">
        <v>8303.3340384993899</v>
      </c>
      <c r="AD145">
        <v>8468.0424531237713</v>
      </c>
      <c r="AE145">
        <v>8587.7015819925691</v>
      </c>
      <c r="AF145">
        <v>8662.2040656264817</v>
      </c>
      <c r="AG145">
        <v>8324.8159846044691</v>
      </c>
      <c r="AH145">
        <v>8286.4534546710511</v>
      </c>
      <c r="AI145">
        <v>8202.0610628320483</v>
      </c>
      <c r="AJ145">
        <v>8072.966634599672</v>
      </c>
      <c r="AK145">
        <v>7901.1721856917866</v>
      </c>
      <c r="AL145">
        <v>7432.0923786626627</v>
      </c>
      <c r="AM145">
        <v>7167.1441228478789</v>
      </c>
      <c r="AN145">
        <v>6867.5754316768816</v>
      </c>
      <c r="AO145">
        <v>6537.2870787348247</v>
      </c>
      <c r="AP145">
        <v>6180.6902631549265</v>
      </c>
      <c r="AQ145">
        <v>5640.8026250003304</v>
      </c>
      <c r="AR145">
        <v>5236.7154606058903</v>
      </c>
      <c r="AS145">
        <v>4821.5046470629577</v>
      </c>
      <c r="AT145">
        <v>4400.6076458297375</v>
      </c>
      <c r="AU145">
        <v>3979.5999135382208</v>
      </c>
      <c r="AV145">
        <v>3476.7679067491258</v>
      </c>
      <c r="AW145">
        <v>3066.8418443538767</v>
      </c>
      <c r="AX145">
        <v>2672.8308731443885</v>
      </c>
      <c r="AY145">
        <v>2299.5842583576177</v>
      </c>
      <c r="AZ145">
        <v>1951.4118585333422</v>
      </c>
      <c r="BA145">
        <v>1594.7527292595594</v>
      </c>
      <c r="BB145">
        <v>1304.4963477851595</v>
      </c>
      <c r="BC145">
        <v>1041.2846890012434</v>
      </c>
      <c r="BD145">
        <v>808.60390235763271</v>
      </c>
      <c r="BE145">
        <v>608.68663710583439</v>
      </c>
      <c r="BF145">
        <v>431.87002438183799</v>
      </c>
      <c r="BG145">
        <v>297.85785109644422</v>
      </c>
      <c r="BH145">
        <v>194.73085873058307</v>
      </c>
      <c r="BI145">
        <v>119.22950326808254</v>
      </c>
      <c r="BJ145">
        <v>67.176471792481181</v>
      </c>
      <c r="BK145">
        <v>32.688963848897885</v>
      </c>
      <c r="BL145">
        <v>13.298211760881479</v>
      </c>
      <c r="BM145">
        <v>3.9568401068846861</v>
      </c>
      <c r="BN145">
        <v>0.18820620263987367</v>
      </c>
      <c r="BO145">
        <v>-0.81488851125187944</v>
      </c>
      <c r="BP145">
        <v>-0.66924943290413552</v>
      </c>
      <c r="BQ145">
        <v>-1.0959682167587188E-10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1:101" x14ac:dyDescent="0.3">
      <c r="A146">
        <f>Model_Point!K146</f>
        <v>0</v>
      </c>
      <c r="B146">
        <v>0</v>
      </c>
      <c r="C146">
        <v>0</v>
      </c>
      <c r="D146">
        <v>4182.1827829846843</v>
      </c>
      <c r="E146">
        <v>4229.1163019002379</v>
      </c>
      <c r="F146">
        <v>4183.8461862560589</v>
      </c>
      <c r="G146">
        <v>4104.7578233739978</v>
      </c>
      <c r="H146">
        <v>4018.3600210468994</v>
      </c>
      <c r="I146">
        <v>3936.0472398285915</v>
      </c>
      <c r="J146">
        <v>3863.2776222849816</v>
      </c>
      <c r="K146">
        <v>3803.2792598597057</v>
      </c>
      <c r="L146">
        <v>3757.8488939844883</v>
      </c>
      <c r="M146">
        <v>3726.7253342871309</v>
      </c>
      <c r="N146">
        <v>3713.748717813161</v>
      </c>
      <c r="O146">
        <v>3721.7441876199982</v>
      </c>
      <c r="P146">
        <v>3753.2759356141255</v>
      </c>
      <c r="Q146">
        <v>3810.8569226573627</v>
      </c>
      <c r="R146">
        <v>3896.84731916586</v>
      </c>
      <c r="S146">
        <v>4013.5252022346931</v>
      </c>
      <c r="T146">
        <v>4163.358649056333</v>
      </c>
      <c r="U146">
        <v>4349.0109043020175</v>
      </c>
      <c r="V146">
        <v>4573.1080543925018</v>
      </c>
      <c r="W146">
        <v>4838.2831548528166</v>
      </c>
      <c r="X146">
        <v>5147.3026395307734</v>
      </c>
      <c r="Y146">
        <v>5461.9508665999756</v>
      </c>
      <c r="Z146">
        <v>5769.7445551300743</v>
      </c>
      <c r="AA146">
        <v>6070.8244473169943</v>
      </c>
      <c r="AB146">
        <v>6365.5933279710252</v>
      </c>
      <c r="AC146">
        <v>6654.437037454205</v>
      </c>
      <c r="AD146">
        <v>7463.0066965972237</v>
      </c>
      <c r="AE146">
        <v>7647.3446357950997</v>
      </c>
      <c r="AF146">
        <v>7778.4799550729958</v>
      </c>
      <c r="AG146">
        <v>7892.5670537910773</v>
      </c>
      <c r="AH146">
        <v>7989.2955920383401</v>
      </c>
      <c r="AI146">
        <v>8065.1003305731228</v>
      </c>
      <c r="AJ146">
        <v>8115.0942529808972</v>
      </c>
      <c r="AK146">
        <v>8135.0651146402997</v>
      </c>
      <c r="AL146">
        <v>8121.1685868041095</v>
      </c>
      <c r="AM146">
        <v>8069.8929571015933</v>
      </c>
      <c r="AN146">
        <v>7977.8207883040195</v>
      </c>
      <c r="AO146">
        <v>7841.4658933736109</v>
      </c>
      <c r="AP146">
        <v>7657.3658304654336</v>
      </c>
      <c r="AQ146">
        <v>7422.3344789520752</v>
      </c>
      <c r="AR146">
        <v>7134.0905966432465</v>
      </c>
      <c r="AS146">
        <v>6791.4895612615155</v>
      </c>
      <c r="AT146">
        <v>6396.1104625560238</v>
      </c>
      <c r="AU146">
        <v>5948.9350083899653</v>
      </c>
      <c r="AV146">
        <v>5452.3849121965532</v>
      </c>
      <c r="AW146">
        <v>4910.7196093522862</v>
      </c>
      <c r="AX146">
        <v>4330.3077430533276</v>
      </c>
      <c r="AY146">
        <v>3719.8426217266401</v>
      </c>
      <c r="AZ146">
        <v>3090.4724107782217</v>
      </c>
      <c r="BA146">
        <v>2455.802289284662</v>
      </c>
      <c r="BB146">
        <v>1831.7202078966229</v>
      </c>
      <c r="BC146">
        <v>1299.4607087008371</v>
      </c>
      <c r="BD146">
        <v>789.71136324088343</v>
      </c>
      <c r="BE146">
        <v>312.17487749041305</v>
      </c>
      <c r="BF146">
        <v>-108.46286641569704</v>
      </c>
      <c r="BG146">
        <v>-444.56979323574546</v>
      </c>
      <c r="BH146">
        <v>-670.34338803863955</v>
      </c>
      <c r="BI146">
        <v>-765.96128664612195</v>
      </c>
      <c r="BJ146">
        <v>-721.84974402949126</v>
      </c>
      <c r="BK146">
        <v>-542.55776816352113</v>
      </c>
      <c r="BL146">
        <v>-356.19747330837049</v>
      </c>
      <c r="BM146">
        <v>-224.16086152525557</v>
      </c>
      <c r="BN146">
        <v>-134.39559870732833</v>
      </c>
      <c r="BO146">
        <v>-76.084374723203425</v>
      </c>
      <c r="BP146">
        <v>-40.012898140334357</v>
      </c>
      <c r="BQ146">
        <v>1.6022004820771158E-10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1:101" x14ac:dyDescent="0.3">
      <c r="A147">
        <f>Model_Point!K147</f>
        <v>0</v>
      </c>
      <c r="B147">
        <v>0</v>
      </c>
      <c r="C147">
        <v>0</v>
      </c>
      <c r="D147">
        <v>55299.335669167827</v>
      </c>
      <c r="E147">
        <v>55055.145421008288</v>
      </c>
      <c r="F147">
        <v>53640.905824796719</v>
      </c>
      <c r="G147">
        <v>51757.837387718639</v>
      </c>
      <c r="H147">
        <v>49768.136333920011</v>
      </c>
      <c r="I147">
        <v>47830.242119954972</v>
      </c>
      <c r="J147">
        <v>46026.942042020339</v>
      </c>
      <c r="K147">
        <v>44418.753302280282</v>
      </c>
      <c r="L147">
        <v>43058.138866910573</v>
      </c>
      <c r="M147">
        <v>41953.974424921282</v>
      </c>
      <c r="N147">
        <v>41186.536970263958</v>
      </c>
      <c r="O147">
        <v>40801.965676866348</v>
      </c>
      <c r="P147">
        <v>40842.67251142329</v>
      </c>
      <c r="Q147">
        <v>41347.612490416519</v>
      </c>
      <c r="R147">
        <v>42353.189506490744</v>
      </c>
      <c r="S147">
        <v>43895.491272211875</v>
      </c>
      <c r="T147">
        <v>45606.345753310517</v>
      </c>
      <c r="U147">
        <v>46997.228760690828</v>
      </c>
      <c r="V147">
        <v>48056.337234299499</v>
      </c>
      <c r="W147">
        <v>48774.104240525754</v>
      </c>
      <c r="X147">
        <v>49140.381508867365</v>
      </c>
      <c r="Y147">
        <v>49149.748121032484</v>
      </c>
      <c r="Z147">
        <v>48804.035346137651</v>
      </c>
      <c r="AA147">
        <v>48110.70519757062</v>
      </c>
      <c r="AB147">
        <v>47082.050515688497</v>
      </c>
      <c r="AC147">
        <v>45734.540286015552</v>
      </c>
      <c r="AD147">
        <v>44088.709330159967</v>
      </c>
      <c r="AE147">
        <v>42169.430769158294</v>
      </c>
      <c r="AF147">
        <v>40006.140418667426</v>
      </c>
      <c r="AG147">
        <v>37632.801471640356</v>
      </c>
      <c r="AH147">
        <v>35087.093272354126</v>
      </c>
      <c r="AI147">
        <v>32409.504539009344</v>
      </c>
      <c r="AJ147">
        <v>29640.479259023483</v>
      </c>
      <c r="AK147">
        <v>26822.195908264137</v>
      </c>
      <c r="AL147">
        <v>23997.688630962795</v>
      </c>
      <c r="AM147">
        <v>21209.83842550886</v>
      </c>
      <c r="AN147">
        <v>18500.255495761528</v>
      </c>
      <c r="AO147">
        <v>15908.08603760734</v>
      </c>
      <c r="AP147">
        <v>13468.789770196317</v>
      </c>
      <c r="AQ147">
        <v>11212.947499744001</v>
      </c>
      <c r="AR147">
        <v>9165.1695190315531</v>
      </c>
      <c r="AS147">
        <v>7296.4863680849994</v>
      </c>
      <c r="AT147">
        <v>5636.4503571898213</v>
      </c>
      <c r="AU147">
        <v>4205.1380942892038</v>
      </c>
      <c r="AV147">
        <v>3011.8523038573649</v>
      </c>
      <c r="AW147">
        <v>2054.544280012653</v>
      </c>
      <c r="AX147">
        <v>1320.142551700633</v>
      </c>
      <c r="AY147">
        <v>785.88805321971984</v>
      </c>
      <c r="AZ147">
        <v>421.64398066416567</v>
      </c>
      <c r="BA147">
        <v>192.98182536194713</v>
      </c>
      <c r="BB147">
        <v>64.672392762607871</v>
      </c>
      <c r="BC147">
        <v>7.0310309923415284</v>
      </c>
      <c r="BD147">
        <v>-12.628952222930016</v>
      </c>
      <c r="BE147">
        <v>-14.491407568670024</v>
      </c>
      <c r="BF147">
        <v>-9.8645133787847872</v>
      </c>
      <c r="BG147">
        <v>1.2165635397755134E-9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1:101" x14ac:dyDescent="0.3">
      <c r="A148">
        <f>Model_Point!K148</f>
        <v>0</v>
      </c>
      <c r="B148">
        <v>0</v>
      </c>
      <c r="C148">
        <v>0</v>
      </c>
      <c r="D148">
        <v>22088.115148399102</v>
      </c>
      <c r="E148">
        <v>21893.103201883801</v>
      </c>
      <c r="F148">
        <v>21194.022568503107</v>
      </c>
      <c r="G148">
        <v>20292.795184745119</v>
      </c>
      <c r="H148">
        <v>21054.459872348165</v>
      </c>
      <c r="I148">
        <v>20207.697159943207</v>
      </c>
      <c r="J148">
        <v>19404.726175248827</v>
      </c>
      <c r="K148">
        <v>18670.066556327278</v>
      </c>
      <c r="L148">
        <v>18024.770789661055</v>
      </c>
      <c r="M148">
        <v>18231.901172844391</v>
      </c>
      <c r="N148">
        <v>17851.952041999401</v>
      </c>
      <c r="O148">
        <v>17618.09698672231</v>
      </c>
      <c r="P148">
        <v>17547.274119946342</v>
      </c>
      <c r="Q148">
        <v>17655.037426098137</v>
      </c>
      <c r="R148">
        <v>17258.866762252092</v>
      </c>
      <c r="S148">
        <v>17724.098123699852</v>
      </c>
      <c r="T148">
        <v>18408.702548718793</v>
      </c>
      <c r="U148">
        <v>19163.301066255728</v>
      </c>
      <c r="V148">
        <v>19796.141869830444</v>
      </c>
      <c r="W148">
        <v>19006.398255033389</v>
      </c>
      <c r="X148">
        <v>19304.787902365282</v>
      </c>
      <c r="Y148">
        <v>19467.467091576</v>
      </c>
      <c r="Z148">
        <v>19495.186933507655</v>
      </c>
      <c r="AA148">
        <v>19390.914164768135</v>
      </c>
      <c r="AB148">
        <v>18215.227472200077</v>
      </c>
      <c r="AC148">
        <v>17804.866590158123</v>
      </c>
      <c r="AD148">
        <v>17278.469115435713</v>
      </c>
      <c r="AE148">
        <v>16645.68995691001</v>
      </c>
      <c r="AF148">
        <v>15917.982089640584</v>
      </c>
      <c r="AG148">
        <v>14499.349299619165</v>
      </c>
      <c r="AH148">
        <v>13585.300977780302</v>
      </c>
      <c r="AI148">
        <v>12617.785234798201</v>
      </c>
      <c r="AJ148">
        <v>11612.526081191179</v>
      </c>
      <c r="AK148">
        <v>10585.949708016455</v>
      </c>
      <c r="AL148">
        <v>9221.9904497093448</v>
      </c>
      <c r="AM148">
        <v>8182.5396231507711</v>
      </c>
      <c r="AN148">
        <v>7170.3577478581228</v>
      </c>
      <c r="AO148">
        <v>6200.752919063726</v>
      </c>
      <c r="AP148">
        <v>5287.6360861808116</v>
      </c>
      <c r="AQ148">
        <v>4301.3680320688172</v>
      </c>
      <c r="AR148">
        <v>3526.3351797888949</v>
      </c>
      <c r="AS148">
        <v>2818.2338234760232</v>
      </c>
      <c r="AT148">
        <v>2188.6726181505769</v>
      </c>
      <c r="AU148">
        <v>1645.6264437266957</v>
      </c>
      <c r="AV148">
        <v>1153.9927760420494</v>
      </c>
      <c r="AW148">
        <v>788.70132111515909</v>
      </c>
      <c r="AX148">
        <v>508.28551575592491</v>
      </c>
      <c r="AY148">
        <v>304.20158791744888</v>
      </c>
      <c r="AZ148">
        <v>165.04154572669273</v>
      </c>
      <c r="BA148">
        <v>73.884685711854701</v>
      </c>
      <c r="BB148">
        <v>24.726908958210771</v>
      </c>
      <c r="BC148">
        <v>2.6302815808847209</v>
      </c>
      <c r="BD148">
        <v>-4.9153959333419879</v>
      </c>
      <c r="BE148">
        <v>-5.6392972404449457</v>
      </c>
      <c r="BF148">
        <v>-3.7852790435318431</v>
      </c>
      <c r="BG148">
        <v>-2.2322763579730218E-10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1:101" x14ac:dyDescent="0.3">
      <c r="A149">
        <f>Model_Point!K149</f>
        <v>0</v>
      </c>
      <c r="B149">
        <v>0</v>
      </c>
      <c r="C149">
        <v>0</v>
      </c>
      <c r="D149">
        <v>15790.391061963182</v>
      </c>
      <c r="E149">
        <v>16158.289060654055</v>
      </c>
      <c r="F149">
        <v>16161.534856821252</v>
      </c>
      <c r="G149">
        <v>16022.759927446848</v>
      </c>
      <c r="H149">
        <v>15843.537549265629</v>
      </c>
      <c r="I149">
        <v>15667.249527708451</v>
      </c>
      <c r="J149">
        <v>15514.656691210395</v>
      </c>
      <c r="K149">
        <v>15399.361585412862</v>
      </c>
      <c r="L149">
        <v>15332.495187577973</v>
      </c>
      <c r="M149">
        <v>15318.052303143977</v>
      </c>
      <c r="N149">
        <v>15370.784713526882</v>
      </c>
      <c r="O149">
        <v>15500.158665038947</v>
      </c>
      <c r="P149">
        <v>15715.026733348017</v>
      </c>
      <c r="Q149">
        <v>16023.687587428185</v>
      </c>
      <c r="R149">
        <v>16434.038257874996</v>
      </c>
      <c r="S149">
        <v>16953.930015283597</v>
      </c>
      <c r="T149">
        <v>18745.350780707013</v>
      </c>
      <c r="U149">
        <v>19370.555239353045</v>
      </c>
      <c r="V149">
        <v>19831.122206810011</v>
      </c>
      <c r="W149">
        <v>20253.64107087471</v>
      </c>
      <c r="X149">
        <v>20638.773077306894</v>
      </c>
      <c r="Y149">
        <v>20975.82636298849</v>
      </c>
      <c r="Z149">
        <v>21249.258032458405</v>
      </c>
      <c r="AA149">
        <v>21445.611960124963</v>
      </c>
      <c r="AB149">
        <v>21552.456131323866</v>
      </c>
      <c r="AC149">
        <v>21558.25134740967</v>
      </c>
      <c r="AD149">
        <v>21451.482870942807</v>
      </c>
      <c r="AE149">
        <v>21220.017597555747</v>
      </c>
      <c r="AF149">
        <v>20851.332158978923</v>
      </c>
      <c r="AG149">
        <v>20333.298342735099</v>
      </c>
      <c r="AH149">
        <v>19656.31767277063</v>
      </c>
      <c r="AI149">
        <v>18814.101825606132</v>
      </c>
      <c r="AJ149">
        <v>17809.311644799138</v>
      </c>
      <c r="AK149">
        <v>16641.912958430537</v>
      </c>
      <c r="AL149">
        <v>15316.167710379119</v>
      </c>
      <c r="AM149">
        <v>13842.022758485118</v>
      </c>
      <c r="AN149">
        <v>12236.098127541469</v>
      </c>
      <c r="AO149">
        <v>10522.521184461117</v>
      </c>
      <c r="AP149">
        <v>8733.5110843763796</v>
      </c>
      <c r="AQ149">
        <v>6909.5696124013039</v>
      </c>
      <c r="AR149">
        <v>5099.1125220598033</v>
      </c>
      <c r="AS149">
        <v>3582.4570121525958</v>
      </c>
      <c r="AT149">
        <v>2117.1442563142491</v>
      </c>
      <c r="AU149">
        <v>729.89545384846474</v>
      </c>
      <c r="AV149">
        <v>-500.46966196014438</v>
      </c>
      <c r="AW149">
        <v>-1483.3477932341966</v>
      </c>
      <c r="AX149">
        <v>-2132.0783930376101</v>
      </c>
      <c r="AY149">
        <v>-2377.7039632979213</v>
      </c>
      <c r="AZ149">
        <v>-2183.3771951186932</v>
      </c>
      <c r="BA149">
        <v>-1557.760687542431</v>
      </c>
      <c r="BB149">
        <v>-1034.90042724624</v>
      </c>
      <c r="BC149">
        <v>-658.91565912643262</v>
      </c>
      <c r="BD149">
        <v>-399.78436317863788</v>
      </c>
      <c r="BE149">
        <v>-229.33895860095299</v>
      </c>
      <c r="BF149">
        <v>-122.70838438678166</v>
      </c>
      <c r="BG149">
        <v>1.0531559207215892E-11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1:101" x14ac:dyDescent="0.3">
      <c r="A150">
        <f>Model_Point!K150</f>
        <v>0</v>
      </c>
      <c r="B150">
        <v>0</v>
      </c>
      <c r="C150">
        <v>0</v>
      </c>
      <c r="D150">
        <v>22908.040701211397</v>
      </c>
      <c r="E150">
        <v>22480.880491412587</v>
      </c>
      <c r="F150">
        <v>21617.091975325715</v>
      </c>
      <c r="G150">
        <v>20562.528165047381</v>
      </c>
      <c r="H150">
        <v>19478.50063633169</v>
      </c>
      <c r="I150">
        <v>18437.425442750406</v>
      </c>
      <c r="J150">
        <v>17478.780909987625</v>
      </c>
      <c r="K150">
        <v>16631.473400316976</v>
      </c>
      <c r="L150">
        <v>15919.985510506547</v>
      </c>
      <c r="M150">
        <v>15339.80435327715</v>
      </c>
      <c r="N150">
        <v>14933.11323192393</v>
      </c>
      <c r="O150">
        <v>14719.349120496736</v>
      </c>
      <c r="P150">
        <v>14715.960072352322</v>
      </c>
      <c r="Q150">
        <v>14917.407811116549</v>
      </c>
      <c r="R150">
        <v>14971.084991111453</v>
      </c>
      <c r="S150">
        <v>14878.290612454912</v>
      </c>
      <c r="T150">
        <v>14642.790254259329</v>
      </c>
      <c r="U150">
        <v>14270.919088680777</v>
      </c>
      <c r="V150">
        <v>13771.668658032919</v>
      </c>
      <c r="W150">
        <v>13156.66758773417</v>
      </c>
      <c r="X150">
        <v>12439.83630414192</v>
      </c>
      <c r="Y150">
        <v>11636.988157578653</v>
      </c>
      <c r="Z150">
        <v>10764.602424970524</v>
      </c>
      <c r="AA150">
        <v>9840.507873084267</v>
      </c>
      <c r="AB150">
        <v>8883.4686537790403</v>
      </c>
      <c r="AC150">
        <v>7912.7041031391918</v>
      </c>
      <c r="AD150">
        <v>6947.3510612568798</v>
      </c>
      <c r="AE150">
        <v>6005.8831953914305</v>
      </c>
      <c r="AF150">
        <v>5105.5082161036598</v>
      </c>
      <c r="AG150">
        <v>4261.5703626882323</v>
      </c>
      <c r="AH150">
        <v>3486.9914359949448</v>
      </c>
      <c r="AI150">
        <v>2772.2657294586925</v>
      </c>
      <c r="AJ150">
        <v>2132.2242633849014</v>
      </c>
      <c r="AK150">
        <v>1577.6323317134163</v>
      </c>
      <c r="AL150">
        <v>1114.5166343870005</v>
      </c>
      <c r="AM150">
        <v>743.8202817635372</v>
      </c>
      <c r="AN150">
        <v>461.4769936643396</v>
      </c>
      <c r="AO150">
        <v>258.95644604532617</v>
      </c>
      <c r="AP150">
        <v>124.27065066076429</v>
      </c>
      <c r="AQ150">
        <v>43.352175927792381</v>
      </c>
      <c r="AR150">
        <v>1.6325275422289709</v>
      </c>
      <c r="AS150">
        <v>-13.643831591506</v>
      </c>
      <c r="AT150">
        <v>-15.641617752135026</v>
      </c>
      <c r="AU150">
        <v>-12.261607550467753</v>
      </c>
      <c r="AV150">
        <v>-7.7051681630612068</v>
      </c>
      <c r="AW150">
        <v>6.7213147960799214E-11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1:101" x14ac:dyDescent="0.3">
      <c r="A151">
        <f>Model_Point!K151</f>
        <v>0</v>
      </c>
      <c r="B151">
        <v>0</v>
      </c>
      <c r="C151">
        <v>0</v>
      </c>
      <c r="D151">
        <v>9357.2191154507345</v>
      </c>
      <c r="E151">
        <v>9157.4916799503735</v>
      </c>
      <c r="F151">
        <v>8761.4633361522119</v>
      </c>
      <c r="G151">
        <v>8280.9246927659078</v>
      </c>
      <c r="H151">
        <v>8385.5601187461652</v>
      </c>
      <c r="I151">
        <v>7934.0770672109666</v>
      </c>
      <c r="J151">
        <v>7510.9839270846369</v>
      </c>
      <c r="K151">
        <v>7128.1299476282311</v>
      </c>
      <c r="L151">
        <v>6795.4858066824308</v>
      </c>
      <c r="M151">
        <v>6598.2000911564128</v>
      </c>
      <c r="N151">
        <v>6385.3930902576758</v>
      </c>
      <c r="O151">
        <v>6246.3077283051034</v>
      </c>
      <c r="P151">
        <v>6188.0048858598175</v>
      </c>
      <c r="Q151">
        <v>6216.7925391627914</v>
      </c>
      <c r="R151">
        <v>5787.4792834323762</v>
      </c>
      <c r="S151">
        <v>5820.0915613022726</v>
      </c>
      <c r="T151">
        <v>5797.4442218824615</v>
      </c>
      <c r="U151">
        <v>5721.9008555835117</v>
      </c>
      <c r="V151">
        <v>5596.8877176619662</v>
      </c>
      <c r="W151">
        <v>5054.727646703871</v>
      </c>
      <c r="X151">
        <v>4822.1302316142255</v>
      </c>
      <c r="Y151">
        <v>4554.7009130809638</v>
      </c>
      <c r="Z151">
        <v>4258.8233188159711</v>
      </c>
      <c r="AA151">
        <v>3941.4338729517026</v>
      </c>
      <c r="AB151">
        <v>3401.7225895424685</v>
      </c>
      <c r="AC151">
        <v>3050.6318701717564</v>
      </c>
      <c r="AD151">
        <v>2699.6304556276441</v>
      </c>
      <c r="AE151">
        <v>2355.9740133287751</v>
      </c>
      <c r="AF151">
        <v>2026.4524503240252</v>
      </c>
      <c r="AG151">
        <v>1628.636674065637</v>
      </c>
      <c r="AH151">
        <v>1339.2653765518503</v>
      </c>
      <c r="AI151">
        <v>1071.5098833890188</v>
      </c>
      <c r="AJ151">
        <v>831.24346334279403</v>
      </c>
      <c r="AK151">
        <v>622.78670423609753</v>
      </c>
      <c r="AL151">
        <v>425.47086885483446</v>
      </c>
      <c r="AM151">
        <v>284.75172837578111</v>
      </c>
      <c r="AN151">
        <v>177.41215754747526</v>
      </c>
      <c r="AO151">
        <v>100.32503048792968</v>
      </c>
      <c r="AP151">
        <v>49.013129492078193</v>
      </c>
      <c r="AQ151">
        <v>16.547269297342289</v>
      </c>
      <c r="AR151">
        <v>0.56559246581507627</v>
      </c>
      <c r="AS151">
        <v>-5.3111912942791584</v>
      </c>
      <c r="AT151">
        <v>-6.1061709708158736</v>
      </c>
      <c r="AU151">
        <v>-4.8379470594230725</v>
      </c>
      <c r="AV151">
        <v>-2.9500296395261385</v>
      </c>
      <c r="AW151">
        <v>-5.0754696776575598E-11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1:101" x14ac:dyDescent="0.3">
      <c r="A152">
        <f>Model_Point!K152</f>
        <v>0</v>
      </c>
      <c r="B152">
        <v>0</v>
      </c>
      <c r="C152">
        <v>0</v>
      </c>
      <c r="D152">
        <v>7329.7385202735368</v>
      </c>
      <c r="E152">
        <v>7444.0690375837539</v>
      </c>
      <c r="F152">
        <v>7388.4783987942401</v>
      </c>
      <c r="G152">
        <v>7264.8300638755936</v>
      </c>
      <c r="H152">
        <v>7122.1620663182102</v>
      </c>
      <c r="I152">
        <v>6981.7998619369891</v>
      </c>
      <c r="J152">
        <v>6854.3098944822896</v>
      </c>
      <c r="K152">
        <v>6746.698020581639</v>
      </c>
      <c r="L152">
        <v>6664.6374617041365</v>
      </c>
      <c r="M152">
        <v>6609.0954144264679</v>
      </c>
      <c r="N152">
        <v>6588.0235841305457</v>
      </c>
      <c r="O152">
        <v>7236.7649428736759</v>
      </c>
      <c r="P152">
        <v>7481.0993247937695</v>
      </c>
      <c r="Q152">
        <v>7583.9914051025962</v>
      </c>
      <c r="R152">
        <v>7651.8884040249668</v>
      </c>
      <c r="S152">
        <v>7683.9168688936988</v>
      </c>
      <c r="T152">
        <v>7675.7065231983142</v>
      </c>
      <c r="U152">
        <v>7622.4649175687109</v>
      </c>
      <c r="V152">
        <v>7519.1693516660962</v>
      </c>
      <c r="W152">
        <v>7360.8649907524914</v>
      </c>
      <c r="X152">
        <v>7143.4945051760296</v>
      </c>
      <c r="Y152">
        <v>6864.2002834509558</v>
      </c>
      <c r="Z152">
        <v>6523.5554842584206</v>
      </c>
      <c r="AA152">
        <v>6120.9831879361436</v>
      </c>
      <c r="AB152">
        <v>5657.4831885140502</v>
      </c>
      <c r="AC152">
        <v>5136.1779723086911</v>
      </c>
      <c r="AD152">
        <v>4562.7079799818021</v>
      </c>
      <c r="AE152">
        <v>3945.5732588812944</v>
      </c>
      <c r="AF152">
        <v>3296.3850838103658</v>
      </c>
      <c r="AG152">
        <v>2629.9720378012494</v>
      </c>
      <c r="AH152">
        <v>1964.2759839151506</v>
      </c>
      <c r="AI152">
        <v>1408.8052770091213</v>
      </c>
      <c r="AJ152">
        <v>868.63256317427863</v>
      </c>
      <c r="AK152">
        <v>353.26507906203096</v>
      </c>
      <c r="AL152">
        <v>-107.38304042923568</v>
      </c>
      <c r="AM152">
        <v>-478.50773101993263</v>
      </c>
      <c r="AN152">
        <v>-726.4226750412148</v>
      </c>
      <c r="AO152">
        <v>-823.83572867644023</v>
      </c>
      <c r="AP152">
        <v>-755.42275495811316</v>
      </c>
      <c r="AQ152">
        <v>-535.19322176213302</v>
      </c>
      <c r="AR152">
        <v>-358.6565832416141</v>
      </c>
      <c r="AS152">
        <v>-230.27885466931986</v>
      </c>
      <c r="AT152">
        <v>-140.9055934288734</v>
      </c>
      <c r="AU152">
        <v>-81.590995046908773</v>
      </c>
      <c r="AV152">
        <v>-44.190943657236225</v>
      </c>
      <c r="AW152">
        <v>-2.9271859552700779E-11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1:101" x14ac:dyDescent="0.3">
      <c r="A153">
        <f>Model_Point!K153</f>
        <v>0</v>
      </c>
      <c r="B153">
        <v>0</v>
      </c>
      <c r="C153">
        <v>0</v>
      </c>
      <c r="D153">
        <v>23495.64369587673</v>
      </c>
      <c r="E153">
        <v>23595.828088324608</v>
      </c>
      <c r="F153">
        <v>23050.360602565361</v>
      </c>
      <c r="G153">
        <v>22252.745910114096</v>
      </c>
      <c r="H153">
        <v>21352.117198356242</v>
      </c>
      <c r="I153">
        <v>20411.405402192915</v>
      </c>
      <c r="J153">
        <v>19460.35579316322</v>
      </c>
      <c r="K153">
        <v>18517.180178696279</v>
      </c>
      <c r="L153">
        <v>17594.897128063403</v>
      </c>
      <c r="M153">
        <v>16695.692319424648</v>
      </c>
      <c r="N153">
        <v>15836.654473262752</v>
      </c>
      <c r="O153">
        <v>15027.011328504452</v>
      </c>
      <c r="P153">
        <v>14273.140973590533</v>
      </c>
      <c r="Q153">
        <v>13575.625235373527</v>
      </c>
      <c r="R153">
        <v>12935.01447645173</v>
      </c>
      <c r="S153">
        <v>12360.464439713271</v>
      </c>
      <c r="T153">
        <v>11863.813740869688</v>
      </c>
      <c r="U153">
        <v>11454.777677156912</v>
      </c>
      <c r="V153">
        <v>11142.602113656932</v>
      </c>
      <c r="W153">
        <v>10935.461410232967</v>
      </c>
      <c r="X153">
        <v>10840.980396700743</v>
      </c>
      <c r="Y153">
        <v>10867.926754559576</v>
      </c>
      <c r="Z153">
        <v>11026.148096022507</v>
      </c>
      <c r="AA153">
        <v>11325.115257736217</v>
      </c>
      <c r="AB153">
        <v>11774.199944713122</v>
      </c>
      <c r="AC153">
        <v>12383.410041524283</v>
      </c>
      <c r="AD153">
        <v>13142.142491583259</v>
      </c>
      <c r="AE153">
        <v>13810.458515983855</v>
      </c>
      <c r="AF153">
        <v>14386.743935983401</v>
      </c>
      <c r="AG153">
        <v>14870.437963293971</v>
      </c>
      <c r="AH153">
        <v>15260.544723921965</v>
      </c>
      <c r="AI153">
        <v>15555.29485461486</v>
      </c>
      <c r="AJ153">
        <v>15753.261468821027</v>
      </c>
      <c r="AK153">
        <v>15854.325244384936</v>
      </c>
      <c r="AL153">
        <v>15858.695766647437</v>
      </c>
      <c r="AM153">
        <v>15766.106493547652</v>
      </c>
      <c r="AN153">
        <v>15577.383010744203</v>
      </c>
      <c r="AO153">
        <v>15295.15329711336</v>
      </c>
      <c r="AP153">
        <v>14923.354505775471</v>
      </c>
      <c r="AQ153">
        <v>14466.993136379018</v>
      </c>
      <c r="AR153">
        <v>13931.956098164384</v>
      </c>
      <c r="AS153">
        <v>13324.981781763468</v>
      </c>
      <c r="AT153">
        <v>12653.74022813151</v>
      </c>
      <c r="AU153">
        <v>11926.899411399112</v>
      </c>
      <c r="AV153">
        <v>11154.11997547891</v>
      </c>
      <c r="AW153">
        <v>10345.837981250135</v>
      </c>
      <c r="AX153">
        <v>9513.0281327483244</v>
      </c>
      <c r="AY153">
        <v>8666.4374166320722</v>
      </c>
      <c r="AZ153">
        <v>7817.1034776857095</v>
      </c>
      <c r="BA153">
        <v>6976.1377212502684</v>
      </c>
      <c r="BB153">
        <v>6154.4774217898448</v>
      </c>
      <c r="BC153">
        <v>5362.6122751125222</v>
      </c>
      <c r="BD153">
        <v>4610.293758386073</v>
      </c>
      <c r="BE153">
        <v>3906.2388029346398</v>
      </c>
      <c r="BF153">
        <v>3257.8424006064588</v>
      </c>
      <c r="BG153">
        <v>2670.9165176457263</v>
      </c>
      <c r="BH153">
        <v>2136.6589504091517</v>
      </c>
      <c r="BI153">
        <v>1662.3543770285214</v>
      </c>
      <c r="BJ153">
        <v>1252.822751729519</v>
      </c>
      <c r="BK153">
        <v>910.10166374072367</v>
      </c>
      <c r="BL153">
        <v>633.30821088461198</v>
      </c>
      <c r="BM153">
        <v>418.72646146688834</v>
      </c>
      <c r="BN153">
        <v>260.14593600250998</v>
      </c>
      <c r="BO153">
        <v>149.44439284509792</v>
      </c>
      <c r="BP153">
        <v>77.367384429287668</v>
      </c>
      <c r="BQ153">
        <v>34.414348087496506</v>
      </c>
      <c r="BR153">
        <v>12.749092196499584</v>
      </c>
      <c r="BS153">
        <v>3.1831178123927057</v>
      </c>
      <c r="BT153">
        <v>-0.13320419360060493</v>
      </c>
      <c r="BU153">
        <v>-0.63947269046079747</v>
      </c>
      <c r="BV153">
        <v>-6.5630498657447913E-10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1:101" x14ac:dyDescent="0.3">
      <c r="A154">
        <f>Model_Point!K154</f>
        <v>0</v>
      </c>
      <c r="B154">
        <v>0</v>
      </c>
      <c r="C154">
        <v>0</v>
      </c>
      <c r="D154">
        <v>8925.24615518262</v>
      </c>
      <c r="E154">
        <v>8872.9307104118252</v>
      </c>
      <c r="F154">
        <v>8555.7177710405085</v>
      </c>
      <c r="G154">
        <v>8134.3778418667298</v>
      </c>
      <c r="H154">
        <v>8407.7313363533522</v>
      </c>
      <c r="I154">
        <v>7961.2008084263925</v>
      </c>
      <c r="J154">
        <v>7504.6569682706886</v>
      </c>
      <c r="K154">
        <v>7045.3161474230183</v>
      </c>
      <c r="L154">
        <v>6588.3111144375625</v>
      </c>
      <c r="M154">
        <v>6887.4338700222188</v>
      </c>
      <c r="N154">
        <v>6490.0552433942603</v>
      </c>
      <c r="O154">
        <v>6108.8972021999971</v>
      </c>
      <c r="P154">
        <v>5746.512021778819</v>
      </c>
      <c r="Q154">
        <v>5403.1874006964026</v>
      </c>
      <c r="R154">
        <v>5642.386708766071</v>
      </c>
      <c r="S154">
        <v>5376.0040264820182</v>
      </c>
      <c r="T154">
        <v>5139.1087359213425</v>
      </c>
      <c r="U154">
        <v>4935.5127799329393</v>
      </c>
      <c r="V154">
        <v>4768.8317170046721</v>
      </c>
      <c r="W154">
        <v>4868.6429124119186</v>
      </c>
      <c r="X154">
        <v>4799.1317126454423</v>
      </c>
      <c r="Y154">
        <v>4776.9429978142243</v>
      </c>
      <c r="Z154">
        <v>4805.9238182286717</v>
      </c>
      <c r="AA154">
        <v>4889.7694951765479</v>
      </c>
      <c r="AB154">
        <v>4846.647243777581</v>
      </c>
      <c r="AC154">
        <v>5039.9451520180355</v>
      </c>
      <c r="AD154">
        <v>5298.6432449437789</v>
      </c>
      <c r="AE154">
        <v>5625.9485139812896</v>
      </c>
      <c r="AF154">
        <v>5922.1877763363609</v>
      </c>
      <c r="AG154">
        <v>5777.3774332418307</v>
      </c>
      <c r="AH154">
        <v>5980.6499929259526</v>
      </c>
      <c r="AI154">
        <v>6147.8279703225908</v>
      </c>
      <c r="AJ154">
        <v>6278.4372155303308</v>
      </c>
      <c r="AK154">
        <v>6372.5161931313887</v>
      </c>
      <c r="AL154">
        <v>6126.6136350911065</v>
      </c>
      <c r="AM154">
        <v>6129.2103644658764</v>
      </c>
      <c r="AN154">
        <v>6094.727045217971</v>
      </c>
      <c r="AO154">
        <v>6024.2291529205222</v>
      </c>
      <c r="AP154">
        <v>5919.2933903188905</v>
      </c>
      <c r="AQ154">
        <v>5571.6757687673144</v>
      </c>
      <c r="AR154">
        <v>5391.200016244542</v>
      </c>
      <c r="AS154">
        <v>5182.5028102157794</v>
      </c>
      <c r="AT154">
        <v>4948.5826353348466</v>
      </c>
      <c r="AU154">
        <v>4692.8287061788342</v>
      </c>
      <c r="AV154">
        <v>4287.747715026655</v>
      </c>
      <c r="AW154">
        <v>3991.8494337313732</v>
      </c>
      <c r="AX154">
        <v>3685.7767381008157</v>
      </c>
      <c r="AY154">
        <v>3373.7178820178942</v>
      </c>
      <c r="AZ154">
        <v>3059.9785387583543</v>
      </c>
      <c r="BA154">
        <v>2678.4189633560904</v>
      </c>
      <c r="BB154">
        <v>2369.9175769960393</v>
      </c>
      <c r="BC154">
        <v>2072.1946268391857</v>
      </c>
      <c r="BD154">
        <v>1789.0650280878986</v>
      </c>
      <c r="BE154">
        <v>1523.948859049118</v>
      </c>
      <c r="BF154">
        <v>1249.7374043379257</v>
      </c>
      <c r="BG154">
        <v>1026.9261796069334</v>
      </c>
      <c r="BH154">
        <v>823.92054773969437</v>
      </c>
      <c r="BI154">
        <v>643.57888549087568</v>
      </c>
      <c r="BJ154">
        <v>487.8131757191295</v>
      </c>
      <c r="BK154">
        <v>348.91737840076871</v>
      </c>
      <c r="BL154">
        <v>243.17613478011796</v>
      </c>
      <c r="BM154">
        <v>161.16190728132673</v>
      </c>
      <c r="BN154">
        <v>100.53330177117279</v>
      </c>
      <c r="BO154">
        <v>58.207805378693294</v>
      </c>
      <c r="BP154">
        <v>29.651616831104839</v>
      </c>
      <c r="BQ154">
        <v>13.194351500358625</v>
      </c>
      <c r="BR154">
        <v>4.8923545877217496</v>
      </c>
      <c r="BS154">
        <v>1.2267402797411138</v>
      </c>
      <c r="BT154">
        <v>-4.351909104051039E-2</v>
      </c>
      <c r="BU154">
        <v>-0.24579490138699689</v>
      </c>
      <c r="BV154">
        <v>-2.5457591561341632E-10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1:101" x14ac:dyDescent="0.3">
      <c r="A155">
        <f>Model_Point!K155</f>
        <v>0</v>
      </c>
      <c r="B155">
        <v>0</v>
      </c>
      <c r="C155">
        <v>0</v>
      </c>
      <c r="D155">
        <v>4690.5772356426505</v>
      </c>
      <c r="E155">
        <v>4765.6187524869802</v>
      </c>
      <c r="F155">
        <v>4713.8736950354169</v>
      </c>
      <c r="G155">
        <v>4612.8902521508144</v>
      </c>
      <c r="H155">
        <v>4492.3559628506464</v>
      </c>
      <c r="I155">
        <v>4364.7289466857628</v>
      </c>
      <c r="J155">
        <v>4235.7396350526478</v>
      </c>
      <c r="K155">
        <v>4108.7925807845095</v>
      </c>
      <c r="L155">
        <v>3986.3099659775498</v>
      </c>
      <c r="M155">
        <v>3868.9815185558732</v>
      </c>
      <c r="N155">
        <v>3759.7584478102444</v>
      </c>
      <c r="O155">
        <v>3660.370705698876</v>
      </c>
      <c r="P155">
        <v>3572.1009124671405</v>
      </c>
      <c r="Q155">
        <v>3495.3333873889269</v>
      </c>
      <c r="R155">
        <v>3430.4414914590502</v>
      </c>
      <c r="S155">
        <v>3379.1187044184653</v>
      </c>
      <c r="T155">
        <v>3343.4728430574773</v>
      </c>
      <c r="U155">
        <v>3325.2896522585374</v>
      </c>
      <c r="V155">
        <v>3326.2883617069142</v>
      </c>
      <c r="W155">
        <v>3348.0307093945275</v>
      </c>
      <c r="X155">
        <v>3392.0026219025426</v>
      </c>
      <c r="Y155">
        <v>3459.8761152590696</v>
      </c>
      <c r="Z155">
        <v>3553.5017352219779</v>
      </c>
      <c r="AA155">
        <v>3674.6865129618454</v>
      </c>
      <c r="AB155">
        <v>3825.2382013454021</v>
      </c>
      <c r="AC155">
        <v>4007.0800301165932</v>
      </c>
      <c r="AD155">
        <v>4222.0818086009112</v>
      </c>
      <c r="AE155">
        <v>4471.9550602175905</v>
      </c>
      <c r="AF155">
        <v>4738.8573109446452</v>
      </c>
      <c r="AG155">
        <v>5000.8747440214529</v>
      </c>
      <c r="AH155">
        <v>5258.4486293900518</v>
      </c>
      <c r="AI155">
        <v>5855.335022118391</v>
      </c>
      <c r="AJ155">
        <v>6007.9103366856061</v>
      </c>
      <c r="AK155">
        <v>6120.9123922095296</v>
      </c>
      <c r="AL155">
        <v>6220.5861093823996</v>
      </c>
      <c r="AM155">
        <v>6306.5297812986137</v>
      </c>
      <c r="AN155">
        <v>6375.9627417406737</v>
      </c>
      <c r="AO155">
        <v>6425.1475479724413</v>
      </c>
      <c r="AP155">
        <v>6450.8433019575914</v>
      </c>
      <c r="AQ155">
        <v>6450.0801172641159</v>
      </c>
      <c r="AR155">
        <v>6420.1323507148409</v>
      </c>
      <c r="AS155">
        <v>6358.3458687467373</v>
      </c>
      <c r="AT155">
        <v>6262.0222153488012</v>
      </c>
      <c r="AU155">
        <v>6128.4896706536547</v>
      </c>
      <c r="AV155">
        <v>5955.2907103806283</v>
      </c>
      <c r="AW155">
        <v>5740.6412136229756</v>
      </c>
      <c r="AX155">
        <v>5483.600116402512</v>
      </c>
      <c r="AY155">
        <v>5185.2203267101595</v>
      </c>
      <c r="AZ155">
        <v>4846.1377544183397</v>
      </c>
      <c r="BA155">
        <v>4468.0608658052915</v>
      </c>
      <c r="BB155">
        <v>4054.0645798982814</v>
      </c>
      <c r="BC155">
        <v>3608.7930120295237</v>
      </c>
      <c r="BD155">
        <v>3138.6225683949251</v>
      </c>
      <c r="BE155">
        <v>2651.7643158683841</v>
      </c>
      <c r="BF155">
        <v>2158.27456500369</v>
      </c>
      <c r="BG155">
        <v>1669.9382958876804</v>
      </c>
      <c r="BH155">
        <v>1246.1600321496492</v>
      </c>
      <c r="BI155">
        <v>836.83394847006127</v>
      </c>
      <c r="BJ155">
        <v>449.49238941403587</v>
      </c>
      <c r="BK155">
        <v>102.70433959865376</v>
      </c>
      <c r="BL155">
        <v>-182.66932512115028</v>
      </c>
      <c r="BM155">
        <v>-386.94893208542032</v>
      </c>
      <c r="BN155">
        <v>-494.6787798905554</v>
      </c>
      <c r="BO155">
        <v>-497.79133160879576</v>
      </c>
      <c r="BP155">
        <v>-398.52825622833984</v>
      </c>
      <c r="BQ155">
        <v>-261.45853128522577</v>
      </c>
      <c r="BR155">
        <v>-164.55748407712045</v>
      </c>
      <c r="BS155">
        <v>-98.820970335764386</v>
      </c>
      <c r="BT155">
        <v>-56.214022137954849</v>
      </c>
      <c r="BU155">
        <v>-29.922412199732378</v>
      </c>
      <c r="BV155">
        <v>9.9821338560129954E-12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1:101" x14ac:dyDescent="0.3">
      <c r="A156">
        <f>Model_Point!K156</f>
        <v>0</v>
      </c>
      <c r="B156">
        <v>0</v>
      </c>
      <c r="C156">
        <v>0</v>
      </c>
      <c r="D156">
        <v>62206.356731438536</v>
      </c>
      <c r="E156">
        <v>62384.43357354201</v>
      </c>
      <c r="F156">
        <v>60958.349491495042</v>
      </c>
      <c r="G156">
        <v>58864.446949189311</v>
      </c>
      <c r="H156">
        <v>56491.99407270331</v>
      </c>
      <c r="I156">
        <v>54002.626731021854</v>
      </c>
      <c r="J156">
        <v>51474.641591192725</v>
      </c>
      <c r="K156">
        <v>48957.665843491763</v>
      </c>
      <c r="L156">
        <v>46492.161674602168</v>
      </c>
      <c r="M156">
        <v>44086.873786314565</v>
      </c>
      <c r="N156">
        <v>41795.470360072548</v>
      </c>
      <c r="O156">
        <v>39650.658547944557</v>
      </c>
      <c r="P156">
        <v>37686.217154318365</v>
      </c>
      <c r="Q156">
        <v>35934.530541489272</v>
      </c>
      <c r="R156">
        <v>34427.036550806704</v>
      </c>
      <c r="S156">
        <v>33195.770374710235</v>
      </c>
      <c r="T156">
        <v>32271.104435476784</v>
      </c>
      <c r="U156">
        <v>31680.052747461334</v>
      </c>
      <c r="V156">
        <v>31446.789773465818</v>
      </c>
      <c r="W156">
        <v>31593.665568017408</v>
      </c>
      <c r="X156">
        <v>32143.344790031264</v>
      </c>
      <c r="Y156">
        <v>33119.606692264475</v>
      </c>
      <c r="Z156">
        <v>34487.801874551158</v>
      </c>
      <c r="AA156">
        <v>35572.823294515387</v>
      </c>
      <c r="AB156">
        <v>36369.414269639929</v>
      </c>
      <c r="AC156">
        <v>36871.491095575133</v>
      </c>
      <c r="AD156">
        <v>37076.495024665615</v>
      </c>
      <c r="AE156">
        <v>36987.436513743763</v>
      </c>
      <c r="AF156">
        <v>36611.565626019183</v>
      </c>
      <c r="AG156">
        <v>35959.724858570371</v>
      </c>
      <c r="AH156">
        <v>35045.828610038923</v>
      </c>
      <c r="AI156">
        <v>33886.788118479912</v>
      </c>
      <c r="AJ156">
        <v>32502.747777325545</v>
      </c>
      <c r="AK156">
        <v>30917.285273396097</v>
      </c>
      <c r="AL156">
        <v>29157.407026573434</v>
      </c>
      <c r="AM156">
        <v>27252.927178754471</v>
      </c>
      <c r="AN156">
        <v>25235.776258214359</v>
      </c>
      <c r="AO156">
        <v>23137.75837511124</v>
      </c>
      <c r="AP156">
        <v>20992.010424214102</v>
      </c>
      <c r="AQ156">
        <v>18832.342982563932</v>
      </c>
      <c r="AR156">
        <v>16692.479876909041</v>
      </c>
      <c r="AS156">
        <v>14605.211778969318</v>
      </c>
      <c r="AT156">
        <v>12601.488367778995</v>
      </c>
      <c r="AU156">
        <v>10709.483549536943</v>
      </c>
      <c r="AV156">
        <v>8953.6782159420654</v>
      </c>
      <c r="AW156">
        <v>7354.0140077923925</v>
      </c>
      <c r="AX156">
        <v>5887.8721801162383</v>
      </c>
      <c r="AY156">
        <v>4579.2526086368125</v>
      </c>
      <c r="AZ156">
        <v>3444.9278907357452</v>
      </c>
      <c r="BA156">
        <v>2493.3953396823258</v>
      </c>
      <c r="BB156">
        <v>1724.3696855899436</v>
      </c>
      <c r="BC156">
        <v>1128.9632847200785</v>
      </c>
      <c r="BD156">
        <v>690.63797130980879</v>
      </c>
      <c r="BE156">
        <v>386.91381021071123</v>
      </c>
      <c r="BF156">
        <v>191.69354316332158</v>
      </c>
      <c r="BG156">
        <v>77.928488506531721</v>
      </c>
      <c r="BH156">
        <v>22.895680418619332</v>
      </c>
      <c r="BI156">
        <v>0.54044654917853563</v>
      </c>
      <c r="BJ156">
        <v>-5.5395061325712618</v>
      </c>
      <c r="BK156">
        <v>-4.8116445122840821</v>
      </c>
      <c r="BL156">
        <v>1.0567173965987333E-10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1:101" x14ac:dyDescent="0.3">
      <c r="A157">
        <f>Model_Point!K157</f>
        <v>0</v>
      </c>
      <c r="B157">
        <v>0</v>
      </c>
      <c r="C157">
        <v>0</v>
      </c>
      <c r="D157">
        <v>23631.762381499935</v>
      </c>
      <c r="E157">
        <v>23488.087271195971</v>
      </c>
      <c r="F157">
        <v>22690.30466576304</v>
      </c>
      <c r="G157">
        <v>21619.725337349802</v>
      </c>
      <c r="H157">
        <v>22307.264088559197</v>
      </c>
      <c r="I157">
        <v>21164.810024454378</v>
      </c>
      <c r="J157">
        <v>19994.534212298109</v>
      </c>
      <c r="K157">
        <v>18816.115060423483</v>
      </c>
      <c r="L157">
        <v>17645.493135300851</v>
      </c>
      <c r="M157">
        <v>18380.7602787373</v>
      </c>
      <c r="N157">
        <v>17370.850851147745</v>
      </c>
      <c r="O157">
        <v>16412.944995067854</v>
      </c>
      <c r="P157">
        <v>15520.410902855909</v>
      </c>
      <c r="Q157">
        <v>14706.016594260653</v>
      </c>
      <c r="R157">
        <v>15028.768544883522</v>
      </c>
      <c r="S157">
        <v>14472.586313662701</v>
      </c>
      <c r="T157">
        <v>14035.242637522075</v>
      </c>
      <c r="U157">
        <v>13727.477165723585</v>
      </c>
      <c r="V157">
        <v>13558.906095838851</v>
      </c>
      <c r="W157">
        <v>13311.966996913727</v>
      </c>
      <c r="X157">
        <v>13434.529695682388</v>
      </c>
      <c r="Y157">
        <v>13722.66635625488</v>
      </c>
      <c r="Z157">
        <v>14185.578844970792</v>
      </c>
      <c r="AA157">
        <v>14796.158825841208</v>
      </c>
      <c r="AB157">
        <v>14188.89348995981</v>
      </c>
      <c r="AC157">
        <v>14515.630745714372</v>
      </c>
      <c r="AD157">
        <v>14728.86966416157</v>
      </c>
      <c r="AE157">
        <v>14829.880034004007</v>
      </c>
      <c r="AF157">
        <v>14821.598018878376</v>
      </c>
      <c r="AG157">
        <v>13916.803553909624</v>
      </c>
      <c r="AH157">
        <v>13655.275309717426</v>
      </c>
      <c r="AI157">
        <v>13298.127916618154</v>
      </c>
      <c r="AJ157">
        <v>12853.227601818204</v>
      </c>
      <c r="AK157">
        <v>12329.792181463727</v>
      </c>
      <c r="AL157">
        <v>11234.724820305391</v>
      </c>
      <c r="AM157">
        <v>10555.893106816682</v>
      </c>
      <c r="AN157">
        <v>9831.379918209208</v>
      </c>
      <c r="AO157">
        <v>9073.5807270109472</v>
      </c>
      <c r="AP157">
        <v>8295.4287716927993</v>
      </c>
      <c r="AQ157">
        <v>7236.9618619494295</v>
      </c>
      <c r="AR157">
        <v>6440.85326357542</v>
      </c>
      <c r="AS157">
        <v>5662.6425936427722</v>
      </c>
      <c r="AT157">
        <v>4914.448773572637</v>
      </c>
      <c r="AU157">
        <v>4207.3375747804394</v>
      </c>
      <c r="AV157">
        <v>3434.6447623584936</v>
      </c>
      <c r="AW157">
        <v>2829.7388790346354</v>
      </c>
      <c r="AX157">
        <v>2274.6011107454287</v>
      </c>
      <c r="AY157">
        <v>1778.6607843159604</v>
      </c>
      <c r="AZ157">
        <v>1348.5749529192851</v>
      </c>
      <c r="BA157">
        <v>955.37488748734268</v>
      </c>
      <c r="BB157">
        <v>662.03749270640219</v>
      </c>
      <c r="BC157">
        <v>434.77488502212657</v>
      </c>
      <c r="BD157">
        <v>267.39540629316542</v>
      </c>
      <c r="BE157">
        <v>151.40087970376308</v>
      </c>
      <c r="BF157">
        <v>73.414297150526536</v>
      </c>
      <c r="BG157">
        <v>29.842262374140791</v>
      </c>
      <c r="BH157">
        <v>8.7556186425256008</v>
      </c>
      <c r="BI157">
        <v>0.18487101946641477</v>
      </c>
      <c r="BJ157">
        <v>-2.1495098540830395</v>
      </c>
      <c r="BK157">
        <v>-1.8462015004513634</v>
      </c>
      <c r="BL157">
        <v>-4.6768310145082748E-10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1:101" x14ac:dyDescent="0.3">
      <c r="A158">
        <f>Model_Point!K158</f>
        <v>0</v>
      </c>
      <c r="B158">
        <v>0</v>
      </c>
      <c r="C158">
        <v>0</v>
      </c>
      <c r="D158">
        <v>16009.157345242436</v>
      </c>
      <c r="E158">
        <v>16357.877110223948</v>
      </c>
      <c r="F158">
        <v>16287.864644146304</v>
      </c>
      <c r="G158">
        <v>16049.566788134525</v>
      </c>
      <c r="H158">
        <v>15743.303668545163</v>
      </c>
      <c r="I158">
        <v>15410.575989095549</v>
      </c>
      <c r="J158">
        <v>15070.387388803363</v>
      </c>
      <c r="K158">
        <v>14734.0449407575</v>
      </c>
      <c r="L158">
        <v>14410.342330913556</v>
      </c>
      <c r="M158">
        <v>14102.788072084855</v>
      </c>
      <c r="N158">
        <v>13821.582147425837</v>
      </c>
      <c r="O158">
        <v>13573.625886144613</v>
      </c>
      <c r="P158">
        <v>13365.918934822084</v>
      </c>
      <c r="Q158">
        <v>13205.202781268437</v>
      </c>
      <c r="R158">
        <v>13098.043911506074</v>
      </c>
      <c r="S158">
        <v>13051.083956442424</v>
      </c>
      <c r="T158">
        <v>13070.705465232824</v>
      </c>
      <c r="U158">
        <v>13162.780578855092</v>
      </c>
      <c r="V158">
        <v>13332.757530482602</v>
      </c>
      <c r="W158">
        <v>13585.823836085214</v>
      </c>
      <c r="X158">
        <v>13927.243479143464</v>
      </c>
      <c r="Y158">
        <v>15363.610328934627</v>
      </c>
      <c r="Z158">
        <v>15864.042292628106</v>
      </c>
      <c r="AA158">
        <v>16241.629106329274</v>
      </c>
      <c r="AB158">
        <v>16587.255134843759</v>
      </c>
      <c r="AC158">
        <v>16900.758154072715</v>
      </c>
      <c r="AD158">
        <v>17173.777970675703</v>
      </c>
      <c r="AE158">
        <v>17394.500132599067</v>
      </c>
      <c r="AF158">
        <v>17552.652349481941</v>
      </c>
      <c r="AG158">
        <v>17638.733357279354</v>
      </c>
      <c r="AH158">
        <v>17643.916575798845</v>
      </c>
      <c r="AI158">
        <v>17559.431109683646</v>
      </c>
      <c r="AJ158">
        <v>17376.114367434173</v>
      </c>
      <c r="AK158">
        <v>17084.595868892833</v>
      </c>
      <c r="AL158">
        <v>16675.881869868335</v>
      </c>
      <c r="AM158">
        <v>16142.90154751414</v>
      </c>
      <c r="AN158">
        <v>15481.074019908667</v>
      </c>
      <c r="AO158">
        <v>14692.341784005275</v>
      </c>
      <c r="AP158">
        <v>13776.820597176722</v>
      </c>
      <c r="AQ158">
        <v>12737.856180069597</v>
      </c>
      <c r="AR158">
        <v>11583.034265320703</v>
      </c>
      <c r="AS158">
        <v>10324.900135500831</v>
      </c>
      <c r="AT158">
        <v>8981.5656865423334</v>
      </c>
      <c r="AU158">
        <v>7577.1350718360418</v>
      </c>
      <c r="AV158">
        <v>6141.8451132991058</v>
      </c>
      <c r="AW158">
        <v>4711.800559626985</v>
      </c>
      <c r="AX158">
        <v>3489.3452684855906</v>
      </c>
      <c r="AY158">
        <v>2301.3682757938764</v>
      </c>
      <c r="AZ158">
        <v>1169.0835724581486</v>
      </c>
      <c r="BA158">
        <v>151.46842943739082</v>
      </c>
      <c r="BB158">
        <v>-683.82633923511708</v>
      </c>
      <c r="BC158">
        <v>-1271.8633052917169</v>
      </c>
      <c r="BD158">
        <v>-1560.4305408186547</v>
      </c>
      <c r="BE158">
        <v>-1520.5787786271135</v>
      </c>
      <c r="BF158">
        <v>-1156.5020515382344</v>
      </c>
      <c r="BG158">
        <v>-765.91003384028659</v>
      </c>
      <c r="BH158">
        <v>-486.50076632820708</v>
      </c>
      <c r="BI158">
        <v>-294.86258035837562</v>
      </c>
      <c r="BJ158">
        <v>-169.3911446820583</v>
      </c>
      <c r="BK158">
        <v>-91.249851841591251</v>
      </c>
      <c r="BL158">
        <v>-1.8527964673452353E-10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1:101" x14ac:dyDescent="0.3">
      <c r="A159">
        <f>Model_Point!K159</f>
        <v>0</v>
      </c>
      <c r="B159">
        <v>0</v>
      </c>
      <c r="C159">
        <v>0</v>
      </c>
      <c r="D159">
        <v>25641.879841186772</v>
      </c>
      <c r="E159">
        <v>25488.584888560134</v>
      </c>
      <c r="F159">
        <v>24655.09751771306</v>
      </c>
      <c r="G159">
        <v>23537.271563454149</v>
      </c>
      <c r="H159">
        <v>22306.964416364557</v>
      </c>
      <c r="I159">
        <v>21038.972409678285</v>
      </c>
      <c r="J159">
        <v>19771.38309788434</v>
      </c>
      <c r="K159">
        <v>18529.99403656516</v>
      </c>
      <c r="L159">
        <v>17335.769779092236</v>
      </c>
      <c r="M159">
        <v>16189.853767758985</v>
      </c>
      <c r="N159">
        <v>15122.793353528115</v>
      </c>
      <c r="O159">
        <v>14150.890770535407</v>
      </c>
      <c r="P159">
        <v>13289.576539836837</v>
      </c>
      <c r="Q159">
        <v>12553.027209095688</v>
      </c>
      <c r="R159">
        <v>11954.621120104601</v>
      </c>
      <c r="S159">
        <v>11507.474474999231</v>
      </c>
      <c r="T159">
        <v>11223.703965527584</v>
      </c>
      <c r="U159">
        <v>11113.93591908027</v>
      </c>
      <c r="V159">
        <v>11187.476745423262</v>
      </c>
      <c r="W159">
        <v>11332.766205626796</v>
      </c>
      <c r="X159">
        <v>11350.073967959957</v>
      </c>
      <c r="Y159">
        <v>11243.749627340239</v>
      </c>
      <c r="Z159">
        <v>11020.007543727248</v>
      </c>
      <c r="AA159">
        <v>10687.008001728076</v>
      </c>
      <c r="AB159">
        <v>10254.853519796783</v>
      </c>
      <c r="AC159">
        <v>9735.3231559116211</v>
      </c>
      <c r="AD159">
        <v>9141.5675205226071</v>
      </c>
      <c r="AE159">
        <v>8487.1374094276562</v>
      </c>
      <c r="AF159">
        <v>7786.5598563537005</v>
      </c>
      <c r="AG159">
        <v>7055.0283984780599</v>
      </c>
      <c r="AH159">
        <v>6308.0424135937383</v>
      </c>
      <c r="AI159">
        <v>5561.001850661657</v>
      </c>
      <c r="AJ159">
        <v>4828.7680926726107</v>
      </c>
      <c r="AK159">
        <v>4125.2065360282913</v>
      </c>
      <c r="AL159">
        <v>3462.7314047545883</v>
      </c>
      <c r="AM159">
        <v>2851.8778479985676</v>
      </c>
      <c r="AN159">
        <v>2285.1271155178465</v>
      </c>
      <c r="AO159">
        <v>1774.5672071530882</v>
      </c>
      <c r="AP159">
        <v>1329.1611033308441</v>
      </c>
      <c r="AQ159">
        <v>954.21292359591439</v>
      </c>
      <c r="AR159">
        <v>651.07941245320762</v>
      </c>
      <c r="AS159">
        <v>417.19810431049711</v>
      </c>
      <c r="AT159">
        <v>246.47473253881327</v>
      </c>
      <c r="AU159">
        <v>130.02630845278625</v>
      </c>
      <c r="AV159">
        <v>57.216787176963052</v>
      </c>
      <c r="AW159">
        <v>16.859279836915949</v>
      </c>
      <c r="AX159">
        <v>-0.75394429068037083</v>
      </c>
      <c r="AY159">
        <v>-6.2558677467078674</v>
      </c>
      <c r="AZ159">
        <v>-6.204703255654624</v>
      </c>
      <c r="BA159">
        <v>-4.25235762996018</v>
      </c>
      <c r="BB159">
        <v>1.8632344723801284E-10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1:101" x14ac:dyDescent="0.3">
      <c r="A160">
        <f>Model_Point!K160</f>
        <v>0</v>
      </c>
      <c r="B160">
        <v>0</v>
      </c>
      <c r="C160">
        <v>0</v>
      </c>
      <c r="D160">
        <v>9942.1536132477249</v>
      </c>
      <c r="E160">
        <v>9801.3069746981237</v>
      </c>
      <c r="F160">
        <v>9377.3824711550424</v>
      </c>
      <c r="G160">
        <v>8835.2419197829986</v>
      </c>
      <c r="H160">
        <v>9068.4996334065818</v>
      </c>
      <c r="I160">
        <v>8503.5167331732973</v>
      </c>
      <c r="J160">
        <v>7933.463749409615</v>
      </c>
      <c r="K160">
        <v>7368.7366394113542</v>
      </c>
      <c r="L160">
        <v>6817.7463223749728</v>
      </c>
      <c r="M160">
        <v>6976.8999192205074</v>
      </c>
      <c r="N160">
        <v>6509.7854446604679</v>
      </c>
      <c r="O160">
        <v>6078.1737363583698</v>
      </c>
      <c r="P160">
        <v>5688.2922038354263</v>
      </c>
      <c r="Q160">
        <v>5345.8547741141292</v>
      </c>
      <c r="R160">
        <v>5212.2589371622998</v>
      </c>
      <c r="S160">
        <v>4990.3626611046684</v>
      </c>
      <c r="T160">
        <v>4831.9754552526001</v>
      </c>
      <c r="U160">
        <v>4741.3785617010635</v>
      </c>
      <c r="V160">
        <v>4722.3248633515932</v>
      </c>
      <c r="W160">
        <v>4381.2891769210646</v>
      </c>
      <c r="X160">
        <v>4447.5615542697587</v>
      </c>
      <c r="Y160">
        <v>4465.6148952194435</v>
      </c>
      <c r="Z160">
        <v>4437.8376918263102</v>
      </c>
      <c r="AA160">
        <v>4367.3958340495183</v>
      </c>
      <c r="AB160">
        <v>3939.0062499119103</v>
      </c>
      <c r="AC160">
        <v>3775.9967818804412</v>
      </c>
      <c r="AD160">
        <v>3582.8356931346439</v>
      </c>
      <c r="AE160">
        <v>3364.8057188747434</v>
      </c>
      <c r="AF160">
        <v>3127.5888801970364</v>
      </c>
      <c r="AG160">
        <v>2701.0246980132915</v>
      </c>
      <c r="AH160">
        <v>2432.56767231614</v>
      </c>
      <c r="AI160">
        <v>2162.3970681436799</v>
      </c>
      <c r="AJ160">
        <v>1896.3672019589849</v>
      </c>
      <c r="AK160">
        <v>1639.9638534647388</v>
      </c>
      <c r="AL160">
        <v>1323.1835145674049</v>
      </c>
      <c r="AM160">
        <v>1095.5039087020161</v>
      </c>
      <c r="AN160">
        <v>883.61731122201104</v>
      </c>
      <c r="AO160">
        <v>692.31554334873897</v>
      </c>
      <c r="AP160">
        <v>525.19607641601556</v>
      </c>
      <c r="AQ160">
        <v>364.26841492324291</v>
      </c>
      <c r="AR160">
        <v>249.3239175790184</v>
      </c>
      <c r="AS160">
        <v>160.50758888897391</v>
      </c>
      <c r="AT160">
        <v>95.601726849151291</v>
      </c>
      <c r="AU160">
        <v>51.299761666282514</v>
      </c>
      <c r="AV160">
        <v>21.848011778355495</v>
      </c>
      <c r="AW160">
        <v>6.4144122452530459</v>
      </c>
      <c r="AX160">
        <v>-0.33527371065494044</v>
      </c>
      <c r="AY160">
        <v>-2.4553095367058222</v>
      </c>
      <c r="AZ160">
        <v>-2.4493643259518492</v>
      </c>
      <c r="BA160">
        <v>-1.6277266161556181</v>
      </c>
      <c r="BB160">
        <v>-5.4161830935450606E-11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1:101" x14ac:dyDescent="0.3">
      <c r="A161">
        <f>Model_Point!K161</f>
        <v>0</v>
      </c>
      <c r="B161">
        <v>0</v>
      </c>
      <c r="C161">
        <v>0</v>
      </c>
      <c r="D161">
        <v>7037.5777944695028</v>
      </c>
      <c r="E161">
        <v>7123.175568725479</v>
      </c>
      <c r="F161">
        <v>7011.7520092374543</v>
      </c>
      <c r="G161">
        <v>6821.1973767214749</v>
      </c>
      <c r="H161">
        <v>6597.4834764996749</v>
      </c>
      <c r="I161">
        <v>6360.1977995607431</v>
      </c>
      <c r="J161">
        <v>6118.7066557524458</v>
      </c>
      <c r="K161">
        <v>5878.9390158598626</v>
      </c>
      <c r="L161">
        <v>5645.5486849180197</v>
      </c>
      <c r="M161">
        <v>5419.9257299350656</v>
      </c>
      <c r="N161">
        <v>5207.8142133850442</v>
      </c>
      <c r="O161">
        <v>5679.3864516413623</v>
      </c>
      <c r="P161">
        <v>5920.9855545476294</v>
      </c>
      <c r="Q161">
        <v>6104.5804281302817</v>
      </c>
      <c r="R161">
        <v>6278.169997245639</v>
      </c>
      <c r="S161">
        <v>6442.3323465101739</v>
      </c>
      <c r="T161">
        <v>6593.3448323173061</v>
      </c>
      <c r="U161">
        <v>6725.5942227870873</v>
      </c>
      <c r="V161">
        <v>6834.1977888705787</v>
      </c>
      <c r="W161">
        <v>6914.6021261466722</v>
      </c>
      <c r="X161">
        <v>6962.5312943487143</v>
      </c>
      <c r="Y161">
        <v>6973.6494933950189</v>
      </c>
      <c r="Z161">
        <v>6943.3007497532572</v>
      </c>
      <c r="AA161">
        <v>6866.5736014391687</v>
      </c>
      <c r="AB161">
        <v>6738.5763102728833</v>
      </c>
      <c r="AC161">
        <v>6555.2314326700207</v>
      </c>
      <c r="AD161">
        <v>6313.5645736514607</v>
      </c>
      <c r="AE161">
        <v>6013.8641302419219</v>
      </c>
      <c r="AF161">
        <v>5655.2582234707252</v>
      </c>
      <c r="AG161">
        <v>5238.336224357934</v>
      </c>
      <c r="AH161">
        <v>4765.6765248511383</v>
      </c>
      <c r="AI161">
        <v>4242.2329315110364</v>
      </c>
      <c r="AJ161">
        <v>3675.6737336118572</v>
      </c>
      <c r="AK161">
        <v>3076.6390130099107</v>
      </c>
      <c r="AL161">
        <v>2458.8631681123375</v>
      </c>
      <c r="AM161">
        <v>1839.1005079670663</v>
      </c>
      <c r="AN161">
        <v>1323.0571923522741</v>
      </c>
      <c r="AO161">
        <v>818.95045784053752</v>
      </c>
      <c r="AP161">
        <v>335.41247647417839</v>
      </c>
      <c r="AQ161">
        <v>-99.16254567362661</v>
      </c>
      <c r="AR161">
        <v>-451.45812101642696</v>
      </c>
      <c r="AS161">
        <v>-688.95409288252779</v>
      </c>
      <c r="AT161">
        <v>-784.96965624025688</v>
      </c>
      <c r="AU161">
        <v>-724.03354812395003</v>
      </c>
      <c r="AV161">
        <v>-513.49130414313413</v>
      </c>
      <c r="AW161">
        <v>-344.41411803013273</v>
      </c>
      <c r="AX161">
        <v>-221.38938970179225</v>
      </c>
      <c r="AY161">
        <v>-135.69707470540882</v>
      </c>
      <c r="AZ161">
        <v>-78.800497320539947</v>
      </c>
      <c r="BA161">
        <v>-42.914991153546211</v>
      </c>
      <c r="BB161">
        <v>5.2347724303222373E-11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1:101" x14ac:dyDescent="0.3">
      <c r="A162">
        <f>Model_Point!K162</f>
        <v>0</v>
      </c>
      <c r="B162">
        <v>0</v>
      </c>
      <c r="C162">
        <v>0</v>
      </c>
      <c r="D162">
        <v>4812.7732185464265</v>
      </c>
      <c r="E162">
        <v>4768.7027924043659</v>
      </c>
      <c r="F162">
        <v>4622.9698654388303</v>
      </c>
      <c r="G162">
        <v>4440.4811642391869</v>
      </c>
      <c r="H162">
        <v>4251.853315979929</v>
      </c>
      <c r="I162">
        <v>4070.4449091640499</v>
      </c>
      <c r="J162">
        <v>3902.9728182493245</v>
      </c>
      <c r="K162">
        <v>3753.5534992449543</v>
      </c>
      <c r="L162">
        <v>3624.3158306514215</v>
      </c>
      <c r="M162">
        <v>3514.1647583084518</v>
      </c>
      <c r="N162">
        <v>3428.7255565642699</v>
      </c>
      <c r="O162">
        <v>3371.9873587319926</v>
      </c>
      <c r="P162">
        <v>3347.5213962721841</v>
      </c>
      <c r="Q162">
        <v>3358.8165587755539</v>
      </c>
      <c r="R162">
        <v>3409.1099292273752</v>
      </c>
      <c r="S162">
        <v>3501.4982635056253</v>
      </c>
      <c r="T162">
        <v>3639.3767492802926</v>
      </c>
      <c r="U162">
        <v>3826.4431221633386</v>
      </c>
      <c r="V162">
        <v>4066.3159739469243</v>
      </c>
      <c r="W162">
        <v>4321.9852219128579</v>
      </c>
      <c r="X162">
        <v>4554.0561918771618</v>
      </c>
      <c r="Y162">
        <v>4760.3492308949872</v>
      </c>
      <c r="Z162">
        <v>4939.5192589224798</v>
      </c>
      <c r="AA162">
        <v>5090.8457504637181</v>
      </c>
      <c r="AB162">
        <v>5213.9609021137339</v>
      </c>
      <c r="AC162">
        <v>5308.392516318313</v>
      </c>
      <c r="AD162">
        <v>5373.4573311126633</v>
      </c>
      <c r="AE162">
        <v>5408.6032644811448</v>
      </c>
      <c r="AF162">
        <v>5413.7078750990013</v>
      </c>
      <c r="AG162">
        <v>5388.7758876488342</v>
      </c>
      <c r="AH162">
        <v>5333.6885740104217</v>
      </c>
      <c r="AI162">
        <v>5248.6905338051638</v>
      </c>
      <c r="AJ162">
        <v>5134.6113563400595</v>
      </c>
      <c r="AK162">
        <v>4992.7118956496543</v>
      </c>
      <c r="AL162">
        <v>4824.6085713107641</v>
      </c>
      <c r="AM162">
        <v>4632.2129045441534</v>
      </c>
      <c r="AN162">
        <v>4417.7206848987453</v>
      </c>
      <c r="AO162">
        <v>4183.6349980862396</v>
      </c>
      <c r="AP162">
        <v>3932.7845140811892</v>
      </c>
      <c r="AQ162">
        <v>3668.3188122786541</v>
      </c>
      <c r="AR162">
        <v>3393.6364605610247</v>
      </c>
      <c r="AS162">
        <v>3112.3065115340637</v>
      </c>
      <c r="AT162">
        <v>2827.822755589692</v>
      </c>
      <c r="AU162">
        <v>2543.7636247988739</v>
      </c>
      <c r="AV162">
        <v>2263.7193887609556</v>
      </c>
      <c r="AW162">
        <v>1991.2095470910779</v>
      </c>
      <c r="AX162">
        <v>1729.5923271025604</v>
      </c>
      <c r="AY162">
        <v>1481.9691581941274</v>
      </c>
      <c r="AZ162">
        <v>1251.0880176877067</v>
      </c>
      <c r="BA162">
        <v>1039.2505447817525</v>
      </c>
      <c r="BB162">
        <v>848.22868633838755</v>
      </c>
      <c r="BC162">
        <v>675.15152399255157</v>
      </c>
      <c r="BD162">
        <v>522.23944673810729</v>
      </c>
      <c r="BE162">
        <v>390.89660314429875</v>
      </c>
      <c r="BF162">
        <v>281.61472369456942</v>
      </c>
      <c r="BG162">
        <v>193.93700589916787</v>
      </c>
      <c r="BH162">
        <v>126.49642848655033</v>
      </c>
      <c r="BI162">
        <v>77.135812199137632</v>
      </c>
      <c r="BJ162">
        <v>43.106210220331874</v>
      </c>
      <c r="BK162">
        <v>21.326806020427391</v>
      </c>
      <c r="BL162">
        <v>8.6757257261089524</v>
      </c>
      <c r="BM162">
        <v>2.5818635192435626</v>
      </c>
      <c r="BN162">
        <v>0.12334030521229285</v>
      </c>
      <c r="BO162">
        <v>-0.53145049361011765</v>
      </c>
      <c r="BP162">
        <v>-0.43553648405334783</v>
      </c>
      <c r="BQ162">
        <v>-1.7044681616628193E-10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  <row r="163" spans="1:101" x14ac:dyDescent="0.3">
      <c r="A163">
        <f>Model_Point!K163</f>
        <v>0</v>
      </c>
      <c r="B163">
        <v>0</v>
      </c>
      <c r="C163">
        <v>0</v>
      </c>
      <c r="D163">
        <v>1955.8439814548717</v>
      </c>
      <c r="E163">
        <v>1929.4240785719664</v>
      </c>
      <c r="F163">
        <v>1857.7400178423645</v>
      </c>
      <c r="G163">
        <v>1769.4284517078868</v>
      </c>
      <c r="H163">
        <v>1841.2292919374888</v>
      </c>
      <c r="I163">
        <v>1760.1096274908491</v>
      </c>
      <c r="J163">
        <v>1683.4172207925319</v>
      </c>
      <c r="K163">
        <v>1612.8598488528278</v>
      </c>
      <c r="L163">
        <v>1549.3397676752013</v>
      </c>
      <c r="M163">
        <v>1589.8985304226048</v>
      </c>
      <c r="N163">
        <v>1547.9718209258936</v>
      </c>
      <c r="O163">
        <v>1516.8825117889535</v>
      </c>
      <c r="P163">
        <v>1498.0589034855825</v>
      </c>
      <c r="Q163">
        <v>1492.8914889856765</v>
      </c>
      <c r="R163">
        <v>1501.6625293219863</v>
      </c>
      <c r="S163">
        <v>1527.5508233990538</v>
      </c>
      <c r="T163">
        <v>1570.9481852335259</v>
      </c>
      <c r="U163">
        <v>1633.306172539978</v>
      </c>
      <c r="V163">
        <v>1716.0425397397496</v>
      </c>
      <c r="W163">
        <v>1693.5609590076203</v>
      </c>
      <c r="X163">
        <v>1803.2690409468935</v>
      </c>
      <c r="Y163">
        <v>1903.6033243578167</v>
      </c>
      <c r="Z163">
        <v>1994.0661411124984</v>
      </c>
      <c r="AA163">
        <v>2074.4049748532257</v>
      </c>
      <c r="AB163">
        <v>2023.5895614858789</v>
      </c>
      <c r="AC163">
        <v>2075.8335096248475</v>
      </c>
      <c r="AD163">
        <v>2117.0106132809428</v>
      </c>
      <c r="AE163">
        <v>2146.9253954981423</v>
      </c>
      <c r="AF163">
        <v>2165.5510164066204</v>
      </c>
      <c r="AG163">
        <v>2081.2039961511173</v>
      </c>
      <c r="AH163">
        <v>2071.6133636677628</v>
      </c>
      <c r="AI163">
        <v>2050.5152657080121</v>
      </c>
      <c r="AJ163">
        <v>2018.241658649918</v>
      </c>
      <c r="AK163">
        <v>1975.2930464229466</v>
      </c>
      <c r="AL163">
        <v>1858.0230946656657</v>
      </c>
      <c r="AM163">
        <v>1791.7860307119697</v>
      </c>
      <c r="AN163">
        <v>1716.8938579192204</v>
      </c>
      <c r="AO163">
        <v>1634.3217696837062</v>
      </c>
      <c r="AP163">
        <v>1545.1725657887316</v>
      </c>
      <c r="AQ163">
        <v>1410.2006562500826</v>
      </c>
      <c r="AR163">
        <v>1309.1788651514726</v>
      </c>
      <c r="AS163">
        <v>1205.3761617657394</v>
      </c>
      <c r="AT163">
        <v>1100.1519114574344</v>
      </c>
      <c r="AU163">
        <v>994.8999783845552</v>
      </c>
      <c r="AV163">
        <v>869.19197668728145</v>
      </c>
      <c r="AW163">
        <v>766.71046108846917</v>
      </c>
      <c r="AX163">
        <v>668.20771828609713</v>
      </c>
      <c r="AY163">
        <v>574.89606458940443</v>
      </c>
      <c r="AZ163">
        <v>487.85296463333555</v>
      </c>
      <c r="BA163">
        <v>398.68818231488984</v>
      </c>
      <c r="BB163">
        <v>326.12408694628988</v>
      </c>
      <c r="BC163">
        <v>260.32117225031084</v>
      </c>
      <c r="BD163">
        <v>202.15097558940818</v>
      </c>
      <c r="BE163">
        <v>152.1716592764586</v>
      </c>
      <c r="BF163">
        <v>107.9675060954595</v>
      </c>
      <c r="BG163">
        <v>74.464462774111055</v>
      </c>
      <c r="BH163">
        <v>48.682714682645766</v>
      </c>
      <c r="BI163">
        <v>29.807375817020635</v>
      </c>
      <c r="BJ163">
        <v>16.794117948120295</v>
      </c>
      <c r="BK163">
        <v>8.1722409622244712</v>
      </c>
      <c r="BL163">
        <v>3.3245529402203697</v>
      </c>
      <c r="BM163">
        <v>0.98921002672117153</v>
      </c>
      <c r="BN163">
        <v>4.7051550659968418E-2</v>
      </c>
      <c r="BO163">
        <v>-0.20372212781296986</v>
      </c>
      <c r="BP163">
        <v>-0.16731235822603388</v>
      </c>
      <c r="BQ163">
        <v>-2.7399205418967969E-11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</row>
    <row r="164" spans="1:101" x14ac:dyDescent="0.3">
      <c r="A164">
        <f>Model_Point!K164</f>
        <v>0</v>
      </c>
      <c r="B164">
        <v>0</v>
      </c>
      <c r="C164">
        <v>0</v>
      </c>
      <c r="D164">
        <v>1045.5456957461711</v>
      </c>
      <c r="E164">
        <v>1057.2790754750595</v>
      </c>
      <c r="F164">
        <v>1045.9615465640147</v>
      </c>
      <c r="G164">
        <v>1026.1894558434994</v>
      </c>
      <c r="H164">
        <v>1004.5900052617249</v>
      </c>
      <c r="I164">
        <v>984.01180995714788</v>
      </c>
      <c r="J164">
        <v>965.8194055712454</v>
      </c>
      <c r="K164">
        <v>950.81981496492642</v>
      </c>
      <c r="L164">
        <v>939.46222349612208</v>
      </c>
      <c r="M164">
        <v>931.68133357178272</v>
      </c>
      <c r="N164">
        <v>928.43717945329024</v>
      </c>
      <c r="O164">
        <v>930.43604690499956</v>
      </c>
      <c r="P164">
        <v>938.31898390353138</v>
      </c>
      <c r="Q164">
        <v>952.71423066434068</v>
      </c>
      <c r="R164">
        <v>974.21182979146499</v>
      </c>
      <c r="S164">
        <v>1003.3813005586733</v>
      </c>
      <c r="T164">
        <v>1040.8396622640832</v>
      </c>
      <c r="U164">
        <v>1087.2527260755044</v>
      </c>
      <c r="V164">
        <v>1143.2770135981254</v>
      </c>
      <c r="W164">
        <v>1209.5707887132041</v>
      </c>
      <c r="X164">
        <v>1286.8256598826933</v>
      </c>
      <c r="Y164">
        <v>1365.4877166499939</v>
      </c>
      <c r="Z164">
        <v>1442.4361387825186</v>
      </c>
      <c r="AA164">
        <v>1517.7061118292486</v>
      </c>
      <c r="AB164">
        <v>1591.3983319927563</v>
      </c>
      <c r="AC164">
        <v>1663.6092593635512</v>
      </c>
      <c r="AD164">
        <v>1865.7516741493059</v>
      </c>
      <c r="AE164">
        <v>1911.8361589487749</v>
      </c>
      <c r="AF164">
        <v>1944.619988768249</v>
      </c>
      <c r="AG164">
        <v>1973.1417634477693</v>
      </c>
      <c r="AH164">
        <v>1997.323898009585</v>
      </c>
      <c r="AI164">
        <v>2016.2750826432807</v>
      </c>
      <c r="AJ164">
        <v>2028.7735632452243</v>
      </c>
      <c r="AK164">
        <v>2033.7662786600749</v>
      </c>
      <c r="AL164">
        <v>2030.2921467010274</v>
      </c>
      <c r="AM164">
        <v>2017.4732392753983</v>
      </c>
      <c r="AN164">
        <v>1994.4551970760049</v>
      </c>
      <c r="AO164">
        <v>1960.3664733434027</v>
      </c>
      <c r="AP164">
        <v>1914.3414576163584</v>
      </c>
      <c r="AQ164">
        <v>1855.5836197380188</v>
      </c>
      <c r="AR164">
        <v>1783.5226491608116</v>
      </c>
      <c r="AS164">
        <v>1697.8723903153789</v>
      </c>
      <c r="AT164">
        <v>1599.0276156390059</v>
      </c>
      <c r="AU164">
        <v>1487.2337520974913</v>
      </c>
      <c r="AV164">
        <v>1363.0962280491383</v>
      </c>
      <c r="AW164">
        <v>1227.6799023380715</v>
      </c>
      <c r="AX164">
        <v>1082.5769357633319</v>
      </c>
      <c r="AY164">
        <v>929.96065543166003</v>
      </c>
      <c r="AZ164">
        <v>772.61810269455543</v>
      </c>
      <c r="BA164">
        <v>613.95057232116551</v>
      </c>
      <c r="BB164">
        <v>457.93005197415573</v>
      </c>
      <c r="BC164">
        <v>324.86517717520928</v>
      </c>
      <c r="BD164">
        <v>197.42784081022086</v>
      </c>
      <c r="BE164">
        <v>78.043719372603263</v>
      </c>
      <c r="BF164">
        <v>-27.115716603924259</v>
      </c>
      <c r="BG164">
        <v>-111.14244830893637</v>
      </c>
      <c r="BH164">
        <v>-167.58584700965989</v>
      </c>
      <c r="BI164">
        <v>-191.49032166153049</v>
      </c>
      <c r="BJ164">
        <v>-180.46243600737282</v>
      </c>
      <c r="BK164">
        <v>-135.63944204088028</v>
      </c>
      <c r="BL164">
        <v>-89.049368327092623</v>
      </c>
      <c r="BM164">
        <v>-56.040215381313892</v>
      </c>
      <c r="BN164">
        <v>-33.598899676832083</v>
      </c>
      <c r="BO164">
        <v>-19.021093680800856</v>
      </c>
      <c r="BP164">
        <v>-10.003224535083589</v>
      </c>
      <c r="BQ164">
        <v>4.0055012051927896E-11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</row>
    <row r="165" spans="1:101" x14ac:dyDescent="0.3">
      <c r="A165">
        <f>Model_Point!K165</f>
        <v>0</v>
      </c>
      <c r="B165">
        <v>0</v>
      </c>
      <c r="C165">
        <v>0</v>
      </c>
      <c r="D165">
        <v>13824.833917291957</v>
      </c>
      <c r="E165">
        <v>13763.786355252072</v>
      </c>
      <c r="F165">
        <v>13410.22645619918</v>
      </c>
      <c r="G165">
        <v>12939.45934692966</v>
      </c>
      <c r="H165">
        <v>12442.034083480003</v>
      </c>
      <c r="I165">
        <v>11957.560529988743</v>
      </c>
      <c r="J165">
        <v>11506.735510505085</v>
      </c>
      <c r="K165">
        <v>11104.68832557007</v>
      </c>
      <c r="L165">
        <v>10764.534716727643</v>
      </c>
      <c r="M165">
        <v>10488.49360623032</v>
      </c>
      <c r="N165">
        <v>10296.63424256599</v>
      </c>
      <c r="O165">
        <v>10200.491419216587</v>
      </c>
      <c r="P165">
        <v>10210.668127855823</v>
      </c>
      <c r="Q165">
        <v>10336.90312260413</v>
      </c>
      <c r="R165">
        <v>10588.297376622686</v>
      </c>
      <c r="S165">
        <v>10973.872818052969</v>
      </c>
      <c r="T165">
        <v>11401.586438327629</v>
      </c>
      <c r="U165">
        <v>11749.307190172707</v>
      </c>
      <c r="V165">
        <v>12014.084308574875</v>
      </c>
      <c r="W165">
        <v>12193.526060131438</v>
      </c>
      <c r="X165">
        <v>12285.095377216841</v>
      </c>
      <c r="Y165">
        <v>12287.437030258121</v>
      </c>
      <c r="Z165">
        <v>12201.008836534413</v>
      </c>
      <c r="AA165">
        <v>12027.676299392655</v>
      </c>
      <c r="AB165">
        <v>11770.512628922124</v>
      </c>
      <c r="AC165">
        <v>11433.635071503888</v>
      </c>
      <c r="AD165">
        <v>11022.177332539992</v>
      </c>
      <c r="AE165">
        <v>10542.357692289574</v>
      </c>
      <c r="AF165">
        <v>10001.535104666857</v>
      </c>
      <c r="AG165">
        <v>9408.200367910089</v>
      </c>
      <c r="AH165">
        <v>8771.7733180885316</v>
      </c>
      <c r="AI165">
        <v>8102.3761347523359</v>
      </c>
      <c r="AJ165">
        <v>7410.1198147558707</v>
      </c>
      <c r="AK165">
        <v>6705.5489770660342</v>
      </c>
      <c r="AL165">
        <v>5999.4221577406988</v>
      </c>
      <c r="AM165">
        <v>5302.4596063772151</v>
      </c>
      <c r="AN165">
        <v>4625.0638739403821</v>
      </c>
      <c r="AO165">
        <v>3977.0215094018349</v>
      </c>
      <c r="AP165">
        <v>3367.1974425490794</v>
      </c>
      <c r="AQ165">
        <v>2803.2368749360003</v>
      </c>
      <c r="AR165">
        <v>2291.2923797578883</v>
      </c>
      <c r="AS165">
        <v>1824.1215920212499</v>
      </c>
      <c r="AT165">
        <v>1409.1125892974553</v>
      </c>
      <c r="AU165">
        <v>1051.2845235723009</v>
      </c>
      <c r="AV165">
        <v>752.96307596434121</v>
      </c>
      <c r="AW165">
        <v>513.63607000316324</v>
      </c>
      <c r="AX165">
        <v>330.03563792515826</v>
      </c>
      <c r="AY165">
        <v>196.47201330492996</v>
      </c>
      <c r="AZ165">
        <v>105.41099516604142</v>
      </c>
      <c r="BA165">
        <v>48.245456340486783</v>
      </c>
      <c r="BB165">
        <v>16.168098190651968</v>
      </c>
      <c r="BC165">
        <v>1.7577577480853821</v>
      </c>
      <c r="BD165">
        <v>-3.1572380557325039</v>
      </c>
      <c r="BE165">
        <v>-3.6228518921675059</v>
      </c>
      <c r="BF165">
        <v>-2.4661283446961968</v>
      </c>
      <c r="BG165">
        <v>3.0414088494387834E-10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</row>
    <row r="166" spans="1:101" x14ac:dyDescent="0.3">
      <c r="A166">
        <f>Model_Point!K166</f>
        <v>0</v>
      </c>
      <c r="B166">
        <v>0</v>
      </c>
      <c r="C166">
        <v>0</v>
      </c>
      <c r="D166">
        <v>5522.0287870997754</v>
      </c>
      <c r="E166">
        <v>5473.2758004709503</v>
      </c>
      <c r="F166">
        <v>5298.5056421257768</v>
      </c>
      <c r="G166">
        <v>5073.1987961862797</v>
      </c>
      <c r="H166">
        <v>5263.6149680870412</v>
      </c>
      <c r="I166">
        <v>5051.9242899858018</v>
      </c>
      <c r="J166">
        <v>4851.1815438122067</v>
      </c>
      <c r="K166">
        <v>4667.5166390818194</v>
      </c>
      <c r="L166">
        <v>4506.1926974152639</v>
      </c>
      <c r="M166">
        <v>4557.9752932110978</v>
      </c>
      <c r="N166">
        <v>4462.9880104998501</v>
      </c>
      <c r="O166">
        <v>4404.5242466805776</v>
      </c>
      <c r="P166">
        <v>4386.8185299865854</v>
      </c>
      <c r="Q166">
        <v>4413.7593565245343</v>
      </c>
      <c r="R166">
        <v>4314.7166905630229</v>
      </c>
      <c r="S166">
        <v>4431.0245309249631</v>
      </c>
      <c r="T166">
        <v>4602.1756371796982</v>
      </c>
      <c r="U166">
        <v>4790.825266563932</v>
      </c>
      <c r="V166">
        <v>4949.035467457611</v>
      </c>
      <c r="W166">
        <v>4751.5995637583474</v>
      </c>
      <c r="X166">
        <v>4826.1969755913206</v>
      </c>
      <c r="Y166">
        <v>4866.866772894</v>
      </c>
      <c r="Z166">
        <v>4873.7967333769138</v>
      </c>
      <c r="AA166">
        <v>4847.7285411920338</v>
      </c>
      <c r="AB166">
        <v>4553.8068680500191</v>
      </c>
      <c r="AC166">
        <v>4451.2166475395306</v>
      </c>
      <c r="AD166">
        <v>4319.6172788589283</v>
      </c>
      <c r="AE166">
        <v>4161.4224892275024</v>
      </c>
      <c r="AF166">
        <v>3979.4955224101459</v>
      </c>
      <c r="AG166">
        <v>3624.8373249047913</v>
      </c>
      <c r="AH166">
        <v>3396.3252444450754</v>
      </c>
      <c r="AI166">
        <v>3154.4463086995502</v>
      </c>
      <c r="AJ166">
        <v>2903.1315202977949</v>
      </c>
      <c r="AK166">
        <v>2646.4874270041137</v>
      </c>
      <c r="AL166">
        <v>2305.4976124273362</v>
      </c>
      <c r="AM166">
        <v>2045.6349057876928</v>
      </c>
      <c r="AN166">
        <v>1792.5894369645307</v>
      </c>
      <c r="AO166">
        <v>1550.1882297659315</v>
      </c>
      <c r="AP166">
        <v>1321.9090215452029</v>
      </c>
      <c r="AQ166">
        <v>1075.3420080172043</v>
      </c>
      <c r="AR166">
        <v>881.58379494722374</v>
      </c>
      <c r="AS166">
        <v>704.5584558690058</v>
      </c>
      <c r="AT166">
        <v>547.16815453764423</v>
      </c>
      <c r="AU166">
        <v>411.40661093167392</v>
      </c>
      <c r="AV166">
        <v>288.49819401051235</v>
      </c>
      <c r="AW166">
        <v>197.17533027878977</v>
      </c>
      <c r="AX166">
        <v>127.07137893898123</v>
      </c>
      <c r="AY166">
        <v>76.050396979362219</v>
      </c>
      <c r="AZ166">
        <v>41.260386431673183</v>
      </c>
      <c r="BA166">
        <v>18.471171427963675</v>
      </c>
      <c r="BB166">
        <v>6.1817272395526928</v>
      </c>
      <c r="BC166">
        <v>0.65757039522118022</v>
      </c>
      <c r="BD166">
        <v>-1.228848983335497</v>
      </c>
      <c r="BE166">
        <v>-1.4098243101112364</v>
      </c>
      <c r="BF166">
        <v>-0.94631976088296077</v>
      </c>
      <c r="BG166">
        <v>-5.5806908949325544E-11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</row>
    <row r="167" spans="1:101" x14ac:dyDescent="0.3">
      <c r="A167">
        <f>Model_Point!K167</f>
        <v>0</v>
      </c>
      <c r="B167">
        <v>0</v>
      </c>
      <c r="C167">
        <v>0</v>
      </c>
      <c r="D167">
        <v>3947.5977654907956</v>
      </c>
      <c r="E167">
        <v>4039.5722651635137</v>
      </c>
      <c r="F167">
        <v>4040.383714205313</v>
      </c>
      <c r="G167">
        <v>4005.6899818617121</v>
      </c>
      <c r="H167">
        <v>3960.8843873164074</v>
      </c>
      <c r="I167">
        <v>3916.8123819271127</v>
      </c>
      <c r="J167">
        <v>3878.6641728025988</v>
      </c>
      <c r="K167">
        <v>3849.8403963532155</v>
      </c>
      <c r="L167">
        <v>3833.1237968944934</v>
      </c>
      <c r="M167">
        <v>3829.5130757859943</v>
      </c>
      <c r="N167">
        <v>3842.6961783817205</v>
      </c>
      <c r="O167">
        <v>3875.0396662597368</v>
      </c>
      <c r="P167">
        <v>3928.7566833370042</v>
      </c>
      <c r="Q167">
        <v>4005.9218968570462</v>
      </c>
      <c r="R167">
        <v>4108.509564468749</v>
      </c>
      <c r="S167">
        <v>4238.4825038208992</v>
      </c>
      <c r="T167">
        <v>4686.3376951767532</v>
      </c>
      <c r="U167">
        <v>4842.6388098382613</v>
      </c>
      <c r="V167">
        <v>4957.7805517025026</v>
      </c>
      <c r="W167">
        <v>5063.4102677186775</v>
      </c>
      <c r="X167">
        <v>5159.6932693267236</v>
      </c>
      <c r="Y167">
        <v>5243.9565907471224</v>
      </c>
      <c r="Z167">
        <v>5312.3145081146013</v>
      </c>
      <c r="AA167">
        <v>5361.4029900312407</v>
      </c>
      <c r="AB167">
        <v>5388.1140328309666</v>
      </c>
      <c r="AC167">
        <v>5389.5628368524176</v>
      </c>
      <c r="AD167">
        <v>5362.8707177357019</v>
      </c>
      <c r="AE167">
        <v>5305.0043993889367</v>
      </c>
      <c r="AF167">
        <v>5212.8330397447307</v>
      </c>
      <c r="AG167">
        <v>5083.3245856837748</v>
      </c>
      <c r="AH167">
        <v>4914.0794181926576</v>
      </c>
      <c r="AI167">
        <v>4703.5254564015331</v>
      </c>
      <c r="AJ167">
        <v>4452.3279111997845</v>
      </c>
      <c r="AK167">
        <v>4160.4782396076344</v>
      </c>
      <c r="AL167">
        <v>3829.0419275947797</v>
      </c>
      <c r="AM167">
        <v>3460.5056896212795</v>
      </c>
      <c r="AN167">
        <v>3059.0245318853672</v>
      </c>
      <c r="AO167">
        <v>2630.6302961152792</v>
      </c>
      <c r="AP167">
        <v>2183.3777710940949</v>
      </c>
      <c r="AQ167">
        <v>1727.392403100326</v>
      </c>
      <c r="AR167">
        <v>1274.7781305149508</v>
      </c>
      <c r="AS167">
        <v>895.61425303814895</v>
      </c>
      <c r="AT167">
        <v>529.28606407856228</v>
      </c>
      <c r="AU167">
        <v>182.47386346211619</v>
      </c>
      <c r="AV167">
        <v>-125.11741549003609</v>
      </c>
      <c r="AW167">
        <v>-370.83694830854915</v>
      </c>
      <c r="AX167">
        <v>-533.01959825940253</v>
      </c>
      <c r="AY167">
        <v>-594.42599082448032</v>
      </c>
      <c r="AZ167">
        <v>-545.8442987796733</v>
      </c>
      <c r="BA167">
        <v>-389.44017188560775</v>
      </c>
      <c r="BB167">
        <v>-258.72510681156001</v>
      </c>
      <c r="BC167">
        <v>-164.72891478160815</v>
      </c>
      <c r="BD167">
        <v>-99.946090794659469</v>
      </c>
      <c r="BE167">
        <v>-57.334739650238248</v>
      </c>
      <c r="BF167">
        <v>-30.677096096695415</v>
      </c>
      <c r="BG167">
        <v>2.6328898018039731E-12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</row>
    <row r="168" spans="1:101" x14ac:dyDescent="0.3">
      <c r="A168">
        <f>Model_Point!K168</f>
        <v>0</v>
      </c>
      <c r="B168">
        <v>0</v>
      </c>
      <c r="C168">
        <v>0</v>
      </c>
      <c r="D168">
        <v>5727.0101753028493</v>
      </c>
      <c r="E168">
        <v>5620.2201228531467</v>
      </c>
      <c r="F168">
        <v>5404.2729938314287</v>
      </c>
      <c r="G168">
        <v>5140.6320412618452</v>
      </c>
      <c r="H168">
        <v>4869.6251590829224</v>
      </c>
      <c r="I168">
        <v>4609.3563606876014</v>
      </c>
      <c r="J168">
        <v>4369.6952274969062</v>
      </c>
      <c r="K168">
        <v>4157.868350079244</v>
      </c>
      <c r="L168">
        <v>3979.9963776266368</v>
      </c>
      <c r="M168">
        <v>3834.9510883192875</v>
      </c>
      <c r="N168">
        <v>3733.2783079809824</v>
      </c>
      <c r="O168">
        <v>3679.837280124184</v>
      </c>
      <c r="P168">
        <v>3678.9900180880804</v>
      </c>
      <c r="Q168">
        <v>3729.3519527791373</v>
      </c>
      <c r="R168">
        <v>3742.7712477778632</v>
      </c>
      <c r="S168">
        <v>3719.5726531137279</v>
      </c>
      <c r="T168">
        <v>3660.6975635648323</v>
      </c>
      <c r="U168">
        <v>3567.7297721701943</v>
      </c>
      <c r="V168">
        <v>3442.9171645082297</v>
      </c>
      <c r="W168">
        <v>3289.1668969335424</v>
      </c>
      <c r="X168">
        <v>3109.9590760354799</v>
      </c>
      <c r="Y168">
        <v>2909.2470393946633</v>
      </c>
      <c r="Z168">
        <v>2691.1506062426311</v>
      </c>
      <c r="AA168">
        <v>2460.1269682710667</v>
      </c>
      <c r="AB168">
        <v>2220.8671634447601</v>
      </c>
      <c r="AC168">
        <v>1978.176025784798</v>
      </c>
      <c r="AD168">
        <v>1736.83776531422</v>
      </c>
      <c r="AE168">
        <v>1501.4707988478576</v>
      </c>
      <c r="AF168">
        <v>1276.377054025915</v>
      </c>
      <c r="AG168">
        <v>1065.3925906720581</v>
      </c>
      <c r="AH168">
        <v>871.74785899873621</v>
      </c>
      <c r="AI168">
        <v>693.06643236467312</v>
      </c>
      <c r="AJ168">
        <v>533.05606584622535</v>
      </c>
      <c r="AK168">
        <v>394.40808292835408</v>
      </c>
      <c r="AL168">
        <v>278.62915859675013</v>
      </c>
      <c r="AM168">
        <v>185.9550704408843</v>
      </c>
      <c r="AN168">
        <v>115.3692484160849</v>
      </c>
      <c r="AO168">
        <v>64.739111511331544</v>
      </c>
      <c r="AP168">
        <v>31.067662665191072</v>
      </c>
      <c r="AQ168">
        <v>10.838043981948095</v>
      </c>
      <c r="AR168">
        <v>0.40813188555724272</v>
      </c>
      <c r="AS168">
        <v>-3.4109578978765001</v>
      </c>
      <c r="AT168">
        <v>-3.9104044380337566</v>
      </c>
      <c r="AU168">
        <v>-3.0654018876169382</v>
      </c>
      <c r="AV168">
        <v>-1.9262920407653017</v>
      </c>
      <c r="AW168">
        <v>1.6803286990199803E-11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</row>
    <row r="169" spans="1:101" x14ac:dyDescent="0.3">
      <c r="A169">
        <f>Model_Point!K169</f>
        <v>0</v>
      </c>
      <c r="B169">
        <v>0</v>
      </c>
      <c r="C169">
        <v>0</v>
      </c>
      <c r="D169">
        <v>2339.3047788626836</v>
      </c>
      <c r="E169">
        <v>2289.3729199875934</v>
      </c>
      <c r="F169">
        <v>2190.365834038053</v>
      </c>
      <c r="G169">
        <v>2070.231173191477</v>
      </c>
      <c r="H169">
        <v>2096.3900296865413</v>
      </c>
      <c r="I169">
        <v>1983.5192668027416</v>
      </c>
      <c r="J169">
        <v>1877.7459817711592</v>
      </c>
      <c r="K169">
        <v>1782.0324869070578</v>
      </c>
      <c r="L169">
        <v>1698.8714516706077</v>
      </c>
      <c r="M169">
        <v>1649.5500227891032</v>
      </c>
      <c r="N169">
        <v>1596.3482725644189</v>
      </c>
      <c r="O169">
        <v>1561.5769320762759</v>
      </c>
      <c r="P169">
        <v>1547.0012214649544</v>
      </c>
      <c r="Q169">
        <v>1554.1981347906978</v>
      </c>
      <c r="R169">
        <v>1446.869820858094</v>
      </c>
      <c r="S169">
        <v>1455.0228903255681</v>
      </c>
      <c r="T169">
        <v>1449.3610554706154</v>
      </c>
      <c r="U169">
        <v>1430.4752138958779</v>
      </c>
      <c r="V169">
        <v>1399.2219294154916</v>
      </c>
      <c r="W169">
        <v>1263.6819116759677</v>
      </c>
      <c r="X169">
        <v>1205.5325579035564</v>
      </c>
      <c r="Y169">
        <v>1138.675228270241</v>
      </c>
      <c r="Z169">
        <v>1064.7058297039928</v>
      </c>
      <c r="AA169">
        <v>985.35846823792565</v>
      </c>
      <c r="AB169">
        <v>850.43064738561714</v>
      </c>
      <c r="AC169">
        <v>762.6579675429391</v>
      </c>
      <c r="AD169">
        <v>674.90761390691102</v>
      </c>
      <c r="AE169">
        <v>588.99350333219377</v>
      </c>
      <c r="AF169">
        <v>506.61311258100631</v>
      </c>
      <c r="AG169">
        <v>407.15916851640924</v>
      </c>
      <c r="AH169">
        <v>334.81634413796257</v>
      </c>
      <c r="AI169">
        <v>267.8774708472547</v>
      </c>
      <c r="AJ169">
        <v>207.81086583569851</v>
      </c>
      <c r="AK169">
        <v>155.69667605902438</v>
      </c>
      <c r="AL169">
        <v>106.36771721370862</v>
      </c>
      <c r="AM169">
        <v>71.187932093945278</v>
      </c>
      <c r="AN169">
        <v>44.353039386868815</v>
      </c>
      <c r="AO169">
        <v>25.08125762198242</v>
      </c>
      <c r="AP169">
        <v>12.253282373019548</v>
      </c>
      <c r="AQ169">
        <v>4.1368173243355724</v>
      </c>
      <c r="AR169">
        <v>0.14139811645376907</v>
      </c>
      <c r="AS169">
        <v>-1.3277978235697896</v>
      </c>
      <c r="AT169">
        <v>-1.5265427427039684</v>
      </c>
      <c r="AU169">
        <v>-1.2094867648557681</v>
      </c>
      <c r="AV169">
        <v>-0.73750740988153463</v>
      </c>
      <c r="AW169">
        <v>-1.26886741941439E-11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</row>
    <row r="170" spans="1:101" x14ac:dyDescent="0.3">
      <c r="A170">
        <f>Model_Point!K170</f>
        <v>0</v>
      </c>
      <c r="B170">
        <v>0</v>
      </c>
      <c r="C170">
        <v>0</v>
      </c>
      <c r="D170">
        <v>1721.3669650859683</v>
      </c>
      <c r="E170">
        <v>1742.7696058545419</v>
      </c>
      <c r="F170">
        <v>1717.6144759816591</v>
      </c>
      <c r="G170">
        <v>1674.1153083818933</v>
      </c>
      <c r="H170">
        <v>1623.4909540173021</v>
      </c>
      <c r="I170">
        <v>1570.5576891912901</v>
      </c>
      <c r="J170">
        <v>1517.6450101154148</v>
      </c>
      <c r="K170">
        <v>1466.2435389799793</v>
      </c>
      <c r="L170">
        <v>1417.5308526468345</v>
      </c>
      <c r="M170">
        <v>1371.870250022444</v>
      </c>
      <c r="N170">
        <v>1330.7172132114988</v>
      </c>
      <c r="O170">
        <v>1459.3837848755873</v>
      </c>
      <c r="P170">
        <v>1516.8019252166955</v>
      </c>
      <c r="Q170">
        <v>1559.5010000358675</v>
      </c>
      <c r="R170">
        <v>1599.5149941137429</v>
      </c>
      <c r="S170">
        <v>1636.9907402695474</v>
      </c>
      <c r="T170">
        <v>1670.9988954359872</v>
      </c>
      <c r="U170">
        <v>1700.1396631077275</v>
      </c>
      <c r="V170">
        <v>1723.2000162080631</v>
      </c>
      <c r="W170">
        <v>1739.0533641427767</v>
      </c>
      <c r="X170">
        <v>1746.6468513425013</v>
      </c>
      <c r="Y170">
        <v>1744.9173408733363</v>
      </c>
      <c r="Z170">
        <v>1732.7270410397591</v>
      </c>
      <c r="AA170">
        <v>1708.8808263604285</v>
      </c>
      <c r="AB170">
        <v>1672.1963891632722</v>
      </c>
      <c r="AC170">
        <v>1621.7042101385912</v>
      </c>
      <c r="AD170">
        <v>1556.7203190689424</v>
      </c>
      <c r="AE170">
        <v>1477.3864701761318</v>
      </c>
      <c r="AF170">
        <v>1383.5613763990696</v>
      </c>
      <c r="AG170">
        <v>1275.4790006247601</v>
      </c>
      <c r="AH170">
        <v>1153.8801173622448</v>
      </c>
      <c r="AI170">
        <v>1020.1075434314503</v>
      </c>
      <c r="AJ170">
        <v>876.18850331331737</v>
      </c>
      <c r="AK170">
        <v>724.8953249378792</v>
      </c>
      <c r="AL170">
        <v>569.7710412945878</v>
      </c>
      <c r="AM170">
        <v>415.10427729209107</v>
      </c>
      <c r="AN170">
        <v>287.40429672007286</v>
      </c>
      <c r="AO170">
        <v>163.58222375215891</v>
      </c>
      <c r="AP170">
        <v>45.842333905476295</v>
      </c>
      <c r="AQ170">
        <v>-58.673944297232836</v>
      </c>
      <c r="AR170">
        <v>-141.64675646974166</v>
      </c>
      <c r="AS170">
        <v>-195.03136757637046</v>
      </c>
      <c r="AT170">
        <v>-212.33342622303806</v>
      </c>
      <c r="AU170">
        <v>-189.95500711340557</v>
      </c>
      <c r="AV170">
        <v>-134.35904976204202</v>
      </c>
      <c r="AW170">
        <v>-89.911873222467577</v>
      </c>
      <c r="AX170">
        <v>-57.641539168313841</v>
      </c>
      <c r="AY170">
        <v>-35.206538240420095</v>
      </c>
      <c r="AZ170">
        <v>-20.333792057274408</v>
      </c>
      <c r="BA170">
        <v>-10.96395319060138</v>
      </c>
      <c r="BB170">
        <v>-1.1093224232084196E-11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</row>
    <row r="171" spans="1:101" x14ac:dyDescent="0.3">
      <c r="A171">
        <f>Model_Point!K171</f>
        <v>0</v>
      </c>
      <c r="B171">
        <v>0</v>
      </c>
      <c r="C171">
        <v>0</v>
      </c>
      <c r="D171">
        <v>6154.025552088915</v>
      </c>
      <c r="E171">
        <v>6179.0841754591811</v>
      </c>
      <c r="F171">
        <v>6074.2090884891968</v>
      </c>
      <c r="G171">
        <v>5913.1864086962669</v>
      </c>
      <c r="H171">
        <v>5734.586057837415</v>
      </c>
      <c r="I171">
        <v>5554.6749825730922</v>
      </c>
      <c r="J171">
        <v>5381.7095060371639</v>
      </c>
      <c r="K171">
        <v>5221.1663261953436</v>
      </c>
      <c r="L171">
        <v>5077.6925278338404</v>
      </c>
      <c r="M171">
        <v>4951.8156878990276</v>
      </c>
      <c r="N171">
        <v>4850.3565804058871</v>
      </c>
      <c r="O171">
        <v>4777.3722342887577</v>
      </c>
      <c r="P171">
        <v>4737.1680698006885</v>
      </c>
      <c r="Q171">
        <v>4733.9516736562555</v>
      </c>
      <c r="R171">
        <v>4771.888370136061</v>
      </c>
      <c r="S171">
        <v>4855.3069838077154</v>
      </c>
      <c r="T171">
        <v>4988.3862936154983</v>
      </c>
      <c r="U171">
        <v>5174.9215213366406</v>
      </c>
      <c r="V171">
        <v>5391.5056514196813</v>
      </c>
      <c r="W171">
        <v>5577.1351211581041</v>
      </c>
      <c r="X171">
        <v>5730.691708727114</v>
      </c>
      <c r="Y171">
        <v>5850.8179419549124</v>
      </c>
      <c r="Z171">
        <v>5936.3287272330372</v>
      </c>
      <c r="AA171">
        <v>5986.5769713762083</v>
      </c>
      <c r="AB171">
        <v>6001.0853558127601</v>
      </c>
      <c r="AC171">
        <v>5979.2361299930035</v>
      </c>
      <c r="AD171">
        <v>5920.8685398334183</v>
      </c>
      <c r="AE171">
        <v>5826.557096687995</v>
      </c>
      <c r="AF171">
        <v>5697.4277752927874</v>
      </c>
      <c r="AG171">
        <v>5535.0686064307301</v>
      </c>
      <c r="AH171">
        <v>5341.4581545555093</v>
      </c>
      <c r="AI171">
        <v>5118.9552047773468</v>
      </c>
      <c r="AJ171">
        <v>4870.3309256665534</v>
      </c>
      <c r="AK171">
        <v>4598.7958184641839</v>
      </c>
      <c r="AL171">
        <v>4307.9985240627084</v>
      </c>
      <c r="AM171">
        <v>4001.9405470534803</v>
      </c>
      <c r="AN171">
        <v>3684.8819537284462</v>
      </c>
      <c r="AO171">
        <v>3361.036100361388</v>
      </c>
      <c r="AP171">
        <v>3034.7712113516759</v>
      </c>
      <c r="AQ171">
        <v>2710.5214861493487</v>
      </c>
      <c r="AR171">
        <v>2392.6848813884385</v>
      </c>
      <c r="AS171">
        <v>2085.5097260201487</v>
      </c>
      <c r="AT171">
        <v>1792.9735615728393</v>
      </c>
      <c r="AU171">
        <v>1518.6589319099662</v>
      </c>
      <c r="AV171">
        <v>1265.632177107288</v>
      </c>
      <c r="AW171">
        <v>1036.3324723338417</v>
      </c>
      <c r="AX171">
        <v>827.39203006017794</v>
      </c>
      <c r="AY171">
        <v>641.83789190497635</v>
      </c>
      <c r="AZ171">
        <v>481.70253797914273</v>
      </c>
      <c r="BA171">
        <v>347.8882842798879</v>
      </c>
      <c r="BB171">
        <v>240.10593631446358</v>
      </c>
      <c r="BC171">
        <v>156.90720222040426</v>
      </c>
      <c r="BD171">
        <v>95.821718630850569</v>
      </c>
      <c r="BE171">
        <v>53.596016448318956</v>
      </c>
      <c r="BF171">
        <v>26.514555983791631</v>
      </c>
      <c r="BG171">
        <v>10.764978265659154</v>
      </c>
      <c r="BH171">
        <v>3.1569012311567062</v>
      </c>
      <c r="BI171">
        <v>7.1634102807054373E-2</v>
      </c>
      <c r="BJ171">
        <v>-0.76457786211115131</v>
      </c>
      <c r="BK171">
        <v>-0.6617889160284588</v>
      </c>
      <c r="BL171">
        <v>-9.8437681701235434E-11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</row>
    <row r="172" spans="1:101" x14ac:dyDescent="0.3">
      <c r="A172">
        <f>Model_Point!K172</f>
        <v>0</v>
      </c>
      <c r="B172">
        <v>0</v>
      </c>
      <c r="C172">
        <v>0</v>
      </c>
      <c r="D172">
        <v>2429.739864992277</v>
      </c>
      <c r="E172">
        <v>2425.7060010715732</v>
      </c>
      <c r="F172">
        <v>2366.1942410380598</v>
      </c>
      <c r="G172">
        <v>2282.8368290760054</v>
      </c>
      <c r="H172">
        <v>2375.8966250413523</v>
      </c>
      <c r="I172">
        <v>2293.1885415981842</v>
      </c>
      <c r="J172">
        <v>2212.1152001854703</v>
      </c>
      <c r="K172">
        <v>2134.894210551086</v>
      </c>
      <c r="L172">
        <v>2063.3879468195551</v>
      </c>
      <c r="M172">
        <v>2123.5815724959361</v>
      </c>
      <c r="N172">
        <v>2074.4664234954462</v>
      </c>
      <c r="O172">
        <v>2036.0689078677376</v>
      </c>
      <c r="P172">
        <v>2010.1010968261048</v>
      </c>
      <c r="Q172">
        <v>1998.2313771863999</v>
      </c>
      <c r="R172">
        <v>2004.2944283308118</v>
      </c>
      <c r="S172">
        <v>2025.7542520465345</v>
      </c>
      <c r="T172">
        <v>2066.314563576213</v>
      </c>
      <c r="U172">
        <v>2127.4670451074439</v>
      </c>
      <c r="V172">
        <v>2210.5792921752641</v>
      </c>
      <c r="W172">
        <v>2167.8613090116232</v>
      </c>
      <c r="X172">
        <v>2245.639855873103</v>
      </c>
      <c r="Y172">
        <v>2310.9149200944903</v>
      </c>
      <c r="Z172">
        <v>2363.2418231608049</v>
      </c>
      <c r="AA172">
        <v>2402.3875701592706</v>
      </c>
      <c r="AB172">
        <v>2318.9894678098149</v>
      </c>
      <c r="AC172">
        <v>2324.4829926142493</v>
      </c>
      <c r="AD172">
        <v>2315.9718527365385</v>
      </c>
      <c r="AE172">
        <v>2293.6866202803458</v>
      </c>
      <c r="AF172">
        <v>2258.0737084432799</v>
      </c>
      <c r="AG172">
        <v>2131.9793544750601</v>
      </c>
      <c r="AH172">
        <v>2066.9397692714479</v>
      </c>
      <c r="AI172">
        <v>1990.6182248656403</v>
      </c>
      <c r="AJ172">
        <v>1904.0919825679409</v>
      </c>
      <c r="AK172">
        <v>1808.6105776197203</v>
      </c>
      <c r="AL172">
        <v>1656.1042692662031</v>
      </c>
      <c r="AM172">
        <v>1544.0557493809504</v>
      </c>
      <c r="AN172">
        <v>1427.5086348850298</v>
      </c>
      <c r="AO172">
        <v>1308.1005245369784</v>
      </c>
      <c r="AP172">
        <v>1187.5312816994224</v>
      </c>
      <c r="AQ172">
        <v>1040.6856445028557</v>
      </c>
      <c r="AR172">
        <v>921.30648816083294</v>
      </c>
      <c r="AS172">
        <v>805.76924361238355</v>
      </c>
      <c r="AT172">
        <v>695.62694092763695</v>
      </c>
      <c r="AU172">
        <v>592.28224821484844</v>
      </c>
      <c r="AV172">
        <v>485.51058142476495</v>
      </c>
      <c r="AW172">
        <v>398.4300726247356</v>
      </c>
      <c r="AX172">
        <v>319.00588719624835</v>
      </c>
      <c r="AY172">
        <v>248.42387157855623</v>
      </c>
      <c r="AZ172">
        <v>187.48815704431291</v>
      </c>
      <c r="BA172">
        <v>133.38029771559653</v>
      </c>
      <c r="BB172">
        <v>92.190208336093221</v>
      </c>
      <c r="BC172">
        <v>60.378684140142084</v>
      </c>
      <c r="BD172">
        <v>37.014034278780969</v>
      </c>
      <c r="BE172">
        <v>20.861057777629522</v>
      </c>
      <c r="BF172">
        <v>10.163875430554365</v>
      </c>
      <c r="BG172">
        <v>4.126405355339676</v>
      </c>
      <c r="BH172">
        <v>1.2089442325617037</v>
      </c>
      <c r="BI172">
        <v>2.5309739581253602E-2</v>
      </c>
      <c r="BJ172">
        <v>-0.2958505898559316</v>
      </c>
      <c r="BK172">
        <v>-0.25405081609902302</v>
      </c>
      <c r="BL172">
        <v>1.3003059561990699E-12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</row>
    <row r="173" spans="1:101" x14ac:dyDescent="0.3">
      <c r="A173">
        <f>Model_Point!K173</f>
        <v>0</v>
      </c>
      <c r="B173">
        <v>0</v>
      </c>
      <c r="C173">
        <v>0</v>
      </c>
      <c r="D173">
        <v>1368.1800185861102</v>
      </c>
      <c r="E173">
        <v>1402.156903008259</v>
      </c>
      <c r="F173">
        <v>1406.9612662733375</v>
      </c>
      <c r="G173">
        <v>1399.7095190624905</v>
      </c>
      <c r="H173">
        <v>1388.990264111286</v>
      </c>
      <c r="I173">
        <v>1378.4134764812829</v>
      </c>
      <c r="J173">
        <v>1369.7121885943213</v>
      </c>
      <c r="K173">
        <v>1363.9722025309061</v>
      </c>
      <c r="L173">
        <v>1362.0811160932294</v>
      </c>
      <c r="M173">
        <v>1364.2707945074822</v>
      </c>
      <c r="N173">
        <v>1371.7337210748669</v>
      </c>
      <c r="O173">
        <v>1385.2376264662603</v>
      </c>
      <c r="P173">
        <v>1405.5901767877654</v>
      </c>
      <c r="Q173">
        <v>1433.5870802757527</v>
      </c>
      <c r="R173">
        <v>1470.0215413087658</v>
      </c>
      <c r="S173">
        <v>1515.7167272444224</v>
      </c>
      <c r="T173">
        <v>1571.4783764879307</v>
      </c>
      <c r="U173">
        <v>1638.059588395206</v>
      </c>
      <c r="V173">
        <v>1716.1723449625138</v>
      </c>
      <c r="W173">
        <v>1806.5094872677746</v>
      </c>
      <c r="X173">
        <v>1899.1695653377424</v>
      </c>
      <c r="Y173">
        <v>2095.0377721274458</v>
      </c>
      <c r="Z173">
        <v>2163.2784944492842</v>
      </c>
      <c r="AA173">
        <v>2214.7676054085341</v>
      </c>
      <c r="AB173">
        <v>2261.8984274786908</v>
      </c>
      <c r="AC173">
        <v>2304.6488391917305</v>
      </c>
      <c r="AD173">
        <v>2341.8788141830469</v>
      </c>
      <c r="AE173">
        <v>2371.9772908089603</v>
      </c>
      <c r="AF173">
        <v>2393.5435022020788</v>
      </c>
      <c r="AG173">
        <v>2405.2818214471804</v>
      </c>
      <c r="AH173">
        <v>2405.9886239725652</v>
      </c>
      <c r="AI173">
        <v>2394.4678785932192</v>
      </c>
      <c r="AJ173">
        <v>2369.4701410137454</v>
      </c>
      <c r="AK173">
        <v>2329.7176184853802</v>
      </c>
      <c r="AL173">
        <v>2273.9838913456761</v>
      </c>
      <c r="AM173">
        <v>2201.3047564791941</v>
      </c>
      <c r="AN173">
        <v>2111.0555481693568</v>
      </c>
      <c r="AO173">
        <v>2003.5011523643484</v>
      </c>
      <c r="AP173">
        <v>1878.6573541604544</v>
      </c>
      <c r="AQ173">
        <v>1736.9803881913003</v>
      </c>
      <c r="AR173">
        <v>1579.5046725437235</v>
      </c>
      <c r="AS173">
        <v>1407.9409275682858</v>
      </c>
      <c r="AT173">
        <v>1224.7589572557629</v>
      </c>
      <c r="AU173">
        <v>1033.2456916139952</v>
      </c>
      <c r="AV173">
        <v>837.52433363168484</v>
      </c>
      <c r="AW173">
        <v>642.51825813094058</v>
      </c>
      <c r="AX173">
        <v>475.81980933893152</v>
      </c>
      <c r="AY173">
        <v>313.8229466991516</v>
      </c>
      <c r="AZ173">
        <v>159.42048715336972</v>
      </c>
      <c r="BA173">
        <v>20.65478583235646</v>
      </c>
      <c r="BB173">
        <v>-93.249046259350067</v>
      </c>
      <c r="BC173">
        <v>-173.43590526706919</v>
      </c>
      <c r="BD173">
        <v>-212.78598283892541</v>
      </c>
      <c r="BE173">
        <v>-207.3516516309891</v>
      </c>
      <c r="BF173">
        <v>-157.7048252097795</v>
      </c>
      <c r="BG173">
        <v>-104.44227734187879</v>
      </c>
      <c r="BH173">
        <v>-66.341013590232919</v>
      </c>
      <c r="BI173">
        <v>-40.208533685257315</v>
      </c>
      <c r="BJ173">
        <v>-23.098792456670093</v>
      </c>
      <c r="BK173">
        <v>-12.443161614789819</v>
      </c>
      <c r="BL173">
        <v>-5.4335991291981362E-11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</row>
    <row r="174" spans="1:101" x14ac:dyDescent="0.3">
      <c r="A174">
        <f>Model_Point!K174</f>
        <v>0</v>
      </c>
      <c r="B174">
        <v>0</v>
      </c>
      <c r="C174">
        <v>0</v>
      </c>
      <c r="D174">
        <v>15943.966397827608</v>
      </c>
      <c r="E174">
        <v>15952.594513139566</v>
      </c>
      <c r="F174">
        <v>15657.273912274031</v>
      </c>
      <c r="G174">
        <v>15226.829858623187</v>
      </c>
      <c r="H174">
        <v>14771.115780068951</v>
      </c>
      <c r="I174">
        <v>14339.414138961054</v>
      </c>
      <c r="J174">
        <v>13957.985987418499</v>
      </c>
      <c r="K174">
        <v>13645.380682393001</v>
      </c>
      <c r="L174">
        <v>13417.07866423146</v>
      </c>
      <c r="M174">
        <v>13271.117972835231</v>
      </c>
      <c r="N174">
        <v>13233.280199299646</v>
      </c>
      <c r="O174">
        <v>13316.557444396016</v>
      </c>
      <c r="P174">
        <v>13533.566458419133</v>
      </c>
      <c r="Q174">
        <v>13884.035325445884</v>
      </c>
      <c r="R174">
        <v>14139.723774197349</v>
      </c>
      <c r="S174">
        <v>14295.672619286239</v>
      </c>
      <c r="T174">
        <v>14348.456969081859</v>
      </c>
      <c r="U174">
        <v>14296.962997835195</v>
      </c>
      <c r="V174">
        <v>14141.914194168525</v>
      </c>
      <c r="W174">
        <v>13885.638478022887</v>
      </c>
      <c r="X174">
        <v>13531.875288585106</v>
      </c>
      <c r="Y174">
        <v>13085.746764772857</v>
      </c>
      <c r="Z174">
        <v>12553.846507382634</v>
      </c>
      <c r="AA174">
        <v>11944.314853599271</v>
      </c>
      <c r="AB174">
        <v>11266.834748063982</v>
      </c>
      <c r="AC174">
        <v>10532.387098896441</v>
      </c>
      <c r="AD174">
        <v>9752.9733508715835</v>
      </c>
      <c r="AE174">
        <v>8940.7307422982267</v>
      </c>
      <c r="AF174">
        <v>8108.4783301231146</v>
      </c>
      <c r="AG174">
        <v>7269.441473748604</v>
      </c>
      <c r="AH174">
        <v>6436.9327204719821</v>
      </c>
      <c r="AI174">
        <v>5623.9953317457303</v>
      </c>
      <c r="AJ174">
        <v>4843.0196206605979</v>
      </c>
      <c r="AK174">
        <v>4105.3465469256744</v>
      </c>
      <c r="AL174">
        <v>3420.8773232816061</v>
      </c>
      <c r="AM174">
        <v>2797.7116776415942</v>
      </c>
      <c r="AN174">
        <v>2227.3544654596776</v>
      </c>
      <c r="AO174">
        <v>1719.4892547224104</v>
      </c>
      <c r="AP174">
        <v>1280.8610648868969</v>
      </c>
      <c r="AQ174">
        <v>914.83541674096148</v>
      </c>
      <c r="AR174">
        <v>621.1855788523161</v>
      </c>
      <c r="AS174">
        <v>396.16999661468503</v>
      </c>
      <c r="AT174">
        <v>232.934822897705</v>
      </c>
      <c r="AU174">
        <v>122.23391529740627</v>
      </c>
      <c r="AV174">
        <v>53.404468356528596</v>
      </c>
      <c r="AW174">
        <v>15.479832863199926</v>
      </c>
      <c r="AX174">
        <v>-0.95541936127151617</v>
      </c>
      <c r="AY174">
        <v>-6.0040176556715288</v>
      </c>
      <c r="AZ174">
        <v>-5.8662002262487665</v>
      </c>
      <c r="BA174">
        <v>-3.9764408185766671</v>
      </c>
      <c r="BB174">
        <v>-8.4916111172134825E-11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</row>
    <row r="175" spans="1:101" x14ac:dyDescent="0.3">
      <c r="A175">
        <f>Model_Point!K175</f>
        <v>0</v>
      </c>
      <c r="B175">
        <v>0</v>
      </c>
      <c r="C175">
        <v>0</v>
      </c>
      <c r="D175">
        <v>6447.7863972795876</v>
      </c>
      <c r="E175">
        <v>6436.8497486872056</v>
      </c>
      <c r="F175">
        <v>6293.8668005365798</v>
      </c>
      <c r="G175">
        <v>6092.9229302242211</v>
      </c>
      <c r="H175">
        <v>6230.0206560012602</v>
      </c>
      <c r="I175">
        <v>6043.302277803492</v>
      </c>
      <c r="J175">
        <v>5874.3180339181808</v>
      </c>
      <c r="K175">
        <v>5730.5744165674141</v>
      </c>
      <c r="L175">
        <v>5618.2970750082495</v>
      </c>
      <c r="M175">
        <v>5570.7697143267806</v>
      </c>
      <c r="N175">
        <v>5532.5656353042259</v>
      </c>
      <c r="O175">
        <v>5540.7090736050459</v>
      </c>
      <c r="P175">
        <v>5600.2216612734064</v>
      </c>
      <c r="Q175">
        <v>5715.8217847389687</v>
      </c>
      <c r="R175">
        <v>5513.5046621116308</v>
      </c>
      <c r="S175">
        <v>5618.5967268354216</v>
      </c>
      <c r="T175">
        <v>5684.7324576723986</v>
      </c>
      <c r="U175">
        <v>5711.4617609302513</v>
      </c>
      <c r="V175">
        <v>5699.0587272192197</v>
      </c>
      <c r="W175">
        <v>5373.3501500797192</v>
      </c>
      <c r="X175">
        <v>5268.9608620641739</v>
      </c>
      <c r="Y175">
        <v>5128.7873795630903</v>
      </c>
      <c r="Z175">
        <v>4955.3698877477245</v>
      </c>
      <c r="AA175">
        <v>4751.8585318947326</v>
      </c>
      <c r="AB175">
        <v>4341.1176922443292</v>
      </c>
      <c r="AC175">
        <v>4078.023721625455</v>
      </c>
      <c r="AD175">
        <v>3796.8581134887831</v>
      </c>
      <c r="AE175">
        <v>3502.3275857695357</v>
      </c>
      <c r="AF175">
        <v>3199.4133710390838</v>
      </c>
      <c r="AG175">
        <v>2793.4624574903205</v>
      </c>
      <c r="AH175">
        <v>2483.1027623867212</v>
      </c>
      <c r="AI175">
        <v>2179.4233191526505</v>
      </c>
      <c r="AJ175">
        <v>1887.2610275643779</v>
      </c>
      <c r="AK175">
        <v>1611.0566485044933</v>
      </c>
      <c r="AL175">
        <v>1312.2355873858319</v>
      </c>
      <c r="AM175">
        <v>1076.3121599902327</v>
      </c>
      <c r="AN175">
        <v>860.10751645776418</v>
      </c>
      <c r="AO175">
        <v>667.41893710720444</v>
      </c>
      <c r="AP175">
        <v>500.91736513301981</v>
      </c>
      <c r="AQ175">
        <v>350.53805366388326</v>
      </c>
      <c r="AR175">
        <v>238.43814573007592</v>
      </c>
      <c r="AS175">
        <v>152.4779591517005</v>
      </c>
      <c r="AT175">
        <v>90.085708178553773</v>
      </c>
      <c r="AU175">
        <v>47.76120259053009</v>
      </c>
      <c r="AV175">
        <v>20.455847099322177</v>
      </c>
      <c r="AW175">
        <v>5.9143024832656064</v>
      </c>
      <c r="AX175">
        <v>-0.39464403529055825</v>
      </c>
      <c r="AY175">
        <v>-2.3386585664643209</v>
      </c>
      <c r="AZ175">
        <v>-2.2929154820683362</v>
      </c>
      <c r="BA175">
        <v>-1.5254303591402991</v>
      </c>
      <c r="BB175">
        <v>-1.3066471412968475E-11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</row>
    <row r="176" spans="1:101" x14ac:dyDescent="0.3">
      <c r="A176">
        <f>Model_Point!K176</f>
        <v>0</v>
      </c>
      <c r="B176">
        <v>0</v>
      </c>
      <c r="C176">
        <v>0</v>
      </c>
      <c r="D176">
        <v>4517.9915346848611</v>
      </c>
      <c r="E176">
        <v>4645.0238892409989</v>
      </c>
      <c r="F176">
        <v>4675.5049746306531</v>
      </c>
      <c r="G176">
        <v>4666.5188984765009</v>
      </c>
      <c r="H176">
        <v>4648.0174064661896</v>
      </c>
      <c r="I176">
        <v>4633.038119567811</v>
      </c>
      <c r="J176">
        <v>4627.9526650328535</v>
      </c>
      <c r="K176">
        <v>4636.8847589888373</v>
      </c>
      <c r="L176">
        <v>4663.1388089678157</v>
      </c>
      <c r="M176">
        <v>4707.2184097564723</v>
      </c>
      <c r="N176">
        <v>4773.8296956029526</v>
      </c>
      <c r="O176">
        <v>5206.1042473379111</v>
      </c>
      <c r="P176">
        <v>5427.5700916686546</v>
      </c>
      <c r="Q176">
        <v>5595.8653924527525</v>
      </c>
      <c r="R176">
        <v>5754.9891641418308</v>
      </c>
      <c r="S176">
        <v>5905.4713176343212</v>
      </c>
      <c r="T176">
        <v>6043.8994296241899</v>
      </c>
      <c r="U176">
        <v>6165.1280375548222</v>
      </c>
      <c r="V176">
        <v>6264.6813064646876</v>
      </c>
      <c r="W176">
        <v>6338.3852823011057</v>
      </c>
      <c r="X176">
        <v>6382.3203531529762</v>
      </c>
      <c r="Y176">
        <v>6392.5120356120888</v>
      </c>
      <c r="Z176">
        <v>6364.6923539404725</v>
      </c>
      <c r="AA176">
        <v>6294.3591346525573</v>
      </c>
      <c r="AB176">
        <v>6177.0282844167941</v>
      </c>
      <c r="AC176">
        <v>6008.9621466141689</v>
      </c>
      <c r="AD176">
        <v>5787.4341925138215</v>
      </c>
      <c r="AE176">
        <v>5512.7087860550773</v>
      </c>
      <c r="AF176">
        <v>5183.9867048481456</v>
      </c>
      <c r="AG176">
        <v>4801.8082056614194</v>
      </c>
      <c r="AH176">
        <v>4368.5368144468539</v>
      </c>
      <c r="AI176">
        <v>3888.7135205517602</v>
      </c>
      <c r="AJ176">
        <v>3369.3675891441771</v>
      </c>
      <c r="AK176">
        <v>2820.252428592391</v>
      </c>
      <c r="AL176">
        <v>2253.9579041029469</v>
      </c>
      <c r="AM176">
        <v>1685.842132303113</v>
      </c>
      <c r="AN176">
        <v>1212.8024263228847</v>
      </c>
      <c r="AO176">
        <v>750.70458635379066</v>
      </c>
      <c r="AP176">
        <v>307.46143676795907</v>
      </c>
      <c r="AQ176">
        <v>-90.899000200864535</v>
      </c>
      <c r="AR176">
        <v>-413.83661093176744</v>
      </c>
      <c r="AS176">
        <v>-631.54125180902906</v>
      </c>
      <c r="AT176">
        <v>-719.5555182202836</v>
      </c>
      <c r="AU176">
        <v>-663.69741911367203</v>
      </c>
      <c r="AV176">
        <v>-470.70036213126065</v>
      </c>
      <c r="AW176">
        <v>-315.71294152767933</v>
      </c>
      <c r="AX176">
        <v>-202.94027389337074</v>
      </c>
      <c r="AY176">
        <v>-124.38898514668973</v>
      </c>
      <c r="AZ176">
        <v>-72.233789210563913</v>
      </c>
      <c r="BA176">
        <v>-39.338741890823911</v>
      </c>
      <c r="BB176">
        <v>-2.9754646680614219E-11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</row>
    <row r="177" spans="1:101" x14ac:dyDescent="0.3">
      <c r="A177">
        <f>Model_Point!K177</f>
        <v>0</v>
      </c>
      <c r="B177">
        <v>0</v>
      </c>
      <c r="C177">
        <v>0</v>
      </c>
      <c r="D177">
        <v>6072.9737160898849</v>
      </c>
      <c r="E177">
        <v>5940.3726185710093</v>
      </c>
      <c r="F177">
        <v>5737.4528282337178</v>
      </c>
      <c r="G177">
        <v>5495.3118009947048</v>
      </c>
      <c r="H177">
        <v>5259.6651432522585</v>
      </c>
      <c r="I177">
        <v>5051.3601720942715</v>
      </c>
      <c r="J177">
        <v>4882.0450178287529</v>
      </c>
      <c r="K177">
        <v>4760.2786314976674</v>
      </c>
      <c r="L177">
        <v>4693.2403491216792</v>
      </c>
      <c r="M177">
        <v>4676.9184101229603</v>
      </c>
      <c r="N177">
        <v>4637.8142488682033</v>
      </c>
      <c r="O177">
        <v>4557.825809404967</v>
      </c>
      <c r="P177">
        <v>4438.0848856668545</v>
      </c>
      <c r="Q177">
        <v>4280.6546780282542</v>
      </c>
      <c r="R177">
        <v>4088.5248372544734</v>
      </c>
      <c r="S177">
        <v>3865.5040930459213</v>
      </c>
      <c r="T177">
        <v>3616.0938999677437</v>
      </c>
      <c r="U177">
        <v>3345.1028805282331</v>
      </c>
      <c r="V177">
        <v>3057.8514851640912</v>
      </c>
      <c r="W177">
        <v>2760.0364064616419</v>
      </c>
      <c r="X177">
        <v>2457.5725599807784</v>
      </c>
      <c r="Y177">
        <v>2156.4152926291117</v>
      </c>
      <c r="Z177">
        <v>1862.3674425259876</v>
      </c>
      <c r="AA177">
        <v>1580.8780330637046</v>
      </c>
      <c r="AB177">
        <v>1316.8415857256582</v>
      </c>
      <c r="AC177">
        <v>1074.409059498046</v>
      </c>
      <c r="AD177">
        <v>850.7687647684802</v>
      </c>
      <c r="AE177">
        <v>650.69453656192991</v>
      </c>
      <c r="AF177">
        <v>477.66498791225951</v>
      </c>
      <c r="AG177">
        <v>333.63550264023388</v>
      </c>
      <c r="AH177">
        <v>218.91814202907071</v>
      </c>
      <c r="AI177">
        <v>132.20029390650291</v>
      </c>
      <c r="AJ177">
        <v>70.719798682363972</v>
      </c>
      <c r="AK177">
        <v>30.593516815664028</v>
      </c>
      <c r="AL177">
        <v>7.2697587076628656</v>
      </c>
      <c r="AM177">
        <v>-3.9527319040215123</v>
      </c>
      <c r="AN177">
        <v>-7.2862323085441991</v>
      </c>
      <c r="AO177">
        <v>-6.8443766174556036</v>
      </c>
      <c r="AP177">
        <v>-5.0514647703035278</v>
      </c>
      <c r="AQ177">
        <v>-3.1529738209187141</v>
      </c>
      <c r="AR177">
        <v>1.6623729277573548E-11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</row>
    <row r="178" spans="1:101" x14ac:dyDescent="0.3">
      <c r="A178">
        <f>Model_Point!K178</f>
        <v>0</v>
      </c>
      <c r="B178">
        <v>0</v>
      </c>
      <c r="C178">
        <v>0</v>
      </c>
      <c r="D178">
        <v>2519.051105268848</v>
      </c>
      <c r="E178">
        <v>2463.7956600711304</v>
      </c>
      <c r="F178">
        <v>2373.790729772531</v>
      </c>
      <c r="G178">
        <v>2265.7607371878935</v>
      </c>
      <c r="H178">
        <v>2217.1138222774171</v>
      </c>
      <c r="I178">
        <v>2122.7999004673229</v>
      </c>
      <c r="J178">
        <v>2042.7348495128251</v>
      </c>
      <c r="K178">
        <v>1980.4100594644608</v>
      </c>
      <c r="L178">
        <v>1938.744290918444</v>
      </c>
      <c r="M178">
        <v>1816.4916535386687</v>
      </c>
      <c r="N178">
        <v>1812.5570033249419</v>
      </c>
      <c r="O178">
        <v>1800.9158087116084</v>
      </c>
      <c r="P178">
        <v>1773.9992499021491</v>
      </c>
      <c r="Q178">
        <v>1732.5646869989014</v>
      </c>
      <c r="R178">
        <v>1571.1354607311775</v>
      </c>
      <c r="S178">
        <v>1497.7879569653344</v>
      </c>
      <c r="T178">
        <v>1413.8408926196444</v>
      </c>
      <c r="U178">
        <v>1321.1410267548838</v>
      </c>
      <c r="V178">
        <v>1221.7441849102916</v>
      </c>
      <c r="W178">
        <v>1057.0520610801</v>
      </c>
      <c r="X178">
        <v>947.23310779609596</v>
      </c>
      <c r="Y178">
        <v>837.33811622007704</v>
      </c>
      <c r="Z178">
        <v>729.6374076541349</v>
      </c>
      <c r="AA178">
        <v>626.27305423043504</v>
      </c>
      <c r="AB178">
        <v>503.33774803018804</v>
      </c>
      <c r="AC178">
        <v>412.57355441703203</v>
      </c>
      <c r="AD178">
        <v>328.61739637655114</v>
      </c>
      <c r="AE178">
        <v>253.35496501173108</v>
      </c>
      <c r="AF178">
        <v>188.17789683651358</v>
      </c>
      <c r="AG178">
        <v>127.40815193090599</v>
      </c>
      <c r="AH178">
        <v>83.791739518598291</v>
      </c>
      <c r="AI178">
        <v>50.767182702486728</v>
      </c>
      <c r="AJ178">
        <v>27.3189443831909</v>
      </c>
      <c r="AK178">
        <v>11.994025311065936</v>
      </c>
      <c r="AL178">
        <v>2.7843369860942664</v>
      </c>
      <c r="AM178">
        <v>-1.5300026187912714</v>
      </c>
      <c r="AN178">
        <v>-2.8251533044835515</v>
      </c>
      <c r="AO178">
        <v>-2.672147128375038</v>
      </c>
      <c r="AP178">
        <v>-1.9983362819130008</v>
      </c>
      <c r="AQ178">
        <v>-1.2069522836449647</v>
      </c>
      <c r="AR178">
        <v>-1.0084768619561492E-11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</row>
    <row r="179" spans="1:101" x14ac:dyDescent="0.3">
      <c r="A179">
        <f>Model_Point!K179</f>
        <v>0</v>
      </c>
      <c r="B179">
        <v>0</v>
      </c>
      <c r="C179">
        <v>0</v>
      </c>
      <c r="D179">
        <v>1871.3434472347417</v>
      </c>
      <c r="E179">
        <v>1899.9972402254882</v>
      </c>
      <c r="F179">
        <v>1883.4751926399085</v>
      </c>
      <c r="G179">
        <v>1848.5153245596177</v>
      </c>
      <c r="H179">
        <v>1807.6664999759248</v>
      </c>
      <c r="I179">
        <v>1766.3541692277354</v>
      </c>
      <c r="J179">
        <v>1727.2454160837133</v>
      </c>
      <c r="K179">
        <v>1692.0973632566722</v>
      </c>
      <c r="L179">
        <v>1662.3292442725453</v>
      </c>
      <c r="M179">
        <v>1638.1833039863941</v>
      </c>
      <c r="N179">
        <v>1621.6439566774727</v>
      </c>
      <c r="O179">
        <v>1773.6904320763588</v>
      </c>
      <c r="P179">
        <v>1838.3211586713264</v>
      </c>
      <c r="Q179">
        <v>1867.8608149400652</v>
      </c>
      <c r="R179">
        <v>1888.8354293171997</v>
      </c>
      <c r="S179">
        <v>1901.0096832326647</v>
      </c>
      <c r="T179">
        <v>1903.2720028858287</v>
      </c>
      <c r="U179">
        <v>1894.4002140869195</v>
      </c>
      <c r="V179">
        <v>1873.1084491854997</v>
      </c>
      <c r="W179">
        <v>1838.1205410087643</v>
      </c>
      <c r="X179">
        <v>1788.3763400104667</v>
      </c>
      <c r="Y179">
        <v>1723.1068143440466</v>
      </c>
      <c r="Z179">
        <v>1642.3916540330463</v>
      </c>
      <c r="AA179">
        <v>1546.0165477464541</v>
      </c>
      <c r="AB179">
        <v>1434.1525825165586</v>
      </c>
      <c r="AC179">
        <v>1307.493178237376</v>
      </c>
      <c r="AD179">
        <v>1167.3541903561311</v>
      </c>
      <c r="AE179">
        <v>1015.7614959536877</v>
      </c>
      <c r="AF179">
        <v>855.51711599550401</v>
      </c>
      <c r="AG179">
        <v>690.23012860458914</v>
      </c>
      <c r="AH179">
        <v>524.29629137048084</v>
      </c>
      <c r="AI179">
        <v>385.01815116808939</v>
      </c>
      <c r="AJ179">
        <v>248.77361766633786</v>
      </c>
      <c r="AK179">
        <v>117.89541695048334</v>
      </c>
      <c r="AL179">
        <v>-0.17711045900594596</v>
      </c>
      <c r="AM179">
        <v>-96.736882257452294</v>
      </c>
      <c r="AN179">
        <v>-163.29121844367398</v>
      </c>
      <c r="AO179">
        <v>-192.86906822253948</v>
      </c>
      <c r="AP179">
        <v>-181.41184898437683</v>
      </c>
      <c r="AQ179">
        <v>-129.09579026854564</v>
      </c>
      <c r="AR179">
        <v>-86.666293701162743</v>
      </c>
      <c r="AS179">
        <v>-55.760279425337536</v>
      </c>
      <c r="AT179">
        <v>-34.21326891981807</v>
      </c>
      <c r="AU179">
        <v>-19.896283256967759</v>
      </c>
      <c r="AV179">
        <v>-10.861343642117234</v>
      </c>
      <c r="AW179">
        <v>3.3618303667662295E-12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</row>
    <row r="180" spans="1:101" x14ac:dyDescent="0.3">
      <c r="A180">
        <f>Model_Point!K180</f>
        <v>0</v>
      </c>
      <c r="B180">
        <v>0</v>
      </c>
      <c r="C180">
        <v>0</v>
      </c>
      <c r="D180">
        <v>8695.9669645580052</v>
      </c>
      <c r="E180">
        <v>6905.8391514164805</v>
      </c>
      <c r="F180">
        <v>5056.8230777755798</v>
      </c>
      <c r="G180">
        <v>3271.3725996171834</v>
      </c>
      <c r="H180">
        <v>1592.0061422576996</v>
      </c>
      <c r="I180">
        <v>43.300734872831228</v>
      </c>
      <c r="J180">
        <v>-1354.9128136930353</v>
      </c>
      <c r="K180">
        <v>-2584.0570283215529</v>
      </c>
      <c r="L180">
        <v>-3626.4169438441986</v>
      </c>
      <c r="M180">
        <v>-4472.399936238703</v>
      </c>
      <c r="N180">
        <v>-5099.3693621920465</v>
      </c>
      <c r="O180">
        <v>-5490.9376333839609</v>
      </c>
      <c r="P180">
        <v>-5631.8996600609034</v>
      </c>
      <c r="Q180">
        <v>-5507.4205161636974</v>
      </c>
      <c r="R180">
        <v>-5102.9019884008339</v>
      </c>
      <c r="S180">
        <v>-4403.8540589848371</v>
      </c>
      <c r="T180">
        <v>-3395.7714070452671</v>
      </c>
      <c r="U180">
        <v>-2188.3818594047343</v>
      </c>
      <c r="V180">
        <v>-1051.93934859608</v>
      </c>
      <c r="W180">
        <v>-2.3572704837087905E-12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</row>
    <row r="181" spans="1:101" x14ac:dyDescent="0.3">
      <c r="A181">
        <f>Model_Point!K181</f>
        <v>0</v>
      </c>
      <c r="B181">
        <v>0</v>
      </c>
      <c r="C181">
        <v>0</v>
      </c>
      <c r="D181">
        <v>4787.5706297763663</v>
      </c>
      <c r="E181">
        <v>4110.3835766709253</v>
      </c>
      <c r="F181">
        <v>3357.8824044655521</v>
      </c>
      <c r="G181">
        <v>2609.0577248454792</v>
      </c>
      <c r="H181">
        <v>2519.6521634109586</v>
      </c>
      <c r="I181">
        <v>1880.9893259147013</v>
      </c>
      <c r="J181">
        <v>1295.5385377880966</v>
      </c>
      <c r="K181">
        <v>771.4439789559641</v>
      </c>
      <c r="L181">
        <v>316.18107251063037</v>
      </c>
      <c r="M181">
        <v>46.452852305527593</v>
      </c>
      <c r="N181">
        <v>-246.63237743799621</v>
      </c>
      <c r="O181">
        <v>-450.42641501629771</v>
      </c>
      <c r="P181">
        <v>-558.72772259555109</v>
      </c>
      <c r="Q181">
        <v>-565.52033725484341</v>
      </c>
      <c r="R181">
        <v>-979.22317907678064</v>
      </c>
      <c r="S181">
        <v>-797.21971418262353</v>
      </c>
      <c r="T181">
        <v>-498.19521808160857</v>
      </c>
      <c r="U181">
        <v>-72.776410121478094</v>
      </c>
      <c r="V181">
        <v>486.72341159487337</v>
      </c>
      <c r="W181">
        <v>-1.7226207380948854E-12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</row>
    <row r="182" spans="1:101" x14ac:dyDescent="0.3">
      <c r="A182">
        <f>Model_Point!K182</f>
        <v>0</v>
      </c>
      <c r="B182">
        <v>0</v>
      </c>
      <c r="C182">
        <v>0</v>
      </c>
      <c r="D182">
        <v>1337.8410714704626</v>
      </c>
      <c r="E182">
        <v>1062.4367925256126</v>
      </c>
      <c r="F182">
        <v>777.9727811962432</v>
      </c>
      <c r="G182">
        <v>503.28809224879751</v>
      </c>
      <c r="H182">
        <v>244.92402188579996</v>
      </c>
      <c r="I182">
        <v>6.6616515188971137</v>
      </c>
      <c r="J182">
        <v>-208.44812518354394</v>
      </c>
      <c r="K182">
        <v>-397.54723512639282</v>
      </c>
      <c r="L182">
        <v>-557.91029905295375</v>
      </c>
      <c r="M182">
        <v>-688.06152865210822</v>
      </c>
      <c r="N182">
        <v>-784.51836341416106</v>
      </c>
      <c r="O182">
        <v>-844.75963590522485</v>
      </c>
      <c r="P182">
        <v>-866.44610154783152</v>
      </c>
      <c r="Q182">
        <v>-847.29546402518429</v>
      </c>
      <c r="R182">
        <v>-785.06184436935928</v>
      </c>
      <c r="S182">
        <v>-677.51600907459044</v>
      </c>
      <c r="T182">
        <v>-522.42637031465654</v>
      </c>
      <c r="U182">
        <v>-336.67413221611304</v>
      </c>
      <c r="V182">
        <v>-161.8368228609354</v>
      </c>
      <c r="W182">
        <v>-3.6265699749366014E-13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</row>
    <row r="183" spans="1:101" x14ac:dyDescent="0.3">
      <c r="A183">
        <f>Model_Point!K183</f>
        <v>0</v>
      </c>
      <c r="B183">
        <v>0</v>
      </c>
      <c r="C183">
        <v>0</v>
      </c>
      <c r="D183">
        <v>8508.0242013882344</v>
      </c>
      <c r="E183">
        <v>7043.888193221901</v>
      </c>
      <c r="F183">
        <v>5603.9322067284374</v>
      </c>
      <c r="G183">
        <v>4262.8652505447362</v>
      </c>
      <c r="H183">
        <v>3062.7998782629747</v>
      </c>
      <c r="I183">
        <v>2028.9304667442925</v>
      </c>
      <c r="J183">
        <v>1181.5320102565797</v>
      </c>
      <c r="K183">
        <v>546.59286628259792</v>
      </c>
      <c r="L183">
        <v>147.7671518173336</v>
      </c>
      <c r="M183">
        <v>1.9742140301061122E-12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</row>
    <row r="184" spans="1:101" x14ac:dyDescent="0.3">
      <c r="A184">
        <f>Model_Point!K184</f>
        <v>0</v>
      </c>
      <c r="B184">
        <v>0</v>
      </c>
      <c r="C184">
        <v>0</v>
      </c>
      <c r="D184">
        <v>4070.5172873044567</v>
      </c>
      <c r="E184">
        <v>3454.3147097613855</v>
      </c>
      <c r="F184">
        <v>2804.6287022412953</v>
      </c>
      <c r="G184">
        <v>2175.6798458293761</v>
      </c>
      <c r="H184">
        <v>1995.1568262440176</v>
      </c>
      <c r="I184">
        <v>1486.5808255823661</v>
      </c>
      <c r="J184">
        <v>1041.2058573769821</v>
      </c>
      <c r="K184">
        <v>669.55126374405722</v>
      </c>
      <c r="L184">
        <v>381.03590154123339</v>
      </c>
      <c r="M184">
        <v>-2.2666062343353754E-12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</row>
    <row r="185" spans="1:101" x14ac:dyDescent="0.3">
      <c r="A185">
        <f>Model_Point!K185</f>
        <v>0</v>
      </c>
      <c r="B185">
        <v>0</v>
      </c>
      <c r="C185">
        <v>0</v>
      </c>
      <c r="D185">
        <v>1308.9268002135748</v>
      </c>
      <c r="E185">
        <v>1083.6751066495233</v>
      </c>
      <c r="F185">
        <v>862.14341641975966</v>
      </c>
      <c r="G185">
        <v>655.82542316072886</v>
      </c>
      <c r="H185">
        <v>471.19998127122693</v>
      </c>
      <c r="I185">
        <v>312.14314872989121</v>
      </c>
      <c r="J185">
        <v>181.77415542408923</v>
      </c>
      <c r="K185">
        <v>84.091210197322781</v>
      </c>
      <c r="L185">
        <v>22.733407971897481</v>
      </c>
      <c r="M185">
        <v>3.0372523540094038E-13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</row>
    <row r="186" spans="1:101" x14ac:dyDescent="0.3">
      <c r="A186">
        <f>Model_Point!K186</f>
        <v>0</v>
      </c>
      <c r="B186">
        <v>0</v>
      </c>
      <c r="C186">
        <v>0</v>
      </c>
      <c r="D186">
        <v>2217.6337427381654</v>
      </c>
      <c r="E186">
        <v>1519.680889768011</v>
      </c>
      <c r="F186">
        <v>922.28832269188683</v>
      </c>
      <c r="G186">
        <v>411.89381977466746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</row>
    <row r="187" spans="1:101" x14ac:dyDescent="0.3">
      <c r="A187">
        <f>Model_Point!K187</f>
        <v>0</v>
      </c>
      <c r="B187">
        <v>0</v>
      </c>
      <c r="C187">
        <v>0</v>
      </c>
      <c r="D187">
        <v>1168.8597117182603</v>
      </c>
      <c r="E187">
        <v>868.39726584502057</v>
      </c>
      <c r="F187">
        <v>587.14554120833884</v>
      </c>
      <c r="G187">
        <v>331.43187835565953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</row>
    <row r="188" spans="1:101" x14ac:dyDescent="0.3">
      <c r="A188">
        <f>Model_Point!K188</f>
        <v>0</v>
      </c>
      <c r="B188">
        <v>0</v>
      </c>
      <c r="C188">
        <v>0</v>
      </c>
      <c r="D188">
        <v>529.86197767294118</v>
      </c>
      <c r="E188">
        <v>390.47217121461631</v>
      </c>
      <c r="F188">
        <v>251.96173817413111</v>
      </c>
      <c r="G188">
        <v>120.84259036569686</v>
      </c>
      <c r="H188">
        <v>-2.9012559799492811E-13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</row>
    <row r="189" spans="1:101" x14ac:dyDescent="0.3">
      <c r="A189">
        <f>Model_Point!K189</f>
        <v>0</v>
      </c>
      <c r="B189">
        <v>0</v>
      </c>
      <c r="C189">
        <v>0</v>
      </c>
      <c r="D189">
        <v>51919.968562844042</v>
      </c>
      <c r="E189">
        <v>43986.368350948302</v>
      </c>
      <c r="F189">
        <v>38561.240560911268</v>
      </c>
      <c r="G189">
        <v>34583.653626078827</v>
      </c>
      <c r="H189">
        <v>31289.302711242373</v>
      </c>
      <c r="I189">
        <v>28337.807714372539</v>
      </c>
      <c r="J189">
        <v>26412.441943007823</v>
      </c>
      <c r="K189">
        <v>24538.787164146106</v>
      </c>
      <c r="L189">
        <v>23633.285519487898</v>
      </c>
      <c r="M189">
        <v>22636.963923277224</v>
      </c>
      <c r="N189">
        <v>22183.976470823458</v>
      </c>
      <c r="O189">
        <v>21674.418459135428</v>
      </c>
      <c r="P189">
        <v>21119.839626915036</v>
      </c>
      <c r="Q189">
        <v>20539.990693281561</v>
      </c>
      <c r="R189">
        <v>19962.613006888678</v>
      </c>
      <c r="S189">
        <v>19415.473780638655</v>
      </c>
      <c r="T189">
        <v>18911.136078174721</v>
      </c>
      <c r="U189">
        <v>18437.043657931306</v>
      </c>
      <c r="V189">
        <v>17966.086497348777</v>
      </c>
      <c r="W189">
        <v>17482.061454295574</v>
      </c>
      <c r="X189">
        <v>16991.26872946095</v>
      </c>
      <c r="Y189">
        <v>16507.638640717854</v>
      </c>
      <c r="Z189">
        <v>16033.790449566404</v>
      </c>
      <c r="AA189">
        <v>15558.252640479206</v>
      </c>
      <c r="AB189">
        <v>15064.954019030658</v>
      </c>
      <c r="AC189">
        <v>14543.180880470152</v>
      </c>
      <c r="AD189">
        <v>13991.717524172298</v>
      </c>
      <c r="AE189">
        <v>13417.266053407808</v>
      </c>
      <c r="AF189">
        <v>12830.635821492044</v>
      </c>
      <c r="AG189">
        <v>12243.310085611492</v>
      </c>
      <c r="AH189">
        <v>11664.569379073519</v>
      </c>
      <c r="AI189">
        <v>11099.463452957856</v>
      </c>
      <c r="AJ189">
        <v>10548.881949534411</v>
      </c>
      <c r="AK189">
        <v>10011.808973884694</v>
      </c>
      <c r="AL189">
        <v>9487.8223377978102</v>
      </c>
      <c r="AM189">
        <v>8977.9610338895855</v>
      </c>
      <c r="AN189">
        <v>8483.9414158727486</v>
      </c>
      <c r="AO189">
        <v>8006.8269687791599</v>
      </c>
      <c r="AP189">
        <v>7546.2303128604754</v>
      </c>
      <c r="AQ189">
        <v>7100.5976807798652</v>
      </c>
      <c r="AR189">
        <v>6668.4081475918174</v>
      </c>
      <c r="AS189">
        <v>6249.5043946070409</v>
      </c>
      <c r="AT189">
        <v>5845.4459388507539</v>
      </c>
      <c r="AU189">
        <v>5458.3355311967489</v>
      </c>
      <c r="AV189">
        <v>5089.2193197264487</v>
      </c>
      <c r="AW189">
        <v>4738.0606295747521</v>
      </c>
      <c r="AX189">
        <v>4405.332794064585</v>
      </c>
      <c r="AY189">
        <v>4092.7310364147629</v>
      </c>
      <c r="AZ189">
        <v>3800.5216439134115</v>
      </c>
      <c r="BA189">
        <v>3521.4234586238467</v>
      </c>
      <c r="BB189">
        <v>3238.019586386964</v>
      </c>
      <c r="BC189">
        <v>2911.0142921497504</v>
      </c>
      <c r="BD189">
        <v>2550.1191520200382</v>
      </c>
      <c r="BE189">
        <v>2167.6122723396647</v>
      </c>
      <c r="BF189">
        <v>1778.0128176963226</v>
      </c>
      <c r="BG189">
        <v>1397.378936849562</v>
      </c>
      <c r="BH189">
        <v>1042.1705609105356</v>
      </c>
      <c r="BI189">
        <v>727.68613868075568</v>
      </c>
      <c r="BJ189">
        <v>466.19742172691912</v>
      </c>
      <c r="BK189">
        <v>265.06390242286483</v>
      </c>
      <c r="BL189">
        <v>125.27567222453487</v>
      </c>
      <c r="BM189">
        <v>48.757006719495799</v>
      </c>
      <c r="BN189">
        <v>12.998273635856677</v>
      </c>
      <c r="BO189">
        <v>-8.5335276343635275E-2</v>
      </c>
      <c r="BP189">
        <v>-2.1227363279078446</v>
      </c>
      <c r="BQ189">
        <v>1.5874208397566316E-9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</row>
    <row r="190" spans="1:101" x14ac:dyDescent="0.3">
      <c r="A190">
        <f>Model_Point!K190</f>
        <v>0</v>
      </c>
      <c r="B190">
        <v>0</v>
      </c>
      <c r="C190">
        <v>0</v>
      </c>
      <c r="D190">
        <v>23952.519823993465</v>
      </c>
      <c r="E190">
        <v>20930.015628525074</v>
      </c>
      <c r="F190">
        <v>18993.111814420703</v>
      </c>
      <c r="G190">
        <v>17674.568210278587</v>
      </c>
      <c r="H190">
        <v>14929.142694205257</v>
      </c>
      <c r="I190">
        <v>13970.279562912701</v>
      </c>
      <c r="J190">
        <v>13310.486268484992</v>
      </c>
      <c r="K190">
        <v>12817.009531804717</v>
      </c>
      <c r="L190">
        <v>12329.427032557045</v>
      </c>
      <c r="M190">
        <v>10711.161151332004</v>
      </c>
      <c r="N190">
        <v>10359.924825701741</v>
      </c>
      <c r="O190">
        <v>10162.873152068654</v>
      </c>
      <c r="P190">
        <v>10119.154059021386</v>
      </c>
      <c r="Q190">
        <v>10100.097117416366</v>
      </c>
      <c r="R190">
        <v>8836.4740780981774</v>
      </c>
      <c r="S190">
        <v>8768.4892655746953</v>
      </c>
      <c r="T190">
        <v>8721.9525231756325</v>
      </c>
      <c r="U190">
        <v>8691.7462877748985</v>
      </c>
      <c r="V190">
        <v>8666.5617311355927</v>
      </c>
      <c r="W190">
        <v>7671.0429229672955</v>
      </c>
      <c r="X190">
        <v>7585.8559719991072</v>
      </c>
      <c r="Y190">
        <v>7504.8546518332823</v>
      </c>
      <c r="Z190">
        <v>7429.4290393874389</v>
      </c>
      <c r="AA190">
        <v>7354.965778728686</v>
      </c>
      <c r="AB190">
        <v>6562.8245608271172</v>
      </c>
      <c r="AC190">
        <v>6428.8624529352774</v>
      </c>
      <c r="AD190">
        <v>6282.1449967734843</v>
      </c>
      <c r="AE190">
        <v>6125.7545767310885</v>
      </c>
      <c r="AF190">
        <v>5964.5588009780022</v>
      </c>
      <c r="AG190">
        <v>5306.1148960143373</v>
      </c>
      <c r="AH190">
        <v>5119.1733336928655</v>
      </c>
      <c r="AI190">
        <v>4937.4539630579175</v>
      </c>
      <c r="AJ190">
        <v>4761.5529733578696</v>
      </c>
      <c r="AK190">
        <v>4591.2563415072254</v>
      </c>
      <c r="AL190">
        <v>4095.3391992322008</v>
      </c>
      <c r="AM190">
        <v>3916.5312312870733</v>
      </c>
      <c r="AN190">
        <v>3743.7529631414427</v>
      </c>
      <c r="AO190">
        <v>3577.6254412624262</v>
      </c>
      <c r="AP190">
        <v>3418.1496275558225</v>
      </c>
      <c r="AQ190">
        <v>3054.2117567267451</v>
      </c>
      <c r="AR190">
        <v>2893.5324398064708</v>
      </c>
      <c r="AS190">
        <v>2737.8131362520835</v>
      </c>
      <c r="AT190">
        <v>2587.8390628705615</v>
      </c>
      <c r="AU190">
        <v>2444.6284618062791</v>
      </c>
      <c r="AV190">
        <v>2182.1465896637651</v>
      </c>
      <c r="AW190">
        <v>2045.8688829540672</v>
      </c>
      <c r="AX190">
        <v>1916.8581442879231</v>
      </c>
      <c r="AY190">
        <v>1795.9270300026301</v>
      </c>
      <c r="AZ190">
        <v>1683.2751133092995</v>
      </c>
      <c r="BA190">
        <v>1505.0651379604112</v>
      </c>
      <c r="BB190">
        <v>1391.1279643739583</v>
      </c>
      <c r="BC190">
        <v>1257.9822261923339</v>
      </c>
      <c r="BD190">
        <v>1109.781989339449</v>
      </c>
      <c r="BE190">
        <v>951.79230521096997</v>
      </c>
      <c r="BF190">
        <v>758.03666523086054</v>
      </c>
      <c r="BG190">
        <v>597.86682172159726</v>
      </c>
      <c r="BH190">
        <v>448.03809924782371</v>
      </c>
      <c r="BI190">
        <v>315.16284674625501</v>
      </c>
      <c r="BJ190">
        <v>204.57024871340909</v>
      </c>
      <c r="BK190">
        <v>112.84692770222389</v>
      </c>
      <c r="BL190">
        <v>53.387396016069154</v>
      </c>
      <c r="BM190">
        <v>20.838295239900482</v>
      </c>
      <c r="BN190">
        <v>5.6367871284570255</v>
      </c>
      <c r="BO190">
        <v>8.8338930640082511E-2</v>
      </c>
      <c r="BP190">
        <v>-0.91382337127898761</v>
      </c>
      <c r="BQ190">
        <v>-7.2413799767074059E-10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</row>
    <row r="191" spans="1:101" x14ac:dyDescent="0.3">
      <c r="A191">
        <f>Model_Point!K191</f>
        <v>0</v>
      </c>
      <c r="B191">
        <v>0</v>
      </c>
      <c r="C191">
        <v>0</v>
      </c>
      <c r="D191">
        <v>120606.25162942769</v>
      </c>
      <c r="E191">
        <v>96105.512262622637</v>
      </c>
      <c r="F191">
        <v>81769.48339591577</v>
      </c>
      <c r="G191">
        <v>72459.441899530022</v>
      </c>
      <c r="H191">
        <v>65434.771117780227</v>
      </c>
      <c r="I191">
        <v>59613.589370780101</v>
      </c>
      <c r="J191">
        <v>54176.32129729032</v>
      </c>
      <c r="K191">
        <v>49524.698237619319</v>
      </c>
      <c r="L191">
        <v>44639.303982432197</v>
      </c>
      <c r="M191">
        <v>40496.337889074734</v>
      </c>
      <c r="N191">
        <v>36344.161401267229</v>
      </c>
      <c r="O191">
        <v>32809.536945897351</v>
      </c>
      <c r="P191">
        <v>29881.440977128805</v>
      </c>
      <c r="Q191">
        <v>27552.784580723328</v>
      </c>
      <c r="R191">
        <v>25813.754774615649</v>
      </c>
      <c r="S191">
        <v>24648.406124618905</v>
      </c>
      <c r="T191">
        <v>23996.462843928777</v>
      </c>
      <c r="U191">
        <v>23343.568242953494</v>
      </c>
      <c r="V191">
        <v>22684.131351870779</v>
      </c>
      <c r="W191">
        <v>22008.201947194579</v>
      </c>
      <c r="X191">
        <v>21306.793251935829</v>
      </c>
      <c r="Y191">
        <v>20578.268114618866</v>
      </c>
      <c r="Z191">
        <v>19830.316530588399</v>
      </c>
      <c r="AA191">
        <v>19074.42598224631</v>
      </c>
      <c r="AB191">
        <v>18317.85811747683</v>
      </c>
      <c r="AC191">
        <v>17563.122637225686</v>
      </c>
      <c r="AD191">
        <v>16815.706636347866</v>
      </c>
      <c r="AE191">
        <v>16087.771122457183</v>
      </c>
      <c r="AF191">
        <v>15384.743234338041</v>
      </c>
      <c r="AG191">
        <v>14673.231118288384</v>
      </c>
      <c r="AH191">
        <v>13865.68271205133</v>
      </c>
      <c r="AI191">
        <v>12756.759853237412</v>
      </c>
      <c r="AJ191">
        <v>11391.147847720895</v>
      </c>
      <c r="AK191">
        <v>9830.5441754921703</v>
      </c>
      <c r="AL191">
        <v>8152.3240632800898</v>
      </c>
      <c r="AM191">
        <v>6445.9237048335763</v>
      </c>
      <c r="AN191">
        <v>4806.5048408592384</v>
      </c>
      <c r="AO191">
        <v>3325.8571585057284</v>
      </c>
      <c r="AP191">
        <v>2081.1913413212478</v>
      </c>
      <c r="AQ191">
        <v>1123.4551892270561</v>
      </c>
      <c r="AR191">
        <v>467.87506824379983</v>
      </c>
      <c r="AS191">
        <v>124.97211972368906</v>
      </c>
      <c r="AT191">
        <v>-20.189261854842023</v>
      </c>
      <c r="AU191">
        <v>-59.244194360527516</v>
      </c>
      <c r="AV191">
        <v>-50.214963798986432</v>
      </c>
      <c r="AW191">
        <v>9.0011755318290625E-10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</row>
    <row r="192" spans="1:101" x14ac:dyDescent="0.3">
      <c r="A192">
        <f>Model_Point!K192</f>
        <v>0</v>
      </c>
      <c r="B192">
        <v>0</v>
      </c>
      <c r="C192">
        <v>0</v>
      </c>
      <c r="D192">
        <v>57665.502126207444</v>
      </c>
      <c r="E192">
        <v>48277.983720113232</v>
      </c>
      <c r="F192">
        <v>43213.65144402135</v>
      </c>
      <c r="G192">
        <v>40122.764295326138</v>
      </c>
      <c r="H192">
        <v>34448.561800577947</v>
      </c>
      <c r="I192">
        <v>31753.366080087537</v>
      </c>
      <c r="J192">
        <v>29099.941926234638</v>
      </c>
      <c r="K192">
        <v>26786.234982524751</v>
      </c>
      <c r="L192">
        <v>24379.015565920217</v>
      </c>
      <c r="M192">
        <v>21740.433822984152</v>
      </c>
      <c r="N192">
        <v>19630.124518504075</v>
      </c>
      <c r="O192">
        <v>17792.362298369724</v>
      </c>
      <c r="P192">
        <v>16223.591814451343</v>
      </c>
      <c r="Q192">
        <v>14921.648440203053</v>
      </c>
      <c r="R192">
        <v>12979.990995415155</v>
      </c>
      <c r="S192">
        <v>12142.296338909835</v>
      </c>
      <c r="T192">
        <v>11549.677168122109</v>
      </c>
      <c r="U192">
        <v>11194.021698751496</v>
      </c>
      <c r="V192">
        <v>11069.53539735439</v>
      </c>
      <c r="W192">
        <v>9538.816020672788</v>
      </c>
      <c r="X192">
        <v>9418.7941379101376</v>
      </c>
      <c r="Y192">
        <v>9284.0856633148487</v>
      </c>
      <c r="Z192">
        <v>9138.4361242737359</v>
      </c>
      <c r="AA192">
        <v>8987.2823775549368</v>
      </c>
      <c r="AB192">
        <v>7864.3976565070079</v>
      </c>
      <c r="AC192">
        <v>7651.3367565501321</v>
      </c>
      <c r="AD192">
        <v>7437.4602149932798</v>
      </c>
      <c r="AE192">
        <v>7228.4424570631163</v>
      </c>
      <c r="AF192">
        <v>7027.1024023776317</v>
      </c>
      <c r="AG192">
        <v>6253.4437299770098</v>
      </c>
      <c r="AH192">
        <v>5967.7571943619432</v>
      </c>
      <c r="AI192">
        <v>5548.9696122123369</v>
      </c>
      <c r="AJ192">
        <v>5015.9865395232837</v>
      </c>
      <c r="AK192">
        <v>4395.1259001980698</v>
      </c>
      <c r="AL192">
        <v>3459.7344609465572</v>
      </c>
      <c r="AM192">
        <v>2751.9245287604499</v>
      </c>
      <c r="AN192">
        <v>2068.0739543834861</v>
      </c>
      <c r="AO192">
        <v>1447.9848973595497</v>
      </c>
      <c r="AP192">
        <v>925.35982769857162</v>
      </c>
      <c r="AQ192">
        <v>476.37218470035396</v>
      </c>
      <c r="AR192">
        <v>198.22294855237561</v>
      </c>
      <c r="AS192">
        <v>52.486260597547108</v>
      </c>
      <c r="AT192">
        <v>-9.3627790862902014</v>
      </c>
      <c r="AU192">
        <v>-26.134088879586283</v>
      </c>
      <c r="AV192">
        <v>-21.382256140860111</v>
      </c>
      <c r="AW192">
        <v>8.2976253296239582E-10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</row>
    <row r="193" spans="1:101" x14ac:dyDescent="0.3">
      <c r="A193">
        <f>Model_Point!K193</f>
        <v>0</v>
      </c>
      <c r="B193">
        <v>0</v>
      </c>
      <c r="C193">
        <v>0</v>
      </c>
      <c r="D193">
        <v>160575.88995329084</v>
      </c>
      <c r="E193">
        <v>130111.74055148041</v>
      </c>
      <c r="F193">
        <v>114722.87723800338</v>
      </c>
      <c r="G193">
        <v>101519.36217204478</v>
      </c>
      <c r="H193">
        <v>89428.934423714629</v>
      </c>
      <c r="I193">
        <v>78761.090399660272</v>
      </c>
      <c r="J193">
        <v>68362.48759805951</v>
      </c>
      <c r="K193">
        <v>59295.848023275874</v>
      </c>
      <c r="L193">
        <v>50082.984057916161</v>
      </c>
      <c r="M193">
        <v>42265.697795573396</v>
      </c>
      <c r="N193">
        <v>35117.102394996662</v>
      </c>
      <c r="O193">
        <v>30304.53171389813</v>
      </c>
      <c r="P193">
        <v>27355.684614900045</v>
      </c>
      <c r="Q193">
        <v>23683.833162102092</v>
      </c>
      <c r="R193">
        <v>19503.708778260752</v>
      </c>
      <c r="S193">
        <v>15091.904245288408</v>
      </c>
      <c r="T193">
        <v>10763.417325516408</v>
      </c>
      <c r="U193">
        <v>6836.3900727632299</v>
      </c>
      <c r="V193">
        <v>3587.4312991417924</v>
      </c>
      <c r="W193">
        <v>1204.0526967796263</v>
      </c>
      <c r="X193">
        <v>-254.66393189394435</v>
      </c>
      <c r="Y193">
        <v>-840.76327764342795</v>
      </c>
      <c r="Z193">
        <v>-919.92312426750175</v>
      </c>
      <c r="AA193">
        <v>-768.01368907764936</v>
      </c>
      <c r="AB193">
        <v>-549.85780608317862</v>
      </c>
      <c r="AC193">
        <v>7.7642432800895796E-11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</row>
    <row r="194" spans="1:101" x14ac:dyDescent="0.3">
      <c r="A194">
        <f>Model_Point!K194</f>
        <v>0</v>
      </c>
      <c r="B194">
        <v>0</v>
      </c>
      <c r="C194">
        <v>0</v>
      </c>
      <c r="D194">
        <v>73359.531023289062</v>
      </c>
      <c r="E194">
        <v>61474.687135289663</v>
      </c>
      <c r="F194">
        <v>54778.331214870421</v>
      </c>
      <c r="G194">
        <v>48212.944146267786</v>
      </c>
      <c r="H194">
        <v>42629.969991223123</v>
      </c>
      <c r="I194">
        <v>37172.888231218996</v>
      </c>
      <c r="J194">
        <v>31847.784376788586</v>
      </c>
      <c r="K194">
        <v>27110.791096176552</v>
      </c>
      <c r="L194">
        <v>22331.583182451854</v>
      </c>
      <c r="M194">
        <v>20237.65846663521</v>
      </c>
      <c r="N194">
        <v>16505.647709451063</v>
      </c>
      <c r="O194">
        <v>13798.905870084809</v>
      </c>
      <c r="P194">
        <v>12179.548879905711</v>
      </c>
      <c r="Q194">
        <v>10782.216943620804</v>
      </c>
      <c r="R194">
        <v>8197.627960408161</v>
      </c>
      <c r="S194">
        <v>6386.6558377009396</v>
      </c>
      <c r="T194">
        <v>4589.4389400773862</v>
      </c>
      <c r="U194">
        <v>2944.2459634336365</v>
      </c>
      <c r="V194">
        <v>1572.7012185081064</v>
      </c>
      <c r="W194">
        <v>513.7650080901102</v>
      </c>
      <c r="X194">
        <v>-115.09270588423907</v>
      </c>
      <c r="Y194">
        <v>-374.72638281763005</v>
      </c>
      <c r="Z194">
        <v>-418.23426660978987</v>
      </c>
      <c r="AA194">
        <v>-361.98622388823372</v>
      </c>
      <c r="AB194">
        <v>-232.20007110521129</v>
      </c>
      <c r="AC194">
        <v>-1.0298771958840887E-10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</row>
    <row r="195" spans="1:101" x14ac:dyDescent="0.3">
      <c r="A195">
        <f>Model_Point!K195</f>
        <v>0</v>
      </c>
      <c r="B195">
        <v>0</v>
      </c>
      <c r="C195">
        <v>0</v>
      </c>
      <c r="D195">
        <v>51828.92145718095</v>
      </c>
      <c r="E195">
        <v>50006.11738546667</v>
      </c>
      <c r="F195">
        <v>47551.012968209972</v>
      </c>
      <c r="G195">
        <v>44820.102235009028</v>
      </c>
      <c r="H195">
        <v>42063.785933927218</v>
      </c>
      <c r="I195">
        <v>39405.406536787392</v>
      </c>
      <c r="J195">
        <v>36963.041392622865</v>
      </c>
      <c r="K195">
        <v>34783.833003895459</v>
      </c>
      <c r="L195">
        <v>32905.35089999847</v>
      </c>
      <c r="M195">
        <v>31360.52921916523</v>
      </c>
      <c r="N195">
        <v>30179.669613823542</v>
      </c>
      <c r="O195">
        <v>29390.566931960413</v>
      </c>
      <c r="P195">
        <v>29018.041635923673</v>
      </c>
      <c r="Q195">
        <v>29083.974167651031</v>
      </c>
      <c r="R195">
        <v>29389.334426176007</v>
      </c>
      <c r="S195">
        <v>29501.926155174417</v>
      </c>
      <c r="T195">
        <v>29421.928007621002</v>
      </c>
      <c r="U195">
        <v>29152.412023004221</v>
      </c>
      <c r="V195">
        <v>28699.273870269626</v>
      </c>
      <c r="W195">
        <v>28071.118483372727</v>
      </c>
      <c r="X195">
        <v>27279.106196900761</v>
      </c>
      <c r="Y195">
        <v>26336.76930114147</v>
      </c>
      <c r="Z195">
        <v>25259.798470280057</v>
      </c>
      <c r="AA195">
        <v>24065.803474283919</v>
      </c>
      <c r="AB195">
        <v>22774.083268994073</v>
      </c>
      <c r="AC195">
        <v>21405.436911057674</v>
      </c>
      <c r="AD195">
        <v>19981.907119402546</v>
      </c>
      <c r="AE195">
        <v>18525.986401496215</v>
      </c>
      <c r="AF195">
        <v>17058.599902923492</v>
      </c>
      <c r="AG195">
        <v>15596.511270304251</v>
      </c>
      <c r="AH195">
        <v>14154.336043082734</v>
      </c>
      <c r="AI195">
        <v>12561.315967867791</v>
      </c>
      <c r="AJ195">
        <v>10869.744199571007</v>
      </c>
      <c r="AK195">
        <v>9138.6452199721771</v>
      </c>
      <c r="AL195">
        <v>7431.0266492120272</v>
      </c>
      <c r="AM195">
        <v>5810.083377592925</v>
      </c>
      <c r="AN195">
        <v>4334.492471430488</v>
      </c>
      <c r="AO195">
        <v>3053.1678318400322</v>
      </c>
      <c r="AP195">
        <v>2000.1158575109391</v>
      </c>
      <c r="AQ195">
        <v>1190.2911098804059</v>
      </c>
      <c r="AR195">
        <v>617.49784630523391</v>
      </c>
      <c r="AS195">
        <v>281.05773941030827</v>
      </c>
      <c r="AT195">
        <v>105.25060768868933</v>
      </c>
      <c r="AU195">
        <v>27.368878919184606</v>
      </c>
      <c r="AV195">
        <v>3.5446286052753679</v>
      </c>
      <c r="AW195">
        <v>-1.2814905383173011E-10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</row>
    <row r="196" spans="1:101" x14ac:dyDescent="0.3">
      <c r="A196">
        <f>Model_Point!K196</f>
        <v>0</v>
      </c>
      <c r="B196">
        <v>0</v>
      </c>
      <c r="C196">
        <v>0</v>
      </c>
      <c r="D196">
        <v>24496.477015028733</v>
      </c>
      <c r="E196">
        <v>23683.553186691504</v>
      </c>
      <c r="F196">
        <v>22507.978051738704</v>
      </c>
      <c r="G196">
        <v>21178.942709371033</v>
      </c>
      <c r="H196">
        <v>20771.486268810313</v>
      </c>
      <c r="I196">
        <v>19498.239327161133</v>
      </c>
      <c r="J196">
        <v>18309.410221938004</v>
      </c>
      <c r="K196">
        <v>17227.320707033989</v>
      </c>
      <c r="L196">
        <v>16269.61998439001</v>
      </c>
      <c r="M196">
        <v>15473.804199142302</v>
      </c>
      <c r="N196">
        <v>14811.090824133229</v>
      </c>
      <c r="O196">
        <v>14315.162639307671</v>
      </c>
      <c r="P196">
        <v>13997.478051586131</v>
      </c>
      <c r="Q196">
        <v>13868.12179407712</v>
      </c>
      <c r="R196">
        <v>12769.448104118526</v>
      </c>
      <c r="S196">
        <v>12970.152598495826</v>
      </c>
      <c r="T196">
        <v>13132.877977462138</v>
      </c>
      <c r="U196">
        <v>13215.353382862602</v>
      </c>
      <c r="V196">
        <v>13220.195502754159</v>
      </c>
      <c r="W196">
        <v>12059.542845398322</v>
      </c>
      <c r="X196">
        <v>11854.368576088464</v>
      </c>
      <c r="Y196">
        <v>11582.416352941837</v>
      </c>
      <c r="Z196">
        <v>11250.562397205382</v>
      </c>
      <c r="AA196">
        <v>10866.565209047481</v>
      </c>
      <c r="AB196">
        <v>9739.7232882164935</v>
      </c>
      <c r="AC196">
        <v>9234.51945566838</v>
      </c>
      <c r="AD196">
        <v>8702.1021486284444</v>
      </c>
      <c r="AE196">
        <v>8152.3755432163298</v>
      </c>
      <c r="AF196">
        <v>7594.6109984807017</v>
      </c>
      <c r="AG196">
        <v>6649.6233179262863</v>
      </c>
      <c r="AH196">
        <v>6073.5371500926904</v>
      </c>
      <c r="AI196">
        <v>5429.2780307649027</v>
      </c>
      <c r="AJ196">
        <v>4739.2901094805065</v>
      </c>
      <c r="AK196">
        <v>4028.9850767885705</v>
      </c>
      <c r="AL196">
        <v>3162.0825924864516</v>
      </c>
      <c r="AM196">
        <v>2482.8169316299077</v>
      </c>
      <c r="AN196">
        <v>1862.7039449500417</v>
      </c>
      <c r="AO196">
        <v>1323.1079131716606</v>
      </c>
      <c r="AP196">
        <v>879.05358675443836</v>
      </c>
      <c r="AQ196">
        <v>506.2933820088997</v>
      </c>
      <c r="AR196">
        <v>262.98377807207362</v>
      </c>
      <c r="AS196">
        <v>119.94639302603578</v>
      </c>
      <c r="AT196">
        <v>45.141900582335268</v>
      </c>
      <c r="AU196">
        <v>11.974237577501899</v>
      </c>
      <c r="AV196">
        <v>1.5502707711334185</v>
      </c>
      <c r="AW196">
        <v>-2.3575199701484073E-10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</row>
    <row r="197" spans="1:101" x14ac:dyDescent="0.3">
      <c r="A197">
        <f>Model_Point!K197</f>
        <v>0</v>
      </c>
      <c r="B197">
        <v>0</v>
      </c>
      <c r="C197">
        <v>0</v>
      </c>
      <c r="D197">
        <v>96836.837539306187</v>
      </c>
      <c r="E197">
        <v>91871.051919947044</v>
      </c>
      <c r="F197">
        <v>85895.831268342008</v>
      </c>
      <c r="G197">
        <v>79509.568957332085</v>
      </c>
      <c r="H197">
        <v>73166.711524922095</v>
      </c>
      <c r="I197">
        <v>67107.77174825946</v>
      </c>
      <c r="J197">
        <v>61596.142291516611</v>
      </c>
      <c r="K197">
        <v>56733.726434281474</v>
      </c>
      <c r="L197">
        <v>52599.998013203185</v>
      </c>
      <c r="M197">
        <v>49259.608716554962</v>
      </c>
      <c r="N197">
        <v>46764.808582593301</v>
      </c>
      <c r="O197">
        <v>45156.427598663482</v>
      </c>
      <c r="P197">
        <v>44305.861891919092</v>
      </c>
      <c r="Q197">
        <v>43115.602712452557</v>
      </c>
      <c r="R197">
        <v>41615.181047702135</v>
      </c>
      <c r="S197">
        <v>39841.216375510216</v>
      </c>
      <c r="T197">
        <v>37836.563179587203</v>
      </c>
      <c r="U197">
        <v>35648.236213127864</v>
      </c>
      <c r="V197">
        <v>33322.516085070049</v>
      </c>
      <c r="W197">
        <v>30898.626385091145</v>
      </c>
      <c r="X197">
        <v>28412.795427365232</v>
      </c>
      <c r="Y197">
        <v>25479.738368397029</v>
      </c>
      <c r="Z197">
        <v>22217.898285620755</v>
      </c>
      <c r="AA197">
        <v>18765.995484399929</v>
      </c>
      <c r="AB197">
        <v>15276.288876234046</v>
      </c>
      <c r="AC197">
        <v>11905.037868854795</v>
      </c>
      <c r="AD197">
        <v>8800.4788330259216</v>
      </c>
      <c r="AE197">
        <v>6089.2351867255065</v>
      </c>
      <c r="AF197">
        <v>3862.802084619284</v>
      </c>
      <c r="AG197">
        <v>2166.4385096978617</v>
      </c>
      <c r="AH197">
        <v>993.20662194175281</v>
      </c>
      <c r="AI197">
        <v>335.54443560723467</v>
      </c>
      <c r="AJ197">
        <v>21.467646579643048</v>
      </c>
      <c r="AK197">
        <v>-89.982599764839819</v>
      </c>
      <c r="AL197">
        <v>-96.049245009882839</v>
      </c>
      <c r="AM197">
        <v>3.3660048889812839E-10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</row>
    <row r="198" spans="1:101" x14ac:dyDescent="0.3">
      <c r="A198">
        <f>Model_Point!K198</f>
        <v>0</v>
      </c>
      <c r="B198">
        <v>0</v>
      </c>
      <c r="C198">
        <v>0</v>
      </c>
      <c r="D198">
        <v>44955.630323533769</v>
      </c>
      <c r="E198">
        <v>42737.427832807567</v>
      </c>
      <c r="F198">
        <v>39942.614385086184</v>
      </c>
      <c r="G198">
        <v>36917.794545396289</v>
      </c>
      <c r="H198">
        <v>35437.694135691374</v>
      </c>
      <c r="I198">
        <v>32599.648443024205</v>
      </c>
      <c r="J198">
        <v>29986.317781793819</v>
      </c>
      <c r="K198">
        <v>27645.417107644764</v>
      </c>
      <c r="L198">
        <v>25614.102915584659</v>
      </c>
      <c r="M198">
        <v>23429.272581637157</v>
      </c>
      <c r="N198">
        <v>22071.843477059763</v>
      </c>
      <c r="O198">
        <v>21096.462047983405</v>
      </c>
      <c r="P198">
        <v>20517.517693800201</v>
      </c>
      <c r="Q198">
        <v>20344.703553827771</v>
      </c>
      <c r="R198">
        <v>17985.617998605656</v>
      </c>
      <c r="S198">
        <v>17439.026909578417</v>
      </c>
      <c r="T198">
        <v>16786.661020660104</v>
      </c>
      <c r="U198">
        <v>16048.964313198507</v>
      </c>
      <c r="V198">
        <v>15246.233618922315</v>
      </c>
      <c r="W198">
        <v>13219.01785291751</v>
      </c>
      <c r="X198">
        <v>12264.537707536898</v>
      </c>
      <c r="Y198">
        <v>11109.899517532414</v>
      </c>
      <c r="Z198">
        <v>9805.7186738823511</v>
      </c>
      <c r="AA198">
        <v>8411.5732889532883</v>
      </c>
      <c r="AB198">
        <v>6496.6816515102128</v>
      </c>
      <c r="AC198">
        <v>5090.8997343313413</v>
      </c>
      <c r="AD198">
        <v>3791.0707029502928</v>
      </c>
      <c r="AE198">
        <v>2652.5319309915935</v>
      </c>
      <c r="AF198">
        <v>1715.7289020708783</v>
      </c>
      <c r="AG198">
        <v>919.71513006663508</v>
      </c>
      <c r="AH198">
        <v>421.10562811085941</v>
      </c>
      <c r="AI198">
        <v>140.94956508730127</v>
      </c>
      <c r="AJ198">
        <v>6.6534245833344805</v>
      </c>
      <c r="AK198">
        <v>-41.469733177556158</v>
      </c>
      <c r="AL198">
        <v>-40.759564327860403</v>
      </c>
      <c r="AM198">
        <v>-1.3634016340869103E-10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</row>
    <row r="199" spans="1:101" x14ac:dyDescent="0.3">
      <c r="A199">
        <f>Model_Point!K199</f>
        <v>0</v>
      </c>
      <c r="B199">
        <v>0</v>
      </c>
      <c r="C199">
        <v>0</v>
      </c>
      <c r="D199">
        <v>100596.52219158014</v>
      </c>
      <c r="E199">
        <v>92096.782601640414</v>
      </c>
      <c r="F199">
        <v>83134.646538490852</v>
      </c>
      <c r="G199">
        <v>74134.516769290814</v>
      </c>
      <c r="H199">
        <v>65501.508866972465</v>
      </c>
      <c r="I199">
        <v>57482.545289942289</v>
      </c>
      <c r="J199">
        <v>50409.484901245436</v>
      </c>
      <c r="K199">
        <v>44378.418330093489</v>
      </c>
      <c r="L199">
        <v>39449.923099988599</v>
      </c>
      <c r="M199">
        <v>35663.98822750133</v>
      </c>
      <c r="N199">
        <v>33043.263637276046</v>
      </c>
      <c r="O199">
        <v>30202.0175292852</v>
      </c>
      <c r="P199">
        <v>26719.771920430238</v>
      </c>
      <c r="Q199">
        <v>22786.261356929459</v>
      </c>
      <c r="R199">
        <v>18623.275042884288</v>
      </c>
      <c r="S199">
        <v>14469.255964615839</v>
      </c>
      <c r="T199">
        <v>10559.361636066651</v>
      </c>
      <c r="U199">
        <v>7102.4238908668658</v>
      </c>
      <c r="V199">
        <v>4257.4983395147965</v>
      </c>
      <c r="W199">
        <v>2113.9227138253232</v>
      </c>
      <c r="X199">
        <v>679.57062510061246</v>
      </c>
      <c r="Y199">
        <v>-69.137040315061014</v>
      </c>
      <c r="Z199">
        <v>-371.07442690049629</v>
      </c>
      <c r="AA199">
        <v>-420.5501222983836</v>
      </c>
      <c r="AB199">
        <v>-350.07314577319494</v>
      </c>
      <c r="AC199">
        <v>-2.0666947847018775E-11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</row>
    <row r="200" spans="1:101" x14ac:dyDescent="0.3">
      <c r="A200">
        <f>Model_Point!K200</f>
        <v>0</v>
      </c>
      <c r="B200">
        <v>0</v>
      </c>
      <c r="C200">
        <v>0</v>
      </c>
      <c r="D200">
        <v>46671.17447265589</v>
      </c>
      <c r="E200">
        <v>42725.255952712127</v>
      </c>
      <c r="F200">
        <v>38401.679892880973</v>
      </c>
      <c r="G200">
        <v>34000.362693193107</v>
      </c>
      <c r="H200">
        <v>31518.418473722271</v>
      </c>
      <c r="I200">
        <v>27595.738072804743</v>
      </c>
      <c r="J200">
        <v>24071.377608932289</v>
      </c>
      <c r="K200">
        <v>20992.983711710476</v>
      </c>
      <c r="L200">
        <v>18391.534874281144</v>
      </c>
      <c r="M200">
        <v>15811.377064170665</v>
      </c>
      <c r="N200">
        <v>14189.488967301802</v>
      </c>
      <c r="O200">
        <v>13195.694155174173</v>
      </c>
      <c r="P200">
        <v>11906.797237602157</v>
      </c>
      <c r="Q200">
        <v>10403.479229880735</v>
      </c>
      <c r="R200">
        <v>7834.1135373477218</v>
      </c>
      <c r="S200">
        <v>6137.5639999269415</v>
      </c>
      <c r="T200">
        <v>4524.6876416250461</v>
      </c>
      <c r="U200">
        <v>3087.642912593496</v>
      </c>
      <c r="V200">
        <v>1897.8056309104502</v>
      </c>
      <c r="W200">
        <v>893.87142470651065</v>
      </c>
      <c r="X200">
        <v>282.55219156070939</v>
      </c>
      <c r="Y200">
        <v>-40.155687864441369</v>
      </c>
      <c r="Z200">
        <v>-173.77493398603121</v>
      </c>
      <c r="AA200">
        <v>-199.85819746667016</v>
      </c>
      <c r="AB200">
        <v>-147.54865520560659</v>
      </c>
      <c r="AC200">
        <v>-9.2670770409979721E-11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</row>
    <row r="201" spans="1:101" x14ac:dyDescent="0.3">
      <c r="A201">
        <f>Model_Point!K201</f>
        <v>0</v>
      </c>
      <c r="B201">
        <v>0</v>
      </c>
      <c r="C201">
        <v>0</v>
      </c>
      <c r="D201">
        <v>0</v>
      </c>
      <c r="E201">
        <v>2911.1984445142343</v>
      </c>
      <c r="F201">
        <v>2814.8577735987319</v>
      </c>
      <c r="G201">
        <v>2671.8920948729237</v>
      </c>
      <c r="H201">
        <v>2511.0256212226222</v>
      </c>
      <c r="I201">
        <v>2348.9875195801742</v>
      </c>
      <c r="J201">
        <v>2189.5671231637398</v>
      </c>
      <c r="K201">
        <v>2043.4252957647395</v>
      </c>
      <c r="L201">
        <v>1915.5123580536401</v>
      </c>
      <c r="M201">
        <v>1810.7286304901331</v>
      </c>
      <c r="N201">
        <v>1734.2773744779452</v>
      </c>
      <c r="O201">
        <v>1691.661986620373</v>
      </c>
      <c r="P201">
        <v>1688.2320432911588</v>
      </c>
      <c r="Q201">
        <v>1716.7069076784621</v>
      </c>
      <c r="R201">
        <v>1700.5160142663706</v>
      </c>
      <c r="S201">
        <v>1645.3450391109629</v>
      </c>
      <c r="T201">
        <v>1666.87273567632</v>
      </c>
      <c r="U201">
        <v>1681.6540592608101</v>
      </c>
      <c r="V201">
        <v>1698.2045210053559</v>
      </c>
      <c r="W201">
        <v>1717.329481524006</v>
      </c>
      <c r="X201">
        <v>1738.883707375626</v>
      </c>
      <c r="Y201">
        <v>1762.7629787896417</v>
      </c>
      <c r="Z201">
        <v>1788.9005406548431</v>
      </c>
      <c r="AA201">
        <v>1817.2639720012417</v>
      </c>
      <c r="AB201">
        <v>1840.6182597895699</v>
      </c>
      <c r="AC201">
        <v>1861.7192985309321</v>
      </c>
      <c r="AD201">
        <v>1886.0419119588394</v>
      </c>
      <c r="AE201">
        <v>1912.8033170986093</v>
      </c>
      <c r="AF201">
        <v>1942.072183904455</v>
      </c>
      <c r="AG201">
        <v>1973.9389359519571</v>
      </c>
      <c r="AH201">
        <v>2008.5146923832899</v>
      </c>
      <c r="AI201">
        <v>2045.9304131378174</v>
      </c>
      <c r="AJ201">
        <v>2078.0165974216193</v>
      </c>
      <c r="AK201">
        <v>2103.8509146505171</v>
      </c>
      <c r="AL201">
        <v>2123.0692284359061</v>
      </c>
      <c r="AM201">
        <v>2135.6510839716498</v>
      </c>
      <c r="AN201">
        <v>2141.5919959425464</v>
      </c>
      <c r="AO201">
        <v>2140.5858128939617</v>
      </c>
      <c r="AP201">
        <v>2132.1698060181243</v>
      </c>
      <c r="AQ201">
        <v>2116.0713936367106</v>
      </c>
      <c r="AR201">
        <v>2092.2864062595845</v>
      </c>
      <c r="AS201">
        <v>2060.7626424801983</v>
      </c>
      <c r="AT201">
        <v>2021.4165654675642</v>
      </c>
      <c r="AU201">
        <v>1974.3664300246157</v>
      </c>
      <c r="AV201">
        <v>1919.8838952091426</v>
      </c>
      <c r="AW201">
        <v>1858.3415030200317</v>
      </c>
      <c r="AX201">
        <v>1790.1949322645532</v>
      </c>
      <c r="AY201">
        <v>1715.9812673712372</v>
      </c>
      <c r="AZ201">
        <v>1636.323387675933</v>
      </c>
      <c r="BA201">
        <v>1551.9317995018646</v>
      </c>
      <c r="BB201">
        <v>1463.598131621673</v>
      </c>
      <c r="BC201">
        <v>1372.1770436683264</v>
      </c>
      <c r="BD201">
        <v>1278.5612476023086</v>
      </c>
      <c r="BE201">
        <v>1183.6697142031719</v>
      </c>
      <c r="BF201">
        <v>1088.4345530099008</v>
      </c>
      <c r="BG201">
        <v>993.78787900551879</v>
      </c>
      <c r="BH201">
        <v>900.65051307199667</v>
      </c>
      <c r="BI201">
        <v>809.91451578114743</v>
      </c>
      <c r="BJ201">
        <v>722.4207505307038</v>
      </c>
      <c r="BK201">
        <v>638.92479775877302</v>
      </c>
      <c r="BL201">
        <v>560.07617508307567</v>
      </c>
      <c r="BM201">
        <v>486.47223952222504</v>
      </c>
      <c r="BN201">
        <v>414.90017811123619</v>
      </c>
      <c r="BO201">
        <v>346.66790652337596</v>
      </c>
      <c r="BP201">
        <v>283.00696868111015</v>
      </c>
      <c r="BQ201">
        <v>225.00751072894093</v>
      </c>
      <c r="BR201">
        <v>173.55154502108815</v>
      </c>
      <c r="BS201">
        <v>129.25076537387835</v>
      </c>
      <c r="BT201">
        <v>92.39669285910729</v>
      </c>
      <c r="BU201">
        <v>62.931708977607101</v>
      </c>
      <c r="BV201">
        <v>40.449008083518478</v>
      </c>
      <c r="BW201">
        <v>24.227138162842191</v>
      </c>
      <c r="BX201">
        <v>13.910965671424353</v>
      </c>
      <c r="BY201">
        <v>7.7186200414498627</v>
      </c>
      <c r="BZ201">
        <v>4.2734869011631176</v>
      </c>
      <c r="CA201">
        <v>2.5541132670140771</v>
      </c>
      <c r="CB201">
        <v>-8.541361911780495E-11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</row>
    <row r="202" spans="1:101" x14ac:dyDescent="0.3">
      <c r="A202">
        <f>Model_Point!K202</f>
        <v>0</v>
      </c>
      <c r="B202">
        <v>0</v>
      </c>
      <c r="C202">
        <v>0</v>
      </c>
      <c r="D202">
        <v>0</v>
      </c>
      <c r="E202">
        <v>1237.8104695532656</v>
      </c>
      <c r="F202">
        <v>1197.55346358462</v>
      </c>
      <c r="G202">
        <v>1134.1389435256101</v>
      </c>
      <c r="H202">
        <v>1061.7643932314968</v>
      </c>
      <c r="I202">
        <v>1073.8875717308301</v>
      </c>
      <c r="J202">
        <v>1005.0496222498866</v>
      </c>
      <c r="K202">
        <v>940.68567266196567</v>
      </c>
      <c r="L202">
        <v>882.80266362863824</v>
      </c>
      <c r="M202">
        <v>833.35706780840314</v>
      </c>
      <c r="N202">
        <v>794.28979675110543</v>
      </c>
      <c r="O202">
        <v>767.99879163964079</v>
      </c>
      <c r="P202">
        <v>756.47544590196333</v>
      </c>
      <c r="Q202">
        <v>761.4613634407948</v>
      </c>
      <c r="R202">
        <v>777.99292436975702</v>
      </c>
      <c r="S202">
        <v>661.16364148661421</v>
      </c>
      <c r="T202">
        <v>686.64402429206257</v>
      </c>
      <c r="U202">
        <v>710.0836204004828</v>
      </c>
      <c r="V202">
        <v>734.77848643184188</v>
      </c>
      <c r="W202">
        <v>761.07007712203711</v>
      </c>
      <c r="X202">
        <v>689.30623193610222</v>
      </c>
      <c r="Y202">
        <v>712.59599887433342</v>
      </c>
      <c r="Z202">
        <v>737.10747144766674</v>
      </c>
      <c r="AA202">
        <v>762.85709246578062</v>
      </c>
      <c r="AB202">
        <v>787.09455565440624</v>
      </c>
      <c r="AC202">
        <v>730.33643602404561</v>
      </c>
      <c r="AD202">
        <v>750.89240473599477</v>
      </c>
      <c r="AE202">
        <v>772.60432035653901</v>
      </c>
      <c r="AF202">
        <v>795.52580328581996</v>
      </c>
      <c r="AG202">
        <v>819.72105368229973</v>
      </c>
      <c r="AH202">
        <v>781.85980210682033</v>
      </c>
      <c r="AI202">
        <v>804.91478791832844</v>
      </c>
      <c r="AJ202">
        <v>826.05360658008101</v>
      </c>
      <c r="AK202">
        <v>844.93990621602154</v>
      </c>
      <c r="AL202">
        <v>861.45301220357067</v>
      </c>
      <c r="AM202">
        <v>826.85484796041351</v>
      </c>
      <c r="AN202">
        <v>835.65323688159947</v>
      </c>
      <c r="AO202">
        <v>841.83154629498529</v>
      </c>
      <c r="AP202">
        <v>845.22558164551378</v>
      </c>
      <c r="AQ202">
        <v>845.74495829705427</v>
      </c>
      <c r="AR202">
        <v>807.345504332421</v>
      </c>
      <c r="AS202">
        <v>799.90934864586416</v>
      </c>
      <c r="AT202">
        <v>789.45556009657491</v>
      </c>
      <c r="AU202">
        <v>776.03928231319992</v>
      </c>
      <c r="AV202">
        <v>759.77526039187455</v>
      </c>
      <c r="AW202">
        <v>715.5254192582604</v>
      </c>
      <c r="AX202">
        <v>692.49735911474636</v>
      </c>
      <c r="AY202">
        <v>667.08512400003519</v>
      </c>
      <c r="AZ202">
        <v>639.53566908126072</v>
      </c>
      <c r="BA202">
        <v>610.13020110326192</v>
      </c>
      <c r="BB202">
        <v>562.71957788950238</v>
      </c>
      <c r="BC202">
        <v>529.54798880393639</v>
      </c>
      <c r="BD202">
        <v>495.46147574288813</v>
      </c>
      <c r="BE202">
        <v>460.82009391589099</v>
      </c>
      <c r="BF202">
        <v>425.98940788464046</v>
      </c>
      <c r="BG202">
        <v>381.69069314970307</v>
      </c>
      <c r="BH202">
        <v>346.97916435261317</v>
      </c>
      <c r="BI202">
        <v>313.12109400623814</v>
      </c>
      <c r="BJ202">
        <v>280.44643047270631</v>
      </c>
      <c r="BK202">
        <v>249.25257663095994</v>
      </c>
      <c r="BL202">
        <v>214.92728702774937</v>
      </c>
      <c r="BM202">
        <v>187.14450282251633</v>
      </c>
      <c r="BN202">
        <v>160.08921428166829</v>
      </c>
      <c r="BO202">
        <v>134.26845094842847</v>
      </c>
      <c r="BP202">
        <v>110.16044785898877</v>
      </c>
      <c r="BQ202">
        <v>86.284288739216265</v>
      </c>
      <c r="BR202">
        <v>66.67752111571906</v>
      </c>
      <c r="BS202">
        <v>49.786513226027481</v>
      </c>
      <c r="BT202">
        <v>35.728984979525706</v>
      </c>
      <c r="BU202">
        <v>24.488354273178619</v>
      </c>
      <c r="BV202">
        <v>15.504763858128156</v>
      </c>
      <c r="BW202">
        <v>9.2979828343511102</v>
      </c>
      <c r="BX202">
        <v>5.3508055602700981</v>
      </c>
      <c r="BY202">
        <v>2.9819646750480642</v>
      </c>
      <c r="BZ202">
        <v>1.6648792187309365</v>
      </c>
      <c r="CA202">
        <v>0.9806183888222394</v>
      </c>
      <c r="CB202">
        <v>-2.6210125520806989E-11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</row>
    <row r="203" spans="1:101" x14ac:dyDescent="0.3">
      <c r="A203">
        <f>Model_Point!K203</f>
        <v>0</v>
      </c>
      <c r="B203">
        <v>0</v>
      </c>
      <c r="C203">
        <v>0</v>
      </c>
      <c r="D203">
        <v>0</v>
      </c>
      <c r="E203">
        <v>499.29765122067624</v>
      </c>
      <c r="F203">
        <v>486.61171131816832</v>
      </c>
      <c r="G203">
        <v>465.28172748688951</v>
      </c>
      <c r="H203">
        <v>440.63296263666047</v>
      </c>
      <c r="I203">
        <v>415.56176744251331</v>
      </c>
      <c r="J203">
        <v>390.78304539601061</v>
      </c>
      <c r="K203">
        <v>367.99151861174391</v>
      </c>
      <c r="L203">
        <v>347.97813589906394</v>
      </c>
      <c r="M203">
        <v>331.51747873952689</v>
      </c>
      <c r="N203">
        <v>319.42751229915365</v>
      </c>
      <c r="O203">
        <v>312.57093976792027</v>
      </c>
      <c r="P203">
        <v>311.78601135837516</v>
      </c>
      <c r="Q203">
        <v>317.76755142575337</v>
      </c>
      <c r="R203">
        <v>321.89504446096925</v>
      </c>
      <c r="S203">
        <v>320.33351778948924</v>
      </c>
      <c r="T203">
        <v>330.89073171406295</v>
      </c>
      <c r="U203">
        <v>340.75613440639614</v>
      </c>
      <c r="V203">
        <v>351.2585266000587</v>
      </c>
      <c r="W203">
        <v>362.54359982063312</v>
      </c>
      <c r="X203">
        <v>374.61291446808752</v>
      </c>
      <c r="Y203">
        <v>387.47636633067668</v>
      </c>
      <c r="Z203">
        <v>401.15168814453222</v>
      </c>
      <c r="AA203">
        <v>415.66402665967649</v>
      </c>
      <c r="AB203">
        <v>429.93263911562946</v>
      </c>
      <c r="AC203">
        <v>444.41526344885216</v>
      </c>
      <c r="AD203">
        <v>459.99067504712031</v>
      </c>
      <c r="AE203">
        <v>476.57808869081185</v>
      </c>
      <c r="AF203">
        <v>494.23019302604121</v>
      </c>
      <c r="AG203">
        <v>513.00573431047292</v>
      </c>
      <c r="AH203">
        <v>532.96949162776264</v>
      </c>
      <c r="AI203">
        <v>554.19229559521659</v>
      </c>
      <c r="AJ203">
        <v>575.47114478753031</v>
      </c>
      <c r="AK203">
        <v>596.72033457723387</v>
      </c>
      <c r="AL203">
        <v>617.94348110272426</v>
      </c>
      <c r="AM203">
        <v>639.20079093423817</v>
      </c>
      <c r="AN203">
        <v>660.55890115988132</v>
      </c>
      <c r="AO203">
        <v>759.29747612342123</v>
      </c>
      <c r="AP203">
        <v>767.43840897247378</v>
      </c>
      <c r="AQ203">
        <v>771.50553650881852</v>
      </c>
      <c r="AR203">
        <v>774.40858090360985</v>
      </c>
      <c r="AS203">
        <v>776.14132187157895</v>
      </c>
      <c r="AT203">
        <v>776.60959824236159</v>
      </c>
      <c r="AU203">
        <v>775.45903917506985</v>
      </c>
      <c r="AV203">
        <v>772.38003563475388</v>
      </c>
      <c r="AW203">
        <v>767.12379514198585</v>
      </c>
      <c r="AX203">
        <v>759.46433236257747</v>
      </c>
      <c r="AY203">
        <v>749.18015203445884</v>
      </c>
      <c r="AZ203">
        <v>736.04878880093997</v>
      </c>
      <c r="BA203">
        <v>719.85432588393076</v>
      </c>
      <c r="BB203">
        <v>700.40536255227823</v>
      </c>
      <c r="BC203">
        <v>677.56053679688569</v>
      </c>
      <c r="BD203">
        <v>651.24856122139568</v>
      </c>
      <c r="BE203">
        <v>621.45309009718039</v>
      </c>
      <c r="BF203">
        <v>588.22179624018759</v>
      </c>
      <c r="BG203">
        <v>551.67430918346008</v>
      </c>
      <c r="BH203">
        <v>512.00610426276114</v>
      </c>
      <c r="BI203">
        <v>469.5099456307658</v>
      </c>
      <c r="BJ203">
        <v>424.59636574431113</v>
      </c>
      <c r="BK203">
        <v>377.83182661903629</v>
      </c>
      <c r="BL203">
        <v>329.9101613789806</v>
      </c>
      <c r="BM203">
        <v>281.4276868678902</v>
      </c>
      <c r="BN203">
        <v>245.13909598188724</v>
      </c>
      <c r="BO203">
        <v>206.22947874862098</v>
      </c>
      <c r="BP203">
        <v>163.82186361785244</v>
      </c>
      <c r="BQ203">
        <v>119.01469441308708</v>
      </c>
      <c r="BR203">
        <v>73.608704219398547</v>
      </c>
      <c r="BS203">
        <v>29.935468893257188</v>
      </c>
      <c r="BT203">
        <v>-9.2523720014791468</v>
      </c>
      <c r="BU203">
        <v>-40.975714866625729</v>
      </c>
      <c r="BV203">
        <v>-62.342930904703856</v>
      </c>
      <c r="BW203">
        <v>-70.984802980855008</v>
      </c>
      <c r="BX203">
        <v>-70.996416465577795</v>
      </c>
      <c r="BY203">
        <v>-54.173623575133369</v>
      </c>
      <c r="BZ203">
        <v>-35.344940919305493</v>
      </c>
      <c r="CA203">
        <v>-21.679500791790701</v>
      </c>
      <c r="CB203">
        <v>-1.1700723445532231E-11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</row>
    <row r="204" spans="1:101" x14ac:dyDescent="0.3">
      <c r="A204">
        <f>Model_Point!K204</f>
        <v>0</v>
      </c>
      <c r="B204">
        <v>0</v>
      </c>
      <c r="C204">
        <v>0</v>
      </c>
      <c r="D204">
        <v>0</v>
      </c>
      <c r="E204">
        <v>4152.4661319082197</v>
      </c>
      <c r="F204">
        <v>3902.1204146024997</v>
      </c>
      <c r="G204">
        <v>3643.1918249093637</v>
      </c>
      <c r="H204">
        <v>3375.1498980868901</v>
      </c>
      <c r="I204">
        <v>3120.0288596578043</v>
      </c>
      <c r="J204">
        <v>2869.9131964119802</v>
      </c>
      <c r="K204">
        <v>2642.5397150148387</v>
      </c>
      <c r="L204">
        <v>2436.3280905146453</v>
      </c>
      <c r="M204">
        <v>2251.52915347206</v>
      </c>
      <c r="N204">
        <v>2088.5786977407915</v>
      </c>
      <c r="O204">
        <v>1947.7937341280954</v>
      </c>
      <c r="P204">
        <v>1829.412712903327</v>
      </c>
      <c r="Q204">
        <v>1733.6181945676824</v>
      </c>
      <c r="R204">
        <v>1666.3539334937955</v>
      </c>
      <c r="S204">
        <v>1626.1043831966711</v>
      </c>
      <c r="T204">
        <v>1559.0225241020296</v>
      </c>
      <c r="U204">
        <v>1512.3816972565867</v>
      </c>
      <c r="V204">
        <v>1486.4107083642791</v>
      </c>
      <c r="W204">
        <v>1481.3338503903447</v>
      </c>
      <c r="X204">
        <v>1497.3798040421252</v>
      </c>
      <c r="Y204">
        <v>1534.7898115465914</v>
      </c>
      <c r="Z204">
        <v>1601.0570727326717</v>
      </c>
      <c r="AA204">
        <v>1697.8842503991502</v>
      </c>
      <c r="AB204">
        <v>1806.4833518754235</v>
      </c>
      <c r="AC204">
        <v>1904.7114877725601</v>
      </c>
      <c r="AD204">
        <v>1992.2489815083798</v>
      </c>
      <c r="AE204">
        <v>2068.355311833021</v>
      </c>
      <c r="AF204">
        <v>2132.0695731977871</v>
      </c>
      <c r="AG204">
        <v>2182.7213210606051</v>
      </c>
      <c r="AH204">
        <v>2220.0539686191996</v>
      </c>
      <c r="AI204">
        <v>2243.7549742658794</v>
      </c>
      <c r="AJ204">
        <v>2253.4768033019482</v>
      </c>
      <c r="AK204">
        <v>2249.1883326086268</v>
      </c>
      <c r="AL204">
        <v>2231.106741739336</v>
      </c>
      <c r="AM204">
        <v>2199.6208698634182</v>
      </c>
      <c r="AN204">
        <v>2155.265763636055</v>
      </c>
      <c r="AO204">
        <v>2098.7212332270824</v>
      </c>
      <c r="AP204">
        <v>2030.8198968888109</v>
      </c>
      <c r="AQ204">
        <v>1952.5515603113488</v>
      </c>
      <c r="AR204">
        <v>1865.0548568284614</v>
      </c>
      <c r="AS204">
        <v>1769.5907539127661</v>
      </c>
      <c r="AT204">
        <v>1667.5047951589611</v>
      </c>
      <c r="AU204">
        <v>1560.2091664082886</v>
      </c>
      <c r="AV204">
        <v>1449.1624464878576</v>
      </c>
      <c r="AW204">
        <v>1335.8490553520821</v>
      </c>
      <c r="AX204">
        <v>1221.7612984891302</v>
      </c>
      <c r="AY204">
        <v>1108.3715047954313</v>
      </c>
      <c r="AZ204">
        <v>997.09590339491069</v>
      </c>
      <c r="BA204">
        <v>889.23954258414915</v>
      </c>
      <c r="BB204">
        <v>785.96116733980421</v>
      </c>
      <c r="BC204">
        <v>688.35528668247412</v>
      </c>
      <c r="BD204">
        <v>591.52186213279333</v>
      </c>
      <c r="BE204">
        <v>497.60626973472574</v>
      </c>
      <c r="BF204">
        <v>408.67526324065926</v>
      </c>
      <c r="BG204">
        <v>326.61122625668361</v>
      </c>
      <c r="BH204">
        <v>253.00128462412286</v>
      </c>
      <c r="BI204">
        <v>189.03121286558132</v>
      </c>
      <c r="BJ204">
        <v>135.39676515359037</v>
      </c>
      <c r="BK204">
        <v>92.246628619563865</v>
      </c>
      <c r="BL204">
        <v>59.170692211076741</v>
      </c>
      <c r="BM204">
        <v>35.243823772243843</v>
      </c>
      <c r="BN204">
        <v>20.065270350396833</v>
      </c>
      <c r="BO204">
        <v>10.997861947323239</v>
      </c>
      <c r="BP204">
        <v>5.9974226597056326</v>
      </c>
      <c r="BQ204">
        <v>3.543939782142207</v>
      </c>
      <c r="BR204">
        <v>6.1138773054776408E-11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</row>
    <row r="205" spans="1:101" x14ac:dyDescent="0.3">
      <c r="A205">
        <f>Model_Point!K205</f>
        <v>0</v>
      </c>
      <c r="B205">
        <v>0</v>
      </c>
      <c r="C205">
        <v>0</v>
      </c>
      <c r="D205">
        <v>0</v>
      </c>
      <c r="E205">
        <v>1950.8342421313341</v>
      </c>
      <c r="F205">
        <v>1867.3106035301766</v>
      </c>
      <c r="G205">
        <v>1770.0570442635137</v>
      </c>
      <c r="H205">
        <v>1665.3436620387422</v>
      </c>
      <c r="I205">
        <v>1550.7389804270219</v>
      </c>
      <c r="J205">
        <v>1449.6541585831214</v>
      </c>
      <c r="K205">
        <v>1356.9101440111417</v>
      </c>
      <c r="L205">
        <v>1272.116314575658</v>
      </c>
      <c r="M205">
        <v>1195.5185152578672</v>
      </c>
      <c r="N205">
        <v>1104.9855808421689</v>
      </c>
      <c r="O205">
        <v>1044.1933371253731</v>
      </c>
      <c r="P205">
        <v>992.20578691589731</v>
      </c>
      <c r="Q205">
        <v>949.16805551007599</v>
      </c>
      <c r="R205">
        <v>917.43219204174818</v>
      </c>
      <c r="S205">
        <v>831.64572405475155</v>
      </c>
      <c r="T205">
        <v>796.81097393671132</v>
      </c>
      <c r="U205">
        <v>770.0381621347567</v>
      </c>
      <c r="V205">
        <v>751.43961582390352</v>
      </c>
      <c r="W205">
        <v>741.12124050379373</v>
      </c>
      <c r="X205">
        <v>701.22845299039489</v>
      </c>
      <c r="Y205">
        <v>705.4348932686853</v>
      </c>
      <c r="Z205">
        <v>720.87533755966183</v>
      </c>
      <c r="AA205">
        <v>748.20820076372695</v>
      </c>
      <c r="AB205">
        <v>787.92815548020826</v>
      </c>
      <c r="AC205">
        <v>744.72992299669204</v>
      </c>
      <c r="AD205">
        <v>792.0437326507149</v>
      </c>
      <c r="AE205">
        <v>835.16040429376312</v>
      </c>
      <c r="AF205">
        <v>873.73014542294118</v>
      </c>
      <c r="AG205">
        <v>907.51717651657498</v>
      </c>
      <c r="AH205">
        <v>859.69895846840552</v>
      </c>
      <c r="AI205">
        <v>878.93374382403772</v>
      </c>
      <c r="AJ205">
        <v>892.82199434794654</v>
      </c>
      <c r="AK205">
        <v>901.36648092349833</v>
      </c>
      <c r="AL205">
        <v>904.66735232101792</v>
      </c>
      <c r="AM205">
        <v>847.68284289632811</v>
      </c>
      <c r="AN205">
        <v>837.64551470385538</v>
      </c>
      <c r="AO205">
        <v>822.83277729142412</v>
      </c>
      <c r="AP205">
        <v>803.57718130524381</v>
      </c>
      <c r="AQ205">
        <v>780.27336415969501</v>
      </c>
      <c r="AR205">
        <v>716.77931695031941</v>
      </c>
      <c r="AS205">
        <v>684.52568197082917</v>
      </c>
      <c r="AT205">
        <v>649.57664239499672</v>
      </c>
      <c r="AU205">
        <v>612.48779011150384</v>
      </c>
      <c r="AV205">
        <v>573.83389629987505</v>
      </c>
      <c r="AW205">
        <v>512.49966449511874</v>
      </c>
      <c r="AX205">
        <v>471.13613884298695</v>
      </c>
      <c r="AY205">
        <v>429.88485198560932</v>
      </c>
      <c r="AZ205">
        <v>389.30418504602039</v>
      </c>
      <c r="BA205">
        <v>349.9105560672736</v>
      </c>
      <c r="BB205">
        <v>301.14454209907757</v>
      </c>
      <c r="BC205">
        <v>264.80179282324633</v>
      </c>
      <c r="BD205">
        <v>228.63287158179568</v>
      </c>
      <c r="BE205">
        <v>193.47150032104085</v>
      </c>
      <c r="BF205">
        <v>160.12265881330995</v>
      </c>
      <c r="BG205">
        <v>125.02443480503631</v>
      </c>
      <c r="BH205">
        <v>97.128823511198917</v>
      </c>
      <c r="BI205">
        <v>72.857311048766576</v>
      </c>
      <c r="BJ205">
        <v>52.490444296155999</v>
      </c>
      <c r="BK205">
        <v>36.098371069801651</v>
      </c>
      <c r="BL205">
        <v>22.641929100853702</v>
      </c>
      <c r="BM205">
        <v>13.509507765130003</v>
      </c>
      <c r="BN205">
        <v>7.715199255587744</v>
      </c>
      <c r="BO205">
        <v>4.2540966806797931</v>
      </c>
      <c r="BP205">
        <v>2.3465773298869221</v>
      </c>
      <c r="BQ205">
        <v>1.3600773445919887</v>
      </c>
      <c r="BR205">
        <v>-1.8975640576863063E-11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</row>
    <row r="206" spans="1:101" x14ac:dyDescent="0.3">
      <c r="A206">
        <f>Model_Point!K206</f>
        <v>0</v>
      </c>
      <c r="B206">
        <v>0</v>
      </c>
      <c r="C206">
        <v>0</v>
      </c>
      <c r="D206">
        <v>0</v>
      </c>
      <c r="E206">
        <v>872.05751710609479</v>
      </c>
      <c r="F206">
        <v>847.80909449782041</v>
      </c>
      <c r="G206">
        <v>816.66300399783847</v>
      </c>
      <c r="H206">
        <v>782.03871252008855</v>
      </c>
      <c r="I206">
        <v>748.81087153547674</v>
      </c>
      <c r="J206">
        <v>716.38464241211886</v>
      </c>
      <c r="K206">
        <v>687.74864420546874</v>
      </c>
      <c r="L206">
        <v>662.80270084264441</v>
      </c>
      <c r="M206">
        <v>641.68569631445951</v>
      </c>
      <c r="N206">
        <v>624.54957107549751</v>
      </c>
      <c r="O206">
        <v>611.52148013133854</v>
      </c>
      <c r="P206">
        <v>602.71318127076859</v>
      </c>
      <c r="Q206">
        <v>598.22598064065062</v>
      </c>
      <c r="R206">
        <v>599.04656112035468</v>
      </c>
      <c r="S206">
        <v>605.01589643594014</v>
      </c>
      <c r="T206">
        <v>607.92365101397547</v>
      </c>
      <c r="U206">
        <v>615.09761013816842</v>
      </c>
      <c r="V206">
        <v>626.64710343252148</v>
      </c>
      <c r="W206">
        <v>642.68287379741935</v>
      </c>
      <c r="X206">
        <v>663.31892199517915</v>
      </c>
      <c r="Y206">
        <v>688.67423115472729</v>
      </c>
      <c r="Z206">
        <v>719.9869819764607</v>
      </c>
      <c r="AA206">
        <v>757.61105923564651</v>
      </c>
      <c r="AB206">
        <v>801.84044815717493</v>
      </c>
      <c r="AC206">
        <v>852.9328653347178</v>
      </c>
      <c r="AD206">
        <v>906.18020140483281</v>
      </c>
      <c r="AE206">
        <v>1026.1893004811441</v>
      </c>
      <c r="AF206">
        <v>1042.5822051647822</v>
      </c>
      <c r="AG206">
        <v>1052.3245865426352</v>
      </c>
      <c r="AH206">
        <v>1060.7330095852139</v>
      </c>
      <c r="AI206">
        <v>1067.8544301463239</v>
      </c>
      <c r="AJ206">
        <v>1073.5825732544358</v>
      </c>
      <c r="AK206">
        <v>1077.3293440417353</v>
      </c>
      <c r="AL206">
        <v>1078.5768636343571</v>
      </c>
      <c r="AM206">
        <v>1076.9083778250663</v>
      </c>
      <c r="AN206">
        <v>1071.9393131716292</v>
      </c>
      <c r="AO206">
        <v>1063.2825342337303</v>
      </c>
      <c r="AP206">
        <v>1050.5359658973427</v>
      </c>
      <c r="AQ206">
        <v>1033.293441880053</v>
      </c>
      <c r="AR206">
        <v>1011.1748571762294</v>
      </c>
      <c r="AS206">
        <v>983.87103476456832</v>
      </c>
      <c r="AT206">
        <v>951.1797603044256</v>
      </c>
      <c r="AU206">
        <v>912.97753337132906</v>
      </c>
      <c r="AV206">
        <v>869.23503377082386</v>
      </c>
      <c r="AW206">
        <v>820.03079150364476</v>
      </c>
      <c r="AX206">
        <v>765.5576465013404</v>
      </c>
      <c r="AY206">
        <v>706.16187604070876</v>
      </c>
      <c r="AZ206">
        <v>642.38218014537995</v>
      </c>
      <c r="BA206">
        <v>575.02351917955662</v>
      </c>
      <c r="BB206">
        <v>505.11183827693577</v>
      </c>
      <c r="BC206">
        <v>433.48596467622929</v>
      </c>
      <c r="BD206">
        <v>383.39626008355759</v>
      </c>
      <c r="BE206">
        <v>328.40254495915298</v>
      </c>
      <c r="BF206">
        <v>266.59477025543771</v>
      </c>
      <c r="BG206">
        <v>199.51889705336737</v>
      </c>
      <c r="BH206">
        <v>129.95959852446276</v>
      </c>
      <c r="BI206">
        <v>61.669029679047782</v>
      </c>
      <c r="BJ206">
        <v>-0.79050953655175216</v>
      </c>
      <c r="BK206">
        <v>-52.350161846290753</v>
      </c>
      <c r="BL206">
        <v>-87.949552388755166</v>
      </c>
      <c r="BM206">
        <v>-103.2727625132334</v>
      </c>
      <c r="BN206">
        <v>-105.46649634846426</v>
      </c>
      <c r="BO206">
        <v>-79.606728636238657</v>
      </c>
      <c r="BP206">
        <v>-52.765305820890745</v>
      </c>
      <c r="BQ206">
        <v>-33.135331407698381</v>
      </c>
      <c r="BR206">
        <v>9.131473681967811E-12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</row>
    <row r="207" spans="1:101" x14ac:dyDescent="0.3">
      <c r="A207">
        <f>Model_Point!K207</f>
        <v>0</v>
      </c>
      <c r="B207">
        <v>0</v>
      </c>
      <c r="C207">
        <v>0</v>
      </c>
      <c r="D207">
        <v>0</v>
      </c>
      <c r="E207">
        <v>2884.5483322237833</v>
      </c>
      <c r="F207">
        <v>2740.0384727349233</v>
      </c>
      <c r="G207">
        <v>2603.078087198468</v>
      </c>
      <c r="H207">
        <v>2455.743615085958</v>
      </c>
      <c r="I207">
        <v>2310.0271837267219</v>
      </c>
      <c r="J207">
        <v>2160.5741526089814</v>
      </c>
      <c r="K207">
        <v>2019.9623942879439</v>
      </c>
      <c r="L207">
        <v>1889.1524382682614</v>
      </c>
      <c r="M207">
        <v>1768.6994231736192</v>
      </c>
      <c r="N207">
        <v>1658.9870904238753</v>
      </c>
      <c r="O207">
        <v>1560.3031074367132</v>
      </c>
      <c r="P207">
        <v>1477.8653846766817</v>
      </c>
      <c r="Q207">
        <v>1413.3516553799238</v>
      </c>
      <c r="R207">
        <v>1368.1098956992948</v>
      </c>
      <c r="S207">
        <v>1343.2227590502753</v>
      </c>
      <c r="T207">
        <v>1308.0302333256952</v>
      </c>
      <c r="U207">
        <v>1291.8313190414137</v>
      </c>
      <c r="V207">
        <v>1295.8603129187495</v>
      </c>
      <c r="W207">
        <v>1321.2478647038254</v>
      </c>
      <c r="X207">
        <v>1368.9489137575686</v>
      </c>
      <c r="Y207">
        <v>1416.7330499907325</v>
      </c>
      <c r="Z207">
        <v>1453.4733248743985</v>
      </c>
      <c r="AA207">
        <v>1478.8390400810438</v>
      </c>
      <c r="AB207">
        <v>1492.7239887248586</v>
      </c>
      <c r="AC207">
        <v>1495.1870131730118</v>
      </c>
      <c r="AD207">
        <v>1486.4321523395101</v>
      </c>
      <c r="AE207">
        <v>1466.8077554625299</v>
      </c>
      <c r="AF207">
        <v>1436.8133467636635</v>
      </c>
      <c r="AG207">
        <v>1397.1036823771444</v>
      </c>
      <c r="AH207">
        <v>1348.4824376482002</v>
      </c>
      <c r="AI207">
        <v>1291.8807947396253</v>
      </c>
      <c r="AJ207">
        <v>1228.3262527476968</v>
      </c>
      <c r="AK207">
        <v>1158.9272404063972</v>
      </c>
      <c r="AL207">
        <v>1084.85558011539</v>
      </c>
      <c r="AM207">
        <v>1007.328450296723</v>
      </c>
      <c r="AN207">
        <v>927.59226937624658</v>
      </c>
      <c r="AO207">
        <v>846.89811434914475</v>
      </c>
      <c r="AP207">
        <v>766.46990512900004</v>
      </c>
      <c r="AQ207">
        <v>687.45631671808815</v>
      </c>
      <c r="AR207">
        <v>610.89883160099384</v>
      </c>
      <c r="AS207">
        <v>537.79775091938939</v>
      </c>
      <c r="AT207">
        <v>464.13820272164946</v>
      </c>
      <c r="AU207">
        <v>391.77916756094976</v>
      </c>
      <c r="AV207">
        <v>322.53850494880487</v>
      </c>
      <c r="AW207">
        <v>258.09960088467903</v>
      </c>
      <c r="AX207">
        <v>199.91219366100549</v>
      </c>
      <c r="AY207">
        <v>149.09606502247215</v>
      </c>
      <c r="AZ207">
        <v>106.35880241088974</v>
      </c>
      <c r="BA207">
        <v>71.940385490930751</v>
      </c>
      <c r="BB207">
        <v>45.597068702956683</v>
      </c>
      <c r="BC207">
        <v>26.634068909638444</v>
      </c>
      <c r="BD207">
        <v>14.735038745935695</v>
      </c>
      <c r="BE207">
        <v>7.7458918546493436</v>
      </c>
      <c r="BF207">
        <v>3.9978431118466018</v>
      </c>
      <c r="BG207">
        <v>2.2536264688627932</v>
      </c>
      <c r="BH207">
        <v>-3.5105494405757357E-11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</row>
    <row r="208" spans="1:101" x14ac:dyDescent="0.3">
      <c r="A208">
        <f>Model_Point!K208</f>
        <v>0</v>
      </c>
      <c r="B208">
        <v>0</v>
      </c>
      <c r="C208">
        <v>0</v>
      </c>
      <c r="D208">
        <v>0</v>
      </c>
      <c r="E208">
        <v>1264.0541507130299</v>
      </c>
      <c r="F208">
        <v>1210.7035457162085</v>
      </c>
      <c r="G208">
        <v>1155.0465256747082</v>
      </c>
      <c r="H208">
        <v>1093.4271707787013</v>
      </c>
      <c r="I208">
        <v>1042.7006526164419</v>
      </c>
      <c r="J208">
        <v>979.42387214717053</v>
      </c>
      <c r="K208">
        <v>919.18496391200256</v>
      </c>
      <c r="L208">
        <v>862.45512979966566</v>
      </c>
      <c r="M208">
        <v>809.51778709835764</v>
      </c>
      <c r="N208">
        <v>783.50928096374764</v>
      </c>
      <c r="O208">
        <v>740.13447860545591</v>
      </c>
      <c r="P208">
        <v>703.04080718579496</v>
      </c>
      <c r="Q208">
        <v>672.9146362153798</v>
      </c>
      <c r="R208">
        <v>650.31152604667443</v>
      </c>
      <c r="S208">
        <v>610.97269501307437</v>
      </c>
      <c r="T208">
        <v>591.02494488353409</v>
      </c>
      <c r="U208">
        <v>578.45506125536428</v>
      </c>
      <c r="V208">
        <v>573.75361916264239</v>
      </c>
      <c r="W208">
        <v>577.36916396535241</v>
      </c>
      <c r="X208">
        <v>544.70744977014886</v>
      </c>
      <c r="Y208">
        <v>563.3245797468395</v>
      </c>
      <c r="Z208">
        <v>586.48831955801882</v>
      </c>
      <c r="AA208">
        <v>605.39494781548353</v>
      </c>
      <c r="AB208">
        <v>620.01101433496228</v>
      </c>
      <c r="AC208">
        <v>579.11884216296107</v>
      </c>
      <c r="AD208">
        <v>582.14103793151855</v>
      </c>
      <c r="AE208">
        <v>580.94979270940109</v>
      </c>
      <c r="AF208">
        <v>575.74320601254965</v>
      </c>
      <c r="AG208">
        <v>566.78115025112493</v>
      </c>
      <c r="AH208">
        <v>519.43713625748239</v>
      </c>
      <c r="AI208">
        <v>501.8121823612201</v>
      </c>
      <c r="AJ208">
        <v>481.39751222416152</v>
      </c>
      <c r="AK208">
        <v>458.62783934342463</v>
      </c>
      <c r="AL208">
        <v>433.96392471454317</v>
      </c>
      <c r="AM208">
        <v>386.78469686274258</v>
      </c>
      <c r="AN208">
        <v>358.47979889645944</v>
      </c>
      <c r="AO208">
        <v>329.66840897176917</v>
      </c>
      <c r="AP208">
        <v>300.83249513761734</v>
      </c>
      <c r="AQ208">
        <v>272.42613024109471</v>
      </c>
      <c r="AR208">
        <v>234.05537485034824</v>
      </c>
      <c r="AS208">
        <v>207.06591797066201</v>
      </c>
      <c r="AT208">
        <v>179.74743330323949</v>
      </c>
      <c r="AU208">
        <v>152.82226811207298</v>
      </c>
      <c r="AV208">
        <v>126.99859021048925</v>
      </c>
      <c r="AW208">
        <v>98.741144775109689</v>
      </c>
      <c r="AX208">
        <v>76.746394174912396</v>
      </c>
      <c r="AY208">
        <v>57.507817349152191</v>
      </c>
      <c r="AZ208">
        <v>41.309891636303</v>
      </c>
      <c r="BA208">
        <v>28.257325766833077</v>
      </c>
      <c r="BB208">
        <v>17.43612809047081</v>
      </c>
      <c r="BC208">
        <v>10.203262642674208</v>
      </c>
      <c r="BD208">
        <v>5.6629478005877028</v>
      </c>
      <c r="BE208">
        <v>2.9955921968865891</v>
      </c>
      <c r="BF208">
        <v>1.5655282381808773</v>
      </c>
      <c r="BG208">
        <v>0.86532295609181975</v>
      </c>
      <c r="BH208">
        <v>-1.5582373245692474E-11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</row>
    <row r="209" spans="1:101" x14ac:dyDescent="0.3">
      <c r="A209">
        <f>Model_Point!K209</f>
        <v>0</v>
      </c>
      <c r="B209">
        <v>0</v>
      </c>
      <c r="C209">
        <v>0</v>
      </c>
      <c r="D209">
        <v>0</v>
      </c>
      <c r="E209">
        <v>801.83164939527876</v>
      </c>
      <c r="F209">
        <v>797.24123381041863</v>
      </c>
      <c r="G209">
        <v>784.42932115253734</v>
      </c>
      <c r="H209">
        <v>766.52969398296443</v>
      </c>
      <c r="I209">
        <v>747.67734897884702</v>
      </c>
      <c r="J209">
        <v>728.00132327094025</v>
      </c>
      <c r="K209">
        <v>709.82667561918515</v>
      </c>
      <c r="L209">
        <v>693.51962091836026</v>
      </c>
      <c r="M209">
        <v>679.31846499984579</v>
      </c>
      <c r="N209">
        <v>667.40891782287156</v>
      </c>
      <c r="O209">
        <v>657.94873381834395</v>
      </c>
      <c r="P209">
        <v>651.84588842496123</v>
      </c>
      <c r="Q209">
        <v>649.46524725053473</v>
      </c>
      <c r="R209">
        <v>651.11852447502019</v>
      </c>
      <c r="S209">
        <v>657.07477630682558</v>
      </c>
      <c r="T209">
        <v>662.71827911786897</v>
      </c>
      <c r="U209">
        <v>738.3501765128367</v>
      </c>
      <c r="V209">
        <v>754.58423432256677</v>
      </c>
      <c r="W209">
        <v>764.7717899875795</v>
      </c>
      <c r="X209">
        <v>774.21578916499061</v>
      </c>
      <c r="Y209">
        <v>783.01711311508882</v>
      </c>
      <c r="Z209">
        <v>791.13186367481808</v>
      </c>
      <c r="AA209">
        <v>798.03073205955559</v>
      </c>
      <c r="AB209">
        <v>803.24532619255433</v>
      </c>
      <c r="AC209">
        <v>806.40068587080839</v>
      </c>
      <c r="AD209">
        <v>807.14710544912384</v>
      </c>
      <c r="AE209">
        <v>805.12444363135603</v>
      </c>
      <c r="AF209">
        <v>799.94771659806179</v>
      </c>
      <c r="AG209">
        <v>791.21543205651085</v>
      </c>
      <c r="AH209">
        <v>778.53739630906693</v>
      </c>
      <c r="AI209">
        <v>761.57805121932518</v>
      </c>
      <c r="AJ209">
        <v>740.0920533160936</v>
      </c>
      <c r="AK209">
        <v>713.89548388199216</v>
      </c>
      <c r="AL209">
        <v>682.88024582614867</v>
      </c>
      <c r="AM209">
        <v>647.02684767624658</v>
      </c>
      <c r="AN209">
        <v>606.41004760624332</v>
      </c>
      <c r="AO209">
        <v>561.23764852020292</v>
      </c>
      <c r="AP209">
        <v>511.890520002968</v>
      </c>
      <c r="AQ209">
        <v>458.99976029107285</v>
      </c>
      <c r="AR209">
        <v>403.40688428296795</v>
      </c>
      <c r="AS209">
        <v>345.75619537978804</v>
      </c>
      <c r="AT209">
        <v>309.35667755413635</v>
      </c>
      <c r="AU209">
        <v>268.25156974486464</v>
      </c>
      <c r="AV209">
        <v>220.27896613261441</v>
      </c>
      <c r="AW209">
        <v>166.60580222748578</v>
      </c>
      <c r="AX209">
        <v>109.5940241936794</v>
      </c>
      <c r="AY209">
        <v>52.561667733806367</v>
      </c>
      <c r="AZ209">
        <v>-0.34069438494351839</v>
      </c>
      <c r="BA209">
        <v>-44.392478833026033</v>
      </c>
      <c r="BB209">
        <v>-74.771390783694031</v>
      </c>
      <c r="BC209">
        <v>-87.241867396554241</v>
      </c>
      <c r="BD209">
        <v>-88.83080915440182</v>
      </c>
      <c r="BE209">
        <v>-64.647110577641484</v>
      </c>
      <c r="BF209">
        <v>-43.515457495937724</v>
      </c>
      <c r="BG209">
        <v>-27.876617041960316</v>
      </c>
      <c r="BH209">
        <v>-3.3342970657722966E-12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</row>
    <row r="210" spans="1:101" x14ac:dyDescent="0.3">
      <c r="A210">
        <f>Model_Point!K210</f>
        <v>0</v>
      </c>
      <c r="B210">
        <v>0</v>
      </c>
      <c r="C210">
        <v>0</v>
      </c>
      <c r="D210">
        <v>0</v>
      </c>
      <c r="E210">
        <v>22345.018514679836</v>
      </c>
      <c r="F210">
        <v>22140.405821877415</v>
      </c>
      <c r="G210">
        <v>21463.788660966002</v>
      </c>
      <c r="H210">
        <v>20616.519691110512</v>
      </c>
      <c r="I210">
        <v>19740.747538478245</v>
      </c>
      <c r="J210">
        <v>18898.494221118803</v>
      </c>
      <c r="K210">
        <v>18120.945227586151</v>
      </c>
      <c r="L210">
        <v>17427.212675065861</v>
      </c>
      <c r="M210">
        <v>16827.18064231017</v>
      </c>
      <c r="N210">
        <v>16315.764949289241</v>
      </c>
      <c r="O210">
        <v>15919.082941191255</v>
      </c>
      <c r="P210">
        <v>15655.655594112824</v>
      </c>
      <c r="Q210">
        <v>15542.063625549426</v>
      </c>
      <c r="R210">
        <v>15594.50545145793</v>
      </c>
      <c r="S210">
        <v>15828.01038569853</v>
      </c>
      <c r="T210">
        <v>16256.956223418976</v>
      </c>
      <c r="U210">
        <v>16897.106335944216</v>
      </c>
      <c r="V210">
        <v>17765.628781472646</v>
      </c>
      <c r="W210">
        <v>18879.32416475358</v>
      </c>
      <c r="X210">
        <v>20066.359958881127</v>
      </c>
      <c r="Y210">
        <v>21143.832319429683</v>
      </c>
      <c r="Z210">
        <v>22101.621429155297</v>
      </c>
      <c r="AA210">
        <v>22933.482273568661</v>
      </c>
      <c r="AB210">
        <v>23636.069555724407</v>
      </c>
      <c r="AC210">
        <v>24207.675616956625</v>
      </c>
      <c r="AD210">
        <v>24646.108111477886</v>
      </c>
      <c r="AE210">
        <v>24948.194751594507</v>
      </c>
      <c r="AF210">
        <v>25111.372299376744</v>
      </c>
      <c r="AG210">
        <v>25135.072277245366</v>
      </c>
      <c r="AH210">
        <v>25019.316621226732</v>
      </c>
      <c r="AI210">
        <v>24763.554093619819</v>
      </c>
      <c r="AJ210">
        <v>24368.920335523977</v>
      </c>
      <c r="AK210">
        <v>23839.26701157885</v>
      </c>
      <c r="AL210">
        <v>23180.448086944827</v>
      </c>
      <c r="AM210">
        <v>22399.968366799978</v>
      </c>
      <c r="AN210">
        <v>21506.702771097855</v>
      </c>
      <c r="AO210">
        <v>20510.846037029893</v>
      </c>
      <c r="AP210">
        <v>19424.019633971828</v>
      </c>
      <c r="AQ210">
        <v>18259.356672519807</v>
      </c>
      <c r="AR210">
        <v>17031.480199865182</v>
      </c>
      <c r="AS210">
        <v>15756.169281176188</v>
      </c>
      <c r="AT210">
        <v>14449.994517836727</v>
      </c>
      <c r="AU210">
        <v>13129.177079523572</v>
      </c>
      <c r="AV210">
        <v>11810.331115137631</v>
      </c>
      <c r="AW210">
        <v>10510.125733533008</v>
      </c>
      <c r="AX210">
        <v>9244.9014686371484</v>
      </c>
      <c r="AY210">
        <v>8030.2500901190306</v>
      </c>
      <c r="AZ210">
        <v>6880.5710916155922</v>
      </c>
      <c r="BA210">
        <v>5808.6229392643527</v>
      </c>
      <c r="BB210">
        <v>4825.0918150581365</v>
      </c>
      <c r="BC210">
        <v>3938.2046151425138</v>
      </c>
      <c r="BD210">
        <v>3134.632075679704</v>
      </c>
      <c r="BE210">
        <v>2424.6831455697838</v>
      </c>
      <c r="BF210">
        <v>1814.8770860271015</v>
      </c>
      <c r="BG210">
        <v>1307.4969314390723</v>
      </c>
      <c r="BH210">
        <v>900.42181310327942</v>
      </c>
      <c r="BI210">
        <v>587.30484654469797</v>
      </c>
      <c r="BJ210">
        <v>358.13055663885331</v>
      </c>
      <c r="BK210">
        <v>200.13597602296943</v>
      </c>
      <c r="BL210">
        <v>99.017313666270027</v>
      </c>
      <c r="BM210">
        <v>40.28015515693442</v>
      </c>
      <c r="BN210">
        <v>11.987223482202255</v>
      </c>
      <c r="BO210">
        <v>0.57265141705707401</v>
      </c>
      <c r="BP210">
        <v>-2.4674487203326891</v>
      </c>
      <c r="BQ210">
        <v>-2.0221336759619719</v>
      </c>
      <c r="BR210">
        <v>-7.9136021791488043E-10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</row>
    <row r="211" spans="1:101" x14ac:dyDescent="0.3">
      <c r="A211">
        <f>Model_Point!K211</f>
        <v>0</v>
      </c>
      <c r="B211">
        <v>0</v>
      </c>
      <c r="C211">
        <v>0</v>
      </c>
      <c r="D211">
        <v>0</v>
      </c>
      <c r="E211">
        <v>9080.704199611906</v>
      </c>
      <c r="F211">
        <v>8958.0403647984185</v>
      </c>
      <c r="G211">
        <v>8625.2215114109804</v>
      </c>
      <c r="H211">
        <v>8215.2035257866191</v>
      </c>
      <c r="I211">
        <v>8548.5645697097716</v>
      </c>
      <c r="J211">
        <v>8171.9375562075156</v>
      </c>
      <c r="K211">
        <v>7815.8656679653286</v>
      </c>
      <c r="L211">
        <v>7488.2778696738451</v>
      </c>
      <c r="M211">
        <v>7193.3632070634367</v>
      </c>
      <c r="N211">
        <v>7381.6717483906677</v>
      </c>
      <c r="O211">
        <v>7187.0120257273647</v>
      </c>
      <c r="P211">
        <v>7042.6688047344278</v>
      </c>
      <c r="Q211">
        <v>6955.273480468778</v>
      </c>
      <c r="R211">
        <v>6931.2819131477845</v>
      </c>
      <c r="S211">
        <v>6972.0046004235091</v>
      </c>
      <c r="T211">
        <v>7092.2002514956084</v>
      </c>
      <c r="U211">
        <v>7293.6880028699443</v>
      </c>
      <c r="V211">
        <v>7583.2072296499</v>
      </c>
      <c r="W211">
        <v>7967.340363077411</v>
      </c>
      <c r="X211">
        <v>7862.9615953925249</v>
      </c>
      <c r="Y211">
        <v>8372.3205472534373</v>
      </c>
      <c r="Z211">
        <v>8838.1582916612933</v>
      </c>
      <c r="AA211">
        <v>9258.1642265937444</v>
      </c>
      <c r="AB211">
        <v>9631.1659546756928</v>
      </c>
      <c r="AC211">
        <v>9395.2372497558681</v>
      </c>
      <c r="AD211">
        <v>9637.7984375439373</v>
      </c>
      <c r="AE211">
        <v>9828.977847375807</v>
      </c>
      <c r="AF211">
        <v>9967.8679076699482</v>
      </c>
      <c r="AG211">
        <v>10054.344004745026</v>
      </c>
      <c r="AH211">
        <v>9662.7328392730469</v>
      </c>
      <c r="AI211">
        <v>9618.2049027431858</v>
      </c>
      <c r="AJ211">
        <v>9520.2494479300567</v>
      </c>
      <c r="AK211">
        <v>9370.4077008746208</v>
      </c>
      <c r="AL211">
        <v>9171.0034298208266</v>
      </c>
      <c r="AM211">
        <v>8626.5357966620213</v>
      </c>
      <c r="AN211">
        <v>8319.0065711627194</v>
      </c>
      <c r="AO211">
        <v>7971.2929117678104</v>
      </c>
      <c r="AP211">
        <v>7587.9225021029242</v>
      </c>
      <c r="AQ211">
        <v>7174.0154840191135</v>
      </c>
      <c r="AR211">
        <v>6547.3601897325279</v>
      </c>
      <c r="AS211">
        <v>6078.3304453461242</v>
      </c>
      <c r="AT211">
        <v>5596.3893224837921</v>
      </c>
      <c r="AU211">
        <v>5107.8481603380897</v>
      </c>
      <c r="AV211">
        <v>4619.1784710711499</v>
      </c>
      <c r="AW211">
        <v>4035.5341774766648</v>
      </c>
      <c r="AX211">
        <v>3559.7271407678936</v>
      </c>
      <c r="AY211">
        <v>3102.3929777568806</v>
      </c>
      <c r="AZ211">
        <v>2669.1602998793783</v>
      </c>
      <c r="BA211">
        <v>2265.0316215119155</v>
      </c>
      <c r="BB211">
        <v>1851.0522750334176</v>
      </c>
      <c r="BC211">
        <v>1514.1475465363462</v>
      </c>
      <c r="BD211">
        <v>1208.6340140193006</v>
      </c>
      <c r="BE211">
        <v>938.55810095082393</v>
      </c>
      <c r="BF211">
        <v>706.51127521212936</v>
      </c>
      <c r="BG211">
        <v>501.27770687177639</v>
      </c>
      <c r="BH211">
        <v>345.72786287980142</v>
      </c>
      <c r="BI211">
        <v>226.02688959799823</v>
      </c>
      <c r="BJ211">
        <v>138.39138772188156</v>
      </c>
      <c r="BK211">
        <v>77.972690473415682</v>
      </c>
      <c r="BL211">
        <v>37.942547324613621</v>
      </c>
      <c r="BM211">
        <v>15.435424365308863</v>
      </c>
      <c r="BN211">
        <v>4.5927608383482976</v>
      </c>
      <c r="BO211">
        <v>0.21845362806413915</v>
      </c>
      <c r="BP211">
        <v>-0.94585273627450317</v>
      </c>
      <c r="BQ211">
        <v>-0.77680737747801465</v>
      </c>
      <c r="BR211">
        <v>-1.272105965880656E-10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</row>
    <row r="212" spans="1:101" x14ac:dyDescent="0.3">
      <c r="A212">
        <f>Model_Point!K212</f>
        <v>0</v>
      </c>
      <c r="B212">
        <v>0</v>
      </c>
      <c r="C212">
        <v>0</v>
      </c>
      <c r="D212">
        <v>0</v>
      </c>
      <c r="E212">
        <v>4854.3193016786518</v>
      </c>
      <c r="F212">
        <v>4908.7957075627764</v>
      </c>
      <c r="G212">
        <v>4856.2500376186399</v>
      </c>
      <c r="H212">
        <v>4764.4510449876761</v>
      </c>
      <c r="I212">
        <v>4664.1678815722944</v>
      </c>
      <c r="J212">
        <v>4568.6262605153297</v>
      </c>
      <c r="K212">
        <v>4484.161525866497</v>
      </c>
      <c r="L212">
        <v>4414.5205694800161</v>
      </c>
      <c r="M212">
        <v>4361.7888948034242</v>
      </c>
      <c r="N212">
        <v>4325.6633344404199</v>
      </c>
      <c r="O212">
        <v>4310.6011903188482</v>
      </c>
      <c r="P212">
        <v>4319.881646344641</v>
      </c>
      <c r="Q212">
        <v>4356.480996694967</v>
      </c>
      <c r="R212">
        <v>4423.3160709415824</v>
      </c>
      <c r="S212">
        <v>4523.1263526032308</v>
      </c>
      <c r="T212">
        <v>4658.5560383081265</v>
      </c>
      <c r="U212">
        <v>4832.4698605118156</v>
      </c>
      <c r="V212">
        <v>5047.9590853505561</v>
      </c>
      <c r="W212">
        <v>5308.0718488484399</v>
      </c>
      <c r="X212">
        <v>5615.8643761684489</v>
      </c>
      <c r="Y212">
        <v>5974.5477065982204</v>
      </c>
      <c r="Z212">
        <v>6339.7643987321153</v>
      </c>
      <c r="AA212">
        <v>6697.0249300616942</v>
      </c>
      <c r="AB212">
        <v>7046.4926620643691</v>
      </c>
      <c r="AC212">
        <v>7388.6351128235119</v>
      </c>
      <c r="AD212">
        <v>7723.900132759346</v>
      </c>
      <c r="AE212">
        <v>8662.4184871217785</v>
      </c>
      <c r="AF212">
        <v>8876.3821665478845</v>
      </c>
      <c r="AG212">
        <v>9028.5928049954418</v>
      </c>
      <c r="AH212">
        <v>9161.0153302932158</v>
      </c>
      <c r="AI212">
        <v>9273.2895264730741</v>
      </c>
      <c r="AJ212">
        <v>9361.2771694152325</v>
      </c>
      <c r="AK212">
        <v>9419.3058293528284</v>
      </c>
      <c r="AL212">
        <v>9442.4862937789203</v>
      </c>
      <c r="AM212">
        <v>9426.3563953976281</v>
      </c>
      <c r="AN212">
        <v>9366.8400394929213</v>
      </c>
      <c r="AO212">
        <v>9259.970557852881</v>
      </c>
      <c r="AP212">
        <v>9101.701483380084</v>
      </c>
      <c r="AQ212">
        <v>8888.0139103616657</v>
      </c>
      <c r="AR212">
        <v>8615.2096630693741</v>
      </c>
      <c r="AS212">
        <v>8280.6408711037693</v>
      </c>
      <c r="AT212">
        <v>7882.9789550356882</v>
      </c>
      <c r="AU212">
        <v>7424.0567868953849</v>
      </c>
      <c r="AV212">
        <v>6905.013849024067</v>
      </c>
      <c r="AW212">
        <v>6328.661058799571</v>
      </c>
      <c r="AX212">
        <v>5699.9424037124754</v>
      </c>
      <c r="AY212">
        <v>5026.2500589011843</v>
      </c>
      <c r="AZ212">
        <v>4317.674471646993</v>
      </c>
      <c r="BA212">
        <v>3587.1554767961507</v>
      </c>
      <c r="BB212">
        <v>2850.4848000625543</v>
      </c>
      <c r="BC212">
        <v>2126.1038127371517</v>
      </c>
      <c r="BD212">
        <v>1508.3026083134719</v>
      </c>
      <c r="BE212">
        <v>916.62926090459689</v>
      </c>
      <c r="BF212">
        <v>362.34583994422951</v>
      </c>
      <c r="BG212">
        <v>-125.89439851821979</v>
      </c>
      <c r="BH212">
        <v>-516.01851000577597</v>
      </c>
      <c r="BI212">
        <v>-778.07714683056383</v>
      </c>
      <c r="BJ212">
        <v>-889.06220771424876</v>
      </c>
      <c r="BK212">
        <v>-837.861310034231</v>
      </c>
      <c r="BL212">
        <v>-629.75455233265848</v>
      </c>
      <c r="BM212">
        <v>-413.44349580435863</v>
      </c>
      <c r="BN212">
        <v>-260.18671427038595</v>
      </c>
      <c r="BO212">
        <v>-155.99489135672042</v>
      </c>
      <c r="BP212">
        <v>-88.312220660861129</v>
      </c>
      <c r="BQ212">
        <v>-46.443542484316666</v>
      </c>
      <c r="BR212">
        <v>1.8596969881252238E-10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</row>
    <row r="213" spans="1:101" x14ac:dyDescent="0.3">
      <c r="A213">
        <f>Model_Point!K213</f>
        <v>0</v>
      </c>
      <c r="B213">
        <v>0</v>
      </c>
      <c r="C213">
        <v>0</v>
      </c>
      <c r="D213">
        <v>0</v>
      </c>
      <c r="E213">
        <v>64186.728901712668</v>
      </c>
      <c r="F213">
        <v>63903.293792241777</v>
      </c>
      <c r="G213">
        <v>62261.765689496198</v>
      </c>
      <c r="H213">
        <v>60076.061253601998</v>
      </c>
      <c r="I213">
        <v>57766.586816157171</v>
      </c>
      <c r="J213">
        <v>55517.245317804889</v>
      </c>
      <c r="K213">
        <v>53424.129155916475</v>
      </c>
      <c r="L213">
        <v>51557.481511575337</v>
      </c>
      <c r="M213">
        <v>49978.19689909264</v>
      </c>
      <c r="N213">
        <v>48696.577457497922</v>
      </c>
      <c r="O213">
        <v>47805.801840484957</v>
      </c>
      <c r="P213">
        <v>47359.42444636274</v>
      </c>
      <c r="Q213">
        <v>47406.673450759183</v>
      </c>
      <c r="R213">
        <v>47992.764497804899</v>
      </c>
      <c r="S213">
        <v>49159.952105748198</v>
      </c>
      <c r="T213">
        <v>50950.123798103079</v>
      </c>
      <c r="U213">
        <v>52935.937035092575</v>
      </c>
      <c r="V213">
        <v>54550.354811516154</v>
      </c>
      <c r="W213">
        <v>55779.677146954789</v>
      </c>
      <c r="X213">
        <v>56612.799564895977</v>
      </c>
      <c r="Y213">
        <v>57037.942822792487</v>
      </c>
      <c r="Z213">
        <v>57048.814783341288</v>
      </c>
      <c r="AA213">
        <v>56647.541026766921</v>
      </c>
      <c r="AB213">
        <v>55842.782818608765</v>
      </c>
      <c r="AC213">
        <v>54648.808634281297</v>
      </c>
      <c r="AD213">
        <v>53084.734260553778</v>
      </c>
      <c r="AE213">
        <v>51174.394758221395</v>
      </c>
      <c r="AF213">
        <v>48946.6607142016</v>
      </c>
      <c r="AG213">
        <v>46435.698700238987</v>
      </c>
      <c r="AH213">
        <v>43680.930279582564</v>
      </c>
      <c r="AI213">
        <v>40726.090405411043</v>
      </c>
      <c r="AJ213">
        <v>37618.174911350143</v>
      </c>
      <c r="AK213">
        <v>34404.127711366549</v>
      </c>
      <c r="AL213">
        <v>31132.905964949448</v>
      </c>
      <c r="AM213">
        <v>27854.460018081823</v>
      </c>
      <c r="AN213">
        <v>24618.562458179931</v>
      </c>
      <c r="AO213">
        <v>21473.510843294633</v>
      </c>
      <c r="AP213">
        <v>18464.742722222807</v>
      </c>
      <c r="AQ213">
        <v>15633.416697549301</v>
      </c>
      <c r="AR213">
        <v>13015.028347917147</v>
      </c>
      <c r="AS213">
        <v>10638.143191733056</v>
      </c>
      <c r="AT213">
        <v>8469.1359629558046</v>
      </c>
      <c r="AU213">
        <v>6542.3084503096152</v>
      </c>
      <c r="AV213">
        <v>4880.963859442827</v>
      </c>
      <c r="AW213">
        <v>3495.8999955487279</v>
      </c>
      <c r="AX213">
        <v>2384.7388964432585</v>
      </c>
      <c r="AY213">
        <v>1532.3083189382351</v>
      </c>
      <c r="AZ213">
        <v>912.1914903443178</v>
      </c>
      <c r="BA213">
        <v>489.40819184233521</v>
      </c>
      <c r="BB213">
        <v>223.99676158083153</v>
      </c>
      <c r="BC213">
        <v>75.066170170884149</v>
      </c>
      <c r="BD213">
        <v>8.1610181161107036</v>
      </c>
      <c r="BE213">
        <v>-14.658605258758056</v>
      </c>
      <c r="BF213">
        <v>-16.820383785063424</v>
      </c>
      <c r="BG213">
        <v>-11.449881600375202</v>
      </c>
      <c r="BH213">
        <v>1.4120826800965782E-9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</row>
    <row r="214" spans="1:101" x14ac:dyDescent="0.3">
      <c r="A214">
        <f>Model_Point!K214</f>
        <v>0</v>
      </c>
      <c r="B214">
        <v>0</v>
      </c>
      <c r="C214">
        <v>0</v>
      </c>
      <c r="D214">
        <v>0</v>
      </c>
      <c r="E214">
        <v>25637.99079724896</v>
      </c>
      <c r="F214">
        <v>25411.637645043698</v>
      </c>
      <c r="G214">
        <v>24600.204767012536</v>
      </c>
      <c r="H214">
        <v>23554.137268007726</v>
      </c>
      <c r="I214">
        <v>24438.212351832695</v>
      </c>
      <c r="J214">
        <v>23455.362774934081</v>
      </c>
      <c r="K214">
        <v>22523.342881985245</v>
      </c>
      <c r="L214">
        <v>21670.612967165591</v>
      </c>
      <c r="M214">
        <v>20921.608952285154</v>
      </c>
      <c r="N214">
        <v>21162.028147051529</v>
      </c>
      <c r="O214">
        <v>20721.015763035022</v>
      </c>
      <c r="P214">
        <v>20449.576859588396</v>
      </c>
      <c r="Q214">
        <v>20367.371746366291</v>
      </c>
      <c r="R214">
        <v>20492.454155292482</v>
      </c>
      <c r="S214">
        <v>20032.613206185466</v>
      </c>
      <c r="T214">
        <v>20572.613893580186</v>
      </c>
      <c r="U214">
        <v>21367.244029762885</v>
      </c>
      <c r="V214">
        <v>22243.117309046829</v>
      </c>
      <c r="W214">
        <v>22977.664670338912</v>
      </c>
      <c r="X214">
        <v>22060.99797459233</v>
      </c>
      <c r="Y214">
        <v>22407.343100959704</v>
      </c>
      <c r="Z214">
        <v>22596.167159865003</v>
      </c>
      <c r="AA214">
        <v>22628.341976392818</v>
      </c>
      <c r="AB214">
        <v>22507.311084105873</v>
      </c>
      <c r="AC214">
        <v>21142.674744517946</v>
      </c>
      <c r="AD214">
        <v>20666.363006433538</v>
      </c>
      <c r="AE214">
        <v>20055.365937559312</v>
      </c>
      <c r="AF214">
        <v>19320.890128556264</v>
      </c>
      <c r="AG214">
        <v>18476.229211189962</v>
      </c>
      <c r="AH214">
        <v>16829.601865629389</v>
      </c>
      <c r="AI214">
        <v>15768.652920637853</v>
      </c>
      <c r="AJ214">
        <v>14645.643576105056</v>
      </c>
      <c r="AK214">
        <v>13478.824915668336</v>
      </c>
      <c r="AL214">
        <v>12287.26305394767</v>
      </c>
      <c r="AM214">
        <v>10704.096057698347</v>
      </c>
      <c r="AN214">
        <v>9497.5906340142883</v>
      </c>
      <c r="AO214">
        <v>8322.7366716210363</v>
      </c>
      <c r="AP214">
        <v>7197.3024953418253</v>
      </c>
      <c r="AQ214">
        <v>6137.4347428884421</v>
      </c>
      <c r="AR214">
        <v>4992.6593229370201</v>
      </c>
      <c r="AS214">
        <v>4093.0676193978247</v>
      </c>
      <c r="AT214">
        <v>3271.1642593918132</v>
      </c>
      <c r="AU214">
        <v>2540.4235746390627</v>
      </c>
      <c r="AV214">
        <v>1910.1021221827721</v>
      </c>
      <c r="AW214">
        <v>1339.4559007630933</v>
      </c>
      <c r="AX214">
        <v>915.45689058009555</v>
      </c>
      <c r="AY214">
        <v>589.97425935955573</v>
      </c>
      <c r="AZ214">
        <v>353.09112883275321</v>
      </c>
      <c r="BA214">
        <v>191.5660798613398</v>
      </c>
      <c r="BB214">
        <v>85.759010201259926</v>
      </c>
      <c r="BC214">
        <v>28.70087646935179</v>
      </c>
      <c r="BD214">
        <v>3.053005406384051</v>
      </c>
      <c r="BE214">
        <v>-5.7053702797719508</v>
      </c>
      <c r="BF214">
        <v>-6.5456128683735981</v>
      </c>
      <c r="BG214">
        <v>-4.3936274612423185</v>
      </c>
      <c r="BH214">
        <v>-2.5910350583615435E-10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</row>
    <row r="215" spans="1:101" x14ac:dyDescent="0.3">
      <c r="A215">
        <f>Model_Point!K215</f>
        <v>0</v>
      </c>
      <c r="B215">
        <v>0</v>
      </c>
      <c r="C215">
        <v>0</v>
      </c>
      <c r="D215">
        <v>0</v>
      </c>
      <c r="E215">
        <v>18328.132482635836</v>
      </c>
      <c r="F215">
        <v>18755.156945402028</v>
      </c>
      <c r="G215">
        <v>18758.924387381809</v>
      </c>
      <c r="H215">
        <v>18597.846344357949</v>
      </c>
      <c r="I215">
        <v>18389.820369683319</v>
      </c>
      <c r="J215">
        <v>18185.200344661596</v>
      </c>
      <c r="K215">
        <v>18008.083659440636</v>
      </c>
      <c r="L215">
        <v>17874.258983068499</v>
      </c>
      <c r="M215">
        <v>17796.646199867289</v>
      </c>
      <c r="N215">
        <v>17779.882137577832</v>
      </c>
      <c r="O215">
        <v>17841.089399629414</v>
      </c>
      <c r="P215">
        <v>17991.255593348778</v>
      </c>
      <c r="Q215">
        <v>18240.656029778947</v>
      </c>
      <c r="R215">
        <v>18598.923092550573</v>
      </c>
      <c r="S215">
        <v>19075.222977890622</v>
      </c>
      <c r="T215">
        <v>19678.668767739891</v>
      </c>
      <c r="U215">
        <v>21757.996441892068</v>
      </c>
      <c r="V215">
        <v>22483.680188534785</v>
      </c>
      <c r="W215">
        <v>23018.266847190189</v>
      </c>
      <c r="X215">
        <v>23508.690528693856</v>
      </c>
      <c r="Y215">
        <v>23955.7187504455</v>
      </c>
      <c r="Z215">
        <v>24346.941314183066</v>
      </c>
      <c r="AA215">
        <v>24664.317359103505</v>
      </c>
      <c r="AB215">
        <v>24892.228168002188</v>
      </c>
      <c r="AC215">
        <v>25016.243723858061</v>
      </c>
      <c r="AD215">
        <v>25022.970313957652</v>
      </c>
      <c r="AE215">
        <v>24899.042618058615</v>
      </c>
      <c r="AF215">
        <v>24630.377568591492</v>
      </c>
      <c r="AG215">
        <v>24202.439113100532</v>
      </c>
      <c r="AH215">
        <v>23601.149862103237</v>
      </c>
      <c r="AI215">
        <v>22815.36872732305</v>
      </c>
      <c r="AJ215">
        <v>21837.796761864261</v>
      </c>
      <c r="AK215">
        <v>20671.522444856142</v>
      </c>
      <c r="AL215">
        <v>19316.506112464016</v>
      </c>
      <c r="AM215">
        <v>17777.694663832906</v>
      </c>
      <c r="AN215">
        <v>16066.63355895594</v>
      </c>
      <c r="AO215">
        <v>14202.613898039204</v>
      </c>
      <c r="AP215">
        <v>12213.640660535224</v>
      </c>
      <c r="AQ215">
        <v>10137.111080079727</v>
      </c>
      <c r="AR215">
        <v>8020.036157251513</v>
      </c>
      <c r="AS215">
        <v>5918.6127488194143</v>
      </c>
      <c r="AT215">
        <v>4158.2090319628342</v>
      </c>
      <c r="AU215">
        <v>2457.3995832218966</v>
      </c>
      <c r="AV215">
        <v>847.20008035982517</v>
      </c>
      <c r="AW215">
        <v>-580.90228620373898</v>
      </c>
      <c r="AX215">
        <v>-1721.7429742896925</v>
      </c>
      <c r="AY215">
        <v>-2474.7338490615116</v>
      </c>
      <c r="AZ215">
        <v>-2759.8349573993728</v>
      </c>
      <c r="BA215">
        <v>-2534.2771014770547</v>
      </c>
      <c r="BB215">
        <v>-1808.1150837546074</v>
      </c>
      <c r="BC215">
        <v>-1201.2237101965286</v>
      </c>
      <c r="BD215">
        <v>-764.812818628895</v>
      </c>
      <c r="BE215">
        <v>-464.03542154663324</v>
      </c>
      <c r="BF215">
        <v>-266.19700551896329</v>
      </c>
      <c r="BG215">
        <v>-142.42937473465727</v>
      </c>
      <c r="BH215">
        <v>1.2224131222661302E-11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</row>
    <row r="216" spans="1:101" x14ac:dyDescent="0.3">
      <c r="A216">
        <f>Model_Point!K216</f>
        <v>0</v>
      </c>
      <c r="B216">
        <v>0</v>
      </c>
      <c r="C216">
        <v>0</v>
      </c>
      <c r="D216">
        <v>0</v>
      </c>
      <c r="E216">
        <v>26589.690099620373</v>
      </c>
      <c r="F216">
        <v>26093.879141818186</v>
      </c>
      <c r="G216">
        <v>25091.267471360206</v>
      </c>
      <c r="H216">
        <v>23867.220191572855</v>
      </c>
      <c r="I216">
        <v>22608.973952885</v>
      </c>
      <c r="J216">
        <v>21400.583103192435</v>
      </c>
      <c r="K216">
        <v>20287.870699092782</v>
      </c>
      <c r="L216">
        <v>19304.388768225064</v>
      </c>
      <c r="M216">
        <v>18478.554610409388</v>
      </c>
      <c r="N216">
        <v>17805.130052910979</v>
      </c>
      <c r="O216">
        <v>17333.077858483135</v>
      </c>
      <c r="P216">
        <v>17084.958800576569</v>
      </c>
      <c r="Q216">
        <v>17081.025083980374</v>
      </c>
      <c r="R216">
        <v>17314.848352188852</v>
      </c>
      <c r="S216">
        <v>17377.152221825792</v>
      </c>
      <c r="T216">
        <v>17269.444460885166</v>
      </c>
      <c r="U216">
        <v>16996.095830836723</v>
      </c>
      <c r="V216">
        <v>16564.459656504474</v>
      </c>
      <c r="W216">
        <v>15984.972549502496</v>
      </c>
      <c r="X216">
        <v>15271.132021477162</v>
      </c>
      <c r="Y216">
        <v>14439.095710164729</v>
      </c>
      <c r="Z216">
        <v>13507.21839718951</v>
      </c>
      <c r="AA216">
        <v>12494.627814697929</v>
      </c>
      <c r="AB216">
        <v>11422.018066972811</v>
      </c>
      <c r="AC216">
        <v>10311.168973136388</v>
      </c>
      <c r="AD216">
        <v>9184.3886911437057</v>
      </c>
      <c r="AE216">
        <v>8063.8896246731647</v>
      </c>
      <c r="AF216">
        <v>6971.1144232221968</v>
      </c>
      <c r="AG216">
        <v>5926.0363222631777</v>
      </c>
      <c r="AH216">
        <v>4946.465599548842</v>
      </c>
      <c r="AI216">
        <v>4047.400773922704</v>
      </c>
      <c r="AJ216">
        <v>3217.80843597884</v>
      </c>
      <c r="AK216">
        <v>2474.9031628574749</v>
      </c>
      <c r="AL216">
        <v>1831.1803850245012</v>
      </c>
      <c r="AM216">
        <v>1293.6353791991971</v>
      </c>
      <c r="AN216">
        <v>863.36282704696293</v>
      </c>
      <c r="AO216">
        <v>535.64293907467993</v>
      </c>
      <c r="AP216">
        <v>300.57444630261074</v>
      </c>
      <c r="AQ216">
        <v>144.24271951695854</v>
      </c>
      <c r="AR216">
        <v>50.319489916187585</v>
      </c>
      <c r="AS216">
        <v>1.8948980400871986</v>
      </c>
      <c r="AT216">
        <v>-15.836590240140895</v>
      </c>
      <c r="AU216">
        <v>-18.1554491765853</v>
      </c>
      <c r="AV216">
        <v>-14.23222304965007</v>
      </c>
      <c r="AW216">
        <v>-8.943498760696043</v>
      </c>
      <c r="AX216">
        <v>7.8015261025927657E-11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</row>
    <row r="217" spans="1:101" x14ac:dyDescent="0.3">
      <c r="A217">
        <f>Model_Point!K217</f>
        <v>0</v>
      </c>
      <c r="B217">
        <v>0</v>
      </c>
      <c r="C217">
        <v>0</v>
      </c>
      <c r="D217">
        <v>0</v>
      </c>
      <c r="E217">
        <v>10861.057901862463</v>
      </c>
      <c r="F217">
        <v>10629.231414228116</v>
      </c>
      <c r="G217">
        <v>10169.55565803382</v>
      </c>
      <c r="H217">
        <v>9611.7875898175735</v>
      </c>
      <c r="I217">
        <v>9733.2394235446591</v>
      </c>
      <c r="J217">
        <v>9209.1965958698747</v>
      </c>
      <c r="K217">
        <v>8718.1063439375266</v>
      </c>
      <c r="L217">
        <v>8273.7222606399118</v>
      </c>
      <c r="M217">
        <v>7887.6174541849659</v>
      </c>
      <c r="N217">
        <v>7658.6251058065527</v>
      </c>
      <c r="O217">
        <v>7411.6169797633756</v>
      </c>
      <c r="P217">
        <v>7250.178613211282</v>
      </c>
      <c r="Q217">
        <v>7182.5056710872905</v>
      </c>
      <c r="R217">
        <v>7215.9199115282418</v>
      </c>
      <c r="S217">
        <v>6717.6098825554382</v>
      </c>
      <c r="T217">
        <v>6755.4634193687107</v>
      </c>
      <c r="U217">
        <v>6729.1763289707151</v>
      </c>
      <c r="V217">
        <v>6641.4920645165776</v>
      </c>
      <c r="W217">
        <v>6496.3875294290692</v>
      </c>
      <c r="X217">
        <v>5867.0945899241378</v>
      </c>
      <c r="Y217">
        <v>5597.1154474093701</v>
      </c>
      <c r="Z217">
        <v>5286.7064169689775</v>
      </c>
      <c r="AA217">
        <v>4943.277066482824</v>
      </c>
      <c r="AB217">
        <v>4574.8786025332274</v>
      </c>
      <c r="AC217">
        <v>3948.4280057189376</v>
      </c>
      <c r="AD217">
        <v>3540.9119921636466</v>
      </c>
      <c r="AE217">
        <v>3133.4996359963734</v>
      </c>
      <c r="AF217">
        <v>2734.6126940423287</v>
      </c>
      <c r="AG217">
        <v>2352.1323084118158</v>
      </c>
      <c r="AH217">
        <v>1890.381853826186</v>
      </c>
      <c r="AI217">
        <v>1554.5044549262552</v>
      </c>
      <c r="AJ217">
        <v>1243.7168289336828</v>
      </c>
      <c r="AK217">
        <v>964.83616280860042</v>
      </c>
      <c r="AL217">
        <v>722.87742455975626</v>
      </c>
      <c r="AM217">
        <v>493.85011563507584</v>
      </c>
      <c r="AN217">
        <v>330.51539900760321</v>
      </c>
      <c r="AO217">
        <v>205.92482572474813</v>
      </c>
      <c r="AP217">
        <v>116.44869610206128</v>
      </c>
      <c r="AQ217">
        <v>56.890239589019345</v>
      </c>
      <c r="AR217">
        <v>19.206651862986593</v>
      </c>
      <c r="AS217">
        <v>0.65649125496392791</v>
      </c>
      <c r="AT217">
        <v>-6.1647756094311674</v>
      </c>
      <c r="AU217">
        <v>-7.0875198768398544</v>
      </c>
      <c r="AV217">
        <v>-5.6154742654017813</v>
      </c>
      <c r="AW217">
        <v>-3.424141545878554</v>
      </c>
      <c r="AX217">
        <v>-5.8911701615668126E-11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</row>
    <row r="218" spans="1:101" x14ac:dyDescent="0.3">
      <c r="A218">
        <f>Model_Point!K218</f>
        <v>0</v>
      </c>
      <c r="B218">
        <v>0</v>
      </c>
      <c r="C218">
        <v>0</v>
      </c>
      <c r="D218">
        <v>0</v>
      </c>
      <c r="E218">
        <v>8507.7322110317837</v>
      </c>
      <c r="F218">
        <v>8640.4372757668571</v>
      </c>
      <c r="G218">
        <v>8575.9124271718865</v>
      </c>
      <c r="H218">
        <v>8432.3920384270295</v>
      </c>
      <c r="I218">
        <v>8266.7952555479224</v>
      </c>
      <c r="J218">
        <v>8103.8748397482914</v>
      </c>
      <c r="K218">
        <v>7955.8954132383724</v>
      </c>
      <c r="L218">
        <v>7830.9887738894031</v>
      </c>
      <c r="M218">
        <v>7735.7399109065873</v>
      </c>
      <c r="N218">
        <v>7671.2714631735798</v>
      </c>
      <c r="O218">
        <v>7646.8130887229554</v>
      </c>
      <c r="P218">
        <v>8399.8164515498029</v>
      </c>
      <c r="Q218">
        <v>8683.4188591356251</v>
      </c>
      <c r="R218">
        <v>8802.8471666369423</v>
      </c>
      <c r="S218">
        <v>8881.6561832432653</v>
      </c>
      <c r="T218">
        <v>8918.8320799659014</v>
      </c>
      <c r="U218">
        <v>8909.302214426616</v>
      </c>
      <c r="V218">
        <v>8847.503922177968</v>
      </c>
      <c r="W218">
        <v>8727.6072831838628</v>
      </c>
      <c r="X218">
        <v>8543.8611499805702</v>
      </c>
      <c r="Y218">
        <v>8291.5561220793206</v>
      </c>
      <c r="Z218">
        <v>7967.3753290055738</v>
      </c>
      <c r="AA218">
        <v>7571.9840442285249</v>
      </c>
      <c r="AB218">
        <v>7104.7126288544532</v>
      </c>
      <c r="AC218">
        <v>6566.7215580966658</v>
      </c>
      <c r="AD218">
        <v>5961.6351464297313</v>
      </c>
      <c r="AE218">
        <v>5296.0003339074501</v>
      </c>
      <c r="AF218">
        <v>4579.6832469157889</v>
      </c>
      <c r="AG218">
        <v>3826.1612579941748</v>
      </c>
      <c r="AH218">
        <v>3052.6461153050222</v>
      </c>
      <c r="AI218">
        <v>2279.9631956158</v>
      </c>
      <c r="AJ218">
        <v>1635.2204108141586</v>
      </c>
      <c r="AK218">
        <v>1008.2342251130021</v>
      </c>
      <c r="AL218">
        <v>410.03982391128596</v>
      </c>
      <c r="AM218">
        <v>-124.64102906964855</v>
      </c>
      <c r="AN218">
        <v>-555.41075921956474</v>
      </c>
      <c r="AO218">
        <v>-843.16917638712448</v>
      </c>
      <c r="AP218">
        <v>-956.23789935658249</v>
      </c>
      <c r="AQ218">
        <v>-876.82998343352438</v>
      </c>
      <c r="AR218">
        <v>-621.20641811676171</v>
      </c>
      <c r="AS218">
        <v>-416.29781983401642</v>
      </c>
      <c r="AT218">
        <v>-267.28795631260346</v>
      </c>
      <c r="AU218">
        <v>-163.55113522994236</v>
      </c>
      <c r="AV218">
        <v>-94.703833536590551</v>
      </c>
      <c r="AW218">
        <v>-51.293059602149192</v>
      </c>
      <c r="AX218">
        <v>-3.3976265552241976E-11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</row>
    <row r="219" spans="1:101" x14ac:dyDescent="0.3">
      <c r="A219">
        <f>Model_Point!K219</f>
        <v>0</v>
      </c>
      <c r="B219">
        <v>0</v>
      </c>
      <c r="C219">
        <v>0</v>
      </c>
      <c r="D219">
        <v>0</v>
      </c>
      <c r="E219">
        <v>27271.729289856921</v>
      </c>
      <c r="F219">
        <v>27388.014745376779</v>
      </c>
      <c r="G219">
        <v>26754.882842263367</v>
      </c>
      <c r="H219">
        <v>25829.08007423958</v>
      </c>
      <c r="I219">
        <v>24783.707462377784</v>
      </c>
      <c r="J219">
        <v>23691.809841831062</v>
      </c>
      <c r="K219">
        <v>22587.912974207313</v>
      </c>
      <c r="L219">
        <v>21493.155564558183</v>
      </c>
      <c r="M219">
        <v>20422.648452216454</v>
      </c>
      <c r="N219">
        <v>19378.928585046469</v>
      </c>
      <c r="O219">
        <v>18381.831085037124</v>
      </c>
      <c r="P219">
        <v>17442.066720585524</v>
      </c>
      <c r="Q219">
        <v>16567.03863006044</v>
      </c>
      <c r="R219">
        <v>15757.422148201416</v>
      </c>
      <c r="S219">
        <v>15013.856088738617</v>
      </c>
      <c r="T219">
        <v>14346.96765323862</v>
      </c>
      <c r="U219">
        <v>13770.49809208089</v>
      </c>
      <c r="V219">
        <v>13295.72408955713</v>
      </c>
      <c r="W219">
        <v>12933.377453351799</v>
      </c>
      <c r="X219">
        <v>12692.946279734695</v>
      </c>
      <c r="Y219">
        <v>12583.280817599078</v>
      </c>
      <c r="Z219">
        <v>12614.557840113794</v>
      </c>
      <c r="AA219">
        <v>12798.207611454698</v>
      </c>
      <c r="AB219">
        <v>13145.223067015253</v>
      </c>
      <c r="AC219">
        <v>13666.482078684874</v>
      </c>
      <c r="AD219">
        <v>14373.600941054972</v>
      </c>
      <c r="AE219">
        <v>15254.272534873428</v>
      </c>
      <c r="AF219">
        <v>16029.996491766977</v>
      </c>
      <c r="AG219">
        <v>16698.899211409305</v>
      </c>
      <c r="AH219">
        <v>17260.329778823361</v>
      </c>
      <c r="AI219">
        <v>17713.132268837995</v>
      </c>
      <c r="AJ219">
        <v>18055.252956249391</v>
      </c>
      <c r="AK219">
        <v>18285.035633452979</v>
      </c>
      <c r="AL219">
        <v>18402.341801518232</v>
      </c>
      <c r="AM219">
        <v>18407.414729144348</v>
      </c>
      <c r="AN219">
        <v>18299.945037153524</v>
      </c>
      <c r="AO219">
        <v>18080.890994613808</v>
      </c>
      <c r="AP219">
        <v>17753.302934149437</v>
      </c>
      <c r="AQ219">
        <v>17321.750765632245</v>
      </c>
      <c r="AR219">
        <v>16792.045604725648</v>
      </c>
      <c r="AS219">
        <v>16171.020471083661</v>
      </c>
      <c r="AT219">
        <v>15466.496710975456</v>
      </c>
      <c r="AU219">
        <v>14687.377050509789</v>
      </c>
      <c r="AV219">
        <v>13843.722531088255</v>
      </c>
      <c r="AW219">
        <v>12946.74640010945</v>
      </c>
      <c r="AX219">
        <v>12008.56194252248</v>
      </c>
      <c r="AY219">
        <v>11041.907654082877</v>
      </c>
      <c r="AZ219">
        <v>10059.257715733655</v>
      </c>
      <c r="BA219">
        <v>9073.4236794566277</v>
      </c>
      <c r="BB219">
        <v>8097.3027121654904</v>
      </c>
      <c r="BC219">
        <v>7143.5898645774996</v>
      </c>
      <c r="BD219">
        <v>6224.460676469892</v>
      </c>
      <c r="BE219">
        <v>5351.2338266981205</v>
      </c>
      <c r="BF219">
        <v>4534.0271819777072</v>
      </c>
      <c r="BG219">
        <v>3781.4242149896399</v>
      </c>
      <c r="BH219">
        <v>3100.170957981647</v>
      </c>
      <c r="BI219">
        <v>2480.0505674391939</v>
      </c>
      <c r="BJ219">
        <v>1929.5184733366768</v>
      </c>
      <c r="BK219">
        <v>1454.1692654003348</v>
      </c>
      <c r="BL219">
        <v>1056.3680025561971</v>
      </c>
      <c r="BM219">
        <v>735.0898876339246</v>
      </c>
      <c r="BN219">
        <v>486.0217856312097</v>
      </c>
      <c r="BO219">
        <v>301.95510428862769</v>
      </c>
      <c r="BP219">
        <v>173.46224169520295</v>
      </c>
      <c r="BQ219">
        <v>89.801428355423184</v>
      </c>
      <c r="BR219">
        <v>39.945225458701309</v>
      </c>
      <c r="BS219">
        <v>14.798053442365591</v>
      </c>
      <c r="BT219">
        <v>3.6946903179558195</v>
      </c>
      <c r="BU219">
        <v>-0.15461201042927358</v>
      </c>
      <c r="BV219">
        <v>-0.74224508714199711</v>
      </c>
      <c r="BW219">
        <v>-7.617825737025205E-10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</row>
    <row r="220" spans="1:101" x14ac:dyDescent="0.3">
      <c r="A220">
        <f>Model_Point!K220</f>
        <v>0</v>
      </c>
      <c r="B220">
        <v>0</v>
      </c>
      <c r="C220">
        <v>0</v>
      </c>
      <c r="D220">
        <v>0</v>
      </c>
      <c r="E220">
        <v>10359.660715836972</v>
      </c>
      <c r="F220">
        <v>10298.937431728013</v>
      </c>
      <c r="G220">
        <v>9930.7438413863056</v>
      </c>
      <c r="H220">
        <v>9441.6885664524561</v>
      </c>
      <c r="I220">
        <v>9758.9738725530005</v>
      </c>
      <c r="J220">
        <v>9240.6795097806371</v>
      </c>
      <c r="K220">
        <v>8710.7625524570503</v>
      </c>
      <c r="L220">
        <v>8177.5990996874343</v>
      </c>
      <c r="M220">
        <v>7647.1468292578875</v>
      </c>
      <c r="N220">
        <v>7994.3428848472204</v>
      </c>
      <c r="O220">
        <v>7533.0998360826252</v>
      </c>
      <c r="P220">
        <v>7090.6842525535694</v>
      </c>
      <c r="Q220">
        <v>6670.0585967075594</v>
      </c>
      <c r="R220">
        <v>6271.5568043797548</v>
      </c>
      <c r="S220">
        <v>6549.1988583891916</v>
      </c>
      <c r="T220">
        <v>6240.004673595201</v>
      </c>
      <c r="U220">
        <v>5965.0369256229878</v>
      </c>
      <c r="V220">
        <v>5728.7201909935911</v>
      </c>
      <c r="W220">
        <v>5535.2511000947106</v>
      </c>
      <c r="X220">
        <v>5651.1033804781209</v>
      </c>
      <c r="Y220">
        <v>5570.4207378920328</v>
      </c>
      <c r="Z220">
        <v>5544.6659796057975</v>
      </c>
      <c r="AA220">
        <v>5578.304431872567</v>
      </c>
      <c r="AB220">
        <v>5675.6253069013519</v>
      </c>
      <c r="AC220">
        <v>5625.5726936704077</v>
      </c>
      <c r="AD220">
        <v>5849.9363371637928</v>
      </c>
      <c r="AE220">
        <v>6150.2109093097451</v>
      </c>
      <c r="AF220">
        <v>6530.1188108711412</v>
      </c>
      <c r="AG220">
        <v>6873.9679546761354</v>
      </c>
      <c r="AH220">
        <v>6705.8845207271261</v>
      </c>
      <c r="AI220">
        <v>6941.8258846461968</v>
      </c>
      <c r="AJ220">
        <v>7135.8717512672938</v>
      </c>
      <c r="AK220">
        <v>7287.4717680262784</v>
      </c>
      <c r="AL220">
        <v>7396.6705813132212</v>
      </c>
      <c r="AM220">
        <v>7111.2479693021787</v>
      </c>
      <c r="AN220">
        <v>7114.2620301836087</v>
      </c>
      <c r="AO220">
        <v>7074.2367489137187</v>
      </c>
      <c r="AP220">
        <v>6992.4088382113223</v>
      </c>
      <c r="AQ220">
        <v>6870.6083994772853</v>
      </c>
      <c r="AR220">
        <v>6467.1236601763485</v>
      </c>
      <c r="AS220">
        <v>6257.6428759981309</v>
      </c>
      <c r="AT220">
        <v>6015.4050475718877</v>
      </c>
      <c r="AU220">
        <v>5743.8905588708058</v>
      </c>
      <c r="AV220">
        <v>5447.033319671862</v>
      </c>
      <c r="AW220">
        <v>4976.8500263702263</v>
      </c>
      <c r="AX220">
        <v>4633.3966641524876</v>
      </c>
      <c r="AY220">
        <v>4278.1337138670197</v>
      </c>
      <c r="AZ220">
        <v>3915.9225416279141</v>
      </c>
      <c r="BA220">
        <v>3551.7608039159481</v>
      </c>
      <c r="BB220">
        <v>3108.8791538954629</v>
      </c>
      <c r="BC220">
        <v>2750.7971875846893</v>
      </c>
      <c r="BD220">
        <v>2405.2259061526265</v>
      </c>
      <c r="BE220">
        <v>2076.5933361734542</v>
      </c>
      <c r="BF220">
        <v>1768.8692113962982</v>
      </c>
      <c r="BG220">
        <v>1450.5880586065214</v>
      </c>
      <c r="BH220">
        <v>1191.9678870437622</v>
      </c>
      <c r="BI220">
        <v>956.33635005500264</v>
      </c>
      <c r="BJ220">
        <v>747.01120637333793</v>
      </c>
      <c r="BK220">
        <v>566.21172181684688</v>
      </c>
      <c r="BL220">
        <v>404.99338564374949</v>
      </c>
      <c r="BM220">
        <v>282.25801358406557</v>
      </c>
      <c r="BN220">
        <v>187.06292809439714</v>
      </c>
      <c r="BO220">
        <v>116.69043955582559</v>
      </c>
      <c r="BP220">
        <v>67.562631243126162</v>
      </c>
      <c r="BQ220">
        <v>34.417055250389552</v>
      </c>
      <c r="BR220">
        <v>15.31487227720198</v>
      </c>
      <c r="BS220">
        <v>5.6786258607484612</v>
      </c>
      <c r="BT220">
        <v>1.4238949675566501</v>
      </c>
      <c r="BU220">
        <v>-5.0513230672021001E-2</v>
      </c>
      <c r="BV220">
        <v>-0.28529765339562146</v>
      </c>
      <c r="BW220">
        <v>-2.9548990205128689E-10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</row>
    <row r="221" spans="1:101" x14ac:dyDescent="0.3">
      <c r="A221">
        <f>Model_Point!K221</f>
        <v>0</v>
      </c>
      <c r="B221">
        <v>0</v>
      </c>
      <c r="C221">
        <v>0</v>
      </c>
      <c r="D221">
        <v>0</v>
      </c>
      <c r="E221">
        <v>5444.4200056566488</v>
      </c>
      <c r="F221">
        <v>5531.5217662795312</v>
      </c>
      <c r="G221">
        <v>5471.4605388803957</v>
      </c>
      <c r="H221">
        <v>5354.247614103625</v>
      </c>
      <c r="I221">
        <v>5214.3417425945008</v>
      </c>
      <c r="J221">
        <v>5066.2032416888323</v>
      </c>
      <c r="K221">
        <v>4916.483504971824</v>
      </c>
      <c r="L221">
        <v>4769.1342455534495</v>
      </c>
      <c r="M221">
        <v>4626.9669247953707</v>
      </c>
      <c r="N221">
        <v>4490.7821197523535</v>
      </c>
      <c r="O221">
        <v>4364.0053412083198</v>
      </c>
      <c r="P221">
        <v>4248.6445691147674</v>
      </c>
      <c r="Q221">
        <v>4146.1885591136452</v>
      </c>
      <c r="R221">
        <v>4057.0833960764335</v>
      </c>
      <c r="S221">
        <v>3981.7624454435404</v>
      </c>
      <c r="T221">
        <v>3922.1913533428615</v>
      </c>
      <c r="U221">
        <v>3880.8166928345722</v>
      </c>
      <c r="V221">
        <v>3859.7112035143741</v>
      </c>
      <c r="W221">
        <v>3860.870419838383</v>
      </c>
      <c r="X221">
        <v>3886.1070734043624</v>
      </c>
      <c r="Y221">
        <v>3937.1459004225944</v>
      </c>
      <c r="Z221">
        <v>4015.9276337828492</v>
      </c>
      <c r="AA221">
        <v>4124.6002283826538</v>
      </c>
      <c r="AB221">
        <v>4265.2611311164283</v>
      </c>
      <c r="AC221">
        <v>4440.0086265616283</v>
      </c>
      <c r="AD221">
        <v>4651.0750349567597</v>
      </c>
      <c r="AE221">
        <v>4900.6306706974865</v>
      </c>
      <c r="AF221">
        <v>5190.6621234668464</v>
      </c>
      <c r="AG221">
        <v>5500.4593787750355</v>
      </c>
      <c r="AH221">
        <v>5804.5867564534728</v>
      </c>
      <c r="AI221">
        <v>6103.5564448277391</v>
      </c>
      <c r="AJ221">
        <v>6796.3710078159893</v>
      </c>
      <c r="AK221">
        <v>6973.4673550815078</v>
      </c>
      <c r="AL221">
        <v>7104.6304552432039</v>
      </c>
      <c r="AM221">
        <v>7220.3231626759998</v>
      </c>
      <c r="AN221">
        <v>7320.0792104358916</v>
      </c>
      <c r="AO221">
        <v>7400.6710395204254</v>
      </c>
      <c r="AP221">
        <v>7457.7605467537278</v>
      </c>
      <c r="AQ221">
        <v>7487.5859754864905</v>
      </c>
      <c r="AR221">
        <v>7486.7001361101356</v>
      </c>
      <c r="AS221">
        <v>7451.9393356511555</v>
      </c>
      <c r="AT221">
        <v>7380.2228833667496</v>
      </c>
      <c r="AU221">
        <v>7268.4186428155735</v>
      </c>
      <c r="AV221">
        <v>7113.4255105801358</v>
      </c>
      <c r="AW221">
        <v>6912.3910031203723</v>
      </c>
      <c r="AX221">
        <v>6663.2442658123828</v>
      </c>
      <c r="AY221">
        <v>6364.8929922529169</v>
      </c>
      <c r="AZ221">
        <v>6018.5593077885787</v>
      </c>
      <c r="BA221">
        <v>5624.9813220927163</v>
      </c>
      <c r="BB221">
        <v>5186.1420763811429</v>
      </c>
      <c r="BC221">
        <v>4705.6106730962201</v>
      </c>
      <c r="BD221">
        <v>4188.7776032485544</v>
      </c>
      <c r="BE221">
        <v>3643.0440526012526</v>
      </c>
      <c r="BF221">
        <v>3077.9407237758032</v>
      </c>
      <c r="BG221">
        <v>2505.1401200935693</v>
      </c>
      <c r="BH221">
        <v>1938.3212362982006</v>
      </c>
      <c r="BI221">
        <v>1446.4357516022715</v>
      </c>
      <c r="BJ221">
        <v>971.32511875989269</v>
      </c>
      <c r="BK221">
        <v>521.73223771272023</v>
      </c>
      <c r="BL221">
        <v>119.21039417700885</v>
      </c>
      <c r="BM221">
        <v>-212.02689522990661</v>
      </c>
      <c r="BN221">
        <v>-449.13715331343434</v>
      </c>
      <c r="BO221">
        <v>-574.18072665868044</v>
      </c>
      <c r="BP221">
        <v>-577.79350990306659</v>
      </c>
      <c r="BQ221">
        <v>-462.57744026503735</v>
      </c>
      <c r="BR221">
        <v>-303.47865238463709</v>
      </c>
      <c r="BS221">
        <v>-191.00422258951482</v>
      </c>
      <c r="BT221">
        <v>-114.70291199686939</v>
      </c>
      <c r="BU221">
        <v>-65.24841855298331</v>
      </c>
      <c r="BV221">
        <v>-34.731371303260801</v>
      </c>
      <c r="BW221">
        <v>1.1586405368586512E-11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</row>
    <row r="222" spans="1:101" x14ac:dyDescent="0.3">
      <c r="A222">
        <f>Model_Point!K222</f>
        <v>0</v>
      </c>
      <c r="B222">
        <v>0</v>
      </c>
      <c r="C222">
        <v>0</v>
      </c>
      <c r="D222">
        <v>0</v>
      </c>
      <c r="E222">
        <v>72203.806920419753</v>
      </c>
      <c r="F222">
        <v>72410.503255004136</v>
      </c>
      <c r="G222">
        <v>70755.227088342479</v>
      </c>
      <c r="H222">
        <v>68324.804494594748</v>
      </c>
      <c r="I222">
        <v>65571.064548673501</v>
      </c>
      <c r="J222">
        <v>62681.620312793231</v>
      </c>
      <c r="K222">
        <v>59747.351846920137</v>
      </c>
      <c r="L222">
        <v>56825.862139767232</v>
      </c>
      <c r="M222">
        <v>53964.116229448955</v>
      </c>
      <c r="N222">
        <v>51172.26421625798</v>
      </c>
      <c r="O222">
        <v>48512.599525084217</v>
      </c>
      <c r="P222">
        <v>46023.08581457851</v>
      </c>
      <c r="Q222">
        <v>43742.930625548113</v>
      </c>
      <c r="R222">
        <v>41709.722949942916</v>
      </c>
      <c r="S222">
        <v>39959.95313932922</v>
      </c>
      <c r="T222">
        <v>38530.804899217241</v>
      </c>
      <c r="U222">
        <v>37457.531934035564</v>
      </c>
      <c r="V222">
        <v>36771.48979616048</v>
      </c>
      <c r="W222">
        <v>36500.738129915691</v>
      </c>
      <c r="X222">
        <v>36671.218962877356</v>
      </c>
      <c r="Y222">
        <v>37309.239488429157</v>
      </c>
      <c r="Z222">
        <v>38442.400624949842</v>
      </c>
      <c r="AA222">
        <v>40030.484318675459</v>
      </c>
      <c r="AB222">
        <v>41289.884181133937</v>
      </c>
      <c r="AC222">
        <v>42214.498705832069</v>
      </c>
      <c r="AD222">
        <v>42797.266450221141</v>
      </c>
      <c r="AE222">
        <v>43035.217439344022</v>
      </c>
      <c r="AF222">
        <v>42931.84595345259</v>
      </c>
      <c r="AG222">
        <v>42495.567244486556</v>
      </c>
      <c r="AH222">
        <v>41738.96635369776</v>
      </c>
      <c r="AI222">
        <v>40678.193922366612</v>
      </c>
      <c r="AJ222">
        <v>39332.879066092763</v>
      </c>
      <c r="AK222">
        <v>37726.403670110019</v>
      </c>
      <c r="AL222">
        <v>35886.134692334759</v>
      </c>
      <c r="AM222">
        <v>33843.418870129884</v>
      </c>
      <c r="AN222">
        <v>31632.861903911446</v>
      </c>
      <c r="AO222">
        <v>29291.526013998817</v>
      </c>
      <c r="AP222">
        <v>26856.32668539698</v>
      </c>
      <c r="AQ222">
        <v>24365.726385248516</v>
      </c>
      <c r="AR222">
        <v>21858.96953333314</v>
      </c>
      <c r="AS222">
        <v>19375.199857126569</v>
      </c>
      <c r="AT222">
        <v>16952.477957732248</v>
      </c>
      <c r="AU222">
        <v>14626.72756974348</v>
      </c>
      <c r="AV222">
        <v>12430.650548569669</v>
      </c>
      <c r="AW222">
        <v>10392.662214932758</v>
      </c>
      <c r="AX222">
        <v>8535.9091161876004</v>
      </c>
      <c r="AY222">
        <v>6834.1373519206354</v>
      </c>
      <c r="AZ222">
        <v>5315.2039207391581</v>
      </c>
      <c r="BA222">
        <v>3998.5770160325624</v>
      </c>
      <c r="BB222">
        <v>2894.1195907027</v>
      </c>
      <c r="BC222">
        <v>2001.5005279168993</v>
      </c>
      <c r="BD222">
        <v>1310.40381262152</v>
      </c>
      <c r="BE222">
        <v>801.63335955602827</v>
      </c>
      <c r="BF222">
        <v>449.09638685171842</v>
      </c>
      <c r="BG222">
        <v>222.50143402885544</v>
      </c>
      <c r="BH222">
        <v>90.452709873652921</v>
      </c>
      <c r="BI222">
        <v>26.575343343040299</v>
      </c>
      <c r="BJ222">
        <v>0.62730403029651471</v>
      </c>
      <c r="BK222">
        <v>-6.4297839038773592</v>
      </c>
      <c r="BL222">
        <v>-5.5849445231868824</v>
      </c>
      <c r="BM222">
        <v>1.2265469781949585E-10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</row>
    <row r="223" spans="1:101" x14ac:dyDescent="0.3">
      <c r="A223">
        <f>Model_Point!K223</f>
        <v>0</v>
      </c>
      <c r="B223">
        <v>0</v>
      </c>
      <c r="C223">
        <v>0</v>
      </c>
      <c r="D223">
        <v>0</v>
      </c>
      <c r="E223">
        <v>27429.724192812424</v>
      </c>
      <c r="F223">
        <v>27262.958439781039</v>
      </c>
      <c r="G223">
        <v>26336.960772760674</v>
      </c>
      <c r="H223">
        <v>25094.324052281023</v>
      </c>
      <c r="I223">
        <v>25892.360102791925</v>
      </c>
      <c r="J223">
        <v>24566.297349813118</v>
      </c>
      <c r="K223">
        <v>23207.94149641745</v>
      </c>
      <c r="L223">
        <v>21840.133552277261</v>
      </c>
      <c r="M223">
        <v>20481.375960617057</v>
      </c>
      <c r="N223">
        <v>21334.811037820084</v>
      </c>
      <c r="O223">
        <v>20162.594737939347</v>
      </c>
      <c r="P223">
        <v>19050.739726418044</v>
      </c>
      <c r="Q223">
        <v>18014.762655100611</v>
      </c>
      <c r="R223">
        <v>17069.483546909687</v>
      </c>
      <c r="S223">
        <v>17444.106346739802</v>
      </c>
      <c r="T223">
        <v>16798.537685501353</v>
      </c>
      <c r="U223">
        <v>16290.906632838123</v>
      </c>
      <c r="V223">
        <v>15933.678853072019</v>
      </c>
      <c r="W223">
        <v>15738.016004098667</v>
      </c>
      <c r="X223">
        <v>15451.390264274864</v>
      </c>
      <c r="Y223">
        <v>15593.650539631342</v>
      </c>
      <c r="Z223">
        <v>15928.094877795846</v>
      </c>
      <c r="AA223">
        <v>16465.404016483957</v>
      </c>
      <c r="AB223">
        <v>17174.112922851404</v>
      </c>
      <c r="AC223">
        <v>16469.251372274779</v>
      </c>
      <c r="AD223">
        <v>16848.499972704183</v>
      </c>
      <c r="AE223">
        <v>17096.009431616108</v>
      </c>
      <c r="AF223">
        <v>17213.253610897511</v>
      </c>
      <c r="AG223">
        <v>17203.640557626688</v>
      </c>
      <c r="AH223">
        <v>16153.432696502243</v>
      </c>
      <c r="AI223">
        <v>15849.873127350585</v>
      </c>
      <c r="AJ223">
        <v>15435.327046074644</v>
      </c>
      <c r="AK223">
        <v>14918.924894967558</v>
      </c>
      <c r="AL223">
        <v>14311.365924913254</v>
      </c>
      <c r="AM223">
        <v>13040.305594997331</v>
      </c>
      <c r="AN223">
        <v>12252.375927555078</v>
      </c>
      <c r="AO223">
        <v>11411.423119349973</v>
      </c>
      <c r="AP223">
        <v>10531.834772423423</v>
      </c>
      <c r="AQ223">
        <v>9628.6226814291422</v>
      </c>
      <c r="AR223">
        <v>8400.04501833416</v>
      </c>
      <c r="AS223">
        <v>7475.99039522147</v>
      </c>
      <c r="AT223">
        <v>6572.7101533353616</v>
      </c>
      <c r="AU223">
        <v>5704.2708978968121</v>
      </c>
      <c r="AV223">
        <v>4883.516827870154</v>
      </c>
      <c r="AW223">
        <v>3986.6412420232518</v>
      </c>
      <c r="AX223">
        <v>3284.5183417366306</v>
      </c>
      <c r="AY223">
        <v>2640.1620035438018</v>
      </c>
      <c r="AZ223">
        <v>2064.5169817953115</v>
      </c>
      <c r="BA223">
        <v>1565.3102132098845</v>
      </c>
      <c r="BB223">
        <v>1108.9172801192371</v>
      </c>
      <c r="BC223">
        <v>768.43637546278842</v>
      </c>
      <c r="BD223">
        <v>504.64942011496839</v>
      </c>
      <c r="BE223">
        <v>310.36966801885274</v>
      </c>
      <c r="BF223">
        <v>175.73316394186787</v>
      </c>
      <c r="BG223">
        <v>85.213023478289742</v>
      </c>
      <c r="BH223">
        <v>34.638340255699134</v>
      </c>
      <c r="BI223">
        <v>10.162771638645788</v>
      </c>
      <c r="BJ223">
        <v>0.21458243330923144</v>
      </c>
      <c r="BK223">
        <v>-2.494966794917814</v>
      </c>
      <c r="BL223">
        <v>-2.1429124558810471</v>
      </c>
      <c r="BM223">
        <v>-5.4284645704113906E-10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</row>
    <row r="224" spans="1:101" x14ac:dyDescent="0.3">
      <c r="A224">
        <f>Model_Point!K224</f>
        <v>0</v>
      </c>
      <c r="B224">
        <v>0</v>
      </c>
      <c r="C224">
        <v>0</v>
      </c>
      <c r="D224">
        <v>0</v>
      </c>
      <c r="E224">
        <v>18582.057632870685</v>
      </c>
      <c r="F224">
        <v>18986.821645795651</v>
      </c>
      <c r="G224">
        <v>18905.557176241244</v>
      </c>
      <c r="H224">
        <v>18628.961450513289</v>
      </c>
      <c r="I224">
        <v>18273.477472418494</v>
      </c>
      <c r="J224">
        <v>17887.275701628761</v>
      </c>
      <c r="K224">
        <v>17492.413933432475</v>
      </c>
      <c r="L224">
        <v>17102.016449093524</v>
      </c>
      <c r="M224">
        <v>16726.290205524663</v>
      </c>
      <c r="N224">
        <v>16369.307583669921</v>
      </c>
      <c r="O224">
        <v>16042.907849690702</v>
      </c>
      <c r="P224">
        <v>15755.101474989282</v>
      </c>
      <c r="Q224">
        <v>15514.013049347061</v>
      </c>
      <c r="R224">
        <v>15327.467513972293</v>
      </c>
      <c r="S224">
        <v>15203.086682998122</v>
      </c>
      <c r="T224">
        <v>15148.579592299242</v>
      </c>
      <c r="U224">
        <v>15171.354557859528</v>
      </c>
      <c r="V224">
        <v>15278.22745759966</v>
      </c>
      <c r="W224">
        <v>15475.522133595878</v>
      </c>
      <c r="X224">
        <v>15769.259809741765</v>
      </c>
      <c r="Y224">
        <v>16165.550466862949</v>
      </c>
      <c r="Z224">
        <v>17832.761988941977</v>
      </c>
      <c r="AA224">
        <v>18413.620518229051</v>
      </c>
      <c r="AB224">
        <v>18851.890926989334</v>
      </c>
      <c r="AC224">
        <v>19253.063995800789</v>
      </c>
      <c r="AD224">
        <v>19616.9514288344</v>
      </c>
      <c r="AE224">
        <v>19933.849430248581</v>
      </c>
      <c r="AF224">
        <v>20190.044796766775</v>
      </c>
      <c r="AG224">
        <v>20373.614334220107</v>
      </c>
      <c r="AH224">
        <v>20473.529789699249</v>
      </c>
      <c r="AI224">
        <v>20479.546025480802</v>
      </c>
      <c r="AJ224">
        <v>20381.482538025659</v>
      </c>
      <c r="AK224">
        <v>20168.704176486095</v>
      </c>
      <c r="AL224">
        <v>19830.334490679179</v>
      </c>
      <c r="AM224">
        <v>19355.934313240032</v>
      </c>
      <c r="AN224">
        <v>18737.296439078913</v>
      </c>
      <c r="AO224">
        <v>17969.103773108272</v>
      </c>
      <c r="AP224">
        <v>17053.610999291835</v>
      </c>
      <c r="AQ224">
        <v>15990.952478865836</v>
      </c>
      <c r="AR224">
        <v>14785.011637580781</v>
      </c>
      <c r="AS224">
        <v>13444.593343675815</v>
      </c>
      <c r="AT224">
        <v>11984.259085849179</v>
      </c>
      <c r="AU224">
        <v>10425.031600450922</v>
      </c>
      <c r="AV224">
        <v>8794.8889226668343</v>
      </c>
      <c r="AW224">
        <v>7128.9273636507469</v>
      </c>
      <c r="AX224">
        <v>5469.0542209956075</v>
      </c>
      <c r="AY224">
        <v>4050.1329009207743</v>
      </c>
      <c r="AZ224">
        <v>2671.2310344036068</v>
      </c>
      <c r="BA224">
        <v>1356.9720037460654</v>
      </c>
      <c r="BB224">
        <v>175.81156988268577</v>
      </c>
      <c r="BC224">
        <v>-793.72700089790374</v>
      </c>
      <c r="BD224">
        <v>-1476.2699079278857</v>
      </c>
      <c r="BE224">
        <v>-1811.2140205930814</v>
      </c>
      <c r="BF224">
        <v>-1764.957510906471</v>
      </c>
      <c r="BG224">
        <v>-1342.3684526783079</v>
      </c>
      <c r="BH224">
        <v>-889.0027178503326</v>
      </c>
      <c r="BI224">
        <v>-564.68838948809753</v>
      </c>
      <c r="BJ224">
        <v>-342.2512093445431</v>
      </c>
      <c r="BK224">
        <v>-196.61472150596049</v>
      </c>
      <c r="BL224">
        <v>-105.91500660184698</v>
      </c>
      <c r="BM224">
        <v>-2.1505673281685766E-10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</row>
    <row r="225" spans="1:101" x14ac:dyDescent="0.3">
      <c r="A225">
        <f>Model_Point!K225</f>
        <v>0</v>
      </c>
      <c r="B225">
        <v>0</v>
      </c>
      <c r="C225">
        <v>0</v>
      </c>
      <c r="D225">
        <v>0</v>
      </c>
      <c r="E225">
        <v>29762.896244234649</v>
      </c>
      <c r="F225">
        <v>29584.964602793014</v>
      </c>
      <c r="G225">
        <v>28617.523904488375</v>
      </c>
      <c r="H225">
        <v>27320.047350437853</v>
      </c>
      <c r="I225">
        <v>25892.012268994575</v>
      </c>
      <c r="J225">
        <v>24420.2358326623</v>
      </c>
      <c r="K225">
        <v>22948.926810044326</v>
      </c>
      <c r="L225">
        <v>21508.028792441703</v>
      </c>
      <c r="M225">
        <v>20121.875636446344</v>
      </c>
      <c r="N225">
        <v>18791.79455186311</v>
      </c>
      <c r="O225">
        <v>17553.242285345135</v>
      </c>
      <c r="P225">
        <v>16425.141072942883</v>
      </c>
      <c r="Q225">
        <v>15425.401340882043</v>
      </c>
      <c r="R225">
        <v>14570.478010557496</v>
      </c>
      <c r="S225">
        <v>13875.899514407127</v>
      </c>
      <c r="T225">
        <v>13356.890015624109</v>
      </c>
      <c r="U225">
        <v>13027.513531415945</v>
      </c>
      <c r="V225">
        <v>12900.1041917896</v>
      </c>
      <c r="W225">
        <v>12985.464079509144</v>
      </c>
      <c r="X225">
        <v>13154.103631531105</v>
      </c>
      <c r="Y225">
        <v>13174.192998524952</v>
      </c>
      <c r="Z225">
        <v>13050.780817448494</v>
      </c>
      <c r="AA225">
        <v>12791.080184683415</v>
      </c>
      <c r="AB225">
        <v>12404.56285914866</v>
      </c>
      <c r="AC225">
        <v>11902.954978335552</v>
      </c>
      <c r="AD225">
        <v>11299.928663111703</v>
      </c>
      <c r="AE225">
        <v>10610.748014892311</v>
      </c>
      <c r="AF225">
        <v>9851.1416359428149</v>
      </c>
      <c r="AG225">
        <v>9037.9712618391168</v>
      </c>
      <c r="AH225">
        <v>8188.8722482334633</v>
      </c>
      <c r="AI225">
        <v>7321.8349443498755</v>
      </c>
      <c r="AJ225">
        <v>6454.734290946566</v>
      </c>
      <c r="AK225">
        <v>5604.8201075664238</v>
      </c>
      <c r="AL225">
        <v>4788.1861578899816</v>
      </c>
      <c r="AM225">
        <v>4019.2418090901474</v>
      </c>
      <c r="AN225">
        <v>3310.2153592840523</v>
      </c>
      <c r="AO225">
        <v>2652.3796876546435</v>
      </c>
      <c r="AP225">
        <v>2059.7655083026916</v>
      </c>
      <c r="AQ225">
        <v>1542.7762806518726</v>
      </c>
      <c r="AR225">
        <v>1107.5685720309721</v>
      </c>
      <c r="AS225">
        <v>755.71717516890169</v>
      </c>
      <c r="AT225">
        <v>484.24779964611275</v>
      </c>
      <c r="AU225">
        <v>286.08674312540825</v>
      </c>
      <c r="AV225">
        <v>150.9233937398412</v>
      </c>
      <c r="AW225">
        <v>66.412342258974974</v>
      </c>
      <c r="AX225">
        <v>19.568806953563158</v>
      </c>
      <c r="AY225">
        <v>-0.8751139088254305</v>
      </c>
      <c r="AZ225">
        <v>-7.2612750631430609</v>
      </c>
      <c r="BA225">
        <v>-7.2018877074562608</v>
      </c>
      <c r="BB225">
        <v>-4.9357722490609239</v>
      </c>
      <c r="BC225">
        <v>2.1626828697269349E-10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</row>
    <row r="226" spans="1:101" x14ac:dyDescent="0.3">
      <c r="A226">
        <f>Model_Point!K226</f>
        <v>0</v>
      </c>
      <c r="B226">
        <v>0</v>
      </c>
      <c r="C226">
        <v>0</v>
      </c>
      <c r="D226">
        <v>0</v>
      </c>
      <c r="E226">
        <v>11539.999729662541</v>
      </c>
      <c r="F226">
        <v>11376.517024203182</v>
      </c>
      <c r="G226">
        <v>10884.461796876392</v>
      </c>
      <c r="H226">
        <v>10255.191514033841</v>
      </c>
      <c r="I226">
        <v>10525.937074489784</v>
      </c>
      <c r="J226">
        <v>9870.1533510047229</v>
      </c>
      <c r="K226">
        <v>9208.4847091361626</v>
      </c>
      <c r="L226">
        <v>8552.9978850310381</v>
      </c>
      <c r="M226">
        <v>7913.4555527566663</v>
      </c>
      <c r="N226">
        <v>8098.1874062380912</v>
      </c>
      <c r="O226">
        <v>7556.0009625523298</v>
      </c>
      <c r="P226">
        <v>7055.0230868445378</v>
      </c>
      <c r="Q226">
        <v>6602.4820223089791</v>
      </c>
      <c r="R226">
        <v>6205.0100056681877</v>
      </c>
      <c r="S226">
        <v>6049.9434092062429</v>
      </c>
      <c r="T226">
        <v>5792.3852316393486</v>
      </c>
      <c r="U226">
        <v>5608.5429391324833</v>
      </c>
      <c r="V226">
        <v>5503.3858305458789</v>
      </c>
      <c r="W226">
        <v>5481.2699306759578</v>
      </c>
      <c r="X226">
        <v>5085.4249374976653</v>
      </c>
      <c r="Y226">
        <v>5162.3482326345429</v>
      </c>
      <c r="Z226">
        <v>5183.3030033797131</v>
      </c>
      <c r="AA226">
        <v>5151.0616065841114</v>
      </c>
      <c r="AB226">
        <v>5069.298735950335</v>
      </c>
      <c r="AC226">
        <v>4572.0608257906115</v>
      </c>
      <c r="AD226">
        <v>4382.8534075397993</v>
      </c>
      <c r="AE226">
        <v>4158.6485723884271</v>
      </c>
      <c r="AF226">
        <v>3905.5780665510424</v>
      </c>
      <c r="AG226">
        <v>3630.2370930858469</v>
      </c>
      <c r="AH226">
        <v>3135.1179530511431</v>
      </c>
      <c r="AI226">
        <v>2823.5160482240917</v>
      </c>
      <c r="AJ226">
        <v>2509.9251683810576</v>
      </c>
      <c r="AK226">
        <v>2201.1405022738222</v>
      </c>
      <c r="AL226">
        <v>1903.5294727715723</v>
      </c>
      <c r="AM226">
        <v>1535.8380079800238</v>
      </c>
      <c r="AN226">
        <v>1271.5670368862691</v>
      </c>
      <c r="AO226">
        <v>1025.6272362398345</v>
      </c>
      <c r="AP226">
        <v>803.58054138692944</v>
      </c>
      <c r="AQ226">
        <v>609.60258869716108</v>
      </c>
      <c r="AR226">
        <v>422.81155303590702</v>
      </c>
      <c r="AS226">
        <v>289.39383290421785</v>
      </c>
      <c r="AT226">
        <v>186.30345138898761</v>
      </c>
      <c r="AU226">
        <v>110.96629009276492</v>
      </c>
      <c r="AV226">
        <v>59.544366219792224</v>
      </c>
      <c r="AW226">
        <v>25.359299385591207</v>
      </c>
      <c r="AX226">
        <v>7.4452999275258591</v>
      </c>
      <c r="AY226">
        <v>-0.38915698558162742</v>
      </c>
      <c r="AZ226">
        <v>-2.8499128551049733</v>
      </c>
      <c r="BA226">
        <v>-2.8430121640512542</v>
      </c>
      <c r="BB226">
        <v>-1.8893255366092001</v>
      </c>
      <c r="BC226">
        <v>-6.2866410907219469E-11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</row>
    <row r="227" spans="1:101" x14ac:dyDescent="0.3">
      <c r="A227">
        <f>Model_Point!K227</f>
        <v>0</v>
      </c>
      <c r="B227">
        <v>0</v>
      </c>
      <c r="C227">
        <v>0</v>
      </c>
      <c r="D227">
        <v>0</v>
      </c>
      <c r="E227">
        <v>8168.6170828663871</v>
      </c>
      <c r="F227">
        <v>8267.971642270646</v>
      </c>
      <c r="G227">
        <v>8138.64072500776</v>
      </c>
      <c r="H227">
        <v>7917.4612408374269</v>
      </c>
      <c r="I227">
        <v>7657.7933209371231</v>
      </c>
      <c r="J227">
        <v>7382.3724459187206</v>
      </c>
      <c r="K227">
        <v>7102.0702254269463</v>
      </c>
      <c r="L227">
        <v>6823.7685005516269</v>
      </c>
      <c r="M227">
        <v>6552.8690092798452</v>
      </c>
      <c r="N227">
        <v>6290.9852222460586</v>
      </c>
      <c r="O227">
        <v>6044.7843548219271</v>
      </c>
      <c r="P227">
        <v>6592.1449885122965</v>
      </c>
      <c r="Q227">
        <v>6872.5725186713562</v>
      </c>
      <c r="R227">
        <v>7085.6737112226492</v>
      </c>
      <c r="S227">
        <v>7287.1616039458313</v>
      </c>
      <c r="T227">
        <v>7477.7071879135956</v>
      </c>
      <c r="U227">
        <v>7652.9895375111591</v>
      </c>
      <c r="V227">
        <v>7806.4932943064414</v>
      </c>
      <c r="W227">
        <v>7932.551004939065</v>
      </c>
      <c r="X227">
        <v>8025.8774678488162</v>
      </c>
      <c r="Y227">
        <v>8081.50953808333</v>
      </c>
      <c r="Z227">
        <v>8094.4145905477899</v>
      </c>
      <c r="AA227">
        <v>8059.1883702493169</v>
      </c>
      <c r="AB227">
        <v>7970.1300730990351</v>
      </c>
      <c r="AC227">
        <v>7821.5617887095977</v>
      </c>
      <c r="AD227">
        <v>7608.7507700634169</v>
      </c>
      <c r="AE227">
        <v>7328.244594416874</v>
      </c>
      <c r="AF227">
        <v>6980.3780083165175</v>
      </c>
      <c r="AG227">
        <v>6564.1390093856644</v>
      </c>
      <c r="AH227">
        <v>6080.2116889868885</v>
      </c>
      <c r="AI227">
        <v>5531.5888234879285</v>
      </c>
      <c r="AJ227">
        <v>4924.0203669324537</v>
      </c>
      <c r="AK227">
        <v>4266.4070122280491</v>
      </c>
      <c r="AL227">
        <v>3571.0988543865037</v>
      </c>
      <c r="AM227">
        <v>2854.0376058446777</v>
      </c>
      <c r="AN227">
        <v>2134.6702324617736</v>
      </c>
      <c r="AO227">
        <v>1535.6913839803183</v>
      </c>
      <c r="AP227">
        <v>950.56749570776685</v>
      </c>
      <c r="AQ227">
        <v>389.31805305038569</v>
      </c>
      <c r="AR227">
        <v>-115.09938337117374</v>
      </c>
      <c r="AS227">
        <v>-524.01389046549559</v>
      </c>
      <c r="AT227">
        <v>-799.67885781007692</v>
      </c>
      <c r="AU227">
        <v>-911.12549385029831</v>
      </c>
      <c r="AV227">
        <v>-840.39608264387061</v>
      </c>
      <c r="AW227">
        <v>-596.01669230899506</v>
      </c>
      <c r="AX227">
        <v>-399.76638699926127</v>
      </c>
      <c r="AY227">
        <v>-256.96982733243743</v>
      </c>
      <c r="AZ227">
        <v>-157.50553314020669</v>
      </c>
      <c r="BA227">
        <v>-91.464862961341012</v>
      </c>
      <c r="BB227">
        <v>-49.812043303223284</v>
      </c>
      <c r="BC227">
        <v>6.0760751423383109E-11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</row>
    <row r="228" spans="1:101" x14ac:dyDescent="0.3">
      <c r="A228">
        <f>Model_Point!K228</f>
        <v>0</v>
      </c>
      <c r="B228">
        <v>0</v>
      </c>
      <c r="C228">
        <v>0</v>
      </c>
      <c r="D228">
        <v>0</v>
      </c>
      <c r="E228">
        <v>5586.2546286699589</v>
      </c>
      <c r="F228">
        <v>5535.1014554693538</v>
      </c>
      <c r="G228">
        <v>5365.9471652415004</v>
      </c>
      <c r="H228">
        <v>5154.1299227776281</v>
      </c>
      <c r="I228">
        <v>4935.1868846195612</v>
      </c>
      <c r="J228">
        <v>4724.6235552797007</v>
      </c>
      <c r="K228">
        <v>4530.2363068965378</v>
      </c>
      <c r="L228">
        <v>4356.8031687664652</v>
      </c>
      <c r="M228">
        <v>4206.7951605775424</v>
      </c>
      <c r="N228">
        <v>4078.9412373223104</v>
      </c>
      <c r="O228">
        <v>3979.7707352978136</v>
      </c>
      <c r="P228">
        <v>3913.9138985282061</v>
      </c>
      <c r="Q228">
        <v>3885.5159063873566</v>
      </c>
      <c r="R228">
        <v>3898.6263628644824</v>
      </c>
      <c r="S228">
        <v>3957.0025964246324</v>
      </c>
      <c r="T228">
        <v>4064.239055854744</v>
      </c>
      <c r="U228">
        <v>4224.276583986054</v>
      </c>
      <c r="V228">
        <v>4441.4071953681614</v>
      </c>
      <c r="W228">
        <v>4719.8310411883949</v>
      </c>
      <c r="X228">
        <v>5016.5899897202817</v>
      </c>
      <c r="Y228">
        <v>5285.9580798574207</v>
      </c>
      <c r="Z228">
        <v>5525.4053572888242</v>
      </c>
      <c r="AA228">
        <v>5733.3705683921653</v>
      </c>
      <c r="AB228">
        <v>5909.0173889311018</v>
      </c>
      <c r="AC228">
        <v>6051.9189042391563</v>
      </c>
      <c r="AD228">
        <v>6161.5270278694716</v>
      </c>
      <c r="AE228">
        <v>6237.0486878986267</v>
      </c>
      <c r="AF228">
        <v>6277.843074844186</v>
      </c>
      <c r="AG228">
        <v>6283.7680693113416</v>
      </c>
      <c r="AH228">
        <v>6254.8291553066829</v>
      </c>
      <c r="AI228">
        <v>6190.8885234049549</v>
      </c>
      <c r="AJ228">
        <v>6092.2300838809942</v>
      </c>
      <c r="AK228">
        <v>5959.8167528947124</v>
      </c>
      <c r="AL228">
        <v>5795.1120217362068</v>
      </c>
      <c r="AM228">
        <v>5599.9920916999945</v>
      </c>
      <c r="AN228">
        <v>5376.6756927744636</v>
      </c>
      <c r="AO228">
        <v>5127.7115092574732</v>
      </c>
      <c r="AP228">
        <v>4856.0049084929569</v>
      </c>
      <c r="AQ228">
        <v>4564.8391681299518</v>
      </c>
      <c r="AR228">
        <v>4257.8700499662955</v>
      </c>
      <c r="AS228">
        <v>3939.0423202940469</v>
      </c>
      <c r="AT228">
        <v>3612.4986294591818</v>
      </c>
      <c r="AU228">
        <v>3282.2942698808929</v>
      </c>
      <c r="AV228">
        <v>2952.5827787844078</v>
      </c>
      <c r="AW228">
        <v>2627.5314333832521</v>
      </c>
      <c r="AX228">
        <v>2311.2253671592871</v>
      </c>
      <c r="AY228">
        <v>2007.5625225297576</v>
      </c>
      <c r="AZ228">
        <v>1720.142772903898</v>
      </c>
      <c r="BA228">
        <v>1452.1557348160882</v>
      </c>
      <c r="BB228">
        <v>1206.2729537645341</v>
      </c>
      <c r="BC228">
        <v>984.55115378562846</v>
      </c>
      <c r="BD228">
        <v>783.65801891992601</v>
      </c>
      <c r="BE228">
        <v>606.17078639244596</v>
      </c>
      <c r="BF228">
        <v>453.71927150677539</v>
      </c>
      <c r="BG228">
        <v>326.87423285976809</v>
      </c>
      <c r="BH228">
        <v>225.10545327581985</v>
      </c>
      <c r="BI228">
        <v>146.82621163617449</v>
      </c>
      <c r="BJ228">
        <v>89.532639159713327</v>
      </c>
      <c r="BK228">
        <v>50.033994005742358</v>
      </c>
      <c r="BL228">
        <v>24.754328416567507</v>
      </c>
      <c r="BM228">
        <v>10.070038789233605</v>
      </c>
      <c r="BN228">
        <v>2.9968058705505638</v>
      </c>
      <c r="BO228">
        <v>0.1431628542642685</v>
      </c>
      <c r="BP228">
        <v>-0.61686218008317228</v>
      </c>
      <c r="BQ228">
        <v>-0.50553341899049298</v>
      </c>
      <c r="BR228">
        <v>-1.9784005447872011E-10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</row>
    <row r="229" spans="1:101" x14ac:dyDescent="0.3">
      <c r="A229">
        <f>Model_Point!K229</f>
        <v>0</v>
      </c>
      <c r="B229">
        <v>0</v>
      </c>
      <c r="C229">
        <v>0</v>
      </c>
      <c r="D229">
        <v>0</v>
      </c>
      <c r="E229">
        <v>2270.1760499029765</v>
      </c>
      <c r="F229">
        <v>2239.5100911996046</v>
      </c>
      <c r="G229">
        <v>2156.3053778527451</v>
      </c>
      <c r="H229">
        <v>2053.8008814466548</v>
      </c>
      <c r="I229">
        <v>2137.1411424274429</v>
      </c>
      <c r="J229">
        <v>2042.9843890518789</v>
      </c>
      <c r="K229">
        <v>1953.9664169913322</v>
      </c>
      <c r="L229">
        <v>1872.0694674184613</v>
      </c>
      <c r="M229">
        <v>1798.3408017658592</v>
      </c>
      <c r="N229">
        <v>1845.4179370976669</v>
      </c>
      <c r="O229">
        <v>1796.7530064318412</v>
      </c>
      <c r="P229">
        <v>1760.6672011836069</v>
      </c>
      <c r="Q229">
        <v>1738.8183701171945</v>
      </c>
      <c r="R229">
        <v>1732.8204782869461</v>
      </c>
      <c r="S229">
        <v>1743.0011501058773</v>
      </c>
      <c r="T229">
        <v>1773.0500628739021</v>
      </c>
      <c r="U229">
        <v>1823.4220007174861</v>
      </c>
      <c r="V229">
        <v>1895.801807412475</v>
      </c>
      <c r="W229">
        <v>1991.8350907693527</v>
      </c>
      <c r="X229">
        <v>1965.7403988481312</v>
      </c>
      <c r="Y229">
        <v>2093.0801368133593</v>
      </c>
      <c r="Z229">
        <v>2209.5395729153233</v>
      </c>
      <c r="AA229">
        <v>2314.5410566484361</v>
      </c>
      <c r="AB229">
        <v>2407.7914886689232</v>
      </c>
      <c r="AC229">
        <v>2348.809312438967</v>
      </c>
      <c r="AD229">
        <v>2409.4496093859843</v>
      </c>
      <c r="AE229">
        <v>2457.2444618439517</v>
      </c>
      <c r="AF229">
        <v>2491.966976917487</v>
      </c>
      <c r="AG229">
        <v>2513.5860011862565</v>
      </c>
      <c r="AH229">
        <v>2415.6832098182617</v>
      </c>
      <c r="AI229">
        <v>2404.5512256857965</v>
      </c>
      <c r="AJ229">
        <v>2380.0623619825142</v>
      </c>
      <c r="AK229">
        <v>2342.6019252186552</v>
      </c>
      <c r="AL229">
        <v>2292.7508574552066</v>
      </c>
      <c r="AM229">
        <v>2156.6339491655053</v>
      </c>
      <c r="AN229">
        <v>2079.7516427906799</v>
      </c>
      <c r="AO229">
        <v>1992.8232279419526</v>
      </c>
      <c r="AP229">
        <v>1896.9806255257311</v>
      </c>
      <c r="AQ229">
        <v>1793.5038710047784</v>
      </c>
      <c r="AR229">
        <v>1636.840047433132</v>
      </c>
      <c r="AS229">
        <v>1519.582611336531</v>
      </c>
      <c r="AT229">
        <v>1399.097330620948</v>
      </c>
      <c r="AU229">
        <v>1276.9620400845224</v>
      </c>
      <c r="AV229">
        <v>1154.7946177677875</v>
      </c>
      <c r="AW229">
        <v>1008.8835443691662</v>
      </c>
      <c r="AX229">
        <v>889.9317851919734</v>
      </c>
      <c r="AY229">
        <v>775.59824443922014</v>
      </c>
      <c r="AZ229">
        <v>667.29007496984457</v>
      </c>
      <c r="BA229">
        <v>566.25790537797889</v>
      </c>
      <c r="BB229">
        <v>462.76306875835439</v>
      </c>
      <c r="BC229">
        <v>378.53688663408656</v>
      </c>
      <c r="BD229">
        <v>302.15850350482515</v>
      </c>
      <c r="BE229">
        <v>234.63952523770598</v>
      </c>
      <c r="BF229">
        <v>176.62781880303234</v>
      </c>
      <c r="BG229">
        <v>125.3194267179441</v>
      </c>
      <c r="BH229">
        <v>86.431965719950355</v>
      </c>
      <c r="BI229">
        <v>56.506722399499559</v>
      </c>
      <c r="BJ229">
        <v>34.597846930470389</v>
      </c>
      <c r="BK229">
        <v>19.49317261835392</v>
      </c>
      <c r="BL229">
        <v>9.4856368311534052</v>
      </c>
      <c r="BM229">
        <v>3.8588560913272159</v>
      </c>
      <c r="BN229">
        <v>1.1481902095870744</v>
      </c>
      <c r="BO229">
        <v>5.4613407016034787E-2</v>
      </c>
      <c r="BP229">
        <v>-0.23646318406862579</v>
      </c>
      <c r="BQ229">
        <v>-0.19420184436950366</v>
      </c>
      <c r="BR229">
        <v>-3.18026491470164E-11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</row>
    <row r="230" spans="1:101" x14ac:dyDescent="0.3">
      <c r="A230">
        <f>Model_Point!K230</f>
        <v>0</v>
      </c>
      <c r="B230">
        <v>0</v>
      </c>
      <c r="C230">
        <v>0</v>
      </c>
      <c r="D230">
        <v>0</v>
      </c>
      <c r="E230">
        <v>1213.5798254196629</v>
      </c>
      <c r="F230">
        <v>1227.1989268906941</v>
      </c>
      <c r="G230">
        <v>1214.06250940466</v>
      </c>
      <c r="H230">
        <v>1191.112761246919</v>
      </c>
      <c r="I230">
        <v>1166.0419703930736</v>
      </c>
      <c r="J230">
        <v>1142.1565651288324</v>
      </c>
      <c r="K230">
        <v>1121.0403814666242</v>
      </c>
      <c r="L230">
        <v>1103.630142370004</v>
      </c>
      <c r="M230">
        <v>1090.4472237008561</v>
      </c>
      <c r="N230">
        <v>1081.415833610105</v>
      </c>
      <c r="O230">
        <v>1077.6502975797121</v>
      </c>
      <c r="P230">
        <v>1079.9704115861603</v>
      </c>
      <c r="Q230">
        <v>1089.1202491737417</v>
      </c>
      <c r="R230">
        <v>1105.8290177353956</v>
      </c>
      <c r="S230">
        <v>1130.7815881508077</v>
      </c>
      <c r="T230">
        <v>1164.6390095770316</v>
      </c>
      <c r="U230">
        <v>1208.1174651279539</v>
      </c>
      <c r="V230">
        <v>1261.989771337639</v>
      </c>
      <c r="W230">
        <v>1327.01796221211</v>
      </c>
      <c r="X230">
        <v>1403.9660940421122</v>
      </c>
      <c r="Y230">
        <v>1493.6369266495551</v>
      </c>
      <c r="Z230">
        <v>1584.9410996830288</v>
      </c>
      <c r="AA230">
        <v>1674.2562325154236</v>
      </c>
      <c r="AB230">
        <v>1761.6231655160923</v>
      </c>
      <c r="AC230">
        <v>1847.158778205878</v>
      </c>
      <c r="AD230">
        <v>1930.9750331898365</v>
      </c>
      <c r="AE230">
        <v>2165.6046217804446</v>
      </c>
      <c r="AF230">
        <v>2219.0955416369711</v>
      </c>
      <c r="AG230">
        <v>2257.1482012488605</v>
      </c>
      <c r="AH230">
        <v>2290.253832573304</v>
      </c>
      <c r="AI230">
        <v>2318.3223816182685</v>
      </c>
      <c r="AJ230">
        <v>2340.3192923538081</v>
      </c>
      <c r="AK230">
        <v>2354.8264573382071</v>
      </c>
      <c r="AL230">
        <v>2360.6215734447301</v>
      </c>
      <c r="AM230">
        <v>2356.589098849407</v>
      </c>
      <c r="AN230">
        <v>2341.7100098732303</v>
      </c>
      <c r="AO230">
        <v>2314.9926394632203</v>
      </c>
      <c r="AP230">
        <v>2275.425370845021</v>
      </c>
      <c r="AQ230">
        <v>2222.0034775904164</v>
      </c>
      <c r="AR230">
        <v>2153.8024157673435</v>
      </c>
      <c r="AS230">
        <v>2070.1602177759423</v>
      </c>
      <c r="AT230">
        <v>1970.744738758922</v>
      </c>
      <c r="AU230">
        <v>1856.0141967238462</v>
      </c>
      <c r="AV230">
        <v>1726.2534622560167</v>
      </c>
      <c r="AW230">
        <v>1582.1652646998928</v>
      </c>
      <c r="AX230">
        <v>1424.9856009281189</v>
      </c>
      <c r="AY230">
        <v>1256.5625147252961</v>
      </c>
      <c r="AZ230">
        <v>1079.4186179117482</v>
      </c>
      <c r="BA230">
        <v>896.78886919903766</v>
      </c>
      <c r="BB230">
        <v>712.62120001563858</v>
      </c>
      <c r="BC230">
        <v>531.52595318428791</v>
      </c>
      <c r="BD230">
        <v>377.07565207836797</v>
      </c>
      <c r="BE230">
        <v>229.15731522614922</v>
      </c>
      <c r="BF230">
        <v>90.586459986057378</v>
      </c>
      <c r="BG230">
        <v>-31.473599629554947</v>
      </c>
      <c r="BH230">
        <v>-129.00462750144399</v>
      </c>
      <c r="BI230">
        <v>-194.51928670764096</v>
      </c>
      <c r="BJ230">
        <v>-222.26555192856219</v>
      </c>
      <c r="BK230">
        <v>-209.46532750855775</v>
      </c>
      <c r="BL230">
        <v>-157.43863808316462</v>
      </c>
      <c r="BM230">
        <v>-103.36087395108966</v>
      </c>
      <c r="BN230">
        <v>-65.046678567596487</v>
      </c>
      <c r="BO230">
        <v>-38.998722839180104</v>
      </c>
      <c r="BP230">
        <v>-22.078055165215282</v>
      </c>
      <c r="BQ230">
        <v>-11.610885621079166</v>
      </c>
      <c r="BR230">
        <v>4.6492424703130594E-11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</row>
    <row r="231" spans="1:101" x14ac:dyDescent="0.3">
      <c r="A231">
        <f>Model_Point!K231</f>
        <v>0</v>
      </c>
      <c r="B231">
        <v>0</v>
      </c>
      <c r="C231">
        <v>0</v>
      </c>
      <c r="D231">
        <v>0</v>
      </c>
      <c r="E231">
        <v>16046.682225428167</v>
      </c>
      <c r="F231">
        <v>15975.823448060444</v>
      </c>
      <c r="G231">
        <v>15565.44142237405</v>
      </c>
      <c r="H231">
        <v>15019.0153134005</v>
      </c>
      <c r="I231">
        <v>14441.646704039293</v>
      </c>
      <c r="J231">
        <v>13879.311329451222</v>
      </c>
      <c r="K231">
        <v>13356.032288979119</v>
      </c>
      <c r="L231">
        <v>12889.370377893834</v>
      </c>
      <c r="M231">
        <v>12494.54922477316</v>
      </c>
      <c r="N231">
        <v>12174.144364374481</v>
      </c>
      <c r="O231">
        <v>11951.450460121239</v>
      </c>
      <c r="P231">
        <v>11839.856111590685</v>
      </c>
      <c r="Q231">
        <v>11851.668362689796</v>
      </c>
      <c r="R231">
        <v>11998.191124451225</v>
      </c>
      <c r="S231">
        <v>12289.988026437049</v>
      </c>
      <c r="T231">
        <v>12737.53094952577</v>
      </c>
      <c r="U231">
        <v>13233.984258773144</v>
      </c>
      <c r="V231">
        <v>13637.588702879038</v>
      </c>
      <c r="W231">
        <v>13944.919286738697</v>
      </c>
      <c r="X231">
        <v>14153.199891223994</v>
      </c>
      <c r="Y231">
        <v>14259.485705698122</v>
      </c>
      <c r="Z231">
        <v>14262.203695835322</v>
      </c>
      <c r="AA231">
        <v>14161.88525669173</v>
      </c>
      <c r="AB231">
        <v>13960.695704652191</v>
      </c>
      <c r="AC231">
        <v>13662.202158570324</v>
      </c>
      <c r="AD231">
        <v>13271.183565138444</v>
      </c>
      <c r="AE231">
        <v>12793.598689555349</v>
      </c>
      <c r="AF231">
        <v>12236.6651785504</v>
      </c>
      <c r="AG231">
        <v>11608.924675059747</v>
      </c>
      <c r="AH231">
        <v>10920.232569895641</v>
      </c>
      <c r="AI231">
        <v>10181.522601352761</v>
      </c>
      <c r="AJ231">
        <v>9404.5437278375357</v>
      </c>
      <c r="AK231">
        <v>8601.0319278416373</v>
      </c>
      <c r="AL231">
        <v>7783.2264912373621</v>
      </c>
      <c r="AM231">
        <v>6963.6150045204558</v>
      </c>
      <c r="AN231">
        <v>6154.6406145449828</v>
      </c>
      <c r="AO231">
        <v>5368.3777108236582</v>
      </c>
      <c r="AP231">
        <v>4616.1856805557018</v>
      </c>
      <c r="AQ231">
        <v>3908.3541743873252</v>
      </c>
      <c r="AR231">
        <v>3253.7570869792867</v>
      </c>
      <c r="AS231">
        <v>2659.5357979332639</v>
      </c>
      <c r="AT231">
        <v>2117.2839907389512</v>
      </c>
      <c r="AU231">
        <v>1635.5771125774038</v>
      </c>
      <c r="AV231">
        <v>1220.2409648607068</v>
      </c>
      <c r="AW231">
        <v>873.97499888718198</v>
      </c>
      <c r="AX231">
        <v>596.18472411081461</v>
      </c>
      <c r="AY231">
        <v>383.07707973455877</v>
      </c>
      <c r="AZ231">
        <v>228.04787258607945</v>
      </c>
      <c r="BA231">
        <v>122.3520479605838</v>
      </c>
      <c r="BB231">
        <v>55.999190395207883</v>
      </c>
      <c r="BC231">
        <v>18.766542542721037</v>
      </c>
      <c r="BD231">
        <v>2.0402545290276759</v>
      </c>
      <c r="BE231">
        <v>-3.6646513146895141</v>
      </c>
      <c r="BF231">
        <v>-4.2050959462658559</v>
      </c>
      <c r="BG231">
        <v>-2.8624704000938004</v>
      </c>
      <c r="BH231">
        <v>3.5302067002414455E-10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</row>
    <row r="232" spans="1:101" x14ac:dyDescent="0.3">
      <c r="A232">
        <f>Model_Point!K232</f>
        <v>0</v>
      </c>
      <c r="B232">
        <v>0</v>
      </c>
      <c r="C232">
        <v>0</v>
      </c>
      <c r="D232">
        <v>0</v>
      </c>
      <c r="E232">
        <v>6409.49769931224</v>
      </c>
      <c r="F232">
        <v>6352.9094112609246</v>
      </c>
      <c r="G232">
        <v>6150.0511917531339</v>
      </c>
      <c r="H232">
        <v>5888.5343170019314</v>
      </c>
      <c r="I232">
        <v>6109.5530879581738</v>
      </c>
      <c r="J232">
        <v>5863.8406937335203</v>
      </c>
      <c r="K232">
        <v>5630.8357204963113</v>
      </c>
      <c r="L232">
        <v>5417.6532417913977</v>
      </c>
      <c r="M232">
        <v>5230.4022380712886</v>
      </c>
      <c r="N232">
        <v>5290.5070367628823</v>
      </c>
      <c r="O232">
        <v>5180.2539407587556</v>
      </c>
      <c r="P232">
        <v>5112.3942148970991</v>
      </c>
      <c r="Q232">
        <v>5091.8429365915727</v>
      </c>
      <c r="R232">
        <v>5123.1135388231205</v>
      </c>
      <c r="S232">
        <v>5008.1533015463665</v>
      </c>
      <c r="T232">
        <v>5143.1534733950466</v>
      </c>
      <c r="U232">
        <v>5341.8110074407214</v>
      </c>
      <c r="V232">
        <v>5560.7793272617073</v>
      </c>
      <c r="W232">
        <v>5744.4161675847281</v>
      </c>
      <c r="X232">
        <v>5515.2494936480825</v>
      </c>
      <c r="Y232">
        <v>5601.8357752399261</v>
      </c>
      <c r="Z232">
        <v>5649.0417899662507</v>
      </c>
      <c r="AA232">
        <v>5657.0854940982044</v>
      </c>
      <c r="AB232">
        <v>5626.8277710264683</v>
      </c>
      <c r="AC232">
        <v>5285.6686861294866</v>
      </c>
      <c r="AD232">
        <v>5166.5907516083844</v>
      </c>
      <c r="AE232">
        <v>5013.8414843898281</v>
      </c>
      <c r="AF232">
        <v>4830.2225321390661</v>
      </c>
      <c r="AG232">
        <v>4619.0573027974906</v>
      </c>
      <c r="AH232">
        <v>4207.4004664073473</v>
      </c>
      <c r="AI232">
        <v>3942.1632301594632</v>
      </c>
      <c r="AJ232">
        <v>3661.410894026264</v>
      </c>
      <c r="AK232">
        <v>3369.706228917084</v>
      </c>
      <c r="AL232">
        <v>3071.8157634869176</v>
      </c>
      <c r="AM232">
        <v>2676.0240144245868</v>
      </c>
      <c r="AN232">
        <v>2374.3976585035721</v>
      </c>
      <c r="AO232">
        <v>2080.6841679052591</v>
      </c>
      <c r="AP232">
        <v>1799.3256238354563</v>
      </c>
      <c r="AQ232">
        <v>1534.3586857221105</v>
      </c>
      <c r="AR232">
        <v>1248.164830734255</v>
      </c>
      <c r="AS232">
        <v>1023.2669048494562</v>
      </c>
      <c r="AT232">
        <v>817.79106484795329</v>
      </c>
      <c r="AU232">
        <v>635.10589365976568</v>
      </c>
      <c r="AV232">
        <v>477.52553054569302</v>
      </c>
      <c r="AW232">
        <v>334.86397519077332</v>
      </c>
      <c r="AX232">
        <v>228.86422264502389</v>
      </c>
      <c r="AY232">
        <v>147.49356483988893</v>
      </c>
      <c r="AZ232">
        <v>88.272782208188303</v>
      </c>
      <c r="BA232">
        <v>47.89151996533495</v>
      </c>
      <c r="BB232">
        <v>21.439752550314982</v>
      </c>
      <c r="BC232">
        <v>7.1752191173379476</v>
      </c>
      <c r="BD232">
        <v>0.76325135159601276</v>
      </c>
      <c r="BE232">
        <v>-1.4263425699429877</v>
      </c>
      <c r="BF232">
        <v>-1.6364032170933995</v>
      </c>
      <c r="BG232">
        <v>-1.0984068653105796</v>
      </c>
      <c r="BH232">
        <v>-6.4775876459038587E-11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</row>
    <row r="233" spans="1:101" x14ac:dyDescent="0.3">
      <c r="A233">
        <f>Model_Point!K233</f>
        <v>0</v>
      </c>
      <c r="B233">
        <v>0</v>
      </c>
      <c r="C233">
        <v>0</v>
      </c>
      <c r="D233">
        <v>0</v>
      </c>
      <c r="E233">
        <v>4582.033120658959</v>
      </c>
      <c r="F233">
        <v>4688.7892363505071</v>
      </c>
      <c r="G233">
        <v>4689.7310968454522</v>
      </c>
      <c r="H233">
        <v>4649.4615860894874</v>
      </c>
      <c r="I233">
        <v>4597.4550924208297</v>
      </c>
      <c r="J233">
        <v>4546.3000861653991</v>
      </c>
      <c r="K233">
        <v>4502.0209148601589</v>
      </c>
      <c r="L233">
        <v>4468.5647457671248</v>
      </c>
      <c r="M233">
        <v>4449.1615499668223</v>
      </c>
      <c r="N233">
        <v>4444.9705343944579</v>
      </c>
      <c r="O233">
        <v>4460.2723499073536</v>
      </c>
      <c r="P233">
        <v>4497.8138983371946</v>
      </c>
      <c r="Q233">
        <v>4560.1640074447369</v>
      </c>
      <c r="R233">
        <v>4649.7307731376432</v>
      </c>
      <c r="S233">
        <v>4768.8057444726555</v>
      </c>
      <c r="T233">
        <v>4919.6671919349728</v>
      </c>
      <c r="U233">
        <v>5439.499110473017</v>
      </c>
      <c r="V233">
        <v>5620.9200471336962</v>
      </c>
      <c r="W233">
        <v>5754.5667117975472</v>
      </c>
      <c r="X233">
        <v>5877.1726321734641</v>
      </c>
      <c r="Y233">
        <v>5988.9296876113749</v>
      </c>
      <c r="Z233">
        <v>6086.7353285457666</v>
      </c>
      <c r="AA233">
        <v>6166.0793397758762</v>
      </c>
      <c r="AB233">
        <v>6223.057042000547</v>
      </c>
      <c r="AC233">
        <v>6254.0609309645151</v>
      </c>
      <c r="AD233">
        <v>6255.7425784894131</v>
      </c>
      <c r="AE233">
        <v>6224.7606545146537</v>
      </c>
      <c r="AF233">
        <v>6157.5943921478729</v>
      </c>
      <c r="AG233">
        <v>6050.6097782751331</v>
      </c>
      <c r="AH233">
        <v>5900.2874655258092</v>
      </c>
      <c r="AI233">
        <v>5703.8421818307625</v>
      </c>
      <c r="AJ233">
        <v>5459.4491904660654</v>
      </c>
      <c r="AK233">
        <v>5167.8806112140355</v>
      </c>
      <c r="AL233">
        <v>4829.126528116004</v>
      </c>
      <c r="AM233">
        <v>4444.4236659582266</v>
      </c>
      <c r="AN233">
        <v>4016.6583897389851</v>
      </c>
      <c r="AO233">
        <v>3550.6534745098011</v>
      </c>
      <c r="AP233">
        <v>3053.410165133806</v>
      </c>
      <c r="AQ233">
        <v>2534.2777700199317</v>
      </c>
      <c r="AR233">
        <v>2005.0090393128783</v>
      </c>
      <c r="AS233">
        <v>1479.6531872048536</v>
      </c>
      <c r="AT233">
        <v>1039.5522579907085</v>
      </c>
      <c r="AU233">
        <v>614.34989580547415</v>
      </c>
      <c r="AV233">
        <v>211.80002008995629</v>
      </c>
      <c r="AW233">
        <v>-145.22557155093475</v>
      </c>
      <c r="AX233">
        <v>-430.43574357242312</v>
      </c>
      <c r="AY233">
        <v>-618.6834622653779</v>
      </c>
      <c r="AZ233">
        <v>-689.9587393498432</v>
      </c>
      <c r="BA233">
        <v>-633.56927536926366</v>
      </c>
      <c r="BB233">
        <v>-452.02877093865186</v>
      </c>
      <c r="BC233">
        <v>-300.30592754913215</v>
      </c>
      <c r="BD233">
        <v>-191.20320465722375</v>
      </c>
      <c r="BE233">
        <v>-116.00885538665831</v>
      </c>
      <c r="BF233">
        <v>-66.549251379740824</v>
      </c>
      <c r="BG233">
        <v>-35.607343683664318</v>
      </c>
      <c r="BH233">
        <v>3.0560328056653255E-12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</row>
    <row r="234" spans="1:101" x14ac:dyDescent="0.3">
      <c r="A234">
        <f>Model_Point!K234</f>
        <v>0</v>
      </c>
      <c r="B234">
        <v>0</v>
      </c>
      <c r="C234">
        <v>0</v>
      </c>
      <c r="D234">
        <v>0</v>
      </c>
      <c r="E234">
        <v>6647.4225249050933</v>
      </c>
      <c r="F234">
        <v>6523.4697854545466</v>
      </c>
      <c r="G234">
        <v>6272.8168678400516</v>
      </c>
      <c r="H234">
        <v>5966.8050478932137</v>
      </c>
      <c r="I234">
        <v>5652.2434882212501</v>
      </c>
      <c r="J234">
        <v>5350.1457757981088</v>
      </c>
      <c r="K234">
        <v>5071.9676747731955</v>
      </c>
      <c r="L234">
        <v>4826.0971920562661</v>
      </c>
      <c r="M234">
        <v>4619.6386526023471</v>
      </c>
      <c r="N234">
        <v>4451.2825132277449</v>
      </c>
      <c r="O234">
        <v>4333.2694646207838</v>
      </c>
      <c r="P234">
        <v>4271.2397001441423</v>
      </c>
      <c r="Q234">
        <v>4270.2562709950935</v>
      </c>
      <c r="R234">
        <v>4328.712088047213</v>
      </c>
      <c r="S234">
        <v>4344.2880554564481</v>
      </c>
      <c r="T234">
        <v>4317.3611152212916</v>
      </c>
      <c r="U234">
        <v>4249.0239577091806</v>
      </c>
      <c r="V234">
        <v>4141.1149141261185</v>
      </c>
      <c r="W234">
        <v>3996.243137375624</v>
      </c>
      <c r="X234">
        <v>3817.7830053692905</v>
      </c>
      <c r="Y234">
        <v>3609.7739275411823</v>
      </c>
      <c r="Z234">
        <v>3376.8045992973775</v>
      </c>
      <c r="AA234">
        <v>3123.6569536744823</v>
      </c>
      <c r="AB234">
        <v>2855.5045167432027</v>
      </c>
      <c r="AC234">
        <v>2577.7922432840969</v>
      </c>
      <c r="AD234">
        <v>2296.0971727859264</v>
      </c>
      <c r="AE234">
        <v>2015.9724061682912</v>
      </c>
      <c r="AF234">
        <v>1742.7786058055492</v>
      </c>
      <c r="AG234">
        <v>1481.5090805657944</v>
      </c>
      <c r="AH234">
        <v>1236.6163998872105</v>
      </c>
      <c r="AI234">
        <v>1011.850193480676</v>
      </c>
      <c r="AJ234">
        <v>804.45210899470999</v>
      </c>
      <c r="AK234">
        <v>618.72579071436871</v>
      </c>
      <c r="AL234">
        <v>457.7950962561253</v>
      </c>
      <c r="AM234">
        <v>323.40884479979928</v>
      </c>
      <c r="AN234">
        <v>215.84070676174073</v>
      </c>
      <c r="AO234">
        <v>133.91073476866998</v>
      </c>
      <c r="AP234">
        <v>75.143611575652685</v>
      </c>
      <c r="AQ234">
        <v>36.060679879239636</v>
      </c>
      <c r="AR234">
        <v>12.579872479046896</v>
      </c>
      <c r="AS234">
        <v>0.47372451002179966</v>
      </c>
      <c r="AT234">
        <v>-3.9591475600352237</v>
      </c>
      <c r="AU234">
        <v>-4.538862294146325</v>
      </c>
      <c r="AV234">
        <v>-3.5580557624125175</v>
      </c>
      <c r="AW234">
        <v>-2.2358746901740107</v>
      </c>
      <c r="AX234">
        <v>1.9503815256481914E-11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</row>
    <row r="235" spans="1:101" x14ac:dyDescent="0.3">
      <c r="A235">
        <f>Model_Point!K235</f>
        <v>0</v>
      </c>
      <c r="B235">
        <v>0</v>
      </c>
      <c r="C235">
        <v>0</v>
      </c>
      <c r="D235">
        <v>0</v>
      </c>
      <c r="E235">
        <v>2715.2644754656158</v>
      </c>
      <c r="F235">
        <v>2657.3078535570289</v>
      </c>
      <c r="G235">
        <v>2542.3889145084549</v>
      </c>
      <c r="H235">
        <v>2402.9468974543934</v>
      </c>
      <c r="I235">
        <v>2433.3098558861648</v>
      </c>
      <c r="J235">
        <v>2302.2991489674687</v>
      </c>
      <c r="K235">
        <v>2179.5265859843817</v>
      </c>
      <c r="L235">
        <v>2068.430565159978</v>
      </c>
      <c r="M235">
        <v>1971.9043635462415</v>
      </c>
      <c r="N235">
        <v>1914.6562764516382</v>
      </c>
      <c r="O235">
        <v>1852.9042449408439</v>
      </c>
      <c r="P235">
        <v>1812.5446533028205</v>
      </c>
      <c r="Q235">
        <v>1795.6264177718226</v>
      </c>
      <c r="R235">
        <v>1803.9799778820604</v>
      </c>
      <c r="S235">
        <v>1679.4024706388595</v>
      </c>
      <c r="T235">
        <v>1688.8658548421777</v>
      </c>
      <c r="U235">
        <v>1682.2940822426788</v>
      </c>
      <c r="V235">
        <v>1660.3730161291444</v>
      </c>
      <c r="W235">
        <v>1624.0968823572673</v>
      </c>
      <c r="X235">
        <v>1466.7736474810345</v>
      </c>
      <c r="Y235">
        <v>1399.2788618523425</v>
      </c>
      <c r="Z235">
        <v>1321.6766042422444</v>
      </c>
      <c r="AA235">
        <v>1235.819266620706</v>
      </c>
      <c r="AB235">
        <v>1143.7196506333069</v>
      </c>
      <c r="AC235">
        <v>987.1070014297344</v>
      </c>
      <c r="AD235">
        <v>885.22799804091164</v>
      </c>
      <c r="AE235">
        <v>783.37490899909335</v>
      </c>
      <c r="AF235">
        <v>683.65317351058218</v>
      </c>
      <c r="AG235">
        <v>588.03307710295394</v>
      </c>
      <c r="AH235">
        <v>472.5954634565465</v>
      </c>
      <c r="AI235">
        <v>388.62611373156381</v>
      </c>
      <c r="AJ235">
        <v>310.9292072334207</v>
      </c>
      <c r="AK235">
        <v>241.20904070215011</v>
      </c>
      <c r="AL235">
        <v>180.71935613993907</v>
      </c>
      <c r="AM235">
        <v>123.46252890876896</v>
      </c>
      <c r="AN235">
        <v>82.628849751900802</v>
      </c>
      <c r="AO235">
        <v>51.481206431187033</v>
      </c>
      <c r="AP235">
        <v>29.112174025515319</v>
      </c>
      <c r="AQ235">
        <v>14.222559897254836</v>
      </c>
      <c r="AR235">
        <v>4.8016629657466483</v>
      </c>
      <c r="AS235">
        <v>0.16412281374098198</v>
      </c>
      <c r="AT235">
        <v>-1.5411939023577919</v>
      </c>
      <c r="AU235">
        <v>-1.7718799692099636</v>
      </c>
      <c r="AV235">
        <v>-1.4038685663504453</v>
      </c>
      <c r="AW235">
        <v>-0.8560353864696385</v>
      </c>
      <c r="AX235">
        <v>-1.4727925403917031E-11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</row>
    <row r="236" spans="1:101" x14ac:dyDescent="0.3">
      <c r="A236">
        <f>Model_Point!K236</f>
        <v>0</v>
      </c>
      <c r="B236">
        <v>0</v>
      </c>
      <c r="C236">
        <v>0</v>
      </c>
      <c r="D236">
        <v>0</v>
      </c>
      <c r="E236">
        <v>1998.0152273319277</v>
      </c>
      <c r="F236">
        <v>2022.8575782240221</v>
      </c>
      <c r="G236">
        <v>1993.6596596215686</v>
      </c>
      <c r="H236">
        <v>1943.1695543718406</v>
      </c>
      <c r="I236">
        <v>1884.4091430557974</v>
      </c>
      <c r="J236">
        <v>1822.9687463827477</v>
      </c>
      <c r="K236">
        <v>1761.5522438839637</v>
      </c>
      <c r="L236">
        <v>1701.8898220303333</v>
      </c>
      <c r="M236">
        <v>1645.3483111079333</v>
      </c>
      <c r="N236">
        <v>1592.3493973474797</v>
      </c>
      <c r="O236">
        <v>1544.5824796204897</v>
      </c>
      <c r="P236">
        <v>1693.927607444878</v>
      </c>
      <c r="Q236">
        <v>1760.5736631979505</v>
      </c>
      <c r="R236">
        <v>1810.1350893273463</v>
      </c>
      <c r="S236">
        <v>1856.5799038820232</v>
      </c>
      <c r="T236">
        <v>1900.0785378128676</v>
      </c>
      <c r="U236">
        <v>1939.5522893453426</v>
      </c>
      <c r="V236">
        <v>1973.3763946786123</v>
      </c>
      <c r="W236">
        <v>2000.1428759557878</v>
      </c>
      <c r="X236">
        <v>2018.5440833800089</v>
      </c>
      <c r="Y236">
        <v>2027.3579524511179</v>
      </c>
      <c r="Z236">
        <v>2025.3504849422657</v>
      </c>
      <c r="AA236">
        <v>2011.201029778292</v>
      </c>
      <c r="AB236">
        <v>1983.5223877397834</v>
      </c>
      <c r="AC236">
        <v>1940.9422374216554</v>
      </c>
      <c r="AD236">
        <v>1882.3352439108648</v>
      </c>
      <c r="AE236">
        <v>1806.9075132050225</v>
      </c>
      <c r="AF236">
        <v>1714.8235814544389</v>
      </c>
      <c r="AG236">
        <v>1605.9194547489201</v>
      </c>
      <c r="AH236">
        <v>1480.4666971537395</v>
      </c>
      <c r="AI236">
        <v>1339.3251362240342</v>
      </c>
      <c r="AJ236">
        <v>1184.0533986257906</v>
      </c>
      <c r="AK236">
        <v>1017.0045127743864</v>
      </c>
      <c r="AL236">
        <v>841.39635930289558</v>
      </c>
      <c r="AM236">
        <v>661.34138721693228</v>
      </c>
      <c r="AN236">
        <v>481.81746471403437</v>
      </c>
      <c r="AO236">
        <v>333.59427297865608</v>
      </c>
      <c r="AP236">
        <v>189.87222399804159</v>
      </c>
      <c r="AQ236">
        <v>53.209851854570708</v>
      </c>
      <c r="AR236">
        <v>-68.103685345002404</v>
      </c>
      <c r="AS236">
        <v>-164.41141375952159</v>
      </c>
      <c r="AT236">
        <v>-226.37569450828715</v>
      </c>
      <c r="AU236">
        <v>-246.45844115174063</v>
      </c>
      <c r="AV236">
        <v>-220.48349039948863</v>
      </c>
      <c r="AW236">
        <v>-155.9524684737988</v>
      </c>
      <c r="AX236">
        <v>-104.36199570464989</v>
      </c>
      <c r="AY236">
        <v>-66.905357963221419</v>
      </c>
      <c r="AZ236">
        <v>-40.864731886201902</v>
      </c>
      <c r="BA236">
        <v>-23.601722923622084</v>
      </c>
      <c r="BB236">
        <v>-12.726017096233745</v>
      </c>
      <c r="BC236">
        <v>-1.2876063840812015E-11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</row>
    <row r="237" spans="1:101" x14ac:dyDescent="0.3">
      <c r="A237">
        <f>Model_Point!K237</f>
        <v>0</v>
      </c>
      <c r="B237">
        <v>0</v>
      </c>
      <c r="C237">
        <v>0</v>
      </c>
      <c r="D237">
        <v>0</v>
      </c>
      <c r="E237">
        <v>7143.0653729603482</v>
      </c>
      <c r="F237">
        <v>7172.1512750865504</v>
      </c>
      <c r="G237">
        <v>7050.4212634249607</v>
      </c>
      <c r="H237">
        <v>6863.5199386653103</v>
      </c>
      <c r="I237">
        <v>6656.2159599898569</v>
      </c>
      <c r="J237">
        <v>6447.3906047723394</v>
      </c>
      <c r="K237">
        <v>6246.627105221708</v>
      </c>
      <c r="L237">
        <v>6060.2823429053105</v>
      </c>
      <c r="M237">
        <v>5893.7502555214223</v>
      </c>
      <c r="N237">
        <v>5747.6432091685147</v>
      </c>
      <c r="O237">
        <v>5629.8781736854053</v>
      </c>
      <c r="P237">
        <v>5545.1642005137373</v>
      </c>
      <c r="Q237">
        <v>5498.4986524472288</v>
      </c>
      <c r="R237">
        <v>5494.7653354938684</v>
      </c>
      <c r="S237">
        <v>5538.7990010507856</v>
      </c>
      <c r="T237">
        <v>5635.6241776339566</v>
      </c>
      <c r="U237">
        <v>5790.0912336608471</v>
      </c>
      <c r="V237">
        <v>6006.6053372657434</v>
      </c>
      <c r="W237">
        <v>6257.9976311121309</v>
      </c>
      <c r="X237">
        <v>6473.4604084870853</v>
      </c>
      <c r="Y237">
        <v>6651.6957333439723</v>
      </c>
      <c r="Z237">
        <v>6791.1279683405237</v>
      </c>
      <c r="AA237">
        <v>6890.3815583954902</v>
      </c>
      <c r="AB237">
        <v>6948.7054132045287</v>
      </c>
      <c r="AC237">
        <v>6965.5455022826682</v>
      </c>
      <c r="AD237">
        <v>6940.1847937418797</v>
      </c>
      <c r="AE237">
        <v>6872.4366980209325</v>
      </c>
      <c r="AF237">
        <v>6762.9680586557088</v>
      </c>
      <c r="AG237">
        <v>6613.0858106077003</v>
      </c>
      <c r="AH237">
        <v>6424.6332038928131</v>
      </c>
      <c r="AI237">
        <v>6199.9067865376455</v>
      </c>
      <c r="AJ237">
        <v>5941.6444341165643</v>
      </c>
      <c r="AK237">
        <v>5653.0626815772503</v>
      </c>
      <c r="AL237">
        <v>5337.8880035744987</v>
      </c>
      <c r="AM237">
        <v>5000.3554297156434</v>
      </c>
      <c r="AN237">
        <v>4645.1095635442189</v>
      </c>
      <c r="AO237">
        <v>4277.0951248633755</v>
      </c>
      <c r="AP237">
        <v>3901.2026164908971</v>
      </c>
      <c r="AQ237">
        <v>3522.5022988903384</v>
      </c>
      <c r="AR237">
        <v>3146.1410107090655</v>
      </c>
      <c r="AS237">
        <v>2777.223523040152</v>
      </c>
      <c r="AT237">
        <v>2420.6809319876729</v>
      </c>
      <c r="AU237">
        <v>2081.1300268256173</v>
      </c>
      <c r="AV237">
        <v>1762.7291173954966</v>
      </c>
      <c r="AW237">
        <v>1469.0373484281024</v>
      </c>
      <c r="AX237">
        <v>1202.8859053874949</v>
      </c>
      <c r="AY237">
        <v>960.36574917699227</v>
      </c>
      <c r="AZ237">
        <v>744.99041024684755</v>
      </c>
      <c r="BA237">
        <v>559.11901729721933</v>
      </c>
      <c r="BB237">
        <v>403.79890139629845</v>
      </c>
      <c r="BC237">
        <v>278.69439036500239</v>
      </c>
      <c r="BD237">
        <v>182.12443114868353</v>
      </c>
      <c r="BE237">
        <v>111.22163769652299</v>
      </c>
      <c r="BF237">
        <v>62.209661948941644</v>
      </c>
      <c r="BG237">
        <v>30.775823909758149</v>
      </c>
      <c r="BH237">
        <v>12.495064058354377</v>
      </c>
      <c r="BI237">
        <v>3.6642603575926058</v>
      </c>
      <c r="BJ237">
        <v>8.3146726472473828E-2</v>
      </c>
      <c r="BK237">
        <v>-0.88745644709330063</v>
      </c>
      <c r="BL237">
        <v>-0.76814784896160404</v>
      </c>
      <c r="BM237">
        <v>-1.142580234032197E-10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</row>
    <row r="238" spans="1:101" x14ac:dyDescent="0.3">
      <c r="A238">
        <f>Model_Point!K238</f>
        <v>0</v>
      </c>
      <c r="B238">
        <v>0</v>
      </c>
      <c r="C238">
        <v>0</v>
      </c>
      <c r="D238">
        <v>0</v>
      </c>
      <c r="E238">
        <v>2820.2337718660365</v>
      </c>
      <c r="F238">
        <v>2815.5516083866482</v>
      </c>
      <c r="G238">
        <v>2746.4754583477484</v>
      </c>
      <c r="H238">
        <v>2649.7213194632213</v>
      </c>
      <c r="I238">
        <v>2757.737154065856</v>
      </c>
      <c r="J238">
        <v>2661.7367000693216</v>
      </c>
      <c r="K238">
        <v>2567.6337145009925</v>
      </c>
      <c r="L238">
        <v>2478.0022086753684</v>
      </c>
      <c r="M238">
        <v>2395.0038668441271</v>
      </c>
      <c r="N238">
        <v>2464.8714680756407</v>
      </c>
      <c r="O238">
        <v>2407.8628129857866</v>
      </c>
      <c r="P238">
        <v>2363.2942680607675</v>
      </c>
      <c r="Q238">
        <v>2333.1530588160149</v>
      </c>
      <c r="R238">
        <v>2319.375705662786</v>
      </c>
      <c r="S238">
        <v>2326.4131757411214</v>
      </c>
      <c r="T238">
        <v>2351.3218996968708</v>
      </c>
      <c r="U238">
        <v>2398.4008327223905</v>
      </c>
      <c r="V238">
        <v>2469.3813916425693</v>
      </c>
      <c r="W238">
        <v>2565.8509641320038</v>
      </c>
      <c r="X238">
        <v>2516.2675908170631</v>
      </c>
      <c r="Y238">
        <v>2606.5462612812807</v>
      </c>
      <c r="Z238">
        <v>2682.3119608239626</v>
      </c>
      <c r="AA238">
        <v>2743.0485447402207</v>
      </c>
      <c r="AB238">
        <v>2788.4855725062971</v>
      </c>
      <c r="AC238">
        <v>2691.6842037078218</v>
      </c>
      <c r="AD238">
        <v>2698.0606164272544</v>
      </c>
      <c r="AE238">
        <v>2688.1816147834829</v>
      </c>
      <c r="AF238">
        <v>2662.3148271111158</v>
      </c>
      <c r="AG238">
        <v>2620.9784115859507</v>
      </c>
      <c r="AH238">
        <v>2474.6188935871237</v>
      </c>
      <c r="AI238">
        <v>2399.1265179043598</v>
      </c>
      <c r="AJ238">
        <v>2310.5390110047615</v>
      </c>
      <c r="AK238">
        <v>2210.1067654806466</v>
      </c>
      <c r="AL238">
        <v>2099.280134737176</v>
      </c>
      <c r="AM238">
        <v>1922.2638839697006</v>
      </c>
      <c r="AN238">
        <v>1792.2075662457464</v>
      </c>
      <c r="AO238">
        <v>1656.9296654915529</v>
      </c>
      <c r="AP238">
        <v>1518.3309659804215</v>
      </c>
      <c r="AQ238">
        <v>1378.3845234011155</v>
      </c>
      <c r="AR238">
        <v>1207.9386945122433</v>
      </c>
      <c r="AS238">
        <v>1069.3736023295385</v>
      </c>
      <c r="AT238">
        <v>935.26787205008827</v>
      </c>
      <c r="AU238">
        <v>807.42412786243597</v>
      </c>
      <c r="AV238">
        <v>687.47046667794928</v>
      </c>
      <c r="AW238">
        <v>563.53906772517371</v>
      </c>
      <c r="AX238">
        <v>462.4634771537111</v>
      </c>
      <c r="AY238">
        <v>370.27469049564547</v>
      </c>
      <c r="AZ238">
        <v>288.3491366536814</v>
      </c>
      <c r="BA238">
        <v>217.62018228357755</v>
      </c>
      <c r="BB238">
        <v>154.81641699131742</v>
      </c>
      <c r="BC238">
        <v>107.00649181867966</v>
      </c>
      <c r="BD238">
        <v>70.08240123409351</v>
      </c>
      <c r="BE238">
        <v>42.962718359299352</v>
      </c>
      <c r="BF238">
        <v>24.213727777605701</v>
      </c>
      <c r="BG238">
        <v>11.79735541046489</v>
      </c>
      <c r="BH238">
        <v>4.7895776445906968</v>
      </c>
      <c r="BI238">
        <v>1.4032388413662635</v>
      </c>
      <c r="BJ238">
        <v>2.9377376299669366E-2</v>
      </c>
      <c r="BK238">
        <v>-0.34339800608277782</v>
      </c>
      <c r="BL238">
        <v>-0.29488041154350891</v>
      </c>
      <c r="BM238">
        <v>1.5092836991596351E-12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</row>
    <row r="239" spans="1:101" x14ac:dyDescent="0.3">
      <c r="A239">
        <f>Model_Point!K239</f>
        <v>0</v>
      </c>
      <c r="B239">
        <v>0</v>
      </c>
      <c r="C239">
        <v>0</v>
      </c>
      <c r="D239">
        <v>0</v>
      </c>
      <c r="E239">
        <v>1588.0660930017352</v>
      </c>
      <c r="F239">
        <v>1627.5035481345865</v>
      </c>
      <c r="G239">
        <v>1633.0800412101239</v>
      </c>
      <c r="H239">
        <v>1624.662834626105</v>
      </c>
      <c r="I239">
        <v>1612.2208422720287</v>
      </c>
      <c r="J239">
        <v>1599.9442137729179</v>
      </c>
      <c r="K239">
        <v>1589.8445046184088</v>
      </c>
      <c r="L239">
        <v>1583.1820207948019</v>
      </c>
      <c r="M239">
        <v>1580.98700975107</v>
      </c>
      <c r="N239">
        <v>1583.5286007676134</v>
      </c>
      <c r="O239">
        <v>1592.1909262476136</v>
      </c>
      <c r="P239">
        <v>1607.8651021483379</v>
      </c>
      <c r="Q239">
        <v>1631.4885980572276</v>
      </c>
      <c r="R239">
        <v>1663.9850038914988</v>
      </c>
      <c r="S239">
        <v>1706.2750033048176</v>
      </c>
      <c r="T239">
        <v>1759.3140584087046</v>
      </c>
      <c r="U239">
        <v>1824.0374012806342</v>
      </c>
      <c r="V239">
        <v>1901.3191651015786</v>
      </c>
      <c r="W239">
        <v>1991.9857575457752</v>
      </c>
      <c r="X239">
        <v>2096.8413691500955</v>
      </c>
      <c r="Y239">
        <v>2204.3932454813084</v>
      </c>
      <c r="Z239">
        <v>2431.7402712193571</v>
      </c>
      <c r="AA239">
        <v>2510.9482524857763</v>
      </c>
      <c r="AB239">
        <v>2570.7123991349058</v>
      </c>
      <c r="AC239">
        <v>2625.417817609195</v>
      </c>
      <c r="AD239">
        <v>2675.0388312046875</v>
      </c>
      <c r="AE239">
        <v>2718.2521950338942</v>
      </c>
      <c r="AF239">
        <v>2753.1879268318289</v>
      </c>
      <c r="AG239">
        <v>2778.220136484556</v>
      </c>
      <c r="AH239">
        <v>2791.84497132262</v>
      </c>
      <c r="AI239">
        <v>2792.6653671110134</v>
      </c>
      <c r="AJ239">
        <v>2779.2930733671296</v>
      </c>
      <c r="AK239">
        <v>2750.2778422480974</v>
      </c>
      <c r="AL239">
        <v>2704.1365214562452</v>
      </c>
      <c r="AM239">
        <v>2639.4455881690883</v>
      </c>
      <c r="AN239">
        <v>2555.085878056208</v>
      </c>
      <c r="AO239">
        <v>2450.3323326965751</v>
      </c>
      <c r="AP239">
        <v>2325.4924089943329</v>
      </c>
      <c r="AQ239">
        <v>2180.5844289362417</v>
      </c>
      <c r="AR239">
        <v>2016.1379505791881</v>
      </c>
      <c r="AS239">
        <v>1833.3536377739649</v>
      </c>
      <c r="AT239">
        <v>1634.2171480703319</v>
      </c>
      <c r="AU239">
        <v>1421.5952182432961</v>
      </c>
      <c r="AV239">
        <v>1199.3030349091016</v>
      </c>
      <c r="AW239">
        <v>972.12645867963431</v>
      </c>
      <c r="AX239">
        <v>745.78012104484174</v>
      </c>
      <c r="AY239">
        <v>552.2908501255456</v>
      </c>
      <c r="AZ239">
        <v>364.25877741865816</v>
      </c>
      <c r="BA239">
        <v>185.04163687444702</v>
      </c>
      <c r="BB239">
        <v>23.974304983985178</v>
      </c>
      <c r="BC239">
        <v>-108.23550012245991</v>
      </c>
      <c r="BD239">
        <v>-201.30953289927677</v>
      </c>
      <c r="BE239">
        <v>-246.98373008089558</v>
      </c>
      <c r="BF239">
        <v>-240.67602421454094</v>
      </c>
      <c r="BG239">
        <v>-183.05024354706549</v>
      </c>
      <c r="BH239">
        <v>-121.22764334325218</v>
      </c>
      <c r="BI239">
        <v>-77.002962202948922</v>
      </c>
      <c r="BJ239">
        <v>-46.670619456102244</v>
      </c>
      <c r="BK239">
        <v>-26.811098387206361</v>
      </c>
      <c r="BL239">
        <v>-14.442955445738184</v>
      </c>
      <c r="BM239">
        <v>-6.3068561321049797E-11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</row>
    <row r="240" spans="1:101" x14ac:dyDescent="0.3">
      <c r="A240">
        <f>Model_Point!K240</f>
        <v>0</v>
      </c>
      <c r="B240">
        <v>0</v>
      </c>
      <c r="C240">
        <v>0</v>
      </c>
      <c r="D240">
        <v>0</v>
      </c>
      <c r="E240">
        <v>18506.389568907049</v>
      </c>
      <c r="F240">
        <v>18516.404345608429</v>
      </c>
      <c r="G240">
        <v>18173.621505318075</v>
      </c>
      <c r="H240">
        <v>17673.998943044775</v>
      </c>
      <c r="I240">
        <v>17145.045101865751</v>
      </c>
      <c r="J240">
        <v>16643.962839865511</v>
      </c>
      <c r="K240">
        <v>16201.233735396476</v>
      </c>
      <c r="L240">
        <v>15838.388292063308</v>
      </c>
      <c r="M240">
        <v>15573.394878125804</v>
      </c>
      <c r="N240">
        <v>15403.976218469466</v>
      </c>
      <c r="O240">
        <v>15360.057374187092</v>
      </c>
      <c r="P240">
        <v>15456.718462245379</v>
      </c>
      <c r="Q240">
        <v>15708.603924950781</v>
      </c>
      <c r="R240">
        <v>16115.398145606834</v>
      </c>
      <c r="S240">
        <v>16412.179380764785</v>
      </c>
      <c r="T240">
        <v>16593.191433100103</v>
      </c>
      <c r="U240">
        <v>16654.45898197002</v>
      </c>
      <c r="V240">
        <v>16594.689193915856</v>
      </c>
      <c r="W240">
        <v>16414.72183251704</v>
      </c>
      <c r="X240">
        <v>16117.258947705141</v>
      </c>
      <c r="Y240">
        <v>15706.640959964858</v>
      </c>
      <c r="Z240">
        <v>15188.813209111357</v>
      </c>
      <c r="AA240">
        <v>14571.428981783418</v>
      </c>
      <c r="AB240">
        <v>13863.936883642014</v>
      </c>
      <c r="AC240">
        <v>13077.576046859982</v>
      </c>
      <c r="AD240">
        <v>12225.092168361942</v>
      </c>
      <c r="AE240">
        <v>11320.415496547375</v>
      </c>
      <c r="AF240">
        <v>10377.633897310443</v>
      </c>
      <c r="AG240">
        <v>9411.6266331786173</v>
      </c>
      <c r="AH240">
        <v>8437.7445677439173</v>
      </c>
      <c r="AI240">
        <v>7471.4397648335516</v>
      </c>
      <c r="AJ240">
        <v>6527.8517243477245</v>
      </c>
      <c r="AK240">
        <v>5621.3620596953378</v>
      </c>
      <c r="AL240">
        <v>4765.1343848244451</v>
      </c>
      <c r="AM240">
        <v>3970.6611788090081</v>
      </c>
      <c r="AN240">
        <v>3247.3439115482797</v>
      </c>
      <c r="AO240">
        <v>2585.3221474085549</v>
      </c>
      <c r="AP240">
        <v>1995.8357420885125</v>
      </c>
      <c r="AQ240">
        <v>1486.7137360294344</v>
      </c>
      <c r="AR240">
        <v>1061.8625372886163</v>
      </c>
      <c r="AS240">
        <v>721.01897545358133</v>
      </c>
      <c r="AT240">
        <v>459.84017464204521</v>
      </c>
      <c r="AU240">
        <v>270.37077657769339</v>
      </c>
      <c r="AV240">
        <v>141.87865168448943</v>
      </c>
      <c r="AW240">
        <v>61.987329342399278</v>
      </c>
      <c r="AX240">
        <v>17.967663144785632</v>
      </c>
      <c r="AY240">
        <v>-1.1089689014758672</v>
      </c>
      <c r="AZ240">
        <v>-6.96894906461874</v>
      </c>
      <c r="BA240">
        <v>-6.8089824054673196</v>
      </c>
      <c r="BB240">
        <v>-4.6155116644193468</v>
      </c>
      <c r="BC240">
        <v>-9.8563343324799373E-11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</row>
    <row r="241" spans="1:101" x14ac:dyDescent="0.3">
      <c r="A241">
        <f>Model_Point!K241</f>
        <v>0</v>
      </c>
      <c r="B241">
        <v>0</v>
      </c>
      <c r="C241">
        <v>0</v>
      </c>
      <c r="D241">
        <v>0</v>
      </c>
      <c r="E241">
        <v>7484.0377825566648</v>
      </c>
      <c r="F241">
        <v>7471.3434582976497</v>
      </c>
      <c r="G241">
        <v>7305.3811077656737</v>
      </c>
      <c r="H241">
        <v>7072.1426868673998</v>
      </c>
      <c r="I241">
        <v>7231.2739757157487</v>
      </c>
      <c r="J241">
        <v>7014.5472867361968</v>
      </c>
      <c r="K241">
        <v>6818.4048607978893</v>
      </c>
      <c r="L241">
        <v>6651.5595906586059</v>
      </c>
      <c r="M241">
        <v>6521.2376763488619</v>
      </c>
      <c r="N241">
        <v>6466.0719898435855</v>
      </c>
      <c r="O241">
        <v>6421.727969549549</v>
      </c>
      <c r="P241">
        <v>6431.1801747201425</v>
      </c>
      <c r="Q241">
        <v>6500.2572854066329</v>
      </c>
      <c r="R241">
        <v>6634.4360001434461</v>
      </c>
      <c r="S241">
        <v>6399.603625665286</v>
      </c>
      <c r="T241">
        <v>6521.5854865054007</v>
      </c>
      <c r="U241">
        <v>6598.3501740840338</v>
      </c>
      <c r="V241">
        <v>6629.3752582226134</v>
      </c>
      <c r="W241">
        <v>6614.9788798080226</v>
      </c>
      <c r="X241">
        <v>6236.9242813425317</v>
      </c>
      <c r="Y241">
        <v>6115.7581434673448</v>
      </c>
      <c r="Z241">
        <v>5953.056779850016</v>
      </c>
      <c r="AA241">
        <v>5751.7686197071807</v>
      </c>
      <c r="AB241">
        <v>5515.5500816635295</v>
      </c>
      <c r="AC241">
        <v>5038.7973213550258</v>
      </c>
      <c r="AD241">
        <v>4733.4203911724035</v>
      </c>
      <c r="AE241">
        <v>4407.0674531566237</v>
      </c>
      <c r="AF241">
        <v>4065.2016620539257</v>
      </c>
      <c r="AG241">
        <v>3713.6048056703653</v>
      </c>
      <c r="AH241">
        <v>3242.4117810155508</v>
      </c>
      <c r="AI241">
        <v>2882.1728491988729</v>
      </c>
      <c r="AJ241">
        <v>2529.6877811593267</v>
      </c>
      <c r="AK241">
        <v>2190.5708355657957</v>
      </c>
      <c r="AL241">
        <v>1869.976467014144</v>
      </c>
      <c r="AM241">
        <v>1523.1305925014121</v>
      </c>
      <c r="AN241">
        <v>1249.2908999886629</v>
      </c>
      <c r="AO241">
        <v>998.33908160276212</v>
      </c>
      <c r="AP241">
        <v>774.68269485657663</v>
      </c>
      <c r="AQ241">
        <v>581.42194167225523</v>
      </c>
      <c r="AR241">
        <v>406.87452657415025</v>
      </c>
      <c r="AS241">
        <v>276.75856200812387</v>
      </c>
      <c r="AT241">
        <v>176.98334544393808</v>
      </c>
      <c r="AU241">
        <v>104.56376842153564</v>
      </c>
      <c r="AV241">
        <v>55.437110149722429</v>
      </c>
      <c r="AW241">
        <v>23.743393954570386</v>
      </c>
      <c r="AX241">
        <v>6.8648153823618649</v>
      </c>
      <c r="AY241">
        <v>-0.4580689695336837</v>
      </c>
      <c r="AZ241">
        <v>-2.7145144075032297</v>
      </c>
      <c r="BA241">
        <v>-2.6614197559721764</v>
      </c>
      <c r="BB241">
        <v>-1.7705888097164189</v>
      </c>
      <c r="BC241">
        <v>-1.5166440032909837E-11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</row>
    <row r="242" spans="1:101" x14ac:dyDescent="0.3">
      <c r="A242">
        <f>Model_Point!K242</f>
        <v>0</v>
      </c>
      <c r="B242">
        <v>0</v>
      </c>
      <c r="C242">
        <v>0</v>
      </c>
      <c r="D242">
        <v>0</v>
      </c>
      <c r="E242">
        <v>5244.0973170449279</v>
      </c>
      <c r="F242">
        <v>5391.5455857261595</v>
      </c>
      <c r="G242">
        <v>5426.9254169820088</v>
      </c>
      <c r="H242">
        <v>5416.4951500173675</v>
      </c>
      <c r="I242">
        <v>5395.0202039339702</v>
      </c>
      <c r="J242">
        <v>5377.6335316412087</v>
      </c>
      <c r="K242">
        <v>5371.730771913134</v>
      </c>
      <c r="L242">
        <v>5382.0983809691861</v>
      </c>
      <c r="M242">
        <v>5412.571831837643</v>
      </c>
      <c r="N242">
        <v>5463.7356541816189</v>
      </c>
      <c r="O242">
        <v>5541.0523252534276</v>
      </c>
      <c r="P242">
        <v>6042.7995728029318</v>
      </c>
      <c r="Q242">
        <v>6299.8581421154022</v>
      </c>
      <c r="R242">
        <v>6495.2009019540874</v>
      </c>
      <c r="S242">
        <v>6679.898136950339</v>
      </c>
      <c r="T242">
        <v>6854.5649222541224</v>
      </c>
      <c r="U242">
        <v>7015.240409385221</v>
      </c>
      <c r="V242">
        <v>7155.952186447561</v>
      </c>
      <c r="W242">
        <v>7271.5050878607981</v>
      </c>
      <c r="X242">
        <v>7357.0543455280686</v>
      </c>
      <c r="Y242">
        <v>7408.0504099097043</v>
      </c>
      <c r="Z242">
        <v>7419.8800413354602</v>
      </c>
      <c r="AA242">
        <v>7387.589339395191</v>
      </c>
      <c r="AB242">
        <v>7305.9525670074318</v>
      </c>
      <c r="AC242">
        <v>7169.7649729837785</v>
      </c>
      <c r="AD242">
        <v>6974.6882058914453</v>
      </c>
      <c r="AE242">
        <v>6717.5575448821146</v>
      </c>
      <c r="AF242">
        <v>6398.6798409567864</v>
      </c>
      <c r="AG242">
        <v>6017.1274252701687</v>
      </c>
      <c r="AH242">
        <v>5573.5273815712899</v>
      </c>
      <c r="AI242">
        <v>5070.6230881972415</v>
      </c>
      <c r="AJ242">
        <v>4513.6853363547216</v>
      </c>
      <c r="AK242">
        <v>3910.8730945423481</v>
      </c>
      <c r="AL242">
        <v>3273.5072831875968</v>
      </c>
      <c r="AM242">
        <v>2616.2011386909207</v>
      </c>
      <c r="AN242">
        <v>1956.7810464232562</v>
      </c>
      <c r="AO242">
        <v>1407.7171019819198</v>
      </c>
      <c r="AP242">
        <v>871.35353773207839</v>
      </c>
      <c r="AQ242">
        <v>356.87488196280964</v>
      </c>
      <c r="AR242">
        <v>-105.50776809028919</v>
      </c>
      <c r="AS242">
        <v>-480.34606626008718</v>
      </c>
      <c r="AT242">
        <v>-733.03895299262308</v>
      </c>
      <c r="AU242">
        <v>-835.19836936282923</v>
      </c>
      <c r="AV242">
        <v>-770.3630757569407</v>
      </c>
      <c r="AW242">
        <v>-546.34863461664179</v>
      </c>
      <c r="AX242">
        <v>-366.45252141605636</v>
      </c>
      <c r="AY242">
        <v>-235.55567505480533</v>
      </c>
      <c r="AZ242">
        <v>-144.38007204526485</v>
      </c>
      <c r="BA242">
        <v>-83.842791047975979</v>
      </c>
      <c r="BB242">
        <v>-45.661039694706325</v>
      </c>
      <c r="BC242">
        <v>-3.4536643468570073E-11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</row>
    <row r="243" spans="1:101" x14ac:dyDescent="0.3">
      <c r="A243">
        <f>Model_Point!K243</f>
        <v>0</v>
      </c>
      <c r="B243">
        <v>0</v>
      </c>
      <c r="C243">
        <v>0</v>
      </c>
      <c r="D243">
        <v>0</v>
      </c>
      <c r="E243">
        <v>7048.9873490329028</v>
      </c>
      <c r="F243">
        <v>6895.0753608413506</v>
      </c>
      <c r="G243">
        <v>6659.5434613427087</v>
      </c>
      <c r="H243">
        <v>6378.4869118688539</v>
      </c>
      <c r="I243">
        <v>6104.9684698463725</v>
      </c>
      <c r="J243">
        <v>5863.1859140379947</v>
      </c>
      <c r="K243">
        <v>5666.6593956940887</v>
      </c>
      <c r="L243">
        <v>5525.3234115597934</v>
      </c>
      <c r="M243">
        <v>5447.5111195162344</v>
      </c>
      <c r="N243">
        <v>5428.5660117498655</v>
      </c>
      <c r="O243">
        <v>5383.1772531505931</v>
      </c>
      <c r="P243">
        <v>5290.3335287736227</v>
      </c>
      <c r="Q243">
        <v>5151.3485280061705</v>
      </c>
      <c r="R243">
        <v>4968.6170369970805</v>
      </c>
      <c r="S243">
        <v>4745.6091860989427</v>
      </c>
      <c r="T243">
        <v>4486.7458222854448</v>
      </c>
      <c r="U243">
        <v>4197.2518481768457</v>
      </c>
      <c r="V243">
        <v>3882.7087006131278</v>
      </c>
      <c r="W243">
        <v>3549.2919024226057</v>
      </c>
      <c r="X243">
        <v>3203.6136860715492</v>
      </c>
      <c r="Y243">
        <v>2852.5395785491178</v>
      </c>
      <c r="Z243">
        <v>2502.9820360873618</v>
      </c>
      <c r="AA243">
        <v>2161.6764957890928</v>
      </c>
      <c r="AB243">
        <v>1834.947716948943</v>
      </c>
      <c r="AC243">
        <v>1528.4768405744248</v>
      </c>
      <c r="AD243">
        <v>1247.081944060232</v>
      </c>
      <c r="AE243">
        <v>987.49945910627173</v>
      </c>
      <c r="AF243">
        <v>755.27044422366862</v>
      </c>
      <c r="AG243">
        <v>554.43257525530123</v>
      </c>
      <c r="AH243">
        <v>387.25549413598583</v>
      </c>
      <c r="AI243">
        <v>254.10141485517138</v>
      </c>
      <c r="AJ243">
        <v>153.44676971290517</v>
      </c>
      <c r="AK243">
        <v>82.085480613458188</v>
      </c>
      <c r="AL243">
        <v>35.510332018181465</v>
      </c>
      <c r="AM243">
        <v>8.4381127856801115</v>
      </c>
      <c r="AN243">
        <v>-4.5879923885963985</v>
      </c>
      <c r="AO243">
        <v>-8.4572339295602319</v>
      </c>
      <c r="AP243">
        <v>-7.9443657166895401</v>
      </c>
      <c r="AQ243">
        <v>-5.8633073226737382</v>
      </c>
      <c r="AR243">
        <v>-3.6597017564235079</v>
      </c>
      <c r="AS243">
        <v>1.9295400054326439E-11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</row>
    <row r="244" spans="1:101" x14ac:dyDescent="0.3">
      <c r="A244">
        <f>Model_Point!K244</f>
        <v>0</v>
      </c>
      <c r="B244">
        <v>0</v>
      </c>
      <c r="C244">
        <v>0</v>
      </c>
      <c r="D244">
        <v>0</v>
      </c>
      <c r="E244">
        <v>2923.8986043299133</v>
      </c>
      <c r="F244">
        <v>2859.7628197254198</v>
      </c>
      <c r="G244">
        <v>2755.2928113431171</v>
      </c>
      <c r="H244">
        <v>2629.9008556645199</v>
      </c>
      <c r="I244">
        <v>2573.4356865720024</v>
      </c>
      <c r="J244">
        <v>2463.9641701852861</v>
      </c>
      <c r="K244">
        <v>2371.0315217559582</v>
      </c>
      <c r="L244">
        <v>2298.6902475926781</v>
      </c>
      <c r="M244">
        <v>2250.3281948160516</v>
      </c>
      <c r="N244">
        <v>2108.4278121430984</v>
      </c>
      <c r="O244">
        <v>2103.8608074307367</v>
      </c>
      <c r="P244">
        <v>2090.3487065402601</v>
      </c>
      <c r="Q244">
        <v>2059.1062722078523</v>
      </c>
      <c r="R244">
        <v>2011.0125831237253</v>
      </c>
      <c r="S244">
        <v>1823.6393740629744</v>
      </c>
      <c r="T244">
        <v>1738.503878620478</v>
      </c>
      <c r="U244">
        <v>1641.065321790659</v>
      </c>
      <c r="V244">
        <v>1533.4672631976334</v>
      </c>
      <c r="W244">
        <v>1418.0959289137318</v>
      </c>
      <c r="X244">
        <v>1226.935428039402</v>
      </c>
      <c r="Y244">
        <v>1099.4670001204688</v>
      </c>
      <c r="Z244">
        <v>971.9103134697325</v>
      </c>
      <c r="AA244">
        <v>846.90056245569247</v>
      </c>
      <c r="AB244">
        <v>726.92408080318364</v>
      </c>
      <c r="AC244">
        <v>584.23131467789699</v>
      </c>
      <c r="AD244">
        <v>478.88001851976941</v>
      </c>
      <c r="AE244">
        <v>381.43090650849695</v>
      </c>
      <c r="AF244">
        <v>294.07272724575938</v>
      </c>
      <c r="AG244">
        <v>218.42077311381044</v>
      </c>
      <c r="AH244">
        <v>147.88446206265877</v>
      </c>
      <c r="AI244">
        <v>97.258269084087317</v>
      </c>
      <c r="AJ244">
        <v>58.926194208243537</v>
      </c>
      <c r="AK244">
        <v>31.70948901620373</v>
      </c>
      <c r="AL244">
        <v>13.921636521772964</v>
      </c>
      <c r="AM244">
        <v>3.2318197160022741</v>
      </c>
      <c r="AN244">
        <v>-1.7758958968112977</v>
      </c>
      <c r="AO244">
        <v>-3.2791957998469803</v>
      </c>
      <c r="AP244">
        <v>-3.101599345435313</v>
      </c>
      <c r="AQ244">
        <v>-2.3194974700775908</v>
      </c>
      <c r="AR244">
        <v>-1.4009267578021913</v>
      </c>
      <c r="AS244">
        <v>-1.1705535004848162E-11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</row>
    <row r="245" spans="1:101" x14ac:dyDescent="0.3">
      <c r="A245">
        <f>Model_Point!K245</f>
        <v>0</v>
      </c>
      <c r="B245">
        <v>0</v>
      </c>
      <c r="C245">
        <v>0</v>
      </c>
      <c r="D245">
        <v>0</v>
      </c>
      <c r="E245">
        <v>2172.0950726831825</v>
      </c>
      <c r="F245">
        <v>2205.3539395474418</v>
      </c>
      <c r="G245">
        <v>2186.1765628856083</v>
      </c>
      <c r="H245">
        <v>2145.5981445781281</v>
      </c>
      <c r="I245">
        <v>2098.1843303291985</v>
      </c>
      <c r="J245">
        <v>2050.2325178536216</v>
      </c>
      <c r="K245">
        <v>2004.8384293828815</v>
      </c>
      <c r="L245">
        <v>1964.0415823514948</v>
      </c>
      <c r="M245">
        <v>1929.4893013877759</v>
      </c>
      <c r="N245">
        <v>1901.462763555636</v>
      </c>
      <c r="O245">
        <v>1882.2653068577811</v>
      </c>
      <c r="P245">
        <v>2058.7478229457738</v>
      </c>
      <c r="Q245">
        <v>2133.765630600647</v>
      </c>
      <c r="R245">
        <v>2168.0527316268617</v>
      </c>
      <c r="S245">
        <v>2192.39826617175</v>
      </c>
      <c r="T245">
        <v>2206.5290966093435</v>
      </c>
      <c r="U245">
        <v>2209.1550033496228</v>
      </c>
      <c r="V245">
        <v>2198.857391350889</v>
      </c>
      <c r="W245">
        <v>2174.1437356617412</v>
      </c>
      <c r="X245">
        <v>2133.5327708137443</v>
      </c>
      <c r="Y245">
        <v>2075.7939660835777</v>
      </c>
      <c r="Z245">
        <v>2000.0346952207688</v>
      </c>
      <c r="AA245">
        <v>1906.3474555740718</v>
      </c>
      <c r="AB245">
        <v>1794.4834929199915</v>
      </c>
      <c r="AC245">
        <v>1664.6413904210056</v>
      </c>
      <c r="AD245">
        <v>1517.6260104540975</v>
      </c>
      <c r="AE245">
        <v>1354.9646852347951</v>
      </c>
      <c r="AF245">
        <v>1179.0088792319591</v>
      </c>
      <c r="AG245">
        <v>993.01093820906726</v>
      </c>
      <c r="AH245">
        <v>801.15997070175536</v>
      </c>
      <c r="AI245">
        <v>608.55819534073669</v>
      </c>
      <c r="AJ245">
        <v>446.89606832010378</v>
      </c>
      <c r="AK245">
        <v>288.75509193414217</v>
      </c>
      <c r="AL245">
        <v>136.84289467466817</v>
      </c>
      <c r="AM245">
        <v>-0.20557463991761588</v>
      </c>
      <c r="AN245">
        <v>-112.28388119168571</v>
      </c>
      <c r="AO245">
        <v>-189.53444997926448</v>
      </c>
      <c r="AP245">
        <v>-223.86588275830479</v>
      </c>
      <c r="AQ245">
        <v>-210.56732471400883</v>
      </c>
      <c r="AR245">
        <v>-149.84332799027621</v>
      </c>
      <c r="AS245">
        <v>-100.59480518884963</v>
      </c>
      <c r="AT245">
        <v>-64.721752904409655</v>
      </c>
      <c r="AU245">
        <v>-39.711829996217411</v>
      </c>
      <c r="AV245">
        <v>-23.09390020898044</v>
      </c>
      <c r="AW245">
        <v>-12.606916727457504</v>
      </c>
      <c r="AX245">
        <v>3.9021245328536592E-12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</row>
    <row r="246" spans="1:101" x14ac:dyDescent="0.3">
      <c r="A246">
        <f>Model_Point!K246</f>
        <v>0</v>
      </c>
      <c r="B246">
        <v>0</v>
      </c>
      <c r="C246">
        <v>0</v>
      </c>
      <c r="D246">
        <v>0</v>
      </c>
      <c r="E246">
        <v>10093.533083861972</v>
      </c>
      <c r="F246">
        <v>8015.7061578941302</v>
      </c>
      <c r="G246">
        <v>5869.5267867037992</v>
      </c>
      <c r="H246">
        <v>3797.1289102699457</v>
      </c>
      <c r="I246">
        <v>1847.8642722634015</v>
      </c>
      <c r="J246">
        <v>50.259781548821969</v>
      </c>
      <c r="K246">
        <v>-1572.6666587508448</v>
      </c>
      <c r="L246">
        <v>-2999.3519078732315</v>
      </c>
      <c r="M246">
        <v>-4209.2339526763026</v>
      </c>
      <c r="N246">
        <v>-5191.1784974199236</v>
      </c>
      <c r="O246">
        <v>-5918.9108668300551</v>
      </c>
      <c r="P246">
        <v>-6373.4097530349554</v>
      </c>
      <c r="Q246">
        <v>-6537.0263911421216</v>
      </c>
      <c r="R246">
        <v>-6392.5416705471498</v>
      </c>
      <c r="S246">
        <v>-5923.011236536684</v>
      </c>
      <c r="T246">
        <v>-5111.6163184645438</v>
      </c>
      <c r="U246">
        <v>-3941.520383177543</v>
      </c>
      <c r="V246">
        <v>-2540.0860868090672</v>
      </c>
      <c r="W246">
        <v>-1221.00102962045</v>
      </c>
      <c r="X246">
        <v>-2.736117525733418E-12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</row>
    <row r="247" spans="1:101" x14ac:dyDescent="0.3">
      <c r="A247">
        <f>Model_Point!K247</f>
        <v>0</v>
      </c>
      <c r="B247">
        <v>0</v>
      </c>
      <c r="C247">
        <v>0</v>
      </c>
      <c r="D247">
        <v>0</v>
      </c>
      <c r="E247">
        <v>5557.0016238475691</v>
      </c>
      <c r="F247">
        <v>4770.9809372073241</v>
      </c>
      <c r="G247">
        <v>3897.5420766118023</v>
      </c>
      <c r="H247">
        <v>3028.3705734813602</v>
      </c>
      <c r="I247">
        <v>2924.5962611020059</v>
      </c>
      <c r="J247">
        <v>2183.2911818652788</v>
      </c>
      <c r="K247">
        <v>1503.7500885040411</v>
      </c>
      <c r="L247">
        <v>895.4260470024584</v>
      </c>
      <c r="M247">
        <v>366.9958877355532</v>
      </c>
      <c r="N247">
        <v>53.91848928320168</v>
      </c>
      <c r="O247">
        <v>-286.26972381195992</v>
      </c>
      <c r="P247">
        <v>-522.81637457248848</v>
      </c>
      <c r="Q247">
        <v>-648.52324944126474</v>
      </c>
      <c r="R247">
        <v>-656.40753431365761</v>
      </c>
      <c r="S247">
        <v>-1136.5983328569775</v>
      </c>
      <c r="T247">
        <v>-925.34431110483104</v>
      </c>
      <c r="U247">
        <v>-578.26230670186726</v>
      </c>
      <c r="V247">
        <v>-84.472618891001375</v>
      </c>
      <c r="W247">
        <v>564.94681702976379</v>
      </c>
      <c r="X247">
        <v>-1.9994704995744209E-12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</row>
    <row r="248" spans="1:101" x14ac:dyDescent="0.3">
      <c r="A248">
        <f>Model_Point!K248</f>
        <v>0</v>
      </c>
      <c r="B248">
        <v>0</v>
      </c>
      <c r="C248">
        <v>0</v>
      </c>
      <c r="D248">
        <v>0</v>
      </c>
      <c r="E248">
        <v>1552.8512436710726</v>
      </c>
      <c r="F248">
        <v>1233.185562752943</v>
      </c>
      <c r="G248">
        <v>903.00412103135375</v>
      </c>
      <c r="H248">
        <v>584.17367850306857</v>
      </c>
      <c r="I248">
        <v>284.2868111174464</v>
      </c>
      <c r="J248">
        <v>7.7322740844341498</v>
      </c>
      <c r="K248">
        <v>-241.94871673089921</v>
      </c>
      <c r="L248">
        <v>-461.43875505742028</v>
      </c>
      <c r="M248">
        <v>-647.57445425789274</v>
      </c>
      <c r="N248">
        <v>-798.64284575691136</v>
      </c>
      <c r="O248">
        <v>-910.60167182000839</v>
      </c>
      <c r="P248">
        <v>-980.52457738999317</v>
      </c>
      <c r="Q248">
        <v>-1005.6963678680187</v>
      </c>
      <c r="R248">
        <v>-983.46794931494605</v>
      </c>
      <c r="S248">
        <v>-911.23249792872059</v>
      </c>
      <c r="T248">
        <v>-786.40251053300676</v>
      </c>
      <c r="U248">
        <v>-606.38775125808354</v>
      </c>
      <c r="V248">
        <v>-390.78247489370261</v>
      </c>
      <c r="W248">
        <v>-187.84631224930001</v>
      </c>
      <c r="X248">
        <v>-4.2094115780514124E-13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</row>
    <row r="249" spans="1:101" x14ac:dyDescent="0.3">
      <c r="A249">
        <f>Model_Point!K249</f>
        <v>0</v>
      </c>
      <c r="B249">
        <v>0</v>
      </c>
      <c r="C249">
        <v>0</v>
      </c>
      <c r="D249">
        <v>0</v>
      </c>
      <c r="E249">
        <v>9875.385233754203</v>
      </c>
      <c r="F249">
        <v>8175.94165284685</v>
      </c>
      <c r="G249">
        <v>6504.5641685240798</v>
      </c>
      <c r="H249">
        <v>4947.9685943822842</v>
      </c>
      <c r="I249">
        <v>3555.0355729838107</v>
      </c>
      <c r="J249">
        <v>2355.0085774710542</v>
      </c>
      <c r="K249">
        <v>1371.4210833335303</v>
      </c>
      <c r="L249">
        <v>634.43814836372985</v>
      </c>
      <c r="M249">
        <v>171.51544407369082</v>
      </c>
      <c r="N249">
        <v>2.2914984278017375E-12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</row>
    <row r="250" spans="1:101" x14ac:dyDescent="0.3">
      <c r="A250">
        <f>Model_Point!K250</f>
        <v>0</v>
      </c>
      <c r="B250">
        <v>0</v>
      </c>
      <c r="C250">
        <v>0</v>
      </c>
      <c r="D250">
        <v>0</v>
      </c>
      <c r="E250">
        <v>4724.7075656212455</v>
      </c>
      <c r="F250">
        <v>4009.4724309730373</v>
      </c>
      <c r="G250">
        <v>3255.3726008157896</v>
      </c>
      <c r="H250">
        <v>2525.3426781948115</v>
      </c>
      <c r="I250">
        <v>2315.8070304618063</v>
      </c>
      <c r="J250">
        <v>1725.4956011223894</v>
      </c>
      <c r="K250">
        <v>1208.5425130268543</v>
      </c>
      <c r="L250">
        <v>777.15771684578078</v>
      </c>
      <c r="M250">
        <v>442.2738142889317</v>
      </c>
      <c r="N250">
        <v>-2.6308822362821327E-12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</row>
    <row r="251" spans="1:101" x14ac:dyDescent="0.3">
      <c r="A251">
        <f>Model_Point!K251</f>
        <v>0</v>
      </c>
      <c r="B251">
        <v>0</v>
      </c>
      <c r="C251">
        <v>0</v>
      </c>
      <c r="D251">
        <v>0</v>
      </c>
      <c r="E251">
        <v>1519.2900359621851</v>
      </c>
      <c r="F251">
        <v>1257.8371773610538</v>
      </c>
      <c r="G251">
        <v>1000.7021797729353</v>
      </c>
      <c r="H251">
        <v>761.22593759727454</v>
      </c>
      <c r="I251">
        <v>546.92854968981703</v>
      </c>
      <c r="J251">
        <v>362.30901191862375</v>
      </c>
      <c r="K251">
        <v>210.9878589743893</v>
      </c>
      <c r="L251">
        <v>97.605868979035364</v>
      </c>
      <c r="M251">
        <v>26.386991395952435</v>
      </c>
      <c r="N251">
        <v>3.5253821966180579E-13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</row>
    <row r="252" spans="1:101" x14ac:dyDescent="0.3">
      <c r="A252">
        <f>Model_Point!K252</f>
        <v>0</v>
      </c>
      <c r="B252">
        <v>0</v>
      </c>
      <c r="C252">
        <v>0</v>
      </c>
      <c r="D252">
        <v>0</v>
      </c>
      <c r="E252">
        <v>2574.0391656782281</v>
      </c>
      <c r="F252">
        <v>1763.9153184807271</v>
      </c>
      <c r="G252">
        <v>1070.5132316959402</v>
      </c>
      <c r="H252">
        <v>478.09104080988197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</row>
    <row r="253" spans="1:101" x14ac:dyDescent="0.3">
      <c r="A253">
        <f>Model_Point!K253</f>
        <v>0</v>
      </c>
      <c r="B253">
        <v>0</v>
      </c>
      <c r="C253">
        <v>0</v>
      </c>
      <c r="D253">
        <v>0</v>
      </c>
      <c r="E253">
        <v>1356.7121653872666</v>
      </c>
      <c r="F253">
        <v>1007.9611121415419</v>
      </c>
      <c r="G253">
        <v>681.50821747396481</v>
      </c>
      <c r="H253">
        <v>384.69771594853341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</row>
    <row r="254" spans="1:101" x14ac:dyDescent="0.3">
      <c r="A254">
        <f>Model_Point!K254</f>
        <v>0</v>
      </c>
      <c r="B254">
        <v>0</v>
      </c>
      <c r="C254">
        <v>0</v>
      </c>
      <c r="D254">
        <v>0</v>
      </c>
      <c r="E254">
        <v>615.01836694180679</v>
      </c>
      <c r="F254">
        <v>453.22662730267962</v>
      </c>
      <c r="G254">
        <v>292.45558895211644</v>
      </c>
      <c r="H254">
        <v>140.26372096018386</v>
      </c>
      <c r="I254">
        <v>-3.3675292624411299E-13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</row>
    <row r="255" spans="1:101" x14ac:dyDescent="0.3">
      <c r="A255">
        <f>Model_Point!K255</f>
        <v>0</v>
      </c>
      <c r="B255">
        <v>0</v>
      </c>
      <c r="C255">
        <v>0</v>
      </c>
      <c r="D255">
        <v>0</v>
      </c>
      <c r="E255">
        <v>60264.24922472969</v>
      </c>
      <c r="F255">
        <v>51055.606121636418</v>
      </c>
      <c r="G255">
        <v>44758.582793914866</v>
      </c>
      <c r="H255">
        <v>40141.740815984354</v>
      </c>
      <c r="I255">
        <v>36317.940646977753</v>
      </c>
      <c r="J255">
        <v>32892.098239896695</v>
      </c>
      <c r="K255">
        <v>30657.298683848363</v>
      </c>
      <c r="L255">
        <v>28482.520815526732</v>
      </c>
      <c r="M255">
        <v>27431.492120834166</v>
      </c>
      <c r="N255">
        <v>26275.047410946776</v>
      </c>
      <c r="O255">
        <v>25749.258403634369</v>
      </c>
      <c r="P255">
        <v>25157.807140067907</v>
      </c>
      <c r="Q255">
        <v>24514.099566954952</v>
      </c>
      <c r="R255">
        <v>23841.06062613038</v>
      </c>
      <c r="S255">
        <v>23170.890097281499</v>
      </c>
      <c r="T255">
        <v>22535.817781098438</v>
      </c>
      <c r="U255">
        <v>21950.425805024228</v>
      </c>
      <c r="V255">
        <v>21400.139960098837</v>
      </c>
      <c r="W255">
        <v>20853.493255851259</v>
      </c>
      <c r="X255">
        <v>20291.678473735934</v>
      </c>
      <c r="Y255">
        <v>19722.008346695744</v>
      </c>
      <c r="Z255">
        <v>19160.651993690364</v>
      </c>
      <c r="AA255">
        <v>18610.649628961004</v>
      </c>
      <c r="AB255">
        <v>18058.68610055622</v>
      </c>
      <c r="AC255">
        <v>17486.107343517728</v>
      </c>
      <c r="AD255">
        <v>16880.47780768857</v>
      </c>
      <c r="AE255">
        <v>16240.386411985703</v>
      </c>
      <c r="AF255">
        <v>15573.612383419777</v>
      </c>
      <c r="AG255">
        <v>14892.702292803264</v>
      </c>
      <c r="AH255">
        <v>14210.984920799054</v>
      </c>
      <c r="AI255">
        <v>13539.232314996048</v>
      </c>
      <c r="AJ255">
        <v>12883.305793611797</v>
      </c>
      <c r="AK255">
        <v>12244.237977138155</v>
      </c>
      <c r="AL255">
        <v>11620.849701830448</v>
      </c>
      <c r="AM255">
        <v>11012.650927801031</v>
      </c>
      <c r="AN255">
        <v>10420.847628621839</v>
      </c>
      <c r="AO255">
        <v>9847.4320005665832</v>
      </c>
      <c r="AP255">
        <v>9293.638445904382</v>
      </c>
      <c r="AQ255">
        <v>8759.0173274273366</v>
      </c>
      <c r="AR255">
        <v>8241.7651651909146</v>
      </c>
      <c r="AS255">
        <v>7740.1165998833585</v>
      </c>
      <c r="AT255">
        <v>7253.8890294546009</v>
      </c>
      <c r="AU255">
        <v>6784.8926075946247</v>
      </c>
      <c r="AV255">
        <v>6335.56802728194</v>
      </c>
      <c r="AW255">
        <v>5907.1295675396277</v>
      </c>
      <c r="AX255">
        <v>5499.5346593278373</v>
      </c>
      <c r="AY255">
        <v>5113.3327073963937</v>
      </c>
      <c r="AZ255">
        <v>4750.4913815528498</v>
      </c>
      <c r="BA255">
        <v>4411.3197652566378</v>
      </c>
      <c r="BB255">
        <v>4087.3665144741076</v>
      </c>
      <c r="BC255">
        <v>3758.4155913420118</v>
      </c>
      <c r="BD255">
        <v>3378.8558748166743</v>
      </c>
      <c r="BE255">
        <v>2959.9597300232585</v>
      </c>
      <c r="BF255">
        <v>2515.9785303942535</v>
      </c>
      <c r="BG255">
        <v>2063.7648776832316</v>
      </c>
      <c r="BH255">
        <v>1621.9576945575272</v>
      </c>
      <c r="BI255">
        <v>1209.6622581997287</v>
      </c>
      <c r="BJ255">
        <v>844.63569668301989</v>
      </c>
      <c r="BK255">
        <v>541.12200736160253</v>
      </c>
      <c r="BL255">
        <v>307.66345816939662</v>
      </c>
      <c r="BM255">
        <v>145.40926240347798</v>
      </c>
      <c r="BN255">
        <v>56.592954227986191</v>
      </c>
      <c r="BO255">
        <v>15.087281898762214</v>
      </c>
      <c r="BP255">
        <v>-9.9049874327433785E-2</v>
      </c>
      <c r="BQ255">
        <v>-2.4638903806073191</v>
      </c>
      <c r="BR255">
        <v>1.8425420461460902E-9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</row>
    <row r="256" spans="1:101" x14ac:dyDescent="0.3">
      <c r="A256">
        <f>Model_Point!K256</f>
        <v>0</v>
      </c>
      <c r="B256">
        <v>0</v>
      </c>
      <c r="C256">
        <v>0</v>
      </c>
      <c r="D256">
        <v>0</v>
      </c>
      <c r="E256">
        <v>27802.031938563843</v>
      </c>
      <c r="F256">
        <v>24293.768140252319</v>
      </c>
      <c r="G256">
        <v>22045.576213166889</v>
      </c>
      <c r="H256">
        <v>20515.123815501935</v>
      </c>
      <c r="I256">
        <v>17328.469198631105</v>
      </c>
      <c r="J256">
        <v>16215.503064095101</v>
      </c>
      <c r="K256">
        <v>15449.671561634368</v>
      </c>
      <c r="L256">
        <v>14876.886063701904</v>
      </c>
      <c r="M256">
        <v>14310.942091360857</v>
      </c>
      <c r="N256">
        <v>12432.597764938935</v>
      </c>
      <c r="O256">
        <v>12024.912744118092</v>
      </c>
      <c r="P256">
        <v>11796.19205150826</v>
      </c>
      <c r="Q256">
        <v>11745.446675649824</v>
      </c>
      <c r="R256">
        <v>11723.327011286854</v>
      </c>
      <c r="S256">
        <v>10256.621697792529</v>
      </c>
      <c r="T256">
        <v>10177.710754684915</v>
      </c>
      <c r="U256">
        <v>10123.694892971716</v>
      </c>
      <c r="V256">
        <v>10088.634084024437</v>
      </c>
      <c r="W256">
        <v>10059.402009353813</v>
      </c>
      <c r="X256">
        <v>8903.8891070156114</v>
      </c>
      <c r="Y256">
        <v>8805.0113960703929</v>
      </c>
      <c r="Z256">
        <v>8710.9920065922033</v>
      </c>
      <c r="AA256">
        <v>8623.4444207175638</v>
      </c>
      <c r="AB256">
        <v>8537.0138503100825</v>
      </c>
      <c r="AC256">
        <v>7617.5642223886189</v>
      </c>
      <c r="AD256">
        <v>7462.0724900141613</v>
      </c>
      <c r="AE256">
        <v>7291.775442683509</v>
      </c>
      <c r="AF256">
        <v>7110.2508479914422</v>
      </c>
      <c r="AG256">
        <v>6923.1486082780384</v>
      </c>
      <c r="AH256">
        <v>6158.8833614452133</v>
      </c>
      <c r="AI256">
        <v>5941.8976194649331</v>
      </c>
      <c r="AJ256">
        <v>5730.9733499779404</v>
      </c>
      <c r="AK256">
        <v>5526.8025583618128</v>
      </c>
      <c r="AL256">
        <v>5329.1368249637444</v>
      </c>
      <c r="AM256">
        <v>4753.5187133945192</v>
      </c>
      <c r="AN256">
        <v>4545.973750601067</v>
      </c>
      <c r="AO256">
        <v>4345.4275465034607</v>
      </c>
      <c r="AP256">
        <v>4152.6009586081736</v>
      </c>
      <c r="AQ256">
        <v>3967.4951034130081</v>
      </c>
      <c r="AR256">
        <v>3545.0672176292583</v>
      </c>
      <c r="AS256">
        <v>3358.5644390610823</v>
      </c>
      <c r="AT256">
        <v>3177.8188188640256</v>
      </c>
      <c r="AU256">
        <v>3003.7417694033306</v>
      </c>
      <c r="AV256">
        <v>2837.5151788822882</v>
      </c>
      <c r="AW256">
        <v>2532.8487201454423</v>
      </c>
      <c r="AX256">
        <v>2374.6692391431138</v>
      </c>
      <c r="AY256">
        <v>2224.9246317627681</v>
      </c>
      <c r="AZ256">
        <v>2084.5581598244817</v>
      </c>
      <c r="BA256">
        <v>1953.8014708054372</v>
      </c>
      <c r="BB256">
        <v>1746.9506065611918</v>
      </c>
      <c r="BC256">
        <v>1614.7021015054875</v>
      </c>
      <c r="BD256">
        <v>1460.1579411161019</v>
      </c>
      <c r="BE256">
        <v>1288.1398090547177</v>
      </c>
      <c r="BF256">
        <v>1104.7589256913045</v>
      </c>
      <c r="BG256">
        <v>879.86398642867755</v>
      </c>
      <c r="BH256">
        <v>693.95256092685406</v>
      </c>
      <c r="BI256">
        <v>520.04422234122399</v>
      </c>
      <c r="BJ256">
        <v>365.8140185447603</v>
      </c>
      <c r="BK256">
        <v>237.44761011377844</v>
      </c>
      <c r="BL256">
        <v>130.98304108293846</v>
      </c>
      <c r="BM256">
        <v>61.967513232937414</v>
      </c>
      <c r="BN256">
        <v>24.187306974884489</v>
      </c>
      <c r="BO256">
        <v>6.5426993455304761</v>
      </c>
      <c r="BP256">
        <v>0.10253625877866721</v>
      </c>
      <c r="BQ256">
        <v>-1.0606878416631107</v>
      </c>
      <c r="BR256">
        <v>-8.4051731872496681E-10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</row>
    <row r="257" spans="1:101" x14ac:dyDescent="0.3">
      <c r="A257">
        <f>Model_Point!K257</f>
        <v>0</v>
      </c>
      <c r="B257">
        <v>0</v>
      </c>
      <c r="C257">
        <v>0</v>
      </c>
      <c r="D257">
        <v>0</v>
      </c>
      <c r="E257">
        <v>139989.39921272855</v>
      </c>
      <c r="F257">
        <v>111551.04101911554</v>
      </c>
      <c r="G257">
        <v>94911.007513116507</v>
      </c>
      <c r="H257">
        <v>84104.709347668773</v>
      </c>
      <c r="I257">
        <v>75951.073618852039</v>
      </c>
      <c r="J257">
        <v>69194.34480536975</v>
      </c>
      <c r="K257">
        <v>62883.230077211971</v>
      </c>
      <c r="L257">
        <v>57484.024740093846</v>
      </c>
      <c r="M257">
        <v>51813.477836751656</v>
      </c>
      <c r="N257">
        <v>47004.677906961741</v>
      </c>
      <c r="O257">
        <v>42185.187340756602</v>
      </c>
      <c r="P257">
        <v>38082.498240773712</v>
      </c>
      <c r="Q257">
        <v>34683.815419881641</v>
      </c>
      <c r="R257">
        <v>31980.910674053855</v>
      </c>
      <c r="S257">
        <v>29962.393934821732</v>
      </c>
      <c r="T257">
        <v>28609.757108932652</v>
      </c>
      <c r="U257">
        <v>27853.037229560185</v>
      </c>
      <c r="V257">
        <v>27095.213139142445</v>
      </c>
      <c r="W257">
        <v>26329.795319135719</v>
      </c>
      <c r="X257">
        <v>25545.234402993705</v>
      </c>
      <c r="Y257">
        <v>24731.099310282658</v>
      </c>
      <c r="Z257">
        <v>23885.489775896895</v>
      </c>
      <c r="AA257">
        <v>23017.331687290101</v>
      </c>
      <c r="AB257">
        <v>22139.958729393034</v>
      </c>
      <c r="AC257">
        <v>21261.799600642746</v>
      </c>
      <c r="AD257">
        <v>20385.767346779812</v>
      </c>
      <c r="AE257">
        <v>19518.230917189485</v>
      </c>
      <c r="AF257">
        <v>18673.305767137801</v>
      </c>
      <c r="AG257">
        <v>17857.291254142365</v>
      </c>
      <c r="AH257">
        <v>17031.428976584728</v>
      </c>
      <c r="AI257">
        <v>16094.096005059579</v>
      </c>
      <c r="AJ257">
        <v>14806.953401079138</v>
      </c>
      <c r="AK257">
        <v>13221.868037533181</v>
      </c>
      <c r="AL257">
        <v>11410.453060839125</v>
      </c>
      <c r="AM257">
        <v>9462.5190020215323</v>
      </c>
      <c r="AN257">
        <v>7481.8757288246852</v>
      </c>
      <c r="AO257">
        <v>5578.978833140186</v>
      </c>
      <c r="AP257">
        <v>3860.36991612272</v>
      </c>
      <c r="AQ257">
        <v>2415.6685211764479</v>
      </c>
      <c r="AR257">
        <v>1304.0104874956899</v>
      </c>
      <c r="AS257">
        <v>543.06927564012472</v>
      </c>
      <c r="AT257">
        <v>145.05692467928193</v>
      </c>
      <c r="AU257">
        <v>-23.433964652941633</v>
      </c>
      <c r="AV257">
        <v>-68.765582739898008</v>
      </c>
      <c r="AW257">
        <v>-58.285225838109248</v>
      </c>
      <c r="AX257">
        <v>1.0447793028015875E-9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</row>
    <row r="258" spans="1:101" x14ac:dyDescent="0.3">
      <c r="A258">
        <f>Model_Point!K258</f>
        <v>0</v>
      </c>
      <c r="B258">
        <v>0</v>
      </c>
      <c r="C258">
        <v>0</v>
      </c>
      <c r="D258">
        <v>0</v>
      </c>
      <c r="E258">
        <v>66933.172110776504</v>
      </c>
      <c r="F258">
        <v>56036.945389417146</v>
      </c>
      <c r="G258">
        <v>50158.702568953362</v>
      </c>
      <c r="H258">
        <v>46571.065699932129</v>
      </c>
      <c r="I258">
        <v>39984.937804242269</v>
      </c>
      <c r="J258">
        <v>36856.585628673034</v>
      </c>
      <c r="K258">
        <v>33776.718307236639</v>
      </c>
      <c r="L258">
        <v>31091.165604716232</v>
      </c>
      <c r="M258">
        <v>28297.071639014543</v>
      </c>
      <c r="N258">
        <v>25234.432115963751</v>
      </c>
      <c r="O258">
        <v>22784.965958977944</v>
      </c>
      <c r="P258">
        <v>20651.849096322007</v>
      </c>
      <c r="Q258">
        <v>18830.954784631027</v>
      </c>
      <c r="R258">
        <v>17319.770510949973</v>
      </c>
      <c r="S258">
        <v>15066.060976821163</v>
      </c>
      <c r="T258">
        <v>14093.736821948918</v>
      </c>
      <c r="U258">
        <v>13405.87528442745</v>
      </c>
      <c r="V258">
        <v>12993.060900336559</v>
      </c>
      <c r="W258">
        <v>12848.567871929203</v>
      </c>
      <c r="X258">
        <v>11071.840023995203</v>
      </c>
      <c r="Y258">
        <v>10932.528910074267</v>
      </c>
      <c r="Z258">
        <v>10776.170859204734</v>
      </c>
      <c r="AA258">
        <v>10607.113358532015</v>
      </c>
      <c r="AB258">
        <v>10431.667045376267</v>
      </c>
      <c r="AC258">
        <v>9128.3187084456349</v>
      </c>
      <c r="AD258">
        <v>8881.0158781385471</v>
      </c>
      <c r="AE258">
        <v>8632.7663209743441</v>
      </c>
      <c r="AF258">
        <v>8390.1564233768313</v>
      </c>
      <c r="AG258">
        <v>8156.4581456168944</v>
      </c>
      <c r="AH258">
        <v>7258.4614722947435</v>
      </c>
      <c r="AI258">
        <v>6926.8610291701134</v>
      </c>
      <c r="AJ258">
        <v>6440.7682998893206</v>
      </c>
      <c r="AK258">
        <v>5822.1272333752404</v>
      </c>
      <c r="AL258">
        <v>5101.4854198727598</v>
      </c>
      <c r="AM258">
        <v>4015.7632135986828</v>
      </c>
      <c r="AN258">
        <v>3194.1981137398084</v>
      </c>
      <c r="AO258">
        <v>2400.4429827665467</v>
      </c>
      <c r="AP258">
        <v>1680.6967558637632</v>
      </c>
      <c r="AQ258">
        <v>1074.0783714358422</v>
      </c>
      <c r="AR258">
        <v>552.93200009862517</v>
      </c>
      <c r="AS258">
        <v>230.08020814115028</v>
      </c>
      <c r="AT258">
        <v>60.921552479295755</v>
      </c>
      <c r="AU258">
        <v>-10.867511439443984</v>
      </c>
      <c r="AV258">
        <v>-30.334210306662651</v>
      </c>
      <c r="AW258">
        <v>-24.818690163498346</v>
      </c>
      <c r="AX258">
        <v>9.6311722575992382E-10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</row>
    <row r="259" spans="1:101" x14ac:dyDescent="0.3">
      <c r="A259">
        <f>Model_Point!K259</f>
        <v>0</v>
      </c>
      <c r="B259">
        <v>0</v>
      </c>
      <c r="C259">
        <v>0</v>
      </c>
      <c r="D259">
        <v>0</v>
      </c>
      <c r="E259">
        <v>186382.72941006973</v>
      </c>
      <c r="F259">
        <v>151022.55599725404</v>
      </c>
      <c r="G259">
        <v>133160.48250839676</v>
      </c>
      <c r="H259">
        <v>117834.97394969483</v>
      </c>
      <c r="I259">
        <v>103801.44174181161</v>
      </c>
      <c r="J259">
        <v>91419.122785319938</v>
      </c>
      <c r="K259">
        <v>79349.315962033361</v>
      </c>
      <c r="L259">
        <v>68825.537884159494</v>
      </c>
      <c r="M259">
        <v>58132.035067224111</v>
      </c>
      <c r="N259">
        <v>49058.399227004833</v>
      </c>
      <c r="O259">
        <v>40760.922422763979</v>
      </c>
      <c r="P259">
        <v>35174.902882203183</v>
      </c>
      <c r="Q259">
        <v>31752.133928008978</v>
      </c>
      <c r="R259">
        <v>27490.163491725642</v>
      </c>
      <c r="S259">
        <v>22638.233403338374</v>
      </c>
      <c r="T259">
        <v>17517.388856138328</v>
      </c>
      <c r="U259">
        <v>12493.252252831544</v>
      </c>
      <c r="V259">
        <v>7935.0956201716053</v>
      </c>
      <c r="W259">
        <v>4163.9827579324374</v>
      </c>
      <c r="X259">
        <v>1397.5611659049234</v>
      </c>
      <c r="Y259">
        <v>-295.59206380547107</v>
      </c>
      <c r="Z259">
        <v>-975.88594726469307</v>
      </c>
      <c r="AA259">
        <v>-1067.7679120962073</v>
      </c>
      <c r="AB259">
        <v>-891.44446053655724</v>
      </c>
      <c r="AC259">
        <v>-638.2278106322608</v>
      </c>
      <c r="AD259">
        <v>9.0120680929611176E-11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</row>
    <row r="260" spans="1:101" x14ac:dyDescent="0.3">
      <c r="A260">
        <f>Model_Point!K260</f>
        <v>0</v>
      </c>
      <c r="B260">
        <v>0</v>
      </c>
      <c r="C260">
        <v>0</v>
      </c>
      <c r="D260">
        <v>0</v>
      </c>
      <c r="E260">
        <v>85149.455652031946</v>
      </c>
      <c r="F260">
        <v>71354.547567746937</v>
      </c>
      <c r="G260">
        <v>63581.991588688885</v>
      </c>
      <c r="H260">
        <v>55961.453026917967</v>
      </c>
      <c r="I260">
        <v>49481.215168383977</v>
      </c>
      <c r="J260">
        <v>43147.10241123633</v>
      </c>
      <c r="K260">
        <v>36966.178294486752</v>
      </c>
      <c r="L260">
        <v>31467.882522347783</v>
      </c>
      <c r="M260">
        <v>25920.587622488758</v>
      </c>
      <c r="N260">
        <v>23490.139291630156</v>
      </c>
      <c r="O260">
        <v>19158.341091327129</v>
      </c>
      <c r="P260">
        <v>16016.587170634153</v>
      </c>
      <c r="Q260">
        <v>14136.976378461986</v>
      </c>
      <c r="R260">
        <v>12515.073238131292</v>
      </c>
      <c r="S260">
        <v>9515.1038826166168</v>
      </c>
      <c r="T260">
        <v>7413.0826687600193</v>
      </c>
      <c r="U260">
        <v>5327.0273411612516</v>
      </c>
      <c r="V260">
        <v>3417.4283504140426</v>
      </c>
      <c r="W260">
        <v>1825.4567714826235</v>
      </c>
      <c r="X260">
        <v>596.33438439030647</v>
      </c>
      <c r="Y260">
        <v>-133.58974790134891</v>
      </c>
      <c r="Z260">
        <v>-434.95026577046349</v>
      </c>
      <c r="AA260">
        <v>-485.45048802922037</v>
      </c>
      <c r="AB260">
        <v>-420.16258129884272</v>
      </c>
      <c r="AC260">
        <v>-269.51793967569171</v>
      </c>
      <c r="AD260">
        <v>-1.1953931737940316E-10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</row>
    <row r="261" spans="1:101" x14ac:dyDescent="0.3">
      <c r="A261">
        <f>Model_Point!K261</f>
        <v>0</v>
      </c>
      <c r="B261">
        <v>0</v>
      </c>
      <c r="C261">
        <v>0</v>
      </c>
      <c r="D261">
        <v>0</v>
      </c>
      <c r="E261">
        <v>60158.569548513617</v>
      </c>
      <c r="F261">
        <v>58042.81482241668</v>
      </c>
      <c r="G261">
        <v>55193.140052386581</v>
      </c>
      <c r="H261">
        <v>52023.332951349774</v>
      </c>
      <c r="I261">
        <v>48824.037244736966</v>
      </c>
      <c r="J261">
        <v>45738.418301628226</v>
      </c>
      <c r="K261">
        <v>42903.530187865836</v>
      </c>
      <c r="L261">
        <v>40374.091879521518</v>
      </c>
      <c r="M261">
        <v>38193.710866069661</v>
      </c>
      <c r="N261">
        <v>36400.614272245366</v>
      </c>
      <c r="O261">
        <v>35029.97365890233</v>
      </c>
      <c r="P261">
        <v>34114.05090316834</v>
      </c>
      <c r="Q261">
        <v>33681.655470268553</v>
      </c>
      <c r="R261">
        <v>33758.184301737812</v>
      </c>
      <c r="S261">
        <v>34112.620316097156</v>
      </c>
      <c r="T261">
        <v>34243.307144398881</v>
      </c>
      <c r="U261">
        <v>34150.452151702957</v>
      </c>
      <c r="V261">
        <v>33837.621098129908</v>
      </c>
      <c r="W261">
        <v>33311.657170848681</v>
      </c>
      <c r="X261">
        <v>32582.548239629064</v>
      </c>
      <c r="Y261">
        <v>31663.248264259819</v>
      </c>
      <c r="Z261">
        <v>30569.464367396355</v>
      </c>
      <c r="AA261">
        <v>29319.40893871793</v>
      </c>
      <c r="AB261">
        <v>27933.521889793839</v>
      </c>
      <c r="AC261">
        <v>26434.203794368124</v>
      </c>
      <c r="AD261">
        <v>24845.596414620519</v>
      </c>
      <c r="AE261">
        <v>23193.285049306531</v>
      </c>
      <c r="AF261">
        <v>21503.377073165251</v>
      </c>
      <c r="AG261">
        <v>19800.160601607626</v>
      </c>
      <c r="AH261">
        <v>18103.093438746007</v>
      </c>
      <c r="AI261">
        <v>16429.14005000675</v>
      </c>
      <c r="AJ261">
        <v>14580.098891275118</v>
      </c>
      <c r="AK261">
        <v>12616.667374502063</v>
      </c>
      <c r="AL261">
        <v>10607.356058896279</v>
      </c>
      <c r="AM261">
        <v>8625.2987892639612</v>
      </c>
      <c r="AN261">
        <v>6743.846777563218</v>
      </c>
      <c r="AO261">
        <v>5031.1073329103892</v>
      </c>
      <c r="AP261">
        <v>3543.8555191000378</v>
      </c>
      <c r="AQ261">
        <v>2321.5630488966262</v>
      </c>
      <c r="AR261">
        <v>1381.5878953969</v>
      </c>
      <c r="AS261">
        <v>716.73857160428952</v>
      </c>
      <c r="AT261">
        <v>326.22773324410787</v>
      </c>
      <c r="AU261">
        <v>122.16588392437156</v>
      </c>
      <c r="AV261">
        <v>31.767448745482138</v>
      </c>
      <c r="AW261">
        <v>4.1143010596946246</v>
      </c>
      <c r="AX261">
        <v>-1.4874443748325819E-10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</row>
    <row r="262" spans="1:101" x14ac:dyDescent="0.3">
      <c r="A262">
        <f>Model_Point!K262</f>
        <v>0</v>
      </c>
      <c r="B262">
        <v>0</v>
      </c>
      <c r="C262">
        <v>0</v>
      </c>
      <c r="D262">
        <v>0</v>
      </c>
      <c r="E262">
        <v>28433.410821015499</v>
      </c>
      <c r="F262">
        <v>27489.838520266927</v>
      </c>
      <c r="G262">
        <v>26125.331667196715</v>
      </c>
      <c r="H262">
        <v>24582.701359091381</v>
      </c>
      <c r="I262">
        <v>24109.760847726258</v>
      </c>
      <c r="J262">
        <v>22631.884933312034</v>
      </c>
      <c r="K262">
        <v>21251.994007606616</v>
      </c>
      <c r="L262">
        <v>19995.997249235879</v>
      </c>
      <c r="M262">
        <v>18884.380339024119</v>
      </c>
      <c r="N262">
        <v>17960.665588290172</v>
      </c>
      <c r="O262">
        <v>17191.444706583214</v>
      </c>
      <c r="P262">
        <v>16615.813777767835</v>
      </c>
      <c r="Q262">
        <v>16247.072738448191</v>
      </c>
      <c r="R262">
        <v>16096.927082410944</v>
      </c>
      <c r="S262">
        <v>14821.680835137577</v>
      </c>
      <c r="T262">
        <v>15054.641408968371</v>
      </c>
      <c r="U262">
        <v>15243.51908098284</v>
      </c>
      <c r="V262">
        <v>15339.249462251237</v>
      </c>
      <c r="W262">
        <v>15344.869779982508</v>
      </c>
      <c r="X262">
        <v>13997.683659837339</v>
      </c>
      <c r="Y262">
        <v>13759.534954388397</v>
      </c>
      <c r="Z262">
        <v>13443.876123950347</v>
      </c>
      <c r="AA262">
        <v>13058.688496756249</v>
      </c>
      <c r="AB262">
        <v>12612.977474787256</v>
      </c>
      <c r="AC262">
        <v>11305.035959537003</v>
      </c>
      <c r="AD262">
        <v>10718.6386539008</v>
      </c>
      <c r="AE262">
        <v>10100.654279658018</v>
      </c>
      <c r="AF262">
        <v>9462.5787555189545</v>
      </c>
      <c r="AG262">
        <v>8815.1734803793861</v>
      </c>
      <c r="AH262">
        <v>7718.3127797358693</v>
      </c>
      <c r="AI262">
        <v>7049.641334929016</v>
      </c>
      <c r="AJ262">
        <v>6301.8405714235487</v>
      </c>
      <c r="AK262">
        <v>5500.9617342184456</v>
      </c>
      <c r="AL262">
        <v>4676.5005355581625</v>
      </c>
      <c r="AM262">
        <v>3670.2744377074891</v>
      </c>
      <c r="AN262">
        <v>2881.8410813561431</v>
      </c>
      <c r="AO262">
        <v>2162.0670789598703</v>
      </c>
      <c r="AP262">
        <v>1535.7502563599635</v>
      </c>
      <c r="AQ262">
        <v>1020.330056054259</v>
      </c>
      <c r="AR262">
        <v>587.66196126033014</v>
      </c>
      <c r="AS262">
        <v>305.24902811937119</v>
      </c>
      <c r="AT262">
        <v>139.22349190522013</v>
      </c>
      <c r="AU262">
        <v>52.396848890210585</v>
      </c>
      <c r="AV262">
        <v>13.898668616743278</v>
      </c>
      <c r="AW262">
        <v>1.7994214307798608</v>
      </c>
      <c r="AX262">
        <v>-2.7364071082079727E-10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</row>
    <row r="263" spans="1:101" x14ac:dyDescent="0.3">
      <c r="A263">
        <f>Model_Point!K263</f>
        <v>0</v>
      </c>
      <c r="B263">
        <v>0</v>
      </c>
      <c r="C263">
        <v>0</v>
      </c>
      <c r="D263">
        <v>0</v>
      </c>
      <c r="E263">
        <v>112399.90071526612</v>
      </c>
      <c r="F263">
        <v>106636.0424070814</v>
      </c>
      <c r="G263">
        <v>99700.51843646841</v>
      </c>
      <c r="H263">
        <v>92287.892539760462</v>
      </c>
      <c r="I263">
        <v>84925.647305713166</v>
      </c>
      <c r="J263">
        <v>77892.949350658324</v>
      </c>
      <c r="K263">
        <v>71495.522302653219</v>
      </c>
      <c r="L263">
        <v>65851.646754076719</v>
      </c>
      <c r="M263">
        <v>61053.56912246799</v>
      </c>
      <c r="N263">
        <v>57176.331546001304</v>
      </c>
      <c r="O263">
        <v>54280.581390510095</v>
      </c>
      <c r="P263">
        <v>52413.710605591543</v>
      </c>
      <c r="Q263">
        <v>51426.446838834665</v>
      </c>
      <c r="R263">
        <v>50044.896005525297</v>
      </c>
      <c r="S263">
        <v>48303.335144654273</v>
      </c>
      <c r="T263">
        <v>46244.269007288647</v>
      </c>
      <c r="U263">
        <v>43917.439404878009</v>
      </c>
      <c r="V263">
        <v>41377.417033094847</v>
      </c>
      <c r="W263">
        <v>38677.92045588488</v>
      </c>
      <c r="X263">
        <v>35864.477054123658</v>
      </c>
      <c r="Y263">
        <v>32979.137549620362</v>
      </c>
      <c r="Z263">
        <v>29574.69632046084</v>
      </c>
      <c r="AA263">
        <v>25788.631938666949</v>
      </c>
      <c r="AB263">
        <v>21781.959044392777</v>
      </c>
      <c r="AC263">
        <v>17731.40673134309</v>
      </c>
      <c r="AD263">
        <v>13818.347526349318</v>
      </c>
      <c r="AE263">
        <v>10214.841502619374</v>
      </c>
      <c r="AF263">
        <v>7067.8622703063929</v>
      </c>
      <c r="AG263">
        <v>4483.6095625045264</v>
      </c>
      <c r="AH263">
        <v>2514.6161273278753</v>
      </c>
      <c r="AI263">
        <v>1152.8291147538202</v>
      </c>
      <c r="AJ263">
        <v>389.47121990125459</v>
      </c>
      <c r="AK263">
        <v>24.917804065657112</v>
      </c>
      <c r="AL263">
        <v>-104.44408901276051</v>
      </c>
      <c r="AM263">
        <v>-111.4857308150426</v>
      </c>
      <c r="AN263">
        <v>3.9069699604247051E-10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</row>
    <row r="264" spans="1:101" x14ac:dyDescent="0.3">
      <c r="A264">
        <f>Model_Point!K264</f>
        <v>0</v>
      </c>
      <c r="B264">
        <v>0</v>
      </c>
      <c r="C264">
        <v>0</v>
      </c>
      <c r="D264">
        <v>0</v>
      </c>
      <c r="E264">
        <v>52180.642339815997</v>
      </c>
      <c r="F264">
        <v>49605.94302022308</v>
      </c>
      <c r="G264">
        <v>46361.963125546477</v>
      </c>
      <c r="H264">
        <v>42851.011525906411</v>
      </c>
      <c r="I264">
        <v>41133.037836070354</v>
      </c>
      <c r="J264">
        <v>37838.877657081677</v>
      </c>
      <c r="K264">
        <v>34805.547425296405</v>
      </c>
      <c r="L264">
        <v>32088.430571373396</v>
      </c>
      <c r="M264">
        <v>29730.655169875055</v>
      </c>
      <c r="N264">
        <v>27194.691389400279</v>
      </c>
      <c r="O264">
        <v>25619.104035872948</v>
      </c>
      <c r="P264">
        <v>24486.964877123599</v>
      </c>
      <c r="Q264">
        <v>23814.975894589523</v>
      </c>
      <c r="R264">
        <v>23614.388053550094</v>
      </c>
      <c r="S264">
        <v>20876.163748381568</v>
      </c>
      <c r="T264">
        <v>20241.727662903522</v>
      </c>
      <c r="U264">
        <v>19484.517256123338</v>
      </c>
      <c r="V264">
        <v>18628.262149248272</v>
      </c>
      <c r="W264">
        <v>17696.521164820548</v>
      </c>
      <c r="X264">
        <v>15343.502864993543</v>
      </c>
      <c r="Y264">
        <v>14235.624124819617</v>
      </c>
      <c r="Z264">
        <v>12895.419082850127</v>
      </c>
      <c r="AA264">
        <v>11381.637746470589</v>
      </c>
      <c r="AB264">
        <v>9763.433281820784</v>
      </c>
      <c r="AC264">
        <v>7540.7912026457843</v>
      </c>
      <c r="AD264">
        <v>5909.0800487774513</v>
      </c>
      <c r="AE264">
        <v>4400.3499230673051</v>
      </c>
      <c r="AF264">
        <v>3078.8317056152432</v>
      </c>
      <c r="AG264">
        <v>1991.4710470465557</v>
      </c>
      <c r="AH264">
        <v>1067.5264902559159</v>
      </c>
      <c r="AI264">
        <v>488.78331834296193</v>
      </c>
      <c r="AJ264">
        <v>163.60217376204616</v>
      </c>
      <c r="AK264">
        <v>7.722724962798952</v>
      </c>
      <c r="AL264">
        <v>-48.134511723949117</v>
      </c>
      <c r="AM264">
        <v>-47.310208594837974</v>
      </c>
      <c r="AN264">
        <v>-1.5825197538508787E-10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</row>
    <row r="265" spans="1:101" x14ac:dyDescent="0.3">
      <c r="A265">
        <f>Model_Point!K265</f>
        <v>0</v>
      </c>
      <c r="B265">
        <v>0</v>
      </c>
      <c r="C265">
        <v>0</v>
      </c>
      <c r="D265">
        <v>0</v>
      </c>
      <c r="E265">
        <v>116763.82040094124</v>
      </c>
      <c r="F265">
        <v>106898.05123404693</v>
      </c>
      <c r="G265">
        <v>96495.571875034046</v>
      </c>
      <c r="H265">
        <v>86048.992678641152</v>
      </c>
      <c r="I265">
        <v>76028.537077735906</v>
      </c>
      <c r="J265">
        <v>66720.811497254457</v>
      </c>
      <c r="K265">
        <v>58511.00926037418</v>
      </c>
      <c r="L265">
        <v>51510.664133144244</v>
      </c>
      <c r="M265">
        <v>45790.089312486773</v>
      </c>
      <c r="N265">
        <v>41395.700621206903</v>
      </c>
      <c r="O265">
        <v>38353.788150409709</v>
      </c>
      <c r="P265">
        <v>35055.913203634613</v>
      </c>
      <c r="Q265">
        <v>31014.020979070818</v>
      </c>
      <c r="R265">
        <v>26448.33907500741</v>
      </c>
      <c r="S265">
        <v>21616.301389062126</v>
      </c>
      <c r="T265">
        <v>16794.672101786244</v>
      </c>
      <c r="U265">
        <v>12256.401899005938</v>
      </c>
      <c r="V265">
        <v>8243.8848733276136</v>
      </c>
      <c r="W265">
        <v>4941.7391440796755</v>
      </c>
      <c r="X265">
        <v>2453.6602928329648</v>
      </c>
      <c r="Y265">
        <v>788.78733270606813</v>
      </c>
      <c r="Z265">
        <v>-80.248350365695828</v>
      </c>
      <c r="AA265">
        <v>-430.71138836664755</v>
      </c>
      <c r="AB265">
        <v>-488.13853481062392</v>
      </c>
      <c r="AC265">
        <v>-406.33490134388705</v>
      </c>
      <c r="AD265">
        <v>-2.3988421608146798E-11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</row>
    <row r="266" spans="1:101" x14ac:dyDescent="0.3">
      <c r="A266">
        <f>Model_Point!K266</f>
        <v>0</v>
      </c>
      <c r="B266">
        <v>0</v>
      </c>
      <c r="C266">
        <v>0</v>
      </c>
      <c r="D266">
        <v>0</v>
      </c>
      <c r="E266">
        <v>54171.898941475592</v>
      </c>
      <c r="F266">
        <v>49591.814945112295</v>
      </c>
      <c r="G266">
        <v>44573.378447093994</v>
      </c>
      <c r="H266">
        <v>39464.706697456291</v>
      </c>
      <c r="I266">
        <v>36583.878585570499</v>
      </c>
      <c r="J266">
        <v>32030.767405934082</v>
      </c>
      <c r="K266">
        <v>27939.991867510696</v>
      </c>
      <c r="L266">
        <v>24366.856093949664</v>
      </c>
      <c r="M266">
        <v>21347.317264790614</v>
      </c>
      <c r="N266">
        <v>18352.491235198097</v>
      </c>
      <c r="O266">
        <v>16469.94255133245</v>
      </c>
      <c r="P266">
        <v>15316.430715827168</v>
      </c>
      <c r="Q266">
        <v>13820.38965078822</v>
      </c>
      <c r="R266">
        <v>12075.466963254426</v>
      </c>
      <c r="S266">
        <v>9093.1674987071783</v>
      </c>
      <c r="T266">
        <v>7123.9582142009149</v>
      </c>
      <c r="U266">
        <v>5251.869584029072</v>
      </c>
      <c r="V266">
        <v>3583.8712378317368</v>
      </c>
      <c r="W266">
        <v>2202.8101073067728</v>
      </c>
      <c r="X266">
        <v>1037.5293322486286</v>
      </c>
      <c r="Y266">
        <v>327.96236520439487</v>
      </c>
      <c r="Z266">
        <v>-46.609280556940881</v>
      </c>
      <c r="AA266">
        <v>-201.70304837664338</v>
      </c>
      <c r="AB266">
        <v>-231.97826491667072</v>
      </c>
      <c r="AC266">
        <v>-171.2618319350791</v>
      </c>
      <c r="AD266">
        <v>-1.0756428708301219E-10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</row>
    <row r="267" spans="1:101" x14ac:dyDescent="0.3">
      <c r="A267">
        <f>Model_Point!K267</f>
        <v>0</v>
      </c>
      <c r="B267">
        <v>0</v>
      </c>
      <c r="C267">
        <v>0</v>
      </c>
      <c r="D267">
        <v>0</v>
      </c>
      <c r="E267">
        <v>0</v>
      </c>
      <c r="F267">
        <v>3795.7548949627981</v>
      </c>
      <c r="G267">
        <v>3670.1414817306618</v>
      </c>
      <c r="H267">
        <v>3483.7362313920116</v>
      </c>
      <c r="I267">
        <v>3273.9910984402723</v>
      </c>
      <c r="J267">
        <v>3062.7183428372341</v>
      </c>
      <c r="K267">
        <v>2854.8586721250363</v>
      </c>
      <c r="L267">
        <v>2664.3122125548007</v>
      </c>
      <c r="M267">
        <v>2497.5334206930206</v>
      </c>
      <c r="N267">
        <v>2360.9115605236789</v>
      </c>
      <c r="O267">
        <v>2261.2308844154795</v>
      </c>
      <c r="P267">
        <v>2205.6669748627219</v>
      </c>
      <c r="Q267">
        <v>2201.1948564450158</v>
      </c>
      <c r="R267">
        <v>2238.3216988576919</v>
      </c>
      <c r="S267">
        <v>2217.2112647550034</v>
      </c>
      <c r="T267">
        <v>2145.2768009946835</v>
      </c>
      <c r="U267">
        <v>2173.345605362591</v>
      </c>
      <c r="V267">
        <v>2192.6181772669838</v>
      </c>
      <c r="W267">
        <v>2214.1974331569882</v>
      </c>
      <c r="X267">
        <v>2239.1334393716897</v>
      </c>
      <c r="Y267">
        <v>2267.2368338474557</v>
      </c>
      <c r="Z267">
        <v>2298.3717300372687</v>
      </c>
      <c r="AA267">
        <v>2332.4510895461276</v>
      </c>
      <c r="AB267">
        <v>2369.4326404170088</v>
      </c>
      <c r="AC267">
        <v>2399.8830387256367</v>
      </c>
      <c r="AD267">
        <v>2427.3955469307202</v>
      </c>
      <c r="AE267">
        <v>2459.108492900184</v>
      </c>
      <c r="AF267">
        <v>2494.0012480631922</v>
      </c>
      <c r="AG267">
        <v>2532.1633474754294</v>
      </c>
      <c r="AH267">
        <v>2573.7126895681345</v>
      </c>
      <c r="AI267">
        <v>2618.7941566074492</v>
      </c>
      <c r="AJ267">
        <v>2667.5785002066214</v>
      </c>
      <c r="AK267">
        <v>2709.4139481766556</v>
      </c>
      <c r="AL267">
        <v>2743.0979233327957</v>
      </c>
      <c r="AM267">
        <v>2768.1556478452831</v>
      </c>
      <c r="AN267">
        <v>2784.5604517938109</v>
      </c>
      <c r="AO267">
        <v>2792.306487017403</v>
      </c>
      <c r="AP267">
        <v>2790.9945791194405</v>
      </c>
      <c r="AQ267">
        <v>2780.0214009236374</v>
      </c>
      <c r="AR267">
        <v>2759.0315478571019</v>
      </c>
      <c r="AS267">
        <v>2728.0195835461564</v>
      </c>
      <c r="AT267">
        <v>2686.917445387649</v>
      </c>
      <c r="AU267">
        <v>2635.6162142057915</v>
      </c>
      <c r="AV267">
        <v>2574.2700760705625</v>
      </c>
      <c r="AW267">
        <v>2503.2332325996181</v>
      </c>
      <c r="AX267">
        <v>2422.9914212453541</v>
      </c>
      <c r="AY267">
        <v>2334.1387770680185</v>
      </c>
      <c r="AZ267">
        <v>2237.3755755340412</v>
      </c>
      <c r="BA267">
        <v>2133.5139554697785</v>
      </c>
      <c r="BB267">
        <v>2023.4803078120508</v>
      </c>
      <c r="BC267">
        <v>1908.3067946913391</v>
      </c>
      <c r="BD267">
        <v>1789.1077607829372</v>
      </c>
      <c r="BE267">
        <v>1667.0471651430137</v>
      </c>
      <c r="BF267">
        <v>1543.3232042879852</v>
      </c>
      <c r="BG267">
        <v>1419.1512056552197</v>
      </c>
      <c r="BH267">
        <v>1295.7465037802754</v>
      </c>
      <c r="BI267">
        <v>1174.3097074284906</v>
      </c>
      <c r="BJ267">
        <v>1056.0039263454214</v>
      </c>
      <c r="BK267">
        <v>941.92551703811205</v>
      </c>
      <c r="BL267">
        <v>833.05964015470965</v>
      </c>
      <c r="BM267">
        <v>730.25316674293492</v>
      </c>
      <c r="BN267">
        <v>634.28495845397947</v>
      </c>
      <c r="BO267">
        <v>540.96600146042067</v>
      </c>
      <c r="BP267">
        <v>452.00161658240268</v>
      </c>
      <c r="BQ267">
        <v>368.9975476265252</v>
      </c>
      <c r="BR267">
        <v>293.37517745042743</v>
      </c>
      <c r="BS267">
        <v>226.2845144698039</v>
      </c>
      <c r="BT267">
        <v>168.5231133144033</v>
      </c>
      <c r="BU267">
        <v>120.47107261245168</v>
      </c>
      <c r="BV267">
        <v>82.053266705418665</v>
      </c>
      <c r="BW267">
        <v>52.739283616587663</v>
      </c>
      <c r="BX267">
        <v>31.588460912321231</v>
      </c>
      <c r="BY267">
        <v>18.137759086972562</v>
      </c>
      <c r="BZ267">
        <v>10.063893054044266</v>
      </c>
      <c r="CA267">
        <v>5.5719694595934621</v>
      </c>
      <c r="CB267">
        <v>3.330170759683746</v>
      </c>
      <c r="CC267">
        <v>-1.1136621877283054E-10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>
        <v>0</v>
      </c>
      <c r="CV267">
        <v>0</v>
      </c>
      <c r="CW267">
        <v>0</v>
      </c>
    </row>
    <row r="268" spans="1:101" x14ac:dyDescent="0.3">
      <c r="A268">
        <f>Model_Point!K268</f>
        <v>0</v>
      </c>
      <c r="B268">
        <v>0</v>
      </c>
      <c r="C268">
        <v>0</v>
      </c>
      <c r="D268">
        <v>0</v>
      </c>
      <c r="E268">
        <v>0</v>
      </c>
      <c r="F268">
        <v>1613.9144199175305</v>
      </c>
      <c r="G268">
        <v>1561.4254775199502</v>
      </c>
      <c r="H268">
        <v>1478.7426994430102</v>
      </c>
      <c r="I268">
        <v>1384.3774204056854</v>
      </c>
      <c r="J268">
        <v>1400.1841800644313</v>
      </c>
      <c r="K268">
        <v>1310.4300843950471</v>
      </c>
      <c r="L268">
        <v>1226.5093962784886</v>
      </c>
      <c r="M268">
        <v>1151.0388575773422</v>
      </c>
      <c r="N268">
        <v>1086.569407642497</v>
      </c>
      <c r="O268">
        <v>1035.6316965331744</v>
      </c>
      <c r="P268">
        <v>1001.3522706378413</v>
      </c>
      <c r="Q268">
        <v>986.32760061833119</v>
      </c>
      <c r="R268">
        <v>992.82847002473068</v>
      </c>
      <c r="S268">
        <v>1014.3830821590315</v>
      </c>
      <c r="T268">
        <v>862.05567101524105</v>
      </c>
      <c r="U268">
        <v>895.27817013465267</v>
      </c>
      <c r="V268">
        <v>925.83979736832384</v>
      </c>
      <c r="W268">
        <v>958.0381034630575</v>
      </c>
      <c r="X268">
        <v>992.31829286296579</v>
      </c>
      <c r="Y268">
        <v>898.74927933207357</v>
      </c>
      <c r="Z268">
        <v>929.11555237845971</v>
      </c>
      <c r="AA268">
        <v>961.07474161830589</v>
      </c>
      <c r="AB268">
        <v>994.64828594576989</v>
      </c>
      <c r="AC268">
        <v>1026.2502091032472</v>
      </c>
      <c r="AD268">
        <v>952.24635312366138</v>
      </c>
      <c r="AE268">
        <v>979.04817386731827</v>
      </c>
      <c r="AF268">
        <v>1007.3571715417972</v>
      </c>
      <c r="AG268">
        <v>1037.2432588995905</v>
      </c>
      <c r="AH268">
        <v>1068.7901430703853</v>
      </c>
      <c r="AI268">
        <v>1019.4248958238949</v>
      </c>
      <c r="AJ268">
        <v>1049.4850504012074</v>
      </c>
      <c r="AK268">
        <v>1077.0468178101848</v>
      </c>
      <c r="AL268">
        <v>1101.671646950892</v>
      </c>
      <c r="AM268">
        <v>1123.2021966808118</v>
      </c>
      <c r="AN268">
        <v>1078.0915133022336</v>
      </c>
      <c r="AO268">
        <v>1089.5632588571646</v>
      </c>
      <c r="AP268">
        <v>1097.6188238230793</v>
      </c>
      <c r="AQ268">
        <v>1102.0441237608838</v>
      </c>
      <c r="AR268">
        <v>1102.7213110103921</v>
      </c>
      <c r="AS268">
        <v>1052.6543306488127</v>
      </c>
      <c r="AT268">
        <v>1042.9587276574941</v>
      </c>
      <c r="AU268">
        <v>1029.3285956643824</v>
      </c>
      <c r="AV268">
        <v>1011.8358334775974</v>
      </c>
      <c r="AW268">
        <v>990.63005104940771</v>
      </c>
      <c r="AX268">
        <v>932.93506587904153</v>
      </c>
      <c r="AY268">
        <v>902.91001823038266</v>
      </c>
      <c r="AZ268">
        <v>869.77637321543239</v>
      </c>
      <c r="BA268">
        <v>833.85612237903013</v>
      </c>
      <c r="BB268">
        <v>795.51591605387</v>
      </c>
      <c r="BC268">
        <v>733.69975732516036</v>
      </c>
      <c r="BD268">
        <v>690.44910847898007</v>
      </c>
      <c r="BE268">
        <v>646.00553952630548</v>
      </c>
      <c r="BF268">
        <v>600.83850706725912</v>
      </c>
      <c r="BG268">
        <v>555.42465104959001</v>
      </c>
      <c r="BH268">
        <v>497.66594222211393</v>
      </c>
      <c r="BI268">
        <v>452.40744890590815</v>
      </c>
      <c r="BJ268">
        <v>408.26173410813442</v>
      </c>
      <c r="BK268">
        <v>365.65899973172168</v>
      </c>
      <c r="BL268">
        <v>324.98701337652153</v>
      </c>
      <c r="BM268">
        <v>280.23211654771995</v>
      </c>
      <c r="BN268">
        <v>244.0076402185891</v>
      </c>
      <c r="BO268">
        <v>208.73170631340639</v>
      </c>
      <c r="BP268">
        <v>175.06540335198977</v>
      </c>
      <c r="BQ268">
        <v>143.6322762469126</v>
      </c>
      <c r="BR268">
        <v>112.50143800997837</v>
      </c>
      <c r="BS268">
        <v>86.937229454726179</v>
      </c>
      <c r="BT268">
        <v>64.913953783166733</v>
      </c>
      <c r="BU268">
        <v>46.585099646381686</v>
      </c>
      <c r="BV268">
        <v>31.929046533106035</v>
      </c>
      <c r="BW268">
        <v>20.215826722713292</v>
      </c>
      <c r="BX268">
        <v>12.123139157096281</v>
      </c>
      <c r="BY268">
        <v>6.9766272497367963</v>
      </c>
      <c r="BZ268">
        <v>3.8880231724665228</v>
      </c>
      <c r="CA268">
        <v>2.1707463659607256</v>
      </c>
      <c r="CB268">
        <v>1.2785755146566917</v>
      </c>
      <c r="CC268">
        <v>-3.4173971352129186E-11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</row>
    <row r="269" spans="1:101" x14ac:dyDescent="0.3">
      <c r="A269">
        <f>Model_Point!K269</f>
        <v>0</v>
      </c>
      <c r="B269">
        <v>0</v>
      </c>
      <c r="C269">
        <v>0</v>
      </c>
      <c r="D269">
        <v>0</v>
      </c>
      <c r="E269">
        <v>0</v>
      </c>
      <c r="F269">
        <v>651.00732216849849</v>
      </c>
      <c r="G269">
        <v>634.46680821869006</v>
      </c>
      <c r="H269">
        <v>606.65579083867647</v>
      </c>
      <c r="I269">
        <v>574.51759359164703</v>
      </c>
      <c r="J269">
        <v>541.82861216543199</v>
      </c>
      <c r="K269">
        <v>509.52097072787649</v>
      </c>
      <c r="L269">
        <v>479.8043261899287</v>
      </c>
      <c r="M269">
        <v>453.70995411454976</v>
      </c>
      <c r="N269">
        <v>432.24778958730712</v>
      </c>
      <c r="O269">
        <v>416.48433334389739</v>
      </c>
      <c r="P269">
        <v>407.54441762048151</v>
      </c>
      <c r="Q269">
        <v>406.52099173265157</v>
      </c>
      <c r="R269">
        <v>414.31999974357939</v>
      </c>
      <c r="S269">
        <v>419.70161566257235</v>
      </c>
      <c r="T269">
        <v>417.66562511783496</v>
      </c>
      <c r="U269">
        <v>431.43060788872151</v>
      </c>
      <c r="V269">
        <v>444.29357524526358</v>
      </c>
      <c r="W269">
        <v>457.98707891315451</v>
      </c>
      <c r="X269">
        <v>472.70107822767267</v>
      </c>
      <c r="Y269">
        <v>488.43760771031521</v>
      </c>
      <c r="Z269">
        <v>505.20956994653721</v>
      </c>
      <c r="AA269">
        <v>523.0400856961412</v>
      </c>
      <c r="AB269">
        <v>541.96194245242555</v>
      </c>
      <c r="AC269">
        <v>560.56601792384117</v>
      </c>
      <c r="AD269">
        <v>579.44913195831236</v>
      </c>
      <c r="AE269">
        <v>599.75707246528509</v>
      </c>
      <c r="AF269">
        <v>621.38450794686753</v>
      </c>
      <c r="AG269">
        <v>644.40013629164741</v>
      </c>
      <c r="AH269">
        <v>668.88055358173347</v>
      </c>
      <c r="AI269">
        <v>694.91022177619971</v>
      </c>
      <c r="AJ269">
        <v>722.58149310299552</v>
      </c>
      <c r="AK269">
        <v>750.32583878066623</v>
      </c>
      <c r="AL269">
        <v>778.03151316031824</v>
      </c>
      <c r="AM269">
        <v>805.70323113009226</v>
      </c>
      <c r="AN269">
        <v>833.41949279502774</v>
      </c>
      <c r="AO269">
        <v>861.26718266615478</v>
      </c>
      <c r="AP269">
        <v>990.00709386861683</v>
      </c>
      <c r="AQ269">
        <v>1000.6216178525739</v>
      </c>
      <c r="AR269">
        <v>1005.9245264480386</v>
      </c>
      <c r="AS269">
        <v>1009.7096497166319</v>
      </c>
      <c r="AT269">
        <v>1011.9688773633302</v>
      </c>
      <c r="AU269">
        <v>1012.5794377083121</v>
      </c>
      <c r="AV269">
        <v>1011.0792856936509</v>
      </c>
      <c r="AW269">
        <v>1007.0647387699313</v>
      </c>
      <c r="AX269">
        <v>1000.2114098197453</v>
      </c>
      <c r="AY269">
        <v>990.22464873428589</v>
      </c>
      <c r="AZ269">
        <v>976.81565976800812</v>
      </c>
      <c r="BA269">
        <v>959.69438232122775</v>
      </c>
      <c r="BB269">
        <v>938.579294133281</v>
      </c>
      <c r="BC269">
        <v>913.22083809701098</v>
      </c>
      <c r="BD269">
        <v>883.43469990055678</v>
      </c>
      <c r="BE269">
        <v>849.1279317463601</v>
      </c>
      <c r="BF269">
        <v>810.27922131901767</v>
      </c>
      <c r="BG269">
        <v>766.95072663624626</v>
      </c>
      <c r="BH269">
        <v>719.29842620458987</v>
      </c>
      <c r="BI269">
        <v>667.57718978875539</v>
      </c>
      <c r="BJ269">
        <v>612.16873680319213</v>
      </c>
      <c r="BK269">
        <v>553.60833841277611</v>
      </c>
      <c r="BL269">
        <v>492.63457393789838</v>
      </c>
      <c r="BM269">
        <v>430.1520950287487</v>
      </c>
      <c r="BN269">
        <v>366.93840710851919</v>
      </c>
      <c r="BO269">
        <v>319.62366745330752</v>
      </c>
      <c r="BP269">
        <v>268.89151267608719</v>
      </c>
      <c r="BQ269">
        <v>213.59850679404656</v>
      </c>
      <c r="BR269">
        <v>155.17685156167926</v>
      </c>
      <c r="BS269">
        <v>95.974425886062164</v>
      </c>
      <c r="BT269">
        <v>39.031245980054649</v>
      </c>
      <c r="BU269">
        <v>-12.063669648082454</v>
      </c>
      <c r="BV269">
        <v>-53.426028229946745</v>
      </c>
      <c r="BW269">
        <v>-81.285590679594819</v>
      </c>
      <c r="BX269">
        <v>-92.553262348114998</v>
      </c>
      <c r="BY269">
        <v>-92.568404545503554</v>
      </c>
      <c r="BZ269">
        <v>-70.634070738347134</v>
      </c>
      <c r="CA269">
        <v>-46.08436527555611</v>
      </c>
      <c r="CB269">
        <v>-28.266733724681014</v>
      </c>
      <c r="CC269">
        <v>-1.525594326167475E-11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</row>
    <row r="270" spans="1:101" x14ac:dyDescent="0.3">
      <c r="A270">
        <f>Model_Point!K270</f>
        <v>0</v>
      </c>
      <c r="B270">
        <v>0</v>
      </c>
      <c r="C270">
        <v>0</v>
      </c>
      <c r="D270">
        <v>0</v>
      </c>
      <c r="E270">
        <v>0</v>
      </c>
      <c r="F270">
        <v>5414.1769950649596</v>
      </c>
      <c r="G270">
        <v>5087.7646944240396</v>
      </c>
      <c r="H270">
        <v>4750.1616486318344</v>
      </c>
      <c r="I270">
        <v>4400.676213274839</v>
      </c>
      <c r="J270">
        <v>4068.0376285538382</v>
      </c>
      <c r="K270">
        <v>3741.9252830140899</v>
      </c>
      <c r="L270">
        <v>3445.4652438078165</v>
      </c>
      <c r="M270">
        <v>3176.5970103248715</v>
      </c>
      <c r="N270">
        <v>2935.6476270270382</v>
      </c>
      <c r="O270">
        <v>2723.1853020543458</v>
      </c>
      <c r="P270">
        <v>2539.6233687285603</v>
      </c>
      <c r="Q270">
        <v>2385.2727295162663</v>
      </c>
      <c r="R270">
        <v>2260.3714152247908</v>
      </c>
      <c r="S270">
        <v>2172.6691671322992</v>
      </c>
      <c r="T270">
        <v>2120.1899457833565</v>
      </c>
      <c r="U270">
        <v>2032.7255218099585</v>
      </c>
      <c r="V270">
        <v>1971.9130591153232</v>
      </c>
      <c r="W270">
        <v>1938.0508851365066</v>
      </c>
      <c r="X270">
        <v>1931.4314433935688</v>
      </c>
      <c r="Y270">
        <v>1952.3528983472365</v>
      </c>
      <c r="Z270">
        <v>2001.1297927472908</v>
      </c>
      <c r="AA270">
        <v>2087.5321063706801</v>
      </c>
      <c r="AB270">
        <v>2213.7798495588968</v>
      </c>
      <c r="AC270">
        <v>2355.3763703298841</v>
      </c>
      <c r="AD270">
        <v>2483.4507475188434</v>
      </c>
      <c r="AE270">
        <v>2597.5861720436237</v>
      </c>
      <c r="AF270">
        <v>2696.8171181207522</v>
      </c>
      <c r="AG270">
        <v>2779.8907127463517</v>
      </c>
      <c r="AH270">
        <v>2845.932799382872</v>
      </c>
      <c r="AI270">
        <v>2894.6088283150398</v>
      </c>
      <c r="AJ270">
        <v>2925.5112933697492</v>
      </c>
      <c r="AK270">
        <v>2938.1870627667777</v>
      </c>
      <c r="AL270">
        <v>2932.5955567474084</v>
      </c>
      <c r="AM270">
        <v>2909.0199440370639</v>
      </c>
      <c r="AN270">
        <v>2867.9672110911551</v>
      </c>
      <c r="AO270">
        <v>2810.1349764331699</v>
      </c>
      <c r="AP270">
        <v>2736.4096079383944</v>
      </c>
      <c r="AQ270">
        <v>2647.8767117127245</v>
      </c>
      <c r="AR270">
        <v>2545.826842098264</v>
      </c>
      <c r="AS270">
        <v>2431.7446017878838</v>
      </c>
      <c r="AT270">
        <v>2307.2740983708809</v>
      </c>
      <c r="AU270">
        <v>2174.1697136880348</v>
      </c>
      <c r="AV270">
        <v>2034.2727208169654</v>
      </c>
      <c r="AW270">
        <v>1889.48488215148</v>
      </c>
      <c r="AX270">
        <v>1741.7416529398338</v>
      </c>
      <c r="AY270">
        <v>1592.9887699531387</v>
      </c>
      <c r="AZ270">
        <v>1445.1459235601999</v>
      </c>
      <c r="BA270">
        <v>1300.0596586572133</v>
      </c>
      <c r="BB270">
        <v>1159.4315574462585</v>
      </c>
      <c r="BC270">
        <v>1024.7724451084391</v>
      </c>
      <c r="BD270">
        <v>897.50939302061238</v>
      </c>
      <c r="BE270">
        <v>771.25350485775914</v>
      </c>
      <c r="BF270">
        <v>648.80202092335537</v>
      </c>
      <c r="BG270">
        <v>532.84967014839913</v>
      </c>
      <c r="BH270">
        <v>425.8507911577538</v>
      </c>
      <c r="BI270">
        <v>329.87475187529935</v>
      </c>
      <c r="BJ270">
        <v>246.46761985166233</v>
      </c>
      <c r="BK270">
        <v>176.53655148872014</v>
      </c>
      <c r="BL270">
        <v>120.27541193089314</v>
      </c>
      <c r="BM270">
        <v>77.149479459827148</v>
      </c>
      <c r="BN270">
        <v>45.952524072271878</v>
      </c>
      <c r="BO270">
        <v>26.162025572248236</v>
      </c>
      <c r="BP270">
        <v>14.339520000548408</v>
      </c>
      <c r="BQ270">
        <v>7.8197164678469759</v>
      </c>
      <c r="BR270">
        <v>4.6207522544085027</v>
      </c>
      <c r="BS270">
        <v>7.9715554098343247E-11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</row>
    <row r="271" spans="1:101" x14ac:dyDescent="0.3">
      <c r="A271">
        <f>Model_Point!K271</f>
        <v>0</v>
      </c>
      <c r="B271">
        <v>0</v>
      </c>
      <c r="C271">
        <v>0</v>
      </c>
      <c r="D271">
        <v>0</v>
      </c>
      <c r="E271">
        <v>0</v>
      </c>
      <c r="F271">
        <v>2543.587723394322</v>
      </c>
      <c r="G271">
        <v>2434.685748448966</v>
      </c>
      <c r="H271">
        <v>2307.8820692512786</v>
      </c>
      <c r="I271">
        <v>2171.3519285812877</v>
      </c>
      <c r="J271">
        <v>2021.925055249083</v>
      </c>
      <c r="K271">
        <v>1890.1259990756892</v>
      </c>
      <c r="L271">
        <v>1769.2020723837616</v>
      </c>
      <c r="M271">
        <v>1658.6439640044189</v>
      </c>
      <c r="N271">
        <v>1558.7722179708378</v>
      </c>
      <c r="O271">
        <v>1440.7311996365233</v>
      </c>
      <c r="P271">
        <v>1361.4674664827007</v>
      </c>
      <c r="Q271">
        <v>1293.6836990941918</v>
      </c>
      <c r="R271">
        <v>1237.5691185304477</v>
      </c>
      <c r="S271">
        <v>1196.1904350082818</v>
      </c>
      <c r="T271">
        <v>1084.3380786713899</v>
      </c>
      <c r="U271">
        <v>1038.9189237097912</v>
      </c>
      <c r="V271">
        <v>1004.0112960141656</v>
      </c>
      <c r="W271">
        <v>979.76165293963015</v>
      </c>
      <c r="X271">
        <v>966.30807896456372</v>
      </c>
      <c r="Y271">
        <v>914.29402139901674</v>
      </c>
      <c r="Z271">
        <v>919.77857237724925</v>
      </c>
      <c r="AA271">
        <v>939.91053627971496</v>
      </c>
      <c r="AB271">
        <v>975.54838484193829</v>
      </c>
      <c r="AC271">
        <v>1027.3370950299659</v>
      </c>
      <c r="AD271">
        <v>971.01324575338128</v>
      </c>
      <c r="AE271">
        <v>1032.703174494588</v>
      </c>
      <c r="AF271">
        <v>1088.9206809830241</v>
      </c>
      <c r="AG271">
        <v>1139.2096896091448</v>
      </c>
      <c r="AH271">
        <v>1183.2627801504598</v>
      </c>
      <c r="AI271">
        <v>1120.9151804645771</v>
      </c>
      <c r="AJ271">
        <v>1145.9943813705745</v>
      </c>
      <c r="AK271">
        <v>1164.102523399825</v>
      </c>
      <c r="AL271">
        <v>1175.2432193579484</v>
      </c>
      <c r="AM271">
        <v>1179.547047833945</v>
      </c>
      <c r="AN271">
        <v>1105.2480143917533</v>
      </c>
      <c r="AO271">
        <v>1092.160882633106</v>
      </c>
      <c r="AP271">
        <v>1072.8473519299746</v>
      </c>
      <c r="AQ271">
        <v>1047.7410171633778</v>
      </c>
      <c r="AR271">
        <v>1017.3564248082198</v>
      </c>
      <c r="AS271">
        <v>934.56995556214918</v>
      </c>
      <c r="AT271">
        <v>892.51617764658295</v>
      </c>
      <c r="AU271">
        <v>846.9480068150167</v>
      </c>
      <c r="AV271">
        <v>798.5898494146162</v>
      </c>
      <c r="AW271">
        <v>748.19111863714625</v>
      </c>
      <c r="AX271">
        <v>668.22071639940623</v>
      </c>
      <c r="AY271">
        <v>614.28904256835733</v>
      </c>
      <c r="AZ271">
        <v>560.50371085816096</v>
      </c>
      <c r="BA271">
        <v>507.59276434846606</v>
      </c>
      <c r="BB271">
        <v>456.22953271848462</v>
      </c>
      <c r="BC271">
        <v>392.64615296764424</v>
      </c>
      <c r="BD271">
        <v>345.26079910415649</v>
      </c>
      <c r="BE271">
        <v>298.10209025472653</v>
      </c>
      <c r="BF271">
        <v>252.25707157243457</v>
      </c>
      <c r="BG271">
        <v>208.77531283735459</v>
      </c>
      <c r="BH271">
        <v>163.01262845733615</v>
      </c>
      <c r="BI271">
        <v>126.64104296267885</v>
      </c>
      <c r="BJ271">
        <v>94.994724790507391</v>
      </c>
      <c r="BK271">
        <v>68.439463909218929</v>
      </c>
      <c r="BL271">
        <v>47.066722279472252</v>
      </c>
      <c r="BM271">
        <v>29.521592173805463</v>
      </c>
      <c r="BN271">
        <v>17.614319739919541</v>
      </c>
      <c r="BO271">
        <v>10.05943287555481</v>
      </c>
      <c r="BP271">
        <v>5.5466875951940491</v>
      </c>
      <c r="BQ271">
        <v>3.0595758262756472</v>
      </c>
      <c r="BR271">
        <v>1.7733316146795581</v>
      </c>
      <c r="BS271">
        <v>-2.4741315982909967E-11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</row>
    <row r="272" spans="1:101" x14ac:dyDescent="0.3">
      <c r="A272">
        <f>Model_Point!K272</f>
        <v>0</v>
      </c>
      <c r="B272">
        <v>0</v>
      </c>
      <c r="C272">
        <v>0</v>
      </c>
      <c r="D272">
        <v>0</v>
      </c>
      <c r="E272">
        <v>0</v>
      </c>
      <c r="F272">
        <v>1137.0288396114108</v>
      </c>
      <c r="G272">
        <v>1105.4126270567758</v>
      </c>
      <c r="H272">
        <v>1064.8029167510301</v>
      </c>
      <c r="I272">
        <v>1019.6581674781177</v>
      </c>
      <c r="J272">
        <v>976.33417480971991</v>
      </c>
      <c r="K272">
        <v>934.05536068349545</v>
      </c>
      <c r="L272">
        <v>896.7184245602092</v>
      </c>
      <c r="M272">
        <v>864.1927522525267</v>
      </c>
      <c r="N272">
        <v>836.65942711770094</v>
      </c>
      <c r="O272">
        <v>814.31655613305429</v>
      </c>
      <c r="P272">
        <v>797.32992986355464</v>
      </c>
      <c r="Q272">
        <v>785.84526327227309</v>
      </c>
      <c r="R272">
        <v>779.99464398915779</v>
      </c>
      <c r="S272">
        <v>781.06455469154105</v>
      </c>
      <c r="T272">
        <v>788.84764958378526</v>
      </c>
      <c r="U272">
        <v>792.63891420668517</v>
      </c>
      <c r="V272">
        <v>801.99265321861355</v>
      </c>
      <c r="W272">
        <v>817.05141562932795</v>
      </c>
      <c r="X272">
        <v>837.95959314356014</v>
      </c>
      <c r="Y272">
        <v>864.86582521679316</v>
      </c>
      <c r="Z272">
        <v>897.92524754405031</v>
      </c>
      <c r="AA272">
        <v>938.75225726931046</v>
      </c>
      <c r="AB272">
        <v>987.80826569571047</v>
      </c>
      <c r="AC272">
        <v>1045.4765843280111</v>
      </c>
      <c r="AD272">
        <v>1112.0932359556537</v>
      </c>
      <c r="AE272">
        <v>1181.5195702932269</v>
      </c>
      <c r="AF272">
        <v>1337.9929725504178</v>
      </c>
      <c r="AG272">
        <v>1359.366798272546</v>
      </c>
      <c r="AH272">
        <v>1372.0693647613618</v>
      </c>
      <c r="AI272">
        <v>1383.0326548053397</v>
      </c>
      <c r="AJ272">
        <v>1392.3178916138638</v>
      </c>
      <c r="AK272">
        <v>1399.7865089740558</v>
      </c>
      <c r="AL272">
        <v>1404.6717216544196</v>
      </c>
      <c r="AM272">
        <v>1406.2982952771072</v>
      </c>
      <c r="AN272">
        <v>1404.1228464719163</v>
      </c>
      <c r="AO272">
        <v>1397.6439506353197</v>
      </c>
      <c r="AP272">
        <v>1386.3568427124435</v>
      </c>
      <c r="AQ272">
        <v>1369.7372786123076</v>
      </c>
      <c r="AR272">
        <v>1347.2556799897643</v>
      </c>
      <c r="AS272">
        <v>1318.4164483951636</v>
      </c>
      <c r="AT272">
        <v>1282.8164645584206</v>
      </c>
      <c r="AU272">
        <v>1240.1920720892347</v>
      </c>
      <c r="AV272">
        <v>1190.3822454341584</v>
      </c>
      <c r="AW272">
        <v>1133.3487555704228</v>
      </c>
      <c r="AX272">
        <v>1069.1939935374469</v>
      </c>
      <c r="AY272">
        <v>998.1693929382883</v>
      </c>
      <c r="AZ272">
        <v>920.7264460684645</v>
      </c>
      <c r="BA272">
        <v>837.56753488186257</v>
      </c>
      <c r="BB272">
        <v>749.74220385334661</v>
      </c>
      <c r="BC272">
        <v>658.58812759954469</v>
      </c>
      <c r="BD272">
        <v>565.19900778939245</v>
      </c>
      <c r="BE272">
        <v>499.88973910894731</v>
      </c>
      <c r="BF272">
        <v>428.18639515828119</v>
      </c>
      <c r="BG272">
        <v>347.59856583305225</v>
      </c>
      <c r="BH272">
        <v>260.14194654266032</v>
      </c>
      <c r="BI272">
        <v>169.44732269151143</v>
      </c>
      <c r="BJ272">
        <v>80.406927158450941</v>
      </c>
      <c r="BK272">
        <v>-1.03070281881171</v>
      </c>
      <c r="BL272">
        <v>-68.256557176510015</v>
      </c>
      <c r="BM272">
        <v>-114.67268561456947</v>
      </c>
      <c r="BN272">
        <v>-134.65179419994692</v>
      </c>
      <c r="BO272">
        <v>-137.51208562357485</v>
      </c>
      <c r="BP272">
        <v>-103.79492695263448</v>
      </c>
      <c r="BQ272">
        <v>-68.797841051084617</v>
      </c>
      <c r="BR272">
        <v>-43.203374412345291</v>
      </c>
      <c r="BS272">
        <v>1.1906036839181134E-11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</row>
    <row r="273" spans="1:101" x14ac:dyDescent="0.3">
      <c r="A273">
        <f>Model_Point!K273</f>
        <v>0</v>
      </c>
      <c r="B273">
        <v>0</v>
      </c>
      <c r="C273">
        <v>0</v>
      </c>
      <c r="D273">
        <v>0</v>
      </c>
      <c r="E273">
        <v>0</v>
      </c>
      <c r="F273">
        <v>3761.0072485533251</v>
      </c>
      <c r="G273">
        <v>3572.588624065927</v>
      </c>
      <c r="H273">
        <v>3394.0133521549333</v>
      </c>
      <c r="I273">
        <v>3201.9118673620828</v>
      </c>
      <c r="J273">
        <v>3011.9200587821556</v>
      </c>
      <c r="K273">
        <v>2817.0562989786395</v>
      </c>
      <c r="L273">
        <v>2633.7201987062094</v>
      </c>
      <c r="M273">
        <v>2463.1641406651615</v>
      </c>
      <c r="N273">
        <v>2306.1119402148393</v>
      </c>
      <c r="O273">
        <v>2163.0639371295956</v>
      </c>
      <c r="P273">
        <v>2034.3952054655649</v>
      </c>
      <c r="Q273">
        <v>1926.9090977130622</v>
      </c>
      <c r="R273">
        <v>1842.7931198992123</v>
      </c>
      <c r="S273">
        <v>1783.8048255463921</v>
      </c>
      <c r="T273">
        <v>1751.3558281463243</v>
      </c>
      <c r="U273">
        <v>1705.4701888361988</v>
      </c>
      <c r="V273">
        <v>1684.3492967501545</v>
      </c>
      <c r="W273">
        <v>1689.6024849209884</v>
      </c>
      <c r="X273">
        <v>1722.7039466715298</v>
      </c>
      <c r="Y273">
        <v>1784.8987760146797</v>
      </c>
      <c r="Z273">
        <v>1847.2019382571514</v>
      </c>
      <c r="AA273">
        <v>1895.1056043554697</v>
      </c>
      <c r="AB273">
        <v>1928.1785945672111</v>
      </c>
      <c r="AC273">
        <v>1946.2824314528004</v>
      </c>
      <c r="AD273">
        <v>1949.4938364063541</v>
      </c>
      <c r="AE273">
        <v>1938.0788447811346</v>
      </c>
      <c r="AF273">
        <v>1912.4916503915335</v>
      </c>
      <c r="AG273">
        <v>1873.3835559726267</v>
      </c>
      <c r="AH273">
        <v>1821.6082627917422</v>
      </c>
      <c r="AI273">
        <v>1758.2136398566956</v>
      </c>
      <c r="AJ273">
        <v>1684.4138054489765</v>
      </c>
      <c r="AK273">
        <v>1601.5484603133466</v>
      </c>
      <c r="AL273">
        <v>1511.0628249914212</v>
      </c>
      <c r="AM273">
        <v>1414.4847756119923</v>
      </c>
      <c r="AN273">
        <v>1313.4013255791915</v>
      </c>
      <c r="AO273">
        <v>1209.4376127636472</v>
      </c>
      <c r="AP273">
        <v>1104.224849093695</v>
      </c>
      <c r="AQ273">
        <v>999.35883784127532</v>
      </c>
      <c r="AR273">
        <v>896.33727449012451</v>
      </c>
      <c r="AS273">
        <v>796.51809197206671</v>
      </c>
      <c r="AT273">
        <v>701.20552908335924</v>
      </c>
      <c r="AU273">
        <v>605.16481047169043</v>
      </c>
      <c r="AV273">
        <v>510.81976078139331</v>
      </c>
      <c r="AW273">
        <v>420.54058914478884</v>
      </c>
      <c r="AX273">
        <v>336.52217192271684</v>
      </c>
      <c r="AY273">
        <v>260.65474481184998</v>
      </c>
      <c r="AZ273">
        <v>194.39833093314681</v>
      </c>
      <c r="BA273">
        <v>138.67551545112192</v>
      </c>
      <c r="BB273">
        <v>93.799194928559899</v>
      </c>
      <c r="BC273">
        <v>59.451562655009035</v>
      </c>
      <c r="BD273">
        <v>34.726728309105582</v>
      </c>
      <c r="BE273">
        <v>19.212223595662351</v>
      </c>
      <c r="BF273">
        <v>10.09945130279282</v>
      </c>
      <c r="BG273">
        <v>5.2125723650615425</v>
      </c>
      <c r="BH273">
        <v>2.9383822036326479</v>
      </c>
      <c r="BI273">
        <v>-4.5772163859814499E-11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</row>
    <row r="274" spans="1:101" x14ac:dyDescent="0.3">
      <c r="A274">
        <f>Model_Point!K274</f>
        <v>0</v>
      </c>
      <c r="B274">
        <v>0</v>
      </c>
      <c r="C274">
        <v>0</v>
      </c>
      <c r="D274">
        <v>0</v>
      </c>
      <c r="E274">
        <v>0</v>
      </c>
      <c r="F274">
        <v>1648.1321426604538</v>
      </c>
      <c r="G274">
        <v>1578.5711615299826</v>
      </c>
      <c r="H274">
        <v>1506.0029700143341</v>
      </c>
      <c r="I274">
        <v>1425.6608111306941</v>
      </c>
      <c r="J274">
        <v>1359.5212355268252</v>
      </c>
      <c r="K274">
        <v>1277.0180486841982</v>
      </c>
      <c r="L274">
        <v>1198.4757798698829</v>
      </c>
      <c r="M274">
        <v>1124.5088038541817</v>
      </c>
      <c r="N274">
        <v>1055.4866531782454</v>
      </c>
      <c r="O274">
        <v>1021.57556248735</v>
      </c>
      <c r="P274">
        <v>965.02149325865412</v>
      </c>
      <c r="Q274">
        <v>916.65705244609615</v>
      </c>
      <c r="R274">
        <v>877.37716029620856</v>
      </c>
      <c r="S274">
        <v>847.90618203778115</v>
      </c>
      <c r="T274">
        <v>796.61439849781777</v>
      </c>
      <c r="U274">
        <v>770.60560121353251</v>
      </c>
      <c r="V274">
        <v>754.21640679064956</v>
      </c>
      <c r="W274">
        <v>748.08644960052368</v>
      </c>
      <c r="X274">
        <v>752.80056378559573</v>
      </c>
      <c r="Y274">
        <v>710.21471335415708</v>
      </c>
      <c r="Z274">
        <v>734.48858666991919</v>
      </c>
      <c r="AA274">
        <v>764.69053973141843</v>
      </c>
      <c r="AB274">
        <v>789.34187426711287</v>
      </c>
      <c r="AC274">
        <v>808.39897638289483</v>
      </c>
      <c r="AD274">
        <v>755.08187497401627</v>
      </c>
      <c r="AE274">
        <v>759.02235330302005</v>
      </c>
      <c r="AF274">
        <v>757.46915280187454</v>
      </c>
      <c r="AG274">
        <v>750.68056476251832</v>
      </c>
      <c r="AH274">
        <v>738.99542282742982</v>
      </c>
      <c r="AI274">
        <v>677.26611227418039</v>
      </c>
      <c r="AJ274">
        <v>654.285883924823</v>
      </c>
      <c r="AK274">
        <v>627.66829478458112</v>
      </c>
      <c r="AL274">
        <v>597.98014437469715</v>
      </c>
      <c r="AM274">
        <v>565.82219414704014</v>
      </c>
      <c r="AN274">
        <v>504.30773937103851</v>
      </c>
      <c r="AO274">
        <v>467.4025070226923</v>
      </c>
      <c r="AP274">
        <v>429.836887082423</v>
      </c>
      <c r="AQ274">
        <v>392.23929173712497</v>
      </c>
      <c r="AR274">
        <v>355.20176212204342</v>
      </c>
      <c r="AS274">
        <v>305.17220028564697</v>
      </c>
      <c r="AT274">
        <v>269.98210073867142</v>
      </c>
      <c r="AU274">
        <v>234.36299957614736</v>
      </c>
      <c r="AV274">
        <v>199.25672649997247</v>
      </c>
      <c r="AW274">
        <v>165.58662338983055</v>
      </c>
      <c r="AX274">
        <v>128.74326184139329</v>
      </c>
      <c r="AY274">
        <v>100.06549086652061</v>
      </c>
      <c r="AZ274">
        <v>74.981346466779357</v>
      </c>
      <c r="BA274">
        <v>53.861743325795182</v>
      </c>
      <c r="BB274">
        <v>36.843205519063204</v>
      </c>
      <c r="BC274">
        <v>22.734028548729295</v>
      </c>
      <c r="BD274">
        <v>13.303484753332937</v>
      </c>
      <c r="BE274">
        <v>7.3836127092278279</v>
      </c>
      <c r="BF274">
        <v>3.9057913644021376</v>
      </c>
      <c r="BG274">
        <v>2.0412079720896865</v>
      </c>
      <c r="BH274">
        <v>1.1282480081351058</v>
      </c>
      <c r="BI274">
        <v>-2.0317017424191383E-11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0</v>
      </c>
      <c r="CW274">
        <v>0</v>
      </c>
    </row>
    <row r="275" spans="1:101" x14ac:dyDescent="0.3">
      <c r="A275">
        <f>Model_Point!K275</f>
        <v>0</v>
      </c>
      <c r="B275">
        <v>0</v>
      </c>
      <c r="C275">
        <v>0</v>
      </c>
      <c r="D275">
        <v>0</v>
      </c>
      <c r="E275">
        <v>0</v>
      </c>
      <c r="F275">
        <v>1045.4651120961541</v>
      </c>
      <c r="G275">
        <v>1039.4799163912789</v>
      </c>
      <c r="H275">
        <v>1022.7751533488874</v>
      </c>
      <c r="I275">
        <v>999.43679330855969</v>
      </c>
      <c r="J275">
        <v>974.85623578396041</v>
      </c>
      <c r="K275">
        <v>949.20172534172798</v>
      </c>
      <c r="L275">
        <v>925.50478090347804</v>
      </c>
      <c r="M275">
        <v>904.24289035124866</v>
      </c>
      <c r="N275">
        <v>885.72676782672397</v>
      </c>
      <c r="O275">
        <v>870.19855054597679</v>
      </c>
      <c r="P275">
        <v>857.8639260169964</v>
      </c>
      <c r="Q275">
        <v>849.90675452331675</v>
      </c>
      <c r="R275">
        <v>846.80276468435295</v>
      </c>
      <c r="S275">
        <v>848.95838383473972</v>
      </c>
      <c r="T275">
        <v>856.72441987697835</v>
      </c>
      <c r="U275">
        <v>864.08267931137721</v>
      </c>
      <c r="V275">
        <v>962.69503783789298</v>
      </c>
      <c r="W275">
        <v>983.86175167442582</v>
      </c>
      <c r="X275">
        <v>997.14475694534622</v>
      </c>
      <c r="Y275">
        <v>1009.4582789497399</v>
      </c>
      <c r="Z275">
        <v>1020.9338513308296</v>
      </c>
      <c r="AA275">
        <v>1031.5142376375536</v>
      </c>
      <c r="AB275">
        <v>1040.5093006468844</v>
      </c>
      <c r="AC275">
        <v>1047.3083291510634</v>
      </c>
      <c r="AD275">
        <v>1051.4224327315562</v>
      </c>
      <c r="AE275">
        <v>1052.3956490278983</v>
      </c>
      <c r="AF275">
        <v>1049.7584091962703</v>
      </c>
      <c r="AG275">
        <v>1043.0087535643984</v>
      </c>
      <c r="AH275">
        <v>1031.6231979506067</v>
      </c>
      <c r="AI275">
        <v>1015.092989802978</v>
      </c>
      <c r="AJ275">
        <v>992.98061293596845</v>
      </c>
      <c r="AK275">
        <v>964.9661772082934</v>
      </c>
      <c r="AL275">
        <v>930.80988090767653</v>
      </c>
      <c r="AM275">
        <v>890.37078205794194</v>
      </c>
      <c r="AN275">
        <v>843.62346677787718</v>
      </c>
      <c r="AO275">
        <v>790.66540822506511</v>
      </c>
      <c r="AP275">
        <v>731.76754941672777</v>
      </c>
      <c r="AQ275">
        <v>667.42648569617893</v>
      </c>
      <c r="AR275">
        <v>598.46507207182322</v>
      </c>
      <c r="AS275">
        <v>525.98051450740934</v>
      </c>
      <c r="AT275">
        <v>450.81288551441696</v>
      </c>
      <c r="AU275">
        <v>403.3535141955864</v>
      </c>
      <c r="AV275">
        <v>349.75877747503586</v>
      </c>
      <c r="AW275">
        <v>287.20988276521712</v>
      </c>
      <c r="AX275">
        <v>217.22833444276077</v>
      </c>
      <c r="AY275">
        <v>142.89374692945154</v>
      </c>
      <c r="AZ275">
        <v>68.532328314463072</v>
      </c>
      <c r="BA275">
        <v>-0.44421306344558842</v>
      </c>
      <c r="BB275">
        <v>-57.880962786137914</v>
      </c>
      <c r="BC275">
        <v>-97.490390291047419</v>
      </c>
      <c r="BD275">
        <v>-113.74997325935367</v>
      </c>
      <c r="BE275">
        <v>-115.82170885900878</v>
      </c>
      <c r="BF275">
        <v>-84.289886483925045</v>
      </c>
      <c r="BG275">
        <v>-56.737461888934313</v>
      </c>
      <c r="BH275">
        <v>-36.346819912402182</v>
      </c>
      <c r="BI275">
        <v>-4.3474104049877345E-12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</row>
    <row r="276" spans="1:101" x14ac:dyDescent="0.3">
      <c r="A276">
        <f>Model_Point!K276</f>
        <v>0</v>
      </c>
      <c r="B276">
        <v>0</v>
      </c>
      <c r="C276">
        <v>0</v>
      </c>
      <c r="D276">
        <v>0</v>
      </c>
      <c r="E276">
        <v>0</v>
      </c>
      <c r="F276">
        <v>29134.4664479864</v>
      </c>
      <c r="G276">
        <v>28867.682975447857</v>
      </c>
      <c r="H276">
        <v>27985.478292567204</v>
      </c>
      <c r="I276">
        <v>26880.769904947934</v>
      </c>
      <c r="J276">
        <v>25738.897752092784</v>
      </c>
      <c r="K276">
        <v>24640.729003689514</v>
      </c>
      <c r="L276">
        <v>23626.924739045018</v>
      </c>
      <c r="M276">
        <v>22722.404218643562</v>
      </c>
      <c r="N276">
        <v>21940.054760550567</v>
      </c>
      <c r="O276">
        <v>21273.247376188665</v>
      </c>
      <c r="P276">
        <v>20756.035065630134</v>
      </c>
      <c r="Q276">
        <v>20412.566332324026</v>
      </c>
      <c r="R276">
        <v>20264.459881004826</v>
      </c>
      <c r="S276">
        <v>20332.835954016296</v>
      </c>
      <c r="T276">
        <v>20637.290464430003</v>
      </c>
      <c r="U276">
        <v>21196.569845150127</v>
      </c>
      <c r="V276">
        <v>22031.227107250343</v>
      </c>
      <c r="W276">
        <v>23163.646757381637</v>
      </c>
      <c r="X276">
        <v>24615.734199428702</v>
      </c>
      <c r="Y276">
        <v>26163.446254079619</v>
      </c>
      <c r="Z276">
        <v>27568.304447256392</v>
      </c>
      <c r="AA276">
        <v>28817.114094167868</v>
      </c>
      <c r="AB276">
        <v>29901.732656691442</v>
      </c>
      <c r="AC276">
        <v>30817.798382271438</v>
      </c>
      <c r="AD276">
        <v>31563.084746724213</v>
      </c>
      <c r="AE276">
        <v>32134.733268426931</v>
      </c>
      <c r="AF276">
        <v>32528.607772271298</v>
      </c>
      <c r="AG276">
        <v>32741.366190341214</v>
      </c>
      <c r="AH276">
        <v>32772.267315331454</v>
      </c>
      <c r="AI276">
        <v>32621.339748445618</v>
      </c>
      <c r="AJ276">
        <v>32287.864760527373</v>
      </c>
      <c r="AK276">
        <v>31773.323052856256</v>
      </c>
      <c r="AL276">
        <v>31082.736603558573</v>
      </c>
      <c r="AM276">
        <v>30223.738082593445</v>
      </c>
      <c r="AN276">
        <v>29206.112601327663</v>
      </c>
      <c r="AO276">
        <v>28041.431690008354</v>
      </c>
      <c r="AP276">
        <v>26742.987717512049</v>
      </c>
      <c r="AQ276">
        <v>25325.933291986341</v>
      </c>
      <c r="AR276">
        <v>23807.391969170054</v>
      </c>
      <c r="AS276">
        <v>22206.429952901137</v>
      </c>
      <c r="AT276">
        <v>20543.620716610487</v>
      </c>
      <c r="AU276">
        <v>18840.569775179421</v>
      </c>
      <c r="AV276">
        <v>17118.427038301885</v>
      </c>
      <c r="AW276">
        <v>15398.854800121755</v>
      </c>
      <c r="AX276">
        <v>13703.587014106499</v>
      </c>
      <c r="AY276">
        <v>12053.929222569202</v>
      </c>
      <c r="AZ276">
        <v>10470.210694424428</v>
      </c>
      <c r="BA276">
        <v>8971.2061540680224</v>
      </c>
      <c r="BB276">
        <v>7573.5506785023672</v>
      </c>
      <c r="BC276">
        <v>6291.1774050181084</v>
      </c>
      <c r="BD276">
        <v>5134.8129405127384</v>
      </c>
      <c r="BE276">
        <v>4087.0779755977674</v>
      </c>
      <c r="BF276">
        <v>3161.4137936467564</v>
      </c>
      <c r="BG276">
        <v>2366.3205083199514</v>
      </c>
      <c r="BH276">
        <v>1704.7748452224826</v>
      </c>
      <c r="BI276">
        <v>1174.0115178538911</v>
      </c>
      <c r="BJ276">
        <v>765.75516530251002</v>
      </c>
      <c r="BK276">
        <v>466.94714884835105</v>
      </c>
      <c r="BL276">
        <v>260.94652258379472</v>
      </c>
      <c r="BM276">
        <v>129.10334358794438</v>
      </c>
      <c r="BN276">
        <v>52.519125377695261</v>
      </c>
      <c r="BO276">
        <v>15.629495232563709</v>
      </c>
      <c r="BP276">
        <v>0.74664934762441559</v>
      </c>
      <c r="BQ276">
        <v>-3.2171735238183907</v>
      </c>
      <c r="BR276">
        <v>-2.636551215965802</v>
      </c>
      <c r="BS276">
        <v>-1.031811976435171E-9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</row>
    <row r="277" spans="1:101" x14ac:dyDescent="0.3">
      <c r="A277">
        <f>Model_Point!K277</f>
        <v>0</v>
      </c>
      <c r="B277">
        <v>0</v>
      </c>
      <c r="C277">
        <v>0</v>
      </c>
      <c r="D277">
        <v>0</v>
      </c>
      <c r="E277">
        <v>0</v>
      </c>
      <c r="F277">
        <v>11839.8412448786</v>
      </c>
      <c r="G277">
        <v>11679.906475641013</v>
      </c>
      <c r="H277">
        <v>11245.961893724316</v>
      </c>
      <c r="I277">
        <v>10711.361520160244</v>
      </c>
      <c r="J277">
        <v>11146.013035121585</v>
      </c>
      <c r="K277">
        <v>10654.949352132106</v>
      </c>
      <c r="L277">
        <v>10190.686390154793</v>
      </c>
      <c r="M277">
        <v>9763.5622993055131</v>
      </c>
      <c r="N277">
        <v>9379.0389507480959</v>
      </c>
      <c r="O277">
        <v>9624.5643180939842</v>
      </c>
      <c r="P277">
        <v>9370.757987390678</v>
      </c>
      <c r="Q277">
        <v>9182.5566338652716</v>
      </c>
      <c r="R277">
        <v>9068.6065764573668</v>
      </c>
      <c r="S277">
        <v>9037.3252636811485</v>
      </c>
      <c r="T277">
        <v>9090.4213828598822</v>
      </c>
      <c r="U277">
        <v>9247.1380202192722</v>
      </c>
      <c r="V277">
        <v>9509.8470498958104</v>
      </c>
      <c r="W277">
        <v>9887.3355801973685</v>
      </c>
      <c r="X277">
        <v>10388.1860887817</v>
      </c>
      <c r="Y277">
        <v>10252.09223399256</v>
      </c>
      <c r="Z277">
        <v>10916.217944303518</v>
      </c>
      <c r="AA277">
        <v>11523.598695666071</v>
      </c>
      <c r="AB277">
        <v>12071.221818520304</v>
      </c>
      <c r="AC277">
        <v>12557.558687057921</v>
      </c>
      <c r="AD277">
        <v>12249.943952566304</v>
      </c>
      <c r="AE277">
        <v>12566.206424336131</v>
      </c>
      <c r="AF277">
        <v>12815.474962539995</v>
      </c>
      <c r="AG277">
        <v>12996.56623346197</v>
      </c>
      <c r="AH277">
        <v>13109.317760032935</v>
      </c>
      <c r="AI277">
        <v>12598.717048129087</v>
      </c>
      <c r="AJ277">
        <v>12540.659469345921</v>
      </c>
      <c r="AK277">
        <v>12412.940626339574</v>
      </c>
      <c r="AL277">
        <v>12217.570040755756</v>
      </c>
      <c r="AM277">
        <v>11957.577548881767</v>
      </c>
      <c r="AN277">
        <v>11247.675519493941</v>
      </c>
      <c r="AO277">
        <v>10846.704721631389</v>
      </c>
      <c r="AP277">
        <v>10393.339604189567</v>
      </c>
      <c r="AQ277">
        <v>9893.4835700495805</v>
      </c>
      <c r="AR277">
        <v>9353.8124964710732</v>
      </c>
      <c r="AS277">
        <v>8536.7504012281788</v>
      </c>
      <c r="AT277">
        <v>7925.2077729705225</v>
      </c>
      <c r="AU277">
        <v>7296.8306935461742</v>
      </c>
      <c r="AV277">
        <v>6659.8481782869694</v>
      </c>
      <c r="AW277">
        <v>6022.6980834350761</v>
      </c>
      <c r="AX277">
        <v>5261.7157160176512</v>
      </c>
      <c r="AY277">
        <v>4641.3365412319836</v>
      </c>
      <c r="AZ277">
        <v>4045.0431517676247</v>
      </c>
      <c r="BA277">
        <v>3480.1743909965735</v>
      </c>
      <c r="BB277">
        <v>2953.2527680482281</v>
      </c>
      <c r="BC277">
        <v>2413.4873893704939</v>
      </c>
      <c r="BD277">
        <v>1974.2154549070051</v>
      </c>
      <c r="BE277">
        <v>1575.8728105867031</v>
      </c>
      <c r="BF277">
        <v>1223.7353700858819</v>
      </c>
      <c r="BG277">
        <v>921.18200883427619</v>
      </c>
      <c r="BH277">
        <v>653.58901011358523</v>
      </c>
      <c r="BI277">
        <v>450.77594429327951</v>
      </c>
      <c r="BJ277">
        <v>294.70429066815922</v>
      </c>
      <c r="BK277">
        <v>180.44107860660708</v>
      </c>
      <c r="BL277">
        <v>101.66439257879966</v>
      </c>
      <c r="BM277">
        <v>49.471244396323144</v>
      </c>
      <c r="BN277">
        <v>20.12541869169117</v>
      </c>
      <c r="BO277">
        <v>5.9882535546156639</v>
      </c>
      <c r="BP277">
        <v>0.284829922745166</v>
      </c>
      <c r="BQ277">
        <v>-1.2332464522963713</v>
      </c>
      <c r="BR277">
        <v>-1.0128373114040268</v>
      </c>
      <c r="BS277">
        <v>-1.6586304708982397E-10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</row>
    <row r="278" spans="1:101" x14ac:dyDescent="0.3">
      <c r="A278">
        <f>Model_Point!K278</f>
        <v>0</v>
      </c>
      <c r="B278">
        <v>0</v>
      </c>
      <c r="C278">
        <v>0</v>
      </c>
      <c r="D278">
        <v>0</v>
      </c>
      <c r="E278">
        <v>0</v>
      </c>
      <c r="F278">
        <v>6329.2855510348563</v>
      </c>
      <c r="G278">
        <v>6400.3144033222343</v>
      </c>
      <c r="H278">
        <v>6331.8029336643031</v>
      </c>
      <c r="I278">
        <v>6212.1111701954696</v>
      </c>
      <c r="J278">
        <v>6081.3573532807986</v>
      </c>
      <c r="K278">
        <v>5956.7857781334487</v>
      </c>
      <c r="L278">
        <v>5846.6567587259315</v>
      </c>
      <c r="M278">
        <v>5755.8556655912507</v>
      </c>
      <c r="N278">
        <v>5687.1016743783102</v>
      </c>
      <c r="O278">
        <v>5639.9995014434699</v>
      </c>
      <c r="P278">
        <v>5620.3607827618825</v>
      </c>
      <c r="Q278">
        <v>5632.4610696570508</v>
      </c>
      <c r="R278">
        <v>5680.1809918445915</v>
      </c>
      <c r="S278">
        <v>5767.3236463430621</v>
      </c>
      <c r="T278">
        <v>5897.4608982019045</v>
      </c>
      <c r="U278">
        <v>6074.0403730248254</v>
      </c>
      <c r="V278">
        <v>6300.7972412057889</v>
      </c>
      <c r="W278">
        <v>6581.76203820707</v>
      </c>
      <c r="X278">
        <v>6920.909064460081</v>
      </c>
      <c r="Y278">
        <v>7322.2231673888609</v>
      </c>
      <c r="Z278">
        <v>7789.8910482184474</v>
      </c>
      <c r="AA278">
        <v>8266.0774275776421</v>
      </c>
      <c r="AB278">
        <v>8731.8901972727454</v>
      </c>
      <c r="AC278">
        <v>9187.5423555377729</v>
      </c>
      <c r="AD278">
        <v>9633.6434740275781</v>
      </c>
      <c r="AE278">
        <v>10070.77748079007</v>
      </c>
      <c r="AF278">
        <v>11294.461027439549</v>
      </c>
      <c r="AG278">
        <v>11573.436747922049</v>
      </c>
      <c r="AH278">
        <v>11771.896003436364</v>
      </c>
      <c r="AI278">
        <v>11944.55460372846</v>
      </c>
      <c r="AJ278">
        <v>12090.942882593738</v>
      </c>
      <c r="AK278">
        <v>12205.665232429861</v>
      </c>
      <c r="AL278">
        <v>12281.325677502338</v>
      </c>
      <c r="AM278">
        <v>12311.549436888668</v>
      </c>
      <c r="AN278">
        <v>12290.518530922291</v>
      </c>
      <c r="AO278">
        <v>12212.918359185</v>
      </c>
      <c r="AP278">
        <v>12073.576996585101</v>
      </c>
      <c r="AQ278">
        <v>11867.218472560955</v>
      </c>
      <c r="AR278">
        <v>11588.60275235617</v>
      </c>
      <c r="AS278">
        <v>11232.90798377122</v>
      </c>
      <c r="AT278">
        <v>10796.681751169914</v>
      </c>
      <c r="AU278">
        <v>10278.191791373454</v>
      </c>
      <c r="AV278">
        <v>9679.8278875289816</v>
      </c>
      <c r="AW278">
        <v>9003.0757493044566</v>
      </c>
      <c r="AX278">
        <v>8251.6003805117471</v>
      </c>
      <c r="AY278">
        <v>7431.8479802251113</v>
      </c>
      <c r="AZ278">
        <v>6553.4568075673124</v>
      </c>
      <c r="BA278">
        <v>5629.5832534166557</v>
      </c>
      <c r="BB278">
        <v>4677.0988716688271</v>
      </c>
      <c r="BC278">
        <v>3716.5936431584837</v>
      </c>
      <c r="BD278">
        <v>2772.1122789149786</v>
      </c>
      <c r="BE278">
        <v>1966.5945546856419</v>
      </c>
      <c r="BF278">
        <v>1195.1435363333012</v>
      </c>
      <c r="BG278">
        <v>472.44322977343762</v>
      </c>
      <c r="BH278">
        <v>-164.1469272987558</v>
      </c>
      <c r="BI278">
        <v>-672.80874958445406</v>
      </c>
      <c r="BJ278">
        <v>-1014.4928952906197</v>
      </c>
      <c r="BK278">
        <v>-1159.2003400581934</v>
      </c>
      <c r="BL278">
        <v>-1092.4422465446319</v>
      </c>
      <c r="BM278">
        <v>-821.10305092604301</v>
      </c>
      <c r="BN278">
        <v>-539.06671183722142</v>
      </c>
      <c r="BO278">
        <v>-339.24344668331088</v>
      </c>
      <c r="BP278">
        <v>-203.39333911510852</v>
      </c>
      <c r="BQ278">
        <v>-115.14554924627662</v>
      </c>
      <c r="BR278">
        <v>-60.555234239166722</v>
      </c>
      <c r="BS278">
        <v>2.4247587652863494E-10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</row>
    <row r="279" spans="1:101" x14ac:dyDescent="0.3">
      <c r="A279">
        <f>Model_Point!K279</f>
        <v>0</v>
      </c>
      <c r="B279">
        <v>0</v>
      </c>
      <c r="C279">
        <v>0</v>
      </c>
      <c r="D279">
        <v>0</v>
      </c>
      <c r="E279">
        <v>0</v>
      </c>
      <c r="F279">
        <v>83689.619606463806</v>
      </c>
      <c r="G279">
        <v>83320.063829115228</v>
      </c>
      <c r="H279">
        <v>81179.763725920042</v>
      </c>
      <c r="I279">
        <v>78329.941403734905</v>
      </c>
      <c r="J279">
        <v>75318.742041066449</v>
      </c>
      <c r="K279">
        <v>72385.946779753285</v>
      </c>
      <c r="L279">
        <v>69656.845322521855</v>
      </c>
      <c r="M279">
        <v>67223.023970861672</v>
      </c>
      <c r="N279">
        <v>65163.879803047697</v>
      </c>
      <c r="O279">
        <v>63492.845223429977</v>
      </c>
      <c r="P279">
        <v>62331.410861247685</v>
      </c>
      <c r="Q279">
        <v>61749.403412757558</v>
      </c>
      <c r="R279">
        <v>61811.008845412922</v>
      </c>
      <c r="S279">
        <v>62575.181402907147</v>
      </c>
      <c r="T279">
        <v>64097.014476340912</v>
      </c>
      <c r="U279">
        <v>66431.12295214209</v>
      </c>
      <c r="V279">
        <v>69020.31790344762</v>
      </c>
      <c r="W279">
        <v>71125.270311938366</v>
      </c>
      <c r="X279">
        <v>72728.117510837197</v>
      </c>
      <c r="Y279">
        <v>73814.380971152816</v>
      </c>
      <c r="Z279">
        <v>74368.702372794811</v>
      </c>
      <c r="AA279">
        <v>74382.877736741139</v>
      </c>
      <c r="AB279">
        <v>73859.678492592255</v>
      </c>
      <c r="AC279">
        <v>72810.397598109106</v>
      </c>
      <c r="AD279">
        <v>71253.638950082153</v>
      </c>
      <c r="AE279">
        <v>69214.326593568185</v>
      </c>
      <c r="AF279">
        <v>66723.537780911734</v>
      </c>
      <c r="AG279">
        <v>63818.915315824386</v>
      </c>
      <c r="AH279">
        <v>60545.007151465441</v>
      </c>
      <c r="AI279">
        <v>56953.21294145572</v>
      </c>
      <c r="AJ279">
        <v>53100.556336285932</v>
      </c>
      <c r="AK279">
        <v>49048.312672875756</v>
      </c>
      <c r="AL279">
        <v>44857.68959289715</v>
      </c>
      <c r="AM279">
        <v>40592.519700453311</v>
      </c>
      <c r="AN279">
        <v>36317.930562037443</v>
      </c>
      <c r="AO279">
        <v>32098.817974319212</v>
      </c>
      <c r="AP279">
        <v>27998.154522603385</v>
      </c>
      <c r="AQ279">
        <v>24075.183780128966</v>
      </c>
      <c r="AR279">
        <v>20383.570232573893</v>
      </c>
      <c r="AS279">
        <v>16969.594653630433</v>
      </c>
      <c r="AT279">
        <v>13870.502084605791</v>
      </c>
      <c r="AU279">
        <v>11042.450351700067</v>
      </c>
      <c r="AV279">
        <v>8530.1637102113818</v>
      </c>
      <c r="AW279">
        <v>6364.0259551966083</v>
      </c>
      <c r="AX279">
        <v>4558.1157634269948</v>
      </c>
      <c r="AY279">
        <v>3109.3326380548633</v>
      </c>
      <c r="AZ279">
        <v>1997.8943081540833</v>
      </c>
      <c r="BA279">
        <v>1189.3573662566296</v>
      </c>
      <c r="BB279">
        <v>638.11298859442934</v>
      </c>
      <c r="BC279">
        <v>292.05731606116109</v>
      </c>
      <c r="BD279">
        <v>97.874737261268166</v>
      </c>
      <c r="BE279">
        <v>10.640712082159723</v>
      </c>
      <c r="BF279">
        <v>-19.112566087380692</v>
      </c>
      <c r="BG279">
        <v>-21.931192704371153</v>
      </c>
      <c r="BH279">
        <v>-14.92888408664305</v>
      </c>
      <c r="BI279">
        <v>1.8411385713566922E-9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</row>
    <row r="280" spans="1:101" x14ac:dyDescent="0.3">
      <c r="A280">
        <f>Model_Point!K280</f>
        <v>0</v>
      </c>
      <c r="B280">
        <v>0</v>
      </c>
      <c r="C280">
        <v>0</v>
      </c>
      <c r="D280">
        <v>0</v>
      </c>
      <c r="E280">
        <v>0</v>
      </c>
      <c r="F280">
        <v>33427.995693336139</v>
      </c>
      <c r="G280">
        <v>33132.866006422359</v>
      </c>
      <c r="H280">
        <v>32074.882369297109</v>
      </c>
      <c r="I280">
        <v>30710.971284056224</v>
      </c>
      <c r="J280">
        <v>31863.669181812624</v>
      </c>
      <c r="K280">
        <v>30582.184541164046</v>
      </c>
      <c r="L280">
        <v>29366.973988434605</v>
      </c>
      <c r="M280">
        <v>28255.145368727441</v>
      </c>
      <c r="N280">
        <v>27278.559364710258</v>
      </c>
      <c r="O280">
        <v>27592.02900711718</v>
      </c>
      <c r="P280">
        <v>27017.016706418737</v>
      </c>
      <c r="Q280">
        <v>26663.102136155634</v>
      </c>
      <c r="R280">
        <v>26555.919315454503</v>
      </c>
      <c r="S280">
        <v>26719.007533246731</v>
      </c>
      <c r="T280">
        <v>26119.445680372584</v>
      </c>
      <c r="U280">
        <v>26823.523499706469</v>
      </c>
      <c r="V280">
        <v>27859.598946498529</v>
      </c>
      <c r="W280">
        <v>29001.602952949517</v>
      </c>
      <c r="X280">
        <v>29959.339704788039</v>
      </c>
      <c r="Y280">
        <v>28764.147359179995</v>
      </c>
      <c r="Z280">
        <v>29215.728120097458</v>
      </c>
      <c r="AA280">
        <v>29461.925643054747</v>
      </c>
      <c r="AB280">
        <v>29503.876653835247</v>
      </c>
      <c r="AC280">
        <v>29346.070990430348</v>
      </c>
      <c r="AD280">
        <v>27566.795147659934</v>
      </c>
      <c r="AE280">
        <v>26945.7579199268</v>
      </c>
      <c r="AF280">
        <v>26149.111741663866</v>
      </c>
      <c r="AG280">
        <v>25191.468283002203</v>
      </c>
      <c r="AH280">
        <v>24090.160394589988</v>
      </c>
      <c r="AI280">
        <v>21943.211663262933</v>
      </c>
      <c r="AJ280">
        <v>20559.897461908582</v>
      </c>
      <c r="AK280">
        <v>19095.666047306204</v>
      </c>
      <c r="AL280">
        <v>17574.314024659867</v>
      </c>
      <c r="AM280">
        <v>16020.700674185615</v>
      </c>
      <c r="AN280">
        <v>13956.494475229767</v>
      </c>
      <c r="AO280">
        <v>12383.397018964783</v>
      </c>
      <c r="AP280">
        <v>10851.568198767425</v>
      </c>
      <c r="AQ280">
        <v>9384.1751766187626</v>
      </c>
      <c r="AR280">
        <v>8002.2706839968523</v>
      </c>
      <c r="AS280">
        <v>6509.6596556755758</v>
      </c>
      <c r="AT280">
        <v>5336.7304729840862</v>
      </c>
      <c r="AU280">
        <v>4265.0949382070175</v>
      </c>
      <c r="AV280">
        <v>3312.3215069332387</v>
      </c>
      <c r="AW280">
        <v>2490.4793054613833</v>
      </c>
      <c r="AX280">
        <v>1746.4444244564945</v>
      </c>
      <c r="AY280">
        <v>1193.6149457948165</v>
      </c>
      <c r="AZ280">
        <v>769.2356689341899</v>
      </c>
      <c r="BA280">
        <v>460.37651028578199</v>
      </c>
      <c r="BB280">
        <v>249.772696434593</v>
      </c>
      <c r="BC280">
        <v>111.81655560856581</v>
      </c>
      <c r="BD280">
        <v>37.421527396577908</v>
      </c>
      <c r="BE280">
        <v>3.9806493567853583</v>
      </c>
      <c r="BF280">
        <v>-7.4389250955488118</v>
      </c>
      <c r="BG280">
        <v>-8.5344721629948062</v>
      </c>
      <c r="BH280">
        <v>-5.7286142667736373</v>
      </c>
      <c r="BI280">
        <v>-3.3783110953252425E-10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</row>
    <row r="281" spans="1:101" x14ac:dyDescent="0.3">
      <c r="A281">
        <f>Model_Point!K281</f>
        <v>0</v>
      </c>
      <c r="B281">
        <v>0</v>
      </c>
      <c r="C281">
        <v>0</v>
      </c>
      <c r="D281">
        <v>0</v>
      </c>
      <c r="E281">
        <v>0</v>
      </c>
      <c r="F281">
        <v>23897.065044667492</v>
      </c>
      <c r="G281">
        <v>24453.839248043412</v>
      </c>
      <c r="H281">
        <v>24458.751412778591</v>
      </c>
      <c r="I281">
        <v>24248.730425912861</v>
      </c>
      <c r="J281">
        <v>23977.49655893325</v>
      </c>
      <c r="K281">
        <v>23710.703526308771</v>
      </c>
      <c r="L281">
        <v>23479.770617501446</v>
      </c>
      <c r="M281">
        <v>23305.283827923929</v>
      </c>
      <c r="N281">
        <v>23204.088699057735</v>
      </c>
      <c r="O281">
        <v>23182.230940918787</v>
      </c>
      <c r="P281">
        <v>23262.0357941322</v>
      </c>
      <c r="Q281">
        <v>23457.829408250906</v>
      </c>
      <c r="R281">
        <v>23783.009208057934</v>
      </c>
      <c r="S281">
        <v>24250.134339902474</v>
      </c>
      <c r="T281">
        <v>24871.156113480465</v>
      </c>
      <c r="U281">
        <v>25657.956585630087</v>
      </c>
      <c r="V281">
        <v>28369.079976159272</v>
      </c>
      <c r="W281">
        <v>29315.259938128045</v>
      </c>
      <c r="X281">
        <v>30012.278696913363</v>
      </c>
      <c r="Y281">
        <v>30651.715727796989</v>
      </c>
      <c r="Z281">
        <v>31234.571755388559</v>
      </c>
      <c r="AA281">
        <v>31744.665790415613</v>
      </c>
      <c r="AB281">
        <v>32158.475325908032</v>
      </c>
      <c r="AC281">
        <v>32455.635957510545</v>
      </c>
      <c r="AD281">
        <v>32617.333163030315</v>
      </c>
      <c r="AE281">
        <v>32626.103601660168</v>
      </c>
      <c r="AF281">
        <v>32464.520952007195</v>
      </c>
      <c r="AG281">
        <v>32114.223060586599</v>
      </c>
      <c r="AH281">
        <v>31556.257151311849</v>
      </c>
      <c r="AI281">
        <v>30772.26847404999</v>
      </c>
      <c r="AJ281">
        <v>29747.730763701977</v>
      </c>
      <c r="AK281">
        <v>28473.127316430709</v>
      </c>
      <c r="AL281">
        <v>26952.485033870122</v>
      </c>
      <c r="AM281">
        <v>25185.752200481929</v>
      </c>
      <c r="AN281">
        <v>23179.378811689825</v>
      </c>
      <c r="AO281">
        <v>20948.418371100244</v>
      </c>
      <c r="AP281">
        <v>18518.023505520345</v>
      </c>
      <c r="AQ281">
        <v>15924.708399697851</v>
      </c>
      <c r="AR281">
        <v>13217.233292873181</v>
      </c>
      <c r="AS281">
        <v>10456.893297339473</v>
      </c>
      <c r="AT281">
        <v>7716.9604686530056</v>
      </c>
      <c r="AU281">
        <v>5421.6648532130803</v>
      </c>
      <c r="AV281">
        <v>3204.0709950470109</v>
      </c>
      <c r="AW281">
        <v>1104.6185663153105</v>
      </c>
      <c r="AX281">
        <v>-757.40721162718273</v>
      </c>
      <c r="AY281">
        <v>-2244.8879549392527</v>
      </c>
      <c r="AZ281">
        <v>-3226.6722108917402</v>
      </c>
      <c r="BA281">
        <v>-3598.4001944553361</v>
      </c>
      <c r="BB281">
        <v>-3304.3074515412363</v>
      </c>
      <c r="BC281">
        <v>-2357.5038976646611</v>
      </c>
      <c r="BD281">
        <v>-1566.2109144485507</v>
      </c>
      <c r="BE281">
        <v>-997.1982519815208</v>
      </c>
      <c r="BF281">
        <v>-605.03079963195637</v>
      </c>
      <c r="BG281">
        <v>-347.07994181126367</v>
      </c>
      <c r="BH281">
        <v>-185.70599244249544</v>
      </c>
      <c r="BI281">
        <v>1.5938386478777623E-11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</row>
    <row r="282" spans="1:101" x14ac:dyDescent="0.3">
      <c r="A282">
        <f>Model_Point!K282</f>
        <v>0</v>
      </c>
      <c r="B282">
        <v>0</v>
      </c>
      <c r="C282">
        <v>0</v>
      </c>
      <c r="D282">
        <v>0</v>
      </c>
      <c r="E282">
        <v>0</v>
      </c>
      <c r="F282">
        <v>34668.865168351178</v>
      </c>
      <c r="G282">
        <v>34022.403957986011</v>
      </c>
      <c r="H282">
        <v>32715.152587658111</v>
      </c>
      <c r="I282">
        <v>31119.183249781527</v>
      </c>
      <c r="J282">
        <v>29478.623730876978</v>
      </c>
      <c r="K282">
        <v>27903.067969162443</v>
      </c>
      <c r="L282">
        <v>26452.262180740199</v>
      </c>
      <c r="M282">
        <v>25169.95304780114</v>
      </c>
      <c r="N282">
        <v>24093.192357418389</v>
      </c>
      <c r="O282">
        <v>23215.150338218544</v>
      </c>
      <c r="P282">
        <v>22599.666900099161</v>
      </c>
      <c r="Q282">
        <v>22276.157820751756</v>
      </c>
      <c r="R282">
        <v>22271.028859497485</v>
      </c>
      <c r="S282">
        <v>22575.89842843085</v>
      </c>
      <c r="T282">
        <v>22657.133089226707</v>
      </c>
      <c r="U282">
        <v>22516.698739384887</v>
      </c>
      <c r="V282">
        <v>22160.294179437107</v>
      </c>
      <c r="W282">
        <v>21597.507013673137</v>
      </c>
      <c r="X282">
        <v>20841.944978005176</v>
      </c>
      <c r="Y282">
        <v>19911.206751079837</v>
      </c>
      <c r="Z282">
        <v>18826.359406714779</v>
      </c>
      <c r="AA282">
        <v>17611.334756335549</v>
      </c>
      <c r="AB282">
        <v>16291.072419933069</v>
      </c>
      <c r="AC282">
        <v>14892.554325783778</v>
      </c>
      <c r="AD282">
        <v>13444.178007281673</v>
      </c>
      <c r="AE282">
        <v>11975.029870375831</v>
      </c>
      <c r="AF282">
        <v>10514.07147217001</v>
      </c>
      <c r="AG282">
        <v>9089.2607287397095</v>
      </c>
      <c r="AH282">
        <v>7726.6396663354499</v>
      </c>
      <c r="AI282">
        <v>6449.4301471040662</v>
      </c>
      <c r="AJ282">
        <v>5277.1879321530632</v>
      </c>
      <c r="AK282">
        <v>4195.5271530647178</v>
      </c>
      <c r="AL282">
        <v>3226.8929700333997</v>
      </c>
      <c r="AM282">
        <v>2387.5775020127148</v>
      </c>
      <c r="AN282">
        <v>1686.7015136481837</v>
      </c>
      <c r="AO282">
        <v>1125.6923014189247</v>
      </c>
      <c r="AP282">
        <v>698.39598594737106</v>
      </c>
      <c r="AQ282">
        <v>391.90283575609629</v>
      </c>
      <c r="AR282">
        <v>188.07031506249595</v>
      </c>
      <c r="AS282">
        <v>65.608873390721499</v>
      </c>
      <c r="AT282">
        <v>2.4706555214983088</v>
      </c>
      <c r="AU282">
        <v>-20.648477274645241</v>
      </c>
      <c r="AV282">
        <v>-23.671912580240061</v>
      </c>
      <c r="AW282">
        <v>-18.556629283966821</v>
      </c>
      <c r="AX282">
        <v>-11.660946461061378</v>
      </c>
      <c r="AY282">
        <v>1.0171989802995952E-10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>
        <v>0</v>
      </c>
      <c r="CS282">
        <v>0</v>
      </c>
      <c r="CT282">
        <v>0</v>
      </c>
      <c r="CU282">
        <v>0</v>
      </c>
      <c r="CV282">
        <v>0</v>
      </c>
      <c r="CW282">
        <v>0</v>
      </c>
    </row>
    <row r="283" spans="1:101" x14ac:dyDescent="0.3">
      <c r="A283">
        <f>Model_Point!K283</f>
        <v>0</v>
      </c>
      <c r="B283">
        <v>0</v>
      </c>
      <c r="C283">
        <v>0</v>
      </c>
      <c r="D283">
        <v>0</v>
      </c>
      <c r="E283">
        <v>0</v>
      </c>
      <c r="F283">
        <v>14161.148572043749</v>
      </c>
      <c r="G283">
        <v>13858.88249778204</v>
      </c>
      <c r="H283">
        <v>13259.536031051786</v>
      </c>
      <c r="I283">
        <v>12532.292280569834</v>
      </c>
      <c r="J283">
        <v>12690.646786852458</v>
      </c>
      <c r="K283">
        <v>12007.375561538027</v>
      </c>
      <c r="L283">
        <v>11367.069425364696</v>
      </c>
      <c r="M283">
        <v>10787.660947526654</v>
      </c>
      <c r="N283">
        <v>10284.239680648858</v>
      </c>
      <c r="O283">
        <v>9985.6688879554658</v>
      </c>
      <c r="P283">
        <v>9663.6082928453234</v>
      </c>
      <c r="Q283">
        <v>9453.1174995331712</v>
      </c>
      <c r="R283">
        <v>9364.8823942253493</v>
      </c>
      <c r="S283">
        <v>9408.4494231079752</v>
      </c>
      <c r="T283">
        <v>8758.7298084088197</v>
      </c>
      <c r="U283">
        <v>8808.0849967922804</v>
      </c>
      <c r="V283">
        <v>8773.8106750810475</v>
      </c>
      <c r="W283">
        <v>8659.4838841196906</v>
      </c>
      <c r="X283">
        <v>8470.2898941402091</v>
      </c>
      <c r="Y283">
        <v>7649.7887153241636</v>
      </c>
      <c r="Z283">
        <v>7297.7774487376009</v>
      </c>
      <c r="AA283">
        <v>6893.0518282787816</v>
      </c>
      <c r="AB283">
        <v>6445.2727905295278</v>
      </c>
      <c r="AC283">
        <v>5964.9378702260146</v>
      </c>
      <c r="AD283">
        <v>5148.1426689950758</v>
      </c>
      <c r="AE283">
        <v>4616.8044820902924</v>
      </c>
      <c r="AF283">
        <v>4085.6014484721941</v>
      </c>
      <c r="AG283">
        <v>3565.5142433859592</v>
      </c>
      <c r="AH283">
        <v>3066.8186636600208</v>
      </c>
      <c r="AI283">
        <v>2464.7671094118346</v>
      </c>
      <c r="AJ283">
        <v>2026.8346546923094</v>
      </c>
      <c r="AK283">
        <v>1621.6154038789168</v>
      </c>
      <c r="AL283">
        <v>1257.997919969675</v>
      </c>
      <c r="AM283">
        <v>942.52094971445138</v>
      </c>
      <c r="AN283">
        <v>643.90457384727188</v>
      </c>
      <c r="AO283">
        <v>430.94123178299026</v>
      </c>
      <c r="AP283">
        <v>268.49429200265234</v>
      </c>
      <c r="AQ283">
        <v>151.83118453307219</v>
      </c>
      <c r="AR283">
        <v>74.176120079529056</v>
      </c>
      <c r="AS283">
        <v>25.042519159817129</v>
      </c>
      <c r="AT283">
        <v>0.85596359781835207</v>
      </c>
      <c r="AU283">
        <v>-8.0379189676814065</v>
      </c>
      <c r="AV283">
        <v>-9.2410355317258102</v>
      </c>
      <c r="AW283">
        <v>-7.3217145229661682</v>
      </c>
      <c r="AX283">
        <v>-4.4645537848185759</v>
      </c>
      <c r="AY283">
        <v>-7.6811795568121112E-11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</row>
    <row r="284" spans="1:101" x14ac:dyDescent="0.3">
      <c r="A284">
        <f>Model_Point!K284</f>
        <v>0</v>
      </c>
      <c r="B284">
        <v>0</v>
      </c>
      <c r="C284">
        <v>0</v>
      </c>
      <c r="D284">
        <v>0</v>
      </c>
      <c r="E284">
        <v>0</v>
      </c>
      <c r="F284">
        <v>11092.773921306825</v>
      </c>
      <c r="G284">
        <v>11265.800909557556</v>
      </c>
      <c r="H284">
        <v>11181.670433889498</v>
      </c>
      <c r="I284">
        <v>10994.54192702601</v>
      </c>
      <c r="J284">
        <v>10778.629198579791</v>
      </c>
      <c r="K284">
        <v>10566.206041056425</v>
      </c>
      <c r="L284">
        <v>10373.263634953108</v>
      </c>
      <c r="M284">
        <v>10210.404593648105</v>
      </c>
      <c r="N284">
        <v>10086.214729989742</v>
      </c>
      <c r="O284">
        <v>10002.157792368627</v>
      </c>
      <c r="P284">
        <v>9970.2678349118523</v>
      </c>
      <c r="Q284">
        <v>10952.068373366857</v>
      </c>
      <c r="R284">
        <v>11321.842281719142</v>
      </c>
      <c r="S284">
        <v>11477.558421115089</v>
      </c>
      <c r="T284">
        <v>11580.313254305642</v>
      </c>
      <c r="U284">
        <v>11628.784904263232</v>
      </c>
      <c r="V284">
        <v>11616.359425733162</v>
      </c>
      <c r="W284">
        <v>11535.783960070505</v>
      </c>
      <c r="X284">
        <v>11379.457188458959</v>
      </c>
      <c r="Y284">
        <v>11139.880499397743</v>
      </c>
      <c r="Z284">
        <v>10810.913559172652</v>
      </c>
      <c r="AA284">
        <v>10388.231678972652</v>
      </c>
      <c r="AB284">
        <v>9872.7022730518056</v>
      </c>
      <c r="AC284">
        <v>9263.4522353140746</v>
      </c>
      <c r="AD284">
        <v>8561.9946469029601</v>
      </c>
      <c r="AE284">
        <v>7773.0550563064571</v>
      </c>
      <c r="AF284">
        <v>6905.1696661331744</v>
      </c>
      <c r="AG284">
        <v>5971.2023873248163</v>
      </c>
      <c r="AH284">
        <v>4988.7256402308658</v>
      </c>
      <c r="AI284">
        <v>3980.180896493855</v>
      </c>
      <c r="AJ284">
        <v>2972.7212435144465</v>
      </c>
      <c r="AK284">
        <v>2132.0758433307683</v>
      </c>
      <c r="AL284">
        <v>1314.582316589645</v>
      </c>
      <c r="AM284">
        <v>534.6288473304844</v>
      </c>
      <c r="AN284">
        <v>-162.51272636388791</v>
      </c>
      <c r="AO284">
        <v>-724.17018221320166</v>
      </c>
      <c r="AP284">
        <v>-1099.3628876739813</v>
      </c>
      <c r="AQ284">
        <v>-1246.7871072380055</v>
      </c>
      <c r="AR284">
        <v>-1143.2514014767874</v>
      </c>
      <c r="AS284">
        <v>-809.95759900608527</v>
      </c>
      <c r="AT284">
        <v>-542.78831124512135</v>
      </c>
      <c r="AU284">
        <v>-348.50237380758676</v>
      </c>
      <c r="AV284">
        <v>-213.24551862673249</v>
      </c>
      <c r="AW284">
        <v>-123.47922911116997</v>
      </c>
      <c r="AX284">
        <v>-66.878258481263757</v>
      </c>
      <c r="AY284">
        <v>-4.4299823162346266E-11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</row>
    <row r="285" spans="1:101" x14ac:dyDescent="0.3">
      <c r="A285">
        <f>Model_Point!K285</f>
        <v>0</v>
      </c>
      <c r="B285">
        <v>0</v>
      </c>
      <c r="C285">
        <v>0</v>
      </c>
      <c r="D285">
        <v>0</v>
      </c>
      <c r="E285">
        <v>0</v>
      </c>
      <c r="F285">
        <v>35558.139343313444</v>
      </c>
      <c r="G285">
        <v>35709.757687241261</v>
      </c>
      <c r="H285">
        <v>34884.251090489539</v>
      </c>
      <c r="I285">
        <v>33677.146712181602</v>
      </c>
      <c r="J285">
        <v>32314.141652869494</v>
      </c>
      <c r="K285">
        <v>30890.475139925882</v>
      </c>
      <c r="L285">
        <v>29451.16345483184</v>
      </c>
      <c r="M285">
        <v>28023.768216866243</v>
      </c>
      <c r="N285">
        <v>26627.991635774524</v>
      </c>
      <c r="O285">
        <v>25267.141501272123</v>
      </c>
      <c r="P285">
        <v>23967.079760875327</v>
      </c>
      <c r="Q285">
        <v>22741.771608763433</v>
      </c>
      <c r="R285">
        <v>21600.869598424957</v>
      </c>
      <c r="S285">
        <v>20545.254262462615</v>
      </c>
      <c r="T285">
        <v>19575.758515701502</v>
      </c>
      <c r="U285">
        <v>18706.23859403035</v>
      </c>
      <c r="V285">
        <v>17954.610973905466</v>
      </c>
      <c r="W285">
        <v>17335.578716768719</v>
      </c>
      <c r="X285">
        <v>16863.134448793306</v>
      </c>
      <c r="Y285">
        <v>16549.649187807929</v>
      </c>
      <c r="Z285">
        <v>16406.662296792641</v>
      </c>
      <c r="AA285">
        <v>16447.442722302214</v>
      </c>
      <c r="AB285">
        <v>16686.893770319777</v>
      </c>
      <c r="AC285">
        <v>17139.34853737758</v>
      </c>
      <c r="AD285">
        <v>17818.990094900662</v>
      </c>
      <c r="AE285">
        <v>18740.964303913981</v>
      </c>
      <c r="AF285">
        <v>19889.224574315736</v>
      </c>
      <c r="AG285">
        <v>20900.649271957711</v>
      </c>
      <c r="AH285">
        <v>21772.795510260592</v>
      </c>
      <c r="AI285">
        <v>22504.814596235072</v>
      </c>
      <c r="AJ285">
        <v>23095.199381292616</v>
      </c>
      <c r="AK285">
        <v>23541.272123725168</v>
      </c>
      <c r="AL285">
        <v>23840.873383617534</v>
      </c>
      <c r="AM285">
        <v>23993.822579671843</v>
      </c>
      <c r="AN285">
        <v>24000.436896845898</v>
      </c>
      <c r="AO285">
        <v>23860.312952288634</v>
      </c>
      <c r="AP285">
        <v>23574.70018143877</v>
      </c>
      <c r="AQ285">
        <v>23147.575748756379</v>
      </c>
      <c r="AR285">
        <v>22584.89811365127</v>
      </c>
      <c r="AS285">
        <v>21894.244076930747</v>
      </c>
      <c r="AT285">
        <v>21084.52284498985</v>
      </c>
      <c r="AU285">
        <v>20165.932250079535</v>
      </c>
      <c r="AV285">
        <v>19150.080077395454</v>
      </c>
      <c r="AW285">
        <v>18050.084377072762</v>
      </c>
      <c r="AX285">
        <v>16880.565498604243</v>
      </c>
      <c r="AY285">
        <v>15657.317301981231</v>
      </c>
      <c r="AZ285">
        <v>14396.948825900367</v>
      </c>
      <c r="BA285">
        <v>13115.724483206572</v>
      </c>
      <c r="BB285">
        <v>11830.348566676141</v>
      </c>
      <c r="BC285">
        <v>10557.636997785004</v>
      </c>
      <c r="BD285">
        <v>9314.142169583738</v>
      </c>
      <c r="BE285">
        <v>8115.7391127818973</v>
      </c>
      <c r="BF285">
        <v>6977.1856432717805</v>
      </c>
      <c r="BG285">
        <v>5911.6739026555479</v>
      </c>
      <c r="BH285">
        <v>4930.3954187749532</v>
      </c>
      <c r="BI285">
        <v>4042.1459798299161</v>
      </c>
      <c r="BJ285">
        <v>3233.6043936995643</v>
      </c>
      <c r="BK285">
        <v>2515.7952402351284</v>
      </c>
      <c r="BL285">
        <v>1896.0130037335132</v>
      </c>
      <c r="BM285">
        <v>1377.3413571790416</v>
      </c>
      <c r="BN285">
        <v>958.44412272269392</v>
      </c>
      <c r="BO285">
        <v>633.69763588069259</v>
      </c>
      <c r="BP285">
        <v>393.70300136094147</v>
      </c>
      <c r="BQ285">
        <v>226.16807667182229</v>
      </c>
      <c r="BR285">
        <v>117.08724697110945</v>
      </c>
      <c r="BS285">
        <v>52.08242857884516</v>
      </c>
      <c r="BT285">
        <v>19.29438506523821</v>
      </c>
      <c r="BU285">
        <v>4.8173077607193182</v>
      </c>
      <c r="BV285">
        <v>-0.20159027513662978</v>
      </c>
      <c r="BW285">
        <v>-0.96777340208129625</v>
      </c>
      <c r="BX285">
        <v>-9.932472787890555E-10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</row>
    <row r="286" spans="1:101" x14ac:dyDescent="0.3">
      <c r="A286">
        <f>Model_Point!K286</f>
        <v>0</v>
      </c>
      <c r="B286">
        <v>0</v>
      </c>
      <c r="C286">
        <v>0</v>
      </c>
      <c r="D286">
        <v>0</v>
      </c>
      <c r="E286">
        <v>0</v>
      </c>
      <c r="F286">
        <v>13507.403779495127</v>
      </c>
      <c r="G286">
        <v>13428.229959060754</v>
      </c>
      <c r="H286">
        <v>12948.162162422914</v>
      </c>
      <c r="I286">
        <v>12310.509323182239</v>
      </c>
      <c r="J286">
        <v>12724.200549213334</v>
      </c>
      <c r="K286">
        <v>12048.424437752445</v>
      </c>
      <c r="L286">
        <v>11357.49425108823</v>
      </c>
      <c r="M286">
        <v>10662.331133823231</v>
      </c>
      <c r="N286">
        <v>9970.7029812247056</v>
      </c>
      <c r="O286">
        <v>10423.393222935414</v>
      </c>
      <c r="P286">
        <v>9822.0032478154226</v>
      </c>
      <c r="Q286">
        <v>9245.1613908294603</v>
      </c>
      <c r="R286">
        <v>8696.7302472456249</v>
      </c>
      <c r="S286">
        <v>8177.1452180182168</v>
      </c>
      <c r="T286">
        <v>8539.1477422843673</v>
      </c>
      <c r="U286">
        <v>8136.0060936491263</v>
      </c>
      <c r="V286">
        <v>7777.4904530238182</v>
      </c>
      <c r="W286">
        <v>7469.3697874877971</v>
      </c>
      <c r="X286">
        <v>7217.1158574311794</v>
      </c>
      <c r="Y286">
        <v>7368.1694076233953</v>
      </c>
      <c r="Z286">
        <v>7262.9716544053808</v>
      </c>
      <c r="AA286">
        <v>7229.3914118706352</v>
      </c>
      <c r="AB286">
        <v>7273.25077848</v>
      </c>
      <c r="AC286">
        <v>7400.1422270752228</v>
      </c>
      <c r="AD286">
        <v>7334.8813198241069</v>
      </c>
      <c r="AE286">
        <v>7627.4169934558668</v>
      </c>
      <c r="AF286">
        <v>8018.9288394461673</v>
      </c>
      <c r="AG286">
        <v>8514.2702957127567</v>
      </c>
      <c r="AH286">
        <v>8962.5966793661901</v>
      </c>
      <c r="AI286">
        <v>8743.4417404865217</v>
      </c>
      <c r="AJ286">
        <v>9051.0729803656177</v>
      </c>
      <c r="AK286">
        <v>9304.0789372292784</v>
      </c>
      <c r="AL286">
        <v>9501.7420360034921</v>
      </c>
      <c r="AM286">
        <v>9644.1204887122367</v>
      </c>
      <c r="AN286">
        <v>9271.9733138209176</v>
      </c>
      <c r="AO286">
        <v>9275.9031855086268</v>
      </c>
      <c r="AP286">
        <v>9223.71637646827</v>
      </c>
      <c r="AQ286">
        <v>9117.0253698216839</v>
      </c>
      <c r="AR286">
        <v>8958.2163362415358</v>
      </c>
      <c r="AS286">
        <v>8432.1343107683915</v>
      </c>
      <c r="AT286">
        <v>8159.0035960129462</v>
      </c>
      <c r="AU286">
        <v>7843.1627351033449</v>
      </c>
      <c r="AV286">
        <v>7489.1496132969341</v>
      </c>
      <c r="AW286">
        <v>7102.0934437260039</v>
      </c>
      <c r="AX286">
        <v>6489.0467651519475</v>
      </c>
      <c r="AY286">
        <v>6041.23641979882</v>
      </c>
      <c r="AZ286">
        <v>5578.0281884650749</v>
      </c>
      <c r="BA286">
        <v>5105.7605446610105</v>
      </c>
      <c r="BB286">
        <v>4630.9496635673313</v>
      </c>
      <c r="BC286">
        <v>4053.5001275790837</v>
      </c>
      <c r="BD286">
        <v>3586.6163330431136</v>
      </c>
      <c r="BE286">
        <v>3136.0445468682319</v>
      </c>
      <c r="BF286">
        <v>2707.5582344723111</v>
      </c>
      <c r="BG286">
        <v>2306.3333179359424</v>
      </c>
      <c r="BH286">
        <v>1891.3436610292717</v>
      </c>
      <c r="BI286">
        <v>1554.142745030136</v>
      </c>
      <c r="BJ286">
        <v>1246.915471802484</v>
      </c>
      <c r="BK286">
        <v>973.98768830985205</v>
      </c>
      <c r="BL286">
        <v>738.25297575350407</v>
      </c>
      <c r="BM286">
        <v>528.04906820473479</v>
      </c>
      <c r="BN286">
        <v>368.0210254038393</v>
      </c>
      <c r="BO286">
        <v>243.90127932307931</v>
      </c>
      <c r="BP286">
        <v>152.14638080548028</v>
      </c>
      <c r="BQ286">
        <v>88.091276890076017</v>
      </c>
      <c r="BR286">
        <v>44.874545114930989</v>
      </c>
      <c r="BS286">
        <v>19.968237315274887</v>
      </c>
      <c r="BT286">
        <v>7.4040544876681853</v>
      </c>
      <c r="BU286">
        <v>1.856539976929632</v>
      </c>
      <c r="BV286">
        <v>-6.5861481530058136E-2</v>
      </c>
      <c r="BW286">
        <v>-0.37198424808121411</v>
      </c>
      <c r="BX286">
        <v>-3.8527337228994708E-10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0</v>
      </c>
    </row>
    <row r="287" spans="1:101" x14ac:dyDescent="0.3">
      <c r="A287">
        <f>Model_Point!K287</f>
        <v>0</v>
      </c>
      <c r="B287">
        <v>0</v>
      </c>
      <c r="C287">
        <v>0</v>
      </c>
      <c r="D287">
        <v>0</v>
      </c>
      <c r="E287">
        <v>0</v>
      </c>
      <c r="F287">
        <v>7098.6860842984761</v>
      </c>
      <c r="G287">
        <v>7212.2533798798495</v>
      </c>
      <c r="H287">
        <v>7133.9427795402071</v>
      </c>
      <c r="I287">
        <v>6981.1151583889559</v>
      </c>
      <c r="J287">
        <v>6798.6994259212906</v>
      </c>
      <c r="K287">
        <v>6605.5496112788996</v>
      </c>
      <c r="L287">
        <v>6410.33810840557</v>
      </c>
      <c r="M287">
        <v>6218.2173432408426</v>
      </c>
      <c r="N287">
        <v>6032.8530288678094</v>
      </c>
      <c r="O287">
        <v>5855.2889946001833</v>
      </c>
      <c r="P287">
        <v>5689.99157949854</v>
      </c>
      <c r="Q287">
        <v>5539.5788804996382</v>
      </c>
      <c r="R287">
        <v>5405.9920059212527</v>
      </c>
      <c r="S287">
        <v>5289.8125818073495</v>
      </c>
      <c r="T287">
        <v>5191.6056500206159</v>
      </c>
      <c r="U287">
        <v>5113.9341107047303</v>
      </c>
      <c r="V287">
        <v>5059.9879187343076</v>
      </c>
      <c r="W287">
        <v>5032.4696076591254</v>
      </c>
      <c r="X287">
        <v>5033.9810474046608</v>
      </c>
      <c r="Y287">
        <v>5066.8857610926107</v>
      </c>
      <c r="Z287">
        <v>5133.4325393971512</v>
      </c>
      <c r="AA287">
        <v>5236.151799432253</v>
      </c>
      <c r="AB287">
        <v>5377.8441439296894</v>
      </c>
      <c r="AC287">
        <v>5561.2443209556504</v>
      </c>
      <c r="AD287">
        <v>5789.0881707861217</v>
      </c>
      <c r="AE287">
        <v>6064.2862955782366</v>
      </c>
      <c r="AF287">
        <v>6389.668451409414</v>
      </c>
      <c r="AG287">
        <v>6767.824845597157</v>
      </c>
      <c r="AH287">
        <v>7171.7528054028335</v>
      </c>
      <c r="AI287">
        <v>7568.2881170681812</v>
      </c>
      <c r="AJ287">
        <v>7958.0985953715517</v>
      </c>
      <c r="AK287">
        <v>8861.4221986523862</v>
      </c>
      <c r="AL287">
        <v>9092.3285898947343</v>
      </c>
      <c r="AM287">
        <v>9263.345093567099</v>
      </c>
      <c r="AN287">
        <v>9414.190585181399</v>
      </c>
      <c r="AO287">
        <v>9544.2571243760267</v>
      </c>
      <c r="AP287">
        <v>9649.3364707593228</v>
      </c>
      <c r="AQ287">
        <v>9723.772405190437</v>
      </c>
      <c r="AR287">
        <v>9762.6601757304616</v>
      </c>
      <c r="AS287">
        <v>9761.5051774666754</v>
      </c>
      <c r="AT287">
        <v>9716.182441483621</v>
      </c>
      <c r="AU287">
        <v>9622.6752210051072</v>
      </c>
      <c r="AV287">
        <v>9476.899691978766</v>
      </c>
      <c r="AW287">
        <v>9274.8124926410219</v>
      </c>
      <c r="AX287">
        <v>9012.6944232992537</v>
      </c>
      <c r="AY287">
        <v>8687.8454081169129</v>
      </c>
      <c r="AZ287">
        <v>8298.8412475913028</v>
      </c>
      <c r="BA287">
        <v>7847.2754051551074</v>
      </c>
      <c r="BB287">
        <v>7334.1102622670414</v>
      </c>
      <c r="BC287">
        <v>6761.931399589258</v>
      </c>
      <c r="BD287">
        <v>6135.3923776139172</v>
      </c>
      <c r="BE287">
        <v>5461.5215673125385</v>
      </c>
      <c r="BF287">
        <v>4749.9689762762482</v>
      </c>
      <c r="BG287">
        <v>4013.1611744615275</v>
      </c>
      <c r="BH287">
        <v>3266.3173104296916</v>
      </c>
      <c r="BI287">
        <v>2527.2726888657303</v>
      </c>
      <c r="BJ287">
        <v>1885.9296915121922</v>
      </c>
      <c r="BK287">
        <v>1266.4585202292444</v>
      </c>
      <c r="BL287">
        <v>680.25857147927741</v>
      </c>
      <c r="BM287">
        <v>155.43201394617691</v>
      </c>
      <c r="BN287">
        <v>-276.45045185745511</v>
      </c>
      <c r="BO287">
        <v>-585.60574989713166</v>
      </c>
      <c r="BP287">
        <v>-748.64333206651008</v>
      </c>
      <c r="BQ287">
        <v>-753.35384560438285</v>
      </c>
      <c r="BR287">
        <v>-603.12981634556786</v>
      </c>
      <c r="BS287">
        <v>-395.68947368612288</v>
      </c>
      <c r="BT287">
        <v>-249.04012099171354</v>
      </c>
      <c r="BU287">
        <v>-149.55495064207199</v>
      </c>
      <c r="BV287">
        <v>-85.07389957485131</v>
      </c>
      <c r="BW287">
        <v>-45.284364891559271</v>
      </c>
      <c r="BX287">
        <v>1.510689007673395E-11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</row>
    <row r="288" spans="1:101" x14ac:dyDescent="0.3">
      <c r="A288">
        <f>Model_Point!K288</f>
        <v>0</v>
      </c>
      <c r="B288">
        <v>0</v>
      </c>
      <c r="C288">
        <v>0</v>
      </c>
      <c r="D288">
        <v>0</v>
      </c>
      <c r="E288">
        <v>0</v>
      </c>
      <c r="F288">
        <v>94142.655946239582</v>
      </c>
      <c r="G288">
        <v>94412.156167101537</v>
      </c>
      <c r="H288">
        <v>92253.930703646518</v>
      </c>
      <c r="I288">
        <v>89085.033552567751</v>
      </c>
      <c r="J288">
        <v>85494.580315385814</v>
      </c>
      <c r="K288">
        <v>81727.189561680396</v>
      </c>
      <c r="L288">
        <v>77901.354908099704</v>
      </c>
      <c r="M288">
        <v>74092.181789927272</v>
      </c>
      <c r="N288">
        <v>70360.905391473818</v>
      </c>
      <c r="O288">
        <v>66720.759881967126</v>
      </c>
      <c r="P288">
        <v>63252.966303859801</v>
      </c>
      <c r="Q288">
        <v>60007.023427469663</v>
      </c>
      <c r="R288">
        <v>57034.051854080033</v>
      </c>
      <c r="S288">
        <v>54383.061846271718</v>
      </c>
      <c r="T288">
        <v>52101.631208586936</v>
      </c>
      <c r="U288">
        <v>50238.241772440939</v>
      </c>
      <c r="V288">
        <v>48838.858944761741</v>
      </c>
      <c r="W288">
        <v>47944.36554191693</v>
      </c>
      <c r="X288">
        <v>47591.347023236216</v>
      </c>
      <c r="Y288">
        <v>47813.627801597773</v>
      </c>
      <c r="Z288">
        <v>48645.508409913389</v>
      </c>
      <c r="AA288">
        <v>50122.976199453828</v>
      </c>
      <c r="AB288">
        <v>52193.593015503764</v>
      </c>
      <c r="AC288">
        <v>53835.656682324632</v>
      </c>
      <c r="AD288">
        <v>55041.211774142575</v>
      </c>
      <c r="AE288">
        <v>55801.05125624987</v>
      </c>
      <c r="AF288">
        <v>56111.302738221624</v>
      </c>
      <c r="AG288">
        <v>55976.522223924709</v>
      </c>
      <c r="AH288">
        <v>55407.681907234386</v>
      </c>
      <c r="AI288">
        <v>54421.190745782842</v>
      </c>
      <c r="AJ288">
        <v>53038.10669108569</v>
      </c>
      <c r="AK288">
        <v>51284.023090020935</v>
      </c>
      <c r="AL288">
        <v>49189.426323720363</v>
      </c>
      <c r="AM288">
        <v>46789.998695005699</v>
      </c>
      <c r="AN288">
        <v>44126.611526823188</v>
      </c>
      <c r="AO288">
        <v>41244.38532856146</v>
      </c>
      <c r="AP288">
        <v>38191.64353363691</v>
      </c>
      <c r="AQ288">
        <v>35016.518255190669</v>
      </c>
      <c r="AR288">
        <v>31769.158633074021</v>
      </c>
      <c r="AS288">
        <v>28500.73335307667</v>
      </c>
      <c r="AT288">
        <v>25262.27981371502</v>
      </c>
      <c r="AU288">
        <v>22103.423183350889</v>
      </c>
      <c r="AV288">
        <v>19071.002485165533</v>
      </c>
      <c r="AW288">
        <v>16207.655907558143</v>
      </c>
      <c r="AX288">
        <v>13550.432657162324</v>
      </c>
      <c r="AY288">
        <v>11129.512270721523</v>
      </c>
      <c r="AZ288">
        <v>8910.6637011580569</v>
      </c>
      <c r="BA288">
        <v>6930.2081889637475</v>
      </c>
      <c r="BB288">
        <v>5213.5292632116862</v>
      </c>
      <c r="BC288">
        <v>3773.4866971085198</v>
      </c>
      <c r="BD288">
        <v>2609.6487652454953</v>
      </c>
      <c r="BE288">
        <v>1708.5649710719047</v>
      </c>
      <c r="BF288">
        <v>1045.2065726518981</v>
      </c>
      <c r="BG288">
        <v>585.55259670281748</v>
      </c>
      <c r="BH288">
        <v>290.10763898377689</v>
      </c>
      <c r="BI288">
        <v>117.93641787372437</v>
      </c>
      <c r="BJ288">
        <v>34.650159204964076</v>
      </c>
      <c r="BK288">
        <v>0.81790794719430182</v>
      </c>
      <c r="BL288">
        <v>-8.3834490131324007</v>
      </c>
      <c r="BM288">
        <v>-7.2819084360013573</v>
      </c>
      <c r="BN288">
        <v>1.5992285600311188E-10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</row>
    <row r="289" spans="1:101" x14ac:dyDescent="0.3">
      <c r="A289">
        <f>Model_Point!K289</f>
        <v>0</v>
      </c>
      <c r="B289">
        <v>0</v>
      </c>
      <c r="C289">
        <v>0</v>
      </c>
      <c r="D289">
        <v>0</v>
      </c>
      <c r="E289">
        <v>0</v>
      </c>
      <c r="F289">
        <v>35764.140389859276</v>
      </c>
      <c r="G289">
        <v>35546.703504176046</v>
      </c>
      <c r="H289">
        <v>34339.345007561031</v>
      </c>
      <c r="I289">
        <v>32719.137898935634</v>
      </c>
      <c r="J289">
        <v>33759.654134024851</v>
      </c>
      <c r="K289">
        <v>32030.672313794792</v>
      </c>
      <c r="L289">
        <v>30259.585258790441</v>
      </c>
      <c r="M289">
        <v>28476.17413162304</v>
      </c>
      <c r="N289">
        <v>26704.56327172762</v>
      </c>
      <c r="O289">
        <v>27817.31131469618</v>
      </c>
      <c r="P289">
        <v>26288.921600620914</v>
      </c>
      <c r="Q289">
        <v>24839.233720214295</v>
      </c>
      <c r="R289">
        <v>23488.479000304251</v>
      </c>
      <c r="S289">
        <v>22255.980470778395</v>
      </c>
      <c r="T289">
        <v>22744.43096747997</v>
      </c>
      <c r="U289">
        <v>21902.708751480604</v>
      </c>
      <c r="V289">
        <v>21240.83595589278</v>
      </c>
      <c r="W289">
        <v>20775.065889197744</v>
      </c>
      <c r="X289">
        <v>20519.951636113259</v>
      </c>
      <c r="Y289">
        <v>20146.235767650684</v>
      </c>
      <c r="Z289">
        <v>20331.721280519327</v>
      </c>
      <c r="AA289">
        <v>20767.785244510735</v>
      </c>
      <c r="AB289">
        <v>21468.353698415616</v>
      </c>
      <c r="AC289">
        <v>22392.401080179327</v>
      </c>
      <c r="AD289">
        <v>21473.37005846596</v>
      </c>
      <c r="AE289">
        <v>21967.851887487373</v>
      </c>
      <c r="AF289">
        <v>22290.566143530232</v>
      </c>
      <c r="AG289">
        <v>22443.434515747133</v>
      </c>
      <c r="AH289">
        <v>22430.900573213257</v>
      </c>
      <c r="AI289">
        <v>21061.591092747152</v>
      </c>
      <c r="AJ289">
        <v>20665.796116045567</v>
      </c>
      <c r="AK289">
        <v>20125.291802381937</v>
      </c>
      <c r="AL289">
        <v>19451.982843823083</v>
      </c>
      <c r="AM289">
        <v>18659.81941748305</v>
      </c>
      <c r="AN289">
        <v>17002.552295015746</v>
      </c>
      <c r="AO289">
        <v>15975.213228619888</v>
      </c>
      <c r="AP289">
        <v>14878.74014407554</v>
      </c>
      <c r="AQ289">
        <v>13731.892260967459</v>
      </c>
      <c r="AR289">
        <v>12554.242650017226</v>
      </c>
      <c r="AS289">
        <v>10952.366389289538</v>
      </c>
      <c r="AT289">
        <v>9747.5413230002996</v>
      </c>
      <c r="AU289">
        <v>8569.8028537718728</v>
      </c>
      <c r="AV289">
        <v>7437.4916707193033</v>
      </c>
      <c r="AW289">
        <v>6367.3546332614687</v>
      </c>
      <c r="AX289">
        <v>5197.96685017647</v>
      </c>
      <c r="AY289">
        <v>4282.506607110452</v>
      </c>
      <c r="AZ289">
        <v>3442.3650738513406</v>
      </c>
      <c r="BA289">
        <v>2691.8125262638864</v>
      </c>
      <c r="BB289">
        <v>2040.9237010698107</v>
      </c>
      <c r="BC289">
        <v>1445.8575306170051</v>
      </c>
      <c r="BD289">
        <v>1001.9228126226354</v>
      </c>
      <c r="BE289">
        <v>657.98520545759334</v>
      </c>
      <c r="BF289">
        <v>404.67429791688869</v>
      </c>
      <c r="BG289">
        <v>229.12900990882</v>
      </c>
      <c r="BH289">
        <v>111.10467291977007</v>
      </c>
      <c r="BI289">
        <v>45.163066718007713</v>
      </c>
      <c r="BJ289">
        <v>13.250690713465083</v>
      </c>
      <c r="BK289">
        <v>0.2797824803531902</v>
      </c>
      <c r="BL289">
        <v>-3.253052859527457</v>
      </c>
      <c r="BM289">
        <v>-2.7940281636295188</v>
      </c>
      <c r="BN289">
        <v>-7.0778826514210045E-10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</row>
    <row r="290" spans="1:101" x14ac:dyDescent="0.3">
      <c r="A290">
        <f>Model_Point!K290</f>
        <v>0</v>
      </c>
      <c r="B290">
        <v>0</v>
      </c>
      <c r="C290">
        <v>0</v>
      </c>
      <c r="D290">
        <v>0</v>
      </c>
      <c r="E290">
        <v>0</v>
      </c>
      <c r="F290">
        <v>24228.144375166008</v>
      </c>
      <c r="G290">
        <v>24755.894376633561</v>
      </c>
      <c r="H290">
        <v>24649.938010560702</v>
      </c>
      <c r="I290">
        <v>24289.299737400019</v>
      </c>
      <c r="J290">
        <v>23825.803319807186</v>
      </c>
      <c r="K290">
        <v>23322.255626354425</v>
      </c>
      <c r="L290">
        <v>22807.416628590803</v>
      </c>
      <c r="M290">
        <v>22298.39837016425</v>
      </c>
      <c r="N290">
        <v>21808.509152587925</v>
      </c>
      <c r="O290">
        <v>21343.058734092705</v>
      </c>
      <c r="P290">
        <v>20917.483696327494</v>
      </c>
      <c r="Q290">
        <v>20542.228461620642</v>
      </c>
      <c r="R290">
        <v>20227.886245110207</v>
      </c>
      <c r="S290">
        <v>19984.659566294646</v>
      </c>
      <c r="T290">
        <v>19822.486098216781</v>
      </c>
      <c r="U290">
        <v>19751.417237651702</v>
      </c>
      <c r="V290">
        <v>19781.112288901462</v>
      </c>
      <c r="W290">
        <v>19920.45810817802</v>
      </c>
      <c r="X290">
        <v>20177.70001265001</v>
      </c>
      <c r="Y290">
        <v>20560.688751932532</v>
      </c>
      <c r="Z290">
        <v>21077.390801025154</v>
      </c>
      <c r="AA290">
        <v>23251.178131735884</v>
      </c>
      <c r="AB290">
        <v>24008.52829107557</v>
      </c>
      <c r="AC290">
        <v>24579.965477882248</v>
      </c>
      <c r="AD290">
        <v>25103.033440678722</v>
      </c>
      <c r="AE290">
        <v>25577.486670672544</v>
      </c>
      <c r="AF290">
        <v>25990.672910977959</v>
      </c>
      <c r="AG290">
        <v>26324.712254245907</v>
      </c>
      <c r="AH290">
        <v>26564.058689617756</v>
      </c>
      <c r="AI290">
        <v>26694.333071954021</v>
      </c>
      <c r="AJ290">
        <v>26702.177317838432</v>
      </c>
      <c r="AK290">
        <v>26574.317616887303</v>
      </c>
      <c r="AL290">
        <v>26296.887368572254</v>
      </c>
      <c r="AM290">
        <v>25855.705355154776</v>
      </c>
      <c r="AN290">
        <v>25237.160508416811</v>
      </c>
      <c r="AO290">
        <v>24430.551895568275</v>
      </c>
      <c r="AP290">
        <v>23428.946842629633</v>
      </c>
      <c r="AQ290">
        <v>22235.285110615125</v>
      </c>
      <c r="AR290">
        <v>20849.741885905842</v>
      </c>
      <c r="AS290">
        <v>19277.380558230325</v>
      </c>
      <c r="AT290">
        <v>17529.681321177311</v>
      </c>
      <c r="AU290">
        <v>15625.630115780274</v>
      </c>
      <c r="AV290">
        <v>13592.637355972549</v>
      </c>
      <c r="AW290">
        <v>11467.182095323295</v>
      </c>
      <c r="AX290">
        <v>9295.0245241446282</v>
      </c>
      <c r="AY290">
        <v>7130.8053112211956</v>
      </c>
      <c r="AZ290">
        <v>5280.7502054313172</v>
      </c>
      <c r="BA290">
        <v>3482.8743102416256</v>
      </c>
      <c r="BB290">
        <v>1769.2827279612159</v>
      </c>
      <c r="BC290">
        <v>229.23123919319414</v>
      </c>
      <c r="BD290">
        <v>-1034.8978973245744</v>
      </c>
      <c r="BE290">
        <v>-1924.8288414905892</v>
      </c>
      <c r="BF290">
        <v>-2361.5444345425176</v>
      </c>
      <c r="BG290">
        <v>-2301.2330622972831</v>
      </c>
      <c r="BH290">
        <v>-1750.2419440690244</v>
      </c>
      <c r="BI290">
        <v>-1159.1227744279338</v>
      </c>
      <c r="BJ290">
        <v>-736.26678475563483</v>
      </c>
      <c r="BK290">
        <v>-446.24292295307731</v>
      </c>
      <c r="BL290">
        <v>-256.35534842507928</v>
      </c>
      <c r="BM290">
        <v>-138.09687399240818</v>
      </c>
      <c r="BN290">
        <v>-2.8040089394197979E-10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0</v>
      </c>
      <c r="CW290">
        <v>0</v>
      </c>
    </row>
    <row r="291" spans="1:101" x14ac:dyDescent="0.3">
      <c r="A291">
        <f>Model_Point!K291</f>
        <v>0</v>
      </c>
      <c r="B291">
        <v>0</v>
      </c>
      <c r="C291">
        <v>0</v>
      </c>
      <c r="D291">
        <v>0</v>
      </c>
      <c r="E291">
        <v>0</v>
      </c>
      <c r="F291">
        <v>38806.23779536748</v>
      </c>
      <c r="G291">
        <v>38574.242309026275</v>
      </c>
      <c r="H291">
        <v>37312.84847546753</v>
      </c>
      <c r="I291">
        <v>35621.138660763201</v>
      </c>
      <c r="J291">
        <v>33759.200612266002</v>
      </c>
      <c r="K291">
        <v>31840.230566432761</v>
      </c>
      <c r="L291">
        <v>29921.869956173174</v>
      </c>
      <c r="M291">
        <v>28043.16061783745</v>
      </c>
      <c r="N291">
        <v>26235.830156751195</v>
      </c>
      <c r="O291">
        <v>24501.609050313818</v>
      </c>
      <c r="P291">
        <v>22886.727441276922</v>
      </c>
      <c r="Q291">
        <v>21415.857014337063</v>
      </c>
      <c r="R291">
        <v>20112.350209842356</v>
      </c>
      <c r="S291">
        <v>18997.661713765348</v>
      </c>
      <c r="T291">
        <v>18092.038213015443</v>
      </c>
      <c r="U291">
        <v>17415.329674217584</v>
      </c>
      <c r="V291">
        <v>16985.873412115405</v>
      </c>
      <c r="W291">
        <v>16819.751234679516</v>
      </c>
      <c r="X291">
        <v>16931.047395975384</v>
      </c>
      <c r="Y291">
        <v>17150.927427265553</v>
      </c>
      <c r="Z291">
        <v>17177.120871153686</v>
      </c>
      <c r="AA291">
        <v>17016.210373519381</v>
      </c>
      <c r="AB291">
        <v>16677.600702337219</v>
      </c>
      <c r="AC291">
        <v>16173.641574043828</v>
      </c>
      <c r="AD291">
        <v>15519.622067906737</v>
      </c>
      <c r="AE291">
        <v>14733.368526134103</v>
      </c>
      <c r="AF291">
        <v>13834.782988648052</v>
      </c>
      <c r="AG291">
        <v>12844.373133017747</v>
      </c>
      <c r="AH291">
        <v>11784.124068321002</v>
      </c>
      <c r="AI291">
        <v>10677.029585196708</v>
      </c>
      <c r="AJ291">
        <v>9546.5463312869524</v>
      </c>
      <c r="AK291">
        <v>8415.9804793495605</v>
      </c>
      <c r="AL291">
        <v>7307.8231402500678</v>
      </c>
      <c r="AM291">
        <v>6243.0581058642447</v>
      </c>
      <c r="AN291">
        <v>5240.4729741598458</v>
      </c>
      <c r="AO291">
        <v>4316.0115646049753</v>
      </c>
      <c r="AP291">
        <v>3458.295054288169</v>
      </c>
      <c r="AQ291">
        <v>2685.6173358254323</v>
      </c>
      <c r="AR291">
        <v>2011.5429197730182</v>
      </c>
      <c r="AS291">
        <v>1444.0990227634597</v>
      </c>
      <c r="AT291">
        <v>985.33893223945256</v>
      </c>
      <c r="AU291">
        <v>631.38463107704695</v>
      </c>
      <c r="AV291">
        <v>373.01309969043615</v>
      </c>
      <c r="AW291">
        <v>196.78088645310063</v>
      </c>
      <c r="AX291">
        <v>86.591477022278895</v>
      </c>
      <c r="AY291">
        <v>25.51471368176119</v>
      </c>
      <c r="AZ291">
        <v>-1.141013904199311</v>
      </c>
      <c r="BA291">
        <v>-9.4675855630980674</v>
      </c>
      <c r="BB291">
        <v>-9.3901535877987392</v>
      </c>
      <c r="BC291">
        <v>-6.4354876631986651</v>
      </c>
      <c r="BD291">
        <v>2.8198057416824267E-10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0</v>
      </c>
      <c r="CU291">
        <v>0</v>
      </c>
      <c r="CV291">
        <v>0</v>
      </c>
      <c r="CW291">
        <v>0</v>
      </c>
    </row>
    <row r="292" spans="1:101" x14ac:dyDescent="0.3">
      <c r="A292">
        <f>Model_Point!K292</f>
        <v>0</v>
      </c>
      <c r="B292">
        <v>0</v>
      </c>
      <c r="C292">
        <v>0</v>
      </c>
      <c r="D292">
        <v>0</v>
      </c>
      <c r="E292">
        <v>0</v>
      </c>
      <c r="F292">
        <v>15046.384262906158</v>
      </c>
      <c r="G292">
        <v>14833.227966172608</v>
      </c>
      <c r="H292">
        <v>14191.66365054268</v>
      </c>
      <c r="I292">
        <v>13371.192012528736</v>
      </c>
      <c r="J292">
        <v>13724.202570200139</v>
      </c>
      <c r="K292">
        <v>12869.161484579232</v>
      </c>
      <c r="L292">
        <v>12006.447370758302</v>
      </c>
      <c r="M292">
        <v>11151.793396252006</v>
      </c>
      <c r="N292">
        <v>10317.928586094267</v>
      </c>
      <c r="O292">
        <v>10558.790502748894</v>
      </c>
      <c r="P292">
        <v>9851.8627934816905</v>
      </c>
      <c r="Q292">
        <v>9198.6647170780707</v>
      </c>
      <c r="R292">
        <v>8608.6207906259369</v>
      </c>
      <c r="S292">
        <v>8090.3784304673663</v>
      </c>
      <c r="T292">
        <v>7888.195445080446</v>
      </c>
      <c r="U292">
        <v>7552.3792058682266</v>
      </c>
      <c r="V292">
        <v>7312.6771398688916</v>
      </c>
      <c r="W292">
        <v>7175.5684482886636</v>
      </c>
      <c r="X292">
        <v>7146.7327173044214</v>
      </c>
      <c r="Y292">
        <v>6630.6117454296473</v>
      </c>
      <c r="Z292">
        <v>6730.9078879350373</v>
      </c>
      <c r="AA292">
        <v>6758.2296851758556</v>
      </c>
      <c r="AB292">
        <v>6716.1918639692831</v>
      </c>
      <c r="AC292">
        <v>6609.5856595660125</v>
      </c>
      <c r="AD292">
        <v>5961.2639228577582</v>
      </c>
      <c r="AE292">
        <v>5714.5665582922757</v>
      </c>
      <c r="AF292">
        <v>5422.2379463064481</v>
      </c>
      <c r="AG292">
        <v>5092.2729406184744</v>
      </c>
      <c r="AH292">
        <v>4733.2706713696225</v>
      </c>
      <c r="AI292">
        <v>4087.711484939759</v>
      </c>
      <c r="AJ292">
        <v>3681.4305397998728</v>
      </c>
      <c r="AK292">
        <v>3272.5562772353019</v>
      </c>
      <c r="AL292">
        <v>2869.9485779647143</v>
      </c>
      <c r="AM292">
        <v>2481.9095818060114</v>
      </c>
      <c r="AN292">
        <v>2002.4964796354923</v>
      </c>
      <c r="AO292">
        <v>1657.9277904017122</v>
      </c>
      <c r="AP292">
        <v>1337.2601272511686</v>
      </c>
      <c r="AQ292">
        <v>1047.7453981929577</v>
      </c>
      <c r="AR292">
        <v>794.82799064745222</v>
      </c>
      <c r="AS292">
        <v>551.28121722758647</v>
      </c>
      <c r="AT292">
        <v>377.32503597896095</v>
      </c>
      <c r="AU292">
        <v>242.91103854179536</v>
      </c>
      <c r="AV292">
        <v>144.68297054402808</v>
      </c>
      <c r="AW292">
        <v>77.636692878882926</v>
      </c>
      <c r="AX292">
        <v>33.064624968136222</v>
      </c>
      <c r="AY292">
        <v>9.7075256747356384</v>
      </c>
      <c r="AZ292">
        <v>-0.50740083889296794</v>
      </c>
      <c r="BA292">
        <v>-3.7158479149253298</v>
      </c>
      <c r="BB292">
        <v>-3.7068504754360583</v>
      </c>
      <c r="BC292">
        <v>-2.4633898342712262</v>
      </c>
      <c r="BD292">
        <v>-8.1968128067489997E-11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</row>
    <row r="293" spans="1:101" x14ac:dyDescent="0.3">
      <c r="A293">
        <f>Model_Point!K293</f>
        <v>0</v>
      </c>
      <c r="B293">
        <v>0</v>
      </c>
      <c r="C293">
        <v>0</v>
      </c>
      <c r="D293">
        <v>0</v>
      </c>
      <c r="E293">
        <v>0</v>
      </c>
      <c r="F293">
        <v>10650.619965737327</v>
      </c>
      <c r="G293">
        <v>10780.163025883649</v>
      </c>
      <c r="H293">
        <v>10611.53540683704</v>
      </c>
      <c r="I293">
        <v>10323.151387091875</v>
      </c>
      <c r="J293">
        <v>9984.5843684526317</v>
      </c>
      <c r="K293">
        <v>9625.4779198709457</v>
      </c>
      <c r="L293">
        <v>9260.00694776821</v>
      </c>
      <c r="M293">
        <v>8897.144314180774</v>
      </c>
      <c r="N293">
        <v>8543.9330544071818</v>
      </c>
      <c r="O293">
        <v>8202.4768859285141</v>
      </c>
      <c r="P293">
        <v>7881.4688318639728</v>
      </c>
      <c r="Q293">
        <v>8595.1428888679548</v>
      </c>
      <c r="R293">
        <v>8960.7772454984206</v>
      </c>
      <c r="S293">
        <v>9238.628415786452</v>
      </c>
      <c r="T293">
        <v>9501.3376297601408</v>
      </c>
      <c r="U293">
        <v>9749.7797565488781</v>
      </c>
      <c r="V293">
        <v>9978.3209739087797</v>
      </c>
      <c r="W293">
        <v>10178.466256807244</v>
      </c>
      <c r="X293">
        <v>10342.826117978242</v>
      </c>
      <c r="Y293">
        <v>10464.509467695187</v>
      </c>
      <c r="Z293">
        <v>10537.045128500957</v>
      </c>
      <c r="AA293">
        <v>10553.871331521925</v>
      </c>
      <c r="AB293">
        <v>10507.941759671223</v>
      </c>
      <c r="AC293">
        <v>10391.823441463741</v>
      </c>
      <c r="AD293">
        <v>10198.113255279051</v>
      </c>
      <c r="AE293">
        <v>9920.6404271211468</v>
      </c>
      <c r="AF293">
        <v>9554.9035288743089</v>
      </c>
      <c r="AG293">
        <v>9101.3390185357657</v>
      </c>
      <c r="AH293">
        <v>8558.6274006989988</v>
      </c>
      <c r="AI293">
        <v>7927.6606252559814</v>
      </c>
      <c r="AJ293">
        <v>7212.3408121631055</v>
      </c>
      <c r="AK293">
        <v>6420.1650168850065</v>
      </c>
      <c r="AL293">
        <v>5562.7383736358015</v>
      </c>
      <c r="AM293">
        <v>4656.1635062962487</v>
      </c>
      <c r="AN293">
        <v>3721.2259553128679</v>
      </c>
      <c r="AO293">
        <v>2783.2815723251583</v>
      </c>
      <c r="AP293">
        <v>2002.3053044974149</v>
      </c>
      <c r="AQ293">
        <v>1239.393773249742</v>
      </c>
      <c r="AR293">
        <v>507.61084609261815</v>
      </c>
      <c r="AS293">
        <v>-150.07188831856882</v>
      </c>
      <c r="AT293">
        <v>-683.23349564539615</v>
      </c>
      <c r="AU293">
        <v>-1042.6582030677539</v>
      </c>
      <c r="AV293">
        <v>-1187.9674708278887</v>
      </c>
      <c r="AW293">
        <v>-1095.7472000625851</v>
      </c>
      <c r="AX293">
        <v>-777.11407189518957</v>
      </c>
      <c r="AY293">
        <v>-521.23386612595982</v>
      </c>
      <c r="AZ293">
        <v>-335.04912102190877</v>
      </c>
      <c r="BA293">
        <v>-205.36298359434639</v>
      </c>
      <c r="BB293">
        <v>-119.25610978421001</v>
      </c>
      <c r="BC293">
        <v>-64.947241076125735</v>
      </c>
      <c r="BD293">
        <v>7.9222672048180275E-11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</row>
    <row r="294" spans="1:101" x14ac:dyDescent="0.3">
      <c r="A294">
        <f>Model_Point!K294</f>
        <v>0</v>
      </c>
      <c r="B294">
        <v>0</v>
      </c>
      <c r="C294">
        <v>0</v>
      </c>
      <c r="D294">
        <v>0</v>
      </c>
      <c r="E294">
        <v>0</v>
      </c>
      <c r="F294">
        <v>7283.6166119966001</v>
      </c>
      <c r="G294">
        <v>7216.9207438619642</v>
      </c>
      <c r="H294">
        <v>6996.3695731418011</v>
      </c>
      <c r="I294">
        <v>6720.1924762369836</v>
      </c>
      <c r="J294">
        <v>6434.7244380231959</v>
      </c>
      <c r="K294">
        <v>6160.1822509223784</v>
      </c>
      <c r="L294">
        <v>5906.7311847612546</v>
      </c>
      <c r="M294">
        <v>5680.6010546608904</v>
      </c>
      <c r="N294">
        <v>5485.0136901376418</v>
      </c>
      <c r="O294">
        <v>5318.3118440471662</v>
      </c>
      <c r="P294">
        <v>5189.0087664075336</v>
      </c>
      <c r="Q294">
        <v>5103.1415830810065</v>
      </c>
      <c r="R294">
        <v>5066.1149702512066</v>
      </c>
      <c r="S294">
        <v>5083.2089885040741</v>
      </c>
      <c r="T294">
        <v>5159.3226161075008</v>
      </c>
      <c r="U294">
        <v>5299.1424612875317</v>
      </c>
      <c r="V294">
        <v>5507.8067768125857</v>
      </c>
      <c r="W294">
        <v>5790.9116893454093</v>
      </c>
      <c r="X294">
        <v>6153.9335498571754</v>
      </c>
      <c r="Y294">
        <v>6540.8615635199048</v>
      </c>
      <c r="Z294">
        <v>6892.0761118140981</v>
      </c>
      <c r="AA294">
        <v>7204.2785235419669</v>
      </c>
      <c r="AB294">
        <v>7475.4331641728604</v>
      </c>
      <c r="AC294">
        <v>7704.4495955678594</v>
      </c>
      <c r="AD294">
        <v>7890.7711866810532</v>
      </c>
      <c r="AE294">
        <v>8033.6833171067328</v>
      </c>
      <c r="AF294">
        <v>8132.1519430678245</v>
      </c>
      <c r="AG294">
        <v>8185.3415475853035</v>
      </c>
      <c r="AH294">
        <v>8193.0668288328634</v>
      </c>
      <c r="AI294">
        <v>8155.3349371114045</v>
      </c>
      <c r="AJ294">
        <v>8071.9661901318432</v>
      </c>
      <c r="AK294">
        <v>7943.3307632140641</v>
      </c>
      <c r="AL294">
        <v>7770.6841508896432</v>
      </c>
      <c r="AM294">
        <v>7555.9345206483613</v>
      </c>
      <c r="AN294">
        <v>7301.5281503319156</v>
      </c>
      <c r="AO294">
        <v>7010.3579225020885</v>
      </c>
      <c r="AP294">
        <v>6685.7469293780123</v>
      </c>
      <c r="AQ294">
        <v>6331.4833229965852</v>
      </c>
      <c r="AR294">
        <v>5951.8479922925135</v>
      </c>
      <c r="AS294">
        <v>5551.6074882252842</v>
      </c>
      <c r="AT294">
        <v>5135.9051791526217</v>
      </c>
      <c r="AU294">
        <v>4710.1424437948554</v>
      </c>
      <c r="AV294">
        <v>4279.6067595754712</v>
      </c>
      <c r="AW294">
        <v>3849.7137000304388</v>
      </c>
      <c r="AX294">
        <v>3425.8967535266247</v>
      </c>
      <c r="AY294">
        <v>3013.4823056423006</v>
      </c>
      <c r="AZ294">
        <v>2617.552673606107</v>
      </c>
      <c r="BA294">
        <v>2242.8015385170056</v>
      </c>
      <c r="BB294">
        <v>1893.3876696255918</v>
      </c>
      <c r="BC294">
        <v>1572.7943512545271</v>
      </c>
      <c r="BD294">
        <v>1283.7032351281846</v>
      </c>
      <c r="BE294">
        <v>1021.7694938994418</v>
      </c>
      <c r="BF294">
        <v>790.3534484116891</v>
      </c>
      <c r="BG294">
        <v>591.58012707998785</v>
      </c>
      <c r="BH294">
        <v>426.19371130562064</v>
      </c>
      <c r="BI294">
        <v>293.50287946347277</v>
      </c>
      <c r="BJ294">
        <v>191.43879132562751</v>
      </c>
      <c r="BK294">
        <v>116.73678721208776</v>
      </c>
      <c r="BL294">
        <v>65.236630645948679</v>
      </c>
      <c r="BM294">
        <v>32.275835896986095</v>
      </c>
      <c r="BN294">
        <v>13.129781344423815</v>
      </c>
      <c r="BO294">
        <v>3.9073738081409273</v>
      </c>
      <c r="BP294">
        <v>0.1866623369061039</v>
      </c>
      <c r="BQ294">
        <v>-0.80429338095459768</v>
      </c>
      <c r="BR294">
        <v>-0.6591378039914505</v>
      </c>
      <c r="BS294">
        <v>-2.5795299410879274E-10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</row>
    <row r="295" spans="1:101" x14ac:dyDescent="0.3">
      <c r="A295">
        <f>Model_Point!K295</f>
        <v>0</v>
      </c>
      <c r="B295">
        <v>0</v>
      </c>
      <c r="C295">
        <v>0</v>
      </c>
      <c r="D295">
        <v>0</v>
      </c>
      <c r="E295">
        <v>0</v>
      </c>
      <c r="F295">
        <v>2959.9603112196501</v>
      </c>
      <c r="G295">
        <v>2919.9766189102534</v>
      </c>
      <c r="H295">
        <v>2811.490473431079</v>
      </c>
      <c r="I295">
        <v>2677.8403800400611</v>
      </c>
      <c r="J295">
        <v>2786.5032587803962</v>
      </c>
      <c r="K295">
        <v>2663.7373380330264</v>
      </c>
      <c r="L295">
        <v>2547.6715975386983</v>
      </c>
      <c r="M295">
        <v>2440.8905748263783</v>
      </c>
      <c r="N295">
        <v>2344.759737687024</v>
      </c>
      <c r="O295">
        <v>2406.141079523496</v>
      </c>
      <c r="P295">
        <v>2342.6894968476695</v>
      </c>
      <c r="Q295">
        <v>2295.6391584663179</v>
      </c>
      <c r="R295">
        <v>2267.1516441143417</v>
      </c>
      <c r="S295">
        <v>2259.3313159202871</v>
      </c>
      <c r="T295">
        <v>2272.6053457149706</v>
      </c>
      <c r="U295">
        <v>2311.7845050548181</v>
      </c>
      <c r="V295">
        <v>2377.4617624739526</v>
      </c>
      <c r="W295">
        <v>2471.8338950493421</v>
      </c>
      <c r="X295">
        <v>2597.046522195425</v>
      </c>
      <c r="Y295">
        <v>2563.02305849814</v>
      </c>
      <c r="Z295">
        <v>2729.0544860758796</v>
      </c>
      <c r="AA295">
        <v>2880.8996739165177</v>
      </c>
      <c r="AB295">
        <v>3017.8054546300759</v>
      </c>
      <c r="AC295">
        <v>3139.3896717644802</v>
      </c>
      <c r="AD295">
        <v>3062.4859881415759</v>
      </c>
      <c r="AE295">
        <v>3141.5516060840328</v>
      </c>
      <c r="AF295">
        <v>3203.8687406349986</v>
      </c>
      <c r="AG295">
        <v>3249.1415583654925</v>
      </c>
      <c r="AH295">
        <v>3277.3294400082336</v>
      </c>
      <c r="AI295">
        <v>3149.6792620322717</v>
      </c>
      <c r="AJ295">
        <v>3135.1648673364803</v>
      </c>
      <c r="AK295">
        <v>3103.2351565848935</v>
      </c>
      <c r="AL295">
        <v>3054.392510188939</v>
      </c>
      <c r="AM295">
        <v>2989.3943872204418</v>
      </c>
      <c r="AN295">
        <v>2811.9188798734854</v>
      </c>
      <c r="AO295">
        <v>2711.6761804078474</v>
      </c>
      <c r="AP295">
        <v>2598.3349010473917</v>
      </c>
      <c r="AQ295">
        <v>2473.3708925123951</v>
      </c>
      <c r="AR295">
        <v>2338.4531241177683</v>
      </c>
      <c r="AS295">
        <v>2134.1876003070447</v>
      </c>
      <c r="AT295">
        <v>1981.3019432426306</v>
      </c>
      <c r="AU295">
        <v>1824.2076733865435</v>
      </c>
      <c r="AV295">
        <v>1664.9620445717424</v>
      </c>
      <c r="AW295">
        <v>1505.674520858769</v>
      </c>
      <c r="AX295">
        <v>1315.4289290044128</v>
      </c>
      <c r="AY295">
        <v>1160.3341353079959</v>
      </c>
      <c r="AZ295">
        <v>1011.2607879419062</v>
      </c>
      <c r="BA295">
        <v>870.04359774914337</v>
      </c>
      <c r="BB295">
        <v>738.31319201205702</v>
      </c>
      <c r="BC295">
        <v>603.37184734262348</v>
      </c>
      <c r="BD295">
        <v>493.55386372675127</v>
      </c>
      <c r="BE295">
        <v>393.96820264667576</v>
      </c>
      <c r="BF295">
        <v>305.93384252147047</v>
      </c>
      <c r="BG295">
        <v>230.29550220856905</v>
      </c>
      <c r="BH295">
        <v>163.39725252839631</v>
      </c>
      <c r="BI295">
        <v>112.69398607331988</v>
      </c>
      <c r="BJ295">
        <v>73.676072667039804</v>
      </c>
      <c r="BK295">
        <v>45.11026965165177</v>
      </c>
      <c r="BL295">
        <v>25.416098144699916</v>
      </c>
      <c r="BM295">
        <v>12.367811099080786</v>
      </c>
      <c r="BN295">
        <v>5.0313546729227925</v>
      </c>
      <c r="BO295">
        <v>1.497063388653916</v>
      </c>
      <c r="BP295">
        <v>7.1207480686291499E-2</v>
      </c>
      <c r="BQ295">
        <v>-0.30831161307409283</v>
      </c>
      <c r="BR295">
        <v>-0.25320932785100669</v>
      </c>
      <c r="BS295">
        <v>-4.1465761772455993E-11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0</v>
      </c>
      <c r="CW295">
        <v>0</v>
      </c>
    </row>
    <row r="296" spans="1:101" x14ac:dyDescent="0.3">
      <c r="A296">
        <f>Model_Point!K296</f>
        <v>0</v>
      </c>
      <c r="B296">
        <v>0</v>
      </c>
      <c r="C296">
        <v>0</v>
      </c>
      <c r="D296">
        <v>0</v>
      </c>
      <c r="E296">
        <v>0</v>
      </c>
      <c r="F296">
        <v>1582.3213877587141</v>
      </c>
      <c r="G296">
        <v>1600.0786008305586</v>
      </c>
      <c r="H296">
        <v>1582.9507334160758</v>
      </c>
      <c r="I296">
        <v>1553.0277925488674</v>
      </c>
      <c r="J296">
        <v>1520.3393383201997</v>
      </c>
      <c r="K296">
        <v>1489.1964445333622</v>
      </c>
      <c r="L296">
        <v>1461.6641896814829</v>
      </c>
      <c r="M296">
        <v>1438.9639163978127</v>
      </c>
      <c r="N296">
        <v>1421.7754185945776</v>
      </c>
      <c r="O296">
        <v>1409.9998753608675</v>
      </c>
      <c r="P296">
        <v>1405.0901956904706</v>
      </c>
      <c r="Q296">
        <v>1408.1152674142627</v>
      </c>
      <c r="R296">
        <v>1420.0452479611479</v>
      </c>
      <c r="S296">
        <v>1441.8309115857655</v>
      </c>
      <c r="T296">
        <v>1474.3652245504761</v>
      </c>
      <c r="U296">
        <v>1518.5100932562063</v>
      </c>
      <c r="V296">
        <v>1575.1993103014472</v>
      </c>
      <c r="W296">
        <v>1645.4405095517675</v>
      </c>
      <c r="X296">
        <v>1730.2272661150203</v>
      </c>
      <c r="Y296">
        <v>1830.5557918472152</v>
      </c>
      <c r="Z296">
        <v>1947.4727620546118</v>
      </c>
      <c r="AA296">
        <v>2066.5193568944105</v>
      </c>
      <c r="AB296">
        <v>2182.9725493181863</v>
      </c>
      <c r="AC296">
        <v>2296.8855888844432</v>
      </c>
      <c r="AD296">
        <v>2408.4108685068945</v>
      </c>
      <c r="AE296">
        <v>2517.6943701975174</v>
      </c>
      <c r="AF296">
        <v>2823.6152568598873</v>
      </c>
      <c r="AG296">
        <v>2893.3591869805123</v>
      </c>
      <c r="AH296">
        <v>2942.9740008590911</v>
      </c>
      <c r="AI296">
        <v>2986.1386509321151</v>
      </c>
      <c r="AJ296">
        <v>3022.7357206484344</v>
      </c>
      <c r="AK296">
        <v>3051.4163081074653</v>
      </c>
      <c r="AL296">
        <v>3070.3314193755846</v>
      </c>
      <c r="AM296">
        <v>3077.8873592221671</v>
      </c>
      <c r="AN296">
        <v>3072.6296327305727</v>
      </c>
      <c r="AO296">
        <v>3053.2295897962499</v>
      </c>
      <c r="AP296">
        <v>3018.3942491462753</v>
      </c>
      <c r="AQ296">
        <v>2966.8046181402387</v>
      </c>
      <c r="AR296">
        <v>2897.1506880890424</v>
      </c>
      <c r="AS296">
        <v>2808.2269959428049</v>
      </c>
      <c r="AT296">
        <v>2699.1704377924784</v>
      </c>
      <c r="AU296">
        <v>2569.5479478433635</v>
      </c>
      <c r="AV296">
        <v>2419.9569718822454</v>
      </c>
      <c r="AW296">
        <v>2250.7689373261142</v>
      </c>
      <c r="AX296">
        <v>2062.9000951279368</v>
      </c>
      <c r="AY296">
        <v>1857.9619950562778</v>
      </c>
      <c r="AZ296">
        <v>1638.3642018918281</v>
      </c>
      <c r="BA296">
        <v>1407.3958133541639</v>
      </c>
      <c r="BB296">
        <v>1169.2747179172068</v>
      </c>
      <c r="BC296">
        <v>929.14841078962093</v>
      </c>
      <c r="BD296">
        <v>693.02806972874464</v>
      </c>
      <c r="BE296">
        <v>491.64863867141048</v>
      </c>
      <c r="BF296">
        <v>298.7858840833253</v>
      </c>
      <c r="BG296">
        <v>118.11080744335941</v>
      </c>
      <c r="BH296">
        <v>-41.03673182468895</v>
      </c>
      <c r="BI296">
        <v>-168.20218739611352</v>
      </c>
      <c r="BJ296">
        <v>-253.62322382265492</v>
      </c>
      <c r="BK296">
        <v>-289.80008501454836</v>
      </c>
      <c r="BL296">
        <v>-273.11056163615797</v>
      </c>
      <c r="BM296">
        <v>-205.27576273151075</v>
      </c>
      <c r="BN296">
        <v>-134.76667795930535</v>
      </c>
      <c r="BO296">
        <v>-84.81086167082772</v>
      </c>
      <c r="BP296">
        <v>-50.848334778777129</v>
      </c>
      <c r="BQ296">
        <v>-28.786387311569154</v>
      </c>
      <c r="BR296">
        <v>-15.138808559791681</v>
      </c>
      <c r="BS296">
        <v>6.0618969132158736E-11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0</v>
      </c>
      <c r="CW296">
        <v>0</v>
      </c>
    </row>
    <row r="297" spans="1:101" x14ac:dyDescent="0.3">
      <c r="A297">
        <f>Model_Point!K297</f>
        <v>0</v>
      </c>
      <c r="B297">
        <v>0</v>
      </c>
      <c r="C297">
        <v>0</v>
      </c>
      <c r="D297">
        <v>0</v>
      </c>
      <c r="E297">
        <v>0</v>
      </c>
      <c r="F297">
        <v>20922.404901615952</v>
      </c>
      <c r="G297">
        <v>20830.015957278807</v>
      </c>
      <c r="H297">
        <v>20294.94093148001</v>
      </c>
      <c r="I297">
        <v>19582.485350933726</v>
      </c>
      <c r="J297">
        <v>18829.685510266612</v>
      </c>
      <c r="K297">
        <v>18096.486694938321</v>
      </c>
      <c r="L297">
        <v>17414.211330630464</v>
      </c>
      <c r="M297">
        <v>16805.755992715418</v>
      </c>
      <c r="N297">
        <v>16290.969950761924</v>
      </c>
      <c r="O297">
        <v>15873.211305857494</v>
      </c>
      <c r="P297">
        <v>15582.852715311921</v>
      </c>
      <c r="Q297">
        <v>15437.350853189389</v>
      </c>
      <c r="R297">
        <v>15452.75221135323</v>
      </c>
      <c r="S297">
        <v>15643.795350726787</v>
      </c>
      <c r="T297">
        <v>16024.253619085228</v>
      </c>
      <c r="U297">
        <v>16607.780738035523</v>
      </c>
      <c r="V297">
        <v>17255.079475861905</v>
      </c>
      <c r="W297">
        <v>17781.317577984591</v>
      </c>
      <c r="X297">
        <v>18182.029377709299</v>
      </c>
      <c r="Y297">
        <v>18453.595242788204</v>
      </c>
      <c r="Z297">
        <v>18592.175593198703</v>
      </c>
      <c r="AA297">
        <v>18595.719434185285</v>
      </c>
      <c r="AB297">
        <v>18464.919623148064</v>
      </c>
      <c r="AC297">
        <v>18202.599399527277</v>
      </c>
      <c r="AD297">
        <v>17813.409737520538</v>
      </c>
      <c r="AE297">
        <v>17303.581648392046</v>
      </c>
      <c r="AF297">
        <v>16680.884445227934</v>
      </c>
      <c r="AG297">
        <v>15954.728828956097</v>
      </c>
      <c r="AH297">
        <v>15136.25178786636</v>
      </c>
      <c r="AI297">
        <v>14238.30323536393</v>
      </c>
      <c r="AJ297">
        <v>13275.139084071483</v>
      </c>
      <c r="AK297">
        <v>12262.078168218939</v>
      </c>
      <c r="AL297">
        <v>11214.422398224287</v>
      </c>
      <c r="AM297">
        <v>10148.129925113328</v>
      </c>
      <c r="AN297">
        <v>9079.4826405093609</v>
      </c>
      <c r="AO297">
        <v>8024.7044935798031</v>
      </c>
      <c r="AP297">
        <v>6999.5386306508462</v>
      </c>
      <c r="AQ297">
        <v>6018.7959450322414</v>
      </c>
      <c r="AR297">
        <v>5095.8925581434733</v>
      </c>
      <c r="AS297">
        <v>4242.3986634076082</v>
      </c>
      <c r="AT297">
        <v>3467.6255211514476</v>
      </c>
      <c r="AU297">
        <v>2760.6125879250167</v>
      </c>
      <c r="AV297">
        <v>2132.5409275528455</v>
      </c>
      <c r="AW297">
        <v>1591.0064887991521</v>
      </c>
      <c r="AX297">
        <v>1139.5289408567487</v>
      </c>
      <c r="AY297">
        <v>777.33315951371583</v>
      </c>
      <c r="AZ297">
        <v>499.47357703852083</v>
      </c>
      <c r="BA297">
        <v>297.33934156415739</v>
      </c>
      <c r="BB297">
        <v>159.52824714860733</v>
      </c>
      <c r="BC297">
        <v>73.014329015290272</v>
      </c>
      <c r="BD297">
        <v>24.468684315317041</v>
      </c>
      <c r="BE297">
        <v>2.6601780205399308</v>
      </c>
      <c r="BF297">
        <v>-4.778141521845173</v>
      </c>
      <c r="BG297">
        <v>-5.4827981760927882</v>
      </c>
      <c r="BH297">
        <v>-3.7322210216607625</v>
      </c>
      <c r="BI297">
        <v>4.6028464283917304E-10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</row>
    <row r="298" spans="1:101" x14ac:dyDescent="0.3">
      <c r="A298">
        <f>Model_Point!K298</f>
        <v>0</v>
      </c>
      <c r="B298">
        <v>0</v>
      </c>
      <c r="C298">
        <v>0</v>
      </c>
      <c r="D298">
        <v>0</v>
      </c>
      <c r="E298">
        <v>0</v>
      </c>
      <c r="F298">
        <v>8356.9989233340348</v>
      </c>
      <c r="G298">
        <v>8283.2165016055897</v>
      </c>
      <c r="H298">
        <v>8018.7205923242773</v>
      </c>
      <c r="I298">
        <v>7677.7428210140561</v>
      </c>
      <c r="J298">
        <v>7965.9172954531559</v>
      </c>
      <c r="K298">
        <v>7645.5461352910115</v>
      </c>
      <c r="L298">
        <v>7341.7434971086514</v>
      </c>
      <c r="M298">
        <v>7063.7863421818602</v>
      </c>
      <c r="N298">
        <v>6819.6398411775644</v>
      </c>
      <c r="O298">
        <v>6898.0072517792951</v>
      </c>
      <c r="P298">
        <v>6754.2541766046843</v>
      </c>
      <c r="Q298">
        <v>6665.7755340389085</v>
      </c>
      <c r="R298">
        <v>6638.9798288636257</v>
      </c>
      <c r="S298">
        <v>6679.7518833116828</v>
      </c>
      <c r="T298">
        <v>6529.8614200931461</v>
      </c>
      <c r="U298">
        <v>6705.8808749266173</v>
      </c>
      <c r="V298">
        <v>6964.8997366246322</v>
      </c>
      <c r="W298">
        <v>7250.4007382373793</v>
      </c>
      <c r="X298">
        <v>7489.8349261970097</v>
      </c>
      <c r="Y298">
        <v>7191.0368397949987</v>
      </c>
      <c r="Z298">
        <v>7303.9320300243644</v>
      </c>
      <c r="AA298">
        <v>7365.4814107636867</v>
      </c>
      <c r="AB298">
        <v>7375.9691634588116</v>
      </c>
      <c r="AC298">
        <v>7336.5177476075869</v>
      </c>
      <c r="AD298">
        <v>6891.6987869149834</v>
      </c>
      <c r="AE298">
        <v>6736.4394799817001</v>
      </c>
      <c r="AF298">
        <v>6537.2779354159666</v>
      </c>
      <c r="AG298">
        <v>6297.8670707505507</v>
      </c>
      <c r="AH298">
        <v>6022.540098647497</v>
      </c>
      <c r="AI298">
        <v>5485.8029158157333</v>
      </c>
      <c r="AJ298">
        <v>5139.9743654771455</v>
      </c>
      <c r="AK298">
        <v>4773.916511826551</v>
      </c>
      <c r="AL298">
        <v>4393.5785061649667</v>
      </c>
      <c r="AM298">
        <v>4005.1751685464037</v>
      </c>
      <c r="AN298">
        <v>3489.1236188074417</v>
      </c>
      <c r="AO298">
        <v>3095.8492547411956</v>
      </c>
      <c r="AP298">
        <v>2712.8920496918563</v>
      </c>
      <c r="AQ298">
        <v>2346.0437941546907</v>
      </c>
      <c r="AR298">
        <v>2000.5676709992131</v>
      </c>
      <c r="AS298">
        <v>1627.4149139188939</v>
      </c>
      <c r="AT298">
        <v>1334.1826182460215</v>
      </c>
      <c r="AU298">
        <v>1066.2737345517544</v>
      </c>
      <c r="AV298">
        <v>828.08037673330966</v>
      </c>
      <c r="AW298">
        <v>622.61982636534583</v>
      </c>
      <c r="AX298">
        <v>436.61110611412363</v>
      </c>
      <c r="AY298">
        <v>298.40373644870414</v>
      </c>
      <c r="AZ298">
        <v>192.30891723354748</v>
      </c>
      <c r="BA298">
        <v>115.0941275714455</v>
      </c>
      <c r="BB298">
        <v>62.44317410864825</v>
      </c>
      <c r="BC298">
        <v>27.954138902141452</v>
      </c>
      <c r="BD298">
        <v>9.3553818491444769</v>
      </c>
      <c r="BE298">
        <v>0.99516233919633956</v>
      </c>
      <c r="BF298">
        <v>-1.8597312738872029</v>
      </c>
      <c r="BG298">
        <v>-2.1336180407487015</v>
      </c>
      <c r="BH298">
        <v>-1.4321535666934093</v>
      </c>
      <c r="BI298">
        <v>-8.4457777383131062E-11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0</v>
      </c>
      <c r="CT298">
        <v>0</v>
      </c>
      <c r="CU298">
        <v>0</v>
      </c>
      <c r="CV298">
        <v>0</v>
      </c>
      <c r="CW298">
        <v>0</v>
      </c>
    </row>
    <row r="299" spans="1:101" x14ac:dyDescent="0.3">
      <c r="A299">
        <f>Model_Point!K299</f>
        <v>0</v>
      </c>
      <c r="B299">
        <v>0</v>
      </c>
      <c r="C299">
        <v>0</v>
      </c>
      <c r="D299">
        <v>0</v>
      </c>
      <c r="E299">
        <v>0</v>
      </c>
      <c r="F299">
        <v>5974.2662611668729</v>
      </c>
      <c r="G299">
        <v>6113.4598120108531</v>
      </c>
      <c r="H299">
        <v>6114.6878531946477</v>
      </c>
      <c r="I299">
        <v>6062.1826064782153</v>
      </c>
      <c r="J299">
        <v>5994.3741397333124</v>
      </c>
      <c r="K299">
        <v>5927.6758815771927</v>
      </c>
      <c r="L299">
        <v>5869.9426543753616</v>
      </c>
      <c r="M299">
        <v>5826.3209569809824</v>
      </c>
      <c r="N299">
        <v>5801.0221747644337</v>
      </c>
      <c r="O299">
        <v>5795.5577352296968</v>
      </c>
      <c r="P299">
        <v>5815.50894853305</v>
      </c>
      <c r="Q299">
        <v>5864.4573520627264</v>
      </c>
      <c r="R299">
        <v>5945.7523020144836</v>
      </c>
      <c r="S299">
        <v>6062.5335849756184</v>
      </c>
      <c r="T299">
        <v>6217.7890283701163</v>
      </c>
      <c r="U299">
        <v>6414.4891464075217</v>
      </c>
      <c r="V299">
        <v>7092.2699940398179</v>
      </c>
      <c r="W299">
        <v>7328.8149845320113</v>
      </c>
      <c r="X299">
        <v>7503.0696742283408</v>
      </c>
      <c r="Y299">
        <v>7662.9289319492473</v>
      </c>
      <c r="Z299">
        <v>7808.6429388471397</v>
      </c>
      <c r="AA299">
        <v>7936.1664476039032</v>
      </c>
      <c r="AB299">
        <v>8039.6188314770079</v>
      </c>
      <c r="AC299">
        <v>8113.9089893776363</v>
      </c>
      <c r="AD299">
        <v>8154.3332907575787</v>
      </c>
      <c r="AE299">
        <v>8156.5259004150421</v>
      </c>
      <c r="AF299">
        <v>8116.1302380017987</v>
      </c>
      <c r="AG299">
        <v>8028.5557651466497</v>
      </c>
      <c r="AH299">
        <v>7889.0642878279623</v>
      </c>
      <c r="AI299">
        <v>7693.0671185124975</v>
      </c>
      <c r="AJ299">
        <v>7436.9326909254942</v>
      </c>
      <c r="AK299">
        <v>7118.2818291076774</v>
      </c>
      <c r="AL299">
        <v>6738.1212584675304</v>
      </c>
      <c r="AM299">
        <v>6296.4380501204823</v>
      </c>
      <c r="AN299">
        <v>5794.8447029224562</v>
      </c>
      <c r="AO299">
        <v>5237.1045927750611</v>
      </c>
      <c r="AP299">
        <v>4629.5058763800862</v>
      </c>
      <c r="AQ299">
        <v>3981.1770999244627</v>
      </c>
      <c r="AR299">
        <v>3304.3083232182953</v>
      </c>
      <c r="AS299">
        <v>2614.2233243348683</v>
      </c>
      <c r="AT299">
        <v>1929.2401171632514</v>
      </c>
      <c r="AU299">
        <v>1355.4162133032701</v>
      </c>
      <c r="AV299">
        <v>801.01774876175273</v>
      </c>
      <c r="AW299">
        <v>276.15464157882764</v>
      </c>
      <c r="AX299">
        <v>-189.35180290679568</v>
      </c>
      <c r="AY299">
        <v>-561.22198873481318</v>
      </c>
      <c r="AZ299">
        <v>-806.66805272293504</v>
      </c>
      <c r="BA299">
        <v>-899.60004861383402</v>
      </c>
      <c r="BB299">
        <v>-826.07686288530908</v>
      </c>
      <c r="BC299">
        <v>-589.37597441616526</v>
      </c>
      <c r="BD299">
        <v>-391.55272861213768</v>
      </c>
      <c r="BE299">
        <v>-249.2995629953802</v>
      </c>
      <c r="BF299">
        <v>-151.25769990798909</v>
      </c>
      <c r="BG299">
        <v>-86.769985452815916</v>
      </c>
      <c r="BH299">
        <v>-46.426498110623861</v>
      </c>
      <c r="BI299">
        <v>3.9845966196944057E-12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</row>
    <row r="300" spans="1:101" x14ac:dyDescent="0.3">
      <c r="A300">
        <f>Model_Point!K300</f>
        <v>0</v>
      </c>
      <c r="B300">
        <v>0</v>
      </c>
      <c r="C300">
        <v>0</v>
      </c>
      <c r="D300">
        <v>0</v>
      </c>
      <c r="E300">
        <v>0</v>
      </c>
      <c r="F300">
        <v>8667.2162920877945</v>
      </c>
      <c r="G300">
        <v>8505.6009894965027</v>
      </c>
      <c r="H300">
        <v>8178.7881469145277</v>
      </c>
      <c r="I300">
        <v>7779.7958124453817</v>
      </c>
      <c r="J300">
        <v>7369.6559327192444</v>
      </c>
      <c r="K300">
        <v>6975.7669922906107</v>
      </c>
      <c r="L300">
        <v>6613.0655451850498</v>
      </c>
      <c r="M300">
        <v>6292.4882619502851</v>
      </c>
      <c r="N300">
        <v>6023.2980893545973</v>
      </c>
      <c r="O300">
        <v>5803.7875845546359</v>
      </c>
      <c r="P300">
        <v>5649.9167250247901</v>
      </c>
      <c r="Q300">
        <v>5569.039455187939</v>
      </c>
      <c r="R300">
        <v>5567.7572148743711</v>
      </c>
      <c r="S300">
        <v>5643.9746071077125</v>
      </c>
      <c r="T300">
        <v>5664.2832723066767</v>
      </c>
      <c r="U300">
        <v>5629.1746848462217</v>
      </c>
      <c r="V300">
        <v>5540.0735448592768</v>
      </c>
      <c r="W300">
        <v>5399.3767534182844</v>
      </c>
      <c r="X300">
        <v>5210.4862445012941</v>
      </c>
      <c r="Y300">
        <v>4977.8016877699592</v>
      </c>
      <c r="Z300">
        <v>4706.5898516786947</v>
      </c>
      <c r="AA300">
        <v>4402.8336890838873</v>
      </c>
      <c r="AB300">
        <v>4072.7681049832672</v>
      </c>
      <c r="AC300">
        <v>3723.1385814459445</v>
      </c>
      <c r="AD300">
        <v>3361.0445018204182</v>
      </c>
      <c r="AE300">
        <v>2993.7574675939577</v>
      </c>
      <c r="AF300">
        <v>2628.5178680425024</v>
      </c>
      <c r="AG300">
        <v>2272.3151821849274</v>
      </c>
      <c r="AH300">
        <v>1931.6599165838625</v>
      </c>
      <c r="AI300">
        <v>1612.3575367760166</v>
      </c>
      <c r="AJ300">
        <v>1319.2969830382658</v>
      </c>
      <c r="AK300">
        <v>1048.8817882661795</v>
      </c>
      <c r="AL300">
        <v>806.72324250834993</v>
      </c>
      <c r="AM300">
        <v>596.89437550317871</v>
      </c>
      <c r="AN300">
        <v>421.67537841204592</v>
      </c>
      <c r="AO300">
        <v>281.42307535473117</v>
      </c>
      <c r="AP300">
        <v>174.59899648684276</v>
      </c>
      <c r="AQ300">
        <v>97.975708939024074</v>
      </c>
      <c r="AR300">
        <v>47.017578765623988</v>
      </c>
      <c r="AS300">
        <v>16.402218347680375</v>
      </c>
      <c r="AT300">
        <v>0.6176638803745772</v>
      </c>
      <c r="AU300">
        <v>-5.1621193186613104</v>
      </c>
      <c r="AV300">
        <v>-5.9179781450600153</v>
      </c>
      <c r="AW300">
        <v>-4.6391573209917052</v>
      </c>
      <c r="AX300">
        <v>-2.9152366152653446</v>
      </c>
      <c r="AY300">
        <v>2.5429974507489879E-11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0</v>
      </c>
      <c r="CW300">
        <v>0</v>
      </c>
    </row>
    <row r="301" spans="1:101" x14ac:dyDescent="0.3">
      <c r="A301">
        <f>Model_Point!K301</f>
        <v>0</v>
      </c>
      <c r="B301">
        <v>0</v>
      </c>
      <c r="C301">
        <v>0</v>
      </c>
      <c r="D301">
        <v>0</v>
      </c>
      <c r="E301">
        <v>0</v>
      </c>
      <c r="F301">
        <v>3540.2871430109371</v>
      </c>
      <c r="G301">
        <v>3464.7206244455101</v>
      </c>
      <c r="H301">
        <v>3314.8840077629466</v>
      </c>
      <c r="I301">
        <v>3133.0730701424586</v>
      </c>
      <c r="J301">
        <v>3172.6616967131145</v>
      </c>
      <c r="K301">
        <v>3001.8438903845067</v>
      </c>
      <c r="L301">
        <v>2841.767356341174</v>
      </c>
      <c r="M301">
        <v>2696.9152368816635</v>
      </c>
      <c r="N301">
        <v>2571.0599201622144</v>
      </c>
      <c r="O301">
        <v>2496.4172219888665</v>
      </c>
      <c r="P301">
        <v>2415.9020732113308</v>
      </c>
      <c r="Q301">
        <v>2363.2793748832928</v>
      </c>
      <c r="R301">
        <v>2341.2205985563373</v>
      </c>
      <c r="S301">
        <v>2352.1123557769938</v>
      </c>
      <c r="T301">
        <v>2189.6824521022049</v>
      </c>
      <c r="U301">
        <v>2202.0212491980701</v>
      </c>
      <c r="V301">
        <v>2193.4526687702619</v>
      </c>
      <c r="W301">
        <v>2164.8709710299227</v>
      </c>
      <c r="X301">
        <v>2117.5724735350523</v>
      </c>
      <c r="Y301">
        <v>1912.4471788310409</v>
      </c>
      <c r="Z301">
        <v>1824.4443621844002</v>
      </c>
      <c r="AA301">
        <v>1723.2629570696954</v>
      </c>
      <c r="AB301">
        <v>1611.318197632382</v>
      </c>
      <c r="AC301">
        <v>1491.2344675565037</v>
      </c>
      <c r="AD301">
        <v>1287.035667248769</v>
      </c>
      <c r="AE301">
        <v>1154.2011205225731</v>
      </c>
      <c r="AF301">
        <v>1021.4003621180485</v>
      </c>
      <c r="AG301">
        <v>891.37856084648979</v>
      </c>
      <c r="AH301">
        <v>766.70466591500519</v>
      </c>
      <c r="AI301">
        <v>616.19177735295864</v>
      </c>
      <c r="AJ301">
        <v>506.70866367307735</v>
      </c>
      <c r="AK301">
        <v>405.40385096972921</v>
      </c>
      <c r="AL301">
        <v>314.49947999241874</v>
      </c>
      <c r="AM301">
        <v>235.63023742861284</v>
      </c>
      <c r="AN301">
        <v>160.97614346181797</v>
      </c>
      <c r="AO301">
        <v>107.73530794574756</v>
      </c>
      <c r="AP301">
        <v>67.123573000663086</v>
      </c>
      <c r="AQ301">
        <v>37.957796133268047</v>
      </c>
      <c r="AR301">
        <v>18.544030019882264</v>
      </c>
      <c r="AS301">
        <v>6.2606297899542822</v>
      </c>
      <c r="AT301">
        <v>0.21399089945458802</v>
      </c>
      <c r="AU301">
        <v>-2.0094797419203516</v>
      </c>
      <c r="AV301">
        <v>-2.3102588829314525</v>
      </c>
      <c r="AW301">
        <v>-1.8304286307415421</v>
      </c>
      <c r="AX301">
        <v>-1.116138446204644</v>
      </c>
      <c r="AY301">
        <v>-1.9202948892030278E-11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0</v>
      </c>
      <c r="CU301">
        <v>0</v>
      </c>
      <c r="CV301">
        <v>0</v>
      </c>
      <c r="CW301">
        <v>0</v>
      </c>
    </row>
    <row r="302" spans="1:101" x14ac:dyDescent="0.3">
      <c r="A302">
        <f>Model_Point!K302</f>
        <v>0</v>
      </c>
      <c r="B302">
        <v>0</v>
      </c>
      <c r="C302">
        <v>0</v>
      </c>
      <c r="D302">
        <v>0</v>
      </c>
      <c r="E302">
        <v>0</v>
      </c>
      <c r="F302">
        <v>2605.1044694827824</v>
      </c>
      <c r="G302">
        <v>2637.4950731459362</v>
      </c>
      <c r="H302">
        <v>2599.4254792758143</v>
      </c>
      <c r="I302">
        <v>2533.5941497386689</v>
      </c>
      <c r="J302">
        <v>2456.9796134458279</v>
      </c>
      <c r="K302">
        <v>2376.8707885528897</v>
      </c>
      <c r="L302">
        <v>2296.793117987168</v>
      </c>
      <c r="M302">
        <v>2219.002498724165</v>
      </c>
      <c r="N302">
        <v>2145.2810671753437</v>
      </c>
      <c r="O302">
        <v>2076.178637310752</v>
      </c>
      <c r="P302">
        <v>2013.8979253513305</v>
      </c>
      <c r="Q302">
        <v>2208.6209958608215</v>
      </c>
      <c r="R302">
        <v>2295.5171993234812</v>
      </c>
      <c r="S302">
        <v>2360.1376741614245</v>
      </c>
      <c r="T302">
        <v>2420.6945669846377</v>
      </c>
      <c r="U302">
        <v>2477.4100935329311</v>
      </c>
      <c r="V302">
        <v>2528.8777926464272</v>
      </c>
      <c r="W302">
        <v>2572.979222292498</v>
      </c>
      <c r="X302">
        <v>2607.8785959577381</v>
      </c>
      <c r="Y302">
        <v>2631.8709394839343</v>
      </c>
      <c r="Z302">
        <v>2643.3628687728033</v>
      </c>
      <c r="AA302">
        <v>2640.7454399824155</v>
      </c>
      <c r="AB302">
        <v>2622.2967272878495</v>
      </c>
      <c r="AC302">
        <v>2586.2080363222558</v>
      </c>
      <c r="AD302">
        <v>2530.6900710997734</v>
      </c>
      <c r="AE302">
        <v>2454.2755680222426</v>
      </c>
      <c r="AF302">
        <v>2355.9294114480867</v>
      </c>
      <c r="AG302">
        <v>2235.8661312040567</v>
      </c>
      <c r="AH302">
        <v>2093.8719044610916</v>
      </c>
      <c r="AI302">
        <v>1930.3008089812217</v>
      </c>
      <c r="AJ302">
        <v>1746.2739276151829</v>
      </c>
      <c r="AK302">
        <v>1543.8234697467037</v>
      </c>
      <c r="AL302">
        <v>1326.0174224250652</v>
      </c>
      <c r="AM302">
        <v>1097.0514069372368</v>
      </c>
      <c r="AN302">
        <v>862.28742410207701</v>
      </c>
      <c r="AO302">
        <v>628.21584822329862</v>
      </c>
      <c r="AP302">
        <v>434.95560976832456</v>
      </c>
      <c r="AQ302">
        <v>247.56416898206191</v>
      </c>
      <c r="AR302">
        <v>69.377460687305643</v>
      </c>
      <c r="AS302">
        <v>-88.796728199830042</v>
      </c>
      <c r="AT302">
        <v>-214.36718947876082</v>
      </c>
      <c r="AU302">
        <v>-295.15907860888206</v>
      </c>
      <c r="AV302">
        <v>-321.34389057861563</v>
      </c>
      <c r="AW302">
        <v>-287.47655094394861</v>
      </c>
      <c r="AX302">
        <v>-203.33802620237611</v>
      </c>
      <c r="AY302">
        <v>-136.07198670721655</v>
      </c>
      <c r="AZ302">
        <v>-87.234293652046389</v>
      </c>
      <c r="BA302">
        <v>-53.281323497778622</v>
      </c>
      <c r="BB302">
        <v>-30.773015658107251</v>
      </c>
      <c r="BC302">
        <v>-16.592768444704767</v>
      </c>
      <c r="BD302">
        <v>-1.6788406315520279E-11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0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</row>
    <row r="303" spans="1:101" x14ac:dyDescent="0.3">
      <c r="A303">
        <f>Model_Point!K303</f>
        <v>0</v>
      </c>
      <c r="B303">
        <v>0</v>
      </c>
      <c r="C303">
        <v>0</v>
      </c>
      <c r="D303">
        <v>0</v>
      </c>
      <c r="E303">
        <v>0</v>
      </c>
      <c r="F303">
        <v>9313.4583132059925</v>
      </c>
      <c r="G303">
        <v>9351.3818548243853</v>
      </c>
      <c r="H303">
        <v>9192.6646473117744</v>
      </c>
      <c r="I303">
        <v>8948.9740738751534</v>
      </c>
      <c r="J303">
        <v>8678.681578602158</v>
      </c>
      <c r="K303">
        <v>8406.4054423762409</v>
      </c>
      <c r="L303">
        <v>8144.6407256544571</v>
      </c>
      <c r="M303">
        <v>7901.6758240188465</v>
      </c>
      <c r="N303">
        <v>7684.5436023913917</v>
      </c>
      <c r="O303">
        <v>7494.042491954332</v>
      </c>
      <c r="P303">
        <v>7340.4950033821233</v>
      </c>
      <c r="Q303">
        <v>7230.0410152852182</v>
      </c>
      <c r="R303">
        <v>7169.1963199215779</v>
      </c>
      <c r="S303">
        <v>7164.3286489708507</v>
      </c>
      <c r="T303">
        <v>7221.7417744469849</v>
      </c>
      <c r="U303">
        <v>7347.9869085304272</v>
      </c>
      <c r="V303">
        <v>7549.3881854270267</v>
      </c>
      <c r="W303">
        <v>7831.6892666657186</v>
      </c>
      <c r="X303">
        <v>8159.4661421038927</v>
      </c>
      <c r="Y303">
        <v>8440.3964556812371</v>
      </c>
      <c r="Z303">
        <v>8672.7878984754097</v>
      </c>
      <c r="AA303">
        <v>8854.5860817978355</v>
      </c>
      <c r="AB303">
        <v>8983.9974934464262</v>
      </c>
      <c r="AC303">
        <v>9060.0428272166719</v>
      </c>
      <c r="AD303">
        <v>9081.9997125916325</v>
      </c>
      <c r="AE303">
        <v>9048.9332503019104</v>
      </c>
      <c r="AF303">
        <v>8960.6001562657548</v>
      </c>
      <c r="AG303">
        <v>8817.869891862636</v>
      </c>
      <c r="AH303">
        <v>8622.4464992154244</v>
      </c>
      <c r="AI303">
        <v>8376.7332927679363</v>
      </c>
      <c r="AJ303">
        <v>8083.7246178317755</v>
      </c>
      <c r="AK303">
        <v>7746.9902429442882</v>
      </c>
      <c r="AL303">
        <v>7370.7240348257219</v>
      </c>
      <c r="AM303">
        <v>6959.7847431221344</v>
      </c>
      <c r="AN303">
        <v>6519.6941948984731</v>
      </c>
      <c r="AO303">
        <v>6056.5082386211152</v>
      </c>
      <c r="AP303">
        <v>5576.6740281872462</v>
      </c>
      <c r="AQ303">
        <v>5086.5680268862079</v>
      </c>
      <c r="AR303">
        <v>4592.8010743224022</v>
      </c>
      <c r="AS303">
        <v>4102.0838562706658</v>
      </c>
      <c r="AT303">
        <v>3621.072208886967</v>
      </c>
      <c r="AU303">
        <v>3156.1955228608499</v>
      </c>
      <c r="AV303">
        <v>2713.4733811303236</v>
      </c>
      <c r="AW303">
        <v>2298.3275799887433</v>
      </c>
      <c r="AX303">
        <v>1915.3986966043333</v>
      </c>
      <c r="AY303">
        <v>1568.3781612552334</v>
      </c>
      <c r="AZ303">
        <v>1252.1691883500014</v>
      </c>
      <c r="BA303">
        <v>971.35288105262043</v>
      </c>
      <c r="BB303">
        <v>729.00518024522046</v>
      </c>
      <c r="BC303">
        <v>526.49164451286606</v>
      </c>
      <c r="BD303">
        <v>363.37460897590694</v>
      </c>
      <c r="BE303">
        <v>237.46223907462965</v>
      </c>
      <c r="BF303">
        <v>145.01590453508189</v>
      </c>
      <c r="BG303">
        <v>81.111828464196989</v>
      </c>
      <c r="BH303">
        <v>40.126939636184659</v>
      </c>
      <c r="BI303">
        <v>16.291641214546665</v>
      </c>
      <c r="BJ303">
        <v>4.7776317739380509</v>
      </c>
      <c r="BK303">
        <v>0.10841053951603317</v>
      </c>
      <c r="BL303">
        <v>-1.1571066752485726</v>
      </c>
      <c r="BM303">
        <v>-1.0015466184537836</v>
      </c>
      <c r="BN303">
        <v>-1.4897488436035183E-10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>
        <v>0</v>
      </c>
      <c r="CS303">
        <v>0</v>
      </c>
      <c r="CT303">
        <v>0</v>
      </c>
      <c r="CU303">
        <v>0</v>
      </c>
      <c r="CV303">
        <v>0</v>
      </c>
      <c r="CW303">
        <v>0</v>
      </c>
    </row>
    <row r="304" spans="1:101" x14ac:dyDescent="0.3">
      <c r="A304">
        <f>Model_Point!K304</f>
        <v>0</v>
      </c>
      <c r="B304">
        <v>0</v>
      </c>
      <c r="C304">
        <v>0</v>
      </c>
      <c r="D304">
        <v>0</v>
      </c>
      <c r="E304">
        <v>0</v>
      </c>
      <c r="F304">
        <v>3677.1509563945624</v>
      </c>
      <c r="G304">
        <v>3671.046135550283</v>
      </c>
      <c r="H304">
        <v>3580.981462999564</v>
      </c>
      <c r="I304">
        <v>3454.8289511462763</v>
      </c>
      <c r="J304">
        <v>3595.6649816474041</v>
      </c>
      <c r="K304">
        <v>3470.4951589365382</v>
      </c>
      <c r="L304">
        <v>3347.7993431378322</v>
      </c>
      <c r="M304">
        <v>3230.933649003653</v>
      </c>
      <c r="N304">
        <v>3122.7165802313807</v>
      </c>
      <c r="O304">
        <v>3213.8131833755465</v>
      </c>
      <c r="P304">
        <v>3139.4826677006981</v>
      </c>
      <c r="Q304">
        <v>3081.3721418176929</v>
      </c>
      <c r="R304">
        <v>3042.0726420716501</v>
      </c>
      <c r="S304">
        <v>3024.1090931526323</v>
      </c>
      <c r="T304">
        <v>3033.284871447077</v>
      </c>
      <c r="U304">
        <v>3065.7620153739967</v>
      </c>
      <c r="V304">
        <v>3127.1457011265011</v>
      </c>
      <c r="W304">
        <v>3219.6934298724268</v>
      </c>
      <c r="X304">
        <v>3345.4749109259583</v>
      </c>
      <c r="Y304">
        <v>3280.8258203345549</v>
      </c>
      <c r="Z304">
        <v>3398.5353175936698</v>
      </c>
      <c r="AA304">
        <v>3497.3221335358585</v>
      </c>
      <c r="AB304">
        <v>3576.513294872826</v>
      </c>
      <c r="AC304">
        <v>3635.7561887678253</v>
      </c>
      <c r="AD304">
        <v>3509.5420963728902</v>
      </c>
      <c r="AE304">
        <v>3517.855957572458</v>
      </c>
      <c r="AF304">
        <v>3504.9752592753871</v>
      </c>
      <c r="AG304">
        <v>3471.2489476564165</v>
      </c>
      <c r="AH304">
        <v>3417.3526212601428</v>
      </c>
      <c r="AI304">
        <v>3226.5223266385956</v>
      </c>
      <c r="AJ304">
        <v>3128.091882959915</v>
      </c>
      <c r="AK304">
        <v>3012.5874028100543</v>
      </c>
      <c r="AL304">
        <v>2881.6392057613039</v>
      </c>
      <c r="AM304">
        <v>2737.138329522702</v>
      </c>
      <c r="AN304">
        <v>2506.336371791263</v>
      </c>
      <c r="AO304">
        <v>2336.7629421434922</v>
      </c>
      <c r="AP304">
        <v>2160.3813715447554</v>
      </c>
      <c r="AQ304">
        <v>1979.6699902590879</v>
      </c>
      <c r="AR304">
        <v>1797.2013593576082</v>
      </c>
      <c r="AS304">
        <v>1574.9662209217324</v>
      </c>
      <c r="AT304">
        <v>1394.298658421975</v>
      </c>
      <c r="AU304">
        <v>1219.4454177883842</v>
      </c>
      <c r="AV304">
        <v>1052.756843636022</v>
      </c>
      <c r="AW304">
        <v>896.35572386086449</v>
      </c>
      <c r="AX304">
        <v>734.76824599551492</v>
      </c>
      <c r="AY304">
        <v>602.98122598118471</v>
      </c>
      <c r="AZ304">
        <v>482.7812310693223</v>
      </c>
      <c r="BA304">
        <v>375.96291279076144</v>
      </c>
      <c r="BB304">
        <v>283.74323766974146</v>
      </c>
      <c r="BC304">
        <v>201.85678984637156</v>
      </c>
      <c r="BD304">
        <v>139.52000279435538</v>
      </c>
      <c r="BE304">
        <v>91.376669301375756</v>
      </c>
      <c r="BF304">
        <v>56.016775091547991</v>
      </c>
      <c r="BG304">
        <v>31.570975833108967</v>
      </c>
      <c r="BH304">
        <v>15.381936477490758</v>
      </c>
      <c r="BI304">
        <v>6.2448723904470995</v>
      </c>
      <c r="BJ304">
        <v>1.8296075662429359</v>
      </c>
      <c r="BK304">
        <v>3.8303579098415051E-2</v>
      </c>
      <c r="BL304">
        <v>-0.44773816946946798</v>
      </c>
      <c r="BM304">
        <v>-0.38447869043557503</v>
      </c>
      <c r="BN304">
        <v>1.9678737462119857E-12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</v>
      </c>
      <c r="CR304">
        <v>0</v>
      </c>
      <c r="CS304">
        <v>0</v>
      </c>
      <c r="CT304">
        <v>0</v>
      </c>
      <c r="CU304">
        <v>0</v>
      </c>
      <c r="CV304">
        <v>0</v>
      </c>
      <c r="CW304">
        <v>0</v>
      </c>
    </row>
    <row r="305" spans="1:101" x14ac:dyDescent="0.3">
      <c r="A305">
        <f>Model_Point!K305</f>
        <v>0</v>
      </c>
      <c r="B305">
        <v>0</v>
      </c>
      <c r="C305">
        <v>0</v>
      </c>
      <c r="D305">
        <v>0</v>
      </c>
      <c r="E305">
        <v>0</v>
      </c>
      <c r="F305">
        <v>2070.5938674138006</v>
      </c>
      <c r="G305">
        <v>2122.014241606249</v>
      </c>
      <c r="H305">
        <v>2129.2851306547382</v>
      </c>
      <c r="I305">
        <v>2118.3103882240366</v>
      </c>
      <c r="J305">
        <v>2102.0879443469908</v>
      </c>
      <c r="K305">
        <v>2086.0811094962273</v>
      </c>
      <c r="L305">
        <v>2072.9126425601557</v>
      </c>
      <c r="M305">
        <v>2064.2257886516836</v>
      </c>
      <c r="N305">
        <v>2061.3638319446641</v>
      </c>
      <c r="O305">
        <v>2064.677675616234</v>
      </c>
      <c r="P305">
        <v>2075.9720153766962</v>
      </c>
      <c r="Q305">
        <v>2096.4087293395633</v>
      </c>
      <c r="R305">
        <v>2127.2101336207697</v>
      </c>
      <c r="S305">
        <v>2169.5804473816079</v>
      </c>
      <c r="T305">
        <v>2224.7201004628196</v>
      </c>
      <c r="U305">
        <v>2293.8748684636566</v>
      </c>
      <c r="V305">
        <v>2378.2641501312883</v>
      </c>
      <c r="W305">
        <v>2479.0276806516736</v>
      </c>
      <c r="X305">
        <v>2597.2429684923759</v>
      </c>
      <c r="Y305">
        <v>2733.9585543918552</v>
      </c>
      <c r="Z305">
        <v>2874.189654685244</v>
      </c>
      <c r="AA305">
        <v>3170.6151997821612</v>
      </c>
      <c r="AB305">
        <v>3273.8902215103003</v>
      </c>
      <c r="AC305">
        <v>3351.8134742566654</v>
      </c>
      <c r="AD305">
        <v>3423.1409237289117</v>
      </c>
      <c r="AE305">
        <v>3487.8390914553424</v>
      </c>
      <c r="AF305">
        <v>3544.1826696788075</v>
      </c>
      <c r="AG305">
        <v>3589.7334892153458</v>
      </c>
      <c r="AH305">
        <v>3622.3716394933244</v>
      </c>
      <c r="AI305">
        <v>3640.1363279937236</v>
      </c>
      <c r="AJ305">
        <v>3641.205997887052</v>
      </c>
      <c r="AK305">
        <v>3623.7705841209877</v>
      </c>
      <c r="AL305">
        <v>3585.9391866234805</v>
      </c>
      <c r="AM305">
        <v>3525.7780029756423</v>
      </c>
      <c r="AN305">
        <v>3441.4309784204647</v>
      </c>
      <c r="AO305">
        <v>3331.4388948502092</v>
      </c>
      <c r="AP305">
        <v>3194.8563876313037</v>
      </c>
      <c r="AQ305">
        <v>3032.0843332656877</v>
      </c>
      <c r="AR305">
        <v>2843.1466208053303</v>
      </c>
      <c r="AS305">
        <v>2628.7337124859409</v>
      </c>
      <c r="AT305">
        <v>2390.4110892514386</v>
      </c>
      <c r="AU305">
        <v>2130.7677430609324</v>
      </c>
      <c r="AV305">
        <v>1853.5414576326052</v>
      </c>
      <c r="AW305">
        <v>1563.7066493622515</v>
      </c>
      <c r="AX305">
        <v>1267.5033442015231</v>
      </c>
      <c r="AY305">
        <v>972.38254243923586</v>
      </c>
      <c r="AZ305">
        <v>720.10230074061508</v>
      </c>
      <c r="BA305">
        <v>474.93740594201961</v>
      </c>
      <c r="BB305">
        <v>241.26582654014436</v>
      </c>
      <c r="BC305">
        <v>31.258805344503749</v>
      </c>
      <c r="BD305">
        <v>-141.12244054428425</v>
      </c>
      <c r="BE305">
        <v>-262.47666020328774</v>
      </c>
      <c r="BF305">
        <v>-322.0287865285523</v>
      </c>
      <c r="BG305">
        <v>-313.80450849511294</v>
      </c>
      <c r="BH305">
        <v>-238.66935600944308</v>
      </c>
      <c r="BI305">
        <v>-158.06219651293262</v>
      </c>
      <c r="BJ305">
        <v>-100.4000161030757</v>
      </c>
      <c r="BK305">
        <v>-60.851307675456376</v>
      </c>
      <c r="BL305">
        <v>-34.957547512549823</v>
      </c>
      <c r="BM305">
        <v>-18.831391908097093</v>
      </c>
      <c r="BN305">
        <v>-8.2231701107061072E-11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0</v>
      </c>
      <c r="CS305">
        <v>0</v>
      </c>
      <c r="CT305">
        <v>0</v>
      </c>
      <c r="CU305">
        <v>0</v>
      </c>
      <c r="CV305">
        <v>0</v>
      </c>
      <c r="CW305">
        <v>0</v>
      </c>
    </row>
    <row r="306" spans="1:101" x14ac:dyDescent="0.3">
      <c r="A306">
        <f>Model_Point!K306</f>
        <v>0</v>
      </c>
      <c r="B306">
        <v>0</v>
      </c>
      <c r="C306">
        <v>0</v>
      </c>
      <c r="D306">
        <v>0</v>
      </c>
      <c r="E306">
        <v>0</v>
      </c>
      <c r="F306">
        <v>24129.484860998033</v>
      </c>
      <c r="G306">
        <v>24142.542589081753</v>
      </c>
      <c r="H306">
        <v>23695.606501164719</v>
      </c>
      <c r="I306">
        <v>23044.175544969912</v>
      </c>
      <c r="J306">
        <v>22354.501113586492</v>
      </c>
      <c r="K306">
        <v>21701.166933516954</v>
      </c>
      <c r="L306">
        <v>21123.91629345925</v>
      </c>
      <c r="M306">
        <v>20650.821657728695</v>
      </c>
      <c r="N306">
        <v>20305.311014171719</v>
      </c>
      <c r="O306">
        <v>20084.415146389034</v>
      </c>
      <c r="P306">
        <v>20027.151730190089</v>
      </c>
      <c r="Q306">
        <v>20153.182918081471</v>
      </c>
      <c r="R306">
        <v>20481.602809839671</v>
      </c>
      <c r="S306">
        <v>21011.999889848907</v>
      </c>
      <c r="T306">
        <v>21398.956961843312</v>
      </c>
      <c r="U306">
        <v>21634.968830080514</v>
      </c>
      <c r="V306">
        <v>21714.852288030135</v>
      </c>
      <c r="W306">
        <v>21636.921679759515</v>
      </c>
      <c r="X306">
        <v>21402.271927781832</v>
      </c>
      <c r="Y306">
        <v>21014.426089507851</v>
      </c>
      <c r="Z306">
        <v>20479.043405492637</v>
      </c>
      <c r="AA306">
        <v>19803.875684187497</v>
      </c>
      <c r="AB306">
        <v>18998.901633940684</v>
      </c>
      <c r="AC306">
        <v>18076.440782902471</v>
      </c>
      <c r="AD306">
        <v>17051.147230328974</v>
      </c>
      <c r="AE306">
        <v>15939.639404133452</v>
      </c>
      <c r="AF306">
        <v>14760.080205113693</v>
      </c>
      <c r="AG306">
        <v>13530.83804303169</v>
      </c>
      <c r="AH306">
        <v>12271.313187105963</v>
      </c>
      <c r="AI306">
        <v>11001.520801789182</v>
      </c>
      <c r="AJ306">
        <v>9741.6080010714377</v>
      </c>
      <c r="AK306">
        <v>8511.3143636687619</v>
      </c>
      <c r="AL306">
        <v>7329.3913009104581</v>
      </c>
      <c r="AM306">
        <v>6213.0021402134098</v>
      </c>
      <c r="AN306">
        <v>5177.1313062163599</v>
      </c>
      <c r="AO306">
        <v>4234.0368692879483</v>
      </c>
      <c r="AP306">
        <v>3370.8623383519234</v>
      </c>
      <c r="AQ306">
        <v>2602.262756030791</v>
      </c>
      <c r="AR306">
        <v>1938.4459865922236</v>
      </c>
      <c r="AS306">
        <v>1384.5053851570801</v>
      </c>
      <c r="AT306">
        <v>940.09781799524637</v>
      </c>
      <c r="AU306">
        <v>599.56084309097423</v>
      </c>
      <c r="AV306">
        <v>352.52189715322322</v>
      </c>
      <c r="AW306">
        <v>184.98793431169966</v>
      </c>
      <c r="AX306">
        <v>80.821940950282126</v>
      </c>
      <c r="AY306">
        <v>23.427068484932033</v>
      </c>
      <c r="AZ306">
        <v>-1.4459248369243036</v>
      </c>
      <c r="BA306">
        <v>-9.0864374342528951</v>
      </c>
      <c r="BB306">
        <v>-8.8778655209746962</v>
      </c>
      <c r="BC306">
        <v>-6.0179171316852242</v>
      </c>
      <c r="BD306">
        <v>-1.2851143610425762E-10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  <c r="CQ306">
        <v>0</v>
      </c>
      <c r="CR306">
        <v>0</v>
      </c>
      <c r="CS306">
        <v>0</v>
      </c>
      <c r="CT306">
        <v>0</v>
      </c>
      <c r="CU306">
        <v>0</v>
      </c>
      <c r="CV306">
        <v>0</v>
      </c>
      <c r="CW306">
        <v>0</v>
      </c>
    </row>
    <row r="307" spans="1:101" x14ac:dyDescent="0.3">
      <c r="A307">
        <f>Model_Point!K307</f>
        <v>0</v>
      </c>
      <c r="B307">
        <v>0</v>
      </c>
      <c r="C307">
        <v>0</v>
      </c>
      <c r="D307">
        <v>0</v>
      </c>
      <c r="E307">
        <v>0</v>
      </c>
      <c r="F307">
        <v>9758.0338780258044</v>
      </c>
      <c r="G307">
        <v>9741.4824321650103</v>
      </c>
      <c r="H307">
        <v>9525.0930597406277</v>
      </c>
      <c r="I307">
        <v>9220.986041723263</v>
      </c>
      <c r="J307">
        <v>9428.4687606447642</v>
      </c>
      <c r="K307">
        <v>9145.8905007829635</v>
      </c>
      <c r="L307">
        <v>8890.1509531172469</v>
      </c>
      <c r="M307">
        <v>8672.6103893587206</v>
      </c>
      <c r="N307">
        <v>8502.6906626240907</v>
      </c>
      <c r="O307">
        <v>8430.7630944499033</v>
      </c>
      <c r="P307">
        <v>8372.9453141434478</v>
      </c>
      <c r="Q307">
        <v>8385.2695355004926</v>
      </c>
      <c r="R307">
        <v>8475.3354605878776</v>
      </c>
      <c r="S307">
        <v>8650.2838617254911</v>
      </c>
      <c r="T307">
        <v>8344.0985734635833</v>
      </c>
      <c r="U307">
        <v>8503.1441535589638</v>
      </c>
      <c r="V307">
        <v>8603.2334962095665</v>
      </c>
      <c r="W307">
        <v>8643.6854328364061</v>
      </c>
      <c r="X307">
        <v>8624.9147702112296</v>
      </c>
      <c r="Y307">
        <v>8131.9897360581463</v>
      </c>
      <c r="Z307">
        <v>7974.0077332131914</v>
      </c>
      <c r="AA307">
        <v>7761.8701860352121</v>
      </c>
      <c r="AB307">
        <v>7499.4213926182083</v>
      </c>
      <c r="AC307">
        <v>7191.4287603228313</v>
      </c>
      <c r="AD307">
        <v>6569.8165074590515</v>
      </c>
      <c r="AE307">
        <v>6171.6519715670947</v>
      </c>
      <c r="AF307">
        <v>5746.1379485388279</v>
      </c>
      <c r="AG307">
        <v>5300.3975516780019</v>
      </c>
      <c r="AH307">
        <v>4841.9693427778993</v>
      </c>
      <c r="AI307">
        <v>4227.6061298625827</v>
      </c>
      <c r="AJ307">
        <v>3757.9099841477605</v>
      </c>
      <c r="AK307">
        <v>3298.3236838961984</v>
      </c>
      <c r="AL307">
        <v>2856.167358680018</v>
      </c>
      <c r="AM307">
        <v>2438.1616242992104</v>
      </c>
      <c r="AN307">
        <v>1985.9279648383795</v>
      </c>
      <c r="AO307">
        <v>1628.883134985218</v>
      </c>
      <c r="AP307">
        <v>1301.6805717820628</v>
      </c>
      <c r="AQ307">
        <v>1010.067052139921</v>
      </c>
      <c r="AR307">
        <v>758.0847624111326</v>
      </c>
      <c r="AS307">
        <v>530.50178657168044</v>
      </c>
      <c r="AT307">
        <v>360.85058661828452</v>
      </c>
      <c r="AU307">
        <v>230.75905425190388</v>
      </c>
      <c r="AV307">
        <v>136.33506728807916</v>
      </c>
      <c r="AW307">
        <v>72.281462849061157</v>
      </c>
      <c r="AX307">
        <v>30.957732886920617</v>
      </c>
      <c r="AY307">
        <v>8.9506631331564304</v>
      </c>
      <c r="AZ307">
        <v>-0.59725146412276442</v>
      </c>
      <c r="BA307">
        <v>-3.5393091697830568</v>
      </c>
      <c r="BB307">
        <v>-3.4700819125944911</v>
      </c>
      <c r="BC307">
        <v>-2.3085754095917919</v>
      </c>
      <c r="BD307">
        <v>-1.9774704504447823E-11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0</v>
      </c>
      <c r="CO307">
        <v>0</v>
      </c>
      <c r="CP307">
        <v>0</v>
      </c>
      <c r="CQ307">
        <v>0</v>
      </c>
      <c r="CR307">
        <v>0</v>
      </c>
      <c r="CS307">
        <v>0</v>
      </c>
      <c r="CT307">
        <v>0</v>
      </c>
      <c r="CU307">
        <v>0</v>
      </c>
      <c r="CV307">
        <v>0</v>
      </c>
      <c r="CW307">
        <v>0</v>
      </c>
    </row>
    <row r="308" spans="1:101" x14ac:dyDescent="0.3">
      <c r="A308">
        <f>Model_Point!K308</f>
        <v>0</v>
      </c>
      <c r="B308">
        <v>0</v>
      </c>
      <c r="C308">
        <v>0</v>
      </c>
      <c r="D308">
        <v>0</v>
      </c>
      <c r="E308">
        <v>0</v>
      </c>
      <c r="F308">
        <v>6837.4961172239628</v>
      </c>
      <c r="G308">
        <v>7029.7459752352624</v>
      </c>
      <c r="H308">
        <v>7075.8758321419264</v>
      </c>
      <c r="I308">
        <v>7062.2763686764902</v>
      </c>
      <c r="J308">
        <v>7034.2763428215985</v>
      </c>
      <c r="K308">
        <v>7011.6067970244994</v>
      </c>
      <c r="L308">
        <v>7003.9105064559699</v>
      </c>
      <c r="M308">
        <v>7017.4282736482846</v>
      </c>
      <c r="N308">
        <v>7057.1609653575415</v>
      </c>
      <c r="O308">
        <v>7123.8707183368033</v>
      </c>
      <c r="P308">
        <v>7224.6797625419686</v>
      </c>
      <c r="Q308">
        <v>7878.8809814622846</v>
      </c>
      <c r="R308">
        <v>8214.0458083735448</v>
      </c>
      <c r="S308">
        <v>8468.7427144709072</v>
      </c>
      <c r="T308">
        <v>8709.5594939467883</v>
      </c>
      <c r="U308">
        <v>8937.2981101697969</v>
      </c>
      <c r="V308">
        <v>9146.7942260830368</v>
      </c>
      <c r="W308">
        <v>9330.2607354066276</v>
      </c>
      <c r="X308">
        <v>9480.9239414800413</v>
      </c>
      <c r="Y308">
        <v>9592.4670120539049</v>
      </c>
      <c r="Z308">
        <v>9658.9580344591923</v>
      </c>
      <c r="AA308">
        <v>9674.3820538950804</v>
      </c>
      <c r="AB308">
        <v>9632.2799463652682</v>
      </c>
      <c r="AC308">
        <v>9525.8381546750752</v>
      </c>
      <c r="AD308">
        <v>9348.2704840057722</v>
      </c>
      <c r="AE308">
        <v>9093.9203915276921</v>
      </c>
      <c r="AF308">
        <v>8758.6615681347575</v>
      </c>
      <c r="AG308">
        <v>8342.8941003244254</v>
      </c>
      <c r="AH308">
        <v>7845.4084506407198</v>
      </c>
      <c r="AI308">
        <v>7267.0222398179512</v>
      </c>
      <c r="AJ308">
        <v>6611.3124111494799</v>
      </c>
      <c r="AK308">
        <v>5885.1512654778862</v>
      </c>
      <c r="AL308">
        <v>5099.1768424994461</v>
      </c>
      <c r="AM308">
        <v>4268.1498807715207</v>
      </c>
      <c r="AN308">
        <v>3411.1237923700846</v>
      </c>
      <c r="AO308">
        <v>2551.3414412980146</v>
      </c>
      <c r="AP308">
        <v>1835.4465291225799</v>
      </c>
      <c r="AQ308">
        <v>1136.1109588122099</v>
      </c>
      <c r="AR308">
        <v>465.30994225150948</v>
      </c>
      <c r="AS308">
        <v>-137.56589762541552</v>
      </c>
      <c r="AT308">
        <v>-626.29737100834438</v>
      </c>
      <c r="AU308">
        <v>-955.7700194788431</v>
      </c>
      <c r="AV308">
        <v>-1088.9701815923042</v>
      </c>
      <c r="AW308">
        <v>-1004.4349333907803</v>
      </c>
      <c r="AX308">
        <v>-712.35456590400599</v>
      </c>
      <c r="AY308">
        <v>-477.79771061555039</v>
      </c>
      <c r="AZ308">
        <v>-307.12836093684234</v>
      </c>
      <c r="BA308">
        <v>-188.24940162824919</v>
      </c>
      <c r="BB308">
        <v>-109.3181006356302</v>
      </c>
      <c r="BC308">
        <v>-59.534970986559401</v>
      </c>
      <c r="BD308">
        <v>-4.5030469753250975E-11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</v>
      </c>
      <c r="CR308">
        <v>0</v>
      </c>
      <c r="CS308">
        <v>0</v>
      </c>
      <c r="CT308">
        <v>0</v>
      </c>
      <c r="CU308">
        <v>0</v>
      </c>
      <c r="CV308">
        <v>0</v>
      </c>
      <c r="CW308">
        <v>0</v>
      </c>
    </row>
    <row r="309" spans="1:101" x14ac:dyDescent="0.3">
      <c r="A309">
        <f>Model_Point!K309</f>
        <v>0</v>
      </c>
      <c r="B309">
        <v>0</v>
      </c>
      <c r="C309">
        <v>0</v>
      </c>
      <c r="D309">
        <v>0</v>
      </c>
      <c r="E309">
        <v>0</v>
      </c>
      <c r="F309">
        <v>9190.7950435467446</v>
      </c>
      <c r="G309">
        <v>8990.1174897123747</v>
      </c>
      <c r="H309">
        <v>8683.0201284429932</v>
      </c>
      <c r="I309">
        <v>8316.5656273982368</v>
      </c>
      <c r="J309">
        <v>7959.9396587612309</v>
      </c>
      <c r="K309">
        <v>7644.6924033033838</v>
      </c>
      <c r="L309">
        <v>7388.4520582319074</v>
      </c>
      <c r="M309">
        <v>7204.1716789183447</v>
      </c>
      <c r="N309">
        <v>7102.7164212153975</v>
      </c>
      <c r="O309">
        <v>7078.0149153200164</v>
      </c>
      <c r="P309">
        <v>7018.8349569925031</v>
      </c>
      <c r="Q309">
        <v>6897.7810240548379</v>
      </c>
      <c r="R309">
        <v>6716.5659653618904</v>
      </c>
      <c r="S309">
        <v>6478.3122136231159</v>
      </c>
      <c r="T309">
        <v>6187.5442849520823</v>
      </c>
      <c r="U309">
        <v>5850.0262836721759</v>
      </c>
      <c r="V309">
        <v>5472.5706789690412</v>
      </c>
      <c r="W309">
        <v>5062.4548057994234</v>
      </c>
      <c r="X309">
        <v>4627.7305958510124</v>
      </c>
      <c r="Y309">
        <v>4177.0193829932887</v>
      </c>
      <c r="Z309">
        <v>3719.2727581851955</v>
      </c>
      <c r="AA309">
        <v>3263.5035008985215</v>
      </c>
      <c r="AB309">
        <v>2818.49358489424</v>
      </c>
      <c r="AC309">
        <v>2392.4895232526601</v>
      </c>
      <c r="AD309">
        <v>1992.8986498258846</v>
      </c>
      <c r="AE309">
        <v>1626.0029962939177</v>
      </c>
      <c r="AF309">
        <v>1287.5473716808694</v>
      </c>
      <c r="AG309">
        <v>984.75646381470631</v>
      </c>
      <c r="AH309">
        <v>722.89478081364268</v>
      </c>
      <c r="AI309">
        <v>504.92158658499682</v>
      </c>
      <c r="AJ309">
        <v>331.30915244578114</v>
      </c>
      <c r="AK309">
        <v>200.07098051028788</v>
      </c>
      <c r="AL309">
        <v>107.02683818447048</v>
      </c>
      <c r="AM309">
        <v>46.300009823705828</v>
      </c>
      <c r="AN309">
        <v>11.002000901329069</v>
      </c>
      <c r="AO309">
        <v>-5.9820362297468419</v>
      </c>
      <c r="AP309">
        <v>-11.0269319312343</v>
      </c>
      <c r="AQ309">
        <v>-10.358230684452899</v>
      </c>
      <c r="AR309">
        <v>-7.6448507014861429</v>
      </c>
      <c r="AS309">
        <v>-4.7716880593368041</v>
      </c>
      <c r="AT309">
        <v>2.5158233147756395E-11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  <c r="CQ309">
        <v>0</v>
      </c>
      <c r="CR309">
        <v>0</v>
      </c>
      <c r="CS309">
        <v>0</v>
      </c>
      <c r="CT309">
        <v>0</v>
      </c>
      <c r="CU309">
        <v>0</v>
      </c>
      <c r="CV309">
        <v>0</v>
      </c>
      <c r="CW309">
        <v>0</v>
      </c>
    </row>
    <row r="310" spans="1:101" x14ac:dyDescent="0.3">
      <c r="A310">
        <f>Model_Point!K310</f>
        <v>0</v>
      </c>
      <c r="B310">
        <v>0</v>
      </c>
      <c r="C310">
        <v>0</v>
      </c>
      <c r="D310">
        <v>0</v>
      </c>
      <c r="E310">
        <v>0</v>
      </c>
      <c r="F310">
        <v>3812.3139494916941</v>
      </c>
      <c r="G310">
        <v>3728.6907534112197</v>
      </c>
      <c r="H310">
        <v>3592.4779347896792</v>
      </c>
      <c r="I310">
        <v>3428.9861156548927</v>
      </c>
      <c r="J310">
        <v>3355.3642221073414</v>
      </c>
      <c r="K310">
        <v>3212.6302065108148</v>
      </c>
      <c r="L310">
        <v>3091.4603302894993</v>
      </c>
      <c r="M310">
        <v>2997.1384382073766</v>
      </c>
      <c r="N310">
        <v>2934.0817617024668</v>
      </c>
      <c r="O310">
        <v>2749.0654935250395</v>
      </c>
      <c r="P310">
        <v>2743.1108219962293</v>
      </c>
      <c r="Q310">
        <v>2725.4931212198007</v>
      </c>
      <c r="R310">
        <v>2684.7577933786993</v>
      </c>
      <c r="S310">
        <v>2622.0510218420877</v>
      </c>
      <c r="T310">
        <v>2377.7451838744164</v>
      </c>
      <c r="U310">
        <v>2266.7415955859306</v>
      </c>
      <c r="V310">
        <v>2139.696708027051</v>
      </c>
      <c r="W310">
        <v>1999.4053931692217</v>
      </c>
      <c r="X310">
        <v>1848.9789226990576</v>
      </c>
      <c r="Y310">
        <v>1599.7350388667585</v>
      </c>
      <c r="Z310">
        <v>1433.5358193878419</v>
      </c>
      <c r="AA310">
        <v>1267.2215241009203</v>
      </c>
      <c r="AB310">
        <v>1104.2280410479989</v>
      </c>
      <c r="AC310">
        <v>947.7971668933817</v>
      </c>
      <c r="AD310">
        <v>761.74775259925786</v>
      </c>
      <c r="AE310">
        <v>624.38587030077622</v>
      </c>
      <c r="AF310">
        <v>497.32722040915559</v>
      </c>
      <c r="AG310">
        <v>383.42559437043235</v>
      </c>
      <c r="AH310">
        <v>284.78708494454514</v>
      </c>
      <c r="AI310">
        <v>192.81858707400508</v>
      </c>
      <c r="AJ310">
        <v>126.80982007502152</v>
      </c>
      <c r="AK310">
        <v>76.830691679209835</v>
      </c>
      <c r="AL310">
        <v>41.344295294204088</v>
      </c>
      <c r="AM310">
        <v>18.151672234157825</v>
      </c>
      <c r="AN310">
        <v>4.2137957066337339</v>
      </c>
      <c r="AO310">
        <v>-2.3154950346885763</v>
      </c>
      <c r="AP310">
        <v>-4.2755668313389465</v>
      </c>
      <c r="AQ310">
        <v>-4.0440083773175806</v>
      </c>
      <c r="AR310">
        <v>-3.0242678552165509</v>
      </c>
      <c r="AS310">
        <v>-1.8265929649805492</v>
      </c>
      <c r="AT310">
        <v>-1.5262216794782795E-11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  <c r="CF310">
        <v>0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0</v>
      </c>
      <c r="CR310">
        <v>0</v>
      </c>
      <c r="CS310">
        <v>0</v>
      </c>
      <c r="CT310">
        <v>0</v>
      </c>
      <c r="CU310">
        <v>0</v>
      </c>
      <c r="CV310">
        <v>0</v>
      </c>
      <c r="CW310">
        <v>0</v>
      </c>
    </row>
    <row r="311" spans="1:101" x14ac:dyDescent="0.3">
      <c r="A311">
        <f>Model_Point!K311</f>
        <v>0</v>
      </c>
      <c r="B311">
        <v>0</v>
      </c>
      <c r="C311">
        <v>0</v>
      </c>
      <c r="D311">
        <v>0</v>
      </c>
      <c r="E311">
        <v>0</v>
      </c>
      <c r="F311">
        <v>2832.0778063061493</v>
      </c>
      <c r="G311">
        <v>2875.4422519483951</v>
      </c>
      <c r="H311">
        <v>2850.4379031470044</v>
      </c>
      <c r="I311">
        <v>2797.5298885076359</v>
      </c>
      <c r="J311">
        <v>2735.709569159993</v>
      </c>
      <c r="K311">
        <v>2673.1877828937604</v>
      </c>
      <c r="L311">
        <v>2614.000875233834</v>
      </c>
      <c r="M311">
        <v>2560.8080631429102</v>
      </c>
      <c r="N311">
        <v>2515.7572045017537</v>
      </c>
      <c r="O311">
        <v>2479.2149109436946</v>
      </c>
      <c r="P311">
        <v>2454.1843808645681</v>
      </c>
      <c r="Q311">
        <v>2684.2904306869891</v>
      </c>
      <c r="R311">
        <v>2782.1021106677663</v>
      </c>
      <c r="S311">
        <v>2826.8072154673305</v>
      </c>
      <c r="T311">
        <v>2858.550047047012</v>
      </c>
      <c r="U311">
        <v>2876.9744759637201</v>
      </c>
      <c r="V311">
        <v>2880.3982543673924</v>
      </c>
      <c r="W311">
        <v>2866.9717525690435</v>
      </c>
      <c r="X311">
        <v>2834.7489476512696</v>
      </c>
      <c r="Y311">
        <v>2781.7984973302282</v>
      </c>
      <c r="Z311">
        <v>2706.5159788551259</v>
      </c>
      <c r="AA311">
        <v>2607.7375449224633</v>
      </c>
      <c r="AB311">
        <v>2485.5837978446548</v>
      </c>
      <c r="AC311">
        <v>2339.7304003841423</v>
      </c>
      <c r="AD311">
        <v>2170.4362744335417</v>
      </c>
      <c r="AE311">
        <v>1978.7508367074577</v>
      </c>
      <c r="AF311">
        <v>1766.6654934407518</v>
      </c>
      <c r="AG311">
        <v>1537.2461925370542</v>
      </c>
      <c r="AH311">
        <v>1294.7334925110529</v>
      </c>
      <c r="AI311">
        <v>1044.5893464149808</v>
      </c>
      <c r="AJ311">
        <v>793.46626238657586</v>
      </c>
      <c r="AK311">
        <v>582.68371984813518</v>
      </c>
      <c r="AL311">
        <v>376.49221602182382</v>
      </c>
      <c r="AM311">
        <v>178.42208190274042</v>
      </c>
      <c r="AN311">
        <v>-0.26803770358489143</v>
      </c>
      <c r="AO311">
        <v>-146.40090663069788</v>
      </c>
      <c r="AP311">
        <v>-247.12376362681019</v>
      </c>
      <c r="AQ311">
        <v>-291.88667021178969</v>
      </c>
      <c r="AR311">
        <v>-274.54739645403458</v>
      </c>
      <c r="AS311">
        <v>-195.37264687962934</v>
      </c>
      <c r="AT311">
        <v>-131.1601498423847</v>
      </c>
      <c r="AU311">
        <v>-84.387208594595648</v>
      </c>
      <c r="AV311">
        <v>-51.778116802760387</v>
      </c>
      <c r="AW311">
        <v>-30.110892964786032</v>
      </c>
      <c r="AX311">
        <v>-16.437479886954208</v>
      </c>
      <c r="AY311">
        <v>5.0877700639899626E-12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</v>
      </c>
      <c r="CR311">
        <v>0</v>
      </c>
      <c r="CS311">
        <v>0</v>
      </c>
      <c r="CT311">
        <v>0</v>
      </c>
      <c r="CU311">
        <v>0</v>
      </c>
      <c r="CV311">
        <v>0</v>
      </c>
      <c r="CW311">
        <v>0</v>
      </c>
    </row>
    <row r="312" spans="1:101" x14ac:dyDescent="0.3">
      <c r="A312">
        <f>Model_Point!K312</f>
        <v>0</v>
      </c>
      <c r="B312">
        <v>0</v>
      </c>
      <c r="C312">
        <v>0</v>
      </c>
      <c r="D312">
        <v>0</v>
      </c>
      <c r="E312">
        <v>0</v>
      </c>
      <c r="F312">
        <v>13160.414290112338</v>
      </c>
      <c r="G312">
        <v>10451.247644331192</v>
      </c>
      <c r="H312">
        <v>7652.9599257407217</v>
      </c>
      <c r="I312">
        <v>4950.871925313505</v>
      </c>
      <c r="J312">
        <v>2409.3307242203578</v>
      </c>
      <c r="K312">
        <v>65.531022865579416</v>
      </c>
      <c r="L312">
        <v>-2050.5153742943708</v>
      </c>
      <c r="M312">
        <v>-3910.6934491116363</v>
      </c>
      <c r="N312">
        <v>-5488.1934998356401</v>
      </c>
      <c r="O312">
        <v>-6768.4981177898226</v>
      </c>
      <c r="P312">
        <v>-7717.349168674571</v>
      </c>
      <c r="Q312">
        <v>-8309.9457933801914</v>
      </c>
      <c r="R312">
        <v>-8523.2767176814577</v>
      </c>
      <c r="S312">
        <v>-8334.8908704441674</v>
      </c>
      <c r="T312">
        <v>-7722.695419945906</v>
      </c>
      <c r="U312">
        <v>-6664.7612767672317</v>
      </c>
      <c r="V312">
        <v>-5139.1361919122573</v>
      </c>
      <c r="W312">
        <v>-3311.881474724129</v>
      </c>
      <c r="X312">
        <v>-1591.9974963128175</v>
      </c>
      <c r="Y312">
        <v>-3.5674763123985714E-12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  <c r="CQ312">
        <v>0</v>
      </c>
      <c r="CR312">
        <v>0</v>
      </c>
      <c r="CS312">
        <v>0</v>
      </c>
      <c r="CT312">
        <v>0</v>
      </c>
      <c r="CU312">
        <v>0</v>
      </c>
      <c r="CV312">
        <v>0</v>
      </c>
      <c r="CW312">
        <v>0</v>
      </c>
    </row>
    <row r="313" spans="1:101" x14ac:dyDescent="0.3">
      <c r="A313">
        <f>Model_Point!K313</f>
        <v>0</v>
      </c>
      <c r="B313">
        <v>0</v>
      </c>
      <c r="C313">
        <v>0</v>
      </c>
      <c r="D313">
        <v>0</v>
      </c>
      <c r="E313">
        <v>0</v>
      </c>
      <c r="F313">
        <v>7245.4751941704826</v>
      </c>
      <c r="G313">
        <v>6220.6251450510872</v>
      </c>
      <c r="H313">
        <v>5081.7952460438491</v>
      </c>
      <c r="I313">
        <v>3948.5293246545421</v>
      </c>
      <c r="J313">
        <v>3813.2235865906919</v>
      </c>
      <c r="K313">
        <v>2846.6758102012668</v>
      </c>
      <c r="L313">
        <v>1960.658769241807</v>
      </c>
      <c r="M313">
        <v>1167.4978074378207</v>
      </c>
      <c r="N313">
        <v>478.5061767013558</v>
      </c>
      <c r="O313">
        <v>70.301414873097556</v>
      </c>
      <c r="P313">
        <v>-373.25167835482461</v>
      </c>
      <c r="Q313">
        <v>-681.67211915412918</v>
      </c>
      <c r="R313">
        <v>-845.57454446380279</v>
      </c>
      <c r="S313">
        <v>-855.85443897049959</v>
      </c>
      <c r="T313">
        <v>-1481.9493647635206</v>
      </c>
      <c r="U313">
        <v>-1206.5066210174525</v>
      </c>
      <c r="V313">
        <v>-753.96508450743443</v>
      </c>
      <c r="W313">
        <v>-110.13929924634408</v>
      </c>
      <c r="X313">
        <v>736.60373451188423</v>
      </c>
      <c r="Y313">
        <v>-2.6070019205989561E-12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</v>
      </c>
      <c r="CR313">
        <v>0</v>
      </c>
      <c r="CS313">
        <v>0</v>
      </c>
      <c r="CT313">
        <v>0</v>
      </c>
      <c r="CU313">
        <v>0</v>
      </c>
      <c r="CV313">
        <v>0</v>
      </c>
      <c r="CW313">
        <v>0</v>
      </c>
    </row>
    <row r="314" spans="1:101" x14ac:dyDescent="0.3">
      <c r="A314">
        <f>Model_Point!K314</f>
        <v>0</v>
      </c>
      <c r="B314">
        <v>0</v>
      </c>
      <c r="C314">
        <v>0</v>
      </c>
      <c r="D314">
        <v>0</v>
      </c>
      <c r="E314">
        <v>0</v>
      </c>
      <c r="F314">
        <v>2024.6791215557444</v>
      </c>
      <c r="G314">
        <v>1607.8842529740296</v>
      </c>
      <c r="H314">
        <v>1177.3784501139573</v>
      </c>
      <c r="I314">
        <v>761.67260389438547</v>
      </c>
      <c r="J314">
        <v>370.66626526467047</v>
      </c>
      <c r="K314">
        <v>10.081695825473755</v>
      </c>
      <c r="L314">
        <v>-315.4639037375955</v>
      </c>
      <c r="M314">
        <v>-601.64514601717485</v>
      </c>
      <c r="N314">
        <v>-844.33746151317541</v>
      </c>
      <c r="O314">
        <v>-1041.3074027368959</v>
      </c>
      <c r="P314">
        <v>-1187.2844874883956</v>
      </c>
      <c r="Q314">
        <v>-1278.453198981568</v>
      </c>
      <c r="R314">
        <v>-1311.2733411817628</v>
      </c>
      <c r="S314">
        <v>-1282.2909031452564</v>
      </c>
      <c r="T314">
        <v>-1188.1069876839856</v>
      </c>
      <c r="U314">
        <v>-1025.3478887334204</v>
      </c>
      <c r="V314">
        <v>-790.63633721727035</v>
      </c>
      <c r="W314">
        <v>-509.52022688063528</v>
      </c>
      <c r="X314">
        <v>-244.92269174043346</v>
      </c>
      <c r="Y314">
        <v>-5.4884250959978022E-13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  <c r="CF314">
        <v>0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0</v>
      </c>
      <c r="CP314">
        <v>0</v>
      </c>
      <c r="CQ314">
        <v>0</v>
      </c>
      <c r="CR314">
        <v>0</v>
      </c>
      <c r="CS314">
        <v>0</v>
      </c>
      <c r="CT314">
        <v>0</v>
      </c>
      <c r="CU314">
        <v>0</v>
      </c>
      <c r="CV314">
        <v>0</v>
      </c>
      <c r="CW314">
        <v>0</v>
      </c>
    </row>
    <row r="315" spans="1:101" x14ac:dyDescent="0.3">
      <c r="A315">
        <f>Model_Point!K315</f>
        <v>0</v>
      </c>
      <c r="B315">
        <v>0</v>
      </c>
      <c r="C315">
        <v>0</v>
      </c>
      <c r="D315">
        <v>0</v>
      </c>
      <c r="E315">
        <v>0</v>
      </c>
      <c r="F315">
        <v>12875.983054779517</v>
      </c>
      <c r="G315">
        <v>10660.17007813493</v>
      </c>
      <c r="H315">
        <v>8480.9509735756255</v>
      </c>
      <c r="I315">
        <v>6451.3898211369005</v>
      </c>
      <c r="J315">
        <v>4635.2194586211981</v>
      </c>
      <c r="K315">
        <v>3070.5688760103358</v>
      </c>
      <c r="L315">
        <v>1788.122104807949</v>
      </c>
      <c r="M315">
        <v>827.20973959732464</v>
      </c>
      <c r="N315">
        <v>223.62975208069685</v>
      </c>
      <c r="O315">
        <v>2.9877614116338036E-12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0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  <c r="CQ315">
        <v>0</v>
      </c>
      <c r="CR315">
        <v>0</v>
      </c>
      <c r="CS315">
        <v>0</v>
      </c>
      <c r="CT315">
        <v>0</v>
      </c>
      <c r="CU315">
        <v>0</v>
      </c>
      <c r="CV315">
        <v>0</v>
      </c>
      <c r="CW315">
        <v>0</v>
      </c>
    </row>
    <row r="316" spans="1:101" x14ac:dyDescent="0.3">
      <c r="A316">
        <f>Model_Point!K316</f>
        <v>0</v>
      </c>
      <c r="B316">
        <v>0</v>
      </c>
      <c r="C316">
        <v>0</v>
      </c>
      <c r="D316">
        <v>0</v>
      </c>
      <c r="E316">
        <v>0</v>
      </c>
      <c r="F316">
        <v>6160.2917874830837</v>
      </c>
      <c r="G316">
        <v>5227.7352080763822</v>
      </c>
      <c r="H316">
        <v>4244.5050449098171</v>
      </c>
      <c r="I316">
        <v>3292.6583381078499</v>
      </c>
      <c r="J316">
        <v>3019.4560897175088</v>
      </c>
      <c r="K316">
        <v>2249.7808030018841</v>
      </c>
      <c r="L316">
        <v>1575.753507369629</v>
      </c>
      <c r="M316">
        <v>1013.2941000412295</v>
      </c>
      <c r="N316">
        <v>576.65701170749162</v>
      </c>
      <c r="O316">
        <v>-3.4302656849986264E-12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  <c r="CN316">
        <v>0</v>
      </c>
      <c r="CO316">
        <v>0</v>
      </c>
      <c r="CP316">
        <v>0</v>
      </c>
      <c r="CQ316">
        <v>0</v>
      </c>
      <c r="CR316">
        <v>0</v>
      </c>
      <c r="CS316">
        <v>0</v>
      </c>
      <c r="CT316">
        <v>0</v>
      </c>
      <c r="CU316">
        <v>0</v>
      </c>
      <c r="CV316">
        <v>0</v>
      </c>
      <c r="CW316">
        <v>0</v>
      </c>
    </row>
    <row r="317" spans="1:101" x14ac:dyDescent="0.3">
      <c r="A317">
        <f>Model_Point!K317</f>
        <v>0</v>
      </c>
      <c r="B317">
        <v>0</v>
      </c>
      <c r="C317">
        <v>0</v>
      </c>
      <c r="D317">
        <v>0</v>
      </c>
      <c r="E317">
        <v>0</v>
      </c>
      <c r="F317">
        <v>1980.9204699660795</v>
      </c>
      <c r="G317">
        <v>1640.0261658669124</v>
      </c>
      <c r="H317">
        <v>1304.761688242404</v>
      </c>
      <c r="I317">
        <v>992.52151094413864</v>
      </c>
      <c r="J317">
        <v>713.11068594172286</v>
      </c>
      <c r="K317">
        <v>472.39521169389781</v>
      </c>
      <c r="L317">
        <v>275.09570843199219</v>
      </c>
      <c r="M317">
        <v>127.26303686112688</v>
      </c>
      <c r="N317">
        <v>34.404577243184136</v>
      </c>
      <c r="O317">
        <v>4.5965560178981595E-13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</row>
    <row r="318" spans="1:101" x14ac:dyDescent="0.3">
      <c r="A318">
        <f>Model_Point!K318</f>
        <v>0</v>
      </c>
      <c r="B318">
        <v>0</v>
      </c>
      <c r="C318">
        <v>0</v>
      </c>
      <c r="D318">
        <v>0</v>
      </c>
      <c r="E318">
        <v>0</v>
      </c>
      <c r="F318">
        <v>3356.1510660189201</v>
      </c>
      <c r="G318">
        <v>2299.8742037114093</v>
      </c>
      <c r="H318">
        <v>1395.7845597881681</v>
      </c>
      <c r="I318">
        <v>623.35716474826916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  <c r="CN318">
        <v>0</v>
      </c>
      <c r="CO318">
        <v>0</v>
      </c>
      <c r="CP318">
        <v>0</v>
      </c>
      <c r="CQ318">
        <v>0</v>
      </c>
      <c r="CR318">
        <v>0</v>
      </c>
      <c r="CS318">
        <v>0</v>
      </c>
      <c r="CT318">
        <v>0</v>
      </c>
      <c r="CU318">
        <v>0</v>
      </c>
      <c r="CV318">
        <v>0</v>
      </c>
      <c r="CW318">
        <v>0</v>
      </c>
    </row>
    <row r="319" spans="1:101" x14ac:dyDescent="0.3">
      <c r="A319">
        <f>Model_Point!K319</f>
        <v>0</v>
      </c>
      <c r="B319">
        <v>0</v>
      </c>
      <c r="C319">
        <v>0</v>
      </c>
      <c r="D319">
        <v>0</v>
      </c>
      <c r="E319">
        <v>0</v>
      </c>
      <c r="F319">
        <v>1768.9439387164741</v>
      </c>
      <c r="G319">
        <v>1314.2262192922408</v>
      </c>
      <c r="H319">
        <v>888.58186816797706</v>
      </c>
      <c r="I319">
        <v>501.58663733289546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0</v>
      </c>
      <c r="CR319">
        <v>0</v>
      </c>
      <c r="CS319">
        <v>0</v>
      </c>
      <c r="CT319">
        <v>0</v>
      </c>
      <c r="CU319">
        <v>0</v>
      </c>
      <c r="CV319">
        <v>0</v>
      </c>
      <c r="CW319">
        <v>0</v>
      </c>
    </row>
    <row r="320" spans="1:101" x14ac:dyDescent="0.3">
      <c r="A320">
        <f>Model_Point!K320</f>
        <v>0</v>
      </c>
      <c r="B320">
        <v>0</v>
      </c>
      <c r="C320">
        <v>0</v>
      </c>
      <c r="D320">
        <v>0</v>
      </c>
      <c r="E320">
        <v>0</v>
      </c>
      <c r="F320">
        <v>801.88933228181725</v>
      </c>
      <c r="G320">
        <v>590.937794829263</v>
      </c>
      <c r="H320">
        <v>381.31709482602872</v>
      </c>
      <c r="I320">
        <v>182.88231309808586</v>
      </c>
      <c r="J320">
        <v>-4.3907400767982421E-13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0</v>
      </c>
      <c r="CP320">
        <v>0</v>
      </c>
      <c r="CQ320">
        <v>0</v>
      </c>
      <c r="CR320">
        <v>0</v>
      </c>
      <c r="CS320">
        <v>0</v>
      </c>
      <c r="CT320">
        <v>0</v>
      </c>
      <c r="CU320">
        <v>0</v>
      </c>
      <c r="CV320">
        <v>0</v>
      </c>
      <c r="CW320">
        <v>0</v>
      </c>
    </row>
    <row r="321" spans="1:101" x14ac:dyDescent="0.3">
      <c r="A321">
        <f>Model_Point!K321</f>
        <v>0</v>
      </c>
      <c r="B321">
        <v>0</v>
      </c>
      <c r="C321">
        <v>0</v>
      </c>
      <c r="D321">
        <v>0</v>
      </c>
      <c r="E321">
        <v>0</v>
      </c>
      <c r="F321">
        <v>78575.309566089883</v>
      </c>
      <c r="G321">
        <v>66568.655673979811</v>
      </c>
      <c r="H321">
        <v>58358.306027450541</v>
      </c>
      <c r="I321">
        <v>52338.654371610377</v>
      </c>
      <c r="J321">
        <v>47353.007228174843</v>
      </c>
      <c r="K321">
        <v>42886.235782019161</v>
      </c>
      <c r="L321">
        <v>39972.400976248449</v>
      </c>
      <c r="M321">
        <v>37136.825217167549</v>
      </c>
      <c r="N321">
        <v>35766.445496010703</v>
      </c>
      <c r="O321">
        <v>34258.619508888303</v>
      </c>
      <c r="P321">
        <v>33573.071533969436</v>
      </c>
      <c r="Q321">
        <v>32801.910078780857</v>
      </c>
      <c r="R321">
        <v>31962.614435375886</v>
      </c>
      <c r="S321">
        <v>31085.075200993077</v>
      </c>
      <c r="T321">
        <v>30211.275934532423</v>
      </c>
      <c r="U321">
        <v>29383.239337662966</v>
      </c>
      <c r="V321">
        <v>28619.978261166212</v>
      </c>
      <c r="W321">
        <v>27902.490178744258</v>
      </c>
      <c r="X321">
        <v>27189.746975898375</v>
      </c>
      <c r="Y321">
        <v>26457.226933063397</v>
      </c>
      <c r="Z321">
        <v>25714.464728960993</v>
      </c>
      <c r="AA321">
        <v>24982.542407157824</v>
      </c>
      <c r="AB321">
        <v>24265.423939299159</v>
      </c>
      <c r="AC321">
        <v>23545.748415725229</v>
      </c>
      <c r="AD321">
        <v>22799.193805586579</v>
      </c>
      <c r="AE321">
        <v>22009.546064640101</v>
      </c>
      <c r="AF321">
        <v>21174.965360242899</v>
      </c>
      <c r="AG321">
        <v>20305.594607612711</v>
      </c>
      <c r="AH321">
        <v>19417.792604847335</v>
      </c>
      <c r="AI321">
        <v>18528.938031349539</v>
      </c>
      <c r="AJ321">
        <v>17653.075979937159</v>
      </c>
      <c r="AK321">
        <v>16797.848707824614</v>
      </c>
      <c r="AL321">
        <v>15964.602593268597</v>
      </c>
      <c r="AM321">
        <v>15151.800188155856</v>
      </c>
      <c r="AN321">
        <v>14358.802555863653</v>
      </c>
      <c r="AO321">
        <v>13587.182100395401</v>
      </c>
      <c r="AP321">
        <v>12839.536339200276</v>
      </c>
      <c r="AQ321">
        <v>12117.474742929177</v>
      </c>
      <c r="AR321">
        <v>11420.411053837952</v>
      </c>
      <c r="AS321">
        <v>10745.993811537386</v>
      </c>
      <c r="AT321">
        <v>10091.921259078688</v>
      </c>
      <c r="AU321">
        <v>9457.9553114811933</v>
      </c>
      <c r="AV321">
        <v>8846.456130671455</v>
      </c>
      <c r="AW321">
        <v>8260.6060048022227</v>
      </c>
      <c r="AX321">
        <v>7701.9881669074384</v>
      </c>
      <c r="AY321">
        <v>7170.5471135082198</v>
      </c>
      <c r="AZ321">
        <v>6666.99918387453</v>
      </c>
      <c r="BA321">
        <v>6193.9099167169861</v>
      </c>
      <c r="BB321">
        <v>5751.6823093153862</v>
      </c>
      <c r="BC321">
        <v>5329.2971092566258</v>
      </c>
      <c r="BD321">
        <v>4900.3957133267004</v>
      </c>
      <c r="BE321">
        <v>4405.5082367802033</v>
      </c>
      <c r="BF321">
        <v>3859.3321095303263</v>
      </c>
      <c r="BG321">
        <v>3280.4489300140463</v>
      </c>
      <c r="BH321">
        <v>2690.83189821006</v>
      </c>
      <c r="BI321">
        <v>2114.783301750007</v>
      </c>
      <c r="BJ321">
        <v>1577.2134828065696</v>
      </c>
      <c r="BK321">
        <v>1101.2750045213222</v>
      </c>
      <c r="BL321">
        <v>705.53984805993571</v>
      </c>
      <c r="BM321">
        <v>401.14581661317493</v>
      </c>
      <c r="BN321">
        <v>189.59130751838094</v>
      </c>
      <c r="BO321">
        <v>73.788505704951234</v>
      </c>
      <c r="BP321">
        <v>19.671494475693812</v>
      </c>
      <c r="BQ321">
        <v>-0.12914579768076945</v>
      </c>
      <c r="BR321">
        <v>-3.2125339962533901</v>
      </c>
      <c r="BS321">
        <v>2.4023913601674026E-9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0</v>
      </c>
      <c r="CR321">
        <v>0</v>
      </c>
      <c r="CS321">
        <v>0</v>
      </c>
      <c r="CT321">
        <v>0</v>
      </c>
      <c r="CU321">
        <v>0</v>
      </c>
      <c r="CV321">
        <v>0</v>
      </c>
      <c r="CW321">
        <v>0</v>
      </c>
    </row>
    <row r="322" spans="1:101" x14ac:dyDescent="0.3">
      <c r="A322">
        <f>Model_Point!K322</f>
        <v>0</v>
      </c>
      <c r="B322">
        <v>0</v>
      </c>
      <c r="C322">
        <v>0</v>
      </c>
      <c r="D322">
        <v>0</v>
      </c>
      <c r="E322">
        <v>0</v>
      </c>
      <c r="F322">
        <v>36249.572412204398</v>
      </c>
      <c r="G322">
        <v>31675.336152098218</v>
      </c>
      <c r="H322">
        <v>28744.039754859907</v>
      </c>
      <c r="I322">
        <v>26748.56528251983</v>
      </c>
      <c r="J322">
        <v>22593.657916676708</v>
      </c>
      <c r="K322">
        <v>21142.52130280092</v>
      </c>
      <c r="L322">
        <v>20143.994843823271</v>
      </c>
      <c r="M322">
        <v>19397.170675365178</v>
      </c>
      <c r="N322">
        <v>18659.266803735889</v>
      </c>
      <c r="O322">
        <v>16210.19477813192</v>
      </c>
      <c r="P322">
        <v>15678.636231753975</v>
      </c>
      <c r="Q322">
        <v>15380.419636389617</v>
      </c>
      <c r="R322">
        <v>15314.255473251118</v>
      </c>
      <c r="S322">
        <v>15285.414833947092</v>
      </c>
      <c r="T322">
        <v>13373.056752121796</v>
      </c>
      <c r="U322">
        <v>13270.169022454562</v>
      </c>
      <c r="V322">
        <v>13199.740648913124</v>
      </c>
      <c r="W322">
        <v>13154.026748016478</v>
      </c>
      <c r="X322">
        <v>13115.912619888242</v>
      </c>
      <c r="Y322">
        <v>11609.301566454971</v>
      </c>
      <c r="Z322">
        <v>11480.380243337935</v>
      </c>
      <c r="AA322">
        <v>11357.793423979834</v>
      </c>
      <c r="AB322">
        <v>11243.644840858669</v>
      </c>
      <c r="AC322">
        <v>11130.952674058148</v>
      </c>
      <c r="AD322">
        <v>9932.1318130374693</v>
      </c>
      <c r="AE322">
        <v>9729.3945158261577</v>
      </c>
      <c r="AF322">
        <v>9507.3533656527288</v>
      </c>
      <c r="AG322">
        <v>9270.6732210349965</v>
      </c>
      <c r="AH322">
        <v>9026.7206854086744</v>
      </c>
      <c r="AI322">
        <v>8030.2363828074131</v>
      </c>
      <c r="AJ322">
        <v>7747.320357686971</v>
      </c>
      <c r="AK322">
        <v>7472.3075601635455</v>
      </c>
      <c r="AL322">
        <v>7206.1002587871335</v>
      </c>
      <c r="AM322">
        <v>6948.374552548883</v>
      </c>
      <c r="AN322">
        <v>6197.8570916951612</v>
      </c>
      <c r="AO322">
        <v>5927.2503902067765</v>
      </c>
      <c r="AP322">
        <v>5665.7689933256661</v>
      </c>
      <c r="AQ322">
        <v>5414.3527883391189</v>
      </c>
      <c r="AR322">
        <v>5173.0032309884991</v>
      </c>
      <c r="AS322">
        <v>4622.2222568319949</v>
      </c>
      <c r="AT322">
        <v>4379.0513263142575</v>
      </c>
      <c r="AU322">
        <v>4143.3868445957878</v>
      </c>
      <c r="AV322">
        <v>3916.4171531835736</v>
      </c>
      <c r="AW322">
        <v>3699.683252465753</v>
      </c>
      <c r="AX322">
        <v>3302.4450620357879</v>
      </c>
      <c r="AY322">
        <v>3096.203354113522</v>
      </c>
      <c r="AZ322">
        <v>2900.9594237214551</v>
      </c>
      <c r="BA322">
        <v>2717.9431391557664</v>
      </c>
      <c r="BB322">
        <v>2547.4565330886276</v>
      </c>
      <c r="BC322">
        <v>2277.7548293240156</v>
      </c>
      <c r="BD322">
        <v>2105.3231246552318</v>
      </c>
      <c r="BE322">
        <v>1903.8213155321484</v>
      </c>
      <c r="BF322">
        <v>1679.5361356521128</v>
      </c>
      <c r="BG322">
        <v>1440.4356761898164</v>
      </c>
      <c r="BH322">
        <v>1147.2072746127758</v>
      </c>
      <c r="BI322">
        <v>904.80737751616743</v>
      </c>
      <c r="BJ322">
        <v>678.05765912951892</v>
      </c>
      <c r="BK322">
        <v>476.96520110259138</v>
      </c>
      <c r="BL322">
        <v>309.5951531868111</v>
      </c>
      <c r="BM322">
        <v>170.78173433506205</v>
      </c>
      <c r="BN322">
        <v>80.796103792176098</v>
      </c>
      <c r="BO322">
        <v>31.536527171099394</v>
      </c>
      <c r="BP322">
        <v>8.5306733774416603</v>
      </c>
      <c r="BQ322">
        <v>0.13369150663833917</v>
      </c>
      <c r="BR322">
        <v>-1.3829737627838252</v>
      </c>
      <c r="BS322">
        <v>-1.09590527326063E-9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0</v>
      </c>
      <c r="CR322">
        <v>0</v>
      </c>
      <c r="CS322">
        <v>0</v>
      </c>
      <c r="CT322">
        <v>0</v>
      </c>
      <c r="CU322">
        <v>0</v>
      </c>
      <c r="CV322">
        <v>0</v>
      </c>
      <c r="CW322">
        <v>0</v>
      </c>
    </row>
    <row r="323" spans="1:101" x14ac:dyDescent="0.3">
      <c r="A323">
        <f>Model_Point!K323</f>
        <v>0</v>
      </c>
      <c r="B323">
        <v>0</v>
      </c>
      <c r="C323">
        <v>0</v>
      </c>
      <c r="D323">
        <v>0</v>
      </c>
      <c r="E323">
        <v>0</v>
      </c>
      <c r="F323">
        <v>182524.63974274995</v>
      </c>
      <c r="G323">
        <v>145445.39579030836</v>
      </c>
      <c r="H323">
        <v>123749.3521036404</v>
      </c>
      <c r="I323">
        <v>109659.60180330661</v>
      </c>
      <c r="J323">
        <v>99028.515218426328</v>
      </c>
      <c r="K323">
        <v>90218.780342385959</v>
      </c>
      <c r="L323">
        <v>81990.057677595629</v>
      </c>
      <c r="M323">
        <v>74950.324564968527</v>
      </c>
      <c r="N323">
        <v>67556.803794841602</v>
      </c>
      <c r="O323">
        <v>61286.868501769357</v>
      </c>
      <c r="P323">
        <v>55002.994263524968</v>
      </c>
      <c r="Q323">
        <v>49653.718860085733</v>
      </c>
      <c r="R323">
        <v>45222.359335922614</v>
      </c>
      <c r="S323">
        <v>41698.187378862538</v>
      </c>
      <c r="T323">
        <v>39066.352091940651</v>
      </c>
      <c r="U323">
        <v>37302.721768954507</v>
      </c>
      <c r="V323">
        <v>36316.075464695787</v>
      </c>
      <c r="W323">
        <v>35327.989439112658</v>
      </c>
      <c r="X323">
        <v>34330.002358411584</v>
      </c>
      <c r="Y323">
        <v>33307.055625441804</v>
      </c>
      <c r="Z323">
        <v>32245.548716099318</v>
      </c>
      <c r="AA323">
        <v>31143.003977034805</v>
      </c>
      <c r="AB323">
        <v>30011.059392274408</v>
      </c>
      <c r="AC323">
        <v>28867.100035631694</v>
      </c>
      <c r="AD323">
        <v>27722.115633145742</v>
      </c>
      <c r="AE323">
        <v>26579.904348301377</v>
      </c>
      <c r="AF323">
        <v>25448.770311258606</v>
      </c>
      <c r="AG323">
        <v>24347.117904075829</v>
      </c>
      <c r="AH323">
        <v>23283.16051982409</v>
      </c>
      <c r="AI323">
        <v>22206.363165623941</v>
      </c>
      <c r="AJ323">
        <v>20984.225175827687</v>
      </c>
      <c r="AK323">
        <v>19305.989242176267</v>
      </c>
      <c r="AL323">
        <v>17239.281787399035</v>
      </c>
      <c r="AM323">
        <v>14877.475337017171</v>
      </c>
      <c r="AN323">
        <v>12337.669006481923</v>
      </c>
      <c r="AO323">
        <v>9755.214892582957</v>
      </c>
      <c r="AP323">
        <v>7274.1300939789371</v>
      </c>
      <c r="AQ323">
        <v>5033.3284675600098</v>
      </c>
      <c r="AR323">
        <v>3149.6601103031389</v>
      </c>
      <c r="AS323">
        <v>1700.2290586963036</v>
      </c>
      <c r="AT323">
        <v>708.07878631539359</v>
      </c>
      <c r="AU323">
        <v>189.13191333183303</v>
      </c>
      <c r="AV323">
        <v>-30.554284682104672</v>
      </c>
      <c r="AW323">
        <v>-89.659740572405497</v>
      </c>
      <c r="AX323">
        <v>-75.994967535073229</v>
      </c>
      <c r="AY323">
        <v>1.3622314755759162E-9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  <c r="CQ323">
        <v>0</v>
      </c>
      <c r="CR323">
        <v>0</v>
      </c>
      <c r="CS323">
        <v>0</v>
      </c>
      <c r="CT323">
        <v>0</v>
      </c>
      <c r="CU323">
        <v>0</v>
      </c>
      <c r="CV323">
        <v>0</v>
      </c>
      <c r="CW323">
        <v>0</v>
      </c>
    </row>
    <row r="324" spans="1:101" x14ac:dyDescent="0.3">
      <c r="A324">
        <f>Model_Point!K324</f>
        <v>0</v>
      </c>
      <c r="B324">
        <v>0</v>
      </c>
      <c r="C324">
        <v>0</v>
      </c>
      <c r="D324">
        <v>0</v>
      </c>
      <c r="E324">
        <v>0</v>
      </c>
      <c r="F324">
        <v>87270.559021358597</v>
      </c>
      <c r="G324">
        <v>73063.555719278505</v>
      </c>
      <c r="H324">
        <v>65399.231426443032</v>
      </c>
      <c r="I324">
        <v>60721.504893373043</v>
      </c>
      <c r="J324">
        <v>52134.207367838957</v>
      </c>
      <c r="K324">
        <v>48055.317415846766</v>
      </c>
      <c r="L324">
        <v>44039.644254435465</v>
      </c>
      <c r="M324">
        <v>40538.096692303086</v>
      </c>
      <c r="N324">
        <v>36895.028021638194</v>
      </c>
      <c r="O324">
        <v>32901.817258891198</v>
      </c>
      <c r="P324">
        <v>29708.090231128936</v>
      </c>
      <c r="Q324">
        <v>26926.834014050615</v>
      </c>
      <c r="R324">
        <v>24552.667969191993</v>
      </c>
      <c r="S324">
        <v>22582.316166200158</v>
      </c>
      <c r="T324">
        <v>19643.825658239901</v>
      </c>
      <c r="U324">
        <v>18376.064548618011</v>
      </c>
      <c r="V324">
        <v>17479.198928541944</v>
      </c>
      <c r="W324">
        <v>16940.952481592667</v>
      </c>
      <c r="X324">
        <v>16752.555802246152</v>
      </c>
      <c r="Y324">
        <v>14435.976031286051</v>
      </c>
      <c r="Z324">
        <v>14254.335771212218</v>
      </c>
      <c r="AA324">
        <v>14050.468927963097</v>
      </c>
      <c r="AB324">
        <v>13830.043955932128</v>
      </c>
      <c r="AC324">
        <v>13601.288955317517</v>
      </c>
      <c r="AD324">
        <v>11901.923239088732</v>
      </c>
      <c r="AE324">
        <v>11579.478394957567</v>
      </c>
      <c r="AF324">
        <v>11255.799164655009</v>
      </c>
      <c r="AG324">
        <v>10939.473182787484</v>
      </c>
      <c r="AH324">
        <v>10634.766582169719</v>
      </c>
      <c r="AI324">
        <v>9463.9170734919935</v>
      </c>
      <c r="AJ324">
        <v>9031.5611111102644</v>
      </c>
      <c r="AK324">
        <v>8397.7709756249205</v>
      </c>
      <c r="AL324">
        <v>7591.1582004392558</v>
      </c>
      <c r="AM324">
        <v>6651.5521436033296</v>
      </c>
      <c r="AN324">
        <v>5235.9374208075133</v>
      </c>
      <c r="AO324">
        <v>4164.7429252222892</v>
      </c>
      <c r="AP324">
        <v>3129.8083506071512</v>
      </c>
      <c r="AQ324">
        <v>2191.370000914676</v>
      </c>
      <c r="AR324">
        <v>1400.4329535259633</v>
      </c>
      <c r="AS324">
        <v>720.93826166705355</v>
      </c>
      <c r="AT324">
        <v>299.98919446096136</v>
      </c>
      <c r="AU324">
        <v>79.432331886466386</v>
      </c>
      <c r="AV324">
        <v>-14.169562992198118</v>
      </c>
      <c r="AW324">
        <v>-39.551143438302454</v>
      </c>
      <c r="AX324">
        <v>-32.359753713176687</v>
      </c>
      <c r="AY324">
        <v>1.2557566905100544E-9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>
        <v>0</v>
      </c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  <c r="CQ324">
        <v>0</v>
      </c>
      <c r="CR324">
        <v>0</v>
      </c>
      <c r="CS324">
        <v>0</v>
      </c>
      <c r="CT324">
        <v>0</v>
      </c>
      <c r="CU324">
        <v>0</v>
      </c>
      <c r="CV324">
        <v>0</v>
      </c>
      <c r="CW324">
        <v>0</v>
      </c>
    </row>
    <row r="325" spans="1:101" x14ac:dyDescent="0.3">
      <c r="A325">
        <f>Model_Point!K325</f>
        <v>0</v>
      </c>
      <c r="B325">
        <v>0</v>
      </c>
      <c r="C325">
        <v>0</v>
      </c>
      <c r="D325">
        <v>0</v>
      </c>
      <c r="E325">
        <v>0</v>
      </c>
      <c r="F325">
        <v>243014.40488466786</v>
      </c>
      <c r="G325">
        <v>196910.17878103509</v>
      </c>
      <c r="H325">
        <v>173620.78296287119</v>
      </c>
      <c r="I325">
        <v>153638.67757287135</v>
      </c>
      <c r="J325">
        <v>135341.11057874668</v>
      </c>
      <c r="K325">
        <v>119196.47163162871</v>
      </c>
      <c r="L325">
        <v>103459.30042742043</v>
      </c>
      <c r="M325">
        <v>89737.912856654119</v>
      </c>
      <c r="N325">
        <v>75795.230337649904</v>
      </c>
      <c r="O325">
        <v>63964.605145979382</v>
      </c>
      <c r="P325">
        <v>53145.971928142266</v>
      </c>
      <c r="Q325">
        <v>45862.661834872619</v>
      </c>
      <c r="R325">
        <v>41399.897698442481</v>
      </c>
      <c r="S325">
        <v>35842.943937288437</v>
      </c>
      <c r="T325">
        <v>29516.773552814266</v>
      </c>
      <c r="U325">
        <v>22839.980085503441</v>
      </c>
      <c r="V325">
        <v>16289.278898884208</v>
      </c>
      <c r="W325">
        <v>10346.14390476221</v>
      </c>
      <c r="X325">
        <v>5429.1929036119091</v>
      </c>
      <c r="Y325">
        <v>1822.2047509298811</v>
      </c>
      <c r="Z325">
        <v>-385.40657550021041</v>
      </c>
      <c r="AA325">
        <v>-1272.4051389335807</v>
      </c>
      <c r="AB325">
        <v>-1392.2050853869782</v>
      </c>
      <c r="AC325">
        <v>-1162.3064312380498</v>
      </c>
      <c r="AD325">
        <v>-832.15087617052473</v>
      </c>
      <c r="AE325">
        <v>1.1750350321206997E-10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  <c r="CN325">
        <v>0</v>
      </c>
      <c r="CO325">
        <v>0</v>
      </c>
      <c r="CP325">
        <v>0</v>
      </c>
      <c r="CQ325">
        <v>0</v>
      </c>
      <c r="CR325">
        <v>0</v>
      </c>
      <c r="CS325">
        <v>0</v>
      </c>
      <c r="CT325">
        <v>0</v>
      </c>
      <c r="CU325">
        <v>0</v>
      </c>
      <c r="CV325">
        <v>0</v>
      </c>
      <c r="CW325">
        <v>0</v>
      </c>
    </row>
    <row r="326" spans="1:101" x14ac:dyDescent="0.3">
      <c r="A326">
        <f>Model_Point!K326</f>
        <v>0</v>
      </c>
      <c r="B326">
        <v>0</v>
      </c>
      <c r="C326">
        <v>0</v>
      </c>
      <c r="D326">
        <v>0</v>
      </c>
      <c r="E326">
        <v>0</v>
      </c>
      <c r="F326">
        <v>111021.7902539955</v>
      </c>
      <c r="G326">
        <v>93035.352405639263</v>
      </c>
      <c r="H326">
        <v>82901.135186790503</v>
      </c>
      <c r="I326">
        <v>72965.125292789206</v>
      </c>
      <c r="J326">
        <v>64515.892084931416</v>
      </c>
      <c r="K326">
        <v>56257.183528496607</v>
      </c>
      <c r="L326">
        <v>48198.209391657729</v>
      </c>
      <c r="M326">
        <v>41029.277596445761</v>
      </c>
      <c r="N326">
        <v>33796.458477014188</v>
      </c>
      <c r="O326">
        <v>30627.527768702395</v>
      </c>
      <c r="P326">
        <v>24979.529345999603</v>
      </c>
      <c r="Q326">
        <v>20883.16558017299</v>
      </c>
      <c r="R326">
        <v>18432.44227807159</v>
      </c>
      <c r="S326">
        <v>16317.730106640414</v>
      </c>
      <c r="T326">
        <v>12406.23160079628</v>
      </c>
      <c r="U326">
        <v>9665.5193258063318</v>
      </c>
      <c r="V326">
        <v>6945.6241102064005</v>
      </c>
      <c r="W326">
        <v>4455.8008107321557</v>
      </c>
      <c r="X326">
        <v>2380.1147905100361</v>
      </c>
      <c r="Y326">
        <v>777.52829349351498</v>
      </c>
      <c r="Z326">
        <v>-174.18047899445111</v>
      </c>
      <c r="AA326">
        <v>-567.10823113918127</v>
      </c>
      <c r="AB326">
        <v>-632.95275169963736</v>
      </c>
      <c r="AC326">
        <v>-547.82736561656804</v>
      </c>
      <c r="AD326">
        <v>-351.40992903869034</v>
      </c>
      <c r="AE326">
        <v>-1.5586087919852949E-10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0</v>
      </c>
      <c r="CQ326">
        <v>0</v>
      </c>
      <c r="CR326">
        <v>0</v>
      </c>
      <c r="CS326">
        <v>0</v>
      </c>
      <c r="CT326">
        <v>0</v>
      </c>
      <c r="CU326">
        <v>0</v>
      </c>
      <c r="CV326">
        <v>0</v>
      </c>
      <c r="CW326">
        <v>0</v>
      </c>
    </row>
    <row r="327" spans="1:101" x14ac:dyDescent="0.3">
      <c r="A327">
        <f>Model_Point!K327</f>
        <v>0</v>
      </c>
      <c r="B327">
        <v>0</v>
      </c>
      <c r="C327">
        <v>0</v>
      </c>
      <c r="D327">
        <v>0</v>
      </c>
      <c r="E327">
        <v>0</v>
      </c>
      <c r="F327">
        <v>78437.519526715812</v>
      </c>
      <c r="G327">
        <v>75678.900864612515</v>
      </c>
      <c r="H327">
        <v>71963.363375996341</v>
      </c>
      <c r="I327">
        <v>67830.422578875281</v>
      </c>
      <c r="J327">
        <v>63659.03317679165</v>
      </c>
      <c r="K327">
        <v>59635.860785584489</v>
      </c>
      <c r="L327">
        <v>55939.602821871216</v>
      </c>
      <c r="M327">
        <v>52641.60441214536</v>
      </c>
      <c r="N327">
        <v>49798.72301383697</v>
      </c>
      <c r="O327">
        <v>47460.800916504522</v>
      </c>
      <c r="P327">
        <v>45673.696424491878</v>
      </c>
      <c r="Q327">
        <v>44479.474062207948</v>
      </c>
      <c r="R327">
        <v>43915.696940080918</v>
      </c>
      <c r="S327">
        <v>44015.478762650448</v>
      </c>
      <c r="T327">
        <v>44477.608796757442</v>
      </c>
      <c r="U327">
        <v>44648.004315196995</v>
      </c>
      <c r="V327">
        <v>44526.935690104998</v>
      </c>
      <c r="W327">
        <v>44119.052124100141</v>
      </c>
      <c r="X327">
        <v>43433.276080452699</v>
      </c>
      <c r="Y327">
        <v>42482.630204747118</v>
      </c>
      <c r="Z327">
        <v>41284.004467631064</v>
      </c>
      <c r="AA327">
        <v>39857.87854056678</v>
      </c>
      <c r="AB327">
        <v>38227.998577789913</v>
      </c>
      <c r="AC327">
        <v>36421.015079385041</v>
      </c>
      <c r="AD327">
        <v>34466.13494727228</v>
      </c>
      <c r="AE327">
        <v>32394.835325216747</v>
      </c>
      <c r="AF327">
        <v>30240.47550659582</v>
      </c>
      <c r="AG327">
        <v>28037.095491550077</v>
      </c>
      <c r="AH327">
        <v>25816.363245942248</v>
      </c>
      <c r="AI327">
        <v>23603.648752826524</v>
      </c>
      <c r="AJ327">
        <v>21421.071065201104</v>
      </c>
      <c r="AK327">
        <v>19010.205862085633</v>
      </c>
      <c r="AL327">
        <v>16450.193230600766</v>
      </c>
      <c r="AM327">
        <v>13830.360399868609</v>
      </c>
      <c r="AN327">
        <v>11246.062652155702</v>
      </c>
      <c r="AO327">
        <v>8792.9386830535786</v>
      </c>
      <c r="AP327">
        <v>6559.7899456023906</v>
      </c>
      <c r="AQ327">
        <v>4620.6423883650486</v>
      </c>
      <c r="AR327">
        <v>3026.9610522152161</v>
      </c>
      <c r="AS327">
        <v>1801.3780636136501</v>
      </c>
      <c r="AT327">
        <v>934.5168298994389</v>
      </c>
      <c r="AU327">
        <v>425.35077526827905</v>
      </c>
      <c r="AV327">
        <v>159.28551788600751</v>
      </c>
      <c r="AW327">
        <v>41.419865864301705</v>
      </c>
      <c r="AX327">
        <v>5.3644156124479903</v>
      </c>
      <c r="AY327">
        <v>-1.9393986271855586E-10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  <c r="CQ327">
        <v>0</v>
      </c>
      <c r="CR327">
        <v>0</v>
      </c>
      <c r="CS327">
        <v>0</v>
      </c>
      <c r="CT327">
        <v>0</v>
      </c>
      <c r="CU327">
        <v>0</v>
      </c>
      <c r="CV327">
        <v>0</v>
      </c>
      <c r="CW327">
        <v>0</v>
      </c>
    </row>
    <row r="328" spans="1:101" x14ac:dyDescent="0.3">
      <c r="A328">
        <f>Model_Point!K328</f>
        <v>0</v>
      </c>
      <c r="B328">
        <v>0</v>
      </c>
      <c r="C328">
        <v>0</v>
      </c>
      <c r="D328">
        <v>0</v>
      </c>
      <c r="E328">
        <v>0</v>
      </c>
      <c r="F328">
        <v>37072.793339708667</v>
      </c>
      <c r="G328">
        <v>35842.520224501874</v>
      </c>
      <c r="H328">
        <v>34063.413212229563</v>
      </c>
      <c r="I328">
        <v>32052.060618199914</v>
      </c>
      <c r="J328">
        <v>31435.418951458465</v>
      </c>
      <c r="K328">
        <v>29508.496124587611</v>
      </c>
      <c r="L328">
        <v>27709.330648379393</v>
      </c>
      <c r="M328">
        <v>26071.704105734472</v>
      </c>
      <c r="N328">
        <v>24622.326672804524</v>
      </c>
      <c r="O328">
        <v>23417.944747809106</v>
      </c>
      <c r="P328">
        <v>22414.999059737343</v>
      </c>
      <c r="Q328">
        <v>21664.464887166519</v>
      </c>
      <c r="R328">
        <v>21183.683301284371</v>
      </c>
      <c r="S328">
        <v>20987.916465143498</v>
      </c>
      <c r="T328">
        <v>19325.191550429379</v>
      </c>
      <c r="U328">
        <v>19628.936298616452</v>
      </c>
      <c r="V328">
        <v>19875.203724819934</v>
      </c>
      <c r="W328">
        <v>20000.021414242958</v>
      </c>
      <c r="X328">
        <v>20007.349443900268</v>
      </c>
      <c r="Y328">
        <v>18250.826002634069</v>
      </c>
      <c r="Z328">
        <v>17940.316728991023</v>
      </c>
      <c r="AA328">
        <v>17528.746176996796</v>
      </c>
      <c r="AB328">
        <v>17026.520770770647</v>
      </c>
      <c r="AC328">
        <v>16445.382169049539</v>
      </c>
      <c r="AD328">
        <v>14740.027654934784</v>
      </c>
      <c r="AE328">
        <v>13975.455783355272</v>
      </c>
      <c r="AF328">
        <v>13169.699233861798</v>
      </c>
      <c r="AG328">
        <v>12337.746915849713</v>
      </c>
      <c r="AH328">
        <v>11493.630037879277</v>
      </c>
      <c r="AI328">
        <v>10063.492432040228</v>
      </c>
      <c r="AJ328">
        <v>9191.6477405420628</v>
      </c>
      <c r="AK328">
        <v>8216.6305912022417</v>
      </c>
      <c r="AL328">
        <v>7172.4077996155875</v>
      </c>
      <c r="AM328">
        <v>6097.4372367469887</v>
      </c>
      <c r="AN328">
        <v>4785.4732091647638</v>
      </c>
      <c r="AO328">
        <v>3757.4774099220481</v>
      </c>
      <c r="AP328">
        <v>2819.0028452592151</v>
      </c>
      <c r="AQ328">
        <v>2002.382065023183</v>
      </c>
      <c r="AR328">
        <v>1330.3534192399759</v>
      </c>
      <c r="AS328">
        <v>766.22078795096877</v>
      </c>
      <c r="AT328">
        <v>397.99777127871857</v>
      </c>
      <c r="AU328">
        <v>181.52601444565238</v>
      </c>
      <c r="AV328">
        <v>68.31742989915918</v>
      </c>
      <c r="AW328">
        <v>18.121725619522966</v>
      </c>
      <c r="AX328">
        <v>2.3461687116706647</v>
      </c>
      <c r="AY328">
        <v>-3.5678538833942412E-10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0</v>
      </c>
      <c r="CB328">
        <v>0</v>
      </c>
      <c r="CC328">
        <v>0</v>
      </c>
      <c r="CD328">
        <v>0</v>
      </c>
      <c r="CE328">
        <v>0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  <c r="CN328">
        <v>0</v>
      </c>
      <c r="CO328">
        <v>0</v>
      </c>
      <c r="CP328">
        <v>0</v>
      </c>
      <c r="CQ328">
        <v>0</v>
      </c>
      <c r="CR328">
        <v>0</v>
      </c>
      <c r="CS328">
        <v>0</v>
      </c>
      <c r="CT328">
        <v>0</v>
      </c>
      <c r="CU328">
        <v>0</v>
      </c>
      <c r="CV328">
        <v>0</v>
      </c>
      <c r="CW328">
        <v>0</v>
      </c>
    </row>
    <row r="329" spans="1:101" x14ac:dyDescent="0.3">
      <c r="A329">
        <f>Model_Point!K329</f>
        <v>0</v>
      </c>
      <c r="B329">
        <v>0</v>
      </c>
      <c r="C329">
        <v>0</v>
      </c>
      <c r="D329">
        <v>0</v>
      </c>
      <c r="E329">
        <v>0</v>
      </c>
      <c r="F329">
        <v>146552.17824028927</v>
      </c>
      <c r="G329">
        <v>139036.99375384842</v>
      </c>
      <c r="H329">
        <v>129994.13749985688</v>
      </c>
      <c r="I329">
        <v>120329.21373453383</v>
      </c>
      <c r="J329">
        <v>110729.97860244907</v>
      </c>
      <c r="K329">
        <v>101560.42242258909</v>
      </c>
      <c r="L329">
        <v>93219.161771536295</v>
      </c>
      <c r="M329">
        <v>85860.416344738478</v>
      </c>
      <c r="N329">
        <v>79604.461278910181</v>
      </c>
      <c r="O329">
        <v>74549.139977286308</v>
      </c>
      <c r="P329">
        <v>70773.527274549691</v>
      </c>
      <c r="Q329">
        <v>68339.414981905895</v>
      </c>
      <c r="R329">
        <v>67052.174916788266</v>
      </c>
      <c r="S329">
        <v>65250.845176434901</v>
      </c>
      <c r="T329">
        <v>62980.117746299213</v>
      </c>
      <c r="U329">
        <v>60295.41228258019</v>
      </c>
      <c r="V329">
        <v>57261.584454821706</v>
      </c>
      <c r="W329">
        <v>53949.786054689044</v>
      </c>
      <c r="X329">
        <v>50430.057825172975</v>
      </c>
      <c r="Y329">
        <v>46761.760466722757</v>
      </c>
      <c r="Z329">
        <v>42999.721651235777</v>
      </c>
      <c r="AA329">
        <v>38560.854048600857</v>
      </c>
      <c r="AB329">
        <v>33624.408566184982</v>
      </c>
      <c r="AC329">
        <v>28400.323523265964</v>
      </c>
      <c r="AD329">
        <v>23119.026468943488</v>
      </c>
      <c r="AE329">
        <v>18016.999274740072</v>
      </c>
      <c r="AF329">
        <v>13318.581805338337</v>
      </c>
      <c r="AG329">
        <v>9215.4050370533332</v>
      </c>
      <c r="AH329">
        <v>5845.9370834193624</v>
      </c>
      <c r="AI329">
        <v>3278.6725660159605</v>
      </c>
      <c r="AJ329">
        <v>1503.1118073136347</v>
      </c>
      <c r="AK329">
        <v>507.81055210202032</v>
      </c>
      <c r="AL329">
        <v>32.488982993299075</v>
      </c>
      <c r="AM329">
        <v>-136.17902375125311</v>
      </c>
      <c r="AN329">
        <v>-145.36024133192089</v>
      </c>
      <c r="AO329">
        <v>5.0940877560922113E-10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0</v>
      </c>
      <c r="CW329">
        <v>0</v>
      </c>
    </row>
    <row r="330" spans="1:101" x14ac:dyDescent="0.3">
      <c r="A330">
        <f>Model_Point!K330</f>
        <v>0</v>
      </c>
      <c r="B330">
        <v>0</v>
      </c>
      <c r="C330">
        <v>0</v>
      </c>
      <c r="D330">
        <v>0</v>
      </c>
      <c r="E330">
        <v>0</v>
      </c>
      <c r="F330">
        <v>68035.529819990843</v>
      </c>
      <c r="G330">
        <v>64678.518014829308</v>
      </c>
      <c r="H330">
        <v>60448.867306000968</v>
      </c>
      <c r="I330">
        <v>55871.126566470273</v>
      </c>
      <c r="J330">
        <v>53631.153178568638</v>
      </c>
      <c r="K330">
        <v>49336.075099041096</v>
      </c>
      <c r="L330">
        <v>45381.079142982606</v>
      </c>
      <c r="M330">
        <v>41838.376783444532</v>
      </c>
      <c r="N330">
        <v>38764.200394567852</v>
      </c>
      <c r="O330">
        <v>35457.693773102663</v>
      </c>
      <c r="P330">
        <v>33403.370262157412</v>
      </c>
      <c r="Q330">
        <v>31927.234974403455</v>
      </c>
      <c r="R330">
        <v>31051.064724099411</v>
      </c>
      <c r="S330">
        <v>30789.529039051846</v>
      </c>
      <c r="T330">
        <v>27219.305810389807</v>
      </c>
      <c r="U330">
        <v>26392.098760478049</v>
      </c>
      <c r="V330">
        <v>25404.812883945422</v>
      </c>
      <c r="W330">
        <v>24288.387956135241</v>
      </c>
      <c r="X330">
        <v>23073.541057208324</v>
      </c>
      <c r="Y330">
        <v>20005.567197049266</v>
      </c>
      <c r="Z330">
        <v>18561.063762745573</v>
      </c>
      <c r="AA330">
        <v>16813.64257340843</v>
      </c>
      <c r="AB330">
        <v>14839.904600205879</v>
      </c>
      <c r="AC330">
        <v>12730.014932835556</v>
      </c>
      <c r="AD330">
        <v>9832.0316065266161</v>
      </c>
      <c r="AE330">
        <v>7704.5312943675208</v>
      </c>
      <c r="AF330">
        <v>5737.3793227685228</v>
      </c>
      <c r="AG330">
        <v>4014.3228777060276</v>
      </c>
      <c r="AH330">
        <v>2596.5718651876236</v>
      </c>
      <c r="AI330">
        <v>1391.8903084490594</v>
      </c>
      <c r="AJ330">
        <v>637.29824968563094</v>
      </c>
      <c r="AK330">
        <v>213.31206502051396</v>
      </c>
      <c r="AL330">
        <v>10.069245239957093</v>
      </c>
      <c r="AM330">
        <v>-62.759997978533647</v>
      </c>
      <c r="AN330">
        <v>-61.685233514038728</v>
      </c>
      <c r="AO330">
        <v>-2.0633622944440296E-10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0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  <c r="CN330">
        <v>0</v>
      </c>
      <c r="CO330">
        <v>0</v>
      </c>
      <c r="CP330">
        <v>0</v>
      </c>
      <c r="CQ330">
        <v>0</v>
      </c>
      <c r="CR330">
        <v>0</v>
      </c>
      <c r="CS330">
        <v>0</v>
      </c>
      <c r="CT330">
        <v>0</v>
      </c>
      <c r="CU330">
        <v>0</v>
      </c>
      <c r="CV330">
        <v>0</v>
      </c>
      <c r="CW330">
        <v>0</v>
      </c>
    </row>
    <row r="331" spans="1:101" x14ac:dyDescent="0.3">
      <c r="A331">
        <f>Model_Point!K331</f>
        <v>0</v>
      </c>
      <c r="B331">
        <v>0</v>
      </c>
      <c r="C331">
        <v>0</v>
      </c>
      <c r="D331">
        <v>0</v>
      </c>
      <c r="E331">
        <v>0</v>
      </c>
      <c r="F331">
        <v>152242.05813815029</v>
      </c>
      <c r="G331">
        <v>139378.61295516117</v>
      </c>
      <c r="H331">
        <v>125815.38025244822</v>
      </c>
      <c r="I331">
        <v>112194.6481463821</v>
      </c>
      <c r="J331">
        <v>99129.515651355658</v>
      </c>
      <c r="K331">
        <v>86993.67345218944</v>
      </c>
      <c r="L331">
        <v>76289.354381795551</v>
      </c>
      <c r="M331">
        <v>67161.981312061136</v>
      </c>
      <c r="N331">
        <v>59703.231834357743</v>
      </c>
      <c r="O331">
        <v>53973.625040727457</v>
      </c>
      <c r="P331">
        <v>50007.439165341879</v>
      </c>
      <c r="Q331">
        <v>45707.517600123581</v>
      </c>
      <c r="R331">
        <v>40437.511968865409</v>
      </c>
      <c r="S331">
        <v>34484.565178567354</v>
      </c>
      <c r="T331">
        <v>28184.331426507924</v>
      </c>
      <c r="U331">
        <v>21897.668625021292</v>
      </c>
      <c r="V331">
        <v>15980.462476011586</v>
      </c>
      <c r="W331">
        <v>10748.757584838695</v>
      </c>
      <c r="X331">
        <v>6443.2675763192674</v>
      </c>
      <c r="Y331">
        <v>3199.1955356552885</v>
      </c>
      <c r="Z331">
        <v>1028.4573299513734</v>
      </c>
      <c r="AA331">
        <v>-104.63150297681109</v>
      </c>
      <c r="AB331">
        <v>-561.58138713959033</v>
      </c>
      <c r="AC331">
        <v>-636.45755115692884</v>
      </c>
      <c r="AD331">
        <v>-529.79819829068344</v>
      </c>
      <c r="AE331">
        <v>-3.1277211250622168E-11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>
        <v>0</v>
      </c>
      <c r="CT331">
        <v>0</v>
      </c>
      <c r="CU331">
        <v>0</v>
      </c>
      <c r="CV331">
        <v>0</v>
      </c>
      <c r="CW331">
        <v>0</v>
      </c>
    </row>
    <row r="332" spans="1:101" x14ac:dyDescent="0.3">
      <c r="A332">
        <f>Model_Point!K332</f>
        <v>0</v>
      </c>
      <c r="B332">
        <v>0</v>
      </c>
      <c r="C332">
        <v>0</v>
      </c>
      <c r="D332">
        <v>0</v>
      </c>
      <c r="E332">
        <v>0</v>
      </c>
      <c r="F332">
        <v>70631.822081385486</v>
      </c>
      <c r="G332">
        <v>64660.097178434873</v>
      </c>
      <c r="H332">
        <v>58116.828052172554</v>
      </c>
      <c r="I332">
        <v>51455.906040144931</v>
      </c>
      <c r="J332">
        <v>47699.749386570758</v>
      </c>
      <c r="K332">
        <v>41763.192886967896</v>
      </c>
      <c r="L332">
        <v>36429.450934946632</v>
      </c>
      <c r="M332">
        <v>31770.631599418979</v>
      </c>
      <c r="N332">
        <v>27833.61751063084</v>
      </c>
      <c r="O332">
        <v>23928.825110508282</v>
      </c>
      <c r="P332">
        <v>21474.271249621925</v>
      </c>
      <c r="Q332">
        <v>19970.269279482342</v>
      </c>
      <c r="R332">
        <v>18019.66189083541</v>
      </c>
      <c r="S332">
        <v>15744.551155935576</v>
      </c>
      <c r="T332">
        <v>11856.091469468205</v>
      </c>
      <c r="U332">
        <v>9288.5455177465756</v>
      </c>
      <c r="V332">
        <v>6847.6299576379051</v>
      </c>
      <c r="W332">
        <v>4672.8167293267643</v>
      </c>
      <c r="X332">
        <v>2872.1254860653689</v>
      </c>
      <c r="Y332">
        <v>1352.7786293549425</v>
      </c>
      <c r="Z332">
        <v>427.6124684780379</v>
      </c>
      <c r="AA332">
        <v>-60.77133118770368</v>
      </c>
      <c r="AB332">
        <v>-262.98974384493118</v>
      </c>
      <c r="AC332">
        <v>-302.46396848750527</v>
      </c>
      <c r="AD332">
        <v>-223.29908086919926</v>
      </c>
      <c r="AE332">
        <v>-1.4024728200438894E-10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  <c r="CF332">
        <v>0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>
        <v>0</v>
      </c>
      <c r="CT332">
        <v>0</v>
      </c>
      <c r="CU332">
        <v>0</v>
      </c>
      <c r="CV332">
        <v>0</v>
      </c>
      <c r="CW332">
        <v>0</v>
      </c>
    </row>
    <row r="333" spans="1:101" x14ac:dyDescent="0.3">
      <c r="A333">
        <f>Model_Point!K333</f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4154.0562419799335</v>
      </c>
      <c r="H333">
        <v>4016.5855154043511</v>
      </c>
      <c r="I333">
        <v>3812.5844892225246</v>
      </c>
      <c r="J333">
        <v>3583.0404056676712</v>
      </c>
      <c r="K333">
        <v>3351.8244990932544</v>
      </c>
      <c r="L333">
        <v>3124.3438565144188</v>
      </c>
      <c r="M333">
        <v>2915.8107104950755</v>
      </c>
      <c r="N333">
        <v>2733.2887878380834</v>
      </c>
      <c r="O333">
        <v>2583.7704688916942</v>
      </c>
      <c r="P333">
        <v>2474.680407428149</v>
      </c>
      <c r="Q333">
        <v>2413.8715270621515</v>
      </c>
      <c r="R333">
        <v>2408.9772617731578</v>
      </c>
      <c r="S333">
        <v>2449.608702879656</v>
      </c>
      <c r="T333">
        <v>2426.5055434339406</v>
      </c>
      <c r="U333">
        <v>2347.7808058083397</v>
      </c>
      <c r="V333">
        <v>2378.4991728304453</v>
      </c>
      <c r="W333">
        <v>2399.5909845606216</v>
      </c>
      <c r="X333">
        <v>2423.2072203576467</v>
      </c>
      <c r="Y333">
        <v>2450.4970678669511</v>
      </c>
      <c r="Z333">
        <v>2481.2532901398399</v>
      </c>
      <c r="AA333">
        <v>2515.3271735806084</v>
      </c>
      <c r="AB333">
        <v>2552.6234637805692</v>
      </c>
      <c r="AC333">
        <v>2593.0958985094685</v>
      </c>
      <c r="AD333">
        <v>2626.420670699737</v>
      </c>
      <c r="AE333">
        <v>2656.5302298268343</v>
      </c>
      <c r="AF333">
        <v>2691.2367282181945</v>
      </c>
      <c r="AG333">
        <v>2729.4231947830203</v>
      </c>
      <c r="AH333">
        <v>2771.1876162636695</v>
      </c>
      <c r="AI333">
        <v>2816.6590201468362</v>
      </c>
      <c r="AJ333">
        <v>2865.9959649007765</v>
      </c>
      <c r="AK333">
        <v>2919.385320285121</v>
      </c>
      <c r="AL333">
        <v>2965.1698370900849</v>
      </c>
      <c r="AM333">
        <v>3002.0334205205509</v>
      </c>
      <c r="AN333">
        <v>3029.4564759604709</v>
      </c>
      <c r="AO333">
        <v>3047.409815974936</v>
      </c>
      <c r="AP333">
        <v>3055.8870403641772</v>
      </c>
      <c r="AQ333">
        <v>3054.4512945525425</v>
      </c>
      <c r="AR333">
        <v>3042.4423001258674</v>
      </c>
      <c r="AS333">
        <v>3019.4711039970039</v>
      </c>
      <c r="AT333">
        <v>2985.5317566242584</v>
      </c>
      <c r="AU333">
        <v>2940.5497706159804</v>
      </c>
      <c r="AV333">
        <v>2884.4059453402601</v>
      </c>
      <c r="AW333">
        <v>2817.2690213043606</v>
      </c>
      <c r="AX333">
        <v>2739.5266350868965</v>
      </c>
      <c r="AY333">
        <v>2651.7103754632035</v>
      </c>
      <c r="AZ333">
        <v>2554.4704610390399</v>
      </c>
      <c r="BA333">
        <v>2448.5732699797313</v>
      </c>
      <c r="BB333">
        <v>2334.907603183739</v>
      </c>
      <c r="BC333">
        <v>2214.4872985199722</v>
      </c>
      <c r="BD333">
        <v>2088.4419493524674</v>
      </c>
      <c r="BE333">
        <v>1957.991089234423</v>
      </c>
      <c r="BF333">
        <v>1824.4085494632975</v>
      </c>
      <c r="BG333">
        <v>1689.0056306514521</v>
      </c>
      <c r="BH333">
        <v>1553.1123814102841</v>
      </c>
      <c r="BI333">
        <v>1418.0588581194156</v>
      </c>
      <c r="BJ333">
        <v>1285.1590013450436</v>
      </c>
      <c r="BK333">
        <v>1155.6857129031007</v>
      </c>
      <c r="BL333">
        <v>1030.8388401803522</v>
      </c>
      <c r="BM333">
        <v>911.69653834040457</v>
      </c>
      <c r="BN333">
        <v>799.18561906085176</v>
      </c>
      <c r="BO333">
        <v>694.15846485671466</v>
      </c>
      <c r="BP333">
        <v>592.03063876641875</v>
      </c>
      <c r="BQ333">
        <v>494.66843584681806</v>
      </c>
      <c r="BR333">
        <v>403.82917454112328</v>
      </c>
      <c r="BS333">
        <v>321.06840954014314</v>
      </c>
      <c r="BT333">
        <v>247.64470462624544</v>
      </c>
      <c r="BU333">
        <v>184.43089982195752</v>
      </c>
      <c r="BV333">
        <v>131.84297327203407</v>
      </c>
      <c r="BW333">
        <v>89.798707810354898</v>
      </c>
      <c r="BX333">
        <v>57.71762307302069</v>
      </c>
      <c r="BY333">
        <v>34.570262532363337</v>
      </c>
      <c r="BZ333">
        <v>19.849877938840169</v>
      </c>
      <c r="CA333">
        <v>11.013877059145784</v>
      </c>
      <c r="CB333">
        <v>6.0979370781981519</v>
      </c>
      <c r="CC333">
        <v>3.6445231617777853</v>
      </c>
      <c r="CD333">
        <v>-1.2187866420271421E-10</v>
      </c>
      <c r="CE333">
        <v>0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>
        <v>0</v>
      </c>
      <c r="CT333">
        <v>0</v>
      </c>
      <c r="CU333">
        <v>0</v>
      </c>
      <c r="CV333">
        <v>0</v>
      </c>
      <c r="CW333">
        <v>0</v>
      </c>
    </row>
    <row r="334" spans="1:101" x14ac:dyDescent="0.3">
      <c r="A334">
        <f>Model_Point!K334</f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1766.2603238625472</v>
      </c>
      <c r="H334">
        <v>1708.8166730380567</v>
      </c>
      <c r="I334">
        <v>1618.329030953854</v>
      </c>
      <c r="J334">
        <v>1515.0561149572536</v>
      </c>
      <c r="K334">
        <v>1532.35495812361</v>
      </c>
      <c r="L334">
        <v>1434.1284994411867</v>
      </c>
      <c r="M334">
        <v>1342.2860944522686</v>
      </c>
      <c r="N334">
        <v>1259.6914931008666</v>
      </c>
      <c r="O334">
        <v>1189.1364313727618</v>
      </c>
      <c r="P334">
        <v>1133.3904407486946</v>
      </c>
      <c r="Q334">
        <v>1095.875198839643</v>
      </c>
      <c r="R334">
        <v>1079.4322708831878</v>
      </c>
      <c r="S334">
        <v>1086.5467916789821</v>
      </c>
      <c r="T334">
        <v>1110.136057466078</v>
      </c>
      <c r="U334">
        <v>943.42965765974714</v>
      </c>
      <c r="V334">
        <v>979.78820389367547</v>
      </c>
      <c r="W334">
        <v>1013.2347044945368</v>
      </c>
      <c r="X334">
        <v>1048.472378716207</v>
      </c>
      <c r="Y334">
        <v>1085.9884562010623</v>
      </c>
      <c r="Z334">
        <v>983.58696941651658</v>
      </c>
      <c r="AA334">
        <v>1016.8196753168389</v>
      </c>
      <c r="AB334">
        <v>1051.7956611810953</v>
      </c>
      <c r="AC334">
        <v>1088.5383896338656</v>
      </c>
      <c r="AD334">
        <v>1123.1233851837892</v>
      </c>
      <c r="AE334">
        <v>1042.1339144804667</v>
      </c>
      <c r="AF334">
        <v>1071.4657006040557</v>
      </c>
      <c r="AG334">
        <v>1102.4469340472172</v>
      </c>
      <c r="AH334">
        <v>1135.1541269963063</v>
      </c>
      <c r="AI334">
        <v>1169.6788881389757</v>
      </c>
      <c r="AJ334">
        <v>1115.653794544734</v>
      </c>
      <c r="AK334">
        <v>1148.551485837309</v>
      </c>
      <c r="AL334">
        <v>1178.714954004656</v>
      </c>
      <c r="AM334">
        <v>1205.6642507928634</v>
      </c>
      <c r="AN334">
        <v>1229.227182798174</v>
      </c>
      <c r="AO334">
        <v>1179.858263820438</v>
      </c>
      <c r="AP334">
        <v>1192.4128880118226</v>
      </c>
      <c r="AQ334">
        <v>1201.228860290154</v>
      </c>
      <c r="AR334">
        <v>1206.071887655716</v>
      </c>
      <c r="AS334">
        <v>1206.812998185414</v>
      </c>
      <c r="AT334">
        <v>1152.0199311820334</v>
      </c>
      <c r="AU334">
        <v>1141.4091090292925</v>
      </c>
      <c r="AV334">
        <v>1126.4923569070374</v>
      </c>
      <c r="AW334">
        <v>1107.3483605315294</v>
      </c>
      <c r="AX334">
        <v>1084.1408523284074</v>
      </c>
      <c r="AY334">
        <v>1020.9997328646732</v>
      </c>
      <c r="AZ334">
        <v>988.14046242912036</v>
      </c>
      <c r="BA334">
        <v>951.87915770774407</v>
      </c>
      <c r="BB334">
        <v>912.56820472749268</v>
      </c>
      <c r="BC334">
        <v>870.60886388196354</v>
      </c>
      <c r="BD334">
        <v>802.95755152694505</v>
      </c>
      <c r="BE334">
        <v>755.62424556254132</v>
      </c>
      <c r="BF334">
        <v>706.98541346389152</v>
      </c>
      <c r="BG334">
        <v>657.55482631844552</v>
      </c>
      <c r="BH334">
        <v>607.85411663539173</v>
      </c>
      <c r="BI334">
        <v>544.64325830207724</v>
      </c>
      <c r="BJ334">
        <v>495.1125768262296</v>
      </c>
      <c r="BK334">
        <v>446.79971490890205</v>
      </c>
      <c r="BL334">
        <v>400.17548348220845</v>
      </c>
      <c r="BM334">
        <v>355.66425357725495</v>
      </c>
      <c r="BN334">
        <v>306.68470572036597</v>
      </c>
      <c r="BO334">
        <v>267.0408097967449</v>
      </c>
      <c r="BP334">
        <v>228.43499422499625</v>
      </c>
      <c r="BQ334">
        <v>191.59075116102707</v>
      </c>
      <c r="BR334">
        <v>157.1904852141727</v>
      </c>
      <c r="BS334">
        <v>123.12104277788188</v>
      </c>
      <c r="BT334">
        <v>95.143693592045423</v>
      </c>
      <c r="BU334">
        <v>71.041524641754719</v>
      </c>
      <c r="BV334">
        <v>50.982513182323295</v>
      </c>
      <c r="BW334">
        <v>34.942997828266471</v>
      </c>
      <c r="BX334">
        <v>22.12410535140598</v>
      </c>
      <c r="BY334">
        <v>13.267506275170259</v>
      </c>
      <c r="BZ334">
        <v>7.6351879340777291</v>
      </c>
      <c r="CA334">
        <v>4.2550342093955145</v>
      </c>
      <c r="CB334">
        <v>2.3756545774968401</v>
      </c>
      <c r="CC334">
        <v>1.3992670086655823</v>
      </c>
      <c r="CD334">
        <v>-3.7399832954690034E-11</v>
      </c>
      <c r="CE334">
        <v>0</v>
      </c>
      <c r="CF334">
        <v>0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>
        <v>0</v>
      </c>
      <c r="CT334">
        <v>0</v>
      </c>
      <c r="CU334">
        <v>0</v>
      </c>
      <c r="CV334">
        <v>0</v>
      </c>
      <c r="CW334">
        <v>0</v>
      </c>
    </row>
    <row r="335" spans="1:101" x14ac:dyDescent="0.3">
      <c r="A335">
        <f>Model_Point!K335</f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712.45934078027381</v>
      </c>
      <c r="H335">
        <v>694.35748038092595</v>
      </c>
      <c r="I335">
        <v>663.92123422167799</v>
      </c>
      <c r="J335">
        <v>628.74934283923574</v>
      </c>
      <c r="K335">
        <v>592.9746758506642</v>
      </c>
      <c r="L335">
        <v>557.61734554584677</v>
      </c>
      <c r="M335">
        <v>525.09559001906621</v>
      </c>
      <c r="N335">
        <v>496.53803237904975</v>
      </c>
      <c r="O335">
        <v>473.04994081678717</v>
      </c>
      <c r="P335">
        <v>455.79848870379305</v>
      </c>
      <c r="Q335">
        <v>446.01468713037923</v>
      </c>
      <c r="R335">
        <v>444.89465466906677</v>
      </c>
      <c r="S335">
        <v>453.42985222674884</v>
      </c>
      <c r="T335">
        <v>459.31946728853762</v>
      </c>
      <c r="U335">
        <v>457.09128884577189</v>
      </c>
      <c r="V335">
        <v>472.15562102275982</v>
      </c>
      <c r="W335">
        <v>486.23279178758912</v>
      </c>
      <c r="X335">
        <v>501.21889757162307</v>
      </c>
      <c r="Y335">
        <v>517.32182897482733</v>
      </c>
      <c r="Z335">
        <v>534.54381256792578</v>
      </c>
      <c r="AA335">
        <v>552.89896887954342</v>
      </c>
      <c r="AB335">
        <v>572.41260116008345</v>
      </c>
      <c r="AC335">
        <v>593.12059188746241</v>
      </c>
      <c r="AD335">
        <v>613.48080427653383</v>
      </c>
      <c r="AE335">
        <v>634.14639515201702</v>
      </c>
      <c r="AF335">
        <v>656.37130939416124</v>
      </c>
      <c r="AG335">
        <v>680.0402727088134</v>
      </c>
      <c r="AH335">
        <v>705.22846774100606</v>
      </c>
      <c r="AI335">
        <v>732.01972088148375</v>
      </c>
      <c r="AJ335">
        <v>760.50646689961638</v>
      </c>
      <c r="AK335">
        <v>790.78977563779119</v>
      </c>
      <c r="AL335">
        <v>821.15305660066963</v>
      </c>
      <c r="AM335">
        <v>851.47401587751585</v>
      </c>
      <c r="AN335">
        <v>881.75781341965808</v>
      </c>
      <c r="AO335">
        <v>912.09035937154897</v>
      </c>
      <c r="AP335">
        <v>942.56673973198599</v>
      </c>
      <c r="AQ335">
        <v>1083.4590909299607</v>
      </c>
      <c r="AR335">
        <v>1095.0755758799548</v>
      </c>
      <c r="AS335">
        <v>1100.8790540183543</v>
      </c>
      <c r="AT335">
        <v>1105.0214750586142</v>
      </c>
      <c r="AU335">
        <v>1107.4939631321395</v>
      </c>
      <c r="AV335">
        <v>1108.162157491987</v>
      </c>
      <c r="AW335">
        <v>1106.5203982075054</v>
      </c>
      <c r="AX335">
        <v>1102.1268970019005</v>
      </c>
      <c r="AY335">
        <v>1094.6266461449125</v>
      </c>
      <c r="AZ335">
        <v>1083.6971819481412</v>
      </c>
      <c r="BA335">
        <v>1069.0224477107104</v>
      </c>
      <c r="BB335">
        <v>1050.2850024813431</v>
      </c>
      <c r="BC335">
        <v>1027.1767496266875</v>
      </c>
      <c r="BD335">
        <v>999.42457502652178</v>
      </c>
      <c r="BE335">
        <v>966.82676596786541</v>
      </c>
      <c r="BF335">
        <v>929.28160081976228</v>
      </c>
      <c r="BG335">
        <v>886.76575548482424</v>
      </c>
      <c r="BH335">
        <v>839.34725540426905</v>
      </c>
      <c r="BI335">
        <v>787.19680271947698</v>
      </c>
      <c r="BJ335">
        <v>730.59332569801802</v>
      </c>
      <c r="BK335">
        <v>669.95457626543998</v>
      </c>
      <c r="BL335">
        <v>605.86635265822952</v>
      </c>
      <c r="BM335">
        <v>539.13695259870269</v>
      </c>
      <c r="BN335">
        <v>470.7564225830846</v>
      </c>
      <c r="BO335">
        <v>401.57566087687474</v>
      </c>
      <c r="BP335">
        <v>349.79463311261657</v>
      </c>
      <c r="BQ335">
        <v>294.27360236822506</v>
      </c>
      <c r="BR335">
        <v>233.76119770085907</v>
      </c>
      <c r="BS335">
        <v>169.82481395098222</v>
      </c>
      <c r="BT335">
        <v>105.03395871306502</v>
      </c>
      <c r="BU335">
        <v>42.715611382301674</v>
      </c>
      <c r="BV335">
        <v>-13.202423125187574</v>
      </c>
      <c r="BW335">
        <v>-58.469193136608347</v>
      </c>
      <c r="BX335">
        <v>-88.958566790942953</v>
      </c>
      <c r="BY335">
        <v>-101.28985348422019</v>
      </c>
      <c r="BZ335">
        <v>-101.30642503357463</v>
      </c>
      <c r="CA335">
        <v>-77.301593639901981</v>
      </c>
      <c r="CB335">
        <v>-50.434511850239844</v>
      </c>
      <c r="CC335">
        <v>-30.934979975978322</v>
      </c>
      <c r="CD335">
        <v>-1.6696032301124864E-11</v>
      </c>
      <c r="CE335">
        <v>0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>
        <v>0</v>
      </c>
      <c r="CT335">
        <v>0</v>
      </c>
      <c r="CU335">
        <v>0</v>
      </c>
      <c r="CV335">
        <v>0</v>
      </c>
      <c r="CW335">
        <v>0</v>
      </c>
    </row>
    <row r="336" spans="1:101" x14ac:dyDescent="0.3">
      <c r="A336">
        <f>Model_Point!K336</f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5925.2497497613549</v>
      </c>
      <c r="H336">
        <v>5568.0256685289605</v>
      </c>
      <c r="I336">
        <v>5198.5544886206781</v>
      </c>
      <c r="J336">
        <v>4816.0792776547632</v>
      </c>
      <c r="K336">
        <v>4452.041180511721</v>
      </c>
      <c r="L336">
        <v>4095.1453687263324</v>
      </c>
      <c r="M336">
        <v>3770.7009010404113</v>
      </c>
      <c r="N336">
        <v>3476.4527753112884</v>
      </c>
      <c r="O336">
        <v>3212.758907454368</v>
      </c>
      <c r="P336">
        <v>2980.2411417762887</v>
      </c>
      <c r="Q336">
        <v>2779.3518283135559</v>
      </c>
      <c r="R336">
        <v>2610.4312172582136</v>
      </c>
      <c r="S336">
        <v>2473.7398084023512</v>
      </c>
      <c r="T336">
        <v>2377.7588820238429</v>
      </c>
      <c r="U336">
        <v>2320.3258698690997</v>
      </c>
      <c r="V336">
        <v>2224.6052170840539</v>
      </c>
      <c r="W336">
        <v>2158.0523449315178</v>
      </c>
      <c r="X336">
        <v>2120.993741550571</v>
      </c>
      <c r="Y336">
        <v>2113.7494557493028</v>
      </c>
      <c r="Z336">
        <v>2136.6457973062666</v>
      </c>
      <c r="AA336">
        <v>2190.0270003222554</v>
      </c>
      <c r="AB336">
        <v>2284.5852845531622</v>
      </c>
      <c r="AC336">
        <v>2422.7502188387916</v>
      </c>
      <c r="AD336">
        <v>2577.712782868397</v>
      </c>
      <c r="AE336">
        <v>2717.8767767831578</v>
      </c>
      <c r="AF336">
        <v>2842.7860466908082</v>
      </c>
      <c r="AG336">
        <v>2951.3839257309696</v>
      </c>
      <c r="AH336">
        <v>3042.2992756014633</v>
      </c>
      <c r="AI336">
        <v>3114.5754235134073</v>
      </c>
      <c r="AJ336">
        <v>3167.8462398374018</v>
      </c>
      <c r="AK336">
        <v>3201.6657517409335</v>
      </c>
      <c r="AL336">
        <v>3215.5380539424009</v>
      </c>
      <c r="AM336">
        <v>3209.4187361453924</v>
      </c>
      <c r="AN336">
        <v>3183.6176968665195</v>
      </c>
      <c r="AO336">
        <v>3138.6897796897288</v>
      </c>
      <c r="AP336">
        <v>3075.3984550345299</v>
      </c>
      <c r="AQ336">
        <v>2994.7137597201881</v>
      </c>
      <c r="AR336">
        <v>2897.8237759451927</v>
      </c>
      <c r="AS336">
        <v>2786.1408802904293</v>
      </c>
      <c r="AT336">
        <v>2661.2898149360017</v>
      </c>
      <c r="AU336">
        <v>2525.069883467836</v>
      </c>
      <c r="AV336">
        <v>2379.4010730922141</v>
      </c>
      <c r="AW336">
        <v>2226.2984643749078</v>
      </c>
      <c r="AX336">
        <v>2067.8433371038313</v>
      </c>
      <c r="AY336">
        <v>1906.1538443677819</v>
      </c>
      <c r="AZ336">
        <v>1743.3593913056466</v>
      </c>
      <c r="BA336">
        <v>1581.5608779965603</v>
      </c>
      <c r="BB336">
        <v>1422.7791544596635</v>
      </c>
      <c r="BC336">
        <v>1268.8764242258458</v>
      </c>
      <c r="BD336">
        <v>1121.5061272425687</v>
      </c>
      <c r="BE336">
        <v>982.23004368922432</v>
      </c>
      <c r="BF336">
        <v>844.05619558179501</v>
      </c>
      <c r="BG336">
        <v>710.04586950609064</v>
      </c>
      <c r="BH336">
        <v>583.14816408571096</v>
      </c>
      <c r="BI336">
        <v>466.049095927807</v>
      </c>
      <c r="BJ336">
        <v>361.01337152134516</v>
      </c>
      <c r="BK336">
        <v>269.73299989665691</v>
      </c>
      <c r="BL336">
        <v>193.20076873839272</v>
      </c>
      <c r="BM336">
        <v>131.62884314560864</v>
      </c>
      <c r="BN336">
        <v>84.432026193498103</v>
      </c>
      <c r="BO336">
        <v>50.290225459624949</v>
      </c>
      <c r="BP336">
        <v>28.631597307681684</v>
      </c>
      <c r="BQ336">
        <v>15.693103009449725</v>
      </c>
      <c r="BR336">
        <v>8.55786079519536</v>
      </c>
      <c r="BS336">
        <v>5.0569294583644657</v>
      </c>
      <c r="BT336">
        <v>8.7240326166623406E-11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  <c r="CF336">
        <v>0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>
        <v>0</v>
      </c>
      <c r="CT336">
        <v>0</v>
      </c>
      <c r="CU336">
        <v>0</v>
      </c>
      <c r="CV336">
        <v>0</v>
      </c>
      <c r="CW336">
        <v>0</v>
      </c>
    </row>
    <row r="337" spans="1:101" x14ac:dyDescent="0.3">
      <c r="A337">
        <f>Model_Point!K337</f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2783.6903993489468</v>
      </c>
      <c r="H337">
        <v>2664.5085919603716</v>
      </c>
      <c r="I337">
        <v>2525.7352439298643</v>
      </c>
      <c r="J337">
        <v>2376.3173023706704</v>
      </c>
      <c r="K337">
        <v>2212.785237455485</v>
      </c>
      <c r="L337">
        <v>2068.5449724397649</v>
      </c>
      <c r="M337">
        <v>1936.2063978005169</v>
      </c>
      <c r="N337">
        <v>1815.2121257983456</v>
      </c>
      <c r="O337">
        <v>1705.912958310267</v>
      </c>
      <c r="P337">
        <v>1576.7294249709437</v>
      </c>
      <c r="Q337">
        <v>1489.9835695135155</v>
      </c>
      <c r="R337">
        <v>1415.8013344069172</v>
      </c>
      <c r="S337">
        <v>1354.3898022855335</v>
      </c>
      <c r="T337">
        <v>1309.1051663364965</v>
      </c>
      <c r="U337">
        <v>1186.6944754781282</v>
      </c>
      <c r="V337">
        <v>1136.9879666558475</v>
      </c>
      <c r="W337">
        <v>1098.7852236615199</v>
      </c>
      <c r="X337">
        <v>1072.2465287333409</v>
      </c>
      <c r="Y337">
        <v>1057.5230008727226</v>
      </c>
      <c r="Z337">
        <v>1000.5990617670651</v>
      </c>
      <c r="AA337">
        <v>1006.6013284718564</v>
      </c>
      <c r="AB337">
        <v>1028.633654748596</v>
      </c>
      <c r="AC337">
        <v>1067.6355480128582</v>
      </c>
      <c r="AD337">
        <v>1124.3128680121451</v>
      </c>
      <c r="AE337">
        <v>1062.6723131991278</v>
      </c>
      <c r="AF337">
        <v>1130.1854800515989</v>
      </c>
      <c r="AG337">
        <v>1191.7096538191793</v>
      </c>
      <c r="AH337">
        <v>1246.7457075073526</v>
      </c>
      <c r="AI337">
        <v>1294.9572018755762</v>
      </c>
      <c r="AJ337">
        <v>1226.7242830453038</v>
      </c>
      <c r="AK337">
        <v>1254.1708421489172</v>
      </c>
      <c r="AL337">
        <v>1273.988307319572</v>
      </c>
      <c r="AM337">
        <v>1286.1806323946862</v>
      </c>
      <c r="AN337">
        <v>1290.8907219657622</v>
      </c>
      <c r="AO337">
        <v>1209.5782104405316</v>
      </c>
      <c r="AP337">
        <v>1195.2557152120417</v>
      </c>
      <c r="AQ337">
        <v>1174.1190783658417</v>
      </c>
      <c r="AR337">
        <v>1146.6428240932537</v>
      </c>
      <c r="AS337">
        <v>1113.3900696278743</v>
      </c>
      <c r="AT337">
        <v>1022.7889484175728</v>
      </c>
      <c r="AU337">
        <v>976.76549235068467</v>
      </c>
      <c r="AV337">
        <v>926.89590126363134</v>
      </c>
      <c r="AW337">
        <v>873.97296204372412</v>
      </c>
      <c r="AX337">
        <v>818.81682895097686</v>
      </c>
      <c r="AY337">
        <v>731.29759818342063</v>
      </c>
      <c r="AZ337">
        <v>672.27502888749393</v>
      </c>
      <c r="BA337">
        <v>613.41261571792813</v>
      </c>
      <c r="BB337">
        <v>555.5071255848992</v>
      </c>
      <c r="BC337">
        <v>499.29544731137969</v>
      </c>
      <c r="BD337">
        <v>429.71009661060754</v>
      </c>
      <c r="BE337">
        <v>377.85178899009441</v>
      </c>
      <c r="BF337">
        <v>326.24152060325514</v>
      </c>
      <c r="BG337">
        <v>276.06894853502416</v>
      </c>
      <c r="BH337">
        <v>228.48271699899266</v>
      </c>
      <c r="BI337">
        <v>178.40025120257133</v>
      </c>
      <c r="BJ337">
        <v>138.59535970251869</v>
      </c>
      <c r="BK337">
        <v>103.96177845804786</v>
      </c>
      <c r="BL337">
        <v>74.899826284130413</v>
      </c>
      <c r="BM337">
        <v>51.509598718832443</v>
      </c>
      <c r="BN337">
        <v>32.30829114006437</v>
      </c>
      <c r="BO337">
        <v>19.277028387935538</v>
      </c>
      <c r="BP337">
        <v>11.008995860857913</v>
      </c>
      <c r="BQ337">
        <v>6.0702687251238681</v>
      </c>
      <c r="BR337">
        <v>3.3483853438001905</v>
      </c>
      <c r="BS337">
        <v>1.9407257493985715</v>
      </c>
      <c r="BT337">
        <v>-2.7076779438523876E-11</v>
      </c>
      <c r="BU337">
        <v>0</v>
      </c>
      <c r="BV337">
        <v>0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>
        <v>0</v>
      </c>
      <c r="CT337">
        <v>0</v>
      </c>
      <c r="CU337">
        <v>0</v>
      </c>
      <c r="CV337">
        <v>0</v>
      </c>
      <c r="CW337">
        <v>0</v>
      </c>
    </row>
    <row r="338" spans="1:101" x14ac:dyDescent="0.3">
      <c r="A338">
        <f>Model_Point!K338</f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1244.3589955629297</v>
      </c>
      <c r="H338">
        <v>1209.7583617641994</v>
      </c>
      <c r="I338">
        <v>1165.3152864738406</v>
      </c>
      <c r="J338">
        <v>1115.9090859421283</v>
      </c>
      <c r="K338">
        <v>1068.4955128448551</v>
      </c>
      <c r="L338">
        <v>1022.2257782111404</v>
      </c>
      <c r="M338">
        <v>981.36441153934345</v>
      </c>
      <c r="N338">
        <v>945.76846927931331</v>
      </c>
      <c r="O338">
        <v>915.63612820255707</v>
      </c>
      <c r="P338">
        <v>891.18419565003819</v>
      </c>
      <c r="Q338">
        <v>872.59411203356524</v>
      </c>
      <c r="R338">
        <v>860.02534712098281</v>
      </c>
      <c r="S338">
        <v>853.6224569910836</v>
      </c>
      <c r="T338">
        <v>854.79336221404594</v>
      </c>
      <c r="U338">
        <v>863.3111445297468</v>
      </c>
      <c r="V338">
        <v>867.46028663917411</v>
      </c>
      <c r="W338">
        <v>877.69697446638781</v>
      </c>
      <c r="X338">
        <v>894.17721297486867</v>
      </c>
      <c r="Y338">
        <v>917.0590237647807</v>
      </c>
      <c r="Z338">
        <v>946.50507715466097</v>
      </c>
      <c r="AA338">
        <v>982.68515291693939</v>
      </c>
      <c r="AB338">
        <v>1027.3660396664129</v>
      </c>
      <c r="AC338">
        <v>1081.0527037554821</v>
      </c>
      <c r="AD338">
        <v>1144.1646394858169</v>
      </c>
      <c r="AE338">
        <v>1217.0695886122339</v>
      </c>
      <c r="AF338">
        <v>1293.0494412353596</v>
      </c>
      <c r="AG338">
        <v>1464.2931941480965</v>
      </c>
      <c r="AH338">
        <v>1487.6846081389801</v>
      </c>
      <c r="AI338">
        <v>1501.586236951224</v>
      </c>
      <c r="AJ338">
        <v>1513.5844098312116</v>
      </c>
      <c r="AK338">
        <v>1523.7461291703339</v>
      </c>
      <c r="AL338">
        <v>1531.9197487592166</v>
      </c>
      <c r="AM338">
        <v>1537.2661024595557</v>
      </c>
      <c r="AN338">
        <v>1539.0462169551813</v>
      </c>
      <c r="AO338">
        <v>1536.6654160503854</v>
      </c>
      <c r="AP338">
        <v>1529.5749430256735</v>
      </c>
      <c r="AQ338">
        <v>1517.2223853873636</v>
      </c>
      <c r="AR338">
        <v>1499.0340128765952</v>
      </c>
      <c r="AS338">
        <v>1474.430257451924</v>
      </c>
      <c r="AT338">
        <v>1442.8687385091605</v>
      </c>
      <c r="AU338">
        <v>1403.9082842217517</v>
      </c>
      <c r="AV338">
        <v>1357.260350280548</v>
      </c>
      <c r="AW338">
        <v>1302.74871107986</v>
      </c>
      <c r="AX338">
        <v>1240.3315289576005</v>
      </c>
      <c r="AY338">
        <v>1170.1208601840488</v>
      </c>
      <c r="AZ338">
        <v>1092.3918725076837</v>
      </c>
      <c r="BA338">
        <v>1007.6386769657821</v>
      </c>
      <c r="BB338">
        <v>916.62995705360129</v>
      </c>
      <c r="BC338">
        <v>820.51432929083023</v>
      </c>
      <c r="BD338">
        <v>720.75573846439795</v>
      </c>
      <c r="BE338">
        <v>618.55112651877437</v>
      </c>
      <c r="BF338">
        <v>547.07697111923119</v>
      </c>
      <c r="BG338">
        <v>468.60516992248449</v>
      </c>
      <c r="BH338">
        <v>380.41022986449059</v>
      </c>
      <c r="BI338">
        <v>284.69811848769007</v>
      </c>
      <c r="BJ338">
        <v>185.44235020221447</v>
      </c>
      <c r="BK338">
        <v>87.99696158048755</v>
      </c>
      <c r="BL338">
        <v>-1.1279963002334636</v>
      </c>
      <c r="BM338">
        <v>-74.699654019130392</v>
      </c>
      <c r="BN338">
        <v>-125.49724590857006</v>
      </c>
      <c r="BO338">
        <v>-147.36228804772944</v>
      </c>
      <c r="BP338">
        <v>-150.49257748184732</v>
      </c>
      <c r="BQ338">
        <v>-113.59267816940228</v>
      </c>
      <c r="BR338">
        <v>-75.292032536732691</v>
      </c>
      <c r="BS338">
        <v>-47.281569047138916</v>
      </c>
      <c r="BT338">
        <v>1.3029910523115628E-11</v>
      </c>
      <c r="BU338">
        <v>0</v>
      </c>
      <c r="BV338">
        <v>0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>
        <v>0</v>
      </c>
      <c r="CT338">
        <v>0</v>
      </c>
      <c r="CU338">
        <v>0</v>
      </c>
      <c r="CV338">
        <v>0</v>
      </c>
      <c r="CW338">
        <v>0</v>
      </c>
    </row>
    <row r="339" spans="1:101" x14ac:dyDescent="0.3">
      <c r="A339">
        <f>Model_Point!K339</f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4116.0285817500971</v>
      </c>
      <c r="H339">
        <v>3909.8241284025316</v>
      </c>
      <c r="I339">
        <v>3714.392193656282</v>
      </c>
      <c r="J339">
        <v>3504.1572353726615</v>
      </c>
      <c r="K339">
        <v>3296.2310967792896</v>
      </c>
      <c r="L339">
        <v>3082.9731177612821</v>
      </c>
      <c r="M339">
        <v>2882.3309549262631</v>
      </c>
      <c r="N339">
        <v>2695.6752099904852</v>
      </c>
      <c r="O339">
        <v>2523.7980230669764</v>
      </c>
      <c r="P339">
        <v>2367.2469636433029</v>
      </c>
      <c r="Q339">
        <v>2226.4325109962365</v>
      </c>
      <c r="R339">
        <v>2108.8002219809609</v>
      </c>
      <c r="S339">
        <v>2016.7440928690487</v>
      </c>
      <c r="T339">
        <v>1952.1875819401509</v>
      </c>
      <c r="U339">
        <v>1916.6755523371269</v>
      </c>
      <c r="V339">
        <v>1866.4585252455145</v>
      </c>
      <c r="W339">
        <v>1843.3439206321741</v>
      </c>
      <c r="X339">
        <v>1849.0929849725264</v>
      </c>
      <c r="Y339">
        <v>1885.3190684812309</v>
      </c>
      <c r="Z339">
        <v>1953.3847961694569</v>
      </c>
      <c r="AA339">
        <v>2021.5690828713948</v>
      </c>
      <c r="AB339">
        <v>2073.994628955395</v>
      </c>
      <c r="AC339">
        <v>2110.1895533464158</v>
      </c>
      <c r="AD339">
        <v>2130.0023069881672</v>
      </c>
      <c r="AE339">
        <v>2133.5168534122627</v>
      </c>
      <c r="AF339">
        <v>2121.0243404536891</v>
      </c>
      <c r="AG339">
        <v>2093.0218356792288</v>
      </c>
      <c r="AH339">
        <v>2050.222121728154</v>
      </c>
      <c r="AI339">
        <v>1993.5594852381596</v>
      </c>
      <c r="AJ339">
        <v>1924.1807091057044</v>
      </c>
      <c r="AK339">
        <v>1843.4145186476992</v>
      </c>
      <c r="AL339">
        <v>1752.7270760361396</v>
      </c>
      <c r="AM339">
        <v>1653.7000238106698</v>
      </c>
      <c r="AN339">
        <v>1548.0054623954245</v>
      </c>
      <c r="AO339">
        <v>1437.380211769557</v>
      </c>
      <c r="AP339">
        <v>1323.6028151484156</v>
      </c>
      <c r="AQ339">
        <v>1208.4584631674354</v>
      </c>
      <c r="AR339">
        <v>1093.6935953956136</v>
      </c>
      <c r="AS339">
        <v>980.94728270158134</v>
      </c>
      <c r="AT339">
        <v>871.70564047680421</v>
      </c>
      <c r="AU339">
        <v>767.39602150420694</v>
      </c>
      <c r="AV339">
        <v>662.28951234512397</v>
      </c>
      <c r="AW339">
        <v>559.03873525043309</v>
      </c>
      <c r="AX339">
        <v>460.23763590771853</v>
      </c>
      <c r="AY339">
        <v>368.28827664698491</v>
      </c>
      <c r="AZ339">
        <v>285.25932249320442</v>
      </c>
      <c r="BA339">
        <v>212.74861585898947</v>
      </c>
      <c r="BB339">
        <v>151.76582959400062</v>
      </c>
      <c r="BC339">
        <v>102.65339621975136</v>
      </c>
      <c r="BD339">
        <v>65.063509572295999</v>
      </c>
      <c r="BE339">
        <v>38.004767559522612</v>
      </c>
      <c r="BF339">
        <v>21.025766825931353</v>
      </c>
      <c r="BG339">
        <v>11.052791838749659</v>
      </c>
      <c r="BH339">
        <v>5.7046145942118915</v>
      </c>
      <c r="BI339">
        <v>3.215751615184991</v>
      </c>
      <c r="BJ339">
        <v>-5.0092840094369233E-11</v>
      </c>
      <c r="BK339">
        <v>0</v>
      </c>
      <c r="BL339">
        <v>0</v>
      </c>
      <c r="BM339">
        <v>0</v>
      </c>
      <c r="BN339">
        <v>0</v>
      </c>
      <c r="BO339">
        <v>0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  <c r="CF339">
        <v>0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>
        <v>0</v>
      </c>
      <c r="CT339">
        <v>0</v>
      </c>
      <c r="CU339">
        <v>0</v>
      </c>
      <c r="CV339">
        <v>0</v>
      </c>
      <c r="CW339">
        <v>0</v>
      </c>
    </row>
    <row r="340" spans="1:101" x14ac:dyDescent="0.3">
      <c r="A340">
        <f>Model_Point!K340</f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1803.7080381328262</v>
      </c>
      <c r="H340">
        <v>1727.5808286950539</v>
      </c>
      <c r="I340">
        <v>1648.1625424050669</v>
      </c>
      <c r="J340">
        <v>1560.2364629188417</v>
      </c>
      <c r="K340">
        <v>1487.8536235411559</v>
      </c>
      <c r="L340">
        <v>1397.5625252561572</v>
      </c>
      <c r="M340">
        <v>1311.6062369667443</v>
      </c>
      <c r="N340">
        <v>1230.6571275218325</v>
      </c>
      <c r="O340">
        <v>1155.1196115903506</v>
      </c>
      <c r="P340">
        <v>1118.0074739905801</v>
      </c>
      <c r="Q340">
        <v>1056.114967548556</v>
      </c>
      <c r="R340">
        <v>1003.1851517920398</v>
      </c>
      <c r="S340">
        <v>960.19742321502429</v>
      </c>
      <c r="T340">
        <v>927.94452370506394</v>
      </c>
      <c r="U340">
        <v>871.81103788404209</v>
      </c>
      <c r="V340">
        <v>843.34713289150568</v>
      </c>
      <c r="W340">
        <v>825.41087586823255</v>
      </c>
      <c r="X340">
        <v>818.70227965131016</v>
      </c>
      <c r="Y340">
        <v>823.86138396594652</v>
      </c>
      <c r="Z340">
        <v>777.25563024894439</v>
      </c>
      <c r="AA340">
        <v>803.82084263876072</v>
      </c>
      <c r="AB340">
        <v>836.87371752317438</v>
      </c>
      <c r="AC340">
        <v>863.85202169055674</v>
      </c>
      <c r="AD340">
        <v>884.70802430104379</v>
      </c>
      <c r="AE340">
        <v>826.3580401633036</v>
      </c>
      <c r="AF340">
        <v>830.67048104843752</v>
      </c>
      <c r="AG340">
        <v>828.9706657507237</v>
      </c>
      <c r="AH340">
        <v>821.54126704098564</v>
      </c>
      <c r="AI340">
        <v>808.75310285833723</v>
      </c>
      <c r="AJ340">
        <v>741.19683673663951</v>
      </c>
      <c r="AK340">
        <v>716.04738329235749</v>
      </c>
      <c r="AL340">
        <v>686.91721936601618</v>
      </c>
      <c r="AM340">
        <v>654.42664767850306</v>
      </c>
      <c r="AN340">
        <v>619.23313872729148</v>
      </c>
      <c r="AO340">
        <v>551.91200975414506</v>
      </c>
      <c r="AP340">
        <v>511.52309765610255</v>
      </c>
      <c r="AQ340">
        <v>470.41146049433291</v>
      </c>
      <c r="AR340">
        <v>429.26482960021622</v>
      </c>
      <c r="AS340">
        <v>388.73113199787036</v>
      </c>
      <c r="AT340">
        <v>333.97901565184361</v>
      </c>
      <c r="AU340">
        <v>295.46713679659899</v>
      </c>
      <c r="AV340">
        <v>256.48576059808443</v>
      </c>
      <c r="AW340">
        <v>218.06562103684294</v>
      </c>
      <c r="AX340">
        <v>181.21721910804456</v>
      </c>
      <c r="AY340">
        <v>140.89601812140674</v>
      </c>
      <c r="AZ340">
        <v>109.51120091881748</v>
      </c>
      <c r="BA340">
        <v>82.05923167898267</v>
      </c>
      <c r="BB340">
        <v>58.94603768103245</v>
      </c>
      <c r="BC340">
        <v>40.321030228827262</v>
      </c>
      <c r="BD340">
        <v>24.880013544479539</v>
      </c>
      <c r="BE340">
        <v>14.559270924738987</v>
      </c>
      <c r="BF340">
        <v>8.0805909000693887</v>
      </c>
      <c r="BG340">
        <v>4.2744796347881779</v>
      </c>
      <c r="BH340">
        <v>2.2338883706350243</v>
      </c>
      <c r="BI340">
        <v>1.234749295038714</v>
      </c>
      <c r="BJ340">
        <v>-2.2234847977507373E-11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  <c r="CF340">
        <v>0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>
        <v>0</v>
      </c>
      <c r="CT340">
        <v>0</v>
      </c>
      <c r="CU340">
        <v>0</v>
      </c>
      <c r="CV340">
        <v>0</v>
      </c>
      <c r="CW340">
        <v>0</v>
      </c>
    </row>
    <row r="341" spans="1:101" x14ac:dyDescent="0.3">
      <c r="A341">
        <f>Model_Point!K341</f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1144.1520843294188</v>
      </c>
      <c r="H341">
        <v>1137.6019143987146</v>
      </c>
      <c r="I341">
        <v>1119.3203005676608</v>
      </c>
      <c r="J341">
        <v>1093.7789094910779</v>
      </c>
      <c r="K341">
        <v>1066.8780633505874</v>
      </c>
      <c r="L341">
        <v>1038.8018882058434</v>
      </c>
      <c r="M341">
        <v>1012.8680640566082</v>
      </c>
      <c r="N341">
        <v>989.59915138735414</v>
      </c>
      <c r="O341">
        <v>969.33519428824309</v>
      </c>
      <c r="P341">
        <v>952.34118658571447</v>
      </c>
      <c r="Q341">
        <v>938.84223171771532</v>
      </c>
      <c r="R341">
        <v>930.13394079100385</v>
      </c>
      <c r="S341">
        <v>926.73694896134145</v>
      </c>
      <c r="T341">
        <v>929.09604838551115</v>
      </c>
      <c r="U341">
        <v>937.59516157627957</v>
      </c>
      <c r="V341">
        <v>945.64800597203759</v>
      </c>
      <c r="W341">
        <v>1053.5689057163956</v>
      </c>
      <c r="X341">
        <v>1076.7336574372027</v>
      </c>
      <c r="Y341">
        <v>1091.2705157130479</v>
      </c>
      <c r="Z341">
        <v>1104.7463760777384</v>
      </c>
      <c r="AA341">
        <v>1117.3051883296093</v>
      </c>
      <c r="AB341">
        <v>1128.8843131667616</v>
      </c>
      <c r="AC341">
        <v>1138.7284676695983</v>
      </c>
      <c r="AD341">
        <v>1146.1692923747621</v>
      </c>
      <c r="AE341">
        <v>1150.6717479156555</v>
      </c>
      <c r="AF341">
        <v>1151.7368312370209</v>
      </c>
      <c r="AG341">
        <v>1148.8506484124368</v>
      </c>
      <c r="AH341">
        <v>1141.4638571456978</v>
      </c>
      <c r="AI341">
        <v>1129.0035588190999</v>
      </c>
      <c r="AJ341">
        <v>1110.9129770410166</v>
      </c>
      <c r="AK341">
        <v>1086.7132961629618</v>
      </c>
      <c r="AL341">
        <v>1056.0544299241199</v>
      </c>
      <c r="AM341">
        <v>1018.6739404623828</v>
      </c>
      <c r="AN341">
        <v>974.41758154423678</v>
      </c>
      <c r="AO341">
        <v>923.25754033803037</v>
      </c>
      <c r="AP341">
        <v>865.30049100737165</v>
      </c>
      <c r="AQ341">
        <v>800.84295231152169</v>
      </c>
      <c r="AR341">
        <v>730.42839585039019</v>
      </c>
      <c r="AS341">
        <v>654.9573502614935</v>
      </c>
      <c r="AT341">
        <v>575.63059257300517</v>
      </c>
      <c r="AU341">
        <v>493.36749417654454</v>
      </c>
      <c r="AV341">
        <v>441.42818220224916</v>
      </c>
      <c r="AW341">
        <v>382.77435528978828</v>
      </c>
      <c r="AX341">
        <v>314.32114013538495</v>
      </c>
      <c r="AY341">
        <v>237.733663947682</v>
      </c>
      <c r="AZ341">
        <v>156.38224221482739</v>
      </c>
      <c r="BA341">
        <v>75.001456650931516</v>
      </c>
      <c r="BB341">
        <v>-0.48614468005402128</v>
      </c>
      <c r="BC341">
        <v>-63.344652488664174</v>
      </c>
      <c r="BD341">
        <v>-106.69302300288665</v>
      </c>
      <c r="BE341">
        <v>-124.48743386200644</v>
      </c>
      <c r="BF341">
        <v>-126.75473152416588</v>
      </c>
      <c r="BG341">
        <v>-92.246453939634733</v>
      </c>
      <c r="BH341">
        <v>-62.093210503818931</v>
      </c>
      <c r="BI341">
        <v>-39.777788163720359</v>
      </c>
      <c r="BJ341">
        <v>-4.7577854284674E-12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0</v>
      </c>
      <c r="CW341">
        <v>0</v>
      </c>
    </row>
    <row r="342" spans="1:101" x14ac:dyDescent="0.3">
      <c r="A342">
        <f>Model_Point!K342</f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31884.622572870074</v>
      </c>
      <c r="H342">
        <v>31592.655999678922</v>
      </c>
      <c r="I342">
        <v>30627.175358532251</v>
      </c>
      <c r="J342">
        <v>29418.187713084615</v>
      </c>
      <c r="K342">
        <v>28168.528218367032</v>
      </c>
      <c r="L342">
        <v>26966.697523211831</v>
      </c>
      <c r="M342">
        <v>25857.194920901777</v>
      </c>
      <c r="N342">
        <v>24867.291932497825</v>
      </c>
      <c r="O342">
        <v>24011.092378065667</v>
      </c>
      <c r="P342">
        <v>23281.341523793493</v>
      </c>
      <c r="Q342">
        <v>22715.30681223829</v>
      </c>
      <c r="R342">
        <v>22339.416251599454</v>
      </c>
      <c r="S342">
        <v>22177.329250303221</v>
      </c>
      <c r="T342">
        <v>22252.159701888046</v>
      </c>
      <c r="U342">
        <v>22585.35328113136</v>
      </c>
      <c r="V342">
        <v>23197.42599572477</v>
      </c>
      <c r="W342">
        <v>24110.870963981939</v>
      </c>
      <c r="X342">
        <v>25350.185684332118</v>
      </c>
      <c r="Y342">
        <v>26939.343327398376</v>
      </c>
      <c r="Z342">
        <v>28633.152095172682</v>
      </c>
      <c r="AA342">
        <v>30170.622271186199</v>
      </c>
      <c r="AB342">
        <v>31537.313654679288</v>
      </c>
      <c r="AC342">
        <v>32724.315090361433</v>
      </c>
      <c r="AD342">
        <v>33726.853096822131</v>
      </c>
      <c r="AE342">
        <v>34542.49097650349</v>
      </c>
      <c r="AF342">
        <v>35168.100420608826</v>
      </c>
      <c r="AG342">
        <v>35599.154818621391</v>
      </c>
      <c r="AH342">
        <v>35831.996627187582</v>
      </c>
      <c r="AI342">
        <v>35865.814672530883</v>
      </c>
      <c r="AJ342">
        <v>35700.640255673527</v>
      </c>
      <c r="AK342">
        <v>35335.686802819044</v>
      </c>
      <c r="AL342">
        <v>34772.574786459212</v>
      </c>
      <c r="AM342">
        <v>34016.800235752889</v>
      </c>
      <c r="AN342">
        <v>33076.716308678959</v>
      </c>
      <c r="AO342">
        <v>31963.031784933813</v>
      </c>
      <c r="AP342">
        <v>30688.410492605013</v>
      </c>
      <c r="AQ342">
        <v>29267.399537454192</v>
      </c>
      <c r="AR342">
        <v>27716.581862321338</v>
      </c>
      <c r="AS342">
        <v>26054.697405787876</v>
      </c>
      <c r="AT342">
        <v>24302.612131346086</v>
      </c>
      <c r="AU342">
        <v>22482.841551216789</v>
      </c>
      <c r="AV342">
        <v>20619.030638913173</v>
      </c>
      <c r="AW342">
        <v>18734.325755781709</v>
      </c>
      <c r="AX342">
        <v>16852.434014292543</v>
      </c>
      <c r="AY342">
        <v>14997.14095054133</v>
      </c>
      <c r="AZ342">
        <v>13191.76324947839</v>
      </c>
      <c r="BA342">
        <v>11458.549167054463</v>
      </c>
      <c r="BB342">
        <v>9818.0456730360947</v>
      </c>
      <c r="BC342">
        <v>8288.4581171810569</v>
      </c>
      <c r="BD342">
        <v>6885.0348591791098</v>
      </c>
      <c r="BE342">
        <v>5619.5150469918171</v>
      </c>
      <c r="BF342">
        <v>4472.8788464506542</v>
      </c>
      <c r="BG342">
        <v>3459.836334639961</v>
      </c>
      <c r="BH342">
        <v>2589.6899958309791</v>
      </c>
      <c r="BI342">
        <v>1865.6975444765224</v>
      </c>
      <c r="BJ342">
        <v>1284.8326640819871</v>
      </c>
      <c r="BK342">
        <v>838.03883872339588</v>
      </c>
      <c r="BL342">
        <v>511.02475581928684</v>
      </c>
      <c r="BM342">
        <v>285.57864270969867</v>
      </c>
      <c r="BN342">
        <v>141.29008988533147</v>
      </c>
      <c r="BO342">
        <v>57.476682935471807</v>
      </c>
      <c r="BP342">
        <v>17.1048458149886</v>
      </c>
      <c r="BQ342">
        <v>0.81712952203144018</v>
      </c>
      <c r="BR342">
        <v>-3.5208595201670292</v>
      </c>
      <c r="BS342">
        <v>-2.8854292068534293</v>
      </c>
      <c r="BT342">
        <v>-1.1292101571016178E-9</v>
      </c>
      <c r="BU342">
        <v>0</v>
      </c>
      <c r="BV342">
        <v>0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>
        <v>0</v>
      </c>
      <c r="CT342">
        <v>0</v>
      </c>
      <c r="CU342">
        <v>0</v>
      </c>
      <c r="CV342">
        <v>0</v>
      </c>
      <c r="CW342">
        <v>0</v>
      </c>
    </row>
    <row r="343" spans="1:101" x14ac:dyDescent="0.3">
      <c r="A343">
        <f>Model_Point!K343</f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12957.466377138526</v>
      </c>
      <c r="H343">
        <v>12782.434520539278</v>
      </c>
      <c r="I343">
        <v>12307.527618205666</v>
      </c>
      <c r="J343">
        <v>11722.463492564752</v>
      </c>
      <c r="K343">
        <v>12198.144059085864</v>
      </c>
      <c r="L343">
        <v>11660.726282126876</v>
      </c>
      <c r="M343">
        <v>11152.639087750526</v>
      </c>
      <c r="N343">
        <v>10685.196498649986</v>
      </c>
      <c r="O343">
        <v>10264.375960848211</v>
      </c>
      <c r="P343">
        <v>10533.077764049758</v>
      </c>
      <c r="Q343">
        <v>10255.313313634046</v>
      </c>
      <c r="R343">
        <v>10049.346640601818</v>
      </c>
      <c r="S343">
        <v>9924.6402355919854</v>
      </c>
      <c r="T343">
        <v>9890.4061145301075</v>
      </c>
      <c r="U343">
        <v>9948.5142567581606</v>
      </c>
      <c r="V343">
        <v>10120.024205018732</v>
      </c>
      <c r="W343">
        <v>10407.531727172111</v>
      </c>
      <c r="X343">
        <v>10820.653393077355</v>
      </c>
      <c r="Y343">
        <v>11368.781825775843</v>
      </c>
      <c r="Z343">
        <v>11219.841353425487</v>
      </c>
      <c r="AA343">
        <v>11946.657396273171</v>
      </c>
      <c r="AB343">
        <v>12611.372023870537</v>
      </c>
      <c r="AC343">
        <v>13210.688184870303</v>
      </c>
      <c r="AD343">
        <v>13742.932958402622</v>
      </c>
      <c r="AE343">
        <v>13406.280844843948</v>
      </c>
      <c r="AF343">
        <v>13752.397001264615</v>
      </c>
      <c r="AG343">
        <v>14025.195312986247</v>
      </c>
      <c r="AH343">
        <v>14223.380745175195</v>
      </c>
      <c r="AI343">
        <v>14346.77548369386</v>
      </c>
      <c r="AJ343">
        <v>13787.976474501153</v>
      </c>
      <c r="AK343">
        <v>13724.438534298928</v>
      </c>
      <c r="AL343">
        <v>13584.663635315581</v>
      </c>
      <c r="AM343">
        <v>13370.850988555709</v>
      </c>
      <c r="AN343">
        <v>13086.316432552023</v>
      </c>
      <c r="AO343">
        <v>12309.403002160036</v>
      </c>
      <c r="AP343">
        <v>11870.582453466801</v>
      </c>
      <c r="AQ343">
        <v>11374.421808714837</v>
      </c>
      <c r="AR343">
        <v>10827.381724154555</v>
      </c>
      <c r="AS343">
        <v>10236.768248350349</v>
      </c>
      <c r="AT343">
        <v>9342.5793476567978</v>
      </c>
      <c r="AU343">
        <v>8673.3099816285066</v>
      </c>
      <c r="AV343">
        <v>7985.617071698025</v>
      </c>
      <c r="AW343">
        <v>7288.5064134055028</v>
      </c>
      <c r="AX343">
        <v>6591.2123567976787</v>
      </c>
      <c r="AY343">
        <v>5758.3968455532404</v>
      </c>
      <c r="AZ343">
        <v>5079.4568047111088</v>
      </c>
      <c r="BA343">
        <v>4426.8761336453945</v>
      </c>
      <c r="BB343">
        <v>3808.6864279048045</v>
      </c>
      <c r="BC343">
        <v>3232.0258906958479</v>
      </c>
      <c r="BD343">
        <v>2641.3092078361456</v>
      </c>
      <c r="BE343">
        <v>2160.5720760191707</v>
      </c>
      <c r="BF343">
        <v>1724.6277661583092</v>
      </c>
      <c r="BG343">
        <v>1339.2502132798293</v>
      </c>
      <c r="BH343">
        <v>1008.1372427065382</v>
      </c>
      <c r="BI343">
        <v>715.28472788241925</v>
      </c>
      <c r="BJ343">
        <v>493.32706587848583</v>
      </c>
      <c r="BK343">
        <v>322.52298477252822</v>
      </c>
      <c r="BL343">
        <v>197.4738647877617</v>
      </c>
      <c r="BM343">
        <v>111.26103140629698</v>
      </c>
      <c r="BN343">
        <v>54.141096374737124</v>
      </c>
      <c r="BO343">
        <v>22.025163228959951</v>
      </c>
      <c r="BP343">
        <v>6.5535164270277626</v>
      </c>
      <c r="BQ343">
        <v>0.31171652312229081</v>
      </c>
      <c r="BR343">
        <v>-1.3496590967609254</v>
      </c>
      <c r="BS343">
        <v>-1.1084443732474747</v>
      </c>
      <c r="BT343">
        <v>-1.8151973590066281E-10</v>
      </c>
      <c r="BU343">
        <v>0</v>
      </c>
      <c r="BV343">
        <v>0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  <c r="CF343">
        <v>0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>
        <v>0</v>
      </c>
      <c r="CT343">
        <v>0</v>
      </c>
      <c r="CU343">
        <v>0</v>
      </c>
      <c r="CV343">
        <v>0</v>
      </c>
      <c r="CW343">
        <v>0</v>
      </c>
    </row>
    <row r="344" spans="1:101" x14ac:dyDescent="0.3">
      <c r="A344">
        <f>Model_Point!K344</f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6926.7402343183812</v>
      </c>
      <c r="H344">
        <v>7004.4738750222668</v>
      </c>
      <c r="I344">
        <v>6929.4952459865954</v>
      </c>
      <c r="J344">
        <v>6798.5051449631828</v>
      </c>
      <c r="K344">
        <v>6655.4087848589261</v>
      </c>
      <c r="L344">
        <v>6519.0782409661033</v>
      </c>
      <c r="M344">
        <v>6398.553561909499</v>
      </c>
      <c r="N344">
        <v>6299.1812741426365</v>
      </c>
      <c r="O344">
        <v>6223.9372306618079</v>
      </c>
      <c r="P344">
        <v>6172.3888349130593</v>
      </c>
      <c r="Q344">
        <v>6150.8963138780473</v>
      </c>
      <c r="R344">
        <v>6164.1388107456205</v>
      </c>
      <c r="S344">
        <v>6216.3632683608939</v>
      </c>
      <c r="T344">
        <v>6311.7317781512556</v>
      </c>
      <c r="U344">
        <v>6454.1533723684543</v>
      </c>
      <c r="V344">
        <v>6647.4011162012093</v>
      </c>
      <c r="W344">
        <v>6895.5627624995495</v>
      </c>
      <c r="X344">
        <v>7203.0493102502141</v>
      </c>
      <c r="Y344">
        <v>7574.2102150875799</v>
      </c>
      <c r="Z344">
        <v>8013.406475224976</v>
      </c>
      <c r="AA344">
        <v>8525.2199967228426</v>
      </c>
      <c r="AB344">
        <v>9046.3561228062081</v>
      </c>
      <c r="AC344">
        <v>9556.1394194341829</v>
      </c>
      <c r="AD344">
        <v>10054.802990868769</v>
      </c>
      <c r="AE344">
        <v>10543.013949452008</v>
      </c>
      <c r="AF344">
        <v>11021.411343283526</v>
      </c>
      <c r="AG344">
        <v>12360.60484123915</v>
      </c>
      <c r="AH344">
        <v>12665.914553035633</v>
      </c>
      <c r="AI344">
        <v>12883.107425589647</v>
      </c>
      <c r="AJ344">
        <v>13072.06418284147</v>
      </c>
      <c r="AK344">
        <v>13232.270824313498</v>
      </c>
      <c r="AL344">
        <v>13357.822422511734</v>
      </c>
      <c r="AM344">
        <v>13440.624856499608</v>
      </c>
      <c r="AN344">
        <v>13473.701596122994</v>
      </c>
      <c r="AO344">
        <v>13450.685471894303</v>
      </c>
      <c r="AP344">
        <v>13365.760210199511</v>
      </c>
      <c r="AQ344">
        <v>13213.26568062853</v>
      </c>
      <c r="AR344">
        <v>12987.427885900041</v>
      </c>
      <c r="AS344">
        <v>12682.512156708373</v>
      </c>
      <c r="AT344">
        <v>12293.241480764373</v>
      </c>
      <c r="AU344">
        <v>11815.837550690376</v>
      </c>
      <c r="AV344">
        <v>11248.404585839382</v>
      </c>
      <c r="AW344">
        <v>10593.557953608411</v>
      </c>
      <c r="AX344">
        <v>9852.9236076458783</v>
      </c>
      <c r="AY344">
        <v>9030.5125108255397</v>
      </c>
      <c r="AZ344">
        <v>8133.3793529897221</v>
      </c>
      <c r="BA344">
        <v>7172.072199432072</v>
      </c>
      <c r="BB344">
        <v>6160.9893422347459</v>
      </c>
      <c r="BC344">
        <v>5118.594930351429</v>
      </c>
      <c r="BD344">
        <v>4067.4225416277204</v>
      </c>
      <c r="BE344">
        <v>3033.7865943287811</v>
      </c>
      <c r="BF344">
        <v>2152.2317987857609</v>
      </c>
      <c r="BG344">
        <v>1307.959445367713</v>
      </c>
      <c r="BH344">
        <v>517.0396408434965</v>
      </c>
      <c r="BI344">
        <v>-179.64162250099818</v>
      </c>
      <c r="BJ344">
        <v>-736.31872004670322</v>
      </c>
      <c r="BK344">
        <v>-1110.2562364389967</v>
      </c>
      <c r="BL344">
        <v>-1268.6233810076392</v>
      </c>
      <c r="BM344">
        <v>-1195.5636385488447</v>
      </c>
      <c r="BN344">
        <v>-898.6113035208316</v>
      </c>
      <c r="BO344">
        <v>-589.95206516698852</v>
      </c>
      <c r="BP344">
        <v>-371.26642690120445</v>
      </c>
      <c r="BQ344">
        <v>-222.59271035901253</v>
      </c>
      <c r="BR344">
        <v>-126.01474563530564</v>
      </c>
      <c r="BS344">
        <v>-66.271362544928763</v>
      </c>
      <c r="BT344">
        <v>2.6536445484402222E-10</v>
      </c>
      <c r="BU344">
        <v>0</v>
      </c>
      <c r="BV344">
        <v>0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>
        <v>0</v>
      </c>
      <c r="CT344">
        <v>0</v>
      </c>
      <c r="CU344">
        <v>0</v>
      </c>
      <c r="CV344">
        <v>0</v>
      </c>
      <c r="CW344">
        <v>0</v>
      </c>
    </row>
    <row r="345" spans="1:101" x14ac:dyDescent="0.3">
      <c r="A345">
        <f>Model_Point!K345</f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91589.524702059207</v>
      </c>
      <c r="H345">
        <v>91185.084603544965</v>
      </c>
      <c r="I345">
        <v>88842.75027231955</v>
      </c>
      <c r="J345">
        <v>85723.91817340898</v>
      </c>
      <c r="K345">
        <v>82428.475803055015</v>
      </c>
      <c r="L345">
        <v>79218.838511175418</v>
      </c>
      <c r="M345">
        <v>76232.122757096178</v>
      </c>
      <c r="N345">
        <v>73568.560156901716</v>
      </c>
      <c r="O345">
        <v>71315.042498320632</v>
      </c>
      <c r="P345">
        <v>69486.270141275862</v>
      </c>
      <c r="Q345">
        <v>68215.201856999673</v>
      </c>
      <c r="R345">
        <v>67578.25565230989</v>
      </c>
      <c r="S345">
        <v>67645.67634704482</v>
      </c>
      <c r="T345">
        <v>68481.98318725235</v>
      </c>
      <c r="U345">
        <v>70147.47012012529</v>
      </c>
      <c r="V345">
        <v>72701.907419600917</v>
      </c>
      <c r="W345">
        <v>75535.510153920535</v>
      </c>
      <c r="X345">
        <v>77839.160134894177</v>
      </c>
      <c r="Y345">
        <v>79593.308544308544</v>
      </c>
      <c r="Z345">
        <v>80782.110148370775</v>
      </c>
      <c r="AA345">
        <v>81388.756874061568</v>
      </c>
      <c r="AB345">
        <v>81404.270325460049</v>
      </c>
      <c r="AC345">
        <v>80831.683542040468</v>
      </c>
      <c r="AD345">
        <v>79683.355483476334</v>
      </c>
      <c r="AE345">
        <v>77979.646166609062</v>
      </c>
      <c r="AF345">
        <v>75747.832348713258</v>
      </c>
      <c r="AG345">
        <v>73021.924828077434</v>
      </c>
      <c r="AH345">
        <v>69843.119711418418</v>
      </c>
      <c r="AI345">
        <v>66260.170068417923</v>
      </c>
      <c r="AJ345">
        <v>62329.327437404332</v>
      </c>
      <c r="AK345">
        <v>58112.998232336518</v>
      </c>
      <c r="AL345">
        <v>53678.241892734222</v>
      </c>
      <c r="AM345">
        <v>49092.043772757635</v>
      </c>
      <c r="AN345">
        <v>44424.261973062472</v>
      </c>
      <c r="AO345">
        <v>39746.171795032125</v>
      </c>
      <c r="AP345">
        <v>35128.794892249047</v>
      </c>
      <c r="AQ345">
        <v>30641.048164855027</v>
      </c>
      <c r="AR345">
        <v>26347.767499787155</v>
      </c>
      <c r="AS345">
        <v>22307.68305688765</v>
      </c>
      <c r="AT345">
        <v>18571.444296451002</v>
      </c>
      <c r="AU345">
        <v>15179.81201589601</v>
      </c>
      <c r="AV345">
        <v>12084.805547140779</v>
      </c>
      <c r="AW345">
        <v>9335.3709040956401</v>
      </c>
      <c r="AX345">
        <v>6964.7599686664935</v>
      </c>
      <c r="AY345">
        <v>4988.3803782637606</v>
      </c>
      <c r="AZ345">
        <v>3402.8389637709565</v>
      </c>
      <c r="BA345">
        <v>2186.4861012541733</v>
      </c>
      <c r="BB345">
        <v>1301.6270881451608</v>
      </c>
      <c r="BC345">
        <v>698.34784297502426</v>
      </c>
      <c r="BD345">
        <v>319.6261482557249</v>
      </c>
      <c r="BE345">
        <v>107.11365051306929</v>
      </c>
      <c r="BF345">
        <v>11.645145081065655</v>
      </c>
      <c r="BG345">
        <v>-20.916702119227836</v>
      </c>
      <c r="BH345">
        <v>-24.001393785609725</v>
      </c>
      <c r="BI345">
        <v>-16.338100283612302</v>
      </c>
      <c r="BJ345">
        <v>2.0149333627531936E-9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  <c r="CF345">
        <v>0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>
        <v>0</v>
      </c>
      <c r="CT345">
        <v>0</v>
      </c>
      <c r="CU345">
        <v>0</v>
      </c>
      <c r="CV345">
        <v>0</v>
      </c>
      <c r="CW345">
        <v>0</v>
      </c>
    </row>
    <row r="346" spans="1:101" x14ac:dyDescent="0.3">
      <c r="A346">
        <f>Model_Point!K346</f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36583.440714536016</v>
      </c>
      <c r="H346">
        <v>36260.452178120046</v>
      </c>
      <c r="I346">
        <v>35102.599879083275</v>
      </c>
      <c r="J346">
        <v>33609.942024734104</v>
      </c>
      <c r="K346">
        <v>34871.449163576654</v>
      </c>
      <c r="L346">
        <v>33468.998421155935</v>
      </c>
      <c r="M346">
        <v>32139.07772775587</v>
      </c>
      <c r="N346">
        <v>30922.297733917057</v>
      </c>
      <c r="O346">
        <v>29853.526620376128</v>
      </c>
      <c r="P346">
        <v>30196.586317523528</v>
      </c>
      <c r="Q346">
        <v>29567.295569561513</v>
      </c>
      <c r="R346">
        <v>29179.973134258827</v>
      </c>
      <c r="S346">
        <v>29062.672761161128</v>
      </c>
      <c r="T346">
        <v>29241.155736975041</v>
      </c>
      <c r="U346">
        <v>28584.998074980031</v>
      </c>
      <c r="V346">
        <v>29355.537517377881</v>
      </c>
      <c r="W346">
        <v>30489.413596315502</v>
      </c>
      <c r="X346">
        <v>31739.217390986054</v>
      </c>
      <c r="Y346">
        <v>32787.359971906677</v>
      </c>
      <c r="Z346">
        <v>31479.347109899052</v>
      </c>
      <c r="AA346">
        <v>31973.554963292503</v>
      </c>
      <c r="AB346">
        <v>32242.992370422751</v>
      </c>
      <c r="AC346">
        <v>32288.903358622058</v>
      </c>
      <c r="AD346">
        <v>32116.201585397226</v>
      </c>
      <c r="AE346">
        <v>30168.970500831379</v>
      </c>
      <c r="AF346">
        <v>29489.310289949393</v>
      </c>
      <c r="AG346">
        <v>28617.464472440402</v>
      </c>
      <c r="AH346">
        <v>27569.423991132207</v>
      </c>
      <c r="AI346">
        <v>26364.157835967217</v>
      </c>
      <c r="AJ346">
        <v>24014.547277494246</v>
      </c>
      <c r="AK346">
        <v>22500.654744448628</v>
      </c>
      <c r="AL346">
        <v>20898.206795134523</v>
      </c>
      <c r="AM346">
        <v>19233.246321972892</v>
      </c>
      <c r="AN346">
        <v>17532.979203902254</v>
      </c>
      <c r="AO346">
        <v>15273.921682331104</v>
      </c>
      <c r="AP346">
        <v>13552.331250843466</v>
      </c>
      <c r="AQ346">
        <v>11875.905019890017</v>
      </c>
      <c r="AR346">
        <v>10269.997022199297</v>
      </c>
      <c r="AS346">
        <v>8757.6472677369693</v>
      </c>
      <c r="AT346">
        <v>7124.140803113979</v>
      </c>
      <c r="AU346">
        <v>5840.4926415253576</v>
      </c>
      <c r="AV346">
        <v>4667.6997701321643</v>
      </c>
      <c r="AW346">
        <v>3624.9890238118928</v>
      </c>
      <c r="AX346">
        <v>2725.5687974223401</v>
      </c>
      <c r="AY346">
        <v>1911.3005353196447</v>
      </c>
      <c r="AZ346">
        <v>1306.2865630969825</v>
      </c>
      <c r="BA346">
        <v>841.84788547075073</v>
      </c>
      <c r="BB346">
        <v>503.83387998827476</v>
      </c>
      <c r="BC346">
        <v>273.35006010983489</v>
      </c>
      <c r="BD346">
        <v>122.37151071025936</v>
      </c>
      <c r="BE346">
        <v>40.953942962036592</v>
      </c>
      <c r="BF346">
        <v>4.356403868340319</v>
      </c>
      <c r="BG346">
        <v>-8.1411245145976672</v>
      </c>
      <c r="BH346">
        <v>-9.3400860544869424</v>
      </c>
      <c r="BI346">
        <v>-6.2693684158496152</v>
      </c>
      <c r="BJ346">
        <v>-3.6972077178928173E-10</v>
      </c>
      <c r="BK346">
        <v>0</v>
      </c>
      <c r="BL346">
        <v>0</v>
      </c>
      <c r="BM346">
        <v>0</v>
      </c>
      <c r="BN346">
        <v>0</v>
      </c>
      <c r="BO346">
        <v>0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  <c r="CN346">
        <v>0</v>
      </c>
      <c r="CO346">
        <v>0</v>
      </c>
      <c r="CP346">
        <v>0</v>
      </c>
      <c r="CQ346">
        <v>0</v>
      </c>
      <c r="CR346">
        <v>0</v>
      </c>
      <c r="CS346">
        <v>0</v>
      </c>
      <c r="CT346">
        <v>0</v>
      </c>
      <c r="CU346">
        <v>0</v>
      </c>
      <c r="CV346">
        <v>0</v>
      </c>
      <c r="CW346">
        <v>0</v>
      </c>
    </row>
    <row r="347" spans="1:101" x14ac:dyDescent="0.3">
      <c r="A347">
        <f>Model_Point!K347</f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26152.835196376513</v>
      </c>
      <c r="H347">
        <v>26762.166256708271</v>
      </c>
      <c r="I347">
        <v>26767.542106610192</v>
      </c>
      <c r="J347">
        <v>26537.696129833836</v>
      </c>
      <c r="K347">
        <v>26240.859065971192</v>
      </c>
      <c r="L347">
        <v>25948.882030267116</v>
      </c>
      <c r="M347">
        <v>25696.150144817209</v>
      </c>
      <c r="N347">
        <v>25505.192625840049</v>
      </c>
      <c r="O347">
        <v>25394.445154426012</v>
      </c>
      <c r="P347">
        <v>25370.524127082208</v>
      </c>
      <c r="Q347">
        <v>25457.862181778892</v>
      </c>
      <c r="R347">
        <v>25672.137788970751</v>
      </c>
      <c r="S347">
        <v>26028.013027107645</v>
      </c>
      <c r="T347">
        <v>26539.232566677925</v>
      </c>
      <c r="U347">
        <v>27218.875864605459</v>
      </c>
      <c r="V347">
        <v>28079.946587813454</v>
      </c>
      <c r="W347">
        <v>31046.987230545983</v>
      </c>
      <c r="X347">
        <v>32082.482115178474</v>
      </c>
      <c r="Y347">
        <v>32845.296155029071</v>
      </c>
      <c r="Z347">
        <v>33545.093023636226</v>
      </c>
      <c r="AA347">
        <v>34182.967909289539</v>
      </c>
      <c r="AB347">
        <v>34741.212413699672</v>
      </c>
      <c r="AC347">
        <v>35194.083616259224</v>
      </c>
      <c r="AD347">
        <v>35519.294808956962</v>
      </c>
      <c r="AE347">
        <v>35696.255467505143</v>
      </c>
      <c r="AF347">
        <v>35705.85379414726</v>
      </c>
      <c r="AG347">
        <v>35529.018504999018</v>
      </c>
      <c r="AH347">
        <v>35145.654145951703</v>
      </c>
      <c r="AI347">
        <v>34535.018888308834</v>
      </c>
      <c r="AJ347">
        <v>33677.025380154999</v>
      </c>
      <c r="AK347">
        <v>32555.776145526346</v>
      </c>
      <c r="AL347">
        <v>31160.85614866015</v>
      </c>
      <c r="AM347">
        <v>29496.672411698564</v>
      </c>
      <c r="AN347">
        <v>27563.168337400573</v>
      </c>
      <c r="AO347">
        <v>25367.40277031541</v>
      </c>
      <c r="AP347">
        <v>22925.850193740971</v>
      </c>
      <c r="AQ347">
        <v>20266.037523740553</v>
      </c>
      <c r="AR347">
        <v>17427.925711763721</v>
      </c>
      <c r="AS347">
        <v>14464.877733498375</v>
      </c>
      <c r="AT347">
        <v>11443.974670539657</v>
      </c>
      <c r="AU347">
        <v>8445.4051146615475</v>
      </c>
      <c r="AV347">
        <v>5933.4444263777359</v>
      </c>
      <c r="AW347">
        <v>3506.5201745204745</v>
      </c>
      <c r="AX347">
        <v>1208.8893454365195</v>
      </c>
      <c r="AY347">
        <v>-828.90287762148887</v>
      </c>
      <c r="AZ347">
        <v>-2456.7947825441379</v>
      </c>
      <c r="BA347">
        <v>-3531.254838468541</v>
      </c>
      <c r="BB347">
        <v>-3938.0721892121815</v>
      </c>
      <c r="BC347">
        <v>-3616.218479415335</v>
      </c>
      <c r="BD347">
        <v>-2580.0411387421509</v>
      </c>
      <c r="BE347">
        <v>-1714.0538326265848</v>
      </c>
      <c r="BF347">
        <v>-1091.3290604281538</v>
      </c>
      <c r="BG347">
        <v>-662.14285151461877</v>
      </c>
      <c r="BH347">
        <v>-379.84265018282832</v>
      </c>
      <c r="BI347">
        <v>-203.23576164060708</v>
      </c>
      <c r="BJ347">
        <v>1.7442894936951315E-11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  <c r="CF347">
        <v>0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  <c r="CN347">
        <v>0</v>
      </c>
      <c r="CO347">
        <v>0</v>
      </c>
      <c r="CP347">
        <v>0</v>
      </c>
      <c r="CQ347">
        <v>0</v>
      </c>
      <c r="CR347">
        <v>0</v>
      </c>
      <c r="CS347">
        <v>0</v>
      </c>
      <c r="CT347">
        <v>0</v>
      </c>
      <c r="CU347">
        <v>0</v>
      </c>
      <c r="CV347">
        <v>0</v>
      </c>
      <c r="CW347">
        <v>0</v>
      </c>
    </row>
    <row r="348" spans="1:101" x14ac:dyDescent="0.3">
      <c r="A348">
        <f>Model_Point!K348</f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37941.44241138138</v>
      </c>
      <c r="H348">
        <v>37233.958313902098</v>
      </c>
      <c r="I348">
        <v>35803.308584133214</v>
      </c>
      <c r="J348">
        <v>34056.687273359727</v>
      </c>
      <c r="K348">
        <v>32261.266678924363</v>
      </c>
      <c r="L348">
        <v>30536.985889555359</v>
      </c>
      <c r="M348">
        <v>28949.230882167005</v>
      </c>
      <c r="N348">
        <v>27545.877819274992</v>
      </c>
      <c r="O348">
        <v>26367.476001776471</v>
      </c>
      <c r="P348">
        <v>25406.550960115281</v>
      </c>
      <c r="Q348">
        <v>24732.968790374009</v>
      </c>
      <c r="R348">
        <v>24378.921980822721</v>
      </c>
      <c r="S348">
        <v>24373.308869833534</v>
      </c>
      <c r="T348">
        <v>24706.956687161786</v>
      </c>
      <c r="U348">
        <v>24795.859516528344</v>
      </c>
      <c r="V348">
        <v>24642.168826878446</v>
      </c>
      <c r="W348">
        <v>24252.121358617012</v>
      </c>
      <c r="X348">
        <v>23636.209740627535</v>
      </c>
      <c r="Y348">
        <v>22809.326214867022</v>
      </c>
      <c r="Z348">
        <v>21790.730692184719</v>
      </c>
      <c r="AA348">
        <v>20603.478878735055</v>
      </c>
      <c r="AB348">
        <v>19273.761635989646</v>
      </c>
      <c r="AC348">
        <v>17828.872766357428</v>
      </c>
      <c r="AD348">
        <v>16298.341164795816</v>
      </c>
      <c r="AE348">
        <v>14713.244957821536</v>
      </c>
      <c r="AF348">
        <v>13105.416170824286</v>
      </c>
      <c r="AG348">
        <v>11506.550195206708</v>
      </c>
      <c r="AH348">
        <v>9947.2440423670578</v>
      </c>
      <c r="AI348">
        <v>8455.9979829216863</v>
      </c>
      <c r="AJ348">
        <v>7058.2259132023855</v>
      </c>
      <c r="AK348">
        <v>5775.3295658666275</v>
      </c>
      <c r="AL348">
        <v>4591.5651144159601</v>
      </c>
      <c r="AM348">
        <v>3531.4964362312426</v>
      </c>
      <c r="AN348">
        <v>2612.9535494003462</v>
      </c>
      <c r="AO348">
        <v>1845.9181757034696</v>
      </c>
      <c r="AP348">
        <v>1231.9523416708585</v>
      </c>
      <c r="AQ348">
        <v>764.3212707565624</v>
      </c>
      <c r="AR348">
        <v>428.89661376257146</v>
      </c>
      <c r="AS348">
        <v>205.82326515689084</v>
      </c>
      <c r="AT348">
        <v>71.802041380406138</v>
      </c>
      <c r="AU348">
        <v>2.7038737418167331</v>
      </c>
      <c r="AV348">
        <v>-22.597596073431813</v>
      </c>
      <c r="AW348">
        <v>-25.906429401973636</v>
      </c>
      <c r="AX348">
        <v>-20.308287505462214</v>
      </c>
      <c r="AY348">
        <v>-12.761684770070124</v>
      </c>
      <c r="AZ348">
        <v>1.1132177631007369E-10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  <c r="CN348">
        <v>0</v>
      </c>
      <c r="CO348">
        <v>0</v>
      </c>
      <c r="CP348">
        <v>0</v>
      </c>
      <c r="CQ348">
        <v>0</v>
      </c>
      <c r="CR348">
        <v>0</v>
      </c>
      <c r="CS348">
        <v>0</v>
      </c>
      <c r="CT348">
        <v>0</v>
      </c>
      <c r="CU348">
        <v>0</v>
      </c>
      <c r="CV348">
        <v>0</v>
      </c>
      <c r="CW348">
        <v>0</v>
      </c>
    </row>
    <row r="349" spans="1:101" x14ac:dyDescent="0.3">
      <c r="A349">
        <f>Model_Point!K349</f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15497.894159965281</v>
      </c>
      <c r="H349">
        <v>15167.095594917808</v>
      </c>
      <c r="I349">
        <v>14511.173650502102</v>
      </c>
      <c r="J349">
        <v>13715.281522393536</v>
      </c>
      <c r="K349">
        <v>13888.583946673338</v>
      </c>
      <c r="L349">
        <v>13140.815142568164</v>
      </c>
      <c r="M349">
        <v>12440.06712923393</v>
      </c>
      <c r="N349">
        <v>11805.965225759259</v>
      </c>
      <c r="O349">
        <v>11255.023367317777</v>
      </c>
      <c r="P349">
        <v>10928.26890097781</v>
      </c>
      <c r="Q349">
        <v>10575.807305739276</v>
      </c>
      <c r="R349">
        <v>10345.447175005327</v>
      </c>
      <c r="S349">
        <v>10248.883092205324</v>
      </c>
      <c r="T349">
        <v>10296.562642988374</v>
      </c>
      <c r="U349">
        <v>9585.5125631848732</v>
      </c>
      <c r="V349">
        <v>9639.5266484068907</v>
      </c>
      <c r="W349">
        <v>9602.0169924928268</v>
      </c>
      <c r="X349">
        <v>9476.898292060192</v>
      </c>
      <c r="Y349">
        <v>9269.8452823776315</v>
      </c>
      <c r="Z349">
        <v>8371.892664853287</v>
      </c>
      <c r="AA349">
        <v>7986.6531961110613</v>
      </c>
      <c r="AB349">
        <v>7543.7233872903471</v>
      </c>
      <c r="AC349">
        <v>7053.6761217889525</v>
      </c>
      <c r="AD349">
        <v>6527.9998520762583</v>
      </c>
      <c r="AE349">
        <v>5634.1030389297139</v>
      </c>
      <c r="AF349">
        <v>5052.6090349719716</v>
      </c>
      <c r="AG349">
        <v>4471.2629421332858</v>
      </c>
      <c r="AH349">
        <v>3902.0819595757839</v>
      </c>
      <c r="AI349">
        <v>3356.311870849167</v>
      </c>
      <c r="AJ349">
        <v>2697.4294914212114</v>
      </c>
      <c r="AK349">
        <v>2218.1582799140024</v>
      </c>
      <c r="AL349">
        <v>1774.6882443630623</v>
      </c>
      <c r="AM349">
        <v>1376.7469861615027</v>
      </c>
      <c r="AN349">
        <v>1031.4904788910367</v>
      </c>
      <c r="AO349">
        <v>704.6861265408196</v>
      </c>
      <c r="AP349">
        <v>471.62005012238757</v>
      </c>
      <c r="AQ349">
        <v>293.83888593800594</v>
      </c>
      <c r="AR349">
        <v>166.16333174563357</v>
      </c>
      <c r="AS349">
        <v>81.177995721254518</v>
      </c>
      <c r="AT349">
        <v>27.406414773723171</v>
      </c>
      <c r="AU349">
        <v>0.93676252150622008</v>
      </c>
      <c r="AV349">
        <v>-8.7966605811498564</v>
      </c>
      <c r="AW349">
        <v>-10.113345670413791</v>
      </c>
      <c r="AX349">
        <v>-8.0128498171694638</v>
      </c>
      <c r="AY349">
        <v>-4.8859865904651674</v>
      </c>
      <c r="AZ349">
        <v>-8.4062466536203347E-11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  <c r="CF349">
        <v>0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  <c r="CN349">
        <v>0</v>
      </c>
      <c r="CO349">
        <v>0</v>
      </c>
      <c r="CP349">
        <v>0</v>
      </c>
      <c r="CQ349">
        <v>0</v>
      </c>
      <c r="CR349">
        <v>0</v>
      </c>
      <c r="CS349">
        <v>0</v>
      </c>
      <c r="CT349">
        <v>0</v>
      </c>
      <c r="CU349">
        <v>0</v>
      </c>
      <c r="CV349">
        <v>0</v>
      </c>
      <c r="CW349">
        <v>0</v>
      </c>
    </row>
    <row r="350" spans="1:101" x14ac:dyDescent="0.3">
      <c r="A350">
        <f>Model_Point!K350</f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12139.879424203044</v>
      </c>
      <c r="H350">
        <v>12329.23934349809</v>
      </c>
      <c r="I350">
        <v>12237.167348002959</v>
      </c>
      <c r="J350">
        <v>12032.37479329395</v>
      </c>
      <c r="K350">
        <v>11796.080922339534</v>
      </c>
      <c r="L350">
        <v>11563.606021333135</v>
      </c>
      <c r="M350">
        <v>11352.450762736291</v>
      </c>
      <c r="N350">
        <v>11174.218596588336</v>
      </c>
      <c r="O350">
        <v>11038.305795947474</v>
      </c>
      <c r="P350">
        <v>10946.314280143835</v>
      </c>
      <c r="Q350">
        <v>10911.414061216214</v>
      </c>
      <c r="R350">
        <v>11985.891936634524</v>
      </c>
      <c r="S350">
        <v>12390.570756689678</v>
      </c>
      <c r="T350">
        <v>12560.985764701172</v>
      </c>
      <c r="U350">
        <v>12673.44016916635</v>
      </c>
      <c r="V350">
        <v>12726.487314105187</v>
      </c>
      <c r="W350">
        <v>12712.888929047205</v>
      </c>
      <c r="X350">
        <v>12624.707519723175</v>
      </c>
      <c r="Y350">
        <v>12453.62423869697</v>
      </c>
      <c r="Z350">
        <v>12191.432640933812</v>
      </c>
      <c r="AA350">
        <v>11831.412774197795</v>
      </c>
      <c r="AB350">
        <v>11368.831719465643</v>
      </c>
      <c r="AC350">
        <v>10804.638770803007</v>
      </c>
      <c r="AD350">
        <v>10137.878405019235</v>
      </c>
      <c r="AE350">
        <v>9370.206530976393</v>
      </c>
      <c r="AF350">
        <v>8506.7947666362688</v>
      </c>
      <c r="AG350">
        <v>7556.9850918448592</v>
      </c>
      <c r="AH350">
        <v>6534.8557100221424</v>
      </c>
      <c r="AI350">
        <v>5459.6377950609176</v>
      </c>
      <c r="AJ350">
        <v>4355.8911876083184</v>
      </c>
      <c r="AK350">
        <v>3253.3320983594676</v>
      </c>
      <c r="AL350">
        <v>2333.3337400463565</v>
      </c>
      <c r="AM350">
        <v>1438.6726827573987</v>
      </c>
      <c r="AN350">
        <v>585.0952871964887</v>
      </c>
      <c r="AO350">
        <v>-177.85316071092154</v>
      </c>
      <c r="AP350">
        <v>-792.5284295017633</v>
      </c>
      <c r="AQ350">
        <v>-1203.1375555370118</v>
      </c>
      <c r="AR350">
        <v>-1364.4779256203537</v>
      </c>
      <c r="AS350">
        <v>-1251.1689378993747</v>
      </c>
      <c r="AT350">
        <v>-886.41377354353267</v>
      </c>
      <c r="AU350">
        <v>-594.02496599392327</v>
      </c>
      <c r="AV350">
        <v>-381.39935304606092</v>
      </c>
      <c r="AW350">
        <v>-233.37488911657152</v>
      </c>
      <c r="AX350">
        <v>-135.13508554644264</v>
      </c>
      <c r="AY350">
        <v>-73.19125043229748</v>
      </c>
      <c r="AZ350">
        <v>-4.8481517384160649E-11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  <c r="CF350">
        <v>0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  <c r="CN350">
        <v>0</v>
      </c>
      <c r="CO350">
        <v>0</v>
      </c>
      <c r="CP350">
        <v>0</v>
      </c>
      <c r="CQ350">
        <v>0</v>
      </c>
      <c r="CR350">
        <v>0</v>
      </c>
      <c r="CS350">
        <v>0</v>
      </c>
      <c r="CT350">
        <v>0</v>
      </c>
      <c r="CU350">
        <v>0</v>
      </c>
      <c r="CV350">
        <v>0</v>
      </c>
      <c r="CW350">
        <v>0</v>
      </c>
    </row>
    <row r="351" spans="1:101" x14ac:dyDescent="0.3">
      <c r="A351">
        <f>Model_Point!K351</f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38914.659871295837</v>
      </c>
      <c r="H351">
        <v>39080.590271287634</v>
      </c>
      <c r="I351">
        <v>38177.159747998878</v>
      </c>
      <c r="J351">
        <v>36856.110413626477</v>
      </c>
      <c r="K351">
        <v>35364.444109777527</v>
      </c>
      <c r="L351">
        <v>33806.390197382018</v>
      </c>
      <c r="M351">
        <v>32231.214282426587</v>
      </c>
      <c r="N351">
        <v>30669.079670965715</v>
      </c>
      <c r="O351">
        <v>29141.548368355012</v>
      </c>
      <c r="P351">
        <v>27652.240404047076</v>
      </c>
      <c r="Q351">
        <v>26229.458971341435</v>
      </c>
      <c r="R351">
        <v>24888.487512835498</v>
      </c>
      <c r="S351">
        <v>23639.889737509318</v>
      </c>
      <c r="T351">
        <v>22484.629296087405</v>
      </c>
      <c r="U351">
        <v>21423.617726623179</v>
      </c>
      <c r="V351">
        <v>20472.019228275105</v>
      </c>
      <c r="W351">
        <v>19649.441508315424</v>
      </c>
      <c r="X351">
        <v>18971.975527791135</v>
      </c>
      <c r="Y351">
        <v>18454.934750744294</v>
      </c>
      <c r="Z351">
        <v>18111.857960698355</v>
      </c>
      <c r="AA351">
        <v>17955.373782035607</v>
      </c>
      <c r="AB351">
        <v>18000.003687239296</v>
      </c>
      <c r="AC351">
        <v>18262.057784037279</v>
      </c>
      <c r="AD351">
        <v>18757.222145625612</v>
      </c>
      <c r="AE351">
        <v>19501.018658431109</v>
      </c>
      <c r="AF351">
        <v>20510.022881274595</v>
      </c>
      <c r="AG351">
        <v>21766.673501684774</v>
      </c>
      <c r="AH351">
        <v>22873.571917098259</v>
      </c>
      <c r="AI351">
        <v>23828.044643972509</v>
      </c>
      <c r="AJ351">
        <v>24629.162876705643</v>
      </c>
      <c r="AK351">
        <v>25275.277198995755</v>
      </c>
      <c r="AL351">
        <v>25763.457102955861</v>
      </c>
      <c r="AM351">
        <v>26091.339307734826</v>
      </c>
      <c r="AN351">
        <v>26258.726186012551</v>
      </c>
      <c r="AO351">
        <v>26265.96486350982</v>
      </c>
      <c r="AP351">
        <v>26112.613879938297</v>
      </c>
      <c r="AQ351">
        <v>25800.040611545086</v>
      </c>
      <c r="AR351">
        <v>25332.597648344003</v>
      </c>
      <c r="AS351">
        <v>24716.805900190622</v>
      </c>
      <c r="AT351">
        <v>23960.957382127748</v>
      </c>
      <c r="AU351">
        <v>23074.80228758476</v>
      </c>
      <c r="AV351">
        <v>22069.501076045744</v>
      </c>
      <c r="AW351">
        <v>20957.757252842814</v>
      </c>
      <c r="AX351">
        <v>19753.927150129781</v>
      </c>
      <c r="AY351">
        <v>18474.011209386947</v>
      </c>
      <c r="AZ351">
        <v>17135.294156445536</v>
      </c>
      <c r="BA351">
        <v>15755.952844864412</v>
      </c>
      <c r="BB351">
        <v>14353.786971296868</v>
      </c>
      <c r="BC351">
        <v>12947.077634916957</v>
      </c>
      <c r="BD351">
        <v>11554.228100820757</v>
      </c>
      <c r="BE351">
        <v>10193.353229839431</v>
      </c>
      <c r="BF351">
        <v>8881.8265806551153</v>
      </c>
      <c r="BG351">
        <v>7635.799037326934</v>
      </c>
      <c r="BH351">
        <v>6469.7080173604973</v>
      </c>
      <c r="BI351">
        <v>5395.801476004448</v>
      </c>
      <c r="BJ351">
        <v>4423.7054823507342</v>
      </c>
      <c r="BK351">
        <v>3538.8413866151573</v>
      </c>
      <c r="BL351">
        <v>2753.2744369534885</v>
      </c>
      <c r="BM351">
        <v>2074.9876825520159</v>
      </c>
      <c r="BN351">
        <v>1507.3558805705736</v>
      </c>
      <c r="BO351">
        <v>1048.9167242776387</v>
      </c>
      <c r="BP351">
        <v>693.51570180453382</v>
      </c>
      <c r="BQ351">
        <v>430.86670650415715</v>
      </c>
      <c r="BR351">
        <v>247.51727564969343</v>
      </c>
      <c r="BS351">
        <v>128.1397304610077</v>
      </c>
      <c r="BT351">
        <v>56.998764019916088</v>
      </c>
      <c r="BU351">
        <v>21.115683950452439</v>
      </c>
      <c r="BV351">
        <v>5.2720388767754196</v>
      </c>
      <c r="BW351">
        <v>-0.22061944565100192</v>
      </c>
      <c r="BX351">
        <v>-1.0591266435756959</v>
      </c>
      <c r="BY351">
        <v>-1.0870051340139812E-9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  <c r="CF351">
        <v>0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  <c r="CN351">
        <v>0</v>
      </c>
      <c r="CO351">
        <v>0</v>
      </c>
      <c r="CP351">
        <v>0</v>
      </c>
      <c r="CQ351">
        <v>0</v>
      </c>
      <c r="CR351">
        <v>0</v>
      </c>
      <c r="CS351">
        <v>0</v>
      </c>
      <c r="CT351">
        <v>0</v>
      </c>
      <c r="CU351">
        <v>0</v>
      </c>
      <c r="CV351">
        <v>0</v>
      </c>
      <c r="CW351">
        <v>0</v>
      </c>
    </row>
    <row r="352" spans="1:101" x14ac:dyDescent="0.3">
      <c r="A352">
        <f>Model_Point!K352</f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14782.438944521216</v>
      </c>
      <c r="H352">
        <v>14695.791489119587</v>
      </c>
      <c r="I352">
        <v>14170.407558285842</v>
      </c>
      <c r="J352">
        <v>13472.563300591772</v>
      </c>
      <c r="K352">
        <v>13925.305025835241</v>
      </c>
      <c r="L352">
        <v>13185.738838956215</v>
      </c>
      <c r="M352">
        <v>12429.588103698328</v>
      </c>
      <c r="N352">
        <v>11668.804869169375</v>
      </c>
      <c r="O352">
        <v>10911.890283287215</v>
      </c>
      <c r="P352">
        <v>11407.312347224302</v>
      </c>
      <c r="Q352">
        <v>10749.153996871744</v>
      </c>
      <c r="R352">
        <v>10117.860991143745</v>
      </c>
      <c r="S352">
        <v>9517.6605360711692</v>
      </c>
      <c r="T352">
        <v>8949.029132403417</v>
      </c>
      <c r="U352">
        <v>9345.202986393806</v>
      </c>
      <c r="V352">
        <v>8904.0066688608422</v>
      </c>
      <c r="W352">
        <v>8511.6488438697234</v>
      </c>
      <c r="X352">
        <v>8174.4430417639314</v>
      </c>
      <c r="Y352">
        <v>7898.3775312889893</v>
      </c>
      <c r="Z352">
        <v>8063.6898236822408</v>
      </c>
      <c r="AA352">
        <v>7948.5618990690155</v>
      </c>
      <c r="AB352">
        <v>7911.8118401298098</v>
      </c>
      <c r="AC352">
        <v>7959.8113239412387</v>
      </c>
      <c r="AD352">
        <v>8098.6807263861583</v>
      </c>
      <c r="AE352">
        <v>8027.2594975066186</v>
      </c>
      <c r="AF352">
        <v>8347.4091580298718</v>
      </c>
      <c r="AG352">
        <v>8775.8778744381361</v>
      </c>
      <c r="AH352">
        <v>9317.9772262815131</v>
      </c>
      <c r="AI352">
        <v>9808.6235045570993</v>
      </c>
      <c r="AJ352">
        <v>9568.7813738067816</v>
      </c>
      <c r="AK352">
        <v>9905.4515507836113</v>
      </c>
      <c r="AL352">
        <v>10182.340075846791</v>
      </c>
      <c r="AM352">
        <v>10398.661638222111</v>
      </c>
      <c r="AN352">
        <v>10554.479944873865</v>
      </c>
      <c r="AO352">
        <v>10147.203833119645</v>
      </c>
      <c r="AP352">
        <v>10151.504666146609</v>
      </c>
      <c r="AQ352">
        <v>10094.391668642265</v>
      </c>
      <c r="AR352">
        <v>9977.6295345246162</v>
      </c>
      <c r="AS352">
        <v>9803.8296777156629</v>
      </c>
      <c r="AT352">
        <v>9228.0879920208645</v>
      </c>
      <c r="AU352">
        <v>8929.1750269050226</v>
      </c>
      <c r="AV352">
        <v>8583.5202794198849</v>
      </c>
      <c r="AW352">
        <v>8196.0899897733398</v>
      </c>
      <c r="AX352">
        <v>7772.4975446086946</v>
      </c>
      <c r="AY352">
        <v>7101.5821530128978</v>
      </c>
      <c r="AZ352">
        <v>6611.5006246175872</v>
      </c>
      <c r="BA352">
        <v>6104.5677224794763</v>
      </c>
      <c r="BB352">
        <v>5587.7202420921385</v>
      </c>
      <c r="BC352">
        <v>5068.0894548185252</v>
      </c>
      <c r="BD352">
        <v>4436.1314080585253</v>
      </c>
      <c r="BE352">
        <v>3925.1759868996905</v>
      </c>
      <c r="BF352">
        <v>3432.0723507024013</v>
      </c>
      <c r="BG352">
        <v>2963.1389527705824</v>
      </c>
      <c r="BH352">
        <v>2524.0402978001021</v>
      </c>
      <c r="BI352">
        <v>2069.8775759346895</v>
      </c>
      <c r="BJ352">
        <v>1700.8464849739835</v>
      </c>
      <c r="BK352">
        <v>1364.618407193869</v>
      </c>
      <c r="BL352">
        <v>1065.9275290942628</v>
      </c>
      <c r="BM352">
        <v>807.94057228480835</v>
      </c>
      <c r="BN352">
        <v>577.89440797627321</v>
      </c>
      <c r="BO352">
        <v>402.76047322957044</v>
      </c>
      <c r="BP352">
        <v>266.9244089346974</v>
      </c>
      <c r="BQ352">
        <v>166.50828105850493</v>
      </c>
      <c r="BR352">
        <v>96.406677658460779</v>
      </c>
      <c r="BS352">
        <v>49.11049037651739</v>
      </c>
      <c r="BT352">
        <v>21.853144672468975</v>
      </c>
      <c r="BU352">
        <v>8.102962285914149</v>
      </c>
      <c r="BV352">
        <v>2.0317885883212199</v>
      </c>
      <c r="BW352">
        <v>-7.2078494535845333E-2</v>
      </c>
      <c r="BX352">
        <v>-0.40709780542221363</v>
      </c>
      <c r="BY352">
        <v>-4.2164136023472084E-10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  <c r="CF352">
        <v>0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  <c r="CN352">
        <v>0</v>
      </c>
      <c r="CO352">
        <v>0</v>
      </c>
      <c r="CP352">
        <v>0</v>
      </c>
      <c r="CQ352">
        <v>0</v>
      </c>
      <c r="CR352">
        <v>0</v>
      </c>
      <c r="CS352">
        <v>0</v>
      </c>
      <c r="CT352">
        <v>0</v>
      </c>
      <c r="CU352">
        <v>0</v>
      </c>
      <c r="CV352">
        <v>0</v>
      </c>
      <c r="CW352">
        <v>0</v>
      </c>
    </row>
    <row r="353" spans="1:101" x14ac:dyDescent="0.3">
      <c r="A353">
        <f>Model_Point!K353</f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7768.7685465331388</v>
      </c>
      <c r="H353">
        <v>7893.05605880656</v>
      </c>
      <c r="I353">
        <v>7807.3533074024081</v>
      </c>
      <c r="J353">
        <v>7640.0994801247853</v>
      </c>
      <c r="K353">
        <v>7440.4645634713816</v>
      </c>
      <c r="L353">
        <v>7229.0823179482932</v>
      </c>
      <c r="M353">
        <v>7015.4437705559467</v>
      </c>
      <c r="N353">
        <v>6805.1877119243427</v>
      </c>
      <c r="O353">
        <v>6602.3258811503156</v>
      </c>
      <c r="P353">
        <v>6408.0006401081637</v>
      </c>
      <c r="Q353">
        <v>6227.0999291857161</v>
      </c>
      <c r="R353">
        <v>6062.4889813137625</v>
      </c>
      <c r="S353">
        <v>5916.2921362737006</v>
      </c>
      <c r="T353">
        <v>5789.1459228629092</v>
      </c>
      <c r="U353">
        <v>5681.6687202290505</v>
      </c>
      <c r="V353">
        <v>5596.6653541930818</v>
      </c>
      <c r="W353">
        <v>5537.6268963139455</v>
      </c>
      <c r="X353">
        <v>5507.5109865532013</v>
      </c>
      <c r="Y353">
        <v>5509.1650990770759</v>
      </c>
      <c r="Z353">
        <v>5545.1758624346849</v>
      </c>
      <c r="AA353">
        <v>5618.0043425260856</v>
      </c>
      <c r="AB353">
        <v>5730.4198158978334</v>
      </c>
      <c r="AC353">
        <v>5885.4872489613999</v>
      </c>
      <c r="AD353">
        <v>6086.1995370930554</v>
      </c>
      <c r="AE353">
        <v>6335.5507709783215</v>
      </c>
      <c r="AF353">
        <v>6636.7262998806054</v>
      </c>
      <c r="AG353">
        <v>6992.8229954952576</v>
      </c>
      <c r="AH353">
        <v>7406.6755684853833</v>
      </c>
      <c r="AI353">
        <v>7848.7324212520671</v>
      </c>
      <c r="AJ353">
        <v>8282.6987947855305</v>
      </c>
      <c r="AK353">
        <v>8709.3055424272716</v>
      </c>
      <c r="AL353">
        <v>9697.8986303835827</v>
      </c>
      <c r="AM353">
        <v>9950.6014951355337</v>
      </c>
      <c r="AN353">
        <v>10137.76114959703</v>
      </c>
      <c r="AO353">
        <v>10302.845743664597</v>
      </c>
      <c r="AP353">
        <v>10445.189950275828</v>
      </c>
      <c r="AQ353">
        <v>10560.188291007989</v>
      </c>
      <c r="AR353">
        <v>10641.650626329354</v>
      </c>
      <c r="AS353">
        <v>10684.209218867258</v>
      </c>
      <c r="AT353">
        <v>10682.94519421869</v>
      </c>
      <c r="AU353">
        <v>10633.344205871454</v>
      </c>
      <c r="AV353">
        <v>10531.010345111781</v>
      </c>
      <c r="AW353">
        <v>10371.47429417145</v>
      </c>
      <c r="AX353">
        <v>10150.311017020114</v>
      </c>
      <c r="AY353">
        <v>9863.4502390679136</v>
      </c>
      <c r="AZ353">
        <v>9507.9370100630513</v>
      </c>
      <c r="BA353">
        <v>9082.2126927916597</v>
      </c>
      <c r="BB353">
        <v>8588.0211661137</v>
      </c>
      <c r="BC353">
        <v>8026.4156557553742</v>
      </c>
      <c r="BD353">
        <v>7400.2258089900124</v>
      </c>
      <c r="BE353">
        <v>6714.5444604565273</v>
      </c>
      <c r="BF353">
        <v>5977.0634261738978</v>
      </c>
      <c r="BG353">
        <v>5198.3436289040937</v>
      </c>
      <c r="BH353">
        <v>4391.9846481570103</v>
      </c>
      <c r="BI353">
        <v>3574.6422482873609</v>
      </c>
      <c r="BJ353">
        <v>2765.8353025639699</v>
      </c>
      <c r="BK353">
        <v>2063.952553247856</v>
      </c>
      <c r="BL353">
        <v>1386.0062271535387</v>
      </c>
      <c r="BM353">
        <v>744.4717699669967</v>
      </c>
      <c r="BN353">
        <v>170.10406246027026</v>
      </c>
      <c r="BO353">
        <v>-302.54606973190511</v>
      </c>
      <c r="BP353">
        <v>-640.88416876647727</v>
      </c>
      <c r="BQ353">
        <v>-819.31172919373216</v>
      </c>
      <c r="BR353">
        <v>-824.4668929770678</v>
      </c>
      <c r="BS353">
        <v>-660.06242437818776</v>
      </c>
      <c r="BT353">
        <v>-433.04069244115504</v>
      </c>
      <c r="BU353">
        <v>-272.54833300273071</v>
      </c>
      <c r="BV353">
        <v>-163.67223211860974</v>
      </c>
      <c r="BW353">
        <v>-93.10447416598771</v>
      </c>
      <c r="BX353">
        <v>-49.558995205806745</v>
      </c>
      <c r="BY353">
        <v>1.6532909199021519E-11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0</v>
      </c>
      <c r="CS353">
        <v>0</v>
      </c>
      <c r="CT353">
        <v>0</v>
      </c>
      <c r="CU353">
        <v>0</v>
      </c>
      <c r="CV353">
        <v>0</v>
      </c>
      <c r="CW353">
        <v>0</v>
      </c>
    </row>
    <row r="354" spans="1:101" x14ac:dyDescent="0.3">
      <c r="A354">
        <f>Model_Point!K354</f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103029.27833644507</v>
      </c>
      <c r="H354">
        <v>103324.21810617895</v>
      </c>
      <c r="I354">
        <v>100962.26634528866</v>
      </c>
      <c r="J354">
        <v>97494.240259594779</v>
      </c>
      <c r="K354">
        <v>93564.865182914858</v>
      </c>
      <c r="L354">
        <v>89441.850523254936</v>
      </c>
      <c r="M354">
        <v>85254.875135412934</v>
      </c>
      <c r="N354">
        <v>81086.134053283226</v>
      </c>
      <c r="O354">
        <v>77002.642773559826</v>
      </c>
      <c r="P354">
        <v>73018.884708583486</v>
      </c>
      <c r="Q354">
        <v>69223.74778387016</v>
      </c>
      <c r="R354">
        <v>65671.403220033171</v>
      </c>
      <c r="S354">
        <v>62417.797161839786</v>
      </c>
      <c r="T354">
        <v>59516.566209341603</v>
      </c>
      <c r="U354">
        <v>57019.779287273603</v>
      </c>
      <c r="V354">
        <v>54980.494683113822</v>
      </c>
      <c r="W354">
        <v>53449.01672125842</v>
      </c>
      <c r="X354">
        <v>52470.087362982827</v>
      </c>
      <c r="Y354">
        <v>52083.745562302756</v>
      </c>
      <c r="Z354">
        <v>52327.008597028827</v>
      </c>
      <c r="AA354">
        <v>53237.41480848928</v>
      </c>
      <c r="AB354">
        <v>54854.348584063031</v>
      </c>
      <c r="AC354">
        <v>57120.421854725355</v>
      </c>
      <c r="AD354">
        <v>58917.488581541103</v>
      </c>
      <c r="AE354">
        <v>60236.842384091127</v>
      </c>
      <c r="AF354">
        <v>61068.40712704631</v>
      </c>
      <c r="AG354">
        <v>61407.944884602417</v>
      </c>
      <c r="AH354">
        <v>61260.4417258881</v>
      </c>
      <c r="AI354">
        <v>60637.905568094262</v>
      </c>
      <c r="AJ354">
        <v>59558.294297007174</v>
      </c>
      <c r="AK354">
        <v>58044.653635376955</v>
      </c>
      <c r="AL354">
        <v>56124.992821232343</v>
      </c>
      <c r="AM354">
        <v>53832.676006195434</v>
      </c>
      <c r="AN354">
        <v>51206.75373406228</v>
      </c>
      <c r="AO354">
        <v>48291.955387762246</v>
      </c>
      <c r="AP354">
        <v>45137.660639812093</v>
      </c>
      <c r="AQ354">
        <v>41796.754427667533</v>
      </c>
      <c r="AR354">
        <v>38321.912308777988</v>
      </c>
      <c r="AS354">
        <v>34768.017265104601</v>
      </c>
      <c r="AT354">
        <v>31191.068064871513</v>
      </c>
      <c r="AU354">
        <v>27646.919796130594</v>
      </c>
      <c r="AV354">
        <v>24189.882008917932</v>
      </c>
      <c r="AW354">
        <v>20871.215109133958</v>
      </c>
      <c r="AX354">
        <v>17737.58212892056</v>
      </c>
      <c r="AY354">
        <v>14829.529545154046</v>
      </c>
      <c r="AZ354">
        <v>12180.085700406149</v>
      </c>
      <c r="BA354">
        <v>9751.7882983175186</v>
      </c>
      <c r="BB354">
        <v>7584.3871330547199</v>
      </c>
      <c r="BC354">
        <v>5705.6618190310774</v>
      </c>
      <c r="BD354">
        <v>4129.6860313488514</v>
      </c>
      <c r="BE354">
        <v>2855.9872917583439</v>
      </c>
      <c r="BF354">
        <v>1869.8454403176299</v>
      </c>
      <c r="BG354">
        <v>1143.8691399818708</v>
      </c>
      <c r="BH354">
        <v>640.82599816149036</v>
      </c>
      <c r="BI354">
        <v>317.49243086425133</v>
      </c>
      <c r="BJ354">
        <v>129.06905908894316</v>
      </c>
      <c r="BK354">
        <v>37.920970693338262</v>
      </c>
      <c r="BL354">
        <v>0.89511459707694963</v>
      </c>
      <c r="BM354">
        <v>-9.1748070320711523</v>
      </c>
      <c r="BN354">
        <v>-7.9692862234705109</v>
      </c>
      <c r="BO354">
        <v>1.750188188116652E-10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  <c r="CN354">
        <v>0</v>
      </c>
      <c r="CO354">
        <v>0</v>
      </c>
      <c r="CP354">
        <v>0</v>
      </c>
      <c r="CQ354">
        <v>0</v>
      </c>
      <c r="CR354">
        <v>0</v>
      </c>
      <c r="CS354">
        <v>0</v>
      </c>
      <c r="CT354">
        <v>0</v>
      </c>
      <c r="CU354">
        <v>0</v>
      </c>
      <c r="CV354">
        <v>0</v>
      </c>
      <c r="CW354">
        <v>0</v>
      </c>
    </row>
    <row r="355" spans="1:101" x14ac:dyDescent="0.3">
      <c r="A355">
        <f>Model_Point!K355</f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39140.10644435927</v>
      </c>
      <c r="H355">
        <v>38902.14454291833</v>
      </c>
      <c r="I355">
        <v>37580.817102670037</v>
      </c>
      <c r="J355">
        <v>35807.670089985615</v>
      </c>
      <c r="K355">
        <v>36946.40614667617</v>
      </c>
      <c r="L355">
        <v>35054.216603002562</v>
      </c>
      <c r="M355">
        <v>33115.947289118747</v>
      </c>
      <c r="N355">
        <v>31164.190568826398</v>
      </c>
      <c r="O355">
        <v>29225.348005342032</v>
      </c>
      <c r="P355">
        <v>30443.134211658657</v>
      </c>
      <c r="Q355">
        <v>28770.471722213453</v>
      </c>
      <c r="R355">
        <v>27183.940148081132</v>
      </c>
      <c r="S355">
        <v>25705.680557855099</v>
      </c>
      <c r="T355">
        <v>24356.839984244209</v>
      </c>
      <c r="U355">
        <v>24891.397902463334</v>
      </c>
      <c r="V355">
        <v>23970.221082003853</v>
      </c>
      <c r="W355">
        <v>23245.870618395937</v>
      </c>
      <c r="X355">
        <v>22736.13405572969</v>
      </c>
      <c r="Y355">
        <v>22456.938221233097</v>
      </c>
      <c r="Z355">
        <v>22047.945338638361</v>
      </c>
      <c r="AA355">
        <v>22250.939808473955</v>
      </c>
      <c r="AB355">
        <v>22728.166152547146</v>
      </c>
      <c r="AC355">
        <v>23494.864961982876</v>
      </c>
      <c r="AD355">
        <v>24506.138055299503</v>
      </c>
      <c r="AE355">
        <v>23500.354842745935</v>
      </c>
      <c r="AF355">
        <v>24041.513422589429</v>
      </c>
      <c r="AG355">
        <v>24394.690381267603</v>
      </c>
      <c r="AH355">
        <v>24561.988806319139</v>
      </c>
      <c r="AI355">
        <v>24548.271718767312</v>
      </c>
      <c r="AJ355">
        <v>23049.705886162817</v>
      </c>
      <c r="AK355">
        <v>22616.54973171949</v>
      </c>
      <c r="AL355">
        <v>22025.024361898821</v>
      </c>
      <c r="AM355">
        <v>21288.158215511401</v>
      </c>
      <c r="AN355">
        <v>20421.218300549299</v>
      </c>
      <c r="AO355">
        <v>18607.512983630808</v>
      </c>
      <c r="AP355">
        <v>17483.197958165132</v>
      </c>
      <c r="AQ355">
        <v>16283.222989534001</v>
      </c>
      <c r="AR355">
        <v>15028.118079111882</v>
      </c>
      <c r="AS355">
        <v>13739.303903116199</v>
      </c>
      <c r="AT355">
        <v>11986.218083853744</v>
      </c>
      <c r="AU355">
        <v>10667.663217796789</v>
      </c>
      <c r="AV355">
        <v>9378.751795720842</v>
      </c>
      <c r="AW355">
        <v>8139.5557812296811</v>
      </c>
      <c r="AX355">
        <v>6968.4028582301044</v>
      </c>
      <c r="AY355">
        <v>5688.6303876562561</v>
      </c>
      <c r="AZ355">
        <v>4686.7550184011152</v>
      </c>
      <c r="BA355">
        <v>3767.3080896721167</v>
      </c>
      <c r="BB355">
        <v>2945.9069240233098</v>
      </c>
      <c r="BC355">
        <v>2233.5772657725661</v>
      </c>
      <c r="BD355">
        <v>1582.3396574009114</v>
      </c>
      <c r="BE355">
        <v>1096.4995972949787</v>
      </c>
      <c r="BF355">
        <v>720.09590331789718</v>
      </c>
      <c r="BG355">
        <v>442.87364167305526</v>
      </c>
      <c r="BH355">
        <v>250.75770700935763</v>
      </c>
      <c r="BI355">
        <v>121.5924296555596</v>
      </c>
      <c r="BJ355">
        <v>49.426247057170691</v>
      </c>
      <c r="BK355">
        <v>14.501493376683028</v>
      </c>
      <c r="BL355">
        <v>0.30619262599124947</v>
      </c>
      <c r="BM355">
        <v>-3.5601256958250342</v>
      </c>
      <c r="BN355">
        <v>-3.057771235122571</v>
      </c>
      <c r="BO355">
        <v>-7.7460013677793309E-10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  <c r="CF355">
        <v>0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  <c r="CN355">
        <v>0</v>
      </c>
      <c r="CO355">
        <v>0</v>
      </c>
      <c r="CP355">
        <v>0</v>
      </c>
      <c r="CQ355">
        <v>0</v>
      </c>
      <c r="CR355">
        <v>0</v>
      </c>
      <c r="CS355">
        <v>0</v>
      </c>
      <c r="CT355">
        <v>0</v>
      </c>
      <c r="CU355">
        <v>0</v>
      </c>
      <c r="CV355">
        <v>0</v>
      </c>
      <c r="CW355">
        <v>0</v>
      </c>
    </row>
    <row r="356" spans="1:101" x14ac:dyDescent="0.3">
      <c r="A356">
        <f>Model_Point!K356</f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26515.166853057781</v>
      </c>
      <c r="H356">
        <v>27092.733963808409</v>
      </c>
      <c r="I356">
        <v>26976.77581686731</v>
      </c>
      <c r="J356">
        <v>26582.094992847804</v>
      </c>
      <c r="K356">
        <v>26074.84670102792</v>
      </c>
      <c r="L356">
        <v>25523.766481939496</v>
      </c>
      <c r="M356">
        <v>24960.329112705567</v>
      </c>
      <c r="N356">
        <v>24403.261933129605</v>
      </c>
      <c r="O356">
        <v>23867.12948557557</v>
      </c>
      <c r="P356">
        <v>23357.742744390536</v>
      </c>
      <c r="Q356">
        <v>22891.995431674037</v>
      </c>
      <c r="R356">
        <v>22481.317873927008</v>
      </c>
      <c r="S356">
        <v>22137.303235799071</v>
      </c>
      <c r="T356">
        <v>21871.117106475846</v>
      </c>
      <c r="U356">
        <v>21693.635228431929</v>
      </c>
      <c r="V356">
        <v>21615.857802857761</v>
      </c>
      <c r="W356">
        <v>21648.355926791861</v>
      </c>
      <c r="X356">
        <v>21800.855333728741</v>
      </c>
      <c r="Y356">
        <v>22082.379659861806</v>
      </c>
      <c r="Z356">
        <v>22501.52072851613</v>
      </c>
      <c r="AA356">
        <v>23066.997012331358</v>
      </c>
      <c r="AB356">
        <v>25445.97960729797</v>
      </c>
      <c r="AC356">
        <v>26274.820047165296</v>
      </c>
      <c r="AD356">
        <v>26900.198207357851</v>
      </c>
      <c r="AE356">
        <v>27472.641317084966</v>
      </c>
      <c r="AF356">
        <v>27991.880692682927</v>
      </c>
      <c r="AG356">
        <v>28444.069763931624</v>
      </c>
      <c r="AH356">
        <v>28809.640844617199</v>
      </c>
      <c r="AI356">
        <v>29071.580453829458</v>
      </c>
      <c r="AJ356">
        <v>29214.152122993921</v>
      </c>
      <c r="AK356">
        <v>29222.736828666832</v>
      </c>
      <c r="AL356">
        <v>29082.80777541353</v>
      </c>
      <c r="AM356">
        <v>28779.189421062842</v>
      </c>
      <c r="AN356">
        <v>28296.361907853749</v>
      </c>
      <c r="AO356">
        <v>27619.429346969428</v>
      </c>
      <c r="AP356">
        <v>26736.68068807029</v>
      </c>
      <c r="AQ356">
        <v>25640.528845473724</v>
      </c>
      <c r="AR356">
        <v>24334.19107975873</v>
      </c>
      <c r="AS356">
        <v>22817.859114073941</v>
      </c>
      <c r="AT356">
        <v>21097.074298240266</v>
      </c>
      <c r="AU356">
        <v>19184.400501937409</v>
      </c>
      <c r="AV356">
        <v>17100.615849423248</v>
      </c>
      <c r="AW356">
        <v>14875.718168335738</v>
      </c>
      <c r="AX356">
        <v>12549.629962728441</v>
      </c>
      <c r="AY356">
        <v>10172.430968901641</v>
      </c>
      <c r="AZ356">
        <v>7803.9196768821921</v>
      </c>
      <c r="BA356">
        <v>5779.2281009292574</v>
      </c>
      <c r="BB356">
        <v>3811.6412067836072</v>
      </c>
      <c r="BC356">
        <v>1936.2946668838083</v>
      </c>
      <c r="BD356">
        <v>250.86958625567851</v>
      </c>
      <c r="BE356">
        <v>-1132.5873743581624</v>
      </c>
      <c r="BF356">
        <v>-2106.5235993894057</v>
      </c>
      <c r="BG356">
        <v>-2584.4630832308962</v>
      </c>
      <c r="BH356">
        <v>-2518.458602101156</v>
      </c>
      <c r="BI356">
        <v>-1915.4565228602003</v>
      </c>
      <c r="BJ356">
        <v>-1268.5384935479744</v>
      </c>
      <c r="BK356">
        <v>-805.76689423109281</v>
      </c>
      <c r="BL356">
        <v>-488.36614871855949</v>
      </c>
      <c r="BM356">
        <v>-280.55408337965895</v>
      </c>
      <c r="BN356">
        <v>-151.13256711263546</v>
      </c>
      <c r="BO356">
        <v>-3.0686941490405452E-10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  <c r="CF356">
        <v>0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  <c r="CN356">
        <v>0</v>
      </c>
      <c r="CO356">
        <v>0</v>
      </c>
      <c r="CP356">
        <v>0</v>
      </c>
      <c r="CQ356">
        <v>0</v>
      </c>
      <c r="CR356">
        <v>0</v>
      </c>
      <c r="CS356">
        <v>0</v>
      </c>
      <c r="CT356">
        <v>0</v>
      </c>
      <c r="CU356">
        <v>0</v>
      </c>
      <c r="CV356">
        <v>0</v>
      </c>
      <c r="CW356">
        <v>0</v>
      </c>
    </row>
    <row r="357" spans="1:101" x14ac:dyDescent="0.3">
      <c r="A357">
        <f>Model_Point!K357</f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42469.363486965594</v>
      </c>
      <c r="H357">
        <v>42215.468721677724</v>
      </c>
      <c r="I357">
        <v>40835.005263712257</v>
      </c>
      <c r="J357">
        <v>38983.606026970934</v>
      </c>
      <c r="K357">
        <v>36945.909814603794</v>
      </c>
      <c r="L357">
        <v>34845.798053529659</v>
      </c>
      <c r="M357">
        <v>32746.353255870941</v>
      </c>
      <c r="N357">
        <v>30690.302623061045</v>
      </c>
      <c r="O357">
        <v>28712.368696621514</v>
      </c>
      <c r="P357">
        <v>26814.445302850818</v>
      </c>
      <c r="Q357">
        <v>25047.126491780942</v>
      </c>
      <c r="R357">
        <v>23437.412838699267</v>
      </c>
      <c r="S357">
        <v>22010.861144104761</v>
      </c>
      <c r="T357">
        <v>20790.951315064733</v>
      </c>
      <c r="U357">
        <v>19799.841230173246</v>
      </c>
      <c r="V357">
        <v>19059.254599217475</v>
      </c>
      <c r="W357">
        <v>18589.25969290506</v>
      </c>
      <c r="X357">
        <v>18407.456365976697</v>
      </c>
      <c r="Y357">
        <v>18529.258359607276</v>
      </c>
      <c r="Z357">
        <v>18769.894028069382</v>
      </c>
      <c r="AA357">
        <v>18798.560009433681</v>
      </c>
      <c r="AB357">
        <v>18622.460320282273</v>
      </c>
      <c r="AC357">
        <v>18251.887494298255</v>
      </c>
      <c r="AD357">
        <v>17700.357002862125</v>
      </c>
      <c r="AE357">
        <v>16984.601142163421</v>
      </c>
      <c r="AF357">
        <v>16124.128976978622</v>
      </c>
      <c r="AG357">
        <v>15140.721205865568</v>
      </c>
      <c r="AH357">
        <v>14056.821334364555</v>
      </c>
      <c r="AI357">
        <v>12896.489762085817</v>
      </c>
      <c r="AJ357">
        <v>11684.890784979289</v>
      </c>
      <c r="AK357">
        <v>10447.69524751463</v>
      </c>
      <c r="AL357">
        <v>9210.4093151583693</v>
      </c>
      <c r="AM357">
        <v>7997.6471534890125</v>
      </c>
      <c r="AN357">
        <v>6832.3733252968586</v>
      </c>
      <c r="AO357">
        <v>5735.1488891247873</v>
      </c>
      <c r="AP357">
        <v>4723.4226857476278</v>
      </c>
      <c r="AQ357">
        <v>3784.7417850764332</v>
      </c>
      <c r="AR357">
        <v>2939.1269368473022</v>
      </c>
      <c r="AS357">
        <v>2201.4230773917102</v>
      </c>
      <c r="AT357">
        <v>1580.4151547057334</v>
      </c>
      <c r="AU357">
        <v>1078.350276875625</v>
      </c>
      <c r="AV357">
        <v>690.98436026426089</v>
      </c>
      <c r="AW357">
        <v>408.22377576740945</v>
      </c>
      <c r="AX357">
        <v>215.35607337492723</v>
      </c>
      <c r="AY357">
        <v>94.765303761845047</v>
      </c>
      <c r="AZ357">
        <v>27.923182229892042</v>
      </c>
      <c r="BA357">
        <v>-1.2487202314393642</v>
      </c>
      <c r="BB357">
        <v>-10.361280955484906</v>
      </c>
      <c r="BC357">
        <v>-10.276539767177971</v>
      </c>
      <c r="BD357">
        <v>-7.0429673246215483</v>
      </c>
      <c r="BE357">
        <v>3.085982094879588E-10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0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0</v>
      </c>
      <c r="CQ357">
        <v>0</v>
      </c>
      <c r="CR357">
        <v>0</v>
      </c>
      <c r="CS357">
        <v>0</v>
      </c>
      <c r="CT357">
        <v>0</v>
      </c>
      <c r="CU357">
        <v>0</v>
      </c>
      <c r="CV357">
        <v>0</v>
      </c>
      <c r="CW357">
        <v>0</v>
      </c>
    </row>
    <row r="358" spans="1:101" x14ac:dyDescent="0.3">
      <c r="A358">
        <f>Model_Point!K358</f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16466.691921941547</v>
      </c>
      <c r="H358">
        <v>16233.414676843769</v>
      </c>
      <c r="I358">
        <v>15531.289717850541</v>
      </c>
      <c r="J358">
        <v>14633.369429640592</v>
      </c>
      <c r="K358">
        <v>15019.702517829652</v>
      </c>
      <c r="L358">
        <v>14083.949589318276</v>
      </c>
      <c r="M358">
        <v>13139.799334959676</v>
      </c>
      <c r="N358">
        <v>12204.470059025056</v>
      </c>
      <c r="O358">
        <v>11291.892346433549</v>
      </c>
      <c r="P358">
        <v>11555.490491208968</v>
      </c>
      <c r="Q358">
        <v>10781.8321427189</v>
      </c>
      <c r="R358">
        <v>10066.97525084355</v>
      </c>
      <c r="S358">
        <v>9421.2339626024259</v>
      </c>
      <c r="T358">
        <v>8854.0719696265278</v>
      </c>
      <c r="U358">
        <v>8632.803864675061</v>
      </c>
      <c r="V358">
        <v>8265.2881574546082</v>
      </c>
      <c r="W358">
        <v>8002.9593477621193</v>
      </c>
      <c r="X358">
        <v>7852.908242817387</v>
      </c>
      <c r="Y358">
        <v>7821.3505549260772</v>
      </c>
      <c r="Z358">
        <v>7256.5101992755135</v>
      </c>
      <c r="AA358">
        <v>7366.2738242592886</v>
      </c>
      <c r="AB358">
        <v>7396.1746702072051</v>
      </c>
      <c r="AC358">
        <v>7350.1686770873275</v>
      </c>
      <c r="AD358">
        <v>7233.4993501445151</v>
      </c>
      <c r="AE358">
        <v>6523.9791014166021</v>
      </c>
      <c r="AF358">
        <v>6253.9946699894817</v>
      </c>
      <c r="AG358">
        <v>5934.0716167542541</v>
      </c>
      <c r="AH358">
        <v>5572.9594718862945</v>
      </c>
      <c r="AI358">
        <v>5180.0690828263423</v>
      </c>
      <c r="AJ358">
        <v>4473.572156084515</v>
      </c>
      <c r="AK358">
        <v>4028.940207273607</v>
      </c>
      <c r="AL358">
        <v>3581.47014411297</v>
      </c>
      <c r="AM358">
        <v>3140.858178244569</v>
      </c>
      <c r="AN358">
        <v>2716.1901323009738</v>
      </c>
      <c r="AO358">
        <v>2191.5226960022646</v>
      </c>
      <c r="AP358">
        <v>1814.4283487877144</v>
      </c>
      <c r="AQ358">
        <v>1463.4911717114558</v>
      </c>
      <c r="AR358">
        <v>1146.6476186713492</v>
      </c>
      <c r="AS358">
        <v>869.85600156402586</v>
      </c>
      <c r="AT358">
        <v>603.31956221662108</v>
      </c>
      <c r="AU358">
        <v>412.94273849024927</v>
      </c>
      <c r="AV358">
        <v>265.84069409736304</v>
      </c>
      <c r="AW358">
        <v>158.34036009390684</v>
      </c>
      <c r="AX358">
        <v>84.965230259780427</v>
      </c>
      <c r="AY358">
        <v>36.185769507901291</v>
      </c>
      <c r="AZ358">
        <v>10.623870281200359</v>
      </c>
      <c r="BA358">
        <v>-0.55529708327224514</v>
      </c>
      <c r="BB358">
        <v>-4.0666064201690189</v>
      </c>
      <c r="BC358">
        <v>-4.0567596648577506</v>
      </c>
      <c r="BD358">
        <v>-2.695922208007743</v>
      </c>
      <c r="BE358">
        <v>-8.9705532486840082E-11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  <c r="CF358">
        <v>0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0</v>
      </c>
      <c r="CP358">
        <v>0</v>
      </c>
      <c r="CQ358">
        <v>0</v>
      </c>
      <c r="CR358">
        <v>0</v>
      </c>
      <c r="CS358">
        <v>0</v>
      </c>
      <c r="CT358">
        <v>0</v>
      </c>
      <c r="CU358">
        <v>0</v>
      </c>
      <c r="CV358">
        <v>0</v>
      </c>
      <c r="CW358">
        <v>0</v>
      </c>
    </row>
    <row r="359" spans="1:101" x14ac:dyDescent="0.3">
      <c r="A359">
        <f>Model_Point!K359</f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11655.988222090111</v>
      </c>
      <c r="H359">
        <v>11797.759535701573</v>
      </c>
      <c r="I359">
        <v>11613.214265299532</v>
      </c>
      <c r="J359">
        <v>11297.608155194941</v>
      </c>
      <c r="K359">
        <v>10927.082007952584</v>
      </c>
      <c r="L359">
        <v>10534.077605522478</v>
      </c>
      <c r="M359">
        <v>10134.107898589986</v>
      </c>
      <c r="N359">
        <v>9736.9927450178948</v>
      </c>
      <c r="O359">
        <v>9350.4400093954682</v>
      </c>
      <c r="P359">
        <v>8976.7519902049498</v>
      </c>
      <c r="Q359">
        <v>8625.442290918978</v>
      </c>
      <c r="R359">
        <v>9406.4838105310046</v>
      </c>
      <c r="S359">
        <v>9806.6323247195087</v>
      </c>
      <c r="T359">
        <v>10110.711334090776</v>
      </c>
      <c r="U359">
        <v>10398.219057938088</v>
      </c>
      <c r="V359">
        <v>10670.112948907474</v>
      </c>
      <c r="W359">
        <v>10920.227378525535</v>
      </c>
      <c r="X359">
        <v>11139.265431491111</v>
      </c>
      <c r="Y359">
        <v>11319.140087816893</v>
      </c>
      <c r="Z359">
        <v>11452.309771430422</v>
      </c>
      <c r="AA359">
        <v>11531.692456265057</v>
      </c>
      <c r="AB359">
        <v>11550.106973435497</v>
      </c>
      <c r="AC359">
        <v>11499.84186677883</v>
      </c>
      <c r="AD359">
        <v>11372.76252738362</v>
      </c>
      <c r="AE359">
        <v>11160.767013889461</v>
      </c>
      <c r="AF359">
        <v>10857.102060359719</v>
      </c>
      <c r="AG359">
        <v>10456.841325110228</v>
      </c>
      <c r="AH359">
        <v>9960.4624657131826</v>
      </c>
      <c r="AI359">
        <v>9366.5214326233872</v>
      </c>
      <c r="AJ359">
        <v>8675.9943715928275</v>
      </c>
      <c r="AK359">
        <v>7893.1517442846953</v>
      </c>
      <c r="AL359">
        <v>7026.1982928151529</v>
      </c>
      <c r="AM359">
        <v>6087.8346212946371</v>
      </c>
      <c r="AN359">
        <v>5095.6833652976638</v>
      </c>
      <c r="AO359">
        <v>4072.4921221860582</v>
      </c>
      <c r="AP359">
        <v>3046.0102163204529</v>
      </c>
      <c r="AQ359">
        <v>2191.3134748334537</v>
      </c>
      <c r="AR359">
        <v>1356.3866957983901</v>
      </c>
      <c r="AS359">
        <v>555.52691416035782</v>
      </c>
      <c r="AT359">
        <v>-164.23796627194403</v>
      </c>
      <c r="AU359">
        <v>-747.72751293345709</v>
      </c>
      <c r="AV359">
        <v>-1141.0802163366864</v>
      </c>
      <c r="AW359">
        <v>-1300.1059931479251</v>
      </c>
      <c r="AX359">
        <v>-1199.180564080292</v>
      </c>
      <c r="AY359">
        <v>-850.46997248706577</v>
      </c>
      <c r="AZ359">
        <v>-570.43588298740724</v>
      </c>
      <c r="BA359">
        <v>-366.67617669359333</v>
      </c>
      <c r="BB359">
        <v>-224.74827998083333</v>
      </c>
      <c r="BC359">
        <v>-130.51332368714426</v>
      </c>
      <c r="BD359">
        <v>-71.0779540980609</v>
      </c>
      <c r="BE359">
        <v>8.6700918377212036E-11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  <c r="CF359">
        <v>0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  <c r="CN359">
        <v>0</v>
      </c>
      <c r="CO359">
        <v>0</v>
      </c>
      <c r="CP359">
        <v>0</v>
      </c>
      <c r="CQ359">
        <v>0</v>
      </c>
      <c r="CR359">
        <v>0</v>
      </c>
      <c r="CS359">
        <v>0</v>
      </c>
      <c r="CT359">
        <v>0</v>
      </c>
      <c r="CU359">
        <v>0</v>
      </c>
      <c r="CV359">
        <v>0</v>
      </c>
      <c r="CW359">
        <v>0</v>
      </c>
    </row>
    <row r="360" spans="1:101" x14ac:dyDescent="0.3">
      <c r="A360">
        <f>Model_Point!K360</f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7971.1556432175184</v>
      </c>
      <c r="H360">
        <v>7898.1639999197305</v>
      </c>
      <c r="I360">
        <v>7656.7938396330628</v>
      </c>
      <c r="J360">
        <v>7354.5469282711538</v>
      </c>
      <c r="K360">
        <v>7042.1320545917579</v>
      </c>
      <c r="L360">
        <v>6741.6743808029578</v>
      </c>
      <c r="M360">
        <v>6464.2987302254442</v>
      </c>
      <c r="N360">
        <v>6216.8229831244562</v>
      </c>
      <c r="O360">
        <v>6002.7730945164167</v>
      </c>
      <c r="P360">
        <v>5820.3353809483733</v>
      </c>
      <c r="Q360">
        <v>5678.8267030595725</v>
      </c>
      <c r="R360">
        <v>5584.8540628998635</v>
      </c>
      <c r="S360">
        <v>5544.3323125758052</v>
      </c>
      <c r="T360">
        <v>5563.0399254720114</v>
      </c>
      <c r="U360">
        <v>5646.33832028284</v>
      </c>
      <c r="V360">
        <v>5799.3564989311926</v>
      </c>
      <c r="W360">
        <v>6027.7177409954847</v>
      </c>
      <c r="X360">
        <v>6337.5464210830296</v>
      </c>
      <c r="Y360">
        <v>6734.8358318495939</v>
      </c>
      <c r="Z360">
        <v>7158.2880237931704</v>
      </c>
      <c r="AA360">
        <v>7542.6555677965498</v>
      </c>
      <c r="AB360">
        <v>7884.3284136698221</v>
      </c>
      <c r="AC360">
        <v>8181.0787725903583</v>
      </c>
      <c r="AD360">
        <v>8431.7132742055328</v>
      </c>
      <c r="AE360">
        <v>8635.6227441258725</v>
      </c>
      <c r="AF360">
        <v>8792.0251051522064</v>
      </c>
      <c r="AG360">
        <v>8899.7887046553478</v>
      </c>
      <c r="AH360">
        <v>8957.9991567968955</v>
      </c>
      <c r="AI360">
        <v>8966.4536681327208</v>
      </c>
      <c r="AJ360">
        <v>8925.1600639183816</v>
      </c>
      <c r="AK360">
        <v>8833.921700704761</v>
      </c>
      <c r="AL360">
        <v>8693.143696614803</v>
      </c>
      <c r="AM360">
        <v>8504.2000589382224</v>
      </c>
      <c r="AN360">
        <v>8269.1790771697397</v>
      </c>
      <c r="AO360">
        <v>7990.7579462334534</v>
      </c>
      <c r="AP360">
        <v>7672.1026231512533</v>
      </c>
      <c r="AQ360">
        <v>7316.849884363548</v>
      </c>
      <c r="AR360">
        <v>6929.1454655803345</v>
      </c>
      <c r="AS360">
        <v>6513.674351446969</v>
      </c>
      <c r="AT360">
        <v>6075.6530328365216</v>
      </c>
      <c r="AU360">
        <v>5620.7103878041971</v>
      </c>
      <c r="AV360">
        <v>5154.7576597282932</v>
      </c>
      <c r="AW360">
        <v>4683.5814389454272</v>
      </c>
      <c r="AX360">
        <v>4213.1085035731357</v>
      </c>
      <c r="AY360">
        <v>3749.2852376353326</v>
      </c>
      <c r="AZ360">
        <v>3297.9408123695976</v>
      </c>
      <c r="BA360">
        <v>2864.6372917636158</v>
      </c>
      <c r="BB360">
        <v>2454.5114182590237</v>
      </c>
      <c r="BC360">
        <v>2072.1145292952642</v>
      </c>
      <c r="BD360">
        <v>1721.2587147947775</v>
      </c>
      <c r="BE360">
        <v>1404.8787617479543</v>
      </c>
      <c r="BF360">
        <v>1118.2197116126636</v>
      </c>
      <c r="BG360">
        <v>864.95908365999026</v>
      </c>
      <c r="BH360">
        <v>647.42249895774478</v>
      </c>
      <c r="BI360">
        <v>466.42438611913059</v>
      </c>
      <c r="BJ360">
        <v>321.20816602049678</v>
      </c>
      <c r="BK360">
        <v>209.50970968084897</v>
      </c>
      <c r="BL360">
        <v>127.75618895482171</v>
      </c>
      <c r="BM360">
        <v>71.394660677424667</v>
      </c>
      <c r="BN360">
        <v>35.322522471332867</v>
      </c>
      <c r="BO360">
        <v>14.369170733867952</v>
      </c>
      <c r="BP360">
        <v>4.2762114537471501</v>
      </c>
      <c r="BQ360">
        <v>0.20428238050786005</v>
      </c>
      <c r="BR360">
        <v>-0.8802148800417573</v>
      </c>
      <c r="BS360">
        <v>-0.72135730171335732</v>
      </c>
      <c r="BT360">
        <v>-2.8230253927540446E-10</v>
      </c>
      <c r="BU360">
        <v>0</v>
      </c>
      <c r="BV360">
        <v>0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  <c r="CF360">
        <v>0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  <c r="CN360">
        <v>0</v>
      </c>
      <c r="CO360">
        <v>0</v>
      </c>
      <c r="CP360">
        <v>0</v>
      </c>
      <c r="CQ360">
        <v>0</v>
      </c>
      <c r="CR360">
        <v>0</v>
      </c>
      <c r="CS360">
        <v>0</v>
      </c>
      <c r="CT360">
        <v>0</v>
      </c>
      <c r="CU360">
        <v>0</v>
      </c>
      <c r="CV360">
        <v>0</v>
      </c>
      <c r="CW360">
        <v>0</v>
      </c>
    </row>
    <row r="361" spans="1:101" x14ac:dyDescent="0.3">
      <c r="A361">
        <f>Model_Point!K361</f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3239.3665942846314</v>
      </c>
      <c r="H361">
        <v>3195.6086301348196</v>
      </c>
      <c r="I361">
        <v>3076.8819045514165</v>
      </c>
      <c r="J361">
        <v>2930.6158731411879</v>
      </c>
      <c r="K361">
        <v>3049.5360147714659</v>
      </c>
      <c r="L361">
        <v>2915.181570531719</v>
      </c>
      <c r="M361">
        <v>2788.1597719376314</v>
      </c>
      <c r="N361">
        <v>2671.2991246624965</v>
      </c>
      <c r="O361">
        <v>2566.0939902120526</v>
      </c>
      <c r="P361">
        <v>2633.2694410124395</v>
      </c>
      <c r="Q361">
        <v>2563.8283284085114</v>
      </c>
      <c r="R361">
        <v>2512.3366601504545</v>
      </c>
      <c r="S361">
        <v>2481.1600588979964</v>
      </c>
      <c r="T361">
        <v>2472.6015286325269</v>
      </c>
      <c r="U361">
        <v>2487.1285641895402</v>
      </c>
      <c r="V361">
        <v>2530.0060512546829</v>
      </c>
      <c r="W361">
        <v>2601.8829317930276</v>
      </c>
      <c r="X361">
        <v>2705.1633482693387</v>
      </c>
      <c r="Y361">
        <v>2842.1954564439607</v>
      </c>
      <c r="Z361">
        <v>2804.9603383563717</v>
      </c>
      <c r="AA361">
        <v>2986.6643490682927</v>
      </c>
      <c r="AB361">
        <v>3152.8430059676343</v>
      </c>
      <c r="AC361">
        <v>3302.6720462175758</v>
      </c>
      <c r="AD361">
        <v>3435.7332396006555</v>
      </c>
      <c r="AE361">
        <v>3351.5702112109871</v>
      </c>
      <c r="AF361">
        <v>3438.0992503161538</v>
      </c>
      <c r="AG361">
        <v>3506.2988282465617</v>
      </c>
      <c r="AH361">
        <v>3555.8451862937986</v>
      </c>
      <c r="AI361">
        <v>3586.6938709234651</v>
      </c>
      <c r="AJ361">
        <v>3446.9941186252881</v>
      </c>
      <c r="AK361">
        <v>3431.109633574732</v>
      </c>
      <c r="AL361">
        <v>3396.1659088288952</v>
      </c>
      <c r="AM361">
        <v>3342.7127471389272</v>
      </c>
      <c r="AN361">
        <v>3271.5791081380057</v>
      </c>
      <c r="AO361">
        <v>3077.3507505400089</v>
      </c>
      <c r="AP361">
        <v>2967.6456133667002</v>
      </c>
      <c r="AQ361">
        <v>2843.6054521787091</v>
      </c>
      <c r="AR361">
        <v>2706.8454310386387</v>
      </c>
      <c r="AS361">
        <v>2559.1920620875871</v>
      </c>
      <c r="AT361">
        <v>2335.6448369141995</v>
      </c>
      <c r="AU361">
        <v>2168.3274954071267</v>
      </c>
      <c r="AV361">
        <v>1996.4042679245063</v>
      </c>
      <c r="AW361">
        <v>1822.1266033513757</v>
      </c>
      <c r="AX361">
        <v>1647.8030891994197</v>
      </c>
      <c r="AY361">
        <v>1439.5992113883101</v>
      </c>
      <c r="AZ361">
        <v>1269.8642011777772</v>
      </c>
      <c r="BA361">
        <v>1106.7190334113486</v>
      </c>
      <c r="BB361">
        <v>952.17160697620113</v>
      </c>
      <c r="BC361">
        <v>808.00647267396198</v>
      </c>
      <c r="BD361">
        <v>660.32730195903639</v>
      </c>
      <c r="BE361">
        <v>540.14301900479268</v>
      </c>
      <c r="BF361">
        <v>431.1569415395773</v>
      </c>
      <c r="BG361">
        <v>334.81255331995732</v>
      </c>
      <c r="BH361">
        <v>252.03431067663456</v>
      </c>
      <c r="BI361">
        <v>178.82118197060481</v>
      </c>
      <c r="BJ361">
        <v>123.33176646962146</v>
      </c>
      <c r="BK361">
        <v>80.630746193132055</v>
      </c>
      <c r="BL361">
        <v>49.368466196940425</v>
      </c>
      <c r="BM361">
        <v>27.815257851574245</v>
      </c>
      <c r="BN361">
        <v>13.535274093684281</v>
      </c>
      <c r="BO361">
        <v>5.5062908072399877</v>
      </c>
      <c r="BP361">
        <v>1.6383791067569407</v>
      </c>
      <c r="BQ361">
        <v>7.7929130780572703E-2</v>
      </c>
      <c r="BR361">
        <v>-0.33741477419023136</v>
      </c>
      <c r="BS361">
        <v>-0.27711109331186867</v>
      </c>
      <c r="BT361">
        <v>-4.5379933975165702E-11</v>
      </c>
      <c r="BU361">
        <v>0</v>
      </c>
      <c r="BV361">
        <v>0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  <c r="CF361">
        <v>0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  <c r="CN361">
        <v>0</v>
      </c>
      <c r="CO361">
        <v>0</v>
      </c>
      <c r="CP361">
        <v>0</v>
      </c>
      <c r="CQ361">
        <v>0</v>
      </c>
      <c r="CR361">
        <v>0</v>
      </c>
      <c r="CS361">
        <v>0</v>
      </c>
      <c r="CT361">
        <v>0</v>
      </c>
      <c r="CU361">
        <v>0</v>
      </c>
      <c r="CV361">
        <v>0</v>
      </c>
      <c r="CW361">
        <v>0</v>
      </c>
    </row>
    <row r="362" spans="1:101" x14ac:dyDescent="0.3">
      <c r="A362">
        <f>Model_Point!K362</f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1731.6850585795953</v>
      </c>
      <c r="H362">
        <v>1751.1184687555667</v>
      </c>
      <c r="I362">
        <v>1732.3738114966488</v>
      </c>
      <c r="J362">
        <v>1699.6262862407957</v>
      </c>
      <c r="K362">
        <v>1663.8521962147315</v>
      </c>
      <c r="L362">
        <v>1629.7695602415258</v>
      </c>
      <c r="M362">
        <v>1599.6383904773747</v>
      </c>
      <c r="N362">
        <v>1574.7953185356591</v>
      </c>
      <c r="O362">
        <v>1555.984307665452</v>
      </c>
      <c r="P362">
        <v>1543.0972087282648</v>
      </c>
      <c r="Q362">
        <v>1537.7240784695118</v>
      </c>
      <c r="R362">
        <v>1541.0347026864051</v>
      </c>
      <c r="S362">
        <v>1554.0908170902235</v>
      </c>
      <c r="T362">
        <v>1577.9329445378139</v>
      </c>
      <c r="U362">
        <v>1613.5383430921136</v>
      </c>
      <c r="V362">
        <v>1661.8502790503023</v>
      </c>
      <c r="W362">
        <v>1723.8906906248874</v>
      </c>
      <c r="X362">
        <v>1800.7623275625535</v>
      </c>
      <c r="Y362">
        <v>1893.552553771895</v>
      </c>
      <c r="Z362">
        <v>2003.351618806244</v>
      </c>
      <c r="AA362">
        <v>2131.3049991807106</v>
      </c>
      <c r="AB362">
        <v>2261.589030701552</v>
      </c>
      <c r="AC362">
        <v>2389.0348548585457</v>
      </c>
      <c r="AD362">
        <v>2513.7007477171924</v>
      </c>
      <c r="AE362">
        <v>2635.753487363002</v>
      </c>
      <c r="AF362">
        <v>2755.3528358208814</v>
      </c>
      <c r="AG362">
        <v>3090.1512103097875</v>
      </c>
      <c r="AH362">
        <v>3166.4786382589082</v>
      </c>
      <c r="AI362">
        <v>3220.7768563974118</v>
      </c>
      <c r="AJ362">
        <v>3268.0160457103675</v>
      </c>
      <c r="AK362">
        <v>3308.0677060783746</v>
      </c>
      <c r="AL362">
        <v>3339.4556056279334</v>
      </c>
      <c r="AM362">
        <v>3360.1562141249019</v>
      </c>
      <c r="AN362">
        <v>3368.4253990307484</v>
      </c>
      <c r="AO362">
        <v>3362.6713679735758</v>
      </c>
      <c r="AP362">
        <v>3341.4400525498777</v>
      </c>
      <c r="AQ362">
        <v>3303.3164201571326</v>
      </c>
      <c r="AR362">
        <v>3246.8569714750101</v>
      </c>
      <c r="AS362">
        <v>3170.6280391770933</v>
      </c>
      <c r="AT362">
        <v>3073.3103701910932</v>
      </c>
      <c r="AU362">
        <v>2953.9593876725939</v>
      </c>
      <c r="AV362">
        <v>2812.1011464598455</v>
      </c>
      <c r="AW362">
        <v>2648.3894884021029</v>
      </c>
      <c r="AX362">
        <v>2463.2309019114696</v>
      </c>
      <c r="AY362">
        <v>2257.6281277063849</v>
      </c>
      <c r="AZ362">
        <v>2033.3448382474305</v>
      </c>
      <c r="BA362">
        <v>1793.018049858018</v>
      </c>
      <c r="BB362">
        <v>1540.2473355586865</v>
      </c>
      <c r="BC362">
        <v>1279.6487325878572</v>
      </c>
      <c r="BD362">
        <v>1016.8556354069301</v>
      </c>
      <c r="BE362">
        <v>758.44664858219528</v>
      </c>
      <c r="BF362">
        <v>538.05794969644023</v>
      </c>
      <c r="BG362">
        <v>326.98986134192825</v>
      </c>
      <c r="BH362">
        <v>129.25991021087412</v>
      </c>
      <c r="BI362">
        <v>-44.910405625249545</v>
      </c>
      <c r="BJ362">
        <v>-184.0796800116758</v>
      </c>
      <c r="BK362">
        <v>-277.56405910974917</v>
      </c>
      <c r="BL362">
        <v>-317.1558452519098</v>
      </c>
      <c r="BM362">
        <v>-298.89090963721117</v>
      </c>
      <c r="BN362">
        <v>-224.6528258802079</v>
      </c>
      <c r="BO362">
        <v>-147.48801629174713</v>
      </c>
      <c r="BP362">
        <v>-92.816606725301114</v>
      </c>
      <c r="BQ362">
        <v>-55.648177589753132</v>
      </c>
      <c r="BR362">
        <v>-31.503686408826411</v>
      </c>
      <c r="BS362">
        <v>-16.567840636232191</v>
      </c>
      <c r="BT362">
        <v>6.6341113711005554E-11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  <c r="CF362">
        <v>0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  <c r="CN362">
        <v>0</v>
      </c>
      <c r="CO362">
        <v>0</v>
      </c>
      <c r="CP362">
        <v>0</v>
      </c>
      <c r="CQ362">
        <v>0</v>
      </c>
      <c r="CR362">
        <v>0</v>
      </c>
      <c r="CS362">
        <v>0</v>
      </c>
      <c r="CT362">
        <v>0</v>
      </c>
      <c r="CU362">
        <v>0</v>
      </c>
      <c r="CV362">
        <v>0</v>
      </c>
      <c r="CW362">
        <v>0</v>
      </c>
    </row>
    <row r="363" spans="1:101" x14ac:dyDescent="0.3">
      <c r="A363">
        <f>Model_Point!K363</f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22897.381175514802</v>
      </c>
      <c r="H363">
        <v>22796.271150886241</v>
      </c>
      <c r="I363">
        <v>22210.687568079888</v>
      </c>
      <c r="J363">
        <v>21430.979543352245</v>
      </c>
      <c r="K363">
        <v>20607.118950763754</v>
      </c>
      <c r="L363">
        <v>19804.709627793854</v>
      </c>
      <c r="M363">
        <v>19058.030689274045</v>
      </c>
      <c r="N363">
        <v>18392.140039225429</v>
      </c>
      <c r="O363">
        <v>17828.760624580158</v>
      </c>
      <c r="P363">
        <v>17371.567535318965</v>
      </c>
      <c r="Q363">
        <v>17053.800464249918</v>
      </c>
      <c r="R363">
        <v>16894.563913077473</v>
      </c>
      <c r="S363">
        <v>16911.419086761205</v>
      </c>
      <c r="T363">
        <v>17120.495796813088</v>
      </c>
      <c r="U363">
        <v>17536.867530031323</v>
      </c>
      <c r="V363">
        <v>18175.476854900229</v>
      </c>
      <c r="W363">
        <v>18883.877538480134</v>
      </c>
      <c r="X363">
        <v>19459.790033723544</v>
      </c>
      <c r="Y363">
        <v>19898.327136077136</v>
      </c>
      <c r="Z363">
        <v>20195.527537092694</v>
      </c>
      <c r="AA363">
        <v>20347.189218515392</v>
      </c>
      <c r="AB363">
        <v>20351.067581365012</v>
      </c>
      <c r="AC363">
        <v>20207.920885510117</v>
      </c>
      <c r="AD363">
        <v>19920.838870869084</v>
      </c>
      <c r="AE363">
        <v>19494.911541652265</v>
      </c>
      <c r="AF363">
        <v>18936.958087178315</v>
      </c>
      <c r="AG363">
        <v>18255.481207019358</v>
      </c>
      <c r="AH363">
        <v>17460.779927854604</v>
      </c>
      <c r="AI363">
        <v>16565.042517104481</v>
      </c>
      <c r="AJ363">
        <v>15582.331859351083</v>
      </c>
      <c r="AK363">
        <v>14528.24955808413</v>
      </c>
      <c r="AL363">
        <v>13419.560473183556</v>
      </c>
      <c r="AM363">
        <v>12273.010943189409</v>
      </c>
      <c r="AN363">
        <v>11106.065493265618</v>
      </c>
      <c r="AO363">
        <v>9936.5429487580313</v>
      </c>
      <c r="AP363">
        <v>8782.1987230622617</v>
      </c>
      <c r="AQ363">
        <v>7660.2620412137567</v>
      </c>
      <c r="AR363">
        <v>6586.9418749467886</v>
      </c>
      <c r="AS363">
        <v>5576.9207642219126</v>
      </c>
      <c r="AT363">
        <v>4642.8610741127504</v>
      </c>
      <c r="AU363">
        <v>3794.9530039740025</v>
      </c>
      <c r="AV363">
        <v>3021.2013867851947</v>
      </c>
      <c r="AW363">
        <v>2333.84272602391</v>
      </c>
      <c r="AX363">
        <v>1741.1899921666234</v>
      </c>
      <c r="AY363">
        <v>1247.0950945659401</v>
      </c>
      <c r="AZ363">
        <v>850.70974094273913</v>
      </c>
      <c r="BA363">
        <v>546.62152531354332</v>
      </c>
      <c r="BB363">
        <v>325.40677203629019</v>
      </c>
      <c r="BC363">
        <v>174.58696074375607</v>
      </c>
      <c r="BD363">
        <v>79.906537063931225</v>
      </c>
      <c r="BE363">
        <v>26.778412628267322</v>
      </c>
      <c r="BF363">
        <v>2.9112862702664137</v>
      </c>
      <c r="BG363">
        <v>-5.2291755298069589</v>
      </c>
      <c r="BH363">
        <v>-6.0003484464024313</v>
      </c>
      <c r="BI363">
        <v>-4.0845250709030756</v>
      </c>
      <c r="BJ363">
        <v>5.037333406882984E-10</v>
      </c>
      <c r="BK363">
        <v>0</v>
      </c>
      <c r="BL363">
        <v>0</v>
      </c>
      <c r="BM363">
        <v>0</v>
      </c>
      <c r="BN363">
        <v>0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  <c r="CF363">
        <v>0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  <c r="CN363">
        <v>0</v>
      </c>
      <c r="CO363">
        <v>0</v>
      </c>
      <c r="CP363">
        <v>0</v>
      </c>
      <c r="CQ363">
        <v>0</v>
      </c>
      <c r="CR363">
        <v>0</v>
      </c>
      <c r="CS363">
        <v>0</v>
      </c>
      <c r="CT363">
        <v>0</v>
      </c>
      <c r="CU363">
        <v>0</v>
      </c>
      <c r="CV363">
        <v>0</v>
      </c>
      <c r="CW363">
        <v>0</v>
      </c>
    </row>
    <row r="364" spans="1:101" x14ac:dyDescent="0.3">
      <c r="A364">
        <f>Model_Point!K364</f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9145.8601786340041</v>
      </c>
      <c r="H364">
        <v>9065.1130445300114</v>
      </c>
      <c r="I364">
        <v>8775.6499697708186</v>
      </c>
      <c r="J364">
        <v>8402.485506183526</v>
      </c>
      <c r="K364">
        <v>8717.8622908941634</v>
      </c>
      <c r="L364">
        <v>8367.2496052889837</v>
      </c>
      <c r="M364">
        <v>8034.7694319389675</v>
      </c>
      <c r="N364">
        <v>7730.5744334792644</v>
      </c>
      <c r="O364">
        <v>7463.3816550940319</v>
      </c>
      <c r="P364">
        <v>7549.146579380882</v>
      </c>
      <c r="Q364">
        <v>7391.8238923903782</v>
      </c>
      <c r="R364">
        <v>7294.9932835647069</v>
      </c>
      <c r="S364">
        <v>7265.6681902902819</v>
      </c>
      <c r="T364">
        <v>7310.2889342437602</v>
      </c>
      <c r="U364">
        <v>7146.2495187450077</v>
      </c>
      <c r="V364">
        <v>7338.8843793444703</v>
      </c>
      <c r="W364">
        <v>7622.3533990788756</v>
      </c>
      <c r="X364">
        <v>7934.8043477465135</v>
      </c>
      <c r="Y364">
        <v>8196.8399929766692</v>
      </c>
      <c r="Z364">
        <v>7869.836777474763</v>
      </c>
      <c r="AA364">
        <v>7993.3887408231258</v>
      </c>
      <c r="AB364">
        <v>8060.7480926056878</v>
      </c>
      <c r="AC364">
        <v>8072.2258396555144</v>
      </c>
      <c r="AD364">
        <v>8029.0503963493065</v>
      </c>
      <c r="AE364">
        <v>7542.2426252078449</v>
      </c>
      <c r="AF364">
        <v>7372.3275724873483</v>
      </c>
      <c r="AG364">
        <v>7154.3661181101006</v>
      </c>
      <c r="AH364">
        <v>6892.3559977830519</v>
      </c>
      <c r="AI364">
        <v>6591.0394589918042</v>
      </c>
      <c r="AJ364">
        <v>6003.6368193735616</v>
      </c>
      <c r="AK364">
        <v>5625.1636861121569</v>
      </c>
      <c r="AL364">
        <v>5224.5516987836309</v>
      </c>
      <c r="AM364">
        <v>4808.3115804932231</v>
      </c>
      <c r="AN364">
        <v>4383.2448009755635</v>
      </c>
      <c r="AO364">
        <v>3818.4804205827759</v>
      </c>
      <c r="AP364">
        <v>3388.0828127108666</v>
      </c>
      <c r="AQ364">
        <v>2968.9762549725042</v>
      </c>
      <c r="AR364">
        <v>2567.4992555498243</v>
      </c>
      <c r="AS364">
        <v>2189.4118169342423</v>
      </c>
      <c r="AT364">
        <v>1781.0352007784948</v>
      </c>
      <c r="AU364">
        <v>1460.1231603813394</v>
      </c>
      <c r="AV364">
        <v>1166.9249425330411</v>
      </c>
      <c r="AW364">
        <v>906.24725595297321</v>
      </c>
      <c r="AX364">
        <v>681.39219935558503</v>
      </c>
      <c r="AY364">
        <v>477.82513382991118</v>
      </c>
      <c r="AZ364">
        <v>326.57164077424562</v>
      </c>
      <c r="BA364">
        <v>210.46197136768768</v>
      </c>
      <c r="BB364">
        <v>125.95846999706869</v>
      </c>
      <c r="BC364">
        <v>68.337515027458721</v>
      </c>
      <c r="BD364">
        <v>30.592877677564839</v>
      </c>
      <c r="BE364">
        <v>10.238485740509148</v>
      </c>
      <c r="BF364">
        <v>1.0891009670850798</v>
      </c>
      <c r="BG364">
        <v>-2.0352811286494168</v>
      </c>
      <c r="BH364">
        <v>-2.3350215136217356</v>
      </c>
      <c r="BI364">
        <v>-1.5673421039624038</v>
      </c>
      <c r="BJ364">
        <v>-9.2430192947320433E-11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  <c r="CF364">
        <v>0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  <c r="CN364">
        <v>0</v>
      </c>
      <c r="CO364">
        <v>0</v>
      </c>
      <c r="CP364">
        <v>0</v>
      </c>
      <c r="CQ364">
        <v>0</v>
      </c>
      <c r="CR364">
        <v>0</v>
      </c>
      <c r="CS364">
        <v>0</v>
      </c>
      <c r="CT364">
        <v>0</v>
      </c>
      <c r="CU364">
        <v>0</v>
      </c>
      <c r="CV364">
        <v>0</v>
      </c>
      <c r="CW364">
        <v>0</v>
      </c>
    </row>
    <row r="365" spans="1:101" x14ac:dyDescent="0.3">
      <c r="A365">
        <f>Model_Point!K365</f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6538.2087990941282</v>
      </c>
      <c r="H365">
        <v>6690.5415641770678</v>
      </c>
      <c r="I365">
        <v>6691.8855266525479</v>
      </c>
      <c r="J365">
        <v>6634.4240324584589</v>
      </c>
      <c r="K365">
        <v>6560.2147664927979</v>
      </c>
      <c r="L365">
        <v>6487.2205075667789</v>
      </c>
      <c r="M365">
        <v>6424.0375362043023</v>
      </c>
      <c r="N365">
        <v>6376.2981564600123</v>
      </c>
      <c r="O365">
        <v>6348.611288606503</v>
      </c>
      <c r="P365">
        <v>6342.631031770552</v>
      </c>
      <c r="Q365">
        <v>6364.4655454447229</v>
      </c>
      <c r="R365">
        <v>6418.0344472426877</v>
      </c>
      <c r="S365">
        <v>6507.0032567769113</v>
      </c>
      <c r="T365">
        <v>6634.8081416694813</v>
      </c>
      <c r="U365">
        <v>6804.7189661513648</v>
      </c>
      <c r="V365">
        <v>7019.9866469533636</v>
      </c>
      <c r="W365">
        <v>7761.7468076364958</v>
      </c>
      <c r="X365">
        <v>8020.6205287946186</v>
      </c>
      <c r="Y365">
        <v>8211.3240387572678</v>
      </c>
      <c r="Z365">
        <v>8386.2732559090564</v>
      </c>
      <c r="AA365">
        <v>8545.7419773223846</v>
      </c>
      <c r="AB365">
        <v>8685.3031034249179</v>
      </c>
      <c r="AC365">
        <v>8798.520904064806</v>
      </c>
      <c r="AD365">
        <v>8879.8237022392404</v>
      </c>
      <c r="AE365">
        <v>8924.0638668762858</v>
      </c>
      <c r="AF365">
        <v>8926.4634485368151</v>
      </c>
      <c r="AG365">
        <v>8882.2546262497544</v>
      </c>
      <c r="AH365">
        <v>8786.4135364879257</v>
      </c>
      <c r="AI365">
        <v>8633.7547220772085</v>
      </c>
      <c r="AJ365">
        <v>8419.2563450387497</v>
      </c>
      <c r="AK365">
        <v>8138.9440363815866</v>
      </c>
      <c r="AL365">
        <v>7790.2140371650376</v>
      </c>
      <c r="AM365">
        <v>7374.1681029246411</v>
      </c>
      <c r="AN365">
        <v>6890.7920843501433</v>
      </c>
      <c r="AO365">
        <v>6341.8506925788524</v>
      </c>
      <c r="AP365">
        <v>5731.4625484352428</v>
      </c>
      <c r="AQ365">
        <v>5066.5093809351383</v>
      </c>
      <c r="AR365">
        <v>4356.9814279409302</v>
      </c>
      <c r="AS365">
        <v>3616.2194333745938</v>
      </c>
      <c r="AT365">
        <v>2860.9936676349143</v>
      </c>
      <c r="AU365">
        <v>2111.3512786653869</v>
      </c>
      <c r="AV365">
        <v>1483.361106594434</v>
      </c>
      <c r="AW365">
        <v>876.63004363011862</v>
      </c>
      <c r="AX365">
        <v>302.22233635912988</v>
      </c>
      <c r="AY365">
        <v>-207.22571940537222</v>
      </c>
      <c r="AZ365">
        <v>-614.19869563603447</v>
      </c>
      <c r="BA365">
        <v>-882.81370961713526</v>
      </c>
      <c r="BB365">
        <v>-984.51804730304536</v>
      </c>
      <c r="BC365">
        <v>-904.05461985383374</v>
      </c>
      <c r="BD365">
        <v>-645.01028468553773</v>
      </c>
      <c r="BE365">
        <v>-428.51345815664621</v>
      </c>
      <c r="BF365">
        <v>-272.83226510703844</v>
      </c>
      <c r="BG365">
        <v>-165.53571287865469</v>
      </c>
      <c r="BH365">
        <v>-94.960662545707081</v>
      </c>
      <c r="BI365">
        <v>-50.80894041015177</v>
      </c>
      <c r="BJ365">
        <v>4.3607237342378288E-12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  <c r="CN365">
        <v>0</v>
      </c>
      <c r="CO365">
        <v>0</v>
      </c>
      <c r="CP365">
        <v>0</v>
      </c>
      <c r="CQ365">
        <v>0</v>
      </c>
      <c r="CR365">
        <v>0</v>
      </c>
      <c r="CS365">
        <v>0</v>
      </c>
      <c r="CT365">
        <v>0</v>
      </c>
      <c r="CU365">
        <v>0</v>
      </c>
      <c r="CV365">
        <v>0</v>
      </c>
      <c r="CW365">
        <v>0</v>
      </c>
    </row>
    <row r="366" spans="1:101" x14ac:dyDescent="0.3">
      <c r="A366">
        <f>Model_Point!K366</f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9485.3606028453451</v>
      </c>
      <c r="H366">
        <v>9308.4895784755245</v>
      </c>
      <c r="I366">
        <v>8950.8271460333035</v>
      </c>
      <c r="J366">
        <v>8514.1718183399316</v>
      </c>
      <c r="K366">
        <v>8065.3166697310908</v>
      </c>
      <c r="L366">
        <v>7634.2464723888397</v>
      </c>
      <c r="M366">
        <v>7237.3077205417512</v>
      </c>
      <c r="N366">
        <v>6886.4694548187481</v>
      </c>
      <c r="O366">
        <v>6591.8690004441178</v>
      </c>
      <c r="P366">
        <v>6351.6377400288202</v>
      </c>
      <c r="Q366">
        <v>6183.2421975935022</v>
      </c>
      <c r="R366">
        <v>6094.7304952056802</v>
      </c>
      <c r="S366">
        <v>6093.3272174583835</v>
      </c>
      <c r="T366">
        <v>6176.7391717904466</v>
      </c>
      <c r="U366">
        <v>6198.964879132086</v>
      </c>
      <c r="V366">
        <v>6160.5422067196114</v>
      </c>
      <c r="W366">
        <v>6063.0303396542531</v>
      </c>
      <c r="X366">
        <v>5909.0524351568838</v>
      </c>
      <c r="Y366">
        <v>5702.3315537167555</v>
      </c>
      <c r="Z366">
        <v>5447.6826730461798</v>
      </c>
      <c r="AA366">
        <v>5150.8697196837638</v>
      </c>
      <c r="AB366">
        <v>4818.4404089974114</v>
      </c>
      <c r="AC366">
        <v>4457.218191589357</v>
      </c>
      <c r="AD366">
        <v>4074.5852911989541</v>
      </c>
      <c r="AE366">
        <v>3678.3112394553841</v>
      </c>
      <c r="AF366">
        <v>3276.3540427060716</v>
      </c>
      <c r="AG366">
        <v>2876.637548801677</v>
      </c>
      <c r="AH366">
        <v>2486.8110105917644</v>
      </c>
      <c r="AI366">
        <v>2113.9994957304216</v>
      </c>
      <c r="AJ366">
        <v>1764.5564783005964</v>
      </c>
      <c r="AK366">
        <v>1443.8323914666569</v>
      </c>
      <c r="AL366">
        <v>1147.89127860399</v>
      </c>
      <c r="AM366">
        <v>882.87410905781064</v>
      </c>
      <c r="AN366">
        <v>653.23838735008655</v>
      </c>
      <c r="AO366">
        <v>461.4795439258674</v>
      </c>
      <c r="AP366">
        <v>307.98808541771461</v>
      </c>
      <c r="AQ366">
        <v>191.0803176891406</v>
      </c>
      <c r="AR366">
        <v>107.22415344064287</v>
      </c>
      <c r="AS366">
        <v>51.45581628922271</v>
      </c>
      <c r="AT366">
        <v>17.950510345101534</v>
      </c>
      <c r="AU366">
        <v>0.67596843545418328</v>
      </c>
      <c r="AV366">
        <v>-5.6493990183579532</v>
      </c>
      <c r="AW366">
        <v>-6.476607350493409</v>
      </c>
      <c r="AX366">
        <v>-5.0770718763655536</v>
      </c>
      <c r="AY366">
        <v>-3.190421192517531</v>
      </c>
      <c r="AZ366">
        <v>2.7830444077518424E-11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  <c r="CF366">
        <v>0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  <c r="CN366">
        <v>0</v>
      </c>
      <c r="CO366">
        <v>0</v>
      </c>
      <c r="CP366">
        <v>0</v>
      </c>
      <c r="CQ366">
        <v>0</v>
      </c>
      <c r="CR366">
        <v>0</v>
      </c>
      <c r="CS366">
        <v>0</v>
      </c>
      <c r="CT366">
        <v>0</v>
      </c>
      <c r="CU366">
        <v>0</v>
      </c>
      <c r="CV366">
        <v>0</v>
      </c>
      <c r="CW366">
        <v>0</v>
      </c>
    </row>
    <row r="367" spans="1:101" x14ac:dyDescent="0.3">
      <c r="A367">
        <f>Model_Point!K367</f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3874.4735399913202</v>
      </c>
      <c r="H367">
        <v>3791.773898729452</v>
      </c>
      <c r="I367">
        <v>3627.7934126255254</v>
      </c>
      <c r="J367">
        <v>3428.820380598384</v>
      </c>
      <c r="K367">
        <v>3472.1459866683344</v>
      </c>
      <c r="L367">
        <v>3285.2037856420411</v>
      </c>
      <c r="M367">
        <v>3110.0167823084826</v>
      </c>
      <c r="N367">
        <v>2951.4913064398147</v>
      </c>
      <c r="O367">
        <v>2813.7558418294443</v>
      </c>
      <c r="P367">
        <v>2732.0672252444524</v>
      </c>
      <c r="Q367">
        <v>2643.9518264348189</v>
      </c>
      <c r="R367">
        <v>2586.3617937513318</v>
      </c>
      <c r="S367">
        <v>2562.220773051331</v>
      </c>
      <c r="T367">
        <v>2574.1406607470935</v>
      </c>
      <c r="U367">
        <v>2396.3781407962183</v>
      </c>
      <c r="V367">
        <v>2409.8816621017227</v>
      </c>
      <c r="W367">
        <v>2400.5042481232067</v>
      </c>
      <c r="X367">
        <v>2369.224573015048</v>
      </c>
      <c r="Y367">
        <v>2317.4613205944079</v>
      </c>
      <c r="Z367">
        <v>2092.9731662133217</v>
      </c>
      <c r="AA367">
        <v>1996.6632990277653</v>
      </c>
      <c r="AB367">
        <v>1885.9308468225868</v>
      </c>
      <c r="AC367">
        <v>1763.4190304472381</v>
      </c>
      <c r="AD367">
        <v>1631.9999630190646</v>
      </c>
      <c r="AE367">
        <v>1408.5257597324285</v>
      </c>
      <c r="AF367">
        <v>1263.1522587429929</v>
      </c>
      <c r="AG367">
        <v>1117.8157355333215</v>
      </c>
      <c r="AH367">
        <v>975.52048989394598</v>
      </c>
      <c r="AI367">
        <v>839.07796771229175</v>
      </c>
      <c r="AJ367">
        <v>674.35737285530286</v>
      </c>
      <c r="AK367">
        <v>554.53956997850059</v>
      </c>
      <c r="AL367">
        <v>443.67206109076557</v>
      </c>
      <c r="AM367">
        <v>344.18674654037568</v>
      </c>
      <c r="AN367">
        <v>257.87261972275917</v>
      </c>
      <c r="AO367">
        <v>176.1715316352049</v>
      </c>
      <c r="AP367">
        <v>117.90501253059689</v>
      </c>
      <c r="AQ367">
        <v>73.459721484501486</v>
      </c>
      <c r="AR367">
        <v>41.540832936408393</v>
      </c>
      <c r="AS367">
        <v>20.29449893031363</v>
      </c>
      <c r="AT367">
        <v>6.8516036934307927</v>
      </c>
      <c r="AU367">
        <v>0.23419063037655502</v>
      </c>
      <c r="AV367">
        <v>-2.1991651452874641</v>
      </c>
      <c r="AW367">
        <v>-2.5283364176034477</v>
      </c>
      <c r="AX367">
        <v>-2.0032124542923659</v>
      </c>
      <c r="AY367">
        <v>-1.2214966476162918</v>
      </c>
      <c r="AZ367">
        <v>-2.1015616634050837E-11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  <c r="CF367">
        <v>0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  <c r="CN367">
        <v>0</v>
      </c>
      <c r="CO367">
        <v>0</v>
      </c>
      <c r="CP367">
        <v>0</v>
      </c>
      <c r="CQ367">
        <v>0</v>
      </c>
      <c r="CR367">
        <v>0</v>
      </c>
      <c r="CS367">
        <v>0</v>
      </c>
      <c r="CT367">
        <v>0</v>
      </c>
      <c r="CU367">
        <v>0</v>
      </c>
      <c r="CV367">
        <v>0</v>
      </c>
      <c r="CW367">
        <v>0</v>
      </c>
    </row>
    <row r="368" spans="1:101" x14ac:dyDescent="0.3">
      <c r="A368">
        <f>Model_Point!K368</f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2851.0140359236343</v>
      </c>
      <c r="H368">
        <v>2886.4621596965844</v>
      </c>
      <c r="I368">
        <v>2844.7989758446224</v>
      </c>
      <c r="J368">
        <v>2772.7534795075103</v>
      </c>
      <c r="K368">
        <v>2688.9068925911561</v>
      </c>
      <c r="L368">
        <v>2601.2361727230737</v>
      </c>
      <c r="M368">
        <v>2513.5995480036554</v>
      </c>
      <c r="N368">
        <v>2428.4658614355903</v>
      </c>
      <c r="O368">
        <v>2347.7854746963194</v>
      </c>
      <c r="P368">
        <v>2272.1601015996721</v>
      </c>
      <c r="Q368">
        <v>2204.0003843815443</v>
      </c>
      <c r="R368">
        <v>2417.1043937001909</v>
      </c>
      <c r="S368">
        <v>2512.2031886401514</v>
      </c>
      <c r="T368">
        <v>2582.923531309405</v>
      </c>
      <c r="U368">
        <v>2649.1967090008861</v>
      </c>
      <c r="V368">
        <v>2711.2659135714375</v>
      </c>
      <c r="W368">
        <v>2767.5919205658533</v>
      </c>
      <c r="X368">
        <v>2815.8563170221732</v>
      </c>
      <c r="Y368">
        <v>2854.050026844604</v>
      </c>
      <c r="Z368">
        <v>2880.3071343614733</v>
      </c>
      <c r="AA368">
        <v>2892.8838475360171</v>
      </c>
      <c r="AB368">
        <v>2890.019345821463</v>
      </c>
      <c r="AC368">
        <v>2869.8291617221003</v>
      </c>
      <c r="AD368">
        <v>2830.3338686594593</v>
      </c>
      <c r="AE368">
        <v>2769.575269551669</v>
      </c>
      <c r="AF368">
        <v>2685.9475980420411</v>
      </c>
      <c r="AG368">
        <v>2578.3180284579353</v>
      </c>
      <c r="AH368">
        <v>2446.9213412292179</v>
      </c>
      <c r="AI368">
        <v>2291.5235296609585</v>
      </c>
      <c r="AJ368">
        <v>2112.5120947847586</v>
      </c>
      <c r="AK368">
        <v>1911.1139443812176</v>
      </c>
      <c r="AL368">
        <v>1689.5531188083394</v>
      </c>
      <c r="AM368">
        <v>1451.1872086126816</v>
      </c>
      <c r="AN368">
        <v>1200.6078819283621</v>
      </c>
      <c r="AO368">
        <v>943.68328714416089</v>
      </c>
      <c r="AP368">
        <v>687.51645926502579</v>
      </c>
      <c r="AQ368">
        <v>476.01336644262062</v>
      </c>
      <c r="AR368">
        <v>270.93305808951311</v>
      </c>
      <c r="AS368">
        <v>75.926365530945105</v>
      </c>
      <c r="AT368">
        <v>-97.17872024229186</v>
      </c>
      <c r="AU368">
        <v>-234.60244040300958</v>
      </c>
      <c r="AV368">
        <v>-323.02070254836349</v>
      </c>
      <c r="AW368">
        <v>-351.67723718190672</v>
      </c>
      <c r="AX368">
        <v>-314.61298053157788</v>
      </c>
      <c r="AY368">
        <v>-222.53217616838208</v>
      </c>
      <c r="AZ368">
        <v>-148.91654002471191</v>
      </c>
      <c r="BA368">
        <v>-95.468799247519769</v>
      </c>
      <c r="BB368">
        <v>-58.310828960695773</v>
      </c>
      <c r="BC368">
        <v>-33.677843094860734</v>
      </c>
      <c r="BD368">
        <v>-18.15904747193353</v>
      </c>
      <c r="BE368">
        <v>-1.8373152634389447E-11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  <c r="BN368">
        <v>0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  <c r="CF368">
        <v>0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  <c r="CN368">
        <v>0</v>
      </c>
      <c r="CO368">
        <v>0</v>
      </c>
      <c r="CP368">
        <v>0</v>
      </c>
      <c r="CQ368">
        <v>0</v>
      </c>
      <c r="CR368">
        <v>0</v>
      </c>
      <c r="CS368">
        <v>0</v>
      </c>
      <c r="CT368">
        <v>0</v>
      </c>
      <c r="CU368">
        <v>0</v>
      </c>
      <c r="CV368">
        <v>0</v>
      </c>
      <c r="CW368">
        <v>0</v>
      </c>
    </row>
    <row r="369" spans="1:101" x14ac:dyDescent="0.3">
      <c r="A369">
        <f>Model_Point!K369</f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10192.604820647266</v>
      </c>
      <c r="H369">
        <v>10234.10816560427</v>
      </c>
      <c r="I369">
        <v>10060.408802810232</v>
      </c>
      <c r="J369">
        <v>9793.7149894031918</v>
      </c>
      <c r="K369">
        <v>9497.9081582932176</v>
      </c>
      <c r="L369">
        <v>9199.9304398866843</v>
      </c>
      <c r="M369">
        <v>8913.4563693740529</v>
      </c>
      <c r="N369">
        <v>8647.5567277610389</v>
      </c>
      <c r="O369">
        <v>8409.9282492247985</v>
      </c>
      <c r="P369">
        <v>8201.4447330827643</v>
      </c>
      <c r="Q369">
        <v>8033.4030862972504</v>
      </c>
      <c r="R369">
        <v>7912.5227630407553</v>
      </c>
      <c r="S369">
        <v>7845.9346156073907</v>
      </c>
      <c r="T369">
        <v>7840.6074594931733</v>
      </c>
      <c r="U369">
        <v>7903.440113037851</v>
      </c>
      <c r="V369">
        <v>8041.6021919315299</v>
      </c>
      <c r="W369">
        <v>8262.0147988006702</v>
      </c>
      <c r="X369">
        <v>8570.9637697138114</v>
      </c>
      <c r="Y369">
        <v>8929.6812351638473</v>
      </c>
      <c r="Z369">
        <v>9237.1300444181106</v>
      </c>
      <c r="AA369">
        <v>9491.458142579284</v>
      </c>
      <c r="AB369">
        <v>9690.4172163628245</v>
      </c>
      <c r="AC369">
        <v>9832.0444544797192</v>
      </c>
      <c r="AD369">
        <v>9915.2681088418449</v>
      </c>
      <c r="AE369">
        <v>9939.2976205648847</v>
      </c>
      <c r="AF369">
        <v>9903.1098403009128</v>
      </c>
      <c r="AG369">
        <v>9806.4385190990997</v>
      </c>
      <c r="AH369">
        <v>9650.2351913894927</v>
      </c>
      <c r="AI369">
        <v>9436.3647528286801</v>
      </c>
      <c r="AJ369">
        <v>9167.4573794008975</v>
      </c>
      <c r="AK369">
        <v>8846.7900684825636</v>
      </c>
      <c r="AL369">
        <v>8478.2695579124811</v>
      </c>
      <c r="AM369">
        <v>8066.4855956352294</v>
      </c>
      <c r="AN369">
        <v>7616.7555743313042</v>
      </c>
      <c r="AO369">
        <v>7135.1225554788607</v>
      </c>
      <c r="AP369">
        <v>6628.2140310573268</v>
      </c>
      <c r="AQ369">
        <v>6103.0857358627391</v>
      </c>
      <c r="AR369">
        <v>5566.7160412235489</v>
      </c>
      <c r="AS369">
        <v>5026.3398188012134</v>
      </c>
      <c r="AT369">
        <v>4489.3012114348585</v>
      </c>
      <c r="AU369">
        <v>3962.8843347996012</v>
      </c>
      <c r="AV369">
        <v>3454.1254837208717</v>
      </c>
      <c r="AW369">
        <v>2969.6124613550151</v>
      </c>
      <c r="AX369">
        <v>2515.2788559758815</v>
      </c>
      <c r="AY369">
        <v>2096.203293333946</v>
      </c>
      <c r="AZ369">
        <v>1716.4256573029252</v>
      </c>
      <c r="BA369">
        <v>1370.3680497871696</v>
      </c>
      <c r="BB369">
        <v>1063.044008467617</v>
      </c>
      <c r="BC369">
        <v>797.81982852795522</v>
      </c>
      <c r="BD369">
        <v>576.18997083856436</v>
      </c>
      <c r="BE369">
        <v>397.67545702083032</v>
      </c>
      <c r="BF369">
        <v>259.87755367754454</v>
      </c>
      <c r="BG369">
        <v>158.70472148234626</v>
      </c>
      <c r="BH369">
        <v>88.768402242528268</v>
      </c>
      <c r="BI369">
        <v>43.91473334815489</v>
      </c>
      <c r="BJ369">
        <v>17.829495252497974</v>
      </c>
      <c r="BK369">
        <v>5.2286176641032949</v>
      </c>
      <c r="BL369">
        <v>0.1186439827741838</v>
      </c>
      <c r="BM369">
        <v>-1.2663320841215944</v>
      </c>
      <c r="BN369">
        <v>-1.0960878921721349</v>
      </c>
      <c r="BO369">
        <v>-1.6303741031767117E-10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T369">
        <v>0</v>
      </c>
      <c r="CU369">
        <v>0</v>
      </c>
      <c r="CV369">
        <v>0</v>
      </c>
      <c r="CW369">
        <v>0</v>
      </c>
    </row>
    <row r="370" spans="1:101" x14ac:dyDescent="0.3">
      <c r="A370">
        <f>Model_Point!K370</f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4024.2566513934589</v>
      </c>
      <c r="H370">
        <v>4017.5755642747936</v>
      </c>
      <c r="I370">
        <v>3919.0092117192867</v>
      </c>
      <c r="J370">
        <v>3780.9484981571341</v>
      </c>
      <c r="K370">
        <v>3935.0787852247404</v>
      </c>
      <c r="L370">
        <v>3798.0935220219931</v>
      </c>
      <c r="M370">
        <v>3663.8158003071849</v>
      </c>
      <c r="N370">
        <v>3535.9185362252369</v>
      </c>
      <c r="O370">
        <v>3417.4862869198882</v>
      </c>
      <c r="P370">
        <v>3517.1819794463945</v>
      </c>
      <c r="Q370">
        <v>3435.8350139143331</v>
      </c>
      <c r="R370">
        <v>3372.2391286559409</v>
      </c>
      <c r="S370">
        <v>3329.2299416182364</v>
      </c>
      <c r="T370">
        <v>3309.570718464975</v>
      </c>
      <c r="U370">
        <v>3319.6126469229075</v>
      </c>
      <c r="V370">
        <v>3355.1554799520727</v>
      </c>
      <c r="W370">
        <v>3422.3334959231029</v>
      </c>
      <c r="X370">
        <v>3523.6172934592041</v>
      </c>
      <c r="Y370">
        <v>3661.2719526652818</v>
      </c>
      <c r="Z370">
        <v>3590.5202930505011</v>
      </c>
      <c r="AA370">
        <v>3719.3410112898273</v>
      </c>
      <c r="AB370">
        <v>3827.4528364065</v>
      </c>
      <c r="AC370">
        <v>3914.1192696100838</v>
      </c>
      <c r="AD370">
        <v>3978.9544130762924</v>
      </c>
      <c r="AE370">
        <v>3840.8263060600066</v>
      </c>
      <c r="AF370">
        <v>3849.9249565173509</v>
      </c>
      <c r="AG370">
        <v>3835.8283810948924</v>
      </c>
      <c r="AH370">
        <v>3798.9184648393225</v>
      </c>
      <c r="AI370">
        <v>3739.9345796091825</v>
      </c>
      <c r="AJ370">
        <v>3531.0908058493183</v>
      </c>
      <c r="AK370">
        <v>3423.368992855836</v>
      </c>
      <c r="AL370">
        <v>3296.9614349337171</v>
      </c>
      <c r="AM370">
        <v>3153.6523461281527</v>
      </c>
      <c r="AN370">
        <v>2995.5112691826621</v>
      </c>
      <c r="AO370">
        <v>2742.9226959721495</v>
      </c>
      <c r="AP370">
        <v>2557.342334912199</v>
      </c>
      <c r="AQ370">
        <v>2364.3111765283311</v>
      </c>
      <c r="AR370">
        <v>2166.5414937643704</v>
      </c>
      <c r="AS370">
        <v>1966.8486853146685</v>
      </c>
      <c r="AT370">
        <v>1723.6355987078548</v>
      </c>
      <c r="AU370">
        <v>1525.9138710163797</v>
      </c>
      <c r="AV370">
        <v>1334.5553097330105</v>
      </c>
      <c r="AW370">
        <v>1152.1321209113987</v>
      </c>
      <c r="AX370">
        <v>980.96747360584277</v>
      </c>
      <c r="AY370">
        <v>804.12690048476702</v>
      </c>
      <c r="AZ370">
        <v>659.8998077847184</v>
      </c>
      <c r="BA370">
        <v>528.35350066878641</v>
      </c>
      <c r="BB370">
        <v>411.45203730198375</v>
      </c>
      <c r="BC370">
        <v>310.52726010464329</v>
      </c>
      <c r="BD370">
        <v>220.91111809145676</v>
      </c>
      <c r="BE370">
        <v>152.69003255665442</v>
      </c>
      <c r="BF370">
        <v>100.00219560711034</v>
      </c>
      <c r="BG370">
        <v>61.304494274230983</v>
      </c>
      <c r="BH370">
        <v>34.551126944198899</v>
      </c>
      <c r="BI370">
        <v>16.833918681855668</v>
      </c>
      <c r="BJ370">
        <v>6.8343588697813393</v>
      </c>
      <c r="BK370">
        <v>2.0023138851803219</v>
      </c>
      <c r="BL370">
        <v>4.191925618145128E-2</v>
      </c>
      <c r="BM370">
        <v>-0.49000253944888672</v>
      </c>
      <c r="BN370">
        <v>-0.42077166416400685</v>
      </c>
      <c r="BO370">
        <v>2.1536317399547095E-12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  <c r="CF370">
        <v>0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  <c r="CN370">
        <v>0</v>
      </c>
      <c r="CO370">
        <v>0</v>
      </c>
      <c r="CP370">
        <v>0</v>
      </c>
      <c r="CQ370">
        <v>0</v>
      </c>
      <c r="CR370">
        <v>0</v>
      </c>
      <c r="CS370">
        <v>0</v>
      </c>
      <c r="CT370">
        <v>0</v>
      </c>
      <c r="CU370">
        <v>0</v>
      </c>
      <c r="CV370">
        <v>0</v>
      </c>
      <c r="CW370">
        <v>0</v>
      </c>
    </row>
    <row r="371" spans="1:101" x14ac:dyDescent="0.3">
      <c r="A371">
        <f>Model_Point!K371</f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2266.0481557832445</v>
      </c>
      <c r="H371">
        <v>2322.3223706074286</v>
      </c>
      <c r="I371">
        <v>2330.2795972652148</v>
      </c>
      <c r="J371">
        <v>2318.268890947249</v>
      </c>
      <c r="K371">
        <v>2300.5151249343171</v>
      </c>
      <c r="L371">
        <v>2282.9973204221246</v>
      </c>
      <c r="M371">
        <v>2268.5858123593443</v>
      </c>
      <c r="N371">
        <v>2259.0789604418128</v>
      </c>
      <c r="O371">
        <v>2255.946848529411</v>
      </c>
      <c r="P371">
        <v>2259.5735034030167</v>
      </c>
      <c r="Q371">
        <v>2271.9339755302481</v>
      </c>
      <c r="R371">
        <v>2294.2998188347433</v>
      </c>
      <c r="S371">
        <v>2328.0087303047358</v>
      </c>
      <c r="T371">
        <v>2374.378601706715</v>
      </c>
      <c r="U371">
        <v>2434.7231777926427</v>
      </c>
      <c r="V371">
        <v>2510.4058294985739</v>
      </c>
      <c r="W371">
        <v>2602.7610610581351</v>
      </c>
      <c r="X371">
        <v>2713.0361932795595</v>
      </c>
      <c r="Y371">
        <v>2842.4104463441631</v>
      </c>
      <c r="Z371">
        <v>2992.0313382872509</v>
      </c>
      <c r="AA371">
        <v>3145.4995925906351</v>
      </c>
      <c r="AB371">
        <v>3469.9063100860817</v>
      </c>
      <c r="AC371">
        <v>3582.9300064316262</v>
      </c>
      <c r="AD371">
        <v>3668.2088464578837</v>
      </c>
      <c r="AE371">
        <v>3746.2692705115815</v>
      </c>
      <c r="AF371">
        <v>3817.0746399113032</v>
      </c>
      <c r="AG371">
        <v>3878.7367859906708</v>
      </c>
      <c r="AH371">
        <v>3928.5873879023393</v>
      </c>
      <c r="AI371">
        <v>3964.3064255221925</v>
      </c>
      <c r="AJ371">
        <v>3983.7480167718913</v>
      </c>
      <c r="AK371">
        <v>3984.9186584545605</v>
      </c>
      <c r="AL371">
        <v>3965.8374239200184</v>
      </c>
      <c r="AM371">
        <v>3924.4349210540149</v>
      </c>
      <c r="AN371">
        <v>3858.5948056164102</v>
      </c>
      <c r="AO371">
        <v>3766.2858200412752</v>
      </c>
      <c r="AP371">
        <v>3645.911002918665</v>
      </c>
      <c r="AQ371">
        <v>3496.4357516554969</v>
      </c>
      <c r="AR371">
        <v>3318.2987836034513</v>
      </c>
      <c r="AS371">
        <v>3111.5262428282522</v>
      </c>
      <c r="AT371">
        <v>2876.8737679418405</v>
      </c>
      <c r="AU371">
        <v>2616.0546139005414</v>
      </c>
      <c r="AV371">
        <v>2331.9021612849729</v>
      </c>
      <c r="AW371">
        <v>2028.5070229548567</v>
      </c>
      <c r="AX371">
        <v>1711.313176735679</v>
      </c>
      <c r="AY371">
        <v>1387.1496775774779</v>
      </c>
      <c r="AZ371">
        <v>1064.1708650293701</v>
      </c>
      <c r="BA371">
        <v>788.07655921760522</v>
      </c>
      <c r="BB371">
        <v>519.76925547046972</v>
      </c>
      <c r="BC371">
        <v>264.04018184776857</v>
      </c>
      <c r="BD371">
        <v>34.209489034840381</v>
      </c>
      <c r="BE371">
        <v>-154.44373286704851</v>
      </c>
      <c r="BF371">
        <v>-287.25321809858332</v>
      </c>
      <c r="BG371">
        <v>-352.42678407697014</v>
      </c>
      <c r="BH371">
        <v>-343.42617301382563</v>
      </c>
      <c r="BI371">
        <v>-261.19861675369725</v>
      </c>
      <c r="BJ371">
        <v>-172.98252184748671</v>
      </c>
      <c r="BK371">
        <v>-109.87730375882325</v>
      </c>
      <c r="BL371">
        <v>-66.59538391620741</v>
      </c>
      <c r="BM371">
        <v>-38.25737500635983</v>
      </c>
      <c r="BN371">
        <v>-20.608986424495633</v>
      </c>
      <c r="BO371">
        <v>-8.9993985577344109E-11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  <c r="CN371">
        <v>0</v>
      </c>
      <c r="CO371">
        <v>0</v>
      </c>
      <c r="CP371">
        <v>0</v>
      </c>
      <c r="CQ371">
        <v>0</v>
      </c>
      <c r="CR371">
        <v>0</v>
      </c>
      <c r="CS371">
        <v>0</v>
      </c>
      <c r="CT371">
        <v>0</v>
      </c>
      <c r="CU371">
        <v>0</v>
      </c>
      <c r="CV371">
        <v>0</v>
      </c>
      <c r="CW371">
        <v>0</v>
      </c>
    </row>
    <row r="372" spans="1:101" x14ac:dyDescent="0.3">
      <c r="A372">
        <f>Model_Point!K372</f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26407.194346401971</v>
      </c>
      <c r="H372">
        <v>26421.484662387404</v>
      </c>
      <c r="I372">
        <v>25932.359917203863</v>
      </c>
      <c r="J372">
        <v>25219.436953344652</v>
      </c>
      <c r="K372">
        <v>24464.660510739199</v>
      </c>
      <c r="L372">
        <v>23749.654667654242</v>
      </c>
      <c r="M372">
        <v>23117.914291661888</v>
      </c>
      <c r="N372">
        <v>22600.161755213405</v>
      </c>
      <c r="O372">
        <v>22222.036537633354</v>
      </c>
      <c r="P372">
        <v>21980.289142508347</v>
      </c>
      <c r="Q372">
        <v>21917.620330090038</v>
      </c>
      <c r="R372">
        <v>22055.548267280901</v>
      </c>
      <c r="S372">
        <v>22414.969446756684</v>
      </c>
      <c r="T372">
        <v>22995.433507769743</v>
      </c>
      <c r="U372">
        <v>23418.917501014359</v>
      </c>
      <c r="V372">
        <v>23677.207775692834</v>
      </c>
      <c r="W372">
        <v>23764.631855041829</v>
      </c>
      <c r="X372">
        <v>23679.344965164542</v>
      </c>
      <c r="Y372">
        <v>23422.54538409162</v>
      </c>
      <c r="Z372">
        <v>22998.088729225405</v>
      </c>
      <c r="AA372">
        <v>22412.168446719079</v>
      </c>
      <c r="AB372">
        <v>21673.268079155045</v>
      </c>
      <c r="AC372">
        <v>20792.308277852488</v>
      </c>
      <c r="AD372">
        <v>19782.771476273792</v>
      </c>
      <c r="AE372">
        <v>18660.695051480969</v>
      </c>
      <c r="AF372">
        <v>17444.266132547229</v>
      </c>
      <c r="AG372">
        <v>16153.362112381059</v>
      </c>
      <c r="AH372">
        <v>14808.085291931437</v>
      </c>
      <c r="AI372">
        <v>13429.667234266408</v>
      </c>
      <c r="AJ372">
        <v>12040.012440896124</v>
      </c>
      <c r="AK372">
        <v>10661.16981828172</v>
      </c>
      <c r="AL372">
        <v>9314.742268203865</v>
      </c>
      <c r="AM372">
        <v>8021.2512467191145</v>
      </c>
      <c r="AN372">
        <v>6799.4802183456486</v>
      </c>
      <c r="AO372">
        <v>5665.8280666851597</v>
      </c>
      <c r="AP372">
        <v>4633.7099660938902</v>
      </c>
      <c r="AQ372">
        <v>3689.0558334175912</v>
      </c>
      <c r="AR372">
        <v>2847.9040781339922</v>
      </c>
      <c r="AS372">
        <v>2121.4261387189231</v>
      </c>
      <c r="AT372">
        <v>1515.1961589772175</v>
      </c>
      <c r="AU372">
        <v>1028.8386149741486</v>
      </c>
      <c r="AV372">
        <v>656.15655689307209</v>
      </c>
      <c r="AW372">
        <v>385.79830042432388</v>
      </c>
      <c r="AX372">
        <v>202.4499222113291</v>
      </c>
      <c r="AY372">
        <v>88.451150715500475</v>
      </c>
      <c r="AZ372">
        <v>25.638473179674875</v>
      </c>
      <c r="BA372">
        <v>-1.5824133171059485</v>
      </c>
      <c r="BB372">
        <v>-9.9441542422059701</v>
      </c>
      <c r="BC372">
        <v>-9.7158941247245174</v>
      </c>
      <c r="BD372">
        <v>-6.5859801057676046</v>
      </c>
      <c r="BE372">
        <v>-1.406423091288483E-10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0</v>
      </c>
      <c r="CO372">
        <v>0</v>
      </c>
      <c r="CP372">
        <v>0</v>
      </c>
      <c r="CQ372">
        <v>0</v>
      </c>
      <c r="CR372">
        <v>0</v>
      </c>
      <c r="CS372">
        <v>0</v>
      </c>
      <c r="CT372">
        <v>0</v>
      </c>
      <c r="CU372">
        <v>0</v>
      </c>
      <c r="CV372">
        <v>0</v>
      </c>
      <c r="CW372">
        <v>0</v>
      </c>
    </row>
    <row r="373" spans="1:101" x14ac:dyDescent="0.3">
      <c r="A373">
        <f>Model_Point!K373</f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10679.146220494318</v>
      </c>
      <c r="H373">
        <v>10661.032396263185</v>
      </c>
      <c r="I373">
        <v>10424.216888388712</v>
      </c>
      <c r="J373">
        <v>10091.403603183866</v>
      </c>
      <c r="K373">
        <v>10318.471711502089</v>
      </c>
      <c r="L373">
        <v>10009.219397612034</v>
      </c>
      <c r="M373">
        <v>9729.3392436769882</v>
      </c>
      <c r="N373">
        <v>9491.2638774397801</v>
      </c>
      <c r="O373">
        <v>9305.3045304824136</v>
      </c>
      <c r="P373">
        <v>9226.5873393537313</v>
      </c>
      <c r="Q373">
        <v>9163.3118334726259</v>
      </c>
      <c r="R373">
        <v>9176.7994031583585</v>
      </c>
      <c r="S373">
        <v>9275.3671264840796</v>
      </c>
      <c r="T373">
        <v>9466.8298309739166</v>
      </c>
      <c r="U373">
        <v>9131.742096622389</v>
      </c>
      <c r="V373">
        <v>9305.8008288211677</v>
      </c>
      <c r="W373">
        <v>9415.3381330199099</v>
      </c>
      <c r="X373">
        <v>9459.6085415407288</v>
      </c>
      <c r="Y373">
        <v>9439.0660169568328</v>
      </c>
      <c r="Z373">
        <v>8899.6111860695364</v>
      </c>
      <c r="AA373">
        <v>8726.7164277937882</v>
      </c>
      <c r="AB373">
        <v>8494.5540974013693</v>
      </c>
      <c r="AC373">
        <v>8207.3313765821695</v>
      </c>
      <c r="AD373">
        <v>7870.2656934506513</v>
      </c>
      <c r="AE373">
        <v>7189.9761777796712</v>
      </c>
      <c r="AF373">
        <v>6754.2267889421601</v>
      </c>
      <c r="AG373">
        <v>6288.546250465798</v>
      </c>
      <c r="AH373">
        <v>5800.7300639307941</v>
      </c>
      <c r="AI373">
        <v>5299.0283957834827</v>
      </c>
      <c r="AJ373">
        <v>4626.6721952183434</v>
      </c>
      <c r="AK373">
        <v>4112.638950203007</v>
      </c>
      <c r="AL373">
        <v>3609.6698723465774</v>
      </c>
      <c r="AM373">
        <v>3125.7760769035008</v>
      </c>
      <c r="AN373">
        <v>2668.3125740855671</v>
      </c>
      <c r="AO373">
        <v>2173.3901916077843</v>
      </c>
      <c r="AP373">
        <v>1782.6420149838229</v>
      </c>
      <c r="AQ373">
        <v>1424.553074133172</v>
      </c>
      <c r="AR373">
        <v>1105.4126145838075</v>
      </c>
      <c r="AS373">
        <v>829.64438600156416</v>
      </c>
      <c r="AT373">
        <v>580.57865138080672</v>
      </c>
      <c r="AU373">
        <v>394.91317886543828</v>
      </c>
      <c r="AV373">
        <v>252.54161984500396</v>
      </c>
      <c r="AW373">
        <v>149.20445417072972</v>
      </c>
      <c r="AX373">
        <v>79.104491790565461</v>
      </c>
      <c r="AY373">
        <v>33.879996758252361</v>
      </c>
      <c r="AZ373">
        <v>9.7955634879086606</v>
      </c>
      <c r="BA373">
        <v>-0.65362918344998711</v>
      </c>
      <c r="BB373">
        <v>-3.8734032507065317</v>
      </c>
      <c r="BC373">
        <v>-3.7976412671756825</v>
      </c>
      <c r="BD373">
        <v>-2.5264940323261205</v>
      </c>
      <c r="BE373">
        <v>-2.1641343277729037E-11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  <c r="CN373">
        <v>0</v>
      </c>
      <c r="CO373">
        <v>0</v>
      </c>
      <c r="CP373">
        <v>0</v>
      </c>
      <c r="CQ373">
        <v>0</v>
      </c>
      <c r="CR373">
        <v>0</v>
      </c>
      <c r="CS373">
        <v>0</v>
      </c>
      <c r="CT373">
        <v>0</v>
      </c>
      <c r="CU373">
        <v>0</v>
      </c>
      <c r="CV373">
        <v>0</v>
      </c>
      <c r="CW373">
        <v>0</v>
      </c>
    </row>
    <row r="374" spans="1:101" x14ac:dyDescent="0.3">
      <c r="A374">
        <f>Model_Point!K374</f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7482.9234793217993</v>
      </c>
      <c r="H374">
        <v>7693.3208165554033</v>
      </c>
      <c r="I374">
        <v>7743.8051142320182</v>
      </c>
      <c r="J374">
        <v>7728.9219256017032</v>
      </c>
      <c r="K374">
        <v>7698.2788294596248</v>
      </c>
      <c r="L374">
        <v>7673.4693855341848</v>
      </c>
      <c r="M374">
        <v>7665.0466014606618</v>
      </c>
      <c r="N374">
        <v>7679.8403820752592</v>
      </c>
      <c r="O374">
        <v>7723.3236523529422</v>
      </c>
      <c r="P374">
        <v>7796.3304911591549</v>
      </c>
      <c r="Q374">
        <v>7906.6554333423892</v>
      </c>
      <c r="R374">
        <v>8622.6101596534136</v>
      </c>
      <c r="S374">
        <v>8989.4129643262077</v>
      </c>
      <c r="T374">
        <v>9268.1520562498699</v>
      </c>
      <c r="U374">
        <v>9531.7008031099049</v>
      </c>
      <c r="V374">
        <v>9780.9368698318412</v>
      </c>
      <c r="W374">
        <v>10010.208430315062</v>
      </c>
      <c r="X374">
        <v>10210.993312200171</v>
      </c>
      <c r="Y374">
        <v>10375.878413832137</v>
      </c>
      <c r="Z374">
        <v>10497.950623811204</v>
      </c>
      <c r="AA374">
        <v>10570.718084909615</v>
      </c>
      <c r="AB374">
        <v>10587.598058982519</v>
      </c>
      <c r="AC374">
        <v>10541.521711213905</v>
      </c>
      <c r="AD374">
        <v>10425.032316768295</v>
      </c>
      <c r="AE374">
        <v>10230.703096065314</v>
      </c>
      <c r="AF374">
        <v>9952.3435553297149</v>
      </c>
      <c r="AG374">
        <v>9585.4378813510157</v>
      </c>
      <c r="AH374">
        <v>9130.4239269037189</v>
      </c>
      <c r="AI374">
        <v>8585.9779799047392</v>
      </c>
      <c r="AJ374">
        <v>7952.9948406267231</v>
      </c>
      <c r="AK374">
        <v>7235.3890989276006</v>
      </c>
      <c r="AL374">
        <v>6440.6817684138514</v>
      </c>
      <c r="AM374">
        <v>5580.5150695200418</v>
      </c>
      <c r="AN374">
        <v>4671.0430848561464</v>
      </c>
      <c r="AO374">
        <v>3733.1177786705052</v>
      </c>
      <c r="AP374">
        <v>2792.1760316270302</v>
      </c>
      <c r="AQ374">
        <v>2008.7040185972774</v>
      </c>
      <c r="AR374">
        <v>1243.3544711484653</v>
      </c>
      <c r="AS374">
        <v>509.2330046469321</v>
      </c>
      <c r="AT374">
        <v>-150.55146908268185</v>
      </c>
      <c r="AU374">
        <v>-685.41688685573956</v>
      </c>
      <c r="AV374">
        <v>-1045.9901983087043</v>
      </c>
      <c r="AW374">
        <v>-1191.7638270523446</v>
      </c>
      <c r="AX374">
        <v>-1099.2488504070191</v>
      </c>
      <c r="AY374">
        <v>-779.59747477990027</v>
      </c>
      <c r="AZ374">
        <v>-522.89955940521872</v>
      </c>
      <c r="BA374">
        <v>-336.1198286358952</v>
      </c>
      <c r="BB374">
        <v>-206.01925664920481</v>
      </c>
      <c r="BC374">
        <v>-119.63721337999647</v>
      </c>
      <c r="BD374">
        <v>-65.154791256677086</v>
      </c>
      <c r="BE374">
        <v>-4.9281133564767287E-11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  <c r="CN374">
        <v>0</v>
      </c>
      <c r="CO374">
        <v>0</v>
      </c>
      <c r="CP374">
        <v>0</v>
      </c>
      <c r="CQ374">
        <v>0</v>
      </c>
      <c r="CR374">
        <v>0</v>
      </c>
      <c r="CS374">
        <v>0</v>
      </c>
      <c r="CT374">
        <v>0</v>
      </c>
      <c r="CU374">
        <v>0</v>
      </c>
      <c r="CV374">
        <v>0</v>
      </c>
      <c r="CW374">
        <v>0</v>
      </c>
    </row>
    <row r="375" spans="1:101" x14ac:dyDescent="0.3">
      <c r="A375">
        <f>Model_Point!K375</f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10058.362717273872</v>
      </c>
      <c r="H375">
        <v>9838.7421495082344</v>
      </c>
      <c r="I375">
        <v>9502.6562467620952</v>
      </c>
      <c r="J375">
        <v>9101.61017039748</v>
      </c>
      <c r="K375">
        <v>8711.3203935115544</v>
      </c>
      <c r="L375">
        <v>8366.315285031138</v>
      </c>
      <c r="M375">
        <v>8085.8870607788722</v>
      </c>
      <c r="N375">
        <v>7884.211483418012</v>
      </c>
      <c r="O375">
        <v>7773.1793282327808</v>
      </c>
      <c r="P375">
        <v>7746.1461167661537</v>
      </c>
      <c r="Q375">
        <v>7681.3798496879617</v>
      </c>
      <c r="R375">
        <v>7548.8989968269761</v>
      </c>
      <c r="S375">
        <v>7350.5780918857272</v>
      </c>
      <c r="T375">
        <v>7089.8343104842961</v>
      </c>
      <c r="U375">
        <v>6771.6192617027218</v>
      </c>
      <c r="V375">
        <v>6402.241154107307</v>
      </c>
      <c r="W375">
        <v>5989.1555218215763</v>
      </c>
      <c r="X375">
        <v>5540.3266458748858</v>
      </c>
      <c r="Y375">
        <v>5064.5665223030255</v>
      </c>
      <c r="Z375">
        <v>4571.3102982020946</v>
      </c>
      <c r="AA375">
        <v>4070.354552468164</v>
      </c>
      <c r="AB375">
        <v>3571.5628284169661</v>
      </c>
      <c r="AC375">
        <v>3084.5460766836668</v>
      </c>
      <c r="AD375">
        <v>2618.3292422617606</v>
      </c>
      <c r="AE375">
        <v>2181.0188763581214</v>
      </c>
      <c r="AF375">
        <v>1779.4900047936385</v>
      </c>
      <c r="AG375">
        <v>1409.0857666477953</v>
      </c>
      <c r="AH375">
        <v>1077.7128261806963</v>
      </c>
      <c r="AI375">
        <v>791.13263622967986</v>
      </c>
      <c r="AJ375">
        <v>552.58380124788744</v>
      </c>
      <c r="AK375">
        <v>362.58317273564836</v>
      </c>
      <c r="AL375">
        <v>218.95673678264546</v>
      </c>
      <c r="AM375">
        <v>117.12966656766532</v>
      </c>
      <c r="AN375">
        <v>50.670512225943547</v>
      </c>
      <c r="AO375">
        <v>12.040537859566621</v>
      </c>
      <c r="AP375">
        <v>-6.5467122160356297</v>
      </c>
      <c r="AQ375">
        <v>-12.067822261026329</v>
      </c>
      <c r="AR375">
        <v>-11.335998772660844</v>
      </c>
      <c r="AS375">
        <v>-8.3664885258152175</v>
      </c>
      <c r="AT375">
        <v>-5.2221128908966206</v>
      </c>
      <c r="AU375">
        <v>2.7533051615981189E-11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0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  <c r="CN375">
        <v>0</v>
      </c>
      <c r="CO375">
        <v>0</v>
      </c>
      <c r="CP375">
        <v>0</v>
      </c>
      <c r="CQ375">
        <v>0</v>
      </c>
      <c r="CR375">
        <v>0</v>
      </c>
      <c r="CS375">
        <v>0</v>
      </c>
      <c r="CT375">
        <v>0</v>
      </c>
      <c r="CU375">
        <v>0</v>
      </c>
      <c r="CV375">
        <v>0</v>
      </c>
      <c r="CW375">
        <v>0</v>
      </c>
    </row>
    <row r="376" spans="1:101" x14ac:dyDescent="0.3">
      <c r="A376">
        <f>Model_Point!K376</f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4172.1783931015298</v>
      </c>
      <c r="H376">
        <v>4080.6615619928098</v>
      </c>
      <c r="I376">
        <v>3931.5908961857549</v>
      </c>
      <c r="J376">
        <v>3752.6662209674487</v>
      </c>
      <c r="K376">
        <v>3672.0947681469725</v>
      </c>
      <c r="L376">
        <v>3515.8873351490038</v>
      </c>
      <c r="M376">
        <v>3383.2795945056173</v>
      </c>
      <c r="N376">
        <v>3280.0541609880138</v>
      </c>
      <c r="O376">
        <v>3211.0452318336729</v>
      </c>
      <c r="P376">
        <v>3008.5643011734205</v>
      </c>
      <c r="Q376">
        <v>3002.0475367569352</v>
      </c>
      <c r="R376">
        <v>2982.7668081786019</v>
      </c>
      <c r="S376">
        <v>2938.1862576504345</v>
      </c>
      <c r="T376">
        <v>2869.5602628419306</v>
      </c>
      <c r="U376">
        <v>2602.1931068360132</v>
      </c>
      <c r="V376">
        <v>2480.7113037238355</v>
      </c>
      <c r="W376">
        <v>2341.6739784012861</v>
      </c>
      <c r="X376">
        <v>2188.1398255627764</v>
      </c>
      <c r="Y376">
        <v>2023.5138062576707</v>
      </c>
      <c r="Z376">
        <v>1750.7424761639156</v>
      </c>
      <c r="AA376">
        <v>1568.8548347872841</v>
      </c>
      <c r="AB376">
        <v>1386.8412549895027</v>
      </c>
      <c r="AC376">
        <v>1208.4619564271611</v>
      </c>
      <c r="AD376">
        <v>1037.264746069158</v>
      </c>
      <c r="AE376">
        <v>833.65314517499905</v>
      </c>
      <c r="AF376">
        <v>683.32494950320938</v>
      </c>
      <c r="AG376">
        <v>544.27256274866284</v>
      </c>
      <c r="AH376">
        <v>419.61916080067965</v>
      </c>
      <c r="AI376">
        <v>311.66964163547561</v>
      </c>
      <c r="AJ376">
        <v>211.01975163556307</v>
      </c>
      <c r="AK376">
        <v>138.78006857767843</v>
      </c>
      <c r="AL376">
        <v>84.083146350993658</v>
      </c>
      <c r="AM376">
        <v>45.247001634659931</v>
      </c>
      <c r="AN376">
        <v>19.865104421452958</v>
      </c>
      <c r="AO376">
        <v>4.6115581332186295</v>
      </c>
      <c r="AP376">
        <v>-2.5340668373730435</v>
      </c>
      <c r="AQ376">
        <v>-4.6791601605508824</v>
      </c>
      <c r="AR376">
        <v>-4.4257436813711575</v>
      </c>
      <c r="AS376">
        <v>-3.3097444669184077</v>
      </c>
      <c r="AT376">
        <v>-1.9990147197869728</v>
      </c>
      <c r="AU376">
        <v>-1.6702898026148721E-11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  <c r="CF376">
        <v>0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  <c r="CN376">
        <v>0</v>
      </c>
      <c r="CO376">
        <v>0</v>
      </c>
      <c r="CP376">
        <v>0</v>
      </c>
      <c r="CQ376">
        <v>0</v>
      </c>
      <c r="CR376">
        <v>0</v>
      </c>
      <c r="CS376">
        <v>0</v>
      </c>
      <c r="CT376">
        <v>0</v>
      </c>
      <c r="CU376">
        <v>0</v>
      </c>
      <c r="CV376">
        <v>0</v>
      </c>
      <c r="CW376">
        <v>0</v>
      </c>
    </row>
    <row r="377" spans="1:101" x14ac:dyDescent="0.3">
      <c r="A377">
        <f>Model_Point!K377</f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3099.4125844825403</v>
      </c>
      <c r="H377">
        <v>3146.8704291234644</v>
      </c>
      <c r="I377">
        <v>3119.5057878098478</v>
      </c>
      <c r="J377">
        <v>3061.6035063018662</v>
      </c>
      <c r="K377">
        <v>2993.9476405851246</v>
      </c>
      <c r="L377">
        <v>2925.5240927834361</v>
      </c>
      <c r="M377">
        <v>2860.7502203886493</v>
      </c>
      <c r="N377">
        <v>2802.5362578938625</v>
      </c>
      <c r="O377">
        <v>2753.2328108264023</v>
      </c>
      <c r="P377">
        <v>2713.2410972274647</v>
      </c>
      <c r="Q377">
        <v>2685.8478032470634</v>
      </c>
      <c r="R377">
        <v>2937.6747781264685</v>
      </c>
      <c r="S377">
        <v>3044.7194190493838</v>
      </c>
      <c r="T377">
        <v>3093.6444747444821</v>
      </c>
      <c r="U377">
        <v>3128.3836798066113</v>
      </c>
      <c r="V377">
        <v>3148.5472878541004</v>
      </c>
      <c r="W377">
        <v>3152.2942547796529</v>
      </c>
      <c r="X377">
        <v>3137.6003545814597</v>
      </c>
      <c r="Y377">
        <v>3102.3358689634833</v>
      </c>
      <c r="Z377">
        <v>3044.3871460457653</v>
      </c>
      <c r="AA377">
        <v>2961.9983131423351</v>
      </c>
      <c r="AB377">
        <v>2853.895661257327</v>
      </c>
      <c r="AC377">
        <v>2720.2111769922321</v>
      </c>
      <c r="AD377">
        <v>2560.5899072050643</v>
      </c>
      <c r="AE377">
        <v>2375.3152147930496</v>
      </c>
      <c r="AF377">
        <v>2165.5355764556539</v>
      </c>
      <c r="AG377">
        <v>1933.4303777773416</v>
      </c>
      <c r="AH377">
        <v>1682.354977673295</v>
      </c>
      <c r="AI377">
        <v>1416.9502233675532</v>
      </c>
      <c r="AJ377">
        <v>1143.1936505013507</v>
      </c>
      <c r="AK377">
        <v>868.36573258235876</v>
      </c>
      <c r="AL377">
        <v>637.68631287214794</v>
      </c>
      <c r="AM377">
        <v>412.031304259872</v>
      </c>
      <c r="AN377">
        <v>195.26428432423799</v>
      </c>
      <c r="AO377">
        <v>-0.29333919772859796</v>
      </c>
      <c r="AP377">
        <v>-160.22046123890533</v>
      </c>
      <c r="AQ377">
        <v>-270.45108054733498</v>
      </c>
      <c r="AR377">
        <v>-319.43939424358098</v>
      </c>
      <c r="AS377">
        <v>-300.46337488037403</v>
      </c>
      <c r="AT377">
        <v>-213.81490263227869</v>
      </c>
      <c r="AU377">
        <v>-143.54104894255079</v>
      </c>
      <c r="AV377">
        <v>-92.352962798215273</v>
      </c>
      <c r="AW377">
        <v>-56.665726648448668</v>
      </c>
      <c r="AX377">
        <v>-32.95321914435285</v>
      </c>
      <c r="AY377">
        <v>-17.989100407256664</v>
      </c>
      <c r="AZ377">
        <v>5.568031544956566E-12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  <c r="CF377">
        <v>0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  <c r="CN377">
        <v>0</v>
      </c>
      <c r="CO377">
        <v>0</v>
      </c>
      <c r="CP377">
        <v>0</v>
      </c>
      <c r="CQ377">
        <v>0</v>
      </c>
      <c r="CR377">
        <v>0</v>
      </c>
      <c r="CS377">
        <v>0</v>
      </c>
      <c r="CT377">
        <v>0</v>
      </c>
      <c r="CU377">
        <v>0</v>
      </c>
      <c r="CV377">
        <v>0</v>
      </c>
      <c r="CW377">
        <v>0</v>
      </c>
    </row>
    <row r="378" spans="1:101" x14ac:dyDescent="0.3">
      <c r="A378">
        <f>Model_Point!K378</f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14402.695285049196</v>
      </c>
      <c r="H378">
        <v>11437.796094533545</v>
      </c>
      <c r="I378">
        <v>8375.3632225658039</v>
      </c>
      <c r="J378">
        <v>5418.2108681159598</v>
      </c>
      <c r="K378">
        <v>2636.760173114315</v>
      </c>
      <c r="L378">
        <v>71.716842133126733</v>
      </c>
      <c r="M378">
        <v>-2244.0743476790899</v>
      </c>
      <c r="N378">
        <v>-4279.8444531575724</v>
      </c>
      <c r="O378">
        <v>-6006.2530632419539</v>
      </c>
      <c r="P378">
        <v>-7407.4123943953509</v>
      </c>
      <c r="Q378">
        <v>-8445.8305061305764</v>
      </c>
      <c r="R378">
        <v>-9094.3654552921853</v>
      </c>
      <c r="S378">
        <v>-9327.8338119758719</v>
      </c>
      <c r="T378">
        <v>-9121.6652298961235</v>
      </c>
      <c r="U378">
        <v>-8451.6814182888829</v>
      </c>
      <c r="V378">
        <v>-7293.8832851936368</v>
      </c>
      <c r="W378">
        <v>-5624.2463929187243</v>
      </c>
      <c r="X378">
        <v>-3624.5074546390911</v>
      </c>
      <c r="Y378">
        <v>-1742.2745461122574</v>
      </c>
      <c r="Z378">
        <v>-3.9042292386426844E-12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  <c r="CF378">
        <v>0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  <c r="CN378">
        <v>0</v>
      </c>
      <c r="CO378">
        <v>0</v>
      </c>
      <c r="CP378">
        <v>0</v>
      </c>
      <c r="CQ378">
        <v>0</v>
      </c>
      <c r="CR378">
        <v>0</v>
      </c>
      <c r="CS378">
        <v>0</v>
      </c>
      <c r="CT378">
        <v>0</v>
      </c>
      <c r="CU378">
        <v>0</v>
      </c>
      <c r="CV378">
        <v>0</v>
      </c>
      <c r="CW378">
        <v>0</v>
      </c>
    </row>
    <row r="379" spans="1:101" x14ac:dyDescent="0.3">
      <c r="A379">
        <f>Model_Point!K379</f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7929.413855567107</v>
      </c>
      <c r="H379">
        <v>6807.8227988612198</v>
      </c>
      <c r="I379">
        <v>5561.492732396071</v>
      </c>
      <c r="J379">
        <v>4321.251856775325</v>
      </c>
      <c r="K379">
        <v>4173.1738956494</v>
      </c>
      <c r="L379">
        <v>3115.3885710462241</v>
      </c>
      <c r="M379">
        <v>2145.7357032115351</v>
      </c>
      <c r="N379">
        <v>1277.7040901458156</v>
      </c>
      <c r="O379">
        <v>523.67490134573154</v>
      </c>
      <c r="P379">
        <v>76.937536631030071</v>
      </c>
      <c r="Q379">
        <v>-408.48487513168124</v>
      </c>
      <c r="R379">
        <v>-746.01874987074314</v>
      </c>
      <c r="S379">
        <v>-925.39279054888152</v>
      </c>
      <c r="T379">
        <v>-936.64305857833438</v>
      </c>
      <c r="U379">
        <v>-1621.8383903459178</v>
      </c>
      <c r="V379">
        <v>-1320.3951516149702</v>
      </c>
      <c r="W379">
        <v>-825.13582994766421</v>
      </c>
      <c r="X379">
        <v>-120.53592926369809</v>
      </c>
      <c r="Y379">
        <v>806.13565045400901</v>
      </c>
      <c r="Z379">
        <v>-2.853090597469654E-12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  <c r="CF379">
        <v>0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  <c r="CN379">
        <v>0</v>
      </c>
      <c r="CO379">
        <v>0</v>
      </c>
      <c r="CP379">
        <v>0</v>
      </c>
      <c r="CQ379">
        <v>0</v>
      </c>
      <c r="CR379">
        <v>0</v>
      </c>
      <c r="CS379">
        <v>0</v>
      </c>
      <c r="CT379">
        <v>0</v>
      </c>
      <c r="CU379">
        <v>0</v>
      </c>
      <c r="CV379">
        <v>0</v>
      </c>
      <c r="CW379">
        <v>0</v>
      </c>
    </row>
    <row r="380" spans="1:101" x14ac:dyDescent="0.3">
      <c r="A380">
        <f>Model_Point!K380</f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2215.7992746229534</v>
      </c>
      <c r="H380">
        <v>1759.6609376205456</v>
      </c>
      <c r="I380">
        <v>1288.5174188562776</v>
      </c>
      <c r="J380">
        <v>833.57090278707074</v>
      </c>
      <c r="K380">
        <v>405.65541124835613</v>
      </c>
      <c r="L380">
        <v>11.033360328173343</v>
      </c>
      <c r="M380">
        <v>-345.24220733524459</v>
      </c>
      <c r="N380">
        <v>-658.437608178088</v>
      </c>
      <c r="O380">
        <v>-924.03893280645445</v>
      </c>
      <c r="P380">
        <v>-1139.6019068300541</v>
      </c>
      <c r="Q380">
        <v>-1299.3585394047041</v>
      </c>
      <c r="R380">
        <v>-1399.1331469680285</v>
      </c>
      <c r="S380">
        <v>-1435.0513556885958</v>
      </c>
      <c r="T380">
        <v>-1403.3331122917114</v>
      </c>
      <c r="U380">
        <v>-1300.258679736751</v>
      </c>
      <c r="V380">
        <v>-1122.1358900297903</v>
      </c>
      <c r="W380">
        <v>-865.26867583364981</v>
      </c>
      <c r="X380">
        <v>-557.61653148293715</v>
      </c>
      <c r="Y380">
        <v>-268.04223786342419</v>
      </c>
      <c r="Z380">
        <v>-6.0065065209887452E-13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  <c r="CF380">
        <v>0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  <c r="CN380">
        <v>0</v>
      </c>
      <c r="CO380">
        <v>0</v>
      </c>
      <c r="CP380">
        <v>0</v>
      </c>
      <c r="CQ380">
        <v>0</v>
      </c>
      <c r="CR380">
        <v>0</v>
      </c>
      <c r="CS380">
        <v>0</v>
      </c>
      <c r="CT380">
        <v>0</v>
      </c>
      <c r="CU380">
        <v>0</v>
      </c>
      <c r="CV380">
        <v>0</v>
      </c>
      <c r="CW380">
        <v>0</v>
      </c>
    </row>
    <row r="381" spans="1:101" x14ac:dyDescent="0.3">
      <c r="A381">
        <f>Model_Point!K381</f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14091.415083549264</v>
      </c>
      <c r="H381">
        <v>11666.439820023774</v>
      </c>
      <c r="I381">
        <v>9281.5127173939745</v>
      </c>
      <c r="J381">
        <v>7060.3705712147203</v>
      </c>
      <c r="K381">
        <v>5072.7622983730516</v>
      </c>
      <c r="L381">
        <v>3360.4160855452346</v>
      </c>
      <c r="M381">
        <v>1956.9123919874603</v>
      </c>
      <c r="N381">
        <v>905.29443478055293</v>
      </c>
      <c r="O381">
        <v>244.73934519745879</v>
      </c>
      <c r="P381">
        <v>3.2697919873632481E-12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0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  <c r="CF381">
        <v>0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  <c r="CN381">
        <v>0</v>
      </c>
      <c r="CO381">
        <v>0</v>
      </c>
      <c r="CP381">
        <v>0</v>
      </c>
      <c r="CQ381">
        <v>0</v>
      </c>
      <c r="CR381">
        <v>0</v>
      </c>
      <c r="CS381">
        <v>0</v>
      </c>
      <c r="CT381">
        <v>0</v>
      </c>
      <c r="CU381">
        <v>0</v>
      </c>
      <c r="CV381">
        <v>0</v>
      </c>
      <c r="CW381">
        <v>0</v>
      </c>
    </row>
    <row r="382" spans="1:101" x14ac:dyDescent="0.3">
      <c r="A382">
        <f>Model_Point!K382</f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6741.7942570980067</v>
      </c>
      <c r="H382">
        <v>5721.2087380422945</v>
      </c>
      <c r="I382">
        <v>4645.1662880871454</v>
      </c>
      <c r="J382">
        <v>3603.4697446549039</v>
      </c>
      <c r="K382">
        <v>3304.4784934666541</v>
      </c>
      <c r="L382">
        <v>2462.1494923707937</v>
      </c>
      <c r="M382">
        <v>1724.4972012806265</v>
      </c>
      <c r="N382">
        <v>1108.9442805760948</v>
      </c>
      <c r="O382">
        <v>631.09071192766783</v>
      </c>
      <c r="P382">
        <v>-3.7540665756179661E-12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  <c r="CF382">
        <v>0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  <c r="CN382">
        <v>0</v>
      </c>
      <c r="CO382">
        <v>0</v>
      </c>
      <c r="CP382">
        <v>0</v>
      </c>
      <c r="CQ382">
        <v>0</v>
      </c>
      <c r="CR382">
        <v>0</v>
      </c>
      <c r="CS382">
        <v>0</v>
      </c>
      <c r="CT382">
        <v>0</v>
      </c>
      <c r="CU382">
        <v>0</v>
      </c>
      <c r="CV382">
        <v>0</v>
      </c>
      <c r="CW382">
        <v>0</v>
      </c>
    </row>
    <row r="383" spans="1:101" x14ac:dyDescent="0.3">
      <c r="A383">
        <f>Model_Point!K383</f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2167.910012853733</v>
      </c>
      <c r="H383">
        <v>1794.8368953882728</v>
      </c>
      <c r="I383">
        <v>1427.9250334452267</v>
      </c>
      <c r="J383">
        <v>1086.210857109957</v>
      </c>
      <c r="K383">
        <v>780.42496898046954</v>
      </c>
      <c r="L383">
        <v>516.98709008388221</v>
      </c>
      <c r="M383">
        <v>301.06344492114778</v>
      </c>
      <c r="N383">
        <v>139.27606688931584</v>
      </c>
      <c r="O383">
        <v>37.652206953455199</v>
      </c>
      <c r="P383">
        <v>5.0304492113280741E-13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</v>
      </c>
      <c r="CR383">
        <v>0</v>
      </c>
      <c r="CS383">
        <v>0</v>
      </c>
      <c r="CT383">
        <v>0</v>
      </c>
      <c r="CU383">
        <v>0</v>
      </c>
      <c r="CV383">
        <v>0</v>
      </c>
      <c r="CW383">
        <v>0</v>
      </c>
    </row>
    <row r="384" spans="1:101" x14ac:dyDescent="0.3">
      <c r="A384">
        <f>Model_Point!K384</f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3672.9558864100864</v>
      </c>
      <c r="H384">
        <v>2516.971473678268</v>
      </c>
      <c r="I384">
        <v>1527.5400344584375</v>
      </c>
      <c r="J384">
        <v>682.19913900179301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  <c r="CF384">
        <v>0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  <c r="CN384">
        <v>0</v>
      </c>
      <c r="CO384">
        <v>0</v>
      </c>
      <c r="CP384">
        <v>0</v>
      </c>
      <c r="CQ384">
        <v>0</v>
      </c>
      <c r="CR384">
        <v>0</v>
      </c>
      <c r="CS384">
        <v>0</v>
      </c>
      <c r="CT384">
        <v>0</v>
      </c>
      <c r="CU384">
        <v>0</v>
      </c>
      <c r="CV384">
        <v>0</v>
      </c>
      <c r="CW384">
        <v>0</v>
      </c>
    </row>
    <row r="385" spans="1:101" x14ac:dyDescent="0.3">
      <c r="A385">
        <f>Model_Point!K385</f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1935.9238975333685</v>
      </c>
      <c r="H385">
        <v>1438.2829715558153</v>
      </c>
      <c r="I385">
        <v>972.45980262631122</v>
      </c>
      <c r="J385">
        <v>548.93404852656113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0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  <c r="CF385">
        <v>0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  <c r="CN385">
        <v>0</v>
      </c>
      <c r="CO385">
        <v>0</v>
      </c>
      <c r="CP385">
        <v>0</v>
      </c>
      <c r="CQ385">
        <v>0</v>
      </c>
      <c r="CR385">
        <v>0</v>
      </c>
      <c r="CS385">
        <v>0</v>
      </c>
      <c r="CT385">
        <v>0</v>
      </c>
      <c r="CU385">
        <v>0</v>
      </c>
      <c r="CV385">
        <v>0</v>
      </c>
      <c r="CW385">
        <v>0</v>
      </c>
    </row>
    <row r="386" spans="1:101" x14ac:dyDescent="0.3">
      <c r="A386">
        <f>Model_Point!K386</f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877.5839005208087</v>
      </c>
      <c r="H386">
        <v>646.71953357420819</v>
      </c>
      <c r="I386">
        <v>417.31162885090458</v>
      </c>
      <c r="J386">
        <v>200.14554029318541</v>
      </c>
      <c r="K386">
        <v>-4.8052052167909961E-13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  <c r="CF386">
        <v>0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0</v>
      </c>
      <c r="CR386">
        <v>0</v>
      </c>
      <c r="CS386">
        <v>0</v>
      </c>
      <c r="CT386">
        <v>0</v>
      </c>
      <c r="CU386">
        <v>0</v>
      </c>
      <c r="CV386">
        <v>0</v>
      </c>
      <c r="CW386">
        <v>0</v>
      </c>
    </row>
    <row r="387" spans="1:101" x14ac:dyDescent="0.3">
      <c r="A387">
        <f>Model_Point!K387</f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85992.447932210445</v>
      </c>
      <c r="H387">
        <v>72852.422581258128</v>
      </c>
      <c r="I387">
        <v>63867.054679009285</v>
      </c>
      <c r="J387">
        <v>57279.176318193058</v>
      </c>
      <c r="K387">
        <v>51822.907615495176</v>
      </c>
      <c r="L387">
        <v>46934.494026929518</v>
      </c>
      <c r="M387">
        <v>43745.606968106702</v>
      </c>
      <c r="N387">
        <v>40642.36624061699</v>
      </c>
      <c r="O387">
        <v>39142.629141651829</v>
      </c>
      <c r="P387">
        <v>37492.471497927902</v>
      </c>
      <c r="Q387">
        <v>36742.21102980135</v>
      </c>
      <c r="R387">
        <v>35898.255572943053</v>
      </c>
      <c r="S387">
        <v>34979.73438207803</v>
      </c>
      <c r="T387">
        <v>34019.359585747581</v>
      </c>
      <c r="U387">
        <v>33063.077792659373</v>
      </c>
      <c r="V387">
        <v>32156.878449182768</v>
      </c>
      <c r="W387">
        <v>31321.56912947688</v>
      </c>
      <c r="X387">
        <v>30536.353558448725</v>
      </c>
      <c r="Y387">
        <v>29756.330761233912</v>
      </c>
      <c r="Z387">
        <v>28954.664283677044</v>
      </c>
      <c r="AA387">
        <v>28141.788833169696</v>
      </c>
      <c r="AB387">
        <v>27340.776498688945</v>
      </c>
      <c r="AC387">
        <v>26555.965432094355</v>
      </c>
      <c r="AD387">
        <v>25768.355935793683</v>
      </c>
      <c r="AE387">
        <v>24951.330094019526</v>
      </c>
      <c r="AF387">
        <v>24087.143333278691</v>
      </c>
      <c r="AG387">
        <v>23173.782149410366</v>
      </c>
      <c r="AH387">
        <v>22222.34690095668</v>
      </c>
      <c r="AI387">
        <v>21250.740579346195</v>
      </c>
      <c r="AJ387">
        <v>20277.982329294035</v>
      </c>
      <c r="AK387">
        <v>19319.443034090513</v>
      </c>
      <c r="AL387">
        <v>18383.486343961449</v>
      </c>
      <c r="AM387">
        <v>17471.585728916369</v>
      </c>
      <c r="AN387">
        <v>16582.058612996523</v>
      </c>
      <c r="AO387">
        <v>15714.205746977625</v>
      </c>
      <c r="AP387">
        <v>14869.747962379626</v>
      </c>
      <c r="AQ387">
        <v>14051.527970039238</v>
      </c>
      <c r="AR387">
        <v>13261.307167040484</v>
      </c>
      <c r="AS387">
        <v>12498.443955675162</v>
      </c>
      <c r="AT387">
        <v>11760.364908791651</v>
      </c>
      <c r="AU387">
        <v>11044.550994448948</v>
      </c>
      <c r="AV387">
        <v>10350.741653567911</v>
      </c>
      <c r="AW387">
        <v>9681.5198362215615</v>
      </c>
      <c r="AX387">
        <v>9040.368223544614</v>
      </c>
      <c r="AY387">
        <v>8429.0194982969297</v>
      </c>
      <c r="AZ387">
        <v>7847.4129177331833</v>
      </c>
      <c r="BA387">
        <v>7296.332440169469</v>
      </c>
      <c r="BB387">
        <v>6778.5857790619511</v>
      </c>
      <c r="BC387">
        <v>6294.6139727315876</v>
      </c>
      <c r="BD387">
        <v>5832.3576033457457</v>
      </c>
      <c r="BE387">
        <v>5362.9699399534093</v>
      </c>
      <c r="BF387">
        <v>4821.3674213730237</v>
      </c>
      <c r="BG387">
        <v>4223.6348455331881</v>
      </c>
      <c r="BH387">
        <v>3590.1078260625695</v>
      </c>
      <c r="BI387">
        <v>2944.8337293095342</v>
      </c>
      <c r="BJ387">
        <v>2314.408864157087</v>
      </c>
      <c r="BK387">
        <v>1726.0949915080744</v>
      </c>
      <c r="BL387">
        <v>1205.2301671900016</v>
      </c>
      <c r="BM387">
        <v>772.13947973520976</v>
      </c>
      <c r="BN387">
        <v>439.01208838786982</v>
      </c>
      <c r="BO387">
        <v>207.48783212188587</v>
      </c>
      <c r="BP387">
        <v>80.753792379164921</v>
      </c>
      <c r="BQ387">
        <v>21.528390709387622</v>
      </c>
      <c r="BR387">
        <v>-0.14133655144414592</v>
      </c>
      <c r="BS387">
        <v>-3.5157820430973672</v>
      </c>
      <c r="BT387">
        <v>2.6291657658469208E-9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0</v>
      </c>
      <c r="CQ387">
        <v>0</v>
      </c>
      <c r="CR387">
        <v>0</v>
      </c>
      <c r="CS387">
        <v>0</v>
      </c>
      <c r="CT387">
        <v>0</v>
      </c>
      <c r="CU387">
        <v>0</v>
      </c>
      <c r="CV387">
        <v>0</v>
      </c>
      <c r="CW387">
        <v>0</v>
      </c>
    </row>
    <row r="388" spans="1:101" x14ac:dyDescent="0.3">
      <c r="A388">
        <f>Model_Point!K388</f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39671.360958489182</v>
      </c>
      <c r="H388">
        <v>34665.33838474466</v>
      </c>
      <c r="I388">
        <v>31457.341442634293</v>
      </c>
      <c r="J388">
        <v>29273.503598273914</v>
      </c>
      <c r="K388">
        <v>24726.39258727746</v>
      </c>
      <c r="L388">
        <v>23138.275526074165</v>
      </c>
      <c r="M388">
        <v>22045.492882178271</v>
      </c>
      <c r="N388">
        <v>21228.172037051565</v>
      </c>
      <c r="O388">
        <v>20420.613522672607</v>
      </c>
      <c r="P388">
        <v>17740.360656893634</v>
      </c>
      <c r="Q388">
        <v>17158.62549256851</v>
      </c>
      <c r="R388">
        <v>16832.258658113711</v>
      </c>
      <c r="S388">
        <v>16759.848910254172</v>
      </c>
      <c r="T388">
        <v>16728.285850720858</v>
      </c>
      <c r="U388">
        <v>14635.410191850107</v>
      </c>
      <c r="V388">
        <v>14522.81034610809</v>
      </c>
      <c r="W388">
        <v>14445.733866509643</v>
      </c>
      <c r="X388">
        <v>14395.704789127178</v>
      </c>
      <c r="Y388">
        <v>14353.992867193327</v>
      </c>
      <c r="Z388">
        <v>12705.164841164584</v>
      </c>
      <c r="AA388">
        <v>12564.073953623521</v>
      </c>
      <c r="AB388">
        <v>12429.915517098874</v>
      </c>
      <c r="AC388">
        <v>12304.991846485445</v>
      </c>
      <c r="AD388">
        <v>12181.662071019387</v>
      </c>
      <c r="AE388">
        <v>10869.678178869914</v>
      </c>
      <c r="AF388">
        <v>10647.803437674054</v>
      </c>
      <c r="AG388">
        <v>10404.802650906084</v>
      </c>
      <c r="AH388">
        <v>10145.781017710866</v>
      </c>
      <c r="AI388">
        <v>9878.8005141198173</v>
      </c>
      <c r="AJ388">
        <v>8788.2527965237459</v>
      </c>
      <c r="AK388">
        <v>8478.630833928808</v>
      </c>
      <c r="AL388">
        <v>8177.6581263146763</v>
      </c>
      <c r="AM388">
        <v>7886.3221121239712</v>
      </c>
      <c r="AN388">
        <v>7604.2683156213434</v>
      </c>
      <c r="AO388">
        <v>6782.9055487283331</v>
      </c>
      <c r="AP388">
        <v>6486.7548518192152</v>
      </c>
      <c r="AQ388">
        <v>6200.5908452030153</v>
      </c>
      <c r="AR388">
        <v>5925.442137090894</v>
      </c>
      <c r="AS388">
        <v>5661.3103206393307</v>
      </c>
      <c r="AT388">
        <v>5058.5382220786723</v>
      </c>
      <c r="AU388">
        <v>4792.4131034294669</v>
      </c>
      <c r="AV388">
        <v>4534.5030069175136</v>
      </c>
      <c r="AW388">
        <v>4286.1084478793682</v>
      </c>
      <c r="AX388">
        <v>4048.9158898666496</v>
      </c>
      <c r="AY388">
        <v>3614.1802891306115</v>
      </c>
      <c r="AZ388">
        <v>3388.4703373926741</v>
      </c>
      <c r="BA388">
        <v>3174.7963014768725</v>
      </c>
      <c r="BB388">
        <v>2974.5041434418563</v>
      </c>
      <c r="BC388">
        <v>2787.9244064185277</v>
      </c>
      <c r="BD388">
        <v>2492.7641347469312</v>
      </c>
      <c r="BE388">
        <v>2304.0556909943689</v>
      </c>
      <c r="BF388">
        <v>2083.5330621310532</v>
      </c>
      <c r="BG388">
        <v>1838.0764198434624</v>
      </c>
      <c r="BH388">
        <v>1576.4060055056691</v>
      </c>
      <c r="BI388">
        <v>1255.4982267886128</v>
      </c>
      <c r="BJ388">
        <v>990.21692347639566</v>
      </c>
      <c r="BK388">
        <v>742.06310187920803</v>
      </c>
      <c r="BL388">
        <v>521.98846492348491</v>
      </c>
      <c r="BM388">
        <v>338.81947443158384</v>
      </c>
      <c r="BN388">
        <v>186.90272400680834</v>
      </c>
      <c r="BO388">
        <v>88.422874651614549</v>
      </c>
      <c r="BP388">
        <v>34.513426491085177</v>
      </c>
      <c r="BQ388">
        <v>9.3359286815069478</v>
      </c>
      <c r="BR388">
        <v>0.14631135387263666</v>
      </c>
      <c r="BS388">
        <v>-1.5135199586808232</v>
      </c>
      <c r="BT388">
        <v>-1.1993535586421641E-9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  <c r="CF388">
        <v>0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0</v>
      </c>
      <c r="CR388">
        <v>0</v>
      </c>
      <c r="CS388">
        <v>0</v>
      </c>
      <c r="CT388">
        <v>0</v>
      </c>
      <c r="CU388">
        <v>0</v>
      </c>
      <c r="CV388">
        <v>0</v>
      </c>
      <c r="CW388">
        <v>0</v>
      </c>
    </row>
    <row r="389" spans="1:101" x14ac:dyDescent="0.3">
      <c r="A389">
        <f>Model_Point!K389</f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199754.10426123958</v>
      </c>
      <c r="H389">
        <v>159174.75468496874</v>
      </c>
      <c r="I389">
        <v>135430.70687448548</v>
      </c>
      <c r="J389">
        <v>120010.95064609659</v>
      </c>
      <c r="K389">
        <v>108376.33966382348</v>
      </c>
      <c r="L389">
        <v>98735.007395354536</v>
      </c>
      <c r="M389">
        <v>89729.532148637081</v>
      </c>
      <c r="N389">
        <v>82025.281456056997</v>
      </c>
      <c r="O389">
        <v>73933.847220903321</v>
      </c>
      <c r="P389">
        <v>67072.059628780029</v>
      </c>
      <c r="Q389">
        <v>60195.017320848849</v>
      </c>
      <c r="R389">
        <v>54340.79556664249</v>
      </c>
      <c r="S389">
        <v>49491.136618369579</v>
      </c>
      <c r="T389">
        <v>45634.299461823008</v>
      </c>
      <c r="U389">
        <v>42754.031345457166</v>
      </c>
      <c r="V389">
        <v>40823.922643900056</v>
      </c>
      <c r="W389">
        <v>39744.141585257035</v>
      </c>
      <c r="X389">
        <v>38662.784902391722</v>
      </c>
      <c r="Y389">
        <v>37570.59255153597</v>
      </c>
      <c r="Z389">
        <v>36451.084475041018</v>
      </c>
      <c r="AA389">
        <v>35289.376323518714</v>
      </c>
      <c r="AB389">
        <v>34082.756564837495</v>
      </c>
      <c r="AC389">
        <v>32843.961753787029</v>
      </c>
      <c r="AD389">
        <v>31592.018033095446</v>
      </c>
      <c r="AE389">
        <v>30338.952507070997</v>
      </c>
      <c r="AF389">
        <v>29088.921867905043</v>
      </c>
      <c r="AG389">
        <v>27851.014116451151</v>
      </c>
      <c r="AH389">
        <v>26645.370921569709</v>
      </c>
      <c r="AI389">
        <v>25480.980981872377</v>
      </c>
      <c r="AJ389">
        <v>24302.539039665135</v>
      </c>
      <c r="AK389">
        <v>22965.036991835015</v>
      </c>
      <c r="AL389">
        <v>21128.383506924463</v>
      </c>
      <c r="AM389">
        <v>18866.588622787731</v>
      </c>
      <c r="AN389">
        <v>16281.838790658907</v>
      </c>
      <c r="AO389">
        <v>13502.286729807649</v>
      </c>
      <c r="AP389">
        <v>10676.061136130609</v>
      </c>
      <c r="AQ389">
        <v>7960.7736426731126</v>
      </c>
      <c r="AR389">
        <v>5508.4509187751128</v>
      </c>
      <c r="AS389">
        <v>3446.9731590633164</v>
      </c>
      <c r="AT389">
        <v>1860.7226571573115</v>
      </c>
      <c r="AU389">
        <v>774.91808177879341</v>
      </c>
      <c r="AV389">
        <v>206.98507329236</v>
      </c>
      <c r="AW389">
        <v>-33.438464947082096</v>
      </c>
      <c r="AX389">
        <v>-98.123196909623701</v>
      </c>
      <c r="AY389">
        <v>-83.168533792071273</v>
      </c>
      <c r="AZ389">
        <v>1.4908196974591883E-9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0</v>
      </c>
      <c r="CQ389">
        <v>0</v>
      </c>
      <c r="CR389">
        <v>0</v>
      </c>
      <c r="CS389">
        <v>0</v>
      </c>
      <c r="CT389">
        <v>0</v>
      </c>
      <c r="CU389">
        <v>0</v>
      </c>
      <c r="CV389">
        <v>0</v>
      </c>
      <c r="CW389">
        <v>0</v>
      </c>
    </row>
    <row r="390" spans="1:101" x14ac:dyDescent="0.3">
      <c r="A390">
        <f>Model_Point!K390</f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95508.487896531093</v>
      </c>
      <c r="H390">
        <v>79960.410536437543</v>
      </c>
      <c r="I390">
        <v>71572.610204160374</v>
      </c>
      <c r="J390">
        <v>66453.328364133922</v>
      </c>
      <c r="K390">
        <v>57055.430482207237</v>
      </c>
      <c r="L390">
        <v>52591.512570144987</v>
      </c>
      <c r="M390">
        <v>48196.778815326128</v>
      </c>
      <c r="N390">
        <v>44364.701689806621</v>
      </c>
      <c r="O390">
        <v>40377.744531055367</v>
      </c>
      <c r="P390">
        <v>36007.59351931751</v>
      </c>
      <c r="Q390">
        <v>32512.393733772376</v>
      </c>
      <c r="R390">
        <v>29468.600056674859</v>
      </c>
      <c r="S390">
        <v>26870.323942685041</v>
      </c>
      <c r="T390">
        <v>24713.980229086308</v>
      </c>
      <c r="U390">
        <v>21498.110086156354</v>
      </c>
      <c r="V390">
        <v>20110.678311319418</v>
      </c>
      <c r="W390">
        <v>19129.152809702246</v>
      </c>
      <c r="X390">
        <v>18540.098438557168</v>
      </c>
      <c r="Y390">
        <v>18333.918001868209</v>
      </c>
      <c r="Z390">
        <v>15798.664034239308</v>
      </c>
      <c r="AA390">
        <v>15599.877790913666</v>
      </c>
      <c r="AB390">
        <v>15376.766879865218</v>
      </c>
      <c r="AC390">
        <v>15135.534830828376</v>
      </c>
      <c r="AD390">
        <v>14885.186437825367</v>
      </c>
      <c r="AE390">
        <v>13025.408618589732</v>
      </c>
      <c r="AF390">
        <v>12672.526503036157</v>
      </c>
      <c r="AG390">
        <v>12318.293481082621</v>
      </c>
      <c r="AH390">
        <v>11972.107819510788</v>
      </c>
      <c r="AI390">
        <v>11638.638353937953</v>
      </c>
      <c r="AJ390">
        <v>10357.266177774423</v>
      </c>
      <c r="AK390">
        <v>9884.0978531619694</v>
      </c>
      <c r="AL390">
        <v>9190.4809202266842</v>
      </c>
      <c r="AM390">
        <v>8307.7277060854394</v>
      </c>
      <c r="AN390">
        <v>7279.4272722030537</v>
      </c>
      <c r="AO390">
        <v>5730.1852009427357</v>
      </c>
      <c r="AP390">
        <v>4557.8750007594963</v>
      </c>
      <c r="AQ390">
        <v>3425.2474869476491</v>
      </c>
      <c r="AR390">
        <v>2398.2249862517542</v>
      </c>
      <c r="AS390">
        <v>1532.6272146257593</v>
      </c>
      <c r="AT390">
        <v>788.99143090996131</v>
      </c>
      <c r="AU390">
        <v>328.30675853987213</v>
      </c>
      <c r="AV390">
        <v>86.930369114687409</v>
      </c>
      <c r="AW390">
        <v>-15.507102861668146</v>
      </c>
      <c r="AX390">
        <v>-43.284584706814783</v>
      </c>
      <c r="AY390">
        <v>-35.414361733299557</v>
      </c>
      <c r="AZ390">
        <v>1.3742941952189681E-9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0</v>
      </c>
      <c r="CO390">
        <v>0</v>
      </c>
      <c r="CP390">
        <v>0</v>
      </c>
      <c r="CQ390">
        <v>0</v>
      </c>
      <c r="CR390">
        <v>0</v>
      </c>
      <c r="CS390">
        <v>0</v>
      </c>
      <c r="CT390">
        <v>0</v>
      </c>
      <c r="CU390">
        <v>0</v>
      </c>
      <c r="CV390">
        <v>0</v>
      </c>
      <c r="CW390">
        <v>0</v>
      </c>
    </row>
    <row r="391" spans="1:101" x14ac:dyDescent="0.3">
      <c r="A391">
        <f>Model_Point!K391</f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265953.81773513794</v>
      </c>
      <c r="H391">
        <v>215497.57028838943</v>
      </c>
      <c r="I391">
        <v>190009.7654254431</v>
      </c>
      <c r="J391">
        <v>168141.44359744916</v>
      </c>
      <c r="K391">
        <v>148116.67263927733</v>
      </c>
      <c r="L391">
        <v>130448.0559744373</v>
      </c>
      <c r="M391">
        <v>113225.37008428606</v>
      </c>
      <c r="N391">
        <v>98208.748288550662</v>
      </c>
      <c r="O391">
        <v>82949.942345923642</v>
      </c>
      <c r="P391">
        <v>70002.561973918433</v>
      </c>
      <c r="Q391">
        <v>58162.700841713209</v>
      </c>
      <c r="R391">
        <v>50191.880651143772</v>
      </c>
      <c r="S391">
        <v>45307.852643428196</v>
      </c>
      <c r="T391">
        <v>39226.348674731584</v>
      </c>
      <c r="U391">
        <v>32303.017663994371</v>
      </c>
      <c r="V391">
        <v>24995.966406258925</v>
      </c>
      <c r="W391">
        <v>17826.909945386549</v>
      </c>
      <c r="X391">
        <v>11322.771058014097</v>
      </c>
      <c r="Y391">
        <v>5941.6830892035932</v>
      </c>
      <c r="Z391">
        <v>1994.2122790412561</v>
      </c>
      <c r="AA391">
        <v>-421.7871371993453</v>
      </c>
      <c r="AB391">
        <v>-1392.5141785969274</v>
      </c>
      <c r="AC391">
        <v>-1523.6226745680497</v>
      </c>
      <c r="AD391">
        <v>-1272.0226725348566</v>
      </c>
      <c r="AE391">
        <v>-910.70199132526454</v>
      </c>
      <c r="AF391">
        <v>1.2859527932648363E-10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  <c r="CF391">
        <v>0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  <c r="CN391">
        <v>0</v>
      </c>
      <c r="CO391">
        <v>0</v>
      </c>
      <c r="CP391">
        <v>0</v>
      </c>
      <c r="CQ391">
        <v>0</v>
      </c>
      <c r="CR391">
        <v>0</v>
      </c>
      <c r="CS391">
        <v>0</v>
      </c>
      <c r="CT391">
        <v>0</v>
      </c>
      <c r="CU391">
        <v>0</v>
      </c>
      <c r="CV391">
        <v>0</v>
      </c>
      <c r="CW391">
        <v>0</v>
      </c>
    </row>
    <row r="392" spans="1:101" x14ac:dyDescent="0.3">
      <c r="A392">
        <f>Model_Point!K392</f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121501.7232573225</v>
      </c>
      <c r="H392">
        <v>101817.4505678235</v>
      </c>
      <c r="I392">
        <v>90726.611074629138</v>
      </c>
      <c r="J392">
        <v>79852.688742256025</v>
      </c>
      <c r="K392">
        <v>70605.887797963296</v>
      </c>
      <c r="L392">
        <v>61567.59613295646</v>
      </c>
      <c r="M392">
        <v>52747.892874056095</v>
      </c>
      <c r="N392">
        <v>44902.247753042415</v>
      </c>
      <c r="O392">
        <v>36986.684645935879</v>
      </c>
      <c r="P392">
        <v>33518.621835364567</v>
      </c>
      <c r="Q392">
        <v>27337.479018778326</v>
      </c>
      <c r="R392">
        <v>22854.437847327965</v>
      </c>
      <c r="S392">
        <v>20172.377832343835</v>
      </c>
      <c r="T392">
        <v>17858.046812871959</v>
      </c>
      <c r="U392">
        <v>13577.321309426017</v>
      </c>
      <c r="V392">
        <v>10577.898731192181</v>
      </c>
      <c r="W392">
        <v>7601.2582445031703</v>
      </c>
      <c r="X392">
        <v>4876.4073769369606</v>
      </c>
      <c r="Y392">
        <v>2604.786393154051</v>
      </c>
      <c r="Z392">
        <v>850.92329464924501</v>
      </c>
      <c r="AA392">
        <v>-190.62229412077096</v>
      </c>
      <c r="AB392">
        <v>-620.64057154169984</v>
      </c>
      <c r="AC392">
        <v>-692.70050407246447</v>
      </c>
      <c r="AD392">
        <v>-599.53968331488716</v>
      </c>
      <c r="AE392">
        <v>-384.5813677680062</v>
      </c>
      <c r="AF392">
        <v>-1.7057341056830219E-10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  <c r="CF392">
        <v>0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  <c r="CN392">
        <v>0</v>
      </c>
      <c r="CO392">
        <v>0</v>
      </c>
      <c r="CP392">
        <v>0</v>
      </c>
      <c r="CQ392">
        <v>0</v>
      </c>
      <c r="CR392">
        <v>0</v>
      </c>
      <c r="CS392">
        <v>0</v>
      </c>
      <c r="CT392">
        <v>0</v>
      </c>
      <c r="CU392">
        <v>0</v>
      </c>
      <c r="CV392">
        <v>0</v>
      </c>
      <c r="CW392">
        <v>0</v>
      </c>
    </row>
    <row r="393" spans="1:101" x14ac:dyDescent="0.3">
      <c r="A393">
        <f>Model_Point!K393</f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85841.651163455957</v>
      </c>
      <c r="H393">
        <v>82822.631919679174</v>
      </c>
      <c r="I393">
        <v>78756.365228597773</v>
      </c>
      <c r="J393">
        <v>74233.29432673371</v>
      </c>
      <c r="K393">
        <v>69668.145453066958</v>
      </c>
      <c r="L393">
        <v>65265.204576554112</v>
      </c>
      <c r="M393">
        <v>61220.037306531631</v>
      </c>
      <c r="N393">
        <v>57610.723412701853</v>
      </c>
      <c r="O393">
        <v>54499.487428122469</v>
      </c>
      <c r="P393">
        <v>51940.876519242418</v>
      </c>
      <c r="Q393">
        <v>49985.077797895239</v>
      </c>
      <c r="R393">
        <v>48678.126481059437</v>
      </c>
      <c r="S393">
        <v>48061.131459498582</v>
      </c>
      <c r="T393">
        <v>48170.332215172028</v>
      </c>
      <c r="U393">
        <v>48676.085143354008</v>
      </c>
      <c r="V393">
        <v>48862.565194507624</v>
      </c>
      <c r="W393">
        <v>48730.068262622284</v>
      </c>
      <c r="X393">
        <v>48283.682413100745</v>
      </c>
      <c r="Y393">
        <v>47533.17234763407</v>
      </c>
      <c r="Z393">
        <v>46492.789988086079</v>
      </c>
      <c r="AA393">
        <v>45181.01963861689</v>
      </c>
      <c r="AB393">
        <v>43620.274155015562</v>
      </c>
      <c r="AC393">
        <v>41836.541216401347</v>
      </c>
      <c r="AD393">
        <v>39858.987004282739</v>
      </c>
      <c r="AE393">
        <v>37719.575414271436</v>
      </c>
      <c r="AF393">
        <v>35452.754883939269</v>
      </c>
      <c r="AG393">
        <v>33095.03366651047</v>
      </c>
      <c r="AH393">
        <v>30683.664977478107</v>
      </c>
      <c r="AI393">
        <v>28253.306089217032</v>
      </c>
      <c r="AJ393">
        <v>25831.721791441418</v>
      </c>
      <c r="AK393">
        <v>23443.119071355781</v>
      </c>
      <c r="AL393">
        <v>20804.679571781031</v>
      </c>
      <c r="AM393">
        <v>18003.013830539479</v>
      </c>
      <c r="AN393">
        <v>15135.881145578918</v>
      </c>
      <c r="AO393">
        <v>12307.637887757421</v>
      </c>
      <c r="AP393">
        <v>9622.9505941382831</v>
      </c>
      <c r="AQ393">
        <v>7179.0031558067458</v>
      </c>
      <c r="AR393">
        <v>5056.8092214850531</v>
      </c>
      <c r="AS393">
        <v>3312.6918890024931</v>
      </c>
      <c r="AT393">
        <v>1971.4196507394224</v>
      </c>
      <c r="AU393">
        <v>1022.7308079430438</v>
      </c>
      <c r="AV393">
        <v>465.50188089832312</v>
      </c>
      <c r="AW393">
        <v>174.3213189843917</v>
      </c>
      <c r="AX393">
        <v>45.329705709899507</v>
      </c>
      <c r="AY393">
        <v>5.8707911274873279</v>
      </c>
      <c r="AZ393">
        <v>-2.12246870408803E-10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  <c r="CF393">
        <v>0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  <c r="CN393">
        <v>0</v>
      </c>
      <c r="CO393">
        <v>0</v>
      </c>
      <c r="CP393">
        <v>0</v>
      </c>
      <c r="CQ393">
        <v>0</v>
      </c>
      <c r="CR393">
        <v>0</v>
      </c>
      <c r="CS393">
        <v>0</v>
      </c>
      <c r="CT393">
        <v>0</v>
      </c>
      <c r="CU393">
        <v>0</v>
      </c>
      <c r="CV393">
        <v>0</v>
      </c>
      <c r="CW393">
        <v>0</v>
      </c>
    </row>
    <row r="394" spans="1:101" x14ac:dyDescent="0.3">
      <c r="A394">
        <f>Model_Point!K394</f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40572.290056141333</v>
      </c>
      <c r="H394">
        <v>39225.884965457801</v>
      </c>
      <c r="I394">
        <v>37278.838648192228</v>
      </c>
      <c r="J394">
        <v>35077.623862395769</v>
      </c>
      <c r="K394">
        <v>34402.774132717073</v>
      </c>
      <c r="L394">
        <v>32293.958885610624</v>
      </c>
      <c r="M394">
        <v>30324.96068008482</v>
      </c>
      <c r="N394">
        <v>28532.749921025039</v>
      </c>
      <c r="O394">
        <v>26946.55809914595</v>
      </c>
      <c r="P394">
        <v>25628.488204829435</v>
      </c>
      <c r="Q394">
        <v>24530.86917747066</v>
      </c>
      <c r="R394">
        <v>23709.48812135333</v>
      </c>
      <c r="S394">
        <v>23183.323022939527</v>
      </c>
      <c r="T394">
        <v>22969.076721440229</v>
      </c>
      <c r="U394">
        <v>21149.398422446306</v>
      </c>
      <c r="V394">
        <v>21481.815241258711</v>
      </c>
      <c r="W394">
        <v>21751.329150171663</v>
      </c>
      <c r="X394">
        <v>21887.929040366183</v>
      </c>
      <c r="Y394">
        <v>21895.948801436571</v>
      </c>
      <c r="Z394">
        <v>19973.617837690967</v>
      </c>
      <c r="AA394">
        <v>19633.797954146517</v>
      </c>
      <c r="AB394">
        <v>19183.377084559914</v>
      </c>
      <c r="AC394">
        <v>18633.743970371412</v>
      </c>
      <c r="AD394">
        <v>17997.748627484889</v>
      </c>
      <c r="AE394">
        <v>16131.416696108565</v>
      </c>
      <c r="AF394">
        <v>15294.672848450753</v>
      </c>
      <c r="AG394">
        <v>14412.856683665861</v>
      </c>
      <c r="AH394">
        <v>13502.371993452045</v>
      </c>
      <c r="AI394">
        <v>12578.57446623366</v>
      </c>
      <c r="AJ394">
        <v>11013.43862031541</v>
      </c>
      <c r="AK394">
        <v>10059.295904841018</v>
      </c>
      <c r="AL394">
        <v>8992.2417384543696</v>
      </c>
      <c r="AM394">
        <v>7849.4492438270872</v>
      </c>
      <c r="AN394">
        <v>6673.0065334310693</v>
      </c>
      <c r="AO394">
        <v>5237.1992938056856</v>
      </c>
      <c r="AP394">
        <v>4112.1655430120345</v>
      </c>
      <c r="AQ394">
        <v>3085.1034088235065</v>
      </c>
      <c r="AR394">
        <v>2191.3974811905628</v>
      </c>
      <c r="AS394">
        <v>1455.9325030620384</v>
      </c>
      <c r="AT394">
        <v>838.54841395224014</v>
      </c>
      <c r="AU394">
        <v>435.56688243187187</v>
      </c>
      <c r="AV394">
        <v>198.66121344937176</v>
      </c>
      <c r="AW394">
        <v>74.766272839492785</v>
      </c>
      <c r="AX394">
        <v>19.832330987737521</v>
      </c>
      <c r="AY394">
        <v>2.5676359646897242</v>
      </c>
      <c r="AZ394">
        <v>-3.9046424505582989E-10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  <c r="CF394">
        <v>0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0</v>
      </c>
      <c r="CR394">
        <v>0</v>
      </c>
      <c r="CS394">
        <v>0</v>
      </c>
      <c r="CT394">
        <v>0</v>
      </c>
      <c r="CU394">
        <v>0</v>
      </c>
      <c r="CV394">
        <v>0</v>
      </c>
      <c r="CW394">
        <v>0</v>
      </c>
    </row>
    <row r="395" spans="1:101" x14ac:dyDescent="0.3">
      <c r="A395">
        <f>Model_Point!K395</f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160386.01217447588</v>
      </c>
      <c r="H395">
        <v>152161.42974241229</v>
      </c>
      <c r="I395">
        <v>142264.97053819144</v>
      </c>
      <c r="J395">
        <v>131687.72358558126</v>
      </c>
      <c r="K395">
        <v>121182.36596315223</v>
      </c>
      <c r="L395">
        <v>111147.24695805473</v>
      </c>
      <c r="M395">
        <v>102018.61067032439</v>
      </c>
      <c r="N395">
        <v>93965.234406778691</v>
      </c>
      <c r="O395">
        <v>87118.74670936777</v>
      </c>
      <c r="P395">
        <v>81586.226936794148</v>
      </c>
      <c r="Q395">
        <v>77454.214214920154</v>
      </c>
      <c r="R395">
        <v>74790.333210286393</v>
      </c>
      <c r="S395">
        <v>73381.58375849099</v>
      </c>
      <c r="T395">
        <v>71410.216992499554</v>
      </c>
      <c r="U395">
        <v>68925.143610256666</v>
      </c>
      <c r="V395">
        <v>65987.014621938797</v>
      </c>
      <c r="W395">
        <v>62666.807766191305</v>
      </c>
      <c r="X395">
        <v>59042.391227993023</v>
      </c>
      <c r="Y395">
        <v>55190.41726589726</v>
      </c>
      <c r="Z395">
        <v>51175.849950307209</v>
      </c>
      <c r="AA395">
        <v>47058.692426573667</v>
      </c>
      <c r="AB395">
        <v>42200.816672657573</v>
      </c>
      <c r="AC395">
        <v>36798.394035559373</v>
      </c>
      <c r="AD395">
        <v>31081.180021037384</v>
      </c>
      <c r="AE395">
        <v>25301.353451262639</v>
      </c>
      <c r="AF395">
        <v>19717.718970290756</v>
      </c>
      <c r="AG395">
        <v>14575.793067199183</v>
      </c>
      <c r="AH395">
        <v>10085.295778014121</v>
      </c>
      <c r="AI395">
        <v>6397.7659526506886</v>
      </c>
      <c r="AJ395">
        <v>3588.1637816870834</v>
      </c>
      <c r="AK395">
        <v>1644.998467591028</v>
      </c>
      <c r="AL395">
        <v>555.74547147448243</v>
      </c>
      <c r="AM395">
        <v>35.555789647533793</v>
      </c>
      <c r="AN395">
        <v>-149.03368086051594</v>
      </c>
      <c r="AO395">
        <v>-159.08156204761846</v>
      </c>
      <c r="AP395">
        <v>5.574945597375251E-10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0</v>
      </c>
      <c r="CR395">
        <v>0</v>
      </c>
      <c r="CS395">
        <v>0</v>
      </c>
      <c r="CT395">
        <v>0</v>
      </c>
      <c r="CU395">
        <v>0</v>
      </c>
      <c r="CV395">
        <v>0</v>
      </c>
      <c r="CW395">
        <v>0</v>
      </c>
    </row>
    <row r="396" spans="1:101" x14ac:dyDescent="0.3">
      <c r="A396">
        <f>Model_Point!K396</f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74457.762723352804</v>
      </c>
      <c r="H396">
        <v>70783.864848087527</v>
      </c>
      <c r="I396">
        <v>66154.955075298989</v>
      </c>
      <c r="J396">
        <v>61145.097215812595</v>
      </c>
      <c r="K396">
        <v>58693.680912238829</v>
      </c>
      <c r="L396">
        <v>53993.167733758833</v>
      </c>
      <c r="M396">
        <v>49664.838826096006</v>
      </c>
      <c r="N396">
        <v>45787.722084536639</v>
      </c>
      <c r="O396">
        <v>42423.357953937084</v>
      </c>
      <c r="P396">
        <v>38804.73271333654</v>
      </c>
      <c r="Q396">
        <v>36556.490758880231</v>
      </c>
      <c r="R396">
        <v>34941.015266972514</v>
      </c>
      <c r="S396">
        <v>33982.138680356577</v>
      </c>
      <c r="T396">
        <v>33695.915261027243</v>
      </c>
      <c r="U396">
        <v>29788.679810190613</v>
      </c>
      <c r="V396">
        <v>28883.388318989248</v>
      </c>
      <c r="W396">
        <v>27802.907315468292</v>
      </c>
      <c r="X396">
        <v>26581.097143735024</v>
      </c>
      <c r="Y396">
        <v>25251.574431340079</v>
      </c>
      <c r="Z396">
        <v>21893.998318894624</v>
      </c>
      <c r="AA396">
        <v>20313.140578107985</v>
      </c>
      <c r="AB396">
        <v>18400.77107591306</v>
      </c>
      <c r="AC396">
        <v>16240.721553617643</v>
      </c>
      <c r="AD396">
        <v>13931.668259828884</v>
      </c>
      <c r="AE396">
        <v>10760.12898531379</v>
      </c>
      <c r="AF396">
        <v>8431.8026849862836</v>
      </c>
      <c r="AG396">
        <v>6278.9608517614215</v>
      </c>
      <c r="AH396">
        <v>4393.2560107048266</v>
      </c>
      <c r="AI396">
        <v>2841.6759940548918</v>
      </c>
      <c r="AJ396">
        <v>1523.2781841728643</v>
      </c>
      <c r="AK396">
        <v>697.45619655861083</v>
      </c>
      <c r="AL396">
        <v>233.44771717584271</v>
      </c>
      <c r="AM396">
        <v>11.019734466147732</v>
      </c>
      <c r="AN396">
        <v>-68.684245575327381</v>
      </c>
      <c r="AO396">
        <v>-67.508028418018782</v>
      </c>
      <c r="AP396">
        <v>-2.2581339564564453E-10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</row>
    <row r="397" spans="1:101" x14ac:dyDescent="0.3">
      <c r="A397">
        <f>Model_Point!K397</f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166612.98987980461</v>
      </c>
      <c r="H397">
        <v>152535.29618396694</v>
      </c>
      <c r="I397">
        <v>137691.75832937547</v>
      </c>
      <c r="J397">
        <v>122785.29339913793</v>
      </c>
      <c r="K397">
        <v>108486.87406092315</v>
      </c>
      <c r="L397">
        <v>95205.465636466921</v>
      </c>
      <c r="M397">
        <v>83490.709367687756</v>
      </c>
      <c r="N397">
        <v>73501.75535921735</v>
      </c>
      <c r="O397">
        <v>65338.935134356114</v>
      </c>
      <c r="P397">
        <v>59068.480501799073</v>
      </c>
      <c r="Q397">
        <v>54727.905399238458</v>
      </c>
      <c r="R397">
        <v>50022.091532878614</v>
      </c>
      <c r="S397">
        <v>44254.62224321258</v>
      </c>
      <c r="T397">
        <v>37739.745372414414</v>
      </c>
      <c r="U397">
        <v>30844.799289777107</v>
      </c>
      <c r="V397">
        <v>23964.705191394984</v>
      </c>
      <c r="W397">
        <v>17488.942709735391</v>
      </c>
      <c r="X397">
        <v>11763.389569248247</v>
      </c>
      <c r="Y397">
        <v>7051.481624821381</v>
      </c>
      <c r="Z397">
        <v>3501.1844947731915</v>
      </c>
      <c r="AA397">
        <v>1125.5388478228895</v>
      </c>
      <c r="AB397">
        <v>-114.5082230218198</v>
      </c>
      <c r="AC397">
        <v>-614.59201955394701</v>
      </c>
      <c r="AD397">
        <v>-696.53614005669795</v>
      </c>
      <c r="AE397">
        <v>-579.8086476868541</v>
      </c>
      <c r="AF397">
        <v>-3.4229632371624851E-11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</row>
    <row r="398" spans="1:101" x14ac:dyDescent="0.3">
      <c r="A398">
        <f>Model_Point!K398</f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77299.132720336318</v>
      </c>
      <c r="H398">
        <v>70763.705171679452</v>
      </c>
      <c r="I398">
        <v>63602.782322584113</v>
      </c>
      <c r="J398">
        <v>56313.10071060108</v>
      </c>
      <c r="K398">
        <v>52202.380597102507</v>
      </c>
      <c r="L398">
        <v>45705.441183082854</v>
      </c>
      <c r="M398">
        <v>39868.2191647941</v>
      </c>
      <c r="N398">
        <v>34769.629272520469</v>
      </c>
      <c r="O398">
        <v>30460.97963552814</v>
      </c>
      <c r="P398">
        <v>26187.59326253266</v>
      </c>
      <c r="Q398">
        <v>23501.341102093607</v>
      </c>
      <c r="R398">
        <v>21855.368444507221</v>
      </c>
      <c r="S398">
        <v>19720.632924778572</v>
      </c>
      <c r="T398">
        <v>17230.762474489966</v>
      </c>
      <c r="U398">
        <v>12975.250546232162</v>
      </c>
      <c r="V398">
        <v>10165.340374878995</v>
      </c>
      <c r="W398">
        <v>7494.0139064414816</v>
      </c>
      <c r="X398">
        <v>5113.908573982977</v>
      </c>
      <c r="Y398">
        <v>3143.2405761954328</v>
      </c>
      <c r="Z398">
        <v>1480.4745471701581</v>
      </c>
      <c r="AA398">
        <v>467.9770672724249</v>
      </c>
      <c r="AB398">
        <v>-66.507858025481013</v>
      </c>
      <c r="AC398">
        <v>-287.81473441436418</v>
      </c>
      <c r="AD398">
        <v>-331.01513955417238</v>
      </c>
      <c r="AE398">
        <v>-244.37746018428589</v>
      </c>
      <c r="AF398">
        <v>-1.534859634915289E-10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</row>
    <row r="399" spans="1:101" x14ac:dyDescent="0.3">
      <c r="A399">
        <f>Model_Point!K399</f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4635.5236770342181</v>
      </c>
      <c r="I399">
        <v>4482.1196856533788</v>
      </c>
      <c r="J399">
        <v>4254.4743356822837</v>
      </c>
      <c r="K399">
        <v>3998.3254122544959</v>
      </c>
      <c r="L399">
        <v>3740.3108965622891</v>
      </c>
      <c r="M399">
        <v>3486.4645730376578</v>
      </c>
      <c r="N399">
        <v>3253.7618171023259</v>
      </c>
      <c r="O399">
        <v>3050.0850624392669</v>
      </c>
      <c r="P399">
        <v>2883.2371270112212</v>
      </c>
      <c r="Q399">
        <v>2761.5032039764287</v>
      </c>
      <c r="R399">
        <v>2693.6463940801405</v>
      </c>
      <c r="S399">
        <v>2688.1848689328535</v>
      </c>
      <c r="T399">
        <v>2733.525614534175</v>
      </c>
      <c r="U399">
        <v>2707.7447304087677</v>
      </c>
      <c r="V399">
        <v>2619.8955622766953</v>
      </c>
      <c r="W399">
        <v>2654.1742791153792</v>
      </c>
      <c r="X399">
        <v>2677.7106943614517</v>
      </c>
      <c r="Y399">
        <v>2704.0641219085369</v>
      </c>
      <c r="Z399">
        <v>2734.5169436574643</v>
      </c>
      <c r="AA399">
        <v>2768.8379032827361</v>
      </c>
      <c r="AB399">
        <v>2806.8610508419765</v>
      </c>
      <c r="AC399">
        <v>2848.4800916581053</v>
      </c>
      <c r="AD399">
        <v>2893.6434015712166</v>
      </c>
      <c r="AE399">
        <v>2930.8306136649398</v>
      </c>
      <c r="AF399">
        <v>2964.4299599684932</v>
      </c>
      <c r="AG399">
        <v>3003.1590444267763</v>
      </c>
      <c r="AH399">
        <v>3045.771435687795</v>
      </c>
      <c r="AI399">
        <v>3092.3764774478727</v>
      </c>
      <c r="AJ399">
        <v>3143.1181518619724</v>
      </c>
      <c r="AK399">
        <v>3198.1733947949406</v>
      </c>
      <c r="AL399">
        <v>3257.7507347656115</v>
      </c>
      <c r="AM399">
        <v>3308.8418128175117</v>
      </c>
      <c r="AN399">
        <v>3349.9779948666032</v>
      </c>
      <c r="AO399">
        <v>3380.5794637402605</v>
      </c>
      <c r="AP399">
        <v>3400.6136490933295</v>
      </c>
      <c r="AQ399">
        <v>3410.0734089239118</v>
      </c>
      <c r="AR399">
        <v>3408.4712559157801</v>
      </c>
      <c r="AS399">
        <v>3395.0703834288702</v>
      </c>
      <c r="AT399">
        <v>3369.4367575600036</v>
      </c>
      <c r="AU399">
        <v>3331.563739197964</v>
      </c>
      <c r="AV399">
        <v>3281.3682076415571</v>
      </c>
      <c r="AW399">
        <v>3218.7171465522083</v>
      </c>
      <c r="AX399">
        <v>3143.7988539622825</v>
      </c>
      <c r="AY399">
        <v>3057.0458946791823</v>
      </c>
      <c r="AZ399">
        <v>2959.0514701934439</v>
      </c>
      <c r="BA399">
        <v>2850.5411613751053</v>
      </c>
      <c r="BB399">
        <v>2732.3701718911325</v>
      </c>
      <c r="BC399">
        <v>2605.5303172993781</v>
      </c>
      <c r="BD399">
        <v>2471.1529422837457</v>
      </c>
      <c r="BE399">
        <v>2330.4985634283635</v>
      </c>
      <c r="BF399">
        <v>2184.9280618411112</v>
      </c>
      <c r="BG399">
        <v>2035.8629096436825</v>
      </c>
      <c r="BH399">
        <v>1884.7663910773642</v>
      </c>
      <c r="BI399">
        <v>1733.122711331155</v>
      </c>
      <c r="BJ399">
        <v>1582.4160842626386</v>
      </c>
      <c r="BK399">
        <v>1434.1127400454145</v>
      </c>
      <c r="BL399">
        <v>1289.633113589985</v>
      </c>
      <c r="BM399">
        <v>1150.3161181527396</v>
      </c>
      <c r="BN399">
        <v>1017.3648702774341</v>
      </c>
      <c r="BO399">
        <v>891.81360186305415</v>
      </c>
      <c r="BP399">
        <v>774.61348908539151</v>
      </c>
      <c r="BQ399">
        <v>660.64874514635505</v>
      </c>
      <c r="BR399">
        <v>552.00197423337727</v>
      </c>
      <c r="BS399">
        <v>450.63417320761528</v>
      </c>
      <c r="BT399">
        <v>358.28119016069934</v>
      </c>
      <c r="BU399">
        <v>276.34746014896433</v>
      </c>
      <c r="BV399">
        <v>205.80698794148387</v>
      </c>
      <c r="BW399">
        <v>147.12396478334821</v>
      </c>
      <c r="BX399">
        <v>100.20664429511316</v>
      </c>
      <c r="BY399">
        <v>64.407266717602695</v>
      </c>
      <c r="BZ399">
        <v>38.577058459294996</v>
      </c>
      <c r="CA399">
        <v>22.150537646037311</v>
      </c>
      <c r="CB399">
        <v>12.290418066000973</v>
      </c>
      <c r="CC399">
        <v>6.8047060656982161</v>
      </c>
      <c r="CD399">
        <v>4.0669342020916588</v>
      </c>
      <c r="CE399">
        <v>-1.3600476274912063E-10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</row>
    <row r="400" spans="1:101" x14ac:dyDescent="0.3">
      <c r="A400">
        <f>Model_Point!K400</f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1970.9751322886673</v>
      </c>
      <c r="I400">
        <v>1906.8735920155159</v>
      </c>
      <c r="J400">
        <v>1805.8981639215538</v>
      </c>
      <c r="K400">
        <v>1690.6556107609269</v>
      </c>
      <c r="L400">
        <v>1709.9594411406345</v>
      </c>
      <c r="M400">
        <v>1600.3482446594396</v>
      </c>
      <c r="N400">
        <v>1497.8610326232883</v>
      </c>
      <c r="O400">
        <v>1405.6934720856052</v>
      </c>
      <c r="P400">
        <v>1326.9608695103075</v>
      </c>
      <c r="Q400">
        <v>1264.7537532883025</v>
      </c>
      <c r="R400">
        <v>1222.8903836108163</v>
      </c>
      <c r="S400">
        <v>1204.5416715515914</v>
      </c>
      <c r="T400">
        <v>1212.4807864018846</v>
      </c>
      <c r="U400">
        <v>1238.8041180349244</v>
      </c>
      <c r="V400">
        <v>1052.7759522133042</v>
      </c>
      <c r="W400">
        <v>1093.3485617573645</v>
      </c>
      <c r="X400">
        <v>1130.6716109453876</v>
      </c>
      <c r="Y400">
        <v>1169.9934360876287</v>
      </c>
      <c r="Z400">
        <v>1211.8577381866319</v>
      </c>
      <c r="AA400">
        <v>1097.5876154674891</v>
      </c>
      <c r="AB400">
        <v>1134.6720905152881</v>
      </c>
      <c r="AC400">
        <v>1173.7018968435959</v>
      </c>
      <c r="AD400">
        <v>1214.7032164647467</v>
      </c>
      <c r="AE400">
        <v>1253.2967155420199</v>
      </c>
      <c r="AF400">
        <v>1162.9203250536759</v>
      </c>
      <c r="AG400">
        <v>1195.651752156549</v>
      </c>
      <c r="AH400">
        <v>1230.2238024138774</v>
      </c>
      <c r="AI400">
        <v>1266.7218560012709</v>
      </c>
      <c r="AJ400">
        <v>1305.2481393248966</v>
      </c>
      <c r="AK400">
        <v>1244.9613772008638</v>
      </c>
      <c r="AL400">
        <v>1281.672008454573</v>
      </c>
      <c r="AM400">
        <v>1315.3315120159791</v>
      </c>
      <c r="AN400">
        <v>1345.4043122055152</v>
      </c>
      <c r="AO400">
        <v>1371.6982578933821</v>
      </c>
      <c r="AP400">
        <v>1316.6073348292778</v>
      </c>
      <c r="AQ400">
        <v>1330.6170771883969</v>
      </c>
      <c r="AR400">
        <v>1340.4548467927882</v>
      </c>
      <c r="AS400">
        <v>1345.859195389399</v>
      </c>
      <c r="AT400">
        <v>1346.686202826852</v>
      </c>
      <c r="AU400">
        <v>1285.5424568985511</v>
      </c>
      <c r="AV400">
        <v>1273.7018089976491</v>
      </c>
      <c r="AW400">
        <v>1257.0561610768577</v>
      </c>
      <c r="AX400">
        <v>1235.6933187602529</v>
      </c>
      <c r="AY400">
        <v>1209.7959915470653</v>
      </c>
      <c r="AZ400">
        <v>1139.3366291266182</v>
      </c>
      <c r="BA400">
        <v>1102.6688718211763</v>
      </c>
      <c r="BB400">
        <v>1062.2047743692901</v>
      </c>
      <c r="BC400">
        <v>1018.3375653832412</v>
      </c>
      <c r="BD400">
        <v>971.51501252596609</v>
      </c>
      <c r="BE400">
        <v>896.02271248559487</v>
      </c>
      <c r="BF400">
        <v>843.20333601857828</v>
      </c>
      <c r="BG400">
        <v>788.92711906752425</v>
      </c>
      <c r="BH400">
        <v>733.76738031222862</v>
      </c>
      <c r="BI400">
        <v>678.30621101631414</v>
      </c>
      <c r="BJ400">
        <v>607.76902678452905</v>
      </c>
      <c r="BK400">
        <v>552.49759246916267</v>
      </c>
      <c r="BL400">
        <v>498.58512660993449</v>
      </c>
      <c r="BM400">
        <v>446.55700852192598</v>
      </c>
      <c r="BN400">
        <v>396.88679509699125</v>
      </c>
      <c r="BO400">
        <v>342.23037242110962</v>
      </c>
      <c r="BP400">
        <v>297.99163141739228</v>
      </c>
      <c r="BQ400">
        <v>254.91128735619563</v>
      </c>
      <c r="BR400">
        <v>213.79668727942135</v>
      </c>
      <c r="BS400">
        <v>175.40932851392881</v>
      </c>
      <c r="BT400">
        <v>137.39113668475247</v>
      </c>
      <c r="BU400">
        <v>106.17112977656835</v>
      </c>
      <c r="BV400">
        <v>79.275447982982456</v>
      </c>
      <c r="BW400">
        <v>56.891537621244943</v>
      </c>
      <c r="BX400">
        <v>38.99299488113838</v>
      </c>
      <c r="BY400">
        <v>24.688354758711831</v>
      </c>
      <c r="BZ400">
        <v>14.805249590082196</v>
      </c>
      <c r="CA400">
        <v>8.520128853660875</v>
      </c>
      <c r="CB400">
        <v>4.7482052902688556</v>
      </c>
      <c r="CC400">
        <v>2.650999986748499</v>
      </c>
      <c r="CD400">
        <v>1.5614462037400321</v>
      </c>
      <c r="CE400">
        <v>-4.1734584483131255E-11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</row>
    <row r="401" spans="1:101" x14ac:dyDescent="0.3">
      <c r="A401">
        <f>Model_Point!K401</f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795.03549078984838</v>
      </c>
      <c r="I401">
        <v>774.83557109893184</v>
      </c>
      <c r="J401">
        <v>740.87167376758782</v>
      </c>
      <c r="K401">
        <v>701.62325589068462</v>
      </c>
      <c r="L401">
        <v>661.70219892769626</v>
      </c>
      <c r="M401">
        <v>622.24684920749564</v>
      </c>
      <c r="N401">
        <v>585.95572578947099</v>
      </c>
      <c r="O401">
        <v>554.08826254697271</v>
      </c>
      <c r="P401">
        <v>527.87783153140208</v>
      </c>
      <c r="Q401">
        <v>508.62688496865388</v>
      </c>
      <c r="R401">
        <v>497.70911178430526</v>
      </c>
      <c r="S401">
        <v>496.45926423987578</v>
      </c>
      <c r="T401">
        <v>505.98371650100887</v>
      </c>
      <c r="U401">
        <v>512.55595541092953</v>
      </c>
      <c r="V401">
        <v>510.06952448018825</v>
      </c>
      <c r="W401">
        <v>526.87985742162493</v>
      </c>
      <c r="X401">
        <v>542.5886140163401</v>
      </c>
      <c r="Y401">
        <v>559.3116538939413</v>
      </c>
      <c r="Z401">
        <v>577.28096279131762</v>
      </c>
      <c r="AA401">
        <v>596.49902534534112</v>
      </c>
      <c r="AB401">
        <v>616.98159869577159</v>
      </c>
      <c r="AC401">
        <v>638.75691881475711</v>
      </c>
      <c r="AD401">
        <v>661.86502706579461</v>
      </c>
      <c r="AE401">
        <v>684.58504843796584</v>
      </c>
      <c r="AF401">
        <v>707.64584256855903</v>
      </c>
      <c r="AG401">
        <v>732.44669026733993</v>
      </c>
      <c r="AH401">
        <v>758.8589566076796</v>
      </c>
      <c r="AI401">
        <v>786.96653812608338</v>
      </c>
      <c r="AJ401">
        <v>816.86297694052473</v>
      </c>
      <c r="AK401">
        <v>848.65142128420916</v>
      </c>
      <c r="AL401">
        <v>882.4446552939246</v>
      </c>
      <c r="AM401">
        <v>916.32713054630108</v>
      </c>
      <c r="AN401">
        <v>950.16237890375226</v>
      </c>
      <c r="AO401">
        <v>983.956158371264</v>
      </c>
      <c r="AP401">
        <v>1017.8043363337515</v>
      </c>
      <c r="AQ401">
        <v>1051.8130195391989</v>
      </c>
      <c r="AR401">
        <v>1209.0352119811437</v>
      </c>
      <c r="AS401">
        <v>1221.9980819792504</v>
      </c>
      <c r="AT401">
        <v>1228.4742004409686</v>
      </c>
      <c r="AU401">
        <v>1233.0967403619056</v>
      </c>
      <c r="AV401">
        <v>1235.8557971339794</v>
      </c>
      <c r="AW401">
        <v>1236.6014372013026</v>
      </c>
      <c r="AX401">
        <v>1234.7693931479996</v>
      </c>
      <c r="AY401">
        <v>1229.8666721261118</v>
      </c>
      <c r="AZ401">
        <v>1221.4971199568581</v>
      </c>
      <c r="BA401">
        <v>1209.3008984542616</v>
      </c>
      <c r="BB401">
        <v>1192.9253190087188</v>
      </c>
      <c r="BC401">
        <v>1172.0161483215004</v>
      </c>
      <c r="BD401">
        <v>1146.2295804459548</v>
      </c>
      <c r="BE401">
        <v>1115.2608465255541</v>
      </c>
      <c r="BF401">
        <v>1078.8848547458135</v>
      </c>
      <c r="BG401">
        <v>1036.9880936371487</v>
      </c>
      <c r="BH401">
        <v>989.54453577012862</v>
      </c>
      <c r="BI401">
        <v>936.63009093630149</v>
      </c>
      <c r="BJ401">
        <v>878.43524616135824</v>
      </c>
      <c r="BK401">
        <v>815.27125832609136</v>
      </c>
      <c r="BL401">
        <v>747.60429804283706</v>
      </c>
      <c r="BM401">
        <v>676.08805930055894</v>
      </c>
      <c r="BN401">
        <v>601.62452392415958</v>
      </c>
      <c r="BO401">
        <v>525.3184877342245</v>
      </c>
      <c r="BP401">
        <v>448.11947062810344</v>
      </c>
      <c r="BQ401">
        <v>390.33686821731396</v>
      </c>
      <c r="BR401">
        <v>328.38078539203599</v>
      </c>
      <c r="BS401">
        <v>260.85481360688891</v>
      </c>
      <c r="BT401">
        <v>189.50801341160846</v>
      </c>
      <c r="BU401">
        <v>117.20770594935036</v>
      </c>
      <c r="BV401">
        <v>47.666477391571206</v>
      </c>
      <c r="BW401">
        <v>-14.73262311004761</v>
      </c>
      <c r="BX401">
        <v>-65.245945979935016</v>
      </c>
      <c r="BY401">
        <v>-99.269128440567215</v>
      </c>
      <c r="BZ401">
        <v>-113.02964782336177</v>
      </c>
      <c r="CA401">
        <v>-113.04814006442037</v>
      </c>
      <c r="CB401">
        <v>-86.261077538866473</v>
      </c>
      <c r="CC401">
        <v>-56.280021309971225</v>
      </c>
      <c r="CD401">
        <v>-34.520435876159148</v>
      </c>
      <c r="CE401">
        <v>-1.8631151947885993E-11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0</v>
      </c>
      <c r="CT401">
        <v>0</v>
      </c>
      <c r="CU401">
        <v>0</v>
      </c>
      <c r="CV401">
        <v>0</v>
      </c>
      <c r="CW401">
        <v>0</v>
      </c>
    </row>
    <row r="402" spans="1:101" x14ac:dyDescent="0.3">
      <c r="A402">
        <f>Model_Point!K402</f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6612.0037638846479</v>
      </c>
      <c r="I402">
        <v>6213.3763524824608</v>
      </c>
      <c r="J402">
        <v>5801.082367355697</v>
      </c>
      <c r="K402">
        <v>5374.2771454152953</v>
      </c>
      <c r="L402">
        <v>4968.0459534551346</v>
      </c>
      <c r="M402">
        <v>4569.7848589021669</v>
      </c>
      <c r="N402">
        <v>4207.7363154467184</v>
      </c>
      <c r="O402">
        <v>3879.3839595117938</v>
      </c>
      <c r="P402">
        <v>3585.1271905285989</v>
      </c>
      <c r="Q402">
        <v>3325.6599264026554</v>
      </c>
      <c r="R402">
        <v>3101.4869458808998</v>
      </c>
      <c r="S402">
        <v>2912.9879351614609</v>
      </c>
      <c r="T402">
        <v>2760.4535867347031</v>
      </c>
      <c r="U402">
        <v>2653.3481864093592</v>
      </c>
      <c r="V402">
        <v>2589.2585178593226</v>
      </c>
      <c r="W402">
        <v>2482.4435576086244</v>
      </c>
      <c r="X402">
        <v>2408.1770102470341</v>
      </c>
      <c r="Y402">
        <v>2366.8232048569748</v>
      </c>
      <c r="Z402">
        <v>2358.739284852325</v>
      </c>
      <c r="AA402">
        <v>2384.2893802824683</v>
      </c>
      <c r="AB402">
        <v>2443.8576230011186</v>
      </c>
      <c r="AC402">
        <v>2549.3754927358777</v>
      </c>
      <c r="AD402">
        <v>2703.554152558655</v>
      </c>
      <c r="AE402">
        <v>2876.4773372170293</v>
      </c>
      <c r="AF402">
        <v>3032.8867536070857</v>
      </c>
      <c r="AG402">
        <v>3172.2733782479681</v>
      </c>
      <c r="AH402">
        <v>3293.458073457205</v>
      </c>
      <c r="AI402">
        <v>3394.9107819380256</v>
      </c>
      <c r="AJ402">
        <v>3475.5639496888202</v>
      </c>
      <c r="AK402">
        <v>3535.0090115705825</v>
      </c>
      <c r="AL402">
        <v>3572.7483051772192</v>
      </c>
      <c r="AM402">
        <v>3588.2284483346521</v>
      </c>
      <c r="AN402">
        <v>3581.3998834614399</v>
      </c>
      <c r="AO402">
        <v>3552.6084272311077</v>
      </c>
      <c r="AP402">
        <v>3502.4732312440688</v>
      </c>
      <c r="AQ402">
        <v>3431.8462544051135</v>
      </c>
      <c r="AR402">
        <v>3341.8099636769803</v>
      </c>
      <c r="AS402">
        <v>3233.6901435075783</v>
      </c>
      <c r="AT402">
        <v>3109.0628691111574</v>
      </c>
      <c r="AU402">
        <v>2969.7411951037902</v>
      </c>
      <c r="AV402">
        <v>2817.732969691875</v>
      </c>
      <c r="AW402">
        <v>2655.1807122915848</v>
      </c>
      <c r="AX402">
        <v>2484.3330572808982</v>
      </c>
      <c r="AY402">
        <v>2307.5125109460573</v>
      </c>
      <c r="AZ402">
        <v>2127.0827265990911</v>
      </c>
      <c r="BA402">
        <v>1945.4199137480828</v>
      </c>
      <c r="BB402">
        <v>1764.8684730204229</v>
      </c>
      <c r="BC402">
        <v>1587.6834769442089</v>
      </c>
      <c r="BD402">
        <v>1415.9429639609186</v>
      </c>
      <c r="BE402">
        <v>1251.4920126103075</v>
      </c>
      <c r="BF402">
        <v>1096.0734180251736</v>
      </c>
      <c r="BG402">
        <v>941.88481124222005</v>
      </c>
      <c r="BH402">
        <v>792.34229103914265</v>
      </c>
      <c r="BI402">
        <v>650.73676531397484</v>
      </c>
      <c r="BJ402">
        <v>520.06556796256712</v>
      </c>
      <c r="BK402">
        <v>402.85589167071998</v>
      </c>
      <c r="BL402">
        <v>300.99585433211888</v>
      </c>
      <c r="BM402">
        <v>215.59331066764071</v>
      </c>
      <c r="BN402">
        <v>146.88501634038292</v>
      </c>
      <c r="BO402">
        <v>94.21794836686864</v>
      </c>
      <c r="BP402">
        <v>56.119011698880755</v>
      </c>
      <c r="BQ402">
        <v>31.95008432717044</v>
      </c>
      <c r="BR402">
        <v>17.511980177660902</v>
      </c>
      <c r="BS402">
        <v>9.5497422350697683</v>
      </c>
      <c r="BT402">
        <v>5.6430425761803011</v>
      </c>
      <c r="BU402">
        <v>9.7351738633375039E-11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</row>
    <row r="403" spans="1:101" x14ac:dyDescent="0.3">
      <c r="A403">
        <f>Model_Point!K403</f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3106.3283701629798</v>
      </c>
      <c r="I403">
        <v>2973.3330379288286</v>
      </c>
      <c r="J403">
        <v>2818.4754474042188</v>
      </c>
      <c r="K403">
        <v>2651.7395234001588</v>
      </c>
      <c r="L403">
        <v>2469.2536072953426</v>
      </c>
      <c r="M403">
        <v>2308.2954678977462</v>
      </c>
      <c r="N403">
        <v>2160.6184600792863</v>
      </c>
      <c r="O403">
        <v>2025.6005932089383</v>
      </c>
      <c r="P403">
        <v>1903.6333281413788</v>
      </c>
      <c r="Q403">
        <v>1759.4770402640743</v>
      </c>
      <c r="R403">
        <v>1662.677082961176</v>
      </c>
      <c r="S403">
        <v>1579.8969068583949</v>
      </c>
      <c r="T403">
        <v>1511.367596081433</v>
      </c>
      <c r="U403">
        <v>1460.834336558788</v>
      </c>
      <c r="V403">
        <v>1324.2358836871852</v>
      </c>
      <c r="W403">
        <v>1268.7682431146134</v>
      </c>
      <c r="X403">
        <v>1226.1376889376547</v>
      </c>
      <c r="Y403">
        <v>1196.5230805811423</v>
      </c>
      <c r="Z403">
        <v>1180.0930521868136</v>
      </c>
      <c r="AA403">
        <v>1116.571459761632</v>
      </c>
      <c r="AB403">
        <v>1123.2694069739869</v>
      </c>
      <c r="AC403">
        <v>1147.8553451911573</v>
      </c>
      <c r="AD403">
        <v>1191.3776735237841</v>
      </c>
      <c r="AE403">
        <v>1254.6240629569506</v>
      </c>
      <c r="AF403">
        <v>1185.8391850793516</v>
      </c>
      <c r="AG403">
        <v>1261.1773281438343</v>
      </c>
      <c r="AH403">
        <v>1329.8323360677653</v>
      </c>
      <c r="AI403">
        <v>1391.2472315580719</v>
      </c>
      <c r="AJ403">
        <v>1445.0465810687044</v>
      </c>
      <c r="AK403">
        <v>1368.9052646381574</v>
      </c>
      <c r="AL403">
        <v>1399.532961319818</v>
      </c>
      <c r="AM403">
        <v>1421.6473294617344</v>
      </c>
      <c r="AN403">
        <v>1435.2527811628056</v>
      </c>
      <c r="AO403">
        <v>1440.5087840803944</v>
      </c>
      <c r="AP403">
        <v>1349.7719113810804</v>
      </c>
      <c r="AQ403">
        <v>1333.789396489989</v>
      </c>
      <c r="AR403">
        <v>1310.2029607640409</v>
      </c>
      <c r="AS403">
        <v>1279.5421271552768</v>
      </c>
      <c r="AT403">
        <v>1242.4352798542873</v>
      </c>
      <c r="AU403">
        <v>1141.3332200670504</v>
      </c>
      <c r="AV403">
        <v>1089.9755089843236</v>
      </c>
      <c r="AW403">
        <v>1034.3258844289594</v>
      </c>
      <c r="AX403">
        <v>975.26901963908972</v>
      </c>
      <c r="AY403">
        <v>913.72012718518829</v>
      </c>
      <c r="AZ403">
        <v>816.05715808069158</v>
      </c>
      <c r="BA403">
        <v>750.19369800383527</v>
      </c>
      <c r="BB403">
        <v>684.50895662324149</v>
      </c>
      <c r="BC403">
        <v>619.89204849635735</v>
      </c>
      <c r="BD403">
        <v>557.1652700455835</v>
      </c>
      <c r="BE403">
        <v>479.51477088084033</v>
      </c>
      <c r="BF403">
        <v>421.64593164932421</v>
      </c>
      <c r="BG403">
        <v>364.05388013409117</v>
      </c>
      <c r="BH403">
        <v>308.06615820350447</v>
      </c>
      <c r="BI403">
        <v>254.96454134119432</v>
      </c>
      <c r="BJ403">
        <v>199.0773692664815</v>
      </c>
      <c r="BK403">
        <v>154.65897282167873</v>
      </c>
      <c r="BL403">
        <v>116.01125682380558</v>
      </c>
      <c r="BM403">
        <v>83.580938225417881</v>
      </c>
      <c r="BN403">
        <v>57.479713934222801</v>
      </c>
      <c r="BO403">
        <v>36.052917875974849</v>
      </c>
      <c r="BP403">
        <v>21.511293133707071</v>
      </c>
      <c r="BQ403">
        <v>12.284971122358982</v>
      </c>
      <c r="BR403">
        <v>6.7738308684670754</v>
      </c>
      <c r="BS403">
        <v>3.7364731329738023</v>
      </c>
      <c r="BT403">
        <v>2.1656616179272499</v>
      </c>
      <c r="BU403">
        <v>-3.0215058457005123E-11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0</v>
      </c>
      <c r="CT403">
        <v>0</v>
      </c>
      <c r="CU403">
        <v>0</v>
      </c>
      <c r="CV403">
        <v>0</v>
      </c>
      <c r="CW403">
        <v>0</v>
      </c>
    </row>
    <row r="404" spans="1:101" x14ac:dyDescent="0.3">
      <c r="A404">
        <f>Model_Point!K404</f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1388.5838926227859</v>
      </c>
      <c r="I404">
        <v>1349.9729427773027</v>
      </c>
      <c r="J404">
        <v>1300.3787832888697</v>
      </c>
      <c r="K404">
        <v>1245.2462576281448</v>
      </c>
      <c r="L404">
        <v>1192.3373108295705</v>
      </c>
      <c r="M404">
        <v>1140.7047767639158</v>
      </c>
      <c r="N404">
        <v>1095.1074565425574</v>
      </c>
      <c r="O404">
        <v>1055.3858390340602</v>
      </c>
      <c r="P404">
        <v>1021.7610702853347</v>
      </c>
      <c r="Q404">
        <v>994.47508625098749</v>
      </c>
      <c r="R404">
        <v>973.73035682451894</v>
      </c>
      <c r="S404">
        <v>959.7048347926883</v>
      </c>
      <c r="T404">
        <v>952.55983071242349</v>
      </c>
      <c r="U404">
        <v>953.86644732241382</v>
      </c>
      <c r="V404">
        <v>963.37146586338451</v>
      </c>
      <c r="W404">
        <v>968.00150584533321</v>
      </c>
      <c r="X404">
        <v>979.42465614308651</v>
      </c>
      <c r="Y404">
        <v>997.81500315794119</v>
      </c>
      <c r="Z404">
        <v>1023.3488836620478</v>
      </c>
      <c r="AA404">
        <v>1056.207821946173</v>
      </c>
      <c r="AB404">
        <v>1096.5812757617614</v>
      </c>
      <c r="AC404">
        <v>1146.4408097625217</v>
      </c>
      <c r="AD404">
        <v>1206.3499173983023</v>
      </c>
      <c r="AE404">
        <v>1276.7767136041209</v>
      </c>
      <c r="AF404">
        <v>1358.1315624945164</v>
      </c>
      <c r="AG404">
        <v>1442.9177053138535</v>
      </c>
      <c r="AH404">
        <v>1634.0091169199804</v>
      </c>
      <c r="AI404">
        <v>1660.1116651470045</v>
      </c>
      <c r="AJ404">
        <v>1675.624533956355</v>
      </c>
      <c r="AK404">
        <v>1689.0133306472303</v>
      </c>
      <c r="AL404">
        <v>1700.352823386844</v>
      </c>
      <c r="AM404">
        <v>1709.4737897205298</v>
      </c>
      <c r="AN404">
        <v>1715.4398016664609</v>
      </c>
      <c r="AO404">
        <v>1717.4262367100971</v>
      </c>
      <c r="AP404">
        <v>1714.7694939214568</v>
      </c>
      <c r="AQ404">
        <v>1706.8572140502149</v>
      </c>
      <c r="AR404">
        <v>1693.0729583567909</v>
      </c>
      <c r="AS404">
        <v>1672.7764995442353</v>
      </c>
      <c r="AT404">
        <v>1645.3210959167047</v>
      </c>
      <c r="AU404">
        <v>1610.101503349847</v>
      </c>
      <c r="AV404">
        <v>1566.6254168943558</v>
      </c>
      <c r="AW404">
        <v>1514.5708491001285</v>
      </c>
      <c r="AX404">
        <v>1453.7411492912745</v>
      </c>
      <c r="AY404">
        <v>1384.0896306966238</v>
      </c>
      <c r="AZ404">
        <v>1305.7413372404228</v>
      </c>
      <c r="BA404">
        <v>1219.0033294290611</v>
      </c>
      <c r="BB404">
        <v>1124.4269872340551</v>
      </c>
      <c r="BC404">
        <v>1022.8700868468773</v>
      </c>
      <c r="BD404">
        <v>915.61437284745068</v>
      </c>
      <c r="BE404">
        <v>804.2934655640463</v>
      </c>
      <c r="BF404">
        <v>690.24303606138255</v>
      </c>
      <c r="BG404">
        <v>610.48481413305126</v>
      </c>
      <c r="BH404">
        <v>522.91789851188366</v>
      </c>
      <c r="BI404">
        <v>424.50090340673677</v>
      </c>
      <c r="BJ404">
        <v>317.69547453882439</v>
      </c>
      <c r="BK404">
        <v>206.93566841972211</v>
      </c>
      <c r="BL404">
        <v>98.196070335099463</v>
      </c>
      <c r="BM404">
        <v>-1.2587344158939477</v>
      </c>
      <c r="BN404">
        <v>-83.357565401401686</v>
      </c>
      <c r="BO404">
        <v>-140.04274880363366</v>
      </c>
      <c r="BP404">
        <v>-164.44201415568753</v>
      </c>
      <c r="BQ404">
        <v>-167.93511341640129</v>
      </c>
      <c r="BR404">
        <v>-126.75840636693425</v>
      </c>
      <c r="BS404">
        <v>-84.018602345572447</v>
      </c>
      <c r="BT404">
        <v>-52.761643087642959</v>
      </c>
      <c r="BU404">
        <v>1.4540115785902635E-11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0</v>
      </c>
      <c r="CW404">
        <v>0</v>
      </c>
    </row>
    <row r="405" spans="1:101" x14ac:dyDescent="0.3">
      <c r="A405">
        <f>Model_Point!K405</f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4593.0884982332691</v>
      </c>
      <c r="I405">
        <v>4362.9843373548529</v>
      </c>
      <c r="J405">
        <v>4144.9012619237274</v>
      </c>
      <c r="K405">
        <v>3910.2994486368839</v>
      </c>
      <c r="L405">
        <v>3678.2740540879458</v>
      </c>
      <c r="M405">
        <v>3440.2988430004652</v>
      </c>
      <c r="N405">
        <v>3216.4016585969666</v>
      </c>
      <c r="O405">
        <v>3008.1119593963949</v>
      </c>
      <c r="P405">
        <v>2816.3136968995409</v>
      </c>
      <c r="Q405">
        <v>2641.6179055211019</v>
      </c>
      <c r="R405">
        <v>2484.4826403030816</v>
      </c>
      <c r="S405">
        <v>2353.2164202159543</v>
      </c>
      <c r="T405">
        <v>2250.4907127972701</v>
      </c>
      <c r="U405">
        <v>2178.4519108442687</v>
      </c>
      <c r="V405">
        <v>2138.8239317185221</v>
      </c>
      <c r="W405">
        <v>2082.7866022955368</v>
      </c>
      <c r="X405">
        <v>2056.992946473642</v>
      </c>
      <c r="Y405">
        <v>2063.4083444167845</v>
      </c>
      <c r="Z405">
        <v>2103.8331384130211</v>
      </c>
      <c r="AA405">
        <v>2179.7878857524429</v>
      </c>
      <c r="AB405">
        <v>2255.8749334467889</v>
      </c>
      <c r="AC405">
        <v>2314.3767557615492</v>
      </c>
      <c r="AD405">
        <v>2354.7667792059769</v>
      </c>
      <c r="AE405">
        <v>2376.8758897388207</v>
      </c>
      <c r="AF405">
        <v>2380.7977825139569</v>
      </c>
      <c r="AG405">
        <v>2366.8573502636887</v>
      </c>
      <c r="AH405">
        <v>2335.6092721595742</v>
      </c>
      <c r="AI405">
        <v>2287.8489444621482</v>
      </c>
      <c r="AJ405">
        <v>2224.6189404005368</v>
      </c>
      <c r="AK405">
        <v>2147.1989584090638</v>
      </c>
      <c r="AL405">
        <v>2057.0717270084865</v>
      </c>
      <c r="AM405">
        <v>1955.8733409136464</v>
      </c>
      <c r="AN405">
        <v>1845.3687597240382</v>
      </c>
      <c r="AO405">
        <v>1727.423885260665</v>
      </c>
      <c r="AP405">
        <v>1603.9768400878638</v>
      </c>
      <c r="AQ405">
        <v>1477.0123058529512</v>
      </c>
      <c r="AR405">
        <v>1348.522382079027</v>
      </c>
      <c r="AS405">
        <v>1220.4559258592576</v>
      </c>
      <c r="AT405">
        <v>1094.6419812357283</v>
      </c>
      <c r="AU405">
        <v>972.73890878004704</v>
      </c>
      <c r="AV405">
        <v>856.3394956947227</v>
      </c>
      <c r="AW405">
        <v>739.05083048755182</v>
      </c>
      <c r="AX405">
        <v>623.83298219320659</v>
      </c>
      <c r="AY405">
        <v>513.58054249540635</v>
      </c>
      <c r="AZ405">
        <v>410.97397987022094</v>
      </c>
      <c r="BA405">
        <v>318.32172375252509</v>
      </c>
      <c r="BB405">
        <v>237.40681122809102</v>
      </c>
      <c r="BC405">
        <v>169.3559392234942</v>
      </c>
      <c r="BD405">
        <v>114.55122920479008</v>
      </c>
      <c r="BE405">
        <v>72.604563242400488</v>
      </c>
      <c r="BF405">
        <v>42.409632802270572</v>
      </c>
      <c r="BG405">
        <v>23.46271554160537</v>
      </c>
      <c r="BH405">
        <v>12.333843183941685</v>
      </c>
      <c r="BI405">
        <v>6.365796339632686</v>
      </c>
      <c r="BJ405">
        <v>3.5884667619584585</v>
      </c>
      <c r="BK405">
        <v>-5.589874878455227E-11</v>
      </c>
      <c r="BL405">
        <v>0</v>
      </c>
      <c r="BM405">
        <v>0</v>
      </c>
      <c r="BN405">
        <v>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</row>
    <row r="406" spans="1:101" x14ac:dyDescent="0.3">
      <c r="A406">
        <f>Model_Point!K406</f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2012.7631476738304</v>
      </c>
      <c r="I406">
        <v>1927.8125689481224</v>
      </c>
      <c r="J406">
        <v>1839.1894678051178</v>
      </c>
      <c r="K406">
        <v>1741.0724950091681</v>
      </c>
      <c r="L406">
        <v>1660.3002699354163</v>
      </c>
      <c r="M406">
        <v>1559.5441656497301</v>
      </c>
      <c r="N406">
        <v>1463.6252886906548</v>
      </c>
      <c r="O406">
        <v>1373.2939374502409</v>
      </c>
      <c r="P406">
        <v>1289.0013994566195</v>
      </c>
      <c r="Q406">
        <v>1247.5878550730481</v>
      </c>
      <c r="R406">
        <v>1178.5218236256139</v>
      </c>
      <c r="S406">
        <v>1119.4572852881538</v>
      </c>
      <c r="T406">
        <v>1071.4871515121849</v>
      </c>
      <c r="U406">
        <v>1035.4960453204772</v>
      </c>
      <c r="V406">
        <v>972.85652205928284</v>
      </c>
      <c r="W406">
        <v>941.09356608378391</v>
      </c>
      <c r="X406">
        <v>921.07844369123654</v>
      </c>
      <c r="Y406">
        <v>913.59230128205638</v>
      </c>
      <c r="Z406">
        <v>919.34936108329475</v>
      </c>
      <c r="AA406">
        <v>867.34186232631646</v>
      </c>
      <c r="AB406">
        <v>896.98606159689325</v>
      </c>
      <c r="AC406">
        <v>933.8698626808482</v>
      </c>
      <c r="AD406">
        <v>963.97503229081133</v>
      </c>
      <c r="AE406">
        <v>987.24830744105839</v>
      </c>
      <c r="AF406">
        <v>922.13538713641015</v>
      </c>
      <c r="AG406">
        <v>926.94765270634389</v>
      </c>
      <c r="AH406">
        <v>925.05082377574149</v>
      </c>
      <c r="AI406">
        <v>916.76033572767801</v>
      </c>
      <c r="AJ406">
        <v>902.48998539987087</v>
      </c>
      <c r="AK406">
        <v>827.10374773307058</v>
      </c>
      <c r="AL406">
        <v>799.0393980674836</v>
      </c>
      <c r="AM406">
        <v>766.53296177232096</v>
      </c>
      <c r="AN406">
        <v>730.2766364929937</v>
      </c>
      <c r="AO406">
        <v>691.00409550700545</v>
      </c>
      <c r="AP406">
        <v>615.88024808144576</v>
      </c>
      <c r="AQ406">
        <v>570.8101413197486</v>
      </c>
      <c r="AR406">
        <v>524.93354351658786</v>
      </c>
      <c r="AS406">
        <v>479.01789610374595</v>
      </c>
      <c r="AT406">
        <v>433.78622276851365</v>
      </c>
      <c r="AU406">
        <v>372.688173800171</v>
      </c>
      <c r="AV406">
        <v>329.71265399943974</v>
      </c>
      <c r="AW406">
        <v>286.21322072131295</v>
      </c>
      <c r="AX406">
        <v>243.34007307076308</v>
      </c>
      <c r="AY406">
        <v>202.22083210439504</v>
      </c>
      <c r="AZ406">
        <v>157.22628437267514</v>
      </c>
      <c r="BA406">
        <v>122.20387380159166</v>
      </c>
      <c r="BB406">
        <v>91.570139932881062</v>
      </c>
      <c r="BC406">
        <v>65.77805822088267</v>
      </c>
      <c r="BD406">
        <v>44.994357182572806</v>
      </c>
      <c r="BE406">
        <v>27.763680882518987</v>
      </c>
      <c r="BF406">
        <v>16.246733592565903</v>
      </c>
      <c r="BG406">
        <v>9.0171553440127532</v>
      </c>
      <c r="BH406">
        <v>4.7699044981194287</v>
      </c>
      <c r="BI406">
        <v>2.4928026561803271</v>
      </c>
      <c r="BJ406">
        <v>1.3778603993154404</v>
      </c>
      <c r="BK406">
        <v>-2.4811932783525784E-11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0</v>
      </c>
    </row>
    <row r="407" spans="1:101" x14ac:dyDescent="0.3">
      <c r="A407">
        <f>Model_Point!K407</f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1276.7627032678708</v>
      </c>
      <c r="I407">
        <v>1269.453349221209</v>
      </c>
      <c r="J407">
        <v>1249.0528421428901</v>
      </c>
      <c r="K407">
        <v>1220.5511281113393</v>
      </c>
      <c r="L407">
        <v>1190.5323941432448</v>
      </c>
      <c r="M407">
        <v>1159.2021070545006</v>
      </c>
      <c r="N407">
        <v>1130.2624757936289</v>
      </c>
      <c r="O407">
        <v>1104.2966271546231</v>
      </c>
      <c r="P407">
        <v>1081.6840173459116</v>
      </c>
      <c r="Q407">
        <v>1062.7203537641142</v>
      </c>
      <c r="R407">
        <v>1047.6568300030585</v>
      </c>
      <c r="S407">
        <v>1037.9392223382106</v>
      </c>
      <c r="T407">
        <v>1034.148509083547</v>
      </c>
      <c r="U407">
        <v>1036.7810351256123</v>
      </c>
      <c r="V407">
        <v>1046.2652207347178</v>
      </c>
      <c r="W407">
        <v>1055.2514136723023</v>
      </c>
      <c r="X407">
        <v>1175.6806656781357</v>
      </c>
      <c r="Y407">
        <v>1201.5302808059369</v>
      </c>
      <c r="Z407">
        <v>1217.7520040571494</v>
      </c>
      <c r="AA407">
        <v>1232.7897565934888</v>
      </c>
      <c r="AB407">
        <v>1246.8041724217221</v>
      </c>
      <c r="AC407">
        <v>1259.7253521591372</v>
      </c>
      <c r="AD407">
        <v>1270.7104733563731</v>
      </c>
      <c r="AE407">
        <v>1279.0137117066095</v>
      </c>
      <c r="AF407">
        <v>1284.0380151942911</v>
      </c>
      <c r="AG407">
        <v>1285.226544830532</v>
      </c>
      <c r="AH407">
        <v>1282.0058448591631</v>
      </c>
      <c r="AI407">
        <v>1273.7629025830715</v>
      </c>
      <c r="AJ407">
        <v>1259.8584187361403</v>
      </c>
      <c r="AK407">
        <v>1239.6710848921334</v>
      </c>
      <c r="AL407">
        <v>1212.6665892492367</v>
      </c>
      <c r="AM407">
        <v>1178.4542695110142</v>
      </c>
      <c r="AN407">
        <v>1136.7412704890219</v>
      </c>
      <c r="AO407">
        <v>1087.3554683539478</v>
      </c>
      <c r="AP407">
        <v>1030.265826684488</v>
      </c>
      <c r="AQ407">
        <v>965.59138349609805</v>
      </c>
      <c r="AR407">
        <v>893.6630249514028</v>
      </c>
      <c r="AS407">
        <v>815.08721262011306</v>
      </c>
      <c r="AT407">
        <v>730.8688490788644</v>
      </c>
      <c r="AU407">
        <v>642.34788497365093</v>
      </c>
      <c r="AV407">
        <v>550.5502495662796</v>
      </c>
      <c r="AW407">
        <v>492.59101733620327</v>
      </c>
      <c r="AX407">
        <v>427.13903797836275</v>
      </c>
      <c r="AY407">
        <v>350.75189222654865</v>
      </c>
      <c r="AZ407">
        <v>265.28770046992048</v>
      </c>
      <c r="BA407">
        <v>174.50740775455156</v>
      </c>
      <c r="BB407">
        <v>83.694347853061174</v>
      </c>
      <c r="BC407">
        <v>-0.54249028987160397</v>
      </c>
      <c r="BD407">
        <v>-70.68648552643397</v>
      </c>
      <c r="BE407">
        <v>-119.05906070942085</v>
      </c>
      <c r="BF407">
        <v>-138.91589654682141</v>
      </c>
      <c r="BG407">
        <v>-141.44598073047101</v>
      </c>
      <c r="BH407">
        <v>-102.93809145824484</v>
      </c>
      <c r="BI407">
        <v>-69.289997705070277</v>
      </c>
      <c r="BJ407">
        <v>-44.388151751429255</v>
      </c>
      <c r="BK407">
        <v>-5.3092268662682114E-12</v>
      </c>
      <c r="BL407">
        <v>0</v>
      </c>
      <c r="BM407">
        <v>0</v>
      </c>
      <c r="BN407">
        <v>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0</v>
      </c>
      <c r="CU407">
        <v>0</v>
      </c>
      <c r="CV407">
        <v>0</v>
      </c>
      <c r="CW407">
        <v>0</v>
      </c>
    </row>
    <row r="408" spans="1:101" x14ac:dyDescent="0.3">
      <c r="A408">
        <f>Model_Point!K408</f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35580.144865682501</v>
      </c>
      <c r="I408">
        <v>35254.338500989412</v>
      </c>
      <c r="J408">
        <v>34176.955790922773</v>
      </c>
      <c r="K408">
        <v>32827.842892768269</v>
      </c>
      <c r="L408">
        <v>31433.344157423042</v>
      </c>
      <c r="M408">
        <v>30092.217721319932</v>
      </c>
      <c r="N408">
        <v>28854.120477771787</v>
      </c>
      <c r="O408">
        <v>27749.48479798948</v>
      </c>
      <c r="P408">
        <v>26794.049176601573</v>
      </c>
      <c r="Q408">
        <v>25979.718034637477</v>
      </c>
      <c r="R408">
        <v>25348.078221742991</v>
      </c>
      <c r="S408">
        <v>24928.620830625798</v>
      </c>
      <c r="T408">
        <v>24747.747465297925</v>
      </c>
      <c r="U408">
        <v>24831.250988090695</v>
      </c>
      <c r="V408">
        <v>25203.062691073806</v>
      </c>
      <c r="W408">
        <v>25886.076448059441</v>
      </c>
      <c r="X408">
        <v>26905.392396465013</v>
      </c>
      <c r="Y408">
        <v>28288.347367421818</v>
      </c>
      <c r="Z408">
        <v>30061.693093107613</v>
      </c>
      <c r="AA408">
        <v>31951.819319141476</v>
      </c>
      <c r="AB408">
        <v>33667.486847091866</v>
      </c>
      <c r="AC408">
        <v>35192.581814116507</v>
      </c>
      <c r="AD408">
        <v>36517.160235605472</v>
      </c>
      <c r="AE408">
        <v>37635.895369499623</v>
      </c>
      <c r="AF408">
        <v>38546.068097769385</v>
      </c>
      <c r="AG408">
        <v>39244.187531353236</v>
      </c>
      <c r="AH408">
        <v>39725.202412154322</v>
      </c>
      <c r="AI408">
        <v>39985.031276699883</v>
      </c>
      <c r="AJ408">
        <v>40022.768933767613</v>
      </c>
      <c r="AK408">
        <v>39838.450312261019</v>
      </c>
      <c r="AL408">
        <v>39431.197672148468</v>
      </c>
      <c r="AM408">
        <v>38802.81930348817</v>
      </c>
      <c r="AN408">
        <v>37959.448241514001</v>
      </c>
      <c r="AO408">
        <v>36910.405799981367</v>
      </c>
      <c r="AP408">
        <v>35667.641937904569</v>
      </c>
      <c r="AQ408">
        <v>34245.288258594264</v>
      </c>
      <c r="AR408">
        <v>32659.577920501433</v>
      </c>
      <c r="AS408">
        <v>30929.015878708979</v>
      </c>
      <c r="AT408">
        <v>29074.514086243071</v>
      </c>
      <c r="AU408">
        <v>27119.356933631476</v>
      </c>
      <c r="AV408">
        <v>25088.669547719001</v>
      </c>
      <c r="AW408">
        <v>23008.837424555397</v>
      </c>
      <c r="AX408">
        <v>20905.689657395218</v>
      </c>
      <c r="AY408">
        <v>18805.68108333453</v>
      </c>
      <c r="AZ408">
        <v>16735.354052625633</v>
      </c>
      <c r="BA408">
        <v>14720.727723137608</v>
      </c>
      <c r="BB408">
        <v>12786.628989651068</v>
      </c>
      <c r="BC408">
        <v>10955.986276649441</v>
      </c>
      <c r="BD408">
        <v>9249.1149879055447</v>
      </c>
      <c r="BE408">
        <v>7683.0308132079545</v>
      </c>
      <c r="BF408">
        <v>6270.8335025730776</v>
      </c>
      <c r="BG408">
        <v>4991.2987666592198</v>
      </c>
      <c r="BH408">
        <v>3860.841624099578</v>
      </c>
      <c r="BI408">
        <v>2889.8427446739224</v>
      </c>
      <c r="BJ408">
        <v>2081.9374215991375</v>
      </c>
      <c r="BK408">
        <v>1433.7485793259907</v>
      </c>
      <c r="BL408">
        <v>935.17002488271112</v>
      </c>
      <c r="BM408">
        <v>570.25404018648169</v>
      </c>
      <c r="BN408">
        <v>318.67805412888202</v>
      </c>
      <c r="BO408">
        <v>157.6660302224453</v>
      </c>
      <c r="BP408">
        <v>64.138400903734023</v>
      </c>
      <c r="BQ408">
        <v>19.087348160122048</v>
      </c>
      <c r="BR408">
        <v>0.91183725639087909</v>
      </c>
      <c r="BS408">
        <v>-3.9289375777605118</v>
      </c>
      <c r="BT408">
        <v>-3.2198590071086777</v>
      </c>
      <c r="BU408">
        <v>-1.2600889623721553E-9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</row>
    <row r="409" spans="1:101" x14ac:dyDescent="0.3">
      <c r="A409">
        <f>Model_Point!K409</f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14459.275148612802</v>
      </c>
      <c r="I409">
        <v>14263.956580871323</v>
      </c>
      <c r="J409">
        <v>13734.006560477481</v>
      </c>
      <c r="K409">
        <v>13081.131767983306</v>
      </c>
      <c r="L409">
        <v>13611.945122537863</v>
      </c>
      <c r="M409">
        <v>13012.239031807349</v>
      </c>
      <c r="N409">
        <v>12445.26302514479</v>
      </c>
      <c r="O409">
        <v>11923.64245401912</v>
      </c>
      <c r="P409">
        <v>11454.047568170239</v>
      </c>
      <c r="Q409">
        <v>11753.89270705283</v>
      </c>
      <c r="R409">
        <v>11443.93453327357</v>
      </c>
      <c r="S409">
        <v>11214.095712154049</v>
      </c>
      <c r="T409">
        <v>11074.935465054128</v>
      </c>
      <c r="U409">
        <v>11036.733507858393</v>
      </c>
      <c r="V409">
        <v>11101.57655605897</v>
      </c>
      <c r="W409">
        <v>11292.965015843005</v>
      </c>
      <c r="X409">
        <v>11613.795512262139</v>
      </c>
      <c r="Y409">
        <v>12074.799204134837</v>
      </c>
      <c r="Z409">
        <v>12686.45734736172</v>
      </c>
      <c r="AA409">
        <v>12520.254232663479</v>
      </c>
      <c r="AB409">
        <v>13331.310409857391</v>
      </c>
      <c r="AC409">
        <v>14073.067433645288</v>
      </c>
      <c r="AD409">
        <v>14741.846114653114</v>
      </c>
      <c r="AE409">
        <v>15335.779635522062</v>
      </c>
      <c r="AF409">
        <v>14960.108543842032</v>
      </c>
      <c r="AG409">
        <v>15346.340589012265</v>
      </c>
      <c r="AH409">
        <v>15650.757033898397</v>
      </c>
      <c r="AI409">
        <v>15871.912745289837</v>
      </c>
      <c r="AJ409">
        <v>16009.609299863228</v>
      </c>
      <c r="AK409">
        <v>15386.043828688616</v>
      </c>
      <c r="AL409">
        <v>15315.14165282953</v>
      </c>
      <c r="AM409">
        <v>15159.166428627088</v>
      </c>
      <c r="AN409">
        <v>14920.572262161893</v>
      </c>
      <c r="AO409">
        <v>14603.059307483927</v>
      </c>
      <c r="AP409">
        <v>13736.099306992599</v>
      </c>
      <c r="AQ409">
        <v>13246.418155620633</v>
      </c>
      <c r="AR409">
        <v>12692.751021045664</v>
      </c>
      <c r="AS409">
        <v>12082.307368733114</v>
      </c>
      <c r="AT409">
        <v>11423.240039938124</v>
      </c>
      <c r="AU409">
        <v>10425.411994420254</v>
      </c>
      <c r="AV409">
        <v>9678.5723245126719</v>
      </c>
      <c r="AW409">
        <v>8911.1737673395746</v>
      </c>
      <c r="AX409">
        <v>8133.2659168460323</v>
      </c>
      <c r="AY409">
        <v>7355.1534116286757</v>
      </c>
      <c r="AZ409">
        <v>6425.8121133666882</v>
      </c>
      <c r="BA409">
        <v>5668.1809087611828</v>
      </c>
      <c r="BB409">
        <v>4939.9642030436471</v>
      </c>
      <c r="BC409">
        <v>4250.1244775002397</v>
      </c>
      <c r="BD409">
        <v>3606.6272742535875</v>
      </c>
      <c r="BE409">
        <v>2947.4447763993639</v>
      </c>
      <c r="BF409">
        <v>2410.9887856386431</v>
      </c>
      <c r="BG409">
        <v>1924.5172377076549</v>
      </c>
      <c r="BH409">
        <v>1494.4732838216962</v>
      </c>
      <c r="BI409">
        <v>1124.9833382223903</v>
      </c>
      <c r="BJ409">
        <v>798.18834863428992</v>
      </c>
      <c r="BK409">
        <v>550.50513550860671</v>
      </c>
      <c r="BL409">
        <v>359.90435497527403</v>
      </c>
      <c r="BM409">
        <v>220.36167121868826</v>
      </c>
      <c r="BN409">
        <v>124.15651483074647</v>
      </c>
      <c r="BO409">
        <v>60.416209970730911</v>
      </c>
      <c r="BP409">
        <v>24.577944950914876</v>
      </c>
      <c r="BQ409">
        <v>7.3130884118315187</v>
      </c>
      <c r="BR409">
        <v>0.34784539237905227</v>
      </c>
      <c r="BS409">
        <v>-1.50608858776017</v>
      </c>
      <c r="BT409">
        <v>-1.2369163625996076</v>
      </c>
      <c r="BU409">
        <v>-2.0255841149022749E-10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</row>
    <row r="410" spans="1:101" x14ac:dyDescent="0.3">
      <c r="A410">
        <f>Model_Point!K410</f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7729.5699649806202</v>
      </c>
      <c r="I410">
        <v>7816.3131651191879</v>
      </c>
      <c r="J410">
        <v>7732.6442906696784</v>
      </c>
      <c r="K410">
        <v>7586.472048557298</v>
      </c>
      <c r="L410">
        <v>7426.7903960420363</v>
      </c>
      <c r="M410">
        <v>7274.6587378974846</v>
      </c>
      <c r="N410">
        <v>7140.1648911874199</v>
      </c>
      <c r="O410">
        <v>7029.2750606335621</v>
      </c>
      <c r="P410">
        <v>6945.3100094177589</v>
      </c>
      <c r="Q410">
        <v>6887.7870017628211</v>
      </c>
      <c r="R410">
        <v>6863.8034338153948</v>
      </c>
      <c r="S410">
        <v>6878.5807753333884</v>
      </c>
      <c r="T410">
        <v>6936.8582024296775</v>
      </c>
      <c r="U410">
        <v>7043.2802052685174</v>
      </c>
      <c r="V410">
        <v>7202.2088845297585</v>
      </c>
      <c r="W410">
        <v>7417.8546148444766</v>
      </c>
      <c r="X410">
        <v>7694.778931738043</v>
      </c>
      <c r="Y410">
        <v>8037.9040820581913</v>
      </c>
      <c r="Z410">
        <v>8452.0836362432838</v>
      </c>
      <c r="AA410">
        <v>8942.1840451297576</v>
      </c>
      <c r="AB410">
        <v>9513.3182712756243</v>
      </c>
      <c r="AC410">
        <v>10094.855619519596</v>
      </c>
      <c r="AD410">
        <v>10663.724311713617</v>
      </c>
      <c r="AE410">
        <v>11220.1844695948</v>
      </c>
      <c r="AF410">
        <v>11764.980525803589</v>
      </c>
      <c r="AG410">
        <v>12298.82559600911</v>
      </c>
      <c r="AH410">
        <v>13793.235591032368</v>
      </c>
      <c r="AI410">
        <v>14133.931603657013</v>
      </c>
      <c r="AJ410">
        <v>14376.297774108123</v>
      </c>
      <c r="AK410">
        <v>14587.155179774578</v>
      </c>
      <c r="AL410">
        <v>14765.930245999429</v>
      </c>
      <c r="AM410">
        <v>14906.033646684253</v>
      </c>
      <c r="AN410">
        <v>14998.433128277191</v>
      </c>
      <c r="AO410">
        <v>15035.343560094123</v>
      </c>
      <c r="AP410">
        <v>15009.659798825451</v>
      </c>
      <c r="AQ410">
        <v>14914.891447500264</v>
      </c>
      <c r="AR410">
        <v>14744.722349811891</v>
      </c>
      <c r="AS410">
        <v>14492.709285074439</v>
      </c>
      <c r="AT410">
        <v>14152.452918806648</v>
      </c>
      <c r="AU410">
        <v>13718.064617348922</v>
      </c>
      <c r="AV410">
        <v>13185.328156295998</v>
      </c>
      <c r="AW410">
        <v>12552.128028402976</v>
      </c>
      <c r="AX410">
        <v>11821.382729902649</v>
      </c>
      <c r="AY410">
        <v>10994.906667292165</v>
      </c>
      <c r="AZ410">
        <v>10077.175685934699</v>
      </c>
      <c r="BA410">
        <v>9076.0621351421705</v>
      </c>
      <c r="BB410">
        <v>8003.3366322503452</v>
      </c>
      <c r="BC410">
        <v>6875.0662740840571</v>
      </c>
      <c r="BD410">
        <v>5711.8552592061769</v>
      </c>
      <c r="BE410">
        <v>4538.848873945758</v>
      </c>
      <c r="BF410">
        <v>3385.4114556660793</v>
      </c>
      <c r="BG410">
        <v>2401.6818455452967</v>
      </c>
      <c r="BH410">
        <v>1459.5558231327038</v>
      </c>
      <c r="BI410">
        <v>576.96606821888838</v>
      </c>
      <c r="BJ410">
        <v>-200.46261917901145</v>
      </c>
      <c r="BK410">
        <v>-821.66024285535082</v>
      </c>
      <c r="BL410">
        <v>-1238.9382261071282</v>
      </c>
      <c r="BM410">
        <v>-1415.6605922834574</v>
      </c>
      <c r="BN410">
        <v>-1334.1330090545059</v>
      </c>
      <c r="BO410">
        <v>-1002.763017945079</v>
      </c>
      <c r="BP410">
        <v>-658.32925870386327</v>
      </c>
      <c r="BQ410">
        <v>-414.29730656899909</v>
      </c>
      <c r="BR410">
        <v>-248.3918654680086</v>
      </c>
      <c r="BS410">
        <v>-140.62022828306345</v>
      </c>
      <c r="BT410">
        <v>-73.952409955796526</v>
      </c>
      <c r="BU410">
        <v>2.9612098195532405E-10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</row>
    <row r="411" spans="1:101" x14ac:dyDescent="0.3">
      <c r="A411">
        <f>Model_Point!K411</f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102205.02217426553</v>
      </c>
      <c r="I411">
        <v>101753.70626918494</v>
      </c>
      <c r="J411">
        <v>99139.888444043914</v>
      </c>
      <c r="K411">
        <v>95659.574457658528</v>
      </c>
      <c r="L411">
        <v>91982.180545727155</v>
      </c>
      <c r="M411">
        <v>88400.536775273911</v>
      </c>
      <c r="N411">
        <v>85067.651809805422</v>
      </c>
      <c r="O411">
        <v>82095.37440689301</v>
      </c>
      <c r="P411">
        <v>79580.667370093637</v>
      </c>
      <c r="Q411">
        <v>77539.93487463129</v>
      </c>
      <c r="R411">
        <v>76121.546007541401</v>
      </c>
      <c r="S411">
        <v>75410.775849208338</v>
      </c>
      <c r="T411">
        <v>75486.010802362667</v>
      </c>
      <c r="U411">
        <v>76419.248084966224</v>
      </c>
      <c r="V411">
        <v>78277.769891460557</v>
      </c>
      <c r="W411">
        <v>81128.274047748724</v>
      </c>
      <c r="X411">
        <v>84290.29974049353</v>
      </c>
      <c r="Y411">
        <v>86860.949584491071</v>
      </c>
      <c r="Z411">
        <v>88818.408995535676</v>
      </c>
      <c r="AA411">
        <v>90144.996230257413</v>
      </c>
      <c r="AB411">
        <v>90821.955110138777</v>
      </c>
      <c r="AC411">
        <v>90839.266616551104</v>
      </c>
      <c r="AD411">
        <v>90200.315327236531</v>
      </c>
      <c r="AE411">
        <v>88918.892641938539</v>
      </c>
      <c r="AF411">
        <v>87017.718363817112</v>
      </c>
      <c r="AG411">
        <v>84527.230707189447</v>
      </c>
      <c r="AH411">
        <v>81485.382422706345</v>
      </c>
      <c r="AI411">
        <v>77938.144367997913</v>
      </c>
      <c r="AJ411">
        <v>73939.920238072824</v>
      </c>
      <c r="AK411">
        <v>69553.481291335294</v>
      </c>
      <c r="AL411">
        <v>64848.46703015449</v>
      </c>
      <c r="AM411">
        <v>59899.709281919051</v>
      </c>
      <c r="AN411">
        <v>54781.957201945173</v>
      </c>
      <c r="AO411">
        <v>49573.165651881027</v>
      </c>
      <c r="AP411">
        <v>44352.870951868732</v>
      </c>
      <c r="AQ411">
        <v>39200.326375717261</v>
      </c>
      <c r="AR411">
        <v>34192.436496630675</v>
      </c>
      <c r="AS411">
        <v>29401.551873077846</v>
      </c>
      <c r="AT411">
        <v>24893.209664559261</v>
      </c>
      <c r="AU411">
        <v>20723.929753991142</v>
      </c>
      <c r="AV411">
        <v>16939.197236067244</v>
      </c>
      <c r="AW411">
        <v>13485.470341014237</v>
      </c>
      <c r="AX411">
        <v>10417.368070877614</v>
      </c>
      <c r="AY411">
        <v>7771.9962992666524</v>
      </c>
      <c r="AZ411">
        <v>5566.5484544506644</v>
      </c>
      <c r="BA411">
        <v>3797.2380889519563</v>
      </c>
      <c r="BB411">
        <v>2439.9063232324197</v>
      </c>
      <c r="BC411">
        <v>1452.4895269328747</v>
      </c>
      <c r="BD411">
        <v>779.2884285489489</v>
      </c>
      <c r="BE411">
        <v>356.67176651717011</v>
      </c>
      <c r="BF411">
        <v>119.52844019517704</v>
      </c>
      <c r="BG411">
        <v>12.9948519233455</v>
      </c>
      <c r="BH411">
        <v>-23.341009912022436</v>
      </c>
      <c r="BI411">
        <v>-26.783226488524058</v>
      </c>
      <c r="BJ411">
        <v>-18.23173454828974</v>
      </c>
      <c r="BK411">
        <v>2.2484701136922432E-9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</row>
    <row r="412" spans="1:101" x14ac:dyDescent="0.3">
      <c r="A412">
        <f>Model_Point!K412</f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40823.569961773333</v>
      </c>
      <c r="I412">
        <v>40463.146096338809</v>
      </c>
      <c r="J412">
        <v>39171.095282858412</v>
      </c>
      <c r="K412">
        <v>37505.433957519992</v>
      </c>
      <c r="L412">
        <v>38913.153514072052</v>
      </c>
      <c r="M412">
        <v>37348.154572395026</v>
      </c>
      <c r="N412">
        <v>35864.092127468808</v>
      </c>
      <c r="O412">
        <v>34506.283724640591</v>
      </c>
      <c r="P412">
        <v>33313.638870177128</v>
      </c>
      <c r="Q412">
        <v>33696.460203382041</v>
      </c>
      <c r="R412">
        <v>32994.232791909606</v>
      </c>
      <c r="S412">
        <v>32562.018537959979</v>
      </c>
      <c r="T412">
        <v>32431.122703829395</v>
      </c>
      <c r="U412">
        <v>32630.292385734945</v>
      </c>
      <c r="V412">
        <v>31898.084105233775</v>
      </c>
      <c r="W412">
        <v>32757.93135362383</v>
      </c>
      <c r="X412">
        <v>34023.227032007053</v>
      </c>
      <c r="Y412">
        <v>35417.886792097641</v>
      </c>
      <c r="Z412">
        <v>36587.512205847343</v>
      </c>
      <c r="AA412">
        <v>35127.89677492778</v>
      </c>
      <c r="AB412">
        <v>35679.384783835834</v>
      </c>
      <c r="AC412">
        <v>35980.050785323496</v>
      </c>
      <c r="AD412">
        <v>36031.282993179324</v>
      </c>
      <c r="AE412">
        <v>35838.564572383963</v>
      </c>
      <c r="AF412">
        <v>33665.643631655497</v>
      </c>
      <c r="AG412">
        <v>32907.208787167241</v>
      </c>
      <c r="AH412">
        <v>31934.313454421361</v>
      </c>
      <c r="AI412">
        <v>30764.801973931892</v>
      </c>
      <c r="AJ412">
        <v>29419.84189781786</v>
      </c>
      <c r="AK412">
        <v>26797.904509117565</v>
      </c>
      <c r="AL412">
        <v>25108.547342861806</v>
      </c>
      <c r="AM412">
        <v>23320.370925028816</v>
      </c>
      <c r="AN412">
        <v>21462.43659648727</v>
      </c>
      <c r="AO412">
        <v>19565.103478208981</v>
      </c>
      <c r="AP412">
        <v>17044.214491873521</v>
      </c>
      <c r="AQ412">
        <v>15123.086624930442</v>
      </c>
      <c r="AR412">
        <v>13252.357623273492</v>
      </c>
      <c r="AS412">
        <v>11460.320127198136</v>
      </c>
      <c r="AT412">
        <v>9772.6845521377491</v>
      </c>
      <c r="AU412">
        <v>7949.849844984331</v>
      </c>
      <c r="AV412">
        <v>6517.4230555026897</v>
      </c>
      <c r="AW412">
        <v>5208.7000130315782</v>
      </c>
      <c r="AX412">
        <v>4045.1359996175834</v>
      </c>
      <c r="AY412">
        <v>3041.4703022448748</v>
      </c>
      <c r="AZ412">
        <v>2132.8259342920019</v>
      </c>
      <c r="BA412">
        <v>1457.6890488467673</v>
      </c>
      <c r="BB412">
        <v>939.42055144175401</v>
      </c>
      <c r="BC412">
        <v>562.22972052599926</v>
      </c>
      <c r="BD412">
        <v>305.03214254844102</v>
      </c>
      <c r="BE412">
        <v>136.55473162816</v>
      </c>
      <c r="BF412">
        <v>45.70062637812169</v>
      </c>
      <c r="BG412">
        <v>4.861323993242296</v>
      </c>
      <c r="BH412">
        <v>-9.0847049839445653</v>
      </c>
      <c r="BI412">
        <v>-10.422629721179497</v>
      </c>
      <c r="BJ412">
        <v>-6.9960068036704595</v>
      </c>
      <c r="BK412">
        <v>-4.1257250544679954E-10</v>
      </c>
      <c r="BL412">
        <v>0</v>
      </c>
      <c r="BM412">
        <v>0</v>
      </c>
      <c r="BN412">
        <v>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</row>
    <row r="413" spans="1:101" x14ac:dyDescent="0.3">
      <c r="A413">
        <f>Model_Point!K413</f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29184.026337735519</v>
      </c>
      <c r="I413">
        <v>29863.980674601684</v>
      </c>
      <c r="J413">
        <v>29869.979601446415</v>
      </c>
      <c r="K413">
        <v>29613.49379447765</v>
      </c>
      <c r="L413">
        <v>29282.252434803435</v>
      </c>
      <c r="M413">
        <v>28956.43439496115</v>
      </c>
      <c r="N413">
        <v>28674.410134647776</v>
      </c>
      <c r="O413">
        <v>28461.320073039838</v>
      </c>
      <c r="P413">
        <v>28337.736641327141</v>
      </c>
      <c r="Q413">
        <v>28311.043095989309</v>
      </c>
      <c r="R413">
        <v>28408.503890179141</v>
      </c>
      <c r="S413">
        <v>28647.614675563051</v>
      </c>
      <c r="T413">
        <v>29044.736908955703</v>
      </c>
      <c r="U413">
        <v>29615.208308907444</v>
      </c>
      <c r="V413">
        <v>30373.624280179676</v>
      </c>
      <c r="W413">
        <v>31334.495653247359</v>
      </c>
      <c r="X413">
        <v>34645.425103628135</v>
      </c>
      <c r="Y413">
        <v>35800.936915589999</v>
      </c>
      <c r="Z413">
        <v>36652.163364372063</v>
      </c>
      <c r="AA413">
        <v>37433.068764920215</v>
      </c>
      <c r="AB413">
        <v>38144.875241093985</v>
      </c>
      <c r="AC413">
        <v>38767.821938737645</v>
      </c>
      <c r="AD413">
        <v>39273.182256418651</v>
      </c>
      <c r="AE413">
        <v>39636.086390588091</v>
      </c>
      <c r="AF413">
        <v>39833.557314143211</v>
      </c>
      <c r="AG413">
        <v>39844.268115301791</v>
      </c>
      <c r="AH413">
        <v>39646.937091831787</v>
      </c>
      <c r="AI413">
        <v>39219.139666911062</v>
      </c>
      <c r="AJ413">
        <v>38537.729972398534</v>
      </c>
      <c r="AK413">
        <v>37580.292472733614</v>
      </c>
      <c r="AL413">
        <v>36329.087127352854</v>
      </c>
      <c r="AM413">
        <v>34772.491766968473</v>
      </c>
      <c r="AN413">
        <v>32915.424200655543</v>
      </c>
      <c r="AO413">
        <v>30757.821271385004</v>
      </c>
      <c r="AP413">
        <v>28307.559964718545</v>
      </c>
      <c r="AQ413">
        <v>25583.024205414455</v>
      </c>
      <c r="AR413">
        <v>22614.93136072396</v>
      </c>
      <c r="AS413">
        <v>19447.873974852238</v>
      </c>
      <c r="AT413">
        <v>16141.399950588484</v>
      </c>
      <c r="AU413">
        <v>12770.365265777407</v>
      </c>
      <c r="AV413">
        <v>9424.2526077355269</v>
      </c>
      <c r="AW413">
        <v>6621.1482278177427</v>
      </c>
      <c r="AX413">
        <v>3912.9362594379422</v>
      </c>
      <c r="AY413">
        <v>1349.0032048806445</v>
      </c>
      <c r="AZ413">
        <v>-924.97517880133807</v>
      </c>
      <c r="BA413">
        <v>-2741.5445821382023</v>
      </c>
      <c r="BB413">
        <v>-3940.5377442748681</v>
      </c>
      <c r="BC413">
        <v>-4394.5064321666932</v>
      </c>
      <c r="BD413">
        <v>-4035.3489231211556</v>
      </c>
      <c r="BE413">
        <v>-2879.0755564400283</v>
      </c>
      <c r="BF413">
        <v>-1912.7177539283184</v>
      </c>
      <c r="BG413">
        <v>-1217.8173342783173</v>
      </c>
      <c r="BH413">
        <v>-738.88717123194658</v>
      </c>
      <c r="BI413">
        <v>-423.86753955711839</v>
      </c>
      <c r="BJ413">
        <v>-226.79138900056961</v>
      </c>
      <c r="BK413">
        <v>1.9464578177622224E-11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</row>
    <row r="414" spans="1:101" x14ac:dyDescent="0.3">
      <c r="A414">
        <f>Model_Point!K414</f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42338.968081703199</v>
      </c>
      <c r="I414">
        <v>41549.48447966433</v>
      </c>
      <c r="J414">
        <v>39953.018204396627</v>
      </c>
      <c r="K414">
        <v>38003.958305042921</v>
      </c>
      <c r="L414">
        <v>36000.44314036303</v>
      </c>
      <c r="M414">
        <v>34076.313095083329</v>
      </c>
      <c r="N414">
        <v>32304.532574709265</v>
      </c>
      <c r="O414">
        <v>30738.52673094298</v>
      </c>
      <c r="P414">
        <v>29423.544648882631</v>
      </c>
      <c r="Q414">
        <v>28351.245545789014</v>
      </c>
      <c r="R414">
        <v>27599.593205430829</v>
      </c>
      <c r="S414">
        <v>27204.511320918071</v>
      </c>
      <c r="T414">
        <v>27198.247633722589</v>
      </c>
      <c r="U414">
        <v>27570.566222331476</v>
      </c>
      <c r="V414">
        <v>27669.773153214912</v>
      </c>
      <c r="W414">
        <v>27498.269256947911</v>
      </c>
      <c r="X414">
        <v>27063.014130640004</v>
      </c>
      <c r="Y414">
        <v>26375.716529972502</v>
      </c>
      <c r="Z414">
        <v>25452.994751900122</v>
      </c>
      <c r="AA414">
        <v>24316.340988044398</v>
      </c>
      <c r="AB414">
        <v>22991.483169262294</v>
      </c>
      <c r="AC414">
        <v>21507.647755524828</v>
      </c>
      <c r="AD414">
        <v>19895.291981865161</v>
      </c>
      <c r="AE414">
        <v>18187.367229718238</v>
      </c>
      <c r="AF414">
        <v>16418.553672609476</v>
      </c>
      <c r="AG414">
        <v>14624.372762051897</v>
      </c>
      <c r="AH414">
        <v>12840.193479287267</v>
      </c>
      <c r="AI414">
        <v>11100.159120053802</v>
      </c>
      <c r="AJ414">
        <v>9436.0732208344416</v>
      </c>
      <c r="AK414">
        <v>7876.2952238969992</v>
      </c>
      <c r="AL414">
        <v>6444.707386169227</v>
      </c>
      <c r="AM414">
        <v>5123.7411249816896</v>
      </c>
      <c r="AN414">
        <v>3940.8073439345935</v>
      </c>
      <c r="AO414">
        <v>2915.8026130774742</v>
      </c>
      <c r="AP414">
        <v>2059.8655653402593</v>
      </c>
      <c r="AQ414">
        <v>1374.7392707593945</v>
      </c>
      <c r="AR414">
        <v>852.9083722189132</v>
      </c>
      <c r="AS414">
        <v>478.6070029587724</v>
      </c>
      <c r="AT414">
        <v>229.67879184623396</v>
      </c>
      <c r="AU414">
        <v>80.124110866544825</v>
      </c>
      <c r="AV414">
        <v>3.0172607253696153</v>
      </c>
      <c r="AW414">
        <v>-25.216724459301265</v>
      </c>
      <c r="AX414">
        <v>-28.909061381178123</v>
      </c>
      <c r="AY414">
        <v>-22.662078240596646</v>
      </c>
      <c r="AZ414">
        <v>-14.24080187280062</v>
      </c>
      <c r="BA414">
        <v>1.2422430024897709E-10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</row>
    <row r="415" spans="1:101" x14ac:dyDescent="0.3">
      <c r="A415">
        <f>Model_Point!K415</f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17294.14604373484</v>
      </c>
      <c r="I415">
        <v>16925.006944193996</v>
      </c>
      <c r="J415">
        <v>16193.061701638462</v>
      </c>
      <c r="K415">
        <v>15304.923316094133</v>
      </c>
      <c r="L415">
        <v>15498.312005182644</v>
      </c>
      <c r="M415">
        <v>14663.87457957741</v>
      </c>
      <c r="N415">
        <v>13881.907793808212</v>
      </c>
      <c r="O415">
        <v>13174.311599634319</v>
      </c>
      <c r="P415">
        <v>12559.513946279134</v>
      </c>
      <c r="Q415">
        <v>12194.887668476584</v>
      </c>
      <c r="R415">
        <v>11801.574729315525</v>
      </c>
      <c r="S415">
        <v>11544.515176421039</v>
      </c>
      <c r="T415">
        <v>11436.759030115913</v>
      </c>
      <c r="U415">
        <v>11489.96478220266</v>
      </c>
      <c r="V415">
        <v>10696.501889915195</v>
      </c>
      <c r="W415">
        <v>10756.776367764021</v>
      </c>
      <c r="X415">
        <v>10714.919231514907</v>
      </c>
      <c r="Y415">
        <v>10575.298902730241</v>
      </c>
      <c r="Z415">
        <v>10344.247835321668</v>
      </c>
      <c r="AA415">
        <v>9342.2198470330477</v>
      </c>
      <c r="AB415">
        <v>8912.3299816441486</v>
      </c>
      <c r="AC415">
        <v>8418.0632947121394</v>
      </c>
      <c r="AD415">
        <v>7871.2180981688034</v>
      </c>
      <c r="AE415">
        <v>7284.6143901875221</v>
      </c>
      <c r="AF415">
        <v>6287.1122860293835</v>
      </c>
      <c r="AG415">
        <v>5638.2214029067281</v>
      </c>
      <c r="AH415">
        <v>4989.4955742403781</v>
      </c>
      <c r="AI415">
        <v>4354.3448282058607</v>
      </c>
      <c r="AJ415">
        <v>3745.3183680095826</v>
      </c>
      <c r="AK415">
        <v>3010.0695672463107</v>
      </c>
      <c r="AL415">
        <v>2475.2494013056521</v>
      </c>
      <c r="AM415">
        <v>1980.3798737636328</v>
      </c>
      <c r="AN415">
        <v>1536.3160438567711</v>
      </c>
      <c r="AO415">
        <v>1151.0432837220733</v>
      </c>
      <c r="AP415">
        <v>786.36133797277444</v>
      </c>
      <c r="AQ415">
        <v>526.28221226595258</v>
      </c>
      <c r="AR415">
        <v>327.89568403863734</v>
      </c>
      <c r="AS415">
        <v>185.4221545625129</v>
      </c>
      <c r="AT415">
        <v>90.586766114823092</v>
      </c>
      <c r="AU415">
        <v>30.582899504909413</v>
      </c>
      <c r="AV415">
        <v>1.0453360752117926</v>
      </c>
      <c r="AW415">
        <v>-9.8162196242480881</v>
      </c>
      <c r="AX415">
        <v>-11.285512419275767</v>
      </c>
      <c r="AY415">
        <v>-8.9415628687551418</v>
      </c>
      <c r="AZ415">
        <v>-5.4522869230527737</v>
      </c>
      <c r="BA415">
        <v>-9.3805555649563839E-11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</row>
    <row r="416" spans="1:101" x14ac:dyDescent="0.3">
      <c r="A416">
        <f>Model_Point!K416</f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13546.927443719838</v>
      </c>
      <c r="I416">
        <v>13758.234739105685</v>
      </c>
      <c r="J416">
        <v>13655.491326342924</v>
      </c>
      <c r="K416">
        <v>13426.962707341498</v>
      </c>
      <c r="L416">
        <v>13163.281676141691</v>
      </c>
      <c r="M416">
        <v>12903.862244829968</v>
      </c>
      <c r="N416">
        <v>12668.233465694944</v>
      </c>
      <c r="O416">
        <v>12469.343663039277</v>
      </c>
      <c r="P416">
        <v>12317.678165828178</v>
      </c>
      <c r="Q416">
        <v>12215.024560591773</v>
      </c>
      <c r="R416">
        <v>12176.079302812703</v>
      </c>
      <c r="S416">
        <v>13375.092349775452</v>
      </c>
      <c r="T416">
        <v>13826.67464493134</v>
      </c>
      <c r="U416">
        <v>14016.841257644975</v>
      </c>
      <c r="V416">
        <v>14142.329461010428</v>
      </c>
      <c r="W416">
        <v>14201.524927330318</v>
      </c>
      <c r="X416">
        <v>14186.350449125453</v>
      </c>
      <c r="Y416">
        <v>14087.948553006454</v>
      </c>
      <c r="Z416">
        <v>13897.036212454301</v>
      </c>
      <c r="AA416">
        <v>13604.455831122907</v>
      </c>
      <c r="AB416">
        <v>13202.708594387837</v>
      </c>
      <c r="AC416">
        <v>12686.513023878104</v>
      </c>
      <c r="AD416">
        <v>12056.928439656187</v>
      </c>
      <c r="AE416">
        <v>11312.88857056055</v>
      </c>
      <c r="AF416">
        <v>10456.241250200073</v>
      </c>
      <c r="AG416">
        <v>9492.7575023919544</v>
      </c>
      <c r="AH416">
        <v>8432.8620701449363</v>
      </c>
      <c r="AI416">
        <v>7292.264862396677</v>
      </c>
      <c r="AJ416">
        <v>6092.4260031138001</v>
      </c>
      <c r="AK416">
        <v>4860.7518912933801</v>
      </c>
      <c r="AL416">
        <v>3630.402934557465</v>
      </c>
      <c r="AM416">
        <v>2603.7740387579292</v>
      </c>
      <c r="AN416">
        <v>1605.4191122953184</v>
      </c>
      <c r="AO416">
        <v>652.90956576643214</v>
      </c>
      <c r="AP416">
        <v>-198.46686936474805</v>
      </c>
      <c r="AQ416">
        <v>-884.38482429576823</v>
      </c>
      <c r="AR416">
        <v>-1342.5847654779593</v>
      </c>
      <c r="AS416">
        <v>-1522.6249628216349</v>
      </c>
      <c r="AT416">
        <v>-1396.1831274672268</v>
      </c>
      <c r="AU416">
        <v>-989.15175807822789</v>
      </c>
      <c r="AV416">
        <v>-662.87422081262605</v>
      </c>
      <c r="AW416">
        <v>-425.60466889776075</v>
      </c>
      <c r="AX416">
        <v>-260.42373071229275</v>
      </c>
      <c r="AY416">
        <v>-150.7976426313403</v>
      </c>
      <c r="AZ416">
        <v>-81.674333366499084</v>
      </c>
      <c r="BA416">
        <v>-5.4100668994723749E-11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</row>
    <row r="417" spans="1:101" x14ac:dyDescent="0.3">
      <c r="A417">
        <f>Model_Point!K417</f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43424.98433077216</v>
      </c>
      <c r="I417">
        <v>43610.146556099935</v>
      </c>
      <c r="J417">
        <v>42602.00575652704</v>
      </c>
      <c r="K417">
        <v>41127.84288744301</v>
      </c>
      <c r="L417">
        <v>39463.288036247694</v>
      </c>
      <c r="M417">
        <v>37724.65105583868</v>
      </c>
      <c r="N417">
        <v>35966.907582007021</v>
      </c>
      <c r="O417">
        <v>34223.716937411868</v>
      </c>
      <c r="P417">
        <v>32519.140227760035</v>
      </c>
      <c r="Q417">
        <v>30857.217054650908</v>
      </c>
      <c r="R417">
        <v>29269.53103540526</v>
      </c>
      <c r="S417">
        <v>27773.137008932328</v>
      </c>
      <c r="T417">
        <v>26379.823049403924</v>
      </c>
      <c r="U417">
        <v>25090.664497520713</v>
      </c>
      <c r="V417">
        <v>23906.678541299174</v>
      </c>
      <c r="W417">
        <v>22844.786955541487</v>
      </c>
      <c r="X417">
        <v>21926.870038928795</v>
      </c>
      <c r="Y417">
        <v>21170.883742602502</v>
      </c>
      <c r="Z417">
        <v>20593.916406490935</v>
      </c>
      <c r="AA417">
        <v>20211.075999269855</v>
      </c>
      <c r="AB417">
        <v>20036.454840330833</v>
      </c>
      <c r="AC417">
        <v>20086.257483873498</v>
      </c>
      <c r="AD417">
        <v>20378.684427470169</v>
      </c>
      <c r="AE417">
        <v>20931.239806708898</v>
      </c>
      <c r="AF417">
        <v>21761.244540675139</v>
      </c>
      <c r="AG417">
        <v>22887.195344602911</v>
      </c>
      <c r="AH417">
        <v>24289.495497836913</v>
      </c>
      <c r="AI417">
        <v>25524.68672150587</v>
      </c>
      <c r="AJ417">
        <v>26589.785667397889</v>
      </c>
      <c r="AK417">
        <v>27483.755878587959</v>
      </c>
      <c r="AL417">
        <v>28204.756766534341</v>
      </c>
      <c r="AM417">
        <v>28749.518168797102</v>
      </c>
      <c r="AN417">
        <v>29115.402893267426</v>
      </c>
      <c r="AO417">
        <v>29302.190407032867</v>
      </c>
      <c r="AP417">
        <v>29310.268068714453</v>
      </c>
      <c r="AQ417">
        <v>29139.143251467529</v>
      </c>
      <c r="AR417">
        <v>28790.34181450044</v>
      </c>
      <c r="AS417">
        <v>28268.720825914865</v>
      </c>
      <c r="AT417">
        <v>27581.556988352873</v>
      </c>
      <c r="AU417">
        <v>26738.103385986215</v>
      </c>
      <c r="AV417">
        <v>25749.240288571669</v>
      </c>
      <c r="AW417">
        <v>24627.421685937836</v>
      </c>
      <c r="AX417">
        <v>23386.823457350194</v>
      </c>
      <c r="AY417">
        <v>22043.46587642514</v>
      </c>
      <c r="AZ417">
        <v>20615.203883251197</v>
      </c>
      <c r="BA417">
        <v>19121.325554631941</v>
      </c>
      <c r="BB417">
        <v>17582.114495347345</v>
      </c>
      <c r="BC417">
        <v>16017.433439668201</v>
      </c>
      <c r="BD417">
        <v>14447.682320365549</v>
      </c>
      <c r="BE417">
        <v>12893.397395525048</v>
      </c>
      <c r="BF417">
        <v>11374.793092058015</v>
      </c>
      <c r="BG417">
        <v>9911.2566156097491</v>
      </c>
      <c r="BH417">
        <v>8520.8107855885446</v>
      </c>
      <c r="BI417">
        <v>7219.5663589952701</v>
      </c>
      <c r="BJ417">
        <v>6021.1908654065792</v>
      </c>
      <c r="BK417">
        <v>4936.4260638630822</v>
      </c>
      <c r="BL417">
        <v>3949.0035958454851</v>
      </c>
      <c r="BM417">
        <v>3072.3871075437846</v>
      </c>
      <c r="BN417">
        <v>2315.4849072143784</v>
      </c>
      <c r="BO417">
        <v>1682.0628963779443</v>
      </c>
      <c r="BP417">
        <v>1170.4892826170951</v>
      </c>
      <c r="BQ417">
        <v>773.89622788969518</v>
      </c>
      <c r="BR417">
        <v>480.80543529035322</v>
      </c>
      <c r="BS417">
        <v>276.20526177620769</v>
      </c>
      <c r="BT417">
        <v>142.99150515055842</v>
      </c>
      <c r="BU417">
        <v>63.605089768855137</v>
      </c>
      <c r="BV417">
        <v>23.563054327459049</v>
      </c>
      <c r="BW417">
        <v>5.8830838139758033</v>
      </c>
      <c r="BX417">
        <v>-0.24618989352968942</v>
      </c>
      <c r="BY417">
        <v>-1.1818825618337951</v>
      </c>
      <c r="BZ417">
        <v>-1.2129922519724747E-9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</row>
    <row r="418" spans="1:101" x14ac:dyDescent="0.3">
      <c r="A418">
        <f>Model_Point!K418</f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16495.767447525021</v>
      </c>
      <c r="I418">
        <v>16399.07729513614</v>
      </c>
      <c r="J418">
        <v>15812.799808976653</v>
      </c>
      <c r="K418">
        <v>15034.07333273583</v>
      </c>
      <c r="L418">
        <v>15539.289166295928</v>
      </c>
      <c r="M418">
        <v>14714.00506557378</v>
      </c>
      <c r="N418">
        <v>13870.214218143146</v>
      </c>
      <c r="O418">
        <v>13021.253951040757</v>
      </c>
      <c r="P418">
        <v>12176.61072043371</v>
      </c>
      <c r="Q418">
        <v>12729.453670487494</v>
      </c>
      <c r="R418">
        <v>11995.012815916178</v>
      </c>
      <c r="S418">
        <v>11290.551079066066</v>
      </c>
      <c r="T418">
        <v>10620.785611680496</v>
      </c>
      <c r="U418">
        <v>9986.2481423585286</v>
      </c>
      <c r="V418">
        <v>10428.339720665865</v>
      </c>
      <c r="W418">
        <v>9936.0074418015865</v>
      </c>
      <c r="X418">
        <v>9498.1741815689093</v>
      </c>
      <c r="Y418">
        <v>9121.8852271974865</v>
      </c>
      <c r="Z418">
        <v>8813.8229055354204</v>
      </c>
      <c r="AA418">
        <v>8998.2953827613128</v>
      </c>
      <c r="AB418">
        <v>8869.8237903357731</v>
      </c>
      <c r="AC418">
        <v>8828.8142906030753</v>
      </c>
      <c r="AD418">
        <v>8882.3770569047774</v>
      </c>
      <c r="AE418">
        <v>9037.3418348352261</v>
      </c>
      <c r="AF418">
        <v>8957.6426737674919</v>
      </c>
      <c r="AG418">
        <v>9314.8986291761903</v>
      </c>
      <c r="AH418">
        <v>9793.028140208593</v>
      </c>
      <c r="AI418">
        <v>10397.958414233277</v>
      </c>
      <c r="AJ418">
        <v>10945.472050907381</v>
      </c>
      <c r="AK418">
        <v>10677.831506080884</v>
      </c>
      <c r="AL418">
        <v>11053.522754782787</v>
      </c>
      <c r="AM418">
        <v>11362.503480864074</v>
      </c>
      <c r="AN418">
        <v>11603.89735370338</v>
      </c>
      <c r="AO418">
        <v>11777.77546409105</v>
      </c>
      <c r="AP418">
        <v>11323.294843427313</v>
      </c>
      <c r="AQ418">
        <v>11328.094155753897</v>
      </c>
      <c r="AR418">
        <v>11264.361592501071</v>
      </c>
      <c r="AS418">
        <v>11134.066380844179</v>
      </c>
      <c r="AT418">
        <v>10940.122605321521</v>
      </c>
      <c r="AU418">
        <v>10297.650751203875</v>
      </c>
      <c r="AV418">
        <v>9964.0928871662509</v>
      </c>
      <c r="AW418">
        <v>9578.3757295952346</v>
      </c>
      <c r="AX418">
        <v>9146.0411206635108</v>
      </c>
      <c r="AY418">
        <v>8673.3530551698095</v>
      </c>
      <c r="AZ418">
        <v>7924.6765804510505</v>
      </c>
      <c r="BA418">
        <v>7377.7931498428061</v>
      </c>
      <c r="BB418">
        <v>6812.1052213113289</v>
      </c>
      <c r="BC418">
        <v>6235.3535855152159</v>
      </c>
      <c r="BD418">
        <v>5655.4960493123153</v>
      </c>
      <c r="BE418">
        <v>4950.2921912027741</v>
      </c>
      <c r="BF418">
        <v>4380.1155217694659</v>
      </c>
      <c r="BG418">
        <v>3829.8597121045659</v>
      </c>
      <c r="BH418">
        <v>3306.5755429838837</v>
      </c>
      <c r="BI418">
        <v>2816.5840519925664</v>
      </c>
      <c r="BJ418">
        <v>2309.7825240888451</v>
      </c>
      <c r="BK418">
        <v>1897.9796355235287</v>
      </c>
      <c r="BL418">
        <v>1522.7817266260424</v>
      </c>
      <c r="BM418">
        <v>1189.4716901483148</v>
      </c>
      <c r="BN418">
        <v>901.5832801237483</v>
      </c>
      <c r="BO418">
        <v>644.87408329427785</v>
      </c>
      <c r="BP418">
        <v>449.4416062453966</v>
      </c>
      <c r="BQ418">
        <v>297.86173935030922</v>
      </c>
      <c r="BR418">
        <v>185.80708452350686</v>
      </c>
      <c r="BS418">
        <v>107.58049744097778</v>
      </c>
      <c r="BT418">
        <v>54.80254182177412</v>
      </c>
      <c r="BU418">
        <v>24.385988933698531</v>
      </c>
      <c r="BV418">
        <v>9.0421196398071633</v>
      </c>
      <c r="BW418">
        <v>2.2672789098786654</v>
      </c>
      <c r="BX418">
        <v>-8.0432605762371878E-2</v>
      </c>
      <c r="BY418">
        <v>-0.45428164809918176</v>
      </c>
      <c r="BZ418">
        <v>-4.7051084403551051E-10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</row>
    <row r="419" spans="1:101" x14ac:dyDescent="0.3">
      <c r="A419">
        <f>Model_Point!K419</f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8669.1918551609688</v>
      </c>
      <c r="I419">
        <v>8807.8846586143281</v>
      </c>
      <c r="J419">
        <v>8712.2487042172434</v>
      </c>
      <c r="K419">
        <v>8525.6096624573074</v>
      </c>
      <c r="L419">
        <v>8302.8364670543178</v>
      </c>
      <c r="M419">
        <v>8066.9543925352928</v>
      </c>
      <c r="N419">
        <v>7828.5545040705183</v>
      </c>
      <c r="O419">
        <v>7593.9291448427975</v>
      </c>
      <c r="P419">
        <v>7367.5550264049343</v>
      </c>
      <c r="Q419">
        <v>7150.7069137595154</v>
      </c>
      <c r="R419">
        <v>6948.8392740778618</v>
      </c>
      <c r="S419">
        <v>6765.1494292827429</v>
      </c>
      <c r="T419">
        <v>6602.007936434803</v>
      </c>
      <c r="U419">
        <v>6460.1250999063195</v>
      </c>
      <c r="V419">
        <v>6340.1909708216363</v>
      </c>
      <c r="W419">
        <v>6245.3354626305554</v>
      </c>
      <c r="X419">
        <v>6179.4542724365865</v>
      </c>
      <c r="Y419">
        <v>6145.8478394421172</v>
      </c>
      <c r="Z419">
        <v>6147.6936685118853</v>
      </c>
      <c r="AA419">
        <v>6187.8781861130992</v>
      </c>
      <c r="AB419">
        <v>6269.147702980591</v>
      </c>
      <c r="AC419">
        <v>6394.5924630234585</v>
      </c>
      <c r="AD419">
        <v>6567.632671347762</v>
      </c>
      <c r="AE419">
        <v>6791.6081087776956</v>
      </c>
      <c r="AF419">
        <v>7069.8598899865901</v>
      </c>
      <c r="AG419">
        <v>7405.9425556619162</v>
      </c>
      <c r="AH419">
        <v>7803.3119141106108</v>
      </c>
      <c r="AI419">
        <v>8265.1312273664389</v>
      </c>
      <c r="AJ419">
        <v>8758.4237800494775</v>
      </c>
      <c r="AK419">
        <v>9242.6881429682198</v>
      </c>
      <c r="AL419">
        <v>9718.7398775333968</v>
      </c>
      <c r="AM419">
        <v>10821.91383552238</v>
      </c>
      <c r="AN419">
        <v>11103.905711552859</v>
      </c>
      <c r="AO419">
        <v>11312.757724887253</v>
      </c>
      <c r="AP419">
        <v>11496.976112876397</v>
      </c>
      <c r="AQ419">
        <v>11655.818435078687</v>
      </c>
      <c r="AR419">
        <v>11784.145424467137</v>
      </c>
      <c r="AS419">
        <v>11875.049485984779</v>
      </c>
      <c r="AT419">
        <v>11922.540745582332</v>
      </c>
      <c r="AU419">
        <v>11921.130216729212</v>
      </c>
      <c r="AV419">
        <v>11865.780326767606</v>
      </c>
      <c r="AW419">
        <v>11751.585668130128</v>
      </c>
      <c r="AX419">
        <v>11573.558915867872</v>
      </c>
      <c r="AY419">
        <v>11326.762159154521</v>
      </c>
      <c r="AZ419">
        <v>11006.653366507051</v>
      </c>
      <c r="BA419">
        <v>10609.935100178176</v>
      </c>
      <c r="BB419">
        <v>10134.868072279642</v>
      </c>
      <c r="BC419">
        <v>9583.3982824018112</v>
      </c>
      <c r="BD419">
        <v>8956.7010282553238</v>
      </c>
      <c r="BE419">
        <v>8257.9339216222779</v>
      </c>
      <c r="BF419">
        <v>7492.7800717762866</v>
      </c>
      <c r="BG419">
        <v>6669.8227990188507</v>
      </c>
      <c r="BH419">
        <v>5800.8470683727619</v>
      </c>
      <c r="BI419">
        <v>4901.0286909353163</v>
      </c>
      <c r="BJ419">
        <v>3988.9538835336052</v>
      </c>
      <c r="BK419">
        <v>3086.4038147209803</v>
      </c>
      <c r="BL419">
        <v>2303.1707737051547</v>
      </c>
      <c r="BM419">
        <v>1546.6484583330594</v>
      </c>
      <c r="BN419">
        <v>830.75825543486974</v>
      </c>
      <c r="BO419">
        <v>189.81962765108327</v>
      </c>
      <c r="BP419">
        <v>-337.61205625069738</v>
      </c>
      <c r="BQ419">
        <v>-715.16454412216069</v>
      </c>
      <c r="BR419">
        <v>-914.27238783343705</v>
      </c>
      <c r="BS419">
        <v>-920.02505038411346</v>
      </c>
      <c r="BT419">
        <v>-736.56561642202087</v>
      </c>
      <c r="BU419">
        <v>-483.23139264322964</v>
      </c>
      <c r="BV419">
        <v>-304.13749289253508</v>
      </c>
      <c r="BW419">
        <v>-182.64232910270735</v>
      </c>
      <c r="BX419">
        <v>-103.89555877282726</v>
      </c>
      <c r="BY419">
        <v>-55.3030296905768</v>
      </c>
      <c r="BZ419">
        <v>1.8449122394595443E-11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</row>
    <row r="420" spans="1:101" x14ac:dyDescent="0.3">
      <c r="A420">
        <f>Model_Point!K420</f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114970.67717328371</v>
      </c>
      <c r="I420">
        <v>115299.80133681424</v>
      </c>
      <c r="J420">
        <v>112664.09236374528</v>
      </c>
      <c r="K420">
        <v>108794.11177216236</v>
      </c>
      <c r="L420">
        <v>104409.31047365699</v>
      </c>
      <c r="M420">
        <v>99808.426190370723</v>
      </c>
      <c r="N420">
        <v>95136.167940865111</v>
      </c>
      <c r="O420">
        <v>90484.257407167795</v>
      </c>
      <c r="P420">
        <v>85927.477380737924</v>
      </c>
      <c r="Q420">
        <v>81481.989944349218</v>
      </c>
      <c r="R420">
        <v>77246.985397634067</v>
      </c>
      <c r="S420">
        <v>73282.913566290372</v>
      </c>
      <c r="T420">
        <v>69652.204919141965</v>
      </c>
      <c r="U420">
        <v>66414.712697216775</v>
      </c>
      <c r="V420">
        <v>63628.54076800881</v>
      </c>
      <c r="W420">
        <v>61352.897031830515</v>
      </c>
      <c r="X420">
        <v>59643.916233425829</v>
      </c>
      <c r="Y420">
        <v>58551.526060040131</v>
      </c>
      <c r="Z420">
        <v>58120.406099173422</v>
      </c>
      <c r="AA420">
        <v>58391.864040889304</v>
      </c>
      <c r="AB420">
        <v>59407.78903157563</v>
      </c>
      <c r="AC420">
        <v>61212.13022588165</v>
      </c>
      <c r="AD420">
        <v>63740.84810742936</v>
      </c>
      <c r="AE420">
        <v>65746.200196113248</v>
      </c>
      <c r="AF420">
        <v>67218.4710162095</v>
      </c>
      <c r="AG420">
        <v>68146.416578429024</v>
      </c>
      <c r="AH420">
        <v>68525.307768801606</v>
      </c>
      <c r="AI420">
        <v>68360.7085566514</v>
      </c>
      <c r="AJ420">
        <v>67666.018612374726</v>
      </c>
      <c r="AK420">
        <v>66461.277193964881</v>
      </c>
      <c r="AL420">
        <v>64772.201091768351</v>
      </c>
      <c r="AM420">
        <v>62630.045897547679</v>
      </c>
      <c r="AN420">
        <v>60072.04276702131</v>
      </c>
      <c r="AO420">
        <v>57141.768317794558</v>
      </c>
      <c r="AP420">
        <v>53889.136200899105</v>
      </c>
      <c r="AQ420">
        <v>50369.249339305134</v>
      </c>
      <c r="AR420">
        <v>46641.122191521172</v>
      </c>
      <c r="AS420">
        <v>42763.535568285944</v>
      </c>
      <c r="AT420">
        <v>38797.733551895697</v>
      </c>
      <c r="AU420">
        <v>34806.205333845835</v>
      </c>
      <c r="AV420">
        <v>30851.279772501523</v>
      </c>
      <c r="AW420">
        <v>26993.561055773647</v>
      </c>
      <c r="AX420">
        <v>23290.25082259153</v>
      </c>
      <c r="AY420">
        <v>19793.420488876312</v>
      </c>
      <c r="AZ420">
        <v>16548.315988392922</v>
      </c>
      <c r="BA420">
        <v>13591.793746544865</v>
      </c>
      <c r="BB420">
        <v>10882.049475750546</v>
      </c>
      <c r="BC420">
        <v>8463.4400891769637</v>
      </c>
      <c r="BD420">
        <v>6366.9649409133854</v>
      </c>
      <c r="BE420">
        <v>4608.3288867342981</v>
      </c>
      <c r="BF420">
        <v>3187.0046867599849</v>
      </c>
      <c r="BG420">
        <v>2086.5660708665732</v>
      </c>
      <c r="BH420">
        <v>1276.4469648315214</v>
      </c>
      <c r="BI420">
        <v>715.09963137158218</v>
      </c>
      <c r="BJ420">
        <v>354.29074495363892</v>
      </c>
      <c r="BK420">
        <v>144.02854572189344</v>
      </c>
      <c r="BL420">
        <v>42.316123630841076</v>
      </c>
      <c r="BM420">
        <v>0.99886103285675776</v>
      </c>
      <c r="BN420">
        <v>-10.238194370020098</v>
      </c>
      <c r="BO420">
        <v>-8.8929501253821872</v>
      </c>
      <c r="BP420">
        <v>1.9530401883565872E-10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</row>
    <row r="421" spans="1:101" x14ac:dyDescent="0.3">
      <c r="A421">
        <f>Model_Point!K421</f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43676.560830093622</v>
      </c>
      <c r="I421">
        <v>43411.018438728264</v>
      </c>
      <c r="J421">
        <v>41936.545230472759</v>
      </c>
      <c r="K421">
        <v>39957.885221709003</v>
      </c>
      <c r="L421">
        <v>41228.604163676369</v>
      </c>
      <c r="M421">
        <v>39117.1042416255</v>
      </c>
      <c r="N421">
        <v>36954.1837673724</v>
      </c>
      <c r="O421">
        <v>34776.212656318399</v>
      </c>
      <c r="P421">
        <v>32612.652491136389</v>
      </c>
      <c r="Q421">
        <v>33971.583729451973</v>
      </c>
      <c r="R421">
        <v>32105.054698103417</v>
      </c>
      <c r="S421">
        <v>30334.63941052719</v>
      </c>
      <c r="T421">
        <v>28685.045150814043</v>
      </c>
      <c r="U421">
        <v>27179.869955463881</v>
      </c>
      <c r="V421">
        <v>27776.384721347222</v>
      </c>
      <c r="W421">
        <v>26748.440776144456</v>
      </c>
      <c r="X421">
        <v>25940.135946134546</v>
      </c>
      <c r="Y421">
        <v>25371.319404506979</v>
      </c>
      <c r="Z421">
        <v>25059.763944987873</v>
      </c>
      <c r="AA421">
        <v>24603.367574653046</v>
      </c>
      <c r="AB421">
        <v>24829.889705412981</v>
      </c>
      <c r="AC421">
        <v>25362.427997721072</v>
      </c>
      <c r="AD421">
        <v>26217.989472401372</v>
      </c>
      <c r="AE421">
        <v>27346.472115617231</v>
      </c>
      <c r="AF421">
        <v>26224.115646622144</v>
      </c>
      <c r="AG421">
        <v>26827.99611038281</v>
      </c>
      <c r="AH421">
        <v>27222.107325727186</v>
      </c>
      <c r="AI421">
        <v>27408.796134275261</v>
      </c>
      <c r="AJ421">
        <v>27393.489195605569</v>
      </c>
      <c r="AK421">
        <v>25721.235139815108</v>
      </c>
      <c r="AL421">
        <v>25237.874902781314</v>
      </c>
      <c r="AM421">
        <v>24577.789988749624</v>
      </c>
      <c r="AN421">
        <v>23755.51887121757</v>
      </c>
      <c r="AO421">
        <v>22788.098049669563</v>
      </c>
      <c r="AP421">
        <v>20764.178908957285</v>
      </c>
      <c r="AQ421">
        <v>19509.552438491544</v>
      </c>
      <c r="AR421">
        <v>18170.4968131188</v>
      </c>
      <c r="AS421">
        <v>16769.921522243447</v>
      </c>
      <c r="AT421">
        <v>15331.72996196794</v>
      </c>
      <c r="AU421">
        <v>13375.456298424391</v>
      </c>
      <c r="AV421">
        <v>11904.077013929569</v>
      </c>
      <c r="AW421">
        <v>10465.776936464767</v>
      </c>
      <c r="AX421">
        <v>9082.954429727999</v>
      </c>
      <c r="AY421">
        <v>7776.0614105317054</v>
      </c>
      <c r="AZ421">
        <v>6347.959516144716</v>
      </c>
      <c r="BA421">
        <v>5229.9638210729418</v>
      </c>
      <c r="BB421">
        <v>4203.9502671812834</v>
      </c>
      <c r="BC421">
        <v>3287.3462710125336</v>
      </c>
      <c r="BD421">
        <v>2492.4554933418926</v>
      </c>
      <c r="BE421">
        <v>1765.7375152667851</v>
      </c>
      <c r="BF421">
        <v>1223.5871516984398</v>
      </c>
      <c r="BG421">
        <v>803.5571535676803</v>
      </c>
      <c r="BH421">
        <v>494.2040098454039</v>
      </c>
      <c r="BI421">
        <v>279.82126873820494</v>
      </c>
      <c r="BJ421">
        <v>135.68535276927673</v>
      </c>
      <c r="BK421">
        <v>55.154895637920923</v>
      </c>
      <c r="BL421">
        <v>16.182259455382138</v>
      </c>
      <c r="BM421">
        <v>0.34168125919239156</v>
      </c>
      <c r="BN421">
        <v>-3.9727548195999032</v>
      </c>
      <c r="BO421">
        <v>-3.4121759874413593</v>
      </c>
      <c r="BP421">
        <v>-8.6437858928858289E-10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</row>
    <row r="422" spans="1:101" x14ac:dyDescent="0.3">
      <c r="A422">
        <f>Model_Point!K422</f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29588.353307724854</v>
      </c>
      <c r="I422">
        <v>30232.862159074612</v>
      </c>
      <c r="J422">
        <v>30103.464119091823</v>
      </c>
      <c r="K422">
        <v>29663.038617355771</v>
      </c>
      <c r="L422">
        <v>29096.998744543285</v>
      </c>
      <c r="M422">
        <v>28482.046694131946</v>
      </c>
      <c r="N422">
        <v>27853.305263234783</v>
      </c>
      <c r="O422">
        <v>27231.672345864303</v>
      </c>
      <c r="P422">
        <v>26633.400558027726</v>
      </c>
      <c r="Q422">
        <v>26064.974383228255</v>
      </c>
      <c r="R422">
        <v>25545.24557604596</v>
      </c>
      <c r="S422">
        <v>25086.9692717137</v>
      </c>
      <c r="T422">
        <v>24703.082317037239</v>
      </c>
      <c r="U422">
        <v>24406.04442609434</v>
      </c>
      <c r="V422">
        <v>24207.991872158542</v>
      </c>
      <c r="W422">
        <v>24121.199812353403</v>
      </c>
      <c r="X422">
        <v>24157.46456520709</v>
      </c>
      <c r="Y422">
        <v>24327.639105562532</v>
      </c>
      <c r="Z422">
        <v>24641.792935802663</v>
      </c>
      <c r="AA422">
        <v>25109.513697050344</v>
      </c>
      <c r="AB422">
        <v>25740.530358774078</v>
      </c>
      <c r="AC422">
        <v>28395.244090084529</v>
      </c>
      <c r="AD422">
        <v>29320.149594410872</v>
      </c>
      <c r="AE422">
        <v>30018.010937590705</v>
      </c>
      <c r="AF422">
        <v>30656.801901005867</v>
      </c>
      <c r="AG422">
        <v>31236.222659759387</v>
      </c>
      <c r="AH422">
        <v>31740.821785088123</v>
      </c>
      <c r="AI422">
        <v>32148.763637928627</v>
      </c>
      <c r="AJ422">
        <v>32441.062824488938</v>
      </c>
      <c r="AK422">
        <v>32600.158972828798</v>
      </c>
      <c r="AL422">
        <v>32609.738671342504</v>
      </c>
      <c r="AM422">
        <v>32453.591425933162</v>
      </c>
      <c r="AN422">
        <v>32114.782804097082</v>
      </c>
      <c r="AO422">
        <v>31575.994150542996</v>
      </c>
      <c r="AP422">
        <v>30820.603098774507</v>
      </c>
      <c r="AQ422">
        <v>29835.541252994877</v>
      </c>
      <c r="AR422">
        <v>28612.342161795477</v>
      </c>
      <c r="AS422">
        <v>27154.595975795459</v>
      </c>
      <c r="AT422">
        <v>25462.51663942483</v>
      </c>
      <c r="AU422">
        <v>23542.287761378626</v>
      </c>
      <c r="AV422">
        <v>21407.929401083795</v>
      </c>
      <c r="AW422">
        <v>19082.627929005994</v>
      </c>
      <c r="AX422">
        <v>16599.858009948774</v>
      </c>
      <c r="AY422">
        <v>14004.169284554111</v>
      </c>
      <c r="AZ422">
        <v>11351.44587904388</v>
      </c>
      <c r="BA422">
        <v>8708.4171057391577</v>
      </c>
      <c r="BB422">
        <v>6449.057773004617</v>
      </c>
      <c r="BC422">
        <v>4253.421724011896</v>
      </c>
      <c r="BD422">
        <v>2160.7169598110422</v>
      </c>
      <c r="BE422">
        <v>279.94611512089193</v>
      </c>
      <c r="BF422">
        <v>-1263.8576091220464</v>
      </c>
      <c r="BG422">
        <v>-2350.6759303159406</v>
      </c>
      <c r="BH422">
        <v>-2884.0100174059062</v>
      </c>
      <c r="BI422">
        <v>-2810.355421212611</v>
      </c>
      <c r="BJ422">
        <v>-2137.4636131108437</v>
      </c>
      <c r="BK422">
        <v>-1415.5658661155294</v>
      </c>
      <c r="BL422">
        <v>-899.15766633873977</v>
      </c>
      <c r="BM422">
        <v>-544.96923334092617</v>
      </c>
      <c r="BN422">
        <v>-313.07113347487552</v>
      </c>
      <c r="BO422">
        <v>-168.64927974294093</v>
      </c>
      <c r="BP422">
        <v>-3.4243648994684252E-10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0</v>
      </c>
      <c r="CT422">
        <v>0</v>
      </c>
      <c r="CU422">
        <v>0</v>
      </c>
      <c r="CV422">
        <v>0</v>
      </c>
      <c r="CW422">
        <v>0</v>
      </c>
    </row>
    <row r="423" spans="1:101" x14ac:dyDescent="0.3">
      <c r="A423">
        <f>Model_Point!K423</f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47391.688635050545</v>
      </c>
      <c r="I423">
        <v>47108.3667136781</v>
      </c>
      <c r="J423">
        <v>45567.903447916091</v>
      </c>
      <c r="K423">
        <v>43501.921550312574</v>
      </c>
      <c r="L423">
        <v>41228.050305245197</v>
      </c>
      <c r="M423">
        <v>38884.529364316113</v>
      </c>
      <c r="N423">
        <v>36541.752689839799</v>
      </c>
      <c r="O423">
        <v>34247.399692580242</v>
      </c>
      <c r="P423">
        <v>32040.217359572249</v>
      </c>
      <c r="Q423">
        <v>29922.319017197402</v>
      </c>
      <c r="R423">
        <v>27950.162715895709</v>
      </c>
      <c r="S423">
        <v>26153.878477685968</v>
      </c>
      <c r="T423">
        <v>24561.985212019863</v>
      </c>
      <c r="U423">
        <v>23200.684216810776</v>
      </c>
      <c r="V423">
        <v>22094.701534479034</v>
      </c>
      <c r="W423">
        <v>21268.278717186073</v>
      </c>
      <c r="X423">
        <v>20743.810007716154</v>
      </c>
      <c r="Y423">
        <v>20540.935136157281</v>
      </c>
      <c r="Z423">
        <v>20676.854341987633</v>
      </c>
      <c r="AA423">
        <v>20945.380397899524</v>
      </c>
      <c r="AB423">
        <v>20977.368851497416</v>
      </c>
      <c r="AC423">
        <v>20780.858686244905</v>
      </c>
      <c r="AD423">
        <v>20367.335370995894</v>
      </c>
      <c r="AE423">
        <v>19751.880860336707</v>
      </c>
      <c r="AF423">
        <v>18953.166773195837</v>
      </c>
      <c r="AG423">
        <v>17992.963332800937</v>
      </c>
      <c r="AH423">
        <v>16895.575685251599</v>
      </c>
      <c r="AI423">
        <v>15686.048604924326</v>
      </c>
      <c r="AJ423">
        <v>14391.231163082282</v>
      </c>
      <c r="AK423">
        <v>13039.204272187128</v>
      </c>
      <c r="AL423">
        <v>11658.614103695569</v>
      </c>
      <c r="AM423">
        <v>10277.923063276454</v>
      </c>
      <c r="AN423">
        <v>8924.5981712788416</v>
      </c>
      <c r="AO423">
        <v>7624.2656514094306</v>
      </c>
      <c r="AP423">
        <v>6399.8696498589261</v>
      </c>
      <c r="AQ423">
        <v>5270.8813797830662</v>
      </c>
      <c r="AR423">
        <v>4223.4045795731618</v>
      </c>
      <c r="AS423">
        <v>3279.7804632204393</v>
      </c>
      <c r="AT423">
        <v>2456.5745391918272</v>
      </c>
      <c r="AU423">
        <v>1763.5899570031629</v>
      </c>
      <c r="AV423">
        <v>1203.3342712304816</v>
      </c>
      <c r="AW423">
        <v>771.07149635957933</v>
      </c>
      <c r="AX423">
        <v>455.53812174584226</v>
      </c>
      <c r="AY423">
        <v>240.31648080113169</v>
      </c>
      <c r="AZ423">
        <v>105.74888344313705</v>
      </c>
      <c r="BA423">
        <v>31.159561841442866</v>
      </c>
      <c r="BB423">
        <v>-1.393450608668185</v>
      </c>
      <c r="BC423">
        <v>-11.562184139004717</v>
      </c>
      <c r="BD423">
        <v>-11.467621195718811</v>
      </c>
      <c r="BE423">
        <v>-7.8592681196585454</v>
      </c>
      <c r="BF423">
        <v>3.4436565694882724E-10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</row>
    <row r="424" spans="1:101" x14ac:dyDescent="0.3">
      <c r="A424">
        <f>Model_Point!K424</f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18375.23033877035</v>
      </c>
      <c r="I424">
        <v>18114.915569308141</v>
      </c>
      <c r="J424">
        <v>17331.41224579548</v>
      </c>
      <c r="K424">
        <v>16329.420333884649</v>
      </c>
      <c r="L424">
        <v>16760.530572456806</v>
      </c>
      <c r="M424">
        <v>15716.321105061363</v>
      </c>
      <c r="N424">
        <v>14662.74103685527</v>
      </c>
      <c r="O424">
        <v>13619.004324626341</v>
      </c>
      <c r="P424">
        <v>12600.656149389459</v>
      </c>
      <c r="Q424">
        <v>12894.806100702188</v>
      </c>
      <c r="R424">
        <v>12031.4784557564</v>
      </c>
      <c r="S424">
        <v>11233.767530590916</v>
      </c>
      <c r="T424">
        <v>10513.182912445833</v>
      </c>
      <c r="U424">
        <v>9880.2851628716489</v>
      </c>
      <c r="V424">
        <v>9633.3714285053229</v>
      </c>
      <c r="W424">
        <v>9223.2595611488068</v>
      </c>
      <c r="X424">
        <v>8930.5260646186453</v>
      </c>
      <c r="Y424">
        <v>8763.0835917153581</v>
      </c>
      <c r="Z424">
        <v>8727.8682742301771</v>
      </c>
      <c r="AA424">
        <v>8097.5612466308958</v>
      </c>
      <c r="AB424">
        <v>8220.0468011950015</v>
      </c>
      <c r="AC424">
        <v>8253.4132438430788</v>
      </c>
      <c r="AD424">
        <v>8202.075019714699</v>
      </c>
      <c r="AE424">
        <v>8071.8833718593778</v>
      </c>
      <c r="AF424">
        <v>7280.1276226050486</v>
      </c>
      <c r="AG424">
        <v>6978.8511950826014</v>
      </c>
      <c r="AH424">
        <v>6621.8481114184933</v>
      </c>
      <c r="AI424">
        <v>6218.8819982774276</v>
      </c>
      <c r="AJ424">
        <v>5780.4544482213087</v>
      </c>
      <c r="AK424">
        <v>4992.0724329352806</v>
      </c>
      <c r="AL424">
        <v>4495.9063229414369</v>
      </c>
      <c r="AM424">
        <v>3996.5731527298371</v>
      </c>
      <c r="AN424">
        <v>3504.8929536206242</v>
      </c>
      <c r="AO424">
        <v>3031.0046220285799</v>
      </c>
      <c r="AP424">
        <v>2445.5266742451145</v>
      </c>
      <c r="AQ424">
        <v>2024.7259741189048</v>
      </c>
      <c r="AR424">
        <v>1633.1141377049669</v>
      </c>
      <c r="AS424">
        <v>1279.5474774391873</v>
      </c>
      <c r="AT424">
        <v>970.67489123317171</v>
      </c>
      <c r="AU424">
        <v>673.24608829563647</v>
      </c>
      <c r="AV424">
        <v>460.80402623979296</v>
      </c>
      <c r="AW424">
        <v>296.65241875015715</v>
      </c>
      <c r="AX424">
        <v>176.69247730155641</v>
      </c>
      <c r="AY424">
        <v>94.81295236536144</v>
      </c>
      <c r="AZ424">
        <v>40.379807483210605</v>
      </c>
      <c r="BA424">
        <v>11.855208346137326</v>
      </c>
      <c r="BB424">
        <v>-0.61965766165689884</v>
      </c>
      <c r="BC424">
        <v>-4.5379381615902252</v>
      </c>
      <c r="BD424">
        <v>-4.5269501381431505</v>
      </c>
      <c r="BE424">
        <v>-3.008387585216187</v>
      </c>
      <c r="BF424">
        <v>-1.0010266967534174E-10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</row>
    <row r="425" spans="1:101" x14ac:dyDescent="0.3">
      <c r="A425">
        <f>Model_Point!K425</f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13006.951816564168</v>
      </c>
      <c r="I425">
        <v>13165.15484576941</v>
      </c>
      <c r="J425">
        <v>12959.220231358508</v>
      </c>
      <c r="K425">
        <v>12607.034437333439</v>
      </c>
      <c r="L425">
        <v>12193.563211030647</v>
      </c>
      <c r="M425">
        <v>11755.008433116729</v>
      </c>
      <c r="N425">
        <v>11308.68105125675</v>
      </c>
      <c r="O425">
        <v>10865.53907395528</v>
      </c>
      <c r="P425">
        <v>10434.183730160981</v>
      </c>
      <c r="Q425">
        <v>10017.184161576413</v>
      </c>
      <c r="R425">
        <v>9625.1566265241436</v>
      </c>
      <c r="S425">
        <v>10496.723174015731</v>
      </c>
      <c r="T425">
        <v>10943.250087422848</v>
      </c>
      <c r="U425">
        <v>11282.572755562214</v>
      </c>
      <c r="V425">
        <v>11603.403477052207</v>
      </c>
      <c r="W425">
        <v>11906.810676139337</v>
      </c>
      <c r="X425">
        <v>12185.914109729305</v>
      </c>
      <c r="Y425">
        <v>12430.339322472561</v>
      </c>
      <c r="Z425">
        <v>12631.061984787586</v>
      </c>
      <c r="AA425">
        <v>12779.66642957465</v>
      </c>
      <c r="AB425">
        <v>12868.249802948068</v>
      </c>
      <c r="AC425">
        <v>12888.798617256864</v>
      </c>
      <c r="AD425">
        <v>12832.707635704679</v>
      </c>
      <c r="AE425">
        <v>12690.89942408846</v>
      </c>
      <c r="AF425">
        <v>12454.333002022202</v>
      </c>
      <c r="AG425">
        <v>12115.472380024054</v>
      </c>
      <c r="AH425">
        <v>11668.820238802251</v>
      </c>
      <c r="AI425">
        <v>11114.909597857837</v>
      </c>
      <c r="AJ425">
        <v>10452.129038021785</v>
      </c>
      <c r="AK425">
        <v>9681.567843232966</v>
      </c>
      <c r="AL425">
        <v>8807.9914343230848</v>
      </c>
      <c r="AM425">
        <v>7840.5555073462901</v>
      </c>
      <c r="AN425">
        <v>6793.4327040861999</v>
      </c>
      <c r="AO425">
        <v>5686.2881758308158</v>
      </c>
      <c r="AP425">
        <v>4544.506033921909</v>
      </c>
      <c r="AQ425">
        <v>3399.0518316891307</v>
      </c>
      <c r="AR425">
        <v>2445.2932037225064</v>
      </c>
      <c r="AS425">
        <v>1513.595935473136</v>
      </c>
      <c r="AT425">
        <v>619.91413062638321</v>
      </c>
      <c r="AU425">
        <v>-183.27363352179199</v>
      </c>
      <c r="AV425">
        <v>-834.39134866428901</v>
      </c>
      <c r="AW425">
        <v>-1273.3347966668146</v>
      </c>
      <c r="AX425">
        <v>-1450.7921325154746</v>
      </c>
      <c r="AY425">
        <v>-1338.169146979086</v>
      </c>
      <c r="AZ425">
        <v>-949.04196390739958</v>
      </c>
      <c r="BA425">
        <v>-636.55109314497736</v>
      </c>
      <c r="BB425">
        <v>-409.17503275241955</v>
      </c>
      <c r="BC425">
        <v>-250.79727200017521</v>
      </c>
      <c r="BD425">
        <v>-145.6402048692122</v>
      </c>
      <c r="BE425">
        <v>-79.316099721286292</v>
      </c>
      <c r="BF425">
        <v>9.6749811881848478E-11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</row>
    <row r="426" spans="1:101" x14ac:dyDescent="0.3">
      <c r="A426">
        <f>Model_Point!K426</f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8895.0362164206254</v>
      </c>
      <c r="I426">
        <v>8813.584625247353</v>
      </c>
      <c r="J426">
        <v>8544.2389477306933</v>
      </c>
      <c r="K426">
        <v>8206.9607231920672</v>
      </c>
      <c r="L426">
        <v>7858.3360393557605</v>
      </c>
      <c r="M426">
        <v>7523.054430329983</v>
      </c>
      <c r="N426">
        <v>7213.5301194429467</v>
      </c>
      <c r="O426">
        <v>6937.3711994973701</v>
      </c>
      <c r="P426">
        <v>6698.5122941503932</v>
      </c>
      <c r="Q426">
        <v>6494.9295086593693</v>
      </c>
      <c r="R426">
        <v>6337.0195554357479</v>
      </c>
      <c r="S426">
        <v>6232.1552076564494</v>
      </c>
      <c r="T426">
        <v>6186.9368663244813</v>
      </c>
      <c r="U426">
        <v>6207.8127470226736</v>
      </c>
      <c r="V426">
        <v>6300.7656727684516</v>
      </c>
      <c r="W426">
        <v>6471.5191120148602</v>
      </c>
      <c r="X426">
        <v>6726.3480991162533</v>
      </c>
      <c r="Y426">
        <v>7072.0868418554546</v>
      </c>
      <c r="Z426">
        <v>7515.4232732769033</v>
      </c>
      <c r="AA426">
        <v>7987.9548297853689</v>
      </c>
      <c r="AB426">
        <v>8416.8717117729666</v>
      </c>
      <c r="AC426">
        <v>8798.1454535291268</v>
      </c>
      <c r="AD426">
        <v>9129.290058901368</v>
      </c>
      <c r="AE426">
        <v>9408.9738423749059</v>
      </c>
      <c r="AF426">
        <v>9636.5170244423462</v>
      </c>
      <c r="AG426">
        <v>9811.0468828383091</v>
      </c>
      <c r="AH426">
        <v>9931.3006030385804</v>
      </c>
      <c r="AI426">
        <v>9996.2578191749708</v>
      </c>
      <c r="AJ426">
        <v>10005.692233441903</v>
      </c>
      <c r="AK426">
        <v>9959.6125780652546</v>
      </c>
      <c r="AL426">
        <v>9857.799418037117</v>
      </c>
      <c r="AM426">
        <v>9700.7048258720424</v>
      </c>
      <c r="AN426">
        <v>9489.8620603785002</v>
      </c>
      <c r="AO426">
        <v>9227.6014499953417</v>
      </c>
      <c r="AP426">
        <v>8916.9104844761423</v>
      </c>
      <c r="AQ426">
        <v>8561.3220646485661</v>
      </c>
      <c r="AR426">
        <v>8164.8944801253583</v>
      </c>
      <c r="AS426">
        <v>7732.2539696772446</v>
      </c>
      <c r="AT426">
        <v>7268.6285215607677</v>
      </c>
      <c r="AU426">
        <v>6779.839233407869</v>
      </c>
      <c r="AV426">
        <v>6272.1673869297501</v>
      </c>
      <c r="AW426">
        <v>5752.2093561388492</v>
      </c>
      <c r="AX426">
        <v>5226.4224143488045</v>
      </c>
      <c r="AY426">
        <v>4701.4202708336325</v>
      </c>
      <c r="AZ426">
        <v>4183.8385131564082</v>
      </c>
      <c r="BA426">
        <v>3680.1819307844021</v>
      </c>
      <c r="BB426">
        <v>3196.657247412767</v>
      </c>
      <c r="BC426">
        <v>2738.9965691623602</v>
      </c>
      <c r="BD426">
        <v>2312.2787469763862</v>
      </c>
      <c r="BE426">
        <v>1920.7577033019886</v>
      </c>
      <c r="BF426">
        <v>1567.7083756432694</v>
      </c>
      <c r="BG426">
        <v>1247.824691664805</v>
      </c>
      <c r="BH426">
        <v>965.2104060248945</v>
      </c>
      <c r="BI426">
        <v>722.46068616848061</v>
      </c>
      <c r="BJ426">
        <v>520.48435539978436</v>
      </c>
      <c r="BK426">
        <v>358.43714483149768</v>
      </c>
      <c r="BL426">
        <v>233.79250622067778</v>
      </c>
      <c r="BM426">
        <v>142.56351004662042</v>
      </c>
      <c r="BN426">
        <v>79.669513532220506</v>
      </c>
      <c r="BO426">
        <v>39.416507555611325</v>
      </c>
      <c r="BP426">
        <v>16.034600225933506</v>
      </c>
      <c r="BQ426">
        <v>4.7718370400305119</v>
      </c>
      <c r="BR426">
        <v>0.22795931409771977</v>
      </c>
      <c r="BS426">
        <v>-0.98223439444012794</v>
      </c>
      <c r="BT426">
        <v>-0.80496475177716942</v>
      </c>
      <c r="BU426">
        <v>-3.1502224059303883E-10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</row>
    <row r="427" spans="1:101" x14ac:dyDescent="0.3">
      <c r="A427">
        <f>Model_Point!K427</f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3614.8187871532004</v>
      </c>
      <c r="I427">
        <v>3565.9891452178308</v>
      </c>
      <c r="J427">
        <v>3433.5016401193702</v>
      </c>
      <c r="K427">
        <v>3270.2829419958266</v>
      </c>
      <c r="L427">
        <v>3402.9862806344659</v>
      </c>
      <c r="M427">
        <v>3253.0597579518371</v>
      </c>
      <c r="N427">
        <v>3111.3157562861975</v>
      </c>
      <c r="O427">
        <v>2980.91061350478</v>
      </c>
      <c r="P427">
        <v>2863.5118920425598</v>
      </c>
      <c r="Q427">
        <v>2938.4731767632074</v>
      </c>
      <c r="R427">
        <v>2860.9836333183925</v>
      </c>
      <c r="S427">
        <v>2803.5239280385122</v>
      </c>
      <c r="T427">
        <v>2768.733866263532</v>
      </c>
      <c r="U427">
        <v>2759.1833769645982</v>
      </c>
      <c r="V427">
        <v>2775.3941390147424</v>
      </c>
      <c r="W427">
        <v>2823.2412539607512</v>
      </c>
      <c r="X427">
        <v>2903.4488780655347</v>
      </c>
      <c r="Y427">
        <v>3018.6998010337093</v>
      </c>
      <c r="Z427">
        <v>3171.61433684043</v>
      </c>
      <c r="AA427">
        <v>3130.0635581658698</v>
      </c>
      <c r="AB427">
        <v>3332.8276024643478</v>
      </c>
      <c r="AC427">
        <v>3518.2668584113221</v>
      </c>
      <c r="AD427">
        <v>3685.4615286632784</v>
      </c>
      <c r="AE427">
        <v>3833.9449088805154</v>
      </c>
      <c r="AF427">
        <v>3740.0271359605081</v>
      </c>
      <c r="AG427">
        <v>3836.5851472530662</v>
      </c>
      <c r="AH427">
        <v>3912.6892584745992</v>
      </c>
      <c r="AI427">
        <v>3967.9781863224594</v>
      </c>
      <c r="AJ427">
        <v>4002.4023249658071</v>
      </c>
      <c r="AK427">
        <v>3846.5109571721541</v>
      </c>
      <c r="AL427">
        <v>3828.7854132073826</v>
      </c>
      <c r="AM427">
        <v>3789.791607156772</v>
      </c>
      <c r="AN427">
        <v>3730.1430655404733</v>
      </c>
      <c r="AO427">
        <v>3650.7648268709818</v>
      </c>
      <c r="AP427">
        <v>3434.0248267481497</v>
      </c>
      <c r="AQ427">
        <v>3311.6045389051583</v>
      </c>
      <c r="AR427">
        <v>3173.187755261416</v>
      </c>
      <c r="AS427">
        <v>3020.5768421832786</v>
      </c>
      <c r="AT427">
        <v>2855.810009984531</v>
      </c>
      <c r="AU427">
        <v>2606.3529986050635</v>
      </c>
      <c r="AV427">
        <v>2419.643081128168</v>
      </c>
      <c r="AW427">
        <v>2227.7934418348937</v>
      </c>
      <c r="AX427">
        <v>2033.3164792115081</v>
      </c>
      <c r="AY427">
        <v>1838.7883529071689</v>
      </c>
      <c r="AZ427">
        <v>1606.4530283416721</v>
      </c>
      <c r="BA427">
        <v>1417.0452271902957</v>
      </c>
      <c r="BB427">
        <v>1234.9910507609118</v>
      </c>
      <c r="BC427">
        <v>1062.5311193750599</v>
      </c>
      <c r="BD427">
        <v>901.65681856339688</v>
      </c>
      <c r="BE427">
        <v>736.86119409984099</v>
      </c>
      <c r="BF427">
        <v>602.74719640966077</v>
      </c>
      <c r="BG427">
        <v>481.12930942691372</v>
      </c>
      <c r="BH427">
        <v>373.61832095542405</v>
      </c>
      <c r="BI427">
        <v>281.24583455559758</v>
      </c>
      <c r="BJ427">
        <v>199.54708715857248</v>
      </c>
      <c r="BK427">
        <v>137.62628387715168</v>
      </c>
      <c r="BL427">
        <v>89.976088743818508</v>
      </c>
      <c r="BM427">
        <v>55.090417804672065</v>
      </c>
      <c r="BN427">
        <v>31.039128707686618</v>
      </c>
      <c r="BO427">
        <v>15.104052492682728</v>
      </c>
      <c r="BP427">
        <v>6.144486237728719</v>
      </c>
      <c r="BQ427">
        <v>1.8282721029578797</v>
      </c>
      <c r="BR427">
        <v>8.6961348094763066E-2</v>
      </c>
      <c r="BS427">
        <v>-0.37652214694004249</v>
      </c>
      <c r="BT427">
        <v>-0.30922909064990189</v>
      </c>
      <c r="BU427">
        <v>-5.0639602872556874E-11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</row>
    <row r="428" spans="1:101" x14ac:dyDescent="0.3">
      <c r="A428">
        <f>Model_Point!K428</f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1932.392491245155</v>
      </c>
      <c r="I428">
        <v>1954.078291279797</v>
      </c>
      <c r="J428">
        <v>1933.1610726674196</v>
      </c>
      <c r="K428">
        <v>1896.6180121393245</v>
      </c>
      <c r="L428">
        <v>1856.6975990105091</v>
      </c>
      <c r="M428">
        <v>1818.6646844743711</v>
      </c>
      <c r="N428">
        <v>1785.041222796855</v>
      </c>
      <c r="O428">
        <v>1757.3187651583905</v>
      </c>
      <c r="P428">
        <v>1736.3275023544397</v>
      </c>
      <c r="Q428">
        <v>1721.9467504407053</v>
      </c>
      <c r="R428">
        <v>1715.9508584538487</v>
      </c>
      <c r="S428">
        <v>1719.6451938333471</v>
      </c>
      <c r="T428">
        <v>1734.2145506074194</v>
      </c>
      <c r="U428">
        <v>1760.8200513171294</v>
      </c>
      <c r="V428">
        <v>1800.5522211324396</v>
      </c>
      <c r="W428">
        <v>1854.4636537111192</v>
      </c>
      <c r="X428">
        <v>1923.6947329345107</v>
      </c>
      <c r="Y428">
        <v>2009.4760205145478</v>
      </c>
      <c r="Z428">
        <v>2113.0209090608209</v>
      </c>
      <c r="AA428">
        <v>2235.5460112824394</v>
      </c>
      <c r="AB428">
        <v>2378.3295678189061</v>
      </c>
      <c r="AC428">
        <v>2523.713904879899</v>
      </c>
      <c r="AD428">
        <v>2665.9310779284042</v>
      </c>
      <c r="AE428">
        <v>2805.0461173987001</v>
      </c>
      <c r="AF428">
        <v>2941.2451314508971</v>
      </c>
      <c r="AG428">
        <v>3074.7063990022775</v>
      </c>
      <c r="AH428">
        <v>3448.3088977580919</v>
      </c>
      <c r="AI428">
        <v>3533.4829009142532</v>
      </c>
      <c r="AJ428">
        <v>3594.0744435270308</v>
      </c>
      <c r="AK428">
        <v>3646.7887949436445</v>
      </c>
      <c r="AL428">
        <v>3691.4825614998572</v>
      </c>
      <c r="AM428">
        <v>3726.5084116710632</v>
      </c>
      <c r="AN428">
        <v>3749.6082820692977</v>
      </c>
      <c r="AO428">
        <v>3758.8358900235307</v>
      </c>
      <c r="AP428">
        <v>3752.4149497063627</v>
      </c>
      <c r="AQ428">
        <v>3728.722861875066</v>
      </c>
      <c r="AR428">
        <v>3686.1805874529728</v>
      </c>
      <c r="AS428">
        <v>3623.1773212686098</v>
      </c>
      <c r="AT428">
        <v>3538.113229701662</v>
      </c>
      <c r="AU428">
        <v>3429.5161543372305</v>
      </c>
      <c r="AV428">
        <v>3296.3320390739996</v>
      </c>
      <c r="AW428">
        <v>3138.0320071007441</v>
      </c>
      <c r="AX428">
        <v>2955.3456824756622</v>
      </c>
      <c r="AY428">
        <v>2748.7266668230413</v>
      </c>
      <c r="AZ428">
        <v>2519.2939214836747</v>
      </c>
      <c r="BA428">
        <v>2269.0155337855426</v>
      </c>
      <c r="BB428">
        <v>2000.8341580625863</v>
      </c>
      <c r="BC428">
        <v>1718.7665685210143</v>
      </c>
      <c r="BD428">
        <v>1427.9638148015442</v>
      </c>
      <c r="BE428">
        <v>1134.7122184864395</v>
      </c>
      <c r="BF428">
        <v>846.35286391651982</v>
      </c>
      <c r="BG428">
        <v>600.42046138632418</v>
      </c>
      <c r="BH428">
        <v>364.88895578317596</v>
      </c>
      <c r="BI428">
        <v>144.2415170547221</v>
      </c>
      <c r="BJ428">
        <v>-50.115654794752864</v>
      </c>
      <c r="BK428">
        <v>-205.4150607138377</v>
      </c>
      <c r="BL428">
        <v>-309.73455652678206</v>
      </c>
      <c r="BM428">
        <v>-353.91514807086435</v>
      </c>
      <c r="BN428">
        <v>-333.53325226362648</v>
      </c>
      <c r="BO428">
        <v>-250.69075448626975</v>
      </c>
      <c r="BP428">
        <v>-164.58231467596582</v>
      </c>
      <c r="BQ428">
        <v>-103.57432664224977</v>
      </c>
      <c r="BR428">
        <v>-62.097966367002151</v>
      </c>
      <c r="BS428">
        <v>-35.155057070765864</v>
      </c>
      <c r="BT428">
        <v>-18.488102488949131</v>
      </c>
      <c r="BU428">
        <v>7.4030245488831011E-11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</row>
    <row r="429" spans="1:101" x14ac:dyDescent="0.3">
      <c r="A429">
        <f>Model_Point!K429</f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25551.255543566382</v>
      </c>
      <c r="I429">
        <v>25438.426567296236</v>
      </c>
      <c r="J429">
        <v>24784.972111010979</v>
      </c>
      <c r="K429">
        <v>23914.893614414632</v>
      </c>
      <c r="L429">
        <v>22995.545136431789</v>
      </c>
      <c r="M429">
        <v>22100.134193818478</v>
      </c>
      <c r="N429">
        <v>21266.912952451356</v>
      </c>
      <c r="O429">
        <v>20523.843601723253</v>
      </c>
      <c r="P429">
        <v>19895.166842523409</v>
      </c>
      <c r="Q429">
        <v>19384.983718657822</v>
      </c>
      <c r="R429">
        <v>19030.38650188535</v>
      </c>
      <c r="S429">
        <v>18852.693962302084</v>
      </c>
      <c r="T429">
        <v>18871.502700590667</v>
      </c>
      <c r="U429">
        <v>19104.812021241556</v>
      </c>
      <c r="V429">
        <v>19569.442472865139</v>
      </c>
      <c r="W429">
        <v>20282.068511937181</v>
      </c>
      <c r="X429">
        <v>21072.574935123383</v>
      </c>
      <c r="Y429">
        <v>21715.237396122768</v>
      </c>
      <c r="Z429">
        <v>22204.602248883919</v>
      </c>
      <c r="AA429">
        <v>22536.249057564353</v>
      </c>
      <c r="AB429">
        <v>22705.488777534694</v>
      </c>
      <c r="AC429">
        <v>22709.816654137776</v>
      </c>
      <c r="AD429">
        <v>22550.078831809133</v>
      </c>
      <c r="AE429">
        <v>22229.723160484635</v>
      </c>
      <c r="AF429">
        <v>21754.429590954278</v>
      </c>
      <c r="AG429">
        <v>21131.807676797362</v>
      </c>
      <c r="AH429">
        <v>20371.345605676586</v>
      </c>
      <c r="AI429">
        <v>19484.536091999478</v>
      </c>
      <c r="AJ429">
        <v>18484.980059518206</v>
      </c>
      <c r="AK429">
        <v>17388.370322833824</v>
      </c>
      <c r="AL429">
        <v>16212.116757538623</v>
      </c>
      <c r="AM429">
        <v>14974.927320479763</v>
      </c>
      <c r="AN429">
        <v>13695.489300486293</v>
      </c>
      <c r="AO429">
        <v>12393.291412970257</v>
      </c>
      <c r="AP429">
        <v>11088.217737967183</v>
      </c>
      <c r="AQ429">
        <v>9800.0815939293152</v>
      </c>
      <c r="AR429">
        <v>8548.1091241576687</v>
      </c>
      <c r="AS429">
        <v>7350.3879682694615</v>
      </c>
      <c r="AT429">
        <v>6223.3024161398153</v>
      </c>
      <c r="AU429">
        <v>5180.9824384977856</v>
      </c>
      <c r="AV429">
        <v>4234.7993090168111</v>
      </c>
      <c r="AW429">
        <v>3371.3675852535594</v>
      </c>
      <c r="AX429">
        <v>2604.3420177194034</v>
      </c>
      <c r="AY429">
        <v>1942.9990748166631</v>
      </c>
      <c r="AZ429">
        <v>1391.6371136126661</v>
      </c>
      <c r="BA429">
        <v>949.30952223798909</v>
      </c>
      <c r="BB429">
        <v>609.97658080810493</v>
      </c>
      <c r="BC429">
        <v>363.12238173321867</v>
      </c>
      <c r="BD429">
        <v>194.82210713723723</v>
      </c>
      <c r="BE429">
        <v>89.167941629292528</v>
      </c>
      <c r="BF429">
        <v>29.88211004879426</v>
      </c>
      <c r="BG429">
        <v>3.2487129808363751</v>
      </c>
      <c r="BH429">
        <v>-5.835252478005609</v>
      </c>
      <c r="BI429">
        <v>-6.6958066221310144</v>
      </c>
      <c r="BJ429">
        <v>-4.557933637072435</v>
      </c>
      <c r="BK429">
        <v>5.6211752842306079E-10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</row>
    <row r="430" spans="1:101" x14ac:dyDescent="0.3">
      <c r="A430">
        <f>Model_Point!K430</f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10205.892490443333</v>
      </c>
      <c r="I430">
        <v>10115.786524084702</v>
      </c>
      <c r="J430">
        <v>9792.7738207146031</v>
      </c>
      <c r="K430">
        <v>9376.358489379998</v>
      </c>
      <c r="L430">
        <v>9728.2883785180129</v>
      </c>
      <c r="M430">
        <v>9337.0386430987564</v>
      </c>
      <c r="N430">
        <v>8966.023031867202</v>
      </c>
      <c r="O430">
        <v>8626.5709311601477</v>
      </c>
      <c r="P430">
        <v>8328.4097175442821</v>
      </c>
      <c r="Q430">
        <v>8424.1150508455103</v>
      </c>
      <c r="R430">
        <v>8248.5581979774015</v>
      </c>
      <c r="S430">
        <v>8140.5046344899947</v>
      </c>
      <c r="T430">
        <v>8107.7806759573486</v>
      </c>
      <c r="U430">
        <v>8157.5730964337363</v>
      </c>
      <c r="V430">
        <v>7974.5210263084437</v>
      </c>
      <c r="W430">
        <v>8189.4828384059574</v>
      </c>
      <c r="X430">
        <v>8505.8067580017632</v>
      </c>
      <c r="Y430">
        <v>8854.4716980244102</v>
      </c>
      <c r="Z430">
        <v>9146.8780514618356</v>
      </c>
      <c r="AA430">
        <v>8781.974193731945</v>
      </c>
      <c r="AB430">
        <v>8919.8461959589586</v>
      </c>
      <c r="AC430">
        <v>8995.012696330874</v>
      </c>
      <c r="AD430">
        <v>9007.820748294831</v>
      </c>
      <c r="AE430">
        <v>8959.6411430959906</v>
      </c>
      <c r="AF430">
        <v>8416.4109079138743</v>
      </c>
      <c r="AG430">
        <v>8226.8021967918103</v>
      </c>
      <c r="AH430">
        <v>7983.5783636053402</v>
      </c>
      <c r="AI430">
        <v>7691.2004934829729</v>
      </c>
      <c r="AJ430">
        <v>7354.9604744544649</v>
      </c>
      <c r="AK430">
        <v>6699.4761272793912</v>
      </c>
      <c r="AL430">
        <v>6277.1368357154515</v>
      </c>
      <c r="AM430">
        <v>5830.0927312572039</v>
      </c>
      <c r="AN430">
        <v>5365.6091491218176</v>
      </c>
      <c r="AO430">
        <v>4891.2758695522452</v>
      </c>
      <c r="AP430">
        <v>4261.0536229683803</v>
      </c>
      <c r="AQ430">
        <v>3780.7716562326104</v>
      </c>
      <c r="AR430">
        <v>3313.0894058183731</v>
      </c>
      <c r="AS430">
        <v>2865.080031799534</v>
      </c>
      <c r="AT430">
        <v>2443.1711380344373</v>
      </c>
      <c r="AU430">
        <v>1987.4624612460827</v>
      </c>
      <c r="AV430">
        <v>1629.3557638756724</v>
      </c>
      <c r="AW430">
        <v>1302.1750032578946</v>
      </c>
      <c r="AX430">
        <v>1011.2839999043958</v>
      </c>
      <c r="AY430">
        <v>760.3675755612187</v>
      </c>
      <c r="AZ430">
        <v>533.20648357300047</v>
      </c>
      <c r="BA430">
        <v>364.42226221169182</v>
      </c>
      <c r="BB430">
        <v>234.8551378604385</v>
      </c>
      <c r="BC430">
        <v>140.55743013149981</v>
      </c>
      <c r="BD430">
        <v>76.258035637110254</v>
      </c>
      <c r="BE430">
        <v>34.13868290704</v>
      </c>
      <c r="BF430">
        <v>11.425156594530423</v>
      </c>
      <c r="BG430">
        <v>1.215330998310574</v>
      </c>
      <c r="BH430">
        <v>-2.2711762459861413</v>
      </c>
      <c r="BI430">
        <v>-2.6056574302948743</v>
      </c>
      <c r="BJ430">
        <v>-1.7490017009176149</v>
      </c>
      <c r="BK430">
        <v>-1.0314312636169988E-10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</row>
    <row r="431" spans="1:101" x14ac:dyDescent="0.3">
      <c r="A431">
        <f>Model_Point!K431</f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7296.0065844338797</v>
      </c>
      <c r="I431">
        <v>7465.995168650421</v>
      </c>
      <c r="J431">
        <v>7467.4949003616039</v>
      </c>
      <c r="K431">
        <v>7403.3734486194126</v>
      </c>
      <c r="L431">
        <v>7320.5631087008587</v>
      </c>
      <c r="M431">
        <v>7239.1085987402876</v>
      </c>
      <c r="N431">
        <v>7168.6025336619441</v>
      </c>
      <c r="O431">
        <v>7115.3300182599596</v>
      </c>
      <c r="P431">
        <v>7084.4341603317853</v>
      </c>
      <c r="Q431">
        <v>7077.7607739973273</v>
      </c>
      <c r="R431">
        <v>7102.1259725447853</v>
      </c>
      <c r="S431">
        <v>7161.9036688907627</v>
      </c>
      <c r="T431">
        <v>7261.1842272389258</v>
      </c>
      <c r="U431">
        <v>7403.802077226861</v>
      </c>
      <c r="V431">
        <v>7593.406070044919</v>
      </c>
      <c r="W431">
        <v>7833.6239133118397</v>
      </c>
      <c r="X431">
        <v>8661.3562759070337</v>
      </c>
      <c r="Y431">
        <v>8950.2342288974996</v>
      </c>
      <c r="Z431">
        <v>9163.0408410930158</v>
      </c>
      <c r="AA431">
        <v>9358.2671912300539</v>
      </c>
      <c r="AB431">
        <v>9536.2188102734963</v>
      </c>
      <c r="AC431">
        <v>9691.9554846844112</v>
      </c>
      <c r="AD431">
        <v>9818.2955641046628</v>
      </c>
      <c r="AE431">
        <v>9909.0215976470226</v>
      </c>
      <c r="AF431">
        <v>9958.3893285358026</v>
      </c>
      <c r="AG431">
        <v>9961.0670288254478</v>
      </c>
      <c r="AH431">
        <v>9911.7342729579468</v>
      </c>
      <c r="AI431">
        <v>9804.7849167277654</v>
      </c>
      <c r="AJ431">
        <v>9634.4324930996336</v>
      </c>
      <c r="AK431">
        <v>9395.0731181834035</v>
      </c>
      <c r="AL431">
        <v>9082.2717818382134</v>
      </c>
      <c r="AM431">
        <v>8693.1229417421182</v>
      </c>
      <c r="AN431">
        <v>8228.8560501638858</v>
      </c>
      <c r="AO431">
        <v>7689.4553178462511</v>
      </c>
      <c r="AP431">
        <v>7076.8899911796361</v>
      </c>
      <c r="AQ431">
        <v>6395.7560513536137</v>
      </c>
      <c r="AR431">
        <v>5653.73284018099</v>
      </c>
      <c r="AS431">
        <v>4861.9684937130596</v>
      </c>
      <c r="AT431">
        <v>4035.349987647121</v>
      </c>
      <c r="AU431">
        <v>3192.5913164443518</v>
      </c>
      <c r="AV431">
        <v>2356.0631519338817</v>
      </c>
      <c r="AW431">
        <v>1655.2870569544357</v>
      </c>
      <c r="AX431">
        <v>978.23406485948556</v>
      </c>
      <c r="AY431">
        <v>337.25080122016112</v>
      </c>
      <c r="AZ431">
        <v>-231.24379470033452</v>
      </c>
      <c r="BA431">
        <v>-685.38614553455056</v>
      </c>
      <c r="BB431">
        <v>-985.13443606871704</v>
      </c>
      <c r="BC431">
        <v>-1098.6266080416733</v>
      </c>
      <c r="BD431">
        <v>-1008.8372307802889</v>
      </c>
      <c r="BE431">
        <v>-719.76888911000708</v>
      </c>
      <c r="BF431">
        <v>-478.1794384820796</v>
      </c>
      <c r="BG431">
        <v>-304.45433356957932</v>
      </c>
      <c r="BH431">
        <v>-184.72179280798665</v>
      </c>
      <c r="BI431">
        <v>-105.9668848892796</v>
      </c>
      <c r="BJ431">
        <v>-56.697847250142402</v>
      </c>
      <c r="BK431">
        <v>4.8661445444055561E-12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</row>
    <row r="432" spans="1:101" x14ac:dyDescent="0.3">
      <c r="A432">
        <f>Model_Point!K432</f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10584.7420204258</v>
      </c>
      <c r="I432">
        <v>10387.371119916083</v>
      </c>
      <c r="J432">
        <v>9988.2545510991567</v>
      </c>
      <c r="K432">
        <v>9500.9895762607302</v>
      </c>
      <c r="L432">
        <v>9000.1107850907574</v>
      </c>
      <c r="M432">
        <v>8519.0782737708323</v>
      </c>
      <c r="N432">
        <v>8076.1331436773162</v>
      </c>
      <c r="O432">
        <v>7684.631682735745</v>
      </c>
      <c r="P432">
        <v>7355.8861622206578</v>
      </c>
      <c r="Q432">
        <v>7087.8113864472534</v>
      </c>
      <c r="R432">
        <v>6899.8983013577072</v>
      </c>
      <c r="S432">
        <v>6801.1278302295177</v>
      </c>
      <c r="T432">
        <v>6799.5619084306472</v>
      </c>
      <c r="U432">
        <v>6892.6415555828689</v>
      </c>
      <c r="V432">
        <v>6917.443288303728</v>
      </c>
      <c r="W432">
        <v>6874.5673142369778</v>
      </c>
      <c r="X432">
        <v>6765.7535326600009</v>
      </c>
      <c r="Y432">
        <v>6593.9291324931255</v>
      </c>
      <c r="Z432">
        <v>6363.2486879750304</v>
      </c>
      <c r="AA432">
        <v>6079.0852470110995</v>
      </c>
      <c r="AB432">
        <v>5747.8707923155735</v>
      </c>
      <c r="AC432">
        <v>5376.9119388812069</v>
      </c>
      <c r="AD432">
        <v>4973.8229954662902</v>
      </c>
      <c r="AE432">
        <v>4546.8418074295596</v>
      </c>
      <c r="AF432">
        <v>4104.638418152369</v>
      </c>
      <c r="AG432">
        <v>3656.0931905129742</v>
      </c>
      <c r="AH432">
        <v>3210.0483698218168</v>
      </c>
      <c r="AI432">
        <v>2775.0397800134506</v>
      </c>
      <c r="AJ432">
        <v>2359.0183052086104</v>
      </c>
      <c r="AK432">
        <v>1969.0738059742498</v>
      </c>
      <c r="AL432">
        <v>1611.1768465423067</v>
      </c>
      <c r="AM432">
        <v>1280.9352812454224</v>
      </c>
      <c r="AN432">
        <v>985.20183598364838</v>
      </c>
      <c r="AO432">
        <v>728.95065326936856</v>
      </c>
      <c r="AP432">
        <v>514.96639133506483</v>
      </c>
      <c r="AQ432">
        <v>343.68481768984861</v>
      </c>
      <c r="AR432">
        <v>213.2270930547283</v>
      </c>
      <c r="AS432">
        <v>119.6517507396931</v>
      </c>
      <c r="AT432">
        <v>57.419697961558491</v>
      </c>
      <c r="AU432">
        <v>20.031027716636206</v>
      </c>
      <c r="AV432">
        <v>0.75431518134240383</v>
      </c>
      <c r="AW432">
        <v>-6.3041811148253162</v>
      </c>
      <c r="AX432">
        <v>-7.2272653452945308</v>
      </c>
      <c r="AY432">
        <v>-5.6655195601491615</v>
      </c>
      <c r="AZ432">
        <v>-3.5602004682001551</v>
      </c>
      <c r="BA432">
        <v>3.1056075062244271E-11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</row>
    <row r="433" spans="1:101" x14ac:dyDescent="0.3">
      <c r="A433">
        <f>Model_Point!K433</f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4323.5365109337099</v>
      </c>
      <c r="I433">
        <v>4231.251736048499</v>
      </c>
      <c r="J433">
        <v>4048.2654254096155</v>
      </c>
      <c r="K433">
        <v>3826.2308290235333</v>
      </c>
      <c r="L433">
        <v>3874.5780012956611</v>
      </c>
      <c r="M433">
        <v>3665.9686448943526</v>
      </c>
      <c r="N433">
        <v>3470.476948452053</v>
      </c>
      <c r="O433">
        <v>3293.5778999085796</v>
      </c>
      <c r="P433">
        <v>3139.8784865697835</v>
      </c>
      <c r="Q433">
        <v>3048.7219171191459</v>
      </c>
      <c r="R433">
        <v>2950.3936823288814</v>
      </c>
      <c r="S433">
        <v>2886.1287941052597</v>
      </c>
      <c r="T433">
        <v>2859.1897575289781</v>
      </c>
      <c r="U433">
        <v>2872.491195550665</v>
      </c>
      <c r="V433">
        <v>2674.1254724787987</v>
      </c>
      <c r="W433">
        <v>2689.1940919410054</v>
      </c>
      <c r="X433">
        <v>2678.7298078787267</v>
      </c>
      <c r="Y433">
        <v>2643.8247256825603</v>
      </c>
      <c r="Z433">
        <v>2586.0619588304171</v>
      </c>
      <c r="AA433">
        <v>2335.5549617582619</v>
      </c>
      <c r="AB433">
        <v>2228.0824954110371</v>
      </c>
      <c r="AC433">
        <v>2104.5158236780348</v>
      </c>
      <c r="AD433">
        <v>1967.8045245422009</v>
      </c>
      <c r="AE433">
        <v>1821.1535975468805</v>
      </c>
      <c r="AF433">
        <v>1571.7780715073459</v>
      </c>
      <c r="AG433">
        <v>1409.555350726682</v>
      </c>
      <c r="AH433">
        <v>1247.3738935600945</v>
      </c>
      <c r="AI433">
        <v>1088.5862070514652</v>
      </c>
      <c r="AJ433">
        <v>936.32959200239566</v>
      </c>
      <c r="AK433">
        <v>752.51739181157768</v>
      </c>
      <c r="AL433">
        <v>618.81235032641302</v>
      </c>
      <c r="AM433">
        <v>495.09496844090819</v>
      </c>
      <c r="AN433">
        <v>384.07901096419278</v>
      </c>
      <c r="AO433">
        <v>287.76082093051832</v>
      </c>
      <c r="AP433">
        <v>196.59033449319361</v>
      </c>
      <c r="AQ433">
        <v>131.57055306648815</v>
      </c>
      <c r="AR433">
        <v>81.973921009659335</v>
      </c>
      <c r="AS433">
        <v>46.355538640628225</v>
      </c>
      <c r="AT433">
        <v>22.646691528705773</v>
      </c>
      <c r="AU433">
        <v>7.6457248762273533</v>
      </c>
      <c r="AV433">
        <v>0.26133401880294815</v>
      </c>
      <c r="AW433">
        <v>-2.454054906062022</v>
      </c>
      <c r="AX433">
        <v>-2.8213781048189417</v>
      </c>
      <c r="AY433">
        <v>-2.2353907171887855</v>
      </c>
      <c r="AZ433">
        <v>-1.3630717307631934</v>
      </c>
      <c r="BA433">
        <v>-2.345138891239096E-11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0</v>
      </c>
      <c r="CW433">
        <v>0</v>
      </c>
    </row>
    <row r="434" spans="1:101" x14ac:dyDescent="0.3">
      <c r="A434">
        <f>Model_Point!K434</f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3181.4550158285301</v>
      </c>
      <c r="I434">
        <v>3221.011682249019</v>
      </c>
      <c r="J434">
        <v>3174.5196118589588</v>
      </c>
      <c r="K434">
        <v>3094.1238288843915</v>
      </c>
      <c r="L434">
        <v>3000.5591739426918</v>
      </c>
      <c r="M434">
        <v>2902.7271577017591</v>
      </c>
      <c r="N434">
        <v>2804.9331883383111</v>
      </c>
      <c r="O434">
        <v>2709.9322550790685</v>
      </c>
      <c r="P434">
        <v>2619.9007723026316</v>
      </c>
      <c r="Q434">
        <v>2535.5101942379092</v>
      </c>
      <c r="R434">
        <v>2459.4505637033944</v>
      </c>
      <c r="S434">
        <v>2697.2539595468438</v>
      </c>
      <c r="T434">
        <v>2803.3749867844281</v>
      </c>
      <c r="U434">
        <v>2882.2920268520047</v>
      </c>
      <c r="V434">
        <v>2956.2464623352207</v>
      </c>
      <c r="W434">
        <v>3025.5096717481811</v>
      </c>
      <c r="X434">
        <v>3088.3640299575832</v>
      </c>
      <c r="Y434">
        <v>3142.2224130651744</v>
      </c>
      <c r="Z434">
        <v>3184.8428870988305</v>
      </c>
      <c r="AA434">
        <v>3214.1432712281671</v>
      </c>
      <c r="AB434">
        <v>3228.1776627490867</v>
      </c>
      <c r="AC434">
        <v>3224.981156792684</v>
      </c>
      <c r="AD434">
        <v>3202.4508704931259</v>
      </c>
      <c r="AE434">
        <v>3158.3779558625774</v>
      </c>
      <c r="AF434">
        <v>3090.5772549714043</v>
      </c>
      <c r="AG434">
        <v>2997.2568883811455</v>
      </c>
      <c r="AH434">
        <v>2877.1527325649199</v>
      </c>
      <c r="AI434">
        <v>2730.526779700529</v>
      </c>
      <c r="AJ434">
        <v>2557.11790102328</v>
      </c>
      <c r="AK434">
        <v>2357.3585100832615</v>
      </c>
      <c r="AL434">
        <v>2132.6177169105772</v>
      </c>
      <c r="AM434">
        <v>1885.3773347349124</v>
      </c>
      <c r="AN434">
        <v>1619.3841088022918</v>
      </c>
      <c r="AO434">
        <v>1339.7618951976872</v>
      </c>
      <c r="AP434">
        <v>1053.0589781069611</v>
      </c>
      <c r="AQ434">
        <v>767.20165535234685</v>
      </c>
      <c r="AR434">
        <v>531.18472697370612</v>
      </c>
      <c r="AS434">
        <v>302.33500282765078</v>
      </c>
      <c r="AT434">
        <v>84.726456414585641</v>
      </c>
      <c r="AU434">
        <v>-108.44202204934996</v>
      </c>
      <c r="AV434">
        <v>-261.79355883246893</v>
      </c>
      <c r="AW434">
        <v>-360.45975971704178</v>
      </c>
      <c r="AX434">
        <v>-392.43767168007923</v>
      </c>
      <c r="AY434">
        <v>-351.07755778995488</v>
      </c>
      <c r="AZ434">
        <v>-248.32431518520264</v>
      </c>
      <c r="BA434">
        <v>-166.17640854509631</v>
      </c>
      <c r="BB434">
        <v>-106.53391614143716</v>
      </c>
      <c r="BC434">
        <v>-65.0692269264907</v>
      </c>
      <c r="BD434">
        <v>-37.581204962998235</v>
      </c>
      <c r="BE434">
        <v>-20.26373491477219</v>
      </c>
      <c r="BF434">
        <v>-2.0502655500369894E-11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>
        <v>0</v>
      </c>
      <c r="CU434">
        <v>0</v>
      </c>
      <c r="CV434">
        <v>0</v>
      </c>
      <c r="CW434">
        <v>0</v>
      </c>
    </row>
    <row r="435" spans="1:101" x14ac:dyDescent="0.3">
      <c r="A435">
        <f>Model_Point!K435</f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11373.957940021475</v>
      </c>
      <c r="I435">
        <v>11420.271645714734</v>
      </c>
      <c r="J435">
        <v>11226.44001176128</v>
      </c>
      <c r="K435">
        <v>10928.835594643991</v>
      </c>
      <c r="L435">
        <v>10598.743874753078</v>
      </c>
      <c r="M435">
        <v>10266.229655291338</v>
      </c>
      <c r="N435">
        <v>9946.5523906222552</v>
      </c>
      <c r="O435">
        <v>9649.8341921646079</v>
      </c>
      <c r="P435">
        <v>9384.6638684071859</v>
      </c>
      <c r="Q435">
        <v>9152.0164945990946</v>
      </c>
      <c r="R435">
        <v>8964.4983227144494</v>
      </c>
      <c r="S435">
        <v>8829.6076115872565</v>
      </c>
      <c r="T435">
        <v>8755.3017004352005</v>
      </c>
      <c r="U435">
        <v>8749.3571111325418</v>
      </c>
      <c r="V435">
        <v>8819.4722555193257</v>
      </c>
      <c r="W435">
        <v>8973.6477290017592</v>
      </c>
      <c r="X435">
        <v>9219.6068105214999</v>
      </c>
      <c r="Y435">
        <v>9564.363883184682</v>
      </c>
      <c r="Z435">
        <v>9964.6577664631586</v>
      </c>
      <c r="AA435">
        <v>10307.740804283279</v>
      </c>
      <c r="AB435">
        <v>10591.546283093861</v>
      </c>
      <c r="AC435">
        <v>10813.565303434523</v>
      </c>
      <c r="AD435">
        <v>10971.607558368201</v>
      </c>
      <c r="AE435">
        <v>11064.477081025669</v>
      </c>
      <c r="AF435">
        <v>11091.291684403937</v>
      </c>
      <c r="AG435">
        <v>11050.909633112067</v>
      </c>
      <c r="AH435">
        <v>10943.033819156406</v>
      </c>
      <c r="AI435">
        <v>10768.726062628702</v>
      </c>
      <c r="AJ435">
        <v>10530.067406121489</v>
      </c>
      <c r="AK435">
        <v>10229.992870813938</v>
      </c>
      <c r="AL435">
        <v>9872.1592677945555</v>
      </c>
      <c r="AM435">
        <v>9460.9261374009875</v>
      </c>
      <c r="AN435">
        <v>9001.4151929730033</v>
      </c>
      <c r="AO435">
        <v>8499.5601287686241</v>
      </c>
      <c r="AP435">
        <v>7962.1044150087537</v>
      </c>
      <c r="AQ435">
        <v>7396.4436896434845</v>
      </c>
      <c r="AR435">
        <v>6810.4514680516804</v>
      </c>
      <c r="AS435">
        <v>6211.9149354893498</v>
      </c>
      <c r="AT435">
        <v>5608.9075066946143</v>
      </c>
      <c r="AU435">
        <v>5009.624532436741</v>
      </c>
      <c r="AV435">
        <v>4422.1943789947027</v>
      </c>
      <c r="AW435">
        <v>3854.468868626524</v>
      </c>
      <c r="AX435">
        <v>3313.7993504069432</v>
      </c>
      <c r="AY435">
        <v>2806.8071330835978</v>
      </c>
      <c r="AZ435">
        <v>2339.1594701893623</v>
      </c>
      <c r="BA435">
        <v>1915.3644801170105</v>
      </c>
      <c r="BB435">
        <v>1529.1977698433643</v>
      </c>
      <c r="BC435">
        <v>1186.2539609315186</v>
      </c>
      <c r="BD435">
        <v>890.2895121578797</v>
      </c>
      <c r="BE435">
        <v>642.9720968387212</v>
      </c>
      <c r="BF435">
        <v>443.767221581196</v>
      </c>
      <c r="BG435">
        <v>289.99813267521137</v>
      </c>
      <c r="BH435">
        <v>177.09906925523271</v>
      </c>
      <c r="BI435">
        <v>99.056923257160904</v>
      </c>
      <c r="BJ435">
        <v>49.004581148614882</v>
      </c>
      <c r="BK435">
        <v>19.895986615995039</v>
      </c>
      <c r="BL435">
        <v>5.8346299540128399</v>
      </c>
      <c r="BM435">
        <v>0.13239517215232369</v>
      </c>
      <c r="BN435">
        <v>-1.4131037272947169</v>
      </c>
      <c r="BO435">
        <v>-1.223127728731169</v>
      </c>
      <c r="BP435">
        <v>-1.8193392957281901E-10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>
        <v>0</v>
      </c>
      <c r="CU435">
        <v>0</v>
      </c>
      <c r="CV435">
        <v>0</v>
      </c>
      <c r="CW435">
        <v>0</v>
      </c>
    </row>
    <row r="436" spans="1:101" x14ac:dyDescent="0.3">
      <c r="A436">
        <f>Model_Point!K436</f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4490.6799290482259</v>
      </c>
      <c r="I436">
        <v>4483.2244841233542</v>
      </c>
      <c r="J436">
        <v>4373.2339990614137</v>
      </c>
      <c r="K436">
        <v>4219.171639452974</v>
      </c>
      <c r="L436">
        <v>4391.1660837817853</v>
      </c>
      <c r="M436">
        <v>4238.3038224180727</v>
      </c>
      <c r="N436">
        <v>4088.4629146285029</v>
      </c>
      <c r="O436">
        <v>3945.7419784292397</v>
      </c>
      <c r="P436">
        <v>3813.5830802825703</v>
      </c>
      <c r="Q436">
        <v>3924.8337991665958</v>
      </c>
      <c r="R436">
        <v>3834.0584791389051</v>
      </c>
      <c r="S436">
        <v>3763.0916422198366</v>
      </c>
      <c r="T436">
        <v>3715.0975628839615</v>
      </c>
      <c r="U436">
        <v>3693.1597774784354</v>
      </c>
      <c r="V436">
        <v>3704.3655952185541</v>
      </c>
      <c r="W436">
        <v>3744.0279479788628</v>
      </c>
      <c r="X436">
        <v>3818.9920951810363</v>
      </c>
      <c r="Y436">
        <v>3932.0149851539363</v>
      </c>
      <c r="Z436">
        <v>4085.624227502497</v>
      </c>
      <c r="AA436">
        <v>4006.6722407625534</v>
      </c>
      <c r="AB436">
        <v>4150.423662194039</v>
      </c>
      <c r="AC436">
        <v>4271.0659683889244</v>
      </c>
      <c r="AD436">
        <v>4367.7772981632734</v>
      </c>
      <c r="AE436">
        <v>4440.1270269907945</v>
      </c>
      <c r="AF436">
        <v>4285.9894628270686</v>
      </c>
      <c r="AG436">
        <v>4296.1426738495502</v>
      </c>
      <c r="AH436">
        <v>4280.4122635398526</v>
      </c>
      <c r="AI436">
        <v>4239.2243785538531</v>
      </c>
      <c r="AJ436">
        <v>4173.4040861407047</v>
      </c>
      <c r="AK436">
        <v>3940.354699788727</v>
      </c>
      <c r="AL436">
        <v>3820.1476092784796</v>
      </c>
      <c r="AM436">
        <v>3679.0890405998889</v>
      </c>
      <c r="AN436">
        <v>3519.1700034961054</v>
      </c>
      <c r="AO436">
        <v>3342.699906850733</v>
      </c>
      <c r="AP436">
        <v>3060.8355690902149</v>
      </c>
      <c r="AQ436">
        <v>2853.745893945149</v>
      </c>
      <c r="AR436">
        <v>2638.3418519750107</v>
      </c>
      <c r="AS436">
        <v>2417.6500765995938</v>
      </c>
      <c r="AT436">
        <v>2194.812279569468</v>
      </c>
      <c r="AU436">
        <v>1923.4100751079563</v>
      </c>
      <c r="AV436">
        <v>1702.771812940111</v>
      </c>
      <c r="AW436">
        <v>1489.2342270336019</v>
      </c>
      <c r="AX436">
        <v>1285.6676497501862</v>
      </c>
      <c r="AY436">
        <v>1094.6645123256574</v>
      </c>
      <c r="AZ436">
        <v>897.32759245469958</v>
      </c>
      <c r="BA436">
        <v>736.38415208321669</v>
      </c>
      <c r="BB436">
        <v>589.59123794306618</v>
      </c>
      <c r="BC436">
        <v>459.14054836393871</v>
      </c>
      <c r="BD436">
        <v>346.51829025154262</v>
      </c>
      <c r="BE436">
        <v>246.51537167079002</v>
      </c>
      <c r="BF436">
        <v>170.38726004974373</v>
      </c>
      <c r="BG436">
        <v>111.59274658044117</v>
      </c>
      <c r="BH436">
        <v>68.409866925961254</v>
      </c>
      <c r="BI436">
        <v>38.55570499972599</v>
      </c>
      <c r="BJ436">
        <v>18.785019768971011</v>
      </c>
      <c r="BK436">
        <v>7.626481326386723</v>
      </c>
      <c r="BL436">
        <v>2.2343880012524346</v>
      </c>
      <c r="BM436">
        <v>4.6777822261781211E-2</v>
      </c>
      <c r="BN436">
        <v>-0.54679528660873067</v>
      </c>
      <c r="BO436">
        <v>-0.46954034761158714</v>
      </c>
      <c r="BP436">
        <v>2.4032440440464953E-12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</row>
    <row r="437" spans="1:101" x14ac:dyDescent="0.3">
      <c r="A437">
        <f>Model_Point!K437</f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2528.6898557796853</v>
      </c>
      <c r="I437">
        <v>2591.4864189527643</v>
      </c>
      <c r="J437">
        <v>2600.3659117730431</v>
      </c>
      <c r="K437">
        <v>2586.9631289815666</v>
      </c>
      <c r="L437">
        <v>2567.1516488485372</v>
      </c>
      <c r="M437">
        <v>2547.6034788537995</v>
      </c>
      <c r="N437">
        <v>2531.5216342770041</v>
      </c>
      <c r="O437">
        <v>2520.9129100347991</v>
      </c>
      <c r="P437">
        <v>2517.417777065165</v>
      </c>
      <c r="Q437">
        <v>2521.464771991507</v>
      </c>
      <c r="R437">
        <v>2535.257859486584</v>
      </c>
      <c r="S437">
        <v>2560.2159703438915</v>
      </c>
      <c r="T437">
        <v>2597.8318445988157</v>
      </c>
      <c r="U437">
        <v>2649.5761215810785</v>
      </c>
      <c r="V437">
        <v>2716.9148129545933</v>
      </c>
      <c r="W437">
        <v>2801.3693083892445</v>
      </c>
      <c r="X437">
        <v>2904.4287851160861</v>
      </c>
      <c r="Y437">
        <v>3027.4851321232823</v>
      </c>
      <c r="Z437">
        <v>3171.8542447075029</v>
      </c>
      <c r="AA437">
        <v>3338.8166416466897</v>
      </c>
      <c r="AB437">
        <v>3510.0723216510055</v>
      </c>
      <c r="AC437">
        <v>3872.0787395569755</v>
      </c>
      <c r="AD437">
        <v>3998.2022174196586</v>
      </c>
      <c r="AE437">
        <v>4093.365127853272</v>
      </c>
      <c r="AF437">
        <v>4180.4729865007948</v>
      </c>
      <c r="AG437">
        <v>4259.484908149002</v>
      </c>
      <c r="AH437">
        <v>4328.2938797847382</v>
      </c>
      <c r="AI437">
        <v>4383.922314262988</v>
      </c>
      <c r="AJ437">
        <v>4423.7812942484843</v>
      </c>
      <c r="AK437">
        <v>4445.4762235675553</v>
      </c>
      <c r="AL437">
        <v>4446.7825460921513</v>
      </c>
      <c r="AM437">
        <v>4425.4897398999665</v>
      </c>
      <c r="AN437">
        <v>4379.2885641950461</v>
      </c>
      <c r="AO437">
        <v>4305.8173841649432</v>
      </c>
      <c r="AP437">
        <v>4202.8095134692394</v>
      </c>
      <c r="AQ437">
        <v>4068.4828981356532</v>
      </c>
      <c r="AR437">
        <v>3901.6830220630077</v>
      </c>
      <c r="AS437">
        <v>3702.8994512448216</v>
      </c>
      <c r="AT437">
        <v>3472.1613599215534</v>
      </c>
      <c r="AU437">
        <v>3210.3119674607065</v>
      </c>
      <c r="AV437">
        <v>2919.2631001477744</v>
      </c>
      <c r="AW437">
        <v>2602.1765357735276</v>
      </c>
      <c r="AX437">
        <v>2263.6170013566325</v>
      </c>
      <c r="AY437">
        <v>1909.6594478937227</v>
      </c>
      <c r="AZ437">
        <v>1547.9244380514174</v>
      </c>
      <c r="BA437">
        <v>1187.5114235098631</v>
      </c>
      <c r="BB437">
        <v>879.41696904606079</v>
      </c>
      <c r="BC437">
        <v>580.01205327432478</v>
      </c>
      <c r="BD437">
        <v>294.64322179238866</v>
      </c>
      <c r="BE437">
        <v>38.174470243730234</v>
      </c>
      <c r="BF437">
        <v>-172.34421942576304</v>
      </c>
      <c r="BG437">
        <v>-320.54671777038675</v>
      </c>
      <c r="BH437">
        <v>-393.27409328265674</v>
      </c>
      <c r="BI437">
        <v>-383.23028471084586</v>
      </c>
      <c r="BJ437">
        <v>-291.47231087878885</v>
      </c>
      <c r="BK437">
        <v>-193.03170901579381</v>
      </c>
      <c r="BL437">
        <v>-122.61240904623403</v>
      </c>
      <c r="BM437">
        <v>-74.313986364716627</v>
      </c>
      <c r="BN437">
        <v>-42.691518201167042</v>
      </c>
      <c r="BO437">
        <v>-22.997629055906181</v>
      </c>
      <c r="BP437">
        <v>-1.0042455533428696E-10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</row>
    <row r="438" spans="1:101" x14ac:dyDescent="0.3">
      <c r="A438">
        <f>Model_Point!K438</f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29467.866467413518</v>
      </c>
      <c r="I438">
        <v>29483.813073391873</v>
      </c>
      <c r="J438">
        <v>28937.997320006463</v>
      </c>
      <c r="K438">
        <v>28142.444470848208</v>
      </c>
      <c r="L438">
        <v>27300.187200663146</v>
      </c>
      <c r="M438">
        <v>26502.310060401229</v>
      </c>
      <c r="N438">
        <v>25797.349101746688</v>
      </c>
      <c r="O438">
        <v>25219.587511208487</v>
      </c>
      <c r="P438">
        <v>24797.636459784924</v>
      </c>
      <c r="Q438">
        <v>24527.869824793681</v>
      </c>
      <c r="R438">
        <v>24457.93751120559</v>
      </c>
      <c r="S438">
        <v>24611.851705267632</v>
      </c>
      <c r="T438">
        <v>25012.930865113929</v>
      </c>
      <c r="U438">
        <v>25660.672431850871</v>
      </c>
      <c r="V438">
        <v>26133.239475525454</v>
      </c>
      <c r="W438">
        <v>26421.466358859387</v>
      </c>
      <c r="X438">
        <v>26519.02314821379</v>
      </c>
      <c r="Y438">
        <v>26423.851254927544</v>
      </c>
      <c r="Z438">
        <v>26137.287841007896</v>
      </c>
      <c r="AA438">
        <v>25663.635401345869</v>
      </c>
      <c r="AB438">
        <v>25009.805220867111</v>
      </c>
      <c r="AC438">
        <v>24185.264109892691</v>
      </c>
      <c r="AD438">
        <v>23202.19845560897</v>
      </c>
      <c r="AE438">
        <v>22075.653345491508</v>
      </c>
      <c r="AF438">
        <v>20823.524936153965</v>
      </c>
      <c r="AG438">
        <v>19466.10829885324</v>
      </c>
      <c r="AH438">
        <v>18025.584675271584</v>
      </c>
      <c r="AI438">
        <v>16524.386282640469</v>
      </c>
      <c r="AJ438">
        <v>14986.205485138253</v>
      </c>
      <c r="AK438">
        <v>13435.485580946079</v>
      </c>
      <c r="AL438">
        <v>11896.831010158035</v>
      </c>
      <c r="AM438">
        <v>10394.348514922911</v>
      </c>
      <c r="AN438">
        <v>8950.9380488994957</v>
      </c>
      <c r="AO438">
        <v>7587.5601358358444</v>
      </c>
      <c r="AP438">
        <v>6322.5143385651108</v>
      </c>
      <c r="AQ438">
        <v>5170.7706899268742</v>
      </c>
      <c r="AR438">
        <v>4116.628342412082</v>
      </c>
      <c r="AS438">
        <v>3177.9846047101687</v>
      </c>
      <c r="AT438">
        <v>2367.3057181391755</v>
      </c>
      <c r="AU438">
        <v>1690.8118862980268</v>
      </c>
      <c r="AV438">
        <v>1148.0840609145484</v>
      </c>
      <c r="AW438">
        <v>732.20704731464093</v>
      </c>
      <c r="AX438">
        <v>430.51346731986547</v>
      </c>
      <c r="AY438">
        <v>225.91446845145617</v>
      </c>
      <c r="AZ438">
        <v>98.702901337512657</v>
      </c>
      <c r="BA438">
        <v>28.610048238235574</v>
      </c>
      <c r="BB438">
        <v>-1.7658197123500341</v>
      </c>
      <c r="BC438">
        <v>-11.096711202892914</v>
      </c>
      <c r="BD438">
        <v>-10.841995061013343</v>
      </c>
      <c r="BE438">
        <v>-7.3493147271908033</v>
      </c>
      <c r="BF438">
        <v>-1.5694316975564202E-10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</row>
    <row r="439" spans="1:101" x14ac:dyDescent="0.3">
      <c r="A439">
        <f>Model_Point!K439</f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11916.890930686379</v>
      </c>
      <c r="I439">
        <v>11896.677660520101</v>
      </c>
      <c r="J439">
        <v>11632.414533134572</v>
      </c>
      <c r="K439">
        <v>11261.02720139655</v>
      </c>
      <c r="L439">
        <v>11514.413176716613</v>
      </c>
      <c r="M439">
        <v>11169.317602726096</v>
      </c>
      <c r="N439">
        <v>10856.998509116636</v>
      </c>
      <c r="O439">
        <v>10591.329502048702</v>
      </c>
      <c r="P439">
        <v>10383.816915417032</v>
      </c>
      <c r="Q439">
        <v>10295.976168443245</v>
      </c>
      <c r="R439">
        <v>10225.366843821203</v>
      </c>
      <c r="S439">
        <v>10240.417662823611</v>
      </c>
      <c r="T439">
        <v>10350.4096775321</v>
      </c>
      <c r="U439">
        <v>10564.063477151485</v>
      </c>
      <c r="V439">
        <v>10190.138080867031</v>
      </c>
      <c r="W439">
        <v>10384.370736204752</v>
      </c>
      <c r="X439">
        <v>10506.603738733807</v>
      </c>
      <c r="Y439">
        <v>10556.005218862159</v>
      </c>
      <c r="Z439">
        <v>10533.081754771236</v>
      </c>
      <c r="AA439">
        <v>9931.1025095223376</v>
      </c>
      <c r="AB439">
        <v>9738.1687361364638</v>
      </c>
      <c r="AC439">
        <v>9479.0981032996388</v>
      </c>
      <c r="AD439">
        <v>9158.5854175337408</v>
      </c>
      <c r="AE439">
        <v>8782.4528223411562</v>
      </c>
      <c r="AF439">
        <v>8023.3157347730012</v>
      </c>
      <c r="AG439">
        <v>7537.0616997899024</v>
      </c>
      <c r="AH439">
        <v>7017.4074061801612</v>
      </c>
      <c r="AI439">
        <v>6473.0518772704809</v>
      </c>
      <c r="AJ439">
        <v>5913.2014982597348</v>
      </c>
      <c r="AK439">
        <v>5162.9172205401455</v>
      </c>
      <c r="AL439">
        <v>4589.3059983397425</v>
      </c>
      <c r="AM439">
        <v>4028.0413130767733</v>
      </c>
      <c r="AN439">
        <v>3488.0627920163051</v>
      </c>
      <c r="AO439">
        <v>2977.5779128609829</v>
      </c>
      <c r="AP439">
        <v>2425.2925588291714</v>
      </c>
      <c r="AQ439">
        <v>1989.2555099819476</v>
      </c>
      <c r="AR439">
        <v>1589.6629991674747</v>
      </c>
      <c r="AS439">
        <v>1233.5332141177796</v>
      </c>
      <c r="AT439">
        <v>925.80263020120617</v>
      </c>
      <c r="AU439">
        <v>647.86943846806992</v>
      </c>
      <c r="AV439">
        <v>440.68478719755097</v>
      </c>
      <c r="AW439">
        <v>281.81194236073213</v>
      </c>
      <c r="AX439">
        <v>166.49769279429134</v>
      </c>
      <c r="AY439">
        <v>88.27293693071185</v>
      </c>
      <c r="AZ439">
        <v>37.806788835354382</v>
      </c>
      <c r="BA439">
        <v>10.930898339606967</v>
      </c>
      <c r="BB439">
        <v>-0.72938674379594237</v>
      </c>
      <c r="BC439">
        <v>-4.32234217194745</v>
      </c>
      <c r="BD439">
        <v>-4.2377991498941574</v>
      </c>
      <c r="BE439">
        <v>-2.819322181625374</v>
      </c>
      <c r="BF439">
        <v>-2.414963912932566E-11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</row>
    <row r="440" spans="1:101" x14ac:dyDescent="0.3">
      <c r="A440">
        <f>Model_Point!K440</f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8350.2164971407674</v>
      </c>
      <c r="I440">
        <v>8584.9995095793456</v>
      </c>
      <c r="J440">
        <v>8641.3350870405811</v>
      </c>
      <c r="K440">
        <v>8624.7268927199602</v>
      </c>
      <c r="L440">
        <v>8590.5321708794727</v>
      </c>
      <c r="M440">
        <v>8562.8472388440769</v>
      </c>
      <c r="N440">
        <v>8553.4482291232198</v>
      </c>
      <c r="O440">
        <v>8569.9566527740099</v>
      </c>
      <c r="P440">
        <v>8618.4797630030134</v>
      </c>
      <c r="Q440">
        <v>8699.9483108891927</v>
      </c>
      <c r="R440">
        <v>8823.060240980456</v>
      </c>
      <c r="S440">
        <v>9621.9962428477447</v>
      </c>
      <c r="T440">
        <v>10031.312580137601</v>
      </c>
      <c r="U440">
        <v>10342.358359265354</v>
      </c>
      <c r="V440">
        <v>10636.453187297846</v>
      </c>
      <c r="W440">
        <v>10914.576453127716</v>
      </c>
      <c r="X440">
        <v>11170.42126725185</v>
      </c>
      <c r="Y440">
        <v>11394.4777122665</v>
      </c>
      <c r="Z440">
        <v>11578.473486055269</v>
      </c>
      <c r="AA440">
        <v>11714.694227110076</v>
      </c>
      <c r="AB440">
        <v>11795.895652702375</v>
      </c>
      <c r="AC440">
        <v>11814.732065818769</v>
      </c>
      <c r="AD440">
        <v>11763.315332729264</v>
      </c>
      <c r="AE440">
        <v>11633.324472081062</v>
      </c>
      <c r="AF440">
        <v>11416.471918520323</v>
      </c>
      <c r="AG440">
        <v>11105.849681688684</v>
      </c>
      <c r="AH440">
        <v>10696.418552235365</v>
      </c>
      <c r="AI440">
        <v>10188.66713136965</v>
      </c>
      <c r="AJ440">
        <v>9581.1182848532662</v>
      </c>
      <c r="AK440">
        <v>8874.7705229635139</v>
      </c>
      <c r="AL440">
        <v>8073.9921481294523</v>
      </c>
      <c r="AM440">
        <v>7187.1758817340551</v>
      </c>
      <c r="AN440">
        <v>6227.3133120789689</v>
      </c>
      <c r="AO440">
        <v>5212.4308278448643</v>
      </c>
      <c r="AP440">
        <v>4165.7971977616962</v>
      </c>
      <c r="AQ440">
        <v>3115.7975123816459</v>
      </c>
      <c r="AR440">
        <v>2241.5187700789024</v>
      </c>
      <c r="AS440">
        <v>1387.4629408503092</v>
      </c>
      <c r="AT440">
        <v>568.25461974078144</v>
      </c>
      <c r="AU440">
        <v>-168.00083072838353</v>
      </c>
      <c r="AV440">
        <v>-764.85873627567707</v>
      </c>
      <c r="AW440">
        <v>-1167.2235636113303</v>
      </c>
      <c r="AX440">
        <v>-1329.892788139274</v>
      </c>
      <c r="AY440">
        <v>-1226.6550513975899</v>
      </c>
      <c r="AZ440">
        <v>-869.95513358188327</v>
      </c>
      <c r="BA440">
        <v>-583.50516871633579</v>
      </c>
      <c r="BB440">
        <v>-375.07711335649765</v>
      </c>
      <c r="BC440">
        <v>-229.89749933361401</v>
      </c>
      <c r="BD440">
        <v>-133.50352113023865</v>
      </c>
      <c r="BE440">
        <v>-72.706424744647748</v>
      </c>
      <c r="BF440">
        <v>-5.4992963061492335E-11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0</v>
      </c>
      <c r="CW440">
        <v>0</v>
      </c>
    </row>
    <row r="441" spans="1:101" x14ac:dyDescent="0.3">
      <c r="A441">
        <f>Model_Point!K441</f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11224.156778844696</v>
      </c>
      <c r="I441">
        <v>10979.081536108917</v>
      </c>
      <c r="J441">
        <v>10604.042280753387</v>
      </c>
      <c r="K441">
        <v>10156.513775052712</v>
      </c>
      <c r="L441">
        <v>9720.988255832297</v>
      </c>
      <c r="M441">
        <v>9335.996032352803</v>
      </c>
      <c r="N441">
        <v>9023.065345451354</v>
      </c>
      <c r="O441">
        <v>8798.0149707144374</v>
      </c>
      <c r="P441">
        <v>8674.1138595373868</v>
      </c>
      <c r="Q441">
        <v>8643.9474187093983</v>
      </c>
      <c r="R441">
        <v>8571.6745492474802</v>
      </c>
      <c r="S441">
        <v>8423.8387727395348</v>
      </c>
      <c r="T441">
        <v>8202.5318869021303</v>
      </c>
      <c r="U441">
        <v>7911.5671281415034</v>
      </c>
      <c r="V441">
        <v>7556.4700117113916</v>
      </c>
      <c r="W441">
        <v>7144.2798862545142</v>
      </c>
      <c r="X441">
        <v>6683.316404404668</v>
      </c>
      <c r="Y441">
        <v>6182.4669309762867</v>
      </c>
      <c r="Z441">
        <v>5651.5647984729176</v>
      </c>
      <c r="AA441">
        <v>5101.1387155139273</v>
      </c>
      <c r="AB441">
        <v>4542.1207135359018</v>
      </c>
      <c r="AC441">
        <v>3985.5175497698751</v>
      </c>
      <c r="AD441">
        <v>3442.0541125257087</v>
      </c>
      <c r="AE441">
        <v>2921.8013646802392</v>
      </c>
      <c r="AF441">
        <v>2433.8054307608145</v>
      </c>
      <c r="AG441">
        <v>1985.7381724651379</v>
      </c>
      <c r="AH441">
        <v>1572.4029848846014</v>
      </c>
      <c r="AI441">
        <v>1202.6229381099952</v>
      </c>
      <c r="AJ441">
        <v>882.82725444497942</v>
      </c>
      <c r="AK441">
        <v>616.62990220114648</v>
      </c>
      <c r="AL441">
        <v>404.60763750015741</v>
      </c>
      <c r="AM441">
        <v>244.33447177362586</v>
      </c>
      <c r="AN441">
        <v>130.70534220758339</v>
      </c>
      <c r="AO441">
        <v>56.543374828950469</v>
      </c>
      <c r="AP441">
        <v>13.43607189719833</v>
      </c>
      <c r="AQ441">
        <v>-7.3054955726111865</v>
      </c>
      <c r="AR441">
        <v>-13.466518641684365</v>
      </c>
      <c r="AS441">
        <v>-12.649874641190264</v>
      </c>
      <c r="AT441">
        <v>-9.3361893522574118</v>
      </c>
      <c r="AU441">
        <v>-5.8273712583051225</v>
      </c>
      <c r="AV441">
        <v>3.0724213932658245E-11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0</v>
      </c>
      <c r="CW441">
        <v>0</v>
      </c>
    </row>
    <row r="442" spans="1:101" x14ac:dyDescent="0.3">
      <c r="A442">
        <f>Model_Point!K442</f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4655.7462392022453</v>
      </c>
      <c r="I442">
        <v>4553.6223360243212</v>
      </c>
      <c r="J442">
        <v>4387.2739380617313</v>
      </c>
      <c r="K442">
        <v>4187.611362481196</v>
      </c>
      <c r="L442">
        <v>4097.7014393877262</v>
      </c>
      <c r="M442">
        <v>3923.3891017565702</v>
      </c>
      <c r="N442">
        <v>3775.411730796025</v>
      </c>
      <c r="O442">
        <v>3660.2221634744947</v>
      </c>
      <c r="P442">
        <v>3583.2148948224813</v>
      </c>
      <c r="Q442">
        <v>3357.2658239509324</v>
      </c>
      <c r="R442">
        <v>3349.9937472166334</v>
      </c>
      <c r="S442">
        <v>3328.4783250294904</v>
      </c>
      <c r="T442">
        <v>3278.7307565155788</v>
      </c>
      <c r="U442">
        <v>3202.1508054354695</v>
      </c>
      <c r="V442">
        <v>2903.7950033156585</v>
      </c>
      <c r="W442">
        <v>2768.2330990341452</v>
      </c>
      <c r="X442">
        <v>2613.080935466664</v>
      </c>
      <c r="Y442">
        <v>2441.7517190916155</v>
      </c>
      <c r="Z442">
        <v>2258.045056039557</v>
      </c>
      <c r="AA442">
        <v>1953.6587200319705</v>
      </c>
      <c r="AB442">
        <v>1750.6897617302845</v>
      </c>
      <c r="AC442">
        <v>1547.5802683710351</v>
      </c>
      <c r="AD442">
        <v>1348.52628021791</v>
      </c>
      <c r="AE442">
        <v>1157.4868055866075</v>
      </c>
      <c r="AF442">
        <v>930.27601644865115</v>
      </c>
      <c r="AG442">
        <v>762.52433718147881</v>
      </c>
      <c r="AH442">
        <v>607.35536651737573</v>
      </c>
      <c r="AI442">
        <v>468.25426569132441</v>
      </c>
      <c r="AJ442">
        <v>347.79307718891346</v>
      </c>
      <c r="AK442">
        <v>235.47756651515661</v>
      </c>
      <c r="AL442">
        <v>154.86509000312361</v>
      </c>
      <c r="AM442">
        <v>93.828632316203155</v>
      </c>
      <c r="AN442">
        <v>50.491263279647463</v>
      </c>
      <c r="AO442">
        <v>22.167528923130792</v>
      </c>
      <c r="AP442">
        <v>5.1460513939420816</v>
      </c>
      <c r="AQ442">
        <v>-2.8277726972302966</v>
      </c>
      <c r="AR442">
        <v>-5.2214886966794207</v>
      </c>
      <c r="AS442">
        <v>-4.9387004961931504</v>
      </c>
      <c r="AT442">
        <v>-3.6933536638927782</v>
      </c>
      <c r="AU442">
        <v>-2.2307064528081044</v>
      </c>
      <c r="AV442">
        <v>-1.8638813430796687E-11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0</v>
      </c>
      <c r="CW442">
        <v>0</v>
      </c>
    </row>
    <row r="443" spans="1:101" x14ac:dyDescent="0.3">
      <c r="A443">
        <f>Model_Point!K443</f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3458.6436926570668</v>
      </c>
      <c r="I443">
        <v>3511.6020422024644</v>
      </c>
      <c r="J443">
        <v>3481.0657578255446</v>
      </c>
      <c r="K443">
        <v>3416.4524302128643</v>
      </c>
      <c r="L443">
        <v>3340.9550490626461</v>
      </c>
      <c r="M443">
        <v>3264.6010091976891</v>
      </c>
      <c r="N443">
        <v>3192.3196529404336</v>
      </c>
      <c r="O443">
        <v>3127.3585195904561</v>
      </c>
      <c r="P443">
        <v>3072.3406568251503</v>
      </c>
      <c r="Q443">
        <v>3027.7137850462814</v>
      </c>
      <c r="R443">
        <v>2997.1455270735428</v>
      </c>
      <c r="S443">
        <v>3278.1599949982697</v>
      </c>
      <c r="T443">
        <v>3397.6114271871834</v>
      </c>
      <c r="U443">
        <v>3452.2070418981557</v>
      </c>
      <c r="V443">
        <v>3490.9726238273238</v>
      </c>
      <c r="W443">
        <v>3513.4732538317994</v>
      </c>
      <c r="X443">
        <v>3517.654505333629</v>
      </c>
      <c r="Y443">
        <v>3501.2575385356454</v>
      </c>
      <c r="Z443">
        <v>3461.9057944767715</v>
      </c>
      <c r="AA443">
        <v>3397.2406427572691</v>
      </c>
      <c r="AB443">
        <v>3305.3026998407731</v>
      </c>
      <c r="AC443">
        <v>3184.6706300823002</v>
      </c>
      <c r="AD443">
        <v>3035.4917177217903</v>
      </c>
      <c r="AE443">
        <v>2857.3698694956779</v>
      </c>
      <c r="AF443">
        <v>2650.6212909011392</v>
      </c>
      <c r="AG443">
        <v>2416.5275704922929</v>
      </c>
      <c r="AH443">
        <v>2157.5206911046348</v>
      </c>
      <c r="AI443">
        <v>1877.3449077001189</v>
      </c>
      <c r="AJ443">
        <v>1581.1789554559759</v>
      </c>
      <c r="AK443">
        <v>1275.6931841174101</v>
      </c>
      <c r="AL443">
        <v>969.01189565794209</v>
      </c>
      <c r="AM443">
        <v>711.59604724816506</v>
      </c>
      <c r="AN443">
        <v>459.78695407974936</v>
      </c>
      <c r="AO443">
        <v>217.89599382812543</v>
      </c>
      <c r="AP443">
        <v>-0.32733808048420365</v>
      </c>
      <c r="AQ443">
        <v>-178.79048774368411</v>
      </c>
      <c r="AR443">
        <v>-301.79716265929028</v>
      </c>
      <c r="AS443">
        <v>-356.4633671613006</v>
      </c>
      <c r="AT443">
        <v>-335.28797089076784</v>
      </c>
      <c r="AU443">
        <v>-238.59668379990129</v>
      </c>
      <c r="AV443">
        <v>-160.17788210839899</v>
      </c>
      <c r="AW443">
        <v>-103.05694500932918</v>
      </c>
      <c r="AX443">
        <v>-63.233452378592318</v>
      </c>
      <c r="AY443">
        <v>-36.772594948145766</v>
      </c>
      <c r="AZ443">
        <v>-20.074090481413098</v>
      </c>
      <c r="BA443">
        <v>6.213382910005441E-12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0</v>
      </c>
      <c r="CW443">
        <v>0</v>
      </c>
    </row>
    <row r="444" spans="1:101" x14ac:dyDescent="0.3">
      <c r="A444">
        <f>Model_Point!K444</f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16072.010371995597</v>
      </c>
      <c r="I444">
        <v>12763.47057449296</v>
      </c>
      <c r="J444">
        <v>9346.0926526745097</v>
      </c>
      <c r="K444">
        <v>6046.1975725067587</v>
      </c>
      <c r="L444">
        <v>2942.3684950655697</v>
      </c>
      <c r="M444">
        <v>80.029036773893438</v>
      </c>
      <c r="N444">
        <v>-2504.1692181648064</v>
      </c>
      <c r="O444">
        <v>-4775.8911148442985</v>
      </c>
      <c r="P444">
        <v>-6702.3956015691883</v>
      </c>
      <c r="Q444">
        <v>-8265.9534535840303</v>
      </c>
      <c r="R444">
        <v>-9424.7273033370857</v>
      </c>
      <c r="S444">
        <v>-10148.429375986427</v>
      </c>
      <c r="T444">
        <v>-10408.957407433991</v>
      </c>
      <c r="U444">
        <v>-10178.89327540969</v>
      </c>
      <c r="V444">
        <v>-9431.2563535622558</v>
      </c>
      <c r="W444">
        <v>-8139.2659840166189</v>
      </c>
      <c r="X444">
        <v>-6276.1132255211633</v>
      </c>
      <c r="Y444">
        <v>-4044.5986151498209</v>
      </c>
      <c r="Z444">
        <v>-1944.2093317802548</v>
      </c>
      <c r="AA444">
        <v>-4.3567409832832106E-12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</row>
    <row r="445" spans="1:101" x14ac:dyDescent="0.3">
      <c r="A445">
        <f>Model_Point!K445</f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8848.4564318188186</v>
      </c>
      <c r="I445">
        <v>7596.869646168584</v>
      </c>
      <c r="J445">
        <v>6206.0862296818686</v>
      </c>
      <c r="K445">
        <v>4822.0977593126263</v>
      </c>
      <c r="L445">
        <v>4656.8571234470392</v>
      </c>
      <c r="M445">
        <v>3476.4713434316354</v>
      </c>
      <c r="N445">
        <v>2394.4328332333571</v>
      </c>
      <c r="O445">
        <v>1425.7937825346835</v>
      </c>
      <c r="P445">
        <v>584.37037508661149</v>
      </c>
      <c r="Q445">
        <v>85.854825243251881</v>
      </c>
      <c r="R445">
        <v>-455.82948330058224</v>
      </c>
      <c r="S445">
        <v>-832.48453489619305</v>
      </c>
      <c r="T445">
        <v>-1032.6485587257059</v>
      </c>
      <c r="U445">
        <v>-1045.2027661763623</v>
      </c>
      <c r="V445">
        <v>-1809.8142684722641</v>
      </c>
      <c r="W445">
        <v>-1473.4328646053846</v>
      </c>
      <c r="X445">
        <v>-920.77151913297303</v>
      </c>
      <c r="Y445">
        <v>-134.50640084951755</v>
      </c>
      <c r="Z445">
        <v>899.56916250123913</v>
      </c>
      <c r="AA445">
        <v>-3.1837722570146543E-12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</row>
    <row r="446" spans="1:101" x14ac:dyDescent="0.3">
      <c r="A446">
        <f>Model_Point!K446</f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2472.6169803070152</v>
      </c>
      <c r="I446">
        <v>1963.6108576143015</v>
      </c>
      <c r="J446">
        <v>1437.8604081037709</v>
      </c>
      <c r="K446">
        <v>930.18424192411669</v>
      </c>
      <c r="L446">
        <v>452.67207616393381</v>
      </c>
      <c r="M446">
        <v>12.312159503675913</v>
      </c>
      <c r="N446">
        <v>-385.25680279458561</v>
      </c>
      <c r="O446">
        <v>-734.75247920681522</v>
      </c>
      <c r="P446">
        <v>-1031.1377848567984</v>
      </c>
      <c r="Q446">
        <v>-1271.6851467052356</v>
      </c>
      <c r="R446">
        <v>-1449.9580466672439</v>
      </c>
      <c r="S446">
        <v>-1561.2968270748352</v>
      </c>
      <c r="T446">
        <v>-1601.3780626821526</v>
      </c>
      <c r="U446">
        <v>-1565.98358083226</v>
      </c>
      <c r="V446">
        <v>-1450.9625159326549</v>
      </c>
      <c r="W446">
        <v>-1252.1947667717875</v>
      </c>
      <c r="X446">
        <v>-965.55588084940985</v>
      </c>
      <c r="Y446">
        <v>-622.24594079228018</v>
      </c>
      <c r="Z446">
        <v>-299.10912796619306</v>
      </c>
      <c r="AA446">
        <v>-6.7026784358203255E-13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</row>
    <row r="447" spans="1:101" x14ac:dyDescent="0.3">
      <c r="A447">
        <f>Model_Point!K447</f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15724.651872208611</v>
      </c>
      <c r="I447">
        <v>13018.614785686905</v>
      </c>
      <c r="J447">
        <v>10357.26756064988</v>
      </c>
      <c r="K447">
        <v>7878.6884541317895</v>
      </c>
      <c r="L447">
        <v>5660.710489289605</v>
      </c>
      <c r="M447">
        <v>3749.898273357755</v>
      </c>
      <c r="N447">
        <v>2183.7243403849288</v>
      </c>
      <c r="O447">
        <v>1010.2207439330159</v>
      </c>
      <c r="P447">
        <v>273.10536094810766</v>
      </c>
      <c r="Q447">
        <v>3.6487705734996894E-12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</row>
    <row r="448" spans="1:101" x14ac:dyDescent="0.3">
      <c r="A448">
        <f>Model_Point!K448</f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7523.1882006430578</v>
      </c>
      <c r="I448">
        <v>6384.3137939339886</v>
      </c>
      <c r="J448">
        <v>5183.5548336066795</v>
      </c>
      <c r="K448">
        <v>4021.1225722025069</v>
      </c>
      <c r="L448">
        <v>3687.477348504568</v>
      </c>
      <c r="M448">
        <v>2747.5199187102658</v>
      </c>
      <c r="N448">
        <v>1924.3715399735293</v>
      </c>
      <c r="O448">
        <v>1237.47421066982</v>
      </c>
      <c r="P448">
        <v>704.2359965985296</v>
      </c>
      <c r="Q448">
        <v>-4.1891740223877025E-12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</row>
    <row r="449" spans="1:101" x14ac:dyDescent="0.3">
      <c r="A449">
        <f>Model_Point!K449</f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2419.1772111090172</v>
      </c>
      <c r="I449">
        <v>2002.863813182601</v>
      </c>
      <c r="J449">
        <v>1593.42577856152</v>
      </c>
      <c r="K449">
        <v>1212.1059160202753</v>
      </c>
      <c r="L449">
        <v>870.87853681378544</v>
      </c>
      <c r="M449">
        <v>576.90742667042389</v>
      </c>
      <c r="N449">
        <v>335.95759082845058</v>
      </c>
      <c r="O449">
        <v>155.41857598969477</v>
      </c>
      <c r="P449">
        <v>42.016209376631949</v>
      </c>
      <c r="Q449">
        <v>5.6134931899995227E-13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</row>
    <row r="450" spans="1:101" x14ac:dyDescent="0.3">
      <c r="A450">
        <f>Model_Point!K450</f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4098.6623638107158</v>
      </c>
      <c r="I450">
        <v>2808.6959301962343</v>
      </c>
      <c r="J450">
        <v>1704.5864535466121</v>
      </c>
      <c r="K450">
        <v>761.2680419049658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</row>
    <row r="451" spans="1:101" x14ac:dyDescent="0.3">
      <c r="A451">
        <f>Model_Point!K451</f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2160.3032171935702</v>
      </c>
      <c r="I451">
        <v>1604.9842324099932</v>
      </c>
      <c r="J451">
        <v>1085.1707770546977</v>
      </c>
      <c r="K451">
        <v>612.5571323180493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>
        <v>0</v>
      </c>
      <c r="CU451">
        <v>0</v>
      </c>
      <c r="CV451">
        <v>0</v>
      </c>
      <c r="CW451">
        <v>0</v>
      </c>
    </row>
    <row r="452" spans="1:101" x14ac:dyDescent="0.3">
      <c r="A452">
        <f>Model_Point!K452</f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979.29847659195366</v>
      </c>
      <c r="I452">
        <v>721.67624501272826</v>
      </c>
      <c r="J452">
        <v>465.67928394683156</v>
      </c>
      <c r="K452">
        <v>223.34300183660042</v>
      </c>
      <c r="L452">
        <v>-5.36214274865626E-13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</row>
    <row r="453" spans="1:101" x14ac:dyDescent="0.3">
      <c r="A453">
        <f>Model_Point!K453</f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95959.227611684968</v>
      </c>
      <c r="I453">
        <v>81296.234362913368</v>
      </c>
      <c r="J453">
        <v>71269.435679541348</v>
      </c>
      <c r="K453">
        <v>63918.002683913546</v>
      </c>
      <c r="L453">
        <v>57829.336260956879</v>
      </c>
      <c r="M453">
        <v>52374.341043527813</v>
      </c>
      <c r="N453">
        <v>48815.852519666238</v>
      </c>
      <c r="O453">
        <v>45352.936990877177</v>
      </c>
      <c r="P453">
        <v>43679.375915482095</v>
      </c>
      <c r="Q453">
        <v>41837.960108199863</v>
      </c>
      <c r="R453">
        <v>41000.742227325492</v>
      </c>
      <c r="S453">
        <v>40058.969830723516</v>
      </c>
      <c r="T453">
        <v>39033.989310459037</v>
      </c>
      <c r="U453">
        <v>37962.304227761451</v>
      </c>
      <c r="V453">
        <v>36895.186539517461</v>
      </c>
      <c r="W453">
        <v>35883.956005287509</v>
      </c>
      <c r="X453">
        <v>34951.83185876935</v>
      </c>
      <c r="Y453">
        <v>34075.607474926612</v>
      </c>
      <c r="Z453">
        <v>33205.177722778542</v>
      </c>
      <c r="AA453">
        <v>32310.59572356414</v>
      </c>
      <c r="AB453">
        <v>31403.505598200143</v>
      </c>
      <c r="AC453">
        <v>30509.653559183887</v>
      </c>
      <c r="AD453">
        <v>29633.880563037903</v>
      </c>
      <c r="AE453">
        <v>28754.984790885672</v>
      </c>
      <c r="AF453">
        <v>27843.263231601301</v>
      </c>
      <c r="AG453">
        <v>26878.914663011798</v>
      </c>
      <c r="AH453">
        <v>25859.692209854154</v>
      </c>
      <c r="AI453">
        <v>24797.982795137643</v>
      </c>
      <c r="AJ453">
        <v>23713.764420079042</v>
      </c>
      <c r="AK453">
        <v>22628.260604656953</v>
      </c>
      <c r="AL453">
        <v>21558.623763109092</v>
      </c>
      <c r="AM453">
        <v>20514.186917520321</v>
      </c>
      <c r="AN453">
        <v>19496.594317443061</v>
      </c>
      <c r="AO453">
        <v>18503.968371376173</v>
      </c>
      <c r="AP453">
        <v>17535.528785037026</v>
      </c>
      <c r="AQ453">
        <v>16593.195839420929</v>
      </c>
      <c r="AR453">
        <v>15680.141723979097</v>
      </c>
      <c r="AS453">
        <v>14798.331986940053</v>
      </c>
      <c r="AT453">
        <v>13947.050667518914</v>
      </c>
      <c r="AU453">
        <v>13123.426070727071</v>
      </c>
      <c r="AV453">
        <v>12324.647201352733</v>
      </c>
      <c r="AW453">
        <v>11550.423300746941</v>
      </c>
      <c r="AX453">
        <v>10803.636690554518</v>
      </c>
      <c r="AY453">
        <v>10088.173704979705</v>
      </c>
      <c r="AZ453">
        <v>9405.9678498515605</v>
      </c>
      <c r="BA453">
        <v>8756.9513421604788</v>
      </c>
      <c r="BB453">
        <v>8141.9990033157956</v>
      </c>
      <c r="BC453">
        <v>7564.2439690879992</v>
      </c>
      <c r="BD453">
        <v>7024.1783954471075</v>
      </c>
      <c r="BE453">
        <v>6508.3451422780017</v>
      </c>
      <c r="BF453">
        <v>5984.5540569830491</v>
      </c>
      <c r="BG453">
        <v>5380.1782006696276</v>
      </c>
      <c r="BH453">
        <v>4713.1666470370346</v>
      </c>
      <c r="BI453">
        <v>4006.2119676277725</v>
      </c>
      <c r="BJ453">
        <v>3286.1486898494531</v>
      </c>
      <c r="BK453">
        <v>2582.6557136416013</v>
      </c>
      <c r="BL453">
        <v>1926.1545188257219</v>
      </c>
      <c r="BM453">
        <v>1344.9199170260392</v>
      </c>
      <c r="BN453">
        <v>861.63273479885936</v>
      </c>
      <c r="BO453">
        <v>489.89489108511617</v>
      </c>
      <c r="BP453">
        <v>231.5362870578457</v>
      </c>
      <c r="BQ453">
        <v>90.113396347639551</v>
      </c>
      <c r="BR453">
        <v>24.023595023413677</v>
      </c>
      <c r="BS453">
        <v>-0.15771787681368302</v>
      </c>
      <c r="BT453">
        <v>-3.9232716060439623</v>
      </c>
      <c r="BU453">
        <v>2.9338938734787744E-9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</row>
    <row r="454" spans="1:101" x14ac:dyDescent="0.3">
      <c r="A454">
        <f>Model_Point!K454</f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44269.389317559348</v>
      </c>
      <c r="I454">
        <v>38683.153884863306</v>
      </c>
      <c r="J454">
        <v>35103.340585581122</v>
      </c>
      <c r="K454">
        <v>32666.389460068458</v>
      </c>
      <c r="L454">
        <v>27592.254800897215</v>
      </c>
      <c r="M454">
        <v>25820.070263597579</v>
      </c>
      <c r="N454">
        <v>24600.630871217796</v>
      </c>
      <c r="O454">
        <v>23688.580116817644</v>
      </c>
      <c r="P454">
        <v>22787.423176243825</v>
      </c>
      <c r="Q454">
        <v>19796.521056479687</v>
      </c>
      <c r="R454">
        <v>19147.361061788037</v>
      </c>
      <c r="S454">
        <v>18783.167343555459</v>
      </c>
      <c r="T454">
        <v>18702.365091227028</v>
      </c>
      <c r="U454">
        <v>18667.143779510603</v>
      </c>
      <c r="V454">
        <v>16331.697626485024</v>
      </c>
      <c r="W454">
        <v>16206.047124767516</v>
      </c>
      <c r="X454">
        <v>16120.037252654964</v>
      </c>
      <c r="Y454">
        <v>16064.209656869678</v>
      </c>
      <c r="Z454">
        <v>16017.663199509532</v>
      </c>
      <c r="AA454">
        <v>14177.731116555626</v>
      </c>
      <c r="AB454">
        <v>14020.287376819777</v>
      </c>
      <c r="AC454">
        <v>13870.579579727584</v>
      </c>
      <c r="AD454">
        <v>13731.176885296425</v>
      </c>
      <c r="AE454">
        <v>13593.552823186054</v>
      </c>
      <c r="AF454">
        <v>12129.506107957261</v>
      </c>
      <c r="AG454">
        <v>11881.915426407164</v>
      </c>
      <c r="AH454">
        <v>11610.750127965277</v>
      </c>
      <c r="AI454">
        <v>11321.707119494064</v>
      </c>
      <c r="AJ454">
        <v>11023.782783950413</v>
      </c>
      <c r="AK454">
        <v>9806.837352455068</v>
      </c>
      <c r="AL454">
        <v>9461.3292863787774</v>
      </c>
      <c r="AM454">
        <v>9125.4729495802585</v>
      </c>
      <c r="AN454">
        <v>8800.370227545347</v>
      </c>
      <c r="AO454">
        <v>8485.6255597499621</v>
      </c>
      <c r="AP454">
        <v>7569.0644128666563</v>
      </c>
      <c r="AQ454">
        <v>7238.5889721109297</v>
      </c>
      <c r="AR454">
        <v>6919.2577086632018</v>
      </c>
      <c r="AS454">
        <v>6612.2184494760913</v>
      </c>
      <c r="AT454">
        <v>6317.4729723576356</v>
      </c>
      <c r="AU454">
        <v>5644.8378003788948</v>
      </c>
      <c r="AV454">
        <v>5347.8679914280301</v>
      </c>
      <c r="AW454">
        <v>5060.0653500373328</v>
      </c>
      <c r="AX454">
        <v>4782.8811251268417</v>
      </c>
      <c r="AY454">
        <v>4518.1972463741049</v>
      </c>
      <c r="AZ454">
        <v>4033.0745005392805</v>
      </c>
      <c r="BA454">
        <v>3781.2040961740349</v>
      </c>
      <c r="BB454">
        <v>3542.7646059607146</v>
      </c>
      <c r="BC454">
        <v>3319.2579929512895</v>
      </c>
      <c r="BD454">
        <v>3111.0531112055805</v>
      </c>
      <c r="BE454">
        <v>2781.6828889089743</v>
      </c>
      <c r="BF454">
        <v>2571.1025770125834</v>
      </c>
      <c r="BG454">
        <v>2325.0207216233312</v>
      </c>
      <c r="BH454">
        <v>2051.1149267255887</v>
      </c>
      <c r="BI454">
        <v>1759.1161355238462</v>
      </c>
      <c r="BJ454">
        <v>1401.014193774894</v>
      </c>
      <c r="BK454">
        <v>1104.9860008604521</v>
      </c>
      <c r="BL454">
        <v>828.07041557410264</v>
      </c>
      <c r="BM454">
        <v>582.48847568281064</v>
      </c>
      <c r="BN454">
        <v>378.08965610424713</v>
      </c>
      <c r="BO454">
        <v>208.56530387821735</v>
      </c>
      <c r="BP454">
        <v>98.671347993984952</v>
      </c>
      <c r="BQ454">
        <v>38.513634952316067</v>
      </c>
      <c r="BR454">
        <v>10.417990496344681</v>
      </c>
      <c r="BS454">
        <v>0.16326927359372392</v>
      </c>
      <c r="BT454">
        <v>-1.6889414094174144</v>
      </c>
      <c r="BU454">
        <v>-1.3383621921236009E-9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>
        <v>0</v>
      </c>
      <c r="CU454">
        <v>0</v>
      </c>
      <c r="CV454">
        <v>0</v>
      </c>
      <c r="CW454">
        <v>0</v>
      </c>
    </row>
    <row r="455" spans="1:101" x14ac:dyDescent="0.3">
      <c r="A455">
        <f>Model_Point!K455</f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222906.19720796007</v>
      </c>
      <c r="I455">
        <v>177623.58069966859</v>
      </c>
      <c r="J455">
        <v>151127.52734780862</v>
      </c>
      <c r="K455">
        <v>133920.57565359568</v>
      </c>
      <c r="L455">
        <v>120937.47876232595</v>
      </c>
      <c r="M455">
        <v>110178.68749778107</v>
      </c>
      <c r="N455">
        <v>100129.45096909907</v>
      </c>
      <c r="O455">
        <v>91532.254778457122</v>
      </c>
      <c r="P455">
        <v>82502.999324673787</v>
      </c>
      <c r="Q455">
        <v>74845.910205700624</v>
      </c>
      <c r="R455">
        <v>67171.79830412782</v>
      </c>
      <c r="S455">
        <v>60639.054891078136</v>
      </c>
      <c r="T455">
        <v>55227.306091657701</v>
      </c>
      <c r="U455">
        <v>50923.450073301145</v>
      </c>
      <c r="V455">
        <v>47709.350342369995</v>
      </c>
      <c r="W455">
        <v>45555.536319608153</v>
      </c>
      <c r="X455">
        <v>44350.605434761223</v>
      </c>
      <c r="Y455">
        <v>43143.916306172978</v>
      </c>
      <c r="Z455">
        <v>41925.135623546877</v>
      </c>
      <c r="AA455">
        <v>40675.87324168998</v>
      </c>
      <c r="AB455">
        <v>39379.519670988542</v>
      </c>
      <c r="AC455">
        <v>38033.049104697362</v>
      </c>
      <c r="AD455">
        <v>36650.674302069623</v>
      </c>
      <c r="AE455">
        <v>35253.626592187371</v>
      </c>
      <c r="AF455">
        <v>33855.327056408067</v>
      </c>
      <c r="AG455">
        <v>32460.414159872475</v>
      </c>
      <c r="AH455">
        <v>31079.029229678643</v>
      </c>
      <c r="AI455">
        <v>29733.648413827112</v>
      </c>
      <c r="AJ455">
        <v>28434.302227749769</v>
      </c>
      <c r="AK455">
        <v>27119.275370407995</v>
      </c>
      <c r="AL455">
        <v>25626.752869594868</v>
      </c>
      <c r="AM455">
        <v>23577.225800179858</v>
      </c>
      <c r="AN455">
        <v>21053.282182841296</v>
      </c>
      <c r="AO455">
        <v>18168.952181489993</v>
      </c>
      <c r="AP455">
        <v>15067.241795526594</v>
      </c>
      <c r="AQ455">
        <v>11913.448275897768</v>
      </c>
      <c r="AR455">
        <v>8883.4509112309133</v>
      </c>
      <c r="AS455">
        <v>6146.8967125954086</v>
      </c>
      <c r="AT455">
        <v>3846.4875683348059</v>
      </c>
      <c r="AU455">
        <v>2076.3859300892909</v>
      </c>
      <c r="AV455">
        <v>864.73338505773711</v>
      </c>
      <c r="AW455">
        <v>230.97525698931818</v>
      </c>
      <c r="AX455">
        <v>-37.314082178145526</v>
      </c>
      <c r="AY455">
        <v>-109.49596636276067</v>
      </c>
      <c r="AZ455">
        <v>-92.808013449912423</v>
      </c>
      <c r="BA455">
        <v>1.6636101206148354E-9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>
        <v>0</v>
      </c>
      <c r="CU455">
        <v>0</v>
      </c>
      <c r="CV455">
        <v>0</v>
      </c>
      <c r="CW455">
        <v>0</v>
      </c>
    </row>
    <row r="456" spans="1:101" x14ac:dyDescent="0.3">
      <c r="A456">
        <f>Model_Point!K456</f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106578.20482254411</v>
      </c>
      <c r="I456">
        <v>89228.059196994975</v>
      </c>
      <c r="J456">
        <v>79868.087936718031</v>
      </c>
      <c r="K456">
        <v>74155.466152968831</v>
      </c>
      <c r="L456">
        <v>63668.324042139597</v>
      </c>
      <c r="M456">
        <v>58687.024808733207</v>
      </c>
      <c r="N456">
        <v>53782.928381522943</v>
      </c>
      <c r="O456">
        <v>49506.702155201987</v>
      </c>
      <c r="P456">
        <v>45057.644840584682</v>
      </c>
      <c r="Q456">
        <v>40180.980369265351</v>
      </c>
      <c r="R456">
        <v>36280.676565449488</v>
      </c>
      <c r="S456">
        <v>32884.098176451182</v>
      </c>
      <c r="T456">
        <v>29984.674157066318</v>
      </c>
      <c r="U456">
        <v>27578.403813589568</v>
      </c>
      <c r="V456">
        <v>23989.804786169079</v>
      </c>
      <c r="W456">
        <v>22441.565554949426</v>
      </c>
      <c r="X456">
        <v>21346.278337511398</v>
      </c>
      <c r="Y456">
        <v>20688.950818228208</v>
      </c>
      <c r="Z456">
        <v>20458.873457610342</v>
      </c>
      <c r="AA456">
        <v>17629.776038207739</v>
      </c>
      <c r="AB456">
        <v>17407.949879887485</v>
      </c>
      <c r="AC456">
        <v>17158.979752733689</v>
      </c>
      <c r="AD456">
        <v>16889.788193970206</v>
      </c>
      <c r="AE456">
        <v>16610.423679945285</v>
      </c>
      <c r="AF456">
        <v>14535.0920972942</v>
      </c>
      <c r="AG456">
        <v>14141.30989826676</v>
      </c>
      <c r="AH456">
        <v>13746.020218782221</v>
      </c>
      <c r="AI456">
        <v>13359.710612607721</v>
      </c>
      <c r="AJ456">
        <v>12987.591047251513</v>
      </c>
      <c r="AK456">
        <v>11557.704036653935</v>
      </c>
      <c r="AL456">
        <v>11029.694100293947</v>
      </c>
      <c r="AM456">
        <v>10255.6849082853</v>
      </c>
      <c r="AN456">
        <v>9270.6179792974963</v>
      </c>
      <c r="AO456">
        <v>8123.1344762589315</v>
      </c>
      <c r="AP456">
        <v>6394.3306554994397</v>
      </c>
      <c r="AQ456">
        <v>5086.1462272626168</v>
      </c>
      <c r="AR456">
        <v>3822.2438264051925</v>
      </c>
      <c r="AS456">
        <v>2676.1863727984532</v>
      </c>
      <c r="AT456">
        <v>1710.2632529786099</v>
      </c>
      <c r="AU456">
        <v>880.43787708011837</v>
      </c>
      <c r="AV456">
        <v>366.35848527090843</v>
      </c>
      <c r="AW456">
        <v>97.005856640109371</v>
      </c>
      <c r="AX456">
        <v>-17.304422061268493</v>
      </c>
      <c r="AY456">
        <v>-48.301396411378214</v>
      </c>
      <c r="AZ456">
        <v>-39.518991260339661</v>
      </c>
      <c r="BA456">
        <v>1.5335789671715706E-9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</row>
    <row r="457" spans="1:101" x14ac:dyDescent="0.3">
      <c r="A457">
        <f>Model_Point!K457</f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296778.65375295718</v>
      </c>
      <c r="I457">
        <v>240474.37762639683</v>
      </c>
      <c r="J457">
        <v>212032.46060952407</v>
      </c>
      <c r="K457">
        <v>187629.53544297561</v>
      </c>
      <c r="L457">
        <v>165283.83415811541</v>
      </c>
      <c r="M457">
        <v>145567.37243508638</v>
      </c>
      <c r="N457">
        <v>126348.52618569926</v>
      </c>
      <c r="O457">
        <v>109591.43340016165</v>
      </c>
      <c r="P457">
        <v>92564.086607041463</v>
      </c>
      <c r="Q457">
        <v>78116.066461461538</v>
      </c>
      <c r="R457">
        <v>64903.930319324179</v>
      </c>
      <c r="S457">
        <v>56009.268435508144</v>
      </c>
      <c r="T457">
        <v>50559.167100752755</v>
      </c>
      <c r="U457">
        <v>43772.798790670829</v>
      </c>
      <c r="V457">
        <v>36047.033188392641</v>
      </c>
      <c r="W457">
        <v>27893.073024774108</v>
      </c>
      <c r="X457">
        <v>19893.101664124075</v>
      </c>
      <c r="Y457">
        <v>12635.113795196325</v>
      </c>
      <c r="Z457">
        <v>6630.3417760924194</v>
      </c>
      <c r="AA457">
        <v>2225.3473949409167</v>
      </c>
      <c r="AB457">
        <v>-470.67351698255783</v>
      </c>
      <c r="AC457">
        <v>-1553.9107006445497</v>
      </c>
      <c r="AD457">
        <v>-1700.2150600301147</v>
      </c>
      <c r="AE457">
        <v>-1419.453871777441</v>
      </c>
      <c r="AF457">
        <v>-1016.2550523144461</v>
      </c>
      <c r="AG457">
        <v>1.4349985348022703E-10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</row>
    <row r="458" spans="1:101" x14ac:dyDescent="0.3">
      <c r="A458">
        <f>Model_Point!K458</f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135584.13323054317</v>
      </c>
      <c r="I458">
        <v>113618.39497325856</v>
      </c>
      <c r="J458">
        <v>101242.0942989123</v>
      </c>
      <c r="K458">
        <v>89107.852127477061</v>
      </c>
      <c r="L458">
        <v>78789.31953734986</v>
      </c>
      <c r="M458">
        <v>68703.463070199388</v>
      </c>
      <c r="N458">
        <v>58861.530053528899</v>
      </c>
      <c r="O458">
        <v>50106.551400969154</v>
      </c>
      <c r="P458">
        <v>41273.551060424405</v>
      </c>
      <c r="Q458">
        <v>37403.529487441854</v>
      </c>
      <c r="R458">
        <v>30505.973891574733</v>
      </c>
      <c r="S458">
        <v>25503.334956317456</v>
      </c>
      <c r="T458">
        <v>22510.416233397158</v>
      </c>
      <c r="U458">
        <v>19927.847386870591</v>
      </c>
      <c r="V458">
        <v>15150.973105397226</v>
      </c>
      <c r="W458">
        <v>11803.908557179413</v>
      </c>
      <c r="X458">
        <v>8482.2666124644529</v>
      </c>
      <c r="Y458">
        <v>5441.5974502746667</v>
      </c>
      <c r="Z458">
        <v>2906.6888592069463</v>
      </c>
      <c r="AA458">
        <v>949.54782745225714</v>
      </c>
      <c r="AB458">
        <v>-212.71598319676326</v>
      </c>
      <c r="AC458">
        <v>-692.57465395758413</v>
      </c>
      <c r="AD458">
        <v>-772.98654632345085</v>
      </c>
      <c r="AE458">
        <v>-669.02811022200342</v>
      </c>
      <c r="AF458">
        <v>-429.15548856052442</v>
      </c>
      <c r="AG458">
        <v>-1.9034337459643425E-10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>
        <v>0</v>
      </c>
      <c r="CU458">
        <v>0</v>
      </c>
      <c r="CV458">
        <v>0</v>
      </c>
      <c r="CW458">
        <v>0</v>
      </c>
    </row>
    <row r="459" spans="1:101" x14ac:dyDescent="0.3">
      <c r="A459">
        <f>Model_Point!K459</f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95790.953050325494</v>
      </c>
      <c r="I459">
        <v>92422.020524924999</v>
      </c>
      <c r="J459">
        <v>87884.461468030917</v>
      </c>
      <c r="K459">
        <v>82837.153237918465</v>
      </c>
      <c r="L459">
        <v>77742.890074311916</v>
      </c>
      <c r="M459">
        <v>72829.635295669548</v>
      </c>
      <c r="N459">
        <v>68315.621145294048</v>
      </c>
      <c r="O459">
        <v>64287.977069699627</v>
      </c>
      <c r="P459">
        <v>60816.139609818594</v>
      </c>
      <c r="Q459">
        <v>57960.978110421449</v>
      </c>
      <c r="R459">
        <v>55778.496518406006</v>
      </c>
      <c r="S459">
        <v>54320.065668891111</v>
      </c>
      <c r="T459">
        <v>53631.559094966069</v>
      </c>
      <c r="U459">
        <v>53753.416541997889</v>
      </c>
      <c r="V459">
        <v>54317.787734093145</v>
      </c>
      <c r="W459">
        <v>54525.881376081277</v>
      </c>
      <c r="X459">
        <v>54378.02765694238</v>
      </c>
      <c r="Y459">
        <v>53879.904363945294</v>
      </c>
      <c r="Z459">
        <v>53042.407956659037</v>
      </c>
      <c r="AA459">
        <v>51881.442196947806</v>
      </c>
      <c r="AB459">
        <v>50417.633774629081</v>
      </c>
      <c r="AC459">
        <v>48675.993261931108</v>
      </c>
      <c r="AD459">
        <v>46685.52038703546</v>
      </c>
      <c r="AE459">
        <v>44478.761778364023</v>
      </c>
      <c r="AF459">
        <v>42091.386041801539</v>
      </c>
      <c r="AG459">
        <v>39561.834290972656</v>
      </c>
      <c r="AH459">
        <v>36930.846193895777</v>
      </c>
      <c r="AI459">
        <v>34239.992724193893</v>
      </c>
      <c r="AJ459">
        <v>31527.948034867521</v>
      </c>
      <c r="AK459">
        <v>28825.694937080174</v>
      </c>
      <c r="AL459">
        <v>26160.246079626122</v>
      </c>
      <c r="AM459">
        <v>23216.003619184219</v>
      </c>
      <c r="AN459">
        <v>20089.616511707125</v>
      </c>
      <c r="AO459">
        <v>16890.174647627147</v>
      </c>
      <c r="AP459">
        <v>13734.129610597229</v>
      </c>
      <c r="AQ459">
        <v>10738.279099658352</v>
      </c>
      <c r="AR459">
        <v>8011.0709070188477</v>
      </c>
      <c r="AS459">
        <v>5642.9084034900588</v>
      </c>
      <c r="AT459">
        <v>3696.6427009353961</v>
      </c>
      <c r="AU459">
        <v>2199.9130334396787</v>
      </c>
      <c r="AV459">
        <v>1141.2683409391377</v>
      </c>
      <c r="AW459">
        <v>519.45492908869471</v>
      </c>
      <c r="AX459">
        <v>194.52567671034544</v>
      </c>
      <c r="AY459">
        <v>50.583553002421546</v>
      </c>
      <c r="AZ459">
        <v>6.5512332258214379</v>
      </c>
      <c r="BA459">
        <v>-2.3684691199257258E-10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>
        <v>0</v>
      </c>
      <c r="CU459">
        <v>0</v>
      </c>
      <c r="CV459">
        <v>0</v>
      </c>
      <c r="CW459">
        <v>0</v>
      </c>
    </row>
    <row r="460" spans="1:101" x14ac:dyDescent="0.3">
      <c r="A460">
        <f>Model_Point!K460</f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45274.738768847747</v>
      </c>
      <c r="I460">
        <v>43772.281336117325</v>
      </c>
      <c r="J460">
        <v>41599.566577767066</v>
      </c>
      <c r="K460">
        <v>39143.224471783957</v>
      </c>
      <c r="L460">
        <v>38390.157657533338</v>
      </c>
      <c r="M460">
        <v>36036.924470735306</v>
      </c>
      <c r="N460">
        <v>33839.713535188988</v>
      </c>
      <c r="O460">
        <v>31839.780235321741</v>
      </c>
      <c r="P460">
        <v>30069.744078292246</v>
      </c>
      <c r="Q460">
        <v>28598.905975200498</v>
      </c>
      <c r="R460">
        <v>27374.069648174805</v>
      </c>
      <c r="S460">
        <v>26457.488092291853</v>
      </c>
      <c r="T460">
        <v>25870.338898913651</v>
      </c>
      <c r="U460">
        <v>25631.260815838959</v>
      </c>
      <c r="V460">
        <v>23600.67640671906</v>
      </c>
      <c r="W460">
        <v>23971.621320434249</v>
      </c>
      <c r="X460">
        <v>24272.372690488057</v>
      </c>
      <c r="Y460">
        <v>24424.804912969274</v>
      </c>
      <c r="Z460">
        <v>24433.754188125986</v>
      </c>
      <c r="AA460">
        <v>22288.619366048679</v>
      </c>
      <c r="AB460">
        <v>21909.413350449209</v>
      </c>
      <c r="AC460">
        <v>21406.787366597855</v>
      </c>
      <c r="AD460">
        <v>20793.450144834944</v>
      </c>
      <c r="AE460">
        <v>20083.741056007395</v>
      </c>
      <c r="AF460">
        <v>18001.095720185836</v>
      </c>
      <c r="AG460">
        <v>17067.370779672809</v>
      </c>
      <c r="AH460">
        <v>16083.34950684007</v>
      </c>
      <c r="AI460">
        <v>15067.336941480178</v>
      </c>
      <c r="AJ460">
        <v>14036.468541834865</v>
      </c>
      <c r="AK460">
        <v>12289.928810810188</v>
      </c>
      <c r="AL460">
        <v>11225.198125617739</v>
      </c>
      <c r="AM460">
        <v>10034.469217574417</v>
      </c>
      <c r="AN460">
        <v>8759.2236844862909</v>
      </c>
      <c r="AO460">
        <v>7446.4277758503031</v>
      </c>
      <c r="AP460">
        <v>5844.2062200419232</v>
      </c>
      <c r="AQ460">
        <v>4588.777721851704</v>
      </c>
      <c r="AR460">
        <v>3442.6760411130231</v>
      </c>
      <c r="AS460">
        <v>2445.3869466654796</v>
      </c>
      <c r="AT460">
        <v>1624.6793969479349</v>
      </c>
      <c r="AU460">
        <v>935.73866139144843</v>
      </c>
      <c r="AV460">
        <v>486.05037554392169</v>
      </c>
      <c r="AW460">
        <v>221.68663711061967</v>
      </c>
      <c r="AX460">
        <v>83.431905540566063</v>
      </c>
      <c r="AY460">
        <v>22.130956951275831</v>
      </c>
      <c r="AZ460">
        <v>2.8652325859340855</v>
      </c>
      <c r="BA460">
        <v>-4.357202087685002E-10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>
        <v>0</v>
      </c>
      <c r="CU460">
        <v>0</v>
      </c>
      <c r="CV460">
        <v>0</v>
      </c>
      <c r="CW460">
        <v>0</v>
      </c>
    </row>
    <row r="461" spans="1:101" x14ac:dyDescent="0.3">
      <c r="A461">
        <f>Model_Point!K461</f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178975.22652353911</v>
      </c>
      <c r="I461">
        <v>169797.39060204496</v>
      </c>
      <c r="J461">
        <v>158753.90243345351</v>
      </c>
      <c r="K461">
        <v>146950.72119792626</v>
      </c>
      <c r="L461">
        <v>135227.76147909707</v>
      </c>
      <c r="M461">
        <v>124029.54242758668</v>
      </c>
      <c r="N461">
        <v>113842.87012807088</v>
      </c>
      <c r="O461">
        <v>104856.08367764521</v>
      </c>
      <c r="P461">
        <v>97216.067756545162</v>
      </c>
      <c r="Q461">
        <v>91042.312538632817</v>
      </c>
      <c r="R461">
        <v>86431.387291042978</v>
      </c>
      <c r="S461">
        <v>83458.754579672677</v>
      </c>
      <c r="T461">
        <v>81886.726889529033</v>
      </c>
      <c r="U461">
        <v>79686.872870336418</v>
      </c>
      <c r="V461">
        <v>76913.772114949476</v>
      </c>
      <c r="W461">
        <v>73635.105265451901</v>
      </c>
      <c r="X461">
        <v>69930.076590844197</v>
      </c>
      <c r="Y461">
        <v>65885.579429620251</v>
      </c>
      <c r="Z461">
        <v>61587.150264370524</v>
      </c>
      <c r="AA461">
        <v>57107.282693873807</v>
      </c>
      <c r="AB461">
        <v>52512.934405933949</v>
      </c>
      <c r="AC461">
        <v>47092.01644873379</v>
      </c>
      <c r="AD461">
        <v>41063.437010031215</v>
      </c>
      <c r="AE461">
        <v>34683.580939917723</v>
      </c>
      <c r="AF461">
        <v>28233.855333753992</v>
      </c>
      <c r="AG461">
        <v>22003.061061186989</v>
      </c>
      <c r="AH461">
        <v>16265.170700324694</v>
      </c>
      <c r="AI461">
        <v>11254.211461180177</v>
      </c>
      <c r="AJ461">
        <v>7139.2859956802831</v>
      </c>
      <c r="AK461">
        <v>4004.0426027451549</v>
      </c>
      <c r="AL461">
        <v>1835.6586673387751</v>
      </c>
      <c r="AM461">
        <v>620.15801938122831</v>
      </c>
      <c r="AN461">
        <v>39.676811089161703</v>
      </c>
      <c r="AO461">
        <v>-166.30712635108787</v>
      </c>
      <c r="AP461">
        <v>-177.51958675933702</v>
      </c>
      <c r="AQ461">
        <v>6.2210983215993371E-10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</row>
    <row r="462" spans="1:101" x14ac:dyDescent="0.3">
      <c r="A462">
        <f>Model_Point!K462</f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83087.638187245437</v>
      </c>
      <c r="I462">
        <v>78987.924655278257</v>
      </c>
      <c r="J462">
        <v>73822.510515293208</v>
      </c>
      <c r="K462">
        <v>68231.995275866342</v>
      </c>
      <c r="L462">
        <v>65496.452554358155</v>
      </c>
      <c r="M462">
        <v>60251.135961660802</v>
      </c>
      <c r="N462">
        <v>55421.140900279635</v>
      </c>
      <c r="O462">
        <v>51094.654832879154</v>
      </c>
      <c r="P462">
        <v>47340.350924339495</v>
      </c>
      <c r="Q462">
        <v>43302.316289275812</v>
      </c>
      <c r="R462">
        <v>40793.496426351521</v>
      </c>
      <c r="S462">
        <v>38990.782535112179</v>
      </c>
      <c r="T462">
        <v>37920.76930907715</v>
      </c>
      <c r="U462">
        <v>37601.371746806675</v>
      </c>
      <c r="V462">
        <v>33241.276122422947</v>
      </c>
      <c r="W462">
        <v>32231.058663238673</v>
      </c>
      <c r="X462">
        <v>31025.346707827146</v>
      </c>
      <c r="Y462">
        <v>29661.925114572237</v>
      </c>
      <c r="Z462">
        <v>28178.306777829628</v>
      </c>
      <c r="AA462">
        <v>24431.577638874325</v>
      </c>
      <c r="AB462">
        <v>22667.493798751228</v>
      </c>
      <c r="AC462">
        <v>20533.475001153656</v>
      </c>
      <c r="AD462">
        <v>18123.069334764699</v>
      </c>
      <c r="AE462">
        <v>15546.389917976165</v>
      </c>
      <c r="AF462">
        <v>12007.259838059052</v>
      </c>
      <c r="AG462">
        <v>9409.0736161302448</v>
      </c>
      <c r="AH462">
        <v>7006.7110313456287</v>
      </c>
      <c r="AI462">
        <v>4902.4474081719618</v>
      </c>
      <c r="AJ462">
        <v>3171.0346672202836</v>
      </c>
      <c r="AK462">
        <v>1699.830642176727</v>
      </c>
      <c r="AL462">
        <v>778.29343766917759</v>
      </c>
      <c r="AM462">
        <v>260.50499975956569</v>
      </c>
      <c r="AN462">
        <v>12.296954363841403</v>
      </c>
      <c r="AO462">
        <v>-76.644953283518959</v>
      </c>
      <c r="AP462">
        <v>-75.33240907024198</v>
      </c>
      <c r="AQ462">
        <v>-2.5198583772856287E-10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>
        <v>0</v>
      </c>
      <c r="CU462">
        <v>0</v>
      </c>
      <c r="CV462">
        <v>0</v>
      </c>
      <c r="CW462">
        <v>0</v>
      </c>
    </row>
    <row r="463" spans="1:101" x14ac:dyDescent="0.3">
      <c r="A463">
        <f>Model_Point!K463</f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185923.92940765255</v>
      </c>
      <c r="I463">
        <v>170214.58927267467</v>
      </c>
      <c r="J463">
        <v>153650.64137024648</v>
      </c>
      <c r="K463">
        <v>137016.47295752855</v>
      </c>
      <c r="L463">
        <v>121060.82442377946</v>
      </c>
      <c r="M463">
        <v>106240.06138408976</v>
      </c>
      <c r="N463">
        <v>93167.530129980398</v>
      </c>
      <c r="O463">
        <v>82020.826735083494</v>
      </c>
      <c r="P463">
        <v>72911.911443728924</v>
      </c>
      <c r="Q463">
        <v>65914.692527614054</v>
      </c>
      <c r="R463">
        <v>61071.031901036979</v>
      </c>
      <c r="S463">
        <v>55819.800255018177</v>
      </c>
      <c r="T463">
        <v>49383.864174366594</v>
      </c>
      <c r="U463">
        <v>42113.893757896403</v>
      </c>
      <c r="V463">
        <v>34419.802981045068</v>
      </c>
      <c r="W463">
        <v>26742.285577459628</v>
      </c>
      <c r="X463">
        <v>19515.963023801756</v>
      </c>
      <c r="Y463">
        <v>13126.801298298582</v>
      </c>
      <c r="Z463">
        <v>7868.7692524960958</v>
      </c>
      <c r="AA463">
        <v>3906.9821585878735</v>
      </c>
      <c r="AB463">
        <v>1255.992137462739</v>
      </c>
      <c r="AC463">
        <v>-127.78006558230025</v>
      </c>
      <c r="AD463">
        <v>-685.82505686073864</v>
      </c>
      <c r="AE463">
        <v>-777.26674389076254</v>
      </c>
      <c r="AF463">
        <v>-647.01018906295837</v>
      </c>
      <c r="AG463">
        <v>-3.8196948252972198E-11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>
        <v>0</v>
      </c>
      <c r="CU463">
        <v>0</v>
      </c>
      <c r="CV463">
        <v>0</v>
      </c>
      <c r="CW463">
        <v>0</v>
      </c>
    </row>
    <row r="464" spans="1:101" x14ac:dyDescent="0.3">
      <c r="A464">
        <f>Model_Point!K464</f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86258.331391426502</v>
      </c>
      <c r="I464">
        <v>78965.428412601876</v>
      </c>
      <c r="J464">
        <v>70974.533373449653</v>
      </c>
      <c r="K464">
        <v>62839.956049026536</v>
      </c>
      <c r="L464">
        <v>58252.791286254542</v>
      </c>
      <c r="M464">
        <v>51002.837330987335</v>
      </c>
      <c r="N464">
        <v>44489.063973651631</v>
      </c>
      <c r="O464">
        <v>38799.532395750604</v>
      </c>
      <c r="P464">
        <v>33991.497490858892</v>
      </c>
      <c r="Q464">
        <v>29222.812966815422</v>
      </c>
      <c r="R464">
        <v>26225.216216352434</v>
      </c>
      <c r="S464">
        <v>24388.470447509404</v>
      </c>
      <c r="T464">
        <v>22006.3127516397</v>
      </c>
      <c r="U464">
        <v>19227.858933797426</v>
      </c>
      <c r="V464">
        <v>14479.120555633734</v>
      </c>
      <c r="W464">
        <v>11343.533464150685</v>
      </c>
      <c r="X464">
        <v>8362.5923376462888</v>
      </c>
      <c r="Y464">
        <v>5706.6257402397641</v>
      </c>
      <c r="Z464">
        <v>3507.5514785577066</v>
      </c>
      <c r="AA464">
        <v>1652.0659367343544</v>
      </c>
      <c r="AB464">
        <v>522.21699690238245</v>
      </c>
      <c r="AC464">
        <v>-74.216315963744307</v>
      </c>
      <c r="AD464">
        <v>-321.17331549203976</v>
      </c>
      <c r="AE464">
        <v>-369.38077567500636</v>
      </c>
      <c r="AF464">
        <v>-272.70153238893357</v>
      </c>
      <c r="AG464">
        <v>-1.712754417398732E-10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>
        <v>0</v>
      </c>
      <c r="CU464">
        <v>0</v>
      </c>
      <c r="CV464">
        <v>0</v>
      </c>
      <c r="CW464">
        <v>0</v>
      </c>
    </row>
    <row r="465" spans="1:101" x14ac:dyDescent="0.3">
      <c r="A465">
        <f>Model_Point!K465</f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5251.3541172199148</v>
      </c>
      <c r="J465">
        <v>5077.5703685300277</v>
      </c>
      <c r="K465">
        <v>4819.6822788284735</v>
      </c>
      <c r="L465">
        <v>4529.5039090515838</v>
      </c>
      <c r="M465">
        <v>4237.2121026273207</v>
      </c>
      <c r="N465">
        <v>3949.6422337069062</v>
      </c>
      <c r="O465">
        <v>3686.0248604371704</v>
      </c>
      <c r="P465">
        <v>3455.2895997198407</v>
      </c>
      <c r="Q465">
        <v>3266.2758757687452</v>
      </c>
      <c r="R465">
        <v>3128.3695716544521</v>
      </c>
      <c r="S465">
        <v>3051.4979681729083</v>
      </c>
      <c r="T465">
        <v>3045.310878090595</v>
      </c>
      <c r="U465">
        <v>3096.6751526969233</v>
      </c>
      <c r="V465">
        <v>3067.4692718881888</v>
      </c>
      <c r="W465">
        <v>2967.9493205501649</v>
      </c>
      <c r="X465">
        <v>3006.7819732007511</v>
      </c>
      <c r="Y465">
        <v>3033.4452068973887</v>
      </c>
      <c r="Z465">
        <v>3063.299693659666</v>
      </c>
      <c r="AA465">
        <v>3097.7981801336928</v>
      </c>
      <c r="AB465">
        <v>3136.6786875352686</v>
      </c>
      <c r="AC465">
        <v>3179.7532194320893</v>
      </c>
      <c r="AD465">
        <v>3226.9013598735492</v>
      </c>
      <c r="AE465">
        <v>3278.0646264176294</v>
      </c>
      <c r="AF465">
        <v>3320.1921686204219</v>
      </c>
      <c r="AG465">
        <v>3358.2551961961863</v>
      </c>
      <c r="AH465">
        <v>3402.1294488796038</v>
      </c>
      <c r="AI465">
        <v>3450.4029066124967</v>
      </c>
      <c r="AJ465">
        <v>3503.1994394276571</v>
      </c>
      <c r="AK465">
        <v>3560.6821575441131</v>
      </c>
      <c r="AL465">
        <v>3623.0515027990941</v>
      </c>
      <c r="AM465">
        <v>3690.5437067755302</v>
      </c>
      <c r="AN465">
        <v>3748.422246887465</v>
      </c>
      <c r="AO465">
        <v>3795.0233806580541</v>
      </c>
      <c r="AP465">
        <v>3829.6902620632363</v>
      </c>
      <c r="AQ465">
        <v>3852.3859937796356</v>
      </c>
      <c r="AR465">
        <v>3863.1024849886762</v>
      </c>
      <c r="AS465">
        <v>3861.2874855664213</v>
      </c>
      <c r="AT465">
        <v>3846.1063039326996</v>
      </c>
      <c r="AU465">
        <v>3817.0672446754575</v>
      </c>
      <c r="AV465">
        <v>3774.1627866759486</v>
      </c>
      <c r="AW465">
        <v>3717.2987666277486</v>
      </c>
      <c r="AX465">
        <v>3646.3244969395737</v>
      </c>
      <c r="AY465">
        <v>3561.4532910828702</v>
      </c>
      <c r="AZ465">
        <v>3463.1751802041895</v>
      </c>
      <c r="BA465">
        <v>3352.1621727553697</v>
      </c>
      <c r="BB465">
        <v>3229.2362432002951</v>
      </c>
      <c r="BC465">
        <v>3095.3662092196596</v>
      </c>
      <c r="BD465">
        <v>2951.6756493077451</v>
      </c>
      <c r="BE465">
        <v>2799.4462075629831</v>
      </c>
      <c r="BF465">
        <v>2640.1058605021758</v>
      </c>
      <c r="BG465">
        <v>2475.1962826171002</v>
      </c>
      <c r="BH465">
        <v>2306.3277889441683</v>
      </c>
      <c r="BI465">
        <v>2135.1580613895712</v>
      </c>
      <c r="BJ465">
        <v>1963.3684821601701</v>
      </c>
      <c r="BK465">
        <v>1792.6404432830348</v>
      </c>
      <c r="BL465">
        <v>1624.6349639644889</v>
      </c>
      <c r="BM465">
        <v>1460.961184235995</v>
      </c>
      <c r="BN465">
        <v>1303.1358923034638</v>
      </c>
      <c r="BO465">
        <v>1152.5220390340962</v>
      </c>
      <c r="BP465">
        <v>1010.2912542844728</v>
      </c>
      <c r="BQ465">
        <v>877.52107821509196</v>
      </c>
      <c r="BR465">
        <v>748.41609051603871</v>
      </c>
      <c r="BS465">
        <v>625.33556984409063</v>
      </c>
      <c r="BT465">
        <v>510.50103196708028</v>
      </c>
      <c r="BU465">
        <v>405.87893281489789</v>
      </c>
      <c r="BV465">
        <v>313.060286980348</v>
      </c>
      <c r="BW465">
        <v>233.14849600134249</v>
      </c>
      <c r="BX465">
        <v>166.66941904200533</v>
      </c>
      <c r="BY465">
        <v>113.51912119422222</v>
      </c>
      <c r="BZ465">
        <v>72.963787658346902</v>
      </c>
      <c r="CA465">
        <v>43.702029993742329</v>
      </c>
      <c r="CB465">
        <v>25.09324192268474</v>
      </c>
      <c r="CC465">
        <v>13.923203074769198</v>
      </c>
      <c r="CD465">
        <v>7.7087129101750209</v>
      </c>
      <c r="CE465">
        <v>4.6072273931907848</v>
      </c>
      <c r="CF465">
        <v>-1.5407302833173301E-10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</row>
    <row r="466" spans="1:101" x14ac:dyDescent="0.3">
      <c r="A466">
        <f>Model_Point!K466</f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2232.8196546941631</v>
      </c>
      <c r="J466">
        <v>2160.20220931226</v>
      </c>
      <c r="K466">
        <v>2045.8121712058153</v>
      </c>
      <c r="L466">
        <v>1915.2596170214338</v>
      </c>
      <c r="M466">
        <v>1937.1279659298464</v>
      </c>
      <c r="N466">
        <v>1812.9548955199905</v>
      </c>
      <c r="O466">
        <v>1696.8522326094715</v>
      </c>
      <c r="P466">
        <v>1592.4401893916613</v>
      </c>
      <c r="Q466">
        <v>1503.2479415466987</v>
      </c>
      <c r="R466">
        <v>1432.776594908727</v>
      </c>
      <c r="S466">
        <v>1385.3516664576618</v>
      </c>
      <c r="T466">
        <v>1364.5653235693128</v>
      </c>
      <c r="U466">
        <v>1373.559151745128</v>
      </c>
      <c r="V466">
        <v>1403.3795443439099</v>
      </c>
      <c r="W466">
        <v>1192.6374917585481</v>
      </c>
      <c r="X466">
        <v>1238.6001822806841</v>
      </c>
      <c r="Y466">
        <v>1280.8816075685652</v>
      </c>
      <c r="Z466">
        <v>1325.4273466789784</v>
      </c>
      <c r="AA466">
        <v>1372.8533314239844</v>
      </c>
      <c r="AB466">
        <v>1243.4023953001247</v>
      </c>
      <c r="AC466">
        <v>1285.4135518156265</v>
      </c>
      <c r="AD466">
        <v>1329.6284773421391</v>
      </c>
      <c r="AE466">
        <v>1376.0768321786602</v>
      </c>
      <c r="AF466">
        <v>1419.7974869304503</v>
      </c>
      <c r="AG466">
        <v>1317.4145711356841</v>
      </c>
      <c r="AH466">
        <v>1354.4943762353157</v>
      </c>
      <c r="AI466">
        <v>1393.6593317200668</v>
      </c>
      <c r="AJ466">
        <v>1435.0061605425005</v>
      </c>
      <c r="AK466">
        <v>1478.6506699115353</v>
      </c>
      <c r="AL466">
        <v>1410.354796877305</v>
      </c>
      <c r="AM466">
        <v>1451.9424443603716</v>
      </c>
      <c r="AN466">
        <v>1490.0736211002254</v>
      </c>
      <c r="AO466">
        <v>1524.1416000589027</v>
      </c>
      <c r="AP466">
        <v>1553.9287027825972</v>
      </c>
      <c r="AQ466">
        <v>1491.5189372824404</v>
      </c>
      <c r="AR466">
        <v>1507.3898772979644</v>
      </c>
      <c r="AS466">
        <v>1518.5345969705718</v>
      </c>
      <c r="AT466">
        <v>1524.6569145836406</v>
      </c>
      <c r="AU466">
        <v>1525.5937901589193</v>
      </c>
      <c r="AV466">
        <v>1456.327082815023</v>
      </c>
      <c r="AW466">
        <v>1442.9134019804262</v>
      </c>
      <c r="AX466">
        <v>1424.0563757126699</v>
      </c>
      <c r="AY466">
        <v>1399.8554746341972</v>
      </c>
      <c r="AZ466">
        <v>1370.5176812453449</v>
      </c>
      <c r="BA466">
        <v>1290.6977755081716</v>
      </c>
      <c r="BB466">
        <v>1249.158697787756</v>
      </c>
      <c r="BC466">
        <v>1203.31893521545</v>
      </c>
      <c r="BD466">
        <v>1153.6239569196605</v>
      </c>
      <c r="BE466">
        <v>1100.581016605501</v>
      </c>
      <c r="BF466">
        <v>1015.0595462699115</v>
      </c>
      <c r="BG466">
        <v>955.22310288094832</v>
      </c>
      <c r="BH466">
        <v>893.73627739774952</v>
      </c>
      <c r="BI466">
        <v>831.24855402520461</v>
      </c>
      <c r="BJ466">
        <v>768.41935499191027</v>
      </c>
      <c r="BK466">
        <v>688.51128879696546</v>
      </c>
      <c r="BL466">
        <v>625.89703108221477</v>
      </c>
      <c r="BM466">
        <v>564.82228111125346</v>
      </c>
      <c r="BN466">
        <v>505.88221496807478</v>
      </c>
      <c r="BO466">
        <v>449.61330169200147</v>
      </c>
      <c r="BP466">
        <v>387.69576006159463</v>
      </c>
      <c r="BQ466">
        <v>337.57989162984728</v>
      </c>
      <c r="BR466">
        <v>288.77631345424055</v>
      </c>
      <c r="BS466">
        <v>242.19962882620402</v>
      </c>
      <c r="BT466">
        <v>198.71250017640699</v>
      </c>
      <c r="BU466">
        <v>155.64358237958652</v>
      </c>
      <c r="BV466">
        <v>120.27599001258571</v>
      </c>
      <c r="BW466">
        <v>89.80721039618048</v>
      </c>
      <c r="BX466">
        <v>64.449592136144531</v>
      </c>
      <c r="BY466">
        <v>44.173223669695346</v>
      </c>
      <c r="BZ466">
        <v>27.96820865177737</v>
      </c>
      <c r="CA466">
        <v>16.772130574271834</v>
      </c>
      <c r="CB466">
        <v>9.6520300298718453</v>
      </c>
      <c r="CC466">
        <v>5.3790055099905549</v>
      </c>
      <c r="CD466">
        <v>3.0031859753261938</v>
      </c>
      <c r="CE466">
        <v>1.7688847090678115</v>
      </c>
      <c r="CF466">
        <v>-4.7279034112532683E-11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0</v>
      </c>
      <c r="CU466">
        <v>0</v>
      </c>
      <c r="CV466">
        <v>0</v>
      </c>
      <c r="CW466">
        <v>0</v>
      </c>
    </row>
    <row r="467" spans="1:101" x14ac:dyDescent="0.3">
      <c r="A467">
        <f>Model_Point!K467</f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900.65614777883661</v>
      </c>
      <c r="J467">
        <v>877.77266387777422</v>
      </c>
      <c r="K467">
        <v>839.29665458212128</v>
      </c>
      <c r="L467">
        <v>794.83407490997729</v>
      </c>
      <c r="M467">
        <v>749.60949588668859</v>
      </c>
      <c r="N467">
        <v>704.91249342588173</v>
      </c>
      <c r="O467">
        <v>663.80008549580066</v>
      </c>
      <c r="P467">
        <v>627.69902206408176</v>
      </c>
      <c r="Q467">
        <v>598.0065289570706</v>
      </c>
      <c r="R467">
        <v>576.19808949347419</v>
      </c>
      <c r="S467">
        <v>563.82988750444167</v>
      </c>
      <c r="T467">
        <v>562.41399741183909</v>
      </c>
      <c r="U467">
        <v>573.20377545645601</v>
      </c>
      <c r="V467">
        <v>580.64913789305695</v>
      </c>
      <c r="W467">
        <v>577.8323840125795</v>
      </c>
      <c r="X467">
        <v>596.87597374575296</v>
      </c>
      <c r="Y467">
        <v>614.67164244846163</v>
      </c>
      <c r="Z467">
        <v>633.61634221318388</v>
      </c>
      <c r="AA467">
        <v>653.97287813798926</v>
      </c>
      <c r="AB467">
        <v>675.74406494435891</v>
      </c>
      <c r="AC467">
        <v>698.94775311187561</v>
      </c>
      <c r="AD467">
        <v>723.61592976840734</v>
      </c>
      <c r="AE467">
        <v>749.79395578226388</v>
      </c>
      <c r="AF467">
        <v>775.53233748165587</v>
      </c>
      <c r="AG467">
        <v>801.65676368273841</v>
      </c>
      <c r="AH467">
        <v>829.75240998884533</v>
      </c>
      <c r="AI467">
        <v>859.67355229227348</v>
      </c>
      <c r="AJ467">
        <v>891.51523280466802</v>
      </c>
      <c r="AK467">
        <v>925.38342073696992</v>
      </c>
      <c r="AL467">
        <v>961.39496759008102</v>
      </c>
      <c r="AM467">
        <v>999.67764090060393</v>
      </c>
      <c r="AN467">
        <v>1038.0614111744314</v>
      </c>
      <c r="AO467">
        <v>1076.3916804489352</v>
      </c>
      <c r="AP467">
        <v>1114.6749716814545</v>
      </c>
      <c r="AQ467">
        <v>1153.0198882621469</v>
      </c>
      <c r="AR467">
        <v>1191.5466332460956</v>
      </c>
      <c r="AS467">
        <v>1369.6558319303274</v>
      </c>
      <c r="AT467">
        <v>1384.3408223388108</v>
      </c>
      <c r="AU467">
        <v>1391.6772947024479</v>
      </c>
      <c r="AV467">
        <v>1396.913940168437</v>
      </c>
      <c r="AW467">
        <v>1400.0395382991196</v>
      </c>
      <c r="AX467">
        <v>1400.8842368294929</v>
      </c>
      <c r="AY467">
        <v>1398.8088052811859</v>
      </c>
      <c r="AZ467">
        <v>1393.2547565873083</v>
      </c>
      <c r="BA467">
        <v>1383.7733073907382</v>
      </c>
      <c r="BB467">
        <v>1369.9568149155748</v>
      </c>
      <c r="BC467">
        <v>1351.4057357852375</v>
      </c>
      <c r="BD467">
        <v>1327.7187767216976</v>
      </c>
      <c r="BE467">
        <v>1298.5064570752463</v>
      </c>
      <c r="BF467">
        <v>1263.4235193731502</v>
      </c>
      <c r="BG467">
        <v>1222.2149682989996</v>
      </c>
      <c r="BH467">
        <v>1174.7522123570579</v>
      </c>
      <c r="BI467">
        <v>1121.005766367608</v>
      </c>
      <c r="BJ467">
        <v>1061.0616247563401</v>
      </c>
      <c r="BK467">
        <v>995.13558079631991</v>
      </c>
      <c r="BL467">
        <v>923.5802419201359</v>
      </c>
      <c r="BM467">
        <v>846.92370961857512</v>
      </c>
      <c r="BN467">
        <v>765.90652128493161</v>
      </c>
      <c r="BO467">
        <v>681.55048724741653</v>
      </c>
      <c r="BP467">
        <v>595.10717571823898</v>
      </c>
      <c r="BQ467">
        <v>507.65225054246429</v>
      </c>
      <c r="BR467">
        <v>442.19321544425117</v>
      </c>
      <c r="BS467">
        <v>372.00625205039768</v>
      </c>
      <c r="BT467">
        <v>295.50943860297275</v>
      </c>
      <c r="BU467">
        <v>214.68419876822281</v>
      </c>
      <c r="BV467">
        <v>132.77877799576143</v>
      </c>
      <c r="BW467">
        <v>53.998980426683239</v>
      </c>
      <c r="BX467">
        <v>-16.689855648822029</v>
      </c>
      <c r="BY467">
        <v>-73.913885663259606</v>
      </c>
      <c r="BZ467">
        <v>-112.45705613194676</v>
      </c>
      <c r="CA467">
        <v>-128.04566383854251</v>
      </c>
      <c r="CB467">
        <v>-128.06661277829244</v>
      </c>
      <c r="CC467">
        <v>-97.720882525913822</v>
      </c>
      <c r="CD467">
        <v>-63.756835735208853</v>
      </c>
      <c r="CE467">
        <v>-39.106484120576368</v>
      </c>
      <c r="CF467">
        <v>-2.1106304984440867E-11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>
        <v>0</v>
      </c>
      <c r="CU467">
        <v>0</v>
      </c>
      <c r="CV467">
        <v>0</v>
      </c>
      <c r="CW467">
        <v>0</v>
      </c>
    </row>
    <row r="468" spans="1:101" x14ac:dyDescent="0.3">
      <c r="A468">
        <f>Model_Point!K468</f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7490.4100610190699</v>
      </c>
      <c r="J468">
        <v>7038.8249017252892</v>
      </c>
      <c r="K468">
        <v>6571.757561086516</v>
      </c>
      <c r="L468">
        <v>6088.2511623182845</v>
      </c>
      <c r="M468">
        <v>5628.0520583827401</v>
      </c>
      <c r="N468">
        <v>5176.8818812200798</v>
      </c>
      <c r="O468">
        <v>4766.7351013152356</v>
      </c>
      <c r="P468">
        <v>4394.7610555821939</v>
      </c>
      <c r="Q468">
        <v>4061.4122037630682</v>
      </c>
      <c r="R468">
        <v>3767.4746509247416</v>
      </c>
      <c r="S468">
        <v>3513.5202357926082</v>
      </c>
      <c r="T468">
        <v>3299.9790859679297</v>
      </c>
      <c r="U468">
        <v>3127.1805125086321</v>
      </c>
      <c r="V468">
        <v>3005.8461338791972</v>
      </c>
      <c r="W468">
        <v>2933.2421373816919</v>
      </c>
      <c r="X468">
        <v>2812.2367838609734</v>
      </c>
      <c r="Y468">
        <v>2728.1039077436167</v>
      </c>
      <c r="Z468">
        <v>2681.2562393186463</v>
      </c>
      <c r="AA468">
        <v>2672.0983685887409</v>
      </c>
      <c r="AB468">
        <v>2701.0428003682991</v>
      </c>
      <c r="AC468">
        <v>2768.5246985205868</v>
      </c>
      <c r="AD468">
        <v>2888.0606427370162</v>
      </c>
      <c r="AE468">
        <v>3062.7219747584718</v>
      </c>
      <c r="AF468">
        <v>3258.6180462675957</v>
      </c>
      <c r="AG468">
        <v>3435.8064914051233</v>
      </c>
      <c r="AH468">
        <v>3593.7106627978137</v>
      </c>
      <c r="AI468">
        <v>3730.9947740372627</v>
      </c>
      <c r="AJ468">
        <v>3845.925499345245</v>
      </c>
      <c r="AK468">
        <v>3937.2934599131745</v>
      </c>
      <c r="AL468">
        <v>4004.6358126246396</v>
      </c>
      <c r="AM468">
        <v>4047.3887805026889</v>
      </c>
      <c r="AN468">
        <v>4064.9254644177518</v>
      </c>
      <c r="AO468">
        <v>4057.1897230517216</v>
      </c>
      <c r="AP468">
        <v>4024.5733149067319</v>
      </c>
      <c r="AQ468">
        <v>3967.7776460228642</v>
      </c>
      <c r="AR468">
        <v>3887.7678582511976</v>
      </c>
      <c r="AS468">
        <v>3785.7702245519358</v>
      </c>
      <c r="AT468">
        <v>3663.28666015713</v>
      </c>
      <c r="AU468">
        <v>3522.1026222539385</v>
      </c>
      <c r="AV468">
        <v>3364.2720302021148</v>
      </c>
      <c r="AW468">
        <v>3192.0694753272642</v>
      </c>
      <c r="AX468">
        <v>3007.9221112675154</v>
      </c>
      <c r="AY468">
        <v>2814.3773040211095</v>
      </c>
      <c r="AZ468">
        <v>2614.0661053954086</v>
      </c>
      <c r="BA468">
        <v>2409.666180615875</v>
      </c>
      <c r="BB468">
        <v>2203.8694191977038</v>
      </c>
      <c r="BC468">
        <v>1999.3316759579156</v>
      </c>
      <c r="BD468">
        <v>1798.6076103546686</v>
      </c>
      <c r="BE468">
        <v>1604.051328738333</v>
      </c>
      <c r="BF468">
        <v>1417.7530287783413</v>
      </c>
      <c r="BG468">
        <v>1241.6870363618496</v>
      </c>
      <c r="BH468">
        <v>1067.0144359241558</v>
      </c>
      <c r="BI468">
        <v>897.60515579071819</v>
      </c>
      <c r="BJ468">
        <v>737.18730176872873</v>
      </c>
      <c r="BK468">
        <v>589.15640428609561</v>
      </c>
      <c r="BL468">
        <v>456.37539418736083</v>
      </c>
      <c r="BM468">
        <v>340.983226284453</v>
      </c>
      <c r="BN468">
        <v>244.23493406551532</v>
      </c>
      <c r="BO468">
        <v>166.39872624067507</v>
      </c>
      <c r="BP468">
        <v>106.73482556536551</v>
      </c>
      <c r="BQ468">
        <v>63.574435958393799</v>
      </c>
      <c r="BR468">
        <v>36.194660747446655</v>
      </c>
      <c r="BS468">
        <v>19.838450974210026</v>
      </c>
      <c r="BT468">
        <v>10.818427797699792</v>
      </c>
      <c r="BU468">
        <v>6.3927221454796062</v>
      </c>
      <c r="BV468">
        <v>1.1028494062573145E-10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</row>
    <row r="469" spans="1:101" x14ac:dyDescent="0.3">
      <c r="A469">
        <f>Model_Point!K469</f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3519.0048444599888</v>
      </c>
      <c r="J469">
        <v>3368.3410502140546</v>
      </c>
      <c r="K469">
        <v>3192.9105913830354</v>
      </c>
      <c r="L469">
        <v>3004.0237596006587</v>
      </c>
      <c r="M469">
        <v>2797.2945454625938</v>
      </c>
      <c r="N469">
        <v>2614.9530783672499</v>
      </c>
      <c r="O469">
        <v>2447.6571443893326</v>
      </c>
      <c r="P469">
        <v>2294.7021212922477</v>
      </c>
      <c r="Q469">
        <v>2156.5314755997715</v>
      </c>
      <c r="R469">
        <v>1993.2239900576078</v>
      </c>
      <c r="S469">
        <v>1883.5641350453873</v>
      </c>
      <c r="T469">
        <v>1789.7865925521405</v>
      </c>
      <c r="U469">
        <v>1712.1531462854857</v>
      </c>
      <c r="V469">
        <v>1654.9065310291558</v>
      </c>
      <c r="W469">
        <v>1500.1609406987657</v>
      </c>
      <c r="X469">
        <v>1437.3244106781467</v>
      </c>
      <c r="Y469">
        <v>1389.030377081544</v>
      </c>
      <c r="Z469">
        <v>1355.4814608515819</v>
      </c>
      <c r="AA469">
        <v>1336.8686992164605</v>
      </c>
      <c r="AB469">
        <v>1264.9082478942141</v>
      </c>
      <c r="AC469">
        <v>1272.4960190115919</v>
      </c>
      <c r="AD469">
        <v>1300.3482050595458</v>
      </c>
      <c r="AE469">
        <v>1349.6524852238017</v>
      </c>
      <c r="AF469">
        <v>1421.30117277007</v>
      </c>
      <c r="AG469">
        <v>1343.3782072517274</v>
      </c>
      <c r="AH469">
        <v>1428.7250408199454</v>
      </c>
      <c r="AI469">
        <v>1506.5008831299058</v>
      </c>
      <c r="AJ469">
        <v>1576.0747623206155</v>
      </c>
      <c r="AK469">
        <v>1637.0213684087473</v>
      </c>
      <c r="AL469">
        <v>1550.76465969878</v>
      </c>
      <c r="AM469">
        <v>1585.4612532825934</v>
      </c>
      <c r="AN469">
        <v>1610.5135205737984</v>
      </c>
      <c r="AO469">
        <v>1625.9264598196976</v>
      </c>
      <c r="AP469">
        <v>1631.880723994454</v>
      </c>
      <c r="AQ469">
        <v>1529.0894358399173</v>
      </c>
      <c r="AR469">
        <v>1510.9836399850337</v>
      </c>
      <c r="AS469">
        <v>1484.2637405756866</v>
      </c>
      <c r="AT469">
        <v>1449.5296078159997</v>
      </c>
      <c r="AU469">
        <v>1407.4931068880674</v>
      </c>
      <c r="AV469">
        <v>1292.9596140373089</v>
      </c>
      <c r="AW469">
        <v>1234.7790186319976</v>
      </c>
      <c r="AX469">
        <v>1171.7363280125151</v>
      </c>
      <c r="AY469">
        <v>1104.8337444703682</v>
      </c>
      <c r="AZ469">
        <v>1035.1080667870838</v>
      </c>
      <c r="BA469">
        <v>924.47054864696565</v>
      </c>
      <c r="BB469">
        <v>849.85711198985075</v>
      </c>
      <c r="BC469">
        <v>775.44613685096567</v>
      </c>
      <c r="BD469">
        <v>702.24485687147626</v>
      </c>
      <c r="BE469">
        <v>631.18481075212139</v>
      </c>
      <c r="BF469">
        <v>543.218424017183</v>
      </c>
      <c r="BG469">
        <v>477.66169551577963</v>
      </c>
      <c r="BH469">
        <v>412.41852604562439</v>
      </c>
      <c r="BI469">
        <v>348.99282173295501</v>
      </c>
      <c r="BJ469">
        <v>288.83664224400957</v>
      </c>
      <c r="BK469">
        <v>225.52484585985431</v>
      </c>
      <c r="BL469">
        <v>175.2054547182783</v>
      </c>
      <c r="BM469">
        <v>131.42338031489066</v>
      </c>
      <c r="BN469">
        <v>94.684686057296929</v>
      </c>
      <c r="BO469">
        <v>65.115907814373074</v>
      </c>
      <c r="BP469">
        <v>40.84255672423231</v>
      </c>
      <c r="BQ469">
        <v>24.369073622484542</v>
      </c>
      <c r="BR469">
        <v>13.917032503348683</v>
      </c>
      <c r="BS469">
        <v>7.6737359355339461</v>
      </c>
      <c r="BT469">
        <v>4.2328644912191082</v>
      </c>
      <c r="BU469">
        <v>2.4533702869755523</v>
      </c>
      <c r="BV469">
        <v>-3.4229136271341497E-11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>
        <v>0</v>
      </c>
      <c r="CU469">
        <v>0</v>
      </c>
      <c r="CV469">
        <v>0</v>
      </c>
      <c r="CW469">
        <v>0</v>
      </c>
    </row>
    <row r="470" spans="1:101" x14ac:dyDescent="0.3">
      <c r="A470">
        <f>Model_Point!K470</f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1573.0575981644581</v>
      </c>
      <c r="J470">
        <v>1529.3171743056862</v>
      </c>
      <c r="K470">
        <v>1473.1344187499494</v>
      </c>
      <c r="L470">
        <v>1410.6775237381619</v>
      </c>
      <c r="M470">
        <v>1350.7396105774583</v>
      </c>
      <c r="N470">
        <v>1292.2476818895548</v>
      </c>
      <c r="O470">
        <v>1240.5927466629437</v>
      </c>
      <c r="P470">
        <v>1195.594102673849</v>
      </c>
      <c r="Q470">
        <v>1157.5022752749305</v>
      </c>
      <c r="R470">
        <v>1126.5913416708031</v>
      </c>
      <c r="S470">
        <v>1103.0906699292238</v>
      </c>
      <c r="T470">
        <v>1087.2018539076573</v>
      </c>
      <c r="U470">
        <v>1079.107634309483</v>
      </c>
      <c r="V470">
        <v>1080.5878352517184</v>
      </c>
      <c r="W470">
        <v>1091.3555978017553</v>
      </c>
      <c r="X470">
        <v>1096.600739713673</v>
      </c>
      <c r="Y470">
        <v>1109.5414582876979</v>
      </c>
      <c r="Z470">
        <v>1130.3749673455886</v>
      </c>
      <c r="AA470">
        <v>1159.3010300422698</v>
      </c>
      <c r="AB470">
        <v>1196.5252862143827</v>
      </c>
      <c r="AC470">
        <v>1242.262363121414</v>
      </c>
      <c r="AD470">
        <v>1298.7457482575408</v>
      </c>
      <c r="AE470">
        <v>1366.6137953135337</v>
      </c>
      <c r="AF470">
        <v>1446.3968084065987</v>
      </c>
      <c r="AG470">
        <v>1538.5596686230126</v>
      </c>
      <c r="AH470">
        <v>1634.6096709956432</v>
      </c>
      <c r="AI470">
        <v>1851.0876227909898</v>
      </c>
      <c r="AJ470">
        <v>1880.657900854937</v>
      </c>
      <c r="AK470">
        <v>1898.2316580326794</v>
      </c>
      <c r="AL470">
        <v>1913.3991595979467</v>
      </c>
      <c r="AM470">
        <v>1926.2451066870258</v>
      </c>
      <c r="AN470">
        <v>1936.5777956012737</v>
      </c>
      <c r="AO470">
        <v>1943.3363936752874</v>
      </c>
      <c r="AP470">
        <v>1945.5867270942858</v>
      </c>
      <c r="AQ470">
        <v>1942.5770353844493</v>
      </c>
      <c r="AR470">
        <v>1933.6136072211343</v>
      </c>
      <c r="AS470">
        <v>1917.9981098293088</v>
      </c>
      <c r="AT470">
        <v>1895.0052615609789</v>
      </c>
      <c r="AU470">
        <v>1863.9024009297907</v>
      </c>
      <c r="AV470">
        <v>1824.0038769832781</v>
      </c>
      <c r="AW470">
        <v>1774.7519819407048</v>
      </c>
      <c r="AX470">
        <v>1715.7819522414475</v>
      </c>
      <c r="AY470">
        <v>1646.871012119823</v>
      </c>
      <c r="AZ470">
        <v>1567.9662724558348</v>
      </c>
      <c r="BA470">
        <v>1479.2093892892692</v>
      </c>
      <c r="BB470">
        <v>1380.9482161889584</v>
      </c>
      <c r="BC470">
        <v>1273.8073840888189</v>
      </c>
      <c r="BD470">
        <v>1158.7586249545525</v>
      </c>
      <c r="BE470">
        <v>1037.253963443125</v>
      </c>
      <c r="BF470">
        <v>911.14404673801255</v>
      </c>
      <c r="BG470">
        <v>781.9419901275071</v>
      </c>
      <c r="BH470">
        <v>691.58786915072608</v>
      </c>
      <c r="BI470">
        <v>592.3876676378577</v>
      </c>
      <c r="BJ470">
        <v>480.89595096077113</v>
      </c>
      <c r="BK470">
        <v>359.90139506934401</v>
      </c>
      <c r="BL470">
        <v>234.42712195374281</v>
      </c>
      <c r="BM470">
        <v>111.24144199797483</v>
      </c>
      <c r="BN470">
        <v>-1.425957587087586</v>
      </c>
      <c r="BO470">
        <v>-94.431638099655387</v>
      </c>
      <c r="BP470">
        <v>-158.64746180894707</v>
      </c>
      <c r="BQ470">
        <v>-186.28817545656364</v>
      </c>
      <c r="BR470">
        <v>-190.24533379780698</v>
      </c>
      <c r="BS470">
        <v>-143.5982912707538</v>
      </c>
      <c r="BT470">
        <v>-95.18049396152999</v>
      </c>
      <c r="BU470">
        <v>-59.771040116194477</v>
      </c>
      <c r="BV470">
        <v>1.6471773680165038E-11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</row>
    <row r="471" spans="1:101" x14ac:dyDescent="0.3">
      <c r="A471">
        <f>Model_Point!K471</f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5203.2814146652172</v>
      </c>
      <c r="J471">
        <v>4942.6078604333889</v>
      </c>
      <c r="K471">
        <v>4695.5523957541673</v>
      </c>
      <c r="L471">
        <v>4429.7836749050621</v>
      </c>
      <c r="M471">
        <v>4166.9336506455165</v>
      </c>
      <c r="N471">
        <v>3897.3433752831297</v>
      </c>
      <c r="O471">
        <v>3643.7013958501811</v>
      </c>
      <c r="P471">
        <v>3407.7403597992925</v>
      </c>
      <c r="Q471">
        <v>3190.4616518016487</v>
      </c>
      <c r="R471">
        <v>2992.5574823415332</v>
      </c>
      <c r="S471">
        <v>2814.5467591839215</v>
      </c>
      <c r="T471">
        <v>2665.8417900514028</v>
      </c>
      <c r="U471">
        <v>2549.4689475891741</v>
      </c>
      <c r="V471">
        <v>2467.8597733960396</v>
      </c>
      <c r="W471">
        <v>2422.9672076714619</v>
      </c>
      <c r="X471">
        <v>2359.4853054990463</v>
      </c>
      <c r="Y471">
        <v>2330.2649562708611</v>
      </c>
      <c r="Z471">
        <v>2337.5326413803632</v>
      </c>
      <c r="AA471">
        <v>2383.3278790234426</v>
      </c>
      <c r="AB471">
        <v>2469.3732328934639</v>
      </c>
      <c r="AC471">
        <v>2555.5684632525176</v>
      </c>
      <c r="AD471">
        <v>2621.8422667926689</v>
      </c>
      <c r="AE471">
        <v>2667.5981146077329</v>
      </c>
      <c r="AF471">
        <v>2692.6444258152296</v>
      </c>
      <c r="AG471">
        <v>2697.0873429928602</v>
      </c>
      <c r="AH471">
        <v>2681.2949209508897</v>
      </c>
      <c r="AI471">
        <v>2645.8955281227986</v>
      </c>
      <c r="AJ471">
        <v>2591.7902293544585</v>
      </c>
      <c r="AK471">
        <v>2520.1601039803145</v>
      </c>
      <c r="AL471">
        <v>2432.454858680796</v>
      </c>
      <c r="AM471">
        <v>2330.3542028187894</v>
      </c>
      <c r="AN471">
        <v>2215.711586687195</v>
      </c>
      <c r="AO471">
        <v>2090.52644519462</v>
      </c>
      <c r="AP471">
        <v>1956.9125656696874</v>
      </c>
      <c r="AQ471">
        <v>1817.065550727553</v>
      </c>
      <c r="AR471">
        <v>1673.2337474517706</v>
      </c>
      <c r="AS471">
        <v>1527.6739062682673</v>
      </c>
      <c r="AT471">
        <v>1382.5937904057753</v>
      </c>
      <c r="AU471">
        <v>1240.0654328491687</v>
      </c>
      <c r="AV471">
        <v>1101.9675077725637</v>
      </c>
      <c r="AW471">
        <v>970.10440454305387</v>
      </c>
      <c r="AX471">
        <v>837.2339118325151</v>
      </c>
      <c r="AY471">
        <v>706.70934456186819</v>
      </c>
      <c r="AZ471">
        <v>581.80984161919127</v>
      </c>
      <c r="BA471">
        <v>465.5719723650563</v>
      </c>
      <c r="BB471">
        <v>360.61084164235274</v>
      </c>
      <c r="BC471">
        <v>268.94636344438288</v>
      </c>
      <c r="BD471">
        <v>191.85491665656679</v>
      </c>
      <c r="BE471">
        <v>129.76938767402527</v>
      </c>
      <c r="BF471">
        <v>82.25009700648738</v>
      </c>
      <c r="BG471">
        <v>48.043762763924803</v>
      </c>
      <c r="BH471">
        <v>26.5797429686302</v>
      </c>
      <c r="BI471">
        <v>13.972397230117492</v>
      </c>
      <c r="BJ471">
        <v>7.211493920984843</v>
      </c>
      <c r="BK471">
        <v>4.0651954380640447</v>
      </c>
      <c r="BL471">
        <v>-6.3324911062693174E-11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  <c r="CW471">
        <v>0</v>
      </c>
    </row>
    <row r="472" spans="1:101" x14ac:dyDescent="0.3">
      <c r="A472">
        <f>Model_Point!K472</f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2280.1592180169687</v>
      </c>
      <c r="J472">
        <v>2183.922934388087</v>
      </c>
      <c r="K472">
        <v>2083.5262328516883</v>
      </c>
      <c r="L472">
        <v>1972.3743965200449</v>
      </c>
      <c r="M472">
        <v>1880.8715618350459</v>
      </c>
      <c r="N472">
        <v>1766.7299847577833</v>
      </c>
      <c r="O472">
        <v>1658.0682618258841</v>
      </c>
      <c r="P472">
        <v>1555.7363687540146</v>
      </c>
      <c r="Q472">
        <v>1460.2455467274242</v>
      </c>
      <c r="R472">
        <v>1413.3302029692238</v>
      </c>
      <c r="S472">
        <v>1335.0887325613821</v>
      </c>
      <c r="T472">
        <v>1268.1774560389936</v>
      </c>
      <c r="U472">
        <v>1213.8344784038984</v>
      </c>
      <c r="V472">
        <v>1173.0619450611184</v>
      </c>
      <c r="W472">
        <v>1102.100746004355</v>
      </c>
      <c r="X472">
        <v>1066.1180736552997</v>
      </c>
      <c r="Y472">
        <v>1043.4439374183316</v>
      </c>
      <c r="Z472">
        <v>1034.9632591818449</v>
      </c>
      <c r="AA472">
        <v>1041.4851457682719</v>
      </c>
      <c r="AB472">
        <v>982.56843823923145</v>
      </c>
      <c r="AC472">
        <v>1016.1508765433389</v>
      </c>
      <c r="AD472">
        <v>1057.9346995104279</v>
      </c>
      <c r="AE472">
        <v>1092.0393481748547</v>
      </c>
      <c r="AF472">
        <v>1118.404483550376</v>
      </c>
      <c r="AG472">
        <v>1044.6412960554969</v>
      </c>
      <c r="AH472">
        <v>1050.0928722687793</v>
      </c>
      <c r="AI472">
        <v>1047.9440491565751</v>
      </c>
      <c r="AJ472">
        <v>1038.5521677687932</v>
      </c>
      <c r="AK472">
        <v>1022.3859979529923</v>
      </c>
      <c r="AL472">
        <v>936.98468040292153</v>
      </c>
      <c r="AM472">
        <v>905.19197510543302</v>
      </c>
      <c r="AN472">
        <v>868.36705089666191</v>
      </c>
      <c r="AO472">
        <v>827.29406404640952</v>
      </c>
      <c r="AP472">
        <v>782.80415650431178</v>
      </c>
      <c r="AQ472">
        <v>697.70008780240983</v>
      </c>
      <c r="AR472">
        <v>646.64240647092197</v>
      </c>
      <c r="AS472">
        <v>594.67109156830759</v>
      </c>
      <c r="AT472">
        <v>542.65553930593364</v>
      </c>
      <c r="AU472">
        <v>491.41482724259077</v>
      </c>
      <c r="AV472">
        <v>422.19988771082109</v>
      </c>
      <c r="AW472">
        <v>373.51505972400241</v>
      </c>
      <c r="AX472">
        <v>324.23671622776709</v>
      </c>
      <c r="AY472">
        <v>275.66786055600897</v>
      </c>
      <c r="AZ472">
        <v>229.08591849507519</v>
      </c>
      <c r="BA472">
        <v>178.11383422894812</v>
      </c>
      <c r="BB472">
        <v>138.4386879539768</v>
      </c>
      <c r="BC472">
        <v>103.73525514135545</v>
      </c>
      <c r="BD472">
        <v>74.516689143946678</v>
      </c>
      <c r="BE472">
        <v>50.971868402479743</v>
      </c>
      <c r="BF472">
        <v>31.4520925939647</v>
      </c>
      <c r="BG472">
        <v>18.40511607467004</v>
      </c>
      <c r="BH472">
        <v>10.215086609521679</v>
      </c>
      <c r="BI472">
        <v>5.4035874628454321</v>
      </c>
      <c r="BJ472">
        <v>2.8239720911801252</v>
      </c>
      <c r="BK472">
        <v>1.5609094861810158</v>
      </c>
      <c r="BL472">
        <v>-2.810820404703762E-11</v>
      </c>
      <c r="BM472">
        <v>0</v>
      </c>
      <c r="BN472">
        <v>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</row>
    <row r="473" spans="1:101" x14ac:dyDescent="0.3">
      <c r="A473">
        <f>Model_Point!K473</f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1446.3809367937936</v>
      </c>
      <c r="J473">
        <v>1438.1005332964883</v>
      </c>
      <c r="K473">
        <v>1414.9898139251561</v>
      </c>
      <c r="L473">
        <v>1382.7016403000418</v>
      </c>
      <c r="M473">
        <v>1348.694910273384</v>
      </c>
      <c r="N473">
        <v>1313.2023869771981</v>
      </c>
      <c r="O473">
        <v>1280.4181187130707</v>
      </c>
      <c r="P473">
        <v>1251.0027008104289</v>
      </c>
      <c r="Q473">
        <v>1225.3860003266468</v>
      </c>
      <c r="R473">
        <v>1203.9030094574125</v>
      </c>
      <c r="S473">
        <v>1186.8382929261684</v>
      </c>
      <c r="T473">
        <v>1175.8296987357974</v>
      </c>
      <c r="U473">
        <v>1171.5353883096202</v>
      </c>
      <c r="V473">
        <v>1174.5176460722498</v>
      </c>
      <c r="W473">
        <v>1185.2618080303912</v>
      </c>
      <c r="X473">
        <v>1195.4418188703116</v>
      </c>
      <c r="Y473">
        <v>1331.8701260943112</v>
      </c>
      <c r="Z473">
        <v>1361.1538688357091</v>
      </c>
      <c r="AA473">
        <v>1379.5306519391359</v>
      </c>
      <c r="AB473">
        <v>1396.5661735322351</v>
      </c>
      <c r="AC473">
        <v>1412.442407888374</v>
      </c>
      <c r="AD473">
        <v>1427.0801694749625</v>
      </c>
      <c r="AE473">
        <v>1439.524666676662</v>
      </c>
      <c r="AF473">
        <v>1448.9309922473406</v>
      </c>
      <c r="AG473">
        <v>1454.6227756669605</v>
      </c>
      <c r="AH473">
        <v>1455.9692017524603</v>
      </c>
      <c r="AI473">
        <v>1452.3206310119483</v>
      </c>
      <c r="AJ473">
        <v>1442.9826118634292</v>
      </c>
      <c r="AK473">
        <v>1427.2309139788622</v>
      </c>
      <c r="AL473">
        <v>1404.3616879575113</v>
      </c>
      <c r="AM473">
        <v>1373.7696385456309</v>
      </c>
      <c r="AN473">
        <v>1335.0122038663403</v>
      </c>
      <c r="AO473">
        <v>1287.7576228486726</v>
      </c>
      <c r="AP473">
        <v>1231.8109049710163</v>
      </c>
      <c r="AQ473">
        <v>1167.1368906160005</v>
      </c>
      <c r="AR473">
        <v>1093.8704320281868</v>
      </c>
      <c r="AS473">
        <v>1012.3863736768292</v>
      </c>
      <c r="AT473">
        <v>923.37174569766296</v>
      </c>
      <c r="AU473">
        <v>827.96495221735961</v>
      </c>
      <c r="AV473">
        <v>727.6839566488934</v>
      </c>
      <c r="AW473">
        <v>623.69098320431101</v>
      </c>
      <c r="AX473">
        <v>558.03185297265452</v>
      </c>
      <c r="AY473">
        <v>483.8845623474682</v>
      </c>
      <c r="AZ473">
        <v>397.34936583152432</v>
      </c>
      <c r="BA473">
        <v>300.53123555650365</v>
      </c>
      <c r="BB473">
        <v>197.69075902629123</v>
      </c>
      <c r="BC473">
        <v>94.813162181366252</v>
      </c>
      <c r="BD473">
        <v>-0.61456025591734764</v>
      </c>
      <c r="BE473">
        <v>-80.077202202650923</v>
      </c>
      <c r="BF473">
        <v>-134.87608568289443</v>
      </c>
      <c r="BG473">
        <v>-157.37090695763078</v>
      </c>
      <c r="BH473">
        <v>-160.23711343620968</v>
      </c>
      <c r="BI473">
        <v>-116.61344177274579</v>
      </c>
      <c r="BJ473">
        <v>-78.495190636903175</v>
      </c>
      <c r="BK473">
        <v>-50.28512843338234</v>
      </c>
      <c r="BL473">
        <v>-6.0145589378738832E-12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</row>
    <row r="474" spans="1:101" x14ac:dyDescent="0.3">
      <c r="A474">
        <f>Model_Point!K474</f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40306.975705326324</v>
      </c>
      <c r="J474">
        <v>39937.885886386568</v>
      </c>
      <c r="K474">
        <v>38717.372623050207</v>
      </c>
      <c r="L474">
        <v>37189.029750503192</v>
      </c>
      <c r="M474">
        <v>35609.27152133191</v>
      </c>
      <c r="N474">
        <v>34089.976114248922</v>
      </c>
      <c r="O474">
        <v>32687.397352838096</v>
      </c>
      <c r="P474">
        <v>31436.010556176494</v>
      </c>
      <c r="Q474">
        <v>30353.645081705658</v>
      </c>
      <c r="R474">
        <v>29431.129850833287</v>
      </c>
      <c r="S474">
        <v>28715.576536225766</v>
      </c>
      <c r="T474">
        <v>28240.394129380442</v>
      </c>
      <c r="U474">
        <v>28035.491693779542</v>
      </c>
      <c r="V474">
        <v>28130.088679745266</v>
      </c>
      <c r="W474">
        <v>28551.295657279272</v>
      </c>
      <c r="X474">
        <v>29325.047956859617</v>
      </c>
      <c r="Y474">
        <v>30479.780275222452</v>
      </c>
      <c r="Z474">
        <v>32046.461148117964</v>
      </c>
      <c r="AA474">
        <v>34055.396281805493</v>
      </c>
      <c r="AB474">
        <v>36196.626233520183</v>
      </c>
      <c r="AC474">
        <v>38140.220606971234</v>
      </c>
      <c r="AD474">
        <v>39867.92480874552</v>
      </c>
      <c r="AE474">
        <v>41368.473793475772</v>
      </c>
      <c r="AF474">
        <v>42635.833160133647</v>
      </c>
      <c r="AG474">
        <v>43666.922555202531</v>
      </c>
      <c r="AH474">
        <v>44457.787324165882</v>
      </c>
      <c r="AI474">
        <v>45002.705148068555</v>
      </c>
      <c r="AJ474">
        <v>45297.052340029586</v>
      </c>
      <c r="AK474">
        <v>45339.80345395414</v>
      </c>
      <c r="AL474">
        <v>45130.998059058991</v>
      </c>
      <c r="AM474">
        <v>44669.641807337284</v>
      </c>
      <c r="AN474">
        <v>43957.78322061825</v>
      </c>
      <c r="AO474">
        <v>43002.370109347998</v>
      </c>
      <c r="AP474">
        <v>41813.962126065861</v>
      </c>
      <c r="AQ474">
        <v>40406.096784727655</v>
      </c>
      <c r="AR474">
        <v>38794.783075557287</v>
      </c>
      <c r="AS474">
        <v>36998.410736026999</v>
      </c>
      <c r="AT474">
        <v>35037.943108972257</v>
      </c>
      <c r="AU474">
        <v>32937.070305429959</v>
      </c>
      <c r="AV474">
        <v>30722.170052833731</v>
      </c>
      <c r="AW474">
        <v>28421.705357198585</v>
      </c>
      <c r="AX474">
        <v>26065.567034097789</v>
      </c>
      <c r="AY474">
        <v>23683.015578063671</v>
      </c>
      <c r="AZ474">
        <v>21304.020357690573</v>
      </c>
      <c r="BA474">
        <v>18958.649880873003</v>
      </c>
      <c r="BB474">
        <v>16676.379956887777</v>
      </c>
      <c r="BC474">
        <v>14485.335739483944</v>
      </c>
      <c r="BD474">
        <v>12411.49169987582</v>
      </c>
      <c r="BE474">
        <v>10477.862148134545</v>
      </c>
      <c r="BF474">
        <v>8703.7233125471776</v>
      </c>
      <c r="BG474">
        <v>7103.9152480839957</v>
      </c>
      <c r="BH474">
        <v>5654.3940134376198</v>
      </c>
      <c r="BI474">
        <v>4373.7553664316492</v>
      </c>
      <c r="BJ474">
        <v>3273.7590513335022</v>
      </c>
      <c r="BK474">
        <v>2358.5233109420187</v>
      </c>
      <c r="BL474">
        <v>1624.222424405531</v>
      </c>
      <c r="BM474">
        <v>1059.4075885748591</v>
      </c>
      <c r="BN474">
        <v>646.01242716777779</v>
      </c>
      <c r="BO474">
        <v>361.01451059527949</v>
      </c>
      <c r="BP474">
        <v>178.61200042107941</v>
      </c>
      <c r="BQ474">
        <v>72.659202956162474</v>
      </c>
      <c r="BR474">
        <v>21.623106973664839</v>
      </c>
      <c r="BS474">
        <v>1.0329750561529527</v>
      </c>
      <c r="BT474">
        <v>-4.4508978839847355</v>
      </c>
      <c r="BU474">
        <v>-3.6476180539467884</v>
      </c>
      <c r="BV474">
        <v>-1.4274920853926112E-9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</row>
    <row r="475" spans="1:101" x14ac:dyDescent="0.3">
      <c r="A475">
        <f>Model_Point!K475</f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16380.193344684552</v>
      </c>
      <c r="J475">
        <v>16158.92665804022</v>
      </c>
      <c r="K475">
        <v>15558.572649429803</v>
      </c>
      <c r="L475">
        <v>14818.963283053554</v>
      </c>
      <c r="M475">
        <v>15420.295319976469</v>
      </c>
      <c r="N475">
        <v>14740.918130235861</v>
      </c>
      <c r="O475">
        <v>14098.619224137456</v>
      </c>
      <c r="P475">
        <v>13507.701234142434</v>
      </c>
      <c r="Q475">
        <v>12975.720554279811</v>
      </c>
      <c r="R475">
        <v>13315.400192289317</v>
      </c>
      <c r="S475">
        <v>12964.264000254359</v>
      </c>
      <c r="T475">
        <v>12703.891036232486</v>
      </c>
      <c r="U475">
        <v>12546.243316691754</v>
      </c>
      <c r="V475">
        <v>12502.966220255041</v>
      </c>
      <c r="W475">
        <v>12576.423683071636</v>
      </c>
      <c r="X475">
        <v>12793.238145967076</v>
      </c>
      <c r="Y475">
        <v>13156.691051330781</v>
      </c>
      <c r="Z475">
        <v>13678.939195022316</v>
      </c>
      <c r="AA475">
        <v>14371.856270320404</v>
      </c>
      <c r="AB475">
        <v>14183.573031688822</v>
      </c>
      <c r="AC475">
        <v>15102.378217930234</v>
      </c>
      <c r="AD475">
        <v>15942.677841496716</v>
      </c>
      <c r="AE475">
        <v>16700.303931817176</v>
      </c>
      <c r="AF475">
        <v>17373.141664395767</v>
      </c>
      <c r="AG475">
        <v>16947.562577444234</v>
      </c>
      <c r="AH475">
        <v>17385.105643108098</v>
      </c>
      <c r="AI475">
        <v>17729.963886227895</v>
      </c>
      <c r="AJ475">
        <v>17980.500187296944</v>
      </c>
      <c r="AK475">
        <v>18136.489762405447</v>
      </c>
      <c r="AL475">
        <v>17430.083467765606</v>
      </c>
      <c r="AM475">
        <v>17349.761920717512</v>
      </c>
      <c r="AN475">
        <v>17173.065350304601</v>
      </c>
      <c r="AO475">
        <v>16902.773891193065</v>
      </c>
      <c r="AP475">
        <v>16543.07926379218</v>
      </c>
      <c r="AQ475">
        <v>15560.94341782495</v>
      </c>
      <c r="AR475">
        <v>15006.208007212748</v>
      </c>
      <c r="AS475">
        <v>14378.98606007347</v>
      </c>
      <c r="AT475">
        <v>13687.44482110104</v>
      </c>
      <c r="AU475">
        <v>12940.820238480628</v>
      </c>
      <c r="AV475">
        <v>11810.430496094443</v>
      </c>
      <c r="AW475">
        <v>10964.372995643584</v>
      </c>
      <c r="AX475">
        <v>10095.025354788069</v>
      </c>
      <c r="AY475">
        <v>9213.7722584560124</v>
      </c>
      <c r="AZ475">
        <v>8332.2873189706497</v>
      </c>
      <c r="BA475">
        <v>7279.4828047559822</v>
      </c>
      <c r="BB475">
        <v>6421.2001116159299</v>
      </c>
      <c r="BC475">
        <v>5596.2396406460639</v>
      </c>
      <c r="BD475">
        <v>4814.7545409362619</v>
      </c>
      <c r="BE475">
        <v>4085.7685788041854</v>
      </c>
      <c r="BF475">
        <v>3339.0135268872027</v>
      </c>
      <c r="BG475">
        <v>2731.2892281751779</v>
      </c>
      <c r="BH475">
        <v>2180.1898175963534</v>
      </c>
      <c r="BI475">
        <v>1693.0144205612937</v>
      </c>
      <c r="BJ475">
        <v>1274.4376464403408</v>
      </c>
      <c r="BK475">
        <v>904.22786354947334</v>
      </c>
      <c r="BL475">
        <v>623.63987573318013</v>
      </c>
      <c r="BM475">
        <v>407.71773546715832</v>
      </c>
      <c r="BN475">
        <v>249.63677246754781</v>
      </c>
      <c r="BO475">
        <v>140.65073781550748</v>
      </c>
      <c r="BP475">
        <v>68.442518058629943</v>
      </c>
      <c r="BQ475">
        <v>27.843130874345597</v>
      </c>
      <c r="BR475">
        <v>8.2846339737898127</v>
      </c>
      <c r="BS475">
        <v>0.39405673677723552</v>
      </c>
      <c r="BT475">
        <v>-1.7061728204336226</v>
      </c>
      <c r="BU475">
        <v>-1.4012410001430338</v>
      </c>
      <c r="BV475">
        <v>-2.2946834538385676E-10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0</v>
      </c>
    </row>
    <row r="476" spans="1:101" x14ac:dyDescent="0.3">
      <c r="A476">
        <f>Model_Point!K476</f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8756.4452018741831</v>
      </c>
      <c r="J476">
        <v>8854.7122571036234</v>
      </c>
      <c r="K476">
        <v>8759.927952473623</v>
      </c>
      <c r="L476">
        <v>8594.3366926893086</v>
      </c>
      <c r="M476">
        <v>8413.4412940669463</v>
      </c>
      <c r="N476">
        <v>8241.0989083911136</v>
      </c>
      <c r="O476">
        <v>8088.7375216591809</v>
      </c>
      <c r="P476">
        <v>7963.1159503312592</v>
      </c>
      <c r="Q476">
        <v>7867.9961217800237</v>
      </c>
      <c r="R476">
        <v>7802.8311686636807</v>
      </c>
      <c r="S476">
        <v>7775.6613779213067</v>
      </c>
      <c r="T476">
        <v>7792.4018928293717</v>
      </c>
      <c r="U476">
        <v>7858.4214901920759</v>
      </c>
      <c r="V476">
        <v>7978.9816818138543</v>
      </c>
      <c r="W476">
        <v>8159.0240745035208</v>
      </c>
      <c r="X476">
        <v>8403.3183921788896</v>
      </c>
      <c r="Y476">
        <v>8717.0321714616985</v>
      </c>
      <c r="Z476">
        <v>9105.7415808823498</v>
      </c>
      <c r="AA476">
        <v>9574.944988884301</v>
      </c>
      <c r="AB476">
        <v>10130.155355473087</v>
      </c>
      <c r="AC476">
        <v>10777.164901517559</v>
      </c>
      <c r="AD476">
        <v>11435.959626943701</v>
      </c>
      <c r="AE476">
        <v>12080.402662303593</v>
      </c>
      <c r="AF476">
        <v>12710.788686569958</v>
      </c>
      <c r="AG476">
        <v>13327.961030439335</v>
      </c>
      <c r="AH476">
        <v>13932.727547169743</v>
      </c>
      <c r="AI476">
        <v>15625.670271000439</v>
      </c>
      <c r="AJ476">
        <v>16011.627831195992</v>
      </c>
      <c r="AK476">
        <v>16286.192405934087</v>
      </c>
      <c r="AL476">
        <v>16525.06226887507</v>
      </c>
      <c r="AM476">
        <v>16727.587645830277</v>
      </c>
      <c r="AN476">
        <v>16886.303817137479</v>
      </c>
      <c r="AO476">
        <v>16990.978592178755</v>
      </c>
      <c r="AP476">
        <v>17032.792583778129</v>
      </c>
      <c r="AQ476">
        <v>17003.696728621107</v>
      </c>
      <c r="AR476">
        <v>16896.338378931461</v>
      </c>
      <c r="AS476">
        <v>16703.562275511544</v>
      </c>
      <c r="AT476">
        <v>16418.069214250998</v>
      </c>
      <c r="AU476">
        <v>16032.609707537003</v>
      </c>
      <c r="AV476">
        <v>15540.512815305909</v>
      </c>
      <c r="AW476">
        <v>14937.0021867218</v>
      </c>
      <c r="AX476">
        <v>14219.6812688913</v>
      </c>
      <c r="AY476">
        <v>13391.856280976675</v>
      </c>
      <c r="AZ476">
        <v>12455.582673816491</v>
      </c>
      <c r="BA476">
        <v>11415.930909911534</v>
      </c>
      <c r="BB476">
        <v>10281.81918208135</v>
      </c>
      <c r="BC476">
        <v>9066.5818370179059</v>
      </c>
      <c r="BD476">
        <v>7788.4204892401531</v>
      </c>
      <c r="BE476">
        <v>6470.6766100669029</v>
      </c>
      <c r="BF476">
        <v>5141.8360431897618</v>
      </c>
      <c r="BG476">
        <v>3835.1641852835546</v>
      </c>
      <c r="BH476">
        <v>2720.7458588423779</v>
      </c>
      <c r="BI476">
        <v>1653.4581667855998</v>
      </c>
      <c r="BJ476">
        <v>653.61614974555243</v>
      </c>
      <c r="BK476">
        <v>-227.09412655786571</v>
      </c>
      <c r="BL476">
        <v>-930.8180045873421</v>
      </c>
      <c r="BM476">
        <v>-1403.5314687059017</v>
      </c>
      <c r="BN476">
        <v>-1603.7314439153181</v>
      </c>
      <c r="BO476">
        <v>-1511.3729015617475</v>
      </c>
      <c r="BP476">
        <v>-1135.9803270923724</v>
      </c>
      <c r="BQ476">
        <v>-745.78845973940076</v>
      </c>
      <c r="BR476">
        <v>-469.33680381850394</v>
      </c>
      <c r="BS476">
        <v>-281.39078479346875</v>
      </c>
      <c r="BT476">
        <v>-159.30165957670718</v>
      </c>
      <c r="BU476">
        <v>-83.777005481325062</v>
      </c>
      <c r="BV476">
        <v>3.3546072593489615E-10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</row>
    <row r="477" spans="1:101" x14ac:dyDescent="0.3">
      <c r="A477">
        <f>Model_Point!K477</f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115782.98405732014</v>
      </c>
      <c r="J477">
        <v>115271.7107252361</v>
      </c>
      <c r="K477">
        <v>112310.64657066812</v>
      </c>
      <c r="L477">
        <v>108367.97203053589</v>
      </c>
      <c r="M477">
        <v>104202.03544914503</v>
      </c>
      <c r="N477">
        <v>100144.56943865573</v>
      </c>
      <c r="O477">
        <v>96368.909900480081</v>
      </c>
      <c r="P477">
        <v>93001.764726649344</v>
      </c>
      <c r="Q477">
        <v>90152.97825259401</v>
      </c>
      <c r="R477">
        <v>87841.133952178934</v>
      </c>
      <c r="S477">
        <v>86234.311781490163</v>
      </c>
      <c r="T477">
        <v>85429.115635938928</v>
      </c>
      <c r="U477">
        <v>85514.345570792502</v>
      </c>
      <c r="V477">
        <v>86571.563651809585</v>
      </c>
      <c r="W477">
        <v>88676.990529214992</v>
      </c>
      <c r="X477">
        <v>91906.184851193611</v>
      </c>
      <c r="Y477">
        <v>95488.2864209939</v>
      </c>
      <c r="Z477">
        <v>98400.447717696428</v>
      </c>
      <c r="AA477">
        <v>100617.95608431457</v>
      </c>
      <c r="AB477">
        <v>102120.7807536008</v>
      </c>
      <c r="AC477">
        <v>102887.67378419104</v>
      </c>
      <c r="AD477">
        <v>102907.28512841176</v>
      </c>
      <c r="AE477">
        <v>102183.44900597569</v>
      </c>
      <c r="AF477">
        <v>100731.78900741348</v>
      </c>
      <c r="AG477">
        <v>98578.043267222791</v>
      </c>
      <c r="AH477">
        <v>95756.693723845063</v>
      </c>
      <c r="AI477">
        <v>92310.735160022421</v>
      </c>
      <c r="AJ477">
        <v>88292.245672925186</v>
      </c>
      <c r="AK477">
        <v>83762.856501584931</v>
      </c>
      <c r="AL477">
        <v>78793.678081246995</v>
      </c>
      <c r="AM477">
        <v>73463.601538991454</v>
      </c>
      <c r="AN477">
        <v>67857.400128550813</v>
      </c>
      <c r="AO477">
        <v>62059.753448580414</v>
      </c>
      <c r="AP477">
        <v>56158.972682928033</v>
      </c>
      <c r="AQ477">
        <v>50245.160571078355</v>
      </c>
      <c r="AR477">
        <v>44408.099203409176</v>
      </c>
      <c r="AS477">
        <v>38734.909944250699</v>
      </c>
      <c r="AT477">
        <v>33307.555141240366</v>
      </c>
      <c r="AU477">
        <v>28200.278581348539</v>
      </c>
      <c r="AV477">
        <v>23477.108827589003</v>
      </c>
      <c r="AW477">
        <v>19189.573680472316</v>
      </c>
      <c r="AX477">
        <v>15277.018333177966</v>
      </c>
      <c r="AY477">
        <v>11801.317935366187</v>
      </c>
      <c r="AZ477">
        <v>8804.5078849180209</v>
      </c>
      <c r="BA477">
        <v>6306.0657612013574</v>
      </c>
      <c r="BB477">
        <v>4301.7020862764921</v>
      </c>
      <c r="BC477">
        <v>2764.0484676232004</v>
      </c>
      <c r="BD477">
        <v>1645.4531114287884</v>
      </c>
      <c r="BE477">
        <v>882.81708451559689</v>
      </c>
      <c r="BF477">
        <v>404.05569685157684</v>
      </c>
      <c r="BG477">
        <v>135.40782234671025</v>
      </c>
      <c r="BH477">
        <v>14.721221140215073</v>
      </c>
      <c r="BI477">
        <v>-26.441868716759718</v>
      </c>
      <c r="BJ477">
        <v>-30.341384596902859</v>
      </c>
      <c r="BK477">
        <v>-20.653824886830648</v>
      </c>
      <c r="BL477">
        <v>2.5471799114049808E-9</v>
      </c>
      <c r="BM477">
        <v>0</v>
      </c>
      <c r="BN477">
        <v>0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</row>
    <row r="478" spans="1:101" x14ac:dyDescent="0.3">
      <c r="A478">
        <f>Model_Point!K478</f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46246.991091960619</v>
      </c>
      <c r="J478">
        <v>45838.684828944213</v>
      </c>
      <c r="K478">
        <v>44374.984752803379</v>
      </c>
      <c r="L478">
        <v>42488.039918060094</v>
      </c>
      <c r="M478">
        <v>44082.775357728977</v>
      </c>
      <c r="N478">
        <v>42309.865928631094</v>
      </c>
      <c r="O478">
        <v>40628.645429427233</v>
      </c>
      <c r="P478">
        <v>39090.451852310245</v>
      </c>
      <c r="Q478">
        <v>37739.363840852842</v>
      </c>
      <c r="R478">
        <v>38173.04308064295</v>
      </c>
      <c r="S478">
        <v>37377.524587936256</v>
      </c>
      <c r="T478">
        <v>36887.890565949841</v>
      </c>
      <c r="U478">
        <v>36739.605188637652</v>
      </c>
      <c r="V478">
        <v>36965.234610892978</v>
      </c>
      <c r="W478">
        <v>36135.752283465321</v>
      </c>
      <c r="X478">
        <v>37109.830446496569</v>
      </c>
      <c r="Y478">
        <v>38543.220961379979</v>
      </c>
      <c r="Z478">
        <v>40123.161607472939</v>
      </c>
      <c r="AA478">
        <v>41448.172039957499</v>
      </c>
      <c r="AB478">
        <v>39794.646346476162</v>
      </c>
      <c r="AC478">
        <v>40419.399670577317</v>
      </c>
      <c r="AD478">
        <v>40760.009222987253</v>
      </c>
      <c r="AE478">
        <v>40818.047642031655</v>
      </c>
      <c r="AF478">
        <v>40599.726532483284</v>
      </c>
      <c r="AG478">
        <v>38138.132519918916</v>
      </c>
      <c r="AH478">
        <v>37278.939423143573</v>
      </c>
      <c r="AI478">
        <v>36176.79471044353</v>
      </c>
      <c r="AJ478">
        <v>34851.913347280337</v>
      </c>
      <c r="AK478">
        <v>33328.275000184971</v>
      </c>
      <c r="AL478">
        <v>30358.012596077631</v>
      </c>
      <c r="AM478">
        <v>28444.223922227509</v>
      </c>
      <c r="AN478">
        <v>26418.487835358737</v>
      </c>
      <c r="AO478">
        <v>24313.726482494036</v>
      </c>
      <c r="AP478">
        <v>22164.332201159454</v>
      </c>
      <c r="AQ478">
        <v>19308.542504078941</v>
      </c>
      <c r="AR478">
        <v>17132.192335971929</v>
      </c>
      <c r="AS478">
        <v>15012.936534577946</v>
      </c>
      <c r="AT478">
        <v>12982.826424289677</v>
      </c>
      <c r="AU478">
        <v>11070.988055441076</v>
      </c>
      <c r="AV478">
        <v>9005.9893171440872</v>
      </c>
      <c r="AW478">
        <v>7383.2642826829997</v>
      </c>
      <c r="AX478">
        <v>5900.6770679029241</v>
      </c>
      <c r="AY478">
        <v>4582.5332942527702</v>
      </c>
      <c r="AZ478">
        <v>3445.5303665527695</v>
      </c>
      <c r="BA478">
        <v>2416.1723748380414</v>
      </c>
      <c r="BB478">
        <v>1651.3433910848646</v>
      </c>
      <c r="BC478">
        <v>1064.2227986139678</v>
      </c>
      <c r="BD478">
        <v>636.92207470215874</v>
      </c>
      <c r="BE478">
        <v>345.55573636526293</v>
      </c>
      <c r="BF478">
        <v>154.69606070919579</v>
      </c>
      <c r="BG478">
        <v>51.771965631253806</v>
      </c>
      <c r="BH478">
        <v>5.5071520599773844</v>
      </c>
      <c r="BI478">
        <v>-10.291610235434788</v>
      </c>
      <c r="BJ478">
        <v>-11.807278597181607</v>
      </c>
      <c r="BK478">
        <v>-7.925427997394797</v>
      </c>
      <c r="BL478">
        <v>-4.6738286245060147E-10</v>
      </c>
      <c r="BM478">
        <v>0</v>
      </c>
      <c r="BN478">
        <v>0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>
        <v>0</v>
      </c>
      <c r="CU478">
        <v>0</v>
      </c>
      <c r="CV478">
        <v>0</v>
      </c>
      <c r="CW478">
        <v>0</v>
      </c>
    </row>
    <row r="479" spans="1:101" x14ac:dyDescent="0.3">
      <c r="A479">
        <f>Model_Point!K479</f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33061.131285985415</v>
      </c>
      <c r="J479">
        <v>33831.41772074443</v>
      </c>
      <c r="K479">
        <v>33838.213606469501</v>
      </c>
      <c r="L479">
        <v>33547.653598091842</v>
      </c>
      <c r="M479">
        <v>33172.406743774911</v>
      </c>
      <c r="N479">
        <v>32803.303698639567</v>
      </c>
      <c r="O479">
        <v>32483.812447221764</v>
      </c>
      <c r="P479">
        <v>32242.413319458181</v>
      </c>
      <c r="Q479">
        <v>32102.411798991379</v>
      </c>
      <c r="R479">
        <v>32072.172009707705</v>
      </c>
      <c r="S479">
        <v>32182.580493946909</v>
      </c>
      <c r="T479">
        <v>32453.457204925297</v>
      </c>
      <c r="U479">
        <v>32903.337222947412</v>
      </c>
      <c r="V479">
        <v>33549.595886177762</v>
      </c>
      <c r="W479">
        <v>34408.767602425774</v>
      </c>
      <c r="X479">
        <v>35497.290969500034</v>
      </c>
      <c r="Y479">
        <v>39248.078197105307</v>
      </c>
      <c r="Z479">
        <v>40557.100032395436</v>
      </c>
      <c r="AA479">
        <v>41521.412120508459</v>
      </c>
      <c r="AB479">
        <v>42406.060992143917</v>
      </c>
      <c r="AC479">
        <v>43212.431130611309</v>
      </c>
      <c r="AD479">
        <v>43918.136447507146</v>
      </c>
      <c r="AE479">
        <v>44490.634005459782</v>
      </c>
      <c r="AF479">
        <v>44901.750041511645</v>
      </c>
      <c r="AG479">
        <v>45125.455024959345</v>
      </c>
      <c r="AH479">
        <v>45137.588758638994</v>
      </c>
      <c r="AI479">
        <v>44914.042261036506</v>
      </c>
      <c r="AJ479">
        <v>44429.41184488235</v>
      </c>
      <c r="AK479">
        <v>43657.476707862115</v>
      </c>
      <c r="AL479">
        <v>42572.843405101616</v>
      </c>
      <c r="AM479">
        <v>41155.415127363507</v>
      </c>
      <c r="AN479">
        <v>39392.025697362842</v>
      </c>
      <c r="AO479">
        <v>37288.246256298196</v>
      </c>
      <c r="AP479">
        <v>34844.005256713936</v>
      </c>
      <c r="AQ479">
        <v>32068.22614360628</v>
      </c>
      <c r="AR479">
        <v>28981.735150578214</v>
      </c>
      <c r="AS479">
        <v>25619.330454539948</v>
      </c>
      <c r="AT479">
        <v>22031.528729965463</v>
      </c>
      <c r="AU479">
        <v>18285.788832913044</v>
      </c>
      <c r="AV479">
        <v>14466.91137596523</v>
      </c>
      <c r="AW479">
        <v>10676.266843062713</v>
      </c>
      <c r="AX479">
        <v>7500.7693691944978</v>
      </c>
      <c r="AY479">
        <v>4432.7707866579594</v>
      </c>
      <c r="AZ479">
        <v>1528.218606495223</v>
      </c>
      <c r="BA479">
        <v>-1047.8583547290523</v>
      </c>
      <c r="BB479">
        <v>-3105.7594420840992</v>
      </c>
      <c r="BC479">
        <v>-4464.0391354224967</v>
      </c>
      <c r="BD479">
        <v>-4978.3176731550229</v>
      </c>
      <c r="BE479">
        <v>-4571.4460022797639</v>
      </c>
      <c r="BF479">
        <v>-3261.5614395419648</v>
      </c>
      <c r="BG479">
        <v>-2166.8227695468154</v>
      </c>
      <c r="BH479">
        <v>-1379.6046612959683</v>
      </c>
      <c r="BI479">
        <v>-837.04851040527308</v>
      </c>
      <c r="BJ479">
        <v>-480.17844457074534</v>
      </c>
      <c r="BK479">
        <v>-256.92067980982409</v>
      </c>
      <c r="BL479">
        <v>2.2050452090108274E-11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0</v>
      </c>
      <c r="CQ479">
        <v>0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</row>
    <row r="480" spans="1:101" x14ac:dyDescent="0.3">
      <c r="A480">
        <f>Model_Point!K480</f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47963.710218161366</v>
      </c>
      <c r="J480">
        <v>47069.343528895108</v>
      </c>
      <c r="K480">
        <v>45260.786323338216</v>
      </c>
      <c r="L480">
        <v>43052.793345567959</v>
      </c>
      <c r="M480">
        <v>40783.11070731948</v>
      </c>
      <c r="N480">
        <v>38603.359520758662</v>
      </c>
      <c r="O480">
        <v>36596.19753028659</v>
      </c>
      <c r="P480">
        <v>34822.147431913676</v>
      </c>
      <c r="Q480">
        <v>33332.469662623087</v>
      </c>
      <c r="R480">
        <v>32117.715364674037</v>
      </c>
      <c r="S480">
        <v>31266.205829340728</v>
      </c>
      <c r="T480">
        <v>30818.637221040044</v>
      </c>
      <c r="U480">
        <v>30811.541401487677</v>
      </c>
      <c r="V480">
        <v>31233.322604525278</v>
      </c>
      <c r="W480">
        <v>31345.709200139605</v>
      </c>
      <c r="X480">
        <v>31151.420969827472</v>
      </c>
      <c r="Y480">
        <v>30658.34209485547</v>
      </c>
      <c r="Z480">
        <v>29879.73684192538</v>
      </c>
      <c r="AA480">
        <v>28834.431252756429</v>
      </c>
      <c r="AB480">
        <v>27546.772761818418</v>
      </c>
      <c r="AC480">
        <v>26045.907261797147</v>
      </c>
      <c r="AD480">
        <v>24364.943954930306</v>
      </c>
      <c r="AE480">
        <v>22538.386327282034</v>
      </c>
      <c r="AF480">
        <v>20603.563359270185</v>
      </c>
      <c r="AG480">
        <v>18599.76249384987</v>
      </c>
      <c r="AH480">
        <v>16567.224215947685</v>
      </c>
      <c r="AI480">
        <v>14546.016284506593</v>
      </c>
      <c r="AJ480">
        <v>12574.817940350809</v>
      </c>
      <c r="AK480">
        <v>10689.657827467039</v>
      </c>
      <c r="AL480">
        <v>8922.6629468784868</v>
      </c>
      <c r="AM480">
        <v>7300.8883191144159</v>
      </c>
      <c r="AN480">
        <v>5804.4313710541383</v>
      </c>
      <c r="AO480">
        <v>4464.3445514621371</v>
      </c>
      <c r="AP480">
        <v>3303.167694524966</v>
      </c>
      <c r="AQ480">
        <v>2333.5192032477826</v>
      </c>
      <c r="AR480">
        <v>1557.3737149424062</v>
      </c>
      <c r="AS480">
        <v>966.21745548471108</v>
      </c>
      <c r="AT480">
        <v>542.19005890740175</v>
      </c>
      <c r="AU480">
        <v>260.19167482097527</v>
      </c>
      <c r="AV480">
        <v>90.768618348815309</v>
      </c>
      <c r="AW480">
        <v>3.4181045415419082</v>
      </c>
      <c r="AX480">
        <v>-28.566772394715692</v>
      </c>
      <c r="AY480">
        <v>-32.749637168532715</v>
      </c>
      <c r="AZ480">
        <v>-25.672740808791858</v>
      </c>
      <c r="BA480">
        <v>-16.132695841409401</v>
      </c>
      <c r="BB480">
        <v>1.4072752854292336E-10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>
        <v>0</v>
      </c>
      <c r="CS480">
        <v>0</v>
      </c>
      <c r="CT480">
        <v>0</v>
      </c>
      <c r="CU480">
        <v>0</v>
      </c>
      <c r="CV480">
        <v>0</v>
      </c>
      <c r="CW480">
        <v>0</v>
      </c>
    </row>
    <row r="481" spans="1:101" x14ac:dyDescent="0.3">
      <c r="A481">
        <f>Model_Point!K481</f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19591.677522974976</v>
      </c>
      <c r="J481">
        <v>19173.498204896096</v>
      </c>
      <c r="K481">
        <v>18344.313860068694</v>
      </c>
      <c r="L481">
        <v>17338.186075478621</v>
      </c>
      <c r="M481">
        <v>17557.266498624784</v>
      </c>
      <c r="N481">
        <v>16611.973859472961</v>
      </c>
      <c r="O481">
        <v>15726.122597333459</v>
      </c>
      <c r="P481">
        <v>14924.522077846608</v>
      </c>
      <c r="Q481">
        <v>14228.048407741338</v>
      </c>
      <c r="R481">
        <v>13814.981440858741</v>
      </c>
      <c r="S481">
        <v>13369.416782727008</v>
      </c>
      <c r="T481">
        <v>13078.206806138811</v>
      </c>
      <c r="U481">
        <v>12956.135229768994</v>
      </c>
      <c r="V481">
        <v>13016.409378872095</v>
      </c>
      <c r="W481">
        <v>12117.534749686538</v>
      </c>
      <c r="X481">
        <v>12185.816706476633</v>
      </c>
      <c r="Y481">
        <v>12138.398839566404</v>
      </c>
      <c r="Z481">
        <v>11980.229916377979</v>
      </c>
      <c r="AA481">
        <v>11718.483658854742</v>
      </c>
      <c r="AB481">
        <v>10583.336010286232</v>
      </c>
      <c r="AC481">
        <v>10096.335172442285</v>
      </c>
      <c r="AD481">
        <v>9536.4050367632699</v>
      </c>
      <c r="AE481">
        <v>8916.9113237709389</v>
      </c>
      <c r="AF481">
        <v>8252.3771714926279</v>
      </c>
      <c r="AG481">
        <v>7122.3566718545435</v>
      </c>
      <c r="AH481">
        <v>6387.2604781721147</v>
      </c>
      <c r="AI481">
        <v>5652.3512664703794</v>
      </c>
      <c r="AJ481">
        <v>4932.8205904071228</v>
      </c>
      <c r="AK481">
        <v>4242.8848178659282</v>
      </c>
      <c r="AL481">
        <v>3409.9580363249274</v>
      </c>
      <c r="AM481">
        <v>2804.0868821554368</v>
      </c>
      <c r="AN481">
        <v>2243.473818345758</v>
      </c>
      <c r="AO481">
        <v>1740.4160013739752</v>
      </c>
      <c r="AP481">
        <v>1303.9596619943293</v>
      </c>
      <c r="AQ481">
        <v>890.82963166480965</v>
      </c>
      <c r="AR481">
        <v>596.19893128679178</v>
      </c>
      <c r="AS481">
        <v>371.45670486502638</v>
      </c>
      <c r="AT481">
        <v>210.05553258410279</v>
      </c>
      <c r="AU481">
        <v>102.62123987403872</v>
      </c>
      <c r="AV481">
        <v>34.64584509131042</v>
      </c>
      <c r="AW481">
        <v>1.1842092253003158</v>
      </c>
      <c r="AX481">
        <v>-11.120306772396988</v>
      </c>
      <c r="AY481">
        <v>-12.784795470145735</v>
      </c>
      <c r="AZ481">
        <v>-10.129451655667058</v>
      </c>
      <c r="BA481">
        <v>-6.1766245577578527</v>
      </c>
      <c r="BB481">
        <v>-1.0626764637595516E-10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>
        <v>0</v>
      </c>
      <c r="CU481">
        <v>0</v>
      </c>
      <c r="CV481">
        <v>0</v>
      </c>
      <c r="CW481">
        <v>0</v>
      </c>
    </row>
    <row r="482" spans="1:101" x14ac:dyDescent="0.3">
      <c r="A482">
        <f>Model_Point!K482</f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15346.640026822719</v>
      </c>
      <c r="J482">
        <v>15586.019547440987</v>
      </c>
      <c r="K482">
        <v>15469.626647475443</v>
      </c>
      <c r="L482">
        <v>15210.737946239526</v>
      </c>
      <c r="M482">
        <v>14912.026826353755</v>
      </c>
      <c r="N482">
        <v>14618.143460930572</v>
      </c>
      <c r="O482">
        <v>14351.211341572296</v>
      </c>
      <c r="P482">
        <v>14125.898980592809</v>
      </c>
      <c r="Q482">
        <v>13954.084685443037</v>
      </c>
      <c r="R482">
        <v>13837.793523955419</v>
      </c>
      <c r="S482">
        <v>13793.674379273332</v>
      </c>
      <c r="T482">
        <v>15151.976599141761</v>
      </c>
      <c r="U482">
        <v>15663.551711286957</v>
      </c>
      <c r="V482">
        <v>15878.982004433563</v>
      </c>
      <c r="W482">
        <v>16021.141345927277</v>
      </c>
      <c r="X482">
        <v>16088.200944246184</v>
      </c>
      <c r="Y482">
        <v>16071.010532946471</v>
      </c>
      <c r="Z482">
        <v>15959.53592115949</v>
      </c>
      <c r="AA482">
        <v>15743.260830050891</v>
      </c>
      <c r="AB482">
        <v>15411.81107438803</v>
      </c>
      <c r="AC482">
        <v>14956.691620212314</v>
      </c>
      <c r="AD482">
        <v>14371.91934347544</v>
      </c>
      <c r="AE482">
        <v>13658.694295166069</v>
      </c>
      <c r="AF482">
        <v>12815.808549741301</v>
      </c>
      <c r="AG482">
        <v>11845.355425951293</v>
      </c>
      <c r="AH482">
        <v>10753.872629521324</v>
      </c>
      <c r="AI482">
        <v>9553.1698330869003</v>
      </c>
      <c r="AJ482">
        <v>8261.0440107827108</v>
      </c>
      <c r="AK482">
        <v>6901.8062692279545</v>
      </c>
      <c r="AL482">
        <v>5506.5039541463666</v>
      </c>
      <c r="AM482">
        <v>4112.702841322347</v>
      </c>
      <c r="AN482">
        <v>2949.6860487378481</v>
      </c>
      <c r="AO482">
        <v>1818.699429146146</v>
      </c>
      <c r="AP482">
        <v>739.64875928612742</v>
      </c>
      <c r="AQ482">
        <v>-224.83324089871221</v>
      </c>
      <c r="AR482">
        <v>-1001.8755618229841</v>
      </c>
      <c r="AS482">
        <v>-1520.9474758675437</v>
      </c>
      <c r="AT482">
        <v>-1724.9060569162968</v>
      </c>
      <c r="AU482">
        <v>-1581.6663931935498</v>
      </c>
      <c r="AV482">
        <v>-1120.5608080644663</v>
      </c>
      <c r="AW482">
        <v>-750.93722116212962</v>
      </c>
      <c r="AX482">
        <v>-482.14635196388849</v>
      </c>
      <c r="AY482">
        <v>-295.0210862417037</v>
      </c>
      <c r="AZ482">
        <v>-170.83114587946528</v>
      </c>
      <c r="BA482">
        <v>-92.524788282338363</v>
      </c>
      <c r="BB482">
        <v>-6.1287955938467261E-11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</row>
    <row r="483" spans="1:101" x14ac:dyDescent="0.3">
      <c r="A483">
        <f>Model_Point!K483</f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49194.003988241908</v>
      </c>
      <c r="J483">
        <v>49403.765059929654</v>
      </c>
      <c r="K483">
        <v>48261.69251162123</v>
      </c>
      <c r="L483">
        <v>46591.686749301392</v>
      </c>
      <c r="M483">
        <v>44705.995384058384</v>
      </c>
      <c r="N483">
        <v>42736.380060841417</v>
      </c>
      <c r="O483">
        <v>40745.119941935503</v>
      </c>
      <c r="P483">
        <v>38770.345999145342</v>
      </c>
      <c r="Q483">
        <v>36839.315861882758</v>
      </c>
      <c r="R483">
        <v>34956.605793795359</v>
      </c>
      <c r="S483">
        <v>33157.995303393887</v>
      </c>
      <c r="T483">
        <v>31462.804969056197</v>
      </c>
      <c r="U483">
        <v>29884.388913455179</v>
      </c>
      <c r="V483">
        <v>28423.965336563328</v>
      </c>
      <c r="W483">
        <v>27082.686560070812</v>
      </c>
      <c r="X483">
        <v>25879.722420649665</v>
      </c>
      <c r="Y483">
        <v>24839.860019945911</v>
      </c>
      <c r="Z483">
        <v>23983.440761547285</v>
      </c>
      <c r="AA483">
        <v>23329.823175469206</v>
      </c>
      <c r="AB483">
        <v>22896.122327675279</v>
      </c>
      <c r="AC483">
        <v>22698.302705592185</v>
      </c>
      <c r="AD483">
        <v>22754.721642359113</v>
      </c>
      <c r="AE483">
        <v>23085.997576047128</v>
      </c>
      <c r="AF483">
        <v>23711.960070885209</v>
      </c>
      <c r="AG483">
        <v>24652.231134243102</v>
      </c>
      <c r="AH483">
        <v>25927.764774441468</v>
      </c>
      <c r="AI483">
        <v>27516.360841752452</v>
      </c>
      <c r="AJ483">
        <v>28915.6475178412</v>
      </c>
      <c r="AK483">
        <v>30122.245115965248</v>
      </c>
      <c r="AL483">
        <v>31134.979485646756</v>
      </c>
      <c r="AM483">
        <v>31951.765515711617</v>
      </c>
      <c r="AN483">
        <v>32568.898601849865</v>
      </c>
      <c r="AO483">
        <v>32983.391200344027</v>
      </c>
      <c r="AP483">
        <v>33194.99348043096</v>
      </c>
      <c r="AQ483">
        <v>33204.144261418078</v>
      </c>
      <c r="AR483">
        <v>33010.285470865398</v>
      </c>
      <c r="AS483">
        <v>32615.145678745677</v>
      </c>
      <c r="AT483">
        <v>32024.227215831099</v>
      </c>
      <c r="AU483">
        <v>31245.773496467395</v>
      </c>
      <c r="AV483">
        <v>30290.266879293573</v>
      </c>
      <c r="AW483">
        <v>29170.033080531681</v>
      </c>
      <c r="AX483">
        <v>27899.180605567264</v>
      </c>
      <c r="AY483">
        <v>26493.768602650351</v>
      </c>
      <c r="AZ483">
        <v>24971.945642616891</v>
      </c>
      <c r="BA483">
        <v>23353.938698658971</v>
      </c>
      <c r="BB483">
        <v>21661.598273242475</v>
      </c>
      <c r="BC483">
        <v>19917.902652941808</v>
      </c>
      <c r="BD483">
        <v>18145.353341073402</v>
      </c>
      <c r="BE483">
        <v>16367.060406404455</v>
      </c>
      <c r="BF483">
        <v>14606.288353867751</v>
      </c>
      <c r="BG483">
        <v>12885.937101872489</v>
      </c>
      <c r="BH483">
        <v>11227.969451016845</v>
      </c>
      <c r="BI483">
        <v>9652.8025566208416</v>
      </c>
      <c r="BJ483">
        <v>8178.6874936444028</v>
      </c>
      <c r="BK483">
        <v>6821.1075262697741</v>
      </c>
      <c r="BL483">
        <v>5592.23145882074</v>
      </c>
      <c r="BM483">
        <v>4473.6296774191615</v>
      </c>
      <c r="BN483">
        <v>3480.5544769034668</v>
      </c>
      <c r="BO483">
        <v>2623.0976364336807</v>
      </c>
      <c r="BP483">
        <v>1905.5253584571403</v>
      </c>
      <c r="BQ483">
        <v>1325.9890665396565</v>
      </c>
      <c r="BR483">
        <v>876.70852869629755</v>
      </c>
      <c r="BS483">
        <v>544.68055350525538</v>
      </c>
      <c r="BT483">
        <v>312.89919751942381</v>
      </c>
      <c r="BU483">
        <v>161.98796114882106</v>
      </c>
      <c r="BV483">
        <v>72.055041308195811</v>
      </c>
      <c r="BW483">
        <v>26.693411786421009</v>
      </c>
      <c r="BX483">
        <v>6.6646529196972288</v>
      </c>
      <c r="BY483">
        <v>-0.27889628035126657</v>
      </c>
      <c r="BZ483">
        <v>-1.3388959456522949</v>
      </c>
      <c r="CA483">
        <v>-1.3741385656403158E-9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</row>
    <row r="484" spans="1:101" x14ac:dyDescent="0.3">
      <c r="A484">
        <f>Model_Point!K484</f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18687.234137413612</v>
      </c>
      <c r="J484">
        <v>18577.698674924759</v>
      </c>
      <c r="K484">
        <v>17913.534083116065</v>
      </c>
      <c r="L484">
        <v>17031.353606408466</v>
      </c>
      <c r="M484">
        <v>17603.687485489834</v>
      </c>
      <c r="N484">
        <v>16668.76419264276</v>
      </c>
      <c r="O484">
        <v>15712.875527316754</v>
      </c>
      <c r="P484">
        <v>14751.130683666946</v>
      </c>
      <c r="Q484">
        <v>13794.276395853647</v>
      </c>
      <c r="R484">
        <v>14420.564665359023</v>
      </c>
      <c r="S484">
        <v>13588.553165856732</v>
      </c>
      <c r="T484">
        <v>12790.503517106245</v>
      </c>
      <c r="U484">
        <v>12031.759545599403</v>
      </c>
      <c r="V484">
        <v>11312.923620208094</v>
      </c>
      <c r="W484">
        <v>11813.747171478963</v>
      </c>
      <c r="X484">
        <v>11256.008430446725</v>
      </c>
      <c r="Y484">
        <v>10760.008915835311</v>
      </c>
      <c r="Z484">
        <v>10333.729882984591</v>
      </c>
      <c r="AA484">
        <v>9984.7414074785338</v>
      </c>
      <c r="AB484">
        <v>10193.721097862455</v>
      </c>
      <c r="AC484">
        <v>10048.182023351395</v>
      </c>
      <c r="AD484">
        <v>10001.724401673533</v>
      </c>
      <c r="AE484">
        <v>10062.402994416281</v>
      </c>
      <c r="AF484">
        <v>10237.954880525898</v>
      </c>
      <c r="AG484">
        <v>10147.66766665931</v>
      </c>
      <c r="AH484">
        <v>10552.385162037763</v>
      </c>
      <c r="AI484">
        <v>11094.034294101039</v>
      </c>
      <c r="AJ484">
        <v>11779.329701148326</v>
      </c>
      <c r="AK484">
        <v>12399.580656704256</v>
      </c>
      <c r="AL484">
        <v>12096.384000850083</v>
      </c>
      <c r="AM484">
        <v>12521.985922688715</v>
      </c>
      <c r="AN484">
        <v>12872.014812862924</v>
      </c>
      <c r="AO484">
        <v>13145.47792001663</v>
      </c>
      <c r="AP484">
        <v>13342.455779368847</v>
      </c>
      <c r="AQ484">
        <v>12827.597298472005</v>
      </c>
      <c r="AR484">
        <v>12833.034200600428</v>
      </c>
      <c r="AS484">
        <v>12760.834750925127</v>
      </c>
      <c r="AT484">
        <v>12613.229788927343</v>
      </c>
      <c r="AU484">
        <v>12393.520535980178</v>
      </c>
      <c r="AV484">
        <v>11665.696140856564</v>
      </c>
      <c r="AW484">
        <v>11287.82503401201</v>
      </c>
      <c r="AX484">
        <v>10850.865258889287</v>
      </c>
      <c r="AY484">
        <v>10361.094892732335</v>
      </c>
      <c r="AZ484">
        <v>9825.610103561934</v>
      </c>
      <c r="BA484">
        <v>8977.4717783370597</v>
      </c>
      <c r="BB484">
        <v>8357.9347518750637</v>
      </c>
      <c r="BC484">
        <v>7717.0950453985834</v>
      </c>
      <c r="BD484">
        <v>7063.7218154749671</v>
      </c>
      <c r="BE484">
        <v>6406.8300655253051</v>
      </c>
      <c r="BF484">
        <v>5607.9397045268142</v>
      </c>
      <c r="BG484">
        <v>4962.0149268354571</v>
      </c>
      <c r="BH484">
        <v>4338.6574999445447</v>
      </c>
      <c r="BI484">
        <v>3745.8549025590378</v>
      </c>
      <c r="BJ484">
        <v>3190.7679236340909</v>
      </c>
      <c r="BK484">
        <v>2616.6376903325322</v>
      </c>
      <c r="BL484">
        <v>2150.1266885520167</v>
      </c>
      <c r="BM484">
        <v>1725.0836468299851</v>
      </c>
      <c r="BN484">
        <v>1347.4932914965209</v>
      </c>
      <c r="BO484">
        <v>1021.3588366619275</v>
      </c>
      <c r="BP484">
        <v>730.54576102660951</v>
      </c>
      <c r="BQ484">
        <v>509.15003219587203</v>
      </c>
      <c r="BR484">
        <v>337.43274337027788</v>
      </c>
      <c r="BS484">
        <v>210.49160058339302</v>
      </c>
      <c r="BT484">
        <v>121.87259251163908</v>
      </c>
      <c r="BU484">
        <v>62.083072740125758</v>
      </c>
      <c r="BV484">
        <v>27.625673453875873</v>
      </c>
      <c r="BW484">
        <v>10.243367418042414</v>
      </c>
      <c r="BX484">
        <v>2.5684874607079569</v>
      </c>
      <c r="BY484">
        <v>-9.1118096866068629E-2</v>
      </c>
      <c r="BZ484">
        <v>-0.51463307477902476</v>
      </c>
      <c r="CA484">
        <v>-5.3301832331559048E-10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>
        <v>0</v>
      </c>
      <c r="CS484">
        <v>0</v>
      </c>
      <c r="CT484">
        <v>0</v>
      </c>
      <c r="CU484">
        <v>0</v>
      </c>
      <c r="CV484">
        <v>0</v>
      </c>
      <c r="CW484">
        <v>0</v>
      </c>
    </row>
    <row r="485" spans="1:101" x14ac:dyDescent="0.3">
      <c r="A485">
        <f>Model_Point!K485</f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9820.8960871268009</v>
      </c>
      <c r="J485">
        <v>9978.0142630196169</v>
      </c>
      <c r="K485">
        <v>9869.6730489804049</v>
      </c>
      <c r="L485">
        <v>9658.2389654407689</v>
      </c>
      <c r="M485">
        <v>9405.870297218542</v>
      </c>
      <c r="N485">
        <v>9138.6512321233167</v>
      </c>
      <c r="O485">
        <v>8868.5798608914829</v>
      </c>
      <c r="P485">
        <v>8602.7844660175688</v>
      </c>
      <c r="Q485">
        <v>8346.3364912654961</v>
      </c>
      <c r="R485">
        <v>8100.680054476361</v>
      </c>
      <c r="S485">
        <v>7871.9942501027008</v>
      </c>
      <c r="T485">
        <v>7663.9011650570228</v>
      </c>
      <c r="U485">
        <v>7479.0862854780762</v>
      </c>
      <c r="V485">
        <v>7318.3542798455665</v>
      </c>
      <c r="W485">
        <v>7182.4868727423864</v>
      </c>
      <c r="X485">
        <v>7075.0297873761619</v>
      </c>
      <c r="Y485">
        <v>7000.396265151594</v>
      </c>
      <c r="Z485">
        <v>6962.3252094163136</v>
      </c>
      <c r="AA485">
        <v>6964.4162573238527</v>
      </c>
      <c r="AB485">
        <v>7009.9392977947928</v>
      </c>
      <c r="AC485">
        <v>7102.0054896084494</v>
      </c>
      <c r="AD485">
        <v>7244.1156163236783</v>
      </c>
      <c r="AE485">
        <v>7440.1442581210167</v>
      </c>
      <c r="AF485">
        <v>7693.874886513865</v>
      </c>
      <c r="AG485">
        <v>8009.0924840669368</v>
      </c>
      <c r="AH485">
        <v>8389.8238130566169</v>
      </c>
      <c r="AI485">
        <v>8839.9837867581573</v>
      </c>
      <c r="AJ485">
        <v>9363.1559073305816</v>
      </c>
      <c r="AK485">
        <v>9921.9824947903526</v>
      </c>
      <c r="AL485">
        <v>10470.581495294919</v>
      </c>
      <c r="AM485">
        <v>11009.876817785422</v>
      </c>
      <c r="AN485">
        <v>12259.607702560381</v>
      </c>
      <c r="AO485">
        <v>12579.062267435489</v>
      </c>
      <c r="AP485">
        <v>12815.660321188703</v>
      </c>
      <c r="AQ485">
        <v>13024.3521665194</v>
      </c>
      <c r="AR485">
        <v>13204.296729593974</v>
      </c>
      <c r="AS485">
        <v>13349.671990519537</v>
      </c>
      <c r="AT485">
        <v>13452.652678567301</v>
      </c>
      <c r="AU485">
        <v>13506.453163473709</v>
      </c>
      <c r="AV485">
        <v>13504.855245521745</v>
      </c>
      <c r="AW485">
        <v>13442.1521093092</v>
      </c>
      <c r="AX485">
        <v>13312.786662688482</v>
      </c>
      <c r="AY485">
        <v>13111.109013386555</v>
      </c>
      <c r="AZ485">
        <v>12831.525247931091</v>
      </c>
      <c r="BA485">
        <v>12468.889924859441</v>
      </c>
      <c r="BB485">
        <v>12019.467541023107</v>
      </c>
      <c r="BC485">
        <v>11481.287743717761</v>
      </c>
      <c r="BD485">
        <v>10856.555059049397</v>
      </c>
      <c r="BE485">
        <v>10146.600923313401</v>
      </c>
      <c r="BF485">
        <v>9355.0024377798309</v>
      </c>
      <c r="BG485">
        <v>8488.1977141620282</v>
      </c>
      <c r="BH485">
        <v>7555.9103689368167</v>
      </c>
      <c r="BI485">
        <v>6571.491002576875</v>
      </c>
      <c r="BJ485">
        <v>5552.1315363494296</v>
      </c>
      <c r="BK485">
        <v>4518.8873704764765</v>
      </c>
      <c r="BL485">
        <v>3496.4333070148314</v>
      </c>
      <c r="BM485">
        <v>2609.1475673133282</v>
      </c>
      <c r="BN485">
        <v>1752.1210796091909</v>
      </c>
      <c r="BO485">
        <v>941.12469033563764</v>
      </c>
      <c r="BP485">
        <v>215.03721103468135</v>
      </c>
      <c r="BQ485">
        <v>-382.46389947240846</v>
      </c>
      <c r="BR485">
        <v>-810.17432655384891</v>
      </c>
      <c r="BS485">
        <v>-1035.7336953958504</v>
      </c>
      <c r="BT485">
        <v>-1042.2506005559162</v>
      </c>
      <c r="BU485">
        <v>-834.41853647808659</v>
      </c>
      <c r="BV485">
        <v>-547.42879987844151</v>
      </c>
      <c r="BW485">
        <v>-344.54223228647101</v>
      </c>
      <c r="BX485">
        <v>-206.9064066405067</v>
      </c>
      <c r="BY485">
        <v>-117.69810885134298</v>
      </c>
      <c r="BZ485">
        <v>-62.650050543189678</v>
      </c>
      <c r="CA485">
        <v>2.090009276102721E-11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</row>
    <row r="486" spans="1:101" x14ac:dyDescent="0.3">
      <c r="A486">
        <f>Model_Point!K486</f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130244.55940644944</v>
      </c>
      <c r="J486">
        <v>130617.40779460358</v>
      </c>
      <c r="K486">
        <v>127631.54424781774</v>
      </c>
      <c r="L486">
        <v>123247.43579986511</v>
      </c>
      <c r="M486">
        <v>118280.11258972256</v>
      </c>
      <c r="N486">
        <v>113067.999718077</v>
      </c>
      <c r="O486">
        <v>107775.03083155976</v>
      </c>
      <c r="P486">
        <v>102505.11285981088</v>
      </c>
      <c r="Q486">
        <v>97342.963506198284</v>
      </c>
      <c r="R486">
        <v>92306.891990096119</v>
      </c>
      <c r="S486">
        <v>87509.266066401906</v>
      </c>
      <c r="T486">
        <v>83018.566334758914</v>
      </c>
      <c r="U486">
        <v>78905.517166854072</v>
      </c>
      <c r="V486">
        <v>75237.923321243172</v>
      </c>
      <c r="W486">
        <v>72081.607778251535</v>
      </c>
      <c r="X486">
        <v>69503.644222049552</v>
      </c>
      <c r="Y486">
        <v>67567.624911779523</v>
      </c>
      <c r="Z486">
        <v>66330.110439997166</v>
      </c>
      <c r="AA486">
        <v>65841.716088194051</v>
      </c>
      <c r="AB486">
        <v>66149.237283036447</v>
      </c>
      <c r="AC486">
        <v>67300.12815412796</v>
      </c>
      <c r="AD486">
        <v>69344.176511928745</v>
      </c>
      <c r="AE486">
        <v>72208.835174841486</v>
      </c>
      <c r="AF486">
        <v>74480.598772891593</v>
      </c>
      <c r="AG486">
        <v>76148.461127058603</v>
      </c>
      <c r="AH486">
        <v>77199.68448136044</v>
      </c>
      <c r="AI486">
        <v>77628.911457893628</v>
      </c>
      <c r="AJ486">
        <v>77442.445200650996</v>
      </c>
      <c r="AK486">
        <v>76655.46552947766</v>
      </c>
      <c r="AL486">
        <v>75290.673922631715</v>
      </c>
      <c r="AM486">
        <v>73377.203652268989</v>
      </c>
      <c r="AN486">
        <v>70950.462623067317</v>
      </c>
      <c r="AO486">
        <v>68052.628158775362</v>
      </c>
      <c r="AP486">
        <v>64733.066041173079</v>
      </c>
      <c r="AQ486">
        <v>61048.32096188813</v>
      </c>
      <c r="AR486">
        <v>57060.816280517174</v>
      </c>
      <c r="AS486">
        <v>52837.406540636315</v>
      </c>
      <c r="AT486">
        <v>48444.681597889154</v>
      </c>
      <c r="AU486">
        <v>43952.021825698277</v>
      </c>
      <c r="AV486">
        <v>39430.218119743236</v>
      </c>
      <c r="AW486">
        <v>34949.879742278303</v>
      </c>
      <c r="AX486">
        <v>30579.66216221701</v>
      </c>
      <c r="AY486">
        <v>26384.36627003727</v>
      </c>
      <c r="AZ486">
        <v>22422.981181842973</v>
      </c>
      <c r="BA486">
        <v>18746.7637646287</v>
      </c>
      <c r="BB486">
        <v>15397.466828815321</v>
      </c>
      <c r="BC486">
        <v>12327.732377118375</v>
      </c>
      <c r="BD486">
        <v>9587.8101493333252</v>
      </c>
      <c r="BE486">
        <v>7212.8177712279667</v>
      </c>
      <c r="BF486">
        <v>5220.5464924598691</v>
      </c>
      <c r="BG486">
        <v>3610.3990292039448</v>
      </c>
      <c r="BH486">
        <v>2363.7668773826645</v>
      </c>
      <c r="BI486">
        <v>1446.0232524299122</v>
      </c>
      <c r="BJ486">
        <v>810.10079012867652</v>
      </c>
      <c r="BK486">
        <v>401.35835599820456</v>
      </c>
      <c r="BL486">
        <v>163.16277281055079</v>
      </c>
      <c r="BM486">
        <v>47.93783087648422</v>
      </c>
      <c r="BN486">
        <v>1.131559962342559</v>
      </c>
      <c r="BO486">
        <v>-11.598340965071079</v>
      </c>
      <c r="BP486">
        <v>-10.074380697594798</v>
      </c>
      <c r="BQ486">
        <v>2.2125020491285977E-10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</row>
    <row r="487" spans="1:101" x14ac:dyDescent="0.3">
      <c r="A487">
        <f>Model_Point!K487</f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49479.00248626549</v>
      </c>
      <c r="J487">
        <v>49178.182724066566</v>
      </c>
      <c r="K487">
        <v>47507.82539394137</v>
      </c>
      <c r="L487">
        <v>45266.29992507615</v>
      </c>
      <c r="M487">
        <v>46705.834185420819</v>
      </c>
      <c r="N487">
        <v>44313.820988701358</v>
      </c>
      <c r="O487">
        <v>41863.556006999177</v>
      </c>
      <c r="P487">
        <v>39396.240907761676</v>
      </c>
      <c r="Q487">
        <v>36945.251252036156</v>
      </c>
      <c r="R487">
        <v>38484.716833606224</v>
      </c>
      <c r="S487">
        <v>36370.218969590591</v>
      </c>
      <c r="T487">
        <v>34364.603583423319</v>
      </c>
      <c r="U487">
        <v>32495.86032785456</v>
      </c>
      <c r="V487">
        <v>30790.722244233242</v>
      </c>
      <c r="W487">
        <v>31466.484140849876</v>
      </c>
      <c r="X487">
        <v>30301.977594231284</v>
      </c>
      <c r="Y487">
        <v>29386.289272311846</v>
      </c>
      <c r="Z487">
        <v>28741.905315733758</v>
      </c>
      <c r="AA487">
        <v>28388.959638162596</v>
      </c>
      <c r="AB487">
        <v>27871.93089978812</v>
      </c>
      <c r="AC487">
        <v>28128.546550334999</v>
      </c>
      <c r="AD487">
        <v>28731.832683408658</v>
      </c>
      <c r="AE487">
        <v>29701.0557066576</v>
      </c>
      <c r="AF487">
        <v>30979.457541605032</v>
      </c>
      <c r="AG487">
        <v>29707.995744603351</v>
      </c>
      <c r="AH487">
        <v>30392.10187383947</v>
      </c>
      <c r="AI487">
        <v>30838.570859338291</v>
      </c>
      <c r="AJ487">
        <v>31050.061321195892</v>
      </c>
      <c r="AK487">
        <v>31032.720852026603</v>
      </c>
      <c r="AL487">
        <v>29138.307440998276</v>
      </c>
      <c r="AM487">
        <v>28590.732679720866</v>
      </c>
      <c r="AN487">
        <v>27842.955325419265</v>
      </c>
      <c r="AO487">
        <v>26911.445291306864</v>
      </c>
      <c r="AP487">
        <v>25815.50237993968</v>
      </c>
      <c r="AQ487">
        <v>23522.705092514418</v>
      </c>
      <c r="AR487">
        <v>22101.401192397429</v>
      </c>
      <c r="AS487">
        <v>20584.451703750528</v>
      </c>
      <c r="AT487">
        <v>18997.809647179172</v>
      </c>
      <c r="AU487">
        <v>17368.553990731802</v>
      </c>
      <c r="AV487">
        <v>15152.38889845662</v>
      </c>
      <c r="AW487">
        <v>13485.536520611036</v>
      </c>
      <c r="AX487">
        <v>11856.157930439556</v>
      </c>
      <c r="AY487">
        <v>10289.62711966771</v>
      </c>
      <c r="AZ487">
        <v>8809.1130471965462</v>
      </c>
      <c r="BA487">
        <v>7191.2874711880968</v>
      </c>
      <c r="BB487">
        <v>5924.7657779787687</v>
      </c>
      <c r="BC487">
        <v>4762.446075623242</v>
      </c>
      <c r="BD487">
        <v>3724.0710171615424</v>
      </c>
      <c r="BE487">
        <v>2823.5788076747535</v>
      </c>
      <c r="BF487">
        <v>2000.3161706766239</v>
      </c>
      <c r="BG487">
        <v>1386.1410003540298</v>
      </c>
      <c r="BH487">
        <v>910.30991551507759</v>
      </c>
      <c r="BI487">
        <v>559.85913192631517</v>
      </c>
      <c r="BJ487">
        <v>316.99559187975399</v>
      </c>
      <c r="BK487">
        <v>153.71118465891496</v>
      </c>
      <c r="BL487">
        <v>62.482236845857287</v>
      </c>
      <c r="BM487">
        <v>18.33207653278798</v>
      </c>
      <c r="BN487">
        <v>0.38707369700780592</v>
      </c>
      <c r="BO487">
        <v>-4.5005362569863641</v>
      </c>
      <c r="BP487">
        <v>-3.8654843915700425</v>
      </c>
      <c r="BQ487">
        <v>-9.7921149366267013E-10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</row>
    <row r="488" spans="1:101" x14ac:dyDescent="0.3">
      <c r="A488">
        <f>Model_Point!K488</f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33519.173191601352</v>
      </c>
      <c r="J488">
        <v>34249.305199531387</v>
      </c>
      <c r="K488">
        <v>34102.716598681327</v>
      </c>
      <c r="L488">
        <v>33603.780462656665</v>
      </c>
      <c r="M488">
        <v>32962.542056016435</v>
      </c>
      <c r="N488">
        <v>32265.893477168807</v>
      </c>
      <c r="O488">
        <v>31553.623595307043</v>
      </c>
      <c r="P488">
        <v>30849.406594711014</v>
      </c>
      <c r="Q488">
        <v>30171.654255350255</v>
      </c>
      <c r="R488">
        <v>29527.712525927665</v>
      </c>
      <c r="S488">
        <v>28938.937621172845</v>
      </c>
      <c r="T488">
        <v>28419.779199115284</v>
      </c>
      <c r="U488">
        <v>27984.892769783739</v>
      </c>
      <c r="V488">
        <v>27648.39332328079</v>
      </c>
      <c r="W488">
        <v>27424.029439715843</v>
      </c>
      <c r="X488">
        <v>27325.707033801325</v>
      </c>
      <c r="Y488">
        <v>27366.789567831227</v>
      </c>
      <c r="Z488">
        <v>27559.571836977848</v>
      </c>
      <c r="AA488">
        <v>27915.461079447949</v>
      </c>
      <c r="AB488">
        <v>28445.318656803414</v>
      </c>
      <c r="AC488">
        <v>29160.16603445663</v>
      </c>
      <c r="AD488">
        <v>32167.559126206874</v>
      </c>
      <c r="AE488">
        <v>33215.338550190099</v>
      </c>
      <c r="AF488">
        <v>34005.910941376918</v>
      </c>
      <c r="AG488">
        <v>34729.56543857912</v>
      </c>
      <c r="AH488">
        <v>35385.962385089748</v>
      </c>
      <c r="AI488">
        <v>35957.597626102252</v>
      </c>
      <c r="AJ488">
        <v>36419.734652629297</v>
      </c>
      <c r="AK488">
        <v>36750.865856727811</v>
      </c>
      <c r="AL488">
        <v>36931.097966803645</v>
      </c>
      <c r="AM488">
        <v>36941.950330578831</v>
      </c>
      <c r="AN488">
        <v>36765.058885900136</v>
      </c>
      <c r="AO488">
        <v>36381.239456815303</v>
      </c>
      <c r="AP488">
        <v>35770.872600494367</v>
      </c>
      <c r="AQ488">
        <v>34915.127665036831</v>
      </c>
      <c r="AR488">
        <v>33799.200115107727</v>
      </c>
      <c r="AS488">
        <v>32413.498729183772</v>
      </c>
      <c r="AT488">
        <v>30762.090610261042</v>
      </c>
      <c r="AU488">
        <v>28845.218125338761</v>
      </c>
      <c r="AV488">
        <v>26669.886377020717</v>
      </c>
      <c r="AW488">
        <v>24251.977993015222</v>
      </c>
      <c r="AX488">
        <v>21617.759658704865</v>
      </c>
      <c r="AY488">
        <v>18805.153156198012</v>
      </c>
      <c r="AZ488">
        <v>15864.626556656713</v>
      </c>
      <c r="BA488">
        <v>12859.488205970001</v>
      </c>
      <c r="BB488">
        <v>9865.3324217190002</v>
      </c>
      <c r="BC488">
        <v>7305.8166558917046</v>
      </c>
      <c r="BD488">
        <v>4818.489827443429</v>
      </c>
      <c r="BE488">
        <v>2447.7687298342485</v>
      </c>
      <c r="BF488">
        <v>317.13702413453706</v>
      </c>
      <c r="BG488">
        <v>-1431.7613977735264</v>
      </c>
      <c r="BH488">
        <v>-2662.9637954545324</v>
      </c>
      <c r="BI488">
        <v>-3267.1514448390585</v>
      </c>
      <c r="BJ488">
        <v>-3183.711817750519</v>
      </c>
      <c r="BK488">
        <v>-2421.4261704081782</v>
      </c>
      <c r="BL488">
        <v>-1603.6241333531</v>
      </c>
      <c r="BM488">
        <v>-1018.6109794996836</v>
      </c>
      <c r="BN488">
        <v>-617.36852762534886</v>
      </c>
      <c r="BO488">
        <v>-354.66270917805952</v>
      </c>
      <c r="BP488">
        <v>-191.05437729333167</v>
      </c>
      <c r="BQ488">
        <v>-3.8792926035040863E-10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0</v>
      </c>
      <c r="CT488">
        <v>0</v>
      </c>
      <c r="CU488">
        <v>0</v>
      </c>
      <c r="CV488">
        <v>0</v>
      </c>
      <c r="CW488">
        <v>0</v>
      </c>
    </row>
    <row r="489" spans="1:101" x14ac:dyDescent="0.3">
      <c r="A489">
        <f>Model_Point!K489</f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53687.685917484807</v>
      </c>
      <c r="J489">
        <v>53366.724610422789</v>
      </c>
      <c r="K489">
        <v>51621.610427711719</v>
      </c>
      <c r="L489">
        <v>49281.162335982131</v>
      </c>
      <c r="M489">
        <v>46705.206746763295</v>
      </c>
      <c r="N489">
        <v>44050.348482763919</v>
      </c>
      <c r="O489">
        <v>41396.333361195342</v>
      </c>
      <c r="P489">
        <v>38797.175014058303</v>
      </c>
      <c r="Q489">
        <v>36296.767974974369</v>
      </c>
      <c r="R489">
        <v>33897.506326245377</v>
      </c>
      <c r="S489">
        <v>31663.348583949493</v>
      </c>
      <c r="T489">
        <v>29628.427550808508</v>
      </c>
      <c r="U489">
        <v>27825.050880283379</v>
      </c>
      <c r="V489">
        <v>26282.900719044097</v>
      </c>
      <c r="W489">
        <v>25029.987970219012</v>
      </c>
      <c r="X489">
        <v>24093.774682029642</v>
      </c>
      <c r="Y489">
        <v>23499.630177823379</v>
      </c>
      <c r="Z489">
        <v>23269.803330574316</v>
      </c>
      <c r="AA489">
        <v>23423.779435729957</v>
      </c>
      <c r="AB489">
        <v>23727.979243031106</v>
      </c>
      <c r="AC489">
        <v>23764.217370416161</v>
      </c>
      <c r="AD489">
        <v>23541.60078224363</v>
      </c>
      <c r="AE489">
        <v>23073.140794678926</v>
      </c>
      <c r="AF489">
        <v>22375.923003618162</v>
      </c>
      <c r="AG489">
        <v>21471.099557074514</v>
      </c>
      <c r="AH489">
        <v>20383.332857689958</v>
      </c>
      <c r="AI489">
        <v>19140.156996094211</v>
      </c>
      <c r="AJ489">
        <v>17769.943950989156</v>
      </c>
      <c r="AK489">
        <v>16303.109699240562</v>
      </c>
      <c r="AL489">
        <v>14771.465709313439</v>
      </c>
      <c r="AM489">
        <v>13207.463803461891</v>
      </c>
      <c r="AN489">
        <v>11643.347624822845</v>
      </c>
      <c r="AO489">
        <v>10110.233194033281</v>
      </c>
      <c r="AP489">
        <v>8637.1511848092359</v>
      </c>
      <c r="AQ489">
        <v>7250.0938787049199</v>
      </c>
      <c r="AR489">
        <v>5971.1192442470019</v>
      </c>
      <c r="AS489">
        <v>4784.484898115491</v>
      </c>
      <c r="AT489">
        <v>3715.5000899767788</v>
      </c>
      <c r="AU489">
        <v>2782.9310600989547</v>
      </c>
      <c r="AV489">
        <v>1997.883308778946</v>
      </c>
      <c r="AW489">
        <v>1363.1975198239036</v>
      </c>
      <c r="AX489">
        <v>873.50853090010344</v>
      </c>
      <c r="AY489">
        <v>516.05647125314033</v>
      </c>
      <c r="AZ489">
        <v>272.24258332302122</v>
      </c>
      <c r="BA489">
        <v>119.7976481517664</v>
      </c>
      <c r="BB489">
        <v>35.299117158542771</v>
      </c>
      <c r="BC489">
        <v>-1.5785708586120264</v>
      </c>
      <c r="BD489">
        <v>-13.098223094669599</v>
      </c>
      <c r="BE489">
        <v>-12.99109744152687</v>
      </c>
      <c r="BF489">
        <v>-8.9033737877291284</v>
      </c>
      <c r="BG489">
        <v>3.9011471765458944E-10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  <c r="CQ489">
        <v>0</v>
      </c>
      <c r="CR489">
        <v>0</v>
      </c>
      <c r="CS489">
        <v>0</v>
      </c>
      <c r="CT489">
        <v>0</v>
      </c>
      <c r="CU489">
        <v>0</v>
      </c>
      <c r="CV489">
        <v>0</v>
      </c>
      <c r="CW489">
        <v>0</v>
      </c>
    </row>
    <row r="490" spans="1:101" x14ac:dyDescent="0.3">
      <c r="A490">
        <f>Model_Point!K490</f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20816.384127737427</v>
      </c>
      <c r="J490">
        <v>20521.486478274197</v>
      </c>
      <c r="K490">
        <v>19633.894548980872</v>
      </c>
      <c r="L490">
        <v>18498.787769545655</v>
      </c>
      <c r="M490">
        <v>18987.171107445029</v>
      </c>
      <c r="N490">
        <v>17804.238160081593</v>
      </c>
      <c r="O490">
        <v>16610.689725326381</v>
      </c>
      <c r="P490">
        <v>15428.292338767524</v>
      </c>
      <c r="Q490">
        <v>14274.656362472599</v>
      </c>
      <c r="R490">
        <v>14607.884205867938</v>
      </c>
      <c r="S490">
        <v>13629.863274757854</v>
      </c>
      <c r="T490">
        <v>12726.176260500337</v>
      </c>
      <c r="U490">
        <v>11909.861801780424</v>
      </c>
      <c r="V490">
        <v>11192.883433301458</v>
      </c>
      <c r="W490">
        <v>10913.167149683566</v>
      </c>
      <c r="X490">
        <v>10448.5718216879</v>
      </c>
      <c r="Y490">
        <v>10116.948609435132</v>
      </c>
      <c r="Z490">
        <v>9927.2613635616017</v>
      </c>
      <c r="AA490">
        <v>9887.3676826423998</v>
      </c>
      <c r="AB490">
        <v>9173.3242141784795</v>
      </c>
      <c r="AC490">
        <v>9312.0820042523083</v>
      </c>
      <c r="AD490">
        <v>9349.8811868657103</v>
      </c>
      <c r="AE490">
        <v>9291.7226672613378</v>
      </c>
      <c r="AF490">
        <v>9144.2350275411791</v>
      </c>
      <c r="AG490">
        <v>8247.2943357530621</v>
      </c>
      <c r="AH490">
        <v>7905.9932620621739</v>
      </c>
      <c r="AI490">
        <v>7501.5622325006607</v>
      </c>
      <c r="AJ490">
        <v>7045.061973893994</v>
      </c>
      <c r="AK490">
        <v>6548.3892179125451</v>
      </c>
      <c r="AL490">
        <v>5655.2704614653294</v>
      </c>
      <c r="AM490">
        <v>5093.1885639119182</v>
      </c>
      <c r="AN490">
        <v>4527.5188614258295</v>
      </c>
      <c r="AO490">
        <v>3970.5188291016248</v>
      </c>
      <c r="AP490">
        <v>3433.6743181917968</v>
      </c>
      <c r="AQ490">
        <v>2770.4154836255038</v>
      </c>
      <c r="AR490">
        <v>2293.7113088448464</v>
      </c>
      <c r="AS490">
        <v>1850.0737453710856</v>
      </c>
      <c r="AT490">
        <v>1449.5356688864224</v>
      </c>
      <c r="AU490">
        <v>1099.6292849960328</v>
      </c>
      <c r="AV490">
        <v>762.68699374553989</v>
      </c>
      <c r="AW490">
        <v>522.02195243106985</v>
      </c>
      <c r="AX490">
        <v>336.06276423628913</v>
      </c>
      <c r="AY490">
        <v>200.16611559041053</v>
      </c>
      <c r="AZ490">
        <v>107.40887598877902</v>
      </c>
      <c r="BA490">
        <v>45.744274660931822</v>
      </c>
      <c r="BB490">
        <v>13.430175638498566</v>
      </c>
      <c r="BC490">
        <v>-0.70197933168378157</v>
      </c>
      <c r="BD490">
        <v>-5.140804342477816</v>
      </c>
      <c r="BE490">
        <v>-5.128356557461685</v>
      </c>
      <c r="BF490">
        <v>-3.4080526025758258</v>
      </c>
      <c r="BG490">
        <v>-1.1340133352109971E-10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  <c r="CQ490">
        <v>0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</row>
    <row r="491" spans="1:101" x14ac:dyDescent="0.3">
      <c r="A491">
        <f>Model_Point!K491</f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14734.928507170522</v>
      </c>
      <c r="J491">
        <v>14914.148847018972</v>
      </c>
      <c r="K491">
        <v>14680.85576934092</v>
      </c>
      <c r="L491">
        <v>14281.88200751059</v>
      </c>
      <c r="M491">
        <v>13813.481028921195</v>
      </c>
      <c r="N491">
        <v>13316.664142830306</v>
      </c>
      <c r="O491">
        <v>12811.042060481685</v>
      </c>
      <c r="P491">
        <v>12309.028564456588</v>
      </c>
      <c r="Q491">
        <v>11820.367559047107</v>
      </c>
      <c r="R491">
        <v>11347.969497051545</v>
      </c>
      <c r="S491">
        <v>10903.861009274937</v>
      </c>
      <c r="T491">
        <v>11891.215383124105</v>
      </c>
      <c r="U491">
        <v>12397.063504834099</v>
      </c>
      <c r="V491">
        <v>12781.465271397779</v>
      </c>
      <c r="W491">
        <v>13144.918431733058</v>
      </c>
      <c r="X491">
        <v>13488.633350505677</v>
      </c>
      <c r="Y491">
        <v>13804.815742664361</v>
      </c>
      <c r="Z491">
        <v>14081.712903960466</v>
      </c>
      <c r="AA491">
        <v>14309.101620447776</v>
      </c>
      <c r="AB491">
        <v>14477.448201619596</v>
      </c>
      <c r="AC491">
        <v>14577.799897542622</v>
      </c>
      <c r="AD491">
        <v>14601.078626795821</v>
      </c>
      <c r="AE491">
        <v>14537.535944795884</v>
      </c>
      <c r="AF491">
        <v>14376.888478013261</v>
      </c>
      <c r="AG491">
        <v>14108.894149633852</v>
      </c>
      <c r="AH491">
        <v>13725.015812152857</v>
      </c>
      <c r="AI491">
        <v>13219.025826082747</v>
      </c>
      <c r="AJ491">
        <v>12591.528022694027</v>
      </c>
      <c r="AK491">
        <v>11840.696905391833</v>
      </c>
      <c r="AL491">
        <v>10967.766469749426</v>
      </c>
      <c r="AM491">
        <v>9978.1352239070711</v>
      </c>
      <c r="AN491">
        <v>8882.1752003512338</v>
      </c>
      <c r="AO491">
        <v>7695.9418797498274</v>
      </c>
      <c r="AP491">
        <v>6441.7129334895008</v>
      </c>
      <c r="AQ491">
        <v>5148.244758235207</v>
      </c>
      <c r="AR491">
        <v>3850.6166885560451</v>
      </c>
      <c r="AS491">
        <v>2770.1509964875745</v>
      </c>
      <c r="AT491">
        <v>1714.6775211036256</v>
      </c>
      <c r="AU491">
        <v>702.26987261781107</v>
      </c>
      <c r="AV491">
        <v>-207.62158000415573</v>
      </c>
      <c r="AW491">
        <v>-945.24044087814411</v>
      </c>
      <c r="AX491">
        <v>-1442.4976319727925</v>
      </c>
      <c r="AY491">
        <v>-1643.530217753038</v>
      </c>
      <c r="AZ491">
        <v>-1515.9452413845204</v>
      </c>
      <c r="BA491">
        <v>-1075.1224180496872</v>
      </c>
      <c r="BB491">
        <v>-721.11705962559051</v>
      </c>
      <c r="BC491">
        <v>-463.53403468812758</v>
      </c>
      <c r="BD491">
        <v>-284.11575016444976</v>
      </c>
      <c r="BE491">
        <v>-164.98854126488052</v>
      </c>
      <c r="BF491">
        <v>-89.853262727737388</v>
      </c>
      <c r="BG491">
        <v>1.0960304775987185E-10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0</v>
      </c>
      <c r="CT491">
        <v>0</v>
      </c>
      <c r="CU491">
        <v>0</v>
      </c>
      <c r="CV491">
        <v>0</v>
      </c>
      <c r="CW491">
        <v>0</v>
      </c>
    </row>
    <row r="492" spans="1:101" x14ac:dyDescent="0.3">
      <c r="A492">
        <f>Model_Point!K492</f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10076.743926331581</v>
      </c>
      <c r="J492">
        <v>9984.471471596642</v>
      </c>
      <c r="K492">
        <v>9679.3431557625518</v>
      </c>
      <c r="L492">
        <v>9297.257437625798</v>
      </c>
      <c r="M492">
        <v>8902.3178803329774</v>
      </c>
      <c r="N492">
        <v>8522.4940285622306</v>
      </c>
      <c r="O492">
        <v>8171.8493382095239</v>
      </c>
      <c r="P492">
        <v>7859.0026390441235</v>
      </c>
      <c r="Q492">
        <v>7588.4112704264144</v>
      </c>
      <c r="R492">
        <v>7357.7824627083219</v>
      </c>
      <c r="S492">
        <v>7178.8941340564415</v>
      </c>
      <c r="T492">
        <v>7060.0985323451105</v>
      </c>
      <c r="U492">
        <v>7008.8729234448856</v>
      </c>
      <c r="V492">
        <v>7032.5221699363165</v>
      </c>
      <c r="W492">
        <v>7137.823914319818</v>
      </c>
      <c r="X492">
        <v>7331.2619892149041</v>
      </c>
      <c r="Y492">
        <v>7619.9450688056131</v>
      </c>
      <c r="Z492">
        <v>8011.6152870294909</v>
      </c>
      <c r="AA492">
        <v>8513.8490704513733</v>
      </c>
      <c r="AB492">
        <v>9049.1565583800457</v>
      </c>
      <c r="AC492">
        <v>9535.0551517428084</v>
      </c>
      <c r="AD492">
        <v>9966.98120218638</v>
      </c>
      <c r="AE492">
        <v>10342.118448368943</v>
      </c>
      <c r="AF492">
        <v>10658.958290033412</v>
      </c>
      <c r="AG492">
        <v>10916.730638800633</v>
      </c>
      <c r="AH492">
        <v>11114.44683104147</v>
      </c>
      <c r="AI492">
        <v>11250.676287017139</v>
      </c>
      <c r="AJ492">
        <v>11324.263085007397</v>
      </c>
      <c r="AK492">
        <v>11334.950863488535</v>
      </c>
      <c r="AL492">
        <v>11282.749514764748</v>
      </c>
      <c r="AM492">
        <v>11167.410451834321</v>
      </c>
      <c r="AN492">
        <v>10989.445805154563</v>
      </c>
      <c r="AO492">
        <v>10750.592527336999</v>
      </c>
      <c r="AP492">
        <v>10453.490531516465</v>
      </c>
      <c r="AQ492">
        <v>10101.524196181914</v>
      </c>
      <c r="AR492">
        <v>9698.6957688893217</v>
      </c>
      <c r="AS492">
        <v>9249.6026840067498</v>
      </c>
      <c r="AT492">
        <v>8759.4857772430641</v>
      </c>
      <c r="AU492">
        <v>8234.2675763574898</v>
      </c>
      <c r="AV492">
        <v>7680.5425132084329</v>
      </c>
      <c r="AW492">
        <v>7105.4263392996463</v>
      </c>
      <c r="AX492">
        <v>6516.3917585244471</v>
      </c>
      <c r="AY492">
        <v>5920.7538945159176</v>
      </c>
      <c r="AZ492">
        <v>5326.0050894226433</v>
      </c>
      <c r="BA492">
        <v>4739.6624702182507</v>
      </c>
      <c r="BB492">
        <v>4169.0949892219442</v>
      </c>
      <c r="BC492">
        <v>3621.333934870986</v>
      </c>
      <c r="BD492">
        <v>3102.872924968955</v>
      </c>
      <c r="BE492">
        <v>2619.4655370336363</v>
      </c>
      <c r="BF492">
        <v>2175.9308281367944</v>
      </c>
      <c r="BG492">
        <v>1775.9788120209989</v>
      </c>
      <c r="BH492">
        <v>1413.598503359405</v>
      </c>
      <c r="BI492">
        <v>1093.4388416079123</v>
      </c>
      <c r="BJ492">
        <v>818.43976283337554</v>
      </c>
      <c r="BK492">
        <v>589.63082773550468</v>
      </c>
      <c r="BL492">
        <v>406.05560610138275</v>
      </c>
      <c r="BM492">
        <v>264.85189714371478</v>
      </c>
      <c r="BN492">
        <v>161.50310679194445</v>
      </c>
      <c r="BO492">
        <v>90.253627648819872</v>
      </c>
      <c r="BP492">
        <v>44.653000105269854</v>
      </c>
      <c r="BQ492">
        <v>18.164800739040619</v>
      </c>
      <c r="BR492">
        <v>5.4057767434162098</v>
      </c>
      <c r="BS492">
        <v>0.25824376403823818</v>
      </c>
      <c r="BT492">
        <v>-1.1127244709961839</v>
      </c>
      <c r="BU492">
        <v>-0.9119045134866971</v>
      </c>
      <c r="BV492">
        <v>-3.5687302134815281E-10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>
        <v>0</v>
      </c>
      <c r="CS492">
        <v>0</v>
      </c>
      <c r="CT492">
        <v>0</v>
      </c>
      <c r="CU492">
        <v>0</v>
      </c>
      <c r="CV492">
        <v>0</v>
      </c>
      <c r="CW492">
        <v>0</v>
      </c>
    </row>
    <row r="493" spans="1:101" x14ac:dyDescent="0.3">
      <c r="A493">
        <f>Model_Point!K493</f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4095.0483361711381</v>
      </c>
      <c r="J493">
        <v>4039.731664510055</v>
      </c>
      <c r="K493">
        <v>3889.6431623574508</v>
      </c>
      <c r="L493">
        <v>3704.7408207633885</v>
      </c>
      <c r="M493">
        <v>3855.0738299941172</v>
      </c>
      <c r="N493">
        <v>3685.2295325589653</v>
      </c>
      <c r="O493">
        <v>3524.6548060343639</v>
      </c>
      <c r="P493">
        <v>3376.9253085356086</v>
      </c>
      <c r="Q493">
        <v>3243.9301385699528</v>
      </c>
      <c r="R493">
        <v>3328.8500480723292</v>
      </c>
      <c r="S493">
        <v>3241.0660000635899</v>
      </c>
      <c r="T493">
        <v>3175.9727590581215</v>
      </c>
      <c r="U493">
        <v>3136.5608291729386</v>
      </c>
      <c r="V493">
        <v>3125.7415550637602</v>
      </c>
      <c r="W493">
        <v>3144.1059207679091</v>
      </c>
      <c r="X493">
        <v>3198.309536491769</v>
      </c>
      <c r="Y493">
        <v>3289.1727628326953</v>
      </c>
      <c r="Z493">
        <v>3419.734798755579</v>
      </c>
      <c r="AA493">
        <v>3592.9640675801011</v>
      </c>
      <c r="AB493">
        <v>3545.8932579222055</v>
      </c>
      <c r="AC493">
        <v>3775.5945544825586</v>
      </c>
      <c r="AD493">
        <v>3985.6694603741789</v>
      </c>
      <c r="AE493">
        <v>4175.075982954294</v>
      </c>
      <c r="AF493">
        <v>4343.2854160989418</v>
      </c>
      <c r="AG493">
        <v>4236.8906443610585</v>
      </c>
      <c r="AH493">
        <v>4346.2764107770245</v>
      </c>
      <c r="AI493">
        <v>4432.4909715569738</v>
      </c>
      <c r="AJ493">
        <v>4495.1250468242361</v>
      </c>
      <c r="AK493">
        <v>4534.1224406013616</v>
      </c>
      <c r="AL493">
        <v>4357.5208669414014</v>
      </c>
      <c r="AM493">
        <v>4337.440480179378</v>
      </c>
      <c r="AN493">
        <v>4293.2663375761504</v>
      </c>
      <c r="AO493">
        <v>4225.6934727982662</v>
      </c>
      <c r="AP493">
        <v>4135.7698159480451</v>
      </c>
      <c r="AQ493">
        <v>3890.2358544562376</v>
      </c>
      <c r="AR493">
        <v>3751.5520018031871</v>
      </c>
      <c r="AS493">
        <v>3594.7465150183675</v>
      </c>
      <c r="AT493">
        <v>3421.8612052752601</v>
      </c>
      <c r="AU493">
        <v>3235.205059620157</v>
      </c>
      <c r="AV493">
        <v>2952.6076240236107</v>
      </c>
      <c r="AW493">
        <v>2741.0932489108959</v>
      </c>
      <c r="AX493">
        <v>2523.7563386970173</v>
      </c>
      <c r="AY493">
        <v>2303.4430646140031</v>
      </c>
      <c r="AZ493">
        <v>2083.0718297426624</v>
      </c>
      <c r="BA493">
        <v>1819.8707011889956</v>
      </c>
      <c r="BB493">
        <v>1605.3000279039825</v>
      </c>
      <c r="BC493">
        <v>1399.059910161516</v>
      </c>
      <c r="BD493">
        <v>1203.6886352340655</v>
      </c>
      <c r="BE493">
        <v>1021.4421447010463</v>
      </c>
      <c r="BF493">
        <v>834.75338172180068</v>
      </c>
      <c r="BG493">
        <v>682.82230704379447</v>
      </c>
      <c r="BH493">
        <v>545.04745439908834</v>
      </c>
      <c r="BI493">
        <v>423.25360514032343</v>
      </c>
      <c r="BJ493">
        <v>318.6094116100852</v>
      </c>
      <c r="BK493">
        <v>226.05696588736834</v>
      </c>
      <c r="BL493">
        <v>155.90996893329503</v>
      </c>
      <c r="BM493">
        <v>101.92943386678958</v>
      </c>
      <c r="BN493">
        <v>62.409193116886954</v>
      </c>
      <c r="BO493">
        <v>35.162684453876871</v>
      </c>
      <c r="BP493">
        <v>17.110629514657486</v>
      </c>
      <c r="BQ493">
        <v>6.9607827185863993</v>
      </c>
      <c r="BR493">
        <v>2.0711584934474532</v>
      </c>
      <c r="BS493">
        <v>9.8514184194308879E-2</v>
      </c>
      <c r="BT493">
        <v>-0.42654320510840565</v>
      </c>
      <c r="BU493">
        <v>-0.35031025003575844</v>
      </c>
      <c r="BV493">
        <v>-5.736708634596419E-11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</row>
    <row r="494" spans="1:101" x14ac:dyDescent="0.3">
      <c r="A494">
        <f>Model_Point!K494</f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2189.1113004685458</v>
      </c>
      <c r="J494">
        <v>2213.6780642759059</v>
      </c>
      <c r="K494">
        <v>2189.9819881184058</v>
      </c>
      <c r="L494">
        <v>2148.5841731723272</v>
      </c>
      <c r="M494">
        <v>2103.3603235167366</v>
      </c>
      <c r="N494">
        <v>2060.2747270977784</v>
      </c>
      <c r="O494">
        <v>2022.1843804147952</v>
      </c>
      <c r="P494">
        <v>1990.7789875828148</v>
      </c>
      <c r="Q494">
        <v>1966.9990304450059</v>
      </c>
      <c r="R494">
        <v>1950.7077921659202</v>
      </c>
      <c r="S494">
        <v>1943.9153444803267</v>
      </c>
      <c r="T494">
        <v>1948.1004732073429</v>
      </c>
      <c r="U494">
        <v>1964.605372548019</v>
      </c>
      <c r="V494">
        <v>1994.7454204534636</v>
      </c>
      <c r="W494">
        <v>2039.7560186258802</v>
      </c>
      <c r="X494">
        <v>2100.8295980447224</v>
      </c>
      <c r="Y494">
        <v>2179.2580428654246</v>
      </c>
      <c r="Z494">
        <v>2276.4353952205875</v>
      </c>
      <c r="AA494">
        <v>2393.7362472210752</v>
      </c>
      <c r="AB494">
        <v>2532.5388388682718</v>
      </c>
      <c r="AC494">
        <v>2694.2912253793897</v>
      </c>
      <c r="AD494">
        <v>2858.9899067359252</v>
      </c>
      <c r="AE494">
        <v>3020.1006655758983</v>
      </c>
      <c r="AF494">
        <v>3177.6971716424896</v>
      </c>
      <c r="AG494">
        <v>3331.9902576098339</v>
      </c>
      <c r="AH494">
        <v>3483.1818867924358</v>
      </c>
      <c r="AI494">
        <v>3906.4175677501098</v>
      </c>
      <c r="AJ494">
        <v>4002.9069577989981</v>
      </c>
      <c r="AK494">
        <v>4071.5481014835218</v>
      </c>
      <c r="AL494">
        <v>4131.2655672187675</v>
      </c>
      <c r="AM494">
        <v>4181.8969114575693</v>
      </c>
      <c r="AN494">
        <v>4221.5759542843698</v>
      </c>
      <c r="AO494">
        <v>4247.7446480446888</v>
      </c>
      <c r="AP494">
        <v>4258.1981459445324</v>
      </c>
      <c r="AQ494">
        <v>4250.9241821552769</v>
      </c>
      <c r="AR494">
        <v>4224.0845947328653</v>
      </c>
      <c r="AS494">
        <v>4175.8905688778859</v>
      </c>
      <c r="AT494">
        <v>4104.5173035627495</v>
      </c>
      <c r="AU494">
        <v>4008.1524268842509</v>
      </c>
      <c r="AV494">
        <v>3885.1282038264771</v>
      </c>
      <c r="AW494">
        <v>3734.25054668045</v>
      </c>
      <c r="AX494">
        <v>3554.9203172228249</v>
      </c>
      <c r="AY494">
        <v>3347.9640702441689</v>
      </c>
      <c r="AZ494">
        <v>3113.8956684541226</v>
      </c>
      <c r="BA494">
        <v>2853.9827274778836</v>
      </c>
      <c r="BB494">
        <v>2570.4547955203375</v>
      </c>
      <c r="BC494">
        <v>2266.6454592544765</v>
      </c>
      <c r="BD494">
        <v>1947.1051223100383</v>
      </c>
      <c r="BE494">
        <v>1617.6691525167257</v>
      </c>
      <c r="BF494">
        <v>1285.4590107974404</v>
      </c>
      <c r="BG494">
        <v>958.79104632088865</v>
      </c>
      <c r="BH494">
        <v>680.18646471059446</v>
      </c>
      <c r="BI494">
        <v>413.36454169639995</v>
      </c>
      <c r="BJ494">
        <v>163.40403743638811</v>
      </c>
      <c r="BK494">
        <v>-56.773531639466427</v>
      </c>
      <c r="BL494">
        <v>-232.70450114683553</v>
      </c>
      <c r="BM494">
        <v>-350.88286717647543</v>
      </c>
      <c r="BN494">
        <v>-400.93286097882952</v>
      </c>
      <c r="BO494">
        <v>-377.84322539043688</v>
      </c>
      <c r="BP494">
        <v>-283.99508177309309</v>
      </c>
      <c r="BQ494">
        <v>-186.44711493485019</v>
      </c>
      <c r="BR494">
        <v>-117.33420095462598</v>
      </c>
      <c r="BS494">
        <v>-70.347696198367188</v>
      </c>
      <c r="BT494">
        <v>-39.825414894176795</v>
      </c>
      <c r="BU494">
        <v>-20.944251370331266</v>
      </c>
      <c r="BV494">
        <v>8.3865181483724036E-11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</v>
      </c>
      <c r="CR494">
        <v>0</v>
      </c>
      <c r="CS494">
        <v>0</v>
      </c>
      <c r="CT494">
        <v>0</v>
      </c>
      <c r="CU494">
        <v>0</v>
      </c>
      <c r="CV494">
        <v>0</v>
      </c>
      <c r="CW494">
        <v>0</v>
      </c>
    </row>
    <row r="495" spans="1:101" x14ac:dyDescent="0.3">
      <c r="A495">
        <f>Model_Point!K495</f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28945.746014330034</v>
      </c>
      <c r="J495">
        <v>28817.927681309026</v>
      </c>
      <c r="K495">
        <v>28077.66164266703</v>
      </c>
      <c r="L495">
        <v>27091.993007633973</v>
      </c>
      <c r="M495">
        <v>26050.508862286257</v>
      </c>
      <c r="N495">
        <v>25036.142359663932</v>
      </c>
      <c r="O495">
        <v>24092.22747512002</v>
      </c>
      <c r="P495">
        <v>23250.441181662336</v>
      </c>
      <c r="Q495">
        <v>22538.244563148502</v>
      </c>
      <c r="R495">
        <v>21960.283488044734</v>
      </c>
      <c r="S495">
        <v>21558.577945372541</v>
      </c>
      <c r="T495">
        <v>21357.278908984732</v>
      </c>
      <c r="U495">
        <v>21378.586392698126</v>
      </c>
      <c r="V495">
        <v>21642.890912952396</v>
      </c>
      <c r="W495">
        <v>22169.247632303748</v>
      </c>
      <c r="X495">
        <v>22976.546212798403</v>
      </c>
      <c r="Y495">
        <v>23872.071605248475</v>
      </c>
      <c r="Z495">
        <v>24600.111929424107</v>
      </c>
      <c r="AA495">
        <v>25154.489021078643</v>
      </c>
      <c r="AB495">
        <v>25530.195188400201</v>
      </c>
      <c r="AC495">
        <v>25721.918446047759</v>
      </c>
      <c r="AD495">
        <v>25726.821282102941</v>
      </c>
      <c r="AE495">
        <v>25545.862251493923</v>
      </c>
      <c r="AF495">
        <v>25182.947251853369</v>
      </c>
      <c r="AG495">
        <v>24644.510816805698</v>
      </c>
      <c r="AH495">
        <v>23939.173430961266</v>
      </c>
      <c r="AI495">
        <v>23077.683790005605</v>
      </c>
      <c r="AJ495">
        <v>22073.061418231297</v>
      </c>
      <c r="AK495">
        <v>20940.714125396233</v>
      </c>
      <c r="AL495">
        <v>19698.419520311749</v>
      </c>
      <c r="AM495">
        <v>18365.900384747863</v>
      </c>
      <c r="AN495">
        <v>16964.350032137703</v>
      </c>
      <c r="AO495">
        <v>15514.938362145103</v>
      </c>
      <c r="AP495">
        <v>14039.743170732008</v>
      </c>
      <c r="AQ495">
        <v>12561.290142769589</v>
      </c>
      <c r="AR495">
        <v>11102.024800852294</v>
      </c>
      <c r="AS495">
        <v>9683.7274860626749</v>
      </c>
      <c r="AT495">
        <v>8326.8887853100914</v>
      </c>
      <c r="AU495">
        <v>7050.0696453371347</v>
      </c>
      <c r="AV495">
        <v>5869.2772068972508</v>
      </c>
      <c r="AW495">
        <v>4797.3934201180791</v>
      </c>
      <c r="AX495">
        <v>3819.2545832944916</v>
      </c>
      <c r="AY495">
        <v>2950.3294838415468</v>
      </c>
      <c r="AZ495">
        <v>2201.1269712295052</v>
      </c>
      <c r="BA495">
        <v>1576.5164403003394</v>
      </c>
      <c r="BB495">
        <v>1075.425521569123</v>
      </c>
      <c r="BC495">
        <v>691.0121169058001</v>
      </c>
      <c r="BD495">
        <v>411.36327785719709</v>
      </c>
      <c r="BE495">
        <v>220.70427112889922</v>
      </c>
      <c r="BF495">
        <v>101.01392421289421</v>
      </c>
      <c r="BG495">
        <v>33.851955586677562</v>
      </c>
      <c r="BH495">
        <v>3.6803052850537683</v>
      </c>
      <c r="BI495">
        <v>-6.6104671791899294</v>
      </c>
      <c r="BJ495">
        <v>-7.5853461492257148</v>
      </c>
      <c r="BK495">
        <v>-5.1634562217076621</v>
      </c>
      <c r="BL495">
        <v>6.3679497785124521E-10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</row>
    <row r="496" spans="1:101" x14ac:dyDescent="0.3">
      <c r="A496">
        <f>Model_Point!K496</f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11561.747772990155</v>
      </c>
      <c r="J496">
        <v>11459.671207236053</v>
      </c>
      <c r="K496">
        <v>11093.746188200845</v>
      </c>
      <c r="L496">
        <v>10622.009979515024</v>
      </c>
      <c r="M496">
        <v>11020.693839432244</v>
      </c>
      <c r="N496">
        <v>10577.466482157773</v>
      </c>
      <c r="O496">
        <v>10157.161357356808</v>
      </c>
      <c r="P496">
        <v>9772.6129630775613</v>
      </c>
      <c r="Q496">
        <v>9434.8409602132106</v>
      </c>
      <c r="R496">
        <v>9543.2607701607376</v>
      </c>
      <c r="S496">
        <v>9344.3811469840639</v>
      </c>
      <c r="T496">
        <v>9221.9726414874604</v>
      </c>
      <c r="U496">
        <v>9184.9012971594129</v>
      </c>
      <c r="V496">
        <v>9241.3086527232444</v>
      </c>
      <c r="W496">
        <v>9033.9380708663302</v>
      </c>
      <c r="X496">
        <v>9277.4576116241424</v>
      </c>
      <c r="Y496">
        <v>9635.8052403449947</v>
      </c>
      <c r="Z496">
        <v>10030.790401868235</v>
      </c>
      <c r="AA496">
        <v>10362.043009989375</v>
      </c>
      <c r="AB496">
        <v>9948.6615866190405</v>
      </c>
      <c r="AC496">
        <v>10104.849917644329</v>
      </c>
      <c r="AD496">
        <v>10190.002305746813</v>
      </c>
      <c r="AE496">
        <v>10204.511910507914</v>
      </c>
      <c r="AF496">
        <v>10149.931633120821</v>
      </c>
      <c r="AG496">
        <v>9534.533129979729</v>
      </c>
      <c r="AH496">
        <v>9319.7348557858932</v>
      </c>
      <c r="AI496">
        <v>9044.1986776108824</v>
      </c>
      <c r="AJ496">
        <v>8712.9783368200842</v>
      </c>
      <c r="AK496">
        <v>8332.0687500462427</v>
      </c>
      <c r="AL496">
        <v>7589.5031490194078</v>
      </c>
      <c r="AM496">
        <v>7111.0559805568773</v>
      </c>
      <c r="AN496">
        <v>6604.6219588396843</v>
      </c>
      <c r="AO496">
        <v>6078.4316206235089</v>
      </c>
      <c r="AP496">
        <v>5541.0830502898634</v>
      </c>
      <c r="AQ496">
        <v>4827.1356260197354</v>
      </c>
      <c r="AR496">
        <v>4283.0480839929824</v>
      </c>
      <c r="AS496">
        <v>3753.2341336444865</v>
      </c>
      <c r="AT496">
        <v>3245.7066060724192</v>
      </c>
      <c r="AU496">
        <v>2767.7470138602689</v>
      </c>
      <c r="AV496">
        <v>2251.4973292860218</v>
      </c>
      <c r="AW496">
        <v>1845.8160706707499</v>
      </c>
      <c r="AX496">
        <v>1475.169266975731</v>
      </c>
      <c r="AY496">
        <v>1145.6333235631926</v>
      </c>
      <c r="AZ496">
        <v>861.38259163819237</v>
      </c>
      <c r="BA496">
        <v>604.04309370951034</v>
      </c>
      <c r="BB496">
        <v>412.83584777121615</v>
      </c>
      <c r="BC496">
        <v>266.05569965349196</v>
      </c>
      <c r="BD496">
        <v>159.23051867553968</v>
      </c>
      <c r="BE496">
        <v>86.388934091315733</v>
      </c>
      <c r="BF496">
        <v>38.674015177298948</v>
      </c>
      <c r="BG496">
        <v>12.942991407813452</v>
      </c>
      <c r="BH496">
        <v>1.3767880149943461</v>
      </c>
      <c r="BI496">
        <v>-2.5729025588586971</v>
      </c>
      <c r="BJ496">
        <v>-2.9518196492954019</v>
      </c>
      <c r="BK496">
        <v>-1.9813569993486992</v>
      </c>
      <c r="BL496">
        <v>-1.1684571561265037E-10</v>
      </c>
      <c r="BM496">
        <v>0</v>
      </c>
      <c r="BN496">
        <v>0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  <c r="CF496">
        <v>0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  <c r="CN496">
        <v>0</v>
      </c>
      <c r="CO496">
        <v>0</v>
      </c>
      <c r="CP496">
        <v>0</v>
      </c>
      <c r="CQ496">
        <v>0</v>
      </c>
      <c r="CR496">
        <v>0</v>
      </c>
      <c r="CS496">
        <v>0</v>
      </c>
      <c r="CT496">
        <v>0</v>
      </c>
      <c r="CU496">
        <v>0</v>
      </c>
      <c r="CV496">
        <v>0</v>
      </c>
      <c r="CW496">
        <v>0</v>
      </c>
    </row>
    <row r="497" spans="1:101" x14ac:dyDescent="0.3">
      <c r="A497">
        <f>Model_Point!K497</f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8265.2828214963538</v>
      </c>
      <c r="J497">
        <v>8457.8544301861075</v>
      </c>
      <c r="K497">
        <v>8459.5534016173751</v>
      </c>
      <c r="L497">
        <v>8386.9133995229604</v>
      </c>
      <c r="M497">
        <v>8293.1016859437277</v>
      </c>
      <c r="N497">
        <v>8200.8259246598918</v>
      </c>
      <c r="O497">
        <v>8120.953111805441</v>
      </c>
      <c r="P497">
        <v>8060.6033298645452</v>
      </c>
      <c r="Q497">
        <v>8025.6029497478448</v>
      </c>
      <c r="R497">
        <v>8018.0430024269263</v>
      </c>
      <c r="S497">
        <v>8045.6451234867272</v>
      </c>
      <c r="T497">
        <v>8113.3643012313241</v>
      </c>
      <c r="U497">
        <v>8225.8343057368529</v>
      </c>
      <c r="V497">
        <v>8387.3989715444404</v>
      </c>
      <c r="W497">
        <v>8602.1919006064436</v>
      </c>
      <c r="X497">
        <v>8874.3227423750086</v>
      </c>
      <c r="Y497">
        <v>9812.0195492763269</v>
      </c>
      <c r="Z497">
        <v>10139.275008098859</v>
      </c>
      <c r="AA497">
        <v>10380.353030127115</v>
      </c>
      <c r="AB497">
        <v>10601.515248035979</v>
      </c>
      <c r="AC497">
        <v>10803.107782652827</v>
      </c>
      <c r="AD497">
        <v>10979.534111876786</v>
      </c>
      <c r="AE497">
        <v>11122.658501364946</v>
      </c>
      <c r="AF497">
        <v>11225.437510377911</v>
      </c>
      <c r="AG497">
        <v>11281.363756239836</v>
      </c>
      <c r="AH497">
        <v>11284.397189659749</v>
      </c>
      <c r="AI497">
        <v>11228.510565259126</v>
      </c>
      <c r="AJ497">
        <v>11107.352961220588</v>
      </c>
      <c r="AK497">
        <v>10914.369176965529</v>
      </c>
      <c r="AL497">
        <v>10643.210851275404</v>
      </c>
      <c r="AM497">
        <v>10288.853781840877</v>
      </c>
      <c r="AN497">
        <v>9848.0064243407105</v>
      </c>
      <c r="AO497">
        <v>9322.0615640745491</v>
      </c>
      <c r="AP497">
        <v>8711.0013141784839</v>
      </c>
      <c r="AQ497">
        <v>8017.05653590157</v>
      </c>
      <c r="AR497">
        <v>7245.4337876445534</v>
      </c>
      <c r="AS497">
        <v>6404.832613634987</v>
      </c>
      <c r="AT497">
        <v>5507.8821824913657</v>
      </c>
      <c r="AU497">
        <v>4571.4472082282609</v>
      </c>
      <c r="AV497">
        <v>3616.7278439913075</v>
      </c>
      <c r="AW497">
        <v>2669.0667107656782</v>
      </c>
      <c r="AX497">
        <v>1875.1923422986245</v>
      </c>
      <c r="AY497">
        <v>1108.1926966644899</v>
      </c>
      <c r="AZ497">
        <v>382.05465162380574</v>
      </c>
      <c r="BA497">
        <v>-261.96458868226307</v>
      </c>
      <c r="BB497">
        <v>-776.4398605210248</v>
      </c>
      <c r="BC497">
        <v>-1116.0097838556242</v>
      </c>
      <c r="BD497">
        <v>-1244.5794182887557</v>
      </c>
      <c r="BE497">
        <v>-1142.861500569941</v>
      </c>
      <c r="BF497">
        <v>-815.39035988549119</v>
      </c>
      <c r="BG497">
        <v>-541.70569238670384</v>
      </c>
      <c r="BH497">
        <v>-344.90116532399207</v>
      </c>
      <c r="BI497">
        <v>-209.26212760131827</v>
      </c>
      <c r="BJ497">
        <v>-120.04461114268634</v>
      </c>
      <c r="BK497">
        <v>-64.230169952456023</v>
      </c>
      <c r="BL497">
        <v>5.5126130225270684E-12</v>
      </c>
      <c r="BM497">
        <v>0</v>
      </c>
      <c r="BN497">
        <v>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>
        <v>0</v>
      </c>
      <c r="CS497">
        <v>0</v>
      </c>
      <c r="CT497">
        <v>0</v>
      </c>
      <c r="CU497">
        <v>0</v>
      </c>
      <c r="CV497">
        <v>0</v>
      </c>
      <c r="CW497">
        <v>0</v>
      </c>
    </row>
    <row r="498" spans="1:101" x14ac:dyDescent="0.3">
      <c r="A498">
        <f>Model_Point!K498</f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11990.927554540342</v>
      </c>
      <c r="J498">
        <v>11767.335882223777</v>
      </c>
      <c r="K498">
        <v>11315.196580834554</v>
      </c>
      <c r="L498">
        <v>10763.19833639199</v>
      </c>
      <c r="M498">
        <v>10195.77767682987</v>
      </c>
      <c r="N498">
        <v>9650.8398801896656</v>
      </c>
      <c r="O498">
        <v>9149.0493825716476</v>
      </c>
      <c r="P498">
        <v>8705.536857978419</v>
      </c>
      <c r="Q498">
        <v>8333.1174156557718</v>
      </c>
      <c r="R498">
        <v>8029.4288411685093</v>
      </c>
      <c r="S498">
        <v>7816.551457335182</v>
      </c>
      <c r="T498">
        <v>7704.659305260011</v>
      </c>
      <c r="U498">
        <v>7702.8853503719192</v>
      </c>
      <c r="V498">
        <v>7808.3306511313194</v>
      </c>
      <c r="W498">
        <v>7836.4273000349012</v>
      </c>
      <c r="X498">
        <v>7787.8552424568679</v>
      </c>
      <c r="Y498">
        <v>7664.5855237138676</v>
      </c>
      <c r="Z498">
        <v>7469.934210481345</v>
      </c>
      <c r="AA498">
        <v>7208.6078131891072</v>
      </c>
      <c r="AB498">
        <v>6886.6931904546045</v>
      </c>
      <c r="AC498">
        <v>6511.4768154492867</v>
      </c>
      <c r="AD498">
        <v>6091.2359887325765</v>
      </c>
      <c r="AE498">
        <v>5634.5965818205086</v>
      </c>
      <c r="AF498">
        <v>5150.8908398175463</v>
      </c>
      <c r="AG498">
        <v>4649.9406234624676</v>
      </c>
      <c r="AH498">
        <v>4141.8060539869211</v>
      </c>
      <c r="AI498">
        <v>3636.5040711266483</v>
      </c>
      <c r="AJ498">
        <v>3143.7044850877023</v>
      </c>
      <c r="AK498">
        <v>2672.4144568667598</v>
      </c>
      <c r="AL498">
        <v>2230.6657367196217</v>
      </c>
      <c r="AM498">
        <v>1825.222079778604</v>
      </c>
      <c r="AN498">
        <v>1451.1078427635346</v>
      </c>
      <c r="AO498">
        <v>1116.0861378655343</v>
      </c>
      <c r="AP498">
        <v>825.7919236312415</v>
      </c>
      <c r="AQ498">
        <v>583.37980081194564</v>
      </c>
      <c r="AR498">
        <v>389.34342873560155</v>
      </c>
      <c r="AS498">
        <v>241.55436387117777</v>
      </c>
      <c r="AT498">
        <v>135.54751472685044</v>
      </c>
      <c r="AU498">
        <v>65.047918705243816</v>
      </c>
      <c r="AV498">
        <v>22.692154587203827</v>
      </c>
      <c r="AW498">
        <v>0.85452613538547706</v>
      </c>
      <c r="AX498">
        <v>-7.1416930986789229</v>
      </c>
      <c r="AY498">
        <v>-8.1874092921331787</v>
      </c>
      <c r="AZ498">
        <v>-6.4181852021979644</v>
      </c>
      <c r="BA498">
        <v>-4.0331739603523502</v>
      </c>
      <c r="BB498">
        <v>3.5181882135730841E-11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  <c r="CF498">
        <v>0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  <c r="CN498">
        <v>0</v>
      </c>
      <c r="CO498">
        <v>0</v>
      </c>
      <c r="CP498">
        <v>0</v>
      </c>
      <c r="CQ498">
        <v>0</v>
      </c>
      <c r="CR498">
        <v>0</v>
      </c>
      <c r="CS498">
        <v>0</v>
      </c>
      <c r="CT498">
        <v>0</v>
      </c>
      <c r="CU498">
        <v>0</v>
      </c>
      <c r="CV498">
        <v>0</v>
      </c>
      <c r="CW498">
        <v>0</v>
      </c>
    </row>
    <row r="499" spans="1:101" x14ac:dyDescent="0.3">
      <c r="A499">
        <f>Model_Point!K499</f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4897.9193807437441</v>
      </c>
      <c r="J499">
        <v>4793.3745512240239</v>
      </c>
      <c r="K499">
        <v>4586.0784650171736</v>
      </c>
      <c r="L499">
        <v>4334.5465188696553</v>
      </c>
      <c r="M499">
        <v>4389.3166246561959</v>
      </c>
      <c r="N499">
        <v>4152.9934648682402</v>
      </c>
      <c r="O499">
        <v>3931.5306493333646</v>
      </c>
      <c r="P499">
        <v>3731.1305194616521</v>
      </c>
      <c r="Q499">
        <v>3557.0121019353346</v>
      </c>
      <c r="R499">
        <v>3453.7453602146852</v>
      </c>
      <c r="S499">
        <v>3342.3541956817521</v>
      </c>
      <c r="T499">
        <v>3269.5517015347027</v>
      </c>
      <c r="U499">
        <v>3239.0338074422484</v>
      </c>
      <c r="V499">
        <v>3254.1023447180237</v>
      </c>
      <c r="W499">
        <v>3029.3836874216345</v>
      </c>
      <c r="X499">
        <v>3046.4541766191583</v>
      </c>
      <c r="Y499">
        <v>3034.5997098916009</v>
      </c>
      <c r="Z499">
        <v>2995.0574790944947</v>
      </c>
      <c r="AA499">
        <v>2929.6209147136856</v>
      </c>
      <c r="AB499">
        <v>2645.8340025715579</v>
      </c>
      <c r="AC499">
        <v>2524.0837931105712</v>
      </c>
      <c r="AD499">
        <v>2384.1012591908175</v>
      </c>
      <c r="AE499">
        <v>2229.2278309427347</v>
      </c>
      <c r="AF499">
        <v>2063.094292873157</v>
      </c>
      <c r="AG499">
        <v>1780.5891679636359</v>
      </c>
      <c r="AH499">
        <v>1596.8151195430287</v>
      </c>
      <c r="AI499">
        <v>1413.0878166175949</v>
      </c>
      <c r="AJ499">
        <v>1233.2051476017807</v>
      </c>
      <c r="AK499">
        <v>1060.721204466482</v>
      </c>
      <c r="AL499">
        <v>852.48950908123186</v>
      </c>
      <c r="AM499">
        <v>701.0217205388592</v>
      </c>
      <c r="AN499">
        <v>560.8684545864395</v>
      </c>
      <c r="AO499">
        <v>435.10400034349379</v>
      </c>
      <c r="AP499">
        <v>325.98991549858232</v>
      </c>
      <c r="AQ499">
        <v>222.70740791620241</v>
      </c>
      <c r="AR499">
        <v>149.04973282169794</v>
      </c>
      <c r="AS499">
        <v>92.864176216256595</v>
      </c>
      <c r="AT499">
        <v>52.513883146025698</v>
      </c>
      <c r="AU499">
        <v>25.65530996850968</v>
      </c>
      <c r="AV499">
        <v>8.661461272827605</v>
      </c>
      <c r="AW499">
        <v>0.29605230632507895</v>
      </c>
      <c r="AX499">
        <v>-2.7800766930992471</v>
      </c>
      <c r="AY499">
        <v>-3.1961988675364337</v>
      </c>
      <c r="AZ499">
        <v>-2.5323629139167645</v>
      </c>
      <c r="BA499">
        <v>-1.5441561394394632</v>
      </c>
      <c r="BB499">
        <v>-2.656691159398879E-11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  <c r="CF499">
        <v>0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0</v>
      </c>
      <c r="CQ499">
        <v>0</v>
      </c>
      <c r="CR499">
        <v>0</v>
      </c>
      <c r="CS499">
        <v>0</v>
      </c>
      <c r="CT499">
        <v>0</v>
      </c>
      <c r="CU499">
        <v>0</v>
      </c>
      <c r="CV499">
        <v>0</v>
      </c>
      <c r="CW499">
        <v>0</v>
      </c>
    </row>
    <row r="500" spans="1:101" x14ac:dyDescent="0.3">
      <c r="A500">
        <f>Model_Point!K500</f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3604.1120831487465</v>
      </c>
      <c r="J500">
        <v>3648.9238622579478</v>
      </c>
      <c r="K500">
        <v>3596.255309086599</v>
      </c>
      <c r="L500">
        <v>3505.1789269245896</v>
      </c>
      <c r="M500">
        <v>3399.1841849737266</v>
      </c>
      <c r="N500">
        <v>3288.355161744264</v>
      </c>
      <c r="O500">
        <v>3177.5692399291502</v>
      </c>
      <c r="P500">
        <v>3069.9474097393322</v>
      </c>
      <c r="Q500">
        <v>2967.9552227293102</v>
      </c>
      <c r="R500">
        <v>2872.3533359844923</v>
      </c>
      <c r="S500">
        <v>2786.1891651615756</v>
      </c>
      <c r="T500">
        <v>3055.584799583261</v>
      </c>
      <c r="U500">
        <v>3175.8040309224566</v>
      </c>
      <c r="V500">
        <v>3265.2052188250977</v>
      </c>
      <c r="W500">
        <v>3348.9845189256498</v>
      </c>
      <c r="X500">
        <v>3427.4493624393654</v>
      </c>
      <c r="Y500">
        <v>3498.6539373190985</v>
      </c>
      <c r="Z500">
        <v>3559.6674196318049</v>
      </c>
      <c r="AA500">
        <v>3607.9500339356323</v>
      </c>
      <c r="AB500">
        <v>3641.142981173939</v>
      </c>
      <c r="AC500">
        <v>3657.0418449983626</v>
      </c>
      <c r="AD500">
        <v>3653.4206824535486</v>
      </c>
      <c r="AE500">
        <v>3627.8972421769959</v>
      </c>
      <c r="AF500">
        <v>3577.9692301921477</v>
      </c>
      <c r="AG500">
        <v>3501.1611898106016</v>
      </c>
      <c r="AH500">
        <v>3395.4431899776755</v>
      </c>
      <c r="AI500">
        <v>3259.3831680505982</v>
      </c>
      <c r="AJ500">
        <v>3093.2779219312765</v>
      </c>
      <c r="AK500">
        <v>2896.8316318355519</v>
      </c>
      <c r="AL500">
        <v>2670.5341575580915</v>
      </c>
      <c r="AM500">
        <v>2415.9364957272005</v>
      </c>
      <c r="AN500">
        <v>2135.8501690595995</v>
      </c>
      <c r="AO500">
        <v>1834.5196788122585</v>
      </c>
      <c r="AP500">
        <v>1517.7495865886847</v>
      </c>
      <c r="AQ500">
        <v>1192.9581177105433</v>
      </c>
      <c r="AR500">
        <v>869.12458058031586</v>
      </c>
      <c r="AS500">
        <v>601.75274625765269</v>
      </c>
      <c r="AT500">
        <v>342.50028098108277</v>
      </c>
      <c r="AU500">
        <v>95.982386614591007</v>
      </c>
      <c r="AV500">
        <v>-122.84857087233125</v>
      </c>
      <c r="AW500">
        <v>-296.57289635852163</v>
      </c>
      <c r="AX500">
        <v>-408.34692586302566</v>
      </c>
      <c r="AY500">
        <v>-444.57311115448601</v>
      </c>
      <c r="AZ500">
        <v>-397.71829614369295</v>
      </c>
      <c r="BA500">
        <v>-281.31426043927553</v>
      </c>
      <c r="BB500">
        <v>-188.25298455954152</v>
      </c>
      <c r="BC500">
        <v>-120.68697263365711</v>
      </c>
      <c r="BD500">
        <v>-73.713689440879577</v>
      </c>
      <c r="BE500">
        <v>-42.573877119918301</v>
      </c>
      <c r="BF500">
        <v>-22.95577699282164</v>
      </c>
      <c r="BG500">
        <v>-2.3226438235926288E-11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  <c r="CF500">
        <v>0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  <c r="CN500">
        <v>0</v>
      </c>
      <c r="CO500">
        <v>0</v>
      </c>
      <c r="CP500">
        <v>0</v>
      </c>
      <c r="CQ500">
        <v>0</v>
      </c>
      <c r="CR500">
        <v>0</v>
      </c>
      <c r="CS500">
        <v>0</v>
      </c>
      <c r="CT500">
        <v>0</v>
      </c>
      <c r="CU500">
        <v>0</v>
      </c>
      <c r="CV500">
        <v>0</v>
      </c>
      <c r="CW500">
        <v>0</v>
      </c>
    </row>
    <row r="501" spans="1:101" x14ac:dyDescent="0.3">
      <c r="A501">
        <f>Model_Point!K501</f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12884.990999686168</v>
      </c>
      <c r="J501">
        <v>12937.457492367661</v>
      </c>
      <c r="K501">
        <v>12717.875279024256</v>
      </c>
      <c r="L501">
        <v>12380.734043207809</v>
      </c>
      <c r="M501">
        <v>12006.789558597089</v>
      </c>
      <c r="N501">
        <v>11630.100744762412</v>
      </c>
      <c r="O501">
        <v>11267.954278265312</v>
      </c>
      <c r="P501">
        <v>10931.816995471503</v>
      </c>
      <c r="Q501">
        <v>10631.418730152103</v>
      </c>
      <c r="R501">
        <v>10367.864096538591</v>
      </c>
      <c r="S501">
        <v>10155.434090224826</v>
      </c>
      <c r="T501">
        <v>10002.623115542088</v>
      </c>
      <c r="U501">
        <v>9918.4456461451937</v>
      </c>
      <c r="V501">
        <v>9911.7113167177868</v>
      </c>
      <c r="W501">
        <v>9991.1412749723786</v>
      </c>
      <c r="X501">
        <v>10165.798997347405</v>
      </c>
      <c r="Y501">
        <v>10444.433802257452</v>
      </c>
      <c r="Z501">
        <v>10834.991935298591</v>
      </c>
      <c r="AA501">
        <v>11288.464957659959</v>
      </c>
      <c r="AB501">
        <v>11677.126659924781</v>
      </c>
      <c r="AC501">
        <v>11998.635765147397</v>
      </c>
      <c r="AD501">
        <v>12250.150065968099</v>
      </c>
      <c r="AE501">
        <v>12429.188272644173</v>
      </c>
      <c r="AF501">
        <v>12534.395533818937</v>
      </c>
      <c r="AG501">
        <v>12564.772463732967</v>
      </c>
      <c r="AH501">
        <v>12519.025647172852</v>
      </c>
      <c r="AI501">
        <v>12396.818505276222</v>
      </c>
      <c r="AJ501">
        <v>12199.35392119049</v>
      </c>
      <c r="AK501">
        <v>11928.989404519276</v>
      </c>
      <c r="AL501">
        <v>11589.049894714342</v>
      </c>
      <c r="AM501">
        <v>11183.678011100599</v>
      </c>
      <c r="AN501">
        <v>10717.812460002571</v>
      </c>
      <c r="AO501">
        <v>10197.255375614348</v>
      </c>
      <c r="AP501">
        <v>9628.7287449093856</v>
      </c>
      <c r="AQ501">
        <v>9019.8719097562953</v>
      </c>
      <c r="AR501">
        <v>8379.0630203932251</v>
      </c>
      <c r="AS501">
        <v>7715.2215906189349</v>
      </c>
      <c r="AT501">
        <v>7037.1693351316571</v>
      </c>
      <c r="AU501">
        <v>6354.0522237675723</v>
      </c>
      <c r="AV501">
        <v>5675.1543616251993</v>
      </c>
      <c r="AW501">
        <v>5009.6839704070435</v>
      </c>
      <c r="AX501">
        <v>4366.5359888546873</v>
      </c>
      <c r="AY501">
        <v>3754.0383945431327</v>
      </c>
      <c r="AZ501">
        <v>3179.6921386864919</v>
      </c>
      <c r="BA501">
        <v>2649.9173708183844</v>
      </c>
      <c r="BB501">
        <v>2169.8211139489808</v>
      </c>
      <c r="BC501">
        <v>1732.3520629384975</v>
      </c>
      <c r="BD501">
        <v>1343.8480861760443</v>
      </c>
      <c r="BE501">
        <v>1008.5646888938303</v>
      </c>
      <c r="BF501">
        <v>728.39109521101534</v>
      </c>
      <c r="BG501">
        <v>502.72180415840819</v>
      </c>
      <c r="BH501">
        <v>328.52445464897147</v>
      </c>
      <c r="BI501">
        <v>200.6267233833434</v>
      </c>
      <c r="BJ501">
        <v>112.21665943866782</v>
      </c>
      <c r="BK501">
        <v>55.514851591063739</v>
      </c>
      <c r="BL501">
        <v>22.539173243723855</v>
      </c>
      <c r="BM501">
        <v>6.6097619527343543</v>
      </c>
      <c r="BN501">
        <v>0.14998390275227011</v>
      </c>
      <c r="BO501">
        <v>-1.6008348987952232</v>
      </c>
      <c r="BP501">
        <v>-1.3856205429345856</v>
      </c>
      <c r="BQ501">
        <v>-2.0610389606196169E-10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  <c r="CF501">
        <v>0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  <c r="CN501">
        <v>0</v>
      </c>
      <c r="CO501">
        <v>0</v>
      </c>
      <c r="CP501">
        <v>0</v>
      </c>
      <c r="CQ501">
        <v>0</v>
      </c>
      <c r="CR501">
        <v>0</v>
      </c>
      <c r="CS501">
        <v>0</v>
      </c>
      <c r="CT501">
        <v>0</v>
      </c>
      <c r="CU501">
        <v>0</v>
      </c>
      <c r="CV501">
        <v>0</v>
      </c>
      <c r="CW501">
        <v>0</v>
      </c>
    </row>
    <row r="502" spans="1:101" x14ac:dyDescent="0.3">
      <c r="A502">
        <f>Model_Point!K502</f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5087.2678423275802</v>
      </c>
      <c r="J502">
        <v>5078.8219397436069</v>
      </c>
      <c r="K502">
        <v>4954.2191921734375</v>
      </c>
      <c r="L502">
        <v>4779.6896108778865</v>
      </c>
      <c r="M502">
        <v>4974.5335586803321</v>
      </c>
      <c r="N502">
        <v>4801.3635089711988</v>
      </c>
      <c r="O502">
        <v>4631.6162003883283</v>
      </c>
      <c r="P502">
        <v>4469.9347533413365</v>
      </c>
      <c r="Q502">
        <v>4320.2185136534436</v>
      </c>
      <c r="R502">
        <v>4446.2489174133661</v>
      </c>
      <c r="S502">
        <v>4343.4140741935907</v>
      </c>
      <c r="T502">
        <v>4263.0192758480762</v>
      </c>
      <c r="U502">
        <v>4208.6491714796575</v>
      </c>
      <c r="V502">
        <v>4183.7969459840251</v>
      </c>
      <c r="W502">
        <v>4196.4914593176372</v>
      </c>
      <c r="X502">
        <v>4241.4229652224312</v>
      </c>
      <c r="Y502">
        <v>4326.3461174876957</v>
      </c>
      <c r="Z502">
        <v>4454.3841256937112</v>
      </c>
      <c r="AA502">
        <v>4628.40039299196</v>
      </c>
      <c r="AB502">
        <v>4538.959615743086</v>
      </c>
      <c r="AC502">
        <v>4701.8084482343093</v>
      </c>
      <c r="AD502">
        <v>4838.4781139478391</v>
      </c>
      <c r="AE502">
        <v>4948.0375672429354</v>
      </c>
      <c r="AF502">
        <v>5029.9989750209734</v>
      </c>
      <c r="AG502">
        <v>4855.3841982268004</v>
      </c>
      <c r="AH502">
        <v>4866.8862657860846</v>
      </c>
      <c r="AI502">
        <v>4849.0660666671283</v>
      </c>
      <c r="AJ502">
        <v>4802.4063612119735</v>
      </c>
      <c r="AK502">
        <v>4727.8418270531174</v>
      </c>
      <c r="AL502">
        <v>4463.8317734321572</v>
      </c>
      <c r="AM502">
        <v>4327.6551419120942</v>
      </c>
      <c r="AN502">
        <v>4167.8569083124348</v>
      </c>
      <c r="AO502">
        <v>3986.6925885016267</v>
      </c>
      <c r="AP502">
        <v>3786.7783968912895</v>
      </c>
      <c r="AQ502">
        <v>3467.4683137761131</v>
      </c>
      <c r="AR502">
        <v>3232.8667252663649</v>
      </c>
      <c r="AS502">
        <v>2988.8462042905312</v>
      </c>
      <c r="AT502">
        <v>2738.8354732492985</v>
      </c>
      <c r="AU502">
        <v>2486.3936210581655</v>
      </c>
      <c r="AV502">
        <v>2178.9355681778538</v>
      </c>
      <c r="AW502">
        <v>1928.9854595867441</v>
      </c>
      <c r="AX502">
        <v>1687.0793538134283</v>
      </c>
      <c r="AY502">
        <v>1456.46890756724</v>
      </c>
      <c r="AZ502">
        <v>1240.0909571998391</v>
      </c>
      <c r="BA502">
        <v>1016.5377798581017</v>
      </c>
      <c r="BB502">
        <v>834.2129645580402</v>
      </c>
      <c r="BC502">
        <v>667.91857631714504</v>
      </c>
      <c r="BD502">
        <v>520.13748111760208</v>
      </c>
      <c r="BE502">
        <v>392.55332881153021</v>
      </c>
      <c r="BF502">
        <v>279.26499834203025</v>
      </c>
      <c r="BG502">
        <v>193.0232487036952</v>
      </c>
      <c r="BH502">
        <v>126.4178699184225</v>
      </c>
      <c r="BI502">
        <v>77.498134271197657</v>
      </c>
      <c r="BJ502">
        <v>43.677839721911816</v>
      </c>
      <c r="BK502">
        <v>21.280614182723202</v>
      </c>
      <c r="BL502">
        <v>8.6396612127424479</v>
      </c>
      <c r="BM502">
        <v>2.5312269869260673</v>
      </c>
      <c r="BN502">
        <v>5.2992267248249729E-2</v>
      </c>
      <c r="BO502">
        <v>-0.61943717251085684</v>
      </c>
      <c r="BP502">
        <v>-0.53191889620732946</v>
      </c>
      <c r="BQ502">
        <v>2.7225155957918025E-12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  <c r="CF502">
        <v>0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0</v>
      </c>
      <c r="CQ502">
        <v>0</v>
      </c>
      <c r="CR502">
        <v>0</v>
      </c>
      <c r="CS502">
        <v>0</v>
      </c>
      <c r="CT502">
        <v>0</v>
      </c>
      <c r="CU502">
        <v>0</v>
      </c>
      <c r="CV502">
        <v>0</v>
      </c>
      <c r="CW502">
        <v>0</v>
      </c>
    </row>
    <row r="503" spans="1:101" x14ac:dyDescent="0.3">
      <c r="A503">
        <f>Model_Point!K503</f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2864.6269139146684</v>
      </c>
      <c r="J503">
        <v>2935.7660156735428</v>
      </c>
      <c r="K503">
        <v>2945.8251512598004</v>
      </c>
      <c r="L503">
        <v>2930.6418055370896</v>
      </c>
      <c r="M503">
        <v>2908.1983654830055</v>
      </c>
      <c r="N503">
        <v>2886.0532163826865</v>
      </c>
      <c r="O503">
        <v>2867.8348948693606</v>
      </c>
      <c r="P503">
        <v>2855.8167990490851</v>
      </c>
      <c r="Q503">
        <v>2851.8573368201996</v>
      </c>
      <c r="R503">
        <v>2856.441976000041</v>
      </c>
      <c r="S503">
        <v>2872.0674785005031</v>
      </c>
      <c r="T503">
        <v>2900.3412804137329</v>
      </c>
      <c r="U503">
        <v>2942.9544326493838</v>
      </c>
      <c r="V503">
        <v>3001.5729493273575</v>
      </c>
      <c r="W503">
        <v>3077.8576021152289</v>
      </c>
      <c r="X503">
        <v>3173.5318976680096</v>
      </c>
      <c r="Y503">
        <v>3290.2828507716058</v>
      </c>
      <c r="Z503">
        <v>3429.6872632024629</v>
      </c>
      <c r="AA503">
        <v>3593.2358472652636</v>
      </c>
      <c r="AB503">
        <v>3782.3792389669034</v>
      </c>
      <c r="AC503">
        <v>3976.3862774258987</v>
      </c>
      <c r="AD503">
        <v>4386.4853353918406</v>
      </c>
      <c r="AE503">
        <v>4529.3643477531896</v>
      </c>
      <c r="AF503">
        <v>4637.1696738241189</v>
      </c>
      <c r="AG503">
        <v>4735.8498325335095</v>
      </c>
      <c r="AH503">
        <v>4825.3585070576864</v>
      </c>
      <c r="AI503">
        <v>4903.3087671957555</v>
      </c>
      <c r="AJ503">
        <v>4966.3274526312607</v>
      </c>
      <c r="AK503">
        <v>5011.4817077356029</v>
      </c>
      <c r="AL503">
        <v>5036.0588136550341</v>
      </c>
      <c r="AM503">
        <v>5037.5386814425592</v>
      </c>
      <c r="AN503">
        <v>5013.4171208045527</v>
      </c>
      <c r="AO503">
        <v>4961.0781077475294</v>
      </c>
      <c r="AP503">
        <v>4877.8462637037655</v>
      </c>
      <c r="AQ503">
        <v>4761.1537725050093</v>
      </c>
      <c r="AR503">
        <v>4608.9818338783134</v>
      </c>
      <c r="AS503">
        <v>4420.022553979592</v>
      </c>
      <c r="AT503">
        <v>4194.8305377628549</v>
      </c>
      <c r="AU503">
        <v>3933.4388352734518</v>
      </c>
      <c r="AV503">
        <v>3636.8026877755356</v>
      </c>
      <c r="AW503">
        <v>3307.0879081384214</v>
      </c>
      <c r="AX503">
        <v>2947.8763170960988</v>
      </c>
      <c r="AY503">
        <v>2564.3390667542535</v>
      </c>
      <c r="AZ503">
        <v>2163.3581668168026</v>
      </c>
      <c r="BA503">
        <v>1753.5665735413404</v>
      </c>
      <c r="BB503">
        <v>1345.272602961657</v>
      </c>
      <c r="BC503">
        <v>996.24772580338799</v>
      </c>
      <c r="BD503">
        <v>657.0667946513488</v>
      </c>
      <c r="BE503">
        <v>333.78664497736793</v>
      </c>
      <c r="BF503">
        <v>43.245957836496345</v>
      </c>
      <c r="BG503">
        <v>-195.24019060551421</v>
      </c>
      <c r="BH503">
        <v>-363.13142665292617</v>
      </c>
      <c r="BI503">
        <v>-445.52065156900011</v>
      </c>
      <c r="BJ503">
        <v>-434.14252060238346</v>
      </c>
      <c r="BK503">
        <v>-330.19447778297587</v>
      </c>
      <c r="BL503">
        <v>-218.67601818455873</v>
      </c>
      <c r="BM503">
        <v>-138.9014972045502</v>
      </c>
      <c r="BN503">
        <v>-84.186617403507512</v>
      </c>
      <c r="BO503">
        <v>-48.363096706153009</v>
      </c>
      <c r="BP503">
        <v>-26.052869630966185</v>
      </c>
      <c r="BQ503">
        <v>-1.1376598176758598E-10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  <c r="CF503">
        <v>0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  <c r="CN503">
        <v>0</v>
      </c>
      <c r="CO503">
        <v>0</v>
      </c>
      <c r="CP503">
        <v>0</v>
      </c>
      <c r="CQ503">
        <v>0</v>
      </c>
      <c r="CR503">
        <v>0</v>
      </c>
      <c r="CS503">
        <v>0</v>
      </c>
      <c r="CT503">
        <v>0</v>
      </c>
      <c r="CU503">
        <v>0</v>
      </c>
      <c r="CV503">
        <v>0</v>
      </c>
      <c r="CW503">
        <v>0</v>
      </c>
    </row>
    <row r="504" spans="1:101" x14ac:dyDescent="0.3">
      <c r="A504">
        <f>Model_Point!K504</f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33382.67964545155</v>
      </c>
      <c r="J504">
        <v>33400.744761885966</v>
      </c>
      <c r="K504">
        <v>32782.417253823754</v>
      </c>
      <c r="L504">
        <v>31881.175016492296</v>
      </c>
      <c r="M504">
        <v>30927.023664519365</v>
      </c>
      <c r="N504">
        <v>30023.148353449706</v>
      </c>
      <c r="O504">
        <v>29224.533161157484</v>
      </c>
      <c r="P504">
        <v>28570.015803760343</v>
      </c>
      <c r="Q504">
        <v>28092.008453234619</v>
      </c>
      <c r="R504">
        <v>27786.403255623762</v>
      </c>
      <c r="S504">
        <v>27707.180417283631</v>
      </c>
      <c r="T504">
        <v>27881.542149204161</v>
      </c>
      <c r="U504">
        <v>28335.904772315058</v>
      </c>
      <c r="V504">
        <v>29069.698962652321</v>
      </c>
      <c r="W504">
        <v>29605.046652225701</v>
      </c>
      <c r="X504">
        <v>29931.564546630565</v>
      </c>
      <c r="Y504">
        <v>30042.081779015141</v>
      </c>
      <c r="Z504">
        <v>29934.266276717441</v>
      </c>
      <c r="AA504">
        <v>29609.632844040349</v>
      </c>
      <c r="AB504">
        <v>29073.05556336042</v>
      </c>
      <c r="AC504">
        <v>28332.363885475064</v>
      </c>
      <c r="AD504">
        <v>27398.282288743172</v>
      </c>
      <c r="AE504">
        <v>26284.616124832392</v>
      </c>
      <c r="AF504">
        <v>25008.409224723477</v>
      </c>
      <c r="AG504">
        <v>23589.935253758962</v>
      </c>
      <c r="AH504">
        <v>22052.185488314422</v>
      </c>
      <c r="AI504">
        <v>20420.287953387378</v>
      </c>
      <c r="AJ504">
        <v>18719.654991686912</v>
      </c>
      <c r="AK504">
        <v>16977.126503695272</v>
      </c>
      <c r="AL504">
        <v>15220.393085661139</v>
      </c>
      <c r="AM504">
        <v>13477.327883488213</v>
      </c>
      <c r="AN504">
        <v>11775.240225842623</v>
      </c>
      <c r="AO504">
        <v>10140.072330758127</v>
      </c>
      <c r="AP504">
        <v>8595.5693326256314</v>
      </c>
      <c r="AQ504">
        <v>7162.4618956208633</v>
      </c>
      <c r="AR504">
        <v>5857.7088250620882</v>
      </c>
      <c r="AS504">
        <v>4663.5234120562</v>
      </c>
      <c r="AT504">
        <v>3600.1806270750467</v>
      </c>
      <c r="AU504">
        <v>2681.8028546069404</v>
      </c>
      <c r="AV504">
        <v>1915.4366538013883</v>
      </c>
      <c r="AW504">
        <v>1300.6073057220369</v>
      </c>
      <c r="AX504">
        <v>829.48093041199684</v>
      </c>
      <c r="AY504">
        <v>487.70728544206986</v>
      </c>
      <c r="AZ504">
        <v>255.92726015394436</v>
      </c>
      <c r="BA504">
        <v>111.81560562148175</v>
      </c>
      <c r="BB504">
        <v>32.410900057324845</v>
      </c>
      <c r="BC504">
        <v>-2.000409287662237</v>
      </c>
      <c r="BD504">
        <v>-12.570911966562264</v>
      </c>
      <c r="BE504">
        <v>-12.282356723708354</v>
      </c>
      <c r="BF504">
        <v>-8.3256729638948972</v>
      </c>
      <c r="BG504">
        <v>-1.7779310776665731E-10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  <c r="CF504">
        <v>0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  <c r="CN504">
        <v>0</v>
      </c>
      <c r="CO504">
        <v>0</v>
      </c>
      <c r="CP504">
        <v>0</v>
      </c>
      <c r="CQ504">
        <v>0</v>
      </c>
      <c r="CR504">
        <v>0</v>
      </c>
      <c r="CS504">
        <v>0</v>
      </c>
      <c r="CT504">
        <v>0</v>
      </c>
      <c r="CU504">
        <v>0</v>
      </c>
      <c r="CV504">
        <v>0</v>
      </c>
      <c r="CW504">
        <v>0</v>
      </c>
    </row>
    <row r="505" spans="1:101" x14ac:dyDescent="0.3">
      <c r="A505">
        <f>Model_Point!K505</f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13500.052769304137</v>
      </c>
      <c r="J505">
        <v>13477.154161313838</v>
      </c>
      <c r="K505">
        <v>13177.783613623465</v>
      </c>
      <c r="L505">
        <v>12757.057385156964</v>
      </c>
      <c r="M505">
        <v>13044.105748502639</v>
      </c>
      <c r="N505">
        <v>12653.164144151064</v>
      </c>
      <c r="O505">
        <v>12299.353383516192</v>
      </c>
      <c r="P505">
        <v>11998.390184688025</v>
      </c>
      <c r="Q505">
        <v>11763.309500798523</v>
      </c>
      <c r="R505">
        <v>11663.799089371698</v>
      </c>
      <c r="S505">
        <v>11583.809298918224</v>
      </c>
      <c r="T505">
        <v>11600.859622860566</v>
      </c>
      <c r="U505">
        <v>11725.464103291197</v>
      </c>
      <c r="V505">
        <v>11967.501861797216</v>
      </c>
      <c r="W505">
        <v>11543.900386296227</v>
      </c>
      <c r="X505">
        <v>11763.936896811665</v>
      </c>
      <c r="Y505">
        <v>11902.408583251585</v>
      </c>
      <c r="Z505">
        <v>11958.373061947714</v>
      </c>
      <c r="AA505">
        <v>11932.404210115241</v>
      </c>
      <c r="AB505">
        <v>11250.451876729414</v>
      </c>
      <c r="AC505">
        <v>11031.886804946866</v>
      </c>
      <c r="AD505">
        <v>10738.398575960222</v>
      </c>
      <c r="AE505">
        <v>10375.3057024718</v>
      </c>
      <c r="AF505">
        <v>9949.2038011545974</v>
      </c>
      <c r="AG505">
        <v>9089.2151681365667</v>
      </c>
      <c r="AH505">
        <v>8538.3621671532965</v>
      </c>
      <c r="AI505">
        <v>7949.6716751171407</v>
      </c>
      <c r="AJ505">
        <v>7332.9983827049655</v>
      </c>
      <c r="AK505">
        <v>6698.7717456130822</v>
      </c>
      <c r="AL505">
        <v>5848.8120203703584</v>
      </c>
      <c r="AM505">
        <v>5198.9964087471972</v>
      </c>
      <c r="AN505">
        <v>4563.1675744758622</v>
      </c>
      <c r="AO505">
        <v>3951.4527764629165</v>
      </c>
      <c r="AP505">
        <v>3373.1498578062829</v>
      </c>
      <c r="AQ505">
        <v>2747.493261089086</v>
      </c>
      <c r="AR505">
        <v>2253.5285849795496</v>
      </c>
      <c r="AS505">
        <v>1800.8501125834439</v>
      </c>
      <c r="AT505">
        <v>1397.4083995682095</v>
      </c>
      <c r="AU505">
        <v>1048.7957332472604</v>
      </c>
      <c r="AV505">
        <v>733.93904985875565</v>
      </c>
      <c r="AW505">
        <v>499.22986762234649</v>
      </c>
      <c r="AX505">
        <v>319.25072697387293</v>
      </c>
      <c r="AY505">
        <v>188.61695149884699</v>
      </c>
      <c r="AZ505">
        <v>100.00001792392239</v>
      </c>
      <c r="BA505">
        <v>42.829429864205814</v>
      </c>
      <c r="BB505">
        <v>12.383070824337365</v>
      </c>
      <c r="BC505">
        <v>-0.82628594888960638</v>
      </c>
      <c r="BD505">
        <v>-4.8965663735346725</v>
      </c>
      <c r="BE505">
        <v>-4.8007917905805799</v>
      </c>
      <c r="BF505">
        <v>-3.1938698144500015</v>
      </c>
      <c r="BG505">
        <v>-2.7357924520902745E-11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  <c r="CF505">
        <v>0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  <c r="CN505">
        <v>0</v>
      </c>
      <c r="CO505">
        <v>0</v>
      </c>
      <c r="CP505">
        <v>0</v>
      </c>
      <c r="CQ505">
        <v>0</v>
      </c>
      <c r="CR505">
        <v>0</v>
      </c>
      <c r="CS505">
        <v>0</v>
      </c>
      <c r="CT505">
        <v>0</v>
      </c>
      <c r="CU505">
        <v>0</v>
      </c>
      <c r="CV505">
        <v>0</v>
      </c>
      <c r="CW505">
        <v>0</v>
      </c>
    </row>
    <row r="506" spans="1:101" x14ac:dyDescent="0.3">
      <c r="A506">
        <f>Model_Point!K506</f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9459.5447757464281</v>
      </c>
      <c r="J506">
        <v>9725.5187680983418</v>
      </c>
      <c r="K506">
        <v>9789.3385406329307</v>
      </c>
      <c r="L506">
        <v>9770.5239436851753</v>
      </c>
      <c r="M506">
        <v>9731.786444788584</v>
      </c>
      <c r="N506">
        <v>9700.4235628451042</v>
      </c>
      <c r="O506">
        <v>9689.7758924125374</v>
      </c>
      <c r="P506">
        <v>9708.4774641328768</v>
      </c>
      <c r="Q506">
        <v>9763.4468812763644</v>
      </c>
      <c r="R506">
        <v>9855.7385454276136</v>
      </c>
      <c r="S506">
        <v>9995.2059251686824</v>
      </c>
      <c r="T506">
        <v>10900.280767863751</v>
      </c>
      <c r="U506">
        <v>11363.974879431245</v>
      </c>
      <c r="V506">
        <v>11716.343165447952</v>
      </c>
      <c r="W506">
        <v>12049.508562421957</v>
      </c>
      <c r="X506">
        <v>12364.580571296859</v>
      </c>
      <c r="Y506">
        <v>12654.414430775649</v>
      </c>
      <c r="Z506">
        <v>12908.236828630408</v>
      </c>
      <c r="AA506">
        <v>13116.67648541044</v>
      </c>
      <c r="AB506">
        <v>13270.994184817941</v>
      </c>
      <c r="AC506">
        <v>13362.983239414045</v>
      </c>
      <c r="AD506">
        <v>13384.322074562811</v>
      </c>
      <c r="AE506">
        <v>13326.074616062864</v>
      </c>
      <c r="AF506">
        <v>13178.814438178792</v>
      </c>
      <c r="AG506">
        <v>12933.152970497664</v>
      </c>
      <c r="AH506">
        <v>12581.264494473415</v>
      </c>
      <c r="AI506">
        <v>12117.440340575815</v>
      </c>
      <c r="AJ506">
        <v>11542.234020802818</v>
      </c>
      <c r="AK506">
        <v>10853.972163275805</v>
      </c>
      <c r="AL506">
        <v>10053.785930603595</v>
      </c>
      <c r="AM506">
        <v>9146.623955248102</v>
      </c>
      <c r="AN506">
        <v>8141.9939336552479</v>
      </c>
      <c r="AO506">
        <v>7054.6133897706204</v>
      </c>
      <c r="AP506">
        <v>5904.9035223653191</v>
      </c>
      <c r="AQ506">
        <v>4719.2243617155455</v>
      </c>
      <c r="AR506">
        <v>3529.7319645096431</v>
      </c>
      <c r="AS506">
        <v>2539.30508011354</v>
      </c>
      <c r="AT506">
        <v>1571.7877276782492</v>
      </c>
      <c r="AU506">
        <v>643.74738323291433</v>
      </c>
      <c r="AV506">
        <v>-190.31978167056013</v>
      </c>
      <c r="AW506">
        <v>-866.47040413838806</v>
      </c>
      <c r="AX506">
        <v>-1322.2894959751548</v>
      </c>
      <c r="AY506">
        <v>-1506.569366273719</v>
      </c>
      <c r="AZ506">
        <v>-1389.6164712692507</v>
      </c>
      <c r="BA506">
        <v>-985.52888321232695</v>
      </c>
      <c r="BB506">
        <v>-661.02397132357862</v>
      </c>
      <c r="BC506">
        <v>-424.90619846424499</v>
      </c>
      <c r="BD506">
        <v>-260.43943765088164</v>
      </c>
      <c r="BE506">
        <v>-151.2394961596182</v>
      </c>
      <c r="BF506">
        <v>-82.365490833912574</v>
      </c>
      <c r="BG506">
        <v>-6.2298791487536014E-11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  <c r="CF506">
        <v>0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  <c r="CN506">
        <v>0</v>
      </c>
      <c r="CO506">
        <v>0</v>
      </c>
      <c r="CP506">
        <v>0</v>
      </c>
      <c r="CQ506">
        <v>0</v>
      </c>
      <c r="CR506">
        <v>0</v>
      </c>
      <c r="CS506">
        <v>0</v>
      </c>
      <c r="CT506">
        <v>0</v>
      </c>
      <c r="CU506">
        <v>0</v>
      </c>
      <c r="CV506">
        <v>0</v>
      </c>
      <c r="CW506">
        <v>0</v>
      </c>
    </row>
    <row r="507" spans="1:101" x14ac:dyDescent="0.3">
      <c r="A507">
        <f>Model_Point!K507</f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12715.288718063197</v>
      </c>
      <c r="J507">
        <v>12437.655170133052</v>
      </c>
      <c r="K507">
        <v>12012.791859114348</v>
      </c>
      <c r="L507">
        <v>11505.809083332664</v>
      </c>
      <c r="M507">
        <v>11012.423893684418</v>
      </c>
      <c r="N507">
        <v>10576.285360322383</v>
      </c>
      <c r="O507">
        <v>10221.781756078952</v>
      </c>
      <c r="P507">
        <v>9966.8333846982423</v>
      </c>
      <c r="Q507">
        <v>9826.4719809735161</v>
      </c>
      <c r="R507">
        <v>9792.2979211949496</v>
      </c>
      <c r="S507">
        <v>9710.423583567801</v>
      </c>
      <c r="T507">
        <v>9542.9477884416501</v>
      </c>
      <c r="U507">
        <v>9292.2402293649775</v>
      </c>
      <c r="V507">
        <v>8962.6207321216571</v>
      </c>
      <c r="W507">
        <v>8560.3488780015541</v>
      </c>
      <c r="X507">
        <v>8093.3991948148987</v>
      </c>
      <c r="Y507">
        <v>7571.196603057464</v>
      </c>
      <c r="Z507">
        <v>7003.8091561059882</v>
      </c>
      <c r="AA507">
        <v>6402.3765470623166</v>
      </c>
      <c r="AB507">
        <v>5778.8262260290639</v>
      </c>
      <c r="AC507">
        <v>5145.542547459755</v>
      </c>
      <c r="AD507">
        <v>4514.9945189422033</v>
      </c>
      <c r="AE507">
        <v>3899.3318327887869</v>
      </c>
      <c r="AF507">
        <v>3309.9633817271319</v>
      </c>
      <c r="AG507">
        <v>2757.1370701130973</v>
      </c>
      <c r="AH507">
        <v>2249.5439683240338</v>
      </c>
      <c r="AI507">
        <v>1781.2971012340056</v>
      </c>
      <c r="AJ507">
        <v>1362.3916859265407</v>
      </c>
      <c r="AK507">
        <v>1000.1110684412935</v>
      </c>
      <c r="AL507">
        <v>698.54933365298973</v>
      </c>
      <c r="AM507">
        <v>458.35985987336687</v>
      </c>
      <c r="AN507">
        <v>276.79436536674052</v>
      </c>
      <c r="AO507">
        <v>148.06957849119959</v>
      </c>
      <c r="AP507">
        <v>64.055175832796564</v>
      </c>
      <c r="AQ507">
        <v>15.221057294169126</v>
      </c>
      <c r="AR507">
        <v>-8.2760324240450416</v>
      </c>
      <c r="AS507">
        <v>-15.255548896014417</v>
      </c>
      <c r="AT507">
        <v>-14.33041354279767</v>
      </c>
      <c r="AU507">
        <v>-10.576504362823012</v>
      </c>
      <c r="AV507">
        <v>-6.6015389375485585</v>
      </c>
      <c r="AW507">
        <v>3.4805933174919618E-11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  <c r="CF507">
        <v>0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  <c r="CN507">
        <v>0</v>
      </c>
      <c r="CO507">
        <v>0</v>
      </c>
      <c r="CP507">
        <v>0</v>
      </c>
      <c r="CQ507">
        <v>0</v>
      </c>
      <c r="CR507">
        <v>0</v>
      </c>
      <c r="CS507">
        <v>0</v>
      </c>
      <c r="CT507">
        <v>0</v>
      </c>
      <c r="CU507">
        <v>0</v>
      </c>
      <c r="CV507">
        <v>0</v>
      </c>
      <c r="CW507">
        <v>0</v>
      </c>
    </row>
    <row r="508" spans="1:101" x14ac:dyDescent="0.3">
      <c r="A508">
        <f>Model_Point!K508</f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5274.26325165665</v>
      </c>
      <c r="J508">
        <v>5158.5721632739296</v>
      </c>
      <c r="K508">
        <v>4970.1243404612369</v>
      </c>
      <c r="L508">
        <v>4743.9365434871524</v>
      </c>
      <c r="M508">
        <v>4642.0820653933424</v>
      </c>
      <c r="N508">
        <v>4444.6122916034574</v>
      </c>
      <c r="O508">
        <v>4276.9760911674784</v>
      </c>
      <c r="P508">
        <v>4146.4835620037147</v>
      </c>
      <c r="Q508">
        <v>4059.2458591104919</v>
      </c>
      <c r="R508">
        <v>3803.2793995965881</v>
      </c>
      <c r="S508">
        <v>3795.0412257115972</v>
      </c>
      <c r="T508">
        <v>3770.6674744899301</v>
      </c>
      <c r="U508">
        <v>3714.3109294826249</v>
      </c>
      <c r="V508">
        <v>3627.55731340395</v>
      </c>
      <c r="W508">
        <v>3289.5648709059028</v>
      </c>
      <c r="X508">
        <v>3135.9935348961694</v>
      </c>
      <c r="Y508">
        <v>2960.2293689223802</v>
      </c>
      <c r="Z508">
        <v>2766.1390247680383</v>
      </c>
      <c r="AA508">
        <v>2558.0268871559233</v>
      </c>
      <c r="AB508">
        <v>2213.2027528864592</v>
      </c>
      <c r="AC508">
        <v>1983.269319448076</v>
      </c>
      <c r="AD508">
        <v>1753.1766808357863</v>
      </c>
      <c r="AE508">
        <v>1527.6783222758449</v>
      </c>
      <c r="AF508">
        <v>1311.2592072949733</v>
      </c>
      <c r="AG508">
        <v>1053.8634099382064</v>
      </c>
      <c r="AH508">
        <v>863.82587956066084</v>
      </c>
      <c r="AI508">
        <v>688.042673663404</v>
      </c>
      <c r="AJ508">
        <v>530.46195799331201</v>
      </c>
      <c r="AK508">
        <v>393.99747150145032</v>
      </c>
      <c r="AL508">
        <v>266.76081810533441</v>
      </c>
      <c r="AM508">
        <v>175.43895461706518</v>
      </c>
      <c r="AN508">
        <v>106.29378878333159</v>
      </c>
      <c r="AO508">
        <v>57.199039802305947</v>
      </c>
      <c r="AP508">
        <v>25.112490495044302</v>
      </c>
      <c r="AQ508">
        <v>5.8297055646348701</v>
      </c>
      <c r="AR508">
        <v>-3.2034429830942246</v>
      </c>
      <c r="AS508">
        <v>-5.9151647312624362</v>
      </c>
      <c r="AT508">
        <v>-5.594808050035236</v>
      </c>
      <c r="AU508">
        <v>-4.1840165902553457</v>
      </c>
      <c r="AV508">
        <v>-2.5270563438816449</v>
      </c>
      <c r="AW508">
        <v>-2.1114984297206873E-11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  <c r="CF508">
        <v>0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  <c r="CN508">
        <v>0</v>
      </c>
      <c r="CO508">
        <v>0</v>
      </c>
      <c r="CP508">
        <v>0</v>
      </c>
      <c r="CQ508">
        <v>0</v>
      </c>
      <c r="CR508">
        <v>0</v>
      </c>
      <c r="CS508">
        <v>0</v>
      </c>
      <c r="CT508">
        <v>0</v>
      </c>
      <c r="CU508">
        <v>0</v>
      </c>
      <c r="CV508">
        <v>0</v>
      </c>
      <c r="CW508">
        <v>0</v>
      </c>
    </row>
    <row r="509" spans="1:101" x14ac:dyDescent="0.3">
      <c r="A509">
        <f>Model_Point!K509</f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3918.125342647741</v>
      </c>
      <c r="J509">
        <v>3978.1192217221164</v>
      </c>
      <c r="K509">
        <v>3943.526184589809</v>
      </c>
      <c r="L509">
        <v>3870.3289607966999</v>
      </c>
      <c r="M509">
        <v>3784.8017343245929</v>
      </c>
      <c r="N509">
        <v>3698.3040418205715</v>
      </c>
      <c r="O509">
        <v>3616.4200899252751</v>
      </c>
      <c r="P509">
        <v>3542.8288543186577</v>
      </c>
      <c r="Q509">
        <v>3480.5018551956418</v>
      </c>
      <c r="R509">
        <v>3429.9462927215127</v>
      </c>
      <c r="S509">
        <v>3395.3170342934586</v>
      </c>
      <c r="T509">
        <v>3713.6643421598765</v>
      </c>
      <c r="U509">
        <v>3848.9849259680905</v>
      </c>
      <c r="V509">
        <v>3910.8335812807618</v>
      </c>
      <c r="W509">
        <v>3954.7491801328874</v>
      </c>
      <c r="X509">
        <v>3980.2390242683923</v>
      </c>
      <c r="Y509">
        <v>3984.975756042204</v>
      </c>
      <c r="Z509">
        <v>3966.400448244488</v>
      </c>
      <c r="AA509">
        <v>3921.8208154821405</v>
      </c>
      <c r="AB509">
        <v>3848.5648827371006</v>
      </c>
      <c r="AC509">
        <v>3744.4129618969155</v>
      </c>
      <c r="AD509">
        <v>3607.7548925328483</v>
      </c>
      <c r="AE509">
        <v>3438.7575256316909</v>
      </c>
      <c r="AF509">
        <v>3236.9721468441385</v>
      </c>
      <c r="AG509">
        <v>3002.7569696440446</v>
      </c>
      <c r="AH509">
        <v>2737.5638419345064</v>
      </c>
      <c r="AI509">
        <v>2444.1478360581496</v>
      </c>
      <c r="AJ509">
        <v>2126.7506321530341</v>
      </c>
      <c r="AK509">
        <v>1791.2389616155867</v>
      </c>
      <c r="AL509">
        <v>1445.1693317658587</v>
      </c>
      <c r="AM509">
        <v>1097.7453600569445</v>
      </c>
      <c r="AN509">
        <v>806.13175400818716</v>
      </c>
      <c r="AO509">
        <v>520.86976198889499</v>
      </c>
      <c r="AP509">
        <v>246.84352924007453</v>
      </c>
      <c r="AQ509">
        <v>-0.37082502354369939</v>
      </c>
      <c r="AR509">
        <v>-202.54284722654074</v>
      </c>
      <c r="AS509">
        <v>-341.89098861644248</v>
      </c>
      <c r="AT509">
        <v>-403.81961159094209</v>
      </c>
      <c r="AU509">
        <v>-379.83105881103904</v>
      </c>
      <c r="AV509">
        <v>-270.29431087476746</v>
      </c>
      <c r="AW509">
        <v>-181.45755243680952</v>
      </c>
      <c r="AX509">
        <v>-116.74808504680048</v>
      </c>
      <c r="AY509">
        <v>-71.634031800869096</v>
      </c>
      <c r="AZ509">
        <v>-41.657843069276254</v>
      </c>
      <c r="BA509">
        <v>-22.740938250682962</v>
      </c>
      <c r="BB509">
        <v>7.0388323304167934E-12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  <c r="CQ509">
        <v>0</v>
      </c>
      <c r="CR509">
        <v>0</v>
      </c>
      <c r="CS509">
        <v>0</v>
      </c>
      <c r="CT509">
        <v>0</v>
      </c>
      <c r="CU509">
        <v>0</v>
      </c>
      <c r="CV509">
        <v>0</v>
      </c>
      <c r="CW509">
        <v>0</v>
      </c>
    </row>
    <row r="510" spans="1:101" x14ac:dyDescent="0.3">
      <c r="A510">
        <f>Model_Point!K510</f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18207.180832043323</v>
      </c>
      <c r="J510">
        <v>14459.100723278258</v>
      </c>
      <c r="K510">
        <v>10587.723319092622</v>
      </c>
      <c r="L510">
        <v>6849.4363804484783</v>
      </c>
      <c r="M510">
        <v>3333.2628603520589</v>
      </c>
      <c r="N510">
        <v>90.660913639990397</v>
      </c>
      <c r="O510">
        <v>-2836.8487036697929</v>
      </c>
      <c r="P510">
        <v>-5410.369403048252</v>
      </c>
      <c r="Q510">
        <v>-7592.8104761737914</v>
      </c>
      <c r="R510">
        <v>-9364.0873664997853</v>
      </c>
      <c r="S510">
        <v>-10676.804602089598</v>
      </c>
      <c r="T510">
        <v>-11496.650669897668</v>
      </c>
      <c r="U510">
        <v>-11791.789913252518</v>
      </c>
      <c r="V510">
        <v>-11531.161705717741</v>
      </c>
      <c r="W510">
        <v>-10684.201038214247</v>
      </c>
      <c r="X510">
        <v>-9220.5694359995032</v>
      </c>
      <c r="Y510">
        <v>-7109.896383501029</v>
      </c>
      <c r="Z510">
        <v>-4581.9245181286624</v>
      </c>
      <c r="AA510">
        <v>-2202.4980111230425</v>
      </c>
      <c r="AB510">
        <v>-4.9355350752652808E-12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  <c r="CF510">
        <v>0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  <c r="CN510">
        <v>0</v>
      </c>
      <c r="CO510">
        <v>0</v>
      </c>
      <c r="CP510">
        <v>0</v>
      </c>
      <c r="CQ510">
        <v>0</v>
      </c>
      <c r="CR510">
        <v>0</v>
      </c>
      <c r="CS510">
        <v>0</v>
      </c>
      <c r="CT510">
        <v>0</v>
      </c>
      <c r="CU510">
        <v>0</v>
      </c>
      <c r="CV510">
        <v>0</v>
      </c>
      <c r="CW510">
        <v>0</v>
      </c>
    </row>
    <row r="511" spans="1:101" x14ac:dyDescent="0.3">
      <c r="A511">
        <f>Model_Point!K511</f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10023.976006094268</v>
      </c>
      <c r="J511">
        <v>8606.1156136547488</v>
      </c>
      <c r="K511">
        <v>7030.5662843497503</v>
      </c>
      <c r="L511">
        <v>5462.7146113952222</v>
      </c>
      <c r="M511">
        <v>5275.5217171416953</v>
      </c>
      <c r="N511">
        <v>3938.321401133906</v>
      </c>
      <c r="O511">
        <v>2712.5338134938274</v>
      </c>
      <c r="P511">
        <v>1615.2108309390499</v>
      </c>
      <c r="Q511">
        <v>662.0041205691324</v>
      </c>
      <c r="R511">
        <v>97.260659514698403</v>
      </c>
      <c r="S511">
        <v>-516.38654026080462</v>
      </c>
      <c r="T511">
        <v>-943.08030644037342</v>
      </c>
      <c r="U511">
        <v>-1169.8361691844352</v>
      </c>
      <c r="V511">
        <v>-1184.0582061273283</v>
      </c>
      <c r="W511">
        <v>-2050.2485311920095</v>
      </c>
      <c r="X511">
        <v>-1669.1787765698682</v>
      </c>
      <c r="Y511">
        <v>-1043.0962378583681</v>
      </c>
      <c r="Z511">
        <v>-152.37560869184477</v>
      </c>
      <c r="AA511">
        <v>1019.0771430267661</v>
      </c>
      <c r="AB511">
        <v>-3.6067371703861663E-12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  <c r="CF511">
        <v>0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  <c r="CN511">
        <v>0</v>
      </c>
      <c r="CO511">
        <v>0</v>
      </c>
      <c r="CP511">
        <v>0</v>
      </c>
      <c r="CQ511">
        <v>0</v>
      </c>
      <c r="CR511">
        <v>0</v>
      </c>
      <c r="CS511">
        <v>0</v>
      </c>
      <c r="CT511">
        <v>0</v>
      </c>
      <c r="CU511">
        <v>0</v>
      </c>
      <c r="CV511">
        <v>0</v>
      </c>
      <c r="CW511">
        <v>0</v>
      </c>
    </row>
    <row r="512" spans="1:101" x14ac:dyDescent="0.3">
      <c r="A512">
        <f>Model_Point!K512</f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2801.1047433912809</v>
      </c>
      <c r="J512">
        <v>2224.4770343505015</v>
      </c>
      <c r="K512">
        <v>1628.8805106296343</v>
      </c>
      <c r="L512">
        <v>1053.7594431459199</v>
      </c>
      <c r="M512">
        <v>512.80967082339373</v>
      </c>
      <c r="N512">
        <v>13.947832867690831</v>
      </c>
      <c r="O512">
        <v>-436.43826210304513</v>
      </c>
      <c r="P512">
        <v>-832.36452354588505</v>
      </c>
      <c r="Q512">
        <v>-1168.124688642122</v>
      </c>
      <c r="R512">
        <v>-1440.6288256153516</v>
      </c>
      <c r="S512">
        <v>-1642.5853233983999</v>
      </c>
      <c r="T512">
        <v>-1768.7154876765646</v>
      </c>
      <c r="U512">
        <v>-1814.1215251157723</v>
      </c>
      <c r="V512">
        <v>-1774.0248778027296</v>
      </c>
      <c r="W512">
        <v>-1643.7232366483461</v>
      </c>
      <c r="X512">
        <v>-1418.5491439999239</v>
      </c>
      <c r="Y512">
        <v>-1093.8302128463122</v>
      </c>
      <c r="Z512">
        <v>-704.91146432748667</v>
      </c>
      <c r="AA512">
        <v>-338.8458478650835</v>
      </c>
      <c r="AB512">
        <v>-7.5931308850235094E-13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  <c r="CF512">
        <v>0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  <c r="CN512">
        <v>0</v>
      </c>
      <c r="CO512">
        <v>0</v>
      </c>
      <c r="CP512">
        <v>0</v>
      </c>
      <c r="CQ512">
        <v>0</v>
      </c>
      <c r="CR512">
        <v>0</v>
      </c>
      <c r="CS512">
        <v>0</v>
      </c>
      <c r="CT512">
        <v>0</v>
      </c>
      <c r="CU512">
        <v>0</v>
      </c>
      <c r="CV512">
        <v>0</v>
      </c>
      <c r="CW512">
        <v>0</v>
      </c>
    </row>
    <row r="513" spans="1:101" x14ac:dyDescent="0.3">
      <c r="A513">
        <f>Model_Point!K513</f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17813.67567165662</v>
      </c>
      <c r="J513">
        <v>14748.140904558355</v>
      </c>
      <c r="K513">
        <v>11733.233057837666</v>
      </c>
      <c r="L513">
        <v>8925.3741183280436</v>
      </c>
      <c r="M513">
        <v>6412.7372451131041</v>
      </c>
      <c r="N513">
        <v>4248.0731647458624</v>
      </c>
      <c r="O513">
        <v>2473.8326464747142</v>
      </c>
      <c r="P513">
        <v>1144.4288137791896</v>
      </c>
      <c r="Q513">
        <v>309.38747411754224</v>
      </c>
      <c r="R513">
        <v>4.1335106255346723E-12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0</v>
      </c>
      <c r="CQ513">
        <v>0</v>
      </c>
      <c r="CR513">
        <v>0</v>
      </c>
      <c r="CS513">
        <v>0</v>
      </c>
      <c r="CT513">
        <v>0</v>
      </c>
      <c r="CU513">
        <v>0</v>
      </c>
      <c r="CV513">
        <v>0</v>
      </c>
      <c r="CW513">
        <v>0</v>
      </c>
    </row>
    <row r="514" spans="1:101" x14ac:dyDescent="0.3">
      <c r="A514">
        <f>Model_Point!K514</f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8522.6455702937074</v>
      </c>
      <c r="J514">
        <v>7232.4714235629008</v>
      </c>
      <c r="K514">
        <v>5872.1913453177121</v>
      </c>
      <c r="L514">
        <v>4555.3296772052563</v>
      </c>
      <c r="M514">
        <v>4177.3596049484122</v>
      </c>
      <c r="N514">
        <v>3112.5286035630788</v>
      </c>
      <c r="O514">
        <v>2180.024763883056</v>
      </c>
      <c r="P514">
        <v>1401.8729584641198</v>
      </c>
      <c r="Q514">
        <v>797.79391885195741</v>
      </c>
      <c r="R514">
        <v>-4.745706803139693E-12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  <c r="CF514">
        <v>0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  <c r="CN514">
        <v>0</v>
      </c>
      <c r="CO514">
        <v>0</v>
      </c>
      <c r="CP514">
        <v>0</v>
      </c>
      <c r="CQ514">
        <v>0</v>
      </c>
      <c r="CR514">
        <v>0</v>
      </c>
      <c r="CS514">
        <v>0</v>
      </c>
      <c r="CT514">
        <v>0</v>
      </c>
      <c r="CU514">
        <v>0</v>
      </c>
      <c r="CV514">
        <v>0</v>
      </c>
      <c r="CW514">
        <v>0</v>
      </c>
    </row>
    <row r="515" spans="1:101" x14ac:dyDescent="0.3">
      <c r="A515">
        <f>Model_Point!K515</f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2740.5654879471722</v>
      </c>
      <c r="J515">
        <v>2268.9447545474395</v>
      </c>
      <c r="K515">
        <v>1805.1127781288719</v>
      </c>
      <c r="L515">
        <v>1373.134479742776</v>
      </c>
      <c r="M515">
        <v>986.57496078663144</v>
      </c>
      <c r="N515">
        <v>653.54971765320977</v>
      </c>
      <c r="O515">
        <v>380.58963791918683</v>
      </c>
      <c r="P515">
        <v>176.06597135064456</v>
      </c>
      <c r="Q515">
        <v>47.598072941160353</v>
      </c>
      <c r="R515">
        <v>6.359247116207189E-13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  <c r="CF515">
        <v>0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  <c r="CN515">
        <v>0</v>
      </c>
      <c r="CO515">
        <v>0</v>
      </c>
      <c r="CP515">
        <v>0</v>
      </c>
      <c r="CQ515">
        <v>0</v>
      </c>
      <c r="CR515">
        <v>0</v>
      </c>
      <c r="CS515">
        <v>0</v>
      </c>
      <c r="CT515">
        <v>0</v>
      </c>
      <c r="CU515">
        <v>0</v>
      </c>
      <c r="CV515">
        <v>0</v>
      </c>
      <c r="CW515">
        <v>0</v>
      </c>
    </row>
    <row r="516" spans="1:101" x14ac:dyDescent="0.3">
      <c r="A516">
        <f>Model_Point!K516</f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4643.1706488580339</v>
      </c>
      <c r="J516">
        <v>3181.831862951773</v>
      </c>
      <c r="K516">
        <v>1931.0411756361382</v>
      </c>
      <c r="L516">
        <v>862.40268515321009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0</v>
      </c>
      <c r="BN516">
        <v>0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  <c r="CF516">
        <v>0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  <c r="CN516">
        <v>0</v>
      </c>
      <c r="CO516">
        <v>0</v>
      </c>
      <c r="CP516">
        <v>0</v>
      </c>
      <c r="CQ516">
        <v>0</v>
      </c>
      <c r="CR516">
        <v>0</v>
      </c>
      <c r="CS516">
        <v>0</v>
      </c>
      <c r="CT516">
        <v>0</v>
      </c>
      <c r="CU516">
        <v>0</v>
      </c>
      <c r="CV516">
        <v>0</v>
      </c>
      <c r="CW516">
        <v>0</v>
      </c>
    </row>
    <row r="517" spans="1:101" x14ac:dyDescent="0.3">
      <c r="A517">
        <f>Model_Point!K517</f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2447.3000214101075</v>
      </c>
      <c r="J517">
        <v>1818.2067753630117</v>
      </c>
      <c r="K517">
        <v>1229.3359769049596</v>
      </c>
      <c r="L517">
        <v>693.93549530716211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  <c r="CF517">
        <v>0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  <c r="CN517">
        <v>0</v>
      </c>
      <c r="CO517">
        <v>0</v>
      </c>
      <c r="CP517">
        <v>0</v>
      </c>
      <c r="CQ517">
        <v>0</v>
      </c>
      <c r="CR517">
        <v>0</v>
      </c>
      <c r="CS517">
        <v>0</v>
      </c>
      <c r="CT517">
        <v>0</v>
      </c>
      <c r="CU517">
        <v>0</v>
      </c>
      <c r="CV517">
        <v>0</v>
      </c>
      <c r="CW517">
        <v>0</v>
      </c>
    </row>
    <row r="518" spans="1:101" x14ac:dyDescent="0.3">
      <c r="A518">
        <f>Model_Point!K518</f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1109.3985157527206</v>
      </c>
      <c r="J518">
        <v>817.55110848060292</v>
      </c>
      <c r="K518">
        <v>527.54488930208709</v>
      </c>
      <c r="L518">
        <v>253.0141735781778</v>
      </c>
      <c r="M518">
        <v>-6.0745047080188075E-13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  <c r="CF518">
        <v>0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  <c r="CN518">
        <v>0</v>
      </c>
      <c r="CO518">
        <v>0</v>
      </c>
      <c r="CP518">
        <v>0</v>
      </c>
      <c r="CQ518">
        <v>0</v>
      </c>
      <c r="CR518">
        <v>0</v>
      </c>
      <c r="CS518">
        <v>0</v>
      </c>
      <c r="CT518">
        <v>0</v>
      </c>
      <c r="CU518">
        <v>0</v>
      </c>
      <c r="CV518">
        <v>0</v>
      </c>
      <c r="CW518">
        <v>0</v>
      </c>
    </row>
    <row r="519" spans="1:101" x14ac:dyDescent="0.3">
      <c r="A519">
        <f>Model_Point!K519</f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108707.43417845471</v>
      </c>
      <c r="J519">
        <v>92096.458734797998</v>
      </c>
      <c r="K519">
        <v>80737.597424407955</v>
      </c>
      <c r="L519">
        <v>72409.524779602536</v>
      </c>
      <c r="M519">
        <v>65511.977551663716</v>
      </c>
      <c r="N519">
        <v>59332.284901967498</v>
      </c>
      <c r="O519">
        <v>55301.050318172624</v>
      </c>
      <c r="P519">
        <v>51378.085624930907</v>
      </c>
      <c r="Q519">
        <v>49482.191556427781</v>
      </c>
      <c r="R519">
        <v>47396.143214361684</v>
      </c>
      <c r="S519">
        <v>46447.70073578661</v>
      </c>
      <c r="T519">
        <v>45380.813648814801</v>
      </c>
      <c r="U519">
        <v>44219.664218853351</v>
      </c>
      <c r="V519">
        <v>43005.605514058261</v>
      </c>
      <c r="W519">
        <v>41796.720983173167</v>
      </c>
      <c r="X519">
        <v>40651.14822821218</v>
      </c>
      <c r="Y519">
        <v>39595.191163678319</v>
      </c>
      <c r="Z519">
        <v>38602.560158793669</v>
      </c>
      <c r="AA519">
        <v>37616.493603823998</v>
      </c>
      <c r="AB519">
        <v>36603.066169931357</v>
      </c>
      <c r="AC519">
        <v>35575.468902308858</v>
      </c>
      <c r="AD519">
        <v>34562.868404003006</v>
      </c>
      <c r="AE519">
        <v>33570.748753779655</v>
      </c>
      <c r="AF519">
        <v>32575.091466003334</v>
      </c>
      <c r="AG519">
        <v>31542.247477345438</v>
      </c>
      <c r="AH519">
        <v>30449.784968484379</v>
      </c>
      <c r="AI519">
        <v>29295.158566235747</v>
      </c>
      <c r="AJ519">
        <v>28092.400799322597</v>
      </c>
      <c r="AK519">
        <v>26864.143751248965</v>
      </c>
      <c r="AL519">
        <v>25634.430491749063</v>
      </c>
      <c r="AM519">
        <v>24422.692137435177</v>
      </c>
      <c r="AN519">
        <v>23239.50160463051</v>
      </c>
      <c r="AO519">
        <v>22086.721581837672</v>
      </c>
      <c r="AP519">
        <v>20962.225039071076</v>
      </c>
      <c r="AQ519">
        <v>19865.128019764164</v>
      </c>
      <c r="AR519">
        <v>18797.605914706321</v>
      </c>
      <c r="AS519">
        <v>17763.252339483566</v>
      </c>
      <c r="AT519">
        <v>16764.293965881367</v>
      </c>
      <c r="AU519">
        <v>15799.919717551618</v>
      </c>
      <c r="AV519">
        <v>14866.876394132842</v>
      </c>
      <c r="AW519">
        <v>13961.979559020367</v>
      </c>
      <c r="AX519">
        <v>13084.899826208492</v>
      </c>
      <c r="AY519">
        <v>12238.902434468766</v>
      </c>
      <c r="AZ519">
        <v>11428.390018443191</v>
      </c>
      <c r="BA519">
        <v>10655.552950677251</v>
      </c>
      <c r="BB519">
        <v>9920.3144431721375</v>
      </c>
      <c r="BC519">
        <v>9223.6655375727241</v>
      </c>
      <c r="BD519">
        <v>8569.1556074934088</v>
      </c>
      <c r="BE519">
        <v>7957.3421919437042</v>
      </c>
      <c r="BF519">
        <v>7372.980366493678</v>
      </c>
      <c r="BG519">
        <v>6779.6035089977058</v>
      </c>
      <c r="BH519">
        <v>6094.9361741885396</v>
      </c>
      <c r="BI519">
        <v>5339.3119745419544</v>
      </c>
      <c r="BJ519">
        <v>4538.4381952111726</v>
      </c>
      <c r="BK519">
        <v>3722.7143370516751</v>
      </c>
      <c r="BL519">
        <v>2925.7621490287702</v>
      </c>
      <c r="BM519">
        <v>2182.0446119064336</v>
      </c>
      <c r="BN519">
        <v>1523.5928528628319</v>
      </c>
      <c r="BO519">
        <v>976.10085174073686</v>
      </c>
      <c r="BP519">
        <v>554.97754569787321</v>
      </c>
      <c r="BQ519">
        <v>262.29593872011986</v>
      </c>
      <c r="BR519">
        <v>102.08498281894433</v>
      </c>
      <c r="BS519">
        <v>27.215135425074916</v>
      </c>
      <c r="BT519">
        <v>-0.17867073484448634</v>
      </c>
      <c r="BU519">
        <v>-4.4444791865570492</v>
      </c>
      <c r="BV519">
        <v>3.3236623832404473E-9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  <c r="CF519">
        <v>0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  <c r="CN519">
        <v>0</v>
      </c>
      <c r="CO519">
        <v>0</v>
      </c>
      <c r="CP519">
        <v>0</v>
      </c>
      <c r="CQ519">
        <v>0</v>
      </c>
      <c r="CR519">
        <v>0</v>
      </c>
      <c r="CS519">
        <v>0</v>
      </c>
      <c r="CT519">
        <v>0</v>
      </c>
      <c r="CU519">
        <v>0</v>
      </c>
      <c r="CV519">
        <v>0</v>
      </c>
      <c r="CW519">
        <v>0</v>
      </c>
    </row>
    <row r="520" spans="1:101" x14ac:dyDescent="0.3">
      <c r="A520">
        <f>Model_Point!K520</f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50150.588381486312</v>
      </c>
      <c r="J520">
        <v>43822.220222224372</v>
      </c>
      <c r="K520">
        <v>39766.827861443344</v>
      </c>
      <c r="L520">
        <v>37006.127190270789</v>
      </c>
      <c r="M520">
        <v>31257.892515992255</v>
      </c>
      <c r="N520">
        <v>29250.272834848467</v>
      </c>
      <c r="O520">
        <v>27868.83062464045</v>
      </c>
      <c r="P520">
        <v>26835.613707216125</v>
      </c>
      <c r="Q520">
        <v>25814.737849416313</v>
      </c>
      <c r="R520">
        <v>22426.493660601383</v>
      </c>
      <c r="S520">
        <v>21691.092603813016</v>
      </c>
      <c r="T520">
        <v>21278.515662143742</v>
      </c>
      <c r="U520">
        <v>21186.978811076027</v>
      </c>
      <c r="V520">
        <v>21147.078339590516</v>
      </c>
      <c r="W520">
        <v>18501.367601018057</v>
      </c>
      <c r="X520">
        <v>18359.024399797017</v>
      </c>
      <c r="Y520">
        <v>18261.58809539898</v>
      </c>
      <c r="Z520">
        <v>18198.343790028692</v>
      </c>
      <c r="AA520">
        <v>18145.613624565147</v>
      </c>
      <c r="AB520">
        <v>16061.246119962774</v>
      </c>
      <c r="AC520">
        <v>15882.88594137313</v>
      </c>
      <c r="AD520">
        <v>15713.289427275935</v>
      </c>
      <c r="AE520">
        <v>15555.367051217449</v>
      </c>
      <c r="AF520">
        <v>15399.459599213185</v>
      </c>
      <c r="AG520">
        <v>13740.913924231776</v>
      </c>
      <c r="AH520">
        <v>13460.430760833236</v>
      </c>
      <c r="AI520">
        <v>13153.241086994482</v>
      </c>
      <c r="AJ520">
        <v>12825.798645030714</v>
      </c>
      <c r="AK520">
        <v>12488.29498954769</v>
      </c>
      <c r="AL520">
        <v>11109.678063530018</v>
      </c>
      <c r="AM520">
        <v>10718.269167419436</v>
      </c>
      <c r="AN520">
        <v>10337.794235152514</v>
      </c>
      <c r="AO520">
        <v>9969.5015379680372</v>
      </c>
      <c r="AP520">
        <v>9612.9429650307538</v>
      </c>
      <c r="AQ520">
        <v>8574.6164483924204</v>
      </c>
      <c r="AR520">
        <v>8200.2372655073086</v>
      </c>
      <c r="AS520">
        <v>7838.4827665773955</v>
      </c>
      <c r="AT520">
        <v>7490.6532676432043</v>
      </c>
      <c r="AU520">
        <v>7156.7507826950023</v>
      </c>
      <c r="AV520">
        <v>6394.7558656466226</v>
      </c>
      <c r="AW520">
        <v>6058.3335458447973</v>
      </c>
      <c r="AX520">
        <v>5732.2962540277995</v>
      </c>
      <c r="AY520">
        <v>5418.2880378852378</v>
      </c>
      <c r="AZ520">
        <v>5118.4408419068959</v>
      </c>
      <c r="BA520">
        <v>4568.8694221085079</v>
      </c>
      <c r="BB520">
        <v>4283.5379736850782</v>
      </c>
      <c r="BC520">
        <v>4013.4217396028384</v>
      </c>
      <c r="BD520">
        <v>3760.2222190680063</v>
      </c>
      <c r="BE520">
        <v>3524.3572684913456</v>
      </c>
      <c r="BF520">
        <v>3151.2301326046108</v>
      </c>
      <c r="BG520">
        <v>2912.6741754079753</v>
      </c>
      <c r="BH520">
        <v>2633.9002860901992</v>
      </c>
      <c r="BI520">
        <v>2323.6060401794712</v>
      </c>
      <c r="BJ520">
        <v>1992.8151390354683</v>
      </c>
      <c r="BK520">
        <v>1587.1392678271143</v>
      </c>
      <c r="BL520">
        <v>1251.7836579795942</v>
      </c>
      <c r="BM520">
        <v>938.0797703001308</v>
      </c>
      <c r="BN520">
        <v>659.87221037497147</v>
      </c>
      <c r="BO520">
        <v>428.31895824370025</v>
      </c>
      <c r="BP520">
        <v>236.27325487653127</v>
      </c>
      <c r="BQ520">
        <v>111.77986040864478</v>
      </c>
      <c r="BR520">
        <v>43.630180658541626</v>
      </c>
      <c r="BS520">
        <v>11.802023050206897</v>
      </c>
      <c r="BT520">
        <v>0.18495963602767276</v>
      </c>
      <c r="BU520">
        <v>-1.9133176836153802</v>
      </c>
      <c r="BV520">
        <v>-1.516163932623113E-9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  <c r="CF520">
        <v>0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  <c r="CN520">
        <v>0</v>
      </c>
      <c r="CO520">
        <v>0</v>
      </c>
      <c r="CP520">
        <v>0</v>
      </c>
      <c r="CQ520">
        <v>0</v>
      </c>
      <c r="CR520">
        <v>0</v>
      </c>
      <c r="CS520">
        <v>0</v>
      </c>
      <c r="CT520">
        <v>0</v>
      </c>
      <c r="CU520">
        <v>0</v>
      </c>
      <c r="CV520">
        <v>0</v>
      </c>
      <c r="CW520">
        <v>0</v>
      </c>
    </row>
    <row r="521" spans="1:101" x14ac:dyDescent="0.3">
      <c r="A521">
        <f>Model_Point!K521</f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252519.33934911422</v>
      </c>
      <c r="J521">
        <v>201220.91629986613</v>
      </c>
      <c r="K521">
        <v>171204.85586019864</v>
      </c>
      <c r="L521">
        <v>151711.95647714098</v>
      </c>
      <c r="M521">
        <v>137004.05202785233</v>
      </c>
      <c r="N521">
        <v>124815.95274507083</v>
      </c>
      <c r="O521">
        <v>113431.6727162016</v>
      </c>
      <c r="P521">
        <v>103692.33693501545</v>
      </c>
      <c r="Q521">
        <v>93463.542713217423</v>
      </c>
      <c r="R521">
        <v>84789.207455250216</v>
      </c>
      <c r="S521">
        <v>76095.587933903269</v>
      </c>
      <c r="T521">
        <v>68694.967980472589</v>
      </c>
      <c r="U521">
        <v>62564.267045863431</v>
      </c>
      <c r="V521">
        <v>57688.642715889466</v>
      </c>
      <c r="W521">
        <v>54047.549059351513</v>
      </c>
      <c r="X521">
        <v>51607.600323420833</v>
      </c>
      <c r="Y521">
        <v>50242.594079475879</v>
      </c>
      <c r="Z521">
        <v>48875.596008683882</v>
      </c>
      <c r="AA521">
        <v>47494.900017979438</v>
      </c>
      <c r="AB521">
        <v>46079.672826938651</v>
      </c>
      <c r="AC521">
        <v>44611.098371240645</v>
      </c>
      <c r="AD521">
        <v>43085.748864983245</v>
      </c>
      <c r="AE521">
        <v>41519.725235919461</v>
      </c>
      <c r="AF521">
        <v>39937.079400328206</v>
      </c>
      <c r="AG521">
        <v>38353.015433467117</v>
      </c>
      <c r="AH521">
        <v>36772.788021691282</v>
      </c>
      <c r="AI521">
        <v>35207.885769853347</v>
      </c>
      <c r="AJ521">
        <v>33683.770787644724</v>
      </c>
      <c r="AK521">
        <v>32211.806146895273</v>
      </c>
      <c r="AL521">
        <v>30722.077653916302</v>
      </c>
      <c r="AM521">
        <v>29031.273178357471</v>
      </c>
      <c r="AN521">
        <v>26709.465942715833</v>
      </c>
      <c r="AO521">
        <v>23850.215806165623</v>
      </c>
      <c r="AP521">
        <v>20582.701867436732</v>
      </c>
      <c r="AQ521">
        <v>17068.928507492688</v>
      </c>
      <c r="AR521">
        <v>13496.1527569953</v>
      </c>
      <c r="AS521">
        <v>10063.61951054903</v>
      </c>
      <c r="AT521">
        <v>6963.5134256213687</v>
      </c>
      <c r="AU521">
        <v>4357.4943708913625</v>
      </c>
      <c r="AV521">
        <v>2352.2343024441484</v>
      </c>
      <c r="AW521">
        <v>979.61342413545583</v>
      </c>
      <c r="AX521">
        <v>261.66037567147396</v>
      </c>
      <c r="AY521">
        <v>-42.271267008575485</v>
      </c>
      <c r="AZ521">
        <v>-124.04253194235449</v>
      </c>
      <c r="BA521">
        <v>-105.13758045412784</v>
      </c>
      <c r="BB521">
        <v>1.8846211269767098E-9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  <c r="CQ521">
        <v>0</v>
      </c>
      <c r="CR521">
        <v>0</v>
      </c>
      <c r="CS521">
        <v>0</v>
      </c>
      <c r="CT521">
        <v>0</v>
      </c>
      <c r="CU521">
        <v>0</v>
      </c>
      <c r="CV521">
        <v>0</v>
      </c>
      <c r="CW521">
        <v>0</v>
      </c>
    </row>
    <row r="522" spans="1:101" x14ac:dyDescent="0.3">
      <c r="A522">
        <f>Model_Point!K522</f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120737.14507674683</v>
      </c>
      <c r="J522">
        <v>101082.02841398706</v>
      </c>
      <c r="K522">
        <v>90478.582710919698</v>
      </c>
      <c r="L522">
        <v>84007.037743339097</v>
      </c>
      <c r="M522">
        <v>72126.67626996008</v>
      </c>
      <c r="N522">
        <v>66483.610230183273</v>
      </c>
      <c r="O522">
        <v>60928.003408053773</v>
      </c>
      <c r="P522">
        <v>56083.679494661199</v>
      </c>
      <c r="Q522">
        <v>51043.563841145457</v>
      </c>
      <c r="R522">
        <v>45519.033316873072</v>
      </c>
      <c r="S522">
        <v>41100.573210617906</v>
      </c>
      <c r="T522">
        <v>37252.758562211609</v>
      </c>
      <c r="U522">
        <v>33968.145361507501</v>
      </c>
      <c r="V522">
        <v>31242.201421675141</v>
      </c>
      <c r="W522">
        <v>27176.85614665048</v>
      </c>
      <c r="X522">
        <v>25422.932959592468</v>
      </c>
      <c r="Y522">
        <v>24182.136570755665</v>
      </c>
      <c r="Z522">
        <v>23437.482931760944</v>
      </c>
      <c r="AA522">
        <v>23176.839738210751</v>
      </c>
      <c r="AB522">
        <v>19971.89604328365</v>
      </c>
      <c r="AC522">
        <v>19720.600226249349</v>
      </c>
      <c r="AD522">
        <v>19438.554357565463</v>
      </c>
      <c r="AE522">
        <v>19133.600635198134</v>
      </c>
      <c r="AF522">
        <v>18817.122478005651</v>
      </c>
      <c r="AG522">
        <v>16466.082593311548</v>
      </c>
      <c r="AH522">
        <v>16019.986334026838</v>
      </c>
      <c r="AI522">
        <v>15572.182325142179</v>
      </c>
      <c r="AJ522">
        <v>15134.551394475899</v>
      </c>
      <c r="AK522">
        <v>14712.995654978165</v>
      </c>
      <c r="AL522">
        <v>13093.147809639364</v>
      </c>
      <c r="AM522">
        <v>12494.991625695318</v>
      </c>
      <c r="AN522">
        <v>11618.155125569579</v>
      </c>
      <c r="AO522">
        <v>10502.221817126874</v>
      </c>
      <c r="AP522">
        <v>9202.2948535397081</v>
      </c>
      <c r="AQ522">
        <v>7243.8190276068544</v>
      </c>
      <c r="AR522">
        <v>5761.8419820921918</v>
      </c>
      <c r="AS522">
        <v>4330.0298419904238</v>
      </c>
      <c r="AT522">
        <v>3031.7183788465568</v>
      </c>
      <c r="AU522">
        <v>1937.4721392438842</v>
      </c>
      <c r="AV522">
        <v>997.40426171636602</v>
      </c>
      <c r="AW522">
        <v>415.02929853153643</v>
      </c>
      <c r="AX522">
        <v>109.89310812611426</v>
      </c>
      <c r="AY522">
        <v>-19.603318711920107</v>
      </c>
      <c r="AZ522">
        <v>-54.718248591633774</v>
      </c>
      <c r="BA522">
        <v>-44.769098794925853</v>
      </c>
      <c r="BB522">
        <v>1.737315303390016E-9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  <c r="CF522">
        <v>0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  <c r="CN522">
        <v>0</v>
      </c>
      <c r="CO522">
        <v>0</v>
      </c>
      <c r="CP522">
        <v>0</v>
      </c>
      <c r="CQ522">
        <v>0</v>
      </c>
      <c r="CR522">
        <v>0</v>
      </c>
      <c r="CS522">
        <v>0</v>
      </c>
      <c r="CT522">
        <v>0</v>
      </c>
      <c r="CU522">
        <v>0</v>
      </c>
      <c r="CV522">
        <v>0</v>
      </c>
      <c r="CW522">
        <v>0</v>
      </c>
    </row>
    <row r="523" spans="1:101" x14ac:dyDescent="0.3">
      <c r="A523">
        <f>Model_Point!K523</f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336205.76958970266</v>
      </c>
      <c r="J523">
        <v>272421.45677966211</v>
      </c>
      <c r="K523">
        <v>240201.02421706956</v>
      </c>
      <c r="L523">
        <v>212556.16454771874</v>
      </c>
      <c r="M523">
        <v>187241.83144965247</v>
      </c>
      <c r="N523">
        <v>164906.03302428866</v>
      </c>
      <c r="O523">
        <v>143133.95840843709</v>
      </c>
      <c r="P523">
        <v>124150.68179873386</v>
      </c>
      <c r="Q523">
        <v>104861.24787126195</v>
      </c>
      <c r="R523">
        <v>88493.804759481791</v>
      </c>
      <c r="S523">
        <v>73526.433139524248</v>
      </c>
      <c r="T523">
        <v>63450.113275974203</v>
      </c>
      <c r="U523">
        <v>57275.964662446961</v>
      </c>
      <c r="V523">
        <v>49588.025683151245</v>
      </c>
      <c r="W523">
        <v>40835.890254483449</v>
      </c>
      <c r="X523">
        <v>31598.674513572601</v>
      </c>
      <c r="Y523">
        <v>22535.905025299977</v>
      </c>
      <c r="Z523">
        <v>14313.69171484801</v>
      </c>
      <c r="AA523">
        <v>7511.1842825781268</v>
      </c>
      <c r="AB523">
        <v>2520.9853338823427</v>
      </c>
      <c r="AC523">
        <v>-533.20260740294589</v>
      </c>
      <c r="AD523">
        <v>-1760.3481125659271</v>
      </c>
      <c r="AE523">
        <v>-1926.0890414350815</v>
      </c>
      <c r="AF523">
        <v>-1608.028661506328</v>
      </c>
      <c r="AG523">
        <v>-1151.264781486655</v>
      </c>
      <c r="AH523">
        <v>1.6256384367687554E-10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0</v>
      </c>
      <c r="BU523">
        <v>0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  <c r="CF523">
        <v>0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  <c r="CN523">
        <v>0</v>
      </c>
      <c r="CO523">
        <v>0</v>
      </c>
      <c r="CP523">
        <v>0</v>
      </c>
      <c r="CQ523">
        <v>0</v>
      </c>
      <c r="CR523">
        <v>0</v>
      </c>
      <c r="CS523">
        <v>0</v>
      </c>
      <c r="CT523">
        <v>0</v>
      </c>
      <c r="CU523">
        <v>0</v>
      </c>
      <c r="CV523">
        <v>0</v>
      </c>
      <c r="CW523">
        <v>0</v>
      </c>
    </row>
    <row r="524" spans="1:101" x14ac:dyDescent="0.3">
      <c r="A524">
        <f>Model_Point!K524</f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153596.51808001145</v>
      </c>
      <c r="J524">
        <v>128712.62618951272</v>
      </c>
      <c r="K524">
        <v>114692.13098113493</v>
      </c>
      <c r="L524">
        <v>100945.85180624817</v>
      </c>
      <c r="M524">
        <v>89256.499669123397</v>
      </c>
      <c r="N524">
        <v>77830.734734114769</v>
      </c>
      <c r="O524">
        <v>66681.298538901101</v>
      </c>
      <c r="P524">
        <v>56763.218857619649</v>
      </c>
      <c r="Q524">
        <v>46756.752288258562</v>
      </c>
      <c r="R524">
        <v>42372.597414517462</v>
      </c>
      <c r="S524">
        <v>34558.699891663164</v>
      </c>
      <c r="T524">
        <v>28891.459165490065</v>
      </c>
      <c r="U524">
        <v>25500.93046730258</v>
      </c>
      <c r="V524">
        <v>22575.266725706057</v>
      </c>
      <c r="W524">
        <v>17163.783542104586</v>
      </c>
      <c r="X524">
        <v>13372.06066018634</v>
      </c>
      <c r="Y524">
        <v>9609.1377807870249</v>
      </c>
      <c r="Z524">
        <v>6164.5149859391759</v>
      </c>
      <c r="AA524">
        <v>3292.8431762513474</v>
      </c>
      <c r="AB524">
        <v>1075.6954856886682</v>
      </c>
      <c r="AC524">
        <v>-240.97535294512554</v>
      </c>
      <c r="AD524">
        <v>-784.58336402441284</v>
      </c>
      <c r="AE524">
        <v>-875.67799571424746</v>
      </c>
      <c r="AF524">
        <v>-757.90865626598929</v>
      </c>
      <c r="AG524">
        <v>-486.1688988765361</v>
      </c>
      <c r="AH524">
        <v>-2.1563053788823104E-10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  <c r="CF524">
        <v>0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  <c r="CN524">
        <v>0</v>
      </c>
      <c r="CO524">
        <v>0</v>
      </c>
      <c r="CP524">
        <v>0</v>
      </c>
      <c r="CQ524">
        <v>0</v>
      </c>
      <c r="CR524">
        <v>0</v>
      </c>
      <c r="CS524">
        <v>0</v>
      </c>
      <c r="CT524">
        <v>0</v>
      </c>
      <c r="CU524">
        <v>0</v>
      </c>
      <c r="CV524">
        <v>0</v>
      </c>
      <c r="CW524">
        <v>0</v>
      </c>
    </row>
    <row r="525" spans="1:101" x14ac:dyDescent="0.3">
      <c r="A525">
        <f>Model_Point!K525</f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108516.80430097262</v>
      </c>
      <c r="J525">
        <v>104700.30827582085</v>
      </c>
      <c r="K525">
        <v>99559.933402189636</v>
      </c>
      <c r="L525">
        <v>93842.089054550161</v>
      </c>
      <c r="M525">
        <v>88071.051799160123</v>
      </c>
      <c r="N525">
        <v>82505.069936398606</v>
      </c>
      <c r="O525">
        <v>77391.367915804134</v>
      </c>
      <c r="P525">
        <v>72828.650351906123</v>
      </c>
      <c r="Q525">
        <v>68895.578446871805</v>
      </c>
      <c r="R525">
        <v>65661.108052627213</v>
      </c>
      <c r="S525">
        <v>63188.683253943047</v>
      </c>
      <c r="T525">
        <v>61536.499513792121</v>
      </c>
      <c r="U525">
        <v>60756.524675215194</v>
      </c>
      <c r="V525">
        <v>60894.570913519354</v>
      </c>
      <c r="W525">
        <v>61533.918954806017</v>
      </c>
      <c r="X525">
        <v>61769.657887396439</v>
      </c>
      <c r="Y525">
        <v>61602.161765956473</v>
      </c>
      <c r="Z525">
        <v>61037.862673165095</v>
      </c>
      <c r="AA525">
        <v>60089.104665877036</v>
      </c>
      <c r="AB525">
        <v>58773.904324561656</v>
      </c>
      <c r="AC525">
        <v>57115.628599760974</v>
      </c>
      <c r="AD525">
        <v>55142.61072426496</v>
      </c>
      <c r="AE525">
        <v>52887.703047148876</v>
      </c>
      <c r="AF525">
        <v>50387.776024281957</v>
      </c>
      <c r="AG525">
        <v>47683.236844456347</v>
      </c>
      <c r="AH525">
        <v>44817.633532527005</v>
      </c>
      <c r="AI525">
        <v>41837.118031249083</v>
      </c>
      <c r="AJ525">
        <v>38788.784028132701</v>
      </c>
      <c r="AK525">
        <v>35716.443546746064</v>
      </c>
      <c r="AL525">
        <v>32655.195472199528</v>
      </c>
      <c r="AM525">
        <v>29635.641090204477</v>
      </c>
      <c r="AN525">
        <v>26300.255307723193</v>
      </c>
      <c r="AO525">
        <v>22758.526917851796</v>
      </c>
      <c r="AP525">
        <v>19134.038429316748</v>
      </c>
      <c r="AQ525">
        <v>15558.712046787685</v>
      </c>
      <c r="AR525">
        <v>12164.862071835189</v>
      </c>
      <c r="AS525">
        <v>9075.3436120575843</v>
      </c>
      <c r="AT525">
        <v>6392.5701479150675</v>
      </c>
      <c r="AU525">
        <v>4187.7425766635288</v>
      </c>
      <c r="AV525">
        <v>2492.1720113121</v>
      </c>
      <c r="AW525">
        <v>1292.8861157015838</v>
      </c>
      <c r="AX525">
        <v>588.46464189033304</v>
      </c>
      <c r="AY525">
        <v>220.36845984819331</v>
      </c>
      <c r="AZ525">
        <v>57.303590237042776</v>
      </c>
      <c r="BA525">
        <v>7.4215661422953021</v>
      </c>
      <c r="BB525">
        <v>-2.6831208146018496E-10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  <c r="CF525">
        <v>0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  <c r="CN525">
        <v>0</v>
      </c>
      <c r="CO525">
        <v>0</v>
      </c>
      <c r="CP525">
        <v>0</v>
      </c>
      <c r="CQ525">
        <v>0</v>
      </c>
      <c r="CR525">
        <v>0</v>
      </c>
      <c r="CS525">
        <v>0</v>
      </c>
      <c r="CT525">
        <v>0</v>
      </c>
      <c r="CU525">
        <v>0</v>
      </c>
      <c r="CV525">
        <v>0</v>
      </c>
      <c r="CW525">
        <v>0</v>
      </c>
    </row>
    <row r="526" spans="1:101" x14ac:dyDescent="0.3">
      <c r="A526">
        <f>Model_Point!K526</f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51289.498750216415</v>
      </c>
      <c r="J526">
        <v>49587.439484635339</v>
      </c>
      <c r="K526">
        <v>47126.079045827923</v>
      </c>
      <c r="L526">
        <v>44343.41129774561</v>
      </c>
      <c r="M526">
        <v>43490.299375321592</v>
      </c>
      <c r="N526">
        <v>40824.438591243626</v>
      </c>
      <c r="O526">
        <v>38335.327652182699</v>
      </c>
      <c r="P526">
        <v>36069.702730352416</v>
      </c>
      <c r="Q526">
        <v>34064.516842316589</v>
      </c>
      <c r="R526">
        <v>32398.277541954194</v>
      </c>
      <c r="S526">
        <v>31010.721413028954</v>
      </c>
      <c r="T526">
        <v>29972.371776050441</v>
      </c>
      <c r="U526">
        <v>29307.219670508464</v>
      </c>
      <c r="V526">
        <v>29036.380006348973</v>
      </c>
      <c r="W526">
        <v>26736.031967998166</v>
      </c>
      <c r="X526">
        <v>27156.25700310064</v>
      </c>
      <c r="Y526">
        <v>27496.963265311355</v>
      </c>
      <c r="Z526">
        <v>27669.646145368577</v>
      </c>
      <c r="AA526">
        <v>27679.784333891523</v>
      </c>
      <c r="AB526">
        <v>25249.667832552739</v>
      </c>
      <c r="AC526">
        <v>24820.084206185224</v>
      </c>
      <c r="AD526">
        <v>24250.684238971971</v>
      </c>
      <c r="AE526">
        <v>23555.865019148772</v>
      </c>
      <c r="AF526">
        <v>22751.870906443168</v>
      </c>
      <c r="AG526">
        <v>20392.545634703285</v>
      </c>
      <c r="AH526">
        <v>19334.775110305673</v>
      </c>
      <c r="AI526">
        <v>18220.026373690809</v>
      </c>
      <c r="AJ526">
        <v>17069.036293609191</v>
      </c>
      <c r="AK526">
        <v>15901.216778068971</v>
      </c>
      <c r="AL526">
        <v>13922.648821908164</v>
      </c>
      <c r="AM526">
        <v>12716.468408006571</v>
      </c>
      <c r="AN526">
        <v>11367.550876914016</v>
      </c>
      <c r="AO526">
        <v>9922.8886667248116</v>
      </c>
      <c r="AP526">
        <v>8435.6875045260713</v>
      </c>
      <c r="AQ526">
        <v>6620.6104280185091</v>
      </c>
      <c r="AR526">
        <v>5198.3979506001197</v>
      </c>
      <c r="AS526">
        <v>3900.0363847391504</v>
      </c>
      <c r="AT526">
        <v>2770.2571932031647</v>
      </c>
      <c r="AU526">
        <v>1840.5184472671056</v>
      </c>
      <c r="AV526">
        <v>1060.051768581134</v>
      </c>
      <c r="AW526">
        <v>550.62228533840414</v>
      </c>
      <c r="AX526">
        <v>251.13776039826246</v>
      </c>
      <c r="AY526">
        <v>94.515854344264483</v>
      </c>
      <c r="AZ526">
        <v>25.071059927894606</v>
      </c>
      <c r="BA526">
        <v>3.2458794270605953</v>
      </c>
      <c r="BB526">
        <v>-4.9360574374982278E-10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0</v>
      </c>
      <c r="BN526">
        <v>0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  <c r="CF526">
        <v>0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  <c r="CN526">
        <v>0</v>
      </c>
      <c r="CO526">
        <v>0</v>
      </c>
      <c r="CP526">
        <v>0</v>
      </c>
      <c r="CQ526">
        <v>0</v>
      </c>
      <c r="CR526">
        <v>0</v>
      </c>
      <c r="CS526">
        <v>0</v>
      </c>
      <c r="CT526">
        <v>0</v>
      </c>
      <c r="CU526">
        <v>0</v>
      </c>
      <c r="CV526">
        <v>0</v>
      </c>
      <c r="CW526">
        <v>0</v>
      </c>
    </row>
    <row r="527" spans="1:101" x14ac:dyDescent="0.3">
      <c r="A527">
        <f>Model_Point!K527</f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202752.12859792233</v>
      </c>
      <c r="J527">
        <v>192355.01495738912</v>
      </c>
      <c r="K527">
        <v>179844.3967180911</v>
      </c>
      <c r="L527">
        <v>166473.16000441407</v>
      </c>
      <c r="M527">
        <v>153192.80225530567</v>
      </c>
      <c r="N527">
        <v>140506.89709791826</v>
      </c>
      <c r="O527">
        <v>128966.92292286291</v>
      </c>
      <c r="P527">
        <v>118786.23972177683</v>
      </c>
      <c r="Q527">
        <v>110131.24584014417</v>
      </c>
      <c r="R527">
        <v>103137.30575028696</v>
      </c>
      <c r="S527">
        <v>97913.817969804732</v>
      </c>
      <c r="T527">
        <v>94546.270284701663</v>
      </c>
      <c r="U527">
        <v>92765.398336205602</v>
      </c>
      <c r="V527">
        <v>90273.293179197557</v>
      </c>
      <c r="W527">
        <v>87131.785318626353</v>
      </c>
      <c r="X527">
        <v>83417.546786224513</v>
      </c>
      <c r="Y527">
        <v>79220.304157260704</v>
      </c>
      <c r="Z527">
        <v>74638.494571236472</v>
      </c>
      <c r="AA527">
        <v>69769.018053115418</v>
      </c>
      <c r="AB527">
        <v>64693.998993784582</v>
      </c>
      <c r="AC527">
        <v>59489.290426045955</v>
      </c>
      <c r="AD527">
        <v>53348.202208831281</v>
      </c>
      <c r="AE527">
        <v>46518.724535518457</v>
      </c>
      <c r="AF527">
        <v>39291.303045462351</v>
      </c>
      <c r="AG527">
        <v>31984.729834615035</v>
      </c>
      <c r="AH527">
        <v>24926.17303791473</v>
      </c>
      <c r="AI527">
        <v>18426.002556648025</v>
      </c>
      <c r="AJ527">
        <v>12749.336172206531</v>
      </c>
      <c r="AK527">
        <v>8087.741864671626</v>
      </c>
      <c r="AL527">
        <v>4535.9806296798979</v>
      </c>
      <c r="AM527">
        <v>2079.5263646905451</v>
      </c>
      <c r="AN527">
        <v>702.54616205264756</v>
      </c>
      <c r="AO527">
        <v>44.947885026127629</v>
      </c>
      <c r="AP527">
        <v>-188.40106825763337</v>
      </c>
      <c r="AQ527">
        <v>-201.10310673944221</v>
      </c>
      <c r="AR527">
        <v>7.0475727363045631E-10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  <c r="CF527">
        <v>0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  <c r="CN527">
        <v>0</v>
      </c>
      <c r="CO527">
        <v>0</v>
      </c>
      <c r="CP527">
        <v>0</v>
      </c>
      <c r="CQ527">
        <v>0</v>
      </c>
      <c r="CR527">
        <v>0</v>
      </c>
      <c r="CS527">
        <v>0</v>
      </c>
      <c r="CT527">
        <v>0</v>
      </c>
      <c r="CU527">
        <v>0</v>
      </c>
      <c r="CV527">
        <v>0</v>
      </c>
      <c r="CW527">
        <v>0</v>
      </c>
    </row>
    <row r="528" spans="1:101" x14ac:dyDescent="0.3">
      <c r="A528">
        <f>Model_Point!K528</f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94125.850989898841</v>
      </c>
      <c r="J528">
        <v>89481.489524940844</v>
      </c>
      <c r="K528">
        <v>83629.848868774206</v>
      </c>
      <c r="L528">
        <v>77296.632329423475</v>
      </c>
      <c r="M528">
        <v>74197.672096603812</v>
      </c>
      <c r="N528">
        <v>68255.513927581938</v>
      </c>
      <c r="O528">
        <v>62783.852855630816</v>
      </c>
      <c r="P528">
        <v>57882.592069131235</v>
      </c>
      <c r="Q528">
        <v>53629.527979505387</v>
      </c>
      <c r="R528">
        <v>49055.039467802802</v>
      </c>
      <c r="S528">
        <v>46212.922280093888</v>
      </c>
      <c r="T528">
        <v>44170.717412965256</v>
      </c>
      <c r="U528">
        <v>42958.552671394173</v>
      </c>
      <c r="V528">
        <v>42596.723065826896</v>
      </c>
      <c r="W528">
        <v>37657.387684580593</v>
      </c>
      <c r="X528">
        <v>36512.962591929812</v>
      </c>
      <c r="Y528">
        <v>35147.071512007089</v>
      </c>
      <c r="Z528">
        <v>33602.51903075938</v>
      </c>
      <c r="AA528">
        <v>31921.801639618599</v>
      </c>
      <c r="AB528">
        <v>27677.31862954604</v>
      </c>
      <c r="AC528">
        <v>25678.875825155381</v>
      </c>
      <c r="AD528">
        <v>23261.352114833495</v>
      </c>
      <c r="AE528">
        <v>20530.723473441176</v>
      </c>
      <c r="AF528">
        <v>17611.73157374595</v>
      </c>
      <c r="AG528">
        <v>13602.427207849509</v>
      </c>
      <c r="AH528">
        <v>10659.071318756247</v>
      </c>
      <c r="AI528">
        <v>7937.5542843021758</v>
      </c>
      <c r="AJ528">
        <v>5553.738730513649</v>
      </c>
      <c r="AK528">
        <v>3592.3073887109017</v>
      </c>
      <c r="AL528">
        <v>1925.6535535770174</v>
      </c>
      <c r="AM528">
        <v>881.68990885711196</v>
      </c>
      <c r="AN528">
        <v>295.11315190153704</v>
      </c>
      <c r="AO528">
        <v>13.930607721356569</v>
      </c>
      <c r="AP528">
        <v>-86.827253840508206</v>
      </c>
      <c r="AQ528">
        <v>-85.340337811457715</v>
      </c>
      <c r="AR528">
        <v>-2.8546221713694688E-10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  <c r="CF528">
        <v>0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  <c r="CN528">
        <v>0</v>
      </c>
      <c r="CO528">
        <v>0</v>
      </c>
      <c r="CP528">
        <v>0</v>
      </c>
      <c r="CQ528">
        <v>0</v>
      </c>
      <c r="CR528">
        <v>0</v>
      </c>
      <c r="CS528">
        <v>0</v>
      </c>
      <c r="CT528">
        <v>0</v>
      </c>
      <c r="CU528">
        <v>0</v>
      </c>
      <c r="CV528">
        <v>0</v>
      </c>
      <c r="CW528">
        <v>0</v>
      </c>
    </row>
    <row r="529" spans="1:101" x14ac:dyDescent="0.3">
      <c r="A529">
        <f>Model_Point!K529</f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210623.96833862091</v>
      </c>
      <c r="J529">
        <v>192827.63857218463</v>
      </c>
      <c r="K529">
        <v>174063.16618996524</v>
      </c>
      <c r="L529">
        <v>155219.14448570268</v>
      </c>
      <c r="M529">
        <v>137143.78419022361</v>
      </c>
      <c r="N529">
        <v>120354.07920081668</v>
      </c>
      <c r="O529">
        <v>105544.85901198264</v>
      </c>
      <c r="P529">
        <v>92917.313378633262</v>
      </c>
      <c r="Q529">
        <v>82598.276490601129</v>
      </c>
      <c r="R529">
        <v>74671.475351330912</v>
      </c>
      <c r="S529">
        <v>69184.333240546737</v>
      </c>
      <c r="T529">
        <v>63235.474201940888</v>
      </c>
      <c r="U529">
        <v>55944.522458400817</v>
      </c>
      <c r="V529">
        <v>47708.734716071056</v>
      </c>
      <c r="W529">
        <v>38992.482121038985</v>
      </c>
      <c r="X529">
        <v>30295.004675914417</v>
      </c>
      <c r="Y529">
        <v>22108.663425514555</v>
      </c>
      <c r="Z529">
        <v>14870.700021502502</v>
      </c>
      <c r="AA529">
        <v>8914.1371483591047</v>
      </c>
      <c r="AB529">
        <v>4426.0256820717705</v>
      </c>
      <c r="AC529">
        <v>1422.8509963044073</v>
      </c>
      <c r="AD529">
        <v>-144.755678159659</v>
      </c>
      <c r="AE529">
        <v>-776.9370813229142</v>
      </c>
      <c r="AF529">
        <v>-880.52681856224081</v>
      </c>
      <c r="AG529">
        <v>-732.96564896262691</v>
      </c>
      <c r="AH529">
        <v>-4.327142205469557E-11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0</v>
      </c>
      <c r="BN529">
        <v>0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  <c r="CF529">
        <v>0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  <c r="CN529">
        <v>0</v>
      </c>
      <c r="CO529">
        <v>0</v>
      </c>
      <c r="CP529">
        <v>0</v>
      </c>
      <c r="CQ529">
        <v>0</v>
      </c>
      <c r="CR529">
        <v>0</v>
      </c>
      <c r="CS529">
        <v>0</v>
      </c>
      <c r="CT529">
        <v>0</v>
      </c>
      <c r="CU529">
        <v>0</v>
      </c>
      <c r="CV529">
        <v>0</v>
      </c>
      <c r="CW529">
        <v>0</v>
      </c>
    </row>
    <row r="530" spans="1:101" x14ac:dyDescent="0.3">
      <c r="A530">
        <f>Model_Point!K530</f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97717.771552123289</v>
      </c>
      <c r="J530">
        <v>89456.004650991032</v>
      </c>
      <c r="K530">
        <v>80403.517275719554</v>
      </c>
      <c r="L530">
        <v>71188.259388873077</v>
      </c>
      <c r="M530">
        <v>65991.688679356012</v>
      </c>
      <c r="N530">
        <v>57778.576589934943</v>
      </c>
      <c r="O530">
        <v>50399.446868701983</v>
      </c>
      <c r="P530">
        <v>43954.059646393813</v>
      </c>
      <c r="Q530">
        <v>38507.276143026145</v>
      </c>
      <c r="R530">
        <v>33105.070728107334</v>
      </c>
      <c r="S530">
        <v>29709.242525288151</v>
      </c>
      <c r="T530">
        <v>27628.484637395926</v>
      </c>
      <c r="U530">
        <v>24929.856716229518</v>
      </c>
      <c r="V530">
        <v>21782.284637562789</v>
      </c>
      <c r="W530">
        <v>16402.675218821794</v>
      </c>
      <c r="X530">
        <v>12850.524624847034</v>
      </c>
      <c r="Y530">
        <v>9473.5647496524416</v>
      </c>
      <c r="Z530">
        <v>6464.7523482426332</v>
      </c>
      <c r="AA530">
        <v>3973.5305397187558</v>
      </c>
      <c r="AB530">
        <v>1871.5432954792568</v>
      </c>
      <c r="AC530">
        <v>591.59365108023542</v>
      </c>
      <c r="AD530">
        <v>-84.075971466174124</v>
      </c>
      <c r="AE530">
        <v>-363.8412680332529</v>
      </c>
      <c r="AF530">
        <v>-418.45310094584067</v>
      </c>
      <c r="AG530">
        <v>-308.92999683673884</v>
      </c>
      <c r="AH530">
        <v>-1.9402942554589505E-10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  <c r="CF530">
        <v>0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  <c r="CN530">
        <v>0</v>
      </c>
      <c r="CO530">
        <v>0</v>
      </c>
      <c r="CP530">
        <v>0</v>
      </c>
      <c r="CQ530">
        <v>0</v>
      </c>
      <c r="CR530">
        <v>0</v>
      </c>
      <c r="CS530">
        <v>0</v>
      </c>
      <c r="CT530">
        <v>0</v>
      </c>
      <c r="CU530">
        <v>0</v>
      </c>
      <c r="CV530">
        <v>0</v>
      </c>
      <c r="CW530">
        <v>0</v>
      </c>
    </row>
    <row r="531" spans="1:101" x14ac:dyDescent="0.3">
      <c r="A531">
        <f>Model_Point!K531</f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6046.3352309141801</v>
      </c>
      <c r="K531">
        <v>5846.2430682435215</v>
      </c>
      <c r="L531">
        <v>5549.3143508899193</v>
      </c>
      <c r="M531">
        <v>5215.207059462371</v>
      </c>
      <c r="N531">
        <v>4878.6663868203632</v>
      </c>
      <c r="O531">
        <v>4547.5624865708451</v>
      </c>
      <c r="P531">
        <v>4244.0371527421521</v>
      </c>
      <c r="Q531">
        <v>3978.3718205729456</v>
      </c>
      <c r="R531">
        <v>3760.7440787102773</v>
      </c>
      <c r="S531">
        <v>3601.9607008388098</v>
      </c>
      <c r="T531">
        <v>3513.4518183653909</v>
      </c>
      <c r="U531">
        <v>3506.3280899124074</v>
      </c>
      <c r="V531">
        <v>3565.4681928706532</v>
      </c>
      <c r="W531">
        <v>3531.8409527070785</v>
      </c>
      <c r="X531">
        <v>3417.2550812304626</v>
      </c>
      <c r="Y531">
        <v>3461.96645102005</v>
      </c>
      <c r="Z531">
        <v>3492.6661230801446</v>
      </c>
      <c r="AA531">
        <v>3527.0401590111246</v>
      </c>
      <c r="AB531">
        <v>3566.7612308575517</v>
      </c>
      <c r="AC531">
        <v>3611.5276999339935</v>
      </c>
      <c r="AD531">
        <v>3661.1231097938721</v>
      </c>
      <c r="AE531">
        <v>3715.4088152062136</v>
      </c>
      <c r="AF531">
        <v>3774.317480310272</v>
      </c>
      <c r="AG531">
        <v>3822.8225395629538</v>
      </c>
      <c r="AH531">
        <v>3866.6477738719368</v>
      </c>
      <c r="AI531">
        <v>3917.1639709914361</v>
      </c>
      <c r="AJ531">
        <v>3972.7453508971125</v>
      </c>
      <c r="AK531">
        <v>4033.5345358015611</v>
      </c>
      <c r="AL531">
        <v>4099.7193285156045</v>
      </c>
      <c r="AM531">
        <v>4171.5305149499109</v>
      </c>
      <c r="AN531">
        <v>4249.2400888246984</v>
      </c>
      <c r="AO531">
        <v>4315.8806254141327</v>
      </c>
      <c r="AP531">
        <v>4369.5365150433827</v>
      </c>
      <c r="AQ531">
        <v>4409.4514744438056</v>
      </c>
      <c r="AR531">
        <v>4435.5830205565044</v>
      </c>
      <c r="AS531">
        <v>4447.921837726828</v>
      </c>
      <c r="AT531">
        <v>4445.8320729336137</v>
      </c>
      <c r="AU531">
        <v>4428.3526740376437</v>
      </c>
      <c r="AV531">
        <v>4394.9175098608621</v>
      </c>
      <c r="AW531">
        <v>4345.5179206929843</v>
      </c>
      <c r="AX531">
        <v>4280.0454882281056</v>
      </c>
      <c r="AY531">
        <v>4198.3267128941725</v>
      </c>
      <c r="AZ531">
        <v>4100.6072008203573</v>
      </c>
      <c r="BA531">
        <v>3987.4511669728354</v>
      </c>
      <c r="BB531">
        <v>3859.6323524262202</v>
      </c>
      <c r="BC531">
        <v>3718.0971670109961</v>
      </c>
      <c r="BD531">
        <v>3563.9610937710322</v>
      </c>
      <c r="BE531">
        <v>3398.5178051730923</v>
      </c>
      <c r="BF531">
        <v>3223.2429681961808</v>
      </c>
      <c r="BG531">
        <v>3039.780734906552</v>
      </c>
      <c r="BH531">
        <v>2849.9061676188326</v>
      </c>
      <c r="BI531">
        <v>2655.4733604047956</v>
      </c>
      <c r="BJ531">
        <v>2458.3909448835116</v>
      </c>
      <c r="BK531">
        <v>2260.5948408667173</v>
      </c>
      <c r="BL531">
        <v>2064.0209794730008</v>
      </c>
      <c r="BM531">
        <v>1870.5818348418397</v>
      </c>
      <c r="BN531">
        <v>1682.130148160845</v>
      </c>
      <c r="BO531">
        <v>1500.4123280253082</v>
      </c>
      <c r="BP531">
        <v>1326.9976568836057</v>
      </c>
      <c r="BQ531">
        <v>1163.2351328648499</v>
      </c>
      <c r="BR531">
        <v>1010.36542054616</v>
      </c>
      <c r="BS531">
        <v>861.71575453872151</v>
      </c>
      <c r="BT531">
        <v>720.00257508701179</v>
      </c>
      <c r="BU531">
        <v>587.78370418384429</v>
      </c>
      <c r="BV531">
        <v>467.3232915139543</v>
      </c>
      <c r="BW531">
        <v>360.45320888995241</v>
      </c>
      <c r="BX531">
        <v>268.44389731497819</v>
      </c>
      <c r="BY531">
        <v>191.90082363045363</v>
      </c>
      <c r="BZ531">
        <v>130.70431864579939</v>
      </c>
      <c r="CA531">
        <v>84.009478327307619</v>
      </c>
      <c r="CB531">
        <v>50.317902338210715</v>
      </c>
      <c r="CC531">
        <v>28.892005625265973</v>
      </c>
      <c r="CD531">
        <v>16.030980086088181</v>
      </c>
      <c r="CE531">
        <v>8.8757035639541701</v>
      </c>
      <c r="CF531">
        <v>5.3046967853369305</v>
      </c>
      <c r="CG531">
        <v>-1.7739751662928726E-10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  <c r="CN531">
        <v>0</v>
      </c>
      <c r="CO531">
        <v>0</v>
      </c>
      <c r="CP531">
        <v>0</v>
      </c>
      <c r="CQ531">
        <v>0</v>
      </c>
      <c r="CR531">
        <v>0</v>
      </c>
      <c r="CS531">
        <v>0</v>
      </c>
      <c r="CT531">
        <v>0</v>
      </c>
      <c r="CU531">
        <v>0</v>
      </c>
      <c r="CV531">
        <v>0</v>
      </c>
      <c r="CW531">
        <v>0</v>
      </c>
    </row>
    <row r="532" spans="1:101" x14ac:dyDescent="0.3">
      <c r="A532">
        <f>Model_Point!K532</f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2570.8371290721675</v>
      </c>
      <c r="K532">
        <v>2487.2264243680575</v>
      </c>
      <c r="L532">
        <v>2355.5193442454984</v>
      </c>
      <c r="M532">
        <v>2205.2029705577247</v>
      </c>
      <c r="N532">
        <v>2230.3818797486474</v>
      </c>
      <c r="O532">
        <v>2087.4107539036108</v>
      </c>
      <c r="P532">
        <v>1953.7317816825446</v>
      </c>
      <c r="Q532">
        <v>1833.5132244594799</v>
      </c>
      <c r="R532">
        <v>1730.8185254482223</v>
      </c>
      <c r="S532">
        <v>1649.6788086369118</v>
      </c>
      <c r="T532">
        <v>1595.074413405408</v>
      </c>
      <c r="U532">
        <v>1571.1413107194628</v>
      </c>
      <c r="V532">
        <v>1581.4966779154972</v>
      </c>
      <c r="W532">
        <v>1615.8314583064187</v>
      </c>
      <c r="X532">
        <v>1373.1860246260451</v>
      </c>
      <c r="Y532">
        <v>1426.1068196835149</v>
      </c>
      <c r="Z532">
        <v>1474.7890577548492</v>
      </c>
      <c r="AA532">
        <v>1526.0783948969029</v>
      </c>
      <c r="AB532">
        <v>1580.684006330385</v>
      </c>
      <c r="AC532">
        <v>1431.6360201749817</v>
      </c>
      <c r="AD532">
        <v>1480.0070745851544</v>
      </c>
      <c r="AE532">
        <v>1530.9155176220772</v>
      </c>
      <c r="AF532">
        <v>1584.3954997366216</v>
      </c>
      <c r="AG532">
        <v>1634.7348463591518</v>
      </c>
      <c r="AH532">
        <v>1516.8525978960949</v>
      </c>
      <c r="AI532">
        <v>1559.545763682451</v>
      </c>
      <c r="AJ532">
        <v>1604.639742278966</v>
      </c>
      <c r="AK532">
        <v>1652.245899132088</v>
      </c>
      <c r="AL532">
        <v>1702.4975730324691</v>
      </c>
      <c r="AM532">
        <v>1623.8626659141657</v>
      </c>
      <c r="AN532">
        <v>1671.746097984221</v>
      </c>
      <c r="AO532">
        <v>1715.649798281707</v>
      </c>
      <c r="AP532">
        <v>1754.875189833276</v>
      </c>
      <c r="AQ532">
        <v>1789.1716407304934</v>
      </c>
      <c r="AR532">
        <v>1717.3139149947053</v>
      </c>
      <c r="AS532">
        <v>1735.5874919848609</v>
      </c>
      <c r="AT532">
        <v>1748.4193653818927</v>
      </c>
      <c r="AU532">
        <v>1755.4685157252982</v>
      </c>
      <c r="AV532">
        <v>1756.5472210784976</v>
      </c>
      <c r="AW532">
        <v>1676.7945089981054</v>
      </c>
      <c r="AX532">
        <v>1661.3501856491027</v>
      </c>
      <c r="AY532">
        <v>1639.6384709698098</v>
      </c>
      <c r="AZ532">
        <v>1611.7738940351078</v>
      </c>
      <c r="BA532">
        <v>1577.9947715831245</v>
      </c>
      <c r="BB532">
        <v>1486.0912553825412</v>
      </c>
      <c r="BC532">
        <v>1438.2637458537042</v>
      </c>
      <c r="BD532">
        <v>1385.4844883077658</v>
      </c>
      <c r="BE532">
        <v>1328.2663896303109</v>
      </c>
      <c r="BF532">
        <v>1267.1934945990827</v>
      </c>
      <c r="BG532">
        <v>1168.7252771551205</v>
      </c>
      <c r="BH532">
        <v>1099.830438285099</v>
      </c>
      <c r="BI532">
        <v>1029.0353726967678</v>
      </c>
      <c r="BJ532">
        <v>957.0878873637738</v>
      </c>
      <c r="BK532">
        <v>884.74723176040732</v>
      </c>
      <c r="BL532">
        <v>792.74220884938347</v>
      </c>
      <c r="BM532">
        <v>720.6490336554275</v>
      </c>
      <c r="BN532">
        <v>650.32842601295624</v>
      </c>
      <c r="BO532">
        <v>582.46566328946699</v>
      </c>
      <c r="BP532">
        <v>517.6784283873784</v>
      </c>
      <c r="BQ532">
        <v>446.38744228840261</v>
      </c>
      <c r="BR532">
        <v>388.68473663138013</v>
      </c>
      <c r="BS532">
        <v>332.49298350808033</v>
      </c>
      <c r="BT532">
        <v>278.86524427750533</v>
      </c>
      <c r="BU532">
        <v>228.79477632251522</v>
      </c>
      <c r="BV532">
        <v>179.2058304583723</v>
      </c>
      <c r="BW532">
        <v>138.48408231726268</v>
      </c>
      <c r="BX532">
        <v>103.40275823867249</v>
      </c>
      <c r="BY532">
        <v>74.206353419014931</v>
      </c>
      <c r="BZ532">
        <v>50.860428105832526</v>
      </c>
      <c r="CA532">
        <v>32.202201859189252</v>
      </c>
      <c r="CB532">
        <v>19.311195117498464</v>
      </c>
      <c r="CC532">
        <v>11.113211548253283</v>
      </c>
      <c r="CD532">
        <v>6.1933112481767507</v>
      </c>
      <c r="CE532">
        <v>3.4578260696719458</v>
      </c>
      <c r="CF532">
        <v>2.0366689614000362</v>
      </c>
      <c r="CG532">
        <v>-5.4436414543214529E-11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  <c r="CN532">
        <v>0</v>
      </c>
      <c r="CO532">
        <v>0</v>
      </c>
      <c r="CP532">
        <v>0</v>
      </c>
      <c r="CQ532">
        <v>0</v>
      </c>
      <c r="CR532">
        <v>0</v>
      </c>
      <c r="CS532">
        <v>0</v>
      </c>
      <c r="CT532">
        <v>0</v>
      </c>
      <c r="CU532">
        <v>0</v>
      </c>
      <c r="CV532">
        <v>0</v>
      </c>
      <c r="CW532">
        <v>0</v>
      </c>
    </row>
    <row r="533" spans="1:101" x14ac:dyDescent="0.3">
      <c r="A533">
        <f>Model_Point!K533</f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1037.0028140737124</v>
      </c>
      <c r="K533">
        <v>1010.6550927377344</v>
      </c>
      <c r="L533">
        <v>966.35435708815533</v>
      </c>
      <c r="M533">
        <v>915.16076855306426</v>
      </c>
      <c r="N533">
        <v>863.08982468829709</v>
      </c>
      <c r="O533">
        <v>811.62632505325303</v>
      </c>
      <c r="P533">
        <v>764.29007711669908</v>
      </c>
      <c r="Q533">
        <v>722.72382071344066</v>
      </c>
      <c r="R533">
        <v>688.53630199747909</v>
      </c>
      <c r="S533">
        <v>663.42637169824229</v>
      </c>
      <c r="T533">
        <v>649.1857979795268</v>
      </c>
      <c r="U533">
        <v>647.55556205201003</v>
      </c>
      <c r="V533">
        <v>659.97876065348794</v>
      </c>
      <c r="W533">
        <v>668.55124618816706</v>
      </c>
      <c r="X533">
        <v>665.30807540893932</v>
      </c>
      <c r="Y533">
        <v>687.23459663690016</v>
      </c>
      <c r="Z533">
        <v>707.72427915174592</v>
      </c>
      <c r="AA533">
        <v>729.53693986166058</v>
      </c>
      <c r="AB533">
        <v>752.97516885823825</v>
      </c>
      <c r="AC533">
        <v>778.04220697218193</v>
      </c>
      <c r="AD533">
        <v>804.75860699448253</v>
      </c>
      <c r="AE533">
        <v>833.16119845402875</v>
      </c>
      <c r="AF533">
        <v>863.30220921625141</v>
      </c>
      <c r="AG533">
        <v>892.93701970169218</v>
      </c>
      <c r="AH533">
        <v>923.01631639377001</v>
      </c>
      <c r="AI533">
        <v>955.36524817478858</v>
      </c>
      <c r="AJ533">
        <v>989.81603035784019</v>
      </c>
      <c r="AK533">
        <v>1026.478093207932</v>
      </c>
      <c r="AL533">
        <v>1065.4734481832902</v>
      </c>
      <c r="AM533">
        <v>1106.9366364576611</v>
      </c>
      <c r="AN533">
        <v>1151.0147677746809</v>
      </c>
      <c r="AO533">
        <v>1195.2093007125634</v>
      </c>
      <c r="AP533">
        <v>1239.3422333527169</v>
      </c>
      <c r="AQ533">
        <v>1283.4210761364277</v>
      </c>
      <c r="AR533">
        <v>1327.5708734788027</v>
      </c>
      <c r="AS533">
        <v>1371.9300254859077</v>
      </c>
      <c r="AT533">
        <v>1577.002450410183</v>
      </c>
      <c r="AU533">
        <v>1593.9105417120613</v>
      </c>
      <c r="AV533">
        <v>1602.357652749085</v>
      </c>
      <c r="AW533">
        <v>1608.3870526459593</v>
      </c>
      <c r="AX533">
        <v>1611.9858223486644</v>
      </c>
      <c r="AY533">
        <v>1612.9583963495206</v>
      </c>
      <c r="AZ533">
        <v>1610.5687736712994</v>
      </c>
      <c r="BA533">
        <v>1604.1739201644891</v>
      </c>
      <c r="BB533">
        <v>1593.2571129872019</v>
      </c>
      <c r="BC533">
        <v>1577.3489979838153</v>
      </c>
      <c r="BD533">
        <v>1555.9895465331074</v>
      </c>
      <c r="BE533">
        <v>1528.7167152019526</v>
      </c>
      <c r="BF533">
        <v>1495.0820614512411</v>
      </c>
      <c r="BG533">
        <v>1454.6880606855013</v>
      </c>
      <c r="BH533">
        <v>1407.24111488584</v>
      </c>
      <c r="BI533">
        <v>1352.5931656136684</v>
      </c>
      <c r="BJ533">
        <v>1290.7102640479902</v>
      </c>
      <c r="BK533">
        <v>1221.6914229603899</v>
      </c>
      <c r="BL533">
        <v>1145.785103688725</v>
      </c>
      <c r="BM533">
        <v>1063.3972934688118</v>
      </c>
      <c r="BN533">
        <v>975.13604092543699</v>
      </c>
      <c r="BO533">
        <v>881.85399039203094</v>
      </c>
      <c r="BP533">
        <v>784.72763990107558</v>
      </c>
      <c r="BQ533">
        <v>685.1980274794214</v>
      </c>
      <c r="BR533">
        <v>584.50365734100285</v>
      </c>
      <c r="BS533">
        <v>509.13504550084286</v>
      </c>
      <c r="BT533">
        <v>428.32276355482833</v>
      </c>
      <c r="BU533">
        <v>340.24540905246283</v>
      </c>
      <c r="BV533">
        <v>247.18436531948862</v>
      </c>
      <c r="BW533">
        <v>152.87961645567395</v>
      </c>
      <c r="BX533">
        <v>62.173666162918792</v>
      </c>
      <c r="BY533">
        <v>-19.216464926149005</v>
      </c>
      <c r="BZ533">
        <v>-85.103407799915004</v>
      </c>
      <c r="CA533">
        <v>-129.48147187900034</v>
      </c>
      <c r="CB533">
        <v>-147.42997542177582</v>
      </c>
      <c r="CC533">
        <v>-147.45409573620006</v>
      </c>
      <c r="CD533">
        <v>-112.51444896373857</v>
      </c>
      <c r="CE533">
        <v>-73.408723447788347</v>
      </c>
      <c r="CF533">
        <v>-45.026655490642241</v>
      </c>
      <c r="CG533">
        <v>-2.4301502540720794E-11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>
        <v>0</v>
      </c>
      <c r="CS533">
        <v>0</v>
      </c>
      <c r="CT533">
        <v>0</v>
      </c>
      <c r="CU533">
        <v>0</v>
      </c>
      <c r="CV533">
        <v>0</v>
      </c>
      <c r="CW533">
        <v>0</v>
      </c>
    </row>
    <row r="534" spans="1:101" x14ac:dyDescent="0.3">
      <c r="A534">
        <f>Model_Point!K534</f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8624.3527355016886</v>
      </c>
      <c r="K534">
        <v>8104.4039380205777</v>
      </c>
      <c r="L534">
        <v>7566.6291748117574</v>
      </c>
      <c r="M534">
        <v>7009.9267114112345</v>
      </c>
      <c r="N534">
        <v>6480.0599392892873</v>
      </c>
      <c r="O534">
        <v>5960.5889463941139</v>
      </c>
      <c r="P534">
        <v>5488.3517158000514</v>
      </c>
      <c r="Q534">
        <v>5060.0660341458033</v>
      </c>
      <c r="R534">
        <v>4676.2528572112024</v>
      </c>
      <c r="S534">
        <v>4337.8172953077992</v>
      </c>
      <c r="T534">
        <v>4045.4177554968142</v>
      </c>
      <c r="U534">
        <v>3799.5494806453726</v>
      </c>
      <c r="V534">
        <v>3600.5916348713413</v>
      </c>
      <c r="W534">
        <v>3460.8889387948066</v>
      </c>
      <c r="X534">
        <v>3377.293718946933</v>
      </c>
      <c r="Y534">
        <v>3237.96985775037</v>
      </c>
      <c r="Z534">
        <v>3141.1004481482964</v>
      </c>
      <c r="AA534">
        <v>3087.1607019873495</v>
      </c>
      <c r="AB534">
        <v>3076.6164585030242</v>
      </c>
      <c r="AC534">
        <v>3109.942669933645</v>
      </c>
      <c r="AD534">
        <v>3187.6403778275367</v>
      </c>
      <c r="AE534">
        <v>3325.2723818293957</v>
      </c>
      <c r="AF534">
        <v>3526.3749815982355</v>
      </c>
      <c r="AG534">
        <v>3751.9269615874186</v>
      </c>
      <c r="AH534">
        <v>3955.9392438353179</v>
      </c>
      <c r="AI534">
        <v>4137.7478846712511</v>
      </c>
      <c r="AJ534">
        <v>4295.8148784224286</v>
      </c>
      <c r="AK534">
        <v>4428.1444981800205</v>
      </c>
      <c r="AL534">
        <v>4533.3442822027964</v>
      </c>
      <c r="AM534">
        <v>4610.8813194398772</v>
      </c>
      <c r="AN534">
        <v>4660.1064850137509</v>
      </c>
      <c r="AO534">
        <v>4680.2979760886628</v>
      </c>
      <c r="AP534">
        <v>4671.3911523409952</v>
      </c>
      <c r="AQ534">
        <v>4633.8370789970832</v>
      </c>
      <c r="AR534">
        <v>4568.4433451009463</v>
      </c>
      <c r="AS534">
        <v>4476.321201397961</v>
      </c>
      <c r="AT534">
        <v>4358.8825613177878</v>
      </c>
      <c r="AU534">
        <v>4217.8567089229164</v>
      </c>
      <c r="AV534">
        <v>4055.2993944928025</v>
      </c>
      <c r="AW534">
        <v>3873.5754718744979</v>
      </c>
      <c r="AX534">
        <v>3675.3038735111309</v>
      </c>
      <c r="AY534">
        <v>3463.2791899455356</v>
      </c>
      <c r="AZ534">
        <v>3240.4344225402924</v>
      </c>
      <c r="BA534">
        <v>3009.7989273209359</v>
      </c>
      <c r="BB534">
        <v>2774.4557303466327</v>
      </c>
      <c r="BC534">
        <v>2537.504235323579</v>
      </c>
      <c r="BD534">
        <v>2302.0023561135886</v>
      </c>
      <c r="BE534">
        <v>2070.8914916663534</v>
      </c>
      <c r="BF534">
        <v>1846.8821269055409</v>
      </c>
      <c r="BG534">
        <v>1632.3808860134397</v>
      </c>
      <c r="BH534">
        <v>1429.6609800328313</v>
      </c>
      <c r="BI534">
        <v>1228.5454059681097</v>
      </c>
      <c r="BJ534">
        <v>1033.4899448336614</v>
      </c>
      <c r="BK534">
        <v>848.78708519213865</v>
      </c>
      <c r="BL534">
        <v>678.34639299465073</v>
      </c>
      <c r="BM534">
        <v>525.46420652702454</v>
      </c>
      <c r="BN534">
        <v>392.6032882592844</v>
      </c>
      <c r="BO534">
        <v>281.20866608822621</v>
      </c>
      <c r="BP534">
        <v>191.58915174832498</v>
      </c>
      <c r="BQ534">
        <v>122.89297613069787</v>
      </c>
      <c r="BR534">
        <v>73.198710911583376</v>
      </c>
      <c r="BS534">
        <v>41.674023035439589</v>
      </c>
      <c r="BT534">
        <v>22.841713275209809</v>
      </c>
      <c r="BU534">
        <v>12.45618552400401</v>
      </c>
      <c r="BV534">
        <v>7.3604903167568931</v>
      </c>
      <c r="BW534">
        <v>1.2698052865222794E-10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  <c r="CF534">
        <v>0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  <c r="CN534">
        <v>0</v>
      </c>
      <c r="CO534">
        <v>0</v>
      </c>
      <c r="CP534">
        <v>0</v>
      </c>
      <c r="CQ534">
        <v>0</v>
      </c>
      <c r="CR534">
        <v>0</v>
      </c>
      <c r="CS534">
        <v>0</v>
      </c>
      <c r="CT534">
        <v>0</v>
      </c>
      <c r="CU534">
        <v>0</v>
      </c>
      <c r="CV534">
        <v>0</v>
      </c>
      <c r="CW534">
        <v>0</v>
      </c>
    </row>
    <row r="535" spans="1:101" x14ac:dyDescent="0.3">
      <c r="A535">
        <f>Model_Point!K535</f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4051.7326567343102</v>
      </c>
      <c r="K535">
        <v>3878.2604842549831</v>
      </c>
      <c r="L535">
        <v>3676.2723227011447</v>
      </c>
      <c r="M535">
        <v>3458.7906826958497</v>
      </c>
      <c r="N535">
        <v>3220.7655747330464</v>
      </c>
      <c r="O535">
        <v>3010.8201755187911</v>
      </c>
      <c r="P535">
        <v>2818.1979914077565</v>
      </c>
      <c r="Q535">
        <v>2642.0877302725207</v>
      </c>
      <c r="R535">
        <v>2482.9999932278783</v>
      </c>
      <c r="S535">
        <v>2294.9700525183516</v>
      </c>
      <c r="T535">
        <v>2168.7092386450058</v>
      </c>
      <c r="U535">
        <v>2060.7350959022488</v>
      </c>
      <c r="V535">
        <v>1971.3490383670812</v>
      </c>
      <c r="W535">
        <v>1905.4360911636311</v>
      </c>
      <c r="X535">
        <v>1727.2641961137151</v>
      </c>
      <c r="Y535">
        <v>1654.9150997147085</v>
      </c>
      <c r="Z535">
        <v>1599.3100290491104</v>
      </c>
      <c r="AA535">
        <v>1560.6822790188769</v>
      </c>
      <c r="AB535">
        <v>1539.2518072001872</v>
      </c>
      <c r="AC535">
        <v>1456.3975562108205</v>
      </c>
      <c r="AD535">
        <v>1465.1340090965004</v>
      </c>
      <c r="AE535">
        <v>1497.2026241623748</v>
      </c>
      <c r="AF535">
        <v>1553.9708785092791</v>
      </c>
      <c r="AG535">
        <v>1636.4661690742789</v>
      </c>
      <c r="AH535">
        <v>1546.746763146976</v>
      </c>
      <c r="AI535">
        <v>1645.013906274562</v>
      </c>
      <c r="AJ535">
        <v>1734.5639166101237</v>
      </c>
      <c r="AK535">
        <v>1814.6703020322627</v>
      </c>
      <c r="AL535">
        <v>1884.8433666113483</v>
      </c>
      <c r="AM535">
        <v>1785.5286060497656</v>
      </c>
      <c r="AN535">
        <v>1825.4777756345402</v>
      </c>
      <c r="AO535">
        <v>1854.3226036457354</v>
      </c>
      <c r="AP535">
        <v>1872.0688449949585</v>
      </c>
      <c r="AQ535">
        <v>1878.9245009744222</v>
      </c>
      <c r="AR535">
        <v>1760.5720583231434</v>
      </c>
      <c r="AS535">
        <v>1739.7252997695462</v>
      </c>
      <c r="AT535">
        <v>1708.9603836052659</v>
      </c>
      <c r="AU535">
        <v>1668.9679919416606</v>
      </c>
      <c r="AV535">
        <v>1620.5677563316744</v>
      </c>
      <c r="AW535">
        <v>1488.695504435279</v>
      </c>
      <c r="AX535">
        <v>1421.7071856317223</v>
      </c>
      <c r="AY535">
        <v>1349.120718820378</v>
      </c>
      <c r="AZ535">
        <v>1272.0900256162006</v>
      </c>
      <c r="BA535">
        <v>1191.8088615458946</v>
      </c>
      <c r="BB535">
        <v>1064.4223801052469</v>
      </c>
      <c r="BC535">
        <v>978.51351913543465</v>
      </c>
      <c r="BD535">
        <v>892.83776950857339</v>
      </c>
      <c r="BE535">
        <v>808.55484586481168</v>
      </c>
      <c r="BF535">
        <v>726.73730875510694</v>
      </c>
      <c r="BG535">
        <v>625.45404897500737</v>
      </c>
      <c r="BH535">
        <v>549.972954325204</v>
      </c>
      <c r="BI535">
        <v>474.85288713142194</v>
      </c>
      <c r="BJ535">
        <v>401.82542374370036</v>
      </c>
      <c r="BK535">
        <v>332.56244522764382</v>
      </c>
      <c r="BL535">
        <v>259.66613382584467</v>
      </c>
      <c r="BM535">
        <v>201.7290949847978</v>
      </c>
      <c r="BN535">
        <v>151.31903063974599</v>
      </c>
      <c r="BO535">
        <v>109.01861507663172</v>
      </c>
      <c r="BP535">
        <v>74.973539914203442</v>
      </c>
      <c r="BQ535">
        <v>47.025545055619233</v>
      </c>
      <c r="BR535">
        <v>28.058208435270014</v>
      </c>
      <c r="BS535">
        <v>16.023875376989931</v>
      </c>
      <c r="BT535">
        <v>8.8354315675657258</v>
      </c>
      <c r="BU535">
        <v>4.8736606082266851</v>
      </c>
      <c r="BV535">
        <v>2.8247760233833619</v>
      </c>
      <c r="BW535">
        <v>-3.9410945813484833E-11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  <c r="CF535">
        <v>0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  <c r="CN535">
        <v>0</v>
      </c>
      <c r="CO535">
        <v>0</v>
      </c>
      <c r="CP535">
        <v>0</v>
      </c>
      <c r="CQ535">
        <v>0</v>
      </c>
      <c r="CR535">
        <v>0</v>
      </c>
      <c r="CS535">
        <v>0</v>
      </c>
      <c r="CT535">
        <v>0</v>
      </c>
      <c r="CU535">
        <v>0</v>
      </c>
      <c r="CV535">
        <v>0</v>
      </c>
      <c r="CW535">
        <v>0</v>
      </c>
    </row>
    <row r="536" spans="1:101" x14ac:dyDescent="0.3">
      <c r="A536">
        <f>Model_Point!K536</f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1811.1963816818898</v>
      </c>
      <c r="K536">
        <v>1760.8342731877813</v>
      </c>
      <c r="L536">
        <v>1696.1462390724341</v>
      </c>
      <c r="M536">
        <v>1624.2342490801843</v>
      </c>
      <c r="N536">
        <v>1555.2225793429136</v>
      </c>
      <c r="O536">
        <v>1487.8757957790165</v>
      </c>
      <c r="P536">
        <v>1428.4010302728968</v>
      </c>
      <c r="Q536">
        <v>1376.5902248270311</v>
      </c>
      <c r="R536">
        <v>1332.7318308069546</v>
      </c>
      <c r="S536">
        <v>1297.1414168491106</v>
      </c>
      <c r="T536">
        <v>1270.0830741189341</v>
      </c>
      <c r="U536">
        <v>1251.7889149469813</v>
      </c>
      <c r="V536">
        <v>1242.4693444075056</v>
      </c>
      <c r="W536">
        <v>1244.1736269422754</v>
      </c>
      <c r="X536">
        <v>1256.5714772131068</v>
      </c>
      <c r="Y536">
        <v>1262.6106597982571</v>
      </c>
      <c r="Z536">
        <v>1277.5104210561963</v>
      </c>
      <c r="AA536">
        <v>1301.4978302060065</v>
      </c>
      <c r="AB536">
        <v>1334.8028917331021</v>
      </c>
      <c r="AC536">
        <v>1377.6623764515261</v>
      </c>
      <c r="AD536">
        <v>1430.3234031675111</v>
      </c>
      <c r="AE536">
        <v>1495.3575779511111</v>
      </c>
      <c r="AF536">
        <v>1573.4998922586508</v>
      </c>
      <c r="AG536">
        <v>1665.3609307879792</v>
      </c>
      <c r="AH536">
        <v>1771.475951079799</v>
      </c>
      <c r="AI536">
        <v>1882.0665721484993</v>
      </c>
      <c r="AJ536">
        <v>2131.316239460838</v>
      </c>
      <c r="AK536">
        <v>2165.3630414960867</v>
      </c>
      <c r="AL536">
        <v>2185.597218203935</v>
      </c>
      <c r="AM536">
        <v>2203.0608660615985</v>
      </c>
      <c r="AN536">
        <v>2217.8515087654423</v>
      </c>
      <c r="AO536">
        <v>2229.7484213745979</v>
      </c>
      <c r="AP536">
        <v>2237.5301760866819</v>
      </c>
      <c r="AQ536">
        <v>2240.1211783175117</v>
      </c>
      <c r="AR536">
        <v>2236.6558616366765</v>
      </c>
      <c r="AS536">
        <v>2226.3354965872304</v>
      </c>
      <c r="AT536">
        <v>2208.3560326392862</v>
      </c>
      <c r="AU536">
        <v>2181.8823907098663</v>
      </c>
      <c r="AV536">
        <v>2146.0709946739566</v>
      </c>
      <c r="AW536">
        <v>2100.1323956737078</v>
      </c>
      <c r="AX536">
        <v>2043.4244568187191</v>
      </c>
      <c r="AY536">
        <v>1975.5271944784229</v>
      </c>
      <c r="AZ536">
        <v>1896.1841077712222</v>
      </c>
      <c r="BA536">
        <v>1805.3343009086345</v>
      </c>
      <c r="BB536">
        <v>1703.1408746614163</v>
      </c>
      <c r="BC536">
        <v>1590.0043427335536</v>
      </c>
      <c r="BD536">
        <v>1466.6438963922415</v>
      </c>
      <c r="BE536">
        <v>1334.1783741480972</v>
      </c>
      <c r="BF536">
        <v>1194.2796167575409</v>
      </c>
      <c r="BG536">
        <v>1049.0784333444053</v>
      </c>
      <c r="BH536">
        <v>900.31700355832254</v>
      </c>
      <c r="BI536">
        <v>796.28454017354284</v>
      </c>
      <c r="BJ536">
        <v>682.06682414593331</v>
      </c>
      <c r="BK536">
        <v>553.69683053052461</v>
      </c>
      <c r="BL536">
        <v>414.3854015723785</v>
      </c>
      <c r="BM536">
        <v>269.91608924311504</v>
      </c>
      <c r="BN536">
        <v>128.0818308718685</v>
      </c>
      <c r="BO536">
        <v>-1.6418274989921011</v>
      </c>
      <c r="BP536">
        <v>-108.72725921921928</v>
      </c>
      <c r="BQ536">
        <v>-182.66445496126076</v>
      </c>
      <c r="BR536">
        <v>-214.48958368133097</v>
      </c>
      <c r="BS536">
        <v>-219.04580010834889</v>
      </c>
      <c r="BT536">
        <v>-165.33705178295727</v>
      </c>
      <c r="BU536">
        <v>-109.58948132031158</v>
      </c>
      <c r="BV536">
        <v>-68.819534462142798</v>
      </c>
      <c r="BW536">
        <v>1.8965368416394689E-11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  <c r="CF536">
        <v>0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0</v>
      </c>
      <c r="CQ536">
        <v>0</v>
      </c>
      <c r="CR536">
        <v>0</v>
      </c>
      <c r="CS536">
        <v>0</v>
      </c>
      <c r="CT536">
        <v>0</v>
      </c>
      <c r="CU536">
        <v>0</v>
      </c>
      <c r="CV536">
        <v>0</v>
      </c>
      <c r="CW536">
        <v>0</v>
      </c>
    </row>
    <row r="537" spans="1:101" x14ac:dyDescent="0.3">
      <c r="A537">
        <f>Model_Point!K537</f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5990.9849976955511</v>
      </c>
      <c r="K537">
        <v>5690.849135680226</v>
      </c>
      <c r="L537">
        <v>5406.3929503352811</v>
      </c>
      <c r="M537">
        <v>5100.3905851785294</v>
      </c>
      <c r="N537">
        <v>4797.7487662016547</v>
      </c>
      <c r="O537">
        <v>4487.346316957116</v>
      </c>
      <c r="P537">
        <v>4195.3065112134227</v>
      </c>
      <c r="Q537">
        <v>3923.6242948648519</v>
      </c>
      <c r="R537">
        <v>3673.4526481298253</v>
      </c>
      <c r="S537">
        <v>3445.5885724188183</v>
      </c>
      <c r="T537">
        <v>3240.6295308300973</v>
      </c>
      <c r="U537">
        <v>3069.4127220208011</v>
      </c>
      <c r="V537">
        <v>2935.4226688659965</v>
      </c>
      <c r="W537">
        <v>2841.4590141446902</v>
      </c>
      <c r="X537">
        <v>2789.7703457198031</v>
      </c>
      <c r="Y537">
        <v>2716.678176907214</v>
      </c>
      <c r="Z537">
        <v>2683.0342780090905</v>
      </c>
      <c r="AA537">
        <v>2691.402188369711</v>
      </c>
      <c r="AB537">
        <v>2744.1301805387152</v>
      </c>
      <c r="AC537">
        <v>2843.2015901118739</v>
      </c>
      <c r="AD537">
        <v>2942.4455653653681</v>
      </c>
      <c r="AE537">
        <v>3018.7522901237512</v>
      </c>
      <c r="AF537">
        <v>3071.4349293990913</v>
      </c>
      <c r="AG537">
        <v>3100.2728996593223</v>
      </c>
      <c r="AH537">
        <v>3105.3884119747177</v>
      </c>
      <c r="AI537">
        <v>3087.2052394743678</v>
      </c>
      <c r="AJ537">
        <v>3046.4468767298708</v>
      </c>
      <c r="AK537">
        <v>2984.1507971245323</v>
      </c>
      <c r="AL537">
        <v>2901.6768787833007</v>
      </c>
      <c r="AM537">
        <v>2800.6942935770321</v>
      </c>
      <c r="AN537">
        <v>2683.137035228453</v>
      </c>
      <c r="AO537">
        <v>2551.1391403221401</v>
      </c>
      <c r="AP537">
        <v>2407.0027300748256</v>
      </c>
      <c r="AQ537">
        <v>2253.161589470426</v>
      </c>
      <c r="AR537">
        <v>2092.1437044624249</v>
      </c>
      <c r="AS537">
        <v>1926.5377902429741</v>
      </c>
      <c r="AT537">
        <v>1758.9422374943779</v>
      </c>
      <c r="AU537">
        <v>1591.899033729462</v>
      </c>
      <c r="AV537">
        <v>1427.7938885683373</v>
      </c>
      <c r="AW537">
        <v>1268.789881017449</v>
      </c>
      <c r="AX537">
        <v>1116.964559601809</v>
      </c>
      <c r="AY537">
        <v>963.97934411419521</v>
      </c>
      <c r="AZ537">
        <v>813.69519416504966</v>
      </c>
      <c r="BA537">
        <v>669.88766412444102</v>
      </c>
      <c r="BB537">
        <v>536.0530172220258</v>
      </c>
      <c r="BC537">
        <v>415.20224837285764</v>
      </c>
      <c r="BD537">
        <v>309.66105812359609</v>
      </c>
      <c r="BE537">
        <v>220.89905116107875</v>
      </c>
      <c r="BF537">
        <v>149.4146467888562</v>
      </c>
      <c r="BG537">
        <v>94.70160422921775</v>
      </c>
      <c r="BH537">
        <v>55.316912350787547</v>
      </c>
      <c r="BI537">
        <v>30.603542010789525</v>
      </c>
      <c r="BJ537">
        <v>16.087621544271716</v>
      </c>
      <c r="BK537">
        <v>8.3032126169121749</v>
      </c>
      <c r="BL537">
        <v>4.6806088199458022</v>
      </c>
      <c r="BM537">
        <v>-7.2911411458111445E-11</v>
      </c>
      <c r="BN537">
        <v>0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  <c r="CF537">
        <v>0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0</v>
      </c>
      <c r="CQ537">
        <v>0</v>
      </c>
      <c r="CR537">
        <v>0</v>
      </c>
      <c r="CS537">
        <v>0</v>
      </c>
      <c r="CT537">
        <v>0</v>
      </c>
      <c r="CU537">
        <v>0</v>
      </c>
      <c r="CV537">
        <v>0</v>
      </c>
      <c r="CW537">
        <v>0</v>
      </c>
    </row>
    <row r="538" spans="1:101" x14ac:dyDescent="0.3">
      <c r="A538">
        <f>Model_Point!K538</f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2625.3432360962934</v>
      </c>
      <c r="K538">
        <v>2514.5381334105873</v>
      </c>
      <c r="L538">
        <v>2398.9427840936251</v>
      </c>
      <c r="M538">
        <v>2270.9641239249954</v>
      </c>
      <c r="N538">
        <v>2165.6090477418411</v>
      </c>
      <c r="O538">
        <v>2034.1880421518163</v>
      </c>
      <c r="P538">
        <v>1909.0764635095443</v>
      </c>
      <c r="Q538">
        <v>1791.2529618916137</v>
      </c>
      <c r="R538">
        <v>1681.3061732042815</v>
      </c>
      <c r="S538">
        <v>1627.2885066170147</v>
      </c>
      <c r="T538">
        <v>1537.2023786421009</v>
      </c>
      <c r="U538">
        <v>1460.1616764628052</v>
      </c>
      <c r="V538">
        <v>1397.59193675502</v>
      </c>
      <c r="W538">
        <v>1350.6470156354012</v>
      </c>
      <c r="X538">
        <v>1268.9432896425392</v>
      </c>
      <c r="Y538">
        <v>1227.5133470658018</v>
      </c>
      <c r="Z538">
        <v>1201.4066656842183</v>
      </c>
      <c r="AA538">
        <v>1191.6421321070268</v>
      </c>
      <c r="AB538">
        <v>1199.1513405434246</v>
      </c>
      <c r="AC538">
        <v>1131.31547259954</v>
      </c>
      <c r="AD538">
        <v>1169.9818194742054</v>
      </c>
      <c r="AE538">
        <v>1218.0911252358856</v>
      </c>
      <c r="AF538">
        <v>1257.3587377706199</v>
      </c>
      <c r="AG538">
        <v>1287.7151836187682</v>
      </c>
      <c r="AH538">
        <v>1202.7852875692272</v>
      </c>
      <c r="AI538">
        <v>1209.0621557039235</v>
      </c>
      <c r="AJ538">
        <v>1206.5880310118334</v>
      </c>
      <c r="AK538">
        <v>1195.774350949142</v>
      </c>
      <c r="AL538">
        <v>1177.1608505215675</v>
      </c>
      <c r="AM538">
        <v>1078.8309753040021</v>
      </c>
      <c r="AN538">
        <v>1042.2253018271497</v>
      </c>
      <c r="AO538">
        <v>999.82560231172022</v>
      </c>
      <c r="AP538">
        <v>952.53474325172829</v>
      </c>
      <c r="AQ538">
        <v>901.30968979174372</v>
      </c>
      <c r="AR538">
        <v>803.32206271492703</v>
      </c>
      <c r="AS538">
        <v>744.53496693880049</v>
      </c>
      <c r="AT538">
        <v>684.69592632598221</v>
      </c>
      <c r="AU538">
        <v>624.80595143966696</v>
      </c>
      <c r="AV538">
        <v>565.80811665458145</v>
      </c>
      <c r="AW538">
        <v>486.11500930456953</v>
      </c>
      <c r="AX538">
        <v>430.05998347752887</v>
      </c>
      <c r="AY538">
        <v>373.32159224518978</v>
      </c>
      <c r="AZ538">
        <v>317.40009530969007</v>
      </c>
      <c r="BA538">
        <v>263.76630274486234</v>
      </c>
      <c r="BB538">
        <v>205.07776222522787</v>
      </c>
      <c r="BC538">
        <v>159.39635713251042</v>
      </c>
      <c r="BD538">
        <v>119.43931295593148</v>
      </c>
      <c r="BE538">
        <v>85.797467244629331</v>
      </c>
      <c r="BF538">
        <v>58.688291977268712</v>
      </c>
      <c r="BG538">
        <v>36.213496803285537</v>
      </c>
      <c r="BH538">
        <v>21.191391642477203</v>
      </c>
      <c r="BI538">
        <v>11.761506970451386</v>
      </c>
      <c r="BJ538">
        <v>6.2216145627644552</v>
      </c>
      <c r="BK538">
        <v>3.2514817254525918</v>
      </c>
      <c r="BL538">
        <v>1.7972092164983953</v>
      </c>
      <c r="BM538">
        <v>-3.2363390587207456E-11</v>
      </c>
      <c r="BN538">
        <v>0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  <c r="CF538">
        <v>0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0</v>
      </c>
      <c r="CQ538">
        <v>0</v>
      </c>
      <c r="CR538">
        <v>0</v>
      </c>
      <c r="CS538">
        <v>0</v>
      </c>
      <c r="CT538">
        <v>0</v>
      </c>
      <c r="CU538">
        <v>0</v>
      </c>
      <c r="CV538">
        <v>0</v>
      </c>
      <c r="CW538">
        <v>0</v>
      </c>
    </row>
    <row r="539" spans="1:101" x14ac:dyDescent="0.3">
      <c r="A539">
        <f>Model_Point!K539</f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1665.3426564363485</v>
      </c>
      <c r="K539">
        <v>1655.8087163754853</v>
      </c>
      <c r="L539">
        <v>1629.1993593168088</v>
      </c>
      <c r="M539">
        <v>1592.0232105800035</v>
      </c>
      <c r="N539">
        <v>1552.8683401868366</v>
      </c>
      <c r="O539">
        <v>1512.0027483319532</v>
      </c>
      <c r="P539">
        <v>1474.2554032090773</v>
      </c>
      <c r="Q539">
        <v>1440.3869049842872</v>
      </c>
      <c r="R539">
        <v>1410.8921965381417</v>
      </c>
      <c r="S539">
        <v>1386.1569831705797</v>
      </c>
      <c r="T539">
        <v>1366.5089086996377</v>
      </c>
      <c r="U539">
        <v>1353.8337682672275</v>
      </c>
      <c r="V539">
        <v>1348.8893596741877</v>
      </c>
      <c r="W539">
        <v>1352.3230892942731</v>
      </c>
      <c r="X539">
        <v>1364.6937661757149</v>
      </c>
      <c r="Y539">
        <v>1376.4148873986512</v>
      </c>
      <c r="Z539">
        <v>1533.496520449738</v>
      </c>
      <c r="AA539">
        <v>1567.21340974687</v>
      </c>
      <c r="AB539">
        <v>1588.3721792049732</v>
      </c>
      <c r="AC539">
        <v>1607.9866390349807</v>
      </c>
      <c r="AD539">
        <v>1626.2663118544156</v>
      </c>
      <c r="AE539">
        <v>1643.1200245553919</v>
      </c>
      <c r="AF539">
        <v>1657.4484435083082</v>
      </c>
      <c r="AG539">
        <v>1668.2787543999209</v>
      </c>
      <c r="AH539">
        <v>1674.8321937316794</v>
      </c>
      <c r="AI539">
        <v>1676.3824497789501</v>
      </c>
      <c r="AJ539">
        <v>1672.1815367728168</v>
      </c>
      <c r="AK539">
        <v>1661.4298729344364</v>
      </c>
      <c r="AL539">
        <v>1643.2935896558306</v>
      </c>
      <c r="AM539">
        <v>1616.9622846419086</v>
      </c>
      <c r="AN539">
        <v>1581.7390294555219</v>
      </c>
      <c r="AO539">
        <v>1537.1142645795794</v>
      </c>
      <c r="AP539">
        <v>1482.7060049856766</v>
      </c>
      <c r="AQ539">
        <v>1418.2897413312323</v>
      </c>
      <c r="AR539">
        <v>1343.8249913275895</v>
      </c>
      <c r="AS539">
        <v>1259.4670219514287</v>
      </c>
      <c r="AT539">
        <v>1165.6474238496526</v>
      </c>
      <c r="AU539">
        <v>1063.1572338523183</v>
      </c>
      <c r="AV539">
        <v>953.30719445068996</v>
      </c>
      <c r="AW539">
        <v>837.84506735693367</v>
      </c>
      <c r="AX539">
        <v>718.10902117340618</v>
      </c>
      <c r="AY539">
        <v>642.5100226124373</v>
      </c>
      <c r="AZ539">
        <v>557.13787562394987</v>
      </c>
      <c r="BA539">
        <v>457.50246812158389</v>
      </c>
      <c r="BB539">
        <v>346.02743539554746</v>
      </c>
      <c r="BC539">
        <v>227.61835794071879</v>
      </c>
      <c r="BD539">
        <v>109.16654067790556</v>
      </c>
      <c r="BE539">
        <v>-0.70759603026730755</v>
      </c>
      <c r="BF539">
        <v>-92.199763730131011</v>
      </c>
      <c r="BG539">
        <v>-155.29442701228763</v>
      </c>
      <c r="BH539">
        <v>-181.19464766976654</v>
      </c>
      <c r="BI539">
        <v>-184.49475747452689</v>
      </c>
      <c r="BJ539">
        <v>-134.26707581510158</v>
      </c>
      <c r="BK539">
        <v>-90.378257876178367</v>
      </c>
      <c r="BL539">
        <v>-57.897589240994513</v>
      </c>
      <c r="BM539">
        <v>-6.9250785212193869E-12</v>
      </c>
      <c r="BN539">
        <v>0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  <c r="CF539">
        <v>0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0</v>
      </c>
      <c r="CQ539">
        <v>0</v>
      </c>
      <c r="CR539">
        <v>0</v>
      </c>
      <c r="CS539">
        <v>0</v>
      </c>
      <c r="CT539">
        <v>0</v>
      </c>
      <c r="CU539">
        <v>0</v>
      </c>
      <c r="CV539">
        <v>0</v>
      </c>
      <c r="CW539">
        <v>0</v>
      </c>
    </row>
    <row r="540" spans="1:101" x14ac:dyDescent="0.3">
      <c r="A540">
        <f>Model_Point!K540</f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46408.884607411972</v>
      </c>
      <c r="K540">
        <v>45983.919783899248</v>
      </c>
      <c r="L540">
        <v>44578.637988160161</v>
      </c>
      <c r="M540">
        <v>42818.925512306458</v>
      </c>
      <c r="N540">
        <v>41000.014118377891</v>
      </c>
      <c r="O540">
        <v>39250.718766939055</v>
      </c>
      <c r="P540">
        <v>37635.809318832777</v>
      </c>
      <c r="Q540">
        <v>36194.980171290634</v>
      </c>
      <c r="R540">
        <v>34948.759795567283</v>
      </c>
      <c r="S540">
        <v>33886.588740831503</v>
      </c>
      <c r="T540">
        <v>33062.710724012613</v>
      </c>
      <c r="U540">
        <v>32515.592387772791</v>
      </c>
      <c r="V540">
        <v>32279.670606910349</v>
      </c>
      <c r="W540">
        <v>32388.588245335701</v>
      </c>
      <c r="X540">
        <v>32873.560031835412</v>
      </c>
      <c r="Y540">
        <v>33764.447540947112</v>
      </c>
      <c r="Z540">
        <v>35093.990082345685</v>
      </c>
      <c r="AA540">
        <v>36897.844392289342</v>
      </c>
      <c r="AB540">
        <v>39210.904034488209</v>
      </c>
      <c r="AC540">
        <v>41676.286068445421</v>
      </c>
      <c r="AD540">
        <v>43914.113278815501</v>
      </c>
      <c r="AE540">
        <v>45903.367583630243</v>
      </c>
      <c r="AF540">
        <v>47631.078568181067</v>
      </c>
      <c r="AG540">
        <v>49090.298308043006</v>
      </c>
      <c r="AH540">
        <v>50277.480127525305</v>
      </c>
      <c r="AI540">
        <v>51188.070693069458</v>
      </c>
      <c r="AJ540">
        <v>51815.481407157829</v>
      </c>
      <c r="AK540">
        <v>52154.388621782477</v>
      </c>
      <c r="AL540">
        <v>52203.611652740379</v>
      </c>
      <c r="AM540">
        <v>51963.196059470909</v>
      </c>
      <c r="AN540">
        <v>51431.996963671932</v>
      </c>
      <c r="AO540">
        <v>50612.373004549801</v>
      </c>
      <c r="AP540">
        <v>49512.323793279153</v>
      </c>
      <c r="AQ540">
        <v>48144.007565193104</v>
      </c>
      <c r="AR540">
        <v>46523.011223353809</v>
      </c>
      <c r="AS540">
        <v>44667.76729381863</v>
      </c>
      <c r="AT540">
        <v>42599.449461523625</v>
      </c>
      <c r="AU540">
        <v>40342.194624403033</v>
      </c>
      <c r="AV540">
        <v>37923.279242925761</v>
      </c>
      <c r="AW540">
        <v>35373.074261258458</v>
      </c>
      <c r="AX540">
        <v>32724.351583981315</v>
      </c>
      <c r="AY540">
        <v>30011.527075507049</v>
      </c>
      <c r="AZ540">
        <v>27268.290857472035</v>
      </c>
      <c r="BA540">
        <v>24529.149239132006</v>
      </c>
      <c r="BB540">
        <v>21828.722677337788</v>
      </c>
      <c r="BC540">
        <v>19200.94920409254</v>
      </c>
      <c r="BD540">
        <v>16678.211725631834</v>
      </c>
      <c r="BE540">
        <v>14290.416882586233</v>
      </c>
      <c r="BF540">
        <v>12064.063027702889</v>
      </c>
      <c r="BG540">
        <v>10021.3445389669</v>
      </c>
      <c r="BH540">
        <v>8179.3480468344524</v>
      </c>
      <c r="BI540">
        <v>6510.3896956424624</v>
      </c>
      <c r="BJ540">
        <v>5035.8803792603212</v>
      </c>
      <c r="BK540">
        <v>3769.3601017485958</v>
      </c>
      <c r="BL540">
        <v>2715.5705499119194</v>
      </c>
      <c r="BM540">
        <v>1870.1068425991189</v>
      </c>
      <c r="BN540">
        <v>1219.7869889774497</v>
      </c>
      <c r="BO540">
        <v>743.80961763454161</v>
      </c>
      <c r="BP540">
        <v>415.66702712462887</v>
      </c>
      <c r="BQ540">
        <v>205.651343768407</v>
      </c>
      <c r="BR540">
        <v>83.658783787479194</v>
      </c>
      <c r="BS540">
        <v>24.896541078420071</v>
      </c>
      <c r="BT540">
        <v>1.1893529431185383</v>
      </c>
      <c r="BU540">
        <v>-5.1247011883832778</v>
      </c>
      <c r="BV540">
        <v>-4.1998160962287114</v>
      </c>
      <c r="BW540">
        <v>-1.6435942987462901E-9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  <c r="CF540">
        <v>0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  <c r="CN540">
        <v>0</v>
      </c>
      <c r="CO540">
        <v>0</v>
      </c>
      <c r="CP540">
        <v>0</v>
      </c>
      <c r="CQ540">
        <v>0</v>
      </c>
      <c r="CR540">
        <v>0</v>
      </c>
      <c r="CS540">
        <v>0</v>
      </c>
      <c r="CT540">
        <v>0</v>
      </c>
      <c r="CU540">
        <v>0</v>
      </c>
      <c r="CV540">
        <v>0</v>
      </c>
      <c r="CW540">
        <v>0</v>
      </c>
    </row>
    <row r="541" spans="1:101" x14ac:dyDescent="0.3">
      <c r="A541">
        <f>Model_Point!K541</f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18859.924106886268</v>
      </c>
      <c r="K541">
        <v>18605.160757658254</v>
      </c>
      <c r="L541">
        <v>17913.921600622805</v>
      </c>
      <c r="M541">
        <v>17062.345784326055</v>
      </c>
      <c r="N541">
        <v>17754.711029397218</v>
      </c>
      <c r="O541">
        <v>16972.485693661762</v>
      </c>
      <c r="P541">
        <v>16232.95177192799</v>
      </c>
      <c r="Q541">
        <v>15552.577113937987</v>
      </c>
      <c r="R541">
        <v>14940.062045439445</v>
      </c>
      <c r="S541">
        <v>15331.164400503692</v>
      </c>
      <c r="T541">
        <v>14926.871130356834</v>
      </c>
      <c r="U541">
        <v>14627.081363679197</v>
      </c>
      <c r="V541">
        <v>14445.567997896691</v>
      </c>
      <c r="W541">
        <v>14395.739358076167</v>
      </c>
      <c r="X541">
        <v>14480.317247033441</v>
      </c>
      <c r="Y541">
        <v>14729.954368490879</v>
      </c>
      <c r="Z541">
        <v>15148.428929037576</v>
      </c>
      <c r="AA541">
        <v>15749.738092349791</v>
      </c>
      <c r="AB541">
        <v>16547.553061776161</v>
      </c>
      <c r="AC541">
        <v>16330.766390430628</v>
      </c>
      <c r="AD541">
        <v>17388.665751987905</v>
      </c>
      <c r="AE541">
        <v>18356.174913450381</v>
      </c>
      <c r="AF541">
        <v>19228.494932156238</v>
      </c>
      <c r="AG541">
        <v>20003.190828941824</v>
      </c>
      <c r="AH541">
        <v>19513.185057185263</v>
      </c>
      <c r="AI541">
        <v>20016.965985668176</v>
      </c>
      <c r="AJ541">
        <v>20414.030913780523</v>
      </c>
      <c r="AK541">
        <v>20702.494885160664</v>
      </c>
      <c r="AL541">
        <v>20882.099086778129</v>
      </c>
      <c r="AM541">
        <v>20068.752820028636</v>
      </c>
      <c r="AN541">
        <v>19976.271721082001</v>
      </c>
      <c r="AO541">
        <v>19772.825776470119</v>
      </c>
      <c r="AP541">
        <v>19461.615994124215</v>
      </c>
      <c r="AQ541">
        <v>19047.46866193556</v>
      </c>
      <c r="AR541">
        <v>17916.651269990351</v>
      </c>
      <c r="AS541">
        <v>17277.936724722571</v>
      </c>
      <c r="AT541">
        <v>16555.762201363912</v>
      </c>
      <c r="AU541">
        <v>15759.531350521456</v>
      </c>
      <c r="AV541">
        <v>14899.878312962774</v>
      </c>
      <c r="AW541">
        <v>13598.363470982942</v>
      </c>
      <c r="AX541">
        <v>12624.224771103489</v>
      </c>
      <c r="AY541">
        <v>11623.270131312491</v>
      </c>
      <c r="AZ541">
        <v>10608.607717625262</v>
      </c>
      <c r="BA541">
        <v>9593.6783629939273</v>
      </c>
      <c r="BB541">
        <v>8381.4940609130736</v>
      </c>
      <c r="BC541">
        <v>7393.2794462102402</v>
      </c>
      <c r="BD541">
        <v>6443.4315691873671</v>
      </c>
      <c r="BE541">
        <v>5543.6406228264004</v>
      </c>
      <c r="BF541">
        <v>4704.2964446785936</v>
      </c>
      <c r="BG541">
        <v>3844.4931866078673</v>
      </c>
      <c r="BH541">
        <v>3144.7679812677961</v>
      </c>
      <c r="BI541">
        <v>2510.239875270855</v>
      </c>
      <c r="BJ541">
        <v>1949.3129788978652</v>
      </c>
      <c r="BK541">
        <v>1467.3695715944225</v>
      </c>
      <c r="BL541">
        <v>1041.1152373490741</v>
      </c>
      <c r="BM541">
        <v>718.05017675035674</v>
      </c>
      <c r="BN541">
        <v>469.44046301122711</v>
      </c>
      <c r="BO541">
        <v>287.42826680698477</v>
      </c>
      <c r="BP541">
        <v>161.94328021401716</v>
      </c>
      <c r="BQ541">
        <v>78.803752135735991</v>
      </c>
      <c r="BR541">
        <v>32.058189066410712</v>
      </c>
      <c r="BS541">
        <v>9.5388109719541561</v>
      </c>
      <c r="BT541">
        <v>0.45371138136398126</v>
      </c>
      <c r="BU541">
        <v>-1.9644633753393526</v>
      </c>
      <c r="BV541">
        <v>-1.6133691686081841</v>
      </c>
      <c r="BW541">
        <v>-2.6420662368290546E-10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  <c r="CF541">
        <v>0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  <c r="CN541">
        <v>0</v>
      </c>
      <c r="CO541">
        <v>0</v>
      </c>
      <c r="CP541">
        <v>0</v>
      </c>
      <c r="CQ541">
        <v>0</v>
      </c>
      <c r="CR541">
        <v>0</v>
      </c>
      <c r="CS541">
        <v>0</v>
      </c>
      <c r="CT541">
        <v>0</v>
      </c>
      <c r="CU541">
        <v>0</v>
      </c>
      <c r="CV541">
        <v>0</v>
      </c>
      <c r="CW541">
        <v>0</v>
      </c>
    </row>
    <row r="542" spans="1:101" x14ac:dyDescent="0.3">
      <c r="A542">
        <f>Model_Point!K542</f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10082.047780409508</v>
      </c>
      <c r="K542">
        <v>10195.191084938075</v>
      </c>
      <c r="L542">
        <v>10086.057770438714</v>
      </c>
      <c r="M542">
        <v>9895.3983242051745</v>
      </c>
      <c r="N542">
        <v>9687.11790788092</v>
      </c>
      <c r="O542">
        <v>9488.6853103010708</v>
      </c>
      <c r="P542">
        <v>9313.2585537227242</v>
      </c>
      <c r="Q542">
        <v>9168.6196443046483</v>
      </c>
      <c r="R542">
        <v>9059.100012284036</v>
      </c>
      <c r="S542">
        <v>8984.0700022993351</v>
      </c>
      <c r="T542">
        <v>8952.7870875853005</v>
      </c>
      <c r="U542">
        <v>8972.0618808696399</v>
      </c>
      <c r="V542">
        <v>9048.0759162126251</v>
      </c>
      <c r="W542">
        <v>9186.887224263286</v>
      </c>
      <c r="X542">
        <v>9394.1855015605561</v>
      </c>
      <c r="Y542">
        <v>9675.4625411014931</v>
      </c>
      <c r="Z542">
        <v>10036.668171832232</v>
      </c>
      <c r="AA542">
        <v>10484.222715728078</v>
      </c>
      <c r="AB542">
        <v>11024.456916839068</v>
      </c>
      <c r="AC542">
        <v>11663.718319734471</v>
      </c>
      <c r="AD542">
        <v>12408.676006011689</v>
      </c>
      <c r="AE542">
        <v>13167.202981982087</v>
      </c>
      <c r="AF542">
        <v>13909.205623974287</v>
      </c>
      <c r="AG542">
        <v>14635.023221210613</v>
      </c>
      <c r="AH542">
        <v>15345.626772787295</v>
      </c>
      <c r="AI542">
        <v>16041.946429577103</v>
      </c>
      <c r="AJ542">
        <v>17991.176857868311</v>
      </c>
      <c r="AK542">
        <v>18435.562961291762</v>
      </c>
      <c r="AL542">
        <v>18751.692748836689</v>
      </c>
      <c r="AM542">
        <v>19026.724147532066</v>
      </c>
      <c r="AN542">
        <v>19259.909016521</v>
      </c>
      <c r="AO542">
        <v>19442.652582631639</v>
      </c>
      <c r="AP542">
        <v>19563.173645578951</v>
      </c>
      <c r="AQ542">
        <v>19611.317687079296</v>
      </c>
      <c r="AR542">
        <v>19577.817128902767</v>
      </c>
      <c r="AS542">
        <v>19454.206235869915</v>
      </c>
      <c r="AT542">
        <v>19232.246543232908</v>
      </c>
      <c r="AU542">
        <v>18903.533850097101</v>
      </c>
      <c r="AV542">
        <v>18459.721198443458</v>
      </c>
      <c r="AW542">
        <v>17893.127761759468</v>
      </c>
      <c r="AX542">
        <v>17198.254116907829</v>
      </c>
      <c r="AY542">
        <v>16372.340906612584</v>
      </c>
      <c r="AZ542">
        <v>15419.194865090416</v>
      </c>
      <c r="BA542">
        <v>14341.182609511525</v>
      </c>
      <c r="BB542">
        <v>13144.142199045264</v>
      </c>
      <c r="BC542">
        <v>11838.341915402834</v>
      </c>
      <c r="BD542">
        <v>10439.134737717844</v>
      </c>
      <c r="BE542">
        <v>8967.4777488052932</v>
      </c>
      <c r="BF542">
        <v>7450.2459902689288</v>
      </c>
      <c r="BG542">
        <v>5920.2376616683823</v>
      </c>
      <c r="BH542">
        <v>4415.7540726079314</v>
      </c>
      <c r="BI542">
        <v>3132.6284941895183</v>
      </c>
      <c r="BJ542">
        <v>1903.7684649557013</v>
      </c>
      <c r="BK542">
        <v>752.5644368072459</v>
      </c>
      <c r="BL542">
        <v>-261.47298153784112</v>
      </c>
      <c r="BM542">
        <v>-1071.7307515504579</v>
      </c>
      <c r="BN542">
        <v>-1616.0063818788635</v>
      </c>
      <c r="BO542">
        <v>-1846.5138160219014</v>
      </c>
      <c r="BP542">
        <v>-1740.1734900710951</v>
      </c>
      <c r="BQ542">
        <v>-1307.9517625370599</v>
      </c>
      <c r="BR542">
        <v>-858.69033743982186</v>
      </c>
      <c r="BS542">
        <v>-540.38779117695549</v>
      </c>
      <c r="BT542">
        <v>-323.98938974088088</v>
      </c>
      <c r="BU542">
        <v>-183.41768906486541</v>
      </c>
      <c r="BV542">
        <v>-96.459665159734627</v>
      </c>
      <c r="BW542">
        <v>3.8624475907216186E-10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  <c r="CF542">
        <v>0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  <c r="CN542">
        <v>0</v>
      </c>
      <c r="CO542">
        <v>0</v>
      </c>
      <c r="CP542">
        <v>0</v>
      </c>
      <c r="CQ542">
        <v>0</v>
      </c>
      <c r="CR542">
        <v>0</v>
      </c>
      <c r="CS542">
        <v>0</v>
      </c>
      <c r="CT542">
        <v>0</v>
      </c>
      <c r="CU542">
        <v>0</v>
      </c>
      <c r="CV542">
        <v>0</v>
      </c>
      <c r="CW542">
        <v>0</v>
      </c>
    </row>
    <row r="543" spans="1:101" x14ac:dyDescent="0.3">
      <c r="A543">
        <f>Model_Point!K543</f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133310.89848817245</v>
      </c>
      <c r="K543">
        <v>132722.22556850215</v>
      </c>
      <c r="L543">
        <v>129312.89797049211</v>
      </c>
      <c r="M543">
        <v>124773.3579882503</v>
      </c>
      <c r="N543">
        <v>119976.75723355719</v>
      </c>
      <c r="O543">
        <v>115305.04796774861</v>
      </c>
      <c r="P543">
        <v>110957.8067084419</v>
      </c>
      <c r="Q543">
        <v>107080.92313942569</v>
      </c>
      <c r="R543">
        <v>103800.87048273085</v>
      </c>
      <c r="S543">
        <v>101139.04548864953</v>
      </c>
      <c r="T543">
        <v>99288.973053314912</v>
      </c>
      <c r="U543">
        <v>98361.881542445684</v>
      </c>
      <c r="V543">
        <v>98460.014090038298</v>
      </c>
      <c r="W543">
        <v>99677.280110825552</v>
      </c>
      <c r="X543">
        <v>102101.43898886164</v>
      </c>
      <c r="Y543">
        <v>105819.48788836793</v>
      </c>
      <c r="Z543">
        <v>109943.86922673072</v>
      </c>
      <c r="AA543">
        <v>113296.8907623797</v>
      </c>
      <c r="AB543">
        <v>115850.09868982917</v>
      </c>
      <c r="AC543">
        <v>117580.42986555317</v>
      </c>
      <c r="AD543">
        <v>118463.4197088767</v>
      </c>
      <c r="AE543">
        <v>118485.99993463191</v>
      </c>
      <c r="AF543">
        <v>117652.58520943898</v>
      </c>
      <c r="AG543">
        <v>115981.16431557205</v>
      </c>
      <c r="AH543">
        <v>113501.37177889193</v>
      </c>
      <c r="AI543">
        <v>110252.90961807323</v>
      </c>
      <c r="AJ543">
        <v>106285.28142092135</v>
      </c>
      <c r="AK543">
        <v>101658.44917564948</v>
      </c>
      <c r="AL543">
        <v>96443.374223573279</v>
      </c>
      <c r="AM543">
        <v>90721.932119133009</v>
      </c>
      <c r="AN543">
        <v>84584.956995853703</v>
      </c>
      <c r="AO543">
        <v>78130.055585111826</v>
      </c>
      <c r="AP543">
        <v>71454.726785145904</v>
      </c>
      <c r="AQ543">
        <v>64660.65085027962</v>
      </c>
      <c r="AR543">
        <v>57851.570806785319</v>
      </c>
      <c r="AS543">
        <v>51130.860490066007</v>
      </c>
      <c r="AT543">
        <v>44598.830212996545</v>
      </c>
      <c r="AU543">
        <v>38349.850269231982</v>
      </c>
      <c r="AV543">
        <v>32469.403910294699</v>
      </c>
      <c r="AW543">
        <v>27031.212722597153</v>
      </c>
      <c r="AX543">
        <v>22094.605090522498</v>
      </c>
      <c r="AY543">
        <v>17589.743923062055</v>
      </c>
      <c r="AZ543">
        <v>13587.871396796892</v>
      </c>
      <c r="BA543">
        <v>10137.386477304333</v>
      </c>
      <c r="BB543">
        <v>7260.7153753704342</v>
      </c>
      <c r="BC543">
        <v>4952.9192464590751</v>
      </c>
      <c r="BD543">
        <v>3182.4865085640267</v>
      </c>
      <c r="BE543">
        <v>1894.5515568689677</v>
      </c>
      <c r="BF543">
        <v>1016.4631676725423</v>
      </c>
      <c r="BG543">
        <v>465.22404328326547</v>
      </c>
      <c r="BH543">
        <v>155.90666112414402</v>
      </c>
      <c r="BI543">
        <v>16.949806856537613</v>
      </c>
      <c r="BJ543">
        <v>-30.444795537420578</v>
      </c>
      <c r="BK543">
        <v>-34.934643245900951</v>
      </c>
      <c r="BL543">
        <v>-23.780523323856187</v>
      </c>
      <c r="BM543">
        <v>2.9327871048159701E-9</v>
      </c>
      <c r="BN543">
        <v>0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  <c r="CF543">
        <v>0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  <c r="CN543">
        <v>0</v>
      </c>
      <c r="CO543">
        <v>0</v>
      </c>
      <c r="CP543">
        <v>0</v>
      </c>
      <c r="CQ543">
        <v>0</v>
      </c>
      <c r="CR543">
        <v>0</v>
      </c>
      <c r="CS543">
        <v>0</v>
      </c>
      <c r="CT543">
        <v>0</v>
      </c>
      <c r="CU543">
        <v>0</v>
      </c>
      <c r="CV543">
        <v>0</v>
      </c>
      <c r="CW543">
        <v>0</v>
      </c>
    </row>
    <row r="544" spans="1:101" x14ac:dyDescent="0.3">
      <c r="A544">
        <f>Model_Point!K544</f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53248.134732747843</v>
      </c>
      <c r="K544">
        <v>52778.016647398457</v>
      </c>
      <c r="L544">
        <v>51092.732977641426</v>
      </c>
      <c r="M544">
        <v>48920.131248939135</v>
      </c>
      <c r="N544">
        <v>50756.287192267911</v>
      </c>
      <c r="O544">
        <v>48714.984224863096</v>
      </c>
      <c r="P544">
        <v>46779.250601046282</v>
      </c>
      <c r="Q544">
        <v>45008.196162574699</v>
      </c>
      <c r="R544">
        <v>43452.572439361487</v>
      </c>
      <c r="S544">
        <v>43951.904613107028</v>
      </c>
      <c r="T544">
        <v>43035.955815534282</v>
      </c>
      <c r="U544">
        <v>42472.19809299129</v>
      </c>
      <c r="V544">
        <v>42301.46439629922</v>
      </c>
      <c r="W544">
        <v>42561.25093791516</v>
      </c>
      <c r="X544">
        <v>41606.19665900059</v>
      </c>
      <c r="Y544">
        <v>42727.736548205008</v>
      </c>
      <c r="Z544">
        <v>44378.122215661388</v>
      </c>
      <c r="AA544">
        <v>46197.243641866502</v>
      </c>
      <c r="AB544">
        <v>47722.842007626976</v>
      </c>
      <c r="AC544">
        <v>45818.995793384071</v>
      </c>
      <c r="AD544">
        <v>46538.327978916321</v>
      </c>
      <c r="AE544">
        <v>46930.501024335012</v>
      </c>
      <c r="AF544">
        <v>46997.325643277392</v>
      </c>
      <c r="AG544">
        <v>46745.953790066051</v>
      </c>
      <c r="AH544">
        <v>43911.709084768052</v>
      </c>
      <c r="AI544">
        <v>42922.446244131199</v>
      </c>
      <c r="AJ544">
        <v>41653.452331853958</v>
      </c>
      <c r="AK544">
        <v>40128.002574693783</v>
      </c>
      <c r="AL544">
        <v>38373.706823240696</v>
      </c>
      <c r="AM544">
        <v>34953.788490153354</v>
      </c>
      <c r="AN544">
        <v>32750.279142863237</v>
      </c>
      <c r="AO544">
        <v>30417.875119602813</v>
      </c>
      <c r="AP544">
        <v>27994.482517157317</v>
      </c>
      <c r="AQ544">
        <v>25519.700188968243</v>
      </c>
      <c r="AR544">
        <v>22231.584119835032</v>
      </c>
      <c r="AS544">
        <v>19725.765162952757</v>
      </c>
      <c r="AT544">
        <v>17285.683856443691</v>
      </c>
      <c r="AU544">
        <v>14948.243644171485</v>
      </c>
      <c r="AV544">
        <v>12746.97985061446</v>
      </c>
      <c r="AW544">
        <v>10369.369363023043</v>
      </c>
      <c r="AX544">
        <v>8500.9865941339449</v>
      </c>
      <c r="AY544">
        <v>6793.9565387368439</v>
      </c>
      <c r="AZ544">
        <v>5276.2643473272847</v>
      </c>
      <c r="BA544">
        <v>3967.1351768411423</v>
      </c>
      <c r="BB544">
        <v>2781.9468708156555</v>
      </c>
      <c r="BC544">
        <v>1901.3335419740447</v>
      </c>
      <c r="BD544">
        <v>1225.3311540544621</v>
      </c>
      <c r="BE544">
        <v>733.34311372956449</v>
      </c>
      <c r="BF544">
        <v>397.86801201970582</v>
      </c>
      <c r="BG544">
        <v>178.11486734107834</v>
      </c>
      <c r="BH544">
        <v>59.609512667115261</v>
      </c>
      <c r="BI544">
        <v>6.3408573824899532</v>
      </c>
      <c r="BJ544">
        <v>-11.849615196449438</v>
      </c>
      <c r="BK544">
        <v>-13.594734418929784</v>
      </c>
      <c r="BL544">
        <v>-9.1252262656571244</v>
      </c>
      <c r="BM544">
        <v>-5.381380505827821E-10</v>
      </c>
      <c r="BN544">
        <v>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  <c r="CF544">
        <v>0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  <c r="CN544">
        <v>0</v>
      </c>
      <c r="CO544">
        <v>0</v>
      </c>
      <c r="CP544">
        <v>0</v>
      </c>
      <c r="CQ544">
        <v>0</v>
      </c>
      <c r="CR544">
        <v>0</v>
      </c>
      <c r="CS544">
        <v>0</v>
      </c>
      <c r="CT544">
        <v>0</v>
      </c>
      <c r="CU544">
        <v>0</v>
      </c>
      <c r="CV544">
        <v>0</v>
      </c>
      <c r="CW544">
        <v>0</v>
      </c>
    </row>
    <row r="545" spans="1:101" x14ac:dyDescent="0.3">
      <c r="A545">
        <f>Model_Point!K545</f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38066.121310089817</v>
      </c>
      <c r="K545">
        <v>38953.018271219604</v>
      </c>
      <c r="L545">
        <v>38960.842958408379</v>
      </c>
      <c r="M545">
        <v>38626.296253666515</v>
      </c>
      <c r="N545">
        <v>38194.242306265362</v>
      </c>
      <c r="O545">
        <v>37769.262254297166</v>
      </c>
      <c r="P545">
        <v>37401.404523453632</v>
      </c>
      <c r="Q545">
        <v>37123.460964834579</v>
      </c>
      <c r="R545">
        <v>36962.265184339762</v>
      </c>
      <c r="S545">
        <v>36927.447516507804</v>
      </c>
      <c r="T545">
        <v>37054.570291538024</v>
      </c>
      <c r="U545">
        <v>37366.453924647467</v>
      </c>
      <c r="V545">
        <v>37884.43944646397</v>
      </c>
      <c r="W545">
        <v>38628.532576835809</v>
      </c>
      <c r="X545">
        <v>39617.770800234372</v>
      </c>
      <c r="Y545">
        <v>40871.08128684439</v>
      </c>
      <c r="Z545">
        <v>45189.684917775841</v>
      </c>
      <c r="AA545">
        <v>46696.874237726093</v>
      </c>
      <c r="AB545">
        <v>47807.169605702707</v>
      </c>
      <c r="AC545">
        <v>48825.741867287245</v>
      </c>
      <c r="AD545">
        <v>49754.185097079127</v>
      </c>
      <c r="AE545">
        <v>50566.724267918682</v>
      </c>
      <c r="AF545">
        <v>51225.889899676513</v>
      </c>
      <c r="AG545">
        <v>51699.243118158396</v>
      </c>
      <c r="AH545">
        <v>51956.813888012897</v>
      </c>
      <c r="AI545">
        <v>51970.784498219749</v>
      </c>
      <c r="AJ545">
        <v>51713.396206737132</v>
      </c>
      <c r="AK545">
        <v>51155.39956553618</v>
      </c>
      <c r="AL545">
        <v>50266.604311824187</v>
      </c>
      <c r="AM545">
        <v>49017.772790522118</v>
      </c>
      <c r="AN545">
        <v>47385.765818286345</v>
      </c>
      <c r="AO545">
        <v>45355.424043871928</v>
      </c>
      <c r="AP545">
        <v>42933.162000855067</v>
      </c>
      <c r="AQ545">
        <v>40118.897310502194</v>
      </c>
      <c r="AR545">
        <v>36922.904301806811</v>
      </c>
      <c r="AS545">
        <v>33369.162007062339</v>
      </c>
      <c r="AT545">
        <v>29497.73655746604</v>
      </c>
      <c r="AU545">
        <v>25366.792141111622</v>
      </c>
      <c r="AV545">
        <v>21053.999935550204</v>
      </c>
      <c r="AW545">
        <v>16656.998172753145</v>
      </c>
      <c r="AX545">
        <v>12292.503401394169</v>
      </c>
      <c r="AY545">
        <v>8636.2802971535802</v>
      </c>
      <c r="AZ545">
        <v>5103.8299036147082</v>
      </c>
      <c r="BA545">
        <v>1759.5693976704063</v>
      </c>
      <c r="BB545">
        <v>-1206.4893636539196</v>
      </c>
      <c r="BC545">
        <v>-3575.9277158324385</v>
      </c>
      <c r="BD545">
        <v>-5139.8318403585254</v>
      </c>
      <c r="BE545">
        <v>-5731.9649115217753</v>
      </c>
      <c r="BF545">
        <v>-5263.4985953754212</v>
      </c>
      <c r="BG545">
        <v>-3755.3159431826466</v>
      </c>
      <c r="BH545">
        <v>-2494.8492442543288</v>
      </c>
      <c r="BI545">
        <v>-1588.4573925369359</v>
      </c>
      <c r="BJ545">
        <v>-963.76587551993066</v>
      </c>
      <c r="BK545">
        <v>-552.87070377015459</v>
      </c>
      <c r="BL545">
        <v>-295.81485521813437</v>
      </c>
      <c r="BM545">
        <v>2.5388580231681169E-11</v>
      </c>
      <c r="BN545">
        <v>0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0</v>
      </c>
      <c r="CR545">
        <v>0</v>
      </c>
      <c r="CS545">
        <v>0</v>
      </c>
      <c r="CT545">
        <v>0</v>
      </c>
      <c r="CU545">
        <v>0</v>
      </c>
      <c r="CV545">
        <v>0</v>
      </c>
      <c r="CW545">
        <v>0</v>
      </c>
    </row>
    <row r="546" spans="1:101" x14ac:dyDescent="0.3">
      <c r="A546">
        <f>Model_Point!K546</f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55224.740976134628</v>
      </c>
      <c r="K546">
        <v>54194.979756083929</v>
      </c>
      <c r="L546">
        <v>52112.632440517358</v>
      </c>
      <c r="M546">
        <v>49570.380397882087</v>
      </c>
      <c r="N546">
        <v>46957.099748299617</v>
      </c>
      <c r="O546">
        <v>44447.36490663045</v>
      </c>
      <c r="P546">
        <v>42136.346836577315</v>
      </c>
      <c r="Q546">
        <v>40093.730518621291</v>
      </c>
      <c r="R546">
        <v>38378.536498542577</v>
      </c>
      <c r="S546">
        <v>36979.88549450742</v>
      </c>
      <c r="T546">
        <v>35999.46939838805</v>
      </c>
      <c r="U546">
        <v>35484.145201197498</v>
      </c>
      <c r="V546">
        <v>35475.975174420782</v>
      </c>
      <c r="W546">
        <v>35961.608116084542</v>
      </c>
      <c r="X546">
        <v>36091.008460715115</v>
      </c>
      <c r="Y546">
        <v>35867.307726453808</v>
      </c>
      <c r="Z546">
        <v>35299.58364866089</v>
      </c>
      <c r="AA546">
        <v>34403.108517355446</v>
      </c>
      <c r="AB546">
        <v>33199.558372043648</v>
      </c>
      <c r="AC546">
        <v>31716.966506144876</v>
      </c>
      <c r="AD546">
        <v>29988.891090342135</v>
      </c>
      <c r="AE546">
        <v>28053.453594162831</v>
      </c>
      <c r="AF546">
        <v>25950.380845911088</v>
      </c>
      <c r="AG546">
        <v>23722.652908328146</v>
      </c>
      <c r="AH546">
        <v>21415.504790360192</v>
      </c>
      <c r="AI546">
        <v>19075.268820067697</v>
      </c>
      <c r="AJ546">
        <v>16748.078451244266</v>
      </c>
      <c r="AK546">
        <v>14478.468417461487</v>
      </c>
      <c r="AL546">
        <v>12307.921592392753</v>
      </c>
      <c r="AM546">
        <v>10273.428552909134</v>
      </c>
      <c r="AN546">
        <v>8406.1400689163856</v>
      </c>
      <c r="AO546">
        <v>6683.1405978022067</v>
      </c>
      <c r="AP546">
        <v>5140.1834920886022</v>
      </c>
      <c r="AQ546">
        <v>3803.2207996662723</v>
      </c>
      <c r="AR546">
        <v>2686.781172182948</v>
      </c>
      <c r="AS546">
        <v>1793.1381792513846</v>
      </c>
      <c r="AT546">
        <v>1112.4891811551045</v>
      </c>
      <c r="AU546">
        <v>624.27000385926851</v>
      </c>
      <c r="AV546">
        <v>299.58103284291394</v>
      </c>
      <c r="AW546">
        <v>104.50970982592808</v>
      </c>
      <c r="AX546">
        <v>3.9355574678734127</v>
      </c>
      <c r="AY546">
        <v>-32.8913797295234</v>
      </c>
      <c r="AZ546">
        <v>-37.707471366754085</v>
      </c>
      <c r="BA546">
        <v>-29.559232487734764</v>
      </c>
      <c r="BB546">
        <v>-18.574958964522555</v>
      </c>
      <c r="BC546">
        <v>1.6203169597692671E-10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0</v>
      </c>
      <c r="BQ546">
        <v>0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  <c r="CF546">
        <v>0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  <c r="CN546">
        <v>0</v>
      </c>
      <c r="CO546">
        <v>0</v>
      </c>
      <c r="CP546">
        <v>0</v>
      </c>
      <c r="CQ546">
        <v>0</v>
      </c>
      <c r="CR546">
        <v>0</v>
      </c>
      <c r="CS546">
        <v>0</v>
      </c>
      <c r="CT546">
        <v>0</v>
      </c>
      <c r="CU546">
        <v>0</v>
      </c>
      <c r="CV546">
        <v>0</v>
      </c>
      <c r="CW546">
        <v>0</v>
      </c>
    </row>
    <row r="547" spans="1:101" x14ac:dyDescent="0.3">
      <c r="A547">
        <f>Model_Point!K547</f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22557.581796175884</v>
      </c>
      <c r="K547">
        <v>22076.096014166083</v>
      </c>
      <c r="L547">
        <v>21121.384828224087</v>
      </c>
      <c r="M547">
        <v>19962.943455774959</v>
      </c>
      <c r="N547">
        <v>20215.189571977367</v>
      </c>
      <c r="O547">
        <v>19126.792929883584</v>
      </c>
      <c r="P547">
        <v>18106.836252793324</v>
      </c>
      <c r="Q547">
        <v>17183.884695175202</v>
      </c>
      <c r="R547">
        <v>16381.974712538005</v>
      </c>
      <c r="S547">
        <v>15906.37521975207</v>
      </c>
      <c r="T547">
        <v>15393.358342585472</v>
      </c>
      <c r="U547">
        <v>15058.063273592663</v>
      </c>
      <c r="V547">
        <v>14917.511778412063</v>
      </c>
      <c r="W547">
        <v>14986.910585481734</v>
      </c>
      <c r="X547">
        <v>13951.958986845908</v>
      </c>
      <c r="Y547">
        <v>14030.577870996553</v>
      </c>
      <c r="Z547">
        <v>13975.981606323794</v>
      </c>
      <c r="AA547">
        <v>13793.868133995969</v>
      </c>
      <c r="AB547">
        <v>13492.497176506527</v>
      </c>
      <c r="AC547">
        <v>12185.504148303979</v>
      </c>
      <c r="AD547">
        <v>11624.778236927154</v>
      </c>
      <c r="AE547">
        <v>10980.082558320184</v>
      </c>
      <c r="AF547">
        <v>10266.806215002789</v>
      </c>
      <c r="AG547">
        <v>9501.6709437228565</v>
      </c>
      <c r="AH547">
        <v>8200.5812426470238</v>
      </c>
      <c r="AI547">
        <v>7354.2018298783423</v>
      </c>
      <c r="AJ547">
        <v>6508.0377055309291</v>
      </c>
      <c r="AK547">
        <v>5679.5802107032978</v>
      </c>
      <c r="AL547">
        <v>4885.1978713168473</v>
      </c>
      <c r="AM547">
        <v>3926.1776964082324</v>
      </c>
      <c r="AN547">
        <v>3228.5861756160684</v>
      </c>
      <c r="AO547">
        <v>2583.1041831699563</v>
      </c>
      <c r="AP547">
        <v>2003.8904919870931</v>
      </c>
      <c r="AQ547">
        <v>1501.3608048548783</v>
      </c>
      <c r="AR547">
        <v>1025.688701703619</v>
      </c>
      <c r="AS547">
        <v>686.45505947732966</v>
      </c>
      <c r="AT547">
        <v>427.69002265909228</v>
      </c>
      <c r="AU547">
        <v>241.8549842119734</v>
      </c>
      <c r="AV547">
        <v>118.15665145411711</v>
      </c>
      <c r="AW547">
        <v>39.89073848466446</v>
      </c>
      <c r="AX547">
        <v>1.3634818372327733</v>
      </c>
      <c r="AY547">
        <v>-12.803764727280118</v>
      </c>
      <c r="AZ547">
        <v>-14.720233590359697</v>
      </c>
      <c r="BA547">
        <v>-11.662908089680624</v>
      </c>
      <c r="BB547">
        <v>-7.1116785952862278</v>
      </c>
      <c r="BC547">
        <v>-1.2235507258638764E-10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0</v>
      </c>
      <c r="BN547">
        <v>0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  <c r="CF547">
        <v>0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  <c r="CN547">
        <v>0</v>
      </c>
      <c r="CO547">
        <v>0</v>
      </c>
      <c r="CP547">
        <v>0</v>
      </c>
      <c r="CQ547">
        <v>0</v>
      </c>
      <c r="CR547">
        <v>0</v>
      </c>
      <c r="CS547">
        <v>0</v>
      </c>
      <c r="CT547">
        <v>0</v>
      </c>
      <c r="CU547">
        <v>0</v>
      </c>
      <c r="CV547">
        <v>0</v>
      </c>
      <c r="CW547">
        <v>0</v>
      </c>
    </row>
    <row r="548" spans="1:101" x14ac:dyDescent="0.3">
      <c r="A548">
        <f>Model_Point!K548</f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17669.905361373705</v>
      </c>
      <c r="K548">
        <v>17945.523572746552</v>
      </c>
      <c r="L548">
        <v>17811.510425664688</v>
      </c>
      <c r="M548">
        <v>17513.429618271522</v>
      </c>
      <c r="N548">
        <v>17169.497838445688</v>
      </c>
      <c r="O548">
        <v>16831.12466716953</v>
      </c>
      <c r="P548">
        <v>16523.782781341237</v>
      </c>
      <c r="Q548">
        <v>16264.361299616452</v>
      </c>
      <c r="R548">
        <v>16066.536738036759</v>
      </c>
      <c r="S548">
        <v>15932.640731206666</v>
      </c>
      <c r="T548">
        <v>15881.842568886139</v>
      </c>
      <c r="U548">
        <v>17445.772630141899</v>
      </c>
      <c r="V548">
        <v>18034.793015127838</v>
      </c>
      <c r="W548">
        <v>18282.836423015189</v>
      </c>
      <c r="X548">
        <v>18446.516688274478</v>
      </c>
      <c r="Y548">
        <v>18523.728166083027</v>
      </c>
      <c r="Z548">
        <v>18503.935368424511</v>
      </c>
      <c r="AA548">
        <v>18375.585069138859</v>
      </c>
      <c r="AB548">
        <v>18126.568972766483</v>
      </c>
      <c r="AC548">
        <v>17744.942388421186</v>
      </c>
      <c r="AD548">
        <v>17220.924253549358</v>
      </c>
      <c r="AE548">
        <v>16547.625683319271</v>
      </c>
      <c r="AF548">
        <v>15726.428399551553</v>
      </c>
      <c r="AG548">
        <v>14755.941613774634</v>
      </c>
      <c r="AH548">
        <v>13638.575543739229</v>
      </c>
      <c r="AI548">
        <v>12381.857611815598</v>
      </c>
      <c r="AJ548">
        <v>10999.385308884705</v>
      </c>
      <c r="AK548">
        <v>9511.6498205174066</v>
      </c>
      <c r="AL548">
        <v>7946.6426127571331</v>
      </c>
      <c r="AM548">
        <v>6340.1111625565845</v>
      </c>
      <c r="AN548">
        <v>4735.3081755097382</v>
      </c>
      <c r="AO548">
        <v>3396.2270070755608</v>
      </c>
      <c r="AP548">
        <v>2094.0249290808506</v>
      </c>
      <c r="AQ548">
        <v>851.62117273882473</v>
      </c>
      <c r="AR548">
        <v>-258.86982960619315</v>
      </c>
      <c r="AS548">
        <v>-1153.5454229944805</v>
      </c>
      <c r="AT548">
        <v>-1751.1975201886432</v>
      </c>
      <c r="AU548">
        <v>-1986.0325602021328</v>
      </c>
      <c r="AV548">
        <v>-1821.1084271311661</v>
      </c>
      <c r="AW548">
        <v>-1290.1979453194281</v>
      </c>
      <c r="AX548">
        <v>-864.6185488860342</v>
      </c>
      <c r="AY548">
        <v>-555.13652464925326</v>
      </c>
      <c r="AZ548">
        <v>-339.68312701603412</v>
      </c>
      <c r="BA548">
        <v>-196.69257734522654</v>
      </c>
      <c r="BB548">
        <v>-106.53173917369449</v>
      </c>
      <c r="BC548">
        <v>-7.0566089993117948E-11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  <c r="CF548">
        <v>0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  <c r="CN548">
        <v>0</v>
      </c>
      <c r="CO548">
        <v>0</v>
      </c>
      <c r="CP548">
        <v>0</v>
      </c>
      <c r="CQ548">
        <v>0</v>
      </c>
      <c r="CR548">
        <v>0</v>
      </c>
      <c r="CS548">
        <v>0</v>
      </c>
      <c r="CT548">
        <v>0</v>
      </c>
      <c r="CU548">
        <v>0</v>
      </c>
      <c r="CV548">
        <v>0</v>
      </c>
      <c r="CW548">
        <v>0</v>
      </c>
    </row>
    <row r="549" spans="1:101" x14ac:dyDescent="0.3">
      <c r="A549">
        <f>Model_Point!K549</f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56641.283909702841</v>
      </c>
      <c r="K549">
        <v>56882.799855782549</v>
      </c>
      <c r="L549">
        <v>55567.833595470074</v>
      </c>
      <c r="M549">
        <v>53645.012461882208</v>
      </c>
      <c r="N549">
        <v>51473.853960323097</v>
      </c>
      <c r="O549">
        <v>49206.066594572214</v>
      </c>
      <c r="P549">
        <v>46913.357715661346</v>
      </c>
      <c r="Q549">
        <v>44639.630787928538</v>
      </c>
      <c r="R549">
        <v>42416.26986229571</v>
      </c>
      <c r="S549">
        <v>40248.543984327283</v>
      </c>
      <c r="T549">
        <v>38177.649176615567</v>
      </c>
      <c r="U549">
        <v>36225.83088121609</v>
      </c>
      <c r="V549">
        <v>34408.464847048606</v>
      </c>
      <c r="W549">
        <v>32726.95369241833</v>
      </c>
      <c r="X549">
        <v>31182.624184303284</v>
      </c>
      <c r="Y549">
        <v>29797.548202880211</v>
      </c>
      <c r="Z549">
        <v>28600.265268168005</v>
      </c>
      <c r="AA549">
        <v>27614.196186003272</v>
      </c>
      <c r="AB549">
        <v>26861.63009542297</v>
      </c>
      <c r="AC549">
        <v>26362.273042525911</v>
      </c>
      <c r="AD549">
        <v>26134.506313475009</v>
      </c>
      <c r="AE549">
        <v>26199.466283313268</v>
      </c>
      <c r="AF549">
        <v>26580.892731482836</v>
      </c>
      <c r="AG549">
        <v>27301.617139185531</v>
      </c>
      <c r="AH549">
        <v>28384.232009576281</v>
      </c>
      <c r="AI549">
        <v>29852.863492960329</v>
      </c>
      <c r="AJ549">
        <v>31681.950649352508</v>
      </c>
      <c r="AK549">
        <v>33293.069636746797</v>
      </c>
      <c r="AL549">
        <v>34682.329131388564</v>
      </c>
      <c r="AM549">
        <v>35848.377232940831</v>
      </c>
      <c r="AN549">
        <v>36788.813173740455</v>
      </c>
      <c r="AO549">
        <v>37499.37152451797</v>
      </c>
      <c r="AP549">
        <v>37976.612469479267</v>
      </c>
      <c r="AQ549">
        <v>38220.248356999407</v>
      </c>
      <c r="AR549">
        <v>38230.784437453651</v>
      </c>
      <c r="AS549">
        <v>38007.578154088093</v>
      </c>
      <c r="AT549">
        <v>37552.619758044064</v>
      </c>
      <c r="AU549">
        <v>36872.24455554114</v>
      </c>
      <c r="AV549">
        <v>35975.94389785159</v>
      </c>
      <c r="AW549">
        <v>34875.787025199425</v>
      </c>
      <c r="AX549">
        <v>33585.965593789144</v>
      </c>
      <c r="AY549">
        <v>32122.723938179795</v>
      </c>
      <c r="AZ549">
        <v>30504.55233567418</v>
      </c>
      <c r="BA549">
        <v>28752.346795337151</v>
      </c>
      <c r="BB549">
        <v>26889.396369458093</v>
      </c>
      <c r="BC549">
        <v>24940.859419085151</v>
      </c>
      <c r="BD549">
        <v>22933.192820018285</v>
      </c>
      <c r="BE549">
        <v>20892.304486523746</v>
      </c>
      <c r="BF549">
        <v>18844.803026563768</v>
      </c>
      <c r="BG549">
        <v>16817.47486372833</v>
      </c>
      <c r="BH549">
        <v>14836.686641814807</v>
      </c>
      <c r="BI549">
        <v>12927.726020360547</v>
      </c>
      <c r="BJ549">
        <v>11114.101024680715</v>
      </c>
      <c r="BK549">
        <v>9416.8256856460084</v>
      </c>
      <c r="BL549">
        <v>7853.7272157477146</v>
      </c>
      <c r="BM549">
        <v>6438.8166050388054</v>
      </c>
      <c r="BN549">
        <v>5150.8742554506343</v>
      </c>
      <c r="BO549">
        <v>4007.4614446223291</v>
      </c>
      <c r="BP549">
        <v>3020.197705062234</v>
      </c>
      <c r="BQ549">
        <v>2193.995082232102</v>
      </c>
      <c r="BR549">
        <v>1526.7251512396897</v>
      </c>
      <c r="BS549">
        <v>1009.4298624648202</v>
      </c>
      <c r="BT549">
        <v>627.1375242917652</v>
      </c>
      <c r="BU549">
        <v>360.26773275157541</v>
      </c>
      <c r="BV549">
        <v>186.51065889203278</v>
      </c>
      <c r="BW549">
        <v>82.963160568071956</v>
      </c>
      <c r="BX549">
        <v>30.734418687990075</v>
      </c>
      <c r="BY549">
        <v>7.6735875834467029</v>
      </c>
      <c r="BZ549">
        <v>-0.32111725243002981</v>
      </c>
      <c r="CA549">
        <v>-1.5415859502179943</v>
      </c>
      <c r="CB549">
        <v>-1.5821638069206196E-9</v>
      </c>
      <c r="CC549">
        <v>0</v>
      </c>
      <c r="CD549">
        <v>0</v>
      </c>
      <c r="CE549">
        <v>0</v>
      </c>
      <c r="CF549">
        <v>0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  <c r="CN549">
        <v>0</v>
      </c>
      <c r="CO549">
        <v>0</v>
      </c>
      <c r="CP549">
        <v>0</v>
      </c>
      <c r="CQ549">
        <v>0</v>
      </c>
      <c r="CR549">
        <v>0</v>
      </c>
      <c r="CS549">
        <v>0</v>
      </c>
      <c r="CT549">
        <v>0</v>
      </c>
      <c r="CU549">
        <v>0</v>
      </c>
      <c r="CV549">
        <v>0</v>
      </c>
      <c r="CW549">
        <v>0</v>
      </c>
    </row>
    <row r="550" spans="1:101" x14ac:dyDescent="0.3">
      <c r="A550">
        <f>Model_Point!K550</f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21516.21840981525</v>
      </c>
      <c r="K550">
        <v>21390.100819742798</v>
      </c>
      <c r="L550">
        <v>20625.391055186945</v>
      </c>
      <c r="M550">
        <v>19609.660868785872</v>
      </c>
      <c r="N550">
        <v>20268.638042994695</v>
      </c>
      <c r="O550">
        <v>19192.180520313628</v>
      </c>
      <c r="P550">
        <v>18091.583762795413</v>
      </c>
      <c r="Q550">
        <v>16984.244283966211</v>
      </c>
      <c r="R550">
        <v>15882.535722304843</v>
      </c>
      <c r="S550">
        <v>16603.635222374996</v>
      </c>
      <c r="T550">
        <v>15645.668890325453</v>
      </c>
      <c r="U550">
        <v>14726.805755303567</v>
      </c>
      <c r="V550">
        <v>13853.198623931085</v>
      </c>
      <c r="W550">
        <v>13025.541055250258</v>
      </c>
      <c r="X550">
        <v>13602.182244346783</v>
      </c>
      <c r="Y550">
        <v>12960.009706697725</v>
      </c>
      <c r="Z550">
        <v>12388.922845524668</v>
      </c>
      <c r="AA550">
        <v>11898.111165909766</v>
      </c>
      <c r="AB550">
        <v>11496.290746350553</v>
      </c>
      <c r="AC550">
        <v>11736.90702099302</v>
      </c>
      <c r="AD550">
        <v>11569.335378698837</v>
      </c>
      <c r="AE550">
        <v>11515.84472687358</v>
      </c>
      <c r="AF550">
        <v>11585.709204658408</v>
      </c>
      <c r="AG550">
        <v>11787.837175872037</v>
      </c>
      <c r="AH550">
        <v>11683.881748392385</v>
      </c>
      <c r="AI550">
        <v>12149.867777186339</v>
      </c>
      <c r="AJ550">
        <v>12773.51496548947</v>
      </c>
      <c r="AK550">
        <v>13562.554453347755</v>
      </c>
      <c r="AL550">
        <v>14276.702675096589</v>
      </c>
      <c r="AM550">
        <v>13927.606312279415</v>
      </c>
      <c r="AN550">
        <v>14417.638375803639</v>
      </c>
      <c r="AO550">
        <v>14820.656714170533</v>
      </c>
      <c r="AP550">
        <v>15135.518287439194</v>
      </c>
      <c r="AQ550">
        <v>15362.31582272746</v>
      </c>
      <c r="AR550">
        <v>14769.515013166063</v>
      </c>
      <c r="AS550">
        <v>14775.774985765955</v>
      </c>
      <c r="AT550">
        <v>14692.645555436184</v>
      </c>
      <c r="AU550">
        <v>14522.695279361977</v>
      </c>
      <c r="AV550">
        <v>14269.725137375901</v>
      </c>
      <c r="AW550">
        <v>13431.718371135492</v>
      </c>
      <c r="AX550">
        <v>12996.642896303809</v>
      </c>
      <c r="AY550">
        <v>12493.533560341613</v>
      </c>
      <c r="AZ550">
        <v>11929.618853039365</v>
      </c>
      <c r="BA550">
        <v>11313.069202395405</v>
      </c>
      <c r="BB550">
        <v>10336.534670153545</v>
      </c>
      <c r="BC550">
        <v>9623.2084563167045</v>
      </c>
      <c r="BD550">
        <v>8885.3546364930389</v>
      </c>
      <c r="BE550">
        <v>8133.0698941502833</v>
      </c>
      <c r="BF550">
        <v>7376.7339773638914</v>
      </c>
      <c r="BG550">
        <v>6456.902858090576</v>
      </c>
      <c r="BH550">
        <v>5713.1941588297386</v>
      </c>
      <c r="BI550">
        <v>4995.4691897016091</v>
      </c>
      <c r="BJ550">
        <v>4312.9246212833277</v>
      </c>
      <c r="BK550">
        <v>3673.8052852076962</v>
      </c>
      <c r="BL550">
        <v>3012.7598140289288</v>
      </c>
      <c r="BM550">
        <v>2475.6256115524293</v>
      </c>
      <c r="BN550">
        <v>1986.2370347296207</v>
      </c>
      <c r="BO550">
        <v>1551.4848132369327</v>
      </c>
      <c r="BP550">
        <v>1175.978191465759</v>
      </c>
      <c r="BQ550">
        <v>841.14010864471049</v>
      </c>
      <c r="BR550">
        <v>586.22818205921305</v>
      </c>
      <c r="BS550">
        <v>388.51531219605562</v>
      </c>
      <c r="BT550">
        <v>242.3570667697916</v>
      </c>
      <c r="BU550">
        <v>140.32238796649278</v>
      </c>
      <c r="BV550">
        <v>71.481576289270606</v>
      </c>
      <c r="BW550">
        <v>31.807811652650262</v>
      </c>
      <c r="BX550">
        <v>11.79406909540065</v>
      </c>
      <c r="BY550">
        <v>2.9573203172330427</v>
      </c>
      <c r="BZ550">
        <v>-0.10491209447265899</v>
      </c>
      <c r="CA550">
        <v>-0.59254128012936769</v>
      </c>
      <c r="CB550">
        <v>-6.137097965680574E-10</v>
      </c>
      <c r="CC550">
        <v>0</v>
      </c>
      <c r="CD550">
        <v>0</v>
      </c>
      <c r="CE550">
        <v>0</v>
      </c>
      <c r="CF550">
        <v>0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  <c r="CN550">
        <v>0</v>
      </c>
      <c r="CO550">
        <v>0</v>
      </c>
      <c r="CP550">
        <v>0</v>
      </c>
      <c r="CQ550">
        <v>0</v>
      </c>
      <c r="CR550">
        <v>0</v>
      </c>
      <c r="CS550">
        <v>0</v>
      </c>
      <c r="CT550">
        <v>0</v>
      </c>
      <c r="CU550">
        <v>0</v>
      </c>
      <c r="CV550">
        <v>0</v>
      </c>
      <c r="CW550">
        <v>0</v>
      </c>
    </row>
    <row r="551" spans="1:101" x14ac:dyDescent="0.3">
      <c r="A551">
        <f>Model_Point!K551</f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11307.641550209963</v>
      </c>
      <c r="K551">
        <v>11488.545206888259</v>
      </c>
      <c r="L551">
        <v>11363.802657674667</v>
      </c>
      <c r="M551">
        <v>11120.360429292145</v>
      </c>
      <c r="N551">
        <v>10829.786696157809</v>
      </c>
      <c r="O551">
        <v>10522.114425046037</v>
      </c>
      <c r="P551">
        <v>10211.158048787634</v>
      </c>
      <c r="Q551">
        <v>9905.1249715340873</v>
      </c>
      <c r="R551">
        <v>9609.8543822673091</v>
      </c>
      <c r="S551">
        <v>9327.0090179471954</v>
      </c>
      <c r="T551">
        <v>9063.703400971126</v>
      </c>
      <c r="U551">
        <v>8824.107951238364</v>
      </c>
      <c r="V551">
        <v>8611.314699697572</v>
      </c>
      <c r="W551">
        <v>8426.2501303125919</v>
      </c>
      <c r="X551">
        <v>8269.8143097673546</v>
      </c>
      <c r="Y551">
        <v>8146.0897338659433</v>
      </c>
      <c r="Z551">
        <v>8060.1577466564195</v>
      </c>
      <c r="AA551">
        <v>8016.3232688375465</v>
      </c>
      <c r="AB551">
        <v>8018.7308719720268</v>
      </c>
      <c r="AC551">
        <v>8071.1454601475225</v>
      </c>
      <c r="AD551">
        <v>8177.1491778007739</v>
      </c>
      <c r="AE551">
        <v>8340.7727778566878</v>
      </c>
      <c r="AF551">
        <v>8566.4773974101263</v>
      </c>
      <c r="AG551">
        <v>8858.619272318736</v>
      </c>
      <c r="AH551">
        <v>9221.5563782433819</v>
      </c>
      <c r="AI551">
        <v>9659.925072602502</v>
      </c>
      <c r="AJ551">
        <v>10178.232931448625</v>
      </c>
      <c r="AK551">
        <v>10780.605948738836</v>
      </c>
      <c r="AL551">
        <v>11424.031017455844</v>
      </c>
      <c r="AM551">
        <v>12055.680186480291</v>
      </c>
      <c r="AN551">
        <v>12676.617231565306</v>
      </c>
      <c r="AO551">
        <v>14115.53978546398</v>
      </c>
      <c r="AP551">
        <v>14483.355275938517</v>
      </c>
      <c r="AQ551">
        <v>14755.770945505117</v>
      </c>
      <c r="AR551">
        <v>14996.055799404001</v>
      </c>
      <c r="AS551">
        <v>15203.241437059161</v>
      </c>
      <c r="AT551">
        <v>15370.62446669627</v>
      </c>
      <c r="AU551">
        <v>15489.194981719282</v>
      </c>
      <c r="AV551">
        <v>15551.140102933481</v>
      </c>
      <c r="AW551">
        <v>15549.300282690281</v>
      </c>
      <c r="AX551">
        <v>15477.104774044708</v>
      </c>
      <c r="AY551">
        <v>15328.155219300172</v>
      </c>
      <c r="AZ551">
        <v>15095.946412001576</v>
      </c>
      <c r="BA551">
        <v>14774.037598897206</v>
      </c>
      <c r="BB551">
        <v>14356.504391096159</v>
      </c>
      <c r="BC551">
        <v>13839.045782841104</v>
      </c>
      <c r="BD551">
        <v>13219.393137756058</v>
      </c>
      <c r="BE551">
        <v>12500.084716176278</v>
      </c>
      <c r="BF551">
        <v>11682.653515115642</v>
      </c>
      <c r="BG551">
        <v>10771.218158637757</v>
      </c>
      <c r="BH551">
        <v>9773.1913979690726</v>
      </c>
      <c r="BI551">
        <v>8699.7688682854605</v>
      </c>
      <c r="BJ551">
        <v>7566.3222630949094</v>
      </c>
      <c r="BK551">
        <v>6392.6461186112838</v>
      </c>
      <c r="BL551">
        <v>5202.9833263481823</v>
      </c>
      <c r="BM551">
        <v>4025.7441061578015</v>
      </c>
      <c r="BN551">
        <v>3004.1357917893333</v>
      </c>
      <c r="BO551">
        <v>2017.3675543474694</v>
      </c>
      <c r="BP551">
        <v>1083.597724480265</v>
      </c>
      <c r="BQ551">
        <v>247.59081867532606</v>
      </c>
      <c r="BR551">
        <v>-440.36355163134454</v>
      </c>
      <c r="BS551">
        <v>-932.82331842020983</v>
      </c>
      <c r="BT551">
        <v>-1192.5292015218747</v>
      </c>
      <c r="BU551">
        <v>-1200.0326744140614</v>
      </c>
      <c r="BV551">
        <v>-960.73776055046221</v>
      </c>
      <c r="BW551">
        <v>-630.30181649116935</v>
      </c>
      <c r="BX551">
        <v>-396.70107768591544</v>
      </c>
      <c r="BY551">
        <v>-238.22912491657488</v>
      </c>
      <c r="BZ551">
        <v>-135.51594622542689</v>
      </c>
      <c r="CA551">
        <v>-72.134386552926287</v>
      </c>
      <c r="CB551">
        <v>2.4064072688602757E-11</v>
      </c>
      <c r="CC551">
        <v>0</v>
      </c>
      <c r="CD551">
        <v>0</v>
      </c>
      <c r="CE551">
        <v>0</v>
      </c>
      <c r="CF551">
        <v>0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  <c r="CN551">
        <v>0</v>
      </c>
      <c r="CO551">
        <v>0</v>
      </c>
      <c r="CP551">
        <v>0</v>
      </c>
      <c r="CQ551">
        <v>0</v>
      </c>
      <c r="CR551">
        <v>0</v>
      </c>
      <c r="CS551">
        <v>0</v>
      </c>
      <c r="CT551">
        <v>0</v>
      </c>
      <c r="CU551">
        <v>0</v>
      </c>
      <c r="CV551">
        <v>0</v>
      </c>
      <c r="CW551">
        <v>0</v>
      </c>
    </row>
    <row r="552" spans="1:101" x14ac:dyDescent="0.3">
      <c r="A552">
        <f>Model_Point!K552</f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149961.75283471792</v>
      </c>
      <c r="K552">
        <v>150391.04522193165</v>
      </c>
      <c r="L552">
        <v>146953.1639527113</v>
      </c>
      <c r="M552">
        <v>141905.3631810814</v>
      </c>
      <c r="N552">
        <v>136186.05713955263</v>
      </c>
      <c r="O552">
        <v>130184.90372657056</v>
      </c>
      <c r="P552">
        <v>124090.65383591104</v>
      </c>
      <c r="Q552">
        <v>118022.94444413195</v>
      </c>
      <c r="R552">
        <v>112079.31832270167</v>
      </c>
      <c r="S552">
        <v>106280.85644915119</v>
      </c>
      <c r="T552">
        <v>100756.93747517491</v>
      </c>
      <c r="U552">
        <v>95586.408999509207</v>
      </c>
      <c r="V552">
        <v>90850.702068446073</v>
      </c>
      <c r="W552">
        <v>86627.886126804515</v>
      </c>
      <c r="X552">
        <v>82993.748827837611</v>
      </c>
      <c r="Y552">
        <v>80025.517867605042</v>
      </c>
      <c r="Z552">
        <v>77796.41247838155</v>
      </c>
      <c r="AA552">
        <v>76371.555730487147</v>
      </c>
      <c r="AB552">
        <v>75809.22534674796</v>
      </c>
      <c r="AC552">
        <v>76163.300922899114</v>
      </c>
      <c r="AD552">
        <v>77488.420475968247</v>
      </c>
      <c r="AE552">
        <v>79841.908990280441</v>
      </c>
      <c r="AF552">
        <v>83140.236661864416</v>
      </c>
      <c r="AG552">
        <v>85755.913299278182</v>
      </c>
      <c r="AH552">
        <v>87676.266542881989</v>
      </c>
      <c r="AI552">
        <v>88886.63031969007</v>
      </c>
      <c r="AJ552">
        <v>89380.836220176046</v>
      </c>
      <c r="AK552">
        <v>89166.141595632289</v>
      </c>
      <c r="AL552">
        <v>88260.02427701054</v>
      </c>
      <c r="AM552">
        <v>86688.622426910733</v>
      </c>
      <c r="AN552">
        <v>84485.479684915263</v>
      </c>
      <c r="AO552">
        <v>81691.364214192654</v>
      </c>
      <c r="AP552">
        <v>78354.838391766956</v>
      </c>
      <c r="AQ552">
        <v>74532.741284079893</v>
      </c>
      <c r="AR552">
        <v>70290.177653346676</v>
      </c>
      <c r="AS552">
        <v>65699.020877354546</v>
      </c>
      <c r="AT552">
        <v>60836.246336766773</v>
      </c>
      <c r="AU552">
        <v>55778.524654286033</v>
      </c>
      <c r="AV552">
        <v>50605.739415516146</v>
      </c>
      <c r="AW552">
        <v>45399.398261538059</v>
      </c>
      <c r="AX552">
        <v>40240.79970326287</v>
      </c>
      <c r="AY552">
        <v>35208.992681443895</v>
      </c>
      <c r="AZ552">
        <v>30378.588029467224</v>
      </c>
      <c r="BA552">
        <v>25817.504985490847</v>
      </c>
      <c r="BB552">
        <v>21584.759984860339</v>
      </c>
      <c r="BC552">
        <v>17728.426625928092</v>
      </c>
      <c r="BD552">
        <v>14193.977577065934</v>
      </c>
      <c r="BE552">
        <v>11039.269681535174</v>
      </c>
      <c r="BF552">
        <v>8304.7368794522445</v>
      </c>
      <c r="BG552">
        <v>6010.8637653056076</v>
      </c>
      <c r="BH552">
        <v>4156.9626349043292</v>
      </c>
      <c r="BI552">
        <v>2721.6079185216186</v>
      </c>
      <c r="BJ552">
        <v>1664.9308236932893</v>
      </c>
      <c r="BK552">
        <v>932.73864961510753</v>
      </c>
      <c r="BL552">
        <v>462.11836298300744</v>
      </c>
      <c r="BM552">
        <v>187.86332050681759</v>
      </c>
      <c r="BN552">
        <v>55.194943866314468</v>
      </c>
      <c r="BO552">
        <v>1.3028622167696844</v>
      </c>
      <c r="BP552">
        <v>-13.354166569591438</v>
      </c>
      <c r="BQ552">
        <v>-11.599500163541986</v>
      </c>
      <c r="BR552">
        <v>2.5474437239433753E-10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  <c r="CF552">
        <v>0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  <c r="CN552">
        <v>0</v>
      </c>
      <c r="CO552">
        <v>0</v>
      </c>
      <c r="CP552">
        <v>0</v>
      </c>
      <c r="CQ552">
        <v>0</v>
      </c>
      <c r="CR552">
        <v>0</v>
      </c>
      <c r="CS552">
        <v>0</v>
      </c>
      <c r="CT552">
        <v>0</v>
      </c>
      <c r="CU552">
        <v>0</v>
      </c>
      <c r="CV552">
        <v>0</v>
      </c>
      <c r="CW552">
        <v>0</v>
      </c>
    </row>
    <row r="553" spans="1:101" x14ac:dyDescent="0.3">
      <c r="A553">
        <f>Model_Point!K553</f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56969.427169687355</v>
      </c>
      <c r="K553">
        <v>56623.067528776017</v>
      </c>
      <c r="L553">
        <v>54699.841604964487</v>
      </c>
      <c r="M553">
        <v>52118.980723968285</v>
      </c>
      <c r="N553">
        <v>53776.440213490932</v>
      </c>
      <c r="O553">
        <v>51022.309880381101</v>
      </c>
      <c r="P553">
        <v>48201.109261790101</v>
      </c>
      <c r="Q553">
        <v>45360.277377806626</v>
      </c>
      <c r="R553">
        <v>42538.242379743126</v>
      </c>
      <c r="S553">
        <v>44310.76138624172</v>
      </c>
      <c r="T553">
        <v>41876.158301874035</v>
      </c>
      <c r="U553">
        <v>39566.920970252868</v>
      </c>
      <c r="V553">
        <v>37415.276283670501</v>
      </c>
      <c r="W553">
        <v>35452.004289735509</v>
      </c>
      <c r="X553">
        <v>36230.067027844212</v>
      </c>
      <c r="Y553">
        <v>34889.270577579737</v>
      </c>
      <c r="Z553">
        <v>33834.959929740719</v>
      </c>
      <c r="AA553">
        <v>33093.025310226505</v>
      </c>
      <c r="AB553">
        <v>32686.648623897236</v>
      </c>
      <c r="AC553">
        <v>32091.349010417027</v>
      </c>
      <c r="AD553">
        <v>32386.812659234332</v>
      </c>
      <c r="AE553">
        <v>33081.427823114449</v>
      </c>
      <c r="AF553">
        <v>34197.377572697456</v>
      </c>
      <c r="AG553">
        <v>35669.311455152922</v>
      </c>
      <c r="AH553">
        <v>34205.368234724549</v>
      </c>
      <c r="AI553">
        <v>34993.038404847153</v>
      </c>
      <c r="AJ553">
        <v>35507.096511818076</v>
      </c>
      <c r="AK553">
        <v>35750.603653402526</v>
      </c>
      <c r="AL553">
        <v>35730.638081224664</v>
      </c>
      <c r="AM553">
        <v>33549.437138889283</v>
      </c>
      <c r="AN553">
        <v>32918.967264497376</v>
      </c>
      <c r="AO553">
        <v>32057.986941847343</v>
      </c>
      <c r="AP553">
        <v>30985.459397240316</v>
      </c>
      <c r="AQ553">
        <v>29723.606151742919</v>
      </c>
      <c r="AR553">
        <v>27083.711620379076</v>
      </c>
      <c r="AS553">
        <v>25447.242311075934</v>
      </c>
      <c r="AT553">
        <v>23700.648017111485</v>
      </c>
      <c r="AU553">
        <v>21873.810681187111</v>
      </c>
      <c r="AV553">
        <v>19997.908646045144</v>
      </c>
      <c r="AW553">
        <v>17446.247345770949</v>
      </c>
      <c r="AX553">
        <v>15527.056974690748</v>
      </c>
      <c r="AY553">
        <v>13651.013395388829</v>
      </c>
      <c r="AZ553">
        <v>11847.33186486261</v>
      </c>
      <c r="BA553">
        <v>10142.688796345705</v>
      </c>
      <c r="BB553">
        <v>8279.9471949713716</v>
      </c>
      <c r="BC553">
        <v>6821.6919405299259</v>
      </c>
      <c r="BD553">
        <v>5483.4133919755886</v>
      </c>
      <c r="BE553">
        <v>4287.8429621902624</v>
      </c>
      <c r="BF553">
        <v>3251.0289043589914</v>
      </c>
      <c r="BG553">
        <v>2303.1358894784157</v>
      </c>
      <c r="BH553">
        <v>1595.9832413457914</v>
      </c>
      <c r="BI553">
        <v>1048.1180263926269</v>
      </c>
      <c r="BJ553">
        <v>644.61392588530964</v>
      </c>
      <c r="BK553">
        <v>364.98426357157177</v>
      </c>
      <c r="BL553">
        <v>176.98089491644797</v>
      </c>
      <c r="BM553">
        <v>71.941168223375129</v>
      </c>
      <c r="BN553">
        <v>21.107294941802792</v>
      </c>
      <c r="BO553">
        <v>0.44567120764224999</v>
      </c>
      <c r="BP553">
        <v>-5.1818541125216138</v>
      </c>
      <c r="BQ553">
        <v>-4.4506643314452523</v>
      </c>
      <c r="BR553">
        <v>-1.1274503338546737E-9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  <c r="CF553">
        <v>0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  <c r="CN553">
        <v>0</v>
      </c>
      <c r="CO553">
        <v>0</v>
      </c>
      <c r="CP553">
        <v>0</v>
      </c>
      <c r="CQ553">
        <v>0</v>
      </c>
      <c r="CR553">
        <v>0</v>
      </c>
      <c r="CS553">
        <v>0</v>
      </c>
      <c r="CT553">
        <v>0</v>
      </c>
      <c r="CU553">
        <v>0</v>
      </c>
      <c r="CV553">
        <v>0</v>
      </c>
      <c r="CW553">
        <v>0</v>
      </c>
    </row>
    <row r="554" spans="1:101" x14ac:dyDescent="0.3">
      <c r="A554">
        <f>Model_Point!K554</f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38593.504314423735</v>
      </c>
      <c r="K554">
        <v>39434.168033575595</v>
      </c>
      <c r="L554">
        <v>39265.38798142413</v>
      </c>
      <c r="M554">
        <v>38690.91993568145</v>
      </c>
      <c r="N554">
        <v>37952.607058099951</v>
      </c>
      <c r="O554">
        <v>37150.495687998198</v>
      </c>
      <c r="P554">
        <v>36330.398169436681</v>
      </c>
      <c r="Q554">
        <v>35519.572625040404</v>
      </c>
      <c r="R554">
        <v>34739.21811916661</v>
      </c>
      <c r="S554">
        <v>33997.792673775992</v>
      </c>
      <c r="T554">
        <v>33319.885533973</v>
      </c>
      <c r="U554">
        <v>32722.13383267005</v>
      </c>
      <c r="V554">
        <v>32221.411717874667</v>
      </c>
      <c r="W554">
        <v>31833.970990557846</v>
      </c>
      <c r="X554">
        <v>31575.641572380719</v>
      </c>
      <c r="Y554">
        <v>31462.434537852274</v>
      </c>
      <c r="Z554">
        <v>31509.736389400561</v>
      </c>
      <c r="AA554">
        <v>31731.70318116853</v>
      </c>
      <c r="AB554">
        <v>32141.469046699134</v>
      </c>
      <c r="AC554">
        <v>32751.539604848283</v>
      </c>
      <c r="AD554">
        <v>33574.604815792285</v>
      </c>
      <c r="AE554">
        <v>37037.274900110264</v>
      </c>
      <c r="AF554">
        <v>38243.67338401419</v>
      </c>
      <c r="AG554">
        <v>39153.92730990093</v>
      </c>
      <c r="AH554">
        <v>39987.13291435549</v>
      </c>
      <c r="AI554">
        <v>40742.899121425296</v>
      </c>
      <c r="AJ554">
        <v>41401.071893593216</v>
      </c>
      <c r="AK554">
        <v>41933.169962515611</v>
      </c>
      <c r="AL554">
        <v>42314.429771072537</v>
      </c>
      <c r="AM554">
        <v>42521.946486298446</v>
      </c>
      <c r="AN554">
        <v>42534.441745229364</v>
      </c>
      <c r="AO554">
        <v>42330.771425130224</v>
      </c>
      <c r="AP554">
        <v>41888.847135778815</v>
      </c>
      <c r="AQ554">
        <v>41186.079326795225</v>
      </c>
      <c r="AR554">
        <v>40200.786650575457</v>
      </c>
      <c r="AS554">
        <v>38915.923373471589</v>
      </c>
      <c r="AT554">
        <v>37320.446297994109</v>
      </c>
      <c r="AU554">
        <v>35419.038229298436</v>
      </c>
      <c r="AV554">
        <v>33211.978225336745</v>
      </c>
      <c r="AW554">
        <v>30707.331862667779</v>
      </c>
      <c r="AX554">
        <v>27923.386175326697</v>
      </c>
      <c r="AY554">
        <v>24890.384255225217</v>
      </c>
      <c r="AZ554">
        <v>21651.988708628844</v>
      </c>
      <c r="BA554">
        <v>18266.307762461889</v>
      </c>
      <c r="BB554">
        <v>14806.23375527463</v>
      </c>
      <c r="BC554">
        <v>11358.804920529339</v>
      </c>
      <c r="BD554">
        <v>8411.8144865277627</v>
      </c>
      <c r="BE554">
        <v>5547.9413791459529</v>
      </c>
      <c r="BF554">
        <v>2818.3264693187516</v>
      </c>
      <c r="BG554">
        <v>365.14710667942438</v>
      </c>
      <c r="BH554">
        <v>-1648.5099249418001</v>
      </c>
      <c r="BI554">
        <v>-3066.099039542532</v>
      </c>
      <c r="BJ554">
        <v>-3761.7521966164004</v>
      </c>
      <c r="BK554">
        <v>-3665.6809841903632</v>
      </c>
      <c r="BL554">
        <v>-2787.9960171011012</v>
      </c>
      <c r="BM554">
        <v>-1846.3902601506911</v>
      </c>
      <c r="BN554">
        <v>-1172.8143473983564</v>
      </c>
      <c r="BO554">
        <v>-710.82943479251264</v>
      </c>
      <c r="BP554">
        <v>-408.3536523585334</v>
      </c>
      <c r="BQ554">
        <v>-219.97732140383604</v>
      </c>
      <c r="BR554">
        <v>-4.4665629123501209E-10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  <c r="CF554">
        <v>0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  <c r="CN554">
        <v>0</v>
      </c>
      <c r="CO554">
        <v>0</v>
      </c>
      <c r="CP554">
        <v>0</v>
      </c>
      <c r="CQ554">
        <v>0</v>
      </c>
      <c r="CR554">
        <v>0</v>
      </c>
      <c r="CS554">
        <v>0</v>
      </c>
      <c r="CT554">
        <v>0</v>
      </c>
      <c r="CU554">
        <v>0</v>
      </c>
      <c r="CV554">
        <v>0</v>
      </c>
      <c r="CW554">
        <v>0</v>
      </c>
    </row>
    <row r="555" spans="1:101" x14ac:dyDescent="0.3">
      <c r="A555">
        <f>Model_Point!K555</f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61815.246045718122</v>
      </c>
      <c r="K555">
        <v>61445.695713493194</v>
      </c>
      <c r="L555">
        <v>59436.395801629704</v>
      </c>
      <c r="M555">
        <v>56741.636804755552</v>
      </c>
      <c r="N555">
        <v>53775.717789450282</v>
      </c>
      <c r="O555">
        <v>50718.951344760164</v>
      </c>
      <c r="P555">
        <v>47663.15568239976</v>
      </c>
      <c r="Q555">
        <v>44670.521338148159</v>
      </c>
      <c r="R555">
        <v>41791.587860311643</v>
      </c>
      <c r="S555">
        <v>39029.111761561842</v>
      </c>
      <c r="T555">
        <v>36456.73397725528</v>
      </c>
      <c r="U555">
        <v>34113.754536112145</v>
      </c>
      <c r="V555">
        <v>32037.372015678095</v>
      </c>
      <c r="W555">
        <v>30261.762021927108</v>
      </c>
      <c r="X555">
        <v>28819.175914537882</v>
      </c>
      <c r="Y555">
        <v>27741.233109373152</v>
      </c>
      <c r="Z555">
        <v>27057.14348832543</v>
      </c>
      <c r="AA555">
        <v>26792.524090639941</v>
      </c>
      <c r="AB555">
        <v>26969.810011288224</v>
      </c>
      <c r="AC555">
        <v>27320.061388564605</v>
      </c>
      <c r="AD555">
        <v>27361.7854584749</v>
      </c>
      <c r="AE555">
        <v>27105.467851623798</v>
      </c>
      <c r="AF555">
        <v>26566.089614342476</v>
      </c>
      <c r="AG555">
        <v>25763.322861308756</v>
      </c>
      <c r="AH555">
        <v>24721.521878081534</v>
      </c>
      <c r="AI555">
        <v>23469.08260800123</v>
      </c>
      <c r="AJ555">
        <v>22037.707415545574</v>
      </c>
      <c r="AK555">
        <v>20460.06339772739</v>
      </c>
      <c r="AL555">
        <v>18771.171082281246</v>
      </c>
      <c r="AM555">
        <v>17007.657746331042</v>
      </c>
      <c r="AN555">
        <v>15206.88796134205</v>
      </c>
      <c r="AO555">
        <v>13405.986604273639</v>
      </c>
      <c r="AP555">
        <v>11640.78022340719</v>
      </c>
      <c r="AQ555">
        <v>9944.6943279253483</v>
      </c>
      <c r="AR555">
        <v>8347.6560650333849</v>
      </c>
      <c r="AS555">
        <v>6875.0626692822625</v>
      </c>
      <c r="AT555">
        <v>5508.7885820519523</v>
      </c>
      <c r="AU555">
        <v>4277.9745172440525</v>
      </c>
      <c r="AV555">
        <v>3204.2276598154281</v>
      </c>
      <c r="AW555">
        <v>2300.3347265258653</v>
      </c>
      <c r="AX555">
        <v>1569.5664407354113</v>
      </c>
      <c r="AY555">
        <v>1005.7454300342342</v>
      </c>
      <c r="AZ555">
        <v>594.18015879892494</v>
      </c>
      <c r="BA555">
        <v>313.45627930582407</v>
      </c>
      <c r="BB555">
        <v>137.93332623017881</v>
      </c>
      <c r="BC555">
        <v>40.642906749708096</v>
      </c>
      <c r="BD555">
        <v>-1.8175442721758941</v>
      </c>
      <c r="BE555">
        <v>-15.081109746527897</v>
      </c>
      <c r="BF555">
        <v>-14.957766777024542</v>
      </c>
      <c r="BG555">
        <v>-10.25121928651115</v>
      </c>
      <c r="BH555">
        <v>4.4917259602020961E-10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  <c r="CF555">
        <v>0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  <c r="CN555">
        <v>0</v>
      </c>
      <c r="CO555">
        <v>0</v>
      </c>
      <c r="CP555">
        <v>0</v>
      </c>
      <c r="CQ555">
        <v>0</v>
      </c>
      <c r="CR555">
        <v>0</v>
      </c>
      <c r="CS555">
        <v>0</v>
      </c>
      <c r="CT555">
        <v>0</v>
      </c>
      <c r="CU555">
        <v>0</v>
      </c>
      <c r="CV555">
        <v>0</v>
      </c>
      <c r="CW555">
        <v>0</v>
      </c>
    </row>
    <row r="556" spans="1:101" x14ac:dyDescent="0.3">
      <c r="A556">
        <f>Model_Point!K556</f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23967.691746222201</v>
      </c>
      <c r="K556">
        <v>23628.150742575839</v>
      </c>
      <c r="L556">
        <v>22606.189885820197</v>
      </c>
      <c r="M556">
        <v>21299.243913762592</v>
      </c>
      <c r="N556">
        <v>21861.561616248011</v>
      </c>
      <c r="O556">
        <v>20499.549267471346</v>
      </c>
      <c r="P556">
        <v>19125.314395898182</v>
      </c>
      <c r="Q556">
        <v>17763.918684295233</v>
      </c>
      <c r="R556">
        <v>16435.638455725384</v>
      </c>
      <c r="S556">
        <v>16819.312305263727</v>
      </c>
      <c r="T556">
        <v>15693.232768377917</v>
      </c>
      <c r="U556">
        <v>14652.740257292502</v>
      </c>
      <c r="V556">
        <v>13712.847277103263</v>
      </c>
      <c r="W556">
        <v>12887.32847331085</v>
      </c>
      <c r="X556">
        <v>12565.26708065912</v>
      </c>
      <c r="Y556">
        <v>12030.338558020185</v>
      </c>
      <c r="Z556">
        <v>11648.512258198234</v>
      </c>
      <c r="AA556">
        <v>11430.10903267221</v>
      </c>
      <c r="AB556">
        <v>11384.17600986545</v>
      </c>
      <c r="AC556">
        <v>10562.036408648997</v>
      </c>
      <c r="AD556">
        <v>10721.800175471742</v>
      </c>
      <c r="AE556">
        <v>10765.321622404019</v>
      </c>
      <c r="AF556">
        <v>10698.358721367002</v>
      </c>
      <c r="AG556">
        <v>10528.543528512233</v>
      </c>
      <c r="AH556">
        <v>9495.8186381805008</v>
      </c>
      <c r="AI556">
        <v>9102.8493848903508</v>
      </c>
      <c r="AJ556">
        <v>8637.193188806732</v>
      </c>
      <c r="AK556">
        <v>8111.5852151444724</v>
      </c>
      <c r="AL556">
        <v>7539.7231933321427</v>
      </c>
      <c r="AM556">
        <v>6511.3988255677586</v>
      </c>
      <c r="AN556">
        <v>5864.2256386192676</v>
      </c>
      <c r="AO556">
        <v>5212.9215035606576</v>
      </c>
      <c r="AP556">
        <v>4571.5995047225542</v>
      </c>
      <c r="AQ556">
        <v>3953.4842896024961</v>
      </c>
      <c r="AR556">
        <v>3189.8174011892802</v>
      </c>
      <c r="AS556">
        <v>2640.9469227637892</v>
      </c>
      <c r="AT556">
        <v>2130.1488752673486</v>
      </c>
      <c r="AU556">
        <v>1668.9749705728534</v>
      </c>
      <c r="AV556">
        <v>1266.0976842171808</v>
      </c>
      <c r="AW556">
        <v>878.14707168996074</v>
      </c>
      <c r="AX556">
        <v>601.04872987799092</v>
      </c>
      <c r="AY556">
        <v>386.93793750020507</v>
      </c>
      <c r="AZ556">
        <v>230.46844865420405</v>
      </c>
      <c r="BA556">
        <v>123.66906830264537</v>
      </c>
      <c r="BB556">
        <v>52.66931410853558</v>
      </c>
      <c r="BC556">
        <v>15.463315234092168</v>
      </c>
      <c r="BD556">
        <v>-0.80824912390030301</v>
      </c>
      <c r="BE556">
        <v>-5.9190497759872516</v>
      </c>
      <c r="BF556">
        <v>-5.9047175714910667</v>
      </c>
      <c r="BG556">
        <v>-3.9239838068037232</v>
      </c>
      <c r="BH556">
        <v>-1.3056869957653274E-10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  <c r="CF556">
        <v>0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  <c r="CN556">
        <v>0</v>
      </c>
      <c r="CO556">
        <v>0</v>
      </c>
      <c r="CP556">
        <v>0</v>
      </c>
      <c r="CQ556">
        <v>0</v>
      </c>
      <c r="CR556">
        <v>0</v>
      </c>
      <c r="CS556">
        <v>0</v>
      </c>
      <c r="CT556">
        <v>0</v>
      </c>
      <c r="CU556">
        <v>0</v>
      </c>
      <c r="CV556">
        <v>0</v>
      </c>
      <c r="CW556">
        <v>0</v>
      </c>
    </row>
    <row r="557" spans="1:101" x14ac:dyDescent="0.3">
      <c r="A557">
        <f>Model_Point!K557</f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16965.589325953268</v>
      </c>
      <c r="K557">
        <v>17171.941103177494</v>
      </c>
      <c r="L557">
        <v>16903.330736554581</v>
      </c>
      <c r="M557">
        <v>16443.957961739274</v>
      </c>
      <c r="N557">
        <v>15904.647666561717</v>
      </c>
      <c r="O557">
        <v>15332.619695369651</v>
      </c>
      <c r="P557">
        <v>14750.453545117505</v>
      </c>
      <c r="Q557">
        <v>14172.442270376456</v>
      </c>
      <c r="R557">
        <v>13609.804865427372</v>
      </c>
      <c r="S557">
        <v>13065.892384664892</v>
      </c>
      <c r="T557">
        <v>12554.552121553234</v>
      </c>
      <c r="U557">
        <v>13691.378053064002</v>
      </c>
      <c r="V557">
        <v>14273.804461855894</v>
      </c>
      <c r="W557">
        <v>14716.399246385503</v>
      </c>
      <c r="X557">
        <v>15134.874100502882</v>
      </c>
      <c r="Y557">
        <v>15530.622621051314</v>
      </c>
      <c r="Z557">
        <v>15894.670577907793</v>
      </c>
      <c r="AA557">
        <v>16213.486072790301</v>
      </c>
      <c r="AB557">
        <v>16475.298241027289</v>
      </c>
      <c r="AC557">
        <v>16669.130125532156</v>
      </c>
      <c r="AD557">
        <v>16784.673656019226</v>
      </c>
      <c r="AE557">
        <v>16811.476457291566</v>
      </c>
      <c r="AF557">
        <v>16738.314307440891</v>
      </c>
      <c r="AG557">
        <v>16553.347074897996</v>
      </c>
      <c r="AH557">
        <v>16244.782176550703</v>
      </c>
      <c r="AI557">
        <v>15802.790060900945</v>
      </c>
      <c r="AJ557">
        <v>15220.200311481201</v>
      </c>
      <c r="AK557">
        <v>14497.708171118922</v>
      </c>
      <c r="AL557">
        <v>13633.211788724073</v>
      </c>
      <c r="AM557">
        <v>12628.131969434307</v>
      </c>
      <c r="AN557">
        <v>11488.684479551852</v>
      </c>
      <c r="AO557">
        <v>10226.811531321251</v>
      </c>
      <c r="AP557">
        <v>8860.9991792428718</v>
      </c>
      <c r="AQ557">
        <v>7416.8976206488924</v>
      </c>
      <c r="AR557">
        <v>5927.6165659851004</v>
      </c>
      <c r="AS557">
        <v>4433.5458674206066</v>
      </c>
      <c r="AT557">
        <v>3189.5128744206613</v>
      </c>
      <c r="AU557">
        <v>1974.255568008439</v>
      </c>
      <c r="AV557">
        <v>808.58364864310875</v>
      </c>
      <c r="AW557">
        <v>-239.05256546320703</v>
      </c>
      <c r="AX557">
        <v>-1088.3365417360294</v>
      </c>
      <c r="AY557">
        <v>-1660.8714739132367</v>
      </c>
      <c r="AZ557">
        <v>-1892.3375641506195</v>
      </c>
      <c r="BA557">
        <v>-1745.4380177988082</v>
      </c>
      <c r="BB557">
        <v>-1237.8808224879128</v>
      </c>
      <c r="BC557">
        <v>-830.28403453692727</v>
      </c>
      <c r="BD557">
        <v>-533.70656445967779</v>
      </c>
      <c r="BE557">
        <v>-327.12687652196774</v>
      </c>
      <c r="BF557">
        <v>-189.96548461201596</v>
      </c>
      <c r="BG557">
        <v>-103.45578224515606</v>
      </c>
      <c r="BH557">
        <v>1.2619540680241109E-10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0</v>
      </c>
      <c r="CR557">
        <v>0</v>
      </c>
      <c r="CS557">
        <v>0</v>
      </c>
      <c r="CT557">
        <v>0</v>
      </c>
      <c r="CU557">
        <v>0</v>
      </c>
      <c r="CV557">
        <v>0</v>
      </c>
      <c r="CW557">
        <v>0</v>
      </c>
    </row>
    <row r="558" spans="1:101" x14ac:dyDescent="0.3">
      <c r="A558">
        <f>Model_Point!K558</f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11602.221151852993</v>
      </c>
      <c r="K558">
        <v>11495.979945974812</v>
      </c>
      <c r="L558">
        <v>11144.65949704004</v>
      </c>
      <c r="M558">
        <v>10704.731378076614</v>
      </c>
      <c r="N558">
        <v>10250.003529594473</v>
      </c>
      <c r="O558">
        <v>9812.6796917347638</v>
      </c>
      <c r="P558">
        <v>9408.9523297081942</v>
      </c>
      <c r="Q558">
        <v>9048.7450428226584</v>
      </c>
      <c r="R558">
        <v>8737.1899488918207</v>
      </c>
      <c r="S558">
        <v>8471.6471852078757</v>
      </c>
      <c r="T558">
        <v>8265.6776810031533</v>
      </c>
      <c r="U558">
        <v>8128.8980969431977</v>
      </c>
      <c r="V558">
        <v>8069.9176517275873</v>
      </c>
      <c r="W558">
        <v>8097.1470613339252</v>
      </c>
      <c r="X558">
        <v>8218.3900079588529</v>
      </c>
      <c r="Y558">
        <v>8441.1118852367781</v>
      </c>
      <c r="Z558">
        <v>8773.4975205864212</v>
      </c>
      <c r="AA558">
        <v>9224.4610980723355</v>
      </c>
      <c r="AB558">
        <v>9802.7260086220522</v>
      </c>
      <c r="AC558">
        <v>10419.071517111355</v>
      </c>
      <c r="AD558">
        <v>10978.528319703875</v>
      </c>
      <c r="AE558">
        <v>11475.841895907561</v>
      </c>
      <c r="AF558">
        <v>11907.769642045267</v>
      </c>
      <c r="AG558">
        <v>12272.574577010751</v>
      </c>
      <c r="AH558">
        <v>12569.370031881326</v>
      </c>
      <c r="AI558">
        <v>12797.017673267364</v>
      </c>
      <c r="AJ558">
        <v>12953.870351789457</v>
      </c>
      <c r="AK558">
        <v>13038.597155445619</v>
      </c>
      <c r="AL558">
        <v>13050.902913185095</v>
      </c>
      <c r="AM558">
        <v>12990.799014867727</v>
      </c>
      <c r="AN558">
        <v>12857.999240917983</v>
      </c>
      <c r="AO558">
        <v>12653.09325113745</v>
      </c>
      <c r="AP558">
        <v>12378.080948319788</v>
      </c>
      <c r="AQ558">
        <v>12036.001891298276</v>
      </c>
      <c r="AR558">
        <v>11630.752805838452</v>
      </c>
      <c r="AS558">
        <v>11166.941823454657</v>
      </c>
      <c r="AT558">
        <v>10649.862365380906</v>
      </c>
      <c r="AU558">
        <v>10085.548656100758</v>
      </c>
      <c r="AV558">
        <v>9480.8198107314402</v>
      </c>
      <c r="AW558">
        <v>8843.2685653146145</v>
      </c>
      <c r="AX558">
        <v>8181.0878959953288</v>
      </c>
      <c r="AY558">
        <v>7502.8817688767622</v>
      </c>
      <c r="AZ558">
        <v>6817.0727143680087</v>
      </c>
      <c r="BA558">
        <v>6132.2873097830015</v>
      </c>
      <c r="BB558">
        <v>5457.180669334447</v>
      </c>
      <c r="BC558">
        <v>4800.2373010231349</v>
      </c>
      <c r="BD558">
        <v>4169.5529314079586</v>
      </c>
      <c r="BE558">
        <v>3572.6042206465581</v>
      </c>
      <c r="BF558">
        <v>3016.0157569257221</v>
      </c>
      <c r="BG558">
        <v>2505.3361347417249</v>
      </c>
      <c r="BH558">
        <v>2044.8370117086131</v>
      </c>
      <c r="BI558">
        <v>1627.5974239106156</v>
      </c>
      <c r="BJ558">
        <v>1258.9700948150803</v>
      </c>
      <c r="BK558">
        <v>942.34002543714894</v>
      </c>
      <c r="BL558">
        <v>678.89263747797986</v>
      </c>
      <c r="BM558">
        <v>467.52671064977972</v>
      </c>
      <c r="BN558">
        <v>304.94674724436243</v>
      </c>
      <c r="BO558">
        <v>185.9524044086354</v>
      </c>
      <c r="BP558">
        <v>103.91675678115722</v>
      </c>
      <c r="BQ558">
        <v>51.412835942101751</v>
      </c>
      <c r="BR558">
        <v>20.914695946869799</v>
      </c>
      <c r="BS558">
        <v>6.2241352696050178</v>
      </c>
      <c r="BT558">
        <v>0.29733823577963459</v>
      </c>
      <c r="BU558">
        <v>-1.2811752970958195</v>
      </c>
      <c r="BV558">
        <v>-1.0499540240571779</v>
      </c>
      <c r="BW558">
        <v>-4.1089857468657254E-10</v>
      </c>
      <c r="BX558">
        <v>0</v>
      </c>
      <c r="BY558">
        <v>0</v>
      </c>
      <c r="BZ558">
        <v>0</v>
      </c>
      <c r="CA558">
        <v>0</v>
      </c>
      <c r="CB558">
        <v>0</v>
      </c>
      <c r="CC558">
        <v>0</v>
      </c>
      <c r="CD558">
        <v>0</v>
      </c>
      <c r="CE558">
        <v>0</v>
      </c>
      <c r="CF558">
        <v>0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  <c r="CN558">
        <v>0</v>
      </c>
      <c r="CO558">
        <v>0</v>
      </c>
      <c r="CP558">
        <v>0</v>
      </c>
      <c r="CQ558">
        <v>0</v>
      </c>
      <c r="CR558">
        <v>0</v>
      </c>
      <c r="CS558">
        <v>0</v>
      </c>
      <c r="CT558">
        <v>0</v>
      </c>
      <c r="CU558">
        <v>0</v>
      </c>
      <c r="CV558">
        <v>0</v>
      </c>
      <c r="CW558">
        <v>0</v>
      </c>
    </row>
    <row r="559" spans="1:101" x14ac:dyDescent="0.3">
      <c r="A559">
        <f>Model_Point!K559</f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4714.9810267215671</v>
      </c>
      <c r="K559">
        <v>4651.2901894145634</v>
      </c>
      <c r="L559">
        <v>4478.4804001557013</v>
      </c>
      <c r="M559">
        <v>4265.5864460815137</v>
      </c>
      <c r="N559">
        <v>4438.6777573493046</v>
      </c>
      <c r="O559">
        <v>4243.1214234154404</v>
      </c>
      <c r="P559">
        <v>4058.2379429819975</v>
      </c>
      <c r="Q559">
        <v>3888.1442784844967</v>
      </c>
      <c r="R559">
        <v>3735.0155113598612</v>
      </c>
      <c r="S559">
        <v>3832.7911001259231</v>
      </c>
      <c r="T559">
        <v>3731.7177825892086</v>
      </c>
      <c r="U559">
        <v>3656.7703409197993</v>
      </c>
      <c r="V559">
        <v>3611.3919994741727</v>
      </c>
      <c r="W559">
        <v>3598.9348395190418</v>
      </c>
      <c r="X559">
        <v>3620.0793117583603</v>
      </c>
      <c r="Y559">
        <v>3682.4885921227196</v>
      </c>
      <c r="Z559">
        <v>3787.1072322593941</v>
      </c>
      <c r="AA559">
        <v>3937.4345230874478</v>
      </c>
      <c r="AB559">
        <v>4136.8882654440404</v>
      </c>
      <c r="AC559">
        <v>4082.6915976076571</v>
      </c>
      <c r="AD559">
        <v>4347.1664379969761</v>
      </c>
      <c r="AE559">
        <v>4589.0437283625952</v>
      </c>
      <c r="AF559">
        <v>4807.1237330390595</v>
      </c>
      <c r="AG559">
        <v>5000.7977072354561</v>
      </c>
      <c r="AH559">
        <v>4878.2962642963157</v>
      </c>
      <c r="AI559">
        <v>5004.2414964170439</v>
      </c>
      <c r="AJ559">
        <v>5103.5077284451309</v>
      </c>
      <c r="AK559">
        <v>5175.623721290166</v>
      </c>
      <c r="AL559">
        <v>5220.5247716945323</v>
      </c>
      <c r="AM559">
        <v>5017.188205007159</v>
      </c>
      <c r="AN559">
        <v>4994.0679302705003</v>
      </c>
      <c r="AO559">
        <v>4943.2064441175298</v>
      </c>
      <c r="AP559">
        <v>4865.4039985310537</v>
      </c>
      <c r="AQ559">
        <v>4761.8671654838899</v>
      </c>
      <c r="AR559">
        <v>4479.1628174975876</v>
      </c>
      <c r="AS559">
        <v>4319.4841811806427</v>
      </c>
      <c r="AT559">
        <v>4138.940550340978</v>
      </c>
      <c r="AU559">
        <v>3939.8828376303641</v>
      </c>
      <c r="AV559">
        <v>3724.9695782406934</v>
      </c>
      <c r="AW559">
        <v>3399.5908677457355</v>
      </c>
      <c r="AX559">
        <v>3156.0561927758722</v>
      </c>
      <c r="AY559">
        <v>2905.8175328281227</v>
      </c>
      <c r="AZ559">
        <v>2652.1519294063155</v>
      </c>
      <c r="BA559">
        <v>2398.4195907484818</v>
      </c>
      <c r="BB559">
        <v>2095.3735152282684</v>
      </c>
      <c r="BC559">
        <v>1848.31986155256</v>
      </c>
      <c r="BD559">
        <v>1610.8578922968418</v>
      </c>
      <c r="BE559">
        <v>1385.9101557066001</v>
      </c>
      <c r="BF559">
        <v>1176.0741111696484</v>
      </c>
      <c r="BG559">
        <v>961.12329665196683</v>
      </c>
      <c r="BH559">
        <v>786.19199531694903</v>
      </c>
      <c r="BI559">
        <v>627.55996881771375</v>
      </c>
      <c r="BJ559">
        <v>487.32824472446629</v>
      </c>
      <c r="BK559">
        <v>366.84239289860562</v>
      </c>
      <c r="BL559">
        <v>260.27880933726851</v>
      </c>
      <c r="BM559">
        <v>179.51254418758919</v>
      </c>
      <c r="BN559">
        <v>117.36011575280678</v>
      </c>
      <c r="BO559">
        <v>71.857066701746191</v>
      </c>
      <c r="BP559">
        <v>40.485820053504291</v>
      </c>
      <c r="BQ559">
        <v>19.700938033933998</v>
      </c>
      <c r="BR559">
        <v>8.014547266602678</v>
      </c>
      <c r="BS559">
        <v>2.384702742988539</v>
      </c>
      <c r="BT559">
        <v>0.11342784534099531</v>
      </c>
      <c r="BU559">
        <v>-0.49111584383483814</v>
      </c>
      <c r="BV559">
        <v>-0.40334229215204603</v>
      </c>
      <c r="BW559">
        <v>-6.6051655920726364E-11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  <c r="CF559">
        <v>0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  <c r="CN559">
        <v>0</v>
      </c>
      <c r="CO559">
        <v>0</v>
      </c>
      <c r="CP559">
        <v>0</v>
      </c>
      <c r="CQ559">
        <v>0</v>
      </c>
      <c r="CR559">
        <v>0</v>
      </c>
      <c r="CS559">
        <v>0</v>
      </c>
      <c r="CT559">
        <v>0</v>
      </c>
      <c r="CU559">
        <v>0</v>
      </c>
      <c r="CV559">
        <v>0</v>
      </c>
      <c r="CW559">
        <v>0</v>
      </c>
    </row>
    <row r="560" spans="1:101" x14ac:dyDescent="0.3">
      <c r="A560">
        <f>Model_Point!K560</f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2520.511945102377</v>
      </c>
      <c r="K560">
        <v>2548.7977712345187</v>
      </c>
      <c r="L560">
        <v>2521.5144426096786</v>
      </c>
      <c r="M560">
        <v>2473.8495810512936</v>
      </c>
      <c r="N560">
        <v>2421.77947697023</v>
      </c>
      <c r="O560">
        <v>2372.1713275752677</v>
      </c>
      <c r="P560">
        <v>2328.314638430681</v>
      </c>
      <c r="Q560">
        <v>2292.1549110761621</v>
      </c>
      <c r="R560">
        <v>2264.775003071009</v>
      </c>
      <c r="S560">
        <v>2246.0175005748338</v>
      </c>
      <c r="T560">
        <v>2238.1967718963251</v>
      </c>
      <c r="U560">
        <v>2243.01547021741</v>
      </c>
      <c r="V560">
        <v>2262.0189790531563</v>
      </c>
      <c r="W560">
        <v>2296.7218060658215</v>
      </c>
      <c r="X560">
        <v>2348.546375390139</v>
      </c>
      <c r="Y560">
        <v>2418.8656352753733</v>
      </c>
      <c r="Z560">
        <v>2509.1670429580581</v>
      </c>
      <c r="AA560">
        <v>2621.0556789320194</v>
      </c>
      <c r="AB560">
        <v>2756.114229209767</v>
      </c>
      <c r="AC560">
        <v>2915.9295799336178</v>
      </c>
      <c r="AD560">
        <v>3102.1690015029221</v>
      </c>
      <c r="AE560">
        <v>3291.8007454955218</v>
      </c>
      <c r="AF560">
        <v>3477.3014059935717</v>
      </c>
      <c r="AG560">
        <v>3658.7558053026532</v>
      </c>
      <c r="AH560">
        <v>3836.4066931968237</v>
      </c>
      <c r="AI560">
        <v>4010.4866073942758</v>
      </c>
      <c r="AJ560">
        <v>4497.7942144670778</v>
      </c>
      <c r="AK560">
        <v>4608.8907403229405</v>
      </c>
      <c r="AL560">
        <v>4687.9231872091723</v>
      </c>
      <c r="AM560">
        <v>4756.6810368830165</v>
      </c>
      <c r="AN560">
        <v>4814.97725413025</v>
      </c>
      <c r="AO560">
        <v>4860.6631456579098</v>
      </c>
      <c r="AP560">
        <v>4890.7934113947376</v>
      </c>
      <c r="AQ560">
        <v>4902.829421769824</v>
      </c>
      <c r="AR560">
        <v>4894.4542822256917</v>
      </c>
      <c r="AS560">
        <v>4863.5515589674787</v>
      </c>
      <c r="AT560">
        <v>4808.061635808227</v>
      </c>
      <c r="AU560">
        <v>4725.8834625242753</v>
      </c>
      <c r="AV560">
        <v>4614.9302996108645</v>
      </c>
      <c r="AW560">
        <v>4473.281940439867</v>
      </c>
      <c r="AX560">
        <v>4299.5635292269571</v>
      </c>
      <c r="AY560">
        <v>4093.085226653146</v>
      </c>
      <c r="AZ560">
        <v>3854.798716272604</v>
      </c>
      <c r="BA560">
        <v>3585.2956523778812</v>
      </c>
      <c r="BB560">
        <v>3286.0355497613159</v>
      </c>
      <c r="BC560">
        <v>2959.5854788507086</v>
      </c>
      <c r="BD560">
        <v>2609.7836844294611</v>
      </c>
      <c r="BE560">
        <v>2241.8694372013233</v>
      </c>
      <c r="BF560">
        <v>1862.5614975672322</v>
      </c>
      <c r="BG560">
        <v>1480.0594154170956</v>
      </c>
      <c r="BH560">
        <v>1103.9385181519829</v>
      </c>
      <c r="BI560">
        <v>783.15712354737957</v>
      </c>
      <c r="BJ560">
        <v>475.94211623892534</v>
      </c>
      <c r="BK560">
        <v>188.14110920181147</v>
      </c>
      <c r="BL560">
        <v>-65.36824538446028</v>
      </c>
      <c r="BM560">
        <v>-267.93268788761446</v>
      </c>
      <c r="BN560">
        <v>-404.00159546971588</v>
      </c>
      <c r="BO560">
        <v>-461.62845400547536</v>
      </c>
      <c r="BP560">
        <v>-435.04337251777378</v>
      </c>
      <c r="BQ560">
        <v>-326.98794063426499</v>
      </c>
      <c r="BR560">
        <v>-214.67258435995547</v>
      </c>
      <c r="BS560">
        <v>-135.09694779423887</v>
      </c>
      <c r="BT560">
        <v>-80.99734743522022</v>
      </c>
      <c r="BU560">
        <v>-45.854422266216353</v>
      </c>
      <c r="BV560">
        <v>-24.114916289933657</v>
      </c>
      <c r="BW560">
        <v>9.6561189768040464E-11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  <c r="CF560">
        <v>0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  <c r="CN560">
        <v>0</v>
      </c>
      <c r="CO560">
        <v>0</v>
      </c>
      <c r="CP560">
        <v>0</v>
      </c>
      <c r="CQ560">
        <v>0</v>
      </c>
      <c r="CR560">
        <v>0</v>
      </c>
      <c r="CS560">
        <v>0</v>
      </c>
      <c r="CT560">
        <v>0</v>
      </c>
      <c r="CU560">
        <v>0</v>
      </c>
      <c r="CV560">
        <v>0</v>
      </c>
      <c r="CW560">
        <v>0</v>
      </c>
    </row>
    <row r="561" spans="1:101" x14ac:dyDescent="0.3">
      <c r="A561">
        <f>Model_Point!K561</f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33327.724622043112</v>
      </c>
      <c r="K561">
        <v>33180.556392125538</v>
      </c>
      <c r="L561">
        <v>32328.224492623027</v>
      </c>
      <c r="M561">
        <v>31193.339497062574</v>
      </c>
      <c r="N561">
        <v>29994.189308389297</v>
      </c>
      <c r="O561">
        <v>28826.261991937154</v>
      </c>
      <c r="P561">
        <v>27739.451677110475</v>
      </c>
      <c r="Q561">
        <v>26770.230784856423</v>
      </c>
      <c r="R561">
        <v>25950.217620682713</v>
      </c>
      <c r="S561">
        <v>25284.761372162382</v>
      </c>
      <c r="T561">
        <v>24822.243263328728</v>
      </c>
      <c r="U561">
        <v>24590.470385611421</v>
      </c>
      <c r="V561">
        <v>24615.003522509574</v>
      </c>
      <c r="W561">
        <v>24919.320027706388</v>
      </c>
      <c r="X561">
        <v>25525.359747215411</v>
      </c>
      <c r="Y561">
        <v>26454.871972091983</v>
      </c>
      <c r="Z561">
        <v>27485.96730668268</v>
      </c>
      <c r="AA561">
        <v>28324.222690594925</v>
      </c>
      <c r="AB561">
        <v>28962.524672457293</v>
      </c>
      <c r="AC561">
        <v>29395.107466388294</v>
      </c>
      <c r="AD561">
        <v>29615.854927219174</v>
      </c>
      <c r="AE561">
        <v>29621.499983657977</v>
      </c>
      <c r="AF561">
        <v>29413.146302359746</v>
      </c>
      <c r="AG561">
        <v>28995.291078893013</v>
      </c>
      <c r="AH561">
        <v>28375.342944722983</v>
      </c>
      <c r="AI561">
        <v>27563.227404518308</v>
      </c>
      <c r="AJ561">
        <v>26571.320355230338</v>
      </c>
      <c r="AK561">
        <v>25414.612293912371</v>
      </c>
      <c r="AL561">
        <v>24110.84355589332</v>
      </c>
      <c r="AM561">
        <v>22680.483029783252</v>
      </c>
      <c r="AN561">
        <v>21146.239248963426</v>
      </c>
      <c r="AO561">
        <v>19532.513896277957</v>
      </c>
      <c r="AP561">
        <v>17863.681696286476</v>
      </c>
      <c r="AQ561">
        <v>16165.162712569905</v>
      </c>
      <c r="AR561">
        <v>14462.89270169633</v>
      </c>
      <c r="AS561">
        <v>12782.715122516502</v>
      </c>
      <c r="AT561">
        <v>11149.707553249136</v>
      </c>
      <c r="AU561">
        <v>9587.4625673079954</v>
      </c>
      <c r="AV561">
        <v>8117.3509775736748</v>
      </c>
      <c r="AW561">
        <v>6757.8031806492882</v>
      </c>
      <c r="AX561">
        <v>5523.6512726306246</v>
      </c>
      <c r="AY561">
        <v>4397.4359807655137</v>
      </c>
      <c r="AZ561">
        <v>3396.9678491992231</v>
      </c>
      <c r="BA561">
        <v>2534.3466193260833</v>
      </c>
      <c r="BB561">
        <v>1815.1788438426086</v>
      </c>
      <c r="BC561">
        <v>1238.2298116147688</v>
      </c>
      <c r="BD561">
        <v>795.62162714100668</v>
      </c>
      <c r="BE561">
        <v>473.63788921724193</v>
      </c>
      <c r="BF561">
        <v>254.11579191813559</v>
      </c>
      <c r="BG561">
        <v>116.30601082081637</v>
      </c>
      <c r="BH561">
        <v>38.976665281036006</v>
      </c>
      <c r="BI561">
        <v>4.2374517141344032</v>
      </c>
      <c r="BJ561">
        <v>-7.6111988843551446</v>
      </c>
      <c r="BK561">
        <v>-8.7336608114752377</v>
      </c>
      <c r="BL561">
        <v>-5.9451308309640467</v>
      </c>
      <c r="BM561">
        <v>7.3319677620399252E-10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  <c r="CF561">
        <v>0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  <c r="CN561">
        <v>0</v>
      </c>
      <c r="CO561">
        <v>0</v>
      </c>
      <c r="CP561">
        <v>0</v>
      </c>
      <c r="CQ561">
        <v>0</v>
      </c>
      <c r="CR561">
        <v>0</v>
      </c>
      <c r="CS561">
        <v>0</v>
      </c>
      <c r="CT561">
        <v>0</v>
      </c>
      <c r="CU561">
        <v>0</v>
      </c>
      <c r="CV561">
        <v>0</v>
      </c>
      <c r="CW561">
        <v>0</v>
      </c>
    </row>
    <row r="562" spans="1:101" x14ac:dyDescent="0.3">
      <c r="A562">
        <f>Model_Point!K562</f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13312.033683186961</v>
      </c>
      <c r="K562">
        <v>13194.504161849614</v>
      </c>
      <c r="L562">
        <v>12773.183244410357</v>
      </c>
      <c r="M562">
        <v>12230.032812234784</v>
      </c>
      <c r="N562">
        <v>12689.071798066978</v>
      </c>
      <c r="O562">
        <v>12178.746056215774</v>
      </c>
      <c r="P562">
        <v>11694.812650261571</v>
      </c>
      <c r="Q562">
        <v>11252.049040643675</v>
      </c>
      <c r="R562">
        <v>10863.143109840372</v>
      </c>
      <c r="S562">
        <v>10987.976153276757</v>
      </c>
      <c r="T562">
        <v>10758.988953883571</v>
      </c>
      <c r="U562">
        <v>10618.049523247822</v>
      </c>
      <c r="V562">
        <v>10575.366099074805</v>
      </c>
      <c r="W562">
        <v>10640.31273447879</v>
      </c>
      <c r="X562">
        <v>10401.549164750148</v>
      </c>
      <c r="Y562">
        <v>10681.934137051252</v>
      </c>
      <c r="Z562">
        <v>11094.530553915347</v>
      </c>
      <c r="AA562">
        <v>11549.310910466626</v>
      </c>
      <c r="AB562">
        <v>11930.710501906744</v>
      </c>
      <c r="AC562">
        <v>11454.748948346018</v>
      </c>
      <c r="AD562">
        <v>11634.58199472908</v>
      </c>
      <c r="AE562">
        <v>11732.625256083753</v>
      </c>
      <c r="AF562">
        <v>11749.331410819348</v>
      </c>
      <c r="AG562">
        <v>11686.488447516513</v>
      </c>
      <c r="AH562">
        <v>10977.927271192013</v>
      </c>
      <c r="AI562">
        <v>10730.6115610328</v>
      </c>
      <c r="AJ562">
        <v>10413.363082963489</v>
      </c>
      <c r="AK562">
        <v>10032.000643673446</v>
      </c>
      <c r="AL562">
        <v>9593.4267058101741</v>
      </c>
      <c r="AM562">
        <v>8738.4471225383386</v>
      </c>
      <c r="AN562">
        <v>8187.5697857158093</v>
      </c>
      <c r="AO562">
        <v>7604.4687799007033</v>
      </c>
      <c r="AP562">
        <v>6998.6206292893294</v>
      </c>
      <c r="AQ562">
        <v>6379.9250472420608</v>
      </c>
      <c r="AR562">
        <v>5557.8960299587579</v>
      </c>
      <c r="AS562">
        <v>4931.4412907381893</v>
      </c>
      <c r="AT562">
        <v>4321.4209641109228</v>
      </c>
      <c r="AU562">
        <v>3737.0609110428713</v>
      </c>
      <c r="AV562">
        <v>3186.7449626536149</v>
      </c>
      <c r="AW562">
        <v>2592.3423407557607</v>
      </c>
      <c r="AX562">
        <v>2125.2466485334862</v>
      </c>
      <c r="AY562">
        <v>1698.489134684211</v>
      </c>
      <c r="AZ562">
        <v>1319.0660868318212</v>
      </c>
      <c r="BA562">
        <v>991.78379421028558</v>
      </c>
      <c r="BB562">
        <v>695.48671770391388</v>
      </c>
      <c r="BC562">
        <v>475.33338549351117</v>
      </c>
      <c r="BD562">
        <v>306.33278851361553</v>
      </c>
      <c r="BE562">
        <v>183.33577843239112</v>
      </c>
      <c r="BF562">
        <v>99.467003004926454</v>
      </c>
      <c r="BG562">
        <v>44.528716835269584</v>
      </c>
      <c r="BH562">
        <v>14.902378166778815</v>
      </c>
      <c r="BI562">
        <v>1.5852143456224883</v>
      </c>
      <c r="BJ562">
        <v>-2.9624037991123595</v>
      </c>
      <c r="BK562">
        <v>-3.398683604732446</v>
      </c>
      <c r="BL562">
        <v>-2.2813065664142811</v>
      </c>
      <c r="BM562">
        <v>-1.3453451264569553E-10</v>
      </c>
      <c r="BN562">
        <v>0</v>
      </c>
      <c r="BO562">
        <v>0</v>
      </c>
      <c r="BP562">
        <v>0</v>
      </c>
      <c r="BQ562">
        <v>0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  <c r="CF562">
        <v>0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  <c r="CN562">
        <v>0</v>
      </c>
      <c r="CO562">
        <v>0</v>
      </c>
      <c r="CP562">
        <v>0</v>
      </c>
      <c r="CQ562">
        <v>0</v>
      </c>
      <c r="CR562">
        <v>0</v>
      </c>
      <c r="CS562">
        <v>0</v>
      </c>
      <c r="CT562">
        <v>0</v>
      </c>
      <c r="CU562">
        <v>0</v>
      </c>
      <c r="CV562">
        <v>0</v>
      </c>
      <c r="CW562">
        <v>0</v>
      </c>
    </row>
    <row r="563" spans="1:101" x14ac:dyDescent="0.3">
      <c r="A563">
        <f>Model_Point!K563</f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9516.5303275224542</v>
      </c>
      <c r="K563">
        <v>9738.2545678049009</v>
      </c>
      <c r="L563">
        <v>9740.2107396020947</v>
      </c>
      <c r="M563">
        <v>9656.5740634166286</v>
      </c>
      <c r="N563">
        <v>9548.5605765663404</v>
      </c>
      <c r="O563">
        <v>9442.3155635742914</v>
      </c>
      <c r="P563">
        <v>9350.3511308634079</v>
      </c>
      <c r="Q563">
        <v>9280.8652412086449</v>
      </c>
      <c r="R563">
        <v>9240.5662960849404</v>
      </c>
      <c r="S563">
        <v>9231.861879126951</v>
      </c>
      <c r="T563">
        <v>9263.6425728845061</v>
      </c>
      <c r="U563">
        <v>9341.6134811618667</v>
      </c>
      <c r="V563">
        <v>9471.1098616159925</v>
      </c>
      <c r="W563">
        <v>9657.1331442089522</v>
      </c>
      <c r="X563">
        <v>9904.4427000585929</v>
      </c>
      <c r="Y563">
        <v>10217.770321711097</v>
      </c>
      <c r="Z563">
        <v>11297.42122944396</v>
      </c>
      <c r="AA563">
        <v>11674.218559431523</v>
      </c>
      <c r="AB563">
        <v>11951.792401425677</v>
      </c>
      <c r="AC563">
        <v>12206.435466821811</v>
      </c>
      <c r="AD563">
        <v>12438.546274269782</v>
      </c>
      <c r="AE563">
        <v>12641.681066979671</v>
      </c>
      <c r="AF563">
        <v>12806.472474919128</v>
      </c>
      <c r="AG563">
        <v>12924.810779539599</v>
      </c>
      <c r="AH563">
        <v>12989.203472003224</v>
      </c>
      <c r="AI563">
        <v>12992.696124554937</v>
      </c>
      <c r="AJ563">
        <v>12928.349051684283</v>
      </c>
      <c r="AK563">
        <v>12788.849891384045</v>
      </c>
      <c r="AL563">
        <v>12566.651077956047</v>
      </c>
      <c r="AM563">
        <v>12254.44319763053</v>
      </c>
      <c r="AN563">
        <v>11846.441454571586</v>
      </c>
      <c r="AO563">
        <v>11338.856010967982</v>
      </c>
      <c r="AP563">
        <v>10733.290500213767</v>
      </c>
      <c r="AQ563">
        <v>10029.724327625549</v>
      </c>
      <c r="AR563">
        <v>9230.7260754517029</v>
      </c>
      <c r="AS563">
        <v>8342.2905017655848</v>
      </c>
      <c r="AT563">
        <v>7374.43413936651</v>
      </c>
      <c r="AU563">
        <v>6341.6980352779055</v>
      </c>
      <c r="AV563">
        <v>5263.499983887551</v>
      </c>
      <c r="AW563">
        <v>4164.2495431882862</v>
      </c>
      <c r="AX563">
        <v>3073.1258503485424</v>
      </c>
      <c r="AY563">
        <v>2159.0700742883951</v>
      </c>
      <c r="AZ563">
        <v>1275.9574759036771</v>
      </c>
      <c r="BA563">
        <v>439.89234941760157</v>
      </c>
      <c r="BB563">
        <v>-301.62234091347989</v>
      </c>
      <c r="BC563">
        <v>-893.98192895810962</v>
      </c>
      <c r="BD563">
        <v>-1284.9579600896313</v>
      </c>
      <c r="BE563">
        <v>-1432.9912278804438</v>
      </c>
      <c r="BF563">
        <v>-1315.8746488438553</v>
      </c>
      <c r="BG563">
        <v>-938.82898579566165</v>
      </c>
      <c r="BH563">
        <v>-623.71231106358221</v>
      </c>
      <c r="BI563">
        <v>-397.11434813423398</v>
      </c>
      <c r="BJ563">
        <v>-240.94146887998266</v>
      </c>
      <c r="BK563">
        <v>-138.21767594253865</v>
      </c>
      <c r="BL563">
        <v>-73.953713804533592</v>
      </c>
      <c r="BM563">
        <v>6.3471450579202924E-12</v>
      </c>
      <c r="BN563">
        <v>0</v>
      </c>
      <c r="BO563">
        <v>0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  <c r="CF563">
        <v>0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  <c r="CN563">
        <v>0</v>
      </c>
      <c r="CO563">
        <v>0</v>
      </c>
      <c r="CP563">
        <v>0</v>
      </c>
      <c r="CQ563">
        <v>0</v>
      </c>
      <c r="CR563">
        <v>0</v>
      </c>
      <c r="CS563">
        <v>0</v>
      </c>
      <c r="CT563">
        <v>0</v>
      </c>
      <c r="CU563">
        <v>0</v>
      </c>
      <c r="CV563">
        <v>0</v>
      </c>
      <c r="CW563">
        <v>0</v>
      </c>
    </row>
    <row r="564" spans="1:101" x14ac:dyDescent="0.3">
      <c r="A564">
        <f>Model_Point!K564</f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13806.185244033657</v>
      </c>
      <c r="K564">
        <v>13548.744939020982</v>
      </c>
      <c r="L564">
        <v>13028.15811012934</v>
      </c>
      <c r="M564">
        <v>12392.595099470522</v>
      </c>
      <c r="N564">
        <v>11739.274937074904</v>
      </c>
      <c r="O564">
        <v>11111.841226657612</v>
      </c>
      <c r="P564">
        <v>10534.086709144329</v>
      </c>
      <c r="Q564">
        <v>10023.432629655323</v>
      </c>
      <c r="R564">
        <v>9594.6341246356442</v>
      </c>
      <c r="S564">
        <v>9244.971373626855</v>
      </c>
      <c r="T564">
        <v>8999.8673495970124</v>
      </c>
      <c r="U564">
        <v>8871.0363002993745</v>
      </c>
      <c r="V564">
        <v>8868.9937936051956</v>
      </c>
      <c r="W564">
        <v>8990.4020290211356</v>
      </c>
      <c r="X564">
        <v>9022.7521151787787</v>
      </c>
      <c r="Y564">
        <v>8966.826931613452</v>
      </c>
      <c r="Z564">
        <v>8824.8959121652224</v>
      </c>
      <c r="AA564">
        <v>8600.7771293388614</v>
      </c>
      <c r="AB564">
        <v>8299.889593010912</v>
      </c>
      <c r="AC564">
        <v>7929.241626536219</v>
      </c>
      <c r="AD564">
        <v>7497.2227725855337</v>
      </c>
      <c r="AE564">
        <v>7013.3633985407077</v>
      </c>
      <c r="AF564">
        <v>6487.595211477772</v>
      </c>
      <c r="AG564">
        <v>5930.6632270820364</v>
      </c>
      <c r="AH564">
        <v>5353.8761975900479</v>
      </c>
      <c r="AI564">
        <v>4768.8172050169242</v>
      </c>
      <c r="AJ564">
        <v>4187.0196128110665</v>
      </c>
      <c r="AK564">
        <v>3619.6171043653717</v>
      </c>
      <c r="AL564">
        <v>3076.9803980981883</v>
      </c>
      <c r="AM564">
        <v>2568.3571382272835</v>
      </c>
      <c r="AN564">
        <v>2101.5350172290964</v>
      </c>
      <c r="AO564">
        <v>1670.7851494505517</v>
      </c>
      <c r="AP564">
        <v>1285.0458730221505</v>
      </c>
      <c r="AQ564">
        <v>950.80519991656809</v>
      </c>
      <c r="AR564">
        <v>671.695293045737</v>
      </c>
      <c r="AS564">
        <v>448.28454481284615</v>
      </c>
      <c r="AT564">
        <v>278.12229528877612</v>
      </c>
      <c r="AU564">
        <v>156.06750096481713</v>
      </c>
      <c r="AV564">
        <v>74.895258210728485</v>
      </c>
      <c r="AW564">
        <v>26.127427456482021</v>
      </c>
      <c r="AX564">
        <v>0.98388936696835316</v>
      </c>
      <c r="AY564">
        <v>-8.2228449323808501</v>
      </c>
      <c r="AZ564">
        <v>-9.4268678416885212</v>
      </c>
      <c r="BA564">
        <v>-7.3898081219336911</v>
      </c>
      <c r="BB564">
        <v>-4.6437397411306387</v>
      </c>
      <c r="BC564">
        <v>4.0507923994231677E-11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0</v>
      </c>
      <c r="BJ564">
        <v>0</v>
      </c>
      <c r="BK564">
        <v>0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0</v>
      </c>
      <c r="CC564">
        <v>0</v>
      </c>
      <c r="CD564">
        <v>0</v>
      </c>
      <c r="CE564">
        <v>0</v>
      </c>
      <c r="CF564">
        <v>0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  <c r="CN564">
        <v>0</v>
      </c>
      <c r="CO564">
        <v>0</v>
      </c>
      <c r="CP564">
        <v>0</v>
      </c>
      <c r="CQ564">
        <v>0</v>
      </c>
      <c r="CR564">
        <v>0</v>
      </c>
      <c r="CS564">
        <v>0</v>
      </c>
      <c r="CT564">
        <v>0</v>
      </c>
      <c r="CU564">
        <v>0</v>
      </c>
      <c r="CV564">
        <v>0</v>
      </c>
      <c r="CW564">
        <v>0</v>
      </c>
    </row>
    <row r="565" spans="1:101" x14ac:dyDescent="0.3">
      <c r="A565">
        <f>Model_Point!K565</f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5639.395449043971</v>
      </c>
      <c r="K565">
        <v>5519.0240035415209</v>
      </c>
      <c r="L565">
        <v>5280.3462070560217</v>
      </c>
      <c r="M565">
        <v>4990.7358639437398</v>
      </c>
      <c r="N565">
        <v>5053.7973929943419</v>
      </c>
      <c r="O565">
        <v>4781.6982324708961</v>
      </c>
      <c r="P565">
        <v>4526.709063198331</v>
      </c>
      <c r="Q565">
        <v>4295.9711737938005</v>
      </c>
      <c r="R565">
        <v>4095.4936781345014</v>
      </c>
      <c r="S565">
        <v>3976.5938049380175</v>
      </c>
      <c r="T565">
        <v>3848.3395856463681</v>
      </c>
      <c r="U565">
        <v>3764.5158183981657</v>
      </c>
      <c r="V565">
        <v>3729.3779446030157</v>
      </c>
      <c r="W565">
        <v>3746.7276463704334</v>
      </c>
      <c r="X565">
        <v>3487.989746711477</v>
      </c>
      <c r="Y565">
        <v>3507.6444677491381</v>
      </c>
      <c r="Z565">
        <v>3493.9954015809485</v>
      </c>
      <c r="AA565">
        <v>3448.4670334989924</v>
      </c>
      <c r="AB565">
        <v>3373.1242941266319</v>
      </c>
      <c r="AC565">
        <v>3046.3760370759946</v>
      </c>
      <c r="AD565">
        <v>2906.1945592317884</v>
      </c>
      <c r="AE565">
        <v>2745.020639580046</v>
      </c>
      <c r="AF565">
        <v>2566.7015537506973</v>
      </c>
      <c r="AG565">
        <v>2375.4177359307141</v>
      </c>
      <c r="AH565">
        <v>2050.145310661756</v>
      </c>
      <c r="AI565">
        <v>1838.5504574695856</v>
      </c>
      <c r="AJ565">
        <v>1627.0094263827323</v>
      </c>
      <c r="AK565">
        <v>1419.8950526758244</v>
      </c>
      <c r="AL565">
        <v>1221.2994678292118</v>
      </c>
      <c r="AM565">
        <v>981.54442410205809</v>
      </c>
      <c r="AN565">
        <v>807.14654390401711</v>
      </c>
      <c r="AO565">
        <v>645.77604579248907</v>
      </c>
      <c r="AP565">
        <v>500.97262299677328</v>
      </c>
      <c r="AQ565">
        <v>375.34020121371958</v>
      </c>
      <c r="AR565">
        <v>256.42217542590475</v>
      </c>
      <c r="AS565">
        <v>171.61376486933241</v>
      </c>
      <c r="AT565">
        <v>106.92250566477307</v>
      </c>
      <c r="AU565">
        <v>60.463746052993351</v>
      </c>
      <c r="AV565">
        <v>29.539162863529278</v>
      </c>
      <c r="AW565">
        <v>9.9726846211661151</v>
      </c>
      <c r="AX565">
        <v>0.34087045930819332</v>
      </c>
      <c r="AY565">
        <v>-3.2009411818200295</v>
      </c>
      <c r="AZ565">
        <v>-3.6800583975899244</v>
      </c>
      <c r="BA565">
        <v>-2.9157270224201559</v>
      </c>
      <c r="BB565">
        <v>-1.777919648821557</v>
      </c>
      <c r="BC565">
        <v>-3.058876814659691E-11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  <c r="CF565">
        <v>0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0</v>
      </c>
      <c r="CS565">
        <v>0</v>
      </c>
      <c r="CT565">
        <v>0</v>
      </c>
      <c r="CU565">
        <v>0</v>
      </c>
      <c r="CV565">
        <v>0</v>
      </c>
      <c r="CW565">
        <v>0</v>
      </c>
    </row>
    <row r="566" spans="1:101" x14ac:dyDescent="0.3">
      <c r="A566">
        <f>Model_Point!K566</f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4149.7239336893881</v>
      </c>
      <c r="K566">
        <v>4201.3195855422</v>
      </c>
      <c r="L566">
        <v>4140.6777545986424</v>
      </c>
      <c r="M566">
        <v>4035.8136898492075</v>
      </c>
      <c r="N566">
        <v>3913.7728355774252</v>
      </c>
      <c r="O566">
        <v>3786.1658578718607</v>
      </c>
      <c r="P566">
        <v>3658.6085065282327</v>
      </c>
      <c r="Q566">
        <v>3534.6942457553077</v>
      </c>
      <c r="R566">
        <v>3417.2618769164769</v>
      </c>
      <c r="S566">
        <v>3307.1872098755348</v>
      </c>
      <c r="T566">
        <v>3207.9789961348633</v>
      </c>
      <c r="U566">
        <v>3518.1573385393626</v>
      </c>
      <c r="V566">
        <v>3656.5760697188202</v>
      </c>
      <c r="W566">
        <v>3759.5113393721808</v>
      </c>
      <c r="X566">
        <v>3855.9736465242022</v>
      </c>
      <c r="Y566">
        <v>3946.3169631498022</v>
      </c>
      <c r="Z566">
        <v>4028.3009086403267</v>
      </c>
      <c r="AA566">
        <v>4098.5509735632722</v>
      </c>
      <c r="AB566">
        <v>4154.142896215867</v>
      </c>
      <c r="AC566">
        <v>4192.3607885584797</v>
      </c>
      <c r="AD566">
        <v>4210.6665166292451</v>
      </c>
      <c r="AE566">
        <v>4206.4971610339362</v>
      </c>
      <c r="AF566">
        <v>4177.1098310779917</v>
      </c>
      <c r="AG566">
        <v>4119.6234206903191</v>
      </c>
      <c r="AH566">
        <v>4031.1877238757461</v>
      </c>
      <c r="AI566">
        <v>3909.4655065841039</v>
      </c>
      <c r="AJ566">
        <v>3752.8079120412008</v>
      </c>
      <c r="AK566">
        <v>3561.5566691746039</v>
      </c>
      <c r="AL566">
        <v>3335.371175247757</v>
      </c>
      <c r="AM566">
        <v>3074.8154479346899</v>
      </c>
      <c r="AN566">
        <v>2781.6752829268403</v>
      </c>
      <c r="AO566">
        <v>2459.1878279151038</v>
      </c>
      <c r="AP566">
        <v>2112.2401419160333</v>
      </c>
      <c r="AQ566">
        <v>1747.5155154752447</v>
      </c>
      <c r="AR566">
        <v>1373.5551888351672</v>
      </c>
      <c r="AS566">
        <v>1000.6978113291483</v>
      </c>
      <c r="AT566">
        <v>692.8496438787472</v>
      </c>
      <c r="AU566">
        <v>394.35000368824029</v>
      </c>
      <c r="AV566">
        <v>110.51276923641609</v>
      </c>
      <c r="AW566">
        <v>-141.44611571654346</v>
      </c>
      <c r="AX566">
        <v>-341.46985934669868</v>
      </c>
      <c r="AY566">
        <v>-470.16490397875026</v>
      </c>
      <c r="AZ566">
        <v>-511.87522393053825</v>
      </c>
      <c r="BA566">
        <v>-457.92724929124563</v>
      </c>
      <c r="BB566">
        <v>-323.90128067635135</v>
      </c>
      <c r="BC566">
        <v>-216.75183723273437</v>
      </c>
      <c r="BD566">
        <v>-138.95728192361375</v>
      </c>
      <c r="BE566">
        <v>-84.872904686727026</v>
      </c>
      <c r="BF566">
        <v>-49.018962995215098</v>
      </c>
      <c r="BG566">
        <v>-26.430958584485474</v>
      </c>
      <c r="BH566">
        <v>-2.6742594130917263E-11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  <c r="CF566">
        <v>0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  <c r="CN566">
        <v>0</v>
      </c>
      <c r="CO566">
        <v>0</v>
      </c>
      <c r="CP566">
        <v>0</v>
      </c>
      <c r="CQ566">
        <v>0</v>
      </c>
      <c r="CR566">
        <v>0</v>
      </c>
      <c r="CS566">
        <v>0</v>
      </c>
      <c r="CT566">
        <v>0</v>
      </c>
      <c r="CU566">
        <v>0</v>
      </c>
      <c r="CV566">
        <v>0</v>
      </c>
      <c r="CW566">
        <v>0</v>
      </c>
    </row>
    <row r="567" spans="1:101" x14ac:dyDescent="0.3">
      <c r="A567">
        <f>Model_Point!K567</f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14835.597313071494</v>
      </c>
      <c r="K567">
        <v>14896.006494410529</v>
      </c>
      <c r="L567">
        <v>14643.182624036459</v>
      </c>
      <c r="M567">
        <v>14255.002949535645</v>
      </c>
      <c r="N567">
        <v>13824.448532286628</v>
      </c>
      <c r="O567">
        <v>13390.734332988706</v>
      </c>
      <c r="P567">
        <v>12973.763987768165</v>
      </c>
      <c r="Q567">
        <v>12586.740250649493</v>
      </c>
      <c r="R567">
        <v>12240.865915313723</v>
      </c>
      <c r="S567">
        <v>11937.412819042302</v>
      </c>
      <c r="T567">
        <v>11692.823899192765</v>
      </c>
      <c r="U567">
        <v>11516.879493374687</v>
      </c>
      <c r="V567">
        <v>11419.958739698091</v>
      </c>
      <c r="W567">
        <v>11412.204927564189</v>
      </c>
      <c r="X567">
        <v>11503.659463720864</v>
      </c>
      <c r="Y567">
        <v>11704.757907393603</v>
      </c>
      <c r="Z567">
        <v>12025.574100680222</v>
      </c>
      <c r="AA567">
        <v>12475.257238936545</v>
      </c>
      <c r="AB567">
        <v>12997.379695386735</v>
      </c>
      <c r="AC567">
        <v>13444.879309934717</v>
      </c>
      <c r="AD567">
        <v>13815.060369252868</v>
      </c>
      <c r="AE567">
        <v>14104.650395784167</v>
      </c>
      <c r="AF567">
        <v>14310.79246743679</v>
      </c>
      <c r="AG567">
        <v>14431.926627424791</v>
      </c>
      <c r="AH567">
        <v>14466.902197048621</v>
      </c>
      <c r="AI567">
        <v>14414.229956233135</v>
      </c>
      <c r="AJ567">
        <v>14273.522372812708</v>
      </c>
      <c r="AK567">
        <v>14046.164429515704</v>
      </c>
      <c r="AL567">
        <v>13734.870529723687</v>
      </c>
      <c r="AM567">
        <v>13343.468961931227</v>
      </c>
      <c r="AN567">
        <v>12876.729479732034</v>
      </c>
      <c r="AO567">
        <v>12340.33844008825</v>
      </c>
      <c r="AP567">
        <v>11740.976338660443</v>
      </c>
      <c r="AQ567">
        <v>11086.382776654729</v>
      </c>
      <c r="AR567">
        <v>10385.353584794029</v>
      </c>
      <c r="AS567">
        <v>9647.5352473610692</v>
      </c>
      <c r="AT567">
        <v>8883.1975670239335</v>
      </c>
      <c r="AU567">
        <v>8102.4977419426332</v>
      </c>
      <c r="AV567">
        <v>7315.9663130799336</v>
      </c>
      <c r="AW567">
        <v>6534.2928683957516</v>
      </c>
      <c r="AX567">
        <v>5768.0796247757007</v>
      </c>
      <c r="AY567">
        <v>5027.5680895128598</v>
      </c>
      <c r="AZ567">
        <v>4322.3469787916665</v>
      </c>
      <c r="BA567">
        <v>3661.0527822829549</v>
      </c>
      <c r="BB567">
        <v>3051.0775698122129</v>
      </c>
      <c r="BC567">
        <v>2498.301495804797</v>
      </c>
      <c r="BD567">
        <v>1994.605786752215</v>
      </c>
      <c r="BE567">
        <v>1547.2877751280682</v>
      </c>
      <c r="BF567">
        <v>1161.247189771148</v>
      </c>
      <c r="BG567">
        <v>838.65925674615846</v>
      </c>
      <c r="BH567">
        <v>578.82681075808193</v>
      </c>
      <c r="BI567">
        <v>378.25843392418892</v>
      </c>
      <c r="BJ567">
        <v>230.99878598508622</v>
      </c>
      <c r="BK567">
        <v>129.20468250934036</v>
      </c>
      <c r="BL567">
        <v>63.9190188894977</v>
      </c>
      <c r="BM567">
        <v>25.951286890428321</v>
      </c>
      <c r="BN567">
        <v>7.6103868965384898</v>
      </c>
      <c r="BO567">
        <v>0.17268935498129181</v>
      </c>
      <c r="BP567">
        <v>-1.8431787747322399</v>
      </c>
      <c r="BQ567">
        <v>-1.5953839939971777</v>
      </c>
      <c r="BR567">
        <v>-2.3730512552976403E-10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  <c r="CF567">
        <v>0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>
        <v>0</v>
      </c>
      <c r="CT567">
        <v>0</v>
      </c>
      <c r="CU567">
        <v>0</v>
      </c>
      <c r="CV567">
        <v>0</v>
      </c>
      <c r="CW567">
        <v>0</v>
      </c>
    </row>
    <row r="568" spans="1:101" x14ac:dyDescent="0.3">
      <c r="A568">
        <f>Model_Point!K568</f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5857.4086031063835</v>
      </c>
      <c r="K568">
        <v>5847.6841097261158</v>
      </c>
      <c r="L568">
        <v>5704.218259645324</v>
      </c>
      <c r="M568">
        <v>5503.2673558082288</v>
      </c>
      <c r="N568">
        <v>5727.6079353675468</v>
      </c>
      <c r="O568">
        <v>5528.2223770670525</v>
      </c>
      <c r="P568">
        <v>5332.7777147328306</v>
      </c>
      <c r="Q568">
        <v>5146.6199718642265</v>
      </c>
      <c r="R568">
        <v>4974.238800368571</v>
      </c>
      <c r="S568">
        <v>5119.3484336955607</v>
      </c>
      <c r="T568">
        <v>5000.945842355095</v>
      </c>
      <c r="U568">
        <v>4908.3804028954401</v>
      </c>
      <c r="V568">
        <v>4845.7794298486469</v>
      </c>
      <c r="W568">
        <v>4817.1649271457864</v>
      </c>
      <c r="X568">
        <v>4831.7812111546364</v>
      </c>
      <c r="Y568">
        <v>4883.5147147550397</v>
      </c>
      <c r="Z568">
        <v>4981.294037192657</v>
      </c>
      <c r="AA568">
        <v>5128.7151980268745</v>
      </c>
      <c r="AB568">
        <v>5329.0750793510842</v>
      </c>
      <c r="AC568">
        <v>5226.0942270815922</v>
      </c>
      <c r="AD568">
        <v>5413.5960811226605</v>
      </c>
      <c r="AE568">
        <v>5570.9556109420764</v>
      </c>
      <c r="AF568">
        <v>5697.1008236912276</v>
      </c>
      <c r="AG568">
        <v>5791.470035205386</v>
      </c>
      <c r="AH568">
        <v>5590.4210384700909</v>
      </c>
      <c r="AI568">
        <v>5603.6643571950663</v>
      </c>
      <c r="AJ568">
        <v>5583.146430704157</v>
      </c>
      <c r="AK568">
        <v>5529.4231024615483</v>
      </c>
      <c r="AL568">
        <v>5443.5705471400506</v>
      </c>
      <c r="AM568">
        <v>5139.5930866809495</v>
      </c>
      <c r="AN568">
        <v>4982.8012294936707</v>
      </c>
      <c r="AO568">
        <v>4798.8117920868126</v>
      </c>
      <c r="AP568">
        <v>4590.221743690573</v>
      </c>
      <c r="AQ568">
        <v>4360.0433567618265</v>
      </c>
      <c r="AR568">
        <v>3992.394220552455</v>
      </c>
      <c r="AS568">
        <v>3722.2772529719346</v>
      </c>
      <c r="AT568">
        <v>3441.3154590978406</v>
      </c>
      <c r="AU568">
        <v>3153.4566216516446</v>
      </c>
      <c r="AV568">
        <v>2862.7986255253936</v>
      </c>
      <c r="AW568">
        <v>2508.7957501408132</v>
      </c>
      <c r="AX568">
        <v>2221.00671253058</v>
      </c>
      <c r="AY568">
        <v>1942.479426565568</v>
      </c>
      <c r="AZ568">
        <v>1676.9578040219824</v>
      </c>
      <c r="BA568">
        <v>1427.8232769465098</v>
      </c>
      <c r="BB568">
        <v>1170.42729450613</v>
      </c>
      <c r="BC568">
        <v>960.50106793463067</v>
      </c>
      <c r="BD568">
        <v>769.03204949095596</v>
      </c>
      <c r="BE568">
        <v>598.87897612687675</v>
      </c>
      <c r="BF568">
        <v>451.98037858896873</v>
      </c>
      <c r="BG568">
        <v>321.54178913581313</v>
      </c>
      <c r="BH568">
        <v>222.24425223879621</v>
      </c>
      <c r="BI568">
        <v>145.55575640927114</v>
      </c>
      <c r="BJ568">
        <v>89.23026120777557</v>
      </c>
      <c r="BK568">
        <v>50.290049999642605</v>
      </c>
      <c r="BL568">
        <v>24.502199698657847</v>
      </c>
      <c r="BM568">
        <v>9.9475843387652922</v>
      </c>
      <c r="BN568">
        <v>2.9144191320683936</v>
      </c>
      <c r="BO568">
        <v>6.1014550776236375E-2</v>
      </c>
      <c r="BP568">
        <v>-0.71321124340269237</v>
      </c>
      <c r="BQ568">
        <v>-0.61244393166728772</v>
      </c>
      <c r="BR568">
        <v>3.1346661444084729E-12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  <c r="CF568">
        <v>0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>
        <v>0</v>
      </c>
      <c r="CT568">
        <v>0</v>
      </c>
      <c r="CU568">
        <v>0</v>
      </c>
      <c r="CV568">
        <v>0</v>
      </c>
      <c r="CW568">
        <v>0</v>
      </c>
    </row>
    <row r="569" spans="1:101" x14ac:dyDescent="0.3">
      <c r="A569">
        <f>Model_Point!K569</f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3298.291116234373</v>
      </c>
      <c r="K569">
        <v>3380.1996768949107</v>
      </c>
      <c r="L569">
        <v>3391.7816240517959</v>
      </c>
      <c r="M569">
        <v>3374.2997334542183</v>
      </c>
      <c r="N569">
        <v>3348.4586724111364</v>
      </c>
      <c r="O569">
        <v>3322.9610593745219</v>
      </c>
      <c r="P569">
        <v>3301.9847403613107</v>
      </c>
      <c r="Q569">
        <v>3288.1472739584347</v>
      </c>
      <c r="R569">
        <v>3283.5884048676071</v>
      </c>
      <c r="S569">
        <v>3288.8670939019662</v>
      </c>
      <c r="T569">
        <v>3306.8580775911978</v>
      </c>
      <c r="U569">
        <v>3339.4121352311636</v>
      </c>
      <c r="V569">
        <v>3388.4763190419344</v>
      </c>
      <c r="W569">
        <v>3455.9688542361901</v>
      </c>
      <c r="X569">
        <v>3543.8019299407752</v>
      </c>
      <c r="Y569">
        <v>3653.9599674642327</v>
      </c>
      <c r="Z569">
        <v>3788.385371890548</v>
      </c>
      <c r="AA569">
        <v>3948.8936505955867</v>
      </c>
      <c r="AB569">
        <v>4137.201188748918</v>
      </c>
      <c r="AC569">
        <v>4354.9782282348142</v>
      </c>
      <c r="AD569">
        <v>4578.355202153487</v>
      </c>
      <c r="AE569">
        <v>5050.5374863786647</v>
      </c>
      <c r="AF569">
        <v>5215.0463705473821</v>
      </c>
      <c r="AG569">
        <v>5339.1719058955741</v>
      </c>
      <c r="AH569">
        <v>5452.7908519575594</v>
      </c>
      <c r="AI569">
        <v>5555.8498801943515</v>
      </c>
      <c r="AJ569">
        <v>5645.6007127627036</v>
      </c>
      <c r="AK569">
        <v>5718.1595403430292</v>
      </c>
      <c r="AL569">
        <v>5770.149514237155</v>
      </c>
      <c r="AM569">
        <v>5798.4472481315961</v>
      </c>
      <c r="AN569">
        <v>5800.1511470767209</v>
      </c>
      <c r="AO569">
        <v>5772.3779216086541</v>
      </c>
      <c r="AP569">
        <v>5712.1155185152793</v>
      </c>
      <c r="AQ569">
        <v>5616.2835445629707</v>
      </c>
      <c r="AR569">
        <v>5481.9254523511836</v>
      </c>
      <c r="AS569">
        <v>5306.7168236552016</v>
      </c>
      <c r="AT569">
        <v>5089.1517679082717</v>
      </c>
      <c r="AU569">
        <v>4829.8688494497692</v>
      </c>
      <c r="AV569">
        <v>4528.90612163681</v>
      </c>
      <c r="AW569">
        <v>4187.3634358183135</v>
      </c>
      <c r="AX569">
        <v>3807.7344784536199</v>
      </c>
      <c r="AY569">
        <v>3394.1433075306895</v>
      </c>
      <c r="AZ569">
        <v>2952.5439148129999</v>
      </c>
      <c r="BA569">
        <v>2490.8601494265954</v>
      </c>
      <c r="BB569">
        <v>2019.0318757192406</v>
      </c>
      <c r="BC569">
        <v>1548.9279437085177</v>
      </c>
      <c r="BD569">
        <v>1147.06561179921</v>
      </c>
      <c r="BE569">
        <v>756.5374607925977</v>
      </c>
      <c r="BF569">
        <v>384.31724581615924</v>
      </c>
      <c r="BG569">
        <v>49.792787274430758</v>
      </c>
      <c r="BH569">
        <v>-224.7968079466475</v>
      </c>
      <c r="BI569">
        <v>-418.10441448311332</v>
      </c>
      <c r="BJ569">
        <v>-512.9662086295524</v>
      </c>
      <c r="BK569">
        <v>-499.86558875327734</v>
      </c>
      <c r="BL569">
        <v>-380.18127505928987</v>
      </c>
      <c r="BM569">
        <v>-251.78049002060069</v>
      </c>
      <c r="BN569">
        <v>-159.92922919074007</v>
      </c>
      <c r="BO569">
        <v>-96.93128656267389</v>
      </c>
      <c r="BP569">
        <v>-55.684588958043982</v>
      </c>
      <c r="BQ569">
        <v>-29.996907464225462</v>
      </c>
      <c r="BR569">
        <v>-1.309885504360265E-10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>
        <v>0</v>
      </c>
      <c r="CT569">
        <v>0</v>
      </c>
      <c r="CU569">
        <v>0</v>
      </c>
      <c r="CV569">
        <v>0</v>
      </c>
      <c r="CW569">
        <v>0</v>
      </c>
    </row>
    <row r="570" spans="1:101" x14ac:dyDescent="0.3">
      <c r="A570">
        <f>Model_Point!K570</f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38436.347566191558</v>
      </c>
      <c r="K570">
        <v>38457.147487032889</v>
      </c>
      <c r="L570">
        <v>37745.213895660614</v>
      </c>
      <c r="M570">
        <v>36707.536266323761</v>
      </c>
      <c r="N570">
        <v>35608.939826951937</v>
      </c>
      <c r="O570">
        <v>34568.230513566828</v>
      </c>
      <c r="P570">
        <v>33648.716219669601</v>
      </c>
      <c r="Q570">
        <v>32895.114145054562</v>
      </c>
      <c r="R570">
        <v>32344.74320841513</v>
      </c>
      <c r="S570">
        <v>31992.873684513506</v>
      </c>
      <c r="T570">
        <v>31901.65762331165</v>
      </c>
      <c r="U570">
        <v>32102.415267740402</v>
      </c>
      <c r="V570">
        <v>32625.561997974699</v>
      </c>
      <c r="W570">
        <v>33470.442302414194</v>
      </c>
      <c r="X570">
        <v>34086.83409851147</v>
      </c>
      <c r="Y570">
        <v>34462.782207207907</v>
      </c>
      <c r="Z570">
        <v>34590.030193322345</v>
      </c>
      <c r="AA570">
        <v>34465.892941209851</v>
      </c>
      <c r="AB570">
        <v>34092.114575227701</v>
      </c>
      <c r="AC570">
        <v>33474.307045233749</v>
      </c>
      <c r="AD570">
        <v>32621.485070696242</v>
      </c>
      <c r="AE570">
        <v>31545.996665077429</v>
      </c>
      <c r="AF570">
        <v>30263.737116011711</v>
      </c>
      <c r="AG570">
        <v>28794.330450641104</v>
      </c>
      <c r="AH570">
        <v>27161.119481939961</v>
      </c>
      <c r="AI570">
        <v>25390.576041982495</v>
      </c>
      <c r="AJ570">
        <v>23511.632185136856</v>
      </c>
      <c r="AK570">
        <v>21553.547325183226</v>
      </c>
      <c r="AL570">
        <v>19547.224545832512</v>
      </c>
      <c r="AM570">
        <v>17524.546409929673</v>
      </c>
      <c r="AN570">
        <v>15517.605665423531</v>
      </c>
      <c r="AO570">
        <v>13557.845889029888</v>
      </c>
      <c r="AP570">
        <v>11675.136585521086</v>
      </c>
      <c r="AQ570">
        <v>9896.8175684815396</v>
      </c>
      <c r="AR570">
        <v>8246.7578329110165</v>
      </c>
      <c r="AS570">
        <v>6744.4835086002731</v>
      </c>
      <c r="AT570">
        <v>5369.5152292331531</v>
      </c>
      <c r="AU570">
        <v>4145.197310491526</v>
      </c>
      <c r="AV570">
        <v>3087.7900671380557</v>
      </c>
      <c r="AW570">
        <v>2205.4068082148183</v>
      </c>
      <c r="AX570">
        <v>1497.5009490189766</v>
      </c>
      <c r="AY570">
        <v>955.05267041040156</v>
      </c>
      <c r="AZ570">
        <v>561.53930519982464</v>
      </c>
      <c r="BA570">
        <v>294.67104580624726</v>
      </c>
      <c r="BB570">
        <v>128.74291478806003</v>
      </c>
      <c r="BC570">
        <v>37.317454223785546</v>
      </c>
      <c r="BD570">
        <v>-2.3032431030652627</v>
      </c>
      <c r="BE570">
        <v>-14.473971134208153</v>
      </c>
      <c r="BF570">
        <v>-14.141732688278278</v>
      </c>
      <c r="BG570">
        <v>-9.5860626876401813</v>
      </c>
      <c r="BH570">
        <v>-2.0470848228996793E-10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0</v>
      </c>
      <c r="BP570">
        <v>0</v>
      </c>
      <c r="BQ570">
        <v>0</v>
      </c>
      <c r="BR570">
        <v>0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  <c r="CF570">
        <v>0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>
        <v>0</v>
      </c>
      <c r="CT570">
        <v>0</v>
      </c>
      <c r="CU570">
        <v>0</v>
      </c>
      <c r="CV570">
        <v>0</v>
      </c>
      <c r="CW570">
        <v>0</v>
      </c>
    </row>
    <row r="571" spans="1:101" x14ac:dyDescent="0.3">
      <c r="A571">
        <f>Model_Point!K571</f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15543.770779156152</v>
      </c>
      <c r="K571">
        <v>15517.405644156659</v>
      </c>
      <c r="L571">
        <v>15172.714608436403</v>
      </c>
      <c r="M571">
        <v>14688.296349647679</v>
      </c>
      <c r="N571">
        <v>15018.799795717327</v>
      </c>
      <c r="O571">
        <v>14568.675133990566</v>
      </c>
      <c r="P571">
        <v>14161.302403195617</v>
      </c>
      <c r="Q571">
        <v>13814.777611367876</v>
      </c>
      <c r="R571">
        <v>13544.109020109176</v>
      </c>
      <c r="S571">
        <v>13429.534132752064</v>
      </c>
      <c r="T571">
        <v>13337.435013679833</v>
      </c>
      <c r="U571">
        <v>13357.066516726452</v>
      </c>
      <c r="V571">
        <v>13500.534361998394</v>
      </c>
      <c r="W571">
        <v>13779.213231067159</v>
      </c>
      <c r="X571">
        <v>13291.484453304827</v>
      </c>
      <c r="Y571">
        <v>13544.831395049681</v>
      </c>
      <c r="Z571">
        <v>13704.265746174535</v>
      </c>
      <c r="AA571">
        <v>13768.702459385429</v>
      </c>
      <c r="AB571">
        <v>13738.80228883205</v>
      </c>
      <c r="AC571">
        <v>12953.611968942183</v>
      </c>
      <c r="AD571">
        <v>12701.959221047564</v>
      </c>
      <c r="AE571">
        <v>12364.041004303881</v>
      </c>
      <c r="AF571">
        <v>11945.980979391839</v>
      </c>
      <c r="AG571">
        <v>11455.373246531946</v>
      </c>
      <c r="AH571">
        <v>10465.19443666044</v>
      </c>
      <c r="AI571">
        <v>9830.9500432042241</v>
      </c>
      <c r="AJ571">
        <v>9153.1400950176048</v>
      </c>
      <c r="AK571">
        <v>8443.1111442658475</v>
      </c>
      <c r="AL571">
        <v>7712.8715194692213</v>
      </c>
      <c r="AM571">
        <v>6734.2398528784524</v>
      </c>
      <c r="AN571">
        <v>5986.0513021822753</v>
      </c>
      <c r="AO571">
        <v>5253.9669301001404</v>
      </c>
      <c r="AP571">
        <v>4549.6471200212691</v>
      </c>
      <c r="AQ571">
        <v>3883.7972776447614</v>
      </c>
      <c r="AR571">
        <v>3163.4250767337026</v>
      </c>
      <c r="AS571">
        <v>2594.6810999764543</v>
      </c>
      <c r="AT571">
        <v>2073.4734771749677</v>
      </c>
      <c r="AU571">
        <v>1608.9563662405826</v>
      </c>
      <c r="AV571">
        <v>1207.5686480885302</v>
      </c>
      <c r="AW571">
        <v>845.04709365400447</v>
      </c>
      <c r="AX571">
        <v>574.80624417071886</v>
      </c>
      <c r="AY571">
        <v>367.58079438356378</v>
      </c>
      <c r="AZ571">
        <v>217.1709036447279</v>
      </c>
      <c r="BA571">
        <v>115.13861338788506</v>
      </c>
      <c r="BB571">
        <v>49.313202828723121</v>
      </c>
      <c r="BC571">
        <v>14.257693486443875</v>
      </c>
      <c r="BD571">
        <v>-0.95137401364688168</v>
      </c>
      <c r="BE571">
        <v>-5.6378376155836323</v>
      </c>
      <c r="BF571">
        <v>-5.5275641085575975</v>
      </c>
      <c r="BG571">
        <v>-3.6773767586417936</v>
      </c>
      <c r="BH571">
        <v>-3.1499529299120433E-11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  <c r="CF571">
        <v>0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  <c r="CN571">
        <v>0</v>
      </c>
      <c r="CO571">
        <v>0</v>
      </c>
      <c r="CP571">
        <v>0</v>
      </c>
      <c r="CQ571">
        <v>0</v>
      </c>
      <c r="CR571">
        <v>0</v>
      </c>
      <c r="CS571">
        <v>0</v>
      </c>
      <c r="CT571">
        <v>0</v>
      </c>
      <c r="CU571">
        <v>0</v>
      </c>
      <c r="CV571">
        <v>0</v>
      </c>
      <c r="CW571">
        <v>0</v>
      </c>
    </row>
    <row r="572" spans="1:101" x14ac:dyDescent="0.3">
      <c r="A572">
        <f>Model_Point!K572</f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10891.586735401004</v>
      </c>
      <c r="K572">
        <v>11197.82544727741</v>
      </c>
      <c r="L572">
        <v>11271.306635270326</v>
      </c>
      <c r="M572">
        <v>11249.643773112995</v>
      </c>
      <c r="N572">
        <v>11205.041962016707</v>
      </c>
      <c r="O572">
        <v>11168.931181100974</v>
      </c>
      <c r="P572">
        <v>11156.671603204202</v>
      </c>
      <c r="Q572">
        <v>11178.204329705233</v>
      </c>
      <c r="R572">
        <v>11241.495343047412</v>
      </c>
      <c r="S572">
        <v>11347.758666377211</v>
      </c>
      <c r="T572">
        <v>11508.339444757119</v>
      </c>
      <c r="U572">
        <v>12550.429881975322</v>
      </c>
      <c r="V572">
        <v>13084.320756701221</v>
      </c>
      <c r="W572">
        <v>13490.032642520029</v>
      </c>
      <c r="X572">
        <v>13873.634592127628</v>
      </c>
      <c r="Y572">
        <v>14236.404069297025</v>
      </c>
      <c r="Z572">
        <v>14570.11469641546</v>
      </c>
      <c r="AA572">
        <v>14862.36223339109</v>
      </c>
      <c r="AB572">
        <v>15102.35672094166</v>
      </c>
      <c r="AC572">
        <v>15280.035948404453</v>
      </c>
      <c r="AD572">
        <v>15385.950851350926</v>
      </c>
      <c r="AE572">
        <v>15410.520085850572</v>
      </c>
      <c r="AF572">
        <v>15343.454781820783</v>
      </c>
      <c r="AG572">
        <v>15173.901485323129</v>
      </c>
      <c r="AH572">
        <v>14891.050328504773</v>
      </c>
      <c r="AI572">
        <v>14485.890889159158</v>
      </c>
      <c r="AJ572">
        <v>13951.850285524393</v>
      </c>
      <c r="AK572">
        <v>13289.565823525634</v>
      </c>
      <c r="AL572">
        <v>12497.110806330353</v>
      </c>
      <c r="AM572">
        <v>11575.787638648064</v>
      </c>
      <c r="AN572">
        <v>10531.294106255811</v>
      </c>
      <c r="AO572">
        <v>9374.5772370444229</v>
      </c>
      <c r="AP572">
        <v>8122.5825809725702</v>
      </c>
      <c r="AQ572">
        <v>6798.8228189280862</v>
      </c>
      <c r="AR572">
        <v>5433.6485188196048</v>
      </c>
      <c r="AS572">
        <v>4064.0837118021477</v>
      </c>
      <c r="AT572">
        <v>2923.720134885526</v>
      </c>
      <c r="AU572">
        <v>1809.7342706743168</v>
      </c>
      <c r="AV572">
        <v>741.20167792275856</v>
      </c>
      <c r="AW572">
        <v>-219.13151834136988</v>
      </c>
      <c r="AX572">
        <v>-997.64182992479653</v>
      </c>
      <c r="AY572">
        <v>-1522.4655177539096</v>
      </c>
      <c r="AZ572">
        <v>-1734.6427671381839</v>
      </c>
      <c r="BA572">
        <v>-1599.9848496490308</v>
      </c>
      <c r="BB572">
        <v>-1134.7240872807176</v>
      </c>
      <c r="BC572">
        <v>-761.09369832565562</v>
      </c>
      <c r="BD572">
        <v>-489.2310174215188</v>
      </c>
      <c r="BE572">
        <v>-299.86630347862706</v>
      </c>
      <c r="BF572">
        <v>-174.13502756118089</v>
      </c>
      <c r="BG572">
        <v>-94.834467058236228</v>
      </c>
      <c r="BH572">
        <v>-7.1729951819337853E-11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  <c r="CF572">
        <v>0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  <c r="CN572">
        <v>0</v>
      </c>
      <c r="CO572">
        <v>0</v>
      </c>
      <c r="CP572">
        <v>0</v>
      </c>
      <c r="CQ572">
        <v>0</v>
      </c>
      <c r="CR572">
        <v>0</v>
      </c>
      <c r="CS572">
        <v>0</v>
      </c>
      <c r="CT572">
        <v>0</v>
      </c>
      <c r="CU572">
        <v>0</v>
      </c>
      <c r="CV572">
        <v>0</v>
      </c>
      <c r="CW572">
        <v>0</v>
      </c>
    </row>
    <row r="573" spans="1:101" x14ac:dyDescent="0.3">
      <c r="A573">
        <f>Model_Point!K573</f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14640.20449414526</v>
      </c>
      <c r="K573">
        <v>14320.541134055115</v>
      </c>
      <c r="L573">
        <v>13831.359496634857</v>
      </c>
      <c r="M573">
        <v>13247.626663112236</v>
      </c>
      <c r="N573">
        <v>12679.549898911697</v>
      </c>
      <c r="O573">
        <v>12177.386129155835</v>
      </c>
      <c r="P573">
        <v>11769.215667980032</v>
      </c>
      <c r="Q573">
        <v>11475.67170093188</v>
      </c>
      <c r="R573">
        <v>11314.061555918335</v>
      </c>
      <c r="S573">
        <v>11274.714024403567</v>
      </c>
      <c r="T573">
        <v>11180.445064235848</v>
      </c>
      <c r="U573">
        <v>10987.615790529833</v>
      </c>
      <c r="V573">
        <v>10698.95463508974</v>
      </c>
      <c r="W573">
        <v>10319.4353845324</v>
      </c>
      <c r="X573">
        <v>9856.2652326670359</v>
      </c>
      <c r="Y573">
        <v>9318.6259385928479</v>
      </c>
      <c r="Z573">
        <v>8717.3692231365276</v>
      </c>
      <c r="AA573">
        <v>8064.0873012734201</v>
      </c>
      <c r="AB573">
        <v>7371.6062588777204</v>
      </c>
      <c r="AC573">
        <v>6653.6591941486031</v>
      </c>
      <c r="AD573">
        <v>5924.5052785250909</v>
      </c>
      <c r="AE573">
        <v>5198.501151873752</v>
      </c>
      <c r="AF573">
        <v>4489.6357989465778</v>
      </c>
      <c r="AG573">
        <v>3811.0452582785742</v>
      </c>
      <c r="AH573">
        <v>3174.5288227314982</v>
      </c>
      <c r="AI573">
        <v>2590.0932684327895</v>
      </c>
      <c r="AJ573">
        <v>2050.9604150668724</v>
      </c>
      <c r="AK573">
        <v>1568.6386149260811</v>
      </c>
      <c r="AL573">
        <v>1151.5138101456257</v>
      </c>
      <c r="AM573">
        <v>804.29987243627829</v>
      </c>
      <c r="AN573">
        <v>527.74909239150986</v>
      </c>
      <c r="AO573">
        <v>318.69713709603388</v>
      </c>
      <c r="AP573">
        <v>170.48522896641319</v>
      </c>
      <c r="AQ573">
        <v>73.752228037761512</v>
      </c>
      <c r="AR573">
        <v>17.525311170258696</v>
      </c>
      <c r="AS573">
        <v>-9.5289072686232892</v>
      </c>
      <c r="AT573">
        <v>-17.565024315240482</v>
      </c>
      <c r="AU573">
        <v>-16.499836488509047</v>
      </c>
      <c r="AV573">
        <v>-12.177638285553149</v>
      </c>
      <c r="AW573">
        <v>-7.6009190325719018</v>
      </c>
      <c r="AX573">
        <v>4.0075061651293377E-11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  <c r="CF573">
        <v>0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  <c r="CN573">
        <v>0</v>
      </c>
      <c r="CO573">
        <v>0</v>
      </c>
      <c r="CP573">
        <v>0</v>
      </c>
      <c r="CQ573">
        <v>0</v>
      </c>
      <c r="CR573">
        <v>0</v>
      </c>
      <c r="CS573">
        <v>0</v>
      </c>
      <c r="CT573">
        <v>0</v>
      </c>
      <c r="CU573">
        <v>0</v>
      </c>
      <c r="CV573">
        <v>0</v>
      </c>
      <c r="CW573">
        <v>0</v>
      </c>
    </row>
    <row r="574" spans="1:101" x14ac:dyDescent="0.3">
      <c r="A574">
        <f>Model_Point!K574</f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6072.712485915974</v>
      </c>
      <c r="K574">
        <v>5939.5073948143336</v>
      </c>
      <c r="L574">
        <v>5722.5312235587817</v>
      </c>
      <c r="M574">
        <v>5462.1017771493871</v>
      </c>
      <c r="N574">
        <v>5344.8279644187742</v>
      </c>
      <c r="O574">
        <v>5117.4640457694404</v>
      </c>
      <c r="P574">
        <v>4924.4500836469906</v>
      </c>
      <c r="Q574">
        <v>4774.2028219232552</v>
      </c>
      <c r="R574">
        <v>4673.7585584641065</v>
      </c>
      <c r="S574">
        <v>4379.0423790664345</v>
      </c>
      <c r="T574">
        <v>4369.5570615869146</v>
      </c>
      <c r="U574">
        <v>4341.493467429771</v>
      </c>
      <c r="V574">
        <v>4276.6053345855389</v>
      </c>
      <c r="W574">
        <v>4176.7184418723527</v>
      </c>
      <c r="X574">
        <v>3787.5586999769466</v>
      </c>
      <c r="Y574">
        <v>3610.7388248271463</v>
      </c>
      <c r="Z574">
        <v>3408.3664375652147</v>
      </c>
      <c r="AA574">
        <v>3184.8935466412386</v>
      </c>
      <c r="AB574">
        <v>2945.2761600515964</v>
      </c>
      <c r="AC574">
        <v>2548.2505043895271</v>
      </c>
      <c r="AD574">
        <v>2283.5083848655891</v>
      </c>
      <c r="AE574">
        <v>2018.5829587448288</v>
      </c>
      <c r="AF574">
        <v>1758.9473220233613</v>
      </c>
      <c r="AG574">
        <v>1509.7653985912277</v>
      </c>
      <c r="AH574">
        <v>1213.4034997156323</v>
      </c>
      <c r="AI574">
        <v>994.5969615410595</v>
      </c>
      <c r="AJ574">
        <v>792.20265197918593</v>
      </c>
      <c r="AK574">
        <v>610.76643351042333</v>
      </c>
      <c r="AL574">
        <v>453.64314415945245</v>
      </c>
      <c r="AM574">
        <v>307.1446519762913</v>
      </c>
      <c r="AN574">
        <v>201.99794348233519</v>
      </c>
      <c r="AO574">
        <v>122.38517258635196</v>
      </c>
      <c r="AP574">
        <v>65.858169495192357</v>
      </c>
      <c r="AQ574">
        <v>28.914168160605385</v>
      </c>
      <c r="AR574">
        <v>6.7122409486201082</v>
      </c>
      <c r="AS574">
        <v>-3.6883991703003876</v>
      </c>
      <c r="AT574">
        <v>-6.8106374304514201</v>
      </c>
      <c r="AU574">
        <v>-6.4417832559041113</v>
      </c>
      <c r="AV574">
        <v>-4.8174178224688422</v>
      </c>
      <c r="AW574">
        <v>-2.9096171123583976</v>
      </c>
      <c r="AX574">
        <v>-2.431149577930003E-11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0</v>
      </c>
      <c r="BP574">
        <v>0</v>
      </c>
      <c r="BQ574">
        <v>0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  <c r="CF574">
        <v>0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>
        <v>0</v>
      </c>
      <c r="CT574">
        <v>0</v>
      </c>
      <c r="CU574">
        <v>0</v>
      </c>
      <c r="CV574">
        <v>0</v>
      </c>
      <c r="CW574">
        <v>0</v>
      </c>
    </row>
    <row r="575" spans="1:101" x14ac:dyDescent="0.3">
      <c r="A575">
        <f>Model_Point!K575</f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4511.27438172661</v>
      </c>
      <c r="K575">
        <v>4580.3504898293022</v>
      </c>
      <c r="L575">
        <v>4540.5205536854946</v>
      </c>
      <c r="M575">
        <v>4456.2423002776504</v>
      </c>
      <c r="N575">
        <v>4357.7674552991048</v>
      </c>
      <c r="O575">
        <v>4258.175229388291</v>
      </c>
      <c r="P575">
        <v>4163.8951994875233</v>
      </c>
      <c r="Q575">
        <v>4079.1632864223352</v>
      </c>
      <c r="R575">
        <v>4007.4008567284577</v>
      </c>
      <c r="S575">
        <v>3949.1918935386288</v>
      </c>
      <c r="T575">
        <v>3909.3202527046224</v>
      </c>
      <c r="U575">
        <v>4275.8608630412227</v>
      </c>
      <c r="V575">
        <v>4431.6670789398058</v>
      </c>
      <c r="W575">
        <v>4502.878750301943</v>
      </c>
      <c r="X575">
        <v>4553.4425528182501</v>
      </c>
      <c r="Y575">
        <v>4582.7912006501747</v>
      </c>
      <c r="Z575">
        <v>4588.2450069569086</v>
      </c>
      <c r="AA575">
        <v>4566.8576589595386</v>
      </c>
      <c r="AB575">
        <v>4515.5292971436156</v>
      </c>
      <c r="AC575">
        <v>4431.1834470746999</v>
      </c>
      <c r="AD575">
        <v>4311.2643910966617</v>
      </c>
      <c r="AE575">
        <v>4153.9182131508278</v>
      </c>
      <c r="AF575">
        <v>3959.3370231153799</v>
      </c>
      <c r="AG575">
        <v>3727.0041776030594</v>
      </c>
      <c r="AH575">
        <v>3457.3321185667041</v>
      </c>
      <c r="AI575">
        <v>3151.9924832508177</v>
      </c>
      <c r="AJ575">
        <v>2814.1574231799591</v>
      </c>
      <c r="AK575">
        <v>2448.710749174069</v>
      </c>
      <c r="AL575">
        <v>2062.4073332034473</v>
      </c>
      <c r="AM575">
        <v>1663.947631457492</v>
      </c>
      <c r="AN575">
        <v>1263.9285595538379</v>
      </c>
      <c r="AO575">
        <v>928.16875728021557</v>
      </c>
      <c r="AP575">
        <v>599.72211401706454</v>
      </c>
      <c r="AQ575">
        <v>284.21216586277239</v>
      </c>
      <c r="AR575">
        <v>-0.4269627136750484</v>
      </c>
      <c r="AS575">
        <v>-233.20498401350108</v>
      </c>
      <c r="AT575">
        <v>-393.64847303385699</v>
      </c>
      <c r="AU575">
        <v>-464.95221803647917</v>
      </c>
      <c r="AV575">
        <v>-437.33213594447989</v>
      </c>
      <c r="AW575">
        <v>-311.21306582595832</v>
      </c>
      <c r="AX575">
        <v>-208.92767231530308</v>
      </c>
      <c r="AY575">
        <v>-134.42210218608159</v>
      </c>
      <c r="AZ575">
        <v>-82.47841614599001</v>
      </c>
      <c r="BA575">
        <v>-47.964254280190147</v>
      </c>
      <c r="BB575">
        <v>-26.183596280104048</v>
      </c>
      <c r="BC575">
        <v>8.1044124913114459E-12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0</v>
      </c>
      <c r="BN575">
        <v>0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  <c r="CF575">
        <v>0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0</v>
      </c>
      <c r="CS575">
        <v>0</v>
      </c>
      <c r="CT575">
        <v>0</v>
      </c>
      <c r="CU575">
        <v>0</v>
      </c>
      <c r="CV575">
        <v>0</v>
      </c>
      <c r="CW575">
        <v>0</v>
      </c>
    </row>
    <row r="576" spans="1:101" x14ac:dyDescent="0.3">
      <c r="A576">
        <f>Model_Point!K576</f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20963.491789559481</v>
      </c>
      <c r="K576">
        <v>16648.005097164732</v>
      </c>
      <c r="L576">
        <v>12190.555633923275</v>
      </c>
      <c r="M576">
        <v>7886.3446597914253</v>
      </c>
      <c r="N576">
        <v>3837.8719500855264</v>
      </c>
      <c r="O576">
        <v>104.38570013986102</v>
      </c>
      <c r="P576">
        <v>-3266.3076758671391</v>
      </c>
      <c r="Q576">
        <v>-6229.4231932751736</v>
      </c>
      <c r="R576">
        <v>-8742.2551324815522</v>
      </c>
      <c r="S576">
        <v>-10781.678417718304</v>
      </c>
      <c r="T576">
        <v>-12293.122569570114</v>
      </c>
      <c r="U576">
        <v>-13237.081794764908</v>
      </c>
      <c r="V576">
        <v>-13576.900966218253</v>
      </c>
      <c r="W576">
        <v>-13276.817315751772</v>
      </c>
      <c r="X576">
        <v>-12301.638722037727</v>
      </c>
      <c r="Y576">
        <v>-10616.433892195591</v>
      </c>
      <c r="Z576">
        <v>-8186.2346419841278</v>
      </c>
      <c r="AA576">
        <v>-5275.5634110649853</v>
      </c>
      <c r="AB576">
        <v>-2535.9252153655502</v>
      </c>
      <c r="AC576">
        <v>-5.6827056303694067E-12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0</v>
      </c>
      <c r="BN576">
        <v>0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  <c r="CF576">
        <v>0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  <c r="CN576">
        <v>0</v>
      </c>
      <c r="CO576">
        <v>0</v>
      </c>
      <c r="CP576">
        <v>0</v>
      </c>
      <c r="CQ576">
        <v>0</v>
      </c>
      <c r="CR576">
        <v>0</v>
      </c>
      <c r="CS576">
        <v>0</v>
      </c>
      <c r="CT576">
        <v>0</v>
      </c>
      <c r="CU576">
        <v>0</v>
      </c>
      <c r="CV576">
        <v>0</v>
      </c>
      <c r="CW576">
        <v>0</v>
      </c>
    </row>
    <row r="577" spans="1:101" x14ac:dyDescent="0.3">
      <c r="A577">
        <f>Model_Point!K577</f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11541.464911068028</v>
      </c>
      <c r="K577">
        <v>9908.9604080459812</v>
      </c>
      <c r="L577">
        <v>8094.8950821937433</v>
      </c>
      <c r="M577">
        <v>6289.6927295382093</v>
      </c>
      <c r="N577">
        <v>6074.1614653657052</v>
      </c>
      <c r="O577">
        <v>4534.5278392586561</v>
      </c>
      <c r="P577">
        <v>3123.1732607391623</v>
      </c>
      <c r="Q577">
        <v>1859.7310206974137</v>
      </c>
      <c r="R577">
        <v>762.22222837384129</v>
      </c>
      <c r="S577">
        <v>111.98455466511118</v>
      </c>
      <c r="T577">
        <v>-594.56019560945526</v>
      </c>
      <c r="U577">
        <v>-1085.8493933428608</v>
      </c>
      <c r="V577">
        <v>-1346.9329026857038</v>
      </c>
      <c r="W577">
        <v>-1363.3079558822119</v>
      </c>
      <c r="X577">
        <v>-2360.6273067029538</v>
      </c>
      <c r="Y577">
        <v>-1921.8689538331107</v>
      </c>
      <c r="Z577">
        <v>-1201.0063293038781</v>
      </c>
      <c r="AA577">
        <v>-175.44313154284902</v>
      </c>
      <c r="AB577">
        <v>1173.3510815233556</v>
      </c>
      <c r="AC577">
        <v>-4.1527464221930276E-12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0</v>
      </c>
      <c r="BN577">
        <v>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  <c r="CF577">
        <v>0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  <c r="CN577">
        <v>0</v>
      </c>
      <c r="CO577">
        <v>0</v>
      </c>
      <c r="CP577">
        <v>0</v>
      </c>
      <c r="CQ577">
        <v>0</v>
      </c>
      <c r="CR577">
        <v>0</v>
      </c>
      <c r="CS577">
        <v>0</v>
      </c>
      <c r="CT577">
        <v>0</v>
      </c>
      <c r="CU577">
        <v>0</v>
      </c>
      <c r="CV577">
        <v>0</v>
      </c>
      <c r="CW577">
        <v>0</v>
      </c>
    </row>
    <row r="578" spans="1:101" x14ac:dyDescent="0.3">
      <c r="A578">
        <f>Model_Point!K578</f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3225.1525830091509</v>
      </c>
      <c r="K578">
        <v>2561.2315534099589</v>
      </c>
      <c r="L578">
        <v>1875.4700975266578</v>
      </c>
      <c r="M578">
        <v>1213.2837938140656</v>
      </c>
      <c r="N578">
        <v>590.4418384746964</v>
      </c>
      <c r="O578">
        <v>16.059338483055541</v>
      </c>
      <c r="P578">
        <v>-502.50887321032917</v>
      </c>
      <c r="Q578">
        <v>-958.37279896541145</v>
      </c>
      <c r="R578">
        <v>-1344.962328074085</v>
      </c>
      <c r="S578">
        <v>-1658.7197565720467</v>
      </c>
      <c r="T578">
        <v>-1891.2496260877099</v>
      </c>
      <c r="U578">
        <v>-2036.4741222715245</v>
      </c>
      <c r="V578">
        <v>-2088.7539948028084</v>
      </c>
      <c r="W578">
        <v>-2042.5872793464266</v>
      </c>
      <c r="X578">
        <v>-1892.5598033904198</v>
      </c>
      <c r="Y578">
        <v>-1633.2975218762449</v>
      </c>
      <c r="Z578">
        <v>-1259.4207141514044</v>
      </c>
      <c r="AA578">
        <v>-811.62514016384398</v>
      </c>
      <c r="AB578">
        <v>-390.14234082546926</v>
      </c>
      <c r="AC578">
        <v>-8.7426240467221652E-13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0</v>
      </c>
      <c r="BP578">
        <v>0</v>
      </c>
      <c r="BQ578">
        <v>0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  <c r="CF578">
        <v>0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  <c r="CN578">
        <v>0</v>
      </c>
      <c r="CO578">
        <v>0</v>
      </c>
      <c r="CP578">
        <v>0</v>
      </c>
      <c r="CQ578">
        <v>0</v>
      </c>
      <c r="CR578">
        <v>0</v>
      </c>
      <c r="CS578">
        <v>0</v>
      </c>
      <c r="CT578">
        <v>0</v>
      </c>
      <c r="CU578">
        <v>0</v>
      </c>
      <c r="CV578">
        <v>0</v>
      </c>
      <c r="CW578">
        <v>0</v>
      </c>
    </row>
    <row r="579" spans="1:101" x14ac:dyDescent="0.3">
      <c r="A579">
        <f>Model_Point!K579</f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20510.415485489499</v>
      </c>
      <c r="K579">
        <v>16980.801894374228</v>
      </c>
      <c r="L579">
        <v>13509.479426934628</v>
      </c>
      <c r="M579">
        <v>10276.550157563206</v>
      </c>
      <c r="N579">
        <v>7383.5354208125291</v>
      </c>
      <c r="O579">
        <v>4891.1716609014202</v>
      </c>
      <c r="P579">
        <v>2848.3360961542553</v>
      </c>
      <c r="Q579">
        <v>1317.6792312169775</v>
      </c>
      <c r="R579">
        <v>356.22438384535786</v>
      </c>
      <c r="S579">
        <v>4.7592659654343779E-12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0</v>
      </c>
      <c r="BU579">
        <v>0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  <c r="CF579">
        <v>0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  <c r="CN579">
        <v>0</v>
      </c>
      <c r="CO579">
        <v>0</v>
      </c>
      <c r="CP579">
        <v>0</v>
      </c>
      <c r="CQ579">
        <v>0</v>
      </c>
      <c r="CR579">
        <v>0</v>
      </c>
      <c r="CS579">
        <v>0</v>
      </c>
      <c r="CT579">
        <v>0</v>
      </c>
      <c r="CU579">
        <v>0</v>
      </c>
      <c r="CV579">
        <v>0</v>
      </c>
      <c r="CW579">
        <v>0</v>
      </c>
    </row>
    <row r="580" spans="1:101" x14ac:dyDescent="0.3">
      <c r="A580">
        <f>Model_Point!K580</f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9812.8541747518175</v>
      </c>
      <c r="K580">
        <v>8327.3658181747687</v>
      </c>
      <c r="L580">
        <v>6761.1584786174099</v>
      </c>
      <c r="M580">
        <v>5244.9424854815315</v>
      </c>
      <c r="N580">
        <v>4809.7530632668286</v>
      </c>
      <c r="O580">
        <v>3583.7216331003474</v>
      </c>
      <c r="P580">
        <v>2510.049834748082</v>
      </c>
      <c r="Q580">
        <v>1614.0967965258526</v>
      </c>
      <c r="R580">
        <v>918.56869121547356</v>
      </c>
      <c r="S580">
        <v>-5.4641400292013523E-12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  <c r="CF580">
        <v>0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  <c r="CN580">
        <v>0</v>
      </c>
      <c r="CO580">
        <v>0</v>
      </c>
      <c r="CP580">
        <v>0</v>
      </c>
      <c r="CQ580">
        <v>0</v>
      </c>
      <c r="CR580">
        <v>0</v>
      </c>
      <c r="CS580">
        <v>0</v>
      </c>
      <c r="CT580">
        <v>0</v>
      </c>
      <c r="CU580">
        <v>0</v>
      </c>
      <c r="CV580">
        <v>0</v>
      </c>
      <c r="CW580">
        <v>0</v>
      </c>
    </row>
    <row r="581" spans="1:101" x14ac:dyDescent="0.3">
      <c r="A581">
        <f>Model_Point!K581</f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3155.4485362291539</v>
      </c>
      <c r="K581">
        <v>2612.4310606729582</v>
      </c>
      <c r="L581">
        <v>2078.3814502976352</v>
      </c>
      <c r="M581">
        <v>1581.0077165481857</v>
      </c>
      <c r="N581">
        <v>1135.9285262788508</v>
      </c>
      <c r="O581">
        <v>752.48794783098776</v>
      </c>
      <c r="P581">
        <v>438.20555325450084</v>
      </c>
      <c r="Q581">
        <v>202.71988172568885</v>
      </c>
      <c r="R581">
        <v>54.803751360824293</v>
      </c>
      <c r="S581">
        <v>7.3219476391298125E-13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0</v>
      </c>
      <c r="CS581">
        <v>0</v>
      </c>
      <c r="CT581">
        <v>0</v>
      </c>
      <c r="CU581">
        <v>0</v>
      </c>
      <c r="CV581">
        <v>0</v>
      </c>
      <c r="CW581">
        <v>0</v>
      </c>
    </row>
    <row r="582" spans="1:101" x14ac:dyDescent="0.3">
      <c r="A582">
        <f>Model_Point!K582</f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5346.081344100935</v>
      </c>
      <c r="K582">
        <v>3663.5164306907409</v>
      </c>
      <c r="L582">
        <v>2223.3736350607992</v>
      </c>
      <c r="M582">
        <v>992.95831552821642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  <c r="CF582">
        <v>0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  <c r="CN582">
        <v>0</v>
      </c>
      <c r="CO582">
        <v>0</v>
      </c>
      <c r="CP582">
        <v>0</v>
      </c>
      <c r="CQ582">
        <v>0</v>
      </c>
      <c r="CR582">
        <v>0</v>
      </c>
      <c r="CS582">
        <v>0</v>
      </c>
      <c r="CT582">
        <v>0</v>
      </c>
      <c r="CU582">
        <v>0</v>
      </c>
      <c r="CV582">
        <v>0</v>
      </c>
      <c r="CW582">
        <v>0</v>
      </c>
    </row>
    <row r="583" spans="1:101" x14ac:dyDescent="0.3">
      <c r="A583">
        <f>Model_Point!K583</f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2817.7868050350921</v>
      </c>
      <c r="K583">
        <v>2093.4576944478176</v>
      </c>
      <c r="L583">
        <v>1415.4401439843884</v>
      </c>
      <c r="M583">
        <v>798.9875638931079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  <c r="CF583">
        <v>0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  <c r="CN583">
        <v>0</v>
      </c>
      <c r="CO583">
        <v>0</v>
      </c>
      <c r="CP583">
        <v>0</v>
      </c>
      <c r="CQ583">
        <v>0</v>
      </c>
      <c r="CR583">
        <v>0</v>
      </c>
      <c r="CS583">
        <v>0</v>
      </c>
      <c r="CT583">
        <v>0</v>
      </c>
      <c r="CU583">
        <v>0</v>
      </c>
      <c r="CV583">
        <v>0</v>
      </c>
      <c r="CW583">
        <v>0</v>
      </c>
    </row>
    <row r="584" spans="1:101" x14ac:dyDescent="0.3">
      <c r="A584">
        <f>Model_Point!K584</f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1277.3458390329833</v>
      </c>
      <c r="K584">
        <v>941.31684132095006</v>
      </c>
      <c r="L584">
        <v>607.40776166978037</v>
      </c>
      <c r="M584">
        <v>291.31695891730499</v>
      </c>
      <c r="N584">
        <v>-6.9940992373777318E-13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  <c r="CF584">
        <v>0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  <c r="CN584">
        <v>0</v>
      </c>
      <c r="CO584">
        <v>0</v>
      </c>
      <c r="CP584">
        <v>0</v>
      </c>
      <c r="CQ584">
        <v>0</v>
      </c>
      <c r="CR584">
        <v>0</v>
      </c>
      <c r="CS584">
        <v>0</v>
      </c>
      <c r="CT584">
        <v>0</v>
      </c>
      <c r="CU584">
        <v>0</v>
      </c>
      <c r="CV584">
        <v>0</v>
      </c>
      <c r="CW584">
        <v>0</v>
      </c>
    </row>
    <row r="585" spans="1:101" x14ac:dyDescent="0.3">
      <c r="A585">
        <f>Model_Point!K585</f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125164.20992828476</v>
      </c>
      <c r="K585">
        <v>106038.56656032181</v>
      </c>
      <c r="L585">
        <v>92960.13349505396</v>
      </c>
      <c r="M585">
        <v>83371.307848582888</v>
      </c>
      <c r="N585">
        <v>75429.56903603072</v>
      </c>
      <c r="O585">
        <v>68314.357882862372</v>
      </c>
      <c r="P585">
        <v>63672.85111260815</v>
      </c>
      <c r="Q585">
        <v>59156.004770709369</v>
      </c>
      <c r="R585">
        <v>56973.099020194037</v>
      </c>
      <c r="S585">
        <v>54571.252315043312</v>
      </c>
      <c r="T585">
        <v>53479.228992163698</v>
      </c>
      <c r="U585">
        <v>52250.830213987196</v>
      </c>
      <c r="V585">
        <v>50913.899100598748</v>
      </c>
      <c r="W585">
        <v>49516.048992732336</v>
      </c>
      <c r="X585">
        <v>48124.156355892352</v>
      </c>
      <c r="Y585">
        <v>46805.16000689676</v>
      </c>
      <c r="Z585">
        <v>45589.345902742636</v>
      </c>
      <c r="AA585">
        <v>44446.444532512971</v>
      </c>
      <c r="AB585">
        <v>43311.101377537234</v>
      </c>
      <c r="AC585">
        <v>42144.255291605405</v>
      </c>
      <c r="AD585">
        <v>40961.094258521931</v>
      </c>
      <c r="AE585">
        <v>39795.200294587681</v>
      </c>
      <c r="AF585">
        <v>38652.887690919008</v>
      </c>
      <c r="AG585">
        <v>37506.501901155229</v>
      </c>
      <c r="AH585">
        <v>36317.29986730605</v>
      </c>
      <c r="AI585">
        <v>35059.453908276264</v>
      </c>
      <c r="AJ585">
        <v>33730.03331720108</v>
      </c>
      <c r="AK585">
        <v>32345.194950179539</v>
      </c>
      <c r="AL585">
        <v>30930.997069668319</v>
      </c>
      <c r="AM585">
        <v>29515.122527813422</v>
      </c>
      <c r="AN585">
        <v>28119.944038837948</v>
      </c>
      <c r="AO585">
        <v>26757.635109809118</v>
      </c>
      <c r="AP585">
        <v>25430.340414056169</v>
      </c>
      <c r="AQ585">
        <v>24135.610919186318</v>
      </c>
      <c r="AR585">
        <v>22872.428850048294</v>
      </c>
      <c r="AS585">
        <v>21643.298920983823</v>
      </c>
      <c r="AT585">
        <v>20452.358770407518</v>
      </c>
      <c r="AU585">
        <v>19302.172156878332</v>
      </c>
      <c r="AV585">
        <v>18191.805218502934</v>
      </c>
      <c r="AW585">
        <v>17117.512266165748</v>
      </c>
      <c r="AX585">
        <v>16075.626784373131</v>
      </c>
      <c r="AY585">
        <v>15065.769522713403</v>
      </c>
      <c r="AZ585">
        <v>14091.700031158069</v>
      </c>
      <c r="BA585">
        <v>13158.487441277877</v>
      </c>
      <c r="BB585">
        <v>12268.653717197689</v>
      </c>
      <c r="BC585">
        <v>11422.110446296279</v>
      </c>
      <c r="BD585">
        <v>10619.998699977126</v>
      </c>
      <c r="BE585">
        <v>9866.4051770713049</v>
      </c>
      <c r="BF585">
        <v>9161.9718201484029</v>
      </c>
      <c r="BG585">
        <v>8489.1458377539166</v>
      </c>
      <c r="BH585">
        <v>7805.9400743257174</v>
      </c>
      <c r="BI585">
        <v>7017.6237400038626</v>
      </c>
      <c r="BJ585">
        <v>6147.6086700483065</v>
      </c>
      <c r="BK585">
        <v>5225.4938708188347</v>
      </c>
      <c r="BL585">
        <v>4286.2808998036353</v>
      </c>
      <c r="BM585">
        <v>3368.6813656194804</v>
      </c>
      <c r="BN585">
        <v>2512.3754593378985</v>
      </c>
      <c r="BO585">
        <v>1754.2433700339645</v>
      </c>
      <c r="BP585">
        <v>1123.8687845202514</v>
      </c>
      <c r="BQ585">
        <v>638.99333619797767</v>
      </c>
      <c r="BR585">
        <v>302.00385268414658</v>
      </c>
      <c r="BS585">
        <v>117.53921262735595</v>
      </c>
      <c r="BT585">
        <v>31.335123943583064</v>
      </c>
      <c r="BU585">
        <v>-0.2057189697569779</v>
      </c>
      <c r="BV585">
        <v>-5.1173107904921249</v>
      </c>
      <c r="BW585">
        <v>3.8268180958418797E-9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  <c r="CF585">
        <v>0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  <c r="CN585">
        <v>0</v>
      </c>
      <c r="CO585">
        <v>0</v>
      </c>
      <c r="CP585">
        <v>0</v>
      </c>
      <c r="CQ585">
        <v>0</v>
      </c>
      <c r="CR585">
        <v>0</v>
      </c>
      <c r="CS585">
        <v>0</v>
      </c>
      <c r="CT585">
        <v>0</v>
      </c>
      <c r="CU585">
        <v>0</v>
      </c>
      <c r="CV585">
        <v>0</v>
      </c>
      <c r="CW585">
        <v>0</v>
      </c>
    </row>
    <row r="586" spans="1:101" x14ac:dyDescent="0.3">
      <c r="A586">
        <f>Model_Point!K586</f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57742.681718555679</v>
      </c>
      <c r="K586">
        <v>50456.287675908665</v>
      </c>
      <c r="L586">
        <v>45786.96598119277</v>
      </c>
      <c r="M586">
        <v>42608.33407835017</v>
      </c>
      <c r="N586">
        <v>35989.897566387677</v>
      </c>
      <c r="O586">
        <v>33678.352517735977</v>
      </c>
      <c r="P586">
        <v>32087.779397240611</v>
      </c>
      <c r="Q586">
        <v>30898.1479784578</v>
      </c>
      <c r="R586">
        <v>29722.725882057166</v>
      </c>
      <c r="S586">
        <v>25821.54920410394</v>
      </c>
      <c r="T586">
        <v>24974.818776245269</v>
      </c>
      <c r="U586">
        <v>24499.78349159408</v>
      </c>
      <c r="V586">
        <v>24394.38924942656</v>
      </c>
      <c r="W586">
        <v>24348.448408057313</v>
      </c>
      <c r="X586">
        <v>21302.214295415251</v>
      </c>
      <c r="Y586">
        <v>21138.322336653284</v>
      </c>
      <c r="Z586">
        <v>21026.135546941259</v>
      </c>
      <c r="AA586">
        <v>20953.316943743059</v>
      </c>
      <c r="AB586">
        <v>20892.604173273307</v>
      </c>
      <c r="AC586">
        <v>18492.692760724731</v>
      </c>
      <c r="AD586">
        <v>18287.331361069275</v>
      </c>
      <c r="AE586">
        <v>18092.060321383808</v>
      </c>
      <c r="AF586">
        <v>17910.230719951862</v>
      </c>
      <c r="AG586">
        <v>17730.721073720943</v>
      </c>
      <c r="AH586">
        <v>15821.094923422515</v>
      </c>
      <c r="AI586">
        <v>15498.150556183258</v>
      </c>
      <c r="AJ586">
        <v>15144.456688650364</v>
      </c>
      <c r="AK586">
        <v>14767.444068905303</v>
      </c>
      <c r="AL586">
        <v>14378.847109500543</v>
      </c>
      <c r="AM586">
        <v>12791.526981463136</v>
      </c>
      <c r="AN586">
        <v>12340.864286581014</v>
      </c>
      <c r="AO586">
        <v>11902.790803800337</v>
      </c>
      <c r="AP586">
        <v>11478.743775059149</v>
      </c>
      <c r="AQ586">
        <v>11068.207251847778</v>
      </c>
      <c r="AR586">
        <v>9872.6927124347694</v>
      </c>
      <c r="AS586">
        <v>9441.6377897099082</v>
      </c>
      <c r="AT586">
        <v>9025.1187504302652</v>
      </c>
      <c r="AU586">
        <v>8624.6327601862067</v>
      </c>
      <c r="AV586">
        <v>8240.1821378577861</v>
      </c>
      <c r="AW586">
        <v>7362.8319135376896</v>
      </c>
      <c r="AX586">
        <v>6975.479988819171</v>
      </c>
      <c r="AY586">
        <v>6600.0852391791304</v>
      </c>
      <c r="AZ586">
        <v>6238.5405979915331</v>
      </c>
      <c r="BA586">
        <v>5893.3007561401373</v>
      </c>
      <c r="BB586">
        <v>5260.5319572251492</v>
      </c>
      <c r="BC586">
        <v>4932.0053428356978</v>
      </c>
      <c r="BD586">
        <v>4620.9973121226722</v>
      </c>
      <c r="BE586">
        <v>4329.466947327769</v>
      </c>
      <c r="BF586">
        <v>4057.8953624420619</v>
      </c>
      <c r="BG586">
        <v>3628.2820290117061</v>
      </c>
      <c r="BH586">
        <v>3353.6120569729355</v>
      </c>
      <c r="BI586">
        <v>3032.6357238565197</v>
      </c>
      <c r="BJ586">
        <v>2675.3672957290291</v>
      </c>
      <c r="BK586">
        <v>2294.499307205017</v>
      </c>
      <c r="BL586">
        <v>1827.4098179672533</v>
      </c>
      <c r="BM586">
        <v>1441.2860880788508</v>
      </c>
      <c r="BN586">
        <v>1080.0918464010035</v>
      </c>
      <c r="BO586">
        <v>759.7675769775791</v>
      </c>
      <c r="BP586">
        <v>493.16042100553983</v>
      </c>
      <c r="BQ586">
        <v>272.04170071071832</v>
      </c>
      <c r="BR586">
        <v>128.70175825302385</v>
      </c>
      <c r="BS586">
        <v>50.235176024760094</v>
      </c>
      <c r="BT586">
        <v>13.588683256101758</v>
      </c>
      <c r="BU586">
        <v>0.21295992207877035</v>
      </c>
      <c r="BV586">
        <v>-2.202967055761845</v>
      </c>
      <c r="BW586">
        <v>-1.7456898158133926E-9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  <c r="CF586">
        <v>0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>
        <v>0</v>
      </c>
      <c r="CT586">
        <v>0</v>
      </c>
      <c r="CU586">
        <v>0</v>
      </c>
      <c r="CV586">
        <v>0</v>
      </c>
      <c r="CW586">
        <v>0</v>
      </c>
    </row>
    <row r="587" spans="1:101" x14ac:dyDescent="0.3">
      <c r="A587">
        <f>Model_Point!K587</f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290747.21374951315</v>
      </c>
      <c r="K587">
        <v>231682.93134739384</v>
      </c>
      <c r="L587">
        <v>197122.86175801125</v>
      </c>
      <c r="M587">
        <v>174679.01172208131</v>
      </c>
      <c r="N587">
        <v>157744.53751607734</v>
      </c>
      <c r="O587">
        <v>143711.33151884488</v>
      </c>
      <c r="P587">
        <v>130603.63169882489</v>
      </c>
      <c r="Q587">
        <v>119389.897537118</v>
      </c>
      <c r="R587">
        <v>107612.60781479192</v>
      </c>
      <c r="S587">
        <v>97625.100268305163</v>
      </c>
      <c r="T587">
        <v>87615.389092340643</v>
      </c>
      <c r="U587">
        <v>79094.419423145402</v>
      </c>
      <c r="V587">
        <v>72035.616641292654</v>
      </c>
      <c r="W587">
        <v>66421.891399958025</v>
      </c>
      <c r="X587">
        <v>62229.587403091304</v>
      </c>
      <c r="Y587">
        <v>59420.264764706291</v>
      </c>
      <c r="Z587">
        <v>57848.615784471163</v>
      </c>
      <c r="AA587">
        <v>56274.673442834319</v>
      </c>
      <c r="AB587">
        <v>54684.9595089742</v>
      </c>
      <c r="AC587">
        <v>53055.486836986936</v>
      </c>
      <c r="AD587">
        <v>51364.590875202448</v>
      </c>
      <c r="AE587">
        <v>49608.324919170482</v>
      </c>
      <c r="AF587">
        <v>47805.227350525602</v>
      </c>
      <c r="AG587">
        <v>45982.991207200925</v>
      </c>
      <c r="AH587">
        <v>44159.122247488791</v>
      </c>
      <c r="AI587">
        <v>42339.670643311925</v>
      </c>
      <c r="AJ587">
        <v>40537.864212624321</v>
      </c>
      <c r="AK587">
        <v>38783.01967020928</v>
      </c>
      <c r="AL587">
        <v>37088.220297064923</v>
      </c>
      <c r="AM587">
        <v>35372.96787444521</v>
      </c>
      <c r="AN587">
        <v>33426.199395123745</v>
      </c>
      <c r="AO587">
        <v>30752.903217625906</v>
      </c>
      <c r="AP587">
        <v>27460.802847184303</v>
      </c>
      <c r="AQ587">
        <v>23698.63328020434</v>
      </c>
      <c r="AR587">
        <v>19652.924081121644</v>
      </c>
      <c r="AS587">
        <v>15539.280359866656</v>
      </c>
      <c r="AT587">
        <v>11587.109884214235</v>
      </c>
      <c r="AU587">
        <v>8017.6913642548816</v>
      </c>
      <c r="AV587">
        <v>5017.1576978280082</v>
      </c>
      <c r="AW587">
        <v>2708.32947402951</v>
      </c>
      <c r="AX587">
        <v>1127.9131109448747</v>
      </c>
      <c r="AY587">
        <v>301.27207433389327</v>
      </c>
      <c r="AZ587">
        <v>-48.670541971494167</v>
      </c>
      <c r="BA587">
        <v>-142.8208256905574</v>
      </c>
      <c r="BB587">
        <v>-121.0539305868423</v>
      </c>
      <c r="BC587">
        <v>2.1699262442802204E-9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  <c r="CF587">
        <v>0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0</v>
      </c>
      <c r="CS587">
        <v>0</v>
      </c>
      <c r="CT587">
        <v>0</v>
      </c>
      <c r="CU587">
        <v>0</v>
      </c>
      <c r="CV587">
        <v>0</v>
      </c>
      <c r="CW587">
        <v>0</v>
      </c>
    </row>
    <row r="588" spans="1:101" x14ac:dyDescent="0.3">
      <c r="A588">
        <f>Model_Point!K588</f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139015.0497685358</v>
      </c>
      <c r="K588">
        <v>116384.42503955867</v>
      </c>
      <c r="L588">
        <v>104175.76687398004</v>
      </c>
      <c r="M588">
        <v>96724.521069089795</v>
      </c>
      <c r="N588">
        <v>83045.640054964708</v>
      </c>
      <c r="O588">
        <v>76548.293228782451</v>
      </c>
      <c r="P588">
        <v>70151.645715029939</v>
      </c>
      <c r="Q588">
        <v>64573.959332872168</v>
      </c>
      <c r="R588">
        <v>58770.841096414813</v>
      </c>
      <c r="S588">
        <v>52409.974394693942</v>
      </c>
      <c r="T588">
        <v>47322.621607108034</v>
      </c>
      <c r="U588">
        <v>42892.301969284163</v>
      </c>
      <c r="V588">
        <v>39110.444552695204</v>
      </c>
      <c r="W588">
        <v>35971.831061203789</v>
      </c>
      <c r="X588">
        <v>31291.049721090105</v>
      </c>
      <c r="Y588">
        <v>29271.607245586212</v>
      </c>
      <c r="Z588">
        <v>27842.971744580085</v>
      </c>
      <c r="AA588">
        <v>26985.588023775927</v>
      </c>
      <c r="AB588">
        <v>26685.48711862219</v>
      </c>
      <c r="AC588">
        <v>22995.360049836185</v>
      </c>
      <c r="AD588">
        <v>22706.021582461937</v>
      </c>
      <c r="AE588">
        <v>22381.277938348296</v>
      </c>
      <c r="AF588">
        <v>22030.158513874183</v>
      </c>
      <c r="AG588">
        <v>21665.770017319937</v>
      </c>
      <c r="AH588">
        <v>18958.815779079396</v>
      </c>
      <c r="AI588">
        <v>18445.18682382621</v>
      </c>
      <c r="AJ588">
        <v>17929.591589715943</v>
      </c>
      <c r="AK588">
        <v>17425.709494705727</v>
      </c>
      <c r="AL588">
        <v>16940.336148588933</v>
      </c>
      <c r="AM588">
        <v>15075.266134766005</v>
      </c>
      <c r="AN588">
        <v>14386.557522122543</v>
      </c>
      <c r="AO588">
        <v>13376.98031515474</v>
      </c>
      <c r="AP588">
        <v>12092.110407779344</v>
      </c>
      <c r="AQ588">
        <v>10595.392795120348</v>
      </c>
      <c r="AR588">
        <v>8340.43128978188</v>
      </c>
      <c r="AS588">
        <v>6634.1037746903712</v>
      </c>
      <c r="AT588">
        <v>4985.5354257459039</v>
      </c>
      <c r="AU588">
        <v>3490.6778775632001</v>
      </c>
      <c r="AV588">
        <v>2230.7781560590565</v>
      </c>
      <c r="AW588">
        <v>1148.3972309740675</v>
      </c>
      <c r="AX588">
        <v>477.85889383161981</v>
      </c>
      <c r="AY588">
        <v>126.52937822622964</v>
      </c>
      <c r="AZ588">
        <v>-22.570985297306734</v>
      </c>
      <c r="BA588">
        <v>-63.001821406145503</v>
      </c>
      <c r="BB588">
        <v>-51.54651033957348</v>
      </c>
      <c r="BC588">
        <v>2.0003203919629185E-9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  <c r="CF588">
        <v>0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0</v>
      </c>
      <c r="CS588">
        <v>0</v>
      </c>
      <c r="CT588">
        <v>0</v>
      </c>
      <c r="CU588">
        <v>0</v>
      </c>
      <c r="CV588">
        <v>0</v>
      </c>
      <c r="CW588">
        <v>0</v>
      </c>
    </row>
    <row r="589" spans="1:101" x14ac:dyDescent="0.3">
      <c r="A589">
        <f>Model_Point!K589</f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387102.59185168328</v>
      </c>
      <c r="K589">
        <v>313662.23168660456</v>
      </c>
      <c r="L589">
        <v>276564.07905590098</v>
      </c>
      <c r="M589">
        <v>244734.17666475082</v>
      </c>
      <c r="N589">
        <v>215587.60977145491</v>
      </c>
      <c r="O589">
        <v>189870.48578489528</v>
      </c>
      <c r="P589">
        <v>164802.42545960774</v>
      </c>
      <c r="Q589">
        <v>142945.34791325434</v>
      </c>
      <c r="R589">
        <v>120735.76513961931</v>
      </c>
      <c r="S589">
        <v>101890.52147147158</v>
      </c>
      <c r="T589">
        <v>84657.300416509795</v>
      </c>
      <c r="U589">
        <v>73055.567524575847</v>
      </c>
      <c r="V589">
        <v>65946.739696634031</v>
      </c>
      <c r="W589">
        <v>57094.95494435326</v>
      </c>
      <c r="X589">
        <v>47017.869376164315</v>
      </c>
      <c r="Y589">
        <v>36382.269162748838</v>
      </c>
      <c r="Z589">
        <v>25947.523909727053</v>
      </c>
      <c r="AA589">
        <v>16480.583211125642</v>
      </c>
      <c r="AB589">
        <v>8648.2718818596786</v>
      </c>
      <c r="AC589">
        <v>2902.6270368794567</v>
      </c>
      <c r="AD589">
        <v>-613.92197867290156</v>
      </c>
      <c r="AE589">
        <v>-2026.8400443189782</v>
      </c>
      <c r="AF589">
        <v>-2217.6718174305847</v>
      </c>
      <c r="AG589">
        <v>-1851.4615718836189</v>
      </c>
      <c r="AH589">
        <v>-1325.5500682362342</v>
      </c>
      <c r="AI589">
        <v>1.8717372193073091E-10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  <c r="CF589">
        <v>0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0</v>
      </c>
      <c r="CS589">
        <v>0</v>
      </c>
      <c r="CT589">
        <v>0</v>
      </c>
      <c r="CU589">
        <v>0</v>
      </c>
      <c r="CV589">
        <v>0</v>
      </c>
      <c r="CW589">
        <v>0</v>
      </c>
    </row>
    <row r="590" spans="1:101" x14ac:dyDescent="0.3">
      <c r="A590">
        <f>Model_Point!K590</f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176848.86943114328</v>
      </c>
      <c r="K590">
        <v>148197.90648685902</v>
      </c>
      <c r="L590">
        <v>132054.90560727692</v>
      </c>
      <c r="M590">
        <v>116227.63320975272</v>
      </c>
      <c r="N590">
        <v>102768.67765741289</v>
      </c>
      <c r="O590">
        <v>89613.21270026009</v>
      </c>
      <c r="P590">
        <v>76775.908765472486</v>
      </c>
      <c r="Q590">
        <v>65356.371392568479</v>
      </c>
      <c r="R590">
        <v>53835.066600553582</v>
      </c>
      <c r="S590">
        <v>48787.212374924173</v>
      </c>
      <c r="T590">
        <v>39790.400728140965</v>
      </c>
      <c r="U590">
        <v>33265.219508240167</v>
      </c>
      <c r="V590">
        <v>29361.412478344126</v>
      </c>
      <c r="W590">
        <v>25992.844417657299</v>
      </c>
      <c r="X590">
        <v>19762.138833126821</v>
      </c>
      <c r="Y590">
        <v>15396.402465886194</v>
      </c>
      <c r="Z590">
        <v>11063.826016257985</v>
      </c>
      <c r="AA590">
        <v>7097.7358047060889</v>
      </c>
      <c r="AB590">
        <v>3791.3332946177566</v>
      </c>
      <c r="AC590">
        <v>1238.5406445029444</v>
      </c>
      <c r="AD590">
        <v>-277.45563025664779</v>
      </c>
      <c r="AE590">
        <v>-903.35824429250113</v>
      </c>
      <c r="AF590">
        <v>-1008.2433212914578</v>
      </c>
      <c r="AG590">
        <v>-872.64536115913495</v>
      </c>
      <c r="AH590">
        <v>-559.76802855720587</v>
      </c>
      <c r="AI590">
        <v>-2.4827396686491425E-10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  <c r="CF590">
        <v>0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0</v>
      </c>
      <c r="CS590">
        <v>0</v>
      </c>
      <c r="CT590">
        <v>0</v>
      </c>
      <c r="CU590">
        <v>0</v>
      </c>
      <c r="CV590">
        <v>0</v>
      </c>
      <c r="CW590">
        <v>0</v>
      </c>
    </row>
    <row r="591" spans="1:101" x14ac:dyDescent="0.3">
      <c r="A591">
        <f>Model_Point!K591</f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124944.72136998981</v>
      </c>
      <c r="K591">
        <v>120550.46155425003</v>
      </c>
      <c r="L591">
        <v>114631.90626264905</v>
      </c>
      <c r="M591">
        <v>108048.46074511106</v>
      </c>
      <c r="N591">
        <v>101403.76966214599</v>
      </c>
      <c r="O591">
        <v>94995.176472612467</v>
      </c>
      <c r="P591">
        <v>89107.331928644431</v>
      </c>
      <c r="Q591">
        <v>83853.883134390839</v>
      </c>
      <c r="R591">
        <v>79325.399491067743</v>
      </c>
      <c r="S591">
        <v>75601.27579620191</v>
      </c>
      <c r="T591">
        <v>72754.560676181762</v>
      </c>
      <c r="U591">
        <v>70852.259568118854</v>
      </c>
      <c r="V591">
        <v>69954.207515173155</v>
      </c>
      <c r="W591">
        <v>70113.152011301601</v>
      </c>
      <c r="X591">
        <v>70849.288348817165</v>
      </c>
      <c r="Y591">
        <v>71120.714838366897</v>
      </c>
      <c r="Z591">
        <v>70927.862161229205</v>
      </c>
      <c r="AA591">
        <v>70278.136126885176</v>
      </c>
      <c r="AB591">
        <v>69185.749508685709</v>
      </c>
      <c r="AC591">
        <v>67671.446343844975</v>
      </c>
      <c r="AD591">
        <v>65762.131010385769</v>
      </c>
      <c r="AE591">
        <v>63490.425993823199</v>
      </c>
      <c r="AF591">
        <v>60894.157026568006</v>
      </c>
      <c r="AG591">
        <v>58015.776232648743</v>
      </c>
      <c r="AH591">
        <v>54901.807880610722</v>
      </c>
      <c r="AI591">
        <v>51602.392553442609</v>
      </c>
      <c r="AJ591">
        <v>48170.668948559716</v>
      </c>
      <c r="AK591">
        <v>44660.860075035518</v>
      </c>
      <c r="AL591">
        <v>41123.410480261991</v>
      </c>
      <c r="AM591">
        <v>37598.732526626321</v>
      </c>
      <c r="AN591">
        <v>34122.060103860167</v>
      </c>
      <c r="AO591">
        <v>30281.743851109859</v>
      </c>
      <c r="AP591">
        <v>26203.847623965823</v>
      </c>
      <c r="AQ591">
        <v>22030.6625838615</v>
      </c>
      <c r="AR591">
        <v>17914.082100778996</v>
      </c>
      <c r="AS591">
        <v>14006.450999554374</v>
      </c>
      <c r="AT591">
        <v>10449.2229221985</v>
      </c>
      <c r="AU591">
        <v>7360.315308900078</v>
      </c>
      <c r="AV591">
        <v>4821.7078707853007</v>
      </c>
      <c r="AW591">
        <v>2869.4517827474074</v>
      </c>
      <c r="AX591">
        <v>1488.6108794858321</v>
      </c>
      <c r="AY591">
        <v>677.54990750699324</v>
      </c>
      <c r="AZ591">
        <v>253.72914353523322</v>
      </c>
      <c r="BA591">
        <v>65.978547394462908</v>
      </c>
      <c r="BB591">
        <v>8.5450868162888352</v>
      </c>
      <c r="BC591">
        <v>-3.0893075477292087E-10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  <c r="CF591">
        <v>0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  <c r="CN591">
        <v>0</v>
      </c>
      <c r="CO591">
        <v>0</v>
      </c>
      <c r="CP591">
        <v>0</v>
      </c>
      <c r="CQ591">
        <v>0</v>
      </c>
      <c r="CR591">
        <v>0</v>
      </c>
      <c r="CS591">
        <v>0</v>
      </c>
      <c r="CT591">
        <v>0</v>
      </c>
      <c r="CU591">
        <v>0</v>
      </c>
      <c r="CV591">
        <v>0</v>
      </c>
      <c r="CW591">
        <v>0</v>
      </c>
    </row>
    <row r="592" spans="1:101" x14ac:dyDescent="0.3">
      <c r="A592">
        <f>Model_Point!K592</f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59054.007089801416</v>
      </c>
      <c r="K592">
        <v>57094.280003631306</v>
      </c>
      <c r="L592">
        <v>54260.304231870097</v>
      </c>
      <c r="M592">
        <v>51056.37974580517</v>
      </c>
      <c r="N592">
        <v>50074.118683739151</v>
      </c>
      <c r="O592">
        <v>47004.684092263451</v>
      </c>
      <c r="P592">
        <v>44138.756785029123</v>
      </c>
      <c r="Q592">
        <v>41530.148133028364</v>
      </c>
      <c r="R592">
        <v>39221.405319511636</v>
      </c>
      <c r="S592">
        <v>37302.920837218051</v>
      </c>
      <c r="T592">
        <v>35705.308236749755</v>
      </c>
      <c r="U592">
        <v>34509.767076902426</v>
      </c>
      <c r="V592">
        <v>33743.920302930856</v>
      </c>
      <c r="W592">
        <v>33432.079325007348</v>
      </c>
      <c r="X592">
        <v>30783.490965285735</v>
      </c>
      <c r="Y592">
        <v>31267.332157088156</v>
      </c>
      <c r="Z592">
        <v>31659.616552810512</v>
      </c>
      <c r="AA592">
        <v>31858.44119082949</v>
      </c>
      <c r="AB592">
        <v>31870.114158425204</v>
      </c>
      <c r="AC592">
        <v>29072.112216585239</v>
      </c>
      <c r="AD592">
        <v>28577.495674498976</v>
      </c>
      <c r="AE592">
        <v>27921.896565127641</v>
      </c>
      <c r="AF592">
        <v>27121.891493262974</v>
      </c>
      <c r="AG592">
        <v>26196.18398609661</v>
      </c>
      <c r="AH592">
        <v>23479.690069807617</v>
      </c>
      <c r="AI592">
        <v>22261.787973486273</v>
      </c>
      <c r="AJ592">
        <v>20978.281965443573</v>
      </c>
      <c r="AK592">
        <v>19653.048184539366</v>
      </c>
      <c r="AL592">
        <v>18308.437228480263</v>
      </c>
      <c r="AM592">
        <v>16030.341927143727</v>
      </c>
      <c r="AN592">
        <v>14641.562772544879</v>
      </c>
      <c r="AO592">
        <v>13088.438109879677</v>
      </c>
      <c r="AP592">
        <v>11425.074371069079</v>
      </c>
      <c r="AQ592">
        <v>9712.7318815438757</v>
      </c>
      <c r="AR592">
        <v>7622.8776783155536</v>
      </c>
      <c r="AS592">
        <v>5985.3622458935279</v>
      </c>
      <c r="AT592">
        <v>4490.4470101474226</v>
      </c>
      <c r="AU592">
        <v>3189.6351478245392</v>
      </c>
      <c r="AV592">
        <v>2119.1470394973067</v>
      </c>
      <c r="AW592">
        <v>1220.5286887714547</v>
      </c>
      <c r="AX592">
        <v>633.97875070946316</v>
      </c>
      <c r="AY592">
        <v>289.15648318776482</v>
      </c>
      <c r="AZ592">
        <v>108.82422461812968</v>
      </c>
      <c r="BA592">
        <v>28.866465588620652</v>
      </c>
      <c r="BB592">
        <v>3.737259894696634</v>
      </c>
      <c r="BC592">
        <v>-5.6833070708934819E-10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  <c r="CF592">
        <v>0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  <c r="CN592">
        <v>0</v>
      </c>
      <c r="CO592">
        <v>0</v>
      </c>
      <c r="CP592">
        <v>0</v>
      </c>
      <c r="CQ592">
        <v>0</v>
      </c>
      <c r="CR592">
        <v>0</v>
      </c>
      <c r="CS592">
        <v>0</v>
      </c>
      <c r="CT592">
        <v>0</v>
      </c>
      <c r="CU592">
        <v>0</v>
      </c>
      <c r="CV592">
        <v>0</v>
      </c>
      <c r="CW592">
        <v>0</v>
      </c>
    </row>
    <row r="593" spans="1:101" x14ac:dyDescent="0.3">
      <c r="A593">
        <f>Model_Point!K593</f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233445.94763939889</v>
      </c>
      <c r="K593">
        <v>221474.85730701522</v>
      </c>
      <c r="L593">
        <v>207070.30752189594</v>
      </c>
      <c r="M593">
        <v>191674.85373642558</v>
      </c>
      <c r="N593">
        <v>176384.0367118658</v>
      </c>
      <c r="O593">
        <v>161777.66403598266</v>
      </c>
      <c r="P593">
        <v>148490.70016704898</v>
      </c>
      <c r="Q593">
        <v>136768.80479692857</v>
      </c>
      <c r="R593">
        <v>126803.56663897198</v>
      </c>
      <c r="S593">
        <v>118750.84244169501</v>
      </c>
      <c r="T593">
        <v>112736.59211875172</v>
      </c>
      <c r="U593">
        <v>108859.2451039209</v>
      </c>
      <c r="V593">
        <v>106808.77420373354</v>
      </c>
      <c r="W593">
        <v>103939.399396091</v>
      </c>
      <c r="X593">
        <v>100322.31145428195</v>
      </c>
      <c r="Y593">
        <v>96045.789476676422</v>
      </c>
      <c r="Z593">
        <v>91213.143379362024</v>
      </c>
      <c r="AA593">
        <v>85937.712299504681</v>
      </c>
      <c r="AB593">
        <v>80331.065562222444</v>
      </c>
      <c r="AC593">
        <v>74487.76003548759</v>
      </c>
      <c r="AD593">
        <v>68495.131833826905</v>
      </c>
      <c r="AE593">
        <v>61424.369280957129</v>
      </c>
      <c r="AF593">
        <v>53561.004795692897</v>
      </c>
      <c r="AG593">
        <v>45239.453399892693</v>
      </c>
      <c r="AH593">
        <v>36826.767826635652</v>
      </c>
      <c r="AI593">
        <v>28699.644862417816</v>
      </c>
      <c r="AJ593">
        <v>21215.440043901777</v>
      </c>
      <c r="AK593">
        <v>14679.406253713278</v>
      </c>
      <c r="AL593">
        <v>9312.1121682786325</v>
      </c>
      <c r="AM593">
        <v>5222.6642644502026</v>
      </c>
      <c r="AN593">
        <v>2394.3373921810116</v>
      </c>
      <c r="AO593">
        <v>808.90176441029791</v>
      </c>
      <c r="AP593">
        <v>51.752362290210925</v>
      </c>
      <c r="AQ593">
        <v>-216.92233871881029</v>
      </c>
      <c r="AR593">
        <v>-231.54728707739616</v>
      </c>
      <c r="AS593">
        <v>8.1144760716513099E-10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>
        <v>0</v>
      </c>
      <c r="CT593">
        <v>0</v>
      </c>
      <c r="CU593">
        <v>0</v>
      </c>
      <c r="CV593">
        <v>0</v>
      </c>
      <c r="CW593">
        <v>0</v>
      </c>
    </row>
    <row r="594" spans="1:101" x14ac:dyDescent="0.3">
      <c r="A594">
        <f>Model_Point!K594</f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108375.18024423321</v>
      </c>
      <c r="K594">
        <v>103027.72781123253</v>
      </c>
      <c r="L594">
        <v>96290.231106904204</v>
      </c>
      <c r="M594">
        <v>88998.254707651766</v>
      </c>
      <c r="N594">
        <v>85430.155505684568</v>
      </c>
      <c r="O594">
        <v>78588.438210861932</v>
      </c>
      <c r="P594">
        <v>72288.444652538674</v>
      </c>
      <c r="Q594">
        <v>66645.201955929355</v>
      </c>
      <c r="R594">
        <v>61748.283814355877</v>
      </c>
      <c r="S594">
        <v>56481.282116446724</v>
      </c>
      <c r="T594">
        <v>53208.908382197653</v>
      </c>
      <c r="U594">
        <v>50857.542437102857</v>
      </c>
      <c r="V594">
        <v>49461.873011839773</v>
      </c>
      <c r="W594">
        <v>49045.267495834807</v>
      </c>
      <c r="X594">
        <v>43358.186246638637</v>
      </c>
      <c r="Y594">
        <v>42040.51129987654</v>
      </c>
      <c r="Z594">
        <v>40467.843531948463</v>
      </c>
      <c r="AA594">
        <v>38689.467540746402</v>
      </c>
      <c r="AB594">
        <v>36754.313188473439</v>
      </c>
      <c r="AC594">
        <v>31867.275181140431</v>
      </c>
      <c r="AD594">
        <v>29566.296259240738</v>
      </c>
      <c r="AE594">
        <v>26782.793479765645</v>
      </c>
      <c r="AF594">
        <v>23638.786088823526</v>
      </c>
      <c r="AG594">
        <v>20277.899893012396</v>
      </c>
      <c r="AH594">
        <v>15661.643267033549</v>
      </c>
      <c r="AI594">
        <v>12272.704716691627</v>
      </c>
      <c r="AJ594">
        <v>9139.18830175517</v>
      </c>
      <c r="AK594">
        <v>6394.4966193547343</v>
      </c>
      <c r="AL594">
        <v>4136.1321746351532</v>
      </c>
      <c r="AM594">
        <v>2217.1704028392096</v>
      </c>
      <c r="AN594">
        <v>1015.1653534815362</v>
      </c>
      <c r="AO594">
        <v>339.78913012117272</v>
      </c>
      <c r="AP594">
        <v>16.039505691967051</v>
      </c>
      <c r="AQ594">
        <v>-99.971678195894313</v>
      </c>
      <c r="AR594">
        <v>-98.259664004663477</v>
      </c>
      <c r="AS594">
        <v>-3.2867717964595165E-10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  <c r="CF594">
        <v>0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>
        <v>0</v>
      </c>
      <c r="CT594">
        <v>0</v>
      </c>
      <c r="CU594">
        <v>0</v>
      </c>
      <c r="CV594">
        <v>0</v>
      </c>
      <c r="CW594">
        <v>0</v>
      </c>
    </row>
    <row r="595" spans="1:101" x14ac:dyDescent="0.3">
      <c r="A595">
        <f>Model_Point!K595</f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242509.47314041643</v>
      </c>
      <c r="K595">
        <v>222019.02948609745</v>
      </c>
      <c r="L595">
        <v>200413.88004814761</v>
      </c>
      <c r="M595">
        <v>178717.13864025468</v>
      </c>
      <c r="N595">
        <v>157905.4231614515</v>
      </c>
      <c r="O595">
        <v>138573.99310968231</v>
      </c>
      <c r="P595">
        <v>121522.86538693098</v>
      </c>
      <c r="Q595">
        <v>106983.68704576111</v>
      </c>
      <c r="R595">
        <v>95102.493187472515</v>
      </c>
      <c r="S595">
        <v>85975.685905583567</v>
      </c>
      <c r="T595">
        <v>79657.867697004767</v>
      </c>
      <c r="U595">
        <v>72808.435115241111</v>
      </c>
      <c r="V595">
        <v>64413.735879608619</v>
      </c>
      <c r="W595">
        <v>54931.165771169239</v>
      </c>
      <c r="X595">
        <v>44895.395192667493</v>
      </c>
      <c r="Y595">
        <v>34881.242057556046</v>
      </c>
      <c r="Z595">
        <v>25455.603944089253</v>
      </c>
      <c r="AA595">
        <v>17121.914736911196</v>
      </c>
      <c r="AB595">
        <v>10263.61206847317</v>
      </c>
      <c r="AC595">
        <v>5096.0636851146191</v>
      </c>
      <c r="AD595">
        <v>1638.2506140818339</v>
      </c>
      <c r="AE595">
        <v>-166.66965075952211</v>
      </c>
      <c r="AF595">
        <v>-894.55442199226798</v>
      </c>
      <c r="AG595">
        <v>-1013.8261876836035</v>
      </c>
      <c r="AH595">
        <v>-843.92633356038073</v>
      </c>
      <c r="AI595">
        <v>-4.9822106416920273E-11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0</v>
      </c>
      <c r="BN595">
        <v>0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  <c r="CF595">
        <v>0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  <c r="CN595">
        <v>0</v>
      </c>
      <c r="CO595">
        <v>0</v>
      </c>
      <c r="CP595">
        <v>0</v>
      </c>
      <c r="CQ595">
        <v>0</v>
      </c>
      <c r="CR595">
        <v>0</v>
      </c>
      <c r="CS595">
        <v>0</v>
      </c>
      <c r="CT595">
        <v>0</v>
      </c>
      <c r="CU595">
        <v>0</v>
      </c>
      <c r="CV595">
        <v>0</v>
      </c>
      <c r="CW595">
        <v>0</v>
      </c>
    </row>
    <row r="596" spans="1:101" x14ac:dyDescent="0.3">
      <c r="A596">
        <f>Model_Point!K596</f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112510.86703229546</v>
      </c>
      <c r="K596">
        <v>102998.38488600246</v>
      </c>
      <c r="L596">
        <v>92575.478313195214</v>
      </c>
      <c r="M596">
        <v>81965.160063947667</v>
      </c>
      <c r="N596">
        <v>75981.901677723334</v>
      </c>
      <c r="O596">
        <v>66525.439996940011</v>
      </c>
      <c r="P596">
        <v>58029.213878676055</v>
      </c>
      <c r="Q596">
        <v>50608.085733587759</v>
      </c>
      <c r="R596">
        <v>44336.735857642045</v>
      </c>
      <c r="S596">
        <v>38116.712565411428</v>
      </c>
      <c r="T596">
        <v>34206.803760459705</v>
      </c>
      <c r="U596">
        <v>31811.048409794883</v>
      </c>
      <c r="V596">
        <v>28703.886197790918</v>
      </c>
      <c r="W596">
        <v>25079.816000605344</v>
      </c>
      <c r="X596">
        <v>18885.80942039183</v>
      </c>
      <c r="Y596">
        <v>14795.913214109591</v>
      </c>
      <c r="Z596">
        <v>10907.729136060379</v>
      </c>
      <c r="AA596">
        <v>7443.4248785736072</v>
      </c>
      <c r="AB596">
        <v>4575.0671459448358</v>
      </c>
      <c r="AC596">
        <v>2154.8686131317668</v>
      </c>
      <c r="AD596">
        <v>681.15260465528161</v>
      </c>
      <c r="AE596">
        <v>-96.803890387492586</v>
      </c>
      <c r="AF596">
        <v>-418.92171585918243</v>
      </c>
      <c r="AG596">
        <v>-481.8010117500084</v>
      </c>
      <c r="AH596">
        <v>-355.69765094208731</v>
      </c>
      <c r="AI596">
        <v>-2.2340275009548683E-10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  <c r="CF596">
        <v>0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  <c r="CN596">
        <v>0</v>
      </c>
      <c r="CO596">
        <v>0</v>
      </c>
      <c r="CP596">
        <v>0</v>
      </c>
      <c r="CQ596">
        <v>0</v>
      </c>
      <c r="CR596">
        <v>0</v>
      </c>
      <c r="CS596">
        <v>0</v>
      </c>
      <c r="CT596">
        <v>0</v>
      </c>
      <c r="CU596">
        <v>0</v>
      </c>
      <c r="CV596">
        <v>0</v>
      </c>
      <c r="CW596">
        <v>0</v>
      </c>
    </row>
    <row r="597" spans="1:101" x14ac:dyDescent="0.3">
      <c r="A597">
        <f>Model_Point!K597</f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7087.6485206827419</v>
      </c>
      <c r="L597">
        <v>6853.0960411076921</v>
      </c>
      <c r="M597">
        <v>6505.0296002098585</v>
      </c>
      <c r="N597">
        <v>6113.3816085920089</v>
      </c>
      <c r="O597">
        <v>5718.8811534394335</v>
      </c>
      <c r="P597">
        <v>5330.7538037024979</v>
      </c>
      <c r="Q597">
        <v>4974.9546623810847</v>
      </c>
      <c r="R597">
        <v>4663.5358563382924</v>
      </c>
      <c r="S597">
        <v>4408.4277811548309</v>
      </c>
      <c r="T597">
        <v>4222.2983770943883</v>
      </c>
      <c r="U597">
        <v>4118.5462981949913</v>
      </c>
      <c r="V597">
        <v>4110.1957053973274</v>
      </c>
      <c r="W597">
        <v>4179.5210483094934</v>
      </c>
      <c r="X597">
        <v>4140.1024501177471</v>
      </c>
      <c r="Y597">
        <v>4005.7823452201583</v>
      </c>
      <c r="Z597">
        <v>4058.1940064735081</v>
      </c>
      <c r="AA597">
        <v>4094.1808442772858</v>
      </c>
      <c r="AB597">
        <v>4134.4748530630459</v>
      </c>
      <c r="AC597">
        <v>4181.0367761719135</v>
      </c>
      <c r="AD597">
        <v>4233.5130260337419</v>
      </c>
      <c r="AE597">
        <v>4291.649867591711</v>
      </c>
      <c r="AF597">
        <v>4355.2847778250671</v>
      </c>
      <c r="AG597">
        <v>4424.3388241414914</v>
      </c>
      <c r="AH597">
        <v>4481.1975324876903</v>
      </c>
      <c r="AI597">
        <v>4532.570446038776</v>
      </c>
      <c r="AJ597">
        <v>4591.7866548844122</v>
      </c>
      <c r="AK597">
        <v>4656.9403835516214</v>
      </c>
      <c r="AL597">
        <v>4728.1988169673923</v>
      </c>
      <c r="AM597">
        <v>4805.7821017599645</v>
      </c>
      <c r="AN597">
        <v>4889.9607703024021</v>
      </c>
      <c r="AO597">
        <v>4981.0536596778475</v>
      </c>
      <c r="AP597">
        <v>5059.1711775687963</v>
      </c>
      <c r="AQ597">
        <v>5122.0678037453054</v>
      </c>
      <c r="AR597">
        <v>5168.8570061535784</v>
      </c>
      <c r="AS597">
        <v>5199.4889852079086</v>
      </c>
      <c r="AT597">
        <v>5213.9528208908996</v>
      </c>
      <c r="AU597">
        <v>5211.5031521610763</v>
      </c>
      <c r="AV597">
        <v>5191.0134123441339</v>
      </c>
      <c r="AW597">
        <v>5151.8199698924618</v>
      </c>
      <c r="AX597">
        <v>5093.9126737012266</v>
      </c>
      <c r="AY597">
        <v>5017.1644334229522</v>
      </c>
      <c r="AZ597">
        <v>4921.3718690037313</v>
      </c>
      <c r="BA597">
        <v>4806.8228854060908</v>
      </c>
      <c r="BB597">
        <v>4674.1788679514966</v>
      </c>
      <c r="BC597">
        <v>4524.3468131218533</v>
      </c>
      <c r="BD597">
        <v>4358.4361235517845</v>
      </c>
      <c r="BE597">
        <v>4177.7543932538265</v>
      </c>
      <c r="BF597">
        <v>3983.8180938417968</v>
      </c>
      <c r="BG597">
        <v>3778.3570349410838</v>
      </c>
      <c r="BH597">
        <v>3563.2985281404631</v>
      </c>
      <c r="BI597">
        <v>3340.7233409309692</v>
      </c>
      <c r="BJ597">
        <v>3112.8048835856257</v>
      </c>
      <c r="BK597">
        <v>2881.780496502342</v>
      </c>
      <c r="BL597">
        <v>2649.9195079048777</v>
      </c>
      <c r="BM597">
        <v>2419.4912592711321</v>
      </c>
      <c r="BN597">
        <v>2192.737595286826</v>
      </c>
      <c r="BO597">
        <v>1971.8303403441041</v>
      </c>
      <c r="BP597">
        <v>1758.8166734074471</v>
      </c>
      <c r="BQ597">
        <v>1555.5361422357844</v>
      </c>
      <c r="BR597">
        <v>1363.570072413798</v>
      </c>
      <c r="BS597">
        <v>1184.3727985291114</v>
      </c>
      <c r="BT597">
        <v>1010.1223567092803</v>
      </c>
      <c r="BU597">
        <v>844.00301857422039</v>
      </c>
      <c r="BV597">
        <v>689.01311990439626</v>
      </c>
      <c r="BW597">
        <v>547.80674727469159</v>
      </c>
      <c r="BX597">
        <v>422.53126153211144</v>
      </c>
      <c r="BY597">
        <v>314.67590185255818</v>
      </c>
      <c r="BZ597">
        <v>224.9504099223654</v>
      </c>
      <c r="CA597">
        <v>153.21450685702061</v>
      </c>
      <c r="CB597">
        <v>98.47777737256628</v>
      </c>
      <c r="CC597">
        <v>58.983763296458193</v>
      </c>
      <c r="CD597">
        <v>33.867851038506267</v>
      </c>
      <c r="CE597">
        <v>18.791871100914502</v>
      </c>
      <c r="CF597">
        <v>10.404296955524067</v>
      </c>
      <c r="CG597">
        <v>6.2182834539227434</v>
      </c>
      <c r="CH597">
        <v>-2.0794931115988699E-10</v>
      </c>
      <c r="CI597">
        <v>0</v>
      </c>
      <c r="CJ597">
        <v>0</v>
      </c>
      <c r="CK597">
        <v>0</v>
      </c>
      <c r="CL597">
        <v>0</v>
      </c>
      <c r="CM597">
        <v>0</v>
      </c>
      <c r="CN597">
        <v>0</v>
      </c>
      <c r="CO597">
        <v>0</v>
      </c>
      <c r="CP597">
        <v>0</v>
      </c>
      <c r="CQ597">
        <v>0</v>
      </c>
      <c r="CR597">
        <v>0</v>
      </c>
      <c r="CS597">
        <v>0</v>
      </c>
      <c r="CT597">
        <v>0</v>
      </c>
      <c r="CU597">
        <v>0</v>
      </c>
      <c r="CV597">
        <v>0</v>
      </c>
      <c r="CW597">
        <v>0</v>
      </c>
    </row>
    <row r="598" spans="1:101" x14ac:dyDescent="0.3">
      <c r="A598">
        <f>Model_Point!K598</f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3013.5924124123781</v>
      </c>
      <c r="L598">
        <v>2915.5820863425602</v>
      </c>
      <c r="M598">
        <v>2761.1921201988935</v>
      </c>
      <c r="N598">
        <v>2584.9879265982249</v>
      </c>
      <c r="O598">
        <v>2614.5032034831402</v>
      </c>
      <c r="P598">
        <v>2446.9092726314584</v>
      </c>
      <c r="Q598">
        <v>2290.207810750097</v>
      </c>
      <c r="R598">
        <v>2149.2849464497262</v>
      </c>
      <c r="S598">
        <v>2028.9039381643076</v>
      </c>
      <c r="T598">
        <v>1933.7901590132712</v>
      </c>
      <c r="U598">
        <v>1869.7816734918974</v>
      </c>
      <c r="V598">
        <v>1841.7267586767059</v>
      </c>
      <c r="W598">
        <v>1853.8655502231686</v>
      </c>
      <c r="X598">
        <v>1894.1135427925267</v>
      </c>
      <c r="Y598">
        <v>1609.6791733116438</v>
      </c>
      <c r="Z598">
        <v>1671.7141052956781</v>
      </c>
      <c r="AA598">
        <v>1728.780506590409</v>
      </c>
      <c r="AB598">
        <v>1788.9030073513718</v>
      </c>
      <c r="AC598">
        <v>1852.9129185317315</v>
      </c>
      <c r="AD598">
        <v>1678.1955569828974</v>
      </c>
      <c r="AE598">
        <v>1734.8971818748221</v>
      </c>
      <c r="AF598">
        <v>1794.5731901014374</v>
      </c>
      <c r="AG598">
        <v>1857.2636135801533</v>
      </c>
      <c r="AH598">
        <v>1916.2725143432303</v>
      </c>
      <c r="AI598">
        <v>1778.0883230893137</v>
      </c>
      <c r="AJ598">
        <v>1828.1342007610976</v>
      </c>
      <c r="AK598">
        <v>1880.994364560346</v>
      </c>
      <c r="AL598">
        <v>1936.7993595381722</v>
      </c>
      <c r="AM598">
        <v>1995.7054883880635</v>
      </c>
      <c r="AN598">
        <v>1903.5279028216078</v>
      </c>
      <c r="AO598">
        <v>1959.6579259703949</v>
      </c>
      <c r="AP598">
        <v>2011.1228190968925</v>
      </c>
      <c r="AQ598">
        <v>2057.1036947490093</v>
      </c>
      <c r="AR598">
        <v>2097.306756634081</v>
      </c>
      <c r="AS598">
        <v>2013.0735336882406</v>
      </c>
      <c r="AT598">
        <v>2034.4942267155895</v>
      </c>
      <c r="AU598">
        <v>2049.5360338643327</v>
      </c>
      <c r="AV598">
        <v>2057.7992045446581</v>
      </c>
      <c r="AW598">
        <v>2059.0636869309083</v>
      </c>
      <c r="AX598">
        <v>1965.5757855477818</v>
      </c>
      <c r="AY598">
        <v>1947.4716065108953</v>
      </c>
      <c r="AZ598">
        <v>1922.0206520812794</v>
      </c>
      <c r="BA598">
        <v>1889.3571757856012</v>
      </c>
      <c r="BB598">
        <v>1849.7605378002204</v>
      </c>
      <c r="BC598">
        <v>1742.0291938095368</v>
      </c>
      <c r="BD598">
        <v>1685.9647243062889</v>
      </c>
      <c r="BE598">
        <v>1624.0957057385497</v>
      </c>
      <c r="BF598">
        <v>1557.0233789555332</v>
      </c>
      <c r="BG598">
        <v>1485.4323742244821</v>
      </c>
      <c r="BH598">
        <v>1370.0057415540598</v>
      </c>
      <c r="BI598">
        <v>1289.2456804342009</v>
      </c>
      <c r="BJ598">
        <v>1206.2581313278795</v>
      </c>
      <c r="BK598">
        <v>1121.9196901875362</v>
      </c>
      <c r="BL598">
        <v>1037.1203661191455</v>
      </c>
      <c r="BM598">
        <v>929.27003370677858</v>
      </c>
      <c r="BN598">
        <v>844.76081167386337</v>
      </c>
      <c r="BO598">
        <v>762.32943271518855</v>
      </c>
      <c r="BP598">
        <v>682.77919418932061</v>
      </c>
      <c r="BQ598">
        <v>606.83415772076114</v>
      </c>
      <c r="BR598">
        <v>523.26527957140604</v>
      </c>
      <c r="BS598">
        <v>455.62488571789623</v>
      </c>
      <c r="BT598">
        <v>389.75566400113911</v>
      </c>
      <c r="BU598">
        <v>326.89203634752056</v>
      </c>
      <c r="BV598">
        <v>268.19832113361542</v>
      </c>
      <c r="BW598">
        <v>210.06905681509224</v>
      </c>
      <c r="BX598">
        <v>162.33411871634704</v>
      </c>
      <c r="BY598">
        <v>121.21101104644401</v>
      </c>
      <c r="BZ598">
        <v>86.986336507845408</v>
      </c>
      <c r="CA598">
        <v>59.619724057392652</v>
      </c>
      <c r="CB598">
        <v>37.748136623827449</v>
      </c>
      <c r="CC598">
        <v>22.637012054401008</v>
      </c>
      <c r="CD598">
        <v>13.027153537119144</v>
      </c>
      <c r="CE598">
        <v>7.2599370742516447</v>
      </c>
      <c r="CF598">
        <v>4.0533405594487864</v>
      </c>
      <c r="CG598">
        <v>2.3874286158633788</v>
      </c>
      <c r="CH598">
        <v>-6.3811574825657115E-11</v>
      </c>
      <c r="CI598">
        <v>0</v>
      </c>
      <c r="CJ598">
        <v>0</v>
      </c>
      <c r="CK598">
        <v>0</v>
      </c>
      <c r="CL598">
        <v>0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>
        <v>0</v>
      </c>
      <c r="CT598">
        <v>0</v>
      </c>
      <c r="CU598">
        <v>0</v>
      </c>
      <c r="CV598">
        <v>0</v>
      </c>
      <c r="CW598">
        <v>0</v>
      </c>
    </row>
    <row r="599" spans="1:101" x14ac:dyDescent="0.3">
      <c r="A599">
        <f>Model_Point!K599</f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1215.5977431641868</v>
      </c>
      <c r="L599">
        <v>1184.7123587092346</v>
      </c>
      <c r="M599">
        <v>1132.7820519200059</v>
      </c>
      <c r="N599">
        <v>1072.7717898038713</v>
      </c>
      <c r="O599">
        <v>1011.7330722735052</v>
      </c>
      <c r="P599">
        <v>951.40641436798114</v>
      </c>
      <c r="Q599">
        <v>895.91781262013183</v>
      </c>
      <c r="R599">
        <v>847.1929231696455</v>
      </c>
      <c r="S599">
        <v>807.11755400815707</v>
      </c>
      <c r="T599">
        <v>777.68313571294061</v>
      </c>
      <c r="U599">
        <v>760.99001874266855</v>
      </c>
      <c r="V599">
        <v>759.07901996096837</v>
      </c>
      <c r="W599">
        <v>773.64176943270081</v>
      </c>
      <c r="X599">
        <v>783.6906274761302</v>
      </c>
      <c r="Y599">
        <v>779.88891061825768</v>
      </c>
      <c r="Z599">
        <v>805.59166605770076</v>
      </c>
      <c r="AA599">
        <v>829.61012722788109</v>
      </c>
      <c r="AB599">
        <v>855.17941283783659</v>
      </c>
      <c r="AC599">
        <v>882.65422571715817</v>
      </c>
      <c r="AD599">
        <v>912.03836483961459</v>
      </c>
      <c r="AE599">
        <v>943.35592264353352</v>
      </c>
      <c r="AF599">
        <v>976.65007152111275</v>
      </c>
      <c r="AG599">
        <v>1011.9820341368295</v>
      </c>
      <c r="AH599">
        <v>1046.7206175392073</v>
      </c>
      <c r="AI599">
        <v>1081.9802375504764</v>
      </c>
      <c r="AJ599">
        <v>1119.9003742493371</v>
      </c>
      <c r="AK599">
        <v>1160.2843466972477</v>
      </c>
      <c r="AL599">
        <v>1203.2604314826331</v>
      </c>
      <c r="AM599">
        <v>1248.971653148192</v>
      </c>
      <c r="AN599">
        <v>1297.5757238475933</v>
      </c>
      <c r="AO599">
        <v>1349.2450888914334</v>
      </c>
      <c r="AP599">
        <v>1401.0509025019512</v>
      </c>
      <c r="AQ599">
        <v>1452.7845068745755</v>
      </c>
      <c r="AR599">
        <v>1504.4547059154811</v>
      </c>
      <c r="AS599">
        <v>1556.2080794668209</v>
      </c>
      <c r="AT599">
        <v>1608.2068632084829</v>
      </c>
      <c r="AU599">
        <v>1848.5973168697171</v>
      </c>
      <c r="AV599">
        <v>1868.4173572291413</v>
      </c>
      <c r="AW599">
        <v>1878.3192485003187</v>
      </c>
      <c r="AX599">
        <v>1885.3870450460993</v>
      </c>
      <c r="AY599">
        <v>1889.6056028642702</v>
      </c>
      <c r="AZ599">
        <v>1890.7456757208295</v>
      </c>
      <c r="BA599">
        <v>1887.9445069146923</v>
      </c>
      <c r="BB599">
        <v>1880.4483175261537</v>
      </c>
      <c r="BC599">
        <v>1867.6513935572225</v>
      </c>
      <c r="BD599">
        <v>1849.0035476365858</v>
      </c>
      <c r="BE599">
        <v>1823.9655239915894</v>
      </c>
      <c r="BF599">
        <v>1791.9957050422913</v>
      </c>
      <c r="BG599">
        <v>1752.5684164789573</v>
      </c>
      <c r="BH599">
        <v>1705.2176711368954</v>
      </c>
      <c r="BI599">
        <v>1649.599306893959</v>
      </c>
      <c r="BJ599">
        <v>1585.5397663582467</v>
      </c>
      <c r="BK599">
        <v>1512.9992539673685</v>
      </c>
      <c r="BL599">
        <v>1432.093834692459</v>
      </c>
      <c r="BM599">
        <v>1343.1147604351183</v>
      </c>
      <c r="BN599">
        <v>1246.5379384551088</v>
      </c>
      <c r="BO599">
        <v>1143.076136862597</v>
      </c>
      <c r="BP599">
        <v>1033.7288442928821</v>
      </c>
      <c r="BQ599">
        <v>919.87517788403989</v>
      </c>
      <c r="BR599">
        <v>803.20435443421172</v>
      </c>
      <c r="BS599">
        <v>685.16817610528756</v>
      </c>
      <c r="BT599">
        <v>596.81941444821109</v>
      </c>
      <c r="BU599">
        <v>502.08946172260499</v>
      </c>
      <c r="BV599">
        <v>398.84322950038757</v>
      </c>
      <c r="BW599">
        <v>289.75500601340093</v>
      </c>
      <c r="BX599">
        <v>179.20888373415136</v>
      </c>
      <c r="BY599">
        <v>72.881353113199353</v>
      </c>
      <c r="BZ599">
        <v>-22.525967218985809</v>
      </c>
      <c r="CA599">
        <v>-99.760105809900494</v>
      </c>
      <c r="CB599">
        <v>-151.78105870260617</v>
      </c>
      <c r="CC599">
        <v>-172.82069341108189</v>
      </c>
      <c r="CD599">
        <v>-172.84896777965699</v>
      </c>
      <c r="CE599">
        <v>-131.89193739638262</v>
      </c>
      <c r="CF599">
        <v>-86.051336930463123</v>
      </c>
      <c r="CG599">
        <v>-52.781246158475142</v>
      </c>
      <c r="CH599">
        <v>-2.8486761311622745E-11</v>
      </c>
      <c r="CI599">
        <v>0</v>
      </c>
      <c r="CJ599">
        <v>0</v>
      </c>
      <c r="CK599">
        <v>0</v>
      </c>
      <c r="CL599">
        <v>0</v>
      </c>
      <c r="CM599">
        <v>0</v>
      </c>
      <c r="CN599">
        <v>0</v>
      </c>
      <c r="CO599">
        <v>0</v>
      </c>
      <c r="CP599">
        <v>0</v>
      </c>
      <c r="CQ599">
        <v>0</v>
      </c>
      <c r="CR599">
        <v>0</v>
      </c>
      <c r="CS599">
        <v>0</v>
      </c>
      <c r="CT599">
        <v>0</v>
      </c>
      <c r="CU599">
        <v>0</v>
      </c>
      <c r="CV599">
        <v>0</v>
      </c>
      <c r="CW599">
        <v>0</v>
      </c>
    </row>
    <row r="600" spans="1:101" x14ac:dyDescent="0.3">
      <c r="A600">
        <f>Model_Point!K600</f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10109.657928838105</v>
      </c>
      <c r="L600">
        <v>9500.162394013023</v>
      </c>
      <c r="M600">
        <v>8869.7708660293483</v>
      </c>
      <c r="N600">
        <v>8217.1918672654028</v>
      </c>
      <c r="O600">
        <v>7596.070262166897</v>
      </c>
      <c r="P600">
        <v>6987.134820495332</v>
      </c>
      <c r="Q600">
        <v>6433.5678446322909</v>
      </c>
      <c r="R600">
        <v>5931.5218511375879</v>
      </c>
      <c r="S600">
        <v>5481.6075159531392</v>
      </c>
      <c r="T600">
        <v>5084.8858294997044</v>
      </c>
      <c r="U600">
        <v>4742.128591165716</v>
      </c>
      <c r="V600">
        <v>4453.9163356454146</v>
      </c>
      <c r="W600">
        <v>4220.6935275436335</v>
      </c>
      <c r="X600">
        <v>4056.9309226983619</v>
      </c>
      <c r="Y600">
        <v>3958.9387483211322</v>
      </c>
      <c r="Z600">
        <v>3795.6202221407166</v>
      </c>
      <c r="AA600">
        <v>3682.0677475516186</v>
      </c>
      <c r="AB600">
        <v>3618.8383784407315</v>
      </c>
      <c r="AC600">
        <v>3606.478181911883</v>
      </c>
      <c r="AD600">
        <v>3645.5439075333334</v>
      </c>
      <c r="AE600">
        <v>3736.6228873422842</v>
      </c>
      <c r="AF600">
        <v>3897.9581809222414</v>
      </c>
      <c r="AG600">
        <v>4133.6951173179368</v>
      </c>
      <c r="AH600">
        <v>4398.0921605274798</v>
      </c>
      <c r="AI600">
        <v>4637.2398913847401</v>
      </c>
      <c r="AJ600">
        <v>4850.3600203646392</v>
      </c>
      <c r="AK600">
        <v>5035.6496630396314</v>
      </c>
      <c r="AL600">
        <v>5190.7693839776975</v>
      </c>
      <c r="AM600">
        <v>5314.0869085821732</v>
      </c>
      <c r="AN600">
        <v>5404.9775466767524</v>
      </c>
      <c r="AO600">
        <v>5462.6803796550148</v>
      </c>
      <c r="AP600">
        <v>5486.3492941928289</v>
      </c>
      <c r="AQ600">
        <v>5475.908517466396</v>
      </c>
      <c r="AR600">
        <v>5431.8867981576996</v>
      </c>
      <c r="AS600">
        <v>5355.2308100905611</v>
      </c>
      <c r="AT600">
        <v>5247.2431860831721</v>
      </c>
      <c r="AU600">
        <v>5109.5790024336357</v>
      </c>
      <c r="AV600">
        <v>4944.2653643485355</v>
      </c>
      <c r="AW600">
        <v>4753.7120679887912</v>
      </c>
      <c r="AX600">
        <v>4540.6912475862227</v>
      </c>
      <c r="AY600">
        <v>4308.272873949164</v>
      </c>
      <c r="AZ600">
        <v>4059.7328282139383</v>
      </c>
      <c r="BA600">
        <v>3798.50923975557</v>
      </c>
      <c r="BB600">
        <v>3528.1531870262124</v>
      </c>
      <c r="BC600">
        <v>3252.2786616841126</v>
      </c>
      <c r="BD600">
        <v>2974.5188536293103</v>
      </c>
      <c r="BE600">
        <v>2698.4583174442655</v>
      </c>
      <c r="BF600">
        <v>2427.5450263422285</v>
      </c>
      <c r="BG600">
        <v>2164.9562709837201</v>
      </c>
      <c r="BH600">
        <v>1913.513149715757</v>
      </c>
      <c r="BI600">
        <v>1675.8803710384875</v>
      </c>
      <c r="BJ600">
        <v>1440.1282258848414</v>
      </c>
      <c r="BK600">
        <v>1211.479879777238</v>
      </c>
      <c r="BL600">
        <v>994.96708319745267</v>
      </c>
      <c r="BM600">
        <v>795.17271623261945</v>
      </c>
      <c r="BN600">
        <v>615.96081987334628</v>
      </c>
      <c r="BO600">
        <v>460.2182990150506</v>
      </c>
      <c r="BP600">
        <v>329.6390474700878</v>
      </c>
      <c r="BQ600">
        <v>224.58506121609236</v>
      </c>
      <c r="BR600">
        <v>144.05787757542936</v>
      </c>
      <c r="BS600">
        <v>85.805155568578414</v>
      </c>
      <c r="BT600">
        <v>48.851215891543134</v>
      </c>
      <c r="BU600">
        <v>26.775563894829311</v>
      </c>
      <c r="BV600">
        <v>14.601417475360273</v>
      </c>
      <c r="BW600">
        <v>8.6281303157539249</v>
      </c>
      <c r="BX600">
        <v>1.4884939747566738E-10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  <c r="CF600">
        <v>0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>
        <v>0</v>
      </c>
      <c r="CT600">
        <v>0</v>
      </c>
      <c r="CU600">
        <v>0</v>
      </c>
      <c r="CV600">
        <v>0</v>
      </c>
      <c r="CW600">
        <v>0</v>
      </c>
    </row>
    <row r="601" spans="1:101" x14ac:dyDescent="0.3">
      <c r="A601">
        <f>Model_Point!K601</f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4749.531058727448</v>
      </c>
      <c r="L601">
        <v>4546.1831232100139</v>
      </c>
      <c r="M601">
        <v>4309.4081116107918</v>
      </c>
      <c r="N601">
        <v>4054.4713002712515</v>
      </c>
      <c r="O601">
        <v>3775.4529792704093</v>
      </c>
      <c r="P601">
        <v>3529.3503168581433</v>
      </c>
      <c r="Q601">
        <v>3303.5543121502078</v>
      </c>
      <c r="R601">
        <v>3097.1139504861258</v>
      </c>
      <c r="S601">
        <v>2910.6277698393501</v>
      </c>
      <c r="T601">
        <v>2690.2148948965155</v>
      </c>
      <c r="U601">
        <v>2542.2091630783161</v>
      </c>
      <c r="V601">
        <v>2415.6394735298613</v>
      </c>
      <c r="W601">
        <v>2310.8591505303039</v>
      </c>
      <c r="X601">
        <v>2233.5945290862592</v>
      </c>
      <c r="Y601">
        <v>2024.7374743333019</v>
      </c>
      <c r="Z601">
        <v>1939.9282557766885</v>
      </c>
      <c r="AA601">
        <v>1874.7467562742372</v>
      </c>
      <c r="AB601">
        <v>1829.4664492943525</v>
      </c>
      <c r="AC601">
        <v>1804.3451739957773</v>
      </c>
      <c r="AD601">
        <v>1707.221579780464</v>
      </c>
      <c r="AE601">
        <v>1717.4626439964557</v>
      </c>
      <c r="AF601">
        <v>1755.0541872125641</v>
      </c>
      <c r="AG601">
        <v>1821.5991964747686</v>
      </c>
      <c r="AH601">
        <v>1918.3020093037408</v>
      </c>
      <c r="AI601">
        <v>1813.1309279111799</v>
      </c>
      <c r="AJ601">
        <v>1928.321856799628</v>
      </c>
      <c r="AK601">
        <v>2033.2943689152032</v>
      </c>
      <c r="AL601">
        <v>2127.1968540489329</v>
      </c>
      <c r="AM601">
        <v>2209.4552797499723</v>
      </c>
      <c r="AN601">
        <v>2093.0363104250059</v>
      </c>
      <c r="AO601">
        <v>2139.8656147716028</v>
      </c>
      <c r="AP601">
        <v>2173.678163162504</v>
      </c>
      <c r="AQ601">
        <v>2194.4807016329819</v>
      </c>
      <c r="AR601">
        <v>2202.5170539200199</v>
      </c>
      <c r="AS601">
        <v>2063.7816905899094</v>
      </c>
      <c r="AT601">
        <v>2039.3446569520818</v>
      </c>
      <c r="AU601">
        <v>2003.2813385595089</v>
      </c>
      <c r="AV601">
        <v>1956.4013683316159</v>
      </c>
      <c r="AW601">
        <v>1899.6655365887987</v>
      </c>
      <c r="AX601">
        <v>1745.0819524213571</v>
      </c>
      <c r="AY601">
        <v>1666.5567564905211</v>
      </c>
      <c r="AZ601">
        <v>1581.4692870616675</v>
      </c>
      <c r="BA601">
        <v>1491.1721966945481</v>
      </c>
      <c r="BB601">
        <v>1397.0648321454671</v>
      </c>
      <c r="BC601">
        <v>1247.7395677900411</v>
      </c>
      <c r="BD601">
        <v>1147.0352918754277</v>
      </c>
      <c r="BE601">
        <v>1046.6042742572736</v>
      </c>
      <c r="BF601">
        <v>947.80595820819724</v>
      </c>
      <c r="BG601">
        <v>851.89762304070973</v>
      </c>
      <c r="BH601">
        <v>733.17113518737074</v>
      </c>
      <c r="BI601">
        <v>644.69051868121221</v>
      </c>
      <c r="BJ601">
        <v>556.63310658183423</v>
      </c>
      <c r="BK601">
        <v>471.02869116622713</v>
      </c>
      <c r="BL601">
        <v>389.83708857240521</v>
      </c>
      <c r="BM601">
        <v>304.38641242918499</v>
      </c>
      <c r="BN601">
        <v>236.47132800995772</v>
      </c>
      <c r="BO601">
        <v>177.37953036103582</v>
      </c>
      <c r="BP601">
        <v>127.79404322871845</v>
      </c>
      <c r="BQ601">
        <v>87.885649566094159</v>
      </c>
      <c r="BR601">
        <v>55.124388926309287</v>
      </c>
      <c r="BS601">
        <v>32.890455443566559</v>
      </c>
      <c r="BT601">
        <v>18.783542803027114</v>
      </c>
      <c r="BU601">
        <v>10.35708922642428</v>
      </c>
      <c r="BV601">
        <v>5.7130132685324</v>
      </c>
      <c r="BW601">
        <v>3.3112652274105003</v>
      </c>
      <c r="BX601">
        <v>-4.6198386481362834E-11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  <c r="CF601">
        <v>0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>
        <v>0</v>
      </c>
      <c r="CT601">
        <v>0</v>
      </c>
      <c r="CU601">
        <v>0</v>
      </c>
      <c r="CV601">
        <v>0</v>
      </c>
      <c r="CW601">
        <v>0</v>
      </c>
    </row>
    <row r="602" spans="1:101" x14ac:dyDescent="0.3">
      <c r="A602">
        <f>Model_Point!K602</f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2123.1246474159957</v>
      </c>
      <c r="L602">
        <v>2064.0890646812354</v>
      </c>
      <c r="M602">
        <v>1988.2603135793561</v>
      </c>
      <c r="N602">
        <v>1903.9634808662186</v>
      </c>
      <c r="O602">
        <v>1823.066468007529</v>
      </c>
      <c r="P602">
        <v>1744.1210717187382</v>
      </c>
      <c r="Q602">
        <v>1674.4034299310092</v>
      </c>
      <c r="R602">
        <v>1613.669652436133</v>
      </c>
      <c r="S602">
        <v>1562.2578683348211</v>
      </c>
      <c r="T602">
        <v>1520.5379941953483</v>
      </c>
      <c r="U602">
        <v>1488.8196035505305</v>
      </c>
      <c r="V602">
        <v>1467.3747836322966</v>
      </c>
      <c r="W602">
        <v>1456.4501759443556</v>
      </c>
      <c r="X602">
        <v>1458.4479738045582</v>
      </c>
      <c r="Y602">
        <v>1472.9810093998105</v>
      </c>
      <c r="Z602">
        <v>1480.0602734301813</v>
      </c>
      <c r="AA602">
        <v>1497.5261046825431</v>
      </c>
      <c r="AB602">
        <v>1525.6446787414875</v>
      </c>
      <c r="AC602">
        <v>1564.6856119760273</v>
      </c>
      <c r="AD602">
        <v>1614.926452395958</v>
      </c>
      <c r="AE602">
        <v>1676.6568781574736</v>
      </c>
      <c r="AF602">
        <v>1752.8913830426936</v>
      </c>
      <c r="AG602">
        <v>1844.4915403698656</v>
      </c>
      <c r="AH602">
        <v>1952.1730910903559</v>
      </c>
      <c r="AI602">
        <v>2076.5634759879895</v>
      </c>
      <c r="AJ602">
        <v>2206.2002595740773</v>
      </c>
      <c r="AK602">
        <v>2498.376258479097</v>
      </c>
      <c r="AL602">
        <v>2538.2866764204159</v>
      </c>
      <c r="AM602">
        <v>2562.0056280057274</v>
      </c>
      <c r="AN602">
        <v>2582.4769041055442</v>
      </c>
      <c r="AO602">
        <v>2599.8148241639387</v>
      </c>
      <c r="AP602">
        <v>2613.7606495002265</v>
      </c>
      <c r="AQ602">
        <v>2622.8825953016139</v>
      </c>
      <c r="AR602">
        <v>2625.9198256944201</v>
      </c>
      <c r="AS602">
        <v>2621.8577044741078</v>
      </c>
      <c r="AT602">
        <v>2609.7599432217016</v>
      </c>
      <c r="AU602">
        <v>2588.6840160382781</v>
      </c>
      <c r="AV602">
        <v>2557.6510246654575</v>
      </c>
      <c r="AW602">
        <v>2515.6721104233638</v>
      </c>
      <c r="AX602">
        <v>2461.8218638175163</v>
      </c>
      <c r="AY602">
        <v>2395.3475577152799</v>
      </c>
      <c r="AZ602">
        <v>2315.7568779719322</v>
      </c>
      <c r="BA602">
        <v>2222.7491485540468</v>
      </c>
      <c r="BB602">
        <v>2116.2529860651243</v>
      </c>
      <c r="BC602">
        <v>1996.4595808531074</v>
      </c>
      <c r="BD602">
        <v>1863.8384239821125</v>
      </c>
      <c r="BE602">
        <v>1719.2325674375743</v>
      </c>
      <c r="BF602">
        <v>1563.9535385847159</v>
      </c>
      <c r="BG602">
        <v>1399.9611063102304</v>
      </c>
      <c r="BH602">
        <v>1229.753052420388</v>
      </c>
      <c r="BI602">
        <v>1055.3715986155908</v>
      </c>
      <c r="BJ602">
        <v>933.42243320343209</v>
      </c>
      <c r="BK602">
        <v>799.53388830440076</v>
      </c>
      <c r="BL602">
        <v>649.05572912189371</v>
      </c>
      <c r="BM602">
        <v>485.75177628762214</v>
      </c>
      <c r="BN602">
        <v>316.40163794609634</v>
      </c>
      <c r="BO602">
        <v>150.14036841091271</v>
      </c>
      <c r="BP602">
        <v>-1.9245866793740767</v>
      </c>
      <c r="BQ602">
        <v>-127.452509418085</v>
      </c>
      <c r="BR602">
        <v>-214.12333331570042</v>
      </c>
      <c r="BS602">
        <v>-251.42945642644941</v>
      </c>
      <c r="BT602">
        <v>-256.77035457145377</v>
      </c>
      <c r="BU602">
        <v>-193.81176625668905</v>
      </c>
      <c r="BV602">
        <v>-128.46322532547651</v>
      </c>
      <c r="BW602">
        <v>-80.671787619511946</v>
      </c>
      <c r="BX602">
        <v>2.2231626310329359E-11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  <c r="CF602">
        <v>0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>
        <v>0</v>
      </c>
      <c r="CT602">
        <v>0</v>
      </c>
      <c r="CU602">
        <v>0</v>
      </c>
      <c r="CV602">
        <v>0</v>
      </c>
      <c r="CW602">
        <v>0</v>
      </c>
    </row>
    <row r="603" spans="1:101" x14ac:dyDescent="0.3">
      <c r="A603">
        <f>Model_Point!K603</f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7022.765747298683</v>
      </c>
      <c r="L603">
        <v>6670.9398201584963</v>
      </c>
      <c r="M603">
        <v>6337.4939584485883</v>
      </c>
      <c r="N603">
        <v>5978.7911859592841</v>
      </c>
      <c r="O603">
        <v>5624.0277203808355</v>
      </c>
      <c r="P603">
        <v>5260.1670715441815</v>
      </c>
      <c r="Q603">
        <v>4917.8315214779632</v>
      </c>
      <c r="R603">
        <v>4599.3595900915825</v>
      </c>
      <c r="S603">
        <v>4306.1028264188562</v>
      </c>
      <c r="T603">
        <v>4038.9954932242867</v>
      </c>
      <c r="U603">
        <v>3798.7379500286188</v>
      </c>
      <c r="V603">
        <v>3598.0338019243882</v>
      </c>
      <c r="W603">
        <v>3440.9676840595889</v>
      </c>
      <c r="X603">
        <v>3330.8213999140576</v>
      </c>
      <c r="Y603">
        <v>3270.2307941493291</v>
      </c>
      <c r="Z603">
        <v>3184.5505295967937</v>
      </c>
      <c r="AA603">
        <v>3145.1124036662159</v>
      </c>
      <c r="AB603">
        <v>3154.9214541444985</v>
      </c>
      <c r="AC603">
        <v>3216.7303782981644</v>
      </c>
      <c r="AD603">
        <v>3332.8640861867007</v>
      </c>
      <c r="AE603">
        <v>3449.2000794005194</v>
      </c>
      <c r="AF603">
        <v>3538.648517867291</v>
      </c>
      <c r="AG603">
        <v>3600.4042783511618</v>
      </c>
      <c r="AH603">
        <v>3634.2087879339879</v>
      </c>
      <c r="AI603">
        <v>3640.2053051481457</v>
      </c>
      <c r="AJ603">
        <v>3618.8905862727356</v>
      </c>
      <c r="AK603">
        <v>3571.1127277222417</v>
      </c>
      <c r="AL603">
        <v>3498.0878788515397</v>
      </c>
      <c r="AM603">
        <v>3401.4101190182068</v>
      </c>
      <c r="AN603">
        <v>3283.0360885819696</v>
      </c>
      <c r="AO603">
        <v>3145.2328579622463</v>
      </c>
      <c r="AP603">
        <v>2990.5019922665128</v>
      </c>
      <c r="AQ603">
        <v>2821.5420891432714</v>
      </c>
      <c r="AR603">
        <v>2641.2060854347806</v>
      </c>
      <c r="AS603">
        <v>2452.4573424531791</v>
      </c>
      <c r="AT603">
        <v>2258.3304096737115</v>
      </c>
      <c r="AU603">
        <v>2061.8711783961903</v>
      </c>
      <c r="AV603">
        <v>1866.0594228717607</v>
      </c>
      <c r="AW603">
        <v>1673.6917249328865</v>
      </c>
      <c r="AX603">
        <v>1487.303693859345</v>
      </c>
      <c r="AY603">
        <v>1309.3306781998999</v>
      </c>
      <c r="AZ603">
        <v>1129.9980089338637</v>
      </c>
      <c r="BA603">
        <v>953.83158871569833</v>
      </c>
      <c r="BB603">
        <v>785.25720627920691</v>
      </c>
      <c r="BC603">
        <v>628.37325907693105</v>
      </c>
      <c r="BD603">
        <v>486.70930225929482</v>
      </c>
      <c r="BE603">
        <v>362.99157368932703</v>
      </c>
      <c r="BF603">
        <v>258.94277663882042</v>
      </c>
      <c r="BG603">
        <v>175.14716929138166</v>
      </c>
      <c r="BH603">
        <v>111.01132495758317</v>
      </c>
      <c r="BI603">
        <v>64.843713922312148</v>
      </c>
      <c r="BJ603">
        <v>35.874152023758882</v>
      </c>
      <c r="BK603">
        <v>18.858267476896316</v>
      </c>
      <c r="BL603">
        <v>9.733210345380396</v>
      </c>
      <c r="BM603">
        <v>5.4867136722698087</v>
      </c>
      <c r="BN603">
        <v>-8.5468376764786311E-11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  <c r="CF603">
        <v>0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>
        <v>0</v>
      </c>
      <c r="CT603">
        <v>0</v>
      </c>
      <c r="CU603">
        <v>0</v>
      </c>
      <c r="CV603">
        <v>0</v>
      </c>
      <c r="CW603">
        <v>0</v>
      </c>
    </row>
    <row r="604" spans="1:101" x14ac:dyDescent="0.3">
      <c r="A604">
        <f>Model_Point!K604</f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3077.4856823128812</v>
      </c>
      <c r="L604">
        <v>2947.597478609081</v>
      </c>
      <c r="M604">
        <v>2812.0940413541975</v>
      </c>
      <c r="N604">
        <v>2662.0746119343034</v>
      </c>
      <c r="O604">
        <v>2538.5750504084949</v>
      </c>
      <c r="P604">
        <v>2384.5204271890766</v>
      </c>
      <c r="Q604">
        <v>2237.861854447302</v>
      </c>
      <c r="R604">
        <v>2099.7465275507275</v>
      </c>
      <c r="S604">
        <v>1970.8644585894658</v>
      </c>
      <c r="T604">
        <v>1907.5437494232808</v>
      </c>
      <c r="U604">
        <v>1801.9427882971318</v>
      </c>
      <c r="V604">
        <v>1711.6339651869573</v>
      </c>
      <c r="W604">
        <v>1638.288325862831</v>
      </c>
      <c r="X604">
        <v>1583.2584461059444</v>
      </c>
      <c r="Y604">
        <v>1487.4835228587563</v>
      </c>
      <c r="Z604">
        <v>1438.918423504914</v>
      </c>
      <c r="AA604">
        <v>1408.3155914409465</v>
      </c>
      <c r="AB604">
        <v>1396.8693881921276</v>
      </c>
      <c r="AC604">
        <v>1405.6718491925717</v>
      </c>
      <c r="AD604">
        <v>1326.1531373250182</v>
      </c>
      <c r="AE604">
        <v>1371.4786883836534</v>
      </c>
      <c r="AF604">
        <v>1427.8734856931787</v>
      </c>
      <c r="AG604">
        <v>1473.9038537200065</v>
      </c>
      <c r="AH604">
        <v>1509.4883541308914</v>
      </c>
      <c r="AI604">
        <v>1409.9316426505959</v>
      </c>
      <c r="AJ604">
        <v>1417.2895269640455</v>
      </c>
      <c r="AK604">
        <v>1414.3893030194288</v>
      </c>
      <c r="AL604">
        <v>1401.7132669459404</v>
      </c>
      <c r="AM604">
        <v>1379.8941081113946</v>
      </c>
      <c r="AN604">
        <v>1264.6296432730262</v>
      </c>
      <c r="AO604">
        <v>1221.7196593640492</v>
      </c>
      <c r="AP604">
        <v>1172.0177893765181</v>
      </c>
      <c r="AQ604">
        <v>1116.5823934784162</v>
      </c>
      <c r="AR604">
        <v>1056.5352474781009</v>
      </c>
      <c r="AS604">
        <v>941.67197351583241</v>
      </c>
      <c r="AT604">
        <v>872.76043346715062</v>
      </c>
      <c r="AU604">
        <v>802.61578030434691</v>
      </c>
      <c r="AV604">
        <v>732.41142085427714</v>
      </c>
      <c r="AW604">
        <v>663.25284785620465</v>
      </c>
      <c r="AX604">
        <v>569.8348164625794</v>
      </c>
      <c r="AY604">
        <v>504.12586952088174</v>
      </c>
      <c r="AZ604">
        <v>437.61586646519527</v>
      </c>
      <c r="BA604">
        <v>372.06344505747052</v>
      </c>
      <c r="BB604">
        <v>309.19272155092239</v>
      </c>
      <c r="BC604">
        <v>240.39671016401743</v>
      </c>
      <c r="BD604">
        <v>186.84795197199855</v>
      </c>
      <c r="BE604">
        <v>140.00941685389765</v>
      </c>
      <c r="BF604">
        <v>100.57369771453784</v>
      </c>
      <c r="BG604">
        <v>68.795720040020626</v>
      </c>
      <c r="BH604">
        <v>42.450265697184761</v>
      </c>
      <c r="BI604">
        <v>24.841020203126089</v>
      </c>
      <c r="BJ604">
        <v>13.787099837584696</v>
      </c>
      <c r="BK604">
        <v>7.2931148485738992</v>
      </c>
      <c r="BL604">
        <v>3.8114591337249877</v>
      </c>
      <c r="BM604">
        <v>2.1067285815620105</v>
      </c>
      <c r="BN604">
        <v>-3.7937085632782122E-11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  <c r="CF604">
        <v>0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>
        <v>0</v>
      </c>
      <c r="CT604">
        <v>0</v>
      </c>
      <c r="CU604">
        <v>0</v>
      </c>
      <c r="CV604">
        <v>0</v>
      </c>
      <c r="CW604">
        <v>0</v>
      </c>
    </row>
    <row r="605" spans="1:101" x14ac:dyDescent="0.3">
      <c r="A605">
        <f>Model_Point!K605</f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1952.151669489278</v>
      </c>
      <c r="L605">
        <v>1940.9757730845993</v>
      </c>
      <c r="M605">
        <v>1909.7836934213728</v>
      </c>
      <c r="N605">
        <v>1866.2049857354509</v>
      </c>
      <c r="O605">
        <v>1820.3067765523499</v>
      </c>
      <c r="P605">
        <v>1772.4032216557921</v>
      </c>
      <c r="Q605">
        <v>1728.1549448728651</v>
      </c>
      <c r="R605">
        <v>1688.4535386204723</v>
      </c>
      <c r="S605">
        <v>1653.8791859419348</v>
      </c>
      <c r="T605">
        <v>1624.8840191610707</v>
      </c>
      <c r="U605">
        <v>1601.8521096423553</v>
      </c>
      <c r="V605">
        <v>1586.9940283576966</v>
      </c>
      <c r="W605">
        <v>1581.1980827291891</v>
      </c>
      <c r="X605">
        <v>1585.2231768949557</v>
      </c>
      <c r="Y605">
        <v>1599.7243592393127</v>
      </c>
      <c r="Z605">
        <v>1613.464118006199</v>
      </c>
      <c r="AA605">
        <v>1797.5986989716398</v>
      </c>
      <c r="AB605">
        <v>1837.1223858699443</v>
      </c>
      <c r="AC605">
        <v>1861.9251656236099</v>
      </c>
      <c r="AD605">
        <v>1884.9176713132301</v>
      </c>
      <c r="AE605">
        <v>1906.345510007123</v>
      </c>
      <c r="AF605">
        <v>1926.1018065621563</v>
      </c>
      <c r="AG605">
        <v>1942.8978976680748</v>
      </c>
      <c r="AH605">
        <v>1955.5934287687987</v>
      </c>
      <c r="AI605">
        <v>1963.2755159854712</v>
      </c>
      <c r="AJ605">
        <v>1965.0927605742163</v>
      </c>
      <c r="AK605">
        <v>1960.1683569948045</v>
      </c>
      <c r="AL605">
        <v>1947.5650177175921</v>
      </c>
      <c r="AM605">
        <v>1926.3052634298929</v>
      </c>
      <c r="AN605">
        <v>1895.4391225524621</v>
      </c>
      <c r="AO605">
        <v>1854.1496400839753</v>
      </c>
      <c r="AP605">
        <v>1801.8394990349539</v>
      </c>
      <c r="AQ605">
        <v>1738.0609280665453</v>
      </c>
      <c r="AR605">
        <v>1662.5507523382801</v>
      </c>
      <c r="AS605">
        <v>1575.2615176117874</v>
      </c>
      <c r="AT605">
        <v>1476.3752312875101</v>
      </c>
      <c r="AU605">
        <v>1366.3978135126501</v>
      </c>
      <c r="AV605">
        <v>1246.2565352379972</v>
      </c>
      <c r="AW605">
        <v>1117.4878779394214</v>
      </c>
      <c r="AX605">
        <v>982.14060673507356</v>
      </c>
      <c r="AY605">
        <v>841.78335259771609</v>
      </c>
      <c r="AZ605">
        <v>753.16452650680242</v>
      </c>
      <c r="BA605">
        <v>653.08939864807542</v>
      </c>
      <c r="BB605">
        <v>536.29455985363518</v>
      </c>
      <c r="BC605">
        <v>405.62104926922564</v>
      </c>
      <c r="BD605">
        <v>266.81929736384296</v>
      </c>
      <c r="BE605">
        <v>127.96744490576725</v>
      </c>
      <c r="BF605">
        <v>-0.82945979103556722</v>
      </c>
      <c r="BG605">
        <v>-108.07861192809817</v>
      </c>
      <c r="BH605">
        <v>-182.03957833107074</v>
      </c>
      <c r="BI605">
        <v>-212.40039254622661</v>
      </c>
      <c r="BJ605">
        <v>-216.26885459514014</v>
      </c>
      <c r="BK605">
        <v>-157.39084998325819</v>
      </c>
      <c r="BL605">
        <v>-105.94340228818702</v>
      </c>
      <c r="BM605">
        <v>-67.868840721388111</v>
      </c>
      <c r="BN605">
        <v>-8.1177309332071807E-12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</row>
    <row r="606" spans="1:101" x14ac:dyDescent="0.3">
      <c r="A606">
        <f>Model_Point!K606</f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54401.525845355136</v>
      </c>
      <c r="L606">
        <v>53903.372635570777</v>
      </c>
      <c r="M606">
        <v>52256.070086121064</v>
      </c>
      <c r="N606">
        <v>50193.296017203669</v>
      </c>
      <c r="O606">
        <v>48061.127660987411</v>
      </c>
      <c r="P606">
        <v>46010.564776800777</v>
      </c>
      <c r="Q606">
        <v>44117.532034853975</v>
      </c>
      <c r="R606">
        <v>42428.560089679573</v>
      </c>
      <c r="S606">
        <v>40967.712871470532</v>
      </c>
      <c r="T606">
        <v>39722.61235730804</v>
      </c>
      <c r="U606">
        <v>38756.844237592552</v>
      </c>
      <c r="V606">
        <v>38115.49996566699</v>
      </c>
      <c r="W606">
        <v>37838.947211433791</v>
      </c>
      <c r="X606">
        <v>37966.622887587953</v>
      </c>
      <c r="Y606">
        <v>38535.117592873721</v>
      </c>
      <c r="Z606">
        <v>39579.435728554658</v>
      </c>
      <c r="AA606">
        <v>41137.955040971879</v>
      </c>
      <c r="AB606">
        <v>43252.473148739162</v>
      </c>
      <c r="AC606">
        <v>45963.893062650059</v>
      </c>
      <c r="AD606">
        <v>48853.868669122123</v>
      </c>
      <c r="AE606">
        <v>51477.099454611496</v>
      </c>
      <c r="AF606">
        <v>53808.947556366547</v>
      </c>
      <c r="AG606">
        <v>55834.208766034462</v>
      </c>
      <c r="AH606">
        <v>57544.738572205955</v>
      </c>
      <c r="AI606">
        <v>58936.379482821321</v>
      </c>
      <c r="AJ606">
        <v>60003.793979098082</v>
      </c>
      <c r="AK606">
        <v>60739.258760612778</v>
      </c>
      <c r="AL606">
        <v>61136.533328867226</v>
      </c>
      <c r="AM606">
        <v>61194.23365960121</v>
      </c>
      <c r="AN606">
        <v>60912.413158602001</v>
      </c>
      <c r="AO606">
        <v>60289.729774082094</v>
      </c>
      <c r="AP606">
        <v>59328.94835533337</v>
      </c>
      <c r="AQ606">
        <v>58039.446224343883</v>
      </c>
      <c r="AR606">
        <v>56435.475534754129</v>
      </c>
      <c r="AS606">
        <v>54535.307600709173</v>
      </c>
      <c r="AT606">
        <v>52360.549438865157</v>
      </c>
      <c r="AU606">
        <v>49936.021313230463</v>
      </c>
      <c r="AV606">
        <v>47290.017031939104</v>
      </c>
      <c r="AW606">
        <v>44454.5106680963</v>
      </c>
      <c r="AX606">
        <v>41465.103717364073</v>
      </c>
      <c r="AY606">
        <v>38360.21213455587</v>
      </c>
      <c r="AZ606">
        <v>35180.178960733261</v>
      </c>
      <c r="BA606">
        <v>31964.49650514777</v>
      </c>
      <c r="BB606">
        <v>28753.613830315844</v>
      </c>
      <c r="BC606">
        <v>25588.113805101515</v>
      </c>
      <c r="BD606">
        <v>22507.779344797364</v>
      </c>
      <c r="BE606">
        <v>19550.57041171287</v>
      </c>
      <c r="BF606">
        <v>16751.544234587192</v>
      </c>
      <c r="BG606">
        <v>14141.762771362828</v>
      </c>
      <c r="BH606">
        <v>11747.24276512231</v>
      </c>
      <c r="BI606">
        <v>9588.0135437892732</v>
      </c>
      <c r="BJ606">
        <v>7631.6234765586632</v>
      </c>
      <c r="BK606">
        <v>5903.1708890218197</v>
      </c>
      <c r="BL606">
        <v>4418.5276748275201</v>
      </c>
      <c r="BM606">
        <v>3183.2521446189721</v>
      </c>
      <c r="BN606">
        <v>2192.1807988245223</v>
      </c>
      <c r="BO606">
        <v>1429.8614148568993</v>
      </c>
      <c r="BP606">
        <v>871.91016289382367</v>
      </c>
      <c r="BQ606">
        <v>487.25412624053712</v>
      </c>
      <c r="BR606">
        <v>241.06907519518816</v>
      </c>
      <c r="BS606">
        <v>98.066685439767255</v>
      </c>
      <c r="BT606">
        <v>29.184278708592412</v>
      </c>
      <c r="BU606">
        <v>1.3941859499889531</v>
      </c>
      <c r="BV606">
        <v>-6.0072886152715084</v>
      </c>
      <c r="BW606">
        <v>-4.923117757245878</v>
      </c>
      <c r="BX606">
        <v>-1.926657761308151E-9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  <c r="CF606">
        <v>0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>
        <v>0</v>
      </c>
      <c r="CT606">
        <v>0</v>
      </c>
      <c r="CU606">
        <v>0</v>
      </c>
      <c r="CV606">
        <v>0</v>
      </c>
      <c r="CW606">
        <v>0</v>
      </c>
    </row>
    <row r="607" spans="1:101" x14ac:dyDescent="0.3">
      <c r="A607">
        <f>Model_Point!K607</f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22108.022147516676</v>
      </c>
      <c r="L607">
        <v>21809.382888143838</v>
      </c>
      <c r="M607">
        <v>20999.09698739673</v>
      </c>
      <c r="N607">
        <v>20000.860891626649</v>
      </c>
      <c r="O607">
        <v>20812.4668177934</v>
      </c>
      <c r="P607">
        <v>19895.524896459061</v>
      </c>
      <c r="Q607">
        <v>19028.626799315585</v>
      </c>
      <c r="R607">
        <v>18231.076505782858</v>
      </c>
      <c r="S607">
        <v>17513.072731042903</v>
      </c>
      <c r="T607">
        <v>17971.531602812662</v>
      </c>
      <c r="U607">
        <v>17497.610047251619</v>
      </c>
      <c r="V607">
        <v>17146.189820757278</v>
      </c>
      <c r="W607">
        <v>16933.415819756676</v>
      </c>
      <c r="X607">
        <v>16875.005580855952</v>
      </c>
      <c r="Y607">
        <v>16974.149661800311</v>
      </c>
      <c r="Z607">
        <v>17266.779843064305</v>
      </c>
      <c r="AA607">
        <v>17757.325022371824</v>
      </c>
      <c r="AB607">
        <v>18462.192986032253</v>
      </c>
      <c r="AC607">
        <v>19397.409422415385</v>
      </c>
      <c r="AD607">
        <v>19143.287268782569</v>
      </c>
      <c r="AE607">
        <v>20383.380409274709</v>
      </c>
      <c r="AF607">
        <v>21517.516148544608</v>
      </c>
      <c r="AG607">
        <v>22540.069059360922</v>
      </c>
      <c r="AH607">
        <v>23448.184805037359</v>
      </c>
      <c r="AI607">
        <v>22873.789150367167</v>
      </c>
      <c r="AJ607">
        <v>23464.332349866581</v>
      </c>
      <c r="AK607">
        <v>23929.780682264944</v>
      </c>
      <c r="AL607">
        <v>24267.924559827217</v>
      </c>
      <c r="AM607">
        <v>24478.460596167693</v>
      </c>
      <c r="AN607">
        <v>23525.038027922452</v>
      </c>
      <c r="AO607">
        <v>23416.629628601677</v>
      </c>
      <c r="AP607">
        <v>23178.145771306637</v>
      </c>
      <c r="AQ607">
        <v>22813.338748667826</v>
      </c>
      <c r="AR607">
        <v>22327.86604260224</v>
      </c>
      <c r="AS607">
        <v>21002.296766488686</v>
      </c>
      <c r="AT607">
        <v>20253.58138286923</v>
      </c>
      <c r="AU607">
        <v>19407.032358265475</v>
      </c>
      <c r="AV607">
        <v>18473.672860889037</v>
      </c>
      <c r="AW607">
        <v>17465.968466861916</v>
      </c>
      <c r="AX607">
        <v>15940.303846541114</v>
      </c>
      <c r="AY607">
        <v>14798.396815015754</v>
      </c>
      <c r="AZ607">
        <v>13625.055542816306</v>
      </c>
      <c r="BA607">
        <v>12435.6457134385</v>
      </c>
      <c r="BB607">
        <v>11245.92296995399</v>
      </c>
      <c r="BC607">
        <v>9824.9735936258785</v>
      </c>
      <c r="BD607">
        <v>8666.5664619464478</v>
      </c>
      <c r="BE607">
        <v>7553.1336727696353</v>
      </c>
      <c r="BF607">
        <v>6498.3787300909462</v>
      </c>
      <c r="BG607">
        <v>5514.4808323732395</v>
      </c>
      <c r="BH607">
        <v>4506.6003465236663</v>
      </c>
      <c r="BI607">
        <v>3686.366911375027</v>
      </c>
      <c r="BJ607">
        <v>2942.5589649008348</v>
      </c>
      <c r="BK607">
        <v>2285.0279919302748</v>
      </c>
      <c r="BL607">
        <v>1720.0832200356838</v>
      </c>
      <c r="BM607">
        <v>1220.4184171147476</v>
      </c>
      <c r="BN607">
        <v>841.7143738573626</v>
      </c>
      <c r="BO607">
        <v>550.28854275204947</v>
      </c>
      <c r="BP607">
        <v>336.92980164596543</v>
      </c>
      <c r="BQ607">
        <v>189.83351180643123</v>
      </c>
      <c r="BR607">
        <v>92.375509448001608</v>
      </c>
      <c r="BS607">
        <v>37.57932162784811</v>
      </c>
      <c r="BT607">
        <v>11.181606194901816</v>
      </c>
      <c r="BU607">
        <v>0.53185056371000017</v>
      </c>
      <c r="BV607">
        <v>-2.3027876233144631</v>
      </c>
      <c r="BW607">
        <v>-1.8912271920907047</v>
      </c>
      <c r="BX607">
        <v>-3.0970887553940583E-10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  <c r="CF607">
        <v>0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>
        <v>0</v>
      </c>
      <c r="CT607">
        <v>0</v>
      </c>
      <c r="CU607">
        <v>0</v>
      </c>
      <c r="CV607">
        <v>0</v>
      </c>
      <c r="CW607">
        <v>0</v>
      </c>
    </row>
    <row r="608" spans="1:101" x14ac:dyDescent="0.3">
      <c r="A608">
        <f>Model_Point!K608</f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11818.400453702256</v>
      </c>
      <c r="L608">
        <v>11951.029549566298</v>
      </c>
      <c r="M608">
        <v>11823.101053125381</v>
      </c>
      <c r="N608">
        <v>11599.605813373842</v>
      </c>
      <c r="O608">
        <v>11355.454880904856</v>
      </c>
      <c r="P608">
        <v>11122.847780408476</v>
      </c>
      <c r="Q608">
        <v>10917.208637974971</v>
      </c>
      <c r="R608">
        <v>10747.659694157115</v>
      </c>
      <c r="S608">
        <v>10619.278347732952</v>
      </c>
      <c r="T608">
        <v>10531.32650269533</v>
      </c>
      <c r="U608">
        <v>10494.655974891657</v>
      </c>
      <c r="V608">
        <v>10517.250315908299</v>
      </c>
      <c r="W608">
        <v>10606.355657338132</v>
      </c>
      <c r="X608">
        <v>10769.073357330852</v>
      </c>
      <c r="Y608">
        <v>11012.073004607097</v>
      </c>
      <c r="Z608">
        <v>11341.792200957861</v>
      </c>
      <c r="AA608">
        <v>11765.205468092227</v>
      </c>
      <c r="AB608">
        <v>12289.83885010347</v>
      </c>
      <c r="AC608">
        <v>12923.11338585024</v>
      </c>
      <c r="AD608">
        <v>13672.469808133184</v>
      </c>
      <c r="AE608">
        <v>14545.725762602589</v>
      </c>
      <c r="AF608">
        <v>15434.887939990111</v>
      </c>
      <c r="AG608">
        <v>16304.67992588097</v>
      </c>
      <c r="AH608">
        <v>17155.499442641329</v>
      </c>
      <c r="AI608">
        <v>17988.484716989551</v>
      </c>
      <c r="AJ608">
        <v>18804.726092448716</v>
      </c>
      <c r="AK608">
        <v>21089.657316723406</v>
      </c>
      <c r="AL608">
        <v>21610.576582403119</v>
      </c>
      <c r="AM608">
        <v>21981.150944469671</v>
      </c>
      <c r="AN608">
        <v>22303.548861829251</v>
      </c>
      <c r="AO608">
        <v>22576.893347144061</v>
      </c>
      <c r="AP608">
        <v>22791.109416307088</v>
      </c>
      <c r="AQ608">
        <v>22932.386884539766</v>
      </c>
      <c r="AR608">
        <v>22988.822399854063</v>
      </c>
      <c r="AS608">
        <v>22949.552301102685</v>
      </c>
      <c r="AT608">
        <v>22804.652865380842</v>
      </c>
      <c r="AU608">
        <v>22544.466781234129</v>
      </c>
      <c r="AV608">
        <v>22159.14245761382</v>
      </c>
      <c r="AW608">
        <v>21638.895404842053</v>
      </c>
      <c r="AX608">
        <v>20974.72198739582</v>
      </c>
      <c r="AY608">
        <v>20160.175659264176</v>
      </c>
      <c r="AZ608">
        <v>19192.021840529193</v>
      </c>
      <c r="BA608">
        <v>18074.722869633762</v>
      </c>
      <c r="BB608">
        <v>16811.052947816286</v>
      </c>
      <c r="BC608">
        <v>15407.855577769724</v>
      </c>
      <c r="BD608">
        <v>13877.167467499989</v>
      </c>
      <c r="BE608">
        <v>12236.985720324805</v>
      </c>
      <c r="BF608">
        <v>10511.876694432873</v>
      </c>
      <c r="BG608">
        <v>8733.3439108152434</v>
      </c>
      <c r="BH608">
        <v>6939.8341478446027</v>
      </c>
      <c r="BI608">
        <v>5176.2450517792968</v>
      </c>
      <c r="BJ608">
        <v>3672.1367348554909</v>
      </c>
      <c r="BK608">
        <v>2231.6397005869608</v>
      </c>
      <c r="BL608">
        <v>882.1727564796048</v>
      </c>
      <c r="BM608">
        <v>-306.5044394693582</v>
      </c>
      <c r="BN608">
        <v>-1256.30660320637</v>
      </c>
      <c r="BO608">
        <v>-1894.3185920913343</v>
      </c>
      <c r="BP608">
        <v>-2164.5245287812286</v>
      </c>
      <c r="BQ608">
        <v>-2039.8700355833394</v>
      </c>
      <c r="BR608">
        <v>-1533.2101216406645</v>
      </c>
      <c r="BS608">
        <v>-1006.5758955544578</v>
      </c>
      <c r="BT608">
        <v>-633.45457743520888</v>
      </c>
      <c r="BU608">
        <v>-379.78756241847702</v>
      </c>
      <c r="BV608">
        <v>-215.00629107048113</v>
      </c>
      <c r="BW608">
        <v>-113.07216304835558</v>
      </c>
      <c r="BX608">
        <v>4.5276468980125642E-10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  <c r="CF608">
        <v>0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>
        <v>0</v>
      </c>
      <c r="CT608">
        <v>0</v>
      </c>
      <c r="CU608">
        <v>0</v>
      </c>
      <c r="CV608">
        <v>0</v>
      </c>
      <c r="CW608">
        <v>0</v>
      </c>
    </row>
    <row r="609" spans="1:101" x14ac:dyDescent="0.3">
      <c r="A609">
        <f>Model_Point!K609</f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156269.99767224659</v>
      </c>
      <c r="L609">
        <v>155579.9421941886</v>
      </c>
      <c r="M609">
        <v>151583.45262096572</v>
      </c>
      <c r="N609">
        <v>146262.10297511562</v>
      </c>
      <c r="O609">
        <v>140639.42097933646</v>
      </c>
      <c r="P609">
        <v>135163.13956219418</v>
      </c>
      <c r="Q609">
        <v>130067.20675267353</v>
      </c>
      <c r="R609">
        <v>125522.63768010454</v>
      </c>
      <c r="S609">
        <v>121677.68706586782</v>
      </c>
      <c r="T609">
        <v>118557.43665613915</v>
      </c>
      <c r="U609">
        <v>116388.74063471913</v>
      </c>
      <c r="V609">
        <v>115301.98336364464</v>
      </c>
      <c r="W609">
        <v>115417.01651665599</v>
      </c>
      <c r="X609">
        <v>116843.92279657882</v>
      </c>
      <c r="Y609">
        <v>119685.57570361001</v>
      </c>
      <c r="Z609">
        <v>124043.95524692017</v>
      </c>
      <c r="AA609">
        <v>128878.64670466767</v>
      </c>
      <c r="AB609">
        <v>132809.13306034508</v>
      </c>
      <c r="AC609">
        <v>135802.06013085527</v>
      </c>
      <c r="AD609">
        <v>137830.39278684289</v>
      </c>
      <c r="AE609">
        <v>138865.45310318322</v>
      </c>
      <c r="AF609">
        <v>138891.92214559627</v>
      </c>
      <c r="AG609">
        <v>137914.9748843979</v>
      </c>
      <c r="AH609">
        <v>135955.69816992054</v>
      </c>
      <c r="AI609">
        <v>133048.8302519233</v>
      </c>
      <c r="AJ609">
        <v>129240.9107189636</v>
      </c>
      <c r="AK609">
        <v>124589.96877674668</v>
      </c>
      <c r="AL609">
        <v>119166.29320034465</v>
      </c>
      <c r="AM609">
        <v>113053.06645096643</v>
      </c>
      <c r="AN609">
        <v>106346.26487298368</v>
      </c>
      <c r="AO609">
        <v>99152.366256250723</v>
      </c>
      <c r="AP609">
        <v>91585.787380325521</v>
      </c>
      <c r="AQ609">
        <v>83760.818620365462</v>
      </c>
      <c r="AR609">
        <v>75796.651830049988</v>
      </c>
      <c r="AS609">
        <v>67814.896890176111</v>
      </c>
      <c r="AT609">
        <v>59936.730907799589</v>
      </c>
      <c r="AU609">
        <v>52279.739860790389</v>
      </c>
      <c r="AV609">
        <v>44954.546704488595</v>
      </c>
      <c r="AW609">
        <v>38061.356805956559</v>
      </c>
      <c r="AX609">
        <v>31686.588247044434</v>
      </c>
      <c r="AY609">
        <v>25899.787078334703</v>
      </c>
      <c r="AZ609">
        <v>20619.088709811625</v>
      </c>
      <c r="BA609">
        <v>15928.004804023021</v>
      </c>
      <c r="BB609">
        <v>11883.269703951188</v>
      </c>
      <c r="BC609">
        <v>8511.1719122397863</v>
      </c>
      <c r="BD609">
        <v>5805.9220055714704</v>
      </c>
      <c r="BE609">
        <v>3730.5814072611643</v>
      </c>
      <c r="BF609">
        <v>2220.8354361075117</v>
      </c>
      <c r="BG609">
        <v>1191.5207132161468</v>
      </c>
      <c r="BH609">
        <v>545.34596184871668</v>
      </c>
      <c r="BI609">
        <v>182.757252762191</v>
      </c>
      <c r="BJ609">
        <v>19.868940259607978</v>
      </c>
      <c r="BK609">
        <v>-35.688065879976335</v>
      </c>
      <c r="BL609">
        <v>-40.951165138250559</v>
      </c>
      <c r="BM609">
        <v>-27.876057896298082</v>
      </c>
      <c r="BN609">
        <v>3.4378782173120531E-9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0</v>
      </c>
      <c r="CC609">
        <v>0</v>
      </c>
      <c r="CD609">
        <v>0</v>
      </c>
      <c r="CE609">
        <v>0</v>
      </c>
      <c r="CF609">
        <v>0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>
        <v>0</v>
      </c>
      <c r="CT609">
        <v>0</v>
      </c>
      <c r="CU609">
        <v>0</v>
      </c>
      <c r="CV609">
        <v>0</v>
      </c>
      <c r="CW609">
        <v>0</v>
      </c>
    </row>
    <row r="610" spans="1:101" x14ac:dyDescent="0.3">
      <c r="A610">
        <f>Model_Point!K610</f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62418.646825609962</v>
      </c>
      <c r="L610">
        <v>61867.563958894847</v>
      </c>
      <c r="M610">
        <v>59892.03699045744</v>
      </c>
      <c r="N610">
        <v>57345.264964034199</v>
      </c>
      <c r="O610">
        <v>59497.647764269597</v>
      </c>
      <c r="P610">
        <v>57104.787063589509</v>
      </c>
      <c r="Q610">
        <v>54835.677093448692</v>
      </c>
      <c r="R610">
        <v>52759.607723907</v>
      </c>
      <c r="S610">
        <v>50936.071026140395</v>
      </c>
      <c r="T610">
        <v>51521.399296475451</v>
      </c>
      <c r="U610">
        <v>50447.703761542958</v>
      </c>
      <c r="V610">
        <v>49786.854431228669</v>
      </c>
      <c r="W610">
        <v>49586.716597884079</v>
      </c>
      <c r="X610">
        <v>49891.244155000539</v>
      </c>
      <c r="Y610">
        <v>48771.708305828462</v>
      </c>
      <c r="Z610">
        <v>50086.402287062527</v>
      </c>
      <c r="AA610">
        <v>52021.021041691951</v>
      </c>
      <c r="AB610">
        <v>54153.435602410165</v>
      </c>
      <c r="AC610">
        <v>55941.775908940501</v>
      </c>
      <c r="AD610">
        <v>53710.04506891132</v>
      </c>
      <c r="AE610">
        <v>54553.262241951896</v>
      </c>
      <c r="AF610">
        <v>55012.97620074825</v>
      </c>
      <c r="AG610">
        <v>55091.309504064047</v>
      </c>
      <c r="AH610">
        <v>54796.645831688526</v>
      </c>
      <c r="AI610">
        <v>51474.281204922539</v>
      </c>
      <c r="AJ610">
        <v>50314.645319509342</v>
      </c>
      <c r="AK610">
        <v>48827.102455673245</v>
      </c>
      <c r="AL610">
        <v>47038.936351446595</v>
      </c>
      <c r="AM610">
        <v>44982.511887243258</v>
      </c>
      <c r="AN610">
        <v>40973.607619013092</v>
      </c>
      <c r="AO610">
        <v>38390.60499524523</v>
      </c>
      <c r="AP610">
        <v>35656.509167978846</v>
      </c>
      <c r="AQ610">
        <v>32815.754506223289</v>
      </c>
      <c r="AR610">
        <v>29914.759665957215</v>
      </c>
      <c r="AS610">
        <v>26060.356940473284</v>
      </c>
      <c r="AT610">
        <v>23122.980274350171</v>
      </c>
      <c r="AU610">
        <v>20262.662742831213</v>
      </c>
      <c r="AV610">
        <v>17522.663382889907</v>
      </c>
      <c r="AW610">
        <v>14942.293047109169</v>
      </c>
      <c r="AX610">
        <v>12155.205197765899</v>
      </c>
      <c r="AY610">
        <v>9965.0453964570115</v>
      </c>
      <c r="AZ610">
        <v>7964.0268315192989</v>
      </c>
      <c r="BA610">
        <v>6184.9543182558709</v>
      </c>
      <c r="BB610">
        <v>4650.3640128526722</v>
      </c>
      <c r="BC610">
        <v>3261.0599430116849</v>
      </c>
      <c r="BD610">
        <v>2228.7854297584631</v>
      </c>
      <c r="BE610">
        <v>1436.3604083638415</v>
      </c>
      <c r="BF610">
        <v>859.6410944274337</v>
      </c>
      <c r="BG610">
        <v>466.38972520087725</v>
      </c>
      <c r="BH610">
        <v>208.79020560537512</v>
      </c>
      <c r="BI610">
        <v>69.875595404229543</v>
      </c>
      <c r="BJ610">
        <v>7.4328939316965554</v>
      </c>
      <c r="BK610">
        <v>-13.890382258060171</v>
      </c>
      <c r="BL610">
        <v>-15.936049791078799</v>
      </c>
      <c r="BM610">
        <v>-10.696793011409182</v>
      </c>
      <c r="BN610">
        <v>-6.3081738151648346E-10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  <c r="CF610">
        <v>0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>
        <v>0</v>
      </c>
      <c r="CT610">
        <v>0</v>
      </c>
      <c r="CU610">
        <v>0</v>
      </c>
      <c r="CV610">
        <v>0</v>
      </c>
      <c r="CW610">
        <v>0</v>
      </c>
    </row>
    <row r="611" spans="1:101" x14ac:dyDescent="0.3">
      <c r="A611">
        <f>Model_Point!K611</f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44621.953313494167</v>
      </c>
      <c r="L611">
        <v>45661.593640151856</v>
      </c>
      <c r="M611">
        <v>45670.765912356481</v>
      </c>
      <c r="N611">
        <v>45278.602830686847</v>
      </c>
      <c r="O611">
        <v>44772.139592344385</v>
      </c>
      <c r="P611">
        <v>44273.968531426115</v>
      </c>
      <c r="Q611">
        <v>43842.757524715089</v>
      </c>
      <c r="R611">
        <v>43516.945908778311</v>
      </c>
      <c r="S611">
        <v>43327.988632753819</v>
      </c>
      <c r="T611">
        <v>43287.174588795257</v>
      </c>
      <c r="U611">
        <v>43436.190730636226</v>
      </c>
      <c r="V611">
        <v>43801.787656114524</v>
      </c>
      <c r="W611">
        <v>44408.981795577201</v>
      </c>
      <c r="X611">
        <v>45281.224298401969</v>
      </c>
      <c r="Y611">
        <v>46440.831326941399</v>
      </c>
      <c r="Z611">
        <v>47909.989730689806</v>
      </c>
      <c r="AA611">
        <v>52972.352875837227</v>
      </c>
      <c r="AB611">
        <v>54739.113689778918</v>
      </c>
      <c r="AC611">
        <v>56040.626593351495</v>
      </c>
      <c r="AD611">
        <v>57234.619633320042</v>
      </c>
      <c r="AE611">
        <v>58322.961419353851</v>
      </c>
      <c r="AF611">
        <v>59275.437891838003</v>
      </c>
      <c r="AG611">
        <v>60048.126493509684</v>
      </c>
      <c r="AH611">
        <v>60603.001655174558</v>
      </c>
      <c r="AI611">
        <v>60904.93183539289</v>
      </c>
      <c r="AJ611">
        <v>60921.308495135359</v>
      </c>
      <c r="AK611">
        <v>60619.59222011963</v>
      </c>
      <c r="AL611">
        <v>59965.496157378519</v>
      </c>
      <c r="AM611">
        <v>58923.630609971682</v>
      </c>
      <c r="AN611">
        <v>57459.722548889804</v>
      </c>
      <c r="AO611">
        <v>55546.647709213423</v>
      </c>
      <c r="AP611">
        <v>53166.635962538756</v>
      </c>
      <c r="AQ611">
        <v>50327.206567668989</v>
      </c>
      <c r="AR611">
        <v>47028.262958422005</v>
      </c>
      <c r="AS611">
        <v>43281.848931562417</v>
      </c>
      <c r="AT611">
        <v>39116.073241611957</v>
      </c>
      <c r="AU611">
        <v>34577.902297918517</v>
      </c>
      <c r="AV611">
        <v>29735.517454303063</v>
      </c>
      <c r="AW611">
        <v>24679.96659111718</v>
      </c>
      <c r="AX611">
        <v>19525.703413616182</v>
      </c>
      <c r="AY611">
        <v>14409.545653856498</v>
      </c>
      <c r="AZ611">
        <v>10123.639681663362</v>
      </c>
      <c r="BA611">
        <v>5982.8228314594626</v>
      </c>
      <c r="BB611">
        <v>2062.6063494914201</v>
      </c>
      <c r="BC611">
        <v>-1414.2736429498721</v>
      </c>
      <c r="BD611">
        <v>-4191.7819335591357</v>
      </c>
      <c r="BE611">
        <v>-6025.0251017536038</v>
      </c>
      <c r="BF611">
        <v>-6719.1366462838578</v>
      </c>
      <c r="BG611">
        <v>-6169.9900201345208</v>
      </c>
      <c r="BH611">
        <v>-4402.0648000641013</v>
      </c>
      <c r="BI611">
        <v>-2924.5177252092408</v>
      </c>
      <c r="BJ611">
        <v>-1862.0250545849635</v>
      </c>
      <c r="BK611">
        <v>-1129.7477763039185</v>
      </c>
      <c r="BL611">
        <v>-648.08732497501444</v>
      </c>
      <c r="BM611">
        <v>-346.76074695014637</v>
      </c>
      <c r="BN611">
        <v>2.9761057938248479E-11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  <c r="CF611">
        <v>0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>
        <v>0</v>
      </c>
      <c r="CT611">
        <v>0</v>
      </c>
      <c r="CU611">
        <v>0</v>
      </c>
      <c r="CV611">
        <v>0</v>
      </c>
      <c r="CW611">
        <v>0</v>
      </c>
    </row>
    <row r="612" spans="1:101" x14ac:dyDescent="0.3">
      <c r="A612">
        <f>Model_Point!K612</f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64735.668588691136</v>
      </c>
      <c r="L612">
        <v>63528.559602965041</v>
      </c>
      <c r="M612">
        <v>61087.585805273113</v>
      </c>
      <c r="N612">
        <v>58107.501466406218</v>
      </c>
      <c r="O612">
        <v>55044.155816062324</v>
      </c>
      <c r="P612">
        <v>52102.188862772353</v>
      </c>
      <c r="Q612">
        <v>49393.162125098963</v>
      </c>
      <c r="R612">
        <v>46998.761885717169</v>
      </c>
      <c r="S612">
        <v>44988.173339958237</v>
      </c>
      <c r="T612">
        <v>43348.643551894806</v>
      </c>
      <c r="U612">
        <v>42199.378016999319</v>
      </c>
      <c r="V612">
        <v>41595.303541403722</v>
      </c>
      <c r="W612">
        <v>41585.726454459909</v>
      </c>
      <c r="X612">
        <v>42154.996180521324</v>
      </c>
      <c r="Y612">
        <v>42306.682140060489</v>
      </c>
      <c r="Z612">
        <v>42044.455168231958</v>
      </c>
      <c r="AA612">
        <v>41378.956388152481</v>
      </c>
      <c r="AB612">
        <v>40328.08831756666</v>
      </c>
      <c r="AC612">
        <v>38917.260091673386</v>
      </c>
      <c r="AD612">
        <v>37179.332959980929</v>
      </c>
      <c r="AE612">
        <v>35153.644555901054</v>
      </c>
      <c r="AF612">
        <v>32884.881713157534</v>
      </c>
      <c r="AG612">
        <v>30419.61310270688</v>
      </c>
      <c r="AH612">
        <v>27808.220909206877</v>
      </c>
      <c r="AI612">
        <v>25103.730615366665</v>
      </c>
      <c r="AJ612">
        <v>22360.454005746022</v>
      </c>
      <c r="AK612">
        <v>19632.469740069664</v>
      </c>
      <c r="AL612">
        <v>16971.982422690962</v>
      </c>
      <c r="AM612">
        <v>14427.619199971505</v>
      </c>
      <c r="AN612">
        <v>12042.741248132372</v>
      </c>
      <c r="AO612">
        <v>9853.8641918964295</v>
      </c>
      <c r="AP612">
        <v>7834.1259229792522</v>
      </c>
      <c r="AQ612">
        <v>6025.4373157260825</v>
      </c>
      <c r="AR612">
        <v>4458.2199373865742</v>
      </c>
      <c r="AS612">
        <v>3149.5045962811218</v>
      </c>
      <c r="AT612">
        <v>2101.9564212335672</v>
      </c>
      <c r="AU612">
        <v>1304.0845401318168</v>
      </c>
      <c r="AV612">
        <v>731.78317119058693</v>
      </c>
      <c r="AW612">
        <v>351.17554405474908</v>
      </c>
      <c r="AX612">
        <v>122.50860429594901</v>
      </c>
      <c r="AY612">
        <v>4.6133479206738333</v>
      </c>
      <c r="AZ612">
        <v>-38.55600623849687</v>
      </c>
      <c r="BA612">
        <v>-44.20153587991728</v>
      </c>
      <c r="BB612">
        <v>-34.649989193955747</v>
      </c>
      <c r="BC612">
        <v>-21.773979675079215</v>
      </c>
      <c r="BD612">
        <v>1.8993715472850848E-10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>
        <v>0</v>
      </c>
      <c r="CT612">
        <v>0</v>
      </c>
      <c r="CU612">
        <v>0</v>
      </c>
      <c r="CV612">
        <v>0</v>
      </c>
      <c r="CW612">
        <v>0</v>
      </c>
    </row>
    <row r="613" spans="1:101" x14ac:dyDescent="0.3">
      <c r="A613">
        <f>Model_Point!K613</f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26442.498661072837</v>
      </c>
      <c r="L613">
        <v>25878.090327716905</v>
      </c>
      <c r="M613">
        <v>24758.956659751566</v>
      </c>
      <c r="N613">
        <v>23401.005939825089</v>
      </c>
      <c r="O613">
        <v>23696.694442706801</v>
      </c>
      <c r="P613">
        <v>22420.851712252421</v>
      </c>
      <c r="Q613">
        <v>21225.235829663281</v>
      </c>
      <c r="R613">
        <v>20143.331503788708</v>
      </c>
      <c r="S613">
        <v>19203.314801919547</v>
      </c>
      <c r="T613">
        <v>18645.806507598259</v>
      </c>
      <c r="U613">
        <v>18044.436723808521</v>
      </c>
      <c r="V613">
        <v>17651.396392933621</v>
      </c>
      <c r="W613">
        <v>17486.638806916362</v>
      </c>
      <c r="X613">
        <v>17567.989630759141</v>
      </c>
      <c r="Y613">
        <v>16354.796367913814</v>
      </c>
      <c r="Z613">
        <v>16446.955171001511</v>
      </c>
      <c r="AA613">
        <v>16382.956216301778</v>
      </c>
      <c r="AB613">
        <v>16169.47875707305</v>
      </c>
      <c r="AC613">
        <v>15816.20502357154</v>
      </c>
      <c r="AD613">
        <v>14284.118751622995</v>
      </c>
      <c r="AE613">
        <v>13626.823377731273</v>
      </c>
      <c r="AF613">
        <v>12871.096776697546</v>
      </c>
      <c r="AG613">
        <v>12034.97839647549</v>
      </c>
      <c r="AH613">
        <v>11138.069828475125</v>
      </c>
      <c r="AI613">
        <v>9612.9035677695665</v>
      </c>
      <c r="AJ613">
        <v>8620.7588116907227</v>
      </c>
      <c r="AK613">
        <v>7628.8664214834771</v>
      </c>
      <c r="AL613">
        <v>6657.7301358799759</v>
      </c>
      <c r="AM613">
        <v>5726.5375047103043</v>
      </c>
      <c r="AN613">
        <v>4602.3527441229835</v>
      </c>
      <c r="AO613">
        <v>3784.6204614166131</v>
      </c>
      <c r="AP613">
        <v>3027.9721258270038</v>
      </c>
      <c r="AQ613">
        <v>2349.0049656070923</v>
      </c>
      <c r="AR613">
        <v>1759.9284990243295</v>
      </c>
      <c r="AS613">
        <v>1202.335089219242</v>
      </c>
      <c r="AT613">
        <v>804.67787527620305</v>
      </c>
      <c r="AU613">
        <v>501.34774878371366</v>
      </c>
      <c r="AV613">
        <v>283.50778704847988</v>
      </c>
      <c r="AW613">
        <v>138.50585253788171</v>
      </c>
      <c r="AX613">
        <v>46.760810112578888</v>
      </c>
      <c r="AY613">
        <v>1.5983037092006396</v>
      </c>
      <c r="AZ613">
        <v>-15.008857541422802</v>
      </c>
      <c r="BA613">
        <v>-17.255384930921643</v>
      </c>
      <c r="BB613">
        <v>-13.671520038458951</v>
      </c>
      <c r="BC613">
        <v>-8.3364676866966327</v>
      </c>
      <c r="BD613">
        <v>-1.434273350873766E-10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  <c r="CF613">
        <v>0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>
        <v>0</v>
      </c>
      <c r="CT613">
        <v>0</v>
      </c>
      <c r="CU613">
        <v>0</v>
      </c>
      <c r="CV613">
        <v>0</v>
      </c>
      <c r="CW613">
        <v>0</v>
      </c>
    </row>
    <row r="614" spans="1:101" x14ac:dyDescent="0.3">
      <c r="A614">
        <f>Model_Point!K614</f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20713.055729165844</v>
      </c>
      <c r="L614">
        <v>21036.141521386235</v>
      </c>
      <c r="M614">
        <v>20879.048332306938</v>
      </c>
      <c r="N614">
        <v>20529.631385862729</v>
      </c>
      <c r="O614">
        <v>20126.466910622443</v>
      </c>
      <c r="P614">
        <v>19729.818359848723</v>
      </c>
      <c r="Q614">
        <v>19369.545371461114</v>
      </c>
      <c r="R614">
        <v>19065.445745661509</v>
      </c>
      <c r="S614">
        <v>18833.551398476422</v>
      </c>
      <c r="T614">
        <v>18676.595523803368</v>
      </c>
      <c r="U614">
        <v>18617.048789083194</v>
      </c>
      <c r="V614">
        <v>20450.322360888556</v>
      </c>
      <c r="W614">
        <v>21140.785145510967</v>
      </c>
      <c r="X614">
        <v>21431.54714031225</v>
      </c>
      <c r="Y614">
        <v>21623.416784588411</v>
      </c>
      <c r="Z614">
        <v>21713.925794686213</v>
      </c>
      <c r="AA614">
        <v>21690.72423743095</v>
      </c>
      <c r="AB614">
        <v>21540.269164379439</v>
      </c>
      <c r="AC614">
        <v>21248.366962520711</v>
      </c>
      <c r="AD614">
        <v>20801.015799760389</v>
      </c>
      <c r="AE614">
        <v>20186.750097216191</v>
      </c>
      <c r="AF614">
        <v>19397.494551002033</v>
      </c>
      <c r="AG614">
        <v>18434.868846140984</v>
      </c>
      <c r="AH614">
        <v>17297.242669480263</v>
      </c>
      <c r="AI614">
        <v>15987.441331827651</v>
      </c>
      <c r="AJ614">
        <v>14514.288644961616</v>
      </c>
      <c r="AK614">
        <v>12893.723889859291</v>
      </c>
      <c r="AL614">
        <v>11149.767289606516</v>
      </c>
      <c r="AM614">
        <v>9315.2310627319712</v>
      </c>
      <c r="AN614">
        <v>7432.0191961079954</v>
      </c>
      <c r="AO614">
        <v>5550.8334724030819</v>
      </c>
      <c r="AP614">
        <v>3981.1327694052402</v>
      </c>
      <c r="AQ614">
        <v>2454.6625557558859</v>
      </c>
      <c r="AR614">
        <v>998.2892635994001</v>
      </c>
      <c r="AS614">
        <v>-303.45296692725975</v>
      </c>
      <c r="AT614">
        <v>-1352.2115791768633</v>
      </c>
      <c r="AU614">
        <v>-2052.7926486655761</v>
      </c>
      <c r="AV614">
        <v>-2328.0715011258335</v>
      </c>
      <c r="AW614">
        <v>-2134.7437673593113</v>
      </c>
      <c r="AX614">
        <v>-1512.398702568885</v>
      </c>
      <c r="AY614">
        <v>-1013.52507674974</v>
      </c>
      <c r="AZ614">
        <v>-650.74337056106913</v>
      </c>
      <c r="BA614">
        <v>-398.18411000212888</v>
      </c>
      <c r="BB614">
        <v>-230.56741011023777</v>
      </c>
      <c r="BC614">
        <v>-124.87887203138631</v>
      </c>
      <c r="BD614">
        <v>-8.2719138825266045E-11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0</v>
      </c>
      <c r="BK614">
        <v>0</v>
      </c>
      <c r="BL614">
        <v>0</v>
      </c>
      <c r="BM614">
        <v>0</v>
      </c>
      <c r="BN614">
        <v>0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  <c r="CF614">
        <v>0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>
        <v>0</v>
      </c>
      <c r="CT614">
        <v>0</v>
      </c>
      <c r="CU614">
        <v>0</v>
      </c>
      <c r="CV614">
        <v>0</v>
      </c>
      <c r="CW614">
        <v>0</v>
      </c>
    </row>
    <row r="615" spans="1:101" x14ac:dyDescent="0.3">
      <c r="A615">
        <f>Model_Point!K615</f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66396.17169415165</v>
      </c>
      <c r="L615">
        <v>66679.282053167306</v>
      </c>
      <c r="M615">
        <v>65137.84938135658</v>
      </c>
      <c r="N615">
        <v>62883.875719206357</v>
      </c>
      <c r="O615">
        <v>60338.795475712061</v>
      </c>
      <c r="P615">
        <v>57680.444730304087</v>
      </c>
      <c r="Q615">
        <v>54992.880433358572</v>
      </c>
      <c r="R615">
        <v>52327.567201405109</v>
      </c>
      <c r="S615">
        <v>49721.294116357742</v>
      </c>
      <c r="T615">
        <v>47180.237670516974</v>
      </c>
      <c r="U615">
        <v>44752.688757032687</v>
      </c>
      <c r="V615">
        <v>42464.723977425529</v>
      </c>
      <c r="W615">
        <v>40334.367126262528</v>
      </c>
      <c r="X615">
        <v>38363.262383890375</v>
      </c>
      <c r="Y615">
        <v>36552.9650160444</v>
      </c>
      <c r="Z615">
        <v>34929.348171154023</v>
      </c>
      <c r="AA615">
        <v>33525.866508796935</v>
      </c>
      <c r="AB615">
        <v>32369.974418037164</v>
      </c>
      <c r="AC615">
        <v>31487.79972296803</v>
      </c>
      <c r="AD615">
        <v>30902.442288738701</v>
      </c>
      <c r="AE615">
        <v>30635.44906746237</v>
      </c>
      <c r="AF615">
        <v>30711.596587661657</v>
      </c>
      <c r="AG615">
        <v>31158.713146349321</v>
      </c>
      <c r="AH615">
        <v>32003.562313156366</v>
      </c>
      <c r="AI615">
        <v>33272.627522336632</v>
      </c>
      <c r="AJ615">
        <v>34994.189983414602</v>
      </c>
      <c r="AK615">
        <v>37138.286594518766</v>
      </c>
      <c r="AL615">
        <v>39026.876074186519</v>
      </c>
      <c r="AM615">
        <v>40655.396926238805</v>
      </c>
      <c r="AN615">
        <v>42022.264423058412</v>
      </c>
      <c r="AO615">
        <v>43124.664331440195</v>
      </c>
      <c r="AP615">
        <v>43957.596620407174</v>
      </c>
      <c r="AQ615">
        <v>44517.02906144513</v>
      </c>
      <c r="AR615">
        <v>44802.624462927073</v>
      </c>
      <c r="AS615">
        <v>44814.975090570661</v>
      </c>
      <c r="AT615">
        <v>44553.327725069925</v>
      </c>
      <c r="AU615">
        <v>44020.01538304054</v>
      </c>
      <c r="AV615">
        <v>43222.46445121766</v>
      </c>
      <c r="AW615">
        <v>42171.800902481576</v>
      </c>
      <c r="AX615">
        <v>40882.172568428206</v>
      </c>
      <c r="AY615">
        <v>39370.215223830601</v>
      </c>
      <c r="AZ615">
        <v>37654.970838644091</v>
      </c>
      <c r="BA615">
        <v>35758.114126818058</v>
      </c>
      <c r="BB615">
        <v>33704.1398545341</v>
      </c>
      <c r="BC615">
        <v>31520.347966420311</v>
      </c>
      <c r="BD615">
        <v>29236.229652372036</v>
      </c>
      <c r="BE615">
        <v>26882.798250132542</v>
      </c>
      <c r="BF615">
        <v>24490.423592536165</v>
      </c>
      <c r="BG615">
        <v>22090.296881138634</v>
      </c>
      <c r="BH615">
        <v>19713.817756925982</v>
      </c>
      <c r="BI615">
        <v>17391.893785682911</v>
      </c>
      <c r="BJ615">
        <v>15154.167723867084</v>
      </c>
      <c r="BK615">
        <v>13028.196201153502</v>
      </c>
      <c r="BL615">
        <v>11038.612331507264</v>
      </c>
      <c r="BM615">
        <v>9206.3135695709316</v>
      </c>
      <c r="BN615">
        <v>7547.7239092399323</v>
      </c>
      <c r="BO615">
        <v>6037.969266111576</v>
      </c>
      <c r="BP615">
        <v>4697.6353600850625</v>
      </c>
      <c r="BQ615">
        <v>3540.3428653785072</v>
      </c>
      <c r="BR615">
        <v>2571.8497908387412</v>
      </c>
      <c r="BS615">
        <v>1789.6611495087473</v>
      </c>
      <c r="BT615">
        <v>1183.2761165559834</v>
      </c>
      <c r="BU615">
        <v>735.1445423642358</v>
      </c>
      <c r="BV615">
        <v>422.31384228101331</v>
      </c>
      <c r="BW615">
        <v>218.63193903454953</v>
      </c>
      <c r="BX615">
        <v>97.25126044368433</v>
      </c>
      <c r="BY615">
        <v>36.027568573143917</v>
      </c>
      <c r="BZ615">
        <v>8.995149889484745</v>
      </c>
      <c r="CA615">
        <v>-0.37642077923742373</v>
      </c>
      <c r="CB615">
        <v>-1.807081308311093</v>
      </c>
      <c r="CC615">
        <v>-1.8546475736680594E-9</v>
      </c>
      <c r="CD615">
        <v>0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>
        <v>0</v>
      </c>
      <c r="CT615">
        <v>0</v>
      </c>
      <c r="CU615">
        <v>0</v>
      </c>
      <c r="CV615">
        <v>0</v>
      </c>
      <c r="CW615">
        <v>0</v>
      </c>
    </row>
    <row r="616" spans="1:101" x14ac:dyDescent="0.3">
      <c r="A616">
        <f>Model_Point!K616</f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25221.789358172318</v>
      </c>
      <c r="L616">
        <v>25073.951516476274</v>
      </c>
      <c r="M616">
        <v>24177.541736913579</v>
      </c>
      <c r="N616">
        <v>22986.880240632323</v>
      </c>
      <c r="O616">
        <v>23759.347928177111</v>
      </c>
      <c r="P616">
        <v>22497.500498812085</v>
      </c>
      <c r="Q616">
        <v>21207.356521943508</v>
      </c>
      <c r="R616">
        <v>19909.308577315944</v>
      </c>
      <c r="S616">
        <v>18617.861318924006</v>
      </c>
      <c r="T616">
        <v>19463.150177339576</v>
      </c>
      <c r="U616">
        <v>18340.200754770391</v>
      </c>
      <c r="V616">
        <v>17263.088968716958</v>
      </c>
      <c r="W616">
        <v>16239.027275830325</v>
      </c>
      <c r="X616">
        <v>15268.828681432246</v>
      </c>
      <c r="Y616">
        <v>15944.780297539837</v>
      </c>
      <c r="Z616">
        <v>15192.011378406774</v>
      </c>
      <c r="AA616">
        <v>14522.57066892058</v>
      </c>
      <c r="AB616">
        <v>13947.23031114978</v>
      </c>
      <c r="AC616">
        <v>13476.207485999812</v>
      </c>
      <c r="AD616">
        <v>13758.263230164039</v>
      </c>
      <c r="AE616">
        <v>13561.832027252525</v>
      </c>
      <c r="AF616">
        <v>13499.129096501805</v>
      </c>
      <c r="AG616">
        <v>13581.025789905132</v>
      </c>
      <c r="AH616">
        <v>13817.964689494442</v>
      </c>
      <c r="AI616">
        <v>13696.105827282183</v>
      </c>
      <c r="AJ616">
        <v>14242.345005479539</v>
      </c>
      <c r="AK616">
        <v>14973.398098434878</v>
      </c>
      <c r="AL616">
        <v>15898.3277203132</v>
      </c>
      <c r="AM616">
        <v>16735.468135807663</v>
      </c>
      <c r="AN616">
        <v>16326.249621616424</v>
      </c>
      <c r="AO616">
        <v>16900.67609608093</v>
      </c>
      <c r="AP616">
        <v>17373.103148277678</v>
      </c>
      <c r="AQ616">
        <v>17742.190881387054</v>
      </c>
      <c r="AR616">
        <v>18008.047992197186</v>
      </c>
      <c r="AS616">
        <v>17313.153709877995</v>
      </c>
      <c r="AT616">
        <v>17320.491788870091</v>
      </c>
      <c r="AU616">
        <v>17223.045623316859</v>
      </c>
      <c r="AV616">
        <v>17023.82613302987</v>
      </c>
      <c r="AW616">
        <v>16727.288911035081</v>
      </c>
      <c r="AX616">
        <v>15744.958757275492</v>
      </c>
      <c r="AY616">
        <v>15234.953617333907</v>
      </c>
      <c r="AZ616">
        <v>14645.197673511555</v>
      </c>
      <c r="BA616">
        <v>13984.16432217392</v>
      </c>
      <c r="BB616">
        <v>13261.431120585723</v>
      </c>
      <c r="BC616">
        <v>12116.715641124432</v>
      </c>
      <c r="BD616">
        <v>11280.538801571247</v>
      </c>
      <c r="BE616">
        <v>10415.610157222396</v>
      </c>
      <c r="BF616">
        <v>9533.7652648094972</v>
      </c>
      <c r="BG616">
        <v>8647.1714956876713</v>
      </c>
      <c r="BH616">
        <v>7568.9250169839524</v>
      </c>
      <c r="BI616">
        <v>6697.1331528504152</v>
      </c>
      <c r="BJ616">
        <v>5855.7999945946631</v>
      </c>
      <c r="BK616">
        <v>5055.7060838376783</v>
      </c>
      <c r="BL616">
        <v>4306.51619543791</v>
      </c>
      <c r="BM616">
        <v>3531.6240042227992</v>
      </c>
      <c r="BN616">
        <v>2901.983355764236</v>
      </c>
      <c r="BO616">
        <v>2328.3111907108332</v>
      </c>
      <c r="BP616">
        <v>1818.6849755166263</v>
      </c>
      <c r="BQ616">
        <v>1378.5077688848617</v>
      </c>
      <c r="BR616">
        <v>986.0031273557438</v>
      </c>
      <c r="BS616">
        <v>687.18970230274419</v>
      </c>
      <c r="BT616">
        <v>455.42628262982066</v>
      </c>
      <c r="BU616">
        <v>284.09633938014457</v>
      </c>
      <c r="BV616">
        <v>164.48902144961099</v>
      </c>
      <c r="BW616">
        <v>83.792292205756084</v>
      </c>
      <c r="BX616">
        <v>37.285823659495584</v>
      </c>
      <c r="BY616">
        <v>13.825269884052982</v>
      </c>
      <c r="BZ616">
        <v>3.4666365940898438</v>
      </c>
      <c r="CA616">
        <v>-0.12298028852072802</v>
      </c>
      <c r="CB616">
        <v>-0.69459005615164748</v>
      </c>
      <c r="CC616">
        <v>-7.1940426153255606E-10</v>
      </c>
      <c r="CD616">
        <v>0</v>
      </c>
      <c r="CE616">
        <v>0</v>
      </c>
      <c r="CF616">
        <v>0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>
        <v>0</v>
      </c>
      <c r="CT616">
        <v>0</v>
      </c>
      <c r="CU616">
        <v>0</v>
      </c>
      <c r="CV616">
        <v>0</v>
      </c>
      <c r="CW616">
        <v>0</v>
      </c>
    </row>
    <row r="617" spans="1:101" x14ac:dyDescent="0.3">
      <c r="A617">
        <f>Model_Point!K617</f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13255.068706079455</v>
      </c>
      <c r="L617">
        <v>13467.127992519014</v>
      </c>
      <c r="M617">
        <v>13320.902004274192</v>
      </c>
      <c r="N617">
        <v>13035.533614336902</v>
      </c>
      <c r="O617">
        <v>12694.916627162764</v>
      </c>
      <c r="P617">
        <v>12334.256353803965</v>
      </c>
      <c r="Q617">
        <v>11969.746379412172</v>
      </c>
      <c r="R617">
        <v>11611.007605520512</v>
      </c>
      <c r="S617">
        <v>11264.884859213344</v>
      </c>
      <c r="T617">
        <v>10933.327237704769</v>
      </c>
      <c r="U617">
        <v>10624.674542249486</v>
      </c>
      <c r="V617">
        <v>10343.815431729414</v>
      </c>
      <c r="W617">
        <v>10094.374453534376</v>
      </c>
      <c r="X617">
        <v>9877.4376527553159</v>
      </c>
      <c r="Y617">
        <v>9694.0601075606191</v>
      </c>
      <c r="Z617">
        <v>9549.0274102539661</v>
      </c>
      <c r="AA617">
        <v>9448.2960252472476</v>
      </c>
      <c r="AB617">
        <v>9396.9122762484567</v>
      </c>
      <c r="AC617">
        <v>9399.7345221449868</v>
      </c>
      <c r="AD617">
        <v>9461.176067172928</v>
      </c>
      <c r="AE617">
        <v>9585.435980644239</v>
      </c>
      <c r="AF617">
        <v>9777.2392007097824</v>
      </c>
      <c r="AG617">
        <v>10041.815171408536</v>
      </c>
      <c r="AH617">
        <v>10384.270369218073</v>
      </c>
      <c r="AI617">
        <v>10809.713310051962</v>
      </c>
      <c r="AJ617">
        <v>11323.578835106266</v>
      </c>
      <c r="AK617">
        <v>11931.15082519811</v>
      </c>
      <c r="AL617">
        <v>12637.265862132746</v>
      </c>
      <c r="AM617">
        <v>13391.503026017683</v>
      </c>
      <c r="AN617">
        <v>14131.93621859634</v>
      </c>
      <c r="AO617">
        <v>14859.812421445995</v>
      </c>
      <c r="AP617">
        <v>16546.549415182773</v>
      </c>
      <c r="AQ617">
        <v>16977.710906794593</v>
      </c>
      <c r="AR617">
        <v>17297.042608342108</v>
      </c>
      <c r="AS617">
        <v>17578.709853745801</v>
      </c>
      <c r="AT617">
        <v>17821.577462330461</v>
      </c>
      <c r="AU617">
        <v>18017.78756929396</v>
      </c>
      <c r="AV617">
        <v>18156.778561904266</v>
      </c>
      <c r="AW617">
        <v>18229.392009549803</v>
      </c>
      <c r="AX617">
        <v>18227.235331375829</v>
      </c>
      <c r="AY617">
        <v>18142.606151796852</v>
      </c>
      <c r="AZ617">
        <v>17968.0041737352</v>
      </c>
      <c r="BA617">
        <v>17695.80384962407</v>
      </c>
      <c r="BB617">
        <v>17318.455185373947</v>
      </c>
      <c r="BC617">
        <v>16829.013480673828</v>
      </c>
      <c r="BD617">
        <v>16222.43700099707</v>
      </c>
      <c r="BE617">
        <v>15496.0664003696</v>
      </c>
      <c r="BF617">
        <v>14652.877083962192</v>
      </c>
      <c r="BG617">
        <v>13694.666064941113</v>
      </c>
      <c r="BH617">
        <v>12626.261285958704</v>
      </c>
      <c r="BI617">
        <v>11456.352138730412</v>
      </c>
      <c r="BJ617">
        <v>10198.06239560129</v>
      </c>
      <c r="BK617">
        <v>8869.4110972945873</v>
      </c>
      <c r="BL617">
        <v>7493.6018390387817</v>
      </c>
      <c r="BM617">
        <v>6099.0526769970356</v>
      </c>
      <c r="BN617">
        <v>4719.0667022183115</v>
      </c>
      <c r="BO617">
        <v>3521.5147337086073</v>
      </c>
      <c r="BP617">
        <v>2364.8030775962002</v>
      </c>
      <c r="BQ617">
        <v>1270.2173325851995</v>
      </c>
      <c r="BR617">
        <v>290.23145966941001</v>
      </c>
      <c r="BS617">
        <v>-516.20394107896493</v>
      </c>
      <c r="BT617">
        <v>-1093.4762232592459</v>
      </c>
      <c r="BU617">
        <v>-1397.9092306728642</v>
      </c>
      <c r="BV617">
        <v>-1406.7049683409275</v>
      </c>
      <c r="BW617">
        <v>-1126.1981526452639</v>
      </c>
      <c r="BX617">
        <v>-738.85379599798171</v>
      </c>
      <c r="BY617">
        <v>-465.02181884293418</v>
      </c>
      <c r="BZ617">
        <v>-279.25747420776275</v>
      </c>
      <c r="CA617">
        <v>-158.85480363091708</v>
      </c>
      <c r="CB617">
        <v>-84.557530903708027</v>
      </c>
      <c r="CC617">
        <v>2.820844076275101E-11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</row>
    <row r="618" spans="1:101" x14ac:dyDescent="0.3">
      <c r="A618">
        <f>Model_Point!K618</f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175788.49915625266</v>
      </c>
      <c r="L618">
        <v>176291.72523237544</v>
      </c>
      <c r="M618">
        <v>172261.76441123377</v>
      </c>
      <c r="N618">
        <v>166344.62017337873</v>
      </c>
      <c r="O618">
        <v>159640.32253580893</v>
      </c>
      <c r="P618">
        <v>152605.63714614656</v>
      </c>
      <c r="Q618">
        <v>145461.82199654015</v>
      </c>
      <c r="R618">
        <v>138349.1182095102</v>
      </c>
      <c r="S618">
        <v>131381.86758938915</v>
      </c>
      <c r="T618">
        <v>124584.781726505</v>
      </c>
      <c r="U618">
        <v>118109.52115145502</v>
      </c>
      <c r="V618">
        <v>112048.51277164689</v>
      </c>
      <c r="W618">
        <v>106497.21186912288</v>
      </c>
      <c r="X618">
        <v>101547.13318197639</v>
      </c>
      <c r="Y618">
        <v>97287.11668152074</v>
      </c>
      <c r="Z618">
        <v>93807.69038924812</v>
      </c>
      <c r="AA618">
        <v>91194.683516325022</v>
      </c>
      <c r="AB618">
        <v>89524.434772959925</v>
      </c>
      <c r="AC618">
        <v>88865.258600910107</v>
      </c>
      <c r="AD618">
        <v>89280.313859620626</v>
      </c>
      <c r="AE618">
        <v>90833.648446829422</v>
      </c>
      <c r="AF618">
        <v>93592.45998305094</v>
      </c>
      <c r="AG618">
        <v>97458.832975852158</v>
      </c>
      <c r="AH618">
        <v>100524.98725637607</v>
      </c>
      <c r="AI618">
        <v>102776.06800304499</v>
      </c>
      <c r="AJ618">
        <v>104194.88331919223</v>
      </c>
      <c r="AK618">
        <v>104774.20245809524</v>
      </c>
      <c r="AL618">
        <v>104522.5326482134</v>
      </c>
      <c r="AM618">
        <v>103460.36179138457</v>
      </c>
      <c r="AN618">
        <v>101618.32962265646</v>
      </c>
      <c r="AO618">
        <v>99035.756741761768</v>
      </c>
      <c r="AP618">
        <v>95760.43249552582</v>
      </c>
      <c r="AQ618">
        <v>91849.282781460133</v>
      </c>
      <c r="AR618">
        <v>87368.935616338073</v>
      </c>
      <c r="AS618">
        <v>82395.708249200819</v>
      </c>
      <c r="AT618">
        <v>77013.852250676704</v>
      </c>
      <c r="AU618">
        <v>71313.599872543258</v>
      </c>
      <c r="AV618">
        <v>65384.826122524173</v>
      </c>
      <c r="AW618">
        <v>59321.17231485503</v>
      </c>
      <c r="AX618">
        <v>53218.183517691832</v>
      </c>
      <c r="AY618">
        <v>47171.159652158138</v>
      </c>
      <c r="AZ618">
        <v>41272.763643248116</v>
      </c>
      <c r="BA618">
        <v>35610.455967875467</v>
      </c>
      <c r="BB618">
        <v>30263.853066325377</v>
      </c>
      <c r="BC618">
        <v>25302.135315586285</v>
      </c>
      <c r="BD618">
        <v>20781.655655949038</v>
      </c>
      <c r="BE618">
        <v>16638.495937560619</v>
      </c>
      <c r="BF618">
        <v>12940.477237799563</v>
      </c>
      <c r="BG618">
        <v>9734.9971198023522</v>
      </c>
      <c r="BH618">
        <v>7046.0680804415724</v>
      </c>
      <c r="BI618">
        <v>4872.8839775822962</v>
      </c>
      <c r="BJ618">
        <v>3190.3292822670078</v>
      </c>
      <c r="BK618">
        <v>1951.6689099960222</v>
      </c>
      <c r="BL618">
        <v>1093.3769726043759</v>
      </c>
      <c r="BM618">
        <v>541.70541438563646</v>
      </c>
      <c r="BN618">
        <v>220.21755903854725</v>
      </c>
      <c r="BO618">
        <v>64.700739754401951</v>
      </c>
      <c r="BP618">
        <v>1.5272440429911298</v>
      </c>
      <c r="BQ618">
        <v>-15.654050812132184</v>
      </c>
      <c r="BR618">
        <v>-13.597191858374215</v>
      </c>
      <c r="BS618">
        <v>2.9861701430669561E-10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  <c r="CF618">
        <v>0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>
        <v>0</v>
      </c>
      <c r="CT618">
        <v>0</v>
      </c>
      <c r="CU618">
        <v>0</v>
      </c>
      <c r="CV618">
        <v>0</v>
      </c>
      <c r="CW618">
        <v>0</v>
      </c>
    </row>
    <row r="619" spans="1:101" x14ac:dyDescent="0.3">
      <c r="A619">
        <f>Model_Point!K619</f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66780.828515577945</v>
      </c>
      <c r="L619">
        <v>66374.818047620764</v>
      </c>
      <c r="M619">
        <v>64120.369881375023</v>
      </c>
      <c r="N619">
        <v>61095.027404207256</v>
      </c>
      <c r="O619">
        <v>63037.938250258805</v>
      </c>
      <c r="P619">
        <v>59809.485470891166</v>
      </c>
      <c r="Q619">
        <v>56502.41141243172</v>
      </c>
      <c r="R619">
        <v>53172.32514842887</v>
      </c>
      <c r="S619">
        <v>49864.273011809993</v>
      </c>
      <c r="T619">
        <v>51942.05918053889</v>
      </c>
      <c r="U619">
        <v>49088.163342752327</v>
      </c>
      <c r="V619">
        <v>46381.224026240852</v>
      </c>
      <c r="W619">
        <v>43859.018310302636</v>
      </c>
      <c r="X619">
        <v>41557.627250745507</v>
      </c>
      <c r="Y619">
        <v>42469.689682639597</v>
      </c>
      <c r="Z619">
        <v>40897.978288162907</v>
      </c>
      <c r="AA619">
        <v>39662.091917640508</v>
      </c>
      <c r="AB619">
        <v>38792.379669209949</v>
      </c>
      <c r="AC619">
        <v>38316.015886901754</v>
      </c>
      <c r="AD619">
        <v>37618.192451099952</v>
      </c>
      <c r="AE619">
        <v>37964.541506102461</v>
      </c>
      <c r="AF619">
        <v>38778.784837095271</v>
      </c>
      <c r="AG619">
        <v>40086.925932439786</v>
      </c>
      <c r="AH619">
        <v>41812.359539095916</v>
      </c>
      <c r="AI619">
        <v>40096.292764038211</v>
      </c>
      <c r="AJ619">
        <v>41019.617241237487</v>
      </c>
      <c r="AK619">
        <v>41622.207577742294</v>
      </c>
      <c r="AL619">
        <v>41907.652060377397</v>
      </c>
      <c r="AM619">
        <v>41884.247972991128</v>
      </c>
      <c r="AN619">
        <v>39327.395757253536</v>
      </c>
      <c r="AO619">
        <v>38588.344960049697</v>
      </c>
      <c r="AP619">
        <v>37579.084692943266</v>
      </c>
      <c r="AQ619">
        <v>36321.844071209474</v>
      </c>
      <c r="AR619">
        <v>34842.671655654194</v>
      </c>
      <c r="AS619">
        <v>31748.128621666576</v>
      </c>
      <c r="AT619">
        <v>29829.822931316787</v>
      </c>
      <c r="AU619">
        <v>27782.426286725127</v>
      </c>
      <c r="AV619">
        <v>25640.966965169329</v>
      </c>
      <c r="AW619">
        <v>23441.992912864029</v>
      </c>
      <c r="AX619">
        <v>20450.878833098166</v>
      </c>
      <c r="AY619">
        <v>18201.161231443039</v>
      </c>
      <c r="AZ619">
        <v>16002.021257928014</v>
      </c>
      <c r="BA619">
        <v>13887.705686033391</v>
      </c>
      <c r="BB619">
        <v>11889.485200160798</v>
      </c>
      <c r="BC619">
        <v>9705.9381007719949</v>
      </c>
      <c r="BD619">
        <v>7996.5388858434126</v>
      </c>
      <c r="BE619">
        <v>6427.7790317047165</v>
      </c>
      <c r="BF619">
        <v>5026.3048056785847</v>
      </c>
      <c r="BG619">
        <v>3810.9283267763726</v>
      </c>
      <c r="BH619">
        <v>2699.7870704441425</v>
      </c>
      <c r="BI619">
        <v>1870.8470217997885</v>
      </c>
      <c r="BJ619">
        <v>1228.6272420491346</v>
      </c>
      <c r="BK619">
        <v>755.63076867666837</v>
      </c>
      <c r="BL619">
        <v>427.84266452000907</v>
      </c>
      <c r="BM619">
        <v>207.46093792983618</v>
      </c>
      <c r="BN619">
        <v>84.331036084067506</v>
      </c>
      <c r="BO619">
        <v>24.742440181779937</v>
      </c>
      <c r="BP619">
        <v>0.5224256934028596</v>
      </c>
      <c r="BQ619">
        <v>-6.0742845430114469</v>
      </c>
      <c r="BR619">
        <v>-5.2171676329719334</v>
      </c>
      <c r="BS619">
        <v>-1.3216223357963117E-9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  <c r="CF619">
        <v>0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>
        <v>0</v>
      </c>
      <c r="CT619">
        <v>0</v>
      </c>
      <c r="CU619">
        <v>0</v>
      </c>
      <c r="CV619">
        <v>0</v>
      </c>
      <c r="CW619">
        <v>0</v>
      </c>
    </row>
    <row r="620" spans="1:101" x14ac:dyDescent="0.3">
      <c r="A620">
        <f>Model_Point!K620</f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45240.163390796704</v>
      </c>
      <c r="L620">
        <v>46225.608083802494</v>
      </c>
      <c r="M620">
        <v>46027.76035600272</v>
      </c>
      <c r="N620">
        <v>45354.356146826583</v>
      </c>
      <c r="O620">
        <v>44488.889384772709</v>
      </c>
      <c r="P620">
        <v>43548.636612042326</v>
      </c>
      <c r="Q620">
        <v>42587.300076395215</v>
      </c>
      <c r="R620">
        <v>41636.832354908467</v>
      </c>
      <c r="S620">
        <v>40722.083461911963</v>
      </c>
      <c r="T620">
        <v>39852.968078704078</v>
      </c>
      <c r="U620">
        <v>39058.3102648239</v>
      </c>
      <c r="V620">
        <v>38357.612437185446</v>
      </c>
      <c r="W620">
        <v>37770.654847064186</v>
      </c>
      <c r="X620">
        <v>37316.488216709469</v>
      </c>
      <c r="Y620">
        <v>37013.668732068501</v>
      </c>
      <c r="Z620">
        <v>36880.964930482383</v>
      </c>
      <c r="AA620">
        <v>36936.413212019543</v>
      </c>
      <c r="AB620">
        <v>37196.607617925321</v>
      </c>
      <c r="AC620">
        <v>37676.944271408422</v>
      </c>
      <c r="AD620">
        <v>38392.082536794369</v>
      </c>
      <c r="AE620">
        <v>39356.897867400949</v>
      </c>
      <c r="AF620">
        <v>43415.916688462581</v>
      </c>
      <c r="AG620">
        <v>44830.083800149958</v>
      </c>
      <c r="AH620">
        <v>45897.103679939413</v>
      </c>
      <c r="AI620">
        <v>46873.805805161152</v>
      </c>
      <c r="AJ620">
        <v>47759.731747892984</v>
      </c>
      <c r="AK620">
        <v>48531.256497489812</v>
      </c>
      <c r="AL620">
        <v>49154.993678282182</v>
      </c>
      <c r="AM620">
        <v>49601.914898312803</v>
      </c>
      <c r="AN620">
        <v>49845.170603383165</v>
      </c>
      <c r="AO620">
        <v>49859.817823574413</v>
      </c>
      <c r="AP620">
        <v>49621.070948347086</v>
      </c>
      <c r="AQ620">
        <v>49103.037475829602</v>
      </c>
      <c r="AR620">
        <v>48279.237433076618</v>
      </c>
      <c r="AS620">
        <v>47124.255462619003</v>
      </c>
      <c r="AT620">
        <v>45618.11017668058</v>
      </c>
      <c r="AU620">
        <v>43747.856493759755</v>
      </c>
      <c r="AV620">
        <v>41518.983702122045</v>
      </c>
      <c r="AW620">
        <v>38931.818919700287</v>
      </c>
      <c r="AX620">
        <v>35995.81679457167</v>
      </c>
      <c r="AY620">
        <v>32732.413794410731</v>
      </c>
      <c r="AZ620">
        <v>29177.061543625114</v>
      </c>
      <c r="BA620">
        <v>25380.942319559359</v>
      </c>
      <c r="BB620">
        <v>21412.1718771081</v>
      </c>
      <c r="BC620">
        <v>17356.196235349704</v>
      </c>
      <c r="BD620">
        <v>13315.043545731613</v>
      </c>
      <c r="BE620">
        <v>9860.5158703186553</v>
      </c>
      <c r="BF620">
        <v>6503.4201722210883</v>
      </c>
      <c r="BG620">
        <v>3303.7049168125359</v>
      </c>
      <c r="BH620">
        <v>428.03355282976958</v>
      </c>
      <c r="BI620">
        <v>-1932.4199675706654</v>
      </c>
      <c r="BJ620">
        <v>-3594.1494296859673</v>
      </c>
      <c r="BK620">
        <v>-4409.6095193670017</v>
      </c>
      <c r="BL620">
        <v>-4296.99270924537</v>
      </c>
      <c r="BM620">
        <v>-3268.1508867129569</v>
      </c>
      <c r="BN620">
        <v>-2164.3796938433097</v>
      </c>
      <c r="BO620">
        <v>-1374.7990405614066</v>
      </c>
      <c r="BP620">
        <v>-833.25005967344532</v>
      </c>
      <c r="BQ620">
        <v>-478.68122582028076</v>
      </c>
      <c r="BR620">
        <v>-257.86230453449667</v>
      </c>
      <c r="BS620">
        <v>-5.2358043028104187E-10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  <c r="CF620">
        <v>0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>
        <v>0</v>
      </c>
      <c r="CT620">
        <v>0</v>
      </c>
      <c r="CU620">
        <v>0</v>
      </c>
      <c r="CV620">
        <v>0</v>
      </c>
      <c r="CW620">
        <v>0</v>
      </c>
    </row>
    <row r="621" spans="1:101" x14ac:dyDescent="0.3">
      <c r="A621">
        <f>Model_Point!K621</f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72461.205086925125</v>
      </c>
      <c r="L621">
        <v>72028.009975261448</v>
      </c>
      <c r="M621">
        <v>69672.663967465924</v>
      </c>
      <c r="N621">
        <v>66513.807587796779</v>
      </c>
      <c r="O621">
        <v>63037.091408744483</v>
      </c>
      <c r="P621">
        <v>59453.881854135514</v>
      </c>
      <c r="Q621">
        <v>55871.810272146373</v>
      </c>
      <c r="R621">
        <v>52363.777790829219</v>
      </c>
      <c r="S621">
        <v>48989.027991809751</v>
      </c>
      <c r="T621">
        <v>45750.792120497485</v>
      </c>
      <c r="U621">
        <v>42735.393717782579</v>
      </c>
      <c r="V621">
        <v>39988.901150664788</v>
      </c>
      <c r="W621">
        <v>37554.919418378202</v>
      </c>
      <c r="X621">
        <v>35473.509925703438</v>
      </c>
      <c r="Y621">
        <v>33782.478433152733</v>
      </c>
      <c r="Z621">
        <v>32518.889922654078</v>
      </c>
      <c r="AA621">
        <v>31716.98486687036</v>
      </c>
      <c r="AB621">
        <v>31406.792128472371</v>
      </c>
      <c r="AC621">
        <v>31614.610624343415</v>
      </c>
      <c r="AD621">
        <v>32025.183072150725</v>
      </c>
      <c r="AE621">
        <v>32074.092954101128</v>
      </c>
      <c r="AF621">
        <v>31773.631759403448</v>
      </c>
      <c r="AG621">
        <v>31141.360603479232</v>
      </c>
      <c r="AH621">
        <v>30200.33957631193</v>
      </c>
      <c r="AI621">
        <v>28979.117312640017</v>
      </c>
      <c r="AJ621">
        <v>27510.980168268106</v>
      </c>
      <c r="AK621">
        <v>25833.090359333975</v>
      </c>
      <c r="AL621">
        <v>23983.740982891544</v>
      </c>
      <c r="AM621">
        <v>22003.983879785235</v>
      </c>
      <c r="AN621">
        <v>19936.754358199163</v>
      </c>
      <c r="AO621">
        <v>17825.851999128736</v>
      </c>
      <c r="AP621">
        <v>15714.795408342985</v>
      </c>
      <c r="AQ621">
        <v>13645.58126188287</v>
      </c>
      <c r="AR621">
        <v>11657.391684401378</v>
      </c>
      <c r="AS621">
        <v>9785.3079429002428</v>
      </c>
      <c r="AT621">
        <v>8059.1012401030957</v>
      </c>
      <c r="AU621">
        <v>6457.5243934053424</v>
      </c>
      <c r="AV621">
        <v>5014.7367952138611</v>
      </c>
      <c r="AW621">
        <v>3756.0668678947509</v>
      </c>
      <c r="AX621">
        <v>2696.5034849830972</v>
      </c>
      <c r="AY621">
        <v>1839.8806610842876</v>
      </c>
      <c r="AZ621">
        <v>1178.9571429845744</v>
      </c>
      <c r="BA621">
        <v>696.51118614762856</v>
      </c>
      <c r="BB621">
        <v>367.44041629738257</v>
      </c>
      <c r="BC621">
        <v>161.68851019204291</v>
      </c>
      <c r="BD621">
        <v>47.642518467713373</v>
      </c>
      <c r="BE621">
        <v>-2.1305657857172977</v>
      </c>
      <c r="BF621">
        <v>-17.678411980652143</v>
      </c>
      <c r="BG621">
        <v>-17.533826610845434</v>
      </c>
      <c r="BH621">
        <v>-12.016707052521403</v>
      </c>
      <c r="BI621">
        <v>5.2653009866813455E-10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  <c r="CF621">
        <v>0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>
        <v>0</v>
      </c>
      <c r="CT621">
        <v>0</v>
      </c>
      <c r="CU621">
        <v>0</v>
      </c>
      <c r="CV621">
        <v>0</v>
      </c>
      <c r="CW621">
        <v>0</v>
      </c>
    </row>
    <row r="622" spans="1:101" x14ac:dyDescent="0.3">
      <c r="A622">
        <f>Model_Point!K622</f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28095.460880293798</v>
      </c>
      <c r="L622">
        <v>27697.443370463898</v>
      </c>
      <c r="M622">
        <v>26499.478143933673</v>
      </c>
      <c r="N622">
        <v>24967.447032243923</v>
      </c>
      <c r="O622">
        <v>25626.608339046277</v>
      </c>
      <c r="P622">
        <v>24030.027196869185</v>
      </c>
      <c r="Q622">
        <v>22419.118541858421</v>
      </c>
      <c r="R622">
        <v>20823.260235479411</v>
      </c>
      <c r="S622">
        <v>19266.220634211419</v>
      </c>
      <c r="T622">
        <v>19715.971646725811</v>
      </c>
      <c r="U622">
        <v>18395.956189598553</v>
      </c>
      <c r="V622">
        <v>17176.26774604843</v>
      </c>
      <c r="W622">
        <v>16074.504308159934</v>
      </c>
      <c r="X622">
        <v>15106.812821492162</v>
      </c>
      <c r="Y622">
        <v>14729.285300105965</v>
      </c>
      <c r="Z622">
        <v>14102.230198568104</v>
      </c>
      <c r="AA622">
        <v>13654.644924887929</v>
      </c>
      <c r="AB622">
        <v>13398.62781052131</v>
      </c>
      <c r="AC622">
        <v>13344.784100453388</v>
      </c>
      <c r="AD622">
        <v>12381.053790138545</v>
      </c>
      <c r="AE622">
        <v>12568.332427914096</v>
      </c>
      <c r="AF622">
        <v>12619.349235151376</v>
      </c>
      <c r="AG622">
        <v>12540.853834491316</v>
      </c>
      <c r="AH622">
        <v>12341.792691756005</v>
      </c>
      <c r="AI622">
        <v>11131.209625867141</v>
      </c>
      <c r="AJ622">
        <v>10670.562334510356</v>
      </c>
      <c r="AK622">
        <v>10124.709793545668</v>
      </c>
      <c r="AL622">
        <v>9508.5804466415757</v>
      </c>
      <c r="AM622">
        <v>8838.2310766282335</v>
      </c>
      <c r="AN622">
        <v>7632.8064010822045</v>
      </c>
      <c r="AO622">
        <v>6874.1756097148063</v>
      </c>
      <c r="AP622">
        <v>6110.7024291738817</v>
      </c>
      <c r="AQ622">
        <v>5358.9305305358821</v>
      </c>
      <c r="AR622">
        <v>4634.3621394784814</v>
      </c>
      <c r="AS622">
        <v>3739.1748425052115</v>
      </c>
      <c r="AT622">
        <v>3095.7766705731083</v>
      </c>
      <c r="AU622">
        <v>2497.0078482300582</v>
      </c>
      <c r="AV622">
        <v>1956.4095488381779</v>
      </c>
      <c r="AW622">
        <v>1484.1478409434728</v>
      </c>
      <c r="AX622">
        <v>1029.3835118143427</v>
      </c>
      <c r="AY622">
        <v>704.56267780142264</v>
      </c>
      <c r="AZ622">
        <v>453.57724895857365</v>
      </c>
      <c r="BA622">
        <v>270.16023703353915</v>
      </c>
      <c r="BB622">
        <v>144.96763006587872</v>
      </c>
      <c r="BC622">
        <v>61.740140427227814</v>
      </c>
      <c r="BD622">
        <v>18.12644174663026</v>
      </c>
      <c r="BE622">
        <v>-0.94744758412757735</v>
      </c>
      <c r="BF622">
        <v>-6.9384416818517218</v>
      </c>
      <c r="BG622">
        <v>-6.9216411532478608</v>
      </c>
      <c r="BH622">
        <v>-4.5997810179754746</v>
      </c>
      <c r="BI622">
        <v>-1.5305553117026892E-10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  <c r="CF622">
        <v>0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>
        <v>0</v>
      </c>
      <c r="CT622">
        <v>0</v>
      </c>
      <c r="CU622">
        <v>0</v>
      </c>
      <c r="CV622">
        <v>0</v>
      </c>
      <c r="CW622">
        <v>0</v>
      </c>
    </row>
    <row r="623" spans="1:101" x14ac:dyDescent="0.3">
      <c r="A623">
        <f>Model_Point!K623</f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19887.440820978551</v>
      </c>
      <c r="L623">
        <v>20129.330959835843</v>
      </c>
      <c r="M623">
        <v>19814.459918961198</v>
      </c>
      <c r="N623">
        <v>19275.972944038815</v>
      </c>
      <c r="O623">
        <v>18643.781431358457</v>
      </c>
      <c r="P623">
        <v>17973.237531794424</v>
      </c>
      <c r="Q623">
        <v>17290.809433443297</v>
      </c>
      <c r="R623">
        <v>16613.251772496846</v>
      </c>
      <c r="S623">
        <v>15953.715703362084</v>
      </c>
      <c r="T623">
        <v>15316.129406468288</v>
      </c>
      <c r="U623">
        <v>14716.724986931844</v>
      </c>
      <c r="V623">
        <v>16049.337606647245</v>
      </c>
      <c r="W623">
        <v>16732.070785842185</v>
      </c>
      <c r="X623">
        <v>17250.890227707449</v>
      </c>
      <c r="Y623">
        <v>17741.435751145043</v>
      </c>
      <c r="Z623">
        <v>18205.340961343485</v>
      </c>
      <c r="AA623">
        <v>18632.086066325246</v>
      </c>
      <c r="AB623">
        <v>19005.808674215295</v>
      </c>
      <c r="AC623">
        <v>19312.710715870879</v>
      </c>
      <c r="AD623">
        <v>19539.924758262696</v>
      </c>
      <c r="AE623">
        <v>19675.367452333645</v>
      </c>
      <c r="AF623">
        <v>19706.78629160289</v>
      </c>
      <c r="AG623">
        <v>19621.023993722374</v>
      </c>
      <c r="AH623">
        <v>19404.201293352653</v>
      </c>
      <c r="AI623">
        <v>19042.494662512214</v>
      </c>
      <c r="AJ623">
        <v>18524.381682500549</v>
      </c>
      <c r="AK623">
        <v>17841.457031791851</v>
      </c>
      <c r="AL623">
        <v>16994.535689478289</v>
      </c>
      <c r="AM623">
        <v>15981.153819004328</v>
      </c>
      <c r="AN623">
        <v>14802.97691972577</v>
      </c>
      <c r="AO623">
        <v>13467.291251030225</v>
      </c>
      <c r="AP623">
        <v>11988.095739493243</v>
      </c>
      <c r="AQ623">
        <v>10387.060149001365</v>
      </c>
      <c r="AR623">
        <v>8694.2522108717567</v>
      </c>
      <c r="AS623">
        <v>6948.4838634603111</v>
      </c>
      <c r="AT623">
        <v>5197.1009890319328</v>
      </c>
      <c r="AU623">
        <v>3738.817869459775</v>
      </c>
      <c r="AV623">
        <v>2314.2662491654478</v>
      </c>
      <c r="AW623">
        <v>947.8397214649774</v>
      </c>
      <c r="AX623">
        <v>-280.22272951520375</v>
      </c>
      <c r="AY623">
        <v>-1275.7722794794568</v>
      </c>
      <c r="AZ623">
        <v>-1946.9104499760717</v>
      </c>
      <c r="BA623">
        <v>-2218.2401446432259</v>
      </c>
      <c r="BB623">
        <v>-2046.0412319752695</v>
      </c>
      <c r="BC623">
        <v>-1451.0714085830532</v>
      </c>
      <c r="BD623">
        <v>-973.27739604050907</v>
      </c>
      <c r="BE623">
        <v>-625.62269500551122</v>
      </c>
      <c r="BF623">
        <v>-383.46539414519549</v>
      </c>
      <c r="BG623">
        <v>-222.68176251741869</v>
      </c>
      <c r="BH623">
        <v>-121.27316696515516</v>
      </c>
      <c r="BI623">
        <v>1.4792906019615965E-10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  <c r="CF623">
        <v>0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>
        <v>0</v>
      </c>
      <c r="CT623">
        <v>0</v>
      </c>
      <c r="CU623">
        <v>0</v>
      </c>
      <c r="CV623">
        <v>0</v>
      </c>
      <c r="CW623">
        <v>0</v>
      </c>
    </row>
    <row r="624" spans="1:101" x14ac:dyDescent="0.3">
      <c r="A624">
        <f>Model_Point!K624</f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13600.381461338784</v>
      </c>
      <c r="L624">
        <v>13475.843158892694</v>
      </c>
      <c r="M624">
        <v>13064.017521530266</v>
      </c>
      <c r="N624">
        <v>12548.324004300917</v>
      </c>
      <c r="O624">
        <v>12015.281915246853</v>
      </c>
      <c r="P624">
        <v>11502.641194200194</v>
      </c>
      <c r="Q624">
        <v>11029.383008713494</v>
      </c>
      <c r="R624">
        <v>10607.140022419893</v>
      </c>
      <c r="S624">
        <v>10241.928217867633</v>
      </c>
      <c r="T624">
        <v>9930.6530893270101</v>
      </c>
      <c r="U624">
        <v>9689.2110593981379</v>
      </c>
      <c r="V624">
        <v>9528.8749914167474</v>
      </c>
      <c r="W624">
        <v>9459.7368028584478</v>
      </c>
      <c r="X624">
        <v>9491.6557218969883</v>
      </c>
      <c r="Y624">
        <v>9633.7793982184303</v>
      </c>
      <c r="Z624">
        <v>9894.8589321386644</v>
      </c>
      <c r="AA624">
        <v>10284.48876024297</v>
      </c>
      <c r="AB624">
        <v>10813.11828718479</v>
      </c>
      <c r="AC624">
        <v>11490.973265662515</v>
      </c>
      <c r="AD624">
        <v>12213.467167280531</v>
      </c>
      <c r="AE624">
        <v>12869.274863652874</v>
      </c>
      <c r="AF624">
        <v>13452.236889091637</v>
      </c>
      <c r="AG624">
        <v>13958.552191508616</v>
      </c>
      <c r="AH624">
        <v>14386.184643051489</v>
      </c>
      <c r="AI624">
        <v>14734.09487070533</v>
      </c>
      <c r="AJ624">
        <v>15000.94849477452</v>
      </c>
      <c r="AK624">
        <v>15184.814690153195</v>
      </c>
      <c r="AL624">
        <v>15284.133332216807</v>
      </c>
      <c r="AM624">
        <v>15298.558414900303</v>
      </c>
      <c r="AN624">
        <v>15228.1032896505</v>
      </c>
      <c r="AO624">
        <v>15072.432443520524</v>
      </c>
      <c r="AP624">
        <v>14832.237088833343</v>
      </c>
      <c r="AQ624">
        <v>14509.861556085971</v>
      </c>
      <c r="AR624">
        <v>14108.868883688532</v>
      </c>
      <c r="AS624">
        <v>13633.826900177293</v>
      </c>
      <c r="AT624">
        <v>13090.137359716289</v>
      </c>
      <c r="AU624">
        <v>12484.005328307616</v>
      </c>
      <c r="AV624">
        <v>11822.504257984776</v>
      </c>
      <c r="AW624">
        <v>11113.627667024075</v>
      </c>
      <c r="AX624">
        <v>10366.275929341018</v>
      </c>
      <c r="AY624">
        <v>9590.0530336389675</v>
      </c>
      <c r="AZ624">
        <v>8795.0447401833153</v>
      </c>
      <c r="BA624">
        <v>7991.1241262869426</v>
      </c>
      <c r="BB624">
        <v>7188.403457578961</v>
      </c>
      <c r="BC624">
        <v>6397.0284512753788</v>
      </c>
      <c r="BD624">
        <v>5626.9448361993409</v>
      </c>
      <c r="BE624">
        <v>4887.6426029282175</v>
      </c>
      <c r="BF624">
        <v>4187.8860586467981</v>
      </c>
      <c r="BG624">
        <v>3535.440692840707</v>
      </c>
      <c r="BH624">
        <v>2936.8106912805774</v>
      </c>
      <c r="BI624">
        <v>2397.0033859473183</v>
      </c>
      <c r="BJ624">
        <v>1907.9058691396658</v>
      </c>
      <c r="BK624">
        <v>1475.7927222554549</v>
      </c>
      <c r="BL624">
        <v>1104.63191870688</v>
      </c>
      <c r="BM624">
        <v>795.81303615474303</v>
      </c>
      <c r="BN624">
        <v>548.04519970613057</v>
      </c>
      <c r="BO624">
        <v>357.46535371422482</v>
      </c>
      <c r="BP624">
        <v>217.97754072345592</v>
      </c>
      <c r="BQ624">
        <v>121.81353156013428</v>
      </c>
      <c r="BR624">
        <v>60.267268798797041</v>
      </c>
      <c r="BS624">
        <v>24.516671359941814</v>
      </c>
      <c r="BT624">
        <v>7.2960696771481031</v>
      </c>
      <c r="BU624">
        <v>0.34854648749723827</v>
      </c>
      <c r="BV624">
        <v>-1.5018221538178771</v>
      </c>
      <c r="BW624">
        <v>-1.2307794393114695</v>
      </c>
      <c r="BX624">
        <v>-4.8166444032703774E-10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  <c r="CF624">
        <v>0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>
        <v>0</v>
      </c>
      <c r="CT624">
        <v>0</v>
      </c>
      <c r="CU624">
        <v>0</v>
      </c>
      <c r="CV624">
        <v>0</v>
      </c>
      <c r="CW624">
        <v>0</v>
      </c>
    </row>
    <row r="625" spans="1:101" x14ac:dyDescent="0.3">
      <c r="A625">
        <f>Model_Point!K625</f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5527.0055368791691</v>
      </c>
      <c r="L625">
        <v>5452.3457220359596</v>
      </c>
      <c r="M625">
        <v>5249.7742468491824</v>
      </c>
      <c r="N625">
        <v>5000.2152229066623</v>
      </c>
      <c r="O625">
        <v>5203.11670444835</v>
      </c>
      <c r="P625">
        <v>4973.8812241147652</v>
      </c>
      <c r="Q625">
        <v>4757.1566998288963</v>
      </c>
      <c r="R625">
        <v>4557.7691264457144</v>
      </c>
      <c r="S625">
        <v>4378.2681827607257</v>
      </c>
      <c r="T625">
        <v>4492.8829007031654</v>
      </c>
      <c r="U625">
        <v>4374.4025118129048</v>
      </c>
      <c r="V625">
        <v>4286.5474551893194</v>
      </c>
      <c r="W625">
        <v>4233.3539549391689</v>
      </c>
      <c r="X625">
        <v>4218.751395213988</v>
      </c>
      <c r="Y625">
        <v>4243.5374154500778</v>
      </c>
      <c r="Z625">
        <v>4316.6949607660763</v>
      </c>
      <c r="AA625">
        <v>4439.331255592956</v>
      </c>
      <c r="AB625">
        <v>4615.5482465080631</v>
      </c>
      <c r="AC625">
        <v>4849.3523556038463</v>
      </c>
      <c r="AD625">
        <v>4785.8218171956423</v>
      </c>
      <c r="AE625">
        <v>5095.8451023186772</v>
      </c>
      <c r="AF625">
        <v>5379.379037136152</v>
      </c>
      <c r="AG625">
        <v>5635.0172648402304</v>
      </c>
      <c r="AH625">
        <v>5862.0462012593398</v>
      </c>
      <c r="AI625">
        <v>5718.4472875917918</v>
      </c>
      <c r="AJ625">
        <v>5866.0830874666453</v>
      </c>
      <c r="AK625">
        <v>5982.4451705662359</v>
      </c>
      <c r="AL625">
        <v>6066.9811399568043</v>
      </c>
      <c r="AM625">
        <v>6119.6151490419234</v>
      </c>
      <c r="AN625">
        <v>5881.259506980613</v>
      </c>
      <c r="AO625">
        <v>5854.1574071504192</v>
      </c>
      <c r="AP625">
        <v>5794.5364428266594</v>
      </c>
      <c r="AQ625">
        <v>5703.3346871669564</v>
      </c>
      <c r="AR625">
        <v>5581.9665106505599</v>
      </c>
      <c r="AS625">
        <v>5250.5741916221714</v>
      </c>
      <c r="AT625">
        <v>5063.3953457173075</v>
      </c>
      <c r="AU625">
        <v>4851.7580895663687</v>
      </c>
      <c r="AV625">
        <v>4618.4182152222593</v>
      </c>
      <c r="AW625">
        <v>4366.4921167154789</v>
      </c>
      <c r="AX625">
        <v>3985.0759616352784</v>
      </c>
      <c r="AY625">
        <v>3699.5992037539386</v>
      </c>
      <c r="AZ625">
        <v>3406.2638857040765</v>
      </c>
      <c r="BA625">
        <v>3108.911428359625</v>
      </c>
      <c r="BB625">
        <v>2811.4807424884975</v>
      </c>
      <c r="BC625">
        <v>2456.2433984064696</v>
      </c>
      <c r="BD625">
        <v>2166.641615486612</v>
      </c>
      <c r="BE625">
        <v>1888.2834181924088</v>
      </c>
      <c r="BF625">
        <v>1624.5946825227365</v>
      </c>
      <c r="BG625">
        <v>1378.6202080933099</v>
      </c>
      <c r="BH625">
        <v>1126.6500866309166</v>
      </c>
      <c r="BI625">
        <v>921.59172784375676</v>
      </c>
      <c r="BJ625">
        <v>735.6397412252087</v>
      </c>
      <c r="BK625">
        <v>571.25699798256869</v>
      </c>
      <c r="BL625">
        <v>430.02080500892095</v>
      </c>
      <c r="BM625">
        <v>305.10460427868691</v>
      </c>
      <c r="BN625">
        <v>210.42859346434065</v>
      </c>
      <c r="BO625">
        <v>137.57213568801237</v>
      </c>
      <c r="BP625">
        <v>84.232450411491357</v>
      </c>
      <c r="BQ625">
        <v>47.458377951607808</v>
      </c>
      <c r="BR625">
        <v>23.093877362000402</v>
      </c>
      <c r="BS625">
        <v>9.3948304069620274</v>
      </c>
      <c r="BT625">
        <v>2.795401548725454</v>
      </c>
      <c r="BU625">
        <v>0.13296264092750004</v>
      </c>
      <c r="BV625">
        <v>-0.57569690582861577</v>
      </c>
      <c r="BW625">
        <v>-0.47280679802267617</v>
      </c>
      <c r="BX625">
        <v>-7.7427218884851458E-11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>
        <v>0</v>
      </c>
      <c r="CT625">
        <v>0</v>
      </c>
      <c r="CU625">
        <v>0</v>
      </c>
      <c r="CV625">
        <v>0</v>
      </c>
      <c r="CW625">
        <v>0</v>
      </c>
    </row>
    <row r="626" spans="1:101" x14ac:dyDescent="0.3">
      <c r="A626">
        <f>Model_Point!K626</f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2954.6001134255639</v>
      </c>
      <c r="L626">
        <v>2987.7573873915744</v>
      </c>
      <c r="M626">
        <v>2955.7752632813454</v>
      </c>
      <c r="N626">
        <v>2899.9014533434606</v>
      </c>
      <c r="O626">
        <v>2838.8637202262139</v>
      </c>
      <c r="P626">
        <v>2780.711945102119</v>
      </c>
      <c r="Q626">
        <v>2729.3021594937427</v>
      </c>
      <c r="R626">
        <v>2686.9149235392788</v>
      </c>
      <c r="S626">
        <v>2654.819586933238</v>
      </c>
      <c r="T626">
        <v>2632.8316256738326</v>
      </c>
      <c r="U626">
        <v>2623.6639937229143</v>
      </c>
      <c r="V626">
        <v>2629.3125789770747</v>
      </c>
      <c r="W626">
        <v>2651.588914334533</v>
      </c>
      <c r="X626">
        <v>2692.2683393327129</v>
      </c>
      <c r="Y626">
        <v>2753.0182511517742</v>
      </c>
      <c r="Z626">
        <v>2835.4480502394654</v>
      </c>
      <c r="AA626">
        <v>2941.3013670230566</v>
      </c>
      <c r="AB626">
        <v>3072.4597125258674</v>
      </c>
      <c r="AC626">
        <v>3230.77834646256</v>
      </c>
      <c r="AD626">
        <v>3418.1174520332961</v>
      </c>
      <c r="AE626">
        <v>3636.4314406506473</v>
      </c>
      <c r="AF626">
        <v>3858.7219849975277</v>
      </c>
      <c r="AG626">
        <v>4076.1699814702424</v>
      </c>
      <c r="AH626">
        <v>4288.8748606603322</v>
      </c>
      <c r="AI626">
        <v>4497.1211792473878</v>
      </c>
      <c r="AJ626">
        <v>4701.1815231121791</v>
      </c>
      <c r="AK626">
        <v>5272.4143291808514</v>
      </c>
      <c r="AL626">
        <v>5402.6441456007797</v>
      </c>
      <c r="AM626">
        <v>5495.2877361174178</v>
      </c>
      <c r="AN626">
        <v>5575.8872154573128</v>
      </c>
      <c r="AO626">
        <v>5644.2233367860154</v>
      </c>
      <c r="AP626">
        <v>5697.7773540767721</v>
      </c>
      <c r="AQ626">
        <v>5733.0967211349416</v>
      </c>
      <c r="AR626">
        <v>5747.2055999635159</v>
      </c>
      <c r="AS626">
        <v>5737.3880752756713</v>
      </c>
      <c r="AT626">
        <v>5701.1632163452105</v>
      </c>
      <c r="AU626">
        <v>5636.1166953085321</v>
      </c>
      <c r="AV626">
        <v>5539.7856144034549</v>
      </c>
      <c r="AW626">
        <v>5409.7238512105132</v>
      </c>
      <c r="AX626">
        <v>5243.680496848955</v>
      </c>
      <c r="AY626">
        <v>5040.043914816044</v>
      </c>
      <c r="AZ626">
        <v>4798.0054601322981</v>
      </c>
      <c r="BA626">
        <v>4518.6807174084406</v>
      </c>
      <c r="BB626">
        <v>4202.7632369540715</v>
      </c>
      <c r="BC626">
        <v>3851.963894442431</v>
      </c>
      <c r="BD626">
        <v>3469.2918668749971</v>
      </c>
      <c r="BE626">
        <v>3059.2464300812012</v>
      </c>
      <c r="BF626">
        <v>2627.9691736082182</v>
      </c>
      <c r="BG626">
        <v>2183.3359777038108</v>
      </c>
      <c r="BH626">
        <v>1734.9585369611507</v>
      </c>
      <c r="BI626">
        <v>1294.0612629448242</v>
      </c>
      <c r="BJ626">
        <v>918.03418371387272</v>
      </c>
      <c r="BK626">
        <v>557.90992514674019</v>
      </c>
      <c r="BL626">
        <v>220.5431891199012</v>
      </c>
      <c r="BM626">
        <v>-76.626109867339551</v>
      </c>
      <c r="BN626">
        <v>-314.07665080159251</v>
      </c>
      <c r="BO626">
        <v>-473.57964802283357</v>
      </c>
      <c r="BP626">
        <v>-541.13113219530715</v>
      </c>
      <c r="BQ626">
        <v>-509.96750889583484</v>
      </c>
      <c r="BR626">
        <v>-383.30253041016613</v>
      </c>
      <c r="BS626">
        <v>-251.64397388861445</v>
      </c>
      <c r="BT626">
        <v>-158.36364435880222</v>
      </c>
      <c r="BU626">
        <v>-94.946890604619256</v>
      </c>
      <c r="BV626">
        <v>-53.751572767620281</v>
      </c>
      <c r="BW626">
        <v>-28.268040762088894</v>
      </c>
      <c r="BX626">
        <v>1.131911724503141E-10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  <c r="CF626">
        <v>0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>
        <v>0</v>
      </c>
      <c r="CT626">
        <v>0</v>
      </c>
      <c r="CU626">
        <v>0</v>
      </c>
      <c r="CV626">
        <v>0</v>
      </c>
      <c r="CW626">
        <v>0</v>
      </c>
    </row>
    <row r="627" spans="1:101" x14ac:dyDescent="0.3">
      <c r="A627">
        <f>Model_Point!K627</f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39067.499418061649</v>
      </c>
      <c r="L627">
        <v>38894.985548547149</v>
      </c>
      <c r="M627">
        <v>37895.86315524143</v>
      </c>
      <c r="N627">
        <v>36565.525743778904</v>
      </c>
      <c r="O627">
        <v>35159.855244834114</v>
      </c>
      <c r="P627">
        <v>33790.784890548544</v>
      </c>
      <c r="Q627">
        <v>32516.801688168383</v>
      </c>
      <c r="R627">
        <v>31380.659420026135</v>
      </c>
      <c r="S627">
        <v>30419.421766466956</v>
      </c>
      <c r="T627">
        <v>29639.359164034788</v>
      </c>
      <c r="U627">
        <v>29097.185158679782</v>
      </c>
      <c r="V627">
        <v>28825.49584091116</v>
      </c>
      <c r="W627">
        <v>28854.254129163997</v>
      </c>
      <c r="X627">
        <v>29210.980699144704</v>
      </c>
      <c r="Y627">
        <v>29921.393925902503</v>
      </c>
      <c r="Z627">
        <v>31010.988811730043</v>
      </c>
      <c r="AA627">
        <v>32219.661676166917</v>
      </c>
      <c r="AB627">
        <v>33202.283265086269</v>
      </c>
      <c r="AC627">
        <v>33950.515032713818</v>
      </c>
      <c r="AD627">
        <v>34457.598196710722</v>
      </c>
      <c r="AE627">
        <v>34716.363275795804</v>
      </c>
      <c r="AF627">
        <v>34722.980536399067</v>
      </c>
      <c r="AG627">
        <v>34478.743721099476</v>
      </c>
      <c r="AH627">
        <v>33988.924542480134</v>
      </c>
      <c r="AI627">
        <v>33262.207562980824</v>
      </c>
      <c r="AJ627">
        <v>32310.227679740899</v>
      </c>
      <c r="AK627">
        <v>31147.492194186671</v>
      </c>
      <c r="AL627">
        <v>29791.573300086162</v>
      </c>
      <c r="AM627">
        <v>28263.266612741609</v>
      </c>
      <c r="AN627">
        <v>26586.56621824592</v>
      </c>
      <c r="AO627">
        <v>24788.091564062681</v>
      </c>
      <c r="AP627">
        <v>22896.44684508138</v>
      </c>
      <c r="AQ627">
        <v>20940.204655091366</v>
      </c>
      <c r="AR627">
        <v>18949.162957512497</v>
      </c>
      <c r="AS627">
        <v>16953.724222544028</v>
      </c>
      <c r="AT627">
        <v>14984.182726949897</v>
      </c>
      <c r="AU627">
        <v>13069.934965197597</v>
      </c>
      <c r="AV627">
        <v>11238.636676122149</v>
      </c>
      <c r="AW627">
        <v>9515.3392014891397</v>
      </c>
      <c r="AX627">
        <v>7921.6470617611085</v>
      </c>
      <c r="AY627">
        <v>6474.9467695836756</v>
      </c>
      <c r="AZ627">
        <v>5154.7721774529064</v>
      </c>
      <c r="BA627">
        <v>3982.0012010057553</v>
      </c>
      <c r="BB627">
        <v>2970.8174259877969</v>
      </c>
      <c r="BC627">
        <v>2127.7929780599466</v>
      </c>
      <c r="BD627">
        <v>1451.4805013928676</v>
      </c>
      <c r="BE627">
        <v>932.64535181529106</v>
      </c>
      <c r="BF627">
        <v>555.20885902687792</v>
      </c>
      <c r="BG627">
        <v>297.88017830403669</v>
      </c>
      <c r="BH627">
        <v>136.33649046217917</v>
      </c>
      <c r="BI627">
        <v>45.68931319054775</v>
      </c>
      <c r="BJ627">
        <v>4.9672350649019945</v>
      </c>
      <c r="BK627">
        <v>-8.9220164699940838</v>
      </c>
      <c r="BL627">
        <v>-10.23779128456264</v>
      </c>
      <c r="BM627">
        <v>-6.9690144740745206</v>
      </c>
      <c r="BN627">
        <v>8.5946955432801327E-10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  <c r="CF627">
        <v>0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>
        <v>0</v>
      </c>
      <c r="CT627">
        <v>0</v>
      </c>
      <c r="CU627">
        <v>0</v>
      </c>
      <c r="CV627">
        <v>0</v>
      </c>
      <c r="CW627">
        <v>0</v>
      </c>
    </row>
    <row r="628" spans="1:101" x14ac:dyDescent="0.3">
      <c r="A628">
        <f>Model_Point!K628</f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15604.66170640249</v>
      </c>
      <c r="L628">
        <v>15466.890989723712</v>
      </c>
      <c r="M628">
        <v>14973.00924761436</v>
      </c>
      <c r="N628">
        <v>14336.31624100855</v>
      </c>
      <c r="O628">
        <v>14874.411941067399</v>
      </c>
      <c r="P628">
        <v>14276.196765897377</v>
      </c>
      <c r="Q628">
        <v>13708.919273362173</v>
      </c>
      <c r="R628">
        <v>13189.90193097675</v>
      </c>
      <c r="S628">
        <v>12734.017756535099</v>
      </c>
      <c r="T628">
        <v>12880.349824118863</v>
      </c>
      <c r="U628">
        <v>12611.92594038574</v>
      </c>
      <c r="V628">
        <v>12446.713607807167</v>
      </c>
      <c r="W628">
        <v>12396.67914947102</v>
      </c>
      <c r="X628">
        <v>12472.811038750135</v>
      </c>
      <c r="Y628">
        <v>12192.927076457116</v>
      </c>
      <c r="Z628">
        <v>12521.600571765632</v>
      </c>
      <c r="AA628">
        <v>13005.255260422988</v>
      </c>
      <c r="AB628">
        <v>13538.358900602541</v>
      </c>
      <c r="AC628">
        <v>13985.443977235125</v>
      </c>
      <c r="AD628">
        <v>13427.51126722783</v>
      </c>
      <c r="AE628">
        <v>13638.315560487974</v>
      </c>
      <c r="AF628">
        <v>13753.244050187062</v>
      </c>
      <c r="AG628">
        <v>13772.827376016012</v>
      </c>
      <c r="AH628">
        <v>13699.161457922131</v>
      </c>
      <c r="AI628">
        <v>12868.570301230635</v>
      </c>
      <c r="AJ628">
        <v>12578.661329877335</v>
      </c>
      <c r="AK628">
        <v>12206.775613918311</v>
      </c>
      <c r="AL628">
        <v>11759.734087861649</v>
      </c>
      <c r="AM628">
        <v>11245.627971810814</v>
      </c>
      <c r="AN628">
        <v>10243.401904753273</v>
      </c>
      <c r="AO628">
        <v>9597.6512488113076</v>
      </c>
      <c r="AP628">
        <v>8914.1272919947114</v>
      </c>
      <c r="AQ628">
        <v>8203.9386265558223</v>
      </c>
      <c r="AR628">
        <v>7478.6899164893039</v>
      </c>
      <c r="AS628">
        <v>6515.0892351183211</v>
      </c>
      <c r="AT628">
        <v>5780.7450685875428</v>
      </c>
      <c r="AU628">
        <v>5065.6656857078033</v>
      </c>
      <c r="AV628">
        <v>4380.6658457224767</v>
      </c>
      <c r="AW628">
        <v>3735.5732617772924</v>
      </c>
      <c r="AX628">
        <v>3038.8012994414748</v>
      </c>
      <c r="AY628">
        <v>2491.2613491142529</v>
      </c>
      <c r="AZ628">
        <v>1991.0067078798247</v>
      </c>
      <c r="BA628">
        <v>1546.2385795639677</v>
      </c>
      <c r="BB628">
        <v>1162.5910032131681</v>
      </c>
      <c r="BC628">
        <v>815.26498575292123</v>
      </c>
      <c r="BD628">
        <v>557.19635743961578</v>
      </c>
      <c r="BE628">
        <v>359.09010209096039</v>
      </c>
      <c r="BF628">
        <v>214.91027360685842</v>
      </c>
      <c r="BG628">
        <v>116.59743130021931</v>
      </c>
      <c r="BH628">
        <v>52.19755140134378</v>
      </c>
      <c r="BI628">
        <v>17.468898851057386</v>
      </c>
      <c r="BJ628">
        <v>1.8582234829241389</v>
      </c>
      <c r="BK628">
        <v>-3.4725955645150428</v>
      </c>
      <c r="BL628">
        <v>-3.9840124477696999</v>
      </c>
      <c r="BM628">
        <v>-2.6741982528522956</v>
      </c>
      <c r="BN628">
        <v>-1.5770434537912087E-10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  <c r="CF628">
        <v>0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  <c r="CN628">
        <v>0</v>
      </c>
      <c r="CO628">
        <v>0</v>
      </c>
      <c r="CP628">
        <v>0</v>
      </c>
      <c r="CQ628">
        <v>0</v>
      </c>
      <c r="CR628">
        <v>0</v>
      </c>
      <c r="CS628">
        <v>0</v>
      </c>
      <c r="CT628">
        <v>0</v>
      </c>
      <c r="CU628">
        <v>0</v>
      </c>
      <c r="CV628">
        <v>0</v>
      </c>
      <c r="CW628">
        <v>0</v>
      </c>
    </row>
    <row r="629" spans="1:101" x14ac:dyDescent="0.3">
      <c r="A629">
        <f>Model_Point!K629</f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11155.488328373542</v>
      </c>
      <c r="L629">
        <v>11415.398410037964</v>
      </c>
      <c r="M629">
        <v>11417.69147808912</v>
      </c>
      <c r="N629">
        <v>11319.650707671712</v>
      </c>
      <c r="O629">
        <v>11193.034898086096</v>
      </c>
      <c r="P629">
        <v>11068.492132856529</v>
      </c>
      <c r="Q629">
        <v>10960.689381178772</v>
      </c>
      <c r="R629">
        <v>10879.236477194578</v>
      </c>
      <c r="S629">
        <v>10831.997158188455</v>
      </c>
      <c r="T629">
        <v>10821.793647198814</v>
      </c>
      <c r="U629">
        <v>10859.047682659057</v>
      </c>
      <c r="V629">
        <v>10950.446914028631</v>
      </c>
      <c r="W629">
        <v>11102.2454488943</v>
      </c>
      <c r="X629">
        <v>11320.306074600492</v>
      </c>
      <c r="Y629">
        <v>11610.20783173535</v>
      </c>
      <c r="Z629">
        <v>11977.497432672451</v>
      </c>
      <c r="AA629">
        <v>13243.088218959307</v>
      </c>
      <c r="AB629">
        <v>13684.77842244473</v>
      </c>
      <c r="AC629">
        <v>14010.156648337874</v>
      </c>
      <c r="AD629">
        <v>14308.654908330011</v>
      </c>
      <c r="AE629">
        <v>14580.740354838463</v>
      </c>
      <c r="AF629">
        <v>14818.859472959501</v>
      </c>
      <c r="AG629">
        <v>15012.031623377421</v>
      </c>
      <c r="AH629">
        <v>15150.750413793639</v>
      </c>
      <c r="AI629">
        <v>15226.232958848223</v>
      </c>
      <c r="AJ629">
        <v>15230.32712378384</v>
      </c>
      <c r="AK629">
        <v>15154.898055029907</v>
      </c>
      <c r="AL629">
        <v>14991.37403934463</v>
      </c>
      <c r="AM629">
        <v>14730.907652492921</v>
      </c>
      <c r="AN629">
        <v>14364.930637222451</v>
      </c>
      <c r="AO629">
        <v>13886.661927303356</v>
      </c>
      <c r="AP629">
        <v>13291.658990634689</v>
      </c>
      <c r="AQ629">
        <v>12581.801641917247</v>
      </c>
      <c r="AR629">
        <v>11757.065739605501</v>
      </c>
      <c r="AS629">
        <v>10820.462232890604</v>
      </c>
      <c r="AT629">
        <v>9779.0183104029893</v>
      </c>
      <c r="AU629">
        <v>8644.4755744796294</v>
      </c>
      <c r="AV629">
        <v>7433.8793635757656</v>
      </c>
      <c r="AW629">
        <v>6169.9916477792949</v>
      </c>
      <c r="AX629">
        <v>4881.4258534040455</v>
      </c>
      <c r="AY629">
        <v>3602.3864134641244</v>
      </c>
      <c r="AZ629">
        <v>2530.9099204158406</v>
      </c>
      <c r="BA629">
        <v>1495.7057078648656</v>
      </c>
      <c r="BB629">
        <v>515.65158737285503</v>
      </c>
      <c r="BC629">
        <v>-353.56841073746801</v>
      </c>
      <c r="BD629">
        <v>-1047.9454833897839</v>
      </c>
      <c r="BE629">
        <v>-1506.256275438401</v>
      </c>
      <c r="BF629">
        <v>-1679.7841615709644</v>
      </c>
      <c r="BG629">
        <v>-1542.4975050336302</v>
      </c>
      <c r="BH629">
        <v>-1100.5162000160253</v>
      </c>
      <c r="BI629">
        <v>-731.12943130231019</v>
      </c>
      <c r="BJ629">
        <v>-465.50626364624088</v>
      </c>
      <c r="BK629">
        <v>-282.43694407597962</v>
      </c>
      <c r="BL629">
        <v>-162.02183124375361</v>
      </c>
      <c r="BM629">
        <v>-86.690186737536592</v>
      </c>
      <c r="BN629">
        <v>7.4402644845621196E-12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>
        <v>0</v>
      </c>
      <c r="CS629">
        <v>0</v>
      </c>
      <c r="CT629">
        <v>0</v>
      </c>
      <c r="CU629">
        <v>0</v>
      </c>
      <c r="CV629">
        <v>0</v>
      </c>
      <c r="CW629">
        <v>0</v>
      </c>
    </row>
    <row r="630" spans="1:101" x14ac:dyDescent="0.3">
      <c r="A630">
        <f>Model_Point!K630</f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16183.917147172784</v>
      </c>
      <c r="L630">
        <v>15882.13990074126</v>
      </c>
      <c r="M630">
        <v>15271.896451318278</v>
      </c>
      <c r="N630">
        <v>14526.875366601555</v>
      </c>
      <c r="O630">
        <v>13761.038954015581</v>
      </c>
      <c r="P630">
        <v>13025.547215693088</v>
      </c>
      <c r="Q630">
        <v>12348.290531274741</v>
      </c>
      <c r="R630">
        <v>11749.690471429292</v>
      </c>
      <c r="S630">
        <v>11247.043334989559</v>
      </c>
      <c r="T630">
        <v>10837.160887973701</v>
      </c>
      <c r="U630">
        <v>10549.84450424983</v>
      </c>
      <c r="V630">
        <v>10398.825885350931</v>
      </c>
      <c r="W630">
        <v>10396.431613614977</v>
      </c>
      <c r="X630">
        <v>10538.749045130331</v>
      </c>
      <c r="Y630">
        <v>10576.670535015122</v>
      </c>
      <c r="Z630">
        <v>10511.113792057989</v>
      </c>
      <c r="AA630">
        <v>10344.73909703812</v>
      </c>
      <c r="AB630">
        <v>10082.022079391665</v>
      </c>
      <c r="AC630">
        <v>9729.3150229183466</v>
      </c>
      <c r="AD630">
        <v>9294.8332399952324</v>
      </c>
      <c r="AE630">
        <v>8788.4111389752634</v>
      </c>
      <c r="AF630">
        <v>8221.2204282893836</v>
      </c>
      <c r="AG630">
        <v>7604.9032756767201</v>
      </c>
      <c r="AH630">
        <v>6952.0552273017192</v>
      </c>
      <c r="AI630">
        <v>6275.9326538416663</v>
      </c>
      <c r="AJ630">
        <v>5590.1135014365054</v>
      </c>
      <c r="AK630">
        <v>4908.117435017416</v>
      </c>
      <c r="AL630">
        <v>4242.9956056727406</v>
      </c>
      <c r="AM630">
        <v>3606.9047999928762</v>
      </c>
      <c r="AN630">
        <v>3010.6853120330929</v>
      </c>
      <c r="AO630">
        <v>2463.4660479741074</v>
      </c>
      <c r="AP630">
        <v>1958.5314807448131</v>
      </c>
      <c r="AQ630">
        <v>1506.3593289315206</v>
      </c>
      <c r="AR630">
        <v>1114.5549843466436</v>
      </c>
      <c r="AS630">
        <v>787.37614907028046</v>
      </c>
      <c r="AT630">
        <v>525.4891053083918</v>
      </c>
      <c r="AU630">
        <v>326.02113503295419</v>
      </c>
      <c r="AV630">
        <v>182.94579279764673</v>
      </c>
      <c r="AW630">
        <v>87.793886013687271</v>
      </c>
      <c r="AX630">
        <v>30.627151073987253</v>
      </c>
      <c r="AY630">
        <v>1.1533369801684583</v>
      </c>
      <c r="AZ630">
        <v>-9.6390015596242176</v>
      </c>
      <c r="BA630">
        <v>-11.05038396997932</v>
      </c>
      <c r="BB630">
        <v>-8.6624972984889368</v>
      </c>
      <c r="BC630">
        <v>-5.4434949187698036</v>
      </c>
      <c r="BD630">
        <v>4.7484288682127119E-11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  <c r="CF630">
        <v>0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  <c r="CN630">
        <v>0</v>
      </c>
      <c r="CO630">
        <v>0</v>
      </c>
      <c r="CP630">
        <v>0</v>
      </c>
      <c r="CQ630">
        <v>0</v>
      </c>
      <c r="CR630">
        <v>0</v>
      </c>
      <c r="CS630">
        <v>0</v>
      </c>
      <c r="CT630">
        <v>0</v>
      </c>
      <c r="CU630">
        <v>0</v>
      </c>
      <c r="CV630">
        <v>0</v>
      </c>
      <c r="CW630">
        <v>0</v>
      </c>
    </row>
    <row r="631" spans="1:101" x14ac:dyDescent="0.3">
      <c r="A631">
        <f>Model_Point!K631</f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6610.6246652682094</v>
      </c>
      <c r="L631">
        <v>6469.5225819292264</v>
      </c>
      <c r="M631">
        <v>6189.7391649378915</v>
      </c>
      <c r="N631">
        <v>5850.2514849562722</v>
      </c>
      <c r="O631">
        <v>5924.1736106767003</v>
      </c>
      <c r="P631">
        <v>5605.2129280631052</v>
      </c>
      <c r="Q631">
        <v>5306.3089574158203</v>
      </c>
      <c r="R631">
        <v>5035.8328759471769</v>
      </c>
      <c r="S631">
        <v>4800.8287004798867</v>
      </c>
      <c r="T631">
        <v>4661.4516268995649</v>
      </c>
      <c r="U631">
        <v>4511.1091809521304</v>
      </c>
      <c r="V631">
        <v>4412.8490982334051</v>
      </c>
      <c r="W631">
        <v>4371.6597017290906</v>
      </c>
      <c r="X631">
        <v>4391.9974076897852</v>
      </c>
      <c r="Y631">
        <v>4088.6990919784535</v>
      </c>
      <c r="Z631">
        <v>4111.7387927503778</v>
      </c>
      <c r="AA631">
        <v>4095.7390540754445</v>
      </c>
      <c r="AB631">
        <v>4042.3696892682624</v>
      </c>
      <c r="AC631">
        <v>3954.0512558928849</v>
      </c>
      <c r="AD631">
        <v>3571.0296879057487</v>
      </c>
      <c r="AE631">
        <v>3406.7058444328181</v>
      </c>
      <c r="AF631">
        <v>3217.7741941743866</v>
      </c>
      <c r="AG631">
        <v>3008.7445991188724</v>
      </c>
      <c r="AH631">
        <v>2784.5174571187813</v>
      </c>
      <c r="AI631">
        <v>2403.2258919423916</v>
      </c>
      <c r="AJ631">
        <v>2155.1897029226807</v>
      </c>
      <c r="AK631">
        <v>1907.2166053708693</v>
      </c>
      <c r="AL631">
        <v>1664.432533969994</v>
      </c>
      <c r="AM631">
        <v>1431.6343761775761</v>
      </c>
      <c r="AN631">
        <v>1150.5881860307459</v>
      </c>
      <c r="AO631">
        <v>946.15511535415328</v>
      </c>
      <c r="AP631">
        <v>756.99303145675094</v>
      </c>
      <c r="AQ631">
        <v>587.25124140177309</v>
      </c>
      <c r="AR631">
        <v>439.98212475608238</v>
      </c>
      <c r="AS631">
        <v>300.58377230481051</v>
      </c>
      <c r="AT631">
        <v>201.16946881905076</v>
      </c>
      <c r="AU631">
        <v>125.33693719592841</v>
      </c>
      <c r="AV631">
        <v>70.876946762119971</v>
      </c>
      <c r="AW631">
        <v>34.626463134470427</v>
      </c>
      <c r="AX631">
        <v>11.690202528144722</v>
      </c>
      <c r="AY631">
        <v>0.39957592730015989</v>
      </c>
      <c r="AZ631">
        <v>-3.7522143853557006</v>
      </c>
      <c r="BA631">
        <v>-4.3138462327304108</v>
      </c>
      <c r="BB631">
        <v>-3.4178800096147377</v>
      </c>
      <c r="BC631">
        <v>-2.0841169216741582</v>
      </c>
      <c r="BD631">
        <v>-3.5856833771844149E-11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  <c r="CF631">
        <v>0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  <c r="CN631">
        <v>0</v>
      </c>
      <c r="CO631">
        <v>0</v>
      </c>
      <c r="CP631">
        <v>0</v>
      </c>
      <c r="CQ631">
        <v>0</v>
      </c>
      <c r="CR631">
        <v>0</v>
      </c>
      <c r="CS631">
        <v>0</v>
      </c>
      <c r="CT631">
        <v>0</v>
      </c>
      <c r="CU631">
        <v>0</v>
      </c>
      <c r="CV631">
        <v>0</v>
      </c>
      <c r="CW631">
        <v>0</v>
      </c>
    </row>
    <row r="632" spans="1:101" x14ac:dyDescent="0.3">
      <c r="A632">
        <f>Model_Point!K632</f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4864.3986111581162</v>
      </c>
      <c r="L632">
        <v>4924.8801808300232</v>
      </c>
      <c r="M632">
        <v>4853.7944790017418</v>
      </c>
      <c r="N632">
        <v>4730.8704919899046</v>
      </c>
      <c r="O632">
        <v>4587.8114905935372</v>
      </c>
      <c r="P632">
        <v>4438.227755616459</v>
      </c>
      <c r="Q632">
        <v>4288.70219376365</v>
      </c>
      <c r="R632">
        <v>4143.4471436353888</v>
      </c>
      <c r="S632">
        <v>4005.7903112743143</v>
      </c>
      <c r="T632">
        <v>3876.75834046521</v>
      </c>
      <c r="U632">
        <v>3760.4642676914227</v>
      </c>
      <c r="V632">
        <v>4124.0622135100302</v>
      </c>
      <c r="W632">
        <v>4286.3197261703945</v>
      </c>
      <c r="X632">
        <v>4406.9827367085009</v>
      </c>
      <c r="Y632">
        <v>4520.0579967589256</v>
      </c>
      <c r="Z632">
        <v>4625.9604401367124</v>
      </c>
      <c r="AA632">
        <v>4722.063842906161</v>
      </c>
      <c r="AB632">
        <v>4804.4125301213908</v>
      </c>
      <c r="AC632">
        <v>4869.5786172308217</v>
      </c>
      <c r="AD632">
        <v>4914.378479921329</v>
      </c>
      <c r="AE632">
        <v>4935.8368611598362</v>
      </c>
      <c r="AF632">
        <v>4930.9494498786698</v>
      </c>
      <c r="AG632">
        <v>4896.5009686525336</v>
      </c>
      <c r="AH632">
        <v>4829.1141209203188</v>
      </c>
      <c r="AI632">
        <v>4725.4478318765687</v>
      </c>
      <c r="AJ632">
        <v>4582.7623438291439</v>
      </c>
      <c r="AK632">
        <v>4399.1248302260738</v>
      </c>
      <c r="AL632">
        <v>4174.9358733102299</v>
      </c>
      <c r="AM632">
        <v>3909.7962109848709</v>
      </c>
      <c r="AN632">
        <v>3604.3669973012197</v>
      </c>
      <c r="AO632">
        <v>3260.7415816531293</v>
      </c>
      <c r="AP632">
        <v>2882.7146205004824</v>
      </c>
      <c r="AQ632">
        <v>2476.0148330237944</v>
      </c>
      <c r="AR632">
        <v>2048.4765209182033</v>
      </c>
      <c r="AS632">
        <v>1610.1119158012236</v>
      </c>
      <c r="AT632">
        <v>1173.0402121691682</v>
      </c>
      <c r="AU632">
        <v>812.17374921342036</v>
      </c>
      <c r="AV632">
        <v>462.26583765677049</v>
      </c>
      <c r="AW632">
        <v>129.54552393824329</v>
      </c>
      <c r="AX632">
        <v>-165.80628008994816</v>
      </c>
      <c r="AY632">
        <v>-400.27855734529675</v>
      </c>
      <c r="AZ632">
        <v>-551.13774855286829</v>
      </c>
      <c r="BA632">
        <v>-600.03151249635312</v>
      </c>
      <c r="BB632">
        <v>-536.79249778029339</v>
      </c>
      <c r="BC632">
        <v>-379.68427901505629</v>
      </c>
      <c r="BD632">
        <v>-254.08132031170527</v>
      </c>
      <c r="BE632">
        <v>-162.88881381045832</v>
      </c>
      <c r="BF632">
        <v>-99.489904938330014</v>
      </c>
      <c r="BG632">
        <v>-57.46111773327992</v>
      </c>
      <c r="BH632">
        <v>-30.98295700736908</v>
      </c>
      <c r="BI632">
        <v>-3.1348263120130787E-11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  <c r="CF632">
        <v>0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  <c r="CN632">
        <v>0</v>
      </c>
      <c r="CO632">
        <v>0</v>
      </c>
      <c r="CP632">
        <v>0</v>
      </c>
      <c r="CQ632">
        <v>0</v>
      </c>
      <c r="CR632">
        <v>0</v>
      </c>
      <c r="CS632">
        <v>0</v>
      </c>
      <c r="CT632">
        <v>0</v>
      </c>
      <c r="CU632">
        <v>0</v>
      </c>
      <c r="CV632">
        <v>0</v>
      </c>
      <c r="CW632">
        <v>0</v>
      </c>
    </row>
    <row r="633" spans="1:101" x14ac:dyDescent="0.3">
      <c r="A633">
        <f>Model_Point!K633</f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17390.616850322695</v>
      </c>
      <c r="L633">
        <v>17461.429835114563</v>
      </c>
      <c r="M633">
        <v>17165.064075953847</v>
      </c>
      <c r="N633">
        <v>16710.031235289003</v>
      </c>
      <c r="O633">
        <v>16205.325779513767</v>
      </c>
      <c r="P633">
        <v>15696.916357003425</v>
      </c>
      <c r="Q633">
        <v>15208.134452328235</v>
      </c>
      <c r="R633">
        <v>14754.456627150235</v>
      </c>
      <c r="S633">
        <v>14349.015045173308</v>
      </c>
      <c r="T633">
        <v>13993.300582321806</v>
      </c>
      <c r="U633">
        <v>13706.588015164851</v>
      </c>
      <c r="V633">
        <v>13500.342072789213</v>
      </c>
      <c r="W633">
        <v>13386.729411534981</v>
      </c>
      <c r="X633">
        <v>13377.640220644687</v>
      </c>
      <c r="Y633">
        <v>13484.845260250566</v>
      </c>
      <c r="Z633">
        <v>13720.577324778054</v>
      </c>
      <c r="AA633">
        <v>14096.64519579737</v>
      </c>
      <c r="AB633">
        <v>14623.77376342006</v>
      </c>
      <c r="AC633">
        <v>15235.817309592225</v>
      </c>
      <c r="AD633">
        <v>15760.38630220125</v>
      </c>
      <c r="AE633">
        <v>16194.320766179748</v>
      </c>
      <c r="AF633">
        <v>16533.78463061366</v>
      </c>
      <c r="AG633">
        <v>16775.428947939788</v>
      </c>
      <c r="AH633">
        <v>16917.425102147947</v>
      </c>
      <c r="AI633">
        <v>16958.42424209588</v>
      </c>
      <c r="AJ633">
        <v>16896.680670917729</v>
      </c>
      <c r="AK633">
        <v>16731.740114797118</v>
      </c>
      <c r="AL633">
        <v>16465.226081265628</v>
      </c>
      <c r="AM633">
        <v>16100.320454287208</v>
      </c>
      <c r="AN633">
        <v>15641.510838708269</v>
      </c>
      <c r="AO633">
        <v>15094.388445685883</v>
      </c>
      <c r="AP633">
        <v>14465.618949214557</v>
      </c>
      <c r="AQ633">
        <v>13763.033374763074</v>
      </c>
      <c r="AR633">
        <v>12995.704254856375</v>
      </c>
      <c r="AS633">
        <v>12173.942257730778</v>
      </c>
      <c r="AT633">
        <v>11309.055206628807</v>
      </c>
      <c r="AU633">
        <v>10413.081592455832</v>
      </c>
      <c r="AV633">
        <v>9497.9279086105289</v>
      </c>
      <c r="AW633">
        <v>8575.9382892214762</v>
      </c>
      <c r="AX633">
        <v>7659.6433068416854</v>
      </c>
      <c r="AY633">
        <v>6761.4711157092925</v>
      </c>
      <c r="AZ633">
        <v>5893.4270382622954</v>
      </c>
      <c r="BA633">
        <v>5066.751180694675</v>
      </c>
      <c r="BB633">
        <v>4291.5674281205738</v>
      </c>
      <c r="BC633">
        <v>3576.540929057649</v>
      </c>
      <c r="BD633">
        <v>2928.5645311934009</v>
      </c>
      <c r="BE633">
        <v>2338.1212278039848</v>
      </c>
      <c r="BF633">
        <v>1813.7651141779018</v>
      </c>
      <c r="BG633">
        <v>1361.2397613428454</v>
      </c>
      <c r="BH633">
        <v>983.09501763021888</v>
      </c>
      <c r="BI633">
        <v>678.51365038864037</v>
      </c>
      <c r="BJ633">
        <v>443.40294198891024</v>
      </c>
      <c r="BK633">
        <v>270.78191023807324</v>
      </c>
      <c r="BL633">
        <v>151.45660005261561</v>
      </c>
      <c r="BM633">
        <v>74.927294364911177</v>
      </c>
      <c r="BN633">
        <v>30.420675188224308</v>
      </c>
      <c r="BO633">
        <v>8.9210646398312274</v>
      </c>
      <c r="BP633">
        <v>0.20243029945029203</v>
      </c>
      <c r="BQ633">
        <v>-2.1606151192694587</v>
      </c>
      <c r="BR633">
        <v>-1.8701445707411357</v>
      </c>
      <c r="BS633">
        <v>-2.7817434159322335E-10</v>
      </c>
      <c r="BT633">
        <v>0</v>
      </c>
      <c r="BU633">
        <v>0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  <c r="CF633">
        <v>0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  <c r="CN633">
        <v>0</v>
      </c>
      <c r="CO633">
        <v>0</v>
      </c>
      <c r="CP633">
        <v>0</v>
      </c>
      <c r="CQ633">
        <v>0</v>
      </c>
      <c r="CR633">
        <v>0</v>
      </c>
      <c r="CS633">
        <v>0</v>
      </c>
      <c r="CT633">
        <v>0</v>
      </c>
      <c r="CU633">
        <v>0</v>
      </c>
      <c r="CV633">
        <v>0</v>
      </c>
      <c r="CW633">
        <v>0</v>
      </c>
    </row>
    <row r="634" spans="1:101" x14ac:dyDescent="0.3">
      <c r="A634">
        <f>Model_Point!K634</f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6866.1845291969257</v>
      </c>
      <c r="L634">
        <v>6854.7852619567229</v>
      </c>
      <c r="M634">
        <v>6686.6114043620173</v>
      </c>
      <c r="N634">
        <v>6451.0522893085335</v>
      </c>
      <c r="O634">
        <v>6714.0293020141798</v>
      </c>
      <c r="P634">
        <v>6480.3051197841551</v>
      </c>
      <c r="Q634">
        <v>6251.2005433812619</v>
      </c>
      <c r="R634">
        <v>6032.9823003519541</v>
      </c>
      <c r="S634">
        <v>5830.9132604320466</v>
      </c>
      <c r="T634">
        <v>6001.0139972764628</v>
      </c>
      <c r="U634">
        <v>5862.2198485384715</v>
      </c>
      <c r="V634">
        <v>5753.7125833940981</v>
      </c>
      <c r="W634">
        <v>5680.3303316559131</v>
      </c>
      <c r="X634">
        <v>5646.7877757097822</v>
      </c>
      <c r="Y634">
        <v>5663.9213086312675</v>
      </c>
      <c r="Z634">
        <v>5724.5644711850728</v>
      </c>
      <c r="AA634">
        <v>5839.1835658202808</v>
      </c>
      <c r="AB634">
        <v>6011.9939265759467</v>
      </c>
      <c r="AC634">
        <v>6246.8602319059928</v>
      </c>
      <c r="AD634">
        <v>6126.1437884123097</v>
      </c>
      <c r="AE634">
        <v>6345.9376284271175</v>
      </c>
      <c r="AF634">
        <v>6530.3979661598769</v>
      </c>
      <c r="AG634">
        <v>6678.2681877713831</v>
      </c>
      <c r="AH634">
        <v>6788.8898746018676</v>
      </c>
      <c r="AI634">
        <v>6553.2157728732727</v>
      </c>
      <c r="AJ634">
        <v>6568.7398853786599</v>
      </c>
      <c r="AK634">
        <v>6544.6883159920944</v>
      </c>
      <c r="AL634">
        <v>6481.7126367743704</v>
      </c>
      <c r="AM634">
        <v>6381.074363591948</v>
      </c>
      <c r="AN634">
        <v>6024.745229387112</v>
      </c>
      <c r="AO634">
        <v>5840.9503301286904</v>
      </c>
      <c r="AP634">
        <v>5625.2738229462075</v>
      </c>
      <c r="AQ634">
        <v>5380.7599328817269</v>
      </c>
      <c r="AR634">
        <v>5110.9397126485856</v>
      </c>
      <c r="AS634">
        <v>4679.9732252031554</v>
      </c>
      <c r="AT634">
        <v>4363.336113205989</v>
      </c>
      <c r="AU634">
        <v>4033.9864548313572</v>
      </c>
      <c r="AV634">
        <v>3696.5519287138718</v>
      </c>
      <c r="AW634">
        <v>3355.8361665881002</v>
      </c>
      <c r="AX634">
        <v>2940.8661293317305</v>
      </c>
      <c r="AY634">
        <v>2603.5134241330684</v>
      </c>
      <c r="AZ634">
        <v>2277.0175500296377</v>
      </c>
      <c r="BA634">
        <v>1965.7672036035456</v>
      </c>
      <c r="BB634">
        <v>1673.726174642853</v>
      </c>
      <c r="BC634">
        <v>1372.0008841155191</v>
      </c>
      <c r="BD634">
        <v>1125.9206963011502</v>
      </c>
      <c r="BE634">
        <v>901.4764580143983</v>
      </c>
      <c r="BF634">
        <v>702.01924423761648</v>
      </c>
      <c r="BG634">
        <v>529.82144379040221</v>
      </c>
      <c r="BH634">
        <v>376.91843059809202</v>
      </c>
      <c r="BI634">
        <v>260.51965123547774</v>
      </c>
      <c r="BJ634">
        <v>170.62369223531223</v>
      </c>
      <c r="BK634">
        <v>104.59769508244801</v>
      </c>
      <c r="BL634">
        <v>58.951114166247713</v>
      </c>
      <c r="BM634">
        <v>28.722022980093364</v>
      </c>
      <c r="BN634">
        <v>11.660779419330424</v>
      </c>
      <c r="BO634">
        <v>3.4163468714801719</v>
      </c>
      <c r="BP634">
        <v>7.1522612298810406E-2</v>
      </c>
      <c r="BQ634">
        <v>-0.83604206865537822</v>
      </c>
      <c r="BR634">
        <v>-0.71792038656554269</v>
      </c>
      <c r="BS634">
        <v>3.674525313723265E-12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  <c r="CF634">
        <v>0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  <c r="CN634">
        <v>0</v>
      </c>
      <c r="CO634">
        <v>0</v>
      </c>
      <c r="CP634">
        <v>0</v>
      </c>
      <c r="CQ634">
        <v>0</v>
      </c>
      <c r="CR634">
        <v>0</v>
      </c>
      <c r="CS634">
        <v>0</v>
      </c>
      <c r="CT634">
        <v>0</v>
      </c>
      <c r="CU634">
        <v>0</v>
      </c>
      <c r="CV634">
        <v>0</v>
      </c>
      <c r="CW634">
        <v>0</v>
      </c>
    </row>
    <row r="635" spans="1:101" x14ac:dyDescent="0.3">
      <c r="A635">
        <f>Model_Point!K635</f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3866.3301418080705</v>
      </c>
      <c r="L635">
        <v>3962.3451768045893</v>
      </c>
      <c r="M635">
        <v>3975.921792638494</v>
      </c>
      <c r="N635">
        <v>3955.4291319935555</v>
      </c>
      <c r="O635">
        <v>3925.1376659930543</v>
      </c>
      <c r="P635">
        <v>3895.2487973779116</v>
      </c>
      <c r="Q635">
        <v>3870.6598900902027</v>
      </c>
      <c r="R635">
        <v>3854.4393044734984</v>
      </c>
      <c r="S635">
        <v>3849.0952968170282</v>
      </c>
      <c r="T635">
        <v>3855.2830934073049</v>
      </c>
      <c r="U635">
        <v>3876.3725242874593</v>
      </c>
      <c r="V635">
        <v>3914.5331140765302</v>
      </c>
      <c r="W635">
        <v>3972.0472406547119</v>
      </c>
      <c r="X635">
        <v>4051.1634902435335</v>
      </c>
      <c r="Y635">
        <v>4154.1233734305752</v>
      </c>
      <c r="Z635">
        <v>4283.253072971961</v>
      </c>
      <c r="AA635">
        <v>4440.8295192716978</v>
      </c>
      <c r="AB635">
        <v>4628.9808904203819</v>
      </c>
      <c r="AC635">
        <v>4849.7191712556751</v>
      </c>
      <c r="AD635">
        <v>5105.0022564308101</v>
      </c>
      <c r="AE635">
        <v>5366.8497091910313</v>
      </c>
      <c r="AF635">
        <v>5920.3522756994344</v>
      </c>
      <c r="AG635">
        <v>6113.1932454749867</v>
      </c>
      <c r="AH635">
        <v>6258.6959563553664</v>
      </c>
      <c r="AI635">
        <v>6391.882609794694</v>
      </c>
      <c r="AJ635">
        <v>6512.6906928944891</v>
      </c>
      <c r="AK635">
        <v>6617.8986132940572</v>
      </c>
      <c r="AL635">
        <v>6702.9536834021064</v>
      </c>
      <c r="AM635">
        <v>6763.8974861335537</v>
      </c>
      <c r="AN635">
        <v>6797.0687186431478</v>
      </c>
      <c r="AO635">
        <v>6799.0660668510445</v>
      </c>
      <c r="AP635">
        <v>6766.5096747745883</v>
      </c>
      <c r="AQ635">
        <v>6695.8687467040218</v>
      </c>
      <c r="AR635">
        <v>6583.5323772377042</v>
      </c>
      <c r="AS635">
        <v>6426.0348358116653</v>
      </c>
      <c r="AT635">
        <v>6220.6513877291518</v>
      </c>
      <c r="AU635">
        <v>5965.6167946035848</v>
      </c>
      <c r="AV635">
        <v>5661.6795957438953</v>
      </c>
      <c r="AW635">
        <v>5308.8843981409273</v>
      </c>
      <c r="AX635">
        <v>4908.5204719870235</v>
      </c>
      <c r="AY635">
        <v>4463.5109719650764</v>
      </c>
      <c r="AZ635">
        <v>3978.6902104943078</v>
      </c>
      <c r="BA635">
        <v>3461.0375890307942</v>
      </c>
      <c r="BB635">
        <v>2919.8416196056201</v>
      </c>
      <c r="BC635">
        <v>2366.7540320931098</v>
      </c>
      <c r="BD635">
        <v>1815.6877562360955</v>
      </c>
      <c r="BE635">
        <v>1344.6158004979629</v>
      </c>
      <c r="BF635">
        <v>886.83002348465618</v>
      </c>
      <c r="BG635">
        <v>450.50521592894216</v>
      </c>
      <c r="BH635">
        <v>58.368211749471605</v>
      </c>
      <c r="BI635">
        <v>-263.51181375968122</v>
      </c>
      <c r="BJ635">
        <v>-490.11128586631611</v>
      </c>
      <c r="BK635">
        <v>-601.31038900464193</v>
      </c>
      <c r="BL635">
        <v>-585.95355126078618</v>
      </c>
      <c r="BM635">
        <v>-445.65693909727867</v>
      </c>
      <c r="BN635">
        <v>-295.14268552414853</v>
      </c>
      <c r="BO635">
        <v>-187.47259644025641</v>
      </c>
      <c r="BP635">
        <v>-113.62500813735662</v>
      </c>
      <c r="BQ635">
        <v>-65.274712611929331</v>
      </c>
      <c r="BR635">
        <v>-35.163041527508732</v>
      </c>
      <c r="BS635">
        <v>-1.5354768967778663E-10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  <c r="CF635">
        <v>0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  <c r="CN635">
        <v>0</v>
      </c>
      <c r="CO635">
        <v>0</v>
      </c>
      <c r="CP635">
        <v>0</v>
      </c>
      <c r="CQ635">
        <v>0</v>
      </c>
      <c r="CR635">
        <v>0</v>
      </c>
      <c r="CS635">
        <v>0</v>
      </c>
      <c r="CT635">
        <v>0</v>
      </c>
      <c r="CU635">
        <v>0</v>
      </c>
      <c r="CV635">
        <v>0</v>
      </c>
      <c r="CW635">
        <v>0</v>
      </c>
    </row>
    <row r="636" spans="1:101" x14ac:dyDescent="0.3">
      <c r="A636">
        <f>Model_Point!K636</f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45055.940758146768</v>
      </c>
      <c r="L636">
        <v>45080.322887577437</v>
      </c>
      <c r="M636">
        <v>44245.778511024386</v>
      </c>
      <c r="N636">
        <v>43029.389734412849</v>
      </c>
      <c r="O636">
        <v>41741.590574926988</v>
      </c>
      <c r="P636">
        <v>40521.647990903337</v>
      </c>
      <c r="Q636">
        <v>39443.772901946024</v>
      </c>
      <c r="R636">
        <v>38560.383803369506</v>
      </c>
      <c r="S636">
        <v>37915.226760975507</v>
      </c>
      <c r="T636">
        <v>37502.757485735274</v>
      </c>
      <c r="U636">
        <v>37395.831991770872</v>
      </c>
      <c r="V636">
        <v>37631.164563851242</v>
      </c>
      <c r="W636">
        <v>38244.408786514781</v>
      </c>
      <c r="X636">
        <v>39234.796254496629</v>
      </c>
      <c r="Y636">
        <v>39957.344415477331</v>
      </c>
      <c r="Z636">
        <v>40398.039142893707</v>
      </c>
      <c r="AA636">
        <v>40547.202059950076</v>
      </c>
      <c r="AB636">
        <v>40401.685614418209</v>
      </c>
      <c r="AC636">
        <v>39963.534307628019</v>
      </c>
      <c r="AD636">
        <v>39239.32659191289</v>
      </c>
      <c r="AE636">
        <v>38239.62972176059</v>
      </c>
      <c r="AF636">
        <v>36978.918312951871</v>
      </c>
      <c r="AG636">
        <v>35475.825174880389</v>
      </c>
      <c r="AH636">
        <v>33753.354028251517</v>
      </c>
      <c r="AI636">
        <v>31838.86783716295</v>
      </c>
      <c r="AJ636">
        <v>29763.39747143503</v>
      </c>
      <c r="AK636">
        <v>27560.857728132643</v>
      </c>
      <c r="AL636">
        <v>25265.547142298114</v>
      </c>
      <c r="AM636">
        <v>22913.69099539255</v>
      </c>
      <c r="AN636">
        <v>20542.662736084225</v>
      </c>
      <c r="AO636">
        <v>18190.082196690913</v>
      </c>
      <c r="AP636">
        <v>15892.808236585033</v>
      </c>
      <c r="AQ636">
        <v>13685.854553027491</v>
      </c>
      <c r="AR636">
        <v>11601.269483053358</v>
      </c>
      <c r="AS636">
        <v>9667.0327930234671</v>
      </c>
      <c r="AT636">
        <v>7906.0334461925404</v>
      </c>
      <c r="AU636">
        <v>6294.2650742677506</v>
      </c>
      <c r="AV636">
        <v>4859.0924028539548</v>
      </c>
      <c r="AW636">
        <v>3619.576134256276</v>
      </c>
      <c r="AX636">
        <v>2585.2268696295923</v>
      </c>
      <c r="AY636">
        <v>1755.4038902389113</v>
      </c>
      <c r="AZ636">
        <v>1119.5339636477484</v>
      </c>
      <c r="BA636">
        <v>658.24885220646104</v>
      </c>
      <c r="BB636">
        <v>345.4199481395454</v>
      </c>
      <c r="BC636">
        <v>150.9153056682259</v>
      </c>
      <c r="BD636">
        <v>43.744349117881939</v>
      </c>
      <c r="BE636">
        <v>-2.6999127485931687</v>
      </c>
      <c r="BF636">
        <v>-16.966710607321776</v>
      </c>
      <c r="BG636">
        <v>-16.5772533179262</v>
      </c>
      <c r="BH636">
        <v>-11.2369957060671</v>
      </c>
      <c r="BI636">
        <v>-2.3996383201768461E-10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  <c r="CF636">
        <v>0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  <c r="CN636">
        <v>0</v>
      </c>
      <c r="CO636">
        <v>0</v>
      </c>
      <c r="CP636">
        <v>0</v>
      </c>
      <c r="CQ636">
        <v>0</v>
      </c>
      <c r="CR636">
        <v>0</v>
      </c>
      <c r="CS636">
        <v>0</v>
      </c>
      <c r="CT636">
        <v>0</v>
      </c>
      <c r="CU636">
        <v>0</v>
      </c>
      <c r="CV636">
        <v>0</v>
      </c>
      <c r="CW636">
        <v>0</v>
      </c>
    </row>
    <row r="637" spans="1:101" x14ac:dyDescent="0.3">
      <c r="A637">
        <f>Model_Point!K637</f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18220.753524455264</v>
      </c>
      <c r="L637">
        <v>18189.84772731697</v>
      </c>
      <c r="M637">
        <v>17785.793235444889</v>
      </c>
      <c r="N637">
        <v>17217.947387642555</v>
      </c>
      <c r="O637">
        <v>17605.370871646417</v>
      </c>
      <c r="P637">
        <v>17077.724740400048</v>
      </c>
      <c r="Q637">
        <v>16600.193372634862</v>
      </c>
      <c r="R637">
        <v>16193.989311103453</v>
      </c>
      <c r="S637">
        <v>15876.705573572421</v>
      </c>
      <c r="T637">
        <v>15742.398344503805</v>
      </c>
      <c r="U637">
        <v>15634.437710480246</v>
      </c>
      <c r="V637">
        <v>15657.450194607116</v>
      </c>
      <c r="W637">
        <v>15825.626391009226</v>
      </c>
      <c r="X637">
        <v>16152.299954195389</v>
      </c>
      <c r="Y637">
        <v>15580.5734424851</v>
      </c>
      <c r="Z637">
        <v>15877.552357530456</v>
      </c>
      <c r="AA637">
        <v>16064.444846904591</v>
      </c>
      <c r="AB637">
        <v>16139.978994057361</v>
      </c>
      <c r="AC637">
        <v>16104.929349686456</v>
      </c>
      <c r="AD637">
        <v>15184.511808037778</v>
      </c>
      <c r="AE637">
        <v>14889.51886467242</v>
      </c>
      <c r="AF637">
        <v>14493.40362171177</v>
      </c>
      <c r="AG637">
        <v>14003.344370287097</v>
      </c>
      <c r="AH637">
        <v>13428.243083434669</v>
      </c>
      <c r="AI637">
        <v>12267.533478529736</v>
      </c>
      <c r="AJ637">
        <v>11524.058106200506</v>
      </c>
      <c r="AK637">
        <v>10729.514222492857</v>
      </c>
      <c r="AL637">
        <v>9897.2025080005187</v>
      </c>
      <c r="AM637">
        <v>9041.199392266697</v>
      </c>
      <c r="AN637">
        <v>7894.0256053186285</v>
      </c>
      <c r="AO637">
        <v>7016.9823597803324</v>
      </c>
      <c r="AP637">
        <v>6158.8167902840523</v>
      </c>
      <c r="AQ637">
        <v>5333.1974573582638</v>
      </c>
      <c r="AR637">
        <v>4552.6734754613581</v>
      </c>
      <c r="AS637">
        <v>3708.2371732822839</v>
      </c>
      <c r="AT637">
        <v>3041.5428449723986</v>
      </c>
      <c r="AU637">
        <v>2430.5716871328782</v>
      </c>
      <c r="AV637">
        <v>1886.0544070931269</v>
      </c>
      <c r="AW637">
        <v>1415.5388041482213</v>
      </c>
      <c r="AX637">
        <v>990.58298200552736</v>
      </c>
      <c r="AY637">
        <v>673.80065288900926</v>
      </c>
      <c r="AZ637">
        <v>430.8863756385108</v>
      </c>
      <c r="BA637">
        <v>254.57255927243099</v>
      </c>
      <c r="BB637">
        <v>134.96804124913191</v>
      </c>
      <c r="BC637">
        <v>57.806032204780983</v>
      </c>
      <c r="BD637">
        <v>16.713185142442541</v>
      </c>
      <c r="BE637">
        <v>-1.1152217604416224</v>
      </c>
      <c r="BF637">
        <v>-6.6087985382674788</v>
      </c>
      <c r="BG637">
        <v>-6.4795334828091828</v>
      </c>
      <c r="BH637">
        <v>-4.310702755963435</v>
      </c>
      <c r="BI637">
        <v>-3.692444823396895E-11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  <c r="CF637">
        <v>0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  <c r="CN637">
        <v>0</v>
      </c>
      <c r="CO637">
        <v>0</v>
      </c>
      <c r="CP637">
        <v>0</v>
      </c>
      <c r="CQ637">
        <v>0</v>
      </c>
      <c r="CR637">
        <v>0</v>
      </c>
      <c r="CS637">
        <v>0</v>
      </c>
      <c r="CT637">
        <v>0</v>
      </c>
      <c r="CU637">
        <v>0</v>
      </c>
      <c r="CV637">
        <v>0</v>
      </c>
      <c r="CW637">
        <v>0</v>
      </c>
    </row>
    <row r="638" spans="1:101" x14ac:dyDescent="0.3">
      <c r="A638">
        <f>Model_Point!K638</f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12767.360006497842</v>
      </c>
      <c r="L638">
        <v>13126.339829864073</v>
      </c>
      <c r="M638">
        <v>13212.476111344658</v>
      </c>
      <c r="N638">
        <v>13187.082422926898</v>
      </c>
      <c r="O638">
        <v>13134.799188808473</v>
      </c>
      <c r="P638">
        <v>13092.46932895725</v>
      </c>
      <c r="Q638">
        <v>13078.09837931159</v>
      </c>
      <c r="R638">
        <v>13103.339519821133</v>
      </c>
      <c r="S638">
        <v>13177.530652127798</v>
      </c>
      <c r="T638">
        <v>13302.094881142173</v>
      </c>
      <c r="U638">
        <v>13490.331238020844</v>
      </c>
      <c r="V638">
        <v>14711.892806093292</v>
      </c>
      <c r="W638">
        <v>15337.731553688653</v>
      </c>
      <c r="X638">
        <v>15813.316042065144</v>
      </c>
      <c r="Y638">
        <v>16262.98277188294</v>
      </c>
      <c r="Z638">
        <v>16688.229214564843</v>
      </c>
      <c r="AA638">
        <v>17079.412227464785</v>
      </c>
      <c r="AB638">
        <v>17421.991284697331</v>
      </c>
      <c r="AC638">
        <v>17703.318156214944</v>
      </c>
      <c r="AD638">
        <v>17911.597695074106</v>
      </c>
      <c r="AE638">
        <v>18035.753497972473</v>
      </c>
      <c r="AF638">
        <v>18064.554100635945</v>
      </c>
      <c r="AG638">
        <v>17985.938660912139</v>
      </c>
      <c r="AH638">
        <v>17787.184518906553</v>
      </c>
      <c r="AI638">
        <v>17455.620107302813</v>
      </c>
      <c r="AJ638">
        <v>16980.683208958788</v>
      </c>
      <c r="AK638">
        <v>16354.668945809148</v>
      </c>
      <c r="AL638">
        <v>15578.324382021712</v>
      </c>
      <c r="AM638">
        <v>14649.391000753911</v>
      </c>
      <c r="AN638">
        <v>13569.395509748563</v>
      </c>
      <c r="AO638">
        <v>12345.016980110975</v>
      </c>
      <c r="AP638">
        <v>10989.08776120207</v>
      </c>
      <c r="AQ638">
        <v>9521.4718032511773</v>
      </c>
      <c r="AR638">
        <v>7969.7311932990333</v>
      </c>
      <c r="AS638">
        <v>6369.4435415052021</v>
      </c>
      <c r="AT638">
        <v>4764.0092399458499</v>
      </c>
      <c r="AU638">
        <v>3427.249713671366</v>
      </c>
      <c r="AV638">
        <v>2121.4107284015599</v>
      </c>
      <c r="AW638">
        <v>868.85307800945577</v>
      </c>
      <c r="AX638">
        <v>-256.87083538905023</v>
      </c>
      <c r="AY638">
        <v>-1169.4579228562891</v>
      </c>
      <c r="AZ638">
        <v>-1784.6679124781938</v>
      </c>
      <c r="BA638">
        <v>-2033.3867992564265</v>
      </c>
      <c r="BB638">
        <v>-1875.5377959774748</v>
      </c>
      <c r="BC638">
        <v>-1330.1487912012856</v>
      </c>
      <c r="BD638">
        <v>-892.17094637062951</v>
      </c>
      <c r="BE638">
        <v>-573.48747042189143</v>
      </c>
      <c r="BF638">
        <v>-351.50994463327942</v>
      </c>
      <c r="BG638">
        <v>-204.12494897449534</v>
      </c>
      <c r="BH638">
        <v>-111.16706971826578</v>
      </c>
      <c r="BI638">
        <v>-8.4083443521557137E-11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  <c r="CF638">
        <v>0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  <c r="CN638">
        <v>0</v>
      </c>
      <c r="CO638">
        <v>0</v>
      </c>
      <c r="CP638">
        <v>0</v>
      </c>
      <c r="CQ638">
        <v>0</v>
      </c>
      <c r="CR638">
        <v>0</v>
      </c>
      <c r="CS638">
        <v>0</v>
      </c>
      <c r="CT638">
        <v>0</v>
      </c>
      <c r="CU638">
        <v>0</v>
      </c>
      <c r="CV638">
        <v>0</v>
      </c>
      <c r="CW638">
        <v>0</v>
      </c>
    </row>
    <row r="639" spans="1:101" x14ac:dyDescent="0.3">
      <c r="A639">
        <f>Model_Point!K639</f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17161.57304591472</v>
      </c>
      <c r="L639">
        <v>16786.856551586825</v>
      </c>
      <c r="M639">
        <v>16213.426965499748</v>
      </c>
      <c r="N639">
        <v>15529.162366203787</v>
      </c>
      <c r="O639">
        <v>14863.25015927982</v>
      </c>
      <c r="P639">
        <v>14274.602629177116</v>
      </c>
      <c r="Q639">
        <v>13796.136144132146</v>
      </c>
      <c r="R639">
        <v>13452.037382759034</v>
      </c>
      <c r="S639">
        <v>13262.594379437602</v>
      </c>
      <c r="T639">
        <v>13216.470328606403</v>
      </c>
      <c r="U639">
        <v>13105.96615863202</v>
      </c>
      <c r="V639">
        <v>12879.927398898857</v>
      </c>
      <c r="W639">
        <v>12541.552377799637</v>
      </c>
      <c r="X639">
        <v>12096.6714785352</v>
      </c>
      <c r="Y639">
        <v>11553.733133848578</v>
      </c>
      <c r="Z639">
        <v>10923.500405794948</v>
      </c>
      <c r="AA639">
        <v>10218.693922676704</v>
      </c>
      <c r="AB639">
        <v>9452.9023364927307</v>
      </c>
      <c r="AC639">
        <v>8641.160670128882</v>
      </c>
      <c r="AD639">
        <v>7799.567166474194</v>
      </c>
      <c r="AE639">
        <v>6944.8367431599672</v>
      </c>
      <c r="AF639">
        <v>6093.7985724742312</v>
      </c>
      <c r="AG639">
        <v>5262.8508532095984</v>
      </c>
      <c r="AH639">
        <v>4467.3919416487724</v>
      </c>
      <c r="AI639">
        <v>3721.2532310908114</v>
      </c>
      <c r="AJ639">
        <v>3036.164886885103</v>
      </c>
      <c r="AK639">
        <v>2404.1813754394998</v>
      </c>
      <c r="AL639">
        <v>1838.7930430522392</v>
      </c>
      <c r="AM639">
        <v>1349.8300774484833</v>
      </c>
      <c r="AN639">
        <v>942.81818380030381</v>
      </c>
      <c r="AO639">
        <v>618.6392138589365</v>
      </c>
      <c r="AP639">
        <v>373.58386626257294</v>
      </c>
      <c r="AQ639">
        <v>199.84657395507318</v>
      </c>
      <c r="AR639">
        <v>86.454000644264866</v>
      </c>
      <c r="AS639">
        <v>20.543559205136582</v>
      </c>
      <c r="AT639">
        <v>-11.169996853775077</v>
      </c>
      <c r="AU639">
        <v>-20.590111836198563</v>
      </c>
      <c r="AV639">
        <v>-19.341474994863379</v>
      </c>
      <c r="AW639">
        <v>-14.274898212509523</v>
      </c>
      <c r="AX639">
        <v>-8.9099661992926169</v>
      </c>
      <c r="AY639">
        <v>4.6976877824571674E-11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  <c r="CF639">
        <v>0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  <c r="CN639">
        <v>0</v>
      </c>
      <c r="CO639">
        <v>0</v>
      </c>
      <c r="CP639">
        <v>0</v>
      </c>
      <c r="CQ639">
        <v>0</v>
      </c>
      <c r="CR639">
        <v>0</v>
      </c>
      <c r="CS639">
        <v>0</v>
      </c>
      <c r="CT639">
        <v>0</v>
      </c>
      <c r="CU639">
        <v>0</v>
      </c>
      <c r="CV639">
        <v>0</v>
      </c>
      <c r="CW639">
        <v>0</v>
      </c>
    </row>
    <row r="640" spans="1:101" x14ac:dyDescent="0.3">
      <c r="A640">
        <f>Model_Point!K640</f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7118.5685251570576</v>
      </c>
      <c r="L640">
        <v>6962.4225572545784</v>
      </c>
      <c r="M640">
        <v>6708.0782676161261</v>
      </c>
      <c r="N640">
        <v>6402.7970832140027</v>
      </c>
      <c r="O640">
        <v>6265.3261138464513</v>
      </c>
      <c r="P640">
        <v>5998.8050758741765</v>
      </c>
      <c r="Q640">
        <v>5772.5498202750823</v>
      </c>
      <c r="R640">
        <v>5596.4266412544812</v>
      </c>
      <c r="S640">
        <v>5478.6836435329242</v>
      </c>
      <c r="T640">
        <v>5133.2107887945422</v>
      </c>
      <c r="U640">
        <v>5122.0918888602155</v>
      </c>
      <c r="V640">
        <v>5089.1951201537868</v>
      </c>
      <c r="W640">
        <v>5013.1318088752696</v>
      </c>
      <c r="X640">
        <v>4896.0421735281461</v>
      </c>
      <c r="Y640">
        <v>4439.8604760840872</v>
      </c>
      <c r="Z640">
        <v>4232.5882891029323</v>
      </c>
      <c r="AA640">
        <v>3995.3628795903346</v>
      </c>
      <c r="AB640">
        <v>3733.4029907850068</v>
      </c>
      <c r="AC640">
        <v>3452.5181653938153</v>
      </c>
      <c r="AD640">
        <v>2987.11586903439</v>
      </c>
      <c r="AE640">
        <v>2676.7792733702177</v>
      </c>
      <c r="AF640">
        <v>2366.2278016397713</v>
      </c>
      <c r="AG640">
        <v>2061.8771385940508</v>
      </c>
      <c r="AH640">
        <v>1769.7805505708277</v>
      </c>
      <c r="AI640">
        <v>1422.3785468888798</v>
      </c>
      <c r="AJ640">
        <v>1165.8886604731308</v>
      </c>
      <c r="AK640">
        <v>928.63755315337892</v>
      </c>
      <c r="AL640">
        <v>715.95398594832943</v>
      </c>
      <c r="AM640">
        <v>531.77057454246915</v>
      </c>
      <c r="AN640">
        <v>360.04178648331919</v>
      </c>
      <c r="AO640">
        <v>236.78647819318178</v>
      </c>
      <c r="AP640">
        <v>143.46261897622367</v>
      </c>
      <c r="AQ640">
        <v>77.200409797142143</v>
      </c>
      <c r="AR640">
        <v>33.893830454931866</v>
      </c>
      <c r="AS640">
        <v>7.8682380008824584</v>
      </c>
      <c r="AT640">
        <v>-4.3236234718521205</v>
      </c>
      <c r="AU640">
        <v>-7.9835805434736082</v>
      </c>
      <c r="AV640">
        <v>-7.5512014833098178</v>
      </c>
      <c r="AW640">
        <v>-5.6470842252273643</v>
      </c>
      <c r="AX640">
        <v>-3.4107178372645657</v>
      </c>
      <c r="AY640">
        <v>-2.8498475607957252E-11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  <c r="CN640">
        <v>0</v>
      </c>
      <c r="CO640">
        <v>0</v>
      </c>
      <c r="CP640">
        <v>0</v>
      </c>
      <c r="CQ640">
        <v>0</v>
      </c>
      <c r="CR640">
        <v>0</v>
      </c>
      <c r="CS640">
        <v>0</v>
      </c>
      <c r="CT640">
        <v>0</v>
      </c>
      <c r="CU640">
        <v>0</v>
      </c>
      <c r="CV640">
        <v>0</v>
      </c>
      <c r="CW640">
        <v>0</v>
      </c>
    </row>
    <row r="641" spans="1:101" x14ac:dyDescent="0.3">
      <c r="A641">
        <f>Model_Point!K641</f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5288.2160808017479</v>
      </c>
      <c r="L641">
        <v>5369.1886297443489</v>
      </c>
      <c r="M641">
        <v>5322.4990934868847</v>
      </c>
      <c r="N641">
        <v>5223.7062519921346</v>
      </c>
      <c r="O641">
        <v>5108.2718503783944</v>
      </c>
      <c r="P641">
        <v>4991.5276300051637</v>
      </c>
      <c r="Q641">
        <v>4881.0104838437073</v>
      </c>
      <c r="R641">
        <v>4781.6858524172931</v>
      </c>
      <c r="S641">
        <v>4697.5643376094695</v>
      </c>
      <c r="T641">
        <v>4629.3304974258372</v>
      </c>
      <c r="U641">
        <v>4582.5920740037509</v>
      </c>
      <c r="V641">
        <v>5012.2591227872108</v>
      </c>
      <c r="W641">
        <v>5194.8986314238828</v>
      </c>
      <c r="X641">
        <v>5278.3745350761665</v>
      </c>
      <c r="Y641">
        <v>5337.6465480258366</v>
      </c>
      <c r="Z641">
        <v>5372.0496852065935</v>
      </c>
      <c r="AA641">
        <v>5378.4427581550426</v>
      </c>
      <c r="AB641">
        <v>5353.3720335581256</v>
      </c>
      <c r="AC641">
        <v>5293.2037872072387</v>
      </c>
      <c r="AD641">
        <v>5194.3317074042316</v>
      </c>
      <c r="AE641">
        <v>5053.759925118864</v>
      </c>
      <c r="AF641">
        <v>4869.3152387490254</v>
      </c>
      <c r="AG641">
        <v>4641.2228437630283</v>
      </c>
      <c r="AH641">
        <v>4368.8771193013636</v>
      </c>
      <c r="AI641">
        <v>4052.761538986525</v>
      </c>
      <c r="AJ641">
        <v>3694.8356331440141</v>
      </c>
      <c r="AK641">
        <v>3298.817868283174</v>
      </c>
      <c r="AL641">
        <v>2870.4331559762695</v>
      </c>
      <c r="AM641">
        <v>2417.5997072551522</v>
      </c>
      <c r="AN641">
        <v>1950.5163902085044</v>
      </c>
      <c r="AO641">
        <v>1481.6051448103321</v>
      </c>
      <c r="AP641">
        <v>1088.0200432562526</v>
      </c>
      <c r="AQ641">
        <v>703.00758920889234</v>
      </c>
      <c r="AR641">
        <v>333.15981665024981</v>
      </c>
      <c r="AS641">
        <v>-0.50049518103019552</v>
      </c>
      <c r="AT641">
        <v>-273.368064593604</v>
      </c>
      <c r="AU641">
        <v>-461.44348783413233</v>
      </c>
      <c r="AV641">
        <v>-545.02732225387285</v>
      </c>
      <c r="AW641">
        <v>-512.65044824602921</v>
      </c>
      <c r="AX641">
        <v>-364.81087160709552</v>
      </c>
      <c r="AY641">
        <v>-244.90966032516081</v>
      </c>
      <c r="AZ641">
        <v>-157.57257534035119</v>
      </c>
      <c r="BA641">
        <v>-96.683032260021605</v>
      </c>
      <c r="BB641">
        <v>-56.224764739556221</v>
      </c>
      <c r="BC641">
        <v>-30.69299341723308</v>
      </c>
      <c r="BD641">
        <v>9.5001724203706398E-12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</row>
    <row r="642" spans="1:101" x14ac:dyDescent="0.3">
      <c r="A642">
        <f>Model_Point!K642</f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24573.87093109472</v>
      </c>
      <c r="L642">
        <v>19515.161530565321</v>
      </c>
      <c r="M642">
        <v>14290.040215321171</v>
      </c>
      <c r="N642">
        <v>9244.5484623110588</v>
      </c>
      <c r="O642">
        <v>4498.838785933589</v>
      </c>
      <c r="P642">
        <v>122.3632373861704</v>
      </c>
      <c r="Q642">
        <v>-3828.8384422664794</v>
      </c>
      <c r="R642">
        <v>-7302.2682987836752</v>
      </c>
      <c r="S642">
        <v>-10247.865738631152</v>
      </c>
      <c r="T642">
        <v>-12638.52303410312</v>
      </c>
      <c r="U642">
        <v>-14410.271456551633</v>
      </c>
      <c r="V642">
        <v>-15516.80143719664</v>
      </c>
      <c r="W642">
        <v>-15915.145021511395</v>
      </c>
      <c r="X642">
        <v>-15563.38029790902</v>
      </c>
      <c r="Y642">
        <v>-14420.254279722001</v>
      </c>
      <c r="Z642">
        <v>-12444.819729184832</v>
      </c>
      <c r="AA642">
        <v>-9596.0861636591708</v>
      </c>
      <c r="AB642">
        <v>-6184.132665192843</v>
      </c>
      <c r="AC642">
        <v>-2972.6678913451724</v>
      </c>
      <c r="AD642">
        <v>-6.6613938222663591E-12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  <c r="CF642">
        <v>0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  <c r="CN642">
        <v>0</v>
      </c>
      <c r="CO642">
        <v>0</v>
      </c>
      <c r="CP642">
        <v>0</v>
      </c>
      <c r="CQ642">
        <v>0</v>
      </c>
      <c r="CR642">
        <v>0</v>
      </c>
      <c r="CS642">
        <v>0</v>
      </c>
      <c r="CT642">
        <v>0</v>
      </c>
      <c r="CU642">
        <v>0</v>
      </c>
      <c r="CV642">
        <v>0</v>
      </c>
      <c r="CW642">
        <v>0</v>
      </c>
    </row>
    <row r="643" spans="1:101" x14ac:dyDescent="0.3">
      <c r="A643">
        <f>Model_Point!K643</f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13529.161645751965</v>
      </c>
      <c r="L643">
        <v>11615.503589431677</v>
      </c>
      <c r="M643">
        <v>9489.0159019048879</v>
      </c>
      <c r="N643">
        <v>7372.917588514234</v>
      </c>
      <c r="O643">
        <v>7120.2670510675762</v>
      </c>
      <c r="P643">
        <v>5315.4743004643124</v>
      </c>
      <c r="Q643">
        <v>3661.0531000886845</v>
      </c>
      <c r="R643">
        <v>2180.0180298175237</v>
      </c>
      <c r="S643">
        <v>893.49383437155825</v>
      </c>
      <c r="T643">
        <v>131.27078352410254</v>
      </c>
      <c r="U643">
        <v>-696.95667374219465</v>
      </c>
      <c r="V643">
        <v>-1272.85678886302</v>
      </c>
      <c r="W643">
        <v>-1578.9046803704637</v>
      </c>
      <c r="X643">
        <v>-1598.0998816174817</v>
      </c>
      <c r="Y643">
        <v>-2767.1797873017954</v>
      </c>
      <c r="Z643">
        <v>-2252.8574958821464</v>
      </c>
      <c r="AA643">
        <v>-1407.8463082395458</v>
      </c>
      <c r="AB643">
        <v>-205.65833753078411</v>
      </c>
      <c r="AC643">
        <v>1375.4282122301556</v>
      </c>
      <c r="AD643">
        <v>-4.8679416393484939E-12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  <c r="CF643">
        <v>0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  <c r="CN643">
        <v>0</v>
      </c>
      <c r="CO643">
        <v>0</v>
      </c>
      <c r="CP643">
        <v>0</v>
      </c>
      <c r="CQ643">
        <v>0</v>
      </c>
      <c r="CR643">
        <v>0</v>
      </c>
      <c r="CS643">
        <v>0</v>
      </c>
      <c r="CT643">
        <v>0</v>
      </c>
      <c r="CU643">
        <v>0</v>
      </c>
      <c r="CV643">
        <v>0</v>
      </c>
      <c r="CW643">
        <v>0</v>
      </c>
    </row>
    <row r="644" spans="1:101" x14ac:dyDescent="0.3">
      <c r="A644">
        <f>Model_Point!K644</f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3780.5955278607266</v>
      </c>
      <c r="L644">
        <v>3002.3325431638959</v>
      </c>
      <c r="M644">
        <v>2198.4677254340263</v>
      </c>
      <c r="N644">
        <v>1422.2382249709322</v>
      </c>
      <c r="O644">
        <v>692.12904398978287</v>
      </c>
      <c r="P644">
        <v>18.825113444026218</v>
      </c>
      <c r="Q644">
        <v>-589.05206804099691</v>
      </c>
      <c r="R644">
        <v>-1123.4258921205655</v>
      </c>
      <c r="S644">
        <v>-1576.5947290201773</v>
      </c>
      <c r="T644">
        <v>-1944.3881590927879</v>
      </c>
      <c r="U644">
        <v>-2216.9648394694818</v>
      </c>
      <c r="V644">
        <v>-2387.2002211071754</v>
      </c>
      <c r="W644">
        <v>-2448.4838494632918</v>
      </c>
      <c r="X644">
        <v>-2394.3661996783107</v>
      </c>
      <c r="Y644">
        <v>-2218.5006584187695</v>
      </c>
      <c r="Z644">
        <v>-1914.5876506438203</v>
      </c>
      <c r="AA644">
        <v>-1476.3209482552572</v>
      </c>
      <c r="AB644">
        <v>-951.40502541428361</v>
      </c>
      <c r="AC644">
        <v>-457.33352174541119</v>
      </c>
      <c r="AD644">
        <v>-1.0248298188102092E-12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  <c r="CF644">
        <v>0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  <c r="CN644">
        <v>0</v>
      </c>
      <c r="CO644">
        <v>0</v>
      </c>
      <c r="CP644">
        <v>0</v>
      </c>
      <c r="CQ644">
        <v>0</v>
      </c>
      <c r="CR644">
        <v>0</v>
      </c>
      <c r="CS644">
        <v>0</v>
      </c>
      <c r="CT644">
        <v>0</v>
      </c>
      <c r="CU644">
        <v>0</v>
      </c>
      <c r="CV644">
        <v>0</v>
      </c>
      <c r="CW644">
        <v>0</v>
      </c>
    </row>
    <row r="645" spans="1:101" x14ac:dyDescent="0.3">
      <c r="A645">
        <f>Model_Point!K645</f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24042.764819101576</v>
      </c>
      <c r="L645">
        <v>19905.273331738677</v>
      </c>
      <c r="M645">
        <v>15836.1119949067</v>
      </c>
      <c r="N645">
        <v>12046.400462476868</v>
      </c>
      <c r="O645">
        <v>8655.1442988413528</v>
      </c>
      <c r="P645">
        <v>5733.54011361222</v>
      </c>
      <c r="Q645">
        <v>3338.8828682697103</v>
      </c>
      <c r="R645">
        <v>1544.6128765932344</v>
      </c>
      <c r="S645">
        <v>417.57413884094723</v>
      </c>
      <c r="T645">
        <v>5.5789173261480761E-12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  <c r="CF645">
        <v>0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  <c r="CN645">
        <v>0</v>
      </c>
      <c r="CO645">
        <v>0</v>
      </c>
      <c r="CP645">
        <v>0</v>
      </c>
      <c r="CQ645">
        <v>0</v>
      </c>
      <c r="CR645">
        <v>0</v>
      </c>
      <c r="CS645">
        <v>0</v>
      </c>
      <c r="CT645">
        <v>0</v>
      </c>
      <c r="CU645">
        <v>0</v>
      </c>
      <c r="CV645">
        <v>0</v>
      </c>
      <c r="CW645">
        <v>0</v>
      </c>
    </row>
    <row r="646" spans="1:101" x14ac:dyDescent="0.3">
      <c r="A646">
        <f>Model_Point!K646</f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11502.845727070186</v>
      </c>
      <c r="L646">
        <v>9761.523264638201</v>
      </c>
      <c r="M646">
        <v>7925.5802166015183</v>
      </c>
      <c r="N646">
        <v>6148.2381357589065</v>
      </c>
      <c r="O646">
        <v>5638.0994241627823</v>
      </c>
      <c r="P646">
        <v>4200.9181365787399</v>
      </c>
      <c r="Q646">
        <v>2942.336195176918</v>
      </c>
      <c r="R646">
        <v>1892.0801337053047</v>
      </c>
      <c r="S646">
        <v>1076.7666324803606</v>
      </c>
      <c r="T646">
        <v>-6.4051863675638075E-12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  <c r="CF646">
        <v>0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  <c r="CN646">
        <v>0</v>
      </c>
      <c r="CO646">
        <v>0</v>
      </c>
      <c r="CP646">
        <v>0</v>
      </c>
      <c r="CQ646">
        <v>0</v>
      </c>
      <c r="CR646">
        <v>0</v>
      </c>
      <c r="CS646">
        <v>0</v>
      </c>
      <c r="CT646">
        <v>0</v>
      </c>
      <c r="CU646">
        <v>0</v>
      </c>
      <c r="CV646">
        <v>0</v>
      </c>
      <c r="CW646">
        <v>0</v>
      </c>
    </row>
    <row r="647" spans="1:101" x14ac:dyDescent="0.3">
      <c r="A647">
        <f>Model_Point!K647</f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3698.8868952463963</v>
      </c>
      <c r="L647">
        <v>3062.3497433444118</v>
      </c>
      <c r="M647">
        <v>2436.3249222933387</v>
      </c>
      <c r="N647">
        <v>1853.2923788425953</v>
      </c>
      <c r="O647">
        <v>1331.5606613602083</v>
      </c>
      <c r="P647">
        <v>882.08309440188009</v>
      </c>
      <c r="Q647">
        <v>513.67428742610934</v>
      </c>
      <c r="R647">
        <v>237.63275024511302</v>
      </c>
      <c r="S647">
        <v>64.242175206299578</v>
      </c>
      <c r="T647">
        <v>8.5829497325355022E-13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  <c r="CF647">
        <v>0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  <c r="CN647">
        <v>0</v>
      </c>
      <c r="CO647">
        <v>0</v>
      </c>
      <c r="CP647">
        <v>0</v>
      </c>
      <c r="CQ647">
        <v>0</v>
      </c>
      <c r="CR647">
        <v>0</v>
      </c>
      <c r="CS647">
        <v>0</v>
      </c>
      <c r="CT647">
        <v>0</v>
      </c>
      <c r="CU647">
        <v>0</v>
      </c>
      <c r="CV647">
        <v>0</v>
      </c>
      <c r="CW647">
        <v>0</v>
      </c>
    </row>
    <row r="648" spans="1:101" x14ac:dyDescent="0.3">
      <c r="A648">
        <f>Model_Point!K648</f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6266.7953533627624</v>
      </c>
      <c r="L648">
        <v>4294.4553715319234</v>
      </c>
      <c r="M648">
        <v>2606.2879833212696</v>
      </c>
      <c r="N648">
        <v>1163.9678032025201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  <c r="CF648">
        <v>0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  <c r="CN648">
        <v>0</v>
      </c>
      <c r="CO648">
        <v>0</v>
      </c>
      <c r="CP648">
        <v>0</v>
      </c>
      <c r="CQ648">
        <v>0</v>
      </c>
      <c r="CR648">
        <v>0</v>
      </c>
      <c r="CS648">
        <v>0</v>
      </c>
      <c r="CT648">
        <v>0</v>
      </c>
      <c r="CU648">
        <v>0</v>
      </c>
      <c r="CV648">
        <v>0</v>
      </c>
      <c r="CW648">
        <v>0</v>
      </c>
    </row>
    <row r="649" spans="1:101" x14ac:dyDescent="0.3">
      <c r="A649">
        <f>Model_Point!K649</f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3303.0723103466912</v>
      </c>
      <c r="L649">
        <v>2453.9976307138304</v>
      </c>
      <c r="M649">
        <v>1659.210391003922</v>
      </c>
      <c r="N649">
        <v>936.59097767469871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  <c r="CF649">
        <v>0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  <c r="CN649">
        <v>0</v>
      </c>
      <c r="CO649">
        <v>0</v>
      </c>
      <c r="CP649">
        <v>0</v>
      </c>
      <c r="CQ649">
        <v>0</v>
      </c>
      <c r="CR649">
        <v>0</v>
      </c>
      <c r="CS649">
        <v>0</v>
      </c>
      <c r="CT649">
        <v>0</v>
      </c>
      <c r="CU649">
        <v>0</v>
      </c>
      <c r="CV649">
        <v>0</v>
      </c>
      <c r="CW649">
        <v>0</v>
      </c>
    </row>
    <row r="650" spans="1:101" x14ac:dyDescent="0.3">
      <c r="A650">
        <f>Model_Point!K650</f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1497.3331779775526</v>
      </c>
      <c r="L650">
        <v>1103.4325195484469</v>
      </c>
      <c r="M650">
        <v>712.01687617957589</v>
      </c>
      <c r="N650">
        <v>341.488212953063</v>
      </c>
      <c r="O650">
        <v>-8.1986385504816736E-13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  <c r="CF650">
        <v>0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>
        <v>0</v>
      </c>
      <c r="CT650">
        <v>0</v>
      </c>
      <c r="CU650">
        <v>0</v>
      </c>
      <c r="CV650">
        <v>0</v>
      </c>
      <c r="CW650">
        <v>0</v>
      </c>
    </row>
    <row r="651" spans="1:101" x14ac:dyDescent="0.3">
      <c r="A651">
        <f>Model_Point!K651</f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146720.26830482268</v>
      </c>
      <c r="L651">
        <v>124300.76413459943</v>
      </c>
      <c r="M651">
        <v>108969.93426364657</v>
      </c>
      <c r="N651">
        <v>97729.699755838825</v>
      </c>
      <c r="O651">
        <v>88420.217036680449</v>
      </c>
      <c r="P651">
        <v>80079.608407133113</v>
      </c>
      <c r="Q651">
        <v>74638.731026446214</v>
      </c>
      <c r="R651">
        <v>69343.983370109316</v>
      </c>
      <c r="S651">
        <v>66785.132740338566</v>
      </c>
      <c r="T651">
        <v>63969.634658189651</v>
      </c>
      <c r="U651">
        <v>62689.540651925214</v>
      </c>
      <c r="V651">
        <v>61249.5843063961</v>
      </c>
      <c r="W651">
        <v>59682.403945701866</v>
      </c>
      <c r="X651">
        <v>58043.81298592512</v>
      </c>
      <c r="Y651">
        <v>56412.205506073806</v>
      </c>
      <c r="Z651">
        <v>54866.048674751197</v>
      </c>
      <c r="AA651">
        <v>53440.844363770528</v>
      </c>
      <c r="AB651">
        <v>52101.109979779096</v>
      </c>
      <c r="AC651">
        <v>50770.235503668642</v>
      </c>
      <c r="AD651">
        <v>49402.432591826335</v>
      </c>
      <c r="AE651">
        <v>48015.504936378486</v>
      </c>
      <c r="AF651">
        <v>46648.818123100005</v>
      </c>
      <c r="AG651">
        <v>45309.773904355061</v>
      </c>
      <c r="AH651">
        <v>43965.955006354183</v>
      </c>
      <c r="AI651">
        <v>42571.945955564312</v>
      </c>
      <c r="AJ651">
        <v>41097.470970257171</v>
      </c>
      <c r="AK651">
        <v>39539.094610719039</v>
      </c>
      <c r="AL651">
        <v>37915.756302710455</v>
      </c>
      <c r="AM651">
        <v>36258.00212055564</v>
      </c>
      <c r="AN651">
        <v>34598.282518714623</v>
      </c>
      <c r="AO651">
        <v>32962.823289971144</v>
      </c>
      <c r="AP651">
        <v>31365.894489831797</v>
      </c>
      <c r="AQ651">
        <v>29810.010152032508</v>
      </c>
      <c r="AR651">
        <v>28292.299466379514</v>
      </c>
      <c r="AS651">
        <v>26811.569374223276</v>
      </c>
      <c r="AT651">
        <v>25370.755957375481</v>
      </c>
      <c r="AU651">
        <v>23974.709447533256</v>
      </c>
      <c r="AV651">
        <v>22626.435139451823</v>
      </c>
      <c r="AW651">
        <v>21324.838339467326</v>
      </c>
      <c r="AX651">
        <v>20065.52826756096</v>
      </c>
      <c r="AY651">
        <v>18844.206952792945</v>
      </c>
      <c r="AZ651">
        <v>17660.429829402932</v>
      </c>
      <c r="BA651">
        <v>16518.603925413066</v>
      </c>
      <c r="BB651">
        <v>15424.671389497953</v>
      </c>
      <c r="BC651">
        <v>14381.5885240484</v>
      </c>
      <c r="BD651">
        <v>13389.251689825081</v>
      </c>
      <c r="BE651">
        <v>12448.998476084296</v>
      </c>
      <c r="BF651">
        <v>11565.619402011362</v>
      </c>
      <c r="BG651">
        <v>10739.866966951739</v>
      </c>
      <c r="BH651">
        <v>9951.1653987004229</v>
      </c>
      <c r="BI651">
        <v>9150.2964204595901</v>
      </c>
      <c r="BJ651">
        <v>8226.2144952267499</v>
      </c>
      <c r="BK651">
        <v>7206.3634965566253</v>
      </c>
      <c r="BL651">
        <v>6125.4400374598554</v>
      </c>
      <c r="BM651">
        <v>5024.4737214364832</v>
      </c>
      <c r="BN651">
        <v>3948.843156365057</v>
      </c>
      <c r="BO651">
        <v>2945.062344001647</v>
      </c>
      <c r="BP651">
        <v>2056.3630615398138</v>
      </c>
      <c r="BQ651">
        <v>1317.423964076517</v>
      </c>
      <c r="BR651">
        <v>749.04218854318492</v>
      </c>
      <c r="BS651">
        <v>354.01562731308292</v>
      </c>
      <c r="BT651">
        <v>137.78207702428946</v>
      </c>
      <c r="BU651">
        <v>36.731728622755696</v>
      </c>
      <c r="BV651">
        <v>-0.24114834788179074</v>
      </c>
      <c r="BW651">
        <v>-5.9986254266324348</v>
      </c>
      <c r="BX651">
        <v>4.4858812123479807E-9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  <c r="CF651">
        <v>0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>
        <v>0</v>
      </c>
      <c r="CT651">
        <v>0</v>
      </c>
      <c r="CU651">
        <v>0</v>
      </c>
      <c r="CV651">
        <v>0</v>
      </c>
      <c r="CW651">
        <v>0</v>
      </c>
    </row>
    <row r="652" spans="1:101" x14ac:dyDescent="0.3">
      <c r="A652">
        <f>Model_Point!K652</f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67687.254681195816</v>
      </c>
      <c r="L652">
        <v>59145.981664537379</v>
      </c>
      <c r="M652">
        <v>53672.49901128708</v>
      </c>
      <c r="N652">
        <v>49946.436058510473</v>
      </c>
      <c r="O652">
        <v>42188.15770282111</v>
      </c>
      <c r="P652">
        <v>39478.513229123841</v>
      </c>
      <c r="Q652">
        <v>37614.008071209828</v>
      </c>
      <c r="R652">
        <v>36219.49568585887</v>
      </c>
      <c r="S652">
        <v>34841.63978396701</v>
      </c>
      <c r="T652">
        <v>30268.593789255174</v>
      </c>
      <c r="U652">
        <v>29276.03756548751</v>
      </c>
      <c r="V652">
        <v>28719.190648479725</v>
      </c>
      <c r="W652">
        <v>28595.645175716687</v>
      </c>
      <c r="X652">
        <v>28541.792300556073</v>
      </c>
      <c r="Y652">
        <v>24970.928979625653</v>
      </c>
      <c r="Z652">
        <v>24778.811183521349</v>
      </c>
      <c r="AA652">
        <v>24647.303335581142</v>
      </c>
      <c r="AB652">
        <v>24561.943750721031</v>
      </c>
      <c r="AC652">
        <v>24490.774892003708</v>
      </c>
      <c r="AD652">
        <v>21677.545402849548</v>
      </c>
      <c r="AE652">
        <v>21436.816206586762</v>
      </c>
      <c r="AF652">
        <v>21207.915154511018</v>
      </c>
      <c r="AG652">
        <v>20994.77045505468</v>
      </c>
      <c r="AH652">
        <v>20784.345258639547</v>
      </c>
      <c r="AI652">
        <v>18545.83904912306</v>
      </c>
      <c r="AJ652">
        <v>18167.276485303708</v>
      </c>
      <c r="AK652">
        <v>17752.668673917928</v>
      </c>
      <c r="AL652">
        <v>17310.726102994548</v>
      </c>
      <c r="AM652">
        <v>16855.204111692303</v>
      </c>
      <c r="AN652">
        <v>14994.512183826229</v>
      </c>
      <c r="AO652">
        <v>14466.235358158856</v>
      </c>
      <c r="AP652">
        <v>13952.715886677062</v>
      </c>
      <c r="AQ652">
        <v>13455.638536319337</v>
      </c>
      <c r="AR652">
        <v>12974.398500777117</v>
      </c>
      <c r="AS652">
        <v>11572.989790687425</v>
      </c>
      <c r="AT652">
        <v>11067.697631271059</v>
      </c>
      <c r="AU652">
        <v>10579.444757448809</v>
      </c>
      <c r="AV652">
        <v>10109.986179996053</v>
      </c>
      <c r="AW652">
        <v>9659.3246171555165</v>
      </c>
      <c r="AX652">
        <v>8630.8751875358466</v>
      </c>
      <c r="AY652">
        <v>8176.8126535602505</v>
      </c>
      <c r="AZ652">
        <v>7736.7665859266472</v>
      </c>
      <c r="BA652">
        <v>7312.9559232011852</v>
      </c>
      <c r="BB652">
        <v>6908.258108586494</v>
      </c>
      <c r="BC652">
        <v>6166.5124609694803</v>
      </c>
      <c r="BD652">
        <v>5781.4062629907348</v>
      </c>
      <c r="BE652">
        <v>5416.8357380993539</v>
      </c>
      <c r="BF652">
        <v>5075.0973660342179</v>
      </c>
      <c r="BG652">
        <v>4756.7551193070831</v>
      </c>
      <c r="BH652">
        <v>4253.1528228970556</v>
      </c>
      <c r="BI652">
        <v>3931.178577896052</v>
      </c>
      <c r="BJ652">
        <v>3554.9229874095868</v>
      </c>
      <c r="BK652">
        <v>3136.1249966601395</v>
      </c>
      <c r="BL652">
        <v>2689.6630767792144</v>
      </c>
      <c r="BM652">
        <v>2142.1303977282801</v>
      </c>
      <c r="BN652">
        <v>1689.507581025764</v>
      </c>
      <c r="BO652">
        <v>1266.1076643922875</v>
      </c>
      <c r="BP652">
        <v>890.61643745705112</v>
      </c>
      <c r="BQ652">
        <v>578.09360462316056</v>
      </c>
      <c r="BR652">
        <v>318.89332694423092</v>
      </c>
      <c r="BS652">
        <v>150.86706106326685</v>
      </c>
      <c r="BT652">
        <v>58.886789673468769</v>
      </c>
      <c r="BU652">
        <v>15.928956483541505</v>
      </c>
      <c r="BV652">
        <v>0.24963635310344748</v>
      </c>
      <c r="BW652">
        <v>-2.5823669375874965</v>
      </c>
      <c r="BX652">
        <v>-2.0463363952034769E-9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  <c r="CF652">
        <v>0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>
        <v>0</v>
      </c>
      <c r="CT652">
        <v>0</v>
      </c>
      <c r="CU652">
        <v>0</v>
      </c>
      <c r="CV652">
        <v>0</v>
      </c>
      <c r="CW652">
        <v>0</v>
      </c>
    </row>
    <row r="653" spans="1:101" x14ac:dyDescent="0.3">
      <c r="A653">
        <f>Model_Point!K653</f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340820.34500637377</v>
      </c>
      <c r="L653">
        <v>271583.88063500059</v>
      </c>
      <c r="M653">
        <v>231071.79906077986</v>
      </c>
      <c r="N653">
        <v>204762.61929643978</v>
      </c>
      <c r="O653">
        <v>184911.65231051287</v>
      </c>
      <c r="P653">
        <v>168461.61639153483</v>
      </c>
      <c r="Q653">
        <v>153096.47938028918</v>
      </c>
      <c r="R653">
        <v>139951.49100184388</v>
      </c>
      <c r="S653">
        <v>126145.89027178386</v>
      </c>
      <c r="T653">
        <v>114438.31198117994</v>
      </c>
      <c r="U653">
        <v>102704.7061026882</v>
      </c>
      <c r="V653">
        <v>92716.236101576011</v>
      </c>
      <c r="W653">
        <v>84441.75061840417</v>
      </c>
      <c r="X653">
        <v>77861.217141061905</v>
      </c>
      <c r="Y653">
        <v>72946.905233623693</v>
      </c>
      <c r="Z653">
        <v>69653.754807516816</v>
      </c>
      <c r="AA653">
        <v>67811.43294735231</v>
      </c>
      <c r="AB653">
        <v>65966.422757989116</v>
      </c>
      <c r="AC653">
        <v>64102.924757741981</v>
      </c>
      <c r="AD653">
        <v>62192.82068113469</v>
      </c>
      <c r="AE653">
        <v>60210.714859265099</v>
      </c>
      <c r="AF653">
        <v>58151.980877472066</v>
      </c>
      <c r="AG653">
        <v>56038.349838671682</v>
      </c>
      <c r="AH653">
        <v>53902.284137329974</v>
      </c>
      <c r="AI653">
        <v>51764.304412334081</v>
      </c>
      <c r="AJ653">
        <v>49631.502809660094</v>
      </c>
      <c r="AK653">
        <v>47519.38527146518</v>
      </c>
      <c r="AL653">
        <v>45462.317502300881</v>
      </c>
      <c r="AM653">
        <v>43475.636014892771</v>
      </c>
      <c r="AN653">
        <v>41464.979008377442</v>
      </c>
      <c r="AO653">
        <v>39182.933735395054</v>
      </c>
      <c r="AP653">
        <v>36049.236549550369</v>
      </c>
      <c r="AQ653">
        <v>32190.163337532711</v>
      </c>
      <c r="AR653">
        <v>27780.064567350644</v>
      </c>
      <c r="AS653">
        <v>23037.594339537041</v>
      </c>
      <c r="AT653">
        <v>18215.489755177026</v>
      </c>
      <c r="AU653">
        <v>13582.667697606686</v>
      </c>
      <c r="AV653">
        <v>9398.5159880987776</v>
      </c>
      <c r="AW653">
        <v>5881.2237457872761</v>
      </c>
      <c r="AX653">
        <v>3174.7639945568149</v>
      </c>
      <c r="AY653">
        <v>1322.1648133853807</v>
      </c>
      <c r="AZ653">
        <v>353.15782046917491</v>
      </c>
      <c r="BA653">
        <v>-57.052690866584832</v>
      </c>
      <c r="BB653">
        <v>-167.41774567059787</v>
      </c>
      <c r="BC653">
        <v>-141.90210752124293</v>
      </c>
      <c r="BD653">
        <v>2.5436357641284806E-9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>
        <v>0</v>
      </c>
      <c r="CU653">
        <v>0</v>
      </c>
      <c r="CV653">
        <v>0</v>
      </c>
      <c r="CW653">
        <v>0</v>
      </c>
    </row>
    <row r="654" spans="1:101" x14ac:dyDescent="0.3">
      <c r="A654">
        <f>Model_Point!K654</f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162956.53056200588</v>
      </c>
      <c r="L654">
        <v>136428.40935192711</v>
      </c>
      <c r="M654">
        <v>122117.14894672106</v>
      </c>
      <c r="N654">
        <v>113382.6330309886</v>
      </c>
      <c r="O654">
        <v>97347.944731097508</v>
      </c>
      <c r="P654">
        <v>89731.610395961659</v>
      </c>
      <c r="Q654">
        <v>82233.318032618423</v>
      </c>
      <c r="R654">
        <v>75695.03010686682</v>
      </c>
      <c r="S654">
        <v>68892.485951908486</v>
      </c>
      <c r="T654">
        <v>61436.136651557899</v>
      </c>
      <c r="U654">
        <v>55472.628661665534</v>
      </c>
      <c r="V654">
        <v>50279.309530660881</v>
      </c>
      <c r="W654">
        <v>45846.132225659378</v>
      </c>
      <c r="X654">
        <v>42166.979743966665</v>
      </c>
      <c r="Y654">
        <v>36680.063839722294</v>
      </c>
      <c r="Z654">
        <v>34312.82849343717</v>
      </c>
      <c r="AA654">
        <v>32638.150211702214</v>
      </c>
      <c r="AB654">
        <v>31633.105961204004</v>
      </c>
      <c r="AC654">
        <v>31281.321011273791</v>
      </c>
      <c r="AD654">
        <v>26955.672058419088</v>
      </c>
      <c r="AE654">
        <v>26616.503077219273</v>
      </c>
      <c r="AF654">
        <v>26235.831361063836</v>
      </c>
      <c r="AG654">
        <v>25824.241369041407</v>
      </c>
      <c r="AH654">
        <v>25397.097075858375</v>
      </c>
      <c r="AI654">
        <v>22223.945163254179</v>
      </c>
      <c r="AJ654">
        <v>21621.857887929615</v>
      </c>
      <c r="AK654">
        <v>21017.465696833689</v>
      </c>
      <c r="AL654">
        <v>20426.803907682825</v>
      </c>
      <c r="AM654">
        <v>19857.838485290362</v>
      </c>
      <c r="AN654">
        <v>17671.561969086819</v>
      </c>
      <c r="AO654">
        <v>16864.242428710313</v>
      </c>
      <c r="AP654">
        <v>15680.793591653613</v>
      </c>
      <c r="AQ654">
        <v>14174.640533563566</v>
      </c>
      <c r="AR654">
        <v>12420.154887613297</v>
      </c>
      <c r="AS654">
        <v>9776.8389007998703</v>
      </c>
      <c r="AT654">
        <v>7776.6438692203792</v>
      </c>
      <c r="AU654">
        <v>5844.1554157354767</v>
      </c>
      <c r="AV654">
        <v>4091.8501786990851</v>
      </c>
      <c r="AW654">
        <v>2614.9677273803386</v>
      </c>
      <c r="AX654">
        <v>1346.1767540862681</v>
      </c>
      <c r="AY654">
        <v>560.15681443595429</v>
      </c>
      <c r="AZ654">
        <v>148.32054892074697</v>
      </c>
      <c r="BA654">
        <v>-26.458210542954006</v>
      </c>
      <c r="BB654">
        <v>-73.852135092759454</v>
      </c>
      <c r="BC654">
        <v>-60.42396489805558</v>
      </c>
      <c r="BD654">
        <v>2.344820015023199E-9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  <c r="CF654">
        <v>0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>
        <v>0</v>
      </c>
      <c r="CT654">
        <v>0</v>
      </c>
      <c r="CU654">
        <v>0</v>
      </c>
      <c r="CV654">
        <v>0</v>
      </c>
      <c r="CW654">
        <v>0</v>
      </c>
    </row>
    <row r="655" spans="1:101" x14ac:dyDescent="0.3">
      <c r="A655">
        <f>Model_Point!K655</f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453770.26044836204</v>
      </c>
      <c r="L655">
        <v>367681.83825485309</v>
      </c>
      <c r="M655">
        <v>324194.5593377506</v>
      </c>
      <c r="N655">
        <v>286882.84042368009</v>
      </c>
      <c r="O655">
        <v>252716.58700987211</v>
      </c>
      <c r="P655">
        <v>222570.40278118278</v>
      </c>
      <c r="Q655">
        <v>193185.06539987351</v>
      </c>
      <c r="R655">
        <v>167563.71338720369</v>
      </c>
      <c r="S655">
        <v>141529.14691366485</v>
      </c>
      <c r="T655">
        <v>119438.33350266944</v>
      </c>
      <c r="U655">
        <v>99237.168821575367</v>
      </c>
      <c r="V655">
        <v>85637.359709363896</v>
      </c>
      <c r="W655">
        <v>77304.233755498775</v>
      </c>
      <c r="X655">
        <v>66927.974962547421</v>
      </c>
      <c r="Y655">
        <v>55115.391324281496</v>
      </c>
      <c r="Z655">
        <v>42648.104407444465</v>
      </c>
      <c r="AA655">
        <v>30416.264138624487</v>
      </c>
      <c r="AB655">
        <v>19318.905875263947</v>
      </c>
      <c r="AC655">
        <v>10137.69648373551</v>
      </c>
      <c r="AD655">
        <v>3402.5239154531405</v>
      </c>
      <c r="AE655">
        <v>-719.6529861110123</v>
      </c>
      <c r="AF655">
        <v>-2375.9069408405794</v>
      </c>
      <c r="AG655">
        <v>-2599.6041859880738</v>
      </c>
      <c r="AH655">
        <v>-2170.3243981524643</v>
      </c>
      <c r="AI655">
        <v>-1553.8392466546964</v>
      </c>
      <c r="AJ655">
        <v>2.1940919626324565E-10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  <c r="CF655">
        <v>0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>
        <v>0</v>
      </c>
      <c r="CT655">
        <v>0</v>
      </c>
      <c r="CU655">
        <v>0</v>
      </c>
      <c r="CV655">
        <v>0</v>
      </c>
      <c r="CW655">
        <v>0</v>
      </c>
    </row>
    <row r="656" spans="1:101" x14ac:dyDescent="0.3">
      <c r="A656">
        <f>Model_Point!K656</f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207306.17472206239</v>
      </c>
      <c r="L656">
        <v>173720.87927070697</v>
      </c>
      <c r="M656">
        <v>154797.69490630794</v>
      </c>
      <c r="N656">
        <v>136244.61448476568</v>
      </c>
      <c r="O656">
        <v>120467.72769841176</v>
      </c>
      <c r="P656">
        <v>105046.59933197153</v>
      </c>
      <c r="Q656">
        <v>89998.426386192747</v>
      </c>
      <c r="R656">
        <v>76612.190910177495</v>
      </c>
      <c r="S656">
        <v>63106.661403982245</v>
      </c>
      <c r="T656">
        <v>57189.454506161106</v>
      </c>
      <c r="U656">
        <v>46643.191964654121</v>
      </c>
      <c r="V656">
        <v>38994.229534659302</v>
      </c>
      <c r="W656">
        <v>34418.100182947834</v>
      </c>
      <c r="X656">
        <v>30469.389845142719</v>
      </c>
      <c r="Y656">
        <v>23165.618298831992</v>
      </c>
      <c r="Z656">
        <v>18048.005112788815</v>
      </c>
      <c r="AA656">
        <v>12969.26271905797</v>
      </c>
      <c r="AB656">
        <v>8320.1236377388032</v>
      </c>
      <c r="AC656">
        <v>4444.2851398019257</v>
      </c>
      <c r="AD656">
        <v>1451.8448666117847</v>
      </c>
      <c r="AE656">
        <v>-325.23965546751486</v>
      </c>
      <c r="AF656">
        <v>-1058.9366085873207</v>
      </c>
      <c r="AG656">
        <v>-1181.8852266249867</v>
      </c>
      <c r="AH656">
        <v>-1022.9342844698748</v>
      </c>
      <c r="AI656">
        <v>-656.1725223642801</v>
      </c>
      <c r="AJ656">
        <v>-2.9103226115831612E-10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  <c r="CF656">
        <v>0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>
        <v>0</v>
      </c>
      <c r="CT656">
        <v>0</v>
      </c>
      <c r="CU656">
        <v>0</v>
      </c>
      <c r="CV656">
        <v>0</v>
      </c>
      <c r="CW656">
        <v>0</v>
      </c>
    </row>
    <row r="657" spans="1:101" x14ac:dyDescent="0.3">
      <c r="A657">
        <f>Model_Point!K657</f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146462.97893926583</v>
      </c>
      <c r="L657">
        <v>141311.92993303752</v>
      </c>
      <c r="M657">
        <v>134374.06789677194</v>
      </c>
      <c r="N657">
        <v>126656.80676232465</v>
      </c>
      <c r="O657">
        <v>118867.75221507114</v>
      </c>
      <c r="P657">
        <v>111355.45686511796</v>
      </c>
      <c r="Q657">
        <v>104453.59464968875</v>
      </c>
      <c r="R657">
        <v>98295.385229758162</v>
      </c>
      <c r="S657">
        <v>92986.996070084977</v>
      </c>
      <c r="T657">
        <v>88621.495516658906</v>
      </c>
      <c r="U657">
        <v>85284.512792635287</v>
      </c>
      <c r="V657">
        <v>83054.593160406002</v>
      </c>
      <c r="W657">
        <v>82001.876587230756</v>
      </c>
      <c r="X657">
        <v>82188.194857692433</v>
      </c>
      <c r="Y657">
        <v>83051.11023111346</v>
      </c>
      <c r="Z657">
        <v>83369.282393863425</v>
      </c>
      <c r="AA657">
        <v>83143.216200107578</v>
      </c>
      <c r="AB657">
        <v>82381.592904293197</v>
      </c>
      <c r="AC657">
        <v>81101.073035181587</v>
      </c>
      <c r="AD657">
        <v>79325.973214173835</v>
      </c>
      <c r="AE657">
        <v>77087.831351063316</v>
      </c>
      <c r="AF657">
        <v>74424.888248314965</v>
      </c>
      <c r="AG657">
        <v>71381.4840700325</v>
      </c>
      <c r="AH657">
        <v>68007.382139382695</v>
      </c>
      <c r="AI657">
        <v>64357.119237827013</v>
      </c>
      <c r="AJ657">
        <v>60489.47127097995</v>
      </c>
      <c r="AK657">
        <v>56466.728600811672</v>
      </c>
      <c r="AL657">
        <v>52352.452643513861</v>
      </c>
      <c r="AM657">
        <v>48205.77561852934</v>
      </c>
      <c r="AN657">
        <v>44074.069795100855</v>
      </c>
      <c r="AO657">
        <v>39998.637121747197</v>
      </c>
      <c r="AP657">
        <v>35496.933069912113</v>
      </c>
      <c r="AQ657">
        <v>30716.732492537714</v>
      </c>
      <c r="AR657">
        <v>25824.832251082094</v>
      </c>
      <c r="AS657">
        <v>20999.285129246491</v>
      </c>
      <c r="AT657">
        <v>16418.673116144295</v>
      </c>
      <c r="AU657">
        <v>12248.811314354907</v>
      </c>
      <c r="AV657">
        <v>8627.9251676550921</v>
      </c>
      <c r="AW657">
        <v>5652.1131151983245</v>
      </c>
      <c r="AX657">
        <v>3363.6351453316834</v>
      </c>
      <c r="AY657">
        <v>1744.9827531750589</v>
      </c>
      <c r="AZ657">
        <v>794.23905824430881</v>
      </c>
      <c r="BA657">
        <v>297.4269404774123</v>
      </c>
      <c r="BB657">
        <v>77.341519445731521</v>
      </c>
      <c r="BC657">
        <v>10.016740656871912</v>
      </c>
      <c r="BD657">
        <v>-3.621354958727017E-10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  <c r="CF657">
        <v>0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>
        <v>0</v>
      </c>
      <c r="CT657">
        <v>0</v>
      </c>
      <c r="CU657">
        <v>0</v>
      </c>
      <c r="CV657">
        <v>0</v>
      </c>
      <c r="CW657">
        <v>0</v>
      </c>
    </row>
    <row r="658" spans="1:101" x14ac:dyDescent="0.3">
      <c r="A658">
        <f>Model_Point!K658</f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69224.419421933897</v>
      </c>
      <c r="L658">
        <v>66927.183782034495</v>
      </c>
      <c r="M658">
        <v>63605.134405136625</v>
      </c>
      <c r="N658">
        <v>59849.422924249404</v>
      </c>
      <c r="O658">
        <v>58697.994679272007</v>
      </c>
      <c r="P658">
        <v>55099.935241486608</v>
      </c>
      <c r="Q658">
        <v>51740.431564673032</v>
      </c>
      <c r="R658">
        <v>48682.562533716591</v>
      </c>
      <c r="S658">
        <v>45976.202902316421</v>
      </c>
      <c r="T658">
        <v>43727.312759183384</v>
      </c>
      <c r="U658">
        <v>41854.555766412217</v>
      </c>
      <c r="V658">
        <v>40453.115851257848</v>
      </c>
      <c r="W658">
        <v>39555.373243991176</v>
      </c>
      <c r="X658">
        <v>39189.826319869724</v>
      </c>
      <c r="Y658">
        <v>36085.092187084949</v>
      </c>
      <c r="Z658">
        <v>36652.26158414223</v>
      </c>
      <c r="AA658">
        <v>37112.106070238995</v>
      </c>
      <c r="AB658">
        <v>37345.172729250131</v>
      </c>
      <c r="AC658">
        <v>37358.856041265106</v>
      </c>
      <c r="AD658">
        <v>34078.975987219368</v>
      </c>
      <c r="AE658">
        <v>33499.175485107138</v>
      </c>
      <c r="AF658">
        <v>32730.667640232961</v>
      </c>
      <c r="AG658">
        <v>31792.883917102714</v>
      </c>
      <c r="AH658">
        <v>30707.749005924365</v>
      </c>
      <c r="AI658">
        <v>27523.414470718937</v>
      </c>
      <c r="AJ658">
        <v>26095.762568920025</v>
      </c>
      <c r="AK658">
        <v>24591.208303936637</v>
      </c>
      <c r="AL658">
        <v>23037.739816321151</v>
      </c>
      <c r="AM658">
        <v>21461.556973385199</v>
      </c>
      <c r="AN658">
        <v>18791.123036818481</v>
      </c>
      <c r="AO658">
        <v>17163.165250038721</v>
      </c>
      <c r="AP658">
        <v>15342.558006581179</v>
      </c>
      <c r="AQ658">
        <v>13392.726068308755</v>
      </c>
      <c r="AR658">
        <v>11385.48015003199</v>
      </c>
      <c r="AS658">
        <v>8935.7066118032344</v>
      </c>
      <c r="AT658">
        <v>7016.1746326863031</v>
      </c>
      <c r="AU658">
        <v>5263.8017730061456</v>
      </c>
      <c r="AV658">
        <v>3738.9612010609881</v>
      </c>
      <c r="AW658">
        <v>2484.1112518551768</v>
      </c>
      <c r="AX658">
        <v>1430.7308518376499</v>
      </c>
      <c r="AY658">
        <v>743.16397999831531</v>
      </c>
      <c r="AZ658">
        <v>338.95565529232442</v>
      </c>
      <c r="BA658">
        <v>127.56617441347424</v>
      </c>
      <c r="BB658">
        <v>33.837912439994213</v>
      </c>
      <c r="BC658">
        <v>4.380899098783277</v>
      </c>
      <c r="BD658">
        <v>-6.6620988442140269E-10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0</v>
      </c>
      <c r="BQ658">
        <v>0</v>
      </c>
      <c r="BR658">
        <v>0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  <c r="CF658">
        <v>0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>
        <v>0</v>
      </c>
      <c r="CT658">
        <v>0</v>
      </c>
      <c r="CU658">
        <v>0</v>
      </c>
      <c r="CV658">
        <v>0</v>
      </c>
      <c r="CW658">
        <v>0</v>
      </c>
    </row>
    <row r="659" spans="1:101" x14ac:dyDescent="0.3">
      <c r="A659">
        <f>Model_Point!K659</f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273650.52751062869</v>
      </c>
      <c r="L659">
        <v>259617.74939877895</v>
      </c>
      <c r="M659">
        <v>242732.4160395558</v>
      </c>
      <c r="N659">
        <v>224685.52299103222</v>
      </c>
      <c r="O659">
        <v>206761.28747890936</v>
      </c>
      <c r="P659">
        <v>189639.37284217967</v>
      </c>
      <c r="Q659">
        <v>174064.09852915187</v>
      </c>
      <c r="R659">
        <v>160323.43228973291</v>
      </c>
      <c r="S659">
        <v>148641.95867123938</v>
      </c>
      <c r="T659">
        <v>139202.3764177647</v>
      </c>
      <c r="U659">
        <v>132152.33853920343</v>
      </c>
      <c r="V659">
        <v>127607.22620515172</v>
      </c>
      <c r="W659">
        <v>125203.61864993209</v>
      </c>
      <c r="X659">
        <v>121840.0737365289</v>
      </c>
      <c r="Y659">
        <v>117600.04287140828</v>
      </c>
      <c r="Z659">
        <v>112587.00877543735</v>
      </c>
      <c r="AA659">
        <v>106922.07362802992</v>
      </c>
      <c r="AB659">
        <v>100738.09608441938</v>
      </c>
      <c r="AC659">
        <v>94165.860186827413</v>
      </c>
      <c r="AD659">
        <v>87316.207597154891</v>
      </c>
      <c r="AE659">
        <v>80291.515649652647</v>
      </c>
      <c r="AF659">
        <v>72003.010657121966</v>
      </c>
      <c r="AG659">
        <v>62785.400066062226</v>
      </c>
      <c r="AH659">
        <v>53030.692596540881</v>
      </c>
      <c r="AI659">
        <v>43169.155619000681</v>
      </c>
      <c r="AJ659">
        <v>33642.361477611994</v>
      </c>
      <c r="AK659">
        <v>24869.210273684861</v>
      </c>
      <c r="AL659">
        <v>17207.526219630563</v>
      </c>
      <c r="AM659">
        <v>10915.864819482174</v>
      </c>
      <c r="AN659">
        <v>6122.1231099944043</v>
      </c>
      <c r="AO659">
        <v>2806.6954986121855</v>
      </c>
      <c r="AP659">
        <v>948.21262383651595</v>
      </c>
      <c r="AQ659">
        <v>60.665269129080578</v>
      </c>
      <c r="AR659">
        <v>-254.28118594260539</v>
      </c>
      <c r="AS659">
        <v>-271.42487540739216</v>
      </c>
      <c r="AT659">
        <v>9.5119691728801465E-10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  <c r="CF659">
        <v>0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  <c r="CN659">
        <v>0</v>
      </c>
      <c r="CO659">
        <v>0</v>
      </c>
      <c r="CP659">
        <v>0</v>
      </c>
      <c r="CQ659">
        <v>0</v>
      </c>
      <c r="CR659">
        <v>0</v>
      </c>
      <c r="CS659">
        <v>0</v>
      </c>
      <c r="CT659">
        <v>0</v>
      </c>
      <c r="CU659">
        <v>0</v>
      </c>
      <c r="CV659">
        <v>0</v>
      </c>
      <c r="CW659">
        <v>0</v>
      </c>
    </row>
    <row r="660" spans="1:101" x14ac:dyDescent="0.3">
      <c r="A660">
        <f>Model_Point!K660</f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127039.79461962894</v>
      </c>
      <c r="L660">
        <v>120771.39204538926</v>
      </c>
      <c r="M660">
        <v>112873.54868642661</v>
      </c>
      <c r="N660">
        <v>104325.73190730292</v>
      </c>
      <c r="O660">
        <v>100143.12673166358</v>
      </c>
      <c r="P660">
        <v>92123.113680510389</v>
      </c>
      <c r="Q660">
        <v>84738.121231587007</v>
      </c>
      <c r="R660">
        <v>78122.986737228304</v>
      </c>
      <c r="S660">
        <v>72382.710471272731</v>
      </c>
      <c r="T660">
        <v>66208.614036501443</v>
      </c>
      <c r="U660">
        <v>62372.664825798362</v>
      </c>
      <c r="V660">
        <v>59616.341412381684</v>
      </c>
      <c r="W660">
        <v>57980.306697212181</v>
      </c>
      <c r="X660">
        <v>57491.952453450802</v>
      </c>
      <c r="Y660">
        <v>50825.429433559737</v>
      </c>
      <c r="Z660">
        <v>49280.821579299729</v>
      </c>
      <c r="AA660">
        <v>47437.305473561813</v>
      </c>
      <c r="AB660">
        <v>45352.653617208292</v>
      </c>
      <c r="AC660">
        <v>43084.222682043866</v>
      </c>
      <c r="AD660">
        <v>37355.528129003505</v>
      </c>
      <c r="AE660">
        <v>34658.269503887757</v>
      </c>
      <c r="AF660">
        <v>31395.385690169733</v>
      </c>
      <c r="AG660">
        <v>27709.910359676469</v>
      </c>
      <c r="AH660">
        <v>23770.204874586754</v>
      </c>
      <c r="AI660">
        <v>18358.926274133773</v>
      </c>
      <c r="AJ660">
        <v>14386.33719567741</v>
      </c>
      <c r="AK660">
        <v>10713.159620390785</v>
      </c>
      <c r="AL660">
        <v>7495.7710371324956</v>
      </c>
      <c r="AM660">
        <v>4848.4660491556524</v>
      </c>
      <c r="AN660">
        <v>2599.0164166615182</v>
      </c>
      <c r="AO660">
        <v>1189.9993865811341</v>
      </c>
      <c r="AP660">
        <v>398.30836919759696</v>
      </c>
      <c r="AQ660">
        <v>18.801865005583601</v>
      </c>
      <c r="AR660">
        <v>-117.18902277407612</v>
      </c>
      <c r="AS660">
        <v>-115.18216169435553</v>
      </c>
      <c r="AT660">
        <v>-3.8528269391831002E-10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  <c r="CF660">
        <v>0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  <c r="CN660">
        <v>0</v>
      </c>
      <c r="CO660">
        <v>0</v>
      </c>
      <c r="CP660">
        <v>0</v>
      </c>
      <c r="CQ660">
        <v>0</v>
      </c>
      <c r="CR660">
        <v>0</v>
      </c>
      <c r="CS660">
        <v>0</v>
      </c>
      <c r="CT660">
        <v>0</v>
      </c>
      <c r="CU660">
        <v>0</v>
      </c>
      <c r="CV660">
        <v>0</v>
      </c>
      <c r="CW660">
        <v>0</v>
      </c>
    </row>
    <row r="661" spans="1:101" x14ac:dyDescent="0.3">
      <c r="A661">
        <f>Model_Point!K661</f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284274.99351459928</v>
      </c>
      <c r="L661">
        <v>260255.64011981423</v>
      </c>
      <c r="M661">
        <v>234929.6038342175</v>
      </c>
      <c r="N661">
        <v>209496.20140607632</v>
      </c>
      <c r="O661">
        <v>185100.24603925704</v>
      </c>
      <c r="P661">
        <v>162439.51414523873</v>
      </c>
      <c r="Q661">
        <v>142451.8033146802</v>
      </c>
      <c r="R661">
        <v>125408.65537030886</v>
      </c>
      <c r="S661">
        <v>111481.2559030928</v>
      </c>
      <c r="T661">
        <v>100782.60958932296</v>
      </c>
      <c r="U661">
        <v>93376.722689266709</v>
      </c>
      <c r="V661">
        <v>85347.665607310424</v>
      </c>
      <c r="W661">
        <v>75507.2126144301</v>
      </c>
      <c r="X661">
        <v>64391.533209537272</v>
      </c>
      <c r="Y661">
        <v>52627.379920293562</v>
      </c>
      <c r="Z661">
        <v>40888.567078579588</v>
      </c>
      <c r="AA661">
        <v>29839.624623349067</v>
      </c>
      <c r="AB661">
        <v>20070.68894160146</v>
      </c>
      <c r="AC661">
        <v>12031.23414693244</v>
      </c>
      <c r="AD661">
        <v>5973.7190975510257</v>
      </c>
      <c r="AE661">
        <v>1920.3937753959274</v>
      </c>
      <c r="AF661">
        <v>-195.37386839032868</v>
      </c>
      <c r="AG661">
        <v>-1048.616572446492</v>
      </c>
      <c r="AH661">
        <v>-1188.4295866735574</v>
      </c>
      <c r="AI661">
        <v>-989.26920211800189</v>
      </c>
      <c r="AJ661">
        <v>-5.8402580299834325E-11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  <c r="CF661">
        <v>0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  <c r="CN661">
        <v>0</v>
      </c>
      <c r="CO661">
        <v>0</v>
      </c>
      <c r="CP661">
        <v>0</v>
      </c>
      <c r="CQ661">
        <v>0</v>
      </c>
      <c r="CR661">
        <v>0</v>
      </c>
      <c r="CS661">
        <v>0</v>
      </c>
      <c r="CT661">
        <v>0</v>
      </c>
      <c r="CU661">
        <v>0</v>
      </c>
      <c r="CV661">
        <v>0</v>
      </c>
      <c r="CW661">
        <v>0</v>
      </c>
    </row>
    <row r="662" spans="1:101" x14ac:dyDescent="0.3">
      <c r="A662">
        <f>Model_Point!K662</f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131887.73857674637</v>
      </c>
      <c r="L662">
        <v>120736.99561636956</v>
      </c>
      <c r="M662">
        <v>108519.03291157885</v>
      </c>
      <c r="N662">
        <v>96081.3820749609</v>
      </c>
      <c r="O662">
        <v>89067.673633331258</v>
      </c>
      <c r="P662">
        <v>77982.599107524133</v>
      </c>
      <c r="Q662">
        <v>68023.134046670282</v>
      </c>
      <c r="R662">
        <v>59323.922721038987</v>
      </c>
      <c r="S662">
        <v>51972.50703312485</v>
      </c>
      <c r="T662">
        <v>44681.257507232287</v>
      </c>
      <c r="U662">
        <v>40097.975519205545</v>
      </c>
      <c r="V662">
        <v>37289.617858148449</v>
      </c>
      <c r="W662">
        <v>33647.333265188245</v>
      </c>
      <c r="X662">
        <v>29399.117645154045</v>
      </c>
      <c r="Y662">
        <v>22138.365487237093</v>
      </c>
      <c r="Z662">
        <v>17344.09826765069</v>
      </c>
      <c r="AA662">
        <v>12786.282487270781</v>
      </c>
      <c r="AB662">
        <v>8725.3480521057299</v>
      </c>
      <c r="AC662">
        <v>5362.9953766353365</v>
      </c>
      <c r="AD662">
        <v>2525.9848742822383</v>
      </c>
      <c r="AE662">
        <v>798.4622199014691</v>
      </c>
      <c r="AF662">
        <v>-113.475671509783</v>
      </c>
      <c r="AG662">
        <v>-491.06934470159723</v>
      </c>
      <c r="AH662">
        <v>-564.77785266250999</v>
      </c>
      <c r="AI662">
        <v>-416.95669082655797</v>
      </c>
      <c r="AJ662">
        <v>-2.6187766816748738E-10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  <c r="CF662">
        <v>0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  <c r="CN662">
        <v>0</v>
      </c>
      <c r="CO662">
        <v>0</v>
      </c>
      <c r="CP662">
        <v>0</v>
      </c>
      <c r="CQ662">
        <v>0</v>
      </c>
      <c r="CR662">
        <v>0</v>
      </c>
      <c r="CS662">
        <v>0</v>
      </c>
      <c r="CT662">
        <v>0</v>
      </c>
      <c r="CU662">
        <v>0</v>
      </c>
      <c r="CV662">
        <v>0</v>
      </c>
      <c r="CW662">
        <v>0</v>
      </c>
    </row>
  </sheetData>
  <phoneticPr fontId="19" type="noConversion"/>
  <pageMargins left="0.7" right="0.7" top="0.75" bottom="0.75" header="0.3" footer="0.3"/>
  <pageSetup orientation="portrait" r:id="rId1"/>
  <headerFooter>
    <oddHeader>&amp;R&amp;"Calibri"&amp;12&amp;K000000Controlled Disclosure&amp;1#_x000D_&amp;"Calibri"&amp;11&amp;K000000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Z4222"/>
  <sheetViews>
    <sheetView topLeftCell="J1" zoomScale="85" zoomScaleNormal="85" workbookViewId="0">
      <pane ySplit="1" topLeftCell="A2" activePane="bottomLeft" state="frozen"/>
      <selection pane="bottomLeft" activeCell="AD1" sqref="AD1"/>
    </sheetView>
  </sheetViews>
  <sheetFormatPr defaultRowHeight="14.4" x14ac:dyDescent="0.3"/>
  <cols>
    <col min="1" max="1" width="10.44140625" bestFit="1" customWidth="1"/>
    <col min="6" max="6" width="22.44140625" bestFit="1" customWidth="1"/>
    <col min="8" max="8" width="10.88671875" customWidth="1"/>
    <col min="9" max="9" width="12.33203125" customWidth="1"/>
    <col min="14" max="14" width="12" bestFit="1" customWidth="1"/>
    <col min="15" max="15" width="13.44140625" bestFit="1" customWidth="1"/>
    <col min="16" max="16" width="17.5546875" bestFit="1" customWidth="1"/>
    <col min="17" max="17" width="9.5546875" style="11" bestFit="1" customWidth="1"/>
    <col min="18" max="18" width="12.109375" style="11" bestFit="1" customWidth="1"/>
    <col min="19" max="19" width="8.88671875" customWidth="1"/>
    <col min="20" max="20" width="25" bestFit="1" customWidth="1"/>
    <col min="21" max="21" width="21" bestFit="1" customWidth="1"/>
    <col min="22" max="22" width="35.33203125" bestFit="1" customWidth="1"/>
    <col min="23" max="23" width="14" customWidth="1"/>
    <col min="26" max="26" width="16.33203125" customWidth="1"/>
    <col min="30" max="30" width="29.44140625" customWidth="1"/>
  </cols>
  <sheetData>
    <row r="1" spans="1:26" ht="39.6" customHeight="1" x14ac:dyDescent="0.3">
      <c r="A1" s="3" t="s">
        <v>376</v>
      </c>
      <c r="B1" s="3" t="s">
        <v>377</v>
      </c>
      <c r="C1" s="3" t="s">
        <v>378</v>
      </c>
      <c r="D1" s="3" t="s">
        <v>379</v>
      </c>
      <c r="E1" s="3" t="s">
        <v>380</v>
      </c>
      <c r="F1" s="3" t="s">
        <v>381</v>
      </c>
      <c r="G1" s="3" t="s">
        <v>382</v>
      </c>
      <c r="H1" s="3" t="s">
        <v>383</v>
      </c>
      <c r="I1" s="3" t="s">
        <v>384</v>
      </c>
      <c r="J1" s="3" t="s">
        <v>385</v>
      </c>
      <c r="K1" s="3" t="s">
        <v>121</v>
      </c>
      <c r="L1" s="3" t="s">
        <v>386</v>
      </c>
      <c r="M1" s="2" t="s">
        <v>387</v>
      </c>
      <c r="N1" s="3" t="s">
        <v>388</v>
      </c>
      <c r="O1" s="2" t="s">
        <v>389</v>
      </c>
      <c r="P1" s="2" t="s">
        <v>390</v>
      </c>
      <c r="Q1" s="2" t="s">
        <v>391</v>
      </c>
      <c r="R1" s="2" t="s">
        <v>392</v>
      </c>
      <c r="S1" s="2" t="s">
        <v>393</v>
      </c>
      <c r="T1" s="2" t="s">
        <v>394</v>
      </c>
      <c r="U1" s="2" t="s">
        <v>395</v>
      </c>
      <c r="V1" s="2" t="s">
        <v>396</v>
      </c>
      <c r="W1" s="2" t="s">
        <v>397</v>
      </c>
      <c r="X1" s="2" t="s">
        <v>398</v>
      </c>
      <c r="Y1" s="3" t="s">
        <v>399</v>
      </c>
      <c r="Z1" s="3"/>
    </row>
    <row r="2" spans="1:26" x14ac:dyDescent="0.3">
      <c r="A2" s="84">
        <v>0.13944601374094007</v>
      </c>
      <c r="B2" s="94">
        <v>75</v>
      </c>
      <c r="C2" s="94" t="s">
        <v>400</v>
      </c>
      <c r="D2" s="94">
        <v>99</v>
      </c>
      <c r="E2" s="79">
        <v>99</v>
      </c>
      <c r="F2" s="79">
        <v>122</v>
      </c>
      <c r="G2" s="94" t="s">
        <v>401</v>
      </c>
      <c r="H2" s="95">
        <v>10000</v>
      </c>
      <c r="I2" s="97">
        <v>0</v>
      </c>
      <c r="J2" s="94" t="s">
        <v>127</v>
      </c>
      <c r="K2" s="94">
        <v>10</v>
      </c>
      <c r="L2" s="94" t="s">
        <v>402</v>
      </c>
      <c r="M2" s="94" t="s">
        <v>401</v>
      </c>
      <c r="N2" s="94" t="s">
        <v>401</v>
      </c>
      <c r="O2" s="94" t="s">
        <v>403</v>
      </c>
      <c r="P2" s="94" t="s">
        <v>401</v>
      </c>
      <c r="Q2" s="11">
        <v>0.15259283807040994</v>
      </c>
      <c r="R2" s="11">
        <v>0.18955521954220075</v>
      </c>
      <c r="S2">
        <v>1121.6283107710419</v>
      </c>
      <c r="T2">
        <v>0</v>
      </c>
      <c r="U2" t="s">
        <v>120</v>
      </c>
      <c r="V2">
        <v>2705.9817126427502</v>
      </c>
      <c r="W2">
        <v>-850.73872303129679</v>
      </c>
      <c r="X2">
        <v>495.20027583015155</v>
      </c>
    </row>
    <row r="3" spans="1:26" s="202" customFormat="1" x14ac:dyDescent="0.3">
      <c r="A3" s="201">
        <v>0.14014220169512365</v>
      </c>
      <c r="B3" s="202">
        <v>25</v>
      </c>
      <c r="C3" s="202" t="s">
        <v>400</v>
      </c>
      <c r="D3" s="202">
        <v>99</v>
      </c>
      <c r="E3" s="203">
        <v>99</v>
      </c>
      <c r="F3" s="203">
        <v>43</v>
      </c>
      <c r="G3" s="202" t="s">
        <v>402</v>
      </c>
      <c r="H3" s="204">
        <v>20000</v>
      </c>
      <c r="I3" s="205">
        <v>0</v>
      </c>
      <c r="J3" s="202" t="s">
        <v>127</v>
      </c>
      <c r="K3" s="202">
        <v>1</v>
      </c>
      <c r="L3" s="202" t="s">
        <v>401</v>
      </c>
      <c r="M3" s="202" t="s">
        <v>401</v>
      </c>
      <c r="N3" s="202" t="s">
        <v>401</v>
      </c>
      <c r="O3" s="202" t="s">
        <v>403</v>
      </c>
      <c r="P3" s="202" t="s">
        <v>402</v>
      </c>
      <c r="Q3" s="206">
        <v>0.15607385263330464</v>
      </c>
      <c r="R3" s="207">
        <v>0.13451191343591526</v>
      </c>
      <c r="S3" s="202">
        <v>19.942872277810494</v>
      </c>
      <c r="T3" s="202">
        <v>0</v>
      </c>
      <c r="U3" s="202" t="s">
        <v>119</v>
      </c>
      <c r="V3" s="202">
        <v>2638.6774178248975</v>
      </c>
      <c r="W3" s="202">
        <v>-859.6717541952695</v>
      </c>
      <c r="X3" s="202">
        <v>411.82855045643186</v>
      </c>
      <c r="Z3" s="208"/>
    </row>
    <row r="4" spans="1:26" x14ac:dyDescent="0.3">
      <c r="A4" s="84">
        <v>0.12189977522782088</v>
      </c>
      <c r="B4" s="94">
        <v>25</v>
      </c>
      <c r="C4" s="94" t="s">
        <v>400</v>
      </c>
      <c r="D4" s="94">
        <v>99</v>
      </c>
      <c r="E4" s="79">
        <v>99</v>
      </c>
      <c r="F4" s="79">
        <v>47</v>
      </c>
      <c r="G4" s="94" t="s">
        <v>402</v>
      </c>
      <c r="H4" s="95">
        <v>20000</v>
      </c>
      <c r="I4" s="97">
        <v>0</v>
      </c>
      <c r="J4" s="94" t="s">
        <v>127</v>
      </c>
      <c r="K4" s="94">
        <v>1</v>
      </c>
      <c r="L4" s="94" t="s">
        <v>402</v>
      </c>
      <c r="M4" s="94" t="s">
        <v>401</v>
      </c>
      <c r="N4" s="94" t="s">
        <v>401</v>
      </c>
      <c r="O4" s="94" t="s">
        <v>403</v>
      </c>
      <c r="P4" s="94" t="s">
        <v>402</v>
      </c>
      <c r="Q4" s="159">
        <v>0.1388833048122208</v>
      </c>
      <c r="R4" s="11">
        <v>0.11977367232899895</v>
      </c>
      <c r="S4">
        <v>7.6703354914655737</v>
      </c>
      <c r="T4">
        <v>0</v>
      </c>
      <c r="U4" t="s">
        <v>119</v>
      </c>
      <c r="V4">
        <v>2884.1357822737268</v>
      </c>
      <c r="W4">
        <v>-1057.7604199278026</v>
      </c>
      <c r="X4">
        <v>400.55830896935493</v>
      </c>
      <c r="Z4" s="185"/>
    </row>
    <row r="5" spans="1:26" x14ac:dyDescent="0.3">
      <c r="A5" s="84">
        <v>0.17850064678591107</v>
      </c>
      <c r="B5" s="94">
        <v>25</v>
      </c>
      <c r="C5" s="94" t="s">
        <v>400</v>
      </c>
      <c r="D5" s="94">
        <v>99</v>
      </c>
      <c r="E5" s="79">
        <v>99</v>
      </c>
      <c r="F5" s="79">
        <v>45</v>
      </c>
      <c r="G5" s="94" t="s">
        <v>402</v>
      </c>
      <c r="H5" s="95">
        <v>20000</v>
      </c>
      <c r="I5" s="97">
        <v>0</v>
      </c>
      <c r="J5" s="94" t="s">
        <v>127</v>
      </c>
      <c r="K5" s="94">
        <v>1</v>
      </c>
      <c r="L5" s="94" t="s">
        <v>401</v>
      </c>
      <c r="M5" s="94" t="s">
        <v>401</v>
      </c>
      <c r="N5" s="94" t="s">
        <v>402</v>
      </c>
      <c r="O5" s="94" t="s">
        <v>403</v>
      </c>
      <c r="P5" s="94" t="s">
        <v>402</v>
      </c>
      <c r="Q5" s="159">
        <v>0.16602268685588789</v>
      </c>
      <c r="R5" s="11">
        <v>0.14360563484476832</v>
      </c>
      <c r="S5">
        <v>3.0681341965862297</v>
      </c>
      <c r="T5">
        <v>0</v>
      </c>
      <c r="U5" t="s">
        <v>119</v>
      </c>
      <c r="V5">
        <v>2744.7204541742126</v>
      </c>
      <c r="W5">
        <v>-881.06578029297793</v>
      </c>
      <c r="X5">
        <v>455.68586447031566</v>
      </c>
      <c r="Z5" s="185"/>
    </row>
    <row r="6" spans="1:26" x14ac:dyDescent="0.3">
      <c r="A6" s="84">
        <v>7.0277906456816155E-2</v>
      </c>
      <c r="B6" s="94">
        <v>35</v>
      </c>
      <c r="C6" s="94" t="s">
        <v>400</v>
      </c>
      <c r="D6" s="94">
        <v>99</v>
      </c>
      <c r="E6" s="79">
        <v>99</v>
      </c>
      <c r="F6" s="79">
        <v>64</v>
      </c>
      <c r="G6" s="94" t="s">
        <v>402</v>
      </c>
      <c r="H6" s="95">
        <v>20000</v>
      </c>
      <c r="I6" s="97">
        <v>0</v>
      </c>
      <c r="J6" s="94" t="s">
        <v>127</v>
      </c>
      <c r="K6" s="94">
        <v>1</v>
      </c>
      <c r="L6" s="94" t="s">
        <v>401</v>
      </c>
      <c r="M6" s="94" t="s">
        <v>401</v>
      </c>
      <c r="N6" s="94" t="s">
        <v>401</v>
      </c>
      <c r="O6" s="94" t="s">
        <v>403</v>
      </c>
      <c r="P6" s="94" t="s">
        <v>402</v>
      </c>
      <c r="Q6" s="159">
        <v>9.1936848057457693E-2</v>
      </c>
      <c r="R6" s="11">
        <v>8.0106479141744374E-2</v>
      </c>
      <c r="S6">
        <v>19.942872277810494</v>
      </c>
      <c r="T6">
        <v>0</v>
      </c>
      <c r="U6" t="s">
        <v>119</v>
      </c>
      <c r="V6">
        <v>3720.9498512061809</v>
      </c>
      <c r="W6">
        <v>-1808.1754801701454</v>
      </c>
      <c r="X6">
        <v>342.09240109976247</v>
      </c>
      <c r="Z6" s="185"/>
    </row>
    <row r="7" spans="1:26" x14ac:dyDescent="0.3">
      <c r="A7" s="84">
        <v>6.0024786257534657E-2</v>
      </c>
      <c r="B7" s="94">
        <v>35</v>
      </c>
      <c r="C7" s="94" t="s">
        <v>400</v>
      </c>
      <c r="D7" s="94">
        <v>99</v>
      </c>
      <c r="E7" s="79">
        <v>99</v>
      </c>
      <c r="F7" s="79">
        <v>70</v>
      </c>
      <c r="G7" s="94" t="s">
        <v>402</v>
      </c>
      <c r="H7" s="95">
        <v>20000</v>
      </c>
      <c r="I7" s="97">
        <v>0</v>
      </c>
      <c r="J7" s="94" t="s">
        <v>127</v>
      </c>
      <c r="K7" s="94">
        <v>1</v>
      </c>
      <c r="L7" s="94" t="s">
        <v>402</v>
      </c>
      <c r="M7" s="94" t="s">
        <v>401</v>
      </c>
      <c r="N7" s="94" t="s">
        <v>401</v>
      </c>
      <c r="O7" s="94" t="s">
        <v>403</v>
      </c>
      <c r="P7" s="94" t="s">
        <v>402</v>
      </c>
      <c r="Q7" s="159">
        <v>8.0299126781443908E-2</v>
      </c>
      <c r="R7" s="11">
        <v>7.2009813960599495E-2</v>
      </c>
      <c r="S7">
        <v>7.6703354914655737</v>
      </c>
      <c r="T7">
        <v>0</v>
      </c>
      <c r="U7" t="s">
        <v>119</v>
      </c>
      <c r="V7">
        <v>4069.7888997567588</v>
      </c>
      <c r="W7">
        <v>-2080.8424109470607</v>
      </c>
      <c r="X7">
        <v>326.80049483528109</v>
      </c>
      <c r="Z7" s="185"/>
    </row>
    <row r="8" spans="1:26" x14ac:dyDescent="0.3">
      <c r="A8" s="84">
        <v>0.14280720094283977</v>
      </c>
      <c r="B8" s="94">
        <v>35</v>
      </c>
      <c r="C8" s="94" t="s">
        <v>400</v>
      </c>
      <c r="D8" s="94">
        <v>99</v>
      </c>
      <c r="E8" s="79">
        <v>99</v>
      </c>
      <c r="F8" s="79">
        <v>70</v>
      </c>
      <c r="G8" s="94" t="s">
        <v>402</v>
      </c>
      <c r="H8" s="95">
        <v>20000</v>
      </c>
      <c r="I8" s="97">
        <v>0</v>
      </c>
      <c r="J8" s="94" t="s">
        <v>127</v>
      </c>
      <c r="K8" s="94">
        <v>1</v>
      </c>
      <c r="L8" s="94" t="s">
        <v>401</v>
      </c>
      <c r="M8" s="94" t="s">
        <v>401</v>
      </c>
      <c r="N8" s="94" t="s">
        <v>402</v>
      </c>
      <c r="O8" s="94" t="s">
        <v>403</v>
      </c>
      <c r="P8" s="94" t="s">
        <v>402</v>
      </c>
      <c r="Q8" s="159">
        <v>0.10585016366954075</v>
      </c>
      <c r="R8" s="11">
        <v>9.2924665711655183E-2</v>
      </c>
      <c r="S8">
        <v>3.0681341965862297</v>
      </c>
      <c r="T8">
        <v>0</v>
      </c>
      <c r="U8" t="s">
        <v>119</v>
      </c>
      <c r="V8">
        <v>3979.6287936383842</v>
      </c>
      <c r="W8">
        <v>-1880.6563957781698</v>
      </c>
      <c r="X8">
        <v>421.24435915063998</v>
      </c>
      <c r="Z8" s="185"/>
    </row>
    <row r="9" spans="1:26" x14ac:dyDescent="0.3">
      <c r="A9" s="84">
        <v>3.5903882840302444E-2</v>
      </c>
      <c r="B9" s="94">
        <v>45</v>
      </c>
      <c r="C9" s="94" t="s">
        <v>400</v>
      </c>
      <c r="D9" s="94">
        <v>99</v>
      </c>
      <c r="E9" s="79">
        <v>99</v>
      </c>
      <c r="F9" s="79">
        <v>79</v>
      </c>
      <c r="G9" s="94" t="s">
        <v>402</v>
      </c>
      <c r="H9" s="95">
        <v>20000</v>
      </c>
      <c r="I9" s="97">
        <v>0</v>
      </c>
      <c r="J9" s="94" t="s">
        <v>127</v>
      </c>
      <c r="K9" s="94">
        <v>1</v>
      </c>
      <c r="L9" s="94" t="s">
        <v>401</v>
      </c>
      <c r="M9" s="94" t="s">
        <v>401</v>
      </c>
      <c r="N9" s="94" t="s">
        <v>401</v>
      </c>
      <c r="O9" s="94" t="s">
        <v>403</v>
      </c>
      <c r="P9" s="94" t="s">
        <v>402</v>
      </c>
      <c r="Q9" s="159">
        <v>5.7245925531199039E-2</v>
      </c>
      <c r="R9" s="11">
        <v>5.2339621380347014E-2</v>
      </c>
      <c r="S9">
        <v>9.971436138905247</v>
      </c>
      <c r="T9">
        <v>0</v>
      </c>
      <c r="U9" t="s">
        <v>119</v>
      </c>
      <c r="V9">
        <v>4432.181384696908</v>
      </c>
      <c r="W9">
        <v>-2463.936313354513</v>
      </c>
      <c r="X9">
        <v>253.72432548912585</v>
      </c>
      <c r="Z9" s="185"/>
    </row>
    <row r="10" spans="1:26" x14ac:dyDescent="0.3">
      <c r="A10" s="84"/>
      <c r="B10" s="94"/>
      <c r="C10" s="94"/>
      <c r="D10" s="94"/>
      <c r="E10" s="79"/>
      <c r="F10" s="79"/>
      <c r="G10" s="94"/>
      <c r="H10" s="95"/>
      <c r="I10" s="97"/>
      <c r="J10" s="94"/>
      <c r="K10" s="94"/>
      <c r="L10" s="94"/>
      <c r="M10" s="94"/>
      <c r="N10" s="94"/>
      <c r="O10" s="94"/>
      <c r="P10" s="94"/>
      <c r="Q10" s="159"/>
      <c r="Z10" s="185"/>
    </row>
    <row r="11" spans="1:26" x14ac:dyDescent="0.3">
      <c r="A11" s="84"/>
      <c r="B11" s="94"/>
      <c r="C11" s="94"/>
      <c r="D11" s="94"/>
      <c r="E11" s="79"/>
      <c r="F11" s="79"/>
      <c r="G11" s="94"/>
      <c r="H11" s="95"/>
      <c r="I11" s="97"/>
      <c r="J11" s="94"/>
      <c r="K11" s="94"/>
      <c r="L11" s="94"/>
      <c r="M11" s="94"/>
      <c r="N11" s="94"/>
      <c r="O11" s="94"/>
      <c r="P11" s="94"/>
      <c r="Q11" s="159"/>
      <c r="Z11" s="185"/>
    </row>
    <row r="12" spans="1:26" x14ac:dyDescent="0.3">
      <c r="A12" s="84"/>
      <c r="B12" s="94"/>
      <c r="C12" s="94"/>
      <c r="D12" s="94"/>
      <c r="E12" s="79"/>
      <c r="F12" s="79"/>
      <c r="G12" s="94"/>
      <c r="H12" s="95"/>
      <c r="I12" s="97"/>
      <c r="J12" s="94"/>
      <c r="K12" s="94"/>
      <c r="L12" s="94"/>
      <c r="M12" s="94"/>
      <c r="N12" s="94"/>
      <c r="O12" s="94"/>
      <c r="P12" s="94"/>
      <c r="Q12" s="159"/>
      <c r="Z12" s="185"/>
    </row>
    <row r="13" spans="1:26" x14ac:dyDescent="0.3">
      <c r="A13" s="84"/>
      <c r="B13" s="94"/>
      <c r="C13" s="94"/>
      <c r="D13" s="94"/>
      <c r="E13" s="79"/>
      <c r="F13" s="79"/>
      <c r="G13" s="94"/>
      <c r="H13" s="95"/>
      <c r="I13" s="97"/>
      <c r="J13" s="94"/>
      <c r="K13" s="94"/>
      <c r="L13" s="94"/>
      <c r="M13" s="94"/>
      <c r="N13" s="94"/>
      <c r="O13" s="94"/>
      <c r="P13" s="94"/>
      <c r="Q13" s="159"/>
      <c r="Z13" s="185"/>
    </row>
    <row r="14" spans="1:26" x14ac:dyDescent="0.3">
      <c r="A14" s="84"/>
      <c r="B14" s="94"/>
      <c r="C14" s="94"/>
      <c r="D14" s="94"/>
      <c r="E14" s="79"/>
      <c r="F14" s="79"/>
      <c r="G14" s="94"/>
      <c r="H14" s="95"/>
      <c r="I14" s="97"/>
      <c r="J14" s="94"/>
      <c r="K14" s="94"/>
      <c r="L14" s="94"/>
      <c r="M14" s="94"/>
      <c r="N14" s="94"/>
      <c r="O14" s="94"/>
      <c r="P14" s="94"/>
      <c r="Q14" s="159"/>
      <c r="Z14" s="185"/>
    </row>
    <row r="15" spans="1:26" x14ac:dyDescent="0.3">
      <c r="A15" s="84"/>
      <c r="B15" s="94"/>
      <c r="C15" s="94"/>
      <c r="D15" s="94"/>
      <c r="E15" s="79"/>
      <c r="F15" s="79"/>
      <c r="G15" s="94"/>
      <c r="H15" s="95"/>
      <c r="I15" s="97"/>
      <c r="J15" s="94"/>
      <c r="K15" s="94"/>
      <c r="L15" s="94"/>
      <c r="M15" s="94"/>
      <c r="N15" s="94"/>
      <c r="O15" s="94"/>
      <c r="P15" s="94"/>
      <c r="Q15" s="159"/>
      <c r="Z15" s="185"/>
    </row>
    <row r="16" spans="1:26" x14ac:dyDescent="0.3">
      <c r="A16" s="84"/>
      <c r="B16" s="94"/>
      <c r="C16" s="94"/>
      <c r="D16" s="94"/>
      <c r="E16" s="79"/>
      <c r="F16" s="79"/>
      <c r="G16" s="94"/>
      <c r="H16" s="95"/>
      <c r="I16" s="97"/>
      <c r="J16" s="94"/>
      <c r="K16" s="94"/>
      <c r="L16" s="94"/>
      <c r="M16" s="94"/>
      <c r="N16" s="94"/>
      <c r="O16" s="94"/>
      <c r="P16" s="94"/>
      <c r="Q16" s="159"/>
      <c r="Z16" s="185"/>
    </row>
    <row r="17" spans="1:26" x14ac:dyDescent="0.3">
      <c r="A17" s="84"/>
      <c r="B17" s="94"/>
      <c r="C17" s="94"/>
      <c r="D17" s="94"/>
      <c r="E17" s="79"/>
      <c r="F17" s="79"/>
      <c r="G17" s="94"/>
      <c r="H17" s="95"/>
      <c r="I17" s="97"/>
      <c r="J17" s="94"/>
      <c r="K17" s="94"/>
      <c r="L17" s="94"/>
      <c r="M17" s="94"/>
      <c r="N17" s="94"/>
      <c r="O17" s="94"/>
      <c r="P17" s="94"/>
      <c r="Q17" s="159"/>
      <c r="Z17" s="185"/>
    </row>
    <row r="18" spans="1:26" x14ac:dyDescent="0.3">
      <c r="A18" s="84"/>
      <c r="B18" s="94"/>
      <c r="C18" s="94"/>
      <c r="D18" s="94"/>
      <c r="E18" s="79"/>
      <c r="F18" s="79"/>
      <c r="G18" s="94"/>
      <c r="H18" s="95"/>
      <c r="I18" s="97"/>
      <c r="J18" s="94"/>
      <c r="K18" s="94"/>
      <c r="L18" s="94"/>
      <c r="M18" s="94"/>
      <c r="N18" s="94"/>
      <c r="O18" s="94"/>
      <c r="P18" s="94"/>
      <c r="Q18" s="159"/>
      <c r="Z18" s="185"/>
    </row>
    <row r="19" spans="1:26" x14ac:dyDescent="0.3">
      <c r="A19" s="84"/>
      <c r="B19" s="94"/>
      <c r="C19" s="94"/>
      <c r="D19" s="94"/>
      <c r="E19" s="79"/>
      <c r="F19" s="79"/>
      <c r="G19" s="94"/>
      <c r="H19" s="95"/>
      <c r="I19" s="97"/>
      <c r="J19" s="94"/>
      <c r="K19" s="94"/>
      <c r="L19" s="94"/>
      <c r="M19" s="94"/>
      <c r="N19" s="94"/>
      <c r="O19" s="94"/>
      <c r="P19" s="94"/>
      <c r="Q19" s="159"/>
      <c r="Z19" s="185"/>
    </row>
    <row r="20" spans="1:26" x14ac:dyDescent="0.3">
      <c r="A20" s="84"/>
      <c r="B20" s="94"/>
      <c r="C20" s="94"/>
      <c r="D20" s="94"/>
      <c r="E20" s="79"/>
      <c r="F20" s="79"/>
      <c r="G20" s="94"/>
      <c r="H20" s="95"/>
      <c r="I20" s="97"/>
      <c r="J20" s="94"/>
      <c r="K20" s="94"/>
      <c r="L20" s="94"/>
      <c r="M20" s="94"/>
      <c r="N20" s="94"/>
      <c r="O20" s="94"/>
      <c r="P20" s="94"/>
      <c r="Q20" s="159"/>
      <c r="Z20" s="185"/>
    </row>
    <row r="21" spans="1:26" x14ac:dyDescent="0.3">
      <c r="A21" s="84"/>
      <c r="B21" s="94"/>
      <c r="C21" s="94"/>
      <c r="D21" s="94"/>
      <c r="E21" s="79"/>
      <c r="F21" s="79"/>
      <c r="G21" s="94"/>
      <c r="H21" s="95"/>
      <c r="I21" s="97"/>
      <c r="J21" s="94"/>
      <c r="K21" s="94"/>
      <c r="L21" s="94"/>
      <c r="M21" s="94"/>
      <c r="N21" s="94"/>
      <c r="O21" s="94"/>
      <c r="P21" s="94"/>
      <c r="Q21" s="159"/>
      <c r="Z21" s="185"/>
    </row>
    <row r="22" spans="1:26" x14ac:dyDescent="0.3">
      <c r="A22" s="84"/>
      <c r="B22" s="94"/>
      <c r="C22" s="94"/>
      <c r="D22" s="94"/>
      <c r="E22" s="79"/>
      <c r="F22" s="79"/>
      <c r="G22" s="94"/>
      <c r="H22" s="95"/>
      <c r="I22" s="97"/>
      <c r="J22" s="94"/>
      <c r="K22" s="94"/>
      <c r="L22" s="94"/>
      <c r="M22" s="94"/>
      <c r="N22" s="94"/>
      <c r="O22" s="94"/>
      <c r="P22" s="94"/>
      <c r="Q22" s="159"/>
      <c r="Z22" s="185"/>
    </row>
    <row r="23" spans="1:26" x14ac:dyDescent="0.3">
      <c r="A23" s="84"/>
      <c r="B23" s="94"/>
      <c r="C23" s="94"/>
      <c r="D23" s="94"/>
      <c r="E23" s="79"/>
      <c r="F23" s="79"/>
      <c r="G23" s="94"/>
      <c r="H23" s="95"/>
      <c r="I23" s="97"/>
      <c r="J23" s="94"/>
      <c r="K23" s="94"/>
      <c r="L23" s="94"/>
      <c r="M23" s="94"/>
      <c r="N23" s="94"/>
      <c r="O23" s="94"/>
      <c r="P23" s="94"/>
      <c r="Z23" s="185"/>
    </row>
    <row r="24" spans="1:26" x14ac:dyDescent="0.3">
      <c r="A24" s="84"/>
      <c r="B24" s="94"/>
      <c r="C24" s="94"/>
      <c r="D24" s="94"/>
      <c r="E24" s="79"/>
      <c r="F24" s="79"/>
      <c r="G24" s="94"/>
      <c r="H24" s="95"/>
      <c r="I24" s="97"/>
      <c r="J24" s="94"/>
      <c r="K24" s="94"/>
      <c r="L24" s="94"/>
      <c r="M24" s="94"/>
      <c r="N24" s="94"/>
      <c r="O24" s="94"/>
      <c r="P24" s="94"/>
      <c r="Z24" s="185"/>
    </row>
    <row r="25" spans="1:26" x14ac:dyDescent="0.3">
      <c r="A25" s="84"/>
      <c r="B25" s="94"/>
      <c r="C25" s="94"/>
      <c r="D25" s="94"/>
      <c r="E25" s="79"/>
      <c r="F25" s="79"/>
      <c r="G25" s="94"/>
      <c r="H25" s="95"/>
      <c r="I25" s="97"/>
      <c r="J25" s="94"/>
      <c r="K25" s="94"/>
      <c r="L25" s="94"/>
      <c r="M25" s="94"/>
      <c r="N25" s="94"/>
      <c r="O25" s="94"/>
      <c r="P25" s="94"/>
      <c r="Z25" s="185"/>
    </row>
    <row r="26" spans="1:26" x14ac:dyDescent="0.3">
      <c r="A26" s="84"/>
      <c r="B26" s="94"/>
      <c r="C26" s="94"/>
      <c r="D26" s="94"/>
      <c r="E26" s="79"/>
      <c r="F26" s="79"/>
      <c r="G26" s="94"/>
      <c r="H26" s="95"/>
      <c r="I26" s="97"/>
      <c r="J26" s="94"/>
      <c r="K26" s="94"/>
      <c r="L26" s="94"/>
      <c r="M26" s="94"/>
      <c r="N26" s="94"/>
      <c r="O26" s="94"/>
      <c r="P26" s="94"/>
      <c r="Z26" s="185"/>
    </row>
    <row r="27" spans="1:26" x14ac:dyDescent="0.3">
      <c r="A27" s="84"/>
      <c r="B27" s="94"/>
      <c r="C27" s="94"/>
      <c r="D27" s="94"/>
      <c r="E27" s="79"/>
      <c r="F27" s="79"/>
      <c r="G27" s="94"/>
      <c r="H27" s="95"/>
      <c r="I27" s="97"/>
      <c r="J27" s="94"/>
      <c r="K27" s="94"/>
      <c r="L27" s="94"/>
      <c r="M27" s="94"/>
      <c r="N27" s="94"/>
      <c r="O27" s="94"/>
      <c r="P27" s="94"/>
      <c r="Z27" s="185"/>
    </row>
    <row r="28" spans="1:26" x14ac:dyDescent="0.3">
      <c r="A28" s="84"/>
      <c r="B28" s="94"/>
      <c r="C28" s="94"/>
      <c r="D28" s="94"/>
      <c r="E28" s="79"/>
      <c r="F28" s="79"/>
      <c r="G28" s="94"/>
      <c r="H28" s="95"/>
      <c r="I28" s="97"/>
      <c r="J28" s="94"/>
      <c r="K28" s="94"/>
      <c r="L28" s="94"/>
      <c r="M28" s="94"/>
      <c r="N28" s="94"/>
      <c r="O28" s="94"/>
      <c r="P28" s="94"/>
      <c r="Z28" s="185"/>
    </row>
    <row r="29" spans="1:26" x14ac:dyDescent="0.3">
      <c r="A29" s="84"/>
      <c r="B29" s="94"/>
      <c r="C29" s="94"/>
      <c r="D29" s="94"/>
      <c r="E29" s="79"/>
      <c r="F29" s="79"/>
      <c r="G29" s="94"/>
      <c r="H29" s="95"/>
      <c r="I29" s="97"/>
      <c r="J29" s="94"/>
      <c r="K29" s="94"/>
      <c r="L29" s="94"/>
      <c r="M29" s="94"/>
      <c r="N29" s="94"/>
      <c r="O29" s="94"/>
      <c r="P29" s="94"/>
      <c r="Z29" s="185"/>
    </row>
    <row r="30" spans="1:26" x14ac:dyDescent="0.3">
      <c r="A30" s="84"/>
      <c r="B30" s="94"/>
      <c r="C30" s="94"/>
      <c r="D30" s="94"/>
      <c r="E30" s="79"/>
      <c r="F30" s="79"/>
      <c r="G30" s="94"/>
      <c r="H30" s="95"/>
      <c r="I30" s="97"/>
      <c r="J30" s="94"/>
      <c r="K30" s="94"/>
      <c r="L30" s="94"/>
      <c r="M30" s="94"/>
      <c r="N30" s="94"/>
      <c r="O30" s="94"/>
      <c r="P30" s="94"/>
      <c r="Z30" s="185"/>
    </row>
    <row r="31" spans="1:26" x14ac:dyDescent="0.3">
      <c r="A31" s="84"/>
      <c r="B31" s="94"/>
      <c r="C31" s="94"/>
      <c r="D31" s="94"/>
      <c r="E31" s="79"/>
      <c r="F31" s="79"/>
      <c r="G31" s="94"/>
      <c r="H31" s="95"/>
      <c r="I31" s="97"/>
      <c r="J31" s="94"/>
      <c r="K31" s="94"/>
      <c r="L31" s="94"/>
      <c r="M31" s="94"/>
      <c r="N31" s="94"/>
      <c r="O31" s="94"/>
      <c r="P31" s="94"/>
      <c r="Z31" s="185"/>
    </row>
    <row r="32" spans="1:26" x14ac:dyDescent="0.3">
      <c r="A32" s="84"/>
      <c r="B32" s="94"/>
      <c r="C32" s="94"/>
      <c r="D32" s="94"/>
      <c r="E32" s="79"/>
      <c r="F32" s="79"/>
      <c r="G32" s="94"/>
      <c r="H32" s="95"/>
      <c r="I32" s="97"/>
      <c r="J32" s="94"/>
      <c r="K32" s="94"/>
      <c r="L32" s="94"/>
      <c r="M32" s="94"/>
      <c r="N32" s="94"/>
      <c r="O32" s="94"/>
      <c r="P32" s="94"/>
      <c r="Z32" s="185"/>
    </row>
    <row r="33" spans="1:26" x14ac:dyDescent="0.3">
      <c r="A33" s="171"/>
      <c r="B33" s="172"/>
      <c r="C33" s="172"/>
      <c r="D33" s="172"/>
      <c r="E33" s="173"/>
      <c r="F33" s="79"/>
      <c r="G33" s="172"/>
      <c r="H33" s="174"/>
      <c r="I33" s="175"/>
      <c r="J33" s="172"/>
      <c r="K33" s="172"/>
      <c r="L33" s="172"/>
      <c r="M33" s="172"/>
      <c r="N33" s="172"/>
      <c r="O33" s="172"/>
      <c r="P33" s="172"/>
      <c r="Q33" s="176"/>
      <c r="R33" s="176"/>
      <c r="S33" s="172"/>
      <c r="T33" s="172"/>
      <c r="U33" s="172"/>
      <c r="Z33" s="185"/>
    </row>
    <row r="34" spans="1:26" x14ac:dyDescent="0.3">
      <c r="A34" s="171"/>
      <c r="B34" s="172"/>
      <c r="C34" s="172"/>
      <c r="D34" s="172"/>
      <c r="E34" s="173"/>
      <c r="F34" s="79"/>
      <c r="G34" s="172"/>
      <c r="H34" s="174"/>
      <c r="I34" s="175"/>
      <c r="J34" s="172"/>
      <c r="K34" s="172"/>
      <c r="L34" s="172"/>
      <c r="M34" s="172"/>
      <c r="N34" s="172"/>
      <c r="O34" s="172"/>
      <c r="P34" s="172"/>
      <c r="Q34" s="176"/>
      <c r="R34" s="176"/>
      <c r="S34" s="172"/>
      <c r="T34" s="172"/>
      <c r="U34" s="172"/>
      <c r="Z34" s="185"/>
    </row>
    <row r="35" spans="1:26" x14ac:dyDescent="0.3">
      <c r="A35" s="171"/>
      <c r="B35" s="172"/>
      <c r="C35" s="172"/>
      <c r="D35" s="172"/>
      <c r="E35" s="173"/>
      <c r="F35" s="79"/>
      <c r="G35" s="172"/>
      <c r="H35" s="174"/>
      <c r="I35" s="175"/>
      <c r="J35" s="172"/>
      <c r="K35" s="172"/>
      <c r="L35" s="172"/>
      <c r="M35" s="172"/>
      <c r="N35" s="172"/>
      <c r="O35" s="172"/>
      <c r="P35" s="172"/>
      <c r="Q35" s="176"/>
      <c r="R35" s="176"/>
      <c r="S35" s="172"/>
      <c r="T35" s="172"/>
      <c r="U35" s="172"/>
      <c r="Z35" s="185"/>
    </row>
    <row r="36" spans="1:26" x14ac:dyDescent="0.3">
      <c r="A36" s="171"/>
      <c r="B36" s="172"/>
      <c r="C36" s="172"/>
      <c r="D36" s="172"/>
      <c r="E36" s="173"/>
      <c r="F36" s="79"/>
      <c r="G36" s="172"/>
      <c r="H36" s="174"/>
      <c r="I36" s="175"/>
      <c r="J36" s="172"/>
      <c r="K36" s="172"/>
      <c r="L36" s="172"/>
      <c r="M36" s="172"/>
      <c r="N36" s="172"/>
      <c r="O36" s="172"/>
      <c r="P36" s="172"/>
      <c r="Q36" s="176"/>
      <c r="R36" s="176"/>
      <c r="S36" s="172"/>
      <c r="T36" s="172"/>
      <c r="U36" s="172"/>
      <c r="Z36" s="185"/>
    </row>
    <row r="37" spans="1:26" x14ac:dyDescent="0.3">
      <c r="A37" s="171"/>
      <c r="B37" s="172"/>
      <c r="C37" s="172"/>
      <c r="D37" s="172"/>
      <c r="E37" s="173"/>
      <c r="F37" s="79"/>
      <c r="G37" s="172"/>
      <c r="H37" s="174"/>
      <c r="I37" s="175"/>
      <c r="J37" s="172"/>
      <c r="K37" s="172"/>
      <c r="L37" s="172"/>
      <c r="M37" s="172"/>
      <c r="N37" s="172"/>
      <c r="O37" s="172"/>
      <c r="P37" s="172"/>
      <c r="Q37" s="176"/>
      <c r="R37" s="176"/>
      <c r="S37" s="172"/>
      <c r="T37" s="172"/>
      <c r="U37" s="172"/>
      <c r="Z37" s="185"/>
    </row>
    <row r="38" spans="1:26" x14ac:dyDescent="0.3">
      <c r="A38" s="171"/>
      <c r="B38" s="172"/>
      <c r="C38" s="172"/>
      <c r="D38" s="172"/>
      <c r="E38" s="173"/>
      <c r="F38" s="79"/>
      <c r="G38" s="172"/>
      <c r="H38" s="174"/>
      <c r="I38" s="175"/>
      <c r="J38" s="172"/>
      <c r="K38" s="172"/>
      <c r="L38" s="172"/>
      <c r="M38" s="172"/>
      <c r="N38" s="172"/>
      <c r="O38" s="172"/>
      <c r="P38" s="172"/>
      <c r="Q38" s="176"/>
      <c r="R38" s="176"/>
      <c r="S38" s="172"/>
      <c r="T38" s="172"/>
      <c r="U38" s="172"/>
      <c r="Z38" s="185"/>
    </row>
    <row r="39" spans="1:26" x14ac:dyDescent="0.3">
      <c r="A39" s="171"/>
      <c r="B39" s="172"/>
      <c r="C39" s="172"/>
      <c r="D39" s="172"/>
      <c r="E39" s="173"/>
      <c r="F39" s="79"/>
      <c r="G39" s="172"/>
      <c r="H39" s="174"/>
      <c r="I39" s="175"/>
      <c r="J39" s="172"/>
      <c r="K39" s="172"/>
      <c r="L39" s="172"/>
      <c r="M39" s="172"/>
      <c r="N39" s="172"/>
      <c r="O39" s="172"/>
      <c r="P39" s="172"/>
      <c r="Q39" s="176"/>
      <c r="R39" s="176"/>
      <c r="S39" s="172"/>
      <c r="T39" s="172"/>
      <c r="U39" s="172"/>
      <c r="Z39" s="185"/>
    </row>
    <row r="40" spans="1:26" x14ac:dyDescent="0.3">
      <c r="A40" s="171"/>
      <c r="B40" s="172"/>
      <c r="C40" s="172"/>
      <c r="D40" s="172"/>
      <c r="E40" s="173"/>
      <c r="F40" s="79"/>
      <c r="G40" s="172"/>
      <c r="H40" s="174"/>
      <c r="I40" s="175"/>
      <c r="J40" s="172"/>
      <c r="K40" s="172"/>
      <c r="L40" s="172"/>
      <c r="M40" s="172"/>
      <c r="N40" s="172"/>
      <c r="O40" s="172"/>
      <c r="P40" s="172"/>
      <c r="Q40" s="176"/>
      <c r="R40" s="176"/>
      <c r="S40" s="172"/>
      <c r="T40" s="172"/>
      <c r="U40" s="172"/>
      <c r="Z40" s="185"/>
    </row>
    <row r="41" spans="1:26" x14ac:dyDescent="0.3">
      <c r="A41" s="171"/>
      <c r="B41" s="172"/>
      <c r="C41" s="172"/>
      <c r="D41" s="172"/>
      <c r="E41" s="173"/>
      <c r="F41" s="79"/>
      <c r="G41" s="172"/>
      <c r="H41" s="174"/>
      <c r="I41" s="175"/>
      <c r="J41" s="172"/>
      <c r="K41" s="172"/>
      <c r="L41" s="172"/>
      <c r="M41" s="172"/>
      <c r="N41" s="172"/>
      <c r="O41" s="172"/>
      <c r="P41" s="172"/>
      <c r="Q41" s="176"/>
      <c r="R41" s="176"/>
      <c r="S41" s="172"/>
      <c r="T41" s="172"/>
      <c r="U41" s="172"/>
      <c r="Z41" s="185"/>
    </row>
    <row r="42" spans="1:26" x14ac:dyDescent="0.3">
      <c r="A42" s="171"/>
      <c r="B42" s="172"/>
      <c r="C42" s="172"/>
      <c r="D42" s="172"/>
      <c r="E42" s="173"/>
      <c r="F42" s="79"/>
      <c r="G42" s="172"/>
      <c r="H42" s="174"/>
      <c r="I42" s="175"/>
      <c r="J42" s="172"/>
      <c r="K42" s="172"/>
      <c r="L42" s="172"/>
      <c r="M42" s="172"/>
      <c r="N42" s="172"/>
      <c r="O42" s="172"/>
      <c r="P42" s="172"/>
      <c r="Q42" s="176"/>
      <c r="R42" s="176"/>
      <c r="S42" s="172"/>
      <c r="T42" s="172"/>
      <c r="U42" s="172"/>
      <c r="Z42" s="185"/>
    </row>
    <row r="43" spans="1:26" x14ac:dyDescent="0.3">
      <c r="A43" s="171"/>
      <c r="B43" s="172"/>
      <c r="C43" s="172"/>
      <c r="D43" s="172"/>
      <c r="E43" s="173"/>
      <c r="F43" s="79"/>
      <c r="G43" s="172"/>
      <c r="H43" s="174"/>
      <c r="I43" s="175"/>
      <c r="J43" s="172"/>
      <c r="K43" s="172"/>
      <c r="L43" s="172"/>
      <c r="M43" s="172"/>
      <c r="N43" s="172"/>
      <c r="O43" s="172"/>
      <c r="P43" s="172"/>
      <c r="Q43" s="176"/>
      <c r="R43" s="176"/>
      <c r="S43" s="172"/>
      <c r="T43" s="172"/>
      <c r="U43" s="172"/>
      <c r="Z43" s="185"/>
    </row>
    <row r="44" spans="1:26" x14ac:dyDescent="0.3">
      <c r="A44" s="171"/>
      <c r="B44" s="172"/>
      <c r="C44" s="172"/>
      <c r="D44" s="172"/>
      <c r="E44" s="173"/>
      <c r="F44" s="79"/>
      <c r="G44" s="172"/>
      <c r="H44" s="174"/>
      <c r="I44" s="175"/>
      <c r="J44" s="172"/>
      <c r="K44" s="172"/>
      <c r="L44" s="172"/>
      <c r="M44" s="172"/>
      <c r="N44" s="172"/>
      <c r="O44" s="172"/>
      <c r="P44" s="172"/>
      <c r="Q44" s="176"/>
      <c r="R44" s="176"/>
      <c r="S44" s="172"/>
      <c r="T44" s="172"/>
      <c r="U44" s="172"/>
      <c r="Z44" s="185"/>
    </row>
    <row r="45" spans="1:26" x14ac:dyDescent="0.3">
      <c r="A45" s="171"/>
      <c r="B45" s="172"/>
      <c r="C45" s="172"/>
      <c r="D45" s="172"/>
      <c r="E45" s="173"/>
      <c r="F45" s="79"/>
      <c r="G45" s="172"/>
      <c r="H45" s="174"/>
      <c r="I45" s="175"/>
      <c r="J45" s="172"/>
      <c r="K45" s="172"/>
      <c r="L45" s="172"/>
      <c r="M45" s="172"/>
      <c r="N45" s="172"/>
      <c r="O45" s="172"/>
      <c r="P45" s="172"/>
      <c r="Q45" s="176"/>
      <c r="R45" s="176"/>
      <c r="S45" s="172"/>
      <c r="T45" s="172"/>
      <c r="U45" s="172"/>
      <c r="Z45" s="185"/>
    </row>
    <row r="46" spans="1:26" x14ac:dyDescent="0.3">
      <c r="A46" s="171"/>
      <c r="B46" s="172"/>
      <c r="C46" s="172"/>
      <c r="D46" s="172"/>
      <c r="E46" s="173"/>
      <c r="F46" s="79"/>
      <c r="G46" s="172"/>
      <c r="H46" s="174"/>
      <c r="I46" s="175"/>
      <c r="J46" s="172"/>
      <c r="K46" s="172"/>
      <c r="L46" s="172"/>
      <c r="M46" s="172"/>
      <c r="N46" s="172"/>
      <c r="O46" s="172"/>
      <c r="P46" s="172"/>
      <c r="Q46" s="176"/>
      <c r="R46" s="176"/>
      <c r="S46" s="172"/>
      <c r="T46" s="172"/>
      <c r="U46" s="172"/>
      <c r="Z46" s="185"/>
    </row>
    <row r="47" spans="1:26" x14ac:dyDescent="0.3">
      <c r="A47" s="171"/>
      <c r="B47" s="172"/>
      <c r="C47" s="172"/>
      <c r="D47" s="172"/>
      <c r="E47" s="173"/>
      <c r="F47" s="79"/>
      <c r="G47" s="172"/>
      <c r="H47" s="174"/>
      <c r="I47" s="175"/>
      <c r="J47" s="172"/>
      <c r="K47" s="172"/>
      <c r="L47" s="172"/>
      <c r="M47" s="172"/>
      <c r="N47" s="172"/>
      <c r="O47" s="172"/>
      <c r="P47" s="172"/>
      <c r="Q47" s="176"/>
      <c r="R47" s="176"/>
      <c r="S47" s="172"/>
      <c r="T47" s="172"/>
      <c r="U47" s="172"/>
      <c r="Z47" s="185"/>
    </row>
    <row r="48" spans="1:26" x14ac:dyDescent="0.3">
      <c r="A48" s="171"/>
      <c r="B48" s="172"/>
      <c r="C48" s="172"/>
      <c r="D48" s="172"/>
      <c r="E48" s="173"/>
      <c r="F48" s="79"/>
      <c r="G48" s="172"/>
      <c r="H48" s="174"/>
      <c r="I48" s="175"/>
      <c r="J48" s="172"/>
      <c r="K48" s="172"/>
      <c r="L48" s="172"/>
      <c r="M48" s="172"/>
      <c r="N48" s="172"/>
      <c r="O48" s="172"/>
      <c r="P48" s="172"/>
      <c r="Q48" s="176"/>
      <c r="R48" s="176"/>
      <c r="S48" s="172"/>
      <c r="T48" s="172"/>
      <c r="U48" s="172"/>
      <c r="Z48" s="185"/>
    </row>
    <row r="49" spans="1:26" x14ac:dyDescent="0.3">
      <c r="A49" s="171"/>
      <c r="B49" s="172"/>
      <c r="C49" s="172"/>
      <c r="D49" s="172"/>
      <c r="E49" s="173"/>
      <c r="F49" s="79"/>
      <c r="G49" s="172"/>
      <c r="H49" s="174"/>
      <c r="I49" s="175"/>
      <c r="J49" s="172"/>
      <c r="K49" s="172"/>
      <c r="L49" s="172"/>
      <c r="M49" s="172"/>
      <c r="N49" s="172"/>
      <c r="O49" s="172"/>
      <c r="P49" s="172"/>
      <c r="Q49" s="176"/>
      <c r="R49" s="176"/>
      <c r="S49" s="172"/>
      <c r="T49" s="172"/>
      <c r="U49" s="172"/>
      <c r="Z49" s="185"/>
    </row>
    <row r="50" spans="1:26" x14ac:dyDescent="0.3">
      <c r="A50" s="171"/>
      <c r="B50" s="172"/>
      <c r="C50" s="172"/>
      <c r="D50" s="172"/>
      <c r="E50" s="173"/>
      <c r="F50" s="79"/>
      <c r="G50" s="172"/>
      <c r="H50" s="174"/>
      <c r="I50" s="175"/>
      <c r="J50" s="172"/>
      <c r="K50" s="172"/>
      <c r="L50" s="172"/>
      <c r="M50" s="172"/>
      <c r="N50" s="172"/>
      <c r="O50" s="172"/>
      <c r="P50" s="172"/>
      <c r="Q50" s="176"/>
      <c r="R50" s="176"/>
      <c r="S50" s="172"/>
      <c r="T50" s="172"/>
      <c r="U50" s="172"/>
      <c r="Z50" s="185"/>
    </row>
    <row r="51" spans="1:26" x14ac:dyDescent="0.3">
      <c r="A51" s="171"/>
      <c r="B51" s="172"/>
      <c r="C51" s="172"/>
      <c r="D51" s="172"/>
      <c r="E51" s="173"/>
      <c r="F51" s="79"/>
      <c r="G51" s="172"/>
      <c r="H51" s="174"/>
      <c r="I51" s="175"/>
      <c r="J51" s="172"/>
      <c r="K51" s="172"/>
      <c r="L51" s="172"/>
      <c r="M51" s="172"/>
      <c r="N51" s="172"/>
      <c r="O51" s="172"/>
      <c r="P51" s="172"/>
      <c r="Q51" s="176"/>
      <c r="R51" s="176"/>
      <c r="S51" s="172"/>
      <c r="T51" s="172"/>
      <c r="U51" s="172"/>
      <c r="Z51" s="185"/>
    </row>
    <row r="52" spans="1:26" x14ac:dyDescent="0.3">
      <c r="A52" s="171"/>
      <c r="B52" s="172"/>
      <c r="C52" s="172"/>
      <c r="D52" s="172"/>
      <c r="E52" s="173"/>
      <c r="F52" s="79"/>
      <c r="G52" s="172"/>
      <c r="H52" s="174"/>
      <c r="I52" s="175"/>
      <c r="J52" s="172"/>
      <c r="K52" s="172"/>
      <c r="L52" s="172"/>
      <c r="M52" s="172"/>
      <c r="N52" s="172"/>
      <c r="O52" s="172"/>
      <c r="P52" s="172"/>
      <c r="Q52" s="176"/>
      <c r="R52" s="176"/>
      <c r="S52" s="172"/>
      <c r="T52" s="172"/>
      <c r="U52" s="172"/>
      <c r="Z52" s="185"/>
    </row>
    <row r="53" spans="1:26" x14ac:dyDescent="0.3">
      <c r="A53" s="171"/>
      <c r="B53" s="172"/>
      <c r="C53" s="172"/>
      <c r="D53" s="172"/>
      <c r="E53" s="173"/>
      <c r="F53" s="79"/>
      <c r="G53" s="172"/>
      <c r="H53" s="174"/>
      <c r="I53" s="175"/>
      <c r="J53" s="172"/>
      <c r="K53" s="172"/>
      <c r="L53" s="172"/>
      <c r="M53" s="172"/>
      <c r="N53" s="172"/>
      <c r="O53" s="172"/>
      <c r="P53" s="172"/>
      <c r="Q53" s="176"/>
      <c r="R53" s="176"/>
      <c r="S53" s="172"/>
      <c r="T53" s="172"/>
      <c r="U53" s="172"/>
      <c r="Z53" s="185"/>
    </row>
    <row r="54" spans="1:26" x14ac:dyDescent="0.3">
      <c r="A54" s="171"/>
      <c r="B54" s="172"/>
      <c r="C54" s="172"/>
      <c r="D54" s="172"/>
      <c r="E54" s="173"/>
      <c r="F54" s="79"/>
      <c r="G54" s="172"/>
      <c r="H54" s="174"/>
      <c r="I54" s="175"/>
      <c r="J54" s="172"/>
      <c r="K54" s="172"/>
      <c r="L54" s="172"/>
      <c r="M54" s="172"/>
      <c r="N54" s="172"/>
      <c r="O54" s="172"/>
      <c r="P54" s="172"/>
      <c r="Q54" s="176"/>
      <c r="R54" s="176"/>
      <c r="S54" s="172"/>
      <c r="T54" s="172"/>
      <c r="U54" s="172"/>
      <c r="Z54" s="185"/>
    </row>
    <row r="55" spans="1:26" x14ac:dyDescent="0.3">
      <c r="A55" s="171"/>
      <c r="B55" s="172"/>
      <c r="C55" s="172"/>
      <c r="D55" s="172"/>
      <c r="E55" s="173"/>
      <c r="F55" s="79"/>
      <c r="G55" s="172"/>
      <c r="H55" s="174"/>
      <c r="I55" s="175"/>
      <c r="J55" s="172"/>
      <c r="K55" s="172"/>
      <c r="L55" s="172"/>
      <c r="M55" s="172"/>
      <c r="N55" s="172"/>
      <c r="O55" s="172"/>
      <c r="P55" s="172"/>
      <c r="Q55" s="176"/>
      <c r="R55" s="176"/>
      <c r="S55" s="172"/>
      <c r="T55" s="172"/>
      <c r="U55" s="172"/>
      <c r="Z55" s="185"/>
    </row>
    <row r="56" spans="1:26" x14ac:dyDescent="0.3">
      <c r="A56" s="171"/>
      <c r="B56" s="172"/>
      <c r="C56" s="172"/>
      <c r="D56" s="172"/>
      <c r="E56" s="173"/>
      <c r="F56" s="79"/>
      <c r="G56" s="172"/>
      <c r="H56" s="174"/>
      <c r="I56" s="175"/>
      <c r="J56" s="172"/>
      <c r="K56" s="172"/>
      <c r="L56" s="172"/>
      <c r="M56" s="172"/>
      <c r="N56" s="172"/>
      <c r="O56" s="172"/>
      <c r="P56" s="172"/>
      <c r="Q56" s="176"/>
      <c r="R56" s="176"/>
      <c r="S56" s="172"/>
      <c r="T56" s="172"/>
      <c r="U56" s="172"/>
      <c r="Z56" s="185"/>
    </row>
    <row r="57" spans="1:26" x14ac:dyDescent="0.3">
      <c r="A57" s="171"/>
      <c r="B57" s="172"/>
      <c r="C57" s="172"/>
      <c r="D57" s="172"/>
      <c r="E57" s="173"/>
      <c r="F57" s="79"/>
      <c r="G57" s="172"/>
      <c r="H57" s="174"/>
      <c r="I57" s="175"/>
      <c r="J57" s="172"/>
      <c r="K57" s="172"/>
      <c r="L57" s="172"/>
      <c r="M57" s="172"/>
      <c r="N57" s="172"/>
      <c r="O57" s="172"/>
      <c r="P57" s="172"/>
      <c r="Q57" s="176"/>
      <c r="R57" s="176"/>
      <c r="S57" s="172"/>
      <c r="T57" s="172"/>
      <c r="U57" s="172"/>
      <c r="Z57" s="185"/>
    </row>
    <row r="58" spans="1:26" x14ac:dyDescent="0.3">
      <c r="A58" s="171"/>
      <c r="B58" s="172"/>
      <c r="C58" s="172"/>
      <c r="D58" s="172"/>
      <c r="E58" s="173"/>
      <c r="F58" s="79"/>
      <c r="G58" s="172"/>
      <c r="H58" s="174"/>
      <c r="I58" s="175"/>
      <c r="J58" s="172"/>
      <c r="K58" s="172"/>
      <c r="L58" s="172"/>
      <c r="M58" s="172"/>
      <c r="N58" s="172"/>
      <c r="O58" s="172"/>
      <c r="P58" s="172"/>
      <c r="Q58" s="176"/>
      <c r="R58" s="176"/>
      <c r="S58" s="172"/>
      <c r="T58" s="172"/>
      <c r="U58" s="172"/>
      <c r="Z58" s="185"/>
    </row>
    <row r="59" spans="1:26" x14ac:dyDescent="0.3">
      <c r="A59" s="171"/>
      <c r="B59" s="172"/>
      <c r="C59" s="172"/>
      <c r="D59" s="172"/>
      <c r="E59" s="173"/>
      <c r="F59" s="79"/>
      <c r="G59" s="172"/>
      <c r="H59" s="174"/>
      <c r="I59" s="175"/>
      <c r="J59" s="172"/>
      <c r="K59" s="172"/>
      <c r="L59" s="172"/>
      <c r="M59" s="172"/>
      <c r="N59" s="172"/>
      <c r="O59" s="172"/>
      <c r="P59" s="172"/>
      <c r="Q59" s="176"/>
      <c r="R59" s="176"/>
      <c r="S59" s="172"/>
      <c r="T59" s="172"/>
      <c r="U59" s="172"/>
      <c r="Z59" s="185"/>
    </row>
    <row r="60" spans="1:26" x14ac:dyDescent="0.3">
      <c r="A60" s="171"/>
      <c r="B60" s="172"/>
      <c r="C60" s="172"/>
      <c r="D60" s="172"/>
      <c r="E60" s="173"/>
      <c r="F60" s="79"/>
      <c r="G60" s="172"/>
      <c r="H60" s="174"/>
      <c r="I60" s="175"/>
      <c r="J60" s="172"/>
      <c r="K60" s="172"/>
      <c r="L60" s="172"/>
      <c r="M60" s="172"/>
      <c r="N60" s="172"/>
      <c r="O60" s="172"/>
      <c r="P60" s="172"/>
      <c r="Q60" s="176"/>
      <c r="R60" s="176"/>
      <c r="S60" s="172"/>
      <c r="T60" s="172"/>
      <c r="U60" s="172"/>
      <c r="Z60" s="185"/>
    </row>
    <row r="61" spans="1:26" x14ac:dyDescent="0.3">
      <c r="A61" s="171"/>
      <c r="B61" s="172"/>
      <c r="C61" s="172"/>
      <c r="D61" s="172"/>
      <c r="E61" s="173"/>
      <c r="F61" s="79"/>
      <c r="G61" s="172"/>
      <c r="H61" s="174"/>
      <c r="I61" s="175"/>
      <c r="J61" s="172"/>
      <c r="K61" s="172"/>
      <c r="L61" s="172"/>
      <c r="M61" s="172"/>
      <c r="N61" s="172"/>
      <c r="O61" s="172"/>
      <c r="P61" s="172"/>
      <c r="Q61" s="176"/>
      <c r="R61" s="176"/>
      <c r="S61" s="172"/>
      <c r="T61" s="172"/>
      <c r="U61" s="172"/>
      <c r="Z61" s="185"/>
    </row>
    <row r="62" spans="1:26" x14ac:dyDescent="0.3">
      <c r="A62" s="171"/>
      <c r="B62" s="172"/>
      <c r="C62" s="172"/>
      <c r="D62" s="172"/>
      <c r="E62" s="173"/>
      <c r="F62" s="79"/>
      <c r="G62" s="172"/>
      <c r="H62" s="174"/>
      <c r="I62" s="175"/>
      <c r="J62" s="172"/>
      <c r="K62" s="172"/>
      <c r="L62" s="172"/>
      <c r="M62" s="172"/>
      <c r="N62" s="172"/>
      <c r="O62" s="172"/>
      <c r="P62" s="172"/>
      <c r="Q62" s="176"/>
      <c r="R62" s="176"/>
      <c r="S62" s="172"/>
      <c r="T62" s="172"/>
      <c r="U62" s="172"/>
      <c r="Z62" s="185"/>
    </row>
    <row r="63" spans="1:26" x14ac:dyDescent="0.3">
      <c r="A63" s="171"/>
      <c r="B63" s="172"/>
      <c r="C63" s="172"/>
      <c r="D63" s="172"/>
      <c r="E63" s="173"/>
      <c r="F63" s="79"/>
      <c r="G63" s="172"/>
      <c r="H63" s="174"/>
      <c r="I63" s="175"/>
      <c r="J63" s="172"/>
      <c r="K63" s="172"/>
      <c r="L63" s="172"/>
      <c r="M63" s="172"/>
      <c r="N63" s="172"/>
      <c r="O63" s="172"/>
      <c r="P63" s="172"/>
      <c r="Q63" s="176"/>
      <c r="R63" s="176"/>
      <c r="S63" s="172"/>
      <c r="T63" s="172"/>
      <c r="U63" s="172"/>
      <c r="Z63" s="185"/>
    </row>
    <row r="64" spans="1:26" x14ac:dyDescent="0.3">
      <c r="A64" s="171"/>
      <c r="B64" s="172"/>
      <c r="C64" s="172"/>
      <c r="D64" s="172"/>
      <c r="E64" s="173"/>
      <c r="F64" s="79"/>
      <c r="G64" s="172"/>
      <c r="H64" s="174"/>
      <c r="I64" s="175"/>
      <c r="J64" s="172"/>
      <c r="K64" s="172"/>
      <c r="L64" s="172"/>
      <c r="M64" s="172"/>
      <c r="N64" s="172"/>
      <c r="O64" s="172"/>
      <c r="P64" s="172"/>
      <c r="Q64" s="176"/>
      <c r="R64" s="176"/>
      <c r="S64" s="172"/>
      <c r="T64" s="172"/>
      <c r="U64" s="172"/>
      <c r="Z64" s="185"/>
    </row>
    <row r="65" spans="1:26" x14ac:dyDescent="0.3">
      <c r="A65" s="171"/>
      <c r="B65" s="172"/>
      <c r="C65" s="172"/>
      <c r="D65" s="172"/>
      <c r="E65" s="173"/>
      <c r="F65" s="79"/>
      <c r="G65" s="172"/>
      <c r="H65" s="174"/>
      <c r="I65" s="175"/>
      <c r="J65" s="172"/>
      <c r="K65" s="172"/>
      <c r="L65" s="172"/>
      <c r="M65" s="172"/>
      <c r="N65" s="172"/>
      <c r="O65" s="172"/>
      <c r="P65" s="172"/>
      <c r="Q65" s="176"/>
      <c r="R65" s="176"/>
      <c r="S65" s="172"/>
      <c r="T65" s="172"/>
      <c r="U65" s="172"/>
      <c r="Z65" s="185"/>
    </row>
    <row r="66" spans="1:26" x14ac:dyDescent="0.3">
      <c r="A66" s="171"/>
      <c r="B66" s="172"/>
      <c r="C66" s="172"/>
      <c r="D66" s="172"/>
      <c r="E66" s="173"/>
      <c r="F66" s="79"/>
      <c r="G66" s="172"/>
      <c r="H66" s="174"/>
      <c r="I66" s="175"/>
      <c r="J66" s="172"/>
      <c r="K66" s="172"/>
      <c r="L66" s="172"/>
      <c r="M66" s="172"/>
      <c r="N66" s="172"/>
      <c r="O66" s="172"/>
      <c r="P66" s="172"/>
      <c r="Q66" s="176"/>
      <c r="R66" s="176"/>
      <c r="S66" s="172"/>
      <c r="T66" s="172"/>
      <c r="U66" s="172"/>
      <c r="Z66" s="185"/>
    </row>
    <row r="67" spans="1:26" x14ac:dyDescent="0.3">
      <c r="A67" s="171"/>
      <c r="B67" s="172"/>
      <c r="C67" s="172"/>
      <c r="D67" s="172"/>
      <c r="E67" s="173"/>
      <c r="F67" s="79"/>
      <c r="G67" s="172"/>
      <c r="H67" s="174"/>
      <c r="I67" s="175"/>
      <c r="J67" s="172"/>
      <c r="K67" s="172"/>
      <c r="L67" s="172"/>
      <c r="M67" s="172"/>
      <c r="N67" s="172"/>
      <c r="O67" s="172"/>
      <c r="P67" s="172"/>
      <c r="Q67" s="176"/>
      <c r="R67" s="176"/>
      <c r="S67" s="172"/>
      <c r="T67" s="172"/>
      <c r="U67" s="172"/>
      <c r="Z67" s="185"/>
    </row>
    <row r="68" spans="1:26" x14ac:dyDescent="0.3">
      <c r="A68" s="171"/>
      <c r="B68" s="172"/>
      <c r="C68" s="172"/>
      <c r="D68" s="172"/>
      <c r="E68" s="173"/>
      <c r="F68" s="79"/>
      <c r="G68" s="172"/>
      <c r="H68" s="174"/>
      <c r="I68" s="175"/>
      <c r="J68" s="172"/>
      <c r="K68" s="172"/>
      <c r="L68" s="172"/>
      <c r="M68" s="172"/>
      <c r="N68" s="172"/>
      <c r="O68" s="172"/>
      <c r="P68" s="172"/>
      <c r="Q68" s="176"/>
      <c r="R68" s="176"/>
      <c r="S68" s="172"/>
      <c r="T68" s="172"/>
      <c r="U68" s="172"/>
      <c r="Z68" s="185"/>
    </row>
    <row r="69" spans="1:26" x14ac:dyDescent="0.3">
      <c r="A69" s="171"/>
      <c r="B69" s="172"/>
      <c r="C69" s="172"/>
      <c r="D69" s="172"/>
      <c r="E69" s="173"/>
      <c r="F69" s="79"/>
      <c r="G69" s="172"/>
      <c r="H69" s="174"/>
      <c r="I69" s="175"/>
      <c r="J69" s="172"/>
      <c r="K69" s="172"/>
      <c r="L69" s="172"/>
      <c r="M69" s="172"/>
      <c r="N69" s="172"/>
      <c r="O69" s="172"/>
      <c r="P69" s="172"/>
      <c r="Q69" s="176"/>
      <c r="R69" s="176"/>
      <c r="S69" s="172"/>
      <c r="T69" s="172"/>
      <c r="U69" s="172"/>
      <c r="Z69" s="185"/>
    </row>
    <row r="70" spans="1:26" x14ac:dyDescent="0.3">
      <c r="A70" s="171"/>
      <c r="B70" s="172"/>
      <c r="C70" s="172"/>
      <c r="D70" s="172"/>
      <c r="E70" s="173"/>
      <c r="F70" s="79"/>
      <c r="G70" s="172"/>
      <c r="H70" s="174"/>
      <c r="I70" s="175"/>
      <c r="J70" s="172"/>
      <c r="K70" s="172"/>
      <c r="L70" s="172"/>
      <c r="M70" s="172"/>
      <c r="N70" s="172"/>
      <c r="O70" s="172"/>
      <c r="P70" s="172"/>
      <c r="Q70" s="176"/>
      <c r="R70" s="176"/>
      <c r="S70" s="172"/>
      <c r="T70" s="172"/>
      <c r="U70" s="172"/>
      <c r="Z70" s="185"/>
    </row>
    <row r="71" spans="1:26" x14ac:dyDescent="0.3">
      <c r="A71" s="171"/>
      <c r="B71" s="172"/>
      <c r="C71" s="172"/>
      <c r="D71" s="172"/>
      <c r="E71" s="173"/>
      <c r="F71" s="79"/>
      <c r="G71" s="172"/>
      <c r="H71" s="174"/>
      <c r="I71" s="175"/>
      <c r="J71" s="172"/>
      <c r="K71" s="172"/>
      <c r="L71" s="172"/>
      <c r="M71" s="172"/>
      <c r="N71" s="172"/>
      <c r="O71" s="172"/>
      <c r="P71" s="172"/>
      <c r="Q71" s="176"/>
      <c r="R71" s="176"/>
      <c r="S71" s="172"/>
      <c r="T71" s="172"/>
      <c r="U71" s="172"/>
      <c r="Z71" s="185"/>
    </row>
    <row r="72" spans="1:26" x14ac:dyDescent="0.3">
      <c r="A72" s="171"/>
      <c r="B72" s="172"/>
      <c r="C72" s="172"/>
      <c r="D72" s="172"/>
      <c r="E72" s="173"/>
      <c r="F72" s="79"/>
      <c r="G72" s="172"/>
      <c r="H72" s="174"/>
      <c r="I72" s="175"/>
      <c r="J72" s="172"/>
      <c r="K72" s="172"/>
      <c r="L72" s="172"/>
      <c r="M72" s="172"/>
      <c r="N72" s="172"/>
      <c r="O72" s="172"/>
      <c r="P72" s="172"/>
      <c r="Q72" s="176"/>
      <c r="R72" s="176"/>
      <c r="S72" s="172"/>
      <c r="T72" s="172"/>
      <c r="U72" s="172"/>
      <c r="Z72" s="185"/>
    </row>
    <row r="73" spans="1:26" x14ac:dyDescent="0.3">
      <c r="A73" s="171"/>
      <c r="B73" s="172"/>
      <c r="C73" s="172"/>
      <c r="D73" s="172"/>
      <c r="E73" s="173"/>
      <c r="F73" s="79"/>
      <c r="G73" s="172"/>
      <c r="H73" s="174"/>
      <c r="I73" s="175"/>
      <c r="J73" s="172"/>
      <c r="K73" s="172"/>
      <c r="L73" s="172"/>
      <c r="M73" s="172"/>
      <c r="N73" s="172"/>
      <c r="O73" s="172"/>
      <c r="P73" s="172"/>
      <c r="Q73" s="176"/>
      <c r="R73" s="176"/>
      <c r="S73" s="172"/>
      <c r="T73" s="172"/>
      <c r="U73" s="172"/>
      <c r="Z73" s="185"/>
    </row>
    <row r="74" spans="1:26" x14ac:dyDescent="0.3">
      <c r="A74" s="171"/>
      <c r="B74" s="172"/>
      <c r="C74" s="172"/>
      <c r="D74" s="172"/>
      <c r="E74" s="173"/>
      <c r="F74" s="79"/>
      <c r="G74" s="172"/>
      <c r="H74" s="174"/>
      <c r="I74" s="175"/>
      <c r="J74" s="172"/>
      <c r="K74" s="172"/>
      <c r="L74" s="172"/>
      <c r="M74" s="172"/>
      <c r="N74" s="172"/>
      <c r="O74" s="172"/>
      <c r="P74" s="172"/>
      <c r="Q74" s="176"/>
      <c r="R74" s="176"/>
      <c r="S74" s="172"/>
      <c r="T74" s="172"/>
      <c r="U74" s="172"/>
      <c r="Z74" s="185"/>
    </row>
    <row r="75" spans="1:26" x14ac:dyDescent="0.3">
      <c r="A75" s="171"/>
      <c r="B75" s="172"/>
      <c r="C75" s="172"/>
      <c r="D75" s="172"/>
      <c r="E75" s="173"/>
      <c r="F75" s="79"/>
      <c r="G75" s="172"/>
      <c r="H75" s="174"/>
      <c r="I75" s="175"/>
      <c r="J75" s="172"/>
      <c r="K75" s="172"/>
      <c r="L75" s="172"/>
      <c r="M75" s="172"/>
      <c r="N75" s="172"/>
      <c r="O75" s="172"/>
      <c r="P75" s="172"/>
      <c r="Q75" s="176"/>
      <c r="R75" s="176"/>
      <c r="S75" s="172"/>
      <c r="T75" s="172"/>
      <c r="U75" s="172"/>
      <c r="Z75" s="185"/>
    </row>
    <row r="76" spans="1:26" x14ac:dyDescent="0.3">
      <c r="A76" s="171"/>
      <c r="B76" s="172"/>
      <c r="C76" s="172"/>
      <c r="D76" s="172"/>
      <c r="E76" s="173"/>
      <c r="F76" s="79"/>
      <c r="G76" s="172"/>
      <c r="H76" s="174"/>
      <c r="I76" s="175"/>
      <c r="J76" s="172"/>
      <c r="K76" s="172"/>
      <c r="L76" s="172"/>
      <c r="M76" s="172"/>
      <c r="N76" s="172"/>
      <c r="O76" s="172"/>
      <c r="P76" s="172"/>
      <c r="Q76" s="176"/>
      <c r="R76" s="176"/>
      <c r="S76" s="172"/>
      <c r="T76" s="172"/>
      <c r="U76" s="172"/>
      <c r="Z76" s="185"/>
    </row>
    <row r="77" spans="1:26" x14ac:dyDescent="0.3">
      <c r="A77" s="171"/>
      <c r="B77" s="172"/>
      <c r="C77" s="172"/>
      <c r="D77" s="172"/>
      <c r="E77" s="173"/>
      <c r="F77" s="79"/>
      <c r="G77" s="172"/>
      <c r="H77" s="174"/>
      <c r="I77" s="175"/>
      <c r="J77" s="172"/>
      <c r="K77" s="172"/>
      <c r="L77" s="172"/>
      <c r="M77" s="172"/>
      <c r="N77" s="172"/>
      <c r="O77" s="172"/>
      <c r="P77" s="172"/>
      <c r="Q77" s="176"/>
      <c r="R77" s="176"/>
      <c r="S77" s="172"/>
      <c r="T77" s="172"/>
      <c r="U77" s="172"/>
      <c r="Z77" s="185"/>
    </row>
    <row r="78" spans="1:26" x14ac:dyDescent="0.3">
      <c r="A78" s="171"/>
      <c r="B78" s="172"/>
      <c r="C78" s="172"/>
      <c r="D78" s="172"/>
      <c r="E78" s="173"/>
      <c r="F78" s="79"/>
      <c r="G78" s="172"/>
      <c r="H78" s="174"/>
      <c r="I78" s="175"/>
      <c r="J78" s="172"/>
      <c r="K78" s="172"/>
      <c r="L78" s="172"/>
      <c r="M78" s="172"/>
      <c r="N78" s="172"/>
      <c r="O78" s="172"/>
      <c r="P78" s="172"/>
      <c r="Q78" s="176"/>
      <c r="R78" s="176"/>
      <c r="S78" s="172"/>
      <c r="T78" s="172"/>
      <c r="U78" s="172"/>
      <c r="Z78" s="185"/>
    </row>
    <row r="79" spans="1:26" x14ac:dyDescent="0.3">
      <c r="A79" s="171"/>
      <c r="B79" s="172"/>
      <c r="C79" s="172"/>
      <c r="D79" s="172"/>
      <c r="E79" s="173"/>
      <c r="F79" s="79"/>
      <c r="G79" s="172"/>
      <c r="H79" s="174"/>
      <c r="I79" s="175"/>
      <c r="J79" s="172"/>
      <c r="K79" s="172"/>
      <c r="L79" s="172"/>
      <c r="M79" s="172"/>
      <c r="N79" s="172"/>
      <c r="O79" s="172"/>
      <c r="P79" s="172"/>
      <c r="Q79" s="176"/>
      <c r="R79" s="176"/>
      <c r="S79" s="172"/>
      <c r="T79" s="172"/>
      <c r="U79" s="172"/>
      <c r="Z79" s="185"/>
    </row>
    <row r="80" spans="1:26" x14ac:dyDescent="0.3">
      <c r="A80" s="171"/>
      <c r="B80" s="172"/>
      <c r="C80" s="172"/>
      <c r="D80" s="172"/>
      <c r="E80" s="173"/>
      <c r="F80" s="79"/>
      <c r="G80" s="172"/>
      <c r="H80" s="174"/>
      <c r="I80" s="175"/>
      <c r="J80" s="172"/>
      <c r="K80" s="172"/>
      <c r="L80" s="172"/>
      <c r="M80" s="172"/>
      <c r="N80" s="172"/>
      <c r="O80" s="172"/>
      <c r="P80" s="172"/>
      <c r="Q80" s="176"/>
      <c r="R80" s="176"/>
      <c r="S80" s="172"/>
      <c r="T80" s="172"/>
      <c r="U80" s="172"/>
      <c r="Z80" s="185"/>
    </row>
    <row r="81" spans="1:26" x14ac:dyDescent="0.3">
      <c r="A81" s="177"/>
      <c r="B81" s="178"/>
      <c r="C81" s="178"/>
      <c r="D81" s="178"/>
      <c r="E81" s="179"/>
      <c r="F81" s="79"/>
      <c r="G81" s="178"/>
      <c r="H81" s="180"/>
      <c r="I81" s="181"/>
      <c r="J81" s="178"/>
      <c r="K81" s="178"/>
      <c r="L81" s="178"/>
      <c r="M81" s="178"/>
      <c r="N81" s="178"/>
      <c r="O81" s="178"/>
      <c r="P81" s="178"/>
      <c r="Q81" s="182"/>
      <c r="R81" s="182"/>
      <c r="S81" s="178"/>
      <c r="T81" s="178"/>
      <c r="U81" s="178"/>
      <c r="Z81" s="185"/>
    </row>
    <row r="82" spans="1:26" x14ac:dyDescent="0.3">
      <c r="A82" s="177"/>
      <c r="B82" s="178"/>
      <c r="C82" s="178"/>
      <c r="D82" s="178"/>
      <c r="E82" s="179"/>
      <c r="F82" s="79"/>
      <c r="G82" s="178"/>
      <c r="H82" s="180"/>
      <c r="I82" s="181"/>
      <c r="J82" s="178"/>
      <c r="K82" s="178"/>
      <c r="L82" s="178"/>
      <c r="M82" s="178"/>
      <c r="N82" s="178"/>
      <c r="O82" s="178"/>
      <c r="P82" s="178"/>
      <c r="Q82" s="182"/>
      <c r="R82" s="182"/>
      <c r="S82" s="178"/>
      <c r="T82" s="178"/>
      <c r="U82" s="178"/>
      <c r="Z82" s="185"/>
    </row>
    <row r="83" spans="1:26" x14ac:dyDescent="0.3">
      <c r="A83" s="177"/>
      <c r="B83" s="178"/>
      <c r="C83" s="178"/>
      <c r="D83" s="178"/>
      <c r="E83" s="179"/>
      <c r="F83" s="79"/>
      <c r="G83" s="178"/>
      <c r="H83" s="180"/>
      <c r="I83" s="181"/>
      <c r="J83" s="178"/>
      <c r="K83" s="178"/>
      <c r="L83" s="178"/>
      <c r="M83" s="178"/>
      <c r="N83" s="178"/>
      <c r="O83" s="178"/>
      <c r="P83" s="178"/>
      <c r="Q83" s="182"/>
      <c r="R83" s="182"/>
      <c r="S83" s="178"/>
      <c r="T83" s="178"/>
      <c r="U83" s="178"/>
      <c r="Z83" s="185"/>
    </row>
    <row r="84" spans="1:26" x14ac:dyDescent="0.3">
      <c r="A84" s="177"/>
      <c r="B84" s="178"/>
      <c r="C84" s="178"/>
      <c r="D84" s="178"/>
      <c r="E84" s="179"/>
      <c r="F84" s="79"/>
      <c r="G84" s="178"/>
      <c r="H84" s="180"/>
      <c r="I84" s="181"/>
      <c r="J84" s="178"/>
      <c r="K84" s="178"/>
      <c r="L84" s="178"/>
      <c r="M84" s="178"/>
      <c r="N84" s="178"/>
      <c r="O84" s="178"/>
      <c r="P84" s="178"/>
      <c r="Q84" s="182"/>
      <c r="R84" s="182"/>
      <c r="S84" s="178"/>
      <c r="T84" s="178"/>
      <c r="U84" s="178"/>
      <c r="Z84" s="185"/>
    </row>
    <row r="85" spans="1:26" x14ac:dyDescent="0.3">
      <c r="A85" s="177"/>
      <c r="B85" s="178"/>
      <c r="C85" s="178"/>
      <c r="D85" s="178"/>
      <c r="E85" s="179"/>
      <c r="F85" s="79"/>
      <c r="G85" s="178"/>
      <c r="H85" s="180"/>
      <c r="I85" s="181"/>
      <c r="J85" s="178"/>
      <c r="K85" s="178"/>
      <c r="L85" s="178"/>
      <c r="M85" s="178"/>
      <c r="N85" s="178"/>
      <c r="O85" s="178"/>
      <c r="P85" s="178"/>
      <c r="Q85" s="182"/>
      <c r="R85" s="182"/>
      <c r="S85" s="178"/>
      <c r="T85" s="178"/>
      <c r="U85" s="178"/>
      <c r="Z85" s="185"/>
    </row>
    <row r="86" spans="1:26" x14ac:dyDescent="0.3">
      <c r="A86" s="177"/>
      <c r="B86" s="178"/>
      <c r="C86" s="178"/>
      <c r="D86" s="178"/>
      <c r="E86" s="179"/>
      <c r="F86" s="79"/>
      <c r="G86" s="178"/>
      <c r="H86" s="180"/>
      <c r="I86" s="181"/>
      <c r="J86" s="178"/>
      <c r="K86" s="178"/>
      <c r="L86" s="178"/>
      <c r="M86" s="178"/>
      <c r="N86" s="178"/>
      <c r="O86" s="178"/>
      <c r="P86" s="178"/>
      <c r="Q86" s="182"/>
      <c r="R86" s="182"/>
      <c r="S86" s="178"/>
      <c r="T86" s="178"/>
      <c r="U86" s="178"/>
      <c r="Z86" s="185"/>
    </row>
    <row r="87" spans="1:26" x14ac:dyDescent="0.3">
      <c r="A87" s="177"/>
      <c r="B87" s="178"/>
      <c r="C87" s="178"/>
      <c r="D87" s="178"/>
      <c r="E87" s="179"/>
      <c r="F87" s="79"/>
      <c r="G87" s="178"/>
      <c r="H87" s="180"/>
      <c r="I87" s="181"/>
      <c r="J87" s="178"/>
      <c r="K87" s="178"/>
      <c r="L87" s="178"/>
      <c r="M87" s="178"/>
      <c r="N87" s="178"/>
      <c r="O87" s="178"/>
      <c r="P87" s="178"/>
      <c r="Q87" s="182"/>
      <c r="R87" s="182"/>
      <c r="S87" s="178"/>
      <c r="T87" s="178"/>
      <c r="U87" s="178"/>
      <c r="Z87" s="185"/>
    </row>
    <row r="88" spans="1:26" x14ac:dyDescent="0.3">
      <c r="A88" s="177"/>
      <c r="B88" s="178"/>
      <c r="C88" s="178"/>
      <c r="D88" s="178"/>
      <c r="E88" s="179"/>
      <c r="F88" s="79"/>
      <c r="G88" s="178"/>
      <c r="H88" s="180"/>
      <c r="I88" s="181"/>
      <c r="J88" s="178"/>
      <c r="K88" s="178"/>
      <c r="L88" s="178"/>
      <c r="M88" s="178"/>
      <c r="N88" s="178"/>
      <c r="O88" s="178"/>
      <c r="P88" s="178"/>
      <c r="Q88" s="182"/>
      <c r="R88" s="182"/>
      <c r="S88" s="178"/>
      <c r="T88" s="178"/>
      <c r="U88" s="178"/>
      <c r="Z88" s="185"/>
    </row>
    <row r="89" spans="1:26" x14ac:dyDescent="0.3">
      <c r="A89" s="177"/>
      <c r="B89" s="178"/>
      <c r="C89" s="178"/>
      <c r="D89" s="178"/>
      <c r="E89" s="179"/>
      <c r="F89" s="79"/>
      <c r="G89" s="178"/>
      <c r="H89" s="180"/>
      <c r="I89" s="181"/>
      <c r="J89" s="178"/>
      <c r="K89" s="178"/>
      <c r="L89" s="178"/>
      <c r="M89" s="178"/>
      <c r="N89" s="178"/>
      <c r="O89" s="178"/>
      <c r="P89" s="178"/>
      <c r="Q89" s="182"/>
      <c r="R89" s="182"/>
      <c r="S89" s="178"/>
      <c r="T89" s="178"/>
      <c r="U89" s="178"/>
      <c r="Z89" s="185"/>
    </row>
    <row r="90" spans="1:26" x14ac:dyDescent="0.3">
      <c r="A90" s="177"/>
      <c r="B90" s="178"/>
      <c r="C90" s="178"/>
      <c r="D90" s="178"/>
      <c r="E90" s="179"/>
      <c r="F90" s="79"/>
      <c r="G90" s="178"/>
      <c r="H90" s="180"/>
      <c r="I90" s="181"/>
      <c r="J90" s="178"/>
      <c r="K90" s="178"/>
      <c r="L90" s="178"/>
      <c r="M90" s="178"/>
      <c r="N90" s="178"/>
      <c r="O90" s="178"/>
      <c r="P90" s="178"/>
      <c r="Q90" s="182"/>
      <c r="R90" s="182"/>
      <c r="S90" s="178"/>
      <c r="T90" s="178"/>
      <c r="U90" s="178"/>
      <c r="Z90" s="185"/>
    </row>
    <row r="91" spans="1:26" x14ac:dyDescent="0.3">
      <c r="A91" s="177"/>
      <c r="B91" s="178"/>
      <c r="C91" s="178"/>
      <c r="D91" s="178"/>
      <c r="E91" s="179"/>
      <c r="F91" s="79"/>
      <c r="G91" s="178"/>
      <c r="H91" s="180"/>
      <c r="I91" s="181"/>
      <c r="J91" s="178"/>
      <c r="K91" s="178"/>
      <c r="L91" s="178"/>
      <c r="M91" s="178"/>
      <c r="N91" s="178"/>
      <c r="O91" s="178"/>
      <c r="P91" s="178"/>
      <c r="Q91" s="182"/>
      <c r="R91" s="182"/>
      <c r="S91" s="178"/>
      <c r="T91" s="178"/>
      <c r="U91" s="178"/>
      <c r="Z91" s="185"/>
    </row>
    <row r="92" spans="1:26" x14ac:dyDescent="0.3">
      <c r="A92" s="177"/>
      <c r="B92" s="178"/>
      <c r="C92" s="178"/>
      <c r="D92" s="178"/>
      <c r="E92" s="179"/>
      <c r="F92" s="79"/>
      <c r="G92" s="178"/>
      <c r="H92" s="180"/>
      <c r="I92" s="181"/>
      <c r="J92" s="178"/>
      <c r="K92" s="178"/>
      <c r="L92" s="178"/>
      <c r="M92" s="178"/>
      <c r="N92" s="178"/>
      <c r="O92" s="178"/>
      <c r="P92" s="178"/>
      <c r="Q92" s="182"/>
      <c r="R92" s="182"/>
      <c r="S92" s="178"/>
      <c r="T92" s="178"/>
      <c r="U92" s="178"/>
      <c r="Z92" s="185"/>
    </row>
    <row r="93" spans="1:26" x14ac:dyDescent="0.3">
      <c r="A93" s="177"/>
      <c r="B93" s="178"/>
      <c r="C93" s="178"/>
      <c r="D93" s="178"/>
      <c r="E93" s="179"/>
      <c r="F93" s="79"/>
      <c r="G93" s="178"/>
      <c r="H93" s="180"/>
      <c r="I93" s="181"/>
      <c r="J93" s="178"/>
      <c r="K93" s="178"/>
      <c r="L93" s="178"/>
      <c r="M93" s="178"/>
      <c r="N93" s="178"/>
      <c r="O93" s="178"/>
      <c r="P93" s="178"/>
      <c r="Q93" s="182"/>
      <c r="R93" s="182"/>
      <c r="S93" s="178"/>
      <c r="T93" s="178"/>
      <c r="U93" s="178"/>
      <c r="Z93" s="185"/>
    </row>
    <row r="94" spans="1:26" x14ac:dyDescent="0.3">
      <c r="A94" s="177"/>
      <c r="B94" s="178"/>
      <c r="C94" s="178"/>
      <c r="D94" s="178"/>
      <c r="E94" s="179"/>
      <c r="F94" s="79"/>
      <c r="G94" s="178"/>
      <c r="H94" s="180"/>
      <c r="I94" s="181"/>
      <c r="J94" s="178"/>
      <c r="K94" s="178"/>
      <c r="L94" s="178"/>
      <c r="M94" s="178"/>
      <c r="N94" s="178"/>
      <c r="O94" s="178"/>
      <c r="P94" s="178"/>
      <c r="Q94" s="182"/>
      <c r="R94" s="182"/>
      <c r="S94" s="178"/>
      <c r="T94" s="178"/>
      <c r="U94" s="178"/>
      <c r="Z94" s="185"/>
    </row>
    <row r="95" spans="1:26" x14ac:dyDescent="0.3">
      <c r="A95" s="177"/>
      <c r="B95" s="178"/>
      <c r="C95" s="178"/>
      <c r="D95" s="178"/>
      <c r="E95" s="179"/>
      <c r="F95" s="79"/>
      <c r="G95" s="178"/>
      <c r="H95" s="180"/>
      <c r="I95" s="181"/>
      <c r="J95" s="178"/>
      <c r="K95" s="178"/>
      <c r="L95" s="178"/>
      <c r="M95" s="178"/>
      <c r="N95" s="178"/>
      <c r="O95" s="178"/>
      <c r="P95" s="178"/>
      <c r="Q95" s="182"/>
      <c r="R95" s="182"/>
      <c r="S95" s="178"/>
      <c r="T95" s="178"/>
      <c r="U95" s="178"/>
      <c r="Z95" s="185"/>
    </row>
    <row r="96" spans="1:26" x14ac:dyDescent="0.3">
      <c r="A96" s="177"/>
      <c r="B96" s="178"/>
      <c r="C96" s="178"/>
      <c r="D96" s="178"/>
      <c r="E96" s="179"/>
      <c r="F96" s="79"/>
      <c r="G96" s="178"/>
      <c r="H96" s="180"/>
      <c r="I96" s="181"/>
      <c r="J96" s="178"/>
      <c r="K96" s="178"/>
      <c r="L96" s="178"/>
      <c r="M96" s="178"/>
      <c r="N96" s="178"/>
      <c r="O96" s="178"/>
      <c r="P96" s="178"/>
      <c r="Q96" s="182"/>
      <c r="R96" s="182"/>
      <c r="S96" s="178"/>
      <c r="T96" s="178"/>
      <c r="U96" s="178"/>
      <c r="Z96" s="185"/>
    </row>
    <row r="97" spans="1:26" x14ac:dyDescent="0.3">
      <c r="A97" s="177"/>
      <c r="B97" s="178"/>
      <c r="C97" s="178"/>
      <c r="D97" s="178"/>
      <c r="E97" s="179"/>
      <c r="F97" s="79"/>
      <c r="G97" s="178"/>
      <c r="H97" s="180"/>
      <c r="I97" s="181"/>
      <c r="J97" s="178"/>
      <c r="K97" s="178"/>
      <c r="L97" s="178"/>
      <c r="M97" s="178"/>
      <c r="N97" s="178"/>
      <c r="O97" s="178"/>
      <c r="P97" s="178"/>
      <c r="Q97" s="182"/>
      <c r="R97" s="182"/>
      <c r="S97" s="178"/>
      <c r="T97" s="178"/>
      <c r="U97" s="178"/>
      <c r="Z97" s="185"/>
    </row>
    <row r="98" spans="1:26" x14ac:dyDescent="0.3">
      <c r="A98" s="177"/>
      <c r="B98" s="178"/>
      <c r="C98" s="178"/>
      <c r="D98" s="178"/>
      <c r="E98" s="179"/>
      <c r="F98" s="79"/>
      <c r="G98" s="178"/>
      <c r="H98" s="180"/>
      <c r="I98" s="181"/>
      <c r="J98" s="178"/>
      <c r="K98" s="178"/>
      <c r="L98" s="178"/>
      <c r="M98" s="178"/>
      <c r="N98" s="178"/>
      <c r="O98" s="178"/>
      <c r="P98" s="178"/>
      <c r="Q98" s="182"/>
      <c r="R98" s="182"/>
      <c r="S98" s="178"/>
      <c r="T98" s="178"/>
      <c r="U98" s="178"/>
      <c r="Z98" s="185"/>
    </row>
    <row r="99" spans="1:26" x14ac:dyDescent="0.3">
      <c r="A99" s="177"/>
      <c r="B99" s="178"/>
      <c r="C99" s="178"/>
      <c r="D99" s="178"/>
      <c r="E99" s="179"/>
      <c r="F99" s="79"/>
      <c r="G99" s="178"/>
      <c r="H99" s="180"/>
      <c r="I99" s="181"/>
      <c r="J99" s="178"/>
      <c r="K99" s="178"/>
      <c r="L99" s="178"/>
      <c r="M99" s="178"/>
      <c r="N99" s="178"/>
      <c r="O99" s="178"/>
      <c r="P99" s="178"/>
      <c r="Q99" s="182"/>
      <c r="R99" s="182"/>
      <c r="S99" s="178"/>
      <c r="T99" s="178"/>
      <c r="U99" s="178"/>
      <c r="Z99" s="185"/>
    </row>
    <row r="100" spans="1:26" x14ac:dyDescent="0.3">
      <c r="A100" s="177"/>
      <c r="B100" s="178"/>
      <c r="C100" s="178"/>
      <c r="D100" s="178"/>
      <c r="E100" s="179"/>
      <c r="F100" s="79"/>
      <c r="G100" s="178"/>
      <c r="H100" s="180"/>
      <c r="I100" s="181"/>
      <c r="J100" s="178"/>
      <c r="K100" s="178"/>
      <c r="L100" s="178"/>
      <c r="M100" s="178"/>
      <c r="N100" s="178"/>
      <c r="O100" s="178"/>
      <c r="P100" s="178"/>
      <c r="Q100" s="182"/>
      <c r="R100" s="182"/>
      <c r="S100" s="178"/>
      <c r="T100" s="178"/>
      <c r="U100" s="178"/>
      <c r="Z100" s="185"/>
    </row>
    <row r="101" spans="1:26" x14ac:dyDescent="0.3">
      <c r="A101" s="177"/>
      <c r="B101" s="178"/>
      <c r="C101" s="178"/>
      <c r="D101" s="178"/>
      <c r="E101" s="179"/>
      <c r="F101" s="79"/>
      <c r="G101" s="178"/>
      <c r="H101" s="180"/>
      <c r="I101" s="181"/>
      <c r="J101" s="178"/>
      <c r="K101" s="178"/>
      <c r="L101" s="178"/>
      <c r="M101" s="178"/>
      <c r="N101" s="178"/>
      <c r="O101" s="178"/>
      <c r="P101" s="178"/>
      <c r="Q101" s="182"/>
      <c r="R101" s="182"/>
      <c r="S101" s="178"/>
      <c r="T101" s="178"/>
      <c r="U101" s="178"/>
      <c r="Z101" s="185"/>
    </row>
    <row r="102" spans="1:26" x14ac:dyDescent="0.3">
      <c r="A102" s="177"/>
      <c r="B102" s="178"/>
      <c r="C102" s="178"/>
      <c r="D102" s="178"/>
      <c r="E102" s="179"/>
      <c r="F102" s="79"/>
      <c r="G102" s="178"/>
      <c r="H102" s="180"/>
      <c r="I102" s="181"/>
      <c r="J102" s="178"/>
      <c r="K102" s="178"/>
      <c r="L102" s="178"/>
      <c r="M102" s="178"/>
      <c r="N102" s="178"/>
      <c r="O102" s="178"/>
      <c r="P102" s="178"/>
      <c r="Q102" s="182"/>
      <c r="R102" s="182"/>
      <c r="S102" s="178"/>
      <c r="T102" s="178"/>
      <c r="U102" s="178"/>
      <c r="Z102" s="185"/>
    </row>
    <row r="103" spans="1:26" x14ac:dyDescent="0.3">
      <c r="A103" s="177"/>
      <c r="B103" s="178"/>
      <c r="C103" s="178"/>
      <c r="D103" s="178"/>
      <c r="E103" s="179"/>
      <c r="F103" s="79"/>
      <c r="G103" s="178"/>
      <c r="H103" s="180"/>
      <c r="I103" s="181"/>
      <c r="J103" s="178"/>
      <c r="K103" s="178"/>
      <c r="L103" s="178"/>
      <c r="M103" s="178"/>
      <c r="N103" s="178"/>
      <c r="O103" s="178"/>
      <c r="P103" s="178"/>
      <c r="Q103" s="182"/>
      <c r="R103" s="182"/>
      <c r="S103" s="178"/>
      <c r="T103" s="178"/>
      <c r="U103" s="178"/>
      <c r="Z103" s="185"/>
    </row>
    <row r="104" spans="1:26" x14ac:dyDescent="0.3">
      <c r="A104" s="177"/>
      <c r="B104" s="178"/>
      <c r="C104" s="178"/>
      <c r="D104" s="178"/>
      <c r="E104" s="179"/>
      <c r="F104" s="79"/>
      <c r="G104" s="178"/>
      <c r="H104" s="180"/>
      <c r="I104" s="181"/>
      <c r="J104" s="178"/>
      <c r="K104" s="178"/>
      <c r="L104" s="178"/>
      <c r="M104" s="178"/>
      <c r="N104" s="178"/>
      <c r="O104" s="178"/>
      <c r="P104" s="178"/>
      <c r="Q104" s="182"/>
      <c r="R104" s="182"/>
      <c r="S104" s="178"/>
      <c r="T104" s="178"/>
      <c r="U104" s="178"/>
      <c r="Z104" s="185"/>
    </row>
    <row r="105" spans="1:26" x14ac:dyDescent="0.3">
      <c r="A105" s="177"/>
      <c r="B105" s="178"/>
      <c r="C105" s="178"/>
      <c r="D105" s="178"/>
      <c r="E105" s="179"/>
      <c r="F105" s="79"/>
      <c r="G105" s="178"/>
      <c r="H105" s="180"/>
      <c r="I105" s="181"/>
      <c r="J105" s="178"/>
      <c r="K105" s="178"/>
      <c r="L105" s="178"/>
      <c r="M105" s="178"/>
      <c r="N105" s="178"/>
      <c r="O105" s="178"/>
      <c r="P105" s="178"/>
      <c r="Q105" s="182"/>
      <c r="R105" s="182"/>
      <c r="S105" s="178"/>
      <c r="T105" s="178"/>
      <c r="U105" s="178"/>
      <c r="Z105" s="185"/>
    </row>
    <row r="106" spans="1:26" x14ac:dyDescent="0.3">
      <c r="A106" s="177"/>
      <c r="B106" s="178"/>
      <c r="C106" s="178"/>
      <c r="D106" s="178"/>
      <c r="E106" s="179"/>
      <c r="F106" s="79"/>
      <c r="G106" s="178"/>
      <c r="H106" s="180"/>
      <c r="I106" s="181"/>
      <c r="J106" s="178"/>
      <c r="K106" s="178"/>
      <c r="L106" s="178"/>
      <c r="M106" s="178"/>
      <c r="N106" s="178"/>
      <c r="O106" s="178"/>
      <c r="P106" s="178"/>
      <c r="Q106" s="182"/>
      <c r="R106" s="182"/>
      <c r="S106" s="178"/>
      <c r="T106" s="178"/>
      <c r="U106" s="178"/>
      <c r="Z106" s="185"/>
    </row>
    <row r="107" spans="1:26" x14ac:dyDescent="0.3">
      <c r="A107" s="177"/>
      <c r="B107" s="178"/>
      <c r="C107" s="178"/>
      <c r="D107" s="178"/>
      <c r="E107" s="179"/>
      <c r="F107" s="79"/>
      <c r="G107" s="178"/>
      <c r="H107" s="180"/>
      <c r="I107" s="181"/>
      <c r="J107" s="178"/>
      <c r="K107" s="178"/>
      <c r="L107" s="178"/>
      <c r="M107" s="178"/>
      <c r="N107" s="178"/>
      <c r="O107" s="178"/>
      <c r="P107" s="178"/>
      <c r="Q107" s="182"/>
      <c r="R107" s="182"/>
      <c r="S107" s="178"/>
      <c r="T107" s="178"/>
      <c r="U107" s="178"/>
      <c r="Z107" s="185"/>
    </row>
    <row r="108" spans="1:26" x14ac:dyDescent="0.3">
      <c r="A108" s="177"/>
      <c r="B108" s="178"/>
      <c r="C108" s="178"/>
      <c r="D108" s="178"/>
      <c r="E108" s="179"/>
      <c r="F108" s="79"/>
      <c r="G108" s="178"/>
      <c r="H108" s="180"/>
      <c r="I108" s="181"/>
      <c r="J108" s="178"/>
      <c r="K108" s="178"/>
      <c r="L108" s="178"/>
      <c r="M108" s="178"/>
      <c r="N108" s="178"/>
      <c r="O108" s="178"/>
      <c r="P108" s="178"/>
      <c r="Q108" s="182"/>
      <c r="R108" s="182"/>
      <c r="S108" s="178"/>
      <c r="T108" s="178"/>
      <c r="U108" s="178"/>
      <c r="Z108" s="185"/>
    </row>
    <row r="109" spans="1:26" x14ac:dyDescent="0.3">
      <c r="A109" s="177"/>
      <c r="B109" s="178"/>
      <c r="C109" s="178"/>
      <c r="D109" s="178"/>
      <c r="E109" s="179"/>
      <c r="F109" s="79"/>
      <c r="G109" s="178"/>
      <c r="H109" s="180"/>
      <c r="I109" s="181"/>
      <c r="J109" s="178"/>
      <c r="K109" s="178"/>
      <c r="L109" s="178"/>
      <c r="M109" s="178"/>
      <c r="N109" s="178"/>
      <c r="O109" s="178"/>
      <c r="P109" s="178"/>
      <c r="Q109" s="182"/>
      <c r="R109" s="182"/>
      <c r="S109" s="178"/>
      <c r="T109" s="178"/>
      <c r="U109" s="178"/>
      <c r="Z109" s="185"/>
    </row>
    <row r="110" spans="1:26" x14ac:dyDescent="0.3">
      <c r="A110" s="177"/>
      <c r="B110" s="178"/>
      <c r="C110" s="178"/>
      <c r="D110" s="178"/>
      <c r="E110" s="179"/>
      <c r="F110" s="79"/>
      <c r="G110" s="178"/>
      <c r="H110" s="180"/>
      <c r="I110" s="181"/>
      <c r="J110" s="178"/>
      <c r="K110" s="178"/>
      <c r="L110" s="178"/>
      <c r="M110" s="178"/>
      <c r="N110" s="178"/>
      <c r="O110" s="178"/>
      <c r="P110" s="178"/>
      <c r="Q110" s="182"/>
      <c r="R110" s="182"/>
      <c r="S110" s="178"/>
      <c r="T110" s="178"/>
      <c r="U110" s="178"/>
      <c r="Z110" s="185"/>
    </row>
    <row r="111" spans="1:26" x14ac:dyDescent="0.3">
      <c r="A111" s="84"/>
      <c r="B111" s="94"/>
      <c r="C111" s="94"/>
      <c r="D111" s="94"/>
      <c r="E111" s="79"/>
      <c r="F111" s="79"/>
      <c r="G111" s="94"/>
      <c r="H111" s="95"/>
      <c r="I111" s="97"/>
      <c r="J111" s="94"/>
      <c r="K111" s="94"/>
      <c r="L111" s="94"/>
      <c r="M111" s="94"/>
      <c r="N111" s="94"/>
      <c r="O111" s="94"/>
      <c r="P111" s="94"/>
      <c r="Z111" s="185"/>
    </row>
    <row r="112" spans="1:26" x14ac:dyDescent="0.3">
      <c r="A112" s="84"/>
      <c r="B112" s="94"/>
      <c r="C112" s="94"/>
      <c r="D112" s="94"/>
      <c r="E112" s="79"/>
      <c r="F112" s="79"/>
      <c r="G112" s="94"/>
      <c r="H112" s="95"/>
      <c r="I112" s="97"/>
      <c r="J112" s="94"/>
      <c r="K112" s="94"/>
      <c r="L112" s="94"/>
      <c r="M112" s="94"/>
      <c r="N112" s="94"/>
      <c r="O112" s="94"/>
      <c r="P112" s="94"/>
      <c r="Z112" s="185"/>
    </row>
    <row r="113" spans="1:26" x14ac:dyDescent="0.3">
      <c r="A113" s="84"/>
      <c r="B113" s="94"/>
      <c r="C113" s="94"/>
      <c r="D113" s="94"/>
      <c r="E113" s="79"/>
      <c r="F113" s="79"/>
      <c r="G113" s="94"/>
      <c r="H113" s="95"/>
      <c r="I113" s="97"/>
      <c r="J113" s="94"/>
      <c r="K113" s="94"/>
      <c r="L113" s="94"/>
      <c r="M113" s="94"/>
      <c r="N113" s="94"/>
      <c r="O113" s="94"/>
      <c r="P113" s="94"/>
      <c r="Z113" s="185"/>
    </row>
    <row r="114" spans="1:26" x14ac:dyDescent="0.3">
      <c r="A114" s="84"/>
      <c r="B114" s="94"/>
      <c r="C114" s="94"/>
      <c r="D114" s="94"/>
      <c r="E114" s="79"/>
      <c r="F114" s="79"/>
      <c r="G114" s="94"/>
      <c r="H114" s="95"/>
      <c r="I114" s="97"/>
      <c r="J114" s="94"/>
      <c r="K114" s="94"/>
      <c r="L114" s="94"/>
      <c r="M114" s="94"/>
      <c r="N114" s="94"/>
      <c r="O114" s="94"/>
      <c r="P114" s="94"/>
      <c r="Z114" s="185"/>
    </row>
    <row r="115" spans="1:26" x14ac:dyDescent="0.3">
      <c r="A115" s="84"/>
      <c r="B115" s="94"/>
      <c r="C115" s="94"/>
      <c r="D115" s="94"/>
      <c r="E115" s="79"/>
      <c r="F115" s="79"/>
      <c r="G115" s="94"/>
      <c r="H115" s="95"/>
      <c r="I115" s="97"/>
      <c r="J115" s="94"/>
      <c r="K115" s="94"/>
      <c r="L115" s="94"/>
      <c r="M115" s="94"/>
      <c r="N115" s="94"/>
      <c r="O115" s="94"/>
      <c r="P115" s="94"/>
      <c r="Z115" s="185"/>
    </row>
    <row r="116" spans="1:26" x14ac:dyDescent="0.3">
      <c r="A116" s="84"/>
      <c r="B116" s="94"/>
      <c r="C116" s="94"/>
      <c r="D116" s="94"/>
      <c r="E116" s="79"/>
      <c r="F116" s="79"/>
      <c r="G116" s="94"/>
      <c r="H116" s="95"/>
      <c r="I116" s="97"/>
      <c r="J116" s="94"/>
      <c r="K116" s="94"/>
      <c r="L116" s="94"/>
      <c r="M116" s="94"/>
      <c r="N116" s="94"/>
      <c r="O116" s="94"/>
      <c r="P116" s="94"/>
      <c r="Z116" s="185"/>
    </row>
    <row r="117" spans="1:26" x14ac:dyDescent="0.3">
      <c r="A117" s="84"/>
      <c r="B117" s="94"/>
      <c r="C117" s="94"/>
      <c r="D117" s="94"/>
      <c r="E117" s="79"/>
      <c r="F117" s="79"/>
      <c r="G117" s="94"/>
      <c r="H117" s="95"/>
      <c r="I117" s="97"/>
      <c r="J117" s="94"/>
      <c r="K117" s="94"/>
      <c r="L117" s="94"/>
      <c r="M117" s="94"/>
      <c r="N117" s="94"/>
      <c r="O117" s="94"/>
      <c r="P117" s="94"/>
      <c r="Z117" s="185"/>
    </row>
    <row r="118" spans="1:26" x14ac:dyDescent="0.3">
      <c r="A118" s="84"/>
      <c r="B118" s="94"/>
      <c r="C118" s="94"/>
      <c r="D118" s="94"/>
      <c r="E118" s="79"/>
      <c r="F118" s="79"/>
      <c r="G118" s="94"/>
      <c r="H118" s="95"/>
      <c r="I118" s="97"/>
      <c r="J118" s="94"/>
      <c r="K118" s="94"/>
      <c r="L118" s="94"/>
      <c r="M118" s="94"/>
      <c r="N118" s="94"/>
      <c r="O118" s="94"/>
      <c r="P118" s="94"/>
      <c r="Z118" s="185"/>
    </row>
    <row r="119" spans="1:26" x14ac:dyDescent="0.3">
      <c r="A119" s="84"/>
      <c r="B119" s="94"/>
      <c r="C119" s="94"/>
      <c r="D119" s="94"/>
      <c r="E119" s="79"/>
      <c r="F119" s="79"/>
      <c r="G119" s="94"/>
      <c r="H119" s="95"/>
      <c r="I119" s="97"/>
      <c r="J119" s="94"/>
      <c r="K119" s="94"/>
      <c r="L119" s="94"/>
      <c r="M119" s="94"/>
      <c r="N119" s="94"/>
      <c r="O119" s="94"/>
      <c r="P119" s="94"/>
      <c r="Z119" s="185"/>
    </row>
    <row r="120" spans="1:26" x14ac:dyDescent="0.3">
      <c r="A120" s="84"/>
      <c r="B120" s="94"/>
      <c r="C120" s="94"/>
      <c r="D120" s="94"/>
      <c r="E120" s="79"/>
      <c r="F120" s="79"/>
      <c r="G120" s="94"/>
      <c r="H120" s="95"/>
      <c r="I120" s="97"/>
      <c r="J120" s="94"/>
      <c r="K120" s="94"/>
      <c r="L120" s="94"/>
      <c r="M120" s="94"/>
      <c r="N120" s="94"/>
      <c r="O120" s="94"/>
      <c r="P120" s="94"/>
      <c r="Z120" s="185"/>
    </row>
    <row r="121" spans="1:26" x14ac:dyDescent="0.3">
      <c r="A121" s="84"/>
      <c r="B121" s="94"/>
      <c r="C121" s="94"/>
      <c r="D121" s="94"/>
      <c r="E121" s="79"/>
      <c r="F121" s="79"/>
      <c r="G121" s="94"/>
      <c r="H121" s="95"/>
      <c r="I121" s="97"/>
      <c r="J121" s="94"/>
      <c r="K121" s="94"/>
      <c r="L121" s="94"/>
      <c r="M121" s="94"/>
      <c r="N121" s="94"/>
      <c r="O121" s="94"/>
      <c r="P121" s="94"/>
      <c r="Z121" s="185"/>
    </row>
    <row r="122" spans="1:26" x14ac:dyDescent="0.3">
      <c r="A122" s="84"/>
      <c r="B122" s="94"/>
      <c r="C122" s="94"/>
      <c r="D122" s="94"/>
      <c r="E122" s="79"/>
      <c r="F122" s="79"/>
      <c r="G122" s="94"/>
      <c r="H122" s="95"/>
      <c r="I122" s="97"/>
      <c r="J122" s="94"/>
      <c r="K122" s="94"/>
      <c r="L122" s="94"/>
      <c r="M122" s="94"/>
      <c r="N122" s="94"/>
      <c r="O122" s="94"/>
      <c r="P122" s="94"/>
      <c r="Z122" s="185"/>
    </row>
    <row r="123" spans="1:26" x14ac:dyDescent="0.3">
      <c r="A123" s="84"/>
      <c r="B123" s="94"/>
      <c r="C123" s="94"/>
      <c r="D123" s="94"/>
      <c r="E123" s="79"/>
      <c r="F123" s="79"/>
      <c r="G123" s="94"/>
      <c r="H123" s="95"/>
      <c r="I123" s="97"/>
      <c r="J123" s="94"/>
      <c r="K123" s="94"/>
      <c r="L123" s="94"/>
      <c r="M123" s="94"/>
      <c r="N123" s="94"/>
      <c r="O123" s="94"/>
      <c r="P123" s="94"/>
      <c r="Z123" s="185"/>
    </row>
    <row r="124" spans="1:26" x14ac:dyDescent="0.3">
      <c r="A124" s="84"/>
      <c r="B124" s="94"/>
      <c r="C124" s="94"/>
      <c r="D124" s="94"/>
      <c r="E124" s="79"/>
      <c r="F124" s="79"/>
      <c r="G124" s="94"/>
      <c r="H124" s="95"/>
      <c r="I124" s="97"/>
      <c r="J124" s="94"/>
      <c r="K124" s="94"/>
      <c r="L124" s="94"/>
      <c r="M124" s="94"/>
      <c r="N124" s="94"/>
      <c r="O124" s="94"/>
      <c r="P124" s="94"/>
      <c r="Z124" s="185"/>
    </row>
    <row r="125" spans="1:26" x14ac:dyDescent="0.3">
      <c r="A125" s="84"/>
      <c r="B125" s="94"/>
      <c r="C125" s="94"/>
      <c r="D125" s="94"/>
      <c r="E125" s="79"/>
      <c r="F125" s="79"/>
      <c r="G125" s="94"/>
      <c r="H125" s="95"/>
      <c r="I125" s="97"/>
      <c r="J125" s="94"/>
      <c r="K125" s="94"/>
      <c r="L125" s="94"/>
      <c r="M125" s="94"/>
      <c r="N125" s="94"/>
      <c r="O125" s="94"/>
      <c r="P125" s="94"/>
      <c r="Z125" s="185"/>
    </row>
    <row r="126" spans="1:26" x14ac:dyDescent="0.3">
      <c r="A126" s="84"/>
      <c r="B126" s="94"/>
      <c r="C126" s="94"/>
      <c r="D126" s="94"/>
      <c r="E126" s="79"/>
      <c r="F126" s="79"/>
      <c r="G126" s="94"/>
      <c r="H126" s="95"/>
      <c r="I126" s="97"/>
      <c r="J126" s="94"/>
      <c r="K126" s="94"/>
      <c r="L126" s="94"/>
      <c r="M126" s="94"/>
      <c r="N126" s="94"/>
      <c r="O126" s="94"/>
      <c r="P126" s="94"/>
      <c r="Z126" s="185"/>
    </row>
    <row r="127" spans="1:26" x14ac:dyDescent="0.3">
      <c r="A127" s="84"/>
      <c r="B127" s="94"/>
      <c r="C127" s="94"/>
      <c r="D127" s="94"/>
      <c r="E127" s="79"/>
      <c r="F127" s="79"/>
      <c r="G127" s="94"/>
      <c r="H127" s="95"/>
      <c r="I127" s="97"/>
      <c r="J127" s="94"/>
      <c r="K127" s="94"/>
      <c r="L127" s="94"/>
      <c r="M127" s="94"/>
      <c r="N127" s="94"/>
      <c r="O127" s="94"/>
      <c r="P127" s="94"/>
      <c r="Z127" s="185"/>
    </row>
    <row r="128" spans="1:26" x14ac:dyDescent="0.3">
      <c r="A128" s="84"/>
      <c r="B128" s="94"/>
      <c r="C128" s="94"/>
      <c r="D128" s="94"/>
      <c r="E128" s="79"/>
      <c r="F128" s="79"/>
      <c r="G128" s="94"/>
      <c r="H128" s="95"/>
      <c r="I128" s="97"/>
      <c r="J128" s="94"/>
      <c r="K128" s="94"/>
      <c r="L128" s="94"/>
      <c r="M128" s="94"/>
      <c r="N128" s="94"/>
      <c r="O128" s="94"/>
      <c r="P128" s="94"/>
      <c r="Z128" s="185"/>
    </row>
    <row r="129" spans="1:26" x14ac:dyDescent="0.3">
      <c r="A129" s="84"/>
      <c r="B129" s="94"/>
      <c r="C129" s="94"/>
      <c r="D129" s="94"/>
      <c r="E129" s="79"/>
      <c r="F129" s="79"/>
      <c r="G129" s="94"/>
      <c r="H129" s="95"/>
      <c r="I129" s="97"/>
      <c r="J129" s="94"/>
      <c r="K129" s="94"/>
      <c r="L129" s="94"/>
      <c r="M129" s="94"/>
      <c r="N129" s="94"/>
      <c r="O129" s="94"/>
      <c r="P129" s="94"/>
      <c r="Z129" s="185"/>
    </row>
    <row r="130" spans="1:26" x14ac:dyDescent="0.3">
      <c r="A130" s="84"/>
      <c r="B130" s="94"/>
      <c r="C130" s="94"/>
      <c r="D130" s="94"/>
      <c r="E130" s="79"/>
      <c r="F130" s="79"/>
      <c r="G130" s="94"/>
      <c r="H130" s="95"/>
      <c r="I130" s="97"/>
      <c r="J130" s="94"/>
      <c r="K130" s="94"/>
      <c r="L130" s="94"/>
      <c r="M130" s="94"/>
      <c r="N130" s="94"/>
      <c r="O130" s="94"/>
      <c r="P130" s="94"/>
      <c r="Z130" s="185"/>
    </row>
    <row r="131" spans="1:26" x14ac:dyDescent="0.3">
      <c r="A131" s="84"/>
      <c r="B131" s="94"/>
      <c r="C131" s="94"/>
      <c r="D131" s="94"/>
      <c r="E131" s="79"/>
      <c r="F131" s="79"/>
      <c r="G131" s="94"/>
      <c r="H131" s="95"/>
      <c r="I131" s="97"/>
      <c r="J131" s="94"/>
      <c r="K131" s="94"/>
      <c r="L131" s="94"/>
      <c r="M131" s="94"/>
      <c r="N131" s="94"/>
      <c r="O131" s="94"/>
      <c r="P131" s="94"/>
      <c r="Z131" s="185"/>
    </row>
    <row r="132" spans="1:26" x14ac:dyDescent="0.3">
      <c r="A132" s="84"/>
      <c r="B132" s="94"/>
      <c r="C132" s="94"/>
      <c r="D132" s="94"/>
      <c r="E132" s="79"/>
      <c r="F132" s="79"/>
      <c r="G132" s="94"/>
      <c r="H132" s="95"/>
      <c r="I132" s="97"/>
      <c r="J132" s="94"/>
      <c r="K132" s="94"/>
      <c r="L132" s="94"/>
      <c r="M132" s="94"/>
      <c r="N132" s="94"/>
      <c r="O132" s="94"/>
      <c r="P132" s="94"/>
      <c r="Z132" s="185"/>
    </row>
    <row r="133" spans="1:26" x14ac:dyDescent="0.3">
      <c r="A133" s="84"/>
      <c r="B133" s="94"/>
      <c r="C133" s="94"/>
      <c r="D133" s="94"/>
      <c r="E133" s="79"/>
      <c r="F133" s="79"/>
      <c r="G133" s="94"/>
      <c r="H133" s="95"/>
      <c r="I133" s="97"/>
      <c r="J133" s="94"/>
      <c r="K133" s="94"/>
      <c r="L133" s="94"/>
      <c r="M133" s="94"/>
      <c r="N133" s="94"/>
      <c r="O133" s="94"/>
      <c r="P133" s="94"/>
      <c r="Z133" s="185"/>
    </row>
    <row r="134" spans="1:26" x14ac:dyDescent="0.3">
      <c r="A134" s="84"/>
      <c r="B134" s="94"/>
      <c r="C134" s="94"/>
      <c r="D134" s="94"/>
      <c r="E134" s="79"/>
      <c r="F134" s="79"/>
      <c r="G134" s="94"/>
      <c r="H134" s="95"/>
      <c r="I134" s="97"/>
      <c r="J134" s="94"/>
      <c r="K134" s="94"/>
      <c r="L134" s="94"/>
      <c r="M134" s="94"/>
      <c r="N134" s="94"/>
      <c r="O134" s="94"/>
      <c r="P134" s="94"/>
      <c r="Z134" s="185"/>
    </row>
    <row r="135" spans="1:26" x14ac:dyDescent="0.3">
      <c r="A135" s="84"/>
      <c r="B135" s="94"/>
      <c r="C135" s="94"/>
      <c r="D135" s="94"/>
      <c r="E135" s="79"/>
      <c r="F135" s="79"/>
      <c r="G135" s="94"/>
      <c r="H135" s="95"/>
      <c r="I135" s="97"/>
      <c r="J135" s="94"/>
      <c r="K135" s="94"/>
      <c r="L135" s="94"/>
      <c r="M135" s="94"/>
      <c r="N135" s="94"/>
      <c r="O135" s="94"/>
      <c r="P135" s="94"/>
      <c r="Z135" s="185"/>
    </row>
    <row r="136" spans="1:26" x14ac:dyDescent="0.3">
      <c r="A136" s="84"/>
      <c r="B136" s="94"/>
      <c r="C136" s="94"/>
      <c r="D136" s="94"/>
      <c r="E136" s="79"/>
      <c r="F136" s="79"/>
      <c r="G136" s="94"/>
      <c r="H136" s="95"/>
      <c r="I136" s="97"/>
      <c r="J136" s="94"/>
      <c r="K136" s="94"/>
      <c r="L136" s="94"/>
      <c r="M136" s="94"/>
      <c r="N136" s="94"/>
      <c r="O136" s="94"/>
      <c r="P136" s="94"/>
      <c r="Z136" s="185"/>
    </row>
    <row r="137" spans="1:26" x14ac:dyDescent="0.3">
      <c r="A137" s="84"/>
      <c r="B137" s="94"/>
      <c r="C137" s="94"/>
      <c r="D137" s="94"/>
      <c r="E137" s="79"/>
      <c r="F137" s="79"/>
      <c r="G137" s="94"/>
      <c r="H137" s="95"/>
      <c r="I137" s="97"/>
      <c r="J137" s="94"/>
      <c r="K137" s="94"/>
      <c r="L137" s="94"/>
      <c r="M137" s="94"/>
      <c r="N137" s="94"/>
      <c r="O137" s="94"/>
      <c r="P137" s="94"/>
      <c r="Z137" s="185"/>
    </row>
    <row r="138" spans="1:26" x14ac:dyDescent="0.3">
      <c r="A138" s="84"/>
      <c r="B138" s="94"/>
      <c r="C138" s="94"/>
      <c r="D138" s="94"/>
      <c r="E138" s="79"/>
      <c r="F138" s="79"/>
      <c r="G138" s="94"/>
      <c r="H138" s="95"/>
      <c r="I138" s="97"/>
      <c r="J138" s="94"/>
      <c r="K138" s="94"/>
      <c r="L138" s="94"/>
      <c r="M138" s="94"/>
      <c r="N138" s="94"/>
      <c r="O138" s="94"/>
      <c r="P138" s="94"/>
      <c r="Z138" s="185"/>
    </row>
    <row r="139" spans="1:26" x14ac:dyDescent="0.3">
      <c r="A139" s="84"/>
      <c r="B139" s="94"/>
      <c r="C139" s="94"/>
      <c r="D139" s="94"/>
      <c r="E139" s="79"/>
      <c r="F139" s="79"/>
      <c r="G139" s="94"/>
      <c r="H139" s="95"/>
      <c r="I139" s="97"/>
      <c r="J139" s="94"/>
      <c r="K139" s="94"/>
      <c r="L139" s="94"/>
      <c r="M139" s="94"/>
      <c r="N139" s="94"/>
      <c r="O139" s="94"/>
      <c r="P139" s="94"/>
      <c r="Z139" s="185"/>
    </row>
    <row r="140" spans="1:26" x14ac:dyDescent="0.3">
      <c r="A140" s="84"/>
      <c r="B140" s="94"/>
      <c r="C140" s="94"/>
      <c r="D140" s="94"/>
      <c r="E140" s="79"/>
      <c r="F140" s="79"/>
      <c r="G140" s="94"/>
      <c r="H140" s="95"/>
      <c r="I140" s="97"/>
      <c r="J140" s="94"/>
      <c r="K140" s="94"/>
      <c r="L140" s="94"/>
      <c r="M140" s="94"/>
      <c r="N140" s="94"/>
      <c r="O140" s="94"/>
      <c r="P140" s="94"/>
      <c r="Z140" s="185"/>
    </row>
    <row r="141" spans="1:26" x14ac:dyDescent="0.3">
      <c r="A141" s="84"/>
      <c r="B141" s="94"/>
      <c r="C141" s="94"/>
      <c r="D141" s="94"/>
      <c r="E141" s="79"/>
      <c r="F141" s="79"/>
      <c r="G141" s="94"/>
      <c r="H141" s="95"/>
      <c r="I141" s="97"/>
      <c r="J141" s="94"/>
      <c r="K141" s="94"/>
      <c r="L141" s="94"/>
      <c r="M141" s="94"/>
      <c r="N141" s="94"/>
      <c r="O141" s="94"/>
      <c r="P141" s="94"/>
      <c r="Z141" s="185"/>
    </row>
    <row r="142" spans="1:26" x14ac:dyDescent="0.3">
      <c r="A142" s="84"/>
      <c r="B142" s="94"/>
      <c r="C142" s="94"/>
      <c r="D142" s="94"/>
      <c r="E142" s="79"/>
      <c r="F142" s="79"/>
      <c r="G142" s="94"/>
      <c r="H142" s="95"/>
      <c r="I142" s="97"/>
      <c r="J142" s="94"/>
      <c r="K142" s="94"/>
      <c r="L142" s="94"/>
      <c r="M142" s="94"/>
      <c r="N142" s="94"/>
      <c r="O142" s="94"/>
      <c r="P142" s="94"/>
      <c r="Z142" s="185"/>
    </row>
    <row r="143" spans="1:26" x14ac:dyDescent="0.3">
      <c r="A143" s="84"/>
      <c r="B143" s="94"/>
      <c r="C143" s="94"/>
      <c r="D143" s="94"/>
      <c r="E143" s="79"/>
      <c r="F143" s="79"/>
      <c r="G143" s="94"/>
      <c r="H143" s="95"/>
      <c r="I143" s="97"/>
      <c r="J143" s="94"/>
      <c r="K143" s="94"/>
      <c r="L143" s="94"/>
      <c r="M143" s="94"/>
      <c r="N143" s="94"/>
      <c r="O143" s="94"/>
      <c r="P143" s="94"/>
      <c r="Z143" s="185"/>
    </row>
    <row r="144" spans="1:26" x14ac:dyDescent="0.3">
      <c r="A144" s="84"/>
      <c r="B144" s="94"/>
      <c r="C144" s="94"/>
      <c r="D144" s="94"/>
      <c r="E144" s="79"/>
      <c r="F144" s="79"/>
      <c r="G144" s="94"/>
      <c r="H144" s="95"/>
      <c r="I144" s="97"/>
      <c r="J144" s="94"/>
      <c r="K144" s="94"/>
      <c r="L144" s="94"/>
      <c r="M144" s="94"/>
      <c r="N144" s="94"/>
      <c r="O144" s="94"/>
      <c r="P144" s="94"/>
      <c r="Z144" s="185"/>
    </row>
    <row r="145" spans="1:26" x14ac:dyDescent="0.3">
      <c r="A145" s="84"/>
      <c r="B145" s="94"/>
      <c r="C145" s="94"/>
      <c r="D145" s="94"/>
      <c r="E145" s="79"/>
      <c r="F145" s="79"/>
      <c r="G145" s="94"/>
      <c r="H145" s="95"/>
      <c r="I145" s="97"/>
      <c r="J145" s="94"/>
      <c r="K145" s="94"/>
      <c r="L145" s="94"/>
      <c r="M145" s="94"/>
      <c r="N145" s="94"/>
      <c r="O145" s="94"/>
      <c r="P145" s="94"/>
      <c r="Z145" s="185"/>
    </row>
    <row r="146" spans="1:26" x14ac:dyDescent="0.3">
      <c r="A146" s="84"/>
      <c r="B146" s="94"/>
      <c r="C146" s="94"/>
      <c r="D146" s="94"/>
      <c r="E146" s="79"/>
      <c r="F146" s="79"/>
      <c r="G146" s="94"/>
      <c r="H146" s="95"/>
      <c r="I146" s="97"/>
      <c r="J146" s="94"/>
      <c r="K146" s="94"/>
      <c r="L146" s="94"/>
      <c r="M146" s="94"/>
      <c r="N146" s="94"/>
      <c r="O146" s="94"/>
      <c r="P146" s="94"/>
      <c r="Z146" s="185"/>
    </row>
    <row r="147" spans="1:26" x14ac:dyDescent="0.3">
      <c r="A147" s="84"/>
      <c r="B147" s="94"/>
      <c r="C147" s="94"/>
      <c r="D147" s="94"/>
      <c r="E147" s="79"/>
      <c r="F147" s="79"/>
      <c r="G147" s="94"/>
      <c r="H147" s="95"/>
      <c r="I147" s="97"/>
      <c r="J147" s="94"/>
      <c r="K147" s="94"/>
      <c r="L147" s="94"/>
      <c r="M147" s="94"/>
      <c r="N147" s="94"/>
      <c r="O147" s="94"/>
      <c r="P147" s="94"/>
      <c r="Z147" s="185"/>
    </row>
    <row r="148" spans="1:26" x14ac:dyDescent="0.3">
      <c r="A148" s="84"/>
      <c r="B148" s="94"/>
      <c r="C148" s="94"/>
      <c r="D148" s="94"/>
      <c r="E148" s="79"/>
      <c r="F148" s="79"/>
      <c r="G148" s="94"/>
      <c r="H148" s="95"/>
      <c r="I148" s="97"/>
      <c r="J148" s="94"/>
      <c r="K148" s="94"/>
      <c r="L148" s="94"/>
      <c r="M148" s="94"/>
      <c r="N148" s="94"/>
      <c r="O148" s="94"/>
      <c r="P148" s="94"/>
      <c r="Z148" s="185"/>
    </row>
    <row r="149" spans="1:26" x14ac:dyDescent="0.3">
      <c r="A149" s="84"/>
      <c r="B149" s="94"/>
      <c r="C149" s="94"/>
      <c r="D149" s="94"/>
      <c r="E149" s="79"/>
      <c r="F149" s="79"/>
      <c r="G149" s="94"/>
      <c r="H149" s="95"/>
      <c r="I149" s="97"/>
      <c r="J149" s="94"/>
      <c r="K149" s="94"/>
      <c r="L149" s="94"/>
      <c r="M149" s="94"/>
      <c r="N149" s="94"/>
      <c r="O149" s="94"/>
      <c r="P149" s="94"/>
      <c r="Z149" s="185"/>
    </row>
    <row r="150" spans="1:26" x14ac:dyDescent="0.3">
      <c r="A150" s="84"/>
      <c r="B150" s="94"/>
      <c r="C150" s="94"/>
      <c r="D150" s="94"/>
      <c r="E150" s="79"/>
      <c r="F150" s="79"/>
      <c r="G150" s="94"/>
      <c r="H150" s="95"/>
      <c r="I150" s="97"/>
      <c r="J150" s="94"/>
      <c r="K150" s="94"/>
      <c r="L150" s="94"/>
      <c r="M150" s="94"/>
      <c r="N150" s="94"/>
      <c r="O150" s="94"/>
      <c r="P150" s="94"/>
      <c r="Z150" s="185"/>
    </row>
    <row r="151" spans="1:26" x14ac:dyDescent="0.3">
      <c r="A151" s="84"/>
      <c r="B151" s="94"/>
      <c r="C151" s="94"/>
      <c r="D151" s="94"/>
      <c r="E151" s="79"/>
      <c r="F151" s="79"/>
      <c r="G151" s="94"/>
      <c r="H151" s="95"/>
      <c r="I151" s="97"/>
      <c r="J151" s="94"/>
      <c r="K151" s="94"/>
      <c r="L151" s="94"/>
      <c r="M151" s="94"/>
      <c r="N151" s="94"/>
      <c r="O151" s="94"/>
      <c r="P151" s="94"/>
      <c r="Z151" s="185"/>
    </row>
    <row r="152" spans="1:26" x14ac:dyDescent="0.3">
      <c r="A152" s="84"/>
      <c r="B152" s="94"/>
      <c r="C152" s="94"/>
      <c r="D152" s="94"/>
      <c r="E152" s="79"/>
      <c r="F152" s="79"/>
      <c r="G152" s="94"/>
      <c r="H152" s="95"/>
      <c r="I152" s="97"/>
      <c r="J152" s="94"/>
      <c r="K152" s="94"/>
      <c r="L152" s="94"/>
      <c r="M152" s="94"/>
      <c r="N152" s="94"/>
      <c r="O152" s="94"/>
      <c r="P152" s="94"/>
      <c r="Z152" s="185"/>
    </row>
    <row r="153" spans="1:26" x14ac:dyDescent="0.3">
      <c r="A153" s="84"/>
      <c r="B153" s="94"/>
      <c r="C153" s="94"/>
      <c r="D153" s="94"/>
      <c r="E153" s="79"/>
      <c r="F153" s="79"/>
      <c r="G153" s="94"/>
      <c r="H153" s="95"/>
      <c r="I153" s="97"/>
      <c r="J153" s="94"/>
      <c r="K153" s="94"/>
      <c r="L153" s="94"/>
      <c r="M153" s="94"/>
      <c r="N153" s="94"/>
      <c r="O153" s="94"/>
      <c r="P153" s="94"/>
      <c r="Z153" s="185"/>
    </row>
    <row r="154" spans="1:26" x14ac:dyDescent="0.3">
      <c r="A154" s="84"/>
      <c r="B154" s="94"/>
      <c r="C154" s="94"/>
      <c r="D154" s="94"/>
      <c r="E154" s="79"/>
      <c r="F154" s="79"/>
      <c r="G154" s="94"/>
      <c r="H154" s="95"/>
      <c r="I154" s="97"/>
      <c r="J154" s="94"/>
      <c r="K154" s="94"/>
      <c r="L154" s="94"/>
      <c r="M154" s="94"/>
      <c r="N154" s="94"/>
      <c r="O154" s="94"/>
      <c r="P154" s="94"/>
      <c r="Z154" s="185"/>
    </row>
    <row r="155" spans="1:26" x14ac:dyDescent="0.3">
      <c r="A155" s="84"/>
      <c r="B155" s="94"/>
      <c r="C155" s="94"/>
      <c r="D155" s="94"/>
      <c r="E155" s="79"/>
      <c r="F155" s="79"/>
      <c r="G155" s="94"/>
      <c r="H155" s="95"/>
      <c r="I155" s="97"/>
      <c r="J155" s="94"/>
      <c r="K155" s="94"/>
      <c r="L155" s="94"/>
      <c r="M155" s="94"/>
      <c r="N155" s="94"/>
      <c r="O155" s="94"/>
      <c r="P155" s="94"/>
      <c r="Z155" s="185"/>
    </row>
    <row r="156" spans="1:26" x14ac:dyDescent="0.3">
      <c r="A156" s="84"/>
      <c r="B156" s="94"/>
      <c r="C156" s="94"/>
      <c r="D156" s="94"/>
      <c r="E156" s="79"/>
      <c r="F156" s="79"/>
      <c r="G156" s="94"/>
      <c r="H156" s="95"/>
      <c r="I156" s="97"/>
      <c r="J156" s="94"/>
      <c r="K156" s="94"/>
      <c r="L156" s="94"/>
      <c r="M156" s="94"/>
      <c r="N156" s="94"/>
      <c r="O156" s="94"/>
      <c r="P156" s="94"/>
      <c r="Z156" s="185"/>
    </row>
    <row r="157" spans="1:26" x14ac:dyDescent="0.3">
      <c r="A157" s="84"/>
      <c r="B157" s="94"/>
      <c r="C157" s="94"/>
      <c r="D157" s="94"/>
      <c r="E157" s="79"/>
      <c r="F157" s="79"/>
      <c r="G157" s="94"/>
      <c r="H157" s="95"/>
      <c r="I157" s="97"/>
      <c r="J157" s="94"/>
      <c r="K157" s="94"/>
      <c r="L157" s="94"/>
      <c r="M157" s="94"/>
      <c r="N157" s="94"/>
      <c r="O157" s="94"/>
      <c r="P157" s="94"/>
      <c r="Z157" s="185"/>
    </row>
    <row r="158" spans="1:26" x14ac:dyDescent="0.3">
      <c r="A158" s="84"/>
      <c r="B158" s="94"/>
      <c r="C158" s="94"/>
      <c r="D158" s="94"/>
      <c r="E158" s="79"/>
      <c r="F158" s="79"/>
      <c r="G158" s="94"/>
      <c r="H158" s="95"/>
      <c r="I158" s="97"/>
      <c r="J158" s="94"/>
      <c r="K158" s="94"/>
      <c r="L158" s="94"/>
      <c r="M158" s="94"/>
      <c r="N158" s="94"/>
      <c r="O158" s="94"/>
      <c r="P158" s="94"/>
      <c r="Z158" s="185"/>
    </row>
    <row r="159" spans="1:26" x14ac:dyDescent="0.3">
      <c r="A159" s="84"/>
      <c r="B159" s="94"/>
      <c r="C159" s="94"/>
      <c r="D159" s="94"/>
      <c r="E159" s="79"/>
      <c r="F159" s="79"/>
      <c r="G159" s="94"/>
      <c r="H159" s="95"/>
      <c r="I159" s="97"/>
      <c r="J159" s="94"/>
      <c r="K159" s="94"/>
      <c r="L159" s="94"/>
      <c r="M159" s="94"/>
      <c r="N159" s="94"/>
      <c r="O159" s="94"/>
      <c r="P159" s="94"/>
      <c r="Z159" s="185"/>
    </row>
    <row r="160" spans="1:26" x14ac:dyDescent="0.3">
      <c r="A160" s="84"/>
      <c r="B160" s="94"/>
      <c r="C160" s="94"/>
      <c r="D160" s="94"/>
      <c r="E160" s="79"/>
      <c r="F160" s="79"/>
      <c r="G160" s="94"/>
      <c r="H160" s="95"/>
      <c r="I160" s="97"/>
      <c r="J160" s="94"/>
      <c r="K160" s="94"/>
      <c r="L160" s="94"/>
      <c r="M160" s="94"/>
      <c r="N160" s="94"/>
      <c r="O160" s="94"/>
      <c r="P160" s="94"/>
      <c r="Z160" s="185"/>
    </row>
    <row r="161" spans="1:26" x14ac:dyDescent="0.3">
      <c r="A161" s="84"/>
      <c r="B161" s="94"/>
      <c r="C161" s="94"/>
      <c r="D161" s="94"/>
      <c r="E161" s="79"/>
      <c r="F161" s="79"/>
      <c r="G161" s="94"/>
      <c r="H161" s="95"/>
      <c r="I161" s="97"/>
      <c r="J161" s="94"/>
      <c r="K161" s="94"/>
      <c r="L161" s="94"/>
      <c r="M161" s="94"/>
      <c r="N161" s="94"/>
      <c r="O161" s="94"/>
      <c r="P161" s="94"/>
      <c r="Z161" s="185"/>
    </row>
    <row r="162" spans="1:26" x14ac:dyDescent="0.3">
      <c r="A162" s="84"/>
      <c r="B162" s="94"/>
      <c r="C162" s="94"/>
      <c r="D162" s="94"/>
      <c r="E162" s="79"/>
      <c r="F162" s="79"/>
      <c r="G162" s="94"/>
      <c r="H162" s="95"/>
      <c r="I162" s="97"/>
      <c r="J162" s="94"/>
      <c r="K162" s="94"/>
      <c r="L162" s="94"/>
      <c r="M162" s="94"/>
      <c r="N162" s="94"/>
      <c r="O162" s="94"/>
      <c r="P162" s="94"/>
      <c r="Z162" s="185"/>
    </row>
    <row r="163" spans="1:26" x14ac:dyDescent="0.3">
      <c r="A163" s="84"/>
      <c r="B163" s="94"/>
      <c r="C163" s="94"/>
      <c r="D163" s="94"/>
      <c r="E163" s="79"/>
      <c r="F163" s="79"/>
      <c r="G163" s="94"/>
      <c r="H163" s="95"/>
      <c r="I163" s="97"/>
      <c r="J163" s="94"/>
      <c r="K163" s="94"/>
      <c r="L163" s="94"/>
      <c r="M163" s="94"/>
      <c r="N163" s="94"/>
      <c r="O163" s="94"/>
      <c r="P163" s="94"/>
      <c r="Z163" s="185"/>
    </row>
    <row r="164" spans="1:26" x14ac:dyDescent="0.3">
      <c r="A164" s="84"/>
      <c r="B164" s="94"/>
      <c r="C164" s="94"/>
      <c r="D164" s="94"/>
      <c r="E164" s="79"/>
      <c r="F164" s="79"/>
      <c r="G164" s="94"/>
      <c r="H164" s="95"/>
      <c r="I164" s="97"/>
      <c r="J164" s="94"/>
      <c r="K164" s="94"/>
      <c r="L164" s="94"/>
      <c r="M164" s="94"/>
      <c r="N164" s="94"/>
      <c r="O164" s="94"/>
      <c r="P164" s="94"/>
      <c r="Z164" s="185"/>
    </row>
    <row r="165" spans="1:26" x14ac:dyDescent="0.3">
      <c r="A165" s="183"/>
      <c r="E165" s="19"/>
      <c r="F165" s="79"/>
      <c r="H165" s="83"/>
      <c r="I165" s="15"/>
      <c r="Q165" s="184"/>
      <c r="R165" s="184"/>
      <c r="Z165" s="185"/>
    </row>
    <row r="166" spans="1:26" x14ac:dyDescent="0.3">
      <c r="A166" s="183"/>
      <c r="E166" s="19"/>
      <c r="F166" s="79"/>
      <c r="H166" s="83"/>
      <c r="I166" s="15"/>
      <c r="Q166" s="184"/>
      <c r="R166" s="184"/>
      <c r="Z166" s="185"/>
    </row>
    <row r="167" spans="1:26" x14ac:dyDescent="0.3">
      <c r="A167" s="183"/>
      <c r="E167" s="19"/>
      <c r="F167" s="79"/>
      <c r="H167" s="83"/>
      <c r="I167" s="15"/>
      <c r="Q167" s="184"/>
      <c r="R167" s="184"/>
      <c r="Z167" s="185"/>
    </row>
    <row r="168" spans="1:26" x14ac:dyDescent="0.3">
      <c r="A168" s="183"/>
      <c r="E168" s="19"/>
      <c r="F168" s="79"/>
      <c r="H168" s="83"/>
      <c r="I168" s="15"/>
      <c r="Q168" s="184"/>
      <c r="R168" s="184"/>
      <c r="Z168" s="185"/>
    </row>
    <row r="169" spans="1:26" x14ac:dyDescent="0.3">
      <c r="A169" s="183"/>
      <c r="E169" s="19"/>
      <c r="F169" s="79"/>
      <c r="H169" s="83"/>
      <c r="I169" s="15"/>
      <c r="Q169" s="184"/>
      <c r="R169" s="184"/>
      <c r="Z169" s="185"/>
    </row>
    <row r="170" spans="1:26" x14ac:dyDescent="0.3">
      <c r="A170" s="183"/>
      <c r="E170" s="19"/>
      <c r="F170" s="79"/>
      <c r="H170" s="83"/>
      <c r="I170" s="15"/>
      <c r="Q170" s="184"/>
      <c r="R170" s="184"/>
      <c r="Z170" s="185"/>
    </row>
    <row r="171" spans="1:26" x14ac:dyDescent="0.3">
      <c r="A171" s="183"/>
      <c r="E171" s="19"/>
      <c r="F171" s="79"/>
      <c r="H171" s="83"/>
      <c r="I171" s="15"/>
      <c r="Q171" s="184"/>
      <c r="R171" s="184"/>
      <c r="Z171" s="185"/>
    </row>
    <row r="172" spans="1:26" x14ac:dyDescent="0.3">
      <c r="A172" s="183"/>
      <c r="E172" s="19"/>
      <c r="F172" s="79"/>
      <c r="H172" s="83"/>
      <c r="I172" s="15"/>
      <c r="Q172" s="184"/>
      <c r="R172" s="184"/>
      <c r="Z172" s="185"/>
    </row>
    <row r="173" spans="1:26" x14ac:dyDescent="0.3">
      <c r="A173" s="183"/>
      <c r="E173" s="19"/>
      <c r="F173" s="79"/>
      <c r="H173" s="83"/>
      <c r="I173" s="15"/>
      <c r="Q173" s="184"/>
      <c r="R173" s="184"/>
      <c r="Z173" s="185"/>
    </row>
    <row r="174" spans="1:26" x14ac:dyDescent="0.3">
      <c r="A174" s="183"/>
      <c r="E174" s="19"/>
      <c r="F174" s="79"/>
      <c r="H174" s="83"/>
      <c r="I174" s="15"/>
      <c r="Q174" s="184"/>
      <c r="R174" s="184"/>
      <c r="Z174" s="185"/>
    </row>
    <row r="175" spans="1:26" x14ac:dyDescent="0.3">
      <c r="A175" s="183"/>
      <c r="E175" s="19"/>
      <c r="F175" s="79"/>
      <c r="H175" s="83"/>
      <c r="I175" s="15"/>
      <c r="Q175" s="184"/>
      <c r="R175" s="184"/>
      <c r="Z175" s="185"/>
    </row>
    <row r="176" spans="1:26" x14ac:dyDescent="0.3">
      <c r="A176" s="183"/>
      <c r="E176" s="19"/>
      <c r="F176" s="79"/>
      <c r="H176" s="83"/>
      <c r="I176" s="15"/>
      <c r="Q176" s="184"/>
      <c r="R176" s="184"/>
      <c r="Z176" s="185"/>
    </row>
    <row r="177" spans="1:26" x14ac:dyDescent="0.3">
      <c r="A177" s="183"/>
      <c r="E177" s="19"/>
      <c r="F177" s="79"/>
      <c r="H177" s="83"/>
      <c r="I177" s="15"/>
      <c r="Q177" s="184"/>
      <c r="R177" s="184"/>
      <c r="Z177" s="185"/>
    </row>
    <row r="178" spans="1:26" x14ac:dyDescent="0.3">
      <c r="A178" s="183"/>
      <c r="E178" s="19"/>
      <c r="F178" s="79"/>
      <c r="H178" s="83"/>
      <c r="I178" s="15"/>
      <c r="Q178" s="184"/>
      <c r="R178" s="184"/>
      <c r="Z178" s="185"/>
    </row>
    <row r="179" spans="1:26" x14ac:dyDescent="0.3">
      <c r="A179" s="183"/>
      <c r="E179" s="19"/>
      <c r="F179" s="79"/>
      <c r="H179" s="83"/>
      <c r="I179" s="15"/>
      <c r="Q179" s="184"/>
      <c r="R179" s="184"/>
      <c r="Z179" s="185"/>
    </row>
    <row r="180" spans="1:26" x14ac:dyDescent="0.3">
      <c r="A180" s="183"/>
      <c r="E180" s="19"/>
      <c r="F180" s="79"/>
      <c r="H180" s="83"/>
      <c r="I180" s="15"/>
      <c r="Q180" s="184"/>
      <c r="R180" s="184"/>
      <c r="Z180" s="185"/>
    </row>
    <row r="181" spans="1:26" x14ac:dyDescent="0.3">
      <c r="A181" s="183"/>
      <c r="E181" s="19"/>
      <c r="F181" s="79"/>
      <c r="H181" s="83"/>
      <c r="I181" s="15"/>
      <c r="Q181" s="184"/>
      <c r="R181" s="184"/>
      <c r="Z181" s="185"/>
    </row>
    <row r="182" spans="1:26" x14ac:dyDescent="0.3">
      <c r="A182" s="183"/>
      <c r="E182" s="19"/>
      <c r="F182" s="79"/>
      <c r="H182" s="83"/>
      <c r="I182" s="15"/>
      <c r="Q182" s="184"/>
      <c r="R182" s="184"/>
      <c r="Z182" s="185"/>
    </row>
    <row r="183" spans="1:26" x14ac:dyDescent="0.3">
      <c r="A183" s="183"/>
      <c r="E183" s="19"/>
      <c r="F183" s="79"/>
      <c r="H183" s="83"/>
      <c r="I183" s="15"/>
      <c r="Q183" s="184"/>
      <c r="R183" s="184"/>
      <c r="Z183" s="185"/>
    </row>
    <row r="184" spans="1:26" x14ac:dyDescent="0.3">
      <c r="A184" s="183"/>
      <c r="E184" s="19"/>
      <c r="F184" s="79"/>
      <c r="H184" s="83"/>
      <c r="I184" s="15"/>
      <c r="Q184" s="184"/>
      <c r="R184" s="184"/>
      <c r="Z184" s="185"/>
    </row>
    <row r="185" spans="1:26" x14ac:dyDescent="0.3">
      <c r="A185" s="183"/>
      <c r="E185" s="19"/>
      <c r="F185" s="79"/>
      <c r="H185" s="83"/>
      <c r="I185" s="15"/>
      <c r="Q185" s="184"/>
      <c r="R185" s="184"/>
      <c r="Z185" s="185"/>
    </row>
    <row r="186" spans="1:26" x14ac:dyDescent="0.3">
      <c r="A186" s="183"/>
      <c r="E186" s="19"/>
      <c r="F186" s="79"/>
      <c r="H186" s="83"/>
      <c r="I186" s="15"/>
      <c r="Q186" s="184"/>
      <c r="R186" s="184"/>
      <c r="Z186" s="185"/>
    </row>
    <row r="187" spans="1:26" x14ac:dyDescent="0.3">
      <c r="A187" s="183"/>
      <c r="E187" s="19"/>
      <c r="F187" s="79"/>
      <c r="H187" s="83"/>
      <c r="I187" s="15"/>
      <c r="Q187" s="184"/>
      <c r="R187" s="184"/>
      <c r="Z187" s="185"/>
    </row>
    <row r="188" spans="1:26" x14ac:dyDescent="0.3">
      <c r="A188" s="183"/>
      <c r="E188" s="19"/>
      <c r="F188" s="79"/>
      <c r="H188" s="83"/>
      <c r="I188" s="15"/>
      <c r="Q188" s="184"/>
      <c r="R188" s="184"/>
      <c r="Z188" s="185"/>
    </row>
    <row r="189" spans="1:26" x14ac:dyDescent="0.3">
      <c r="A189" s="183"/>
      <c r="E189" s="19"/>
      <c r="F189" s="79"/>
      <c r="H189" s="83"/>
      <c r="I189" s="15"/>
      <c r="Q189" s="184"/>
      <c r="R189" s="184"/>
      <c r="Z189" s="185"/>
    </row>
    <row r="190" spans="1:26" x14ac:dyDescent="0.3">
      <c r="A190" s="183"/>
      <c r="E190" s="19"/>
      <c r="F190" s="79"/>
      <c r="H190" s="83"/>
      <c r="I190" s="15"/>
      <c r="Q190" s="184"/>
      <c r="R190" s="184"/>
      <c r="Z190" s="185"/>
    </row>
    <row r="191" spans="1:26" x14ac:dyDescent="0.3">
      <c r="A191" s="183"/>
      <c r="E191" s="19"/>
      <c r="F191" s="79"/>
      <c r="H191" s="83"/>
      <c r="I191" s="15"/>
      <c r="Q191" s="184"/>
      <c r="R191" s="184"/>
      <c r="Z191" s="185"/>
    </row>
    <row r="192" spans="1:26" x14ac:dyDescent="0.3">
      <c r="A192" s="183"/>
      <c r="E192" s="19"/>
      <c r="F192" s="79"/>
      <c r="H192" s="83"/>
      <c r="I192" s="15"/>
      <c r="Q192" s="184"/>
      <c r="R192" s="184"/>
      <c r="Z192" s="185"/>
    </row>
    <row r="193" spans="1:26" x14ac:dyDescent="0.3">
      <c r="A193" s="183"/>
      <c r="E193" s="19"/>
      <c r="F193" s="79"/>
      <c r="H193" s="83"/>
      <c r="I193" s="15"/>
      <c r="Q193" s="184"/>
      <c r="R193" s="184"/>
      <c r="Z193" s="185"/>
    </row>
    <row r="194" spans="1:26" x14ac:dyDescent="0.3">
      <c r="A194" s="183"/>
      <c r="E194" s="19"/>
      <c r="F194" s="79"/>
      <c r="H194" s="83"/>
      <c r="I194" s="15"/>
      <c r="Q194" s="184"/>
      <c r="R194" s="184"/>
      <c r="Z194" s="185"/>
    </row>
    <row r="195" spans="1:26" x14ac:dyDescent="0.3">
      <c r="A195" s="183"/>
      <c r="E195" s="19"/>
      <c r="F195" s="79"/>
      <c r="H195" s="83"/>
      <c r="I195" s="15"/>
      <c r="Q195" s="184"/>
      <c r="R195" s="184"/>
      <c r="Z195" s="185"/>
    </row>
    <row r="196" spans="1:26" x14ac:dyDescent="0.3">
      <c r="A196" s="183"/>
      <c r="E196" s="19"/>
      <c r="F196" s="79"/>
      <c r="H196" s="83"/>
      <c r="I196" s="15"/>
      <c r="Q196" s="184"/>
      <c r="R196" s="184"/>
      <c r="Z196" s="185"/>
    </row>
    <row r="197" spans="1:26" x14ac:dyDescent="0.3">
      <c r="A197" s="183"/>
      <c r="E197" s="19"/>
      <c r="F197" s="79"/>
      <c r="H197" s="83"/>
      <c r="I197" s="15"/>
      <c r="Q197" s="184"/>
      <c r="R197" s="184"/>
      <c r="Z197" s="185"/>
    </row>
    <row r="198" spans="1:26" x14ac:dyDescent="0.3">
      <c r="A198" s="183"/>
      <c r="E198" s="19"/>
      <c r="F198" s="79"/>
      <c r="H198" s="83"/>
      <c r="I198" s="15"/>
      <c r="Q198" s="184"/>
      <c r="R198" s="184"/>
      <c r="Z198" s="185"/>
    </row>
    <row r="199" spans="1:26" x14ac:dyDescent="0.3">
      <c r="A199" s="183"/>
      <c r="E199" s="19"/>
      <c r="F199" s="79"/>
      <c r="H199" s="83"/>
      <c r="I199" s="15"/>
      <c r="Q199" s="184"/>
      <c r="R199" s="184"/>
      <c r="Z199" s="185"/>
    </row>
    <row r="200" spans="1:26" x14ac:dyDescent="0.3">
      <c r="A200" s="183"/>
      <c r="E200" s="19"/>
      <c r="F200" s="79"/>
      <c r="H200" s="83"/>
      <c r="I200" s="15"/>
      <c r="Q200" s="184"/>
      <c r="R200" s="184"/>
      <c r="Z200" s="185"/>
    </row>
    <row r="201" spans="1:26" x14ac:dyDescent="0.3">
      <c r="A201" s="84"/>
      <c r="B201" s="94"/>
      <c r="C201" s="94"/>
      <c r="D201" s="94"/>
      <c r="E201" s="79"/>
      <c r="F201" s="79"/>
      <c r="G201" s="94"/>
      <c r="H201" s="95"/>
      <c r="I201" s="97"/>
      <c r="J201" s="94"/>
      <c r="K201" s="94"/>
      <c r="L201" s="94"/>
      <c r="M201" s="94"/>
      <c r="N201" s="94"/>
      <c r="O201" s="94"/>
      <c r="P201" s="94"/>
      <c r="Z201" s="185"/>
    </row>
    <row r="202" spans="1:26" x14ac:dyDescent="0.3">
      <c r="A202" s="84"/>
      <c r="B202" s="94"/>
      <c r="C202" s="94"/>
      <c r="D202" s="94"/>
      <c r="E202" s="79"/>
      <c r="F202" s="79"/>
      <c r="G202" s="94"/>
      <c r="H202" s="95"/>
      <c r="I202" s="97"/>
      <c r="J202" s="94"/>
      <c r="K202" s="94"/>
      <c r="L202" s="94"/>
      <c r="M202" s="94"/>
      <c r="N202" s="94"/>
      <c r="O202" s="94"/>
      <c r="P202" s="94"/>
      <c r="Z202" s="185"/>
    </row>
    <row r="203" spans="1:26" x14ac:dyDescent="0.3">
      <c r="A203" s="84"/>
      <c r="B203" s="94"/>
      <c r="C203" s="94"/>
      <c r="D203" s="94"/>
      <c r="E203" s="79"/>
      <c r="F203" s="79"/>
      <c r="G203" s="94"/>
      <c r="H203" s="95"/>
      <c r="I203" s="97"/>
      <c r="J203" s="94"/>
      <c r="K203" s="94"/>
      <c r="L203" s="94"/>
      <c r="M203" s="94"/>
      <c r="N203" s="94"/>
      <c r="O203" s="94"/>
      <c r="P203" s="94"/>
      <c r="Z203" s="185"/>
    </row>
    <row r="204" spans="1:26" x14ac:dyDescent="0.3">
      <c r="A204" s="84"/>
      <c r="B204" s="94"/>
      <c r="C204" s="94"/>
      <c r="D204" s="94"/>
      <c r="E204" s="79"/>
      <c r="F204" s="79"/>
      <c r="G204" s="94"/>
      <c r="H204" s="95"/>
      <c r="I204" s="97"/>
      <c r="J204" s="94"/>
      <c r="K204" s="94"/>
      <c r="L204" s="94"/>
      <c r="M204" s="94"/>
      <c r="N204" s="94"/>
      <c r="O204" s="94"/>
      <c r="P204" s="94"/>
      <c r="Z204" s="185"/>
    </row>
    <row r="205" spans="1:26" x14ac:dyDescent="0.3">
      <c r="A205" s="84"/>
      <c r="B205" s="94"/>
      <c r="C205" s="94"/>
      <c r="D205" s="94"/>
      <c r="E205" s="79"/>
      <c r="F205" s="79"/>
      <c r="G205" s="94"/>
      <c r="H205" s="95"/>
      <c r="I205" s="97"/>
      <c r="J205" s="94"/>
      <c r="K205" s="94"/>
      <c r="L205" s="94"/>
      <c r="M205" s="94"/>
      <c r="N205" s="94"/>
      <c r="O205" s="94"/>
      <c r="P205" s="94"/>
      <c r="Z205" s="185"/>
    </row>
    <row r="206" spans="1:26" x14ac:dyDescent="0.3">
      <c r="A206" s="84"/>
      <c r="B206" s="94"/>
      <c r="C206" s="94"/>
      <c r="D206" s="94"/>
      <c r="E206" s="79"/>
      <c r="F206" s="79"/>
      <c r="G206" s="94"/>
      <c r="H206" s="95"/>
      <c r="I206" s="97"/>
      <c r="J206" s="94"/>
      <c r="K206" s="94"/>
      <c r="L206" s="94"/>
      <c r="M206" s="94"/>
      <c r="N206" s="94"/>
      <c r="O206" s="94"/>
      <c r="P206" s="94"/>
      <c r="Z206" s="185"/>
    </row>
    <row r="207" spans="1:26" x14ac:dyDescent="0.3">
      <c r="A207" s="84"/>
      <c r="B207" s="94"/>
      <c r="C207" s="94"/>
      <c r="D207" s="94"/>
      <c r="E207" s="79"/>
      <c r="F207" s="79"/>
      <c r="G207" s="94"/>
      <c r="H207" s="95"/>
      <c r="I207" s="97"/>
      <c r="J207" s="94"/>
      <c r="K207" s="94"/>
      <c r="L207" s="94"/>
      <c r="M207" s="94"/>
      <c r="N207" s="94"/>
      <c r="O207" s="94"/>
      <c r="P207" s="94"/>
      <c r="Z207" s="185"/>
    </row>
    <row r="208" spans="1:26" x14ac:dyDescent="0.3">
      <c r="A208" s="84"/>
      <c r="B208" s="94"/>
      <c r="C208" s="94"/>
      <c r="D208" s="94"/>
      <c r="E208" s="79"/>
      <c r="F208" s="79"/>
      <c r="G208" s="94"/>
      <c r="H208" s="95"/>
      <c r="I208" s="97"/>
      <c r="J208" s="94"/>
      <c r="K208" s="94"/>
      <c r="L208" s="94"/>
      <c r="M208" s="94"/>
      <c r="N208" s="94"/>
      <c r="O208" s="94"/>
      <c r="P208" s="94"/>
      <c r="Z208" s="185"/>
    </row>
    <row r="209" spans="1:26" x14ac:dyDescent="0.3">
      <c r="A209" s="84"/>
      <c r="B209" s="94"/>
      <c r="C209" s="94"/>
      <c r="D209" s="94"/>
      <c r="E209" s="79"/>
      <c r="F209" s="79"/>
      <c r="G209" s="94"/>
      <c r="H209" s="95"/>
      <c r="I209" s="97"/>
      <c r="J209" s="94"/>
      <c r="K209" s="94"/>
      <c r="L209" s="94"/>
      <c r="M209" s="94"/>
      <c r="N209" s="94"/>
      <c r="O209" s="94"/>
      <c r="P209" s="94"/>
      <c r="Z209" s="185"/>
    </row>
    <row r="210" spans="1:26" x14ac:dyDescent="0.3">
      <c r="A210" s="84"/>
      <c r="B210" s="94"/>
      <c r="C210" s="94"/>
      <c r="D210" s="94"/>
      <c r="E210" s="79"/>
      <c r="F210" s="79"/>
      <c r="G210" s="94"/>
      <c r="H210" s="95"/>
      <c r="I210" s="97"/>
      <c r="J210" s="94"/>
      <c r="K210" s="94"/>
      <c r="L210" s="94"/>
      <c r="M210" s="94"/>
      <c r="N210" s="94"/>
      <c r="O210" s="94"/>
      <c r="P210" s="94"/>
      <c r="Z210" s="185"/>
    </row>
    <row r="211" spans="1:26" x14ac:dyDescent="0.3">
      <c r="A211" s="84"/>
      <c r="B211" s="94"/>
      <c r="C211" s="94"/>
      <c r="D211" s="94"/>
      <c r="E211" s="79"/>
      <c r="F211" s="79"/>
      <c r="G211" s="94"/>
      <c r="H211" s="95"/>
      <c r="I211" s="97"/>
      <c r="J211" s="94"/>
      <c r="K211" s="94"/>
      <c r="L211" s="94"/>
      <c r="M211" s="94"/>
      <c r="N211" s="94"/>
      <c r="O211" s="94"/>
      <c r="P211" s="94"/>
      <c r="Z211" s="185"/>
    </row>
    <row r="212" spans="1:26" x14ac:dyDescent="0.3">
      <c r="A212" s="84"/>
      <c r="B212" s="94"/>
      <c r="C212" s="94"/>
      <c r="D212" s="94"/>
      <c r="E212" s="79"/>
      <c r="F212" s="79"/>
      <c r="G212" s="94"/>
      <c r="H212" s="95"/>
      <c r="I212" s="97"/>
      <c r="J212" s="94"/>
      <c r="K212" s="94"/>
      <c r="L212" s="94"/>
      <c r="M212" s="94"/>
      <c r="N212" s="94"/>
      <c r="O212" s="94"/>
      <c r="P212" s="94"/>
      <c r="Z212" s="185"/>
    </row>
    <row r="213" spans="1:26" x14ac:dyDescent="0.3">
      <c r="A213" s="84"/>
      <c r="B213" s="94"/>
      <c r="C213" s="94"/>
      <c r="D213" s="94"/>
      <c r="E213" s="79"/>
      <c r="F213" s="79"/>
      <c r="G213" s="94"/>
      <c r="H213" s="95"/>
      <c r="I213" s="97"/>
      <c r="J213" s="94"/>
      <c r="K213" s="94"/>
      <c r="L213" s="94"/>
      <c r="M213" s="94"/>
      <c r="N213" s="94"/>
      <c r="O213" s="94"/>
      <c r="P213" s="94"/>
      <c r="Z213" s="185"/>
    </row>
    <row r="214" spans="1:26" x14ac:dyDescent="0.3">
      <c r="A214" s="84"/>
      <c r="B214" s="94"/>
      <c r="C214" s="94"/>
      <c r="D214" s="94"/>
      <c r="E214" s="79"/>
      <c r="F214" s="79"/>
      <c r="G214" s="94"/>
      <c r="H214" s="95"/>
      <c r="I214" s="97"/>
      <c r="J214" s="94"/>
      <c r="K214" s="94"/>
      <c r="L214" s="94"/>
      <c r="M214" s="94"/>
      <c r="N214" s="94"/>
      <c r="O214" s="94"/>
      <c r="P214" s="94"/>
      <c r="Z214" s="185"/>
    </row>
    <row r="215" spans="1:26" x14ac:dyDescent="0.3">
      <c r="A215" s="84"/>
      <c r="B215" s="94"/>
      <c r="C215" s="94"/>
      <c r="D215" s="94"/>
      <c r="E215" s="79"/>
      <c r="F215" s="79"/>
      <c r="G215" s="94"/>
      <c r="H215" s="95"/>
      <c r="I215" s="97"/>
      <c r="J215" s="94"/>
      <c r="K215" s="94"/>
      <c r="L215" s="94"/>
      <c r="M215" s="94"/>
      <c r="N215" s="94"/>
      <c r="O215" s="94"/>
      <c r="P215" s="94"/>
      <c r="Z215" s="185"/>
    </row>
    <row r="216" spans="1:26" x14ac:dyDescent="0.3">
      <c r="A216" s="84"/>
      <c r="B216" s="94"/>
      <c r="C216" s="94"/>
      <c r="D216" s="94"/>
      <c r="E216" s="79"/>
      <c r="F216" s="79"/>
      <c r="G216" s="94"/>
      <c r="H216" s="95"/>
      <c r="I216" s="97"/>
      <c r="J216" s="94"/>
      <c r="K216" s="94"/>
      <c r="L216" s="94"/>
      <c r="M216" s="94"/>
      <c r="N216" s="94"/>
      <c r="O216" s="94"/>
      <c r="P216" s="94"/>
      <c r="Z216" s="185"/>
    </row>
    <row r="217" spans="1:26" x14ac:dyDescent="0.3">
      <c r="A217" s="84"/>
      <c r="B217" s="94"/>
      <c r="C217" s="94"/>
      <c r="D217" s="94"/>
      <c r="E217" s="79"/>
      <c r="F217" s="79"/>
      <c r="G217" s="94"/>
      <c r="H217" s="95"/>
      <c r="I217" s="97"/>
      <c r="J217" s="94"/>
      <c r="K217" s="94"/>
      <c r="L217" s="94"/>
      <c r="M217" s="94"/>
      <c r="N217" s="94"/>
      <c r="O217" s="94"/>
      <c r="P217" s="94"/>
      <c r="Z217" s="185"/>
    </row>
    <row r="218" spans="1:26" x14ac:dyDescent="0.3">
      <c r="A218" s="84"/>
      <c r="B218" s="94"/>
      <c r="C218" s="94"/>
      <c r="D218" s="94"/>
      <c r="E218" s="79"/>
      <c r="F218" s="79"/>
      <c r="G218" s="94"/>
      <c r="H218" s="95"/>
      <c r="I218" s="97"/>
      <c r="J218" s="94"/>
      <c r="K218" s="94"/>
      <c r="L218" s="94"/>
      <c r="M218" s="94"/>
      <c r="N218" s="94"/>
      <c r="O218" s="94"/>
      <c r="P218" s="94"/>
      <c r="Z218" s="185"/>
    </row>
    <row r="219" spans="1:26" x14ac:dyDescent="0.3">
      <c r="A219" s="84"/>
      <c r="B219" s="94"/>
      <c r="C219" s="94"/>
      <c r="D219" s="94"/>
      <c r="E219" s="79"/>
      <c r="F219" s="79"/>
      <c r="G219" s="94"/>
      <c r="H219" s="95"/>
      <c r="I219" s="97"/>
      <c r="J219" s="94"/>
      <c r="K219" s="94"/>
      <c r="L219" s="94"/>
      <c r="M219" s="94"/>
      <c r="N219" s="94"/>
      <c r="O219" s="94"/>
      <c r="P219" s="94"/>
      <c r="Z219" s="185"/>
    </row>
    <row r="220" spans="1:26" x14ac:dyDescent="0.3">
      <c r="A220" s="84"/>
      <c r="B220" s="94"/>
      <c r="C220" s="94"/>
      <c r="D220" s="94"/>
      <c r="E220" s="79"/>
      <c r="F220" s="79"/>
      <c r="G220" s="94"/>
      <c r="H220" s="95"/>
      <c r="I220" s="97"/>
      <c r="J220" s="94"/>
      <c r="K220" s="94"/>
      <c r="L220" s="94"/>
      <c r="M220" s="94"/>
      <c r="N220" s="94"/>
      <c r="O220" s="94"/>
      <c r="P220" s="94"/>
      <c r="Z220" s="185"/>
    </row>
    <row r="221" spans="1:26" x14ac:dyDescent="0.3">
      <c r="A221" s="84"/>
      <c r="B221" s="94"/>
      <c r="C221" s="94"/>
      <c r="D221" s="94"/>
      <c r="E221" s="79"/>
      <c r="F221" s="79"/>
      <c r="G221" s="94"/>
      <c r="H221" s="95"/>
      <c r="I221" s="97"/>
      <c r="J221" s="94"/>
      <c r="K221" s="94"/>
      <c r="L221" s="94"/>
      <c r="M221" s="94"/>
      <c r="N221" s="94"/>
      <c r="O221" s="94"/>
      <c r="P221" s="94"/>
      <c r="Z221" s="185"/>
    </row>
    <row r="222" spans="1:26" x14ac:dyDescent="0.3">
      <c r="A222" s="84"/>
      <c r="B222" s="94"/>
      <c r="C222" s="94"/>
      <c r="D222" s="94"/>
      <c r="E222" s="79"/>
      <c r="F222" s="79"/>
      <c r="G222" s="94"/>
      <c r="H222" s="95"/>
      <c r="I222" s="97"/>
      <c r="J222" s="94"/>
      <c r="K222" s="94"/>
      <c r="L222" s="94"/>
      <c r="M222" s="94"/>
      <c r="N222" s="94"/>
      <c r="O222" s="94"/>
      <c r="P222" s="94"/>
      <c r="Z222" s="185"/>
    </row>
    <row r="223" spans="1:26" x14ac:dyDescent="0.3">
      <c r="A223" s="84"/>
      <c r="B223" s="94"/>
      <c r="C223" s="94"/>
      <c r="D223" s="94"/>
      <c r="E223" s="79"/>
      <c r="F223" s="79"/>
      <c r="G223" s="94"/>
      <c r="H223" s="95"/>
      <c r="I223" s="97"/>
      <c r="J223" s="94"/>
      <c r="K223" s="94"/>
      <c r="L223" s="94"/>
      <c r="M223" s="94"/>
      <c r="N223" s="94"/>
      <c r="O223" s="94"/>
      <c r="P223" s="94"/>
      <c r="Z223" s="185"/>
    </row>
    <row r="224" spans="1:26" x14ac:dyDescent="0.3">
      <c r="A224" s="84"/>
      <c r="B224" s="94"/>
      <c r="C224" s="94"/>
      <c r="D224" s="94"/>
      <c r="E224" s="79"/>
      <c r="F224" s="79"/>
      <c r="G224" s="94"/>
      <c r="H224" s="95"/>
      <c r="I224" s="97"/>
      <c r="J224" s="94"/>
      <c r="K224" s="94"/>
      <c r="L224" s="94"/>
      <c r="M224" s="94"/>
      <c r="N224" s="94"/>
      <c r="O224" s="94"/>
      <c r="P224" s="94"/>
      <c r="Z224" s="185"/>
    </row>
    <row r="225" spans="1:26" x14ac:dyDescent="0.3">
      <c r="A225" s="84"/>
      <c r="B225" s="94"/>
      <c r="C225" s="94"/>
      <c r="D225" s="94"/>
      <c r="E225" s="79"/>
      <c r="F225" s="79"/>
      <c r="G225" s="94"/>
      <c r="H225" s="95"/>
      <c r="I225" s="97"/>
      <c r="J225" s="94"/>
      <c r="K225" s="94"/>
      <c r="L225" s="94"/>
      <c r="M225" s="94"/>
      <c r="N225" s="94"/>
      <c r="O225" s="94"/>
      <c r="P225" s="94"/>
      <c r="Z225" s="185"/>
    </row>
    <row r="226" spans="1:26" x14ac:dyDescent="0.3">
      <c r="A226" s="84"/>
      <c r="B226" s="94"/>
      <c r="C226" s="94"/>
      <c r="D226" s="94"/>
      <c r="E226" s="79"/>
      <c r="F226" s="79"/>
      <c r="G226" s="94"/>
      <c r="H226" s="95"/>
      <c r="I226" s="97"/>
      <c r="J226" s="94"/>
      <c r="K226" s="94"/>
      <c r="L226" s="94"/>
      <c r="M226" s="94"/>
      <c r="N226" s="94"/>
      <c r="O226" s="94"/>
      <c r="P226" s="94"/>
      <c r="Z226" s="185"/>
    </row>
    <row r="227" spans="1:26" x14ac:dyDescent="0.3">
      <c r="A227" s="84"/>
      <c r="B227" s="94"/>
      <c r="C227" s="94"/>
      <c r="D227" s="94"/>
      <c r="E227" s="79"/>
      <c r="F227" s="79"/>
      <c r="G227" s="94"/>
      <c r="H227" s="95"/>
      <c r="I227" s="97"/>
      <c r="J227" s="94"/>
      <c r="K227" s="94"/>
      <c r="L227" s="94"/>
      <c r="M227" s="94"/>
      <c r="N227" s="94"/>
      <c r="O227" s="94"/>
      <c r="P227" s="94"/>
      <c r="Z227" s="185"/>
    </row>
    <row r="228" spans="1:26" x14ac:dyDescent="0.3">
      <c r="A228" s="84"/>
      <c r="B228" s="94"/>
      <c r="C228" s="94"/>
      <c r="D228" s="94"/>
      <c r="E228" s="79"/>
      <c r="F228" s="79"/>
      <c r="G228" s="94"/>
      <c r="H228" s="95"/>
      <c r="I228" s="97"/>
      <c r="J228" s="94"/>
      <c r="K228" s="94"/>
      <c r="L228" s="94"/>
      <c r="M228" s="94"/>
      <c r="N228" s="94"/>
      <c r="O228" s="94"/>
      <c r="P228" s="94"/>
      <c r="Z228" s="185"/>
    </row>
    <row r="229" spans="1:26" x14ac:dyDescent="0.3">
      <c r="A229" s="84"/>
      <c r="B229" s="94"/>
      <c r="C229" s="94"/>
      <c r="D229" s="94"/>
      <c r="E229" s="79"/>
      <c r="F229" s="79"/>
      <c r="G229" s="94"/>
      <c r="H229" s="95"/>
      <c r="I229" s="97"/>
      <c r="J229" s="94"/>
      <c r="K229" s="94"/>
      <c r="L229" s="94"/>
      <c r="M229" s="94"/>
      <c r="N229" s="94"/>
      <c r="O229" s="94"/>
      <c r="P229" s="94"/>
      <c r="Z229" s="185"/>
    </row>
    <row r="230" spans="1:26" x14ac:dyDescent="0.3">
      <c r="A230" s="84"/>
      <c r="B230" s="94"/>
      <c r="C230" s="94"/>
      <c r="D230" s="94"/>
      <c r="E230" s="79"/>
      <c r="F230" s="79"/>
      <c r="G230" s="94"/>
      <c r="H230" s="95"/>
      <c r="I230" s="97"/>
      <c r="J230" s="94"/>
      <c r="K230" s="94"/>
      <c r="L230" s="94"/>
      <c r="M230" s="94"/>
      <c r="N230" s="94"/>
      <c r="O230" s="94"/>
      <c r="P230" s="94"/>
      <c r="Z230" s="185"/>
    </row>
    <row r="231" spans="1:26" x14ac:dyDescent="0.3">
      <c r="A231" s="84"/>
      <c r="B231" s="94"/>
      <c r="C231" s="94"/>
      <c r="D231" s="94"/>
      <c r="E231" s="79"/>
      <c r="F231" s="79"/>
      <c r="G231" s="94"/>
      <c r="H231" s="95"/>
      <c r="I231" s="97"/>
      <c r="J231" s="94"/>
      <c r="K231" s="94"/>
      <c r="L231" s="94"/>
      <c r="M231" s="94"/>
      <c r="N231" s="94"/>
      <c r="O231" s="94"/>
      <c r="P231" s="94"/>
      <c r="Z231" s="185"/>
    </row>
    <row r="232" spans="1:26" x14ac:dyDescent="0.3">
      <c r="A232" s="84"/>
      <c r="B232" s="94"/>
      <c r="C232" s="94"/>
      <c r="D232" s="94"/>
      <c r="E232" s="79"/>
      <c r="F232" s="79"/>
      <c r="G232" s="94"/>
      <c r="H232" s="95"/>
      <c r="I232" s="97"/>
      <c r="J232" s="94"/>
      <c r="K232" s="94"/>
      <c r="L232" s="94"/>
      <c r="M232" s="94"/>
      <c r="N232" s="94"/>
      <c r="O232" s="94"/>
      <c r="P232" s="94"/>
      <c r="Z232" s="185"/>
    </row>
    <row r="233" spans="1:26" x14ac:dyDescent="0.3">
      <c r="A233" s="84"/>
      <c r="B233" s="94"/>
      <c r="C233" s="94"/>
      <c r="D233" s="94"/>
      <c r="E233" s="79"/>
      <c r="F233" s="79"/>
      <c r="G233" s="94"/>
      <c r="H233" s="95"/>
      <c r="I233" s="97"/>
      <c r="J233" s="94"/>
      <c r="K233" s="94"/>
      <c r="L233" s="94"/>
      <c r="M233" s="94"/>
      <c r="N233" s="94"/>
      <c r="O233" s="94"/>
      <c r="P233" s="94"/>
      <c r="Z233" s="185"/>
    </row>
    <row r="234" spans="1:26" x14ac:dyDescent="0.3">
      <c r="A234" s="84"/>
      <c r="B234" s="94"/>
      <c r="C234" s="94"/>
      <c r="D234" s="94"/>
      <c r="E234" s="79"/>
      <c r="F234" s="79"/>
      <c r="G234" s="94"/>
      <c r="H234" s="95"/>
      <c r="I234" s="97"/>
      <c r="J234" s="94"/>
      <c r="K234" s="94"/>
      <c r="L234" s="94"/>
      <c r="M234" s="94"/>
      <c r="N234" s="94"/>
      <c r="O234" s="94"/>
      <c r="P234" s="94"/>
      <c r="Z234" s="185"/>
    </row>
    <row r="235" spans="1:26" x14ac:dyDescent="0.3">
      <c r="A235" s="84"/>
      <c r="B235" s="94"/>
      <c r="C235" s="94"/>
      <c r="D235" s="94"/>
      <c r="E235" s="79"/>
      <c r="F235" s="79"/>
      <c r="G235" s="94"/>
      <c r="H235" s="95"/>
      <c r="I235" s="97"/>
      <c r="J235" s="94"/>
      <c r="K235" s="94"/>
      <c r="L235" s="94"/>
      <c r="M235" s="94"/>
      <c r="N235" s="94"/>
      <c r="O235" s="94"/>
      <c r="P235" s="94"/>
      <c r="Z235" s="185"/>
    </row>
    <row r="236" spans="1:26" x14ac:dyDescent="0.3">
      <c r="A236" s="84"/>
      <c r="B236" s="94"/>
      <c r="C236" s="94"/>
      <c r="D236" s="94"/>
      <c r="E236" s="79"/>
      <c r="F236" s="79"/>
      <c r="G236" s="94"/>
      <c r="H236" s="95"/>
      <c r="I236" s="97"/>
      <c r="J236" s="94"/>
      <c r="K236" s="94"/>
      <c r="L236" s="94"/>
      <c r="M236" s="94"/>
      <c r="N236" s="94"/>
      <c r="O236" s="94"/>
      <c r="P236" s="94"/>
      <c r="Z236" s="185"/>
    </row>
    <row r="237" spans="1:26" x14ac:dyDescent="0.3">
      <c r="A237" s="84"/>
      <c r="B237" s="94"/>
      <c r="C237" s="94"/>
      <c r="D237" s="94"/>
      <c r="E237" s="79"/>
      <c r="F237" s="79"/>
      <c r="G237" s="94"/>
      <c r="H237" s="95"/>
      <c r="I237" s="97"/>
      <c r="J237" s="94"/>
      <c r="K237" s="94"/>
      <c r="L237" s="94"/>
      <c r="M237" s="94"/>
      <c r="N237" s="94"/>
      <c r="O237" s="94"/>
      <c r="P237" s="94"/>
      <c r="Z237" s="185"/>
    </row>
    <row r="238" spans="1:26" x14ac:dyDescent="0.3">
      <c r="A238" s="84"/>
      <c r="B238" s="94"/>
      <c r="C238" s="94"/>
      <c r="D238" s="94"/>
      <c r="E238" s="79"/>
      <c r="F238" s="79"/>
      <c r="G238" s="94"/>
      <c r="H238" s="95"/>
      <c r="I238" s="97"/>
      <c r="J238" s="94"/>
      <c r="K238" s="94"/>
      <c r="L238" s="94"/>
      <c r="M238" s="94"/>
      <c r="N238" s="94"/>
      <c r="O238" s="94"/>
      <c r="P238" s="94"/>
      <c r="Z238" s="185"/>
    </row>
    <row r="239" spans="1:26" x14ac:dyDescent="0.3">
      <c r="A239" s="84"/>
      <c r="B239" s="94"/>
      <c r="C239" s="94"/>
      <c r="D239" s="94"/>
      <c r="E239" s="79"/>
      <c r="F239" s="79"/>
      <c r="G239" s="94"/>
      <c r="H239" s="95"/>
      <c r="I239" s="97"/>
      <c r="J239" s="94"/>
      <c r="K239" s="94"/>
      <c r="L239" s="94"/>
      <c r="M239" s="94"/>
      <c r="N239" s="94"/>
      <c r="O239" s="94"/>
      <c r="P239" s="94"/>
      <c r="Z239" s="185"/>
    </row>
    <row r="240" spans="1:26" x14ac:dyDescent="0.3">
      <c r="A240" s="84"/>
      <c r="B240" s="94"/>
      <c r="C240" s="94"/>
      <c r="D240" s="94"/>
      <c r="E240" s="79"/>
      <c r="F240" s="79"/>
      <c r="G240" s="94"/>
      <c r="H240" s="95"/>
      <c r="I240" s="97"/>
      <c r="J240" s="94"/>
      <c r="K240" s="94"/>
      <c r="L240" s="94"/>
      <c r="M240" s="94"/>
      <c r="N240" s="94"/>
      <c r="O240" s="94"/>
      <c r="P240" s="94"/>
      <c r="Z240" s="185"/>
    </row>
    <row r="241" spans="1:26" x14ac:dyDescent="0.3">
      <c r="A241" s="84"/>
      <c r="B241" s="94"/>
      <c r="C241" s="94"/>
      <c r="D241" s="94"/>
      <c r="E241" s="79"/>
      <c r="F241" s="79"/>
      <c r="G241" s="94"/>
      <c r="H241" s="95"/>
      <c r="I241" s="97"/>
      <c r="J241" s="94"/>
      <c r="K241" s="94"/>
      <c r="L241" s="94"/>
      <c r="M241" s="94"/>
      <c r="N241" s="94"/>
      <c r="O241" s="94"/>
      <c r="P241" s="94"/>
      <c r="Z241" s="185"/>
    </row>
    <row r="242" spans="1:26" x14ac:dyDescent="0.3">
      <c r="A242" s="84"/>
      <c r="B242" s="94"/>
      <c r="C242" s="94"/>
      <c r="D242" s="94"/>
      <c r="E242" s="79"/>
      <c r="F242" s="79"/>
      <c r="G242" s="94"/>
      <c r="H242" s="95"/>
      <c r="I242" s="97"/>
      <c r="J242" s="94"/>
      <c r="K242" s="94"/>
      <c r="L242" s="94"/>
      <c r="M242" s="94"/>
      <c r="N242" s="94"/>
      <c r="O242" s="94"/>
      <c r="P242" s="94"/>
      <c r="Z242" s="185"/>
    </row>
    <row r="243" spans="1:26" x14ac:dyDescent="0.3">
      <c r="A243" s="84"/>
      <c r="B243" s="94"/>
      <c r="C243" s="94"/>
      <c r="D243" s="94"/>
      <c r="E243" s="79"/>
      <c r="F243" s="79"/>
      <c r="G243" s="94"/>
      <c r="H243" s="95"/>
      <c r="I243" s="97"/>
      <c r="J243" s="94"/>
      <c r="K243" s="94"/>
      <c r="L243" s="94"/>
      <c r="M243" s="94"/>
      <c r="N243" s="94"/>
      <c r="O243" s="94"/>
      <c r="P243" s="94"/>
      <c r="Z243" s="185"/>
    </row>
    <row r="244" spans="1:26" x14ac:dyDescent="0.3">
      <c r="A244" s="84"/>
      <c r="B244" s="94"/>
      <c r="C244" s="94"/>
      <c r="D244" s="94"/>
      <c r="E244" s="79"/>
      <c r="F244" s="79"/>
      <c r="G244" s="94"/>
      <c r="H244" s="95"/>
      <c r="I244" s="97"/>
      <c r="J244" s="94"/>
      <c r="K244" s="94"/>
      <c r="L244" s="94"/>
      <c r="M244" s="94"/>
      <c r="N244" s="94"/>
      <c r="O244" s="94"/>
      <c r="P244" s="94"/>
      <c r="Z244" s="185"/>
    </row>
    <row r="245" spans="1:26" x14ac:dyDescent="0.3">
      <c r="A245" s="84"/>
      <c r="B245" s="94"/>
      <c r="C245" s="94"/>
      <c r="D245" s="94"/>
      <c r="E245" s="79"/>
      <c r="F245" s="79"/>
      <c r="G245" s="94"/>
      <c r="H245" s="95"/>
      <c r="I245" s="97"/>
      <c r="J245" s="94"/>
      <c r="K245" s="94"/>
      <c r="L245" s="94"/>
      <c r="M245" s="94"/>
      <c r="N245" s="94"/>
      <c r="O245" s="94"/>
      <c r="P245" s="94"/>
      <c r="Z245" s="185"/>
    </row>
    <row r="246" spans="1:26" x14ac:dyDescent="0.3">
      <c r="A246" s="84"/>
      <c r="B246" s="94"/>
      <c r="C246" s="94"/>
      <c r="D246" s="94"/>
      <c r="E246" s="79"/>
      <c r="F246" s="79"/>
      <c r="G246" s="94"/>
      <c r="H246" s="95"/>
      <c r="I246" s="97"/>
      <c r="J246" s="94"/>
      <c r="K246" s="94"/>
      <c r="L246" s="94"/>
      <c r="M246" s="94"/>
      <c r="N246" s="94"/>
      <c r="O246" s="94"/>
      <c r="P246" s="94"/>
      <c r="Z246" s="185"/>
    </row>
    <row r="247" spans="1:26" x14ac:dyDescent="0.3">
      <c r="A247" s="84"/>
      <c r="B247" s="94"/>
      <c r="C247" s="94"/>
      <c r="D247" s="94"/>
      <c r="E247" s="79"/>
      <c r="F247" s="79"/>
      <c r="G247" s="94"/>
      <c r="H247" s="95"/>
      <c r="I247" s="97"/>
      <c r="J247" s="94"/>
      <c r="K247" s="94"/>
      <c r="L247" s="94"/>
      <c r="M247" s="94"/>
      <c r="N247" s="94"/>
      <c r="O247" s="94"/>
      <c r="P247" s="94"/>
      <c r="Z247" s="185"/>
    </row>
    <row r="248" spans="1:26" x14ac:dyDescent="0.3">
      <c r="A248" s="84"/>
      <c r="B248" s="94"/>
      <c r="C248" s="94"/>
      <c r="D248" s="94"/>
      <c r="E248" s="79"/>
      <c r="F248" s="79"/>
      <c r="G248" s="94"/>
      <c r="H248" s="95"/>
      <c r="I248" s="97"/>
      <c r="J248" s="94"/>
      <c r="K248" s="94"/>
      <c r="L248" s="94"/>
      <c r="M248" s="94"/>
      <c r="N248" s="94"/>
      <c r="O248" s="94"/>
      <c r="P248" s="94"/>
      <c r="Z248" s="185"/>
    </row>
    <row r="249" spans="1:26" x14ac:dyDescent="0.3">
      <c r="A249" s="84"/>
      <c r="B249" s="94"/>
      <c r="C249" s="94"/>
      <c r="D249" s="94"/>
      <c r="E249" s="79"/>
      <c r="F249" s="79"/>
      <c r="G249" s="94"/>
      <c r="H249" s="95"/>
      <c r="I249" s="97"/>
      <c r="J249" s="94"/>
      <c r="K249" s="94"/>
      <c r="L249" s="94"/>
      <c r="M249" s="94"/>
      <c r="N249" s="94"/>
      <c r="O249" s="94"/>
      <c r="P249" s="94"/>
      <c r="Z249" s="185"/>
    </row>
    <row r="250" spans="1:26" x14ac:dyDescent="0.3">
      <c r="A250" s="84"/>
      <c r="B250" s="94"/>
      <c r="C250" s="94"/>
      <c r="D250" s="94"/>
      <c r="E250" s="79"/>
      <c r="F250" s="79"/>
      <c r="G250" s="94"/>
      <c r="H250" s="95"/>
      <c r="I250" s="97"/>
      <c r="J250" s="94"/>
      <c r="K250" s="94"/>
      <c r="L250" s="94"/>
      <c r="M250" s="94"/>
      <c r="N250" s="94"/>
      <c r="O250" s="94"/>
      <c r="P250" s="94"/>
      <c r="Z250" s="185"/>
    </row>
    <row r="251" spans="1:26" x14ac:dyDescent="0.3">
      <c r="A251" s="84"/>
      <c r="B251" s="94"/>
      <c r="C251" s="94"/>
      <c r="D251" s="94"/>
      <c r="E251" s="79"/>
      <c r="F251" s="79"/>
      <c r="G251" s="94"/>
      <c r="H251" s="95"/>
      <c r="I251" s="97"/>
      <c r="J251" s="94"/>
      <c r="K251" s="94"/>
      <c r="L251" s="94"/>
      <c r="M251" s="94"/>
      <c r="N251" s="94"/>
      <c r="O251" s="94"/>
      <c r="P251" s="94"/>
      <c r="Z251" s="185"/>
    </row>
    <row r="252" spans="1:26" x14ac:dyDescent="0.3">
      <c r="A252" s="84"/>
      <c r="B252" s="94"/>
      <c r="C252" s="94"/>
      <c r="D252" s="94"/>
      <c r="E252" s="79"/>
      <c r="F252" s="79"/>
      <c r="G252" s="94"/>
      <c r="H252" s="95"/>
      <c r="I252" s="97"/>
      <c r="J252" s="94"/>
      <c r="K252" s="94"/>
      <c r="L252" s="94"/>
      <c r="M252" s="94"/>
      <c r="N252" s="94"/>
      <c r="O252" s="94"/>
      <c r="P252" s="94"/>
      <c r="Z252" s="185"/>
    </row>
    <row r="253" spans="1:26" x14ac:dyDescent="0.3">
      <c r="A253" s="84"/>
      <c r="B253" s="94"/>
      <c r="C253" s="94"/>
      <c r="D253" s="94"/>
      <c r="E253" s="79"/>
      <c r="F253" s="79"/>
      <c r="G253" s="94"/>
      <c r="H253" s="95"/>
      <c r="I253" s="97"/>
      <c r="J253" s="94"/>
      <c r="K253" s="94"/>
      <c r="L253" s="94"/>
      <c r="M253" s="94"/>
      <c r="N253" s="94"/>
      <c r="O253" s="94"/>
      <c r="P253" s="94"/>
      <c r="Z253" s="185"/>
    </row>
    <row r="254" spans="1:26" x14ac:dyDescent="0.3">
      <c r="A254" s="84"/>
      <c r="B254" s="94"/>
      <c r="C254" s="94"/>
      <c r="D254" s="94"/>
      <c r="E254" s="79"/>
      <c r="F254" s="79"/>
      <c r="G254" s="94"/>
      <c r="H254" s="95"/>
      <c r="I254" s="97"/>
      <c r="J254" s="94"/>
      <c r="K254" s="94"/>
      <c r="L254" s="94"/>
      <c r="M254" s="94"/>
      <c r="N254" s="94"/>
      <c r="O254" s="94"/>
      <c r="P254" s="94"/>
      <c r="Z254" s="185"/>
    </row>
    <row r="255" spans="1:26" x14ac:dyDescent="0.3">
      <c r="A255" s="84"/>
      <c r="B255" s="94"/>
      <c r="C255" s="94"/>
      <c r="D255" s="94"/>
      <c r="E255" s="79"/>
      <c r="F255" s="79"/>
      <c r="G255" s="94"/>
      <c r="H255" s="95"/>
      <c r="I255" s="97"/>
      <c r="J255" s="94"/>
      <c r="K255" s="94"/>
      <c r="L255" s="94"/>
      <c r="M255" s="94"/>
      <c r="N255" s="94"/>
      <c r="O255" s="94"/>
      <c r="P255" s="94"/>
      <c r="Z255" s="185"/>
    </row>
    <row r="256" spans="1:26" x14ac:dyDescent="0.3">
      <c r="A256" s="84"/>
      <c r="B256" s="94"/>
      <c r="C256" s="94"/>
      <c r="D256" s="94"/>
      <c r="E256" s="79"/>
      <c r="F256" s="79"/>
      <c r="G256" s="94"/>
      <c r="H256" s="95"/>
      <c r="I256" s="97"/>
      <c r="J256" s="94"/>
      <c r="K256" s="94"/>
      <c r="L256" s="94"/>
      <c r="M256" s="94"/>
      <c r="N256" s="94"/>
      <c r="O256" s="94"/>
      <c r="P256" s="94"/>
      <c r="Z256" s="185"/>
    </row>
    <row r="257" spans="1:26" x14ac:dyDescent="0.3">
      <c r="A257" s="84"/>
      <c r="B257" s="94"/>
      <c r="C257" s="94"/>
      <c r="D257" s="94"/>
      <c r="E257" s="79"/>
      <c r="F257" s="79"/>
      <c r="G257" s="94"/>
      <c r="H257" s="95"/>
      <c r="I257" s="97"/>
      <c r="J257" s="94"/>
      <c r="K257" s="94"/>
      <c r="L257" s="94"/>
      <c r="M257" s="94"/>
      <c r="N257" s="94"/>
      <c r="O257" s="94"/>
      <c r="P257" s="94"/>
      <c r="Z257" s="185"/>
    </row>
    <row r="258" spans="1:26" x14ac:dyDescent="0.3">
      <c r="A258" s="84"/>
      <c r="B258" s="94"/>
      <c r="C258" s="94"/>
      <c r="D258" s="94"/>
      <c r="E258" s="79"/>
      <c r="F258" s="79"/>
      <c r="G258" s="94"/>
      <c r="H258" s="95"/>
      <c r="I258" s="97"/>
      <c r="J258" s="94"/>
      <c r="K258" s="94"/>
      <c r="L258" s="94"/>
      <c r="M258" s="94"/>
      <c r="N258" s="94"/>
      <c r="O258" s="94"/>
      <c r="P258" s="94"/>
      <c r="S258" s="19"/>
      <c r="Z258" s="185"/>
    </row>
    <row r="259" spans="1:26" x14ac:dyDescent="0.3">
      <c r="A259" s="84"/>
      <c r="B259" s="94"/>
      <c r="C259" s="94"/>
      <c r="D259" s="94"/>
      <c r="E259" s="79"/>
      <c r="F259" s="79"/>
      <c r="G259" s="94"/>
      <c r="H259" s="95"/>
      <c r="I259" s="97"/>
      <c r="J259" s="94"/>
      <c r="K259" s="94"/>
      <c r="L259" s="94"/>
      <c r="M259" s="94"/>
      <c r="N259" s="94"/>
      <c r="O259" s="94"/>
      <c r="P259" s="94"/>
      <c r="Z259" s="185"/>
    </row>
    <row r="260" spans="1:26" x14ac:dyDescent="0.3">
      <c r="A260" s="84"/>
      <c r="B260" s="94"/>
      <c r="C260" s="94"/>
      <c r="D260" s="94"/>
      <c r="E260" s="79"/>
      <c r="F260" s="79"/>
      <c r="G260" s="94"/>
      <c r="H260" s="95"/>
      <c r="I260" s="97"/>
      <c r="J260" s="94"/>
      <c r="K260" s="94"/>
      <c r="L260" s="94"/>
      <c r="M260" s="94"/>
      <c r="N260" s="94"/>
      <c r="O260" s="94"/>
      <c r="P260" s="94"/>
      <c r="Z260" s="185"/>
    </row>
    <row r="261" spans="1:26" x14ac:dyDescent="0.3">
      <c r="A261" s="84"/>
      <c r="B261" s="94"/>
      <c r="C261" s="94"/>
      <c r="D261" s="94"/>
      <c r="E261" s="79"/>
      <c r="F261" s="79"/>
      <c r="G261" s="94"/>
      <c r="H261" s="95"/>
      <c r="I261" s="97"/>
      <c r="J261" s="94"/>
      <c r="K261" s="94"/>
      <c r="L261" s="94"/>
      <c r="M261" s="94"/>
      <c r="N261" s="94"/>
      <c r="O261" s="94"/>
      <c r="P261" s="94"/>
      <c r="Z261" s="185"/>
    </row>
    <row r="262" spans="1:26" x14ac:dyDescent="0.3">
      <c r="A262" s="84"/>
      <c r="B262" s="94"/>
      <c r="C262" s="94"/>
      <c r="D262" s="94"/>
      <c r="E262" s="79"/>
      <c r="F262" s="79"/>
      <c r="G262" s="94"/>
      <c r="H262" s="95"/>
      <c r="I262" s="97"/>
      <c r="J262" s="94"/>
      <c r="K262" s="94"/>
      <c r="L262" s="94"/>
      <c r="M262" s="94"/>
      <c r="N262" s="94"/>
      <c r="O262" s="94"/>
      <c r="P262" s="94"/>
      <c r="Z262" s="185"/>
    </row>
    <row r="263" spans="1:26" x14ac:dyDescent="0.3">
      <c r="A263" s="84"/>
      <c r="B263" s="94"/>
      <c r="C263" s="94"/>
      <c r="D263" s="94"/>
      <c r="E263" s="79"/>
      <c r="F263" s="79"/>
      <c r="G263" s="94"/>
      <c r="H263" s="95"/>
      <c r="I263" s="97"/>
      <c r="J263" s="94"/>
      <c r="K263" s="94"/>
      <c r="L263" s="94"/>
      <c r="M263" s="94"/>
      <c r="N263" s="94"/>
      <c r="O263" s="94"/>
      <c r="P263" s="94"/>
      <c r="Z263" s="185"/>
    </row>
    <row r="264" spans="1:26" x14ac:dyDescent="0.3">
      <c r="A264" s="84"/>
      <c r="B264" s="94"/>
      <c r="C264" s="94"/>
      <c r="D264" s="94"/>
      <c r="E264" s="79"/>
      <c r="F264" s="79"/>
      <c r="G264" s="94"/>
      <c r="H264" s="95"/>
      <c r="I264" s="97"/>
      <c r="J264" s="94"/>
      <c r="K264" s="94"/>
      <c r="L264" s="94"/>
      <c r="M264" s="94"/>
      <c r="N264" s="94"/>
      <c r="O264" s="94"/>
      <c r="P264" s="94"/>
      <c r="Z264" s="185"/>
    </row>
    <row r="265" spans="1:26" x14ac:dyDescent="0.3">
      <c r="A265" s="84"/>
      <c r="B265" s="94"/>
      <c r="C265" s="94"/>
      <c r="D265" s="94"/>
      <c r="E265" s="79"/>
      <c r="F265" s="79"/>
      <c r="G265" s="94"/>
      <c r="H265" s="95"/>
      <c r="I265" s="97"/>
      <c r="J265" s="94"/>
      <c r="K265" s="94"/>
      <c r="L265" s="94"/>
      <c r="M265" s="94"/>
      <c r="N265" s="94"/>
      <c r="O265" s="94"/>
      <c r="P265" s="94"/>
      <c r="Z265" s="185"/>
    </row>
    <row r="266" spans="1:26" x14ac:dyDescent="0.3">
      <c r="A266" s="84"/>
      <c r="B266" s="94"/>
      <c r="C266" s="94"/>
      <c r="D266" s="94"/>
      <c r="E266" s="79"/>
      <c r="F266" s="79"/>
      <c r="G266" s="94"/>
      <c r="H266" s="95"/>
      <c r="I266" s="97"/>
      <c r="J266" s="94"/>
      <c r="K266" s="94"/>
      <c r="L266" s="94"/>
      <c r="M266" s="94"/>
      <c r="N266" s="94"/>
      <c r="O266" s="94"/>
      <c r="P266" s="94"/>
      <c r="Z266" s="185"/>
    </row>
    <row r="267" spans="1:26" x14ac:dyDescent="0.3">
      <c r="A267" s="84"/>
      <c r="B267" s="94"/>
      <c r="C267" s="94"/>
      <c r="D267" s="94"/>
      <c r="E267" s="79"/>
      <c r="F267" s="79"/>
      <c r="G267" s="94"/>
      <c r="H267" s="95"/>
      <c r="I267" s="97"/>
      <c r="J267" s="94"/>
      <c r="K267" s="94"/>
      <c r="L267" s="94"/>
      <c r="M267" s="94"/>
      <c r="N267" s="94"/>
      <c r="O267" s="94"/>
      <c r="P267" s="94"/>
      <c r="Z267" s="185"/>
    </row>
    <row r="268" spans="1:26" x14ac:dyDescent="0.3">
      <c r="A268" s="84"/>
      <c r="B268" s="94"/>
      <c r="C268" s="94"/>
      <c r="D268" s="94"/>
      <c r="E268" s="79"/>
      <c r="F268" s="79"/>
      <c r="G268" s="94"/>
      <c r="H268" s="95"/>
      <c r="I268" s="97"/>
      <c r="J268" s="94"/>
      <c r="K268" s="94"/>
      <c r="L268" s="94"/>
      <c r="M268" s="94"/>
      <c r="N268" s="94"/>
      <c r="O268" s="94"/>
      <c r="P268" s="94"/>
      <c r="Z268" s="185"/>
    </row>
    <row r="269" spans="1:26" x14ac:dyDescent="0.3">
      <c r="A269" s="84"/>
      <c r="B269" s="94"/>
      <c r="C269" s="94"/>
      <c r="D269" s="94"/>
      <c r="E269" s="79"/>
      <c r="F269" s="79"/>
      <c r="G269" s="94"/>
      <c r="H269" s="95"/>
      <c r="I269" s="97"/>
      <c r="J269" s="94"/>
      <c r="K269" s="94"/>
      <c r="L269" s="94"/>
      <c r="M269" s="94"/>
      <c r="N269" s="94"/>
      <c r="O269" s="94"/>
      <c r="P269" s="94"/>
      <c r="Z269" s="185"/>
    </row>
    <row r="270" spans="1:26" x14ac:dyDescent="0.3">
      <c r="A270" s="84"/>
      <c r="B270" s="94"/>
      <c r="C270" s="94"/>
      <c r="D270" s="94"/>
      <c r="E270" s="79"/>
      <c r="F270" s="79"/>
      <c r="G270" s="94"/>
      <c r="H270" s="95"/>
      <c r="I270" s="97"/>
      <c r="J270" s="94"/>
      <c r="K270" s="94"/>
      <c r="L270" s="94"/>
      <c r="M270" s="94"/>
      <c r="N270" s="94"/>
      <c r="O270" s="94"/>
      <c r="P270" s="94"/>
      <c r="Z270" s="185"/>
    </row>
    <row r="271" spans="1:26" x14ac:dyDescent="0.3">
      <c r="A271" s="84"/>
      <c r="B271" s="94"/>
      <c r="C271" s="94"/>
      <c r="D271" s="94"/>
      <c r="E271" s="79"/>
      <c r="F271" s="79"/>
      <c r="G271" s="94"/>
      <c r="H271" s="95"/>
      <c r="I271" s="97"/>
      <c r="J271" s="94"/>
      <c r="K271" s="94"/>
      <c r="L271" s="94"/>
      <c r="M271" s="94"/>
      <c r="N271" s="94"/>
      <c r="O271" s="94"/>
      <c r="P271" s="94"/>
      <c r="Z271" s="185"/>
    </row>
    <row r="272" spans="1:26" x14ac:dyDescent="0.3">
      <c r="A272" s="84"/>
      <c r="B272" s="94"/>
      <c r="C272" s="94"/>
      <c r="D272" s="94"/>
      <c r="E272" s="79"/>
      <c r="F272" s="79"/>
      <c r="G272" s="94"/>
      <c r="H272" s="95"/>
      <c r="I272" s="97"/>
      <c r="J272" s="94"/>
      <c r="K272" s="94"/>
      <c r="L272" s="94"/>
      <c r="M272" s="94"/>
      <c r="N272" s="94"/>
      <c r="O272" s="94"/>
      <c r="P272" s="94"/>
      <c r="Z272" s="185"/>
    </row>
    <row r="273" spans="1:26" x14ac:dyDescent="0.3">
      <c r="A273" s="84"/>
      <c r="B273" s="94"/>
      <c r="C273" s="94"/>
      <c r="D273" s="94"/>
      <c r="E273" s="79"/>
      <c r="F273" s="79"/>
      <c r="G273" s="94"/>
      <c r="H273" s="95"/>
      <c r="I273" s="97"/>
      <c r="J273" s="94"/>
      <c r="K273" s="94"/>
      <c r="L273" s="94"/>
      <c r="M273" s="94"/>
      <c r="N273" s="94"/>
      <c r="O273" s="94"/>
      <c r="P273" s="94"/>
      <c r="Z273" s="185"/>
    </row>
    <row r="274" spans="1:26" x14ac:dyDescent="0.3">
      <c r="A274" s="84"/>
      <c r="B274" s="94"/>
      <c r="C274" s="94"/>
      <c r="D274" s="94"/>
      <c r="E274" s="79"/>
      <c r="F274" s="79"/>
      <c r="G274" s="94"/>
      <c r="H274" s="95"/>
      <c r="I274" s="97"/>
      <c r="J274" s="94"/>
      <c r="K274" s="94"/>
      <c r="L274" s="94"/>
      <c r="M274" s="94"/>
      <c r="N274" s="94"/>
      <c r="O274" s="94"/>
      <c r="P274" s="94"/>
      <c r="Z274" s="185"/>
    </row>
    <row r="275" spans="1:26" x14ac:dyDescent="0.3">
      <c r="A275" s="84"/>
      <c r="B275" s="94"/>
      <c r="C275" s="94"/>
      <c r="D275" s="94"/>
      <c r="E275" s="79"/>
      <c r="F275" s="79"/>
      <c r="G275" s="94"/>
      <c r="H275" s="95"/>
      <c r="I275" s="97"/>
      <c r="J275" s="94"/>
      <c r="K275" s="94"/>
      <c r="L275" s="94"/>
      <c r="M275" s="94"/>
      <c r="N275" s="94"/>
      <c r="O275" s="94"/>
      <c r="P275" s="94"/>
      <c r="Z275" s="185"/>
    </row>
    <row r="276" spans="1:26" x14ac:dyDescent="0.3">
      <c r="A276" s="84"/>
      <c r="B276" s="94"/>
      <c r="C276" s="94"/>
      <c r="D276" s="94"/>
      <c r="E276" s="79"/>
      <c r="F276" s="79"/>
      <c r="G276" s="94"/>
      <c r="H276" s="95"/>
      <c r="I276" s="97"/>
      <c r="J276" s="94"/>
      <c r="K276" s="94"/>
      <c r="L276" s="94"/>
      <c r="M276" s="94"/>
      <c r="N276" s="94"/>
      <c r="O276" s="94"/>
      <c r="P276" s="94"/>
      <c r="Z276" s="185"/>
    </row>
    <row r="277" spans="1:26" x14ac:dyDescent="0.3">
      <c r="A277" s="84"/>
      <c r="B277" s="94"/>
      <c r="C277" s="94"/>
      <c r="D277" s="94"/>
      <c r="E277" s="79"/>
      <c r="F277" s="79"/>
      <c r="G277" s="94"/>
      <c r="H277" s="95"/>
      <c r="I277" s="97"/>
      <c r="J277" s="94"/>
      <c r="K277" s="94"/>
      <c r="L277" s="94"/>
      <c r="M277" s="94"/>
      <c r="N277" s="94"/>
      <c r="O277" s="94"/>
      <c r="P277" s="94"/>
      <c r="Z277" s="185"/>
    </row>
    <row r="278" spans="1:26" x14ac:dyDescent="0.3">
      <c r="A278" s="84"/>
      <c r="B278" s="94"/>
      <c r="C278" s="94"/>
      <c r="D278" s="94"/>
      <c r="E278" s="79"/>
      <c r="F278" s="79"/>
      <c r="G278" s="94"/>
      <c r="H278" s="95"/>
      <c r="I278" s="97"/>
      <c r="J278" s="94"/>
      <c r="K278" s="94"/>
      <c r="L278" s="94"/>
      <c r="M278" s="94"/>
      <c r="N278" s="94"/>
      <c r="O278" s="94"/>
      <c r="P278" s="94"/>
      <c r="Z278" s="185"/>
    </row>
    <row r="279" spans="1:26" x14ac:dyDescent="0.3">
      <c r="A279" s="84"/>
      <c r="B279" s="94"/>
      <c r="C279" s="94"/>
      <c r="D279" s="94"/>
      <c r="E279" s="79"/>
      <c r="F279" s="79"/>
      <c r="G279" s="94"/>
      <c r="H279" s="95"/>
      <c r="I279" s="97"/>
      <c r="J279" s="94"/>
      <c r="K279" s="94"/>
      <c r="L279" s="94"/>
      <c r="M279" s="94"/>
      <c r="N279" s="94"/>
      <c r="O279" s="94"/>
      <c r="P279" s="94"/>
      <c r="Z279" s="185"/>
    </row>
    <row r="280" spans="1:26" x14ac:dyDescent="0.3">
      <c r="A280" s="84"/>
      <c r="B280" s="94"/>
      <c r="C280" s="94"/>
      <c r="D280" s="94"/>
      <c r="E280" s="79"/>
      <c r="F280" s="79"/>
      <c r="G280" s="94"/>
      <c r="H280" s="95"/>
      <c r="I280" s="97"/>
      <c r="J280" s="94"/>
      <c r="K280" s="94"/>
      <c r="L280" s="94"/>
      <c r="M280" s="94"/>
      <c r="N280" s="94"/>
      <c r="O280" s="94"/>
      <c r="P280" s="94"/>
      <c r="Z280" s="185"/>
    </row>
    <row r="281" spans="1:26" x14ac:dyDescent="0.3">
      <c r="A281" s="84"/>
      <c r="B281" s="94"/>
      <c r="C281" s="94"/>
      <c r="D281" s="94"/>
      <c r="E281" s="79"/>
      <c r="F281" s="79"/>
      <c r="G281" s="94"/>
      <c r="H281" s="95"/>
      <c r="I281" s="97"/>
      <c r="J281" s="94"/>
      <c r="K281" s="94"/>
      <c r="L281" s="94"/>
      <c r="M281" s="94"/>
      <c r="N281" s="94"/>
      <c r="O281" s="94"/>
      <c r="P281" s="94"/>
      <c r="Z281" s="185"/>
    </row>
    <row r="282" spans="1:26" x14ac:dyDescent="0.3">
      <c r="A282" s="84"/>
      <c r="B282" s="94"/>
      <c r="C282" s="94"/>
      <c r="D282" s="94"/>
      <c r="E282" s="79"/>
      <c r="F282" s="79"/>
      <c r="G282" s="94"/>
      <c r="H282" s="95"/>
      <c r="I282" s="97"/>
      <c r="J282" s="94"/>
      <c r="K282" s="94"/>
      <c r="L282" s="94"/>
      <c r="M282" s="94"/>
      <c r="N282" s="94"/>
      <c r="O282" s="94"/>
      <c r="P282" s="94"/>
      <c r="Z282" s="185"/>
    </row>
    <row r="283" spans="1:26" x14ac:dyDescent="0.3">
      <c r="A283" s="84"/>
      <c r="B283" s="94"/>
      <c r="C283" s="94"/>
      <c r="D283" s="94"/>
      <c r="E283" s="79"/>
      <c r="F283" s="79"/>
      <c r="G283" s="94"/>
      <c r="H283" s="95"/>
      <c r="I283" s="97"/>
      <c r="J283" s="94"/>
      <c r="K283" s="94"/>
      <c r="L283" s="94"/>
      <c r="M283" s="94"/>
      <c r="N283" s="94"/>
      <c r="O283" s="94"/>
      <c r="P283" s="94"/>
      <c r="Z283" s="185"/>
    </row>
    <row r="284" spans="1:26" x14ac:dyDescent="0.3">
      <c r="A284" s="84"/>
      <c r="B284" s="94"/>
      <c r="C284" s="94"/>
      <c r="D284" s="94"/>
      <c r="E284" s="79"/>
      <c r="F284" s="79"/>
      <c r="G284" s="94"/>
      <c r="H284" s="95"/>
      <c r="I284" s="97"/>
      <c r="J284" s="94"/>
      <c r="K284" s="94"/>
      <c r="L284" s="94"/>
      <c r="M284" s="94"/>
      <c r="N284" s="94"/>
      <c r="O284" s="94"/>
      <c r="P284" s="94"/>
      <c r="Z284" s="185"/>
    </row>
    <row r="285" spans="1:26" x14ac:dyDescent="0.3">
      <c r="A285" s="84"/>
      <c r="B285" s="94"/>
      <c r="C285" s="94"/>
      <c r="D285" s="94"/>
      <c r="E285" s="79"/>
      <c r="F285" s="79"/>
      <c r="G285" s="94"/>
      <c r="H285" s="95"/>
      <c r="I285" s="97"/>
      <c r="J285" s="94"/>
      <c r="K285" s="94"/>
      <c r="L285" s="94"/>
      <c r="M285" s="94"/>
      <c r="N285" s="94"/>
      <c r="O285" s="94"/>
      <c r="P285" s="94"/>
      <c r="Z285" s="185"/>
    </row>
    <row r="286" spans="1:26" x14ac:dyDescent="0.3">
      <c r="A286" s="84"/>
      <c r="B286" s="94"/>
      <c r="C286" s="94"/>
      <c r="D286" s="94"/>
      <c r="E286" s="79"/>
      <c r="F286" s="79"/>
      <c r="G286" s="94"/>
      <c r="H286" s="95"/>
      <c r="I286" s="97"/>
      <c r="J286" s="94"/>
      <c r="K286" s="94"/>
      <c r="L286" s="94"/>
      <c r="M286" s="94"/>
      <c r="N286" s="94"/>
      <c r="O286" s="94"/>
      <c r="P286" s="94"/>
      <c r="Z286" s="185"/>
    </row>
    <row r="287" spans="1:26" x14ac:dyDescent="0.3">
      <c r="A287" s="84"/>
      <c r="B287" s="94"/>
      <c r="C287" s="94"/>
      <c r="D287" s="94"/>
      <c r="E287" s="79"/>
      <c r="F287" s="79"/>
      <c r="G287" s="94"/>
      <c r="H287" s="95"/>
      <c r="I287" s="97"/>
      <c r="J287" s="94"/>
      <c r="K287" s="94"/>
      <c r="L287" s="94"/>
      <c r="M287" s="94"/>
      <c r="N287" s="94"/>
      <c r="O287" s="94"/>
      <c r="P287" s="94"/>
      <c r="Z287" s="185"/>
    </row>
    <row r="288" spans="1:26" x14ac:dyDescent="0.3">
      <c r="A288" s="84"/>
      <c r="B288" s="94"/>
      <c r="C288" s="94"/>
      <c r="D288" s="94"/>
      <c r="E288" s="79"/>
      <c r="F288" s="79"/>
      <c r="G288" s="94"/>
      <c r="H288" s="95"/>
      <c r="I288" s="97"/>
      <c r="J288" s="94"/>
      <c r="K288" s="94"/>
      <c r="L288" s="94"/>
      <c r="M288" s="94"/>
      <c r="N288" s="94"/>
      <c r="O288" s="94"/>
      <c r="P288" s="94"/>
      <c r="Z288" s="185"/>
    </row>
    <row r="289" spans="1:26" x14ac:dyDescent="0.3">
      <c r="A289" s="84"/>
      <c r="B289" s="94"/>
      <c r="C289" s="94"/>
      <c r="D289" s="94"/>
      <c r="E289" s="79"/>
      <c r="F289" s="79"/>
      <c r="G289" s="94"/>
      <c r="H289" s="95"/>
      <c r="I289" s="97"/>
      <c r="J289" s="94"/>
      <c r="K289" s="94"/>
      <c r="L289" s="94"/>
      <c r="M289" s="94"/>
      <c r="N289" s="94"/>
      <c r="O289" s="94"/>
      <c r="P289" s="94"/>
      <c r="Z289" s="185"/>
    </row>
    <row r="290" spans="1:26" x14ac:dyDescent="0.3">
      <c r="A290" s="84"/>
      <c r="B290" s="94"/>
      <c r="C290" s="94"/>
      <c r="D290" s="94"/>
      <c r="E290" s="79"/>
      <c r="F290" s="79"/>
      <c r="G290" s="94"/>
      <c r="H290" s="95"/>
      <c r="I290" s="97"/>
      <c r="J290" s="94"/>
      <c r="K290" s="94"/>
      <c r="L290" s="94"/>
      <c r="M290" s="94"/>
      <c r="N290" s="94"/>
      <c r="O290" s="94"/>
      <c r="P290" s="94"/>
      <c r="Z290" s="185"/>
    </row>
    <row r="291" spans="1:26" x14ac:dyDescent="0.3">
      <c r="A291" s="84"/>
      <c r="B291" s="94"/>
      <c r="C291" s="94"/>
      <c r="D291" s="94"/>
      <c r="E291" s="79"/>
      <c r="F291" s="79"/>
      <c r="G291" s="94"/>
      <c r="H291" s="95"/>
      <c r="I291" s="97"/>
      <c r="J291" s="94"/>
      <c r="K291" s="94"/>
      <c r="L291" s="94"/>
      <c r="M291" s="94"/>
      <c r="N291" s="94"/>
      <c r="O291" s="94"/>
      <c r="P291" s="94"/>
      <c r="Z291" s="185"/>
    </row>
    <row r="292" spans="1:26" x14ac:dyDescent="0.3">
      <c r="A292" s="84"/>
      <c r="B292" s="94"/>
      <c r="C292" s="94"/>
      <c r="D292" s="94"/>
      <c r="E292" s="79"/>
      <c r="F292" s="79"/>
      <c r="G292" s="94"/>
      <c r="H292" s="95"/>
      <c r="I292" s="97"/>
      <c r="J292" s="94"/>
      <c r="K292" s="94"/>
      <c r="L292" s="94"/>
      <c r="M292" s="94"/>
      <c r="N292" s="94"/>
      <c r="O292" s="94"/>
      <c r="P292" s="94"/>
      <c r="Z292" s="185"/>
    </row>
    <row r="293" spans="1:26" x14ac:dyDescent="0.3">
      <c r="A293" s="84"/>
      <c r="B293" s="94"/>
      <c r="C293" s="94"/>
      <c r="D293" s="94"/>
      <c r="E293" s="79"/>
      <c r="F293" s="79"/>
      <c r="G293" s="94"/>
      <c r="H293" s="95"/>
      <c r="I293" s="97"/>
      <c r="J293" s="94"/>
      <c r="K293" s="94"/>
      <c r="L293" s="94"/>
      <c r="M293" s="94"/>
      <c r="N293" s="94"/>
      <c r="O293" s="94"/>
      <c r="P293" s="94"/>
      <c r="Z293" s="185"/>
    </row>
    <row r="294" spans="1:26" x14ac:dyDescent="0.3">
      <c r="A294" s="84"/>
      <c r="B294" s="94"/>
      <c r="C294" s="94"/>
      <c r="D294" s="94"/>
      <c r="E294" s="79"/>
      <c r="F294" s="79"/>
      <c r="G294" s="94"/>
      <c r="H294" s="95"/>
      <c r="I294" s="97"/>
      <c r="J294" s="94"/>
      <c r="K294" s="94"/>
      <c r="L294" s="94"/>
      <c r="M294" s="94"/>
      <c r="N294" s="94"/>
      <c r="O294" s="94"/>
      <c r="P294" s="94"/>
      <c r="Z294" s="185"/>
    </row>
    <row r="295" spans="1:26" x14ac:dyDescent="0.3">
      <c r="A295" s="84"/>
      <c r="B295" s="94"/>
      <c r="C295" s="94"/>
      <c r="D295" s="94"/>
      <c r="E295" s="79"/>
      <c r="F295" s="79"/>
      <c r="G295" s="94"/>
      <c r="H295" s="95"/>
      <c r="I295" s="97"/>
      <c r="J295" s="94"/>
      <c r="K295" s="94"/>
      <c r="L295" s="94"/>
      <c r="M295" s="94"/>
      <c r="N295" s="94"/>
      <c r="O295" s="94"/>
      <c r="P295" s="94"/>
      <c r="Z295" s="185"/>
    </row>
    <row r="296" spans="1:26" x14ac:dyDescent="0.3">
      <c r="A296" s="84"/>
      <c r="B296" s="94"/>
      <c r="C296" s="94"/>
      <c r="D296" s="94"/>
      <c r="E296" s="79"/>
      <c r="F296" s="79"/>
      <c r="G296" s="94"/>
      <c r="H296" s="95"/>
      <c r="I296" s="97"/>
      <c r="J296" s="94"/>
      <c r="K296" s="94"/>
      <c r="L296" s="94"/>
      <c r="M296" s="94"/>
      <c r="N296" s="94"/>
      <c r="O296" s="94"/>
      <c r="P296" s="94"/>
      <c r="Z296" s="185"/>
    </row>
    <row r="297" spans="1:26" x14ac:dyDescent="0.3">
      <c r="A297" s="84"/>
      <c r="B297" s="94"/>
      <c r="C297" s="94"/>
      <c r="D297" s="94"/>
      <c r="E297" s="79"/>
      <c r="F297" s="79"/>
      <c r="G297" s="94"/>
      <c r="H297" s="95"/>
      <c r="I297" s="97"/>
      <c r="J297" s="94"/>
      <c r="K297" s="94"/>
      <c r="L297" s="94"/>
      <c r="M297" s="94"/>
      <c r="N297" s="94"/>
      <c r="O297" s="94"/>
      <c r="P297" s="94"/>
      <c r="Z297" s="185"/>
    </row>
    <row r="298" spans="1:26" x14ac:dyDescent="0.3">
      <c r="A298" s="84"/>
      <c r="B298" s="94"/>
      <c r="C298" s="94"/>
      <c r="D298" s="94"/>
      <c r="E298" s="79"/>
      <c r="F298" s="79"/>
      <c r="G298" s="94"/>
      <c r="H298" s="95"/>
      <c r="I298" s="97"/>
      <c r="J298" s="94"/>
      <c r="K298" s="94"/>
      <c r="L298" s="94"/>
      <c r="M298" s="94"/>
      <c r="N298" s="94"/>
      <c r="O298" s="94"/>
      <c r="P298" s="94"/>
      <c r="Z298" s="185"/>
    </row>
    <row r="299" spans="1:26" x14ac:dyDescent="0.3">
      <c r="A299" s="84"/>
      <c r="B299" s="94"/>
      <c r="C299" s="94"/>
      <c r="D299" s="94"/>
      <c r="E299" s="79"/>
      <c r="F299" s="79"/>
      <c r="G299" s="94"/>
      <c r="H299" s="95"/>
      <c r="I299" s="97"/>
      <c r="J299" s="94"/>
      <c r="K299" s="94"/>
      <c r="L299" s="94"/>
      <c r="M299" s="94"/>
      <c r="N299" s="94"/>
      <c r="O299" s="94"/>
      <c r="P299" s="94"/>
      <c r="Z299" s="185"/>
    </row>
    <row r="300" spans="1:26" x14ac:dyDescent="0.3">
      <c r="A300" s="84"/>
      <c r="B300" s="94"/>
      <c r="C300" s="94"/>
      <c r="D300" s="94"/>
      <c r="E300" s="79"/>
      <c r="F300" s="79"/>
      <c r="G300" s="94"/>
      <c r="H300" s="95"/>
      <c r="I300" s="97"/>
      <c r="J300" s="94"/>
      <c r="K300" s="94"/>
      <c r="L300" s="94"/>
      <c r="M300" s="94"/>
      <c r="N300" s="94"/>
      <c r="O300" s="94"/>
      <c r="P300" s="94"/>
      <c r="Z300" s="185"/>
    </row>
    <row r="301" spans="1:26" x14ac:dyDescent="0.3">
      <c r="A301" s="84"/>
      <c r="B301" s="94"/>
      <c r="C301" s="94"/>
      <c r="D301" s="94"/>
      <c r="E301" s="79"/>
      <c r="F301" s="79"/>
      <c r="G301" s="94"/>
      <c r="H301" s="95"/>
      <c r="I301" s="97"/>
      <c r="J301" s="94"/>
      <c r="K301" s="94"/>
      <c r="L301" s="94"/>
      <c r="M301" s="94"/>
      <c r="N301" s="94"/>
      <c r="O301" s="94"/>
      <c r="P301" s="94"/>
      <c r="Z301" s="185"/>
    </row>
    <row r="302" spans="1:26" x14ac:dyDescent="0.3">
      <c r="A302" s="84"/>
      <c r="B302" s="94"/>
      <c r="C302" s="94"/>
      <c r="D302" s="94"/>
      <c r="E302" s="79"/>
      <c r="F302" s="79"/>
      <c r="G302" s="94"/>
      <c r="H302" s="95"/>
      <c r="I302" s="97"/>
      <c r="J302" s="94"/>
      <c r="K302" s="94"/>
      <c r="L302" s="94"/>
      <c r="M302" s="94"/>
      <c r="N302" s="94"/>
      <c r="O302" s="94"/>
      <c r="P302" s="94"/>
      <c r="Z302" s="185"/>
    </row>
    <row r="303" spans="1:26" x14ac:dyDescent="0.3">
      <c r="A303" s="84"/>
      <c r="B303" s="94"/>
      <c r="C303" s="94"/>
      <c r="D303" s="94"/>
      <c r="E303" s="79"/>
      <c r="F303" s="79"/>
      <c r="G303" s="94"/>
      <c r="H303" s="95"/>
      <c r="I303" s="97"/>
      <c r="J303" s="94"/>
      <c r="K303" s="94"/>
      <c r="L303" s="94"/>
      <c r="M303" s="94"/>
      <c r="N303" s="94"/>
      <c r="O303" s="94"/>
      <c r="P303" s="94"/>
      <c r="Z303" s="185"/>
    </row>
    <row r="304" spans="1:26" x14ac:dyDescent="0.3">
      <c r="A304" s="84"/>
      <c r="B304" s="94"/>
      <c r="C304" s="94"/>
      <c r="D304" s="94"/>
      <c r="E304" s="79"/>
      <c r="F304" s="79"/>
      <c r="G304" s="94"/>
      <c r="H304" s="95"/>
      <c r="I304" s="97"/>
      <c r="J304" s="94"/>
      <c r="K304" s="94"/>
      <c r="L304" s="94"/>
      <c r="M304" s="94"/>
      <c r="N304" s="94"/>
      <c r="O304" s="94"/>
      <c r="P304" s="94"/>
      <c r="Z304" s="185"/>
    </row>
    <row r="305" spans="1:26" x14ac:dyDescent="0.3">
      <c r="A305" s="84"/>
      <c r="B305" s="94"/>
      <c r="C305" s="94"/>
      <c r="D305" s="94"/>
      <c r="E305" s="79"/>
      <c r="F305" s="79"/>
      <c r="G305" s="94"/>
      <c r="H305" s="95"/>
      <c r="I305" s="97"/>
      <c r="J305" s="94"/>
      <c r="K305" s="94"/>
      <c r="L305" s="94"/>
      <c r="M305" s="94"/>
      <c r="N305" s="94"/>
      <c r="O305" s="94"/>
      <c r="P305" s="94"/>
      <c r="Z305" s="185"/>
    </row>
    <row r="306" spans="1:26" x14ac:dyDescent="0.3">
      <c r="A306" s="84"/>
      <c r="B306" s="94"/>
      <c r="C306" s="94"/>
      <c r="D306" s="94"/>
      <c r="E306" s="79"/>
      <c r="F306" s="79"/>
      <c r="G306" s="94"/>
      <c r="H306" s="95"/>
      <c r="I306" s="97"/>
      <c r="J306" s="94"/>
      <c r="K306" s="94"/>
      <c r="L306" s="94"/>
      <c r="M306" s="94"/>
      <c r="N306" s="94"/>
      <c r="O306" s="94"/>
      <c r="P306" s="94"/>
      <c r="Z306" s="185"/>
    </row>
    <row r="307" spans="1:26" x14ac:dyDescent="0.3">
      <c r="A307" s="84"/>
      <c r="B307" s="94"/>
      <c r="C307" s="94"/>
      <c r="D307" s="94"/>
      <c r="E307" s="79"/>
      <c r="F307" s="79"/>
      <c r="G307" s="94"/>
      <c r="H307" s="95"/>
      <c r="I307" s="97"/>
      <c r="J307" s="94"/>
      <c r="K307" s="94"/>
      <c r="L307" s="94"/>
      <c r="M307" s="94"/>
      <c r="N307" s="94"/>
      <c r="O307" s="94"/>
      <c r="P307" s="94"/>
      <c r="Z307" s="185"/>
    </row>
    <row r="308" spans="1:26" x14ac:dyDescent="0.3">
      <c r="A308" s="84"/>
      <c r="B308" s="94"/>
      <c r="C308" s="94"/>
      <c r="D308" s="94"/>
      <c r="E308" s="79"/>
      <c r="F308" s="79"/>
      <c r="G308" s="94"/>
      <c r="H308" s="95"/>
      <c r="I308" s="97"/>
      <c r="J308" s="94"/>
      <c r="K308" s="94"/>
      <c r="L308" s="94"/>
      <c r="M308" s="94"/>
      <c r="N308" s="94"/>
      <c r="O308" s="94"/>
      <c r="P308" s="94"/>
      <c r="Z308" s="185"/>
    </row>
    <row r="309" spans="1:26" x14ac:dyDescent="0.3">
      <c r="A309" s="84"/>
      <c r="B309" s="94"/>
      <c r="C309" s="94"/>
      <c r="D309" s="94"/>
      <c r="E309" s="79"/>
      <c r="F309" s="79"/>
      <c r="G309" s="94"/>
      <c r="H309" s="95"/>
      <c r="I309" s="97"/>
      <c r="J309" s="94"/>
      <c r="K309" s="94"/>
      <c r="L309" s="94"/>
      <c r="M309" s="94"/>
      <c r="N309" s="94"/>
      <c r="O309" s="94"/>
      <c r="P309" s="94"/>
      <c r="Z309" s="185"/>
    </row>
    <row r="310" spans="1:26" x14ac:dyDescent="0.3">
      <c r="A310" s="84"/>
      <c r="B310" s="94"/>
      <c r="C310" s="94"/>
      <c r="D310" s="94"/>
      <c r="E310" s="79"/>
      <c r="F310" s="79"/>
      <c r="G310" s="94"/>
      <c r="H310" s="95"/>
      <c r="I310" s="97"/>
      <c r="J310" s="94"/>
      <c r="K310" s="94"/>
      <c r="L310" s="94"/>
      <c r="M310" s="94"/>
      <c r="N310" s="94"/>
      <c r="O310" s="94"/>
      <c r="P310" s="94"/>
      <c r="Z310" s="185"/>
    </row>
    <row r="311" spans="1:26" x14ac:dyDescent="0.3">
      <c r="A311" s="84"/>
      <c r="B311" s="94"/>
      <c r="C311" s="94"/>
      <c r="D311" s="94"/>
      <c r="E311" s="79"/>
      <c r="F311" s="79"/>
      <c r="G311" s="94"/>
      <c r="H311" s="95"/>
      <c r="I311" s="97"/>
      <c r="J311" s="94"/>
      <c r="K311" s="94"/>
      <c r="L311" s="94"/>
      <c r="M311" s="94"/>
      <c r="N311" s="94"/>
      <c r="O311" s="94"/>
      <c r="P311" s="94"/>
      <c r="Z311" s="185"/>
    </row>
    <row r="312" spans="1:26" x14ac:dyDescent="0.3">
      <c r="A312" s="84"/>
      <c r="B312" s="94"/>
      <c r="C312" s="94"/>
      <c r="D312" s="94"/>
      <c r="E312" s="79"/>
      <c r="F312" s="79"/>
      <c r="G312" s="94"/>
      <c r="H312" s="95"/>
      <c r="I312" s="97"/>
      <c r="J312" s="94"/>
      <c r="K312" s="94"/>
      <c r="L312" s="94"/>
      <c r="M312" s="94"/>
      <c r="N312" s="94"/>
      <c r="O312" s="94"/>
      <c r="P312" s="94"/>
      <c r="Z312" s="185"/>
    </row>
    <row r="313" spans="1:26" x14ac:dyDescent="0.3">
      <c r="A313" s="84"/>
      <c r="B313" s="94"/>
      <c r="C313" s="94"/>
      <c r="D313" s="94"/>
      <c r="E313" s="79"/>
      <c r="F313" s="79"/>
      <c r="G313" s="94"/>
      <c r="H313" s="95"/>
      <c r="I313" s="97"/>
      <c r="J313" s="94"/>
      <c r="K313" s="94"/>
      <c r="L313" s="94"/>
      <c r="M313" s="94"/>
      <c r="N313" s="94"/>
      <c r="O313" s="94"/>
      <c r="P313" s="94"/>
      <c r="Z313" s="185"/>
    </row>
    <row r="314" spans="1:26" x14ac:dyDescent="0.3">
      <c r="A314" s="84"/>
      <c r="B314" s="94"/>
      <c r="C314" s="94"/>
      <c r="D314" s="94"/>
      <c r="E314" s="79"/>
      <c r="F314" s="79"/>
      <c r="G314" s="94"/>
      <c r="H314" s="95"/>
      <c r="I314" s="97"/>
      <c r="J314" s="94"/>
      <c r="K314" s="94"/>
      <c r="L314" s="94"/>
      <c r="M314" s="94"/>
      <c r="N314" s="94"/>
      <c r="O314" s="94"/>
      <c r="P314" s="94"/>
      <c r="Z314" s="185"/>
    </row>
    <row r="315" spans="1:26" x14ac:dyDescent="0.3">
      <c r="A315" s="84"/>
      <c r="B315" s="94"/>
      <c r="C315" s="94"/>
      <c r="D315" s="94"/>
      <c r="E315" s="79"/>
      <c r="F315" s="79"/>
      <c r="G315" s="94"/>
      <c r="H315" s="95"/>
      <c r="I315" s="97"/>
      <c r="J315" s="94"/>
      <c r="K315" s="94"/>
      <c r="L315" s="94"/>
      <c r="M315" s="94"/>
      <c r="N315" s="94"/>
      <c r="O315" s="94"/>
      <c r="P315" s="94"/>
      <c r="Z315" s="185"/>
    </row>
    <row r="316" spans="1:26" x14ac:dyDescent="0.3">
      <c r="A316" s="84"/>
      <c r="B316" s="94"/>
      <c r="C316" s="94"/>
      <c r="D316" s="94"/>
      <c r="E316" s="79"/>
      <c r="F316" s="79"/>
      <c r="G316" s="94"/>
      <c r="H316" s="95"/>
      <c r="I316" s="97"/>
      <c r="J316" s="94"/>
      <c r="K316" s="94"/>
      <c r="L316" s="94"/>
      <c r="M316" s="94"/>
      <c r="N316" s="94"/>
      <c r="O316" s="94"/>
      <c r="P316" s="94"/>
      <c r="Z316" s="185"/>
    </row>
    <row r="317" spans="1:26" x14ac:dyDescent="0.3">
      <c r="A317" s="84"/>
      <c r="B317" s="94"/>
      <c r="C317" s="94"/>
      <c r="D317" s="94"/>
      <c r="E317" s="79"/>
      <c r="F317" s="79"/>
      <c r="G317" s="94"/>
      <c r="H317" s="95"/>
      <c r="I317" s="97"/>
      <c r="J317" s="94"/>
      <c r="K317" s="94"/>
      <c r="L317" s="94"/>
      <c r="M317" s="94"/>
      <c r="N317" s="94"/>
      <c r="O317" s="94"/>
      <c r="P317" s="94"/>
      <c r="Z317" s="185"/>
    </row>
    <row r="318" spans="1:26" x14ac:dyDescent="0.3">
      <c r="A318" s="84"/>
      <c r="B318" s="94"/>
      <c r="C318" s="94"/>
      <c r="D318" s="94"/>
      <c r="E318" s="79"/>
      <c r="F318" s="79"/>
      <c r="G318" s="94"/>
      <c r="H318" s="95"/>
      <c r="I318" s="97"/>
      <c r="J318" s="94"/>
      <c r="K318" s="94"/>
      <c r="L318" s="94"/>
      <c r="M318" s="94"/>
      <c r="N318" s="94"/>
      <c r="O318" s="94"/>
      <c r="P318" s="94"/>
      <c r="Z318" s="185"/>
    </row>
    <row r="319" spans="1:26" x14ac:dyDescent="0.3">
      <c r="A319" s="84"/>
      <c r="B319" s="94"/>
      <c r="C319" s="94"/>
      <c r="D319" s="94"/>
      <c r="E319" s="79"/>
      <c r="F319" s="79"/>
      <c r="G319" s="94"/>
      <c r="H319" s="95"/>
      <c r="I319" s="97"/>
      <c r="J319" s="94"/>
      <c r="K319" s="94"/>
      <c r="L319" s="94"/>
      <c r="M319" s="94"/>
      <c r="N319" s="94"/>
      <c r="O319" s="94"/>
      <c r="P319" s="94"/>
      <c r="Z319" s="185"/>
    </row>
    <row r="320" spans="1:26" x14ac:dyDescent="0.3">
      <c r="A320" s="84"/>
      <c r="B320" s="94"/>
      <c r="C320" s="94"/>
      <c r="D320" s="94"/>
      <c r="E320" s="79"/>
      <c r="F320" s="79"/>
      <c r="G320" s="94"/>
      <c r="H320" s="95"/>
      <c r="I320" s="97"/>
      <c r="J320" s="94"/>
      <c r="K320" s="94"/>
      <c r="L320" s="94"/>
      <c r="M320" s="94"/>
      <c r="N320" s="94"/>
      <c r="O320" s="94"/>
      <c r="P320" s="94"/>
      <c r="Z320" s="185"/>
    </row>
    <row r="321" spans="1:26" x14ac:dyDescent="0.3">
      <c r="A321" s="84"/>
      <c r="B321" s="94"/>
      <c r="C321" s="94"/>
      <c r="D321" s="94"/>
      <c r="E321" s="79"/>
      <c r="F321" s="79"/>
      <c r="G321" s="94"/>
      <c r="H321" s="95"/>
      <c r="I321" s="97"/>
      <c r="J321" s="94"/>
      <c r="K321" s="94"/>
      <c r="L321" s="94"/>
      <c r="M321" s="94"/>
      <c r="N321" s="94"/>
      <c r="O321" s="94"/>
      <c r="P321" s="94"/>
      <c r="Z321" s="185"/>
    </row>
    <row r="322" spans="1:26" x14ac:dyDescent="0.3">
      <c r="A322" s="84"/>
      <c r="B322" s="94"/>
      <c r="C322" s="94"/>
      <c r="D322" s="94"/>
      <c r="E322" s="79"/>
      <c r="F322" s="79"/>
      <c r="G322" s="94"/>
      <c r="H322" s="95"/>
      <c r="I322" s="97"/>
      <c r="J322" s="94"/>
      <c r="K322" s="94"/>
      <c r="L322" s="94"/>
      <c r="M322" s="94"/>
      <c r="N322" s="94"/>
      <c r="O322" s="94"/>
      <c r="P322" s="94"/>
      <c r="Z322" s="185"/>
    </row>
    <row r="323" spans="1:26" x14ac:dyDescent="0.3">
      <c r="A323" s="84"/>
      <c r="B323" s="94"/>
      <c r="C323" s="94"/>
      <c r="D323" s="94"/>
      <c r="E323" s="79"/>
      <c r="F323" s="79"/>
      <c r="G323" s="94"/>
      <c r="H323" s="95"/>
      <c r="I323" s="97"/>
      <c r="J323" s="94"/>
      <c r="K323" s="94"/>
      <c r="L323" s="94"/>
      <c r="M323" s="94"/>
      <c r="N323" s="94"/>
      <c r="O323" s="94"/>
      <c r="P323" s="94"/>
      <c r="Z323" s="185"/>
    </row>
    <row r="324" spans="1:26" x14ac:dyDescent="0.3">
      <c r="A324" s="84"/>
      <c r="B324" s="94"/>
      <c r="C324" s="94"/>
      <c r="D324" s="94"/>
      <c r="E324" s="79"/>
      <c r="F324" s="79"/>
      <c r="G324" s="94"/>
      <c r="H324" s="95"/>
      <c r="I324" s="97"/>
      <c r="J324" s="94"/>
      <c r="K324" s="94"/>
      <c r="L324" s="94"/>
      <c r="M324" s="94"/>
      <c r="N324" s="94"/>
      <c r="O324" s="94"/>
      <c r="P324" s="94"/>
      <c r="Z324" s="185"/>
    </row>
    <row r="325" spans="1:26" x14ac:dyDescent="0.3">
      <c r="A325" s="84"/>
      <c r="B325" s="94"/>
      <c r="C325" s="94"/>
      <c r="D325" s="94"/>
      <c r="E325" s="79"/>
      <c r="F325" s="79"/>
      <c r="G325" s="94"/>
      <c r="H325" s="95"/>
      <c r="I325" s="97"/>
      <c r="J325" s="94"/>
      <c r="K325" s="94"/>
      <c r="L325" s="94"/>
      <c r="M325" s="94"/>
      <c r="N325" s="94"/>
      <c r="O325" s="94"/>
      <c r="P325" s="94"/>
      <c r="Z325" s="185"/>
    </row>
    <row r="326" spans="1:26" x14ac:dyDescent="0.3">
      <c r="A326" s="84"/>
      <c r="B326" s="94"/>
      <c r="C326" s="94"/>
      <c r="D326" s="94"/>
      <c r="E326" s="79"/>
      <c r="F326" s="79"/>
      <c r="G326" s="94"/>
      <c r="H326" s="95"/>
      <c r="I326" s="97"/>
      <c r="J326" s="94"/>
      <c r="K326" s="94"/>
      <c r="L326" s="94"/>
      <c r="M326" s="94"/>
      <c r="N326" s="94"/>
      <c r="O326" s="94"/>
      <c r="P326" s="94"/>
      <c r="Z326" s="185"/>
    </row>
    <row r="327" spans="1:26" x14ac:dyDescent="0.3">
      <c r="A327" s="84"/>
      <c r="B327" s="94"/>
      <c r="C327" s="94"/>
      <c r="D327" s="94"/>
      <c r="E327" s="79"/>
      <c r="F327" s="79"/>
      <c r="G327" s="94"/>
      <c r="H327" s="95"/>
      <c r="I327" s="97"/>
      <c r="J327" s="94"/>
      <c r="K327" s="94"/>
      <c r="L327" s="94"/>
      <c r="M327" s="94"/>
      <c r="N327" s="94"/>
      <c r="O327" s="94"/>
      <c r="P327" s="94"/>
      <c r="Z327" s="185"/>
    </row>
    <row r="328" spans="1:26" x14ac:dyDescent="0.3">
      <c r="A328" s="84"/>
      <c r="B328" s="94"/>
      <c r="C328" s="94"/>
      <c r="D328" s="94"/>
      <c r="E328" s="79"/>
      <c r="F328" s="79"/>
      <c r="G328" s="94"/>
      <c r="H328" s="95"/>
      <c r="I328" s="97"/>
      <c r="J328" s="94"/>
      <c r="K328" s="94"/>
      <c r="L328" s="94"/>
      <c r="M328" s="94"/>
      <c r="N328" s="94"/>
      <c r="O328" s="94"/>
      <c r="P328" s="94"/>
      <c r="Z328" s="185"/>
    </row>
    <row r="329" spans="1:26" x14ac:dyDescent="0.3">
      <c r="A329" s="84"/>
      <c r="B329" s="94"/>
      <c r="C329" s="94"/>
      <c r="D329" s="94"/>
      <c r="E329" s="79"/>
      <c r="F329" s="79"/>
      <c r="G329" s="94"/>
      <c r="H329" s="95"/>
      <c r="I329" s="97"/>
      <c r="J329" s="94"/>
      <c r="K329" s="94"/>
      <c r="L329" s="94"/>
      <c r="M329" s="94"/>
      <c r="N329" s="94"/>
      <c r="O329" s="94"/>
      <c r="P329" s="94"/>
      <c r="Z329" s="185"/>
    </row>
    <row r="330" spans="1:26" x14ac:dyDescent="0.3">
      <c r="A330" s="84"/>
      <c r="B330" s="94"/>
      <c r="C330" s="94"/>
      <c r="D330" s="94"/>
      <c r="E330" s="79"/>
      <c r="F330" s="79"/>
      <c r="G330" s="94"/>
      <c r="H330" s="95"/>
      <c r="I330" s="97"/>
      <c r="J330" s="94"/>
      <c r="K330" s="94"/>
      <c r="L330" s="94"/>
      <c r="M330" s="94"/>
      <c r="N330" s="94"/>
      <c r="O330" s="94"/>
      <c r="P330" s="94"/>
      <c r="Z330" s="185"/>
    </row>
    <row r="331" spans="1:26" x14ac:dyDescent="0.3">
      <c r="A331" s="84"/>
      <c r="B331" s="94"/>
      <c r="C331" s="94"/>
      <c r="D331" s="94"/>
      <c r="E331" s="79"/>
      <c r="F331" s="79"/>
      <c r="G331" s="94"/>
      <c r="H331" s="95"/>
      <c r="I331" s="97"/>
      <c r="J331" s="94"/>
      <c r="K331" s="94"/>
      <c r="L331" s="94"/>
      <c r="M331" s="94"/>
      <c r="N331" s="94"/>
      <c r="O331" s="94"/>
      <c r="P331" s="94"/>
      <c r="Z331" s="185"/>
    </row>
    <row r="332" spans="1:26" x14ac:dyDescent="0.3">
      <c r="A332" s="84"/>
      <c r="B332" s="94"/>
      <c r="C332" s="94"/>
      <c r="D332" s="94"/>
      <c r="E332" s="79"/>
      <c r="F332" s="79"/>
      <c r="G332" s="94"/>
      <c r="H332" s="95"/>
      <c r="I332" s="97"/>
      <c r="J332" s="94"/>
      <c r="K332" s="94"/>
      <c r="L332" s="94"/>
      <c r="M332" s="94"/>
      <c r="N332" s="94"/>
      <c r="O332" s="94"/>
      <c r="P332" s="94"/>
      <c r="Z332" s="185"/>
    </row>
    <row r="333" spans="1:26" x14ac:dyDescent="0.3">
      <c r="A333" s="84"/>
      <c r="B333" s="94"/>
      <c r="C333" s="94"/>
      <c r="D333" s="94"/>
      <c r="E333" s="79"/>
      <c r="F333" s="79"/>
      <c r="G333" s="94"/>
      <c r="H333" s="95"/>
      <c r="I333" s="97"/>
      <c r="J333" s="94"/>
      <c r="K333" s="94"/>
      <c r="L333" s="94"/>
      <c r="M333" s="94"/>
      <c r="N333" s="94"/>
      <c r="O333" s="94"/>
      <c r="P333" s="94"/>
      <c r="Z333" s="185"/>
    </row>
    <row r="334" spans="1:26" x14ac:dyDescent="0.3">
      <c r="A334" s="84"/>
      <c r="B334" s="94"/>
      <c r="C334" s="94"/>
      <c r="D334" s="94"/>
      <c r="E334" s="79"/>
      <c r="F334" s="79"/>
      <c r="G334" s="94"/>
      <c r="H334" s="95"/>
      <c r="I334" s="97"/>
      <c r="J334" s="94"/>
      <c r="K334" s="94"/>
      <c r="L334" s="94"/>
      <c r="M334" s="94"/>
      <c r="N334" s="94"/>
      <c r="O334" s="94"/>
      <c r="P334" s="94"/>
      <c r="Z334" s="185"/>
    </row>
    <row r="335" spans="1:26" x14ac:dyDescent="0.3">
      <c r="A335" s="84"/>
      <c r="B335" s="94"/>
      <c r="C335" s="94"/>
      <c r="D335" s="94"/>
      <c r="E335" s="79"/>
      <c r="F335" s="79"/>
      <c r="G335" s="94"/>
      <c r="H335" s="95"/>
      <c r="I335" s="97"/>
      <c r="J335" s="94"/>
      <c r="K335" s="94"/>
      <c r="L335" s="94"/>
      <c r="M335" s="94"/>
      <c r="N335" s="94"/>
      <c r="O335" s="94"/>
      <c r="P335" s="94"/>
      <c r="Z335" s="185"/>
    </row>
    <row r="336" spans="1:26" x14ac:dyDescent="0.3">
      <c r="A336" s="84"/>
      <c r="B336" s="94"/>
      <c r="C336" s="94"/>
      <c r="D336" s="94"/>
      <c r="E336" s="79"/>
      <c r="F336" s="79"/>
      <c r="G336" s="94"/>
      <c r="H336" s="95"/>
      <c r="I336" s="97"/>
      <c r="J336" s="94"/>
      <c r="K336" s="94"/>
      <c r="L336" s="94"/>
      <c r="M336" s="94"/>
      <c r="N336" s="94"/>
      <c r="O336" s="94"/>
      <c r="P336" s="94"/>
      <c r="Z336" s="185"/>
    </row>
    <row r="337" spans="1:26" x14ac:dyDescent="0.3">
      <c r="A337" s="84"/>
      <c r="B337" s="94"/>
      <c r="C337" s="94"/>
      <c r="D337" s="94"/>
      <c r="E337" s="79"/>
      <c r="F337" s="79"/>
      <c r="G337" s="94"/>
      <c r="H337" s="95"/>
      <c r="I337" s="97"/>
      <c r="J337" s="94"/>
      <c r="K337" s="94"/>
      <c r="L337" s="94"/>
      <c r="M337" s="94"/>
      <c r="N337" s="94"/>
      <c r="O337" s="94"/>
      <c r="P337" s="94"/>
      <c r="Z337" s="185"/>
    </row>
    <row r="338" spans="1:26" x14ac:dyDescent="0.3">
      <c r="A338" s="84"/>
      <c r="B338" s="94"/>
      <c r="C338" s="94"/>
      <c r="D338" s="94"/>
      <c r="E338" s="79"/>
      <c r="F338" s="79"/>
      <c r="G338" s="94"/>
      <c r="H338" s="95"/>
      <c r="I338" s="97"/>
      <c r="J338" s="94"/>
      <c r="K338" s="94"/>
      <c r="L338" s="94"/>
      <c r="M338" s="94"/>
      <c r="N338" s="94"/>
      <c r="O338" s="94"/>
      <c r="P338" s="94"/>
      <c r="Z338" s="185"/>
    </row>
    <row r="339" spans="1:26" x14ac:dyDescent="0.3">
      <c r="A339" s="84"/>
      <c r="B339" s="94"/>
      <c r="C339" s="94"/>
      <c r="D339" s="94"/>
      <c r="E339" s="79"/>
      <c r="F339" s="79"/>
      <c r="G339" s="94"/>
      <c r="H339" s="95"/>
      <c r="I339" s="97"/>
      <c r="J339" s="94"/>
      <c r="K339" s="94"/>
      <c r="L339" s="94"/>
      <c r="M339" s="94"/>
      <c r="N339" s="94"/>
      <c r="O339" s="94"/>
      <c r="P339" s="94"/>
      <c r="Z339" s="185"/>
    </row>
    <row r="340" spans="1:26" x14ac:dyDescent="0.3">
      <c r="A340" s="84"/>
      <c r="B340" s="94"/>
      <c r="C340" s="94"/>
      <c r="D340" s="94"/>
      <c r="E340" s="79"/>
      <c r="F340" s="79"/>
      <c r="G340" s="94"/>
      <c r="H340" s="95"/>
      <c r="I340" s="97"/>
      <c r="J340" s="94"/>
      <c r="K340" s="94"/>
      <c r="L340" s="94"/>
      <c r="M340" s="94"/>
      <c r="N340" s="94"/>
      <c r="O340" s="94"/>
      <c r="P340" s="94"/>
      <c r="Z340" s="185"/>
    </row>
    <row r="341" spans="1:26" x14ac:dyDescent="0.3">
      <c r="A341" s="84"/>
      <c r="B341" s="94"/>
      <c r="C341" s="94"/>
      <c r="D341" s="94"/>
      <c r="E341" s="79"/>
      <c r="F341" s="79"/>
      <c r="G341" s="94"/>
      <c r="H341" s="95"/>
      <c r="I341" s="97"/>
      <c r="J341" s="94"/>
      <c r="K341" s="94"/>
      <c r="L341" s="94"/>
      <c r="M341" s="94"/>
      <c r="N341" s="94"/>
      <c r="O341" s="94"/>
      <c r="P341" s="94"/>
      <c r="Z341" s="185"/>
    </row>
    <row r="342" spans="1:26" x14ac:dyDescent="0.3">
      <c r="A342" s="84"/>
      <c r="B342" s="94"/>
      <c r="C342" s="94"/>
      <c r="D342" s="94"/>
      <c r="E342" s="79"/>
      <c r="F342" s="79"/>
      <c r="G342" s="94"/>
      <c r="H342" s="95"/>
      <c r="I342" s="97"/>
      <c r="J342" s="94"/>
      <c r="K342" s="94"/>
      <c r="L342" s="94"/>
      <c r="M342" s="94"/>
      <c r="N342" s="94"/>
      <c r="O342" s="94"/>
      <c r="P342" s="94"/>
      <c r="Z342" s="185"/>
    </row>
    <row r="343" spans="1:26" x14ac:dyDescent="0.3">
      <c r="A343" s="84"/>
      <c r="B343" s="94"/>
      <c r="C343" s="94"/>
      <c r="D343" s="94"/>
      <c r="E343" s="79"/>
      <c r="F343" s="79"/>
      <c r="G343" s="94"/>
      <c r="H343" s="95"/>
      <c r="I343" s="97"/>
      <c r="J343" s="94"/>
      <c r="K343" s="94"/>
      <c r="L343" s="94"/>
      <c r="M343" s="94"/>
      <c r="N343" s="94"/>
      <c r="O343" s="94"/>
      <c r="P343" s="94"/>
      <c r="Z343" s="185"/>
    </row>
    <row r="344" spans="1:26" x14ac:dyDescent="0.3">
      <c r="A344" s="84"/>
      <c r="B344" s="94"/>
      <c r="C344" s="94"/>
      <c r="D344" s="94"/>
      <c r="E344" s="79"/>
      <c r="F344" s="79"/>
      <c r="G344" s="94"/>
      <c r="H344" s="95"/>
      <c r="I344" s="97"/>
      <c r="J344" s="94"/>
      <c r="K344" s="94"/>
      <c r="L344" s="94"/>
      <c r="M344" s="94"/>
      <c r="N344" s="94"/>
      <c r="O344" s="94"/>
      <c r="P344" s="94"/>
      <c r="Z344" s="185"/>
    </row>
    <row r="345" spans="1:26" x14ac:dyDescent="0.3">
      <c r="A345" s="84"/>
      <c r="B345" s="94"/>
      <c r="C345" s="94"/>
      <c r="D345" s="94"/>
      <c r="E345" s="79"/>
      <c r="F345" s="79"/>
      <c r="G345" s="94"/>
      <c r="H345" s="95"/>
      <c r="I345" s="97"/>
      <c r="J345" s="94"/>
      <c r="K345" s="94"/>
      <c r="L345" s="94"/>
      <c r="M345" s="94"/>
      <c r="N345" s="94"/>
      <c r="O345" s="94"/>
      <c r="P345" s="94"/>
      <c r="Z345" s="185"/>
    </row>
    <row r="346" spans="1:26" x14ac:dyDescent="0.3">
      <c r="A346" s="84"/>
      <c r="B346" s="94"/>
      <c r="C346" s="94"/>
      <c r="D346" s="94"/>
      <c r="E346" s="79"/>
      <c r="F346" s="79"/>
      <c r="G346" s="94"/>
      <c r="H346" s="95"/>
      <c r="I346" s="97"/>
      <c r="J346" s="94"/>
      <c r="K346" s="94"/>
      <c r="L346" s="94"/>
      <c r="M346" s="94"/>
      <c r="N346" s="94"/>
      <c r="O346" s="94"/>
      <c r="P346" s="94"/>
      <c r="Z346" s="185"/>
    </row>
    <row r="347" spans="1:26" x14ac:dyDescent="0.3">
      <c r="A347" s="84"/>
      <c r="B347" s="94"/>
      <c r="C347" s="94"/>
      <c r="D347" s="94"/>
      <c r="E347" s="79"/>
      <c r="F347" s="79"/>
      <c r="G347" s="94"/>
      <c r="H347" s="95"/>
      <c r="I347" s="97"/>
      <c r="J347" s="94"/>
      <c r="K347" s="94"/>
      <c r="L347" s="94"/>
      <c r="M347" s="94"/>
      <c r="N347" s="94"/>
      <c r="O347" s="94"/>
      <c r="P347" s="94"/>
      <c r="Z347" s="185"/>
    </row>
    <row r="348" spans="1:26" x14ac:dyDescent="0.3">
      <c r="A348" s="84"/>
      <c r="B348" s="94"/>
      <c r="C348" s="94"/>
      <c r="D348" s="94"/>
      <c r="E348" s="79"/>
      <c r="F348" s="79"/>
      <c r="G348" s="94"/>
      <c r="H348" s="95"/>
      <c r="I348" s="97"/>
      <c r="J348" s="94"/>
      <c r="K348" s="94"/>
      <c r="L348" s="94"/>
      <c r="M348" s="94"/>
      <c r="N348" s="94"/>
      <c r="O348" s="94"/>
      <c r="P348" s="94"/>
      <c r="Z348" s="185"/>
    </row>
    <row r="349" spans="1:26" x14ac:dyDescent="0.3">
      <c r="A349" s="84"/>
      <c r="B349" s="94"/>
      <c r="C349" s="94"/>
      <c r="D349" s="94"/>
      <c r="E349" s="79"/>
      <c r="F349" s="79"/>
      <c r="G349" s="94"/>
      <c r="H349" s="95"/>
      <c r="I349" s="97"/>
      <c r="J349" s="94"/>
      <c r="K349" s="94"/>
      <c r="L349" s="94"/>
      <c r="M349" s="94"/>
      <c r="N349" s="94"/>
      <c r="O349" s="94"/>
      <c r="P349" s="94"/>
      <c r="Z349" s="185"/>
    </row>
    <row r="350" spans="1:26" x14ac:dyDescent="0.3">
      <c r="A350" s="84"/>
      <c r="B350" s="94"/>
      <c r="C350" s="94"/>
      <c r="D350" s="94"/>
      <c r="E350" s="79"/>
      <c r="F350" s="79"/>
      <c r="G350" s="94"/>
      <c r="H350" s="95"/>
      <c r="I350" s="97"/>
      <c r="J350" s="94"/>
      <c r="K350" s="94"/>
      <c r="L350" s="94"/>
      <c r="M350" s="94"/>
      <c r="N350" s="94"/>
      <c r="O350" s="94"/>
      <c r="P350" s="94"/>
      <c r="Z350" s="185"/>
    </row>
    <row r="351" spans="1:26" x14ac:dyDescent="0.3">
      <c r="A351" s="84"/>
      <c r="B351" s="94"/>
      <c r="C351" s="94"/>
      <c r="D351" s="94"/>
      <c r="E351" s="79"/>
      <c r="F351" s="79"/>
      <c r="G351" s="94"/>
      <c r="H351" s="95"/>
      <c r="I351" s="97"/>
      <c r="J351" s="94"/>
      <c r="K351" s="94"/>
      <c r="L351" s="94"/>
      <c r="M351" s="94"/>
      <c r="N351" s="94"/>
      <c r="O351" s="94"/>
      <c r="P351" s="94"/>
      <c r="Z351" s="185"/>
    </row>
    <row r="352" spans="1:26" x14ac:dyDescent="0.3">
      <c r="A352" s="84"/>
      <c r="B352" s="94"/>
      <c r="C352" s="94"/>
      <c r="D352" s="94"/>
      <c r="E352" s="79"/>
      <c r="F352" s="79"/>
      <c r="G352" s="94"/>
      <c r="H352" s="95"/>
      <c r="I352" s="97"/>
      <c r="J352" s="94"/>
      <c r="K352" s="94"/>
      <c r="L352" s="94"/>
      <c r="M352" s="94"/>
      <c r="N352" s="94"/>
      <c r="O352" s="94"/>
      <c r="P352" s="94"/>
      <c r="Z352" s="185"/>
    </row>
    <row r="353" spans="1:26" x14ac:dyDescent="0.3">
      <c r="A353" s="84"/>
      <c r="B353" s="94"/>
      <c r="C353" s="94"/>
      <c r="D353" s="94"/>
      <c r="E353" s="79"/>
      <c r="F353" s="79"/>
      <c r="G353" s="94"/>
      <c r="H353" s="95"/>
      <c r="I353" s="97"/>
      <c r="J353" s="94"/>
      <c r="K353" s="94"/>
      <c r="L353" s="94"/>
      <c r="M353" s="94"/>
      <c r="N353" s="94"/>
      <c r="O353" s="94"/>
      <c r="P353" s="94"/>
      <c r="Z353" s="185"/>
    </row>
    <row r="354" spans="1:26" x14ac:dyDescent="0.3">
      <c r="A354" s="84"/>
      <c r="B354" s="94"/>
      <c r="C354" s="94"/>
      <c r="D354" s="94"/>
      <c r="E354" s="79"/>
      <c r="F354" s="79"/>
      <c r="G354" s="94"/>
      <c r="H354" s="95"/>
      <c r="I354" s="97"/>
      <c r="J354" s="94"/>
      <c r="K354" s="94"/>
      <c r="L354" s="94"/>
      <c r="M354" s="94"/>
      <c r="N354" s="94"/>
      <c r="O354" s="94"/>
      <c r="P354" s="94"/>
      <c r="Z354" s="185"/>
    </row>
    <row r="355" spans="1:26" x14ac:dyDescent="0.3">
      <c r="A355" s="84"/>
      <c r="B355" s="94"/>
      <c r="C355" s="94"/>
      <c r="D355" s="94"/>
      <c r="E355" s="79"/>
      <c r="F355" s="79"/>
      <c r="G355" s="94"/>
      <c r="H355" s="95"/>
      <c r="I355" s="97"/>
      <c r="J355" s="94"/>
      <c r="K355" s="94"/>
      <c r="L355" s="94"/>
      <c r="M355" s="94"/>
      <c r="N355" s="94"/>
      <c r="O355" s="94"/>
      <c r="P355" s="94"/>
      <c r="Z355" s="185"/>
    </row>
    <row r="356" spans="1:26" x14ac:dyDescent="0.3">
      <c r="A356" s="84"/>
      <c r="B356" s="94"/>
      <c r="C356" s="94"/>
      <c r="D356" s="94"/>
      <c r="E356" s="79"/>
      <c r="F356" s="79"/>
      <c r="G356" s="94"/>
      <c r="H356" s="95"/>
      <c r="I356" s="97"/>
      <c r="J356" s="94"/>
      <c r="K356" s="94"/>
      <c r="L356" s="94"/>
      <c r="M356" s="94"/>
      <c r="N356" s="94"/>
      <c r="O356" s="94"/>
      <c r="P356" s="94"/>
      <c r="Z356" s="185"/>
    </row>
    <row r="357" spans="1:26" x14ac:dyDescent="0.3">
      <c r="A357" s="84"/>
      <c r="B357" s="94"/>
      <c r="C357" s="94"/>
      <c r="D357" s="94"/>
      <c r="E357" s="79"/>
      <c r="F357" s="79"/>
      <c r="G357" s="94"/>
      <c r="H357" s="95"/>
      <c r="I357" s="97"/>
      <c r="J357" s="94"/>
      <c r="K357" s="94"/>
      <c r="L357" s="94"/>
      <c r="M357" s="94"/>
      <c r="N357" s="94"/>
      <c r="O357" s="94"/>
      <c r="P357" s="94"/>
      <c r="Z357" s="185"/>
    </row>
    <row r="358" spans="1:26" x14ac:dyDescent="0.3">
      <c r="A358" s="84"/>
      <c r="B358" s="94"/>
      <c r="C358" s="94"/>
      <c r="D358" s="94"/>
      <c r="E358" s="79"/>
      <c r="F358" s="79"/>
      <c r="G358" s="94"/>
      <c r="H358" s="95"/>
      <c r="I358" s="97"/>
      <c r="J358" s="94"/>
      <c r="K358" s="94"/>
      <c r="L358" s="94"/>
      <c r="M358" s="94"/>
      <c r="N358" s="94"/>
      <c r="O358" s="94"/>
      <c r="P358" s="94"/>
      <c r="Z358" s="185"/>
    </row>
    <row r="359" spans="1:26" x14ac:dyDescent="0.3">
      <c r="A359" s="84"/>
      <c r="B359" s="94"/>
      <c r="C359" s="94"/>
      <c r="D359" s="94"/>
      <c r="E359" s="79"/>
      <c r="F359" s="79"/>
      <c r="G359" s="94"/>
      <c r="H359" s="95"/>
      <c r="I359" s="97"/>
      <c r="J359" s="94"/>
      <c r="K359" s="94"/>
      <c r="L359" s="94"/>
      <c r="M359" s="94"/>
      <c r="N359" s="94"/>
      <c r="O359" s="94"/>
      <c r="P359" s="94"/>
      <c r="Z359" s="185"/>
    </row>
    <row r="360" spans="1:26" x14ac:dyDescent="0.3">
      <c r="A360" s="84"/>
      <c r="B360" s="94"/>
      <c r="C360" s="94"/>
      <c r="D360" s="94"/>
      <c r="E360" s="79"/>
      <c r="F360" s="79"/>
      <c r="G360" s="94"/>
      <c r="H360" s="95"/>
      <c r="I360" s="97"/>
      <c r="J360" s="94"/>
      <c r="K360" s="94"/>
      <c r="L360" s="94"/>
      <c r="M360" s="94"/>
      <c r="N360" s="94"/>
      <c r="O360" s="94"/>
      <c r="P360" s="94"/>
      <c r="Z360" s="185"/>
    </row>
    <row r="361" spans="1:26" x14ac:dyDescent="0.3">
      <c r="A361" s="84"/>
      <c r="B361" s="94"/>
      <c r="C361" s="94"/>
      <c r="D361" s="94"/>
      <c r="E361" s="79"/>
      <c r="F361" s="79"/>
      <c r="G361" s="94"/>
      <c r="H361" s="95"/>
      <c r="I361" s="97"/>
      <c r="J361" s="94"/>
      <c r="K361" s="94"/>
      <c r="L361" s="94"/>
      <c r="M361" s="94"/>
      <c r="N361" s="94"/>
      <c r="O361" s="94"/>
      <c r="P361" s="94"/>
      <c r="Z361" s="185"/>
    </row>
    <row r="362" spans="1:26" x14ac:dyDescent="0.3">
      <c r="A362" s="84"/>
      <c r="B362" s="94"/>
      <c r="C362" s="94"/>
      <c r="D362" s="94"/>
      <c r="E362" s="79"/>
      <c r="F362" s="79"/>
      <c r="G362" s="94"/>
      <c r="H362" s="95"/>
      <c r="I362" s="97"/>
      <c r="J362" s="94"/>
      <c r="K362" s="94"/>
      <c r="L362" s="94"/>
      <c r="M362" s="94"/>
      <c r="N362" s="94"/>
      <c r="O362" s="94"/>
      <c r="P362" s="94"/>
      <c r="Z362" s="185"/>
    </row>
    <row r="363" spans="1:26" x14ac:dyDescent="0.3">
      <c r="A363" s="84"/>
      <c r="B363" s="94"/>
      <c r="C363" s="94"/>
      <c r="D363" s="94"/>
      <c r="E363" s="79"/>
      <c r="F363" s="79"/>
      <c r="G363" s="94"/>
      <c r="H363" s="95"/>
      <c r="I363" s="97"/>
      <c r="J363" s="94"/>
      <c r="K363" s="94"/>
      <c r="L363" s="94"/>
      <c r="M363" s="94"/>
      <c r="N363" s="94"/>
      <c r="O363" s="94"/>
      <c r="P363" s="94"/>
      <c r="Z363" s="185"/>
    </row>
    <row r="364" spans="1:26" x14ac:dyDescent="0.3">
      <c r="A364" s="84"/>
      <c r="B364" s="94"/>
      <c r="C364" s="94"/>
      <c r="D364" s="94"/>
      <c r="E364" s="79"/>
      <c r="F364" s="79"/>
      <c r="G364" s="94"/>
      <c r="H364" s="95"/>
      <c r="I364" s="97"/>
      <c r="J364" s="94"/>
      <c r="K364" s="94"/>
      <c r="L364" s="94"/>
      <c r="M364" s="94"/>
      <c r="N364" s="94"/>
      <c r="O364" s="94"/>
      <c r="P364" s="94"/>
      <c r="Z364" s="185"/>
    </row>
    <row r="365" spans="1:26" x14ac:dyDescent="0.3">
      <c r="A365" s="84"/>
      <c r="B365" s="94"/>
      <c r="C365" s="94"/>
      <c r="D365" s="94"/>
      <c r="E365" s="79"/>
      <c r="F365" s="79"/>
      <c r="G365" s="94"/>
      <c r="H365" s="95"/>
      <c r="I365" s="97"/>
      <c r="J365" s="94"/>
      <c r="K365" s="94"/>
      <c r="L365" s="94"/>
      <c r="M365" s="94"/>
      <c r="N365" s="94"/>
      <c r="O365" s="94"/>
      <c r="P365" s="94"/>
      <c r="Z365" s="185"/>
    </row>
    <row r="366" spans="1:26" x14ac:dyDescent="0.3">
      <c r="A366" s="84"/>
      <c r="B366" s="94"/>
      <c r="C366" s="94"/>
      <c r="D366" s="94"/>
      <c r="E366" s="79"/>
      <c r="F366" s="79"/>
      <c r="G366" s="94"/>
      <c r="H366" s="95"/>
      <c r="I366" s="97"/>
      <c r="J366" s="94"/>
      <c r="K366" s="94"/>
      <c r="L366" s="94"/>
      <c r="M366" s="94"/>
      <c r="N366" s="94"/>
      <c r="O366" s="94"/>
      <c r="P366" s="94"/>
      <c r="Z366" s="185"/>
    </row>
    <row r="367" spans="1:26" x14ac:dyDescent="0.3">
      <c r="A367" s="84"/>
      <c r="B367" s="94"/>
      <c r="C367" s="94"/>
      <c r="D367" s="94"/>
      <c r="E367" s="79"/>
      <c r="F367" s="79"/>
      <c r="G367" s="94"/>
      <c r="H367" s="95"/>
      <c r="I367" s="97"/>
      <c r="J367" s="94"/>
      <c r="K367" s="94"/>
      <c r="L367" s="94"/>
      <c r="M367" s="94"/>
      <c r="N367" s="94"/>
      <c r="O367" s="94"/>
      <c r="P367" s="94"/>
      <c r="Z367" s="185"/>
    </row>
    <row r="368" spans="1:26" x14ac:dyDescent="0.3">
      <c r="A368" s="84"/>
      <c r="B368" s="94"/>
      <c r="C368" s="94"/>
      <c r="D368" s="94"/>
      <c r="E368" s="79"/>
      <c r="F368" s="79"/>
      <c r="G368" s="94"/>
      <c r="H368" s="95"/>
      <c r="I368" s="97"/>
      <c r="J368" s="94"/>
      <c r="K368" s="94"/>
      <c r="L368" s="94"/>
      <c r="M368" s="94"/>
      <c r="N368" s="94"/>
      <c r="O368" s="94"/>
      <c r="P368" s="94"/>
      <c r="Z368" s="185"/>
    </row>
    <row r="369" spans="1:26" x14ac:dyDescent="0.3">
      <c r="A369" s="84"/>
      <c r="B369" s="94"/>
      <c r="C369" s="94"/>
      <c r="D369" s="94"/>
      <c r="E369" s="79"/>
      <c r="F369" s="79"/>
      <c r="G369" s="94"/>
      <c r="H369" s="95"/>
      <c r="I369" s="97"/>
      <c r="J369" s="94"/>
      <c r="K369" s="94"/>
      <c r="L369" s="94"/>
      <c r="M369" s="94"/>
      <c r="N369" s="94"/>
      <c r="O369" s="94"/>
      <c r="P369" s="94"/>
      <c r="Z369" s="185"/>
    </row>
    <row r="370" spans="1:26" x14ac:dyDescent="0.3">
      <c r="A370" s="84"/>
      <c r="B370" s="94"/>
      <c r="C370" s="94"/>
      <c r="D370" s="94"/>
      <c r="E370" s="79"/>
      <c r="F370" s="79"/>
      <c r="G370" s="94"/>
      <c r="H370" s="95"/>
      <c r="I370" s="97"/>
      <c r="J370" s="94"/>
      <c r="K370" s="94"/>
      <c r="L370" s="94"/>
      <c r="M370" s="94"/>
      <c r="N370" s="94"/>
      <c r="O370" s="94"/>
      <c r="P370" s="94"/>
      <c r="Z370" s="185"/>
    </row>
    <row r="371" spans="1:26" x14ac:dyDescent="0.3">
      <c r="A371" s="84"/>
      <c r="B371" s="94"/>
      <c r="C371" s="94"/>
      <c r="D371" s="94"/>
      <c r="E371" s="79"/>
      <c r="F371" s="79"/>
      <c r="G371" s="94"/>
      <c r="H371" s="95"/>
      <c r="I371" s="97"/>
      <c r="J371" s="94"/>
      <c r="K371" s="94"/>
      <c r="L371" s="94"/>
      <c r="M371" s="94"/>
      <c r="N371" s="94"/>
      <c r="O371" s="94"/>
      <c r="P371" s="94"/>
      <c r="Z371" s="185"/>
    </row>
    <row r="372" spans="1:26" x14ac:dyDescent="0.3">
      <c r="A372" s="84"/>
      <c r="B372" s="94"/>
      <c r="C372" s="94"/>
      <c r="D372" s="94"/>
      <c r="E372" s="79"/>
      <c r="F372" s="79"/>
      <c r="G372" s="94"/>
      <c r="H372" s="95"/>
      <c r="I372" s="97"/>
      <c r="J372" s="94"/>
      <c r="K372" s="94"/>
      <c r="L372" s="94"/>
      <c r="M372" s="94"/>
      <c r="N372" s="94"/>
      <c r="O372" s="94"/>
      <c r="P372" s="94"/>
      <c r="Z372" s="185"/>
    </row>
    <row r="373" spans="1:26" x14ac:dyDescent="0.3">
      <c r="A373" s="84"/>
      <c r="B373" s="94"/>
      <c r="C373" s="94"/>
      <c r="D373" s="94"/>
      <c r="E373" s="79"/>
      <c r="F373" s="79"/>
      <c r="G373" s="94"/>
      <c r="H373" s="95"/>
      <c r="I373" s="97"/>
      <c r="J373" s="94"/>
      <c r="K373" s="94"/>
      <c r="L373" s="94"/>
      <c r="M373" s="94"/>
      <c r="N373" s="94"/>
      <c r="O373" s="94"/>
      <c r="P373" s="94"/>
      <c r="Z373" s="185"/>
    </row>
    <row r="374" spans="1:26" x14ac:dyDescent="0.3">
      <c r="A374" s="84"/>
      <c r="B374" s="94"/>
      <c r="C374" s="94"/>
      <c r="D374" s="94"/>
      <c r="E374" s="79"/>
      <c r="F374" s="79"/>
      <c r="G374" s="94"/>
      <c r="H374" s="95"/>
      <c r="I374" s="97"/>
      <c r="J374" s="94"/>
      <c r="K374" s="94"/>
      <c r="L374" s="94"/>
      <c r="M374" s="94"/>
      <c r="N374" s="94"/>
      <c r="O374" s="94"/>
      <c r="P374" s="94"/>
      <c r="Z374" s="185"/>
    </row>
    <row r="375" spans="1:26" x14ac:dyDescent="0.3">
      <c r="A375" s="84"/>
      <c r="B375" s="94"/>
      <c r="C375" s="94"/>
      <c r="D375" s="94"/>
      <c r="E375" s="79"/>
      <c r="F375" s="79"/>
      <c r="G375" s="94"/>
      <c r="H375" s="95"/>
      <c r="I375" s="97"/>
      <c r="J375" s="94"/>
      <c r="K375" s="94"/>
      <c r="L375" s="94"/>
      <c r="M375" s="94"/>
      <c r="N375" s="94"/>
      <c r="O375" s="94"/>
      <c r="P375" s="94"/>
      <c r="Z375" s="185"/>
    </row>
    <row r="376" spans="1:26" x14ac:dyDescent="0.3">
      <c r="A376" s="84"/>
      <c r="B376" s="94"/>
      <c r="C376" s="94"/>
      <c r="D376" s="94"/>
      <c r="E376" s="79"/>
      <c r="F376" s="79"/>
      <c r="G376" s="94"/>
      <c r="H376" s="95"/>
      <c r="I376" s="97"/>
      <c r="J376" s="94"/>
      <c r="K376" s="94"/>
      <c r="L376" s="94"/>
      <c r="M376" s="94"/>
      <c r="N376" s="94"/>
      <c r="O376" s="94"/>
      <c r="P376" s="94"/>
      <c r="Z376" s="185"/>
    </row>
    <row r="377" spans="1:26" x14ac:dyDescent="0.3">
      <c r="A377" s="84"/>
      <c r="B377" s="94"/>
      <c r="C377" s="94"/>
      <c r="D377" s="94"/>
      <c r="E377" s="79"/>
      <c r="F377" s="79"/>
      <c r="G377" s="94"/>
      <c r="H377" s="95"/>
      <c r="I377" s="97"/>
      <c r="J377" s="94"/>
      <c r="K377" s="94"/>
      <c r="L377" s="94"/>
      <c r="M377" s="94"/>
      <c r="N377" s="94"/>
      <c r="O377" s="94"/>
      <c r="P377" s="94"/>
      <c r="Z377" s="185"/>
    </row>
    <row r="378" spans="1:26" x14ac:dyDescent="0.3">
      <c r="A378" s="84"/>
      <c r="B378" s="94"/>
      <c r="C378" s="94"/>
      <c r="D378" s="94"/>
      <c r="E378" s="79"/>
      <c r="F378" s="79"/>
      <c r="G378" s="94"/>
      <c r="H378" s="95"/>
      <c r="I378" s="97"/>
      <c r="J378" s="94"/>
      <c r="K378" s="94"/>
      <c r="L378" s="94"/>
      <c r="M378" s="94"/>
      <c r="N378" s="94"/>
      <c r="O378" s="94"/>
      <c r="P378" s="94"/>
      <c r="Z378" s="185"/>
    </row>
    <row r="379" spans="1:26" x14ac:dyDescent="0.3">
      <c r="A379" s="84"/>
      <c r="B379" s="94"/>
      <c r="C379" s="94"/>
      <c r="D379" s="94"/>
      <c r="E379" s="79"/>
      <c r="F379" s="79"/>
      <c r="G379" s="94"/>
      <c r="H379" s="95"/>
      <c r="I379" s="97"/>
      <c r="J379" s="94"/>
      <c r="K379" s="94"/>
      <c r="L379" s="94"/>
      <c r="M379" s="94"/>
      <c r="N379" s="94"/>
      <c r="O379" s="94"/>
      <c r="P379" s="94"/>
      <c r="Z379" s="185"/>
    </row>
    <row r="380" spans="1:26" x14ac:dyDescent="0.3">
      <c r="A380" s="84"/>
      <c r="B380" s="94"/>
      <c r="C380" s="94"/>
      <c r="D380" s="94"/>
      <c r="E380" s="79"/>
      <c r="F380" s="79"/>
      <c r="G380" s="94"/>
      <c r="H380" s="95"/>
      <c r="I380" s="97"/>
      <c r="J380" s="94"/>
      <c r="K380" s="94"/>
      <c r="L380" s="94"/>
      <c r="M380" s="94"/>
      <c r="N380" s="94"/>
      <c r="O380" s="94"/>
      <c r="P380" s="94"/>
      <c r="Z380" s="185"/>
    </row>
    <row r="381" spans="1:26" x14ac:dyDescent="0.3">
      <c r="A381" s="84"/>
      <c r="B381" s="94"/>
      <c r="C381" s="94"/>
      <c r="D381" s="94"/>
      <c r="E381" s="79"/>
      <c r="F381" s="79"/>
      <c r="G381" s="94"/>
      <c r="H381" s="95"/>
      <c r="I381" s="97"/>
      <c r="J381" s="94"/>
      <c r="K381" s="94"/>
      <c r="L381" s="94"/>
      <c r="M381" s="94"/>
      <c r="N381" s="94"/>
      <c r="O381" s="94"/>
      <c r="P381" s="94"/>
      <c r="Z381" s="185"/>
    </row>
    <row r="382" spans="1:26" x14ac:dyDescent="0.3">
      <c r="A382" s="84"/>
      <c r="B382" s="94"/>
      <c r="C382" s="94"/>
      <c r="D382" s="94"/>
      <c r="E382" s="79"/>
      <c r="F382" s="79"/>
      <c r="G382" s="94"/>
      <c r="H382" s="95"/>
      <c r="I382" s="97"/>
      <c r="J382" s="94"/>
      <c r="K382" s="94"/>
      <c r="L382" s="94"/>
      <c r="M382" s="94"/>
      <c r="N382" s="94"/>
      <c r="O382" s="94"/>
      <c r="P382" s="94"/>
      <c r="Z382" s="185"/>
    </row>
    <row r="383" spans="1:26" x14ac:dyDescent="0.3">
      <c r="A383" s="84"/>
      <c r="B383" s="94"/>
      <c r="C383" s="94"/>
      <c r="D383" s="94"/>
      <c r="E383" s="79"/>
      <c r="F383" s="79"/>
      <c r="G383" s="94"/>
      <c r="H383" s="95"/>
      <c r="I383" s="97"/>
      <c r="J383" s="94"/>
      <c r="K383" s="94"/>
      <c r="L383" s="94"/>
      <c r="M383" s="94"/>
      <c r="N383" s="94"/>
      <c r="O383" s="94"/>
      <c r="P383" s="94"/>
      <c r="Z383" s="185"/>
    </row>
    <row r="384" spans="1:26" x14ac:dyDescent="0.3">
      <c r="A384" s="84"/>
      <c r="B384" s="94"/>
      <c r="C384" s="94"/>
      <c r="D384" s="94"/>
      <c r="E384" s="79"/>
      <c r="F384" s="79"/>
      <c r="G384" s="94"/>
      <c r="H384" s="95"/>
      <c r="I384" s="97"/>
      <c r="J384" s="94"/>
      <c r="K384" s="94"/>
      <c r="L384" s="94"/>
      <c r="M384" s="94"/>
      <c r="N384" s="94"/>
      <c r="O384" s="94"/>
      <c r="P384" s="94"/>
      <c r="Z384" s="185"/>
    </row>
    <row r="385" spans="1:26" x14ac:dyDescent="0.3">
      <c r="A385" s="84"/>
      <c r="B385" s="94"/>
      <c r="C385" s="94"/>
      <c r="D385" s="94"/>
      <c r="E385" s="79"/>
      <c r="F385" s="79"/>
      <c r="G385" s="94"/>
      <c r="H385" s="95"/>
      <c r="I385" s="97"/>
      <c r="J385" s="94"/>
      <c r="K385" s="94"/>
      <c r="L385" s="94"/>
      <c r="M385" s="94"/>
      <c r="N385" s="94"/>
      <c r="O385" s="94"/>
      <c r="P385" s="94"/>
      <c r="Z385" s="185"/>
    </row>
    <row r="386" spans="1:26" x14ac:dyDescent="0.3">
      <c r="A386" s="84"/>
      <c r="B386" s="94"/>
      <c r="C386" s="94"/>
      <c r="D386" s="94"/>
      <c r="E386" s="79"/>
      <c r="F386" s="79"/>
      <c r="G386" s="94"/>
      <c r="H386" s="95"/>
      <c r="I386" s="97"/>
      <c r="J386" s="94"/>
      <c r="K386" s="94"/>
      <c r="L386" s="94"/>
      <c r="M386" s="94"/>
      <c r="N386" s="94"/>
      <c r="O386" s="94"/>
      <c r="P386" s="94"/>
      <c r="Z386" s="185"/>
    </row>
    <row r="387" spans="1:26" x14ac:dyDescent="0.3">
      <c r="A387" s="84"/>
      <c r="B387" s="94"/>
      <c r="C387" s="94"/>
      <c r="D387" s="94"/>
      <c r="E387" s="79"/>
      <c r="F387" s="79"/>
      <c r="G387" s="94"/>
      <c r="H387" s="95"/>
      <c r="I387" s="97"/>
      <c r="J387" s="94"/>
      <c r="K387" s="94"/>
      <c r="L387" s="94"/>
      <c r="M387" s="94"/>
      <c r="N387" s="94"/>
      <c r="O387" s="94"/>
      <c r="P387" s="94"/>
      <c r="Z387" s="185"/>
    </row>
    <row r="388" spans="1:26" x14ac:dyDescent="0.3">
      <c r="A388" s="84"/>
      <c r="B388" s="94"/>
      <c r="C388" s="94"/>
      <c r="D388" s="94"/>
      <c r="E388" s="79"/>
      <c r="F388" s="79"/>
      <c r="G388" s="94"/>
      <c r="H388" s="95"/>
      <c r="I388" s="97"/>
      <c r="J388" s="94"/>
      <c r="K388" s="94"/>
      <c r="L388" s="94"/>
      <c r="M388" s="94"/>
      <c r="N388" s="94"/>
      <c r="O388" s="94"/>
      <c r="P388" s="94"/>
      <c r="Z388" s="185"/>
    </row>
    <row r="389" spans="1:26" x14ac:dyDescent="0.3">
      <c r="A389" s="84"/>
      <c r="B389" s="94"/>
      <c r="C389" s="94"/>
      <c r="D389" s="94"/>
      <c r="E389" s="79"/>
      <c r="F389" s="79"/>
      <c r="G389" s="94"/>
      <c r="H389" s="95"/>
      <c r="I389" s="97"/>
      <c r="J389" s="94"/>
      <c r="K389" s="94"/>
      <c r="L389" s="94"/>
      <c r="M389" s="94"/>
      <c r="N389" s="94"/>
      <c r="O389" s="94"/>
      <c r="P389" s="94"/>
      <c r="Z389" s="185"/>
    </row>
    <row r="390" spans="1:26" x14ac:dyDescent="0.3">
      <c r="A390" s="84"/>
      <c r="B390" s="94"/>
      <c r="C390" s="94"/>
      <c r="D390" s="94"/>
      <c r="E390" s="79"/>
      <c r="F390" s="79"/>
      <c r="G390" s="94"/>
      <c r="H390" s="95"/>
      <c r="I390" s="97"/>
      <c r="J390" s="94"/>
      <c r="K390" s="94"/>
      <c r="L390" s="94"/>
      <c r="M390" s="94"/>
      <c r="N390" s="94"/>
      <c r="O390" s="94"/>
      <c r="P390" s="94"/>
      <c r="Z390" s="185"/>
    </row>
    <row r="391" spans="1:26" x14ac:dyDescent="0.3">
      <c r="A391" s="84"/>
      <c r="B391" s="94"/>
      <c r="C391" s="94"/>
      <c r="D391" s="94"/>
      <c r="E391" s="79"/>
      <c r="F391" s="79"/>
      <c r="G391" s="94"/>
      <c r="H391" s="95"/>
      <c r="I391" s="97"/>
      <c r="J391" s="94"/>
      <c r="K391" s="94"/>
      <c r="L391" s="94"/>
      <c r="M391" s="94"/>
      <c r="N391" s="94"/>
      <c r="O391" s="94"/>
      <c r="P391" s="94"/>
      <c r="Z391" s="185"/>
    </row>
    <row r="392" spans="1:26" x14ac:dyDescent="0.3">
      <c r="A392" s="84"/>
      <c r="B392" s="94"/>
      <c r="C392" s="94"/>
      <c r="D392" s="94"/>
      <c r="E392" s="79"/>
      <c r="F392" s="79"/>
      <c r="G392" s="94"/>
      <c r="H392" s="95"/>
      <c r="I392" s="97"/>
      <c r="J392" s="94"/>
      <c r="K392" s="94"/>
      <c r="L392" s="94"/>
      <c r="M392" s="94"/>
      <c r="N392" s="94"/>
      <c r="O392" s="94"/>
      <c r="P392" s="94"/>
      <c r="Z392" s="185"/>
    </row>
    <row r="393" spans="1:26" x14ac:dyDescent="0.3">
      <c r="A393" s="84"/>
      <c r="B393" s="94"/>
      <c r="C393" s="94"/>
      <c r="D393" s="94"/>
      <c r="E393" s="79"/>
      <c r="F393" s="79"/>
      <c r="G393" s="94"/>
      <c r="H393" s="95"/>
      <c r="I393" s="97"/>
      <c r="J393" s="94"/>
      <c r="K393" s="94"/>
      <c r="L393" s="94"/>
      <c r="M393" s="94"/>
      <c r="N393" s="94"/>
      <c r="O393" s="94"/>
      <c r="P393" s="94"/>
      <c r="Z393" s="185"/>
    </row>
    <row r="394" spans="1:26" x14ac:dyDescent="0.3">
      <c r="A394" s="84"/>
      <c r="B394" s="94"/>
      <c r="C394" s="94"/>
      <c r="D394" s="94"/>
      <c r="E394" s="79"/>
      <c r="F394" s="79"/>
      <c r="G394" s="94"/>
      <c r="H394" s="95"/>
      <c r="I394" s="97"/>
      <c r="J394" s="94"/>
      <c r="K394" s="94"/>
      <c r="L394" s="94"/>
      <c r="M394" s="94"/>
      <c r="N394" s="94"/>
      <c r="O394" s="94"/>
      <c r="P394" s="94"/>
      <c r="Z394" s="185"/>
    </row>
    <row r="395" spans="1:26" x14ac:dyDescent="0.3">
      <c r="A395" s="84"/>
      <c r="B395" s="94"/>
      <c r="C395" s="94"/>
      <c r="D395" s="94"/>
      <c r="E395" s="79"/>
      <c r="F395" s="79"/>
      <c r="G395" s="94"/>
      <c r="H395" s="95"/>
      <c r="I395" s="97"/>
      <c r="J395" s="94"/>
      <c r="K395" s="94"/>
      <c r="L395" s="94"/>
      <c r="M395" s="94"/>
      <c r="N395" s="94"/>
      <c r="O395" s="94"/>
      <c r="P395" s="94"/>
      <c r="Z395" s="185"/>
    </row>
    <row r="396" spans="1:26" x14ac:dyDescent="0.3">
      <c r="A396" s="84"/>
      <c r="B396" s="94"/>
      <c r="C396" s="94"/>
      <c r="D396" s="94"/>
      <c r="E396" s="79"/>
      <c r="F396" s="79"/>
      <c r="G396" s="94"/>
      <c r="H396" s="95"/>
      <c r="I396" s="97"/>
      <c r="J396" s="94"/>
      <c r="K396" s="94"/>
      <c r="L396" s="94"/>
      <c r="M396" s="94"/>
      <c r="N396" s="94"/>
      <c r="O396" s="94"/>
      <c r="P396" s="94"/>
      <c r="Z396" s="185"/>
    </row>
    <row r="397" spans="1:26" x14ac:dyDescent="0.3">
      <c r="A397" s="84"/>
      <c r="B397" s="94"/>
      <c r="C397" s="94"/>
      <c r="D397" s="94"/>
      <c r="E397" s="79"/>
      <c r="F397" s="79"/>
      <c r="G397" s="94"/>
      <c r="H397" s="95"/>
      <c r="I397" s="97"/>
      <c r="J397" s="94"/>
      <c r="K397" s="94"/>
      <c r="L397" s="94"/>
      <c r="M397" s="94"/>
      <c r="N397" s="94"/>
      <c r="O397" s="94"/>
      <c r="P397" s="94"/>
      <c r="Z397" s="185"/>
    </row>
    <row r="398" spans="1:26" x14ac:dyDescent="0.3">
      <c r="A398" s="84"/>
      <c r="B398" s="94"/>
      <c r="C398" s="94"/>
      <c r="D398" s="94"/>
      <c r="E398" s="79"/>
      <c r="F398" s="79"/>
      <c r="G398" s="94"/>
      <c r="H398" s="95"/>
      <c r="I398" s="97"/>
      <c r="J398" s="94"/>
      <c r="K398" s="94"/>
      <c r="L398" s="94"/>
      <c r="M398" s="94"/>
      <c r="N398" s="94"/>
      <c r="O398" s="94"/>
      <c r="P398" s="94"/>
      <c r="Z398" s="185"/>
    </row>
    <row r="399" spans="1:26" x14ac:dyDescent="0.3">
      <c r="A399" s="84"/>
      <c r="B399" s="94"/>
      <c r="C399" s="94"/>
      <c r="D399" s="94"/>
      <c r="E399" s="79"/>
      <c r="F399" s="79"/>
      <c r="G399" s="94"/>
      <c r="H399" s="95"/>
      <c r="I399" s="97"/>
      <c r="J399" s="94"/>
      <c r="K399" s="94"/>
      <c r="L399" s="94"/>
      <c r="M399" s="94"/>
      <c r="N399" s="94"/>
      <c r="O399" s="94"/>
      <c r="P399" s="94"/>
      <c r="Z399" s="185"/>
    </row>
    <row r="400" spans="1:26" x14ac:dyDescent="0.3">
      <c r="A400" s="84"/>
      <c r="B400" s="94"/>
      <c r="C400" s="94"/>
      <c r="D400" s="94"/>
      <c r="E400" s="79"/>
      <c r="F400" s="79"/>
      <c r="G400" s="94"/>
      <c r="H400" s="95"/>
      <c r="I400" s="97"/>
      <c r="J400" s="94"/>
      <c r="K400" s="94"/>
      <c r="L400" s="94"/>
      <c r="M400" s="94"/>
      <c r="N400" s="94"/>
      <c r="O400" s="94"/>
      <c r="P400" s="94"/>
      <c r="Z400" s="185"/>
    </row>
    <row r="401" spans="1:26" x14ac:dyDescent="0.3">
      <c r="A401" s="84"/>
      <c r="B401" s="94"/>
      <c r="C401" s="94"/>
      <c r="D401" s="94"/>
      <c r="E401" s="79"/>
      <c r="F401" s="79"/>
      <c r="G401" s="94"/>
      <c r="H401" s="95"/>
      <c r="I401" s="97"/>
      <c r="J401" s="94"/>
      <c r="K401" s="94"/>
      <c r="L401" s="94"/>
      <c r="M401" s="94"/>
      <c r="N401" s="94"/>
      <c r="O401" s="94"/>
      <c r="P401" s="94"/>
      <c r="Z401" s="185"/>
    </row>
    <row r="402" spans="1:26" x14ac:dyDescent="0.3">
      <c r="A402" s="84"/>
      <c r="B402" s="94"/>
      <c r="C402" s="94"/>
      <c r="D402" s="94"/>
      <c r="E402" s="79"/>
      <c r="F402" s="79"/>
      <c r="G402" s="94"/>
      <c r="H402" s="95"/>
      <c r="I402" s="97"/>
      <c r="J402" s="94"/>
      <c r="K402" s="94"/>
      <c r="L402" s="94"/>
      <c r="M402" s="94"/>
      <c r="N402" s="94"/>
      <c r="O402" s="94"/>
      <c r="P402" s="94"/>
      <c r="Z402" s="185"/>
    </row>
    <row r="403" spans="1:26" x14ac:dyDescent="0.3">
      <c r="A403" s="84"/>
      <c r="B403" s="94"/>
      <c r="C403" s="94"/>
      <c r="D403" s="94"/>
      <c r="E403" s="79"/>
      <c r="F403" s="79"/>
      <c r="G403" s="94"/>
      <c r="H403" s="95"/>
      <c r="I403" s="97"/>
      <c r="J403" s="94"/>
      <c r="K403" s="94"/>
      <c r="L403" s="94"/>
      <c r="M403" s="94"/>
      <c r="N403" s="94"/>
      <c r="O403" s="94"/>
      <c r="P403" s="94"/>
      <c r="Z403" s="185"/>
    </row>
    <row r="404" spans="1:26" x14ac:dyDescent="0.3">
      <c r="A404" s="84"/>
      <c r="B404" s="94"/>
      <c r="C404" s="94"/>
      <c r="D404" s="94"/>
      <c r="E404" s="79"/>
      <c r="F404" s="79"/>
      <c r="G404" s="94"/>
      <c r="H404" s="95"/>
      <c r="I404" s="97"/>
      <c r="J404" s="94"/>
      <c r="K404" s="94"/>
      <c r="L404" s="94"/>
      <c r="M404" s="94"/>
      <c r="N404" s="94"/>
      <c r="O404" s="94"/>
      <c r="P404" s="94"/>
      <c r="Z404" s="185"/>
    </row>
    <row r="405" spans="1:26" x14ac:dyDescent="0.3">
      <c r="A405" s="84"/>
      <c r="B405" s="94"/>
      <c r="C405" s="94"/>
      <c r="D405" s="94"/>
      <c r="E405" s="79"/>
      <c r="F405" s="79"/>
      <c r="G405" s="94"/>
      <c r="H405" s="95"/>
      <c r="I405" s="97"/>
      <c r="J405" s="94"/>
      <c r="K405" s="94"/>
      <c r="L405" s="94"/>
      <c r="M405" s="94"/>
      <c r="N405" s="94"/>
      <c r="O405" s="94"/>
      <c r="P405" s="94"/>
      <c r="Z405" s="185"/>
    </row>
    <row r="406" spans="1:26" x14ac:dyDescent="0.3">
      <c r="A406" s="84"/>
      <c r="B406" s="94"/>
      <c r="C406" s="94"/>
      <c r="D406" s="94"/>
      <c r="E406" s="79"/>
      <c r="F406" s="79"/>
      <c r="G406" s="94"/>
      <c r="H406" s="95"/>
      <c r="I406" s="97"/>
      <c r="J406" s="94"/>
      <c r="K406" s="94"/>
      <c r="L406" s="94"/>
      <c r="M406" s="94"/>
      <c r="N406" s="94"/>
      <c r="O406" s="94"/>
      <c r="P406" s="94"/>
      <c r="Z406" s="185"/>
    </row>
    <row r="407" spans="1:26" x14ac:dyDescent="0.3">
      <c r="A407" s="84"/>
      <c r="B407" s="94"/>
      <c r="C407" s="94"/>
      <c r="D407" s="94"/>
      <c r="E407" s="79"/>
      <c r="F407" s="79"/>
      <c r="G407" s="94"/>
      <c r="H407" s="95"/>
      <c r="I407" s="97"/>
      <c r="J407" s="94"/>
      <c r="K407" s="94"/>
      <c r="L407" s="94"/>
      <c r="M407" s="94"/>
      <c r="N407" s="94"/>
      <c r="O407" s="94"/>
      <c r="P407" s="94"/>
      <c r="Z407" s="185"/>
    </row>
    <row r="408" spans="1:26" x14ac:dyDescent="0.3">
      <c r="A408" s="84"/>
      <c r="B408" s="94"/>
      <c r="C408" s="94"/>
      <c r="D408" s="94"/>
      <c r="E408" s="79"/>
      <c r="F408" s="79"/>
      <c r="G408" s="94"/>
      <c r="H408" s="95"/>
      <c r="I408" s="97"/>
      <c r="J408" s="94"/>
      <c r="K408" s="94"/>
      <c r="L408" s="94"/>
      <c r="M408" s="94"/>
      <c r="N408" s="94"/>
      <c r="O408" s="94"/>
      <c r="P408" s="94"/>
      <c r="Z408" s="185"/>
    </row>
    <row r="409" spans="1:26" x14ac:dyDescent="0.3">
      <c r="A409" s="84"/>
      <c r="B409" s="94"/>
      <c r="C409" s="94"/>
      <c r="D409" s="94"/>
      <c r="E409" s="79"/>
      <c r="F409" s="79"/>
      <c r="G409" s="94"/>
      <c r="H409" s="95"/>
      <c r="I409" s="97"/>
      <c r="J409" s="94"/>
      <c r="K409" s="94"/>
      <c r="L409" s="94"/>
      <c r="M409" s="94"/>
      <c r="N409" s="94"/>
      <c r="O409" s="94"/>
      <c r="P409" s="94"/>
      <c r="Z409" s="185"/>
    </row>
    <row r="410" spans="1:26" x14ac:dyDescent="0.3">
      <c r="A410" s="84"/>
      <c r="B410" s="94"/>
      <c r="C410" s="94"/>
      <c r="D410" s="94"/>
      <c r="E410" s="79"/>
      <c r="F410" s="79"/>
      <c r="G410" s="94"/>
      <c r="H410" s="95"/>
      <c r="I410" s="97"/>
      <c r="J410" s="94"/>
      <c r="K410" s="94"/>
      <c r="L410" s="94"/>
      <c r="M410" s="94"/>
      <c r="N410" s="94"/>
      <c r="O410" s="94"/>
      <c r="P410" s="94"/>
      <c r="Z410" s="185"/>
    </row>
    <row r="411" spans="1:26" x14ac:dyDescent="0.3">
      <c r="A411" s="84"/>
      <c r="B411" s="94"/>
      <c r="C411" s="94"/>
      <c r="D411" s="94"/>
      <c r="E411" s="79"/>
      <c r="F411" s="79"/>
      <c r="G411" s="94"/>
      <c r="H411" s="95"/>
      <c r="I411" s="97"/>
      <c r="J411" s="94"/>
      <c r="K411" s="94"/>
      <c r="L411" s="94"/>
      <c r="M411" s="94"/>
      <c r="N411" s="94"/>
      <c r="O411" s="94"/>
      <c r="P411" s="94"/>
      <c r="Z411" s="185"/>
    </row>
    <row r="412" spans="1:26" x14ac:dyDescent="0.3">
      <c r="A412" s="84"/>
      <c r="B412" s="94"/>
      <c r="C412" s="94"/>
      <c r="D412" s="94"/>
      <c r="E412" s="79"/>
      <c r="F412" s="79"/>
      <c r="G412" s="94"/>
      <c r="H412" s="95"/>
      <c r="I412" s="97"/>
      <c r="J412" s="94"/>
      <c r="K412" s="94"/>
      <c r="L412" s="94"/>
      <c r="M412" s="94"/>
      <c r="N412" s="94"/>
      <c r="O412" s="94"/>
      <c r="P412" s="94"/>
      <c r="Z412" s="185"/>
    </row>
    <row r="413" spans="1:26" x14ac:dyDescent="0.3">
      <c r="A413" s="84"/>
      <c r="B413" s="94"/>
      <c r="C413" s="94"/>
      <c r="D413" s="94"/>
      <c r="E413" s="79"/>
      <c r="F413" s="79"/>
      <c r="G413" s="94"/>
      <c r="H413" s="95"/>
      <c r="I413" s="97"/>
      <c r="J413" s="94"/>
      <c r="K413" s="94"/>
      <c r="L413" s="94"/>
      <c r="M413" s="94"/>
      <c r="N413" s="94"/>
      <c r="O413" s="94"/>
      <c r="P413" s="94"/>
      <c r="Z413" s="185"/>
    </row>
    <row r="414" spans="1:26" x14ac:dyDescent="0.3">
      <c r="A414" s="84"/>
      <c r="B414" s="94"/>
      <c r="C414" s="94"/>
      <c r="D414" s="94"/>
      <c r="E414" s="79"/>
      <c r="F414" s="79"/>
      <c r="G414" s="94"/>
      <c r="H414" s="95"/>
      <c r="I414" s="97"/>
      <c r="J414" s="94"/>
      <c r="K414" s="94"/>
      <c r="L414" s="94"/>
      <c r="M414" s="94"/>
      <c r="N414" s="94"/>
      <c r="O414" s="94"/>
      <c r="P414" s="94"/>
      <c r="Z414" s="185"/>
    </row>
    <row r="415" spans="1:26" x14ac:dyDescent="0.3">
      <c r="A415" s="84"/>
      <c r="B415" s="94"/>
      <c r="C415" s="94"/>
      <c r="D415" s="94"/>
      <c r="E415" s="79"/>
      <c r="F415" s="79"/>
      <c r="G415" s="94"/>
      <c r="H415" s="95"/>
      <c r="I415" s="97"/>
      <c r="J415" s="94"/>
      <c r="K415" s="94"/>
      <c r="L415" s="94"/>
      <c r="M415" s="94"/>
      <c r="N415" s="94"/>
      <c r="O415" s="94"/>
      <c r="P415" s="94"/>
      <c r="Z415" s="185"/>
    </row>
    <row r="416" spans="1:26" x14ac:dyDescent="0.3">
      <c r="A416" s="84"/>
      <c r="B416" s="94"/>
      <c r="C416" s="94"/>
      <c r="D416" s="94"/>
      <c r="E416" s="79"/>
      <c r="F416" s="79"/>
      <c r="G416" s="94"/>
      <c r="H416" s="95"/>
      <c r="I416" s="97"/>
      <c r="J416" s="94"/>
      <c r="K416" s="94"/>
      <c r="L416" s="94"/>
      <c r="M416" s="94"/>
      <c r="N416" s="94"/>
      <c r="O416" s="94"/>
      <c r="P416" s="94"/>
      <c r="Z416" s="185"/>
    </row>
    <row r="417" spans="1:26" x14ac:dyDescent="0.3">
      <c r="A417" s="84"/>
      <c r="B417" s="94"/>
      <c r="C417" s="94"/>
      <c r="D417" s="94"/>
      <c r="E417" s="79"/>
      <c r="F417" s="79"/>
      <c r="G417" s="94"/>
      <c r="H417" s="95"/>
      <c r="I417" s="97"/>
      <c r="J417" s="94"/>
      <c r="K417" s="94"/>
      <c r="L417" s="94"/>
      <c r="M417" s="94"/>
      <c r="N417" s="94"/>
      <c r="O417" s="94"/>
      <c r="P417" s="94"/>
      <c r="Z417" s="185"/>
    </row>
    <row r="418" spans="1:26" x14ac:dyDescent="0.3">
      <c r="A418" s="84"/>
      <c r="B418" s="94"/>
      <c r="C418" s="94"/>
      <c r="D418" s="94"/>
      <c r="E418" s="79"/>
      <c r="F418" s="79"/>
      <c r="G418" s="94"/>
      <c r="H418" s="95"/>
      <c r="I418" s="97"/>
      <c r="J418" s="94"/>
      <c r="K418" s="94"/>
      <c r="L418" s="94"/>
      <c r="M418" s="94"/>
      <c r="N418" s="94"/>
      <c r="O418" s="94"/>
      <c r="P418" s="94"/>
      <c r="Z418" s="185"/>
    </row>
    <row r="419" spans="1:26" x14ac:dyDescent="0.3">
      <c r="A419" s="84"/>
      <c r="B419" s="94"/>
      <c r="C419" s="94"/>
      <c r="D419" s="94"/>
      <c r="E419" s="79"/>
      <c r="F419" s="79"/>
      <c r="G419" s="94"/>
      <c r="H419" s="95"/>
      <c r="I419" s="97"/>
      <c r="J419" s="94"/>
      <c r="K419" s="94"/>
      <c r="L419" s="94"/>
      <c r="M419" s="94"/>
      <c r="N419" s="94"/>
      <c r="O419" s="94"/>
      <c r="P419" s="94"/>
      <c r="Z419" s="185"/>
    </row>
    <row r="420" spans="1:26" x14ac:dyDescent="0.3">
      <c r="A420" s="84"/>
      <c r="B420" s="94"/>
      <c r="C420" s="94"/>
      <c r="D420" s="94"/>
      <c r="E420" s="79"/>
      <c r="F420" s="79"/>
      <c r="G420" s="94"/>
      <c r="H420" s="95"/>
      <c r="I420" s="97"/>
      <c r="J420" s="94"/>
      <c r="K420" s="94"/>
      <c r="L420" s="94"/>
      <c r="M420" s="94"/>
      <c r="N420" s="94"/>
      <c r="O420" s="94"/>
      <c r="P420" s="94"/>
      <c r="Z420" s="185"/>
    </row>
    <row r="421" spans="1:26" x14ac:dyDescent="0.3">
      <c r="A421" s="84"/>
      <c r="B421" s="94"/>
      <c r="C421" s="94"/>
      <c r="D421" s="94"/>
      <c r="E421" s="79"/>
      <c r="F421" s="79"/>
      <c r="G421" s="94"/>
      <c r="H421" s="95"/>
      <c r="I421" s="97"/>
      <c r="J421" s="94"/>
      <c r="K421" s="94"/>
      <c r="L421" s="94"/>
      <c r="M421" s="94"/>
      <c r="N421" s="94"/>
      <c r="O421" s="94"/>
      <c r="P421" s="94"/>
      <c r="Z421" s="185"/>
    </row>
    <row r="422" spans="1:26" x14ac:dyDescent="0.3">
      <c r="A422" s="84"/>
      <c r="B422" s="94"/>
      <c r="C422" s="94"/>
      <c r="D422" s="94"/>
      <c r="E422" s="79"/>
      <c r="F422" s="79"/>
      <c r="G422" s="94"/>
      <c r="H422" s="95"/>
      <c r="I422" s="97"/>
      <c r="J422" s="94"/>
      <c r="K422" s="94"/>
      <c r="L422" s="94"/>
      <c r="M422" s="94"/>
      <c r="N422" s="94"/>
      <c r="O422" s="94"/>
      <c r="P422" s="94"/>
      <c r="Z422" s="185"/>
    </row>
    <row r="423" spans="1:26" x14ac:dyDescent="0.3">
      <c r="A423" s="84"/>
      <c r="B423" s="94"/>
      <c r="C423" s="94"/>
      <c r="D423" s="94"/>
      <c r="E423" s="79"/>
      <c r="F423" s="79"/>
      <c r="G423" s="94"/>
      <c r="H423" s="95"/>
      <c r="I423" s="97"/>
      <c r="J423" s="94"/>
      <c r="K423" s="94"/>
      <c r="L423" s="94"/>
      <c r="M423" s="94"/>
      <c r="N423" s="94"/>
      <c r="O423" s="94"/>
      <c r="P423" s="94"/>
      <c r="Z423" s="185"/>
    </row>
    <row r="424" spans="1:26" x14ac:dyDescent="0.3">
      <c r="A424" s="84"/>
      <c r="B424" s="94"/>
      <c r="C424" s="94"/>
      <c r="D424" s="94"/>
      <c r="E424" s="79"/>
      <c r="F424" s="79"/>
      <c r="G424" s="94"/>
      <c r="H424" s="95"/>
      <c r="I424" s="97"/>
      <c r="J424" s="94"/>
      <c r="K424" s="94"/>
      <c r="L424" s="94"/>
      <c r="M424" s="94"/>
      <c r="N424" s="94"/>
      <c r="O424" s="94"/>
      <c r="P424" s="94"/>
      <c r="Z424" s="185"/>
    </row>
    <row r="425" spans="1:26" x14ac:dyDescent="0.3">
      <c r="A425" s="84"/>
      <c r="B425" s="94"/>
      <c r="C425" s="94"/>
      <c r="D425" s="94"/>
      <c r="E425" s="79"/>
      <c r="F425" s="79"/>
      <c r="G425" s="94"/>
      <c r="H425" s="95"/>
      <c r="I425" s="97"/>
      <c r="J425" s="94"/>
      <c r="K425" s="94"/>
      <c r="L425" s="94"/>
      <c r="M425" s="94"/>
      <c r="N425" s="94"/>
      <c r="O425" s="94"/>
      <c r="P425" s="94"/>
      <c r="Z425" s="185"/>
    </row>
    <row r="426" spans="1:26" x14ac:dyDescent="0.3">
      <c r="A426" s="84"/>
      <c r="B426" s="94"/>
      <c r="C426" s="94"/>
      <c r="D426" s="94"/>
      <c r="E426" s="79"/>
      <c r="F426" s="79"/>
      <c r="G426" s="94"/>
      <c r="H426" s="95"/>
      <c r="I426" s="97"/>
      <c r="J426" s="94"/>
      <c r="K426" s="94"/>
      <c r="L426" s="94"/>
      <c r="M426" s="94"/>
      <c r="N426" s="94"/>
      <c r="O426" s="94"/>
      <c r="P426" s="94"/>
      <c r="Z426" s="185"/>
    </row>
    <row r="427" spans="1:26" x14ac:dyDescent="0.3">
      <c r="A427" s="84"/>
      <c r="B427" s="94"/>
      <c r="C427" s="94"/>
      <c r="D427" s="94"/>
      <c r="E427" s="79"/>
      <c r="F427" s="79"/>
      <c r="G427" s="94"/>
      <c r="H427" s="95"/>
      <c r="I427" s="97"/>
      <c r="J427" s="94"/>
      <c r="K427" s="94"/>
      <c r="L427" s="94"/>
      <c r="M427" s="94"/>
      <c r="N427" s="94"/>
      <c r="O427" s="94"/>
      <c r="P427" s="94"/>
      <c r="Z427" s="185"/>
    </row>
    <row r="428" spans="1:26" x14ac:dyDescent="0.3">
      <c r="A428" s="84"/>
      <c r="B428" s="94"/>
      <c r="C428" s="94"/>
      <c r="D428" s="94"/>
      <c r="E428" s="79"/>
      <c r="F428" s="79"/>
      <c r="G428" s="94"/>
      <c r="H428" s="95"/>
      <c r="I428" s="97"/>
      <c r="J428" s="94"/>
      <c r="K428" s="94"/>
      <c r="L428" s="94"/>
      <c r="M428" s="94"/>
      <c r="N428" s="94"/>
      <c r="O428" s="94"/>
      <c r="P428" s="94"/>
      <c r="Z428" s="185"/>
    </row>
    <row r="429" spans="1:26" x14ac:dyDescent="0.3">
      <c r="A429" s="84"/>
      <c r="B429" s="94"/>
      <c r="C429" s="94"/>
      <c r="D429" s="94"/>
      <c r="E429" s="79"/>
      <c r="F429" s="79"/>
      <c r="G429" s="94"/>
      <c r="H429" s="95"/>
      <c r="I429" s="97"/>
      <c r="J429" s="94"/>
      <c r="K429" s="94"/>
      <c r="L429" s="94"/>
      <c r="M429" s="94"/>
      <c r="N429" s="94"/>
      <c r="O429" s="94"/>
      <c r="P429" s="94"/>
      <c r="Z429" s="185"/>
    </row>
    <row r="430" spans="1:26" x14ac:dyDescent="0.3">
      <c r="A430" s="84"/>
      <c r="B430" s="94"/>
      <c r="C430" s="94"/>
      <c r="D430" s="94"/>
      <c r="E430" s="79"/>
      <c r="F430" s="79"/>
      <c r="G430" s="94"/>
      <c r="H430" s="95"/>
      <c r="I430" s="97"/>
      <c r="J430" s="94"/>
      <c r="K430" s="94"/>
      <c r="L430" s="94"/>
      <c r="M430" s="94"/>
      <c r="N430" s="94"/>
      <c r="O430" s="94"/>
      <c r="P430" s="94"/>
      <c r="Z430" s="185"/>
    </row>
    <row r="431" spans="1:26" x14ac:dyDescent="0.3">
      <c r="A431" s="84"/>
      <c r="B431" s="94"/>
      <c r="C431" s="94"/>
      <c r="D431" s="94"/>
      <c r="E431" s="79"/>
      <c r="F431" s="79"/>
      <c r="G431" s="94"/>
      <c r="H431" s="95"/>
      <c r="I431" s="97"/>
      <c r="J431" s="94"/>
      <c r="K431" s="94"/>
      <c r="L431" s="94"/>
      <c r="M431" s="94"/>
      <c r="N431" s="94"/>
      <c r="O431" s="94"/>
      <c r="P431" s="94"/>
      <c r="Z431" s="185"/>
    </row>
    <row r="432" spans="1:26" x14ac:dyDescent="0.3">
      <c r="A432" s="84"/>
      <c r="B432" s="94"/>
      <c r="C432" s="94"/>
      <c r="D432" s="94"/>
      <c r="E432" s="79"/>
      <c r="F432" s="79"/>
      <c r="G432" s="94"/>
      <c r="H432" s="95"/>
      <c r="I432" s="97"/>
      <c r="J432" s="94"/>
      <c r="K432" s="94"/>
      <c r="L432" s="94"/>
      <c r="M432" s="94"/>
      <c r="N432" s="94"/>
      <c r="O432" s="94"/>
      <c r="P432" s="94"/>
      <c r="Z432" s="185"/>
    </row>
    <row r="433" spans="1:26" x14ac:dyDescent="0.3">
      <c r="A433" s="84"/>
      <c r="B433" s="94"/>
      <c r="C433" s="94"/>
      <c r="D433" s="94"/>
      <c r="E433" s="79"/>
      <c r="F433" s="79"/>
      <c r="G433" s="94"/>
      <c r="H433" s="95"/>
      <c r="I433" s="97"/>
      <c r="J433" s="94"/>
      <c r="K433" s="94"/>
      <c r="L433" s="94"/>
      <c r="M433" s="94"/>
      <c r="N433" s="94"/>
      <c r="O433" s="94"/>
      <c r="P433" s="94"/>
      <c r="Z433" s="185"/>
    </row>
    <row r="434" spans="1:26" x14ac:dyDescent="0.3">
      <c r="A434" s="84"/>
      <c r="B434" s="94"/>
      <c r="C434" s="94"/>
      <c r="D434" s="94"/>
      <c r="E434" s="79"/>
      <c r="F434" s="79"/>
      <c r="G434" s="94"/>
      <c r="H434" s="95"/>
      <c r="I434" s="97"/>
      <c r="J434" s="94"/>
      <c r="K434" s="94"/>
      <c r="L434" s="94"/>
      <c r="M434" s="94"/>
      <c r="N434" s="94"/>
      <c r="O434" s="94"/>
      <c r="P434" s="94"/>
      <c r="Z434" s="185"/>
    </row>
    <row r="435" spans="1:26" x14ac:dyDescent="0.3">
      <c r="A435" s="84"/>
      <c r="B435" s="94"/>
      <c r="C435" s="94"/>
      <c r="D435" s="94"/>
      <c r="E435" s="79"/>
      <c r="F435" s="79"/>
      <c r="G435" s="94"/>
      <c r="H435" s="95"/>
      <c r="I435" s="97"/>
      <c r="J435" s="94"/>
      <c r="K435" s="94"/>
      <c r="L435" s="94"/>
      <c r="M435" s="94"/>
      <c r="N435" s="94"/>
      <c r="O435" s="94"/>
      <c r="P435" s="94"/>
      <c r="Z435" s="185"/>
    </row>
    <row r="436" spans="1:26" x14ac:dyDescent="0.3">
      <c r="A436" s="84"/>
      <c r="B436" s="94"/>
      <c r="C436" s="94"/>
      <c r="D436" s="94"/>
      <c r="E436" s="79"/>
      <c r="F436" s="79"/>
      <c r="G436" s="94"/>
      <c r="H436" s="95"/>
      <c r="I436" s="97"/>
      <c r="J436" s="94"/>
      <c r="K436" s="94"/>
      <c r="L436" s="94"/>
      <c r="M436" s="94"/>
      <c r="N436" s="94"/>
      <c r="O436" s="94"/>
      <c r="P436" s="94"/>
      <c r="Z436" s="185"/>
    </row>
    <row r="437" spans="1:26" x14ac:dyDescent="0.3">
      <c r="A437" s="84"/>
      <c r="B437" s="94"/>
      <c r="C437" s="94"/>
      <c r="D437" s="94"/>
      <c r="E437" s="79"/>
      <c r="F437" s="79"/>
      <c r="G437" s="94"/>
      <c r="H437" s="95"/>
      <c r="I437" s="97"/>
      <c r="J437" s="94"/>
      <c r="K437" s="94"/>
      <c r="L437" s="94"/>
      <c r="M437" s="94"/>
      <c r="N437" s="94"/>
      <c r="O437" s="94"/>
      <c r="P437" s="94"/>
      <c r="Z437" s="185"/>
    </row>
    <row r="438" spans="1:26" x14ac:dyDescent="0.3">
      <c r="A438" s="84"/>
      <c r="B438" s="94"/>
      <c r="C438" s="94"/>
      <c r="D438" s="94"/>
      <c r="E438" s="79"/>
      <c r="F438" s="79"/>
      <c r="G438" s="94"/>
      <c r="H438" s="95"/>
      <c r="I438" s="97"/>
      <c r="J438" s="94"/>
      <c r="K438" s="94"/>
      <c r="L438" s="94"/>
      <c r="M438" s="94"/>
      <c r="N438" s="94"/>
      <c r="O438" s="94"/>
      <c r="P438" s="94"/>
      <c r="Z438" s="185"/>
    </row>
    <row r="439" spans="1:26" x14ac:dyDescent="0.3">
      <c r="A439" s="84"/>
      <c r="B439" s="94"/>
      <c r="C439" s="94"/>
      <c r="D439" s="94"/>
      <c r="E439" s="79"/>
      <c r="F439" s="79"/>
      <c r="G439" s="94"/>
      <c r="H439" s="95"/>
      <c r="I439" s="97"/>
      <c r="J439" s="94"/>
      <c r="K439" s="94"/>
      <c r="L439" s="94"/>
      <c r="M439" s="94"/>
      <c r="N439" s="94"/>
      <c r="O439" s="94"/>
      <c r="P439" s="94"/>
      <c r="Z439" s="185"/>
    </row>
    <row r="440" spans="1:26" x14ac:dyDescent="0.3">
      <c r="A440" s="84"/>
      <c r="B440" s="94"/>
      <c r="C440" s="94"/>
      <c r="D440" s="94"/>
      <c r="E440" s="79"/>
      <c r="F440" s="79"/>
      <c r="G440" s="94"/>
      <c r="H440" s="95"/>
      <c r="I440" s="97"/>
      <c r="J440" s="94"/>
      <c r="K440" s="94"/>
      <c r="L440" s="94"/>
      <c r="M440" s="94"/>
      <c r="N440" s="94"/>
      <c r="O440" s="94"/>
      <c r="P440" s="94"/>
      <c r="Z440" s="185"/>
    </row>
    <row r="441" spans="1:26" x14ac:dyDescent="0.3">
      <c r="A441" s="84"/>
      <c r="B441" s="94"/>
      <c r="C441" s="94"/>
      <c r="D441" s="94"/>
      <c r="E441" s="79"/>
      <c r="F441" s="79"/>
      <c r="G441" s="94"/>
      <c r="H441" s="95"/>
      <c r="I441" s="97"/>
      <c r="J441" s="94"/>
      <c r="K441" s="94"/>
      <c r="L441" s="94"/>
      <c r="M441" s="94"/>
      <c r="N441" s="94"/>
      <c r="O441" s="94"/>
      <c r="P441" s="94"/>
      <c r="Z441" s="185"/>
    </row>
    <row r="442" spans="1:26" x14ac:dyDescent="0.3">
      <c r="A442" s="84"/>
      <c r="B442" s="94"/>
      <c r="C442" s="94"/>
      <c r="D442" s="94"/>
      <c r="E442" s="79"/>
      <c r="F442" s="79"/>
      <c r="G442" s="94"/>
      <c r="H442" s="95"/>
      <c r="I442" s="97"/>
      <c r="J442" s="94"/>
      <c r="K442" s="94"/>
      <c r="L442" s="94"/>
      <c r="M442" s="94"/>
      <c r="N442" s="94"/>
      <c r="O442" s="94"/>
      <c r="P442" s="94"/>
      <c r="Z442" s="185"/>
    </row>
    <row r="443" spans="1:26" x14ac:dyDescent="0.3">
      <c r="A443" s="84"/>
      <c r="B443" s="94"/>
      <c r="C443" s="94"/>
      <c r="D443" s="94"/>
      <c r="E443" s="79"/>
      <c r="F443" s="79"/>
      <c r="G443" s="94"/>
      <c r="H443" s="95"/>
      <c r="I443" s="97"/>
      <c r="J443" s="94"/>
      <c r="K443" s="94"/>
      <c r="L443" s="94"/>
      <c r="M443" s="94"/>
      <c r="N443" s="94"/>
      <c r="O443" s="94"/>
      <c r="P443" s="94"/>
      <c r="Z443" s="185"/>
    </row>
    <row r="444" spans="1:26" x14ac:dyDescent="0.3">
      <c r="A444" s="84"/>
      <c r="B444" s="94"/>
      <c r="C444" s="94"/>
      <c r="D444" s="94"/>
      <c r="E444" s="79"/>
      <c r="F444" s="79"/>
      <c r="G444" s="94"/>
      <c r="H444" s="95"/>
      <c r="I444" s="97"/>
      <c r="J444" s="94"/>
      <c r="K444" s="94"/>
      <c r="L444" s="94"/>
      <c r="M444" s="94"/>
      <c r="N444" s="94"/>
      <c r="O444" s="94"/>
      <c r="P444" s="94"/>
      <c r="Z444" s="185"/>
    </row>
    <row r="445" spans="1:26" x14ac:dyDescent="0.3">
      <c r="A445" s="84"/>
      <c r="B445" s="94"/>
      <c r="C445" s="94"/>
      <c r="D445" s="94"/>
      <c r="E445" s="79"/>
      <c r="F445" s="79"/>
      <c r="G445" s="94"/>
      <c r="H445" s="95"/>
      <c r="I445" s="97"/>
      <c r="J445" s="94"/>
      <c r="K445" s="94"/>
      <c r="L445" s="94"/>
      <c r="M445" s="94"/>
      <c r="N445" s="94"/>
      <c r="O445" s="94"/>
      <c r="P445" s="94"/>
      <c r="Z445" s="185"/>
    </row>
    <row r="446" spans="1:26" x14ac:dyDescent="0.3">
      <c r="A446" s="84"/>
      <c r="B446" s="94"/>
      <c r="C446" s="94"/>
      <c r="D446" s="94"/>
      <c r="E446" s="79"/>
      <c r="F446" s="79"/>
      <c r="G446" s="94"/>
      <c r="H446" s="95"/>
      <c r="I446" s="97"/>
      <c r="J446" s="94"/>
      <c r="K446" s="94"/>
      <c r="L446" s="94"/>
      <c r="M446" s="94"/>
      <c r="N446" s="94"/>
      <c r="O446" s="94"/>
      <c r="P446" s="94"/>
      <c r="Z446" s="185"/>
    </row>
    <row r="447" spans="1:26" x14ac:dyDescent="0.3">
      <c r="A447" s="84"/>
      <c r="B447" s="94"/>
      <c r="C447" s="94"/>
      <c r="D447" s="94"/>
      <c r="E447" s="79"/>
      <c r="F447" s="79"/>
      <c r="G447" s="94"/>
      <c r="H447" s="95"/>
      <c r="I447" s="97"/>
      <c r="J447" s="94"/>
      <c r="K447" s="94"/>
      <c r="L447" s="94"/>
      <c r="M447" s="94"/>
      <c r="N447" s="94"/>
      <c r="O447" s="94"/>
      <c r="P447" s="94"/>
      <c r="Z447" s="185"/>
    </row>
    <row r="448" spans="1:26" x14ac:dyDescent="0.3">
      <c r="A448" s="84"/>
      <c r="B448" s="94"/>
      <c r="C448" s="94"/>
      <c r="D448" s="94"/>
      <c r="E448" s="79"/>
      <c r="F448" s="79"/>
      <c r="G448" s="94"/>
      <c r="H448" s="95"/>
      <c r="I448" s="97"/>
      <c r="J448" s="94"/>
      <c r="K448" s="94"/>
      <c r="L448" s="94"/>
      <c r="M448" s="94"/>
      <c r="N448" s="94"/>
      <c r="O448" s="94"/>
      <c r="P448" s="94"/>
      <c r="Z448" s="185"/>
    </row>
    <row r="449" spans="1:26" x14ac:dyDescent="0.3">
      <c r="A449" s="84"/>
      <c r="B449" s="94"/>
      <c r="C449" s="94"/>
      <c r="D449" s="94"/>
      <c r="E449" s="79"/>
      <c r="F449" s="79"/>
      <c r="G449" s="94"/>
      <c r="H449" s="95"/>
      <c r="I449" s="97"/>
      <c r="J449" s="94"/>
      <c r="K449" s="94"/>
      <c r="L449" s="94"/>
      <c r="M449" s="94"/>
      <c r="N449" s="94"/>
      <c r="O449" s="94"/>
      <c r="P449" s="94"/>
      <c r="Z449" s="185"/>
    </row>
    <row r="450" spans="1:26" x14ac:dyDescent="0.3">
      <c r="A450" s="84"/>
      <c r="B450" s="94"/>
      <c r="C450" s="94"/>
      <c r="D450" s="94"/>
      <c r="E450" s="79"/>
      <c r="F450" s="79"/>
      <c r="G450" s="94"/>
      <c r="H450" s="95"/>
      <c r="I450" s="97"/>
      <c r="J450" s="94"/>
      <c r="K450" s="94"/>
      <c r="L450" s="94"/>
      <c r="M450" s="94"/>
      <c r="N450" s="94"/>
      <c r="O450" s="94"/>
      <c r="P450" s="94"/>
      <c r="Z450" s="185"/>
    </row>
    <row r="451" spans="1:26" x14ac:dyDescent="0.3">
      <c r="A451" s="84"/>
      <c r="B451" s="94"/>
      <c r="C451" s="94"/>
      <c r="D451" s="94"/>
      <c r="E451" s="79"/>
      <c r="F451" s="79"/>
      <c r="G451" s="94"/>
      <c r="H451" s="95"/>
      <c r="I451" s="97"/>
      <c r="J451" s="94"/>
      <c r="K451" s="94"/>
      <c r="L451" s="94"/>
      <c r="M451" s="94"/>
      <c r="N451" s="94"/>
      <c r="O451" s="94"/>
      <c r="P451" s="94"/>
      <c r="Z451" s="185"/>
    </row>
    <row r="452" spans="1:26" x14ac:dyDescent="0.3">
      <c r="A452" s="84"/>
      <c r="B452" s="94"/>
      <c r="C452" s="94"/>
      <c r="D452" s="94"/>
      <c r="E452" s="79"/>
      <c r="F452" s="79"/>
      <c r="G452" s="94"/>
      <c r="H452" s="95"/>
      <c r="I452" s="97"/>
      <c r="J452" s="94"/>
      <c r="K452" s="94"/>
      <c r="L452" s="94"/>
      <c r="M452" s="94"/>
      <c r="N452" s="94"/>
      <c r="O452" s="94"/>
      <c r="P452" s="94"/>
      <c r="Z452" s="185"/>
    </row>
    <row r="453" spans="1:26" x14ac:dyDescent="0.3">
      <c r="A453" s="84"/>
      <c r="B453" s="94"/>
      <c r="C453" s="94"/>
      <c r="D453" s="94"/>
      <c r="E453" s="79"/>
      <c r="F453" s="79"/>
      <c r="G453" s="94"/>
      <c r="H453" s="95"/>
      <c r="I453" s="97"/>
      <c r="J453" s="94"/>
      <c r="K453" s="94"/>
      <c r="L453" s="94"/>
      <c r="M453" s="94"/>
      <c r="N453" s="94"/>
      <c r="O453" s="94"/>
      <c r="P453" s="94"/>
      <c r="Z453" s="185"/>
    </row>
    <row r="454" spans="1:26" x14ac:dyDescent="0.3">
      <c r="A454" s="84"/>
      <c r="B454" s="94"/>
      <c r="C454" s="94"/>
      <c r="D454" s="94"/>
      <c r="E454" s="79"/>
      <c r="F454" s="79"/>
      <c r="G454" s="94"/>
      <c r="H454" s="95"/>
      <c r="I454" s="97"/>
      <c r="J454" s="94"/>
      <c r="K454" s="94"/>
      <c r="L454" s="94"/>
      <c r="M454" s="94"/>
      <c r="N454" s="94"/>
      <c r="O454" s="94"/>
      <c r="P454" s="94"/>
      <c r="Z454" s="185"/>
    </row>
    <row r="455" spans="1:26" x14ac:dyDescent="0.3">
      <c r="A455" s="84"/>
      <c r="B455" s="94"/>
      <c r="C455" s="94"/>
      <c r="D455" s="94"/>
      <c r="E455" s="79"/>
      <c r="F455" s="79"/>
      <c r="G455" s="94"/>
      <c r="H455" s="95"/>
      <c r="I455" s="97"/>
      <c r="J455" s="94"/>
      <c r="K455" s="94"/>
      <c r="L455" s="94"/>
      <c r="M455" s="94"/>
      <c r="N455" s="94"/>
      <c r="O455" s="94"/>
      <c r="P455" s="94"/>
      <c r="Z455" s="185"/>
    </row>
    <row r="456" spans="1:26" x14ac:dyDescent="0.3">
      <c r="A456" s="84"/>
      <c r="B456" s="94"/>
      <c r="C456" s="94"/>
      <c r="D456" s="94"/>
      <c r="E456" s="79"/>
      <c r="F456" s="79"/>
      <c r="G456" s="94"/>
      <c r="H456" s="95"/>
      <c r="I456" s="97"/>
      <c r="J456" s="94"/>
      <c r="K456" s="94"/>
      <c r="L456" s="94"/>
      <c r="M456" s="94"/>
      <c r="N456" s="94"/>
      <c r="O456" s="94"/>
      <c r="P456" s="94"/>
      <c r="Z456" s="185"/>
    </row>
    <row r="457" spans="1:26" x14ac:dyDescent="0.3">
      <c r="A457" s="84"/>
      <c r="B457" s="94"/>
      <c r="C457" s="94"/>
      <c r="D457" s="94"/>
      <c r="E457" s="79"/>
      <c r="F457" s="79"/>
      <c r="G457" s="94"/>
      <c r="H457" s="95"/>
      <c r="I457" s="97"/>
      <c r="J457" s="94"/>
      <c r="K457" s="94"/>
      <c r="L457" s="94"/>
      <c r="M457" s="94"/>
      <c r="N457" s="94"/>
      <c r="O457" s="94"/>
      <c r="P457" s="94"/>
      <c r="Z457" s="185"/>
    </row>
    <row r="458" spans="1:26" x14ac:dyDescent="0.3">
      <c r="A458" s="84"/>
      <c r="B458" s="94"/>
      <c r="C458" s="94"/>
      <c r="D458" s="94"/>
      <c r="E458" s="79"/>
      <c r="F458" s="79"/>
      <c r="G458" s="94"/>
      <c r="H458" s="95"/>
      <c r="I458" s="97"/>
      <c r="J458" s="94"/>
      <c r="K458" s="94"/>
      <c r="L458" s="94"/>
      <c r="M458" s="94"/>
      <c r="N458" s="94"/>
      <c r="O458" s="94"/>
      <c r="P458" s="94"/>
      <c r="Z458" s="185"/>
    </row>
    <row r="459" spans="1:26" x14ac:dyDescent="0.3">
      <c r="A459" s="84"/>
      <c r="B459" s="94"/>
      <c r="C459" s="94"/>
      <c r="D459" s="94"/>
      <c r="E459" s="79"/>
      <c r="F459" s="79"/>
      <c r="G459" s="94"/>
      <c r="H459" s="95"/>
      <c r="I459" s="97"/>
      <c r="J459" s="94"/>
      <c r="K459" s="94"/>
      <c r="L459" s="94"/>
      <c r="M459" s="94"/>
      <c r="N459" s="94"/>
      <c r="O459" s="94"/>
      <c r="P459" s="94"/>
      <c r="Z459" s="185"/>
    </row>
    <row r="460" spans="1:26" x14ac:dyDescent="0.3">
      <c r="A460" s="84"/>
      <c r="B460" s="94"/>
      <c r="C460" s="94"/>
      <c r="D460" s="94"/>
      <c r="E460" s="79"/>
      <c r="F460" s="79"/>
      <c r="G460" s="94"/>
      <c r="H460" s="95"/>
      <c r="I460" s="97"/>
      <c r="J460" s="94"/>
      <c r="K460" s="94"/>
      <c r="L460" s="94"/>
      <c r="M460" s="94"/>
      <c r="N460" s="94"/>
      <c r="O460" s="94"/>
      <c r="P460" s="94"/>
      <c r="Z460" s="185"/>
    </row>
    <row r="461" spans="1:26" x14ac:dyDescent="0.3">
      <c r="A461" s="84"/>
      <c r="B461" s="94"/>
      <c r="C461" s="94"/>
      <c r="D461" s="94"/>
      <c r="E461" s="79"/>
      <c r="F461" s="79"/>
      <c r="G461" s="94"/>
      <c r="H461" s="95"/>
      <c r="I461" s="97"/>
      <c r="J461" s="94"/>
      <c r="K461" s="94"/>
      <c r="L461" s="94"/>
      <c r="M461" s="94"/>
      <c r="N461" s="94"/>
      <c r="O461" s="94"/>
      <c r="P461" s="94"/>
      <c r="Z461" s="185"/>
    </row>
    <row r="462" spans="1:26" x14ac:dyDescent="0.3">
      <c r="A462" s="84"/>
      <c r="B462" s="94"/>
      <c r="C462" s="94"/>
      <c r="D462" s="94"/>
      <c r="E462" s="79"/>
      <c r="F462" s="79"/>
      <c r="G462" s="94"/>
      <c r="H462" s="95"/>
      <c r="I462" s="97"/>
      <c r="J462" s="94"/>
      <c r="K462" s="94"/>
      <c r="L462" s="94"/>
      <c r="M462" s="94"/>
      <c r="N462" s="94"/>
      <c r="O462" s="94"/>
      <c r="P462" s="94"/>
      <c r="Z462" s="185"/>
    </row>
    <row r="463" spans="1:26" x14ac:dyDescent="0.3">
      <c r="A463" s="84"/>
      <c r="B463" s="94"/>
      <c r="C463" s="94"/>
      <c r="D463" s="94"/>
      <c r="E463" s="79"/>
      <c r="F463" s="79"/>
      <c r="G463" s="94"/>
      <c r="H463" s="95"/>
      <c r="I463" s="97"/>
      <c r="J463" s="94"/>
      <c r="K463" s="94"/>
      <c r="L463" s="94"/>
      <c r="M463" s="94"/>
      <c r="N463" s="94"/>
      <c r="O463" s="94"/>
      <c r="P463" s="94"/>
      <c r="Z463" s="185"/>
    </row>
    <row r="464" spans="1:26" x14ac:dyDescent="0.3">
      <c r="A464" s="84"/>
      <c r="B464" s="94"/>
      <c r="C464" s="94"/>
      <c r="D464" s="94"/>
      <c r="E464" s="79"/>
      <c r="F464" s="79"/>
      <c r="G464" s="94"/>
      <c r="H464" s="95"/>
      <c r="I464" s="97"/>
      <c r="J464" s="94"/>
      <c r="K464" s="94"/>
      <c r="L464" s="94"/>
      <c r="M464" s="94"/>
      <c r="N464" s="94"/>
      <c r="O464" s="94"/>
      <c r="P464" s="94"/>
      <c r="Z464" s="185"/>
    </row>
    <row r="465" spans="1:26" x14ac:dyDescent="0.3">
      <c r="A465" s="84"/>
      <c r="B465" s="94"/>
      <c r="C465" s="94"/>
      <c r="D465" s="94"/>
      <c r="E465" s="79"/>
      <c r="F465" s="79"/>
      <c r="G465" s="94"/>
      <c r="H465" s="95"/>
      <c r="I465" s="97"/>
      <c r="J465" s="94"/>
      <c r="K465" s="94"/>
      <c r="L465" s="94"/>
      <c r="M465" s="94"/>
      <c r="N465" s="94"/>
      <c r="O465" s="94"/>
      <c r="P465" s="94"/>
      <c r="Z465" s="185"/>
    </row>
    <row r="466" spans="1:26" x14ac:dyDescent="0.3">
      <c r="A466" s="84"/>
      <c r="B466" s="94"/>
      <c r="C466" s="94"/>
      <c r="D466" s="94"/>
      <c r="E466" s="79"/>
      <c r="F466" s="79"/>
      <c r="G466" s="94"/>
      <c r="H466" s="95"/>
      <c r="I466" s="97"/>
      <c r="J466" s="94"/>
      <c r="K466" s="94"/>
      <c r="L466" s="94"/>
      <c r="M466" s="94"/>
      <c r="N466" s="94"/>
      <c r="O466" s="94"/>
      <c r="P466" s="94"/>
      <c r="Z466" s="185"/>
    </row>
    <row r="467" spans="1:26" x14ac:dyDescent="0.3">
      <c r="A467" s="84"/>
      <c r="B467" s="94"/>
      <c r="C467" s="94"/>
      <c r="D467" s="94"/>
      <c r="E467" s="79"/>
      <c r="F467" s="79"/>
      <c r="G467" s="94"/>
      <c r="H467" s="95"/>
      <c r="I467" s="97"/>
      <c r="J467" s="94"/>
      <c r="K467" s="94"/>
      <c r="L467" s="94"/>
      <c r="M467" s="94"/>
      <c r="N467" s="94"/>
      <c r="O467" s="94"/>
      <c r="P467" s="94"/>
      <c r="Z467" s="185"/>
    </row>
    <row r="468" spans="1:26" x14ac:dyDescent="0.3">
      <c r="A468" s="84"/>
      <c r="B468" s="94"/>
      <c r="C468" s="94"/>
      <c r="D468" s="94"/>
      <c r="E468" s="79"/>
      <c r="F468" s="79"/>
      <c r="G468" s="94"/>
      <c r="H468" s="95"/>
      <c r="I468" s="97"/>
      <c r="J468" s="94"/>
      <c r="K468" s="94"/>
      <c r="L468" s="94"/>
      <c r="M468" s="94"/>
      <c r="N468" s="94"/>
      <c r="O468" s="94"/>
      <c r="P468" s="94"/>
      <c r="Z468" s="185"/>
    </row>
    <row r="469" spans="1:26" x14ac:dyDescent="0.3">
      <c r="A469" s="84"/>
      <c r="B469" s="94"/>
      <c r="C469" s="94"/>
      <c r="D469" s="94"/>
      <c r="E469" s="79"/>
      <c r="F469" s="79"/>
      <c r="G469" s="94"/>
      <c r="H469" s="95"/>
      <c r="I469" s="97"/>
      <c r="J469" s="94"/>
      <c r="K469" s="94"/>
      <c r="L469" s="94"/>
      <c r="M469" s="94"/>
      <c r="N469" s="94"/>
      <c r="O469" s="94"/>
      <c r="P469" s="94"/>
      <c r="Z469" s="185"/>
    </row>
    <row r="470" spans="1:26" x14ac:dyDescent="0.3">
      <c r="A470" s="84"/>
      <c r="B470" s="94"/>
      <c r="C470" s="94"/>
      <c r="D470" s="94"/>
      <c r="E470" s="79"/>
      <c r="F470" s="79"/>
      <c r="G470" s="94"/>
      <c r="H470" s="95"/>
      <c r="I470" s="97"/>
      <c r="J470" s="94"/>
      <c r="K470" s="94"/>
      <c r="L470" s="94"/>
      <c r="M470" s="94"/>
      <c r="N470" s="94"/>
      <c r="O470" s="94"/>
      <c r="P470" s="94"/>
      <c r="Z470" s="185"/>
    </row>
    <row r="471" spans="1:26" x14ac:dyDescent="0.3">
      <c r="A471" s="84"/>
      <c r="B471" s="94"/>
      <c r="C471" s="94"/>
      <c r="D471" s="94"/>
      <c r="E471" s="79"/>
      <c r="F471" s="79"/>
      <c r="G471" s="94"/>
      <c r="H471" s="95"/>
      <c r="I471" s="97"/>
      <c r="J471" s="94"/>
      <c r="K471" s="94"/>
      <c r="L471" s="94"/>
      <c r="M471" s="94"/>
      <c r="N471" s="94"/>
      <c r="O471" s="94"/>
      <c r="P471" s="94"/>
      <c r="Z471" s="185"/>
    </row>
    <row r="472" spans="1:26" x14ac:dyDescent="0.3">
      <c r="A472" s="84"/>
      <c r="B472" s="94"/>
      <c r="C472" s="94"/>
      <c r="D472" s="94"/>
      <c r="E472" s="79"/>
      <c r="F472" s="79"/>
      <c r="G472" s="94"/>
      <c r="H472" s="95"/>
      <c r="I472" s="97"/>
      <c r="J472" s="94"/>
      <c r="K472" s="94"/>
      <c r="L472" s="94"/>
      <c r="M472" s="94"/>
      <c r="N472" s="94"/>
      <c r="O472" s="94"/>
      <c r="P472" s="94"/>
      <c r="Z472" s="185"/>
    </row>
    <row r="473" spans="1:26" x14ac:dyDescent="0.3">
      <c r="A473" s="84"/>
      <c r="B473" s="94"/>
      <c r="C473" s="94"/>
      <c r="D473" s="94"/>
      <c r="E473" s="79"/>
      <c r="F473" s="79"/>
      <c r="G473" s="94"/>
      <c r="H473" s="95"/>
      <c r="I473" s="97"/>
      <c r="J473" s="94"/>
      <c r="K473" s="94"/>
      <c r="L473" s="94"/>
      <c r="M473" s="94"/>
      <c r="N473" s="94"/>
      <c r="O473" s="94"/>
      <c r="P473" s="94"/>
      <c r="Z473" s="185"/>
    </row>
    <row r="474" spans="1:26" x14ac:dyDescent="0.3">
      <c r="A474" s="84"/>
      <c r="B474" s="94"/>
      <c r="C474" s="94"/>
      <c r="D474" s="94"/>
      <c r="E474" s="79"/>
      <c r="F474" s="79"/>
      <c r="G474" s="94"/>
      <c r="H474" s="95"/>
      <c r="I474" s="97"/>
      <c r="J474" s="94"/>
      <c r="K474" s="94"/>
      <c r="L474" s="94"/>
      <c r="M474" s="94"/>
      <c r="N474" s="94"/>
      <c r="O474" s="94"/>
      <c r="P474" s="94"/>
      <c r="Z474" s="185"/>
    </row>
    <row r="475" spans="1:26" x14ac:dyDescent="0.3">
      <c r="A475" s="84"/>
      <c r="B475" s="94"/>
      <c r="C475" s="94"/>
      <c r="D475" s="94"/>
      <c r="E475" s="79"/>
      <c r="F475" s="79"/>
      <c r="G475" s="94"/>
      <c r="H475" s="95"/>
      <c r="I475" s="97"/>
      <c r="J475" s="94"/>
      <c r="K475" s="94"/>
      <c r="L475" s="94"/>
      <c r="M475" s="94"/>
      <c r="N475" s="94"/>
      <c r="O475" s="94"/>
      <c r="P475" s="94"/>
      <c r="Z475" s="185"/>
    </row>
    <row r="476" spans="1:26" x14ac:dyDescent="0.3">
      <c r="A476" s="84"/>
      <c r="B476" s="94"/>
      <c r="C476" s="94"/>
      <c r="D476" s="94"/>
      <c r="E476" s="79"/>
      <c r="F476" s="79"/>
      <c r="G476" s="94"/>
      <c r="H476" s="95"/>
      <c r="I476" s="97"/>
      <c r="J476" s="94"/>
      <c r="K476" s="94"/>
      <c r="L476" s="94"/>
      <c r="M476" s="94"/>
      <c r="N476" s="94"/>
      <c r="O476" s="94"/>
      <c r="P476" s="94"/>
      <c r="Z476" s="185"/>
    </row>
    <row r="477" spans="1:26" x14ac:dyDescent="0.3">
      <c r="A477" s="84"/>
      <c r="B477" s="94"/>
      <c r="C477" s="94"/>
      <c r="D477" s="94"/>
      <c r="E477" s="79"/>
      <c r="F477" s="79"/>
      <c r="G477" s="94"/>
      <c r="H477" s="95"/>
      <c r="I477" s="97"/>
      <c r="J477" s="94"/>
      <c r="K477" s="94"/>
      <c r="L477" s="94"/>
      <c r="M477" s="94"/>
      <c r="N477" s="94"/>
      <c r="O477" s="94"/>
      <c r="P477" s="94"/>
      <c r="Z477" s="185"/>
    </row>
    <row r="478" spans="1:26" x14ac:dyDescent="0.3">
      <c r="A478" s="84"/>
      <c r="B478" s="94"/>
      <c r="C478" s="94"/>
      <c r="D478" s="94"/>
      <c r="E478" s="79"/>
      <c r="F478" s="79"/>
      <c r="G478" s="94"/>
      <c r="H478" s="95"/>
      <c r="I478" s="97"/>
      <c r="J478" s="94"/>
      <c r="K478" s="94"/>
      <c r="L478" s="94"/>
      <c r="M478" s="94"/>
      <c r="N478" s="94"/>
      <c r="O478" s="94"/>
      <c r="P478" s="94"/>
      <c r="Z478" s="185"/>
    </row>
    <row r="479" spans="1:26" x14ac:dyDescent="0.3">
      <c r="A479" s="84"/>
      <c r="B479" s="94"/>
      <c r="C479" s="94"/>
      <c r="D479" s="94"/>
      <c r="E479" s="79"/>
      <c r="F479" s="79"/>
      <c r="G479" s="94"/>
      <c r="H479" s="95"/>
      <c r="I479" s="97"/>
      <c r="J479" s="94"/>
      <c r="K479" s="94"/>
      <c r="L479" s="94"/>
      <c r="M479" s="94"/>
      <c r="N479" s="94"/>
      <c r="O479" s="94"/>
      <c r="P479" s="94"/>
      <c r="Z479" s="185"/>
    </row>
    <row r="480" spans="1:26" x14ac:dyDescent="0.3">
      <c r="A480" s="84"/>
      <c r="B480" s="94"/>
      <c r="C480" s="94"/>
      <c r="D480" s="94"/>
      <c r="E480" s="79"/>
      <c r="F480" s="79"/>
      <c r="G480" s="94"/>
      <c r="H480" s="95"/>
      <c r="I480" s="97"/>
      <c r="J480" s="94"/>
      <c r="K480" s="94"/>
      <c r="L480" s="94"/>
      <c r="M480" s="94"/>
      <c r="N480" s="94"/>
      <c r="O480" s="94"/>
      <c r="P480" s="94"/>
      <c r="Z480" s="185"/>
    </row>
    <row r="481" spans="1:26" x14ac:dyDescent="0.3">
      <c r="A481" s="84"/>
      <c r="B481" s="94"/>
      <c r="C481" s="94"/>
      <c r="D481" s="94"/>
      <c r="E481" s="79"/>
      <c r="F481" s="79"/>
      <c r="G481" s="94"/>
      <c r="H481" s="95"/>
      <c r="I481" s="97"/>
      <c r="J481" s="94"/>
      <c r="K481" s="94"/>
      <c r="L481" s="94"/>
      <c r="M481" s="94"/>
      <c r="N481" s="94"/>
      <c r="O481" s="94"/>
      <c r="P481" s="94"/>
      <c r="Z481" s="185"/>
    </row>
    <row r="482" spans="1:26" x14ac:dyDescent="0.3">
      <c r="A482" s="84"/>
      <c r="B482" s="94"/>
      <c r="C482" s="94"/>
      <c r="D482" s="94"/>
      <c r="E482" s="79"/>
      <c r="F482" s="79"/>
      <c r="G482" s="94"/>
      <c r="H482" s="95"/>
      <c r="I482" s="97"/>
      <c r="J482" s="94"/>
      <c r="K482" s="94"/>
      <c r="L482" s="94"/>
      <c r="M482" s="94"/>
      <c r="N482" s="94"/>
      <c r="O482" s="94"/>
      <c r="P482" s="94"/>
      <c r="Z482" s="185"/>
    </row>
    <row r="483" spans="1:26" x14ac:dyDescent="0.3">
      <c r="A483" s="84"/>
      <c r="B483" s="94"/>
      <c r="C483" s="94"/>
      <c r="D483" s="94"/>
      <c r="E483" s="79"/>
      <c r="F483" s="79"/>
      <c r="G483" s="94"/>
      <c r="H483" s="95"/>
      <c r="I483" s="97"/>
      <c r="J483" s="94"/>
      <c r="K483" s="94"/>
      <c r="L483" s="94"/>
      <c r="M483" s="94"/>
      <c r="N483" s="94"/>
      <c r="O483" s="94"/>
      <c r="P483" s="94"/>
      <c r="Z483" s="185"/>
    </row>
    <row r="484" spans="1:26" x14ac:dyDescent="0.3">
      <c r="A484" s="84"/>
      <c r="B484" s="94"/>
      <c r="C484" s="94"/>
      <c r="D484" s="94"/>
      <c r="E484" s="79"/>
      <c r="F484" s="79"/>
      <c r="G484" s="94"/>
      <c r="H484" s="95"/>
      <c r="I484" s="97"/>
      <c r="J484" s="94"/>
      <c r="K484" s="94"/>
      <c r="L484" s="94"/>
      <c r="M484" s="94"/>
      <c r="N484" s="94"/>
      <c r="O484" s="94"/>
      <c r="P484" s="94"/>
      <c r="Z484" s="185"/>
    </row>
    <row r="485" spans="1:26" x14ac:dyDescent="0.3">
      <c r="A485" s="84"/>
      <c r="B485" s="94"/>
      <c r="C485" s="94"/>
      <c r="D485" s="94"/>
      <c r="E485" s="79"/>
      <c r="F485" s="79"/>
      <c r="G485" s="94"/>
      <c r="H485" s="95"/>
      <c r="I485" s="97"/>
      <c r="J485" s="94"/>
      <c r="K485" s="94"/>
      <c r="L485" s="94"/>
      <c r="M485" s="94"/>
      <c r="N485" s="94"/>
      <c r="O485" s="94"/>
      <c r="P485" s="94"/>
      <c r="Z485" s="185"/>
    </row>
    <row r="486" spans="1:26" x14ac:dyDescent="0.3">
      <c r="A486" s="84"/>
      <c r="B486" s="94"/>
      <c r="C486" s="94"/>
      <c r="D486" s="94"/>
      <c r="E486" s="79"/>
      <c r="F486" s="79"/>
      <c r="G486" s="94"/>
      <c r="H486" s="95"/>
      <c r="I486" s="97"/>
      <c r="J486" s="94"/>
      <c r="K486" s="94"/>
      <c r="L486" s="94"/>
      <c r="M486" s="94"/>
      <c r="N486" s="94"/>
      <c r="O486" s="94"/>
      <c r="P486" s="94"/>
      <c r="Z486" s="185"/>
    </row>
    <row r="487" spans="1:26" x14ac:dyDescent="0.3">
      <c r="A487" s="84"/>
      <c r="B487" s="94"/>
      <c r="C487" s="94"/>
      <c r="D487" s="94"/>
      <c r="E487" s="79"/>
      <c r="F487" s="79"/>
      <c r="G487" s="94"/>
      <c r="H487" s="95"/>
      <c r="I487" s="97"/>
      <c r="J487" s="94"/>
      <c r="K487" s="94"/>
      <c r="L487" s="94"/>
      <c r="M487" s="94"/>
      <c r="N487" s="94"/>
      <c r="O487" s="94"/>
      <c r="P487" s="94"/>
      <c r="Z487" s="185"/>
    </row>
    <row r="488" spans="1:26" x14ac:dyDescent="0.3">
      <c r="A488" s="84"/>
      <c r="B488" s="94"/>
      <c r="C488" s="94"/>
      <c r="D488" s="94"/>
      <c r="E488" s="79"/>
      <c r="F488" s="79"/>
      <c r="G488" s="94"/>
      <c r="H488" s="95"/>
      <c r="I488" s="97"/>
      <c r="J488" s="94"/>
      <c r="K488" s="94"/>
      <c r="L488" s="94"/>
      <c r="M488" s="94"/>
      <c r="N488" s="94"/>
      <c r="O488" s="94"/>
      <c r="P488" s="94"/>
      <c r="Z488" s="185"/>
    </row>
    <row r="489" spans="1:26" x14ac:dyDescent="0.3">
      <c r="A489" s="84"/>
      <c r="B489" s="94"/>
      <c r="C489" s="94"/>
      <c r="D489" s="94"/>
      <c r="E489" s="79"/>
      <c r="F489" s="79"/>
      <c r="G489" s="94"/>
      <c r="H489" s="95"/>
      <c r="I489" s="97"/>
      <c r="J489" s="94"/>
      <c r="K489" s="94"/>
      <c r="L489" s="94"/>
      <c r="M489" s="94"/>
      <c r="N489" s="94"/>
      <c r="O489" s="94"/>
      <c r="P489" s="94"/>
      <c r="Z489" s="185"/>
    </row>
    <row r="490" spans="1:26" x14ac:dyDescent="0.3">
      <c r="A490" s="84"/>
      <c r="B490" s="94"/>
      <c r="C490" s="94"/>
      <c r="D490" s="94"/>
      <c r="E490" s="79"/>
      <c r="F490" s="79"/>
      <c r="G490" s="94"/>
      <c r="H490" s="95"/>
      <c r="I490" s="97"/>
      <c r="J490" s="94"/>
      <c r="K490" s="94"/>
      <c r="L490" s="94"/>
      <c r="M490" s="94"/>
      <c r="N490" s="94"/>
      <c r="O490" s="94"/>
      <c r="P490" s="94"/>
      <c r="Z490" s="185"/>
    </row>
    <row r="491" spans="1:26" x14ac:dyDescent="0.3">
      <c r="A491" s="84"/>
      <c r="B491" s="94"/>
      <c r="C491" s="94"/>
      <c r="D491" s="94"/>
      <c r="E491" s="79"/>
      <c r="F491" s="79"/>
      <c r="G491" s="94"/>
      <c r="H491" s="95"/>
      <c r="I491" s="97"/>
      <c r="J491" s="94"/>
      <c r="K491" s="94"/>
      <c r="L491" s="94"/>
      <c r="M491" s="94"/>
      <c r="N491" s="94"/>
      <c r="O491" s="94"/>
      <c r="P491" s="94"/>
      <c r="Z491" s="185"/>
    </row>
    <row r="492" spans="1:26" x14ac:dyDescent="0.3">
      <c r="A492" s="84"/>
      <c r="B492" s="94"/>
      <c r="C492" s="94"/>
      <c r="D492" s="94"/>
      <c r="E492" s="79"/>
      <c r="F492" s="79"/>
      <c r="G492" s="94"/>
      <c r="H492" s="95"/>
      <c r="I492" s="97"/>
      <c r="J492" s="94"/>
      <c r="K492" s="94"/>
      <c r="L492" s="94"/>
      <c r="M492" s="94"/>
      <c r="N492" s="94"/>
      <c r="O492" s="94"/>
      <c r="P492" s="94"/>
      <c r="Z492" s="185"/>
    </row>
    <row r="493" spans="1:26" x14ac:dyDescent="0.3">
      <c r="A493" s="84"/>
      <c r="B493" s="94"/>
      <c r="C493" s="94"/>
      <c r="D493" s="94"/>
      <c r="E493" s="79"/>
      <c r="F493" s="79"/>
      <c r="G493" s="94"/>
      <c r="H493" s="95"/>
      <c r="I493" s="97"/>
      <c r="J493" s="94"/>
      <c r="K493" s="94"/>
      <c r="L493" s="94"/>
      <c r="M493" s="94"/>
      <c r="N493" s="94"/>
      <c r="O493" s="94"/>
      <c r="P493" s="94"/>
      <c r="Z493" s="185"/>
    </row>
    <row r="494" spans="1:26" x14ac:dyDescent="0.3">
      <c r="A494" s="84"/>
      <c r="B494" s="94"/>
      <c r="C494" s="94"/>
      <c r="D494" s="94"/>
      <c r="E494" s="79"/>
      <c r="F494" s="79"/>
      <c r="G494" s="94"/>
      <c r="H494" s="95"/>
      <c r="I494" s="97"/>
      <c r="J494" s="94"/>
      <c r="K494" s="94"/>
      <c r="L494" s="94"/>
      <c r="M494" s="94"/>
      <c r="N494" s="94"/>
      <c r="O494" s="94"/>
      <c r="P494" s="94"/>
      <c r="Z494" s="185"/>
    </row>
    <row r="495" spans="1:26" x14ac:dyDescent="0.3">
      <c r="A495" s="84"/>
      <c r="B495" s="94"/>
      <c r="C495" s="94"/>
      <c r="D495" s="94"/>
      <c r="E495" s="79"/>
      <c r="F495" s="79"/>
      <c r="G495" s="94"/>
      <c r="H495" s="95"/>
      <c r="I495" s="97"/>
      <c r="J495" s="94"/>
      <c r="K495" s="94"/>
      <c r="L495" s="94"/>
      <c r="M495" s="94"/>
      <c r="N495" s="94"/>
      <c r="O495" s="94"/>
      <c r="P495" s="94"/>
      <c r="Z495" s="185"/>
    </row>
    <row r="496" spans="1:26" x14ac:dyDescent="0.3">
      <c r="A496" s="84"/>
      <c r="B496" s="94"/>
      <c r="C496" s="94"/>
      <c r="D496" s="94"/>
      <c r="E496" s="79"/>
      <c r="F496" s="79"/>
      <c r="G496" s="94"/>
      <c r="H496" s="95"/>
      <c r="I496" s="97"/>
      <c r="J496" s="94"/>
      <c r="K496" s="94"/>
      <c r="L496" s="94"/>
      <c r="M496" s="94"/>
      <c r="N496" s="94"/>
      <c r="O496" s="94"/>
      <c r="P496" s="94"/>
      <c r="Z496" s="185"/>
    </row>
    <row r="497" spans="1:26" x14ac:dyDescent="0.3">
      <c r="A497" s="84"/>
      <c r="B497" s="94"/>
      <c r="C497" s="94"/>
      <c r="D497" s="94"/>
      <c r="E497" s="79"/>
      <c r="F497" s="79"/>
      <c r="G497" s="94"/>
      <c r="H497" s="95"/>
      <c r="I497" s="97"/>
      <c r="J497" s="94"/>
      <c r="K497" s="94"/>
      <c r="L497" s="94"/>
      <c r="M497" s="94"/>
      <c r="N497" s="94"/>
      <c r="O497" s="94"/>
      <c r="P497" s="94"/>
      <c r="Z497" s="185"/>
    </row>
    <row r="498" spans="1:26" x14ac:dyDescent="0.3">
      <c r="A498" s="84"/>
      <c r="B498" s="94"/>
      <c r="C498" s="94"/>
      <c r="D498" s="94"/>
      <c r="E498" s="79"/>
      <c r="F498" s="79"/>
      <c r="G498" s="94"/>
      <c r="H498" s="95"/>
      <c r="I498" s="97"/>
      <c r="J498" s="94"/>
      <c r="K498" s="94"/>
      <c r="L498" s="94"/>
      <c r="M498" s="94"/>
      <c r="N498" s="94"/>
      <c r="O498" s="94"/>
      <c r="P498" s="94"/>
      <c r="Z498" s="185"/>
    </row>
    <row r="499" spans="1:26" x14ac:dyDescent="0.3">
      <c r="A499" s="84"/>
      <c r="B499" s="94"/>
      <c r="C499" s="94"/>
      <c r="D499" s="94"/>
      <c r="E499" s="79"/>
      <c r="F499" s="79"/>
      <c r="G499" s="94"/>
      <c r="H499" s="95"/>
      <c r="I499" s="97"/>
      <c r="J499" s="94"/>
      <c r="K499" s="94"/>
      <c r="L499" s="94"/>
      <c r="M499" s="94"/>
      <c r="N499" s="94"/>
      <c r="O499" s="94"/>
      <c r="P499" s="94"/>
      <c r="Z499" s="185"/>
    </row>
    <row r="500" spans="1:26" x14ac:dyDescent="0.3">
      <c r="A500" s="84"/>
      <c r="B500" s="94"/>
      <c r="C500" s="94"/>
      <c r="D500" s="94"/>
      <c r="E500" s="79"/>
      <c r="F500" s="79"/>
      <c r="G500" s="94"/>
      <c r="H500" s="95"/>
      <c r="I500" s="97"/>
      <c r="J500" s="94"/>
      <c r="K500" s="94"/>
      <c r="L500" s="94"/>
      <c r="M500" s="94"/>
      <c r="N500" s="94"/>
      <c r="O500" s="94"/>
      <c r="P500" s="94"/>
      <c r="Z500" s="185"/>
    </row>
    <row r="501" spans="1:26" x14ac:dyDescent="0.3">
      <c r="A501" s="84"/>
      <c r="B501" s="94"/>
      <c r="C501" s="94"/>
      <c r="D501" s="94"/>
      <c r="E501" s="79"/>
      <c r="F501" s="79"/>
      <c r="G501" s="94"/>
      <c r="H501" s="95"/>
      <c r="I501" s="97"/>
      <c r="J501" s="94"/>
      <c r="K501" s="94"/>
      <c r="L501" s="94"/>
      <c r="M501" s="94"/>
      <c r="N501" s="94"/>
      <c r="O501" s="94"/>
      <c r="P501" s="94"/>
      <c r="Z501" s="185"/>
    </row>
    <row r="502" spans="1:26" x14ac:dyDescent="0.3">
      <c r="A502" s="84"/>
      <c r="B502" s="94"/>
      <c r="C502" s="94"/>
      <c r="D502" s="94"/>
      <c r="E502" s="79"/>
      <c r="F502" s="79"/>
      <c r="G502" s="94"/>
      <c r="H502" s="95"/>
      <c r="I502" s="97"/>
      <c r="J502" s="94"/>
      <c r="K502" s="94"/>
      <c r="L502" s="94"/>
      <c r="M502" s="94"/>
      <c r="N502" s="94"/>
      <c r="O502" s="94"/>
      <c r="P502" s="94"/>
      <c r="Z502" s="185"/>
    </row>
    <row r="503" spans="1:26" x14ac:dyDescent="0.3">
      <c r="A503" s="84"/>
      <c r="B503" s="94"/>
      <c r="C503" s="94"/>
      <c r="D503" s="94"/>
      <c r="E503" s="79"/>
      <c r="F503" s="79"/>
      <c r="G503" s="94"/>
      <c r="H503" s="95"/>
      <c r="I503" s="97"/>
      <c r="J503" s="94"/>
      <c r="K503" s="94"/>
      <c r="L503" s="94"/>
      <c r="M503" s="94"/>
      <c r="N503" s="94"/>
      <c r="O503" s="94"/>
      <c r="P503" s="94"/>
      <c r="Z503" s="185"/>
    </row>
    <row r="504" spans="1:26" x14ac:dyDescent="0.3">
      <c r="A504" s="84"/>
      <c r="B504" s="94"/>
      <c r="C504" s="94"/>
      <c r="D504" s="94"/>
      <c r="E504" s="79"/>
      <c r="F504" s="79"/>
      <c r="G504" s="94"/>
      <c r="H504" s="95"/>
      <c r="I504" s="97"/>
      <c r="J504" s="94"/>
      <c r="K504" s="94"/>
      <c r="L504" s="94"/>
      <c r="M504" s="94"/>
      <c r="N504" s="94"/>
      <c r="O504" s="94"/>
      <c r="P504" s="94"/>
      <c r="Z504" s="185"/>
    </row>
    <row r="505" spans="1:26" x14ac:dyDescent="0.3">
      <c r="A505" s="84"/>
      <c r="B505" s="94"/>
      <c r="C505" s="94"/>
      <c r="D505" s="94"/>
      <c r="E505" s="79"/>
      <c r="F505" s="79"/>
      <c r="G505" s="94"/>
      <c r="H505" s="95"/>
      <c r="I505" s="97"/>
      <c r="J505" s="94"/>
      <c r="K505" s="94"/>
      <c r="L505" s="94"/>
      <c r="M505" s="94"/>
      <c r="N505" s="94"/>
      <c r="O505" s="94"/>
      <c r="P505" s="94"/>
      <c r="Z505" s="185"/>
    </row>
    <row r="506" spans="1:26" x14ac:dyDescent="0.3">
      <c r="A506" s="84"/>
      <c r="B506" s="94"/>
      <c r="C506" s="94"/>
      <c r="D506" s="94"/>
      <c r="E506" s="79"/>
      <c r="F506" s="79"/>
      <c r="G506" s="94"/>
      <c r="H506" s="95"/>
      <c r="I506" s="97"/>
      <c r="J506" s="94"/>
      <c r="K506" s="94"/>
      <c r="L506" s="94"/>
      <c r="M506" s="94"/>
      <c r="N506" s="94"/>
      <c r="O506" s="94"/>
      <c r="P506" s="94"/>
      <c r="Z506" s="185"/>
    </row>
    <row r="507" spans="1:26" x14ac:dyDescent="0.3">
      <c r="A507" s="84"/>
      <c r="B507" s="94"/>
      <c r="C507" s="94"/>
      <c r="D507" s="94"/>
      <c r="E507" s="79"/>
      <c r="F507" s="79"/>
      <c r="G507" s="94"/>
      <c r="H507" s="95"/>
      <c r="I507" s="97"/>
      <c r="J507" s="94"/>
      <c r="K507" s="94"/>
      <c r="L507" s="94"/>
      <c r="M507" s="94"/>
      <c r="N507" s="94"/>
      <c r="O507" s="94"/>
      <c r="P507" s="94"/>
      <c r="Z507" s="185"/>
    </row>
    <row r="508" spans="1:26" x14ac:dyDescent="0.3">
      <c r="A508" s="84"/>
      <c r="B508" s="94"/>
      <c r="C508" s="94"/>
      <c r="D508" s="94"/>
      <c r="E508" s="79"/>
      <c r="F508" s="79"/>
      <c r="G508" s="94"/>
      <c r="H508" s="95"/>
      <c r="I508" s="97"/>
      <c r="J508" s="94"/>
      <c r="K508" s="94"/>
      <c r="L508" s="94"/>
      <c r="M508" s="94"/>
      <c r="N508" s="94"/>
      <c r="O508" s="94"/>
      <c r="P508" s="94"/>
      <c r="Z508" s="185"/>
    </row>
    <row r="509" spans="1:26" x14ac:dyDescent="0.3">
      <c r="A509" s="84"/>
      <c r="B509" s="94"/>
      <c r="C509" s="94"/>
      <c r="D509" s="94"/>
      <c r="E509" s="79"/>
      <c r="F509" s="79"/>
      <c r="G509" s="94"/>
      <c r="H509" s="95"/>
      <c r="I509" s="97"/>
      <c r="J509" s="94"/>
      <c r="K509" s="94"/>
      <c r="L509" s="94"/>
      <c r="M509" s="94"/>
      <c r="N509" s="94"/>
      <c r="O509" s="94"/>
      <c r="P509" s="94"/>
      <c r="Z509" s="185"/>
    </row>
    <row r="510" spans="1:26" x14ac:dyDescent="0.3">
      <c r="A510" s="84"/>
      <c r="B510" s="94"/>
      <c r="C510" s="94"/>
      <c r="D510" s="94"/>
      <c r="E510" s="79"/>
      <c r="F510" s="79"/>
      <c r="G510" s="94"/>
      <c r="H510" s="95"/>
      <c r="I510" s="97"/>
      <c r="J510" s="94"/>
      <c r="K510" s="94"/>
      <c r="L510" s="94"/>
      <c r="M510" s="94"/>
      <c r="N510" s="94"/>
      <c r="O510" s="94"/>
      <c r="P510" s="94"/>
      <c r="Z510" s="185"/>
    </row>
    <row r="511" spans="1:26" x14ac:dyDescent="0.3">
      <c r="A511" s="84"/>
      <c r="B511" s="94"/>
      <c r="C511" s="94"/>
      <c r="D511" s="94"/>
      <c r="E511" s="79"/>
      <c r="F511" s="79"/>
      <c r="G511" s="94"/>
      <c r="H511" s="95"/>
      <c r="I511" s="97"/>
      <c r="J511" s="94"/>
      <c r="K511" s="94"/>
      <c r="L511" s="94"/>
      <c r="M511" s="94"/>
      <c r="N511" s="94"/>
      <c r="O511" s="94"/>
      <c r="P511" s="94"/>
      <c r="Z511" s="185"/>
    </row>
    <row r="512" spans="1:26" x14ac:dyDescent="0.3">
      <c r="A512" s="84"/>
      <c r="B512" s="94"/>
      <c r="C512" s="94"/>
      <c r="D512" s="94"/>
      <c r="E512" s="79"/>
      <c r="F512" s="79"/>
      <c r="G512" s="94"/>
      <c r="H512" s="95"/>
      <c r="I512" s="97"/>
      <c r="J512" s="94"/>
      <c r="K512" s="94"/>
      <c r="L512" s="94"/>
      <c r="M512" s="94"/>
      <c r="N512" s="94"/>
      <c r="O512" s="94"/>
      <c r="P512" s="94"/>
      <c r="Z512" s="185"/>
    </row>
    <row r="513" spans="1:26" x14ac:dyDescent="0.3">
      <c r="A513" s="84"/>
      <c r="B513" s="94"/>
      <c r="C513" s="94"/>
      <c r="D513" s="94"/>
      <c r="E513" s="79"/>
      <c r="F513" s="79"/>
      <c r="G513" s="94"/>
      <c r="H513" s="95"/>
      <c r="I513" s="97"/>
      <c r="J513" s="94"/>
      <c r="K513" s="94"/>
      <c r="L513" s="94"/>
      <c r="M513" s="94"/>
      <c r="N513" s="94"/>
      <c r="O513" s="94"/>
      <c r="P513" s="94"/>
      <c r="Z513" s="185"/>
    </row>
    <row r="514" spans="1:26" x14ac:dyDescent="0.3">
      <c r="A514" s="84"/>
      <c r="B514" s="94"/>
      <c r="C514" s="94"/>
      <c r="D514" s="94"/>
      <c r="E514" s="79"/>
      <c r="F514" s="79"/>
      <c r="G514" s="94"/>
      <c r="H514" s="95"/>
      <c r="I514" s="97"/>
      <c r="J514" s="94"/>
      <c r="K514" s="94"/>
      <c r="L514" s="94"/>
      <c r="M514" s="94"/>
      <c r="N514" s="94"/>
      <c r="O514" s="94"/>
      <c r="P514" s="94"/>
      <c r="Z514" s="185"/>
    </row>
    <row r="515" spans="1:26" x14ac:dyDescent="0.3">
      <c r="A515" s="84"/>
      <c r="B515" s="94"/>
      <c r="C515" s="94"/>
      <c r="D515" s="94"/>
      <c r="E515" s="79"/>
      <c r="F515" s="79"/>
      <c r="G515" s="94"/>
      <c r="H515" s="95"/>
      <c r="I515" s="97"/>
      <c r="J515" s="94"/>
      <c r="K515" s="94"/>
      <c r="L515" s="94"/>
      <c r="M515" s="94"/>
      <c r="N515" s="94"/>
      <c r="O515" s="94"/>
      <c r="P515" s="94"/>
      <c r="Z515" s="185"/>
    </row>
    <row r="516" spans="1:26" x14ac:dyDescent="0.3">
      <c r="A516" s="84"/>
      <c r="B516" s="94"/>
      <c r="C516" s="94"/>
      <c r="D516" s="94"/>
      <c r="E516" s="79"/>
      <c r="F516" s="79"/>
      <c r="G516" s="94"/>
      <c r="H516" s="95"/>
      <c r="I516" s="97"/>
      <c r="J516" s="94"/>
      <c r="K516" s="94"/>
      <c r="L516" s="94"/>
      <c r="M516" s="94"/>
      <c r="N516" s="94"/>
      <c r="O516" s="94"/>
      <c r="P516" s="94"/>
      <c r="Z516" s="185"/>
    </row>
    <row r="517" spans="1:26" x14ac:dyDescent="0.3">
      <c r="A517" s="84"/>
      <c r="B517" s="94"/>
      <c r="C517" s="94"/>
      <c r="D517" s="94"/>
      <c r="E517" s="79"/>
      <c r="F517" s="79"/>
      <c r="G517" s="94"/>
      <c r="H517" s="95"/>
      <c r="I517" s="97"/>
      <c r="J517" s="94"/>
      <c r="K517" s="94"/>
      <c r="L517" s="94"/>
      <c r="M517" s="94"/>
      <c r="N517" s="94"/>
      <c r="O517" s="94"/>
      <c r="P517" s="94"/>
      <c r="Z517" s="185"/>
    </row>
    <row r="518" spans="1:26" x14ac:dyDescent="0.3">
      <c r="A518" s="84"/>
      <c r="B518" s="94"/>
      <c r="C518" s="94"/>
      <c r="D518" s="94"/>
      <c r="E518" s="79"/>
      <c r="F518" s="79"/>
      <c r="G518" s="94"/>
      <c r="H518" s="95"/>
      <c r="I518" s="97"/>
      <c r="J518" s="94"/>
      <c r="K518" s="94"/>
      <c r="L518" s="94"/>
      <c r="M518" s="94"/>
      <c r="N518" s="94"/>
      <c r="O518" s="94"/>
      <c r="P518" s="94"/>
      <c r="Z518" s="185"/>
    </row>
    <row r="519" spans="1:26" x14ac:dyDescent="0.3">
      <c r="A519" s="84"/>
      <c r="B519" s="94"/>
      <c r="C519" s="94"/>
      <c r="D519" s="94"/>
      <c r="E519" s="79"/>
      <c r="F519" s="79"/>
      <c r="G519" s="94"/>
      <c r="H519" s="95"/>
      <c r="I519" s="97"/>
      <c r="J519" s="94"/>
      <c r="K519" s="94"/>
      <c r="L519" s="94"/>
      <c r="M519" s="94"/>
      <c r="N519" s="94"/>
      <c r="O519" s="94"/>
      <c r="P519" s="94"/>
      <c r="Z519" s="185"/>
    </row>
    <row r="520" spans="1:26" x14ac:dyDescent="0.3">
      <c r="A520" s="84"/>
      <c r="B520" s="94"/>
      <c r="C520" s="94"/>
      <c r="D520" s="94"/>
      <c r="E520" s="79"/>
      <c r="F520" s="79"/>
      <c r="G520" s="94"/>
      <c r="H520" s="95"/>
      <c r="I520" s="97"/>
      <c r="J520" s="94"/>
      <c r="K520" s="94"/>
      <c r="L520" s="94"/>
      <c r="M520" s="94"/>
      <c r="N520" s="94"/>
      <c r="O520" s="94"/>
      <c r="P520" s="94"/>
      <c r="Z520" s="185"/>
    </row>
    <row r="521" spans="1:26" x14ac:dyDescent="0.3">
      <c r="A521" s="84"/>
      <c r="B521" s="94"/>
      <c r="C521" s="94"/>
      <c r="D521" s="94"/>
      <c r="E521" s="79"/>
      <c r="F521" s="79"/>
      <c r="G521" s="94"/>
      <c r="H521" s="95"/>
      <c r="I521" s="97"/>
      <c r="J521" s="94"/>
      <c r="K521" s="94"/>
      <c r="L521" s="94"/>
      <c r="M521" s="94"/>
      <c r="N521" s="94"/>
      <c r="O521" s="94"/>
      <c r="P521" s="94"/>
      <c r="Z521" s="185"/>
    </row>
    <row r="522" spans="1:26" x14ac:dyDescent="0.3">
      <c r="A522" s="84"/>
      <c r="B522" s="94"/>
      <c r="C522" s="94"/>
      <c r="D522" s="94"/>
      <c r="E522" s="79"/>
      <c r="F522" s="79"/>
      <c r="G522" s="94"/>
      <c r="H522" s="95"/>
      <c r="I522" s="97"/>
      <c r="J522" s="94"/>
      <c r="K522" s="94"/>
      <c r="L522" s="94"/>
      <c r="M522" s="94"/>
      <c r="N522" s="94"/>
      <c r="O522" s="94"/>
      <c r="P522" s="94"/>
      <c r="Z522" s="185"/>
    </row>
    <row r="523" spans="1:26" x14ac:dyDescent="0.3">
      <c r="A523" s="84"/>
      <c r="B523" s="94"/>
      <c r="C523" s="94"/>
      <c r="D523" s="94"/>
      <c r="E523" s="79"/>
      <c r="F523" s="79"/>
      <c r="G523" s="94"/>
      <c r="H523" s="95"/>
      <c r="I523" s="97"/>
      <c r="J523" s="94"/>
      <c r="K523" s="94"/>
      <c r="L523" s="94"/>
      <c r="M523" s="94"/>
      <c r="N523" s="94"/>
      <c r="O523" s="94"/>
      <c r="P523" s="94"/>
      <c r="Z523" s="185"/>
    </row>
    <row r="524" spans="1:26" x14ac:dyDescent="0.3">
      <c r="A524" s="84"/>
      <c r="B524" s="94"/>
      <c r="C524" s="94"/>
      <c r="D524" s="94"/>
      <c r="E524" s="79"/>
      <c r="F524" s="79"/>
      <c r="G524" s="94"/>
      <c r="H524" s="95"/>
      <c r="I524" s="97"/>
      <c r="J524" s="94"/>
      <c r="K524" s="94"/>
      <c r="L524" s="94"/>
      <c r="M524" s="94"/>
      <c r="N524" s="94"/>
      <c r="O524" s="94"/>
      <c r="P524" s="94"/>
      <c r="Z524" s="185"/>
    </row>
    <row r="525" spans="1:26" x14ac:dyDescent="0.3">
      <c r="A525" s="84"/>
      <c r="B525" s="94"/>
      <c r="C525" s="94"/>
      <c r="D525" s="94"/>
      <c r="E525" s="79"/>
      <c r="F525" s="79"/>
      <c r="G525" s="94"/>
      <c r="H525" s="95"/>
      <c r="I525" s="97"/>
      <c r="J525" s="94"/>
      <c r="K525" s="94"/>
      <c r="L525" s="94"/>
      <c r="M525" s="94"/>
      <c r="N525" s="94"/>
      <c r="O525" s="94"/>
      <c r="P525" s="94"/>
      <c r="Z525" s="185"/>
    </row>
    <row r="526" spans="1:26" x14ac:dyDescent="0.3">
      <c r="A526" s="84"/>
      <c r="B526" s="94"/>
      <c r="C526" s="94"/>
      <c r="D526" s="94"/>
      <c r="E526" s="79"/>
      <c r="F526" s="79"/>
      <c r="G526" s="94"/>
      <c r="H526" s="95"/>
      <c r="I526" s="97"/>
      <c r="J526" s="94"/>
      <c r="K526" s="94"/>
      <c r="L526" s="94"/>
      <c r="M526" s="94"/>
      <c r="N526" s="94"/>
      <c r="O526" s="94"/>
      <c r="P526" s="94"/>
      <c r="Z526" s="185"/>
    </row>
    <row r="527" spans="1:26" x14ac:dyDescent="0.3">
      <c r="A527" s="84"/>
      <c r="B527" s="94"/>
      <c r="C527" s="94"/>
      <c r="D527" s="94"/>
      <c r="E527" s="79"/>
      <c r="F527" s="79"/>
      <c r="G527" s="94"/>
      <c r="H527" s="95"/>
      <c r="I527" s="97"/>
      <c r="J527" s="94"/>
      <c r="K527" s="94"/>
      <c r="L527" s="94"/>
      <c r="M527" s="94"/>
      <c r="N527" s="94"/>
      <c r="O527" s="94"/>
      <c r="P527" s="94"/>
      <c r="Z527" s="185"/>
    </row>
    <row r="528" spans="1:26" x14ac:dyDescent="0.3">
      <c r="A528" s="84"/>
      <c r="B528" s="94"/>
      <c r="C528" s="94"/>
      <c r="D528" s="94"/>
      <c r="E528" s="79"/>
      <c r="F528" s="79"/>
      <c r="G528" s="94"/>
      <c r="H528" s="95"/>
      <c r="I528" s="97"/>
      <c r="J528" s="94"/>
      <c r="K528" s="94"/>
      <c r="L528" s="94"/>
      <c r="M528" s="94"/>
      <c r="N528" s="94"/>
      <c r="O528" s="94"/>
      <c r="P528" s="94"/>
      <c r="Z528" s="185"/>
    </row>
    <row r="529" spans="1:26" x14ac:dyDescent="0.3">
      <c r="A529" s="84"/>
      <c r="B529" s="94"/>
      <c r="C529" s="94"/>
      <c r="D529" s="94"/>
      <c r="E529" s="79"/>
      <c r="F529" s="79"/>
      <c r="G529" s="94"/>
      <c r="H529" s="95"/>
      <c r="I529" s="97"/>
      <c r="J529" s="94"/>
      <c r="K529" s="94"/>
      <c r="L529" s="94"/>
      <c r="M529" s="94"/>
      <c r="N529" s="94"/>
      <c r="O529" s="94"/>
      <c r="P529" s="94"/>
      <c r="Z529" s="185"/>
    </row>
    <row r="530" spans="1:26" x14ac:dyDescent="0.3">
      <c r="A530" s="84"/>
      <c r="B530" s="94"/>
      <c r="C530" s="94"/>
      <c r="D530" s="94"/>
      <c r="E530" s="79"/>
      <c r="F530" s="79"/>
      <c r="G530" s="94"/>
      <c r="H530" s="95"/>
      <c r="I530" s="97"/>
      <c r="J530" s="94"/>
      <c r="K530" s="94"/>
      <c r="L530" s="94"/>
      <c r="M530" s="94"/>
      <c r="N530" s="94"/>
      <c r="O530" s="94"/>
      <c r="P530" s="94"/>
      <c r="Z530" s="185"/>
    </row>
    <row r="531" spans="1:26" x14ac:dyDescent="0.3">
      <c r="A531" s="84"/>
      <c r="B531" s="94"/>
      <c r="C531" s="94"/>
      <c r="D531" s="94"/>
      <c r="E531" s="79"/>
      <c r="F531" s="79"/>
      <c r="G531" s="94"/>
      <c r="H531" s="95"/>
      <c r="I531" s="97"/>
      <c r="J531" s="94"/>
      <c r="K531" s="94"/>
      <c r="L531" s="94"/>
      <c r="M531" s="94"/>
      <c r="N531" s="94"/>
      <c r="O531" s="94"/>
      <c r="P531" s="94"/>
      <c r="Z531" s="185"/>
    </row>
    <row r="532" spans="1:26" x14ac:dyDescent="0.3">
      <c r="A532" s="84"/>
      <c r="B532" s="94"/>
      <c r="C532" s="94"/>
      <c r="D532" s="94"/>
      <c r="E532" s="79"/>
      <c r="F532" s="79"/>
      <c r="G532" s="94"/>
      <c r="H532" s="95"/>
      <c r="I532" s="97"/>
      <c r="J532" s="94"/>
      <c r="K532" s="94"/>
      <c r="L532" s="94"/>
      <c r="M532" s="94"/>
      <c r="N532" s="94"/>
      <c r="O532" s="94"/>
      <c r="P532" s="94"/>
      <c r="Z532" s="185"/>
    </row>
    <row r="533" spans="1:26" x14ac:dyDescent="0.3">
      <c r="A533" s="84"/>
      <c r="B533" s="94"/>
      <c r="C533" s="94"/>
      <c r="D533" s="94"/>
      <c r="E533" s="79"/>
      <c r="F533" s="79"/>
      <c r="G533" s="94"/>
      <c r="H533" s="95"/>
      <c r="I533" s="97"/>
      <c r="J533" s="94"/>
      <c r="K533" s="94"/>
      <c r="L533" s="94"/>
      <c r="M533" s="94"/>
      <c r="N533" s="94"/>
      <c r="O533" s="94"/>
      <c r="P533" s="94"/>
      <c r="Z533" s="185"/>
    </row>
    <row r="534" spans="1:26" x14ac:dyDescent="0.3">
      <c r="A534" s="84"/>
      <c r="B534" s="94"/>
      <c r="C534" s="94"/>
      <c r="D534" s="94"/>
      <c r="E534" s="79"/>
      <c r="F534" s="79"/>
      <c r="G534" s="94"/>
      <c r="H534" s="95"/>
      <c r="I534" s="97"/>
      <c r="J534" s="94"/>
      <c r="K534" s="94"/>
      <c r="L534" s="94"/>
      <c r="M534" s="94"/>
      <c r="N534" s="94"/>
      <c r="O534" s="94"/>
      <c r="P534" s="94"/>
      <c r="Z534" s="185"/>
    </row>
    <row r="535" spans="1:26" x14ac:dyDescent="0.3">
      <c r="A535" s="84"/>
      <c r="B535" s="94"/>
      <c r="C535" s="94"/>
      <c r="D535" s="94"/>
      <c r="E535" s="79"/>
      <c r="F535" s="79"/>
      <c r="G535" s="94"/>
      <c r="H535" s="95"/>
      <c r="I535" s="97"/>
      <c r="J535" s="94"/>
      <c r="K535" s="94"/>
      <c r="L535" s="94"/>
      <c r="M535" s="94"/>
      <c r="N535" s="94"/>
      <c r="O535" s="94"/>
      <c r="P535" s="94"/>
      <c r="Z535" s="185"/>
    </row>
    <row r="536" spans="1:26" x14ac:dyDescent="0.3">
      <c r="A536" s="84"/>
      <c r="B536" s="94"/>
      <c r="C536" s="94"/>
      <c r="D536" s="94"/>
      <c r="E536" s="79"/>
      <c r="F536" s="79"/>
      <c r="G536" s="94"/>
      <c r="H536" s="95"/>
      <c r="I536" s="97"/>
      <c r="J536" s="94"/>
      <c r="K536" s="94"/>
      <c r="L536" s="94"/>
      <c r="M536" s="94"/>
      <c r="N536" s="94"/>
      <c r="O536" s="94"/>
      <c r="P536" s="94"/>
      <c r="Z536" s="185"/>
    </row>
    <row r="537" spans="1:26" x14ac:dyDescent="0.3">
      <c r="A537" s="84"/>
      <c r="B537" s="94"/>
      <c r="C537" s="94"/>
      <c r="D537" s="94"/>
      <c r="E537" s="79"/>
      <c r="F537" s="79"/>
      <c r="G537" s="94"/>
      <c r="H537" s="95"/>
      <c r="I537" s="97"/>
      <c r="J537" s="94"/>
      <c r="K537" s="94"/>
      <c r="L537" s="94"/>
      <c r="M537" s="94"/>
      <c r="N537" s="94"/>
      <c r="O537" s="94"/>
      <c r="P537" s="94"/>
      <c r="Z537" s="185"/>
    </row>
    <row r="538" spans="1:26" x14ac:dyDescent="0.3">
      <c r="A538" s="84"/>
      <c r="B538" s="94"/>
      <c r="C538" s="94"/>
      <c r="D538" s="94"/>
      <c r="E538" s="79"/>
      <c r="F538" s="79"/>
      <c r="G538" s="94"/>
      <c r="H538" s="95"/>
      <c r="I538" s="97"/>
      <c r="J538" s="94"/>
      <c r="K538" s="94"/>
      <c r="L538" s="94"/>
      <c r="M538" s="94"/>
      <c r="N538" s="94"/>
      <c r="O538" s="94"/>
      <c r="P538" s="94"/>
      <c r="Z538" s="185"/>
    </row>
    <row r="539" spans="1:26" x14ac:dyDescent="0.3">
      <c r="A539" s="84"/>
      <c r="B539" s="94"/>
      <c r="C539" s="94"/>
      <c r="D539" s="94"/>
      <c r="E539" s="79"/>
      <c r="F539" s="79"/>
      <c r="G539" s="94"/>
      <c r="H539" s="95"/>
      <c r="I539" s="97"/>
      <c r="J539" s="94"/>
      <c r="K539" s="94"/>
      <c r="L539" s="94"/>
      <c r="M539" s="94"/>
      <c r="N539" s="94"/>
      <c r="O539" s="94"/>
      <c r="P539" s="94"/>
      <c r="Z539" s="185"/>
    </row>
    <row r="540" spans="1:26" x14ac:dyDescent="0.3">
      <c r="A540" s="84"/>
      <c r="B540" s="94"/>
      <c r="C540" s="94"/>
      <c r="D540" s="94"/>
      <c r="E540" s="79"/>
      <c r="F540" s="79"/>
      <c r="G540" s="94"/>
      <c r="H540" s="95"/>
      <c r="I540" s="97"/>
      <c r="J540" s="94"/>
      <c r="K540" s="94"/>
      <c r="L540" s="94"/>
      <c r="M540" s="94"/>
      <c r="N540" s="94"/>
      <c r="O540" s="94"/>
      <c r="P540" s="94"/>
      <c r="Z540" s="185"/>
    </row>
    <row r="541" spans="1:26" x14ac:dyDescent="0.3">
      <c r="A541" s="84"/>
      <c r="B541" s="94"/>
      <c r="C541" s="94"/>
      <c r="D541" s="94"/>
      <c r="E541" s="79"/>
      <c r="F541" s="79"/>
      <c r="G541" s="94"/>
      <c r="H541" s="95"/>
      <c r="I541" s="97"/>
      <c r="J541" s="94"/>
      <c r="K541" s="94"/>
      <c r="L541" s="94"/>
      <c r="M541" s="94"/>
      <c r="N541" s="94"/>
      <c r="O541" s="94"/>
      <c r="P541" s="94"/>
      <c r="Z541" s="185"/>
    </row>
    <row r="542" spans="1:26" x14ac:dyDescent="0.3">
      <c r="A542" s="84"/>
      <c r="B542" s="94"/>
      <c r="C542" s="94"/>
      <c r="D542" s="94"/>
      <c r="E542" s="79"/>
      <c r="F542" s="79"/>
      <c r="G542" s="94"/>
      <c r="H542" s="95"/>
      <c r="I542" s="97"/>
      <c r="J542" s="94"/>
      <c r="K542" s="94"/>
      <c r="L542" s="94"/>
      <c r="M542" s="94"/>
      <c r="N542" s="94"/>
      <c r="O542" s="94"/>
      <c r="P542" s="94"/>
      <c r="Z542" s="185"/>
    </row>
    <row r="543" spans="1:26" x14ac:dyDescent="0.3">
      <c r="A543" s="84"/>
      <c r="B543" s="94"/>
      <c r="C543" s="94"/>
      <c r="D543" s="94"/>
      <c r="E543" s="79"/>
      <c r="F543" s="79"/>
      <c r="G543" s="94"/>
      <c r="H543" s="95"/>
      <c r="I543" s="97"/>
      <c r="J543" s="94"/>
      <c r="K543" s="94"/>
      <c r="L543" s="94"/>
      <c r="M543" s="94"/>
      <c r="N543" s="94"/>
      <c r="O543" s="94"/>
      <c r="P543" s="94"/>
      <c r="Z543" s="185"/>
    </row>
    <row r="544" spans="1:26" x14ac:dyDescent="0.3">
      <c r="A544" s="84"/>
      <c r="B544" s="94"/>
      <c r="C544" s="94"/>
      <c r="D544" s="94"/>
      <c r="E544" s="79"/>
      <c r="F544" s="79"/>
      <c r="G544" s="94"/>
      <c r="H544" s="95"/>
      <c r="I544" s="97"/>
      <c r="J544" s="94"/>
      <c r="K544" s="94"/>
      <c r="L544" s="94"/>
      <c r="M544" s="94"/>
      <c r="N544" s="94"/>
      <c r="O544" s="94"/>
      <c r="P544" s="94"/>
      <c r="Z544" s="185"/>
    </row>
    <row r="545" spans="1:26" x14ac:dyDescent="0.3">
      <c r="A545" s="84"/>
      <c r="B545" s="94"/>
      <c r="C545" s="94"/>
      <c r="D545" s="94"/>
      <c r="E545" s="79"/>
      <c r="F545" s="79"/>
      <c r="G545" s="94"/>
      <c r="H545" s="95"/>
      <c r="I545" s="97"/>
      <c r="J545" s="94"/>
      <c r="K545" s="94"/>
      <c r="L545" s="94"/>
      <c r="M545" s="94"/>
      <c r="N545" s="94"/>
      <c r="O545" s="94"/>
      <c r="P545" s="94"/>
      <c r="Z545" s="185"/>
    </row>
    <row r="546" spans="1:26" x14ac:dyDescent="0.3">
      <c r="A546" s="84"/>
      <c r="B546" s="94"/>
      <c r="C546" s="94"/>
      <c r="D546" s="94"/>
      <c r="E546" s="79"/>
      <c r="F546" s="79"/>
      <c r="G546" s="94"/>
      <c r="H546" s="95"/>
      <c r="I546" s="97"/>
      <c r="J546" s="94"/>
      <c r="K546" s="94"/>
      <c r="L546" s="94"/>
      <c r="M546" s="94"/>
      <c r="N546" s="94"/>
      <c r="O546" s="94"/>
      <c r="P546" s="94"/>
      <c r="Z546" s="185"/>
    </row>
    <row r="547" spans="1:26" x14ac:dyDescent="0.3">
      <c r="A547" s="84"/>
      <c r="B547" s="94"/>
      <c r="C547" s="94"/>
      <c r="D547" s="94"/>
      <c r="E547" s="79"/>
      <c r="F547" s="79"/>
      <c r="G547" s="94"/>
      <c r="H547" s="95"/>
      <c r="I547" s="97"/>
      <c r="J547" s="94"/>
      <c r="K547" s="94"/>
      <c r="L547" s="94"/>
      <c r="M547" s="94"/>
      <c r="N547" s="94"/>
      <c r="O547" s="94"/>
      <c r="P547" s="94"/>
      <c r="Z547" s="185"/>
    </row>
    <row r="548" spans="1:26" x14ac:dyDescent="0.3">
      <c r="A548" s="84"/>
      <c r="B548" s="94"/>
      <c r="C548" s="94"/>
      <c r="D548" s="94"/>
      <c r="E548" s="79"/>
      <c r="F548" s="79"/>
      <c r="G548" s="94"/>
      <c r="H548" s="95"/>
      <c r="I548" s="97"/>
      <c r="J548" s="94"/>
      <c r="K548" s="94"/>
      <c r="L548" s="94"/>
      <c r="M548" s="94"/>
      <c r="N548" s="94"/>
      <c r="O548" s="94"/>
      <c r="P548" s="94"/>
      <c r="Z548" s="185"/>
    </row>
    <row r="549" spans="1:26" x14ac:dyDescent="0.3">
      <c r="A549" s="84"/>
      <c r="B549" s="94"/>
      <c r="C549" s="94"/>
      <c r="D549" s="94"/>
      <c r="E549" s="79"/>
      <c r="F549" s="79"/>
      <c r="G549" s="94"/>
      <c r="H549" s="95"/>
      <c r="I549" s="97"/>
      <c r="J549" s="94"/>
      <c r="K549" s="94"/>
      <c r="L549" s="94"/>
      <c r="M549" s="94"/>
      <c r="N549" s="94"/>
      <c r="O549" s="94"/>
      <c r="P549" s="94"/>
      <c r="Z549" s="185"/>
    </row>
    <row r="550" spans="1:26" x14ac:dyDescent="0.3">
      <c r="A550" s="84"/>
      <c r="B550" s="94"/>
      <c r="C550" s="94"/>
      <c r="D550" s="94"/>
      <c r="E550" s="79"/>
      <c r="F550" s="79"/>
      <c r="G550" s="94"/>
      <c r="H550" s="95"/>
      <c r="I550" s="97"/>
      <c r="J550" s="94"/>
      <c r="K550" s="94"/>
      <c r="L550" s="94"/>
      <c r="M550" s="94"/>
      <c r="N550" s="94"/>
      <c r="O550" s="94"/>
      <c r="P550" s="94"/>
      <c r="Z550" s="185"/>
    </row>
    <row r="551" spans="1:26" x14ac:dyDescent="0.3">
      <c r="A551" s="84"/>
      <c r="B551" s="94"/>
      <c r="C551" s="94"/>
      <c r="D551" s="94"/>
      <c r="E551" s="79"/>
      <c r="F551" s="79"/>
      <c r="G551" s="94"/>
      <c r="H551" s="95"/>
      <c r="I551" s="97"/>
      <c r="J551" s="94"/>
      <c r="K551" s="94"/>
      <c r="L551" s="94"/>
      <c r="M551" s="94"/>
      <c r="N551" s="94"/>
      <c r="O551" s="94"/>
      <c r="P551" s="94"/>
      <c r="Z551" s="185"/>
    </row>
    <row r="552" spans="1:26" x14ac:dyDescent="0.3">
      <c r="A552" s="84"/>
      <c r="B552" s="94"/>
      <c r="C552" s="94"/>
      <c r="D552" s="94"/>
      <c r="E552" s="79"/>
      <c r="F552" s="79"/>
      <c r="G552" s="94"/>
      <c r="H552" s="95"/>
      <c r="I552" s="97"/>
      <c r="J552" s="94"/>
      <c r="K552" s="94"/>
      <c r="L552" s="94"/>
      <c r="M552" s="94"/>
      <c r="N552" s="94"/>
      <c r="O552" s="94"/>
      <c r="P552" s="94"/>
      <c r="Z552" s="185"/>
    </row>
    <row r="553" spans="1:26" x14ac:dyDescent="0.3">
      <c r="A553" s="84"/>
      <c r="B553" s="94"/>
      <c r="C553" s="94"/>
      <c r="D553" s="94"/>
      <c r="E553" s="79"/>
      <c r="F553" s="79"/>
      <c r="G553" s="94"/>
      <c r="H553" s="95"/>
      <c r="I553" s="97"/>
      <c r="J553" s="94"/>
      <c r="K553" s="94"/>
      <c r="L553" s="94"/>
      <c r="M553" s="94"/>
      <c r="N553" s="94"/>
      <c r="O553" s="94"/>
      <c r="P553" s="94"/>
      <c r="Z553" s="185"/>
    </row>
    <row r="554" spans="1:26" x14ac:dyDescent="0.3">
      <c r="A554" s="84"/>
      <c r="B554" s="94"/>
      <c r="C554" s="94"/>
      <c r="D554" s="94"/>
      <c r="E554" s="79"/>
      <c r="F554" s="79"/>
      <c r="G554" s="94"/>
      <c r="H554" s="95"/>
      <c r="I554" s="97"/>
      <c r="J554" s="94"/>
      <c r="K554" s="94"/>
      <c r="L554" s="94"/>
      <c r="M554" s="94"/>
      <c r="N554" s="94"/>
      <c r="O554" s="94"/>
      <c r="P554" s="94"/>
      <c r="Z554" s="185"/>
    </row>
    <row r="555" spans="1:26" x14ac:dyDescent="0.3">
      <c r="A555" s="84"/>
      <c r="B555" s="94"/>
      <c r="C555" s="94"/>
      <c r="D555" s="94"/>
      <c r="E555" s="79"/>
      <c r="F555" s="79"/>
      <c r="G555" s="94"/>
      <c r="H555" s="95"/>
      <c r="I555" s="97"/>
      <c r="J555" s="94"/>
      <c r="K555" s="94"/>
      <c r="L555" s="94"/>
      <c r="M555" s="94"/>
      <c r="N555" s="94"/>
      <c r="O555" s="94"/>
      <c r="P555" s="94"/>
      <c r="Z555" s="185"/>
    </row>
    <row r="556" spans="1:26" x14ac:dyDescent="0.3">
      <c r="A556" s="84"/>
      <c r="B556" s="94"/>
      <c r="C556" s="94"/>
      <c r="D556" s="94"/>
      <c r="E556" s="79"/>
      <c r="F556" s="79"/>
      <c r="G556" s="94"/>
      <c r="H556" s="95"/>
      <c r="I556" s="97"/>
      <c r="J556" s="94"/>
      <c r="K556" s="94"/>
      <c r="L556" s="94"/>
      <c r="M556" s="94"/>
      <c r="N556" s="94"/>
      <c r="O556" s="94"/>
      <c r="P556" s="94"/>
      <c r="Z556" s="185"/>
    </row>
    <row r="557" spans="1:26" x14ac:dyDescent="0.3">
      <c r="A557" s="84"/>
      <c r="B557" s="94"/>
      <c r="C557" s="94"/>
      <c r="D557" s="94"/>
      <c r="E557" s="79"/>
      <c r="F557" s="79"/>
      <c r="G557" s="94"/>
      <c r="H557" s="95"/>
      <c r="I557" s="97"/>
      <c r="J557" s="94"/>
      <c r="K557" s="94"/>
      <c r="L557" s="94"/>
      <c r="M557" s="94"/>
      <c r="N557" s="94"/>
      <c r="O557" s="94"/>
      <c r="P557" s="94"/>
      <c r="Z557" s="185"/>
    </row>
    <row r="558" spans="1:26" x14ac:dyDescent="0.3">
      <c r="A558" s="84"/>
      <c r="B558" s="94"/>
      <c r="C558" s="94"/>
      <c r="D558" s="94"/>
      <c r="E558" s="79"/>
      <c r="F558" s="79"/>
      <c r="G558" s="94"/>
      <c r="H558" s="95"/>
      <c r="I558" s="97"/>
      <c r="J558" s="94"/>
      <c r="K558" s="94"/>
      <c r="L558" s="94"/>
      <c r="M558" s="94"/>
      <c r="N558" s="94"/>
      <c r="O558" s="94"/>
      <c r="P558" s="94"/>
      <c r="Z558" s="185"/>
    </row>
    <row r="559" spans="1:26" x14ac:dyDescent="0.3">
      <c r="A559" s="84"/>
      <c r="B559" s="94"/>
      <c r="C559" s="94"/>
      <c r="D559" s="94"/>
      <c r="E559" s="79"/>
      <c r="F559" s="79"/>
      <c r="G559" s="94"/>
      <c r="H559" s="95"/>
      <c r="I559" s="97"/>
      <c r="J559" s="94"/>
      <c r="K559" s="94"/>
      <c r="L559" s="94"/>
      <c r="M559" s="94"/>
      <c r="N559" s="94"/>
      <c r="O559" s="94"/>
      <c r="P559" s="94"/>
      <c r="Z559" s="185"/>
    </row>
    <row r="560" spans="1:26" x14ac:dyDescent="0.3">
      <c r="A560" s="84"/>
      <c r="B560" s="94"/>
      <c r="C560" s="94"/>
      <c r="D560" s="94"/>
      <c r="E560" s="79"/>
      <c r="F560" s="79"/>
      <c r="G560" s="94"/>
      <c r="H560" s="95"/>
      <c r="I560" s="97"/>
      <c r="J560" s="94"/>
      <c r="K560" s="94"/>
      <c r="L560" s="94"/>
      <c r="M560" s="94"/>
      <c r="N560" s="94"/>
      <c r="O560" s="94"/>
      <c r="P560" s="94"/>
      <c r="Z560" s="185"/>
    </row>
    <row r="561" spans="1:26" x14ac:dyDescent="0.3">
      <c r="A561" s="84"/>
      <c r="B561" s="94"/>
      <c r="C561" s="94"/>
      <c r="D561" s="94"/>
      <c r="E561" s="79"/>
      <c r="F561" s="79"/>
      <c r="G561" s="94"/>
      <c r="H561" s="95"/>
      <c r="I561" s="97"/>
      <c r="J561" s="94"/>
      <c r="K561" s="94"/>
      <c r="L561" s="94"/>
      <c r="M561" s="94"/>
      <c r="N561" s="94"/>
      <c r="O561" s="94"/>
      <c r="P561" s="94"/>
      <c r="Z561" s="185"/>
    </row>
    <row r="562" spans="1:26" x14ac:dyDescent="0.3">
      <c r="A562" s="84"/>
      <c r="B562" s="94"/>
      <c r="C562" s="94"/>
      <c r="D562" s="94"/>
      <c r="E562" s="79"/>
      <c r="F562" s="79"/>
      <c r="G562" s="94"/>
      <c r="H562" s="95"/>
      <c r="I562" s="97"/>
      <c r="J562" s="94"/>
      <c r="K562" s="94"/>
      <c r="L562" s="94"/>
      <c r="M562" s="94"/>
      <c r="N562" s="94"/>
      <c r="O562" s="94"/>
      <c r="P562" s="94"/>
      <c r="Z562" s="185"/>
    </row>
    <row r="563" spans="1:26" x14ac:dyDescent="0.3">
      <c r="A563" s="84"/>
      <c r="B563" s="94"/>
      <c r="C563" s="94"/>
      <c r="D563" s="94"/>
      <c r="E563" s="79"/>
      <c r="F563" s="79"/>
      <c r="G563" s="94"/>
      <c r="H563" s="95"/>
      <c r="I563" s="97"/>
      <c r="J563" s="94"/>
      <c r="K563" s="94"/>
      <c r="L563" s="94"/>
      <c r="M563" s="94"/>
      <c r="N563" s="94"/>
      <c r="O563" s="94"/>
      <c r="P563" s="94"/>
      <c r="Z563" s="185"/>
    </row>
    <row r="564" spans="1:26" x14ac:dyDescent="0.3">
      <c r="A564" s="84"/>
      <c r="B564" s="94"/>
      <c r="C564" s="94"/>
      <c r="D564" s="94"/>
      <c r="E564" s="79"/>
      <c r="F564" s="79"/>
      <c r="G564" s="94"/>
      <c r="H564" s="95"/>
      <c r="I564" s="97"/>
      <c r="J564" s="94"/>
      <c r="K564" s="94"/>
      <c r="L564" s="94"/>
      <c r="M564" s="94"/>
      <c r="N564" s="94"/>
      <c r="O564" s="94"/>
      <c r="P564" s="94"/>
      <c r="Z564" s="185"/>
    </row>
    <row r="565" spans="1:26" x14ac:dyDescent="0.3">
      <c r="A565" s="84"/>
      <c r="B565" s="94"/>
      <c r="C565" s="94"/>
      <c r="D565" s="94"/>
      <c r="E565" s="79"/>
      <c r="F565" s="79"/>
      <c r="G565" s="94"/>
      <c r="H565" s="95"/>
      <c r="I565" s="97"/>
      <c r="J565" s="94"/>
      <c r="K565" s="94"/>
      <c r="L565" s="94"/>
      <c r="M565" s="94"/>
      <c r="N565" s="94"/>
      <c r="O565" s="94"/>
      <c r="P565" s="94"/>
      <c r="Z565" s="185"/>
    </row>
    <row r="566" spans="1:26" x14ac:dyDescent="0.3">
      <c r="A566" s="84"/>
      <c r="B566" s="94"/>
      <c r="C566" s="94"/>
      <c r="D566" s="94"/>
      <c r="E566" s="79"/>
      <c r="F566" s="79"/>
      <c r="G566" s="94"/>
      <c r="H566" s="95"/>
      <c r="I566" s="97"/>
      <c r="J566" s="94"/>
      <c r="K566" s="94"/>
      <c r="L566" s="94"/>
      <c r="M566" s="94"/>
      <c r="N566" s="94"/>
      <c r="O566" s="94"/>
      <c r="P566" s="94"/>
      <c r="Z566" s="185"/>
    </row>
    <row r="567" spans="1:26" x14ac:dyDescent="0.3">
      <c r="A567" s="84"/>
      <c r="B567" s="94"/>
      <c r="C567" s="94"/>
      <c r="D567" s="94"/>
      <c r="E567" s="79"/>
      <c r="F567" s="79"/>
      <c r="G567" s="94"/>
      <c r="H567" s="95"/>
      <c r="I567" s="97"/>
      <c r="J567" s="94"/>
      <c r="K567" s="94"/>
      <c r="L567" s="94"/>
      <c r="M567" s="94"/>
      <c r="N567" s="94"/>
      <c r="O567" s="94"/>
      <c r="P567" s="94"/>
      <c r="Z567" s="185"/>
    </row>
    <row r="568" spans="1:26" x14ac:dyDescent="0.3">
      <c r="A568" s="84"/>
      <c r="B568" s="94"/>
      <c r="C568" s="94"/>
      <c r="D568" s="94"/>
      <c r="E568" s="79"/>
      <c r="F568" s="79"/>
      <c r="G568" s="94"/>
      <c r="H568" s="95"/>
      <c r="I568" s="97"/>
      <c r="J568" s="94"/>
      <c r="K568" s="94"/>
      <c r="L568" s="94"/>
      <c r="M568" s="94"/>
      <c r="N568" s="94"/>
      <c r="O568" s="94"/>
      <c r="P568" s="94"/>
      <c r="Z568" s="185"/>
    </row>
    <row r="569" spans="1:26" x14ac:dyDescent="0.3">
      <c r="A569" s="84"/>
      <c r="B569" s="94"/>
      <c r="C569" s="94"/>
      <c r="D569" s="94"/>
      <c r="E569" s="79"/>
      <c r="F569" s="79"/>
      <c r="G569" s="94"/>
      <c r="H569" s="95"/>
      <c r="I569" s="97"/>
      <c r="J569" s="94"/>
      <c r="K569" s="94"/>
      <c r="L569" s="94"/>
      <c r="M569" s="94"/>
      <c r="N569" s="94"/>
      <c r="O569" s="94"/>
      <c r="P569" s="94"/>
      <c r="Z569" s="185"/>
    </row>
    <row r="570" spans="1:26" x14ac:dyDescent="0.3">
      <c r="A570" s="84"/>
      <c r="B570" s="94"/>
      <c r="C570" s="94"/>
      <c r="D570" s="94"/>
      <c r="E570" s="79"/>
      <c r="F570" s="79"/>
      <c r="G570" s="94"/>
      <c r="H570" s="95"/>
      <c r="I570" s="97"/>
      <c r="J570" s="94"/>
      <c r="K570" s="94"/>
      <c r="L570" s="94"/>
      <c r="M570" s="94"/>
      <c r="N570" s="94"/>
      <c r="O570" s="94"/>
      <c r="P570" s="94"/>
      <c r="Z570" s="185"/>
    </row>
    <row r="571" spans="1:26" x14ac:dyDescent="0.3">
      <c r="A571" s="84"/>
      <c r="B571" s="94"/>
      <c r="C571" s="94"/>
      <c r="D571" s="94"/>
      <c r="E571" s="79"/>
      <c r="F571" s="79"/>
      <c r="G571" s="94"/>
      <c r="H571" s="95"/>
      <c r="I571" s="97"/>
      <c r="J571" s="94"/>
      <c r="K571" s="94"/>
      <c r="L571" s="94"/>
      <c r="M571" s="94"/>
      <c r="N571" s="94"/>
      <c r="O571" s="94"/>
      <c r="P571" s="94"/>
      <c r="Z571" s="185"/>
    </row>
    <row r="572" spans="1:26" x14ac:dyDescent="0.3">
      <c r="A572" s="84"/>
      <c r="B572" s="94"/>
      <c r="C572" s="94"/>
      <c r="D572" s="94"/>
      <c r="E572" s="79"/>
      <c r="F572" s="79"/>
      <c r="G572" s="94"/>
      <c r="H572" s="95"/>
      <c r="I572" s="97"/>
      <c r="J572" s="94"/>
      <c r="K572" s="94"/>
      <c r="L572" s="94"/>
      <c r="M572" s="94"/>
      <c r="N572" s="94"/>
      <c r="O572" s="94"/>
      <c r="P572" s="94"/>
      <c r="Z572" s="185"/>
    </row>
    <row r="573" spans="1:26" x14ac:dyDescent="0.3">
      <c r="A573" s="84"/>
      <c r="B573" s="94"/>
      <c r="C573" s="94"/>
      <c r="D573" s="94"/>
      <c r="E573" s="79"/>
      <c r="F573" s="79"/>
      <c r="G573" s="94"/>
      <c r="H573" s="95"/>
      <c r="I573" s="97"/>
      <c r="J573" s="94"/>
      <c r="K573" s="94"/>
      <c r="L573" s="94"/>
      <c r="M573" s="94"/>
      <c r="N573" s="94"/>
      <c r="O573" s="94"/>
      <c r="P573" s="94"/>
      <c r="Z573" s="185"/>
    </row>
    <row r="574" spans="1:26" x14ac:dyDescent="0.3">
      <c r="A574" s="84"/>
      <c r="B574" s="94"/>
      <c r="C574" s="94"/>
      <c r="D574" s="94"/>
      <c r="E574" s="79"/>
      <c r="F574" s="79"/>
      <c r="G574" s="94"/>
      <c r="H574" s="95"/>
      <c r="I574" s="97"/>
      <c r="J574" s="94"/>
      <c r="K574" s="94"/>
      <c r="L574" s="94"/>
      <c r="M574" s="94"/>
      <c r="N574" s="94"/>
      <c r="O574" s="94"/>
      <c r="P574" s="94"/>
      <c r="Z574" s="185"/>
    </row>
    <row r="575" spans="1:26" x14ac:dyDescent="0.3">
      <c r="A575" s="84"/>
      <c r="B575" s="94"/>
      <c r="C575" s="94"/>
      <c r="D575" s="94"/>
      <c r="E575" s="79"/>
      <c r="F575" s="79"/>
      <c r="G575" s="94"/>
      <c r="H575" s="95"/>
      <c r="I575" s="97"/>
      <c r="J575" s="94"/>
      <c r="K575" s="94"/>
      <c r="L575" s="94"/>
      <c r="M575" s="94"/>
      <c r="N575" s="94"/>
      <c r="O575" s="94"/>
      <c r="P575" s="94"/>
      <c r="Z575" s="185"/>
    </row>
    <row r="576" spans="1:26" x14ac:dyDescent="0.3">
      <c r="A576" s="84"/>
      <c r="B576" s="94"/>
      <c r="C576" s="94"/>
      <c r="D576" s="94"/>
      <c r="E576" s="79"/>
      <c r="F576" s="79"/>
      <c r="G576" s="94"/>
      <c r="H576" s="95"/>
      <c r="I576" s="97"/>
      <c r="J576" s="94"/>
      <c r="K576" s="94"/>
      <c r="L576" s="94"/>
      <c r="M576" s="94"/>
      <c r="N576" s="94"/>
      <c r="O576" s="94"/>
      <c r="P576" s="94"/>
      <c r="Z576" s="185"/>
    </row>
    <row r="577" spans="1:26" x14ac:dyDescent="0.3">
      <c r="A577" s="84"/>
      <c r="B577" s="94"/>
      <c r="C577" s="94"/>
      <c r="D577" s="94"/>
      <c r="E577" s="79"/>
      <c r="F577" s="79"/>
      <c r="G577" s="94"/>
      <c r="H577" s="95"/>
      <c r="I577" s="97"/>
      <c r="J577" s="94"/>
      <c r="K577" s="94"/>
      <c r="L577" s="94"/>
      <c r="M577" s="94"/>
      <c r="N577" s="94"/>
      <c r="O577" s="94"/>
      <c r="P577" s="94"/>
      <c r="Z577" s="185"/>
    </row>
    <row r="578" spans="1:26" x14ac:dyDescent="0.3">
      <c r="A578" s="84"/>
      <c r="B578" s="94"/>
      <c r="C578" s="94"/>
      <c r="D578" s="94"/>
      <c r="E578" s="79"/>
      <c r="F578" s="79"/>
      <c r="G578" s="94"/>
      <c r="H578" s="95"/>
      <c r="I578" s="97"/>
      <c r="J578" s="94"/>
      <c r="K578" s="94"/>
      <c r="L578" s="94"/>
      <c r="M578" s="94"/>
      <c r="N578" s="94"/>
      <c r="O578" s="94"/>
      <c r="P578" s="94"/>
      <c r="Z578" s="185"/>
    </row>
    <row r="579" spans="1:26" x14ac:dyDescent="0.3">
      <c r="A579" s="84"/>
      <c r="B579" s="94"/>
      <c r="C579" s="94"/>
      <c r="D579" s="94"/>
      <c r="E579" s="79"/>
      <c r="F579" s="79"/>
      <c r="G579" s="94"/>
      <c r="H579" s="95"/>
      <c r="I579" s="97"/>
      <c r="J579" s="94"/>
      <c r="K579" s="94"/>
      <c r="L579" s="94"/>
      <c r="M579" s="94"/>
      <c r="N579" s="94"/>
      <c r="O579" s="94"/>
      <c r="P579" s="94"/>
      <c r="Z579" s="185"/>
    </row>
    <row r="580" spans="1:26" x14ac:dyDescent="0.3">
      <c r="A580" s="84"/>
      <c r="B580" s="94"/>
      <c r="C580" s="94"/>
      <c r="D580" s="94"/>
      <c r="E580" s="79"/>
      <c r="F580" s="79"/>
      <c r="G580" s="94"/>
      <c r="H580" s="95"/>
      <c r="I580" s="97"/>
      <c r="J580" s="94"/>
      <c r="K580" s="94"/>
      <c r="L580" s="94"/>
      <c r="M580" s="94"/>
      <c r="N580" s="94"/>
      <c r="O580" s="94"/>
      <c r="P580" s="94"/>
      <c r="Z580" s="185"/>
    </row>
    <row r="581" spans="1:26" x14ac:dyDescent="0.3">
      <c r="A581" s="84"/>
      <c r="B581" s="94"/>
      <c r="C581" s="94"/>
      <c r="D581" s="94"/>
      <c r="E581" s="79"/>
      <c r="F581" s="79"/>
      <c r="G581" s="94"/>
      <c r="H581" s="95"/>
      <c r="I581" s="97"/>
      <c r="J581" s="94"/>
      <c r="K581" s="94"/>
      <c r="L581" s="94"/>
      <c r="M581" s="94"/>
      <c r="N581" s="94"/>
      <c r="O581" s="94"/>
      <c r="P581" s="94"/>
      <c r="Z581" s="185"/>
    </row>
    <row r="582" spans="1:26" x14ac:dyDescent="0.3">
      <c r="A582" s="84"/>
      <c r="B582" s="94"/>
      <c r="C582" s="94"/>
      <c r="D582" s="94"/>
      <c r="E582" s="79"/>
      <c r="F582" s="79"/>
      <c r="G582" s="94"/>
      <c r="H582" s="95"/>
      <c r="I582" s="97"/>
      <c r="J582" s="94"/>
      <c r="K582" s="94"/>
      <c r="L582" s="94"/>
      <c r="M582" s="94"/>
      <c r="N582" s="94"/>
      <c r="O582" s="94"/>
      <c r="P582" s="94"/>
      <c r="Z582" s="185"/>
    </row>
    <row r="583" spans="1:26" x14ac:dyDescent="0.3">
      <c r="A583" s="84"/>
      <c r="B583" s="94"/>
      <c r="C583" s="94"/>
      <c r="D583" s="94"/>
      <c r="E583" s="79"/>
      <c r="F583" s="79"/>
      <c r="G583" s="94"/>
      <c r="H583" s="95"/>
      <c r="I583" s="97"/>
      <c r="J583" s="94"/>
      <c r="K583" s="94"/>
      <c r="L583" s="94"/>
      <c r="M583" s="94"/>
      <c r="N583" s="94"/>
      <c r="O583" s="94"/>
      <c r="P583" s="94"/>
      <c r="Z583" s="185"/>
    </row>
    <row r="584" spans="1:26" x14ac:dyDescent="0.3">
      <c r="A584" s="84"/>
      <c r="B584" s="94"/>
      <c r="C584" s="94"/>
      <c r="D584" s="94"/>
      <c r="E584" s="79"/>
      <c r="F584" s="79"/>
      <c r="G584" s="94"/>
      <c r="H584" s="95"/>
      <c r="I584" s="97"/>
      <c r="J584" s="94"/>
      <c r="K584" s="94"/>
      <c r="L584" s="94"/>
      <c r="M584" s="94"/>
      <c r="N584" s="94"/>
      <c r="O584" s="94"/>
      <c r="P584" s="94"/>
      <c r="Z584" s="185"/>
    </row>
    <row r="585" spans="1:26" x14ac:dyDescent="0.3">
      <c r="A585" s="84"/>
      <c r="B585" s="94"/>
      <c r="C585" s="94"/>
      <c r="D585" s="94"/>
      <c r="E585" s="79"/>
      <c r="F585" s="79"/>
      <c r="G585" s="94"/>
      <c r="H585" s="95"/>
      <c r="I585" s="97"/>
      <c r="J585" s="94"/>
      <c r="K585" s="94"/>
      <c r="L585" s="94"/>
      <c r="M585" s="94"/>
      <c r="N585" s="94"/>
      <c r="O585" s="94"/>
      <c r="P585" s="94"/>
      <c r="Z585" s="185"/>
    </row>
    <row r="586" spans="1:26" x14ac:dyDescent="0.3">
      <c r="A586" s="84"/>
      <c r="B586" s="94"/>
      <c r="C586" s="94"/>
      <c r="D586" s="94"/>
      <c r="E586" s="79"/>
      <c r="F586" s="79"/>
      <c r="G586" s="94"/>
      <c r="H586" s="95"/>
      <c r="I586" s="97"/>
      <c r="J586" s="94"/>
      <c r="K586" s="94"/>
      <c r="L586" s="94"/>
      <c r="M586" s="94"/>
      <c r="N586" s="94"/>
      <c r="O586" s="94"/>
      <c r="P586" s="94"/>
      <c r="Z586" s="185"/>
    </row>
    <row r="587" spans="1:26" x14ac:dyDescent="0.3">
      <c r="A587" s="84"/>
      <c r="B587" s="94"/>
      <c r="C587" s="94"/>
      <c r="D587" s="94"/>
      <c r="E587" s="79"/>
      <c r="F587" s="79"/>
      <c r="G587" s="94"/>
      <c r="H587" s="95"/>
      <c r="I587" s="97"/>
      <c r="J587" s="94"/>
      <c r="K587" s="94"/>
      <c r="L587" s="94"/>
      <c r="M587" s="94"/>
      <c r="N587" s="94"/>
      <c r="O587" s="94"/>
      <c r="P587" s="94"/>
      <c r="Z587" s="185"/>
    </row>
    <row r="588" spans="1:26" x14ac:dyDescent="0.3">
      <c r="A588" s="84"/>
      <c r="B588" s="94"/>
      <c r="C588" s="94"/>
      <c r="D588" s="94"/>
      <c r="E588" s="79"/>
      <c r="F588" s="79"/>
      <c r="G588" s="94"/>
      <c r="H588" s="95"/>
      <c r="I588" s="97"/>
      <c r="J588" s="94"/>
      <c r="K588" s="94"/>
      <c r="L588" s="94"/>
      <c r="M588" s="94"/>
      <c r="N588" s="94"/>
      <c r="O588" s="94"/>
      <c r="P588" s="94"/>
      <c r="Z588" s="185"/>
    </row>
    <row r="589" spans="1:26" x14ac:dyDescent="0.3">
      <c r="A589" s="84"/>
      <c r="B589" s="94"/>
      <c r="C589" s="94"/>
      <c r="D589" s="94"/>
      <c r="E589" s="79"/>
      <c r="F589" s="79"/>
      <c r="G589" s="94"/>
      <c r="H589" s="95"/>
      <c r="I589" s="97"/>
      <c r="J589" s="94"/>
      <c r="K589" s="94"/>
      <c r="L589" s="94"/>
      <c r="M589" s="94"/>
      <c r="N589" s="94"/>
      <c r="O589" s="94"/>
      <c r="P589" s="94"/>
      <c r="Z589" s="185"/>
    </row>
    <row r="590" spans="1:26" x14ac:dyDescent="0.3">
      <c r="A590" s="84"/>
      <c r="B590" s="94"/>
      <c r="C590" s="94"/>
      <c r="D590" s="94"/>
      <c r="E590" s="79"/>
      <c r="F590" s="79"/>
      <c r="G590" s="94"/>
      <c r="H590" s="95"/>
      <c r="I590" s="97"/>
      <c r="J590" s="94"/>
      <c r="K590" s="94"/>
      <c r="L590" s="94"/>
      <c r="M590" s="94"/>
      <c r="N590" s="94"/>
      <c r="O590" s="94"/>
      <c r="P590" s="94"/>
      <c r="Z590" s="185"/>
    </row>
    <row r="591" spans="1:26" x14ac:dyDescent="0.3">
      <c r="A591" s="84"/>
      <c r="B591" s="94"/>
      <c r="C591" s="94"/>
      <c r="D591" s="94"/>
      <c r="E591" s="79"/>
      <c r="F591" s="79"/>
      <c r="G591" s="94"/>
      <c r="H591" s="95"/>
      <c r="I591" s="97"/>
      <c r="J591" s="94"/>
      <c r="K591" s="94"/>
      <c r="L591" s="94"/>
      <c r="M591" s="94"/>
      <c r="N591" s="94"/>
      <c r="O591" s="94"/>
      <c r="P591" s="94"/>
      <c r="Z591" s="185"/>
    </row>
    <row r="592" spans="1:26" x14ac:dyDescent="0.3">
      <c r="A592" s="84"/>
      <c r="B592" s="94"/>
      <c r="C592" s="94"/>
      <c r="D592" s="94"/>
      <c r="E592" s="79"/>
      <c r="F592" s="79"/>
      <c r="G592" s="94"/>
      <c r="H592" s="95"/>
      <c r="I592" s="97"/>
      <c r="J592" s="94"/>
      <c r="K592" s="94"/>
      <c r="L592" s="94"/>
      <c r="M592" s="94"/>
      <c r="N592" s="94"/>
      <c r="O592" s="94"/>
      <c r="P592" s="94"/>
      <c r="Z592" s="185"/>
    </row>
    <row r="593" spans="1:26" x14ac:dyDescent="0.3">
      <c r="A593" s="84"/>
      <c r="B593" s="94"/>
      <c r="C593" s="94"/>
      <c r="D593" s="94"/>
      <c r="E593" s="79"/>
      <c r="F593" s="79"/>
      <c r="G593" s="94"/>
      <c r="H593" s="95"/>
      <c r="I593" s="97"/>
      <c r="J593" s="94"/>
      <c r="K593" s="94"/>
      <c r="L593" s="94"/>
      <c r="M593" s="94"/>
      <c r="N593" s="94"/>
      <c r="O593" s="94"/>
      <c r="P593" s="94"/>
      <c r="Z593" s="185"/>
    </row>
    <row r="594" spans="1:26" x14ac:dyDescent="0.3">
      <c r="A594" s="84"/>
      <c r="B594" s="94"/>
      <c r="C594" s="94"/>
      <c r="D594" s="94"/>
      <c r="E594" s="79"/>
      <c r="F594" s="79"/>
      <c r="G594" s="94"/>
      <c r="H594" s="95"/>
      <c r="I594" s="97"/>
      <c r="J594" s="94"/>
      <c r="K594" s="94"/>
      <c r="L594" s="94"/>
      <c r="M594" s="94"/>
      <c r="N594" s="94"/>
      <c r="O594" s="94"/>
      <c r="P594" s="94"/>
      <c r="Z594" s="185"/>
    </row>
    <row r="595" spans="1:26" x14ac:dyDescent="0.3">
      <c r="A595" s="84"/>
      <c r="B595" s="94"/>
      <c r="C595" s="94"/>
      <c r="D595" s="94"/>
      <c r="E595" s="79"/>
      <c r="F595" s="79"/>
      <c r="G595" s="94"/>
      <c r="H595" s="95"/>
      <c r="I595" s="97"/>
      <c r="J595" s="94"/>
      <c r="K595" s="94"/>
      <c r="L595" s="94"/>
      <c r="M595" s="94"/>
      <c r="N595" s="94"/>
      <c r="O595" s="94"/>
      <c r="P595" s="94"/>
      <c r="Z595" s="185"/>
    </row>
    <row r="596" spans="1:26" x14ac:dyDescent="0.3">
      <c r="A596" s="84"/>
      <c r="B596" s="94"/>
      <c r="C596" s="94"/>
      <c r="D596" s="94"/>
      <c r="E596" s="79"/>
      <c r="F596" s="79"/>
      <c r="G596" s="94"/>
      <c r="H596" s="95"/>
      <c r="I596" s="97"/>
      <c r="J596" s="94"/>
      <c r="K596" s="94"/>
      <c r="L596" s="94"/>
      <c r="M596" s="94"/>
      <c r="N596" s="94"/>
      <c r="O596" s="94"/>
      <c r="P596" s="94"/>
      <c r="Z596" s="185"/>
    </row>
    <row r="597" spans="1:26" x14ac:dyDescent="0.3">
      <c r="A597" s="84"/>
      <c r="B597" s="94"/>
      <c r="C597" s="94"/>
      <c r="D597" s="94"/>
      <c r="E597" s="79"/>
      <c r="F597" s="79"/>
      <c r="G597" s="94"/>
      <c r="H597" s="95"/>
      <c r="I597" s="97"/>
      <c r="J597" s="94"/>
      <c r="K597" s="94"/>
      <c r="L597" s="94"/>
      <c r="M597" s="94"/>
      <c r="N597" s="94"/>
      <c r="O597" s="94"/>
      <c r="P597" s="94"/>
      <c r="Z597" s="185"/>
    </row>
    <row r="598" spans="1:26" x14ac:dyDescent="0.3">
      <c r="A598" s="84"/>
      <c r="B598" s="94"/>
      <c r="C598" s="94"/>
      <c r="D598" s="94"/>
      <c r="E598" s="79"/>
      <c r="F598" s="79"/>
      <c r="G598" s="94"/>
      <c r="H598" s="95"/>
      <c r="I598" s="97"/>
      <c r="J598" s="94"/>
      <c r="K598" s="94"/>
      <c r="L598" s="94"/>
      <c r="M598" s="94"/>
      <c r="N598" s="94"/>
      <c r="O598" s="94"/>
      <c r="P598" s="94"/>
      <c r="Z598" s="185"/>
    </row>
    <row r="599" spans="1:26" x14ac:dyDescent="0.3">
      <c r="A599" s="84"/>
      <c r="B599" s="94"/>
      <c r="C599" s="94"/>
      <c r="D599" s="94"/>
      <c r="E599" s="79"/>
      <c r="F599" s="79"/>
      <c r="G599" s="94"/>
      <c r="H599" s="95"/>
      <c r="I599" s="97"/>
      <c r="J599" s="94"/>
      <c r="K599" s="94"/>
      <c r="L599" s="94"/>
      <c r="M599" s="94"/>
      <c r="N599" s="94"/>
      <c r="O599" s="94"/>
      <c r="P599" s="94"/>
      <c r="Z599" s="185"/>
    </row>
    <row r="600" spans="1:26" x14ac:dyDescent="0.3">
      <c r="A600" s="84"/>
      <c r="B600" s="94"/>
      <c r="C600" s="94"/>
      <c r="D600" s="94"/>
      <c r="E600" s="79"/>
      <c r="F600" s="79"/>
      <c r="G600" s="94"/>
      <c r="H600" s="95"/>
      <c r="I600" s="97"/>
      <c r="J600" s="94"/>
      <c r="K600" s="94"/>
      <c r="L600" s="94"/>
      <c r="M600" s="94"/>
      <c r="N600" s="94"/>
      <c r="O600" s="94"/>
      <c r="P600" s="94"/>
      <c r="Z600" s="185"/>
    </row>
    <row r="601" spans="1:26" x14ac:dyDescent="0.3">
      <c r="A601" s="84"/>
      <c r="B601" s="94"/>
      <c r="C601" s="94"/>
      <c r="D601" s="94"/>
      <c r="E601" s="79"/>
      <c r="F601" s="79"/>
      <c r="G601" s="94"/>
      <c r="H601" s="95"/>
      <c r="I601" s="97"/>
      <c r="J601" s="94"/>
      <c r="K601" s="94"/>
      <c r="L601" s="94"/>
      <c r="M601" s="94"/>
      <c r="N601" s="94"/>
      <c r="O601" s="94"/>
      <c r="P601" s="94"/>
      <c r="Z601" s="185"/>
    </row>
    <row r="602" spans="1:26" x14ac:dyDescent="0.3">
      <c r="A602" s="84"/>
      <c r="B602" s="94"/>
      <c r="C602" s="94"/>
      <c r="D602" s="94"/>
      <c r="E602" s="79"/>
      <c r="F602" s="79"/>
      <c r="G602" s="94"/>
      <c r="H602" s="95"/>
      <c r="I602" s="97"/>
      <c r="J602" s="94"/>
      <c r="K602" s="94"/>
      <c r="L602" s="94"/>
      <c r="M602" s="94"/>
      <c r="N602" s="94"/>
      <c r="O602" s="94"/>
      <c r="P602" s="94"/>
      <c r="Z602" s="185"/>
    </row>
    <row r="603" spans="1:26" x14ac:dyDescent="0.3">
      <c r="A603" s="84"/>
      <c r="B603" s="94"/>
      <c r="C603" s="94"/>
      <c r="D603" s="94"/>
      <c r="E603" s="79"/>
      <c r="F603" s="79"/>
      <c r="G603" s="94"/>
      <c r="H603" s="95"/>
      <c r="I603" s="97"/>
      <c r="J603" s="94"/>
      <c r="K603" s="94"/>
      <c r="L603" s="94"/>
      <c r="M603" s="94"/>
      <c r="N603" s="94"/>
      <c r="O603" s="94"/>
      <c r="P603" s="94"/>
      <c r="Z603" s="185"/>
    </row>
    <row r="604" spans="1:26" x14ac:dyDescent="0.3">
      <c r="A604" s="84"/>
      <c r="B604" s="94"/>
      <c r="C604" s="94"/>
      <c r="D604" s="94"/>
      <c r="E604" s="79"/>
      <c r="F604" s="79"/>
      <c r="G604" s="94"/>
      <c r="H604" s="95"/>
      <c r="I604" s="97"/>
      <c r="J604" s="94"/>
      <c r="K604" s="94"/>
      <c r="L604" s="94"/>
      <c r="M604" s="94"/>
      <c r="N604" s="94"/>
      <c r="O604" s="94"/>
      <c r="P604" s="94"/>
      <c r="Z604" s="185"/>
    </row>
    <row r="605" spans="1:26" x14ac:dyDescent="0.3">
      <c r="A605" s="84"/>
      <c r="B605" s="94"/>
      <c r="C605" s="94"/>
      <c r="D605" s="94"/>
      <c r="E605" s="79"/>
      <c r="F605" s="79"/>
      <c r="G605" s="94"/>
      <c r="H605" s="95"/>
      <c r="I605" s="97"/>
      <c r="J605" s="94"/>
      <c r="K605" s="94"/>
      <c r="L605" s="94"/>
      <c r="M605" s="94"/>
      <c r="N605" s="94"/>
      <c r="O605" s="94"/>
      <c r="P605" s="94"/>
      <c r="Z605" s="185"/>
    </row>
    <row r="606" spans="1:26" x14ac:dyDescent="0.3">
      <c r="A606" s="84"/>
      <c r="B606" s="94"/>
      <c r="C606" s="94"/>
      <c r="D606" s="94"/>
      <c r="E606" s="79"/>
      <c r="F606" s="79"/>
      <c r="G606" s="94"/>
      <c r="H606" s="95"/>
      <c r="I606" s="97"/>
      <c r="J606" s="94"/>
      <c r="K606" s="94"/>
      <c r="L606" s="94"/>
      <c r="M606" s="94"/>
      <c r="N606" s="94"/>
      <c r="O606" s="94"/>
      <c r="P606" s="94"/>
      <c r="Z606" s="185"/>
    </row>
    <row r="607" spans="1:26" x14ac:dyDescent="0.3">
      <c r="A607" s="84"/>
      <c r="B607" s="94"/>
      <c r="C607" s="94"/>
      <c r="D607" s="94"/>
      <c r="E607" s="79"/>
      <c r="F607" s="79"/>
      <c r="G607" s="94"/>
      <c r="H607" s="95"/>
      <c r="I607" s="97"/>
      <c r="J607" s="94"/>
      <c r="K607" s="94"/>
      <c r="L607" s="94"/>
      <c r="M607" s="94"/>
      <c r="N607" s="94"/>
      <c r="O607" s="94"/>
      <c r="P607" s="94"/>
      <c r="Z607" s="185"/>
    </row>
    <row r="608" spans="1:26" x14ac:dyDescent="0.3">
      <c r="A608" s="84"/>
      <c r="B608" s="94"/>
      <c r="C608" s="94"/>
      <c r="D608" s="94"/>
      <c r="E608" s="79"/>
      <c r="F608" s="79"/>
      <c r="G608" s="94"/>
      <c r="H608" s="95"/>
      <c r="I608" s="97"/>
      <c r="J608" s="94"/>
      <c r="K608" s="94"/>
      <c r="L608" s="94"/>
      <c r="M608" s="94"/>
      <c r="N608" s="94"/>
      <c r="O608" s="94"/>
      <c r="P608" s="94"/>
      <c r="Z608" s="185"/>
    </row>
    <row r="609" spans="1:26" x14ac:dyDescent="0.3">
      <c r="A609" s="84"/>
      <c r="B609" s="94"/>
      <c r="C609" s="94"/>
      <c r="D609" s="94"/>
      <c r="E609" s="79"/>
      <c r="F609" s="79"/>
      <c r="G609" s="94"/>
      <c r="H609" s="95"/>
      <c r="I609" s="97"/>
      <c r="J609" s="94"/>
      <c r="K609" s="94"/>
      <c r="L609" s="94"/>
      <c r="M609" s="94"/>
      <c r="N609" s="94"/>
      <c r="O609" s="94"/>
      <c r="P609" s="94"/>
      <c r="Z609" s="185"/>
    </row>
    <row r="610" spans="1:26" x14ac:dyDescent="0.3">
      <c r="A610" s="84"/>
      <c r="B610" s="94"/>
      <c r="C610" s="94"/>
      <c r="D610" s="94"/>
      <c r="E610" s="79"/>
      <c r="F610" s="79"/>
      <c r="G610" s="94"/>
      <c r="H610" s="95"/>
      <c r="I610" s="97"/>
      <c r="J610" s="94"/>
      <c r="K610" s="94"/>
      <c r="L610" s="94"/>
      <c r="M610" s="94"/>
      <c r="N610" s="94"/>
      <c r="O610" s="94"/>
      <c r="P610" s="94"/>
      <c r="Z610" s="185"/>
    </row>
    <row r="611" spans="1:26" x14ac:dyDescent="0.3">
      <c r="A611" s="84"/>
      <c r="B611" s="94"/>
      <c r="C611" s="94"/>
      <c r="D611" s="94"/>
      <c r="E611" s="79"/>
      <c r="F611" s="79"/>
      <c r="G611" s="94"/>
      <c r="H611" s="95"/>
      <c r="I611" s="97"/>
      <c r="J611" s="94"/>
      <c r="K611" s="94"/>
      <c r="L611" s="94"/>
      <c r="M611" s="94"/>
      <c r="N611" s="94"/>
      <c r="O611" s="94"/>
      <c r="P611" s="94"/>
      <c r="Z611" s="185"/>
    </row>
    <row r="612" spans="1:26" x14ac:dyDescent="0.3">
      <c r="A612" s="84"/>
      <c r="B612" s="94"/>
      <c r="C612" s="94"/>
      <c r="D612" s="94"/>
      <c r="E612" s="79"/>
      <c r="F612" s="79"/>
      <c r="G612" s="94"/>
      <c r="H612" s="95"/>
      <c r="I612" s="97"/>
      <c r="J612" s="94"/>
      <c r="K612" s="94"/>
      <c r="L612" s="94"/>
      <c r="M612" s="94"/>
      <c r="N612" s="94"/>
      <c r="O612" s="94"/>
      <c r="P612" s="94"/>
      <c r="Z612" s="185"/>
    </row>
    <row r="613" spans="1:26" x14ac:dyDescent="0.3">
      <c r="A613" s="84"/>
      <c r="B613" s="94"/>
      <c r="C613" s="94"/>
      <c r="D613" s="94"/>
      <c r="E613" s="79"/>
      <c r="F613" s="79"/>
      <c r="G613" s="94"/>
      <c r="H613" s="95"/>
      <c r="I613" s="97"/>
      <c r="J613" s="94"/>
      <c r="K613" s="94"/>
      <c r="L613" s="94"/>
      <c r="M613" s="94"/>
      <c r="N613" s="94"/>
      <c r="O613" s="94"/>
      <c r="P613" s="94"/>
      <c r="Z613" s="185"/>
    </row>
    <row r="614" spans="1:26" x14ac:dyDescent="0.3">
      <c r="A614" s="84"/>
      <c r="B614" s="94"/>
      <c r="C614" s="94"/>
      <c r="D614" s="94"/>
      <c r="E614" s="79"/>
      <c r="F614" s="79"/>
      <c r="G614" s="94"/>
      <c r="H614" s="95"/>
      <c r="I614" s="97"/>
      <c r="J614" s="94"/>
      <c r="K614" s="94"/>
      <c r="L614" s="94"/>
      <c r="M614" s="94"/>
      <c r="N614" s="94"/>
      <c r="O614" s="94"/>
      <c r="P614" s="94"/>
      <c r="Z614" s="185"/>
    </row>
    <row r="615" spans="1:26" x14ac:dyDescent="0.3">
      <c r="A615" s="84"/>
      <c r="B615" s="94"/>
      <c r="C615" s="94"/>
      <c r="D615" s="94"/>
      <c r="E615" s="79"/>
      <c r="F615" s="79"/>
      <c r="G615" s="94"/>
      <c r="H615" s="95"/>
      <c r="I615" s="97"/>
      <c r="J615" s="94"/>
      <c r="K615" s="94"/>
      <c r="L615" s="94"/>
      <c r="M615" s="94"/>
      <c r="N615" s="94"/>
      <c r="O615" s="94"/>
      <c r="P615" s="94"/>
      <c r="Z615" s="185"/>
    </row>
    <row r="616" spans="1:26" x14ac:dyDescent="0.3">
      <c r="A616" s="84"/>
      <c r="B616" s="94"/>
      <c r="C616" s="94"/>
      <c r="D616" s="94"/>
      <c r="E616" s="79"/>
      <c r="F616" s="79"/>
      <c r="G616" s="94"/>
      <c r="H616" s="95"/>
      <c r="I616" s="97"/>
      <c r="J616" s="94"/>
      <c r="K616" s="94"/>
      <c r="L616" s="94"/>
      <c r="M616" s="94"/>
      <c r="N616" s="94"/>
      <c r="O616" s="94"/>
      <c r="P616" s="94"/>
      <c r="Z616" s="185"/>
    </row>
    <row r="617" spans="1:26" x14ac:dyDescent="0.3">
      <c r="A617" s="84"/>
      <c r="B617" s="94"/>
      <c r="C617" s="94"/>
      <c r="D617" s="94"/>
      <c r="E617" s="79"/>
      <c r="F617" s="79"/>
      <c r="G617" s="94"/>
      <c r="H617" s="95"/>
      <c r="I617" s="97"/>
      <c r="J617" s="94"/>
      <c r="K617" s="94"/>
      <c r="L617" s="94"/>
      <c r="M617" s="94"/>
      <c r="N617" s="94"/>
      <c r="O617" s="94"/>
      <c r="P617" s="94"/>
      <c r="Z617" s="185"/>
    </row>
    <row r="618" spans="1:26" x14ac:dyDescent="0.3">
      <c r="A618" s="84"/>
      <c r="B618" s="94"/>
      <c r="C618" s="94"/>
      <c r="D618" s="94"/>
      <c r="E618" s="79"/>
      <c r="F618" s="79"/>
      <c r="G618" s="94"/>
      <c r="H618" s="95"/>
      <c r="I618" s="97"/>
      <c r="J618" s="94"/>
      <c r="K618" s="94"/>
      <c r="L618" s="94"/>
      <c r="M618" s="94"/>
      <c r="N618" s="94"/>
      <c r="O618" s="94"/>
      <c r="P618" s="94"/>
      <c r="Z618" s="185"/>
    </row>
    <row r="619" spans="1:26" x14ac:dyDescent="0.3">
      <c r="A619" s="84"/>
      <c r="B619" s="94"/>
      <c r="C619" s="94"/>
      <c r="D619" s="94"/>
      <c r="E619" s="79"/>
      <c r="F619" s="79"/>
      <c r="G619" s="94"/>
      <c r="H619" s="95"/>
      <c r="I619" s="97"/>
      <c r="J619" s="94"/>
      <c r="K619" s="94"/>
      <c r="L619" s="94"/>
      <c r="M619" s="94"/>
      <c r="N619" s="94"/>
      <c r="O619" s="94"/>
      <c r="P619" s="94"/>
      <c r="Z619" s="185"/>
    </row>
    <row r="620" spans="1:26" x14ac:dyDescent="0.3">
      <c r="A620" s="84"/>
      <c r="B620" s="94"/>
      <c r="C620" s="94"/>
      <c r="D620" s="94"/>
      <c r="E620" s="79"/>
      <c r="F620" s="79"/>
      <c r="G620" s="94"/>
      <c r="H620" s="95"/>
      <c r="I620" s="97"/>
      <c r="J620" s="94"/>
      <c r="K620" s="94"/>
      <c r="L620" s="94"/>
      <c r="M620" s="94"/>
      <c r="N620" s="94"/>
      <c r="O620" s="94"/>
      <c r="P620" s="94"/>
      <c r="Z620" s="185"/>
    </row>
    <row r="621" spans="1:26" x14ac:dyDescent="0.3">
      <c r="A621" s="84"/>
      <c r="B621" s="94"/>
      <c r="C621" s="94"/>
      <c r="D621" s="94"/>
      <c r="E621" s="79"/>
      <c r="F621" s="79"/>
      <c r="G621" s="94"/>
      <c r="H621" s="95"/>
      <c r="I621" s="97"/>
      <c r="J621" s="94"/>
      <c r="K621" s="94"/>
      <c r="L621" s="94"/>
      <c r="M621" s="94"/>
      <c r="N621" s="94"/>
      <c r="O621" s="94"/>
      <c r="P621" s="94"/>
      <c r="Z621" s="185"/>
    </row>
    <row r="622" spans="1:26" x14ac:dyDescent="0.3">
      <c r="A622" s="84"/>
      <c r="B622" s="94"/>
      <c r="C622" s="94"/>
      <c r="D622" s="94"/>
      <c r="E622" s="79"/>
      <c r="F622" s="79"/>
      <c r="G622" s="94"/>
      <c r="H622" s="95"/>
      <c r="I622" s="97"/>
      <c r="J622" s="94"/>
      <c r="K622" s="94"/>
      <c r="L622" s="94"/>
      <c r="M622" s="94"/>
      <c r="N622" s="94"/>
      <c r="O622" s="94"/>
      <c r="P622" s="94"/>
      <c r="Z622" s="185"/>
    </row>
    <row r="623" spans="1:26" x14ac:dyDescent="0.3">
      <c r="A623" s="84"/>
      <c r="B623" s="94"/>
      <c r="C623" s="94"/>
      <c r="D623" s="94"/>
      <c r="E623" s="79"/>
      <c r="F623" s="79"/>
      <c r="G623" s="94"/>
      <c r="H623" s="95"/>
      <c r="I623" s="97"/>
      <c r="J623" s="94"/>
      <c r="K623" s="94"/>
      <c r="L623" s="94"/>
      <c r="M623" s="94"/>
      <c r="N623" s="94"/>
      <c r="O623" s="94"/>
      <c r="P623" s="94"/>
      <c r="Z623" s="185"/>
    </row>
    <row r="624" spans="1:26" x14ac:dyDescent="0.3">
      <c r="A624" s="84"/>
      <c r="B624" s="94"/>
      <c r="C624" s="94"/>
      <c r="D624" s="94"/>
      <c r="E624" s="79"/>
      <c r="F624" s="79"/>
      <c r="G624" s="94"/>
      <c r="H624" s="95"/>
      <c r="I624" s="97"/>
      <c r="J624" s="94"/>
      <c r="K624" s="94"/>
      <c r="L624" s="94"/>
      <c r="M624" s="94"/>
      <c r="N624" s="94"/>
      <c r="O624" s="94"/>
      <c r="P624" s="94"/>
      <c r="Z624" s="185"/>
    </row>
    <row r="625" spans="1:26" x14ac:dyDescent="0.3">
      <c r="A625" s="84"/>
      <c r="B625" s="94"/>
      <c r="C625" s="94"/>
      <c r="D625" s="94"/>
      <c r="E625" s="79"/>
      <c r="F625" s="79"/>
      <c r="G625" s="94"/>
      <c r="H625" s="95"/>
      <c r="I625" s="97"/>
      <c r="J625" s="94"/>
      <c r="K625" s="94"/>
      <c r="L625" s="94"/>
      <c r="M625" s="94"/>
      <c r="N625" s="94"/>
      <c r="O625" s="94"/>
      <c r="P625" s="94"/>
      <c r="Z625" s="185"/>
    </row>
    <row r="626" spans="1:26" x14ac:dyDescent="0.3">
      <c r="A626" s="84"/>
      <c r="B626" s="94"/>
      <c r="C626" s="94"/>
      <c r="D626" s="94"/>
      <c r="E626" s="79"/>
      <c r="F626" s="79"/>
      <c r="G626" s="94"/>
      <c r="H626" s="95"/>
      <c r="I626" s="97"/>
      <c r="J626" s="94"/>
      <c r="K626" s="94"/>
      <c r="L626" s="94"/>
      <c r="M626" s="94"/>
      <c r="N626" s="94"/>
      <c r="O626" s="94"/>
      <c r="P626" s="94"/>
      <c r="Z626" s="185"/>
    </row>
    <row r="627" spans="1:26" x14ac:dyDescent="0.3">
      <c r="A627" s="84"/>
      <c r="B627" s="94"/>
      <c r="C627" s="94"/>
      <c r="D627" s="94"/>
      <c r="E627" s="79"/>
      <c r="F627" s="79"/>
      <c r="G627" s="94"/>
      <c r="H627" s="95"/>
      <c r="I627" s="97"/>
      <c r="J627" s="94"/>
      <c r="K627" s="94"/>
      <c r="L627" s="94"/>
      <c r="M627" s="94"/>
      <c r="N627" s="94"/>
      <c r="O627" s="94"/>
      <c r="P627" s="94"/>
      <c r="Z627" s="185"/>
    </row>
    <row r="628" spans="1:26" x14ac:dyDescent="0.3">
      <c r="A628" s="84"/>
      <c r="B628" s="94"/>
      <c r="C628" s="94"/>
      <c r="D628" s="94"/>
      <c r="E628" s="79"/>
      <c r="F628" s="79"/>
      <c r="G628" s="94"/>
      <c r="H628" s="95"/>
      <c r="I628" s="97"/>
      <c r="J628" s="94"/>
      <c r="K628" s="94"/>
      <c r="L628" s="94"/>
      <c r="M628" s="94"/>
      <c r="N628" s="94"/>
      <c r="O628" s="94"/>
      <c r="P628" s="94"/>
      <c r="Z628" s="185"/>
    </row>
    <row r="629" spans="1:26" x14ac:dyDescent="0.3">
      <c r="A629" s="84"/>
      <c r="B629" s="94"/>
      <c r="C629" s="94"/>
      <c r="D629" s="94"/>
      <c r="E629" s="79"/>
      <c r="F629" s="79"/>
      <c r="G629" s="94"/>
      <c r="H629" s="95"/>
      <c r="I629" s="97"/>
      <c r="J629" s="94"/>
      <c r="K629" s="94"/>
      <c r="L629" s="94"/>
      <c r="M629" s="94"/>
      <c r="N629" s="94"/>
      <c r="O629" s="94"/>
      <c r="P629" s="94"/>
      <c r="Z629" s="185"/>
    </row>
    <row r="630" spans="1:26" x14ac:dyDescent="0.3">
      <c r="A630" s="84"/>
      <c r="B630" s="94"/>
      <c r="C630" s="94"/>
      <c r="D630" s="94"/>
      <c r="E630" s="79"/>
      <c r="F630" s="79"/>
      <c r="G630" s="94"/>
      <c r="H630" s="95"/>
      <c r="I630" s="97"/>
      <c r="J630" s="94"/>
      <c r="K630" s="94"/>
      <c r="L630" s="94"/>
      <c r="M630" s="94"/>
      <c r="N630" s="94"/>
      <c r="O630" s="94"/>
      <c r="P630" s="94"/>
      <c r="Z630" s="185"/>
    </row>
    <row r="631" spans="1:26" x14ac:dyDescent="0.3">
      <c r="A631" s="84"/>
      <c r="B631" s="94"/>
      <c r="C631" s="94"/>
      <c r="D631" s="94"/>
      <c r="E631" s="79"/>
      <c r="F631" s="79"/>
      <c r="G631" s="94"/>
      <c r="H631" s="95"/>
      <c r="I631" s="97"/>
      <c r="J631" s="94"/>
      <c r="K631" s="94"/>
      <c r="L631" s="94"/>
      <c r="M631" s="94"/>
      <c r="N631" s="94"/>
      <c r="O631" s="94"/>
      <c r="P631" s="94"/>
      <c r="Z631" s="185"/>
    </row>
    <row r="632" spans="1:26" x14ac:dyDescent="0.3">
      <c r="A632" s="84"/>
      <c r="B632" s="94"/>
      <c r="C632" s="94"/>
      <c r="D632" s="94"/>
      <c r="E632" s="79"/>
      <c r="F632" s="79"/>
      <c r="G632" s="94"/>
      <c r="H632" s="95"/>
      <c r="I632" s="97"/>
      <c r="J632" s="94"/>
      <c r="K632" s="94"/>
      <c r="L632" s="94"/>
      <c r="M632" s="94"/>
      <c r="N632" s="94"/>
      <c r="O632" s="94"/>
      <c r="P632" s="94"/>
      <c r="Z632" s="185"/>
    </row>
    <row r="633" spans="1:26" x14ac:dyDescent="0.3">
      <c r="A633" s="84"/>
      <c r="B633" s="94"/>
      <c r="C633" s="94"/>
      <c r="D633" s="94"/>
      <c r="E633" s="79"/>
      <c r="F633" s="79"/>
      <c r="G633" s="94"/>
      <c r="H633" s="95"/>
      <c r="I633" s="97"/>
      <c r="J633" s="94"/>
      <c r="K633" s="94"/>
      <c r="L633" s="94"/>
      <c r="M633" s="94"/>
      <c r="N633" s="94"/>
      <c r="O633" s="94"/>
      <c r="P633" s="94"/>
      <c r="Z633" s="185"/>
    </row>
    <row r="634" spans="1:26" x14ac:dyDescent="0.3">
      <c r="A634" s="84"/>
      <c r="B634" s="94"/>
      <c r="C634" s="94"/>
      <c r="D634" s="94"/>
      <c r="E634" s="79"/>
      <c r="F634" s="79"/>
      <c r="G634" s="94"/>
      <c r="H634" s="95"/>
      <c r="I634" s="97"/>
      <c r="J634" s="94"/>
      <c r="K634" s="94"/>
      <c r="L634" s="94"/>
      <c r="M634" s="94"/>
      <c r="N634" s="94"/>
      <c r="O634" s="94"/>
      <c r="P634" s="94"/>
      <c r="Z634" s="185"/>
    </row>
    <row r="635" spans="1:26" x14ac:dyDescent="0.3">
      <c r="A635" s="84"/>
      <c r="B635" s="94"/>
      <c r="C635" s="94"/>
      <c r="D635" s="94"/>
      <c r="E635" s="79"/>
      <c r="F635" s="79"/>
      <c r="G635" s="94"/>
      <c r="H635" s="95"/>
      <c r="I635" s="97"/>
      <c r="J635" s="94"/>
      <c r="K635" s="94"/>
      <c r="L635" s="94"/>
      <c r="M635" s="94"/>
      <c r="N635" s="94"/>
      <c r="O635" s="94"/>
      <c r="P635" s="94"/>
      <c r="Z635" s="185"/>
    </row>
    <row r="636" spans="1:26" x14ac:dyDescent="0.3">
      <c r="A636" s="84"/>
      <c r="B636" s="94"/>
      <c r="C636" s="94"/>
      <c r="D636" s="94"/>
      <c r="E636" s="79"/>
      <c r="F636" s="79"/>
      <c r="G636" s="94"/>
      <c r="H636" s="95"/>
      <c r="I636" s="97"/>
      <c r="J636" s="94"/>
      <c r="K636" s="94"/>
      <c r="L636" s="94"/>
      <c r="M636" s="94"/>
      <c r="N636" s="94"/>
      <c r="O636" s="94"/>
      <c r="P636" s="94"/>
      <c r="Z636" s="185"/>
    </row>
    <row r="637" spans="1:26" x14ac:dyDescent="0.3">
      <c r="A637" s="84"/>
      <c r="B637" s="94"/>
      <c r="C637" s="94"/>
      <c r="D637" s="94"/>
      <c r="E637" s="79"/>
      <c r="F637" s="79"/>
      <c r="G637" s="94"/>
      <c r="H637" s="95"/>
      <c r="I637" s="97"/>
      <c r="J637" s="94"/>
      <c r="K637" s="94"/>
      <c r="L637" s="94"/>
      <c r="M637" s="94"/>
      <c r="N637" s="94"/>
      <c r="O637" s="94"/>
      <c r="P637" s="94"/>
      <c r="Z637" s="185"/>
    </row>
    <row r="638" spans="1:26" x14ac:dyDescent="0.3">
      <c r="A638" s="84"/>
      <c r="B638" s="94"/>
      <c r="C638" s="94"/>
      <c r="D638" s="94"/>
      <c r="E638" s="79"/>
      <c r="F638" s="79"/>
      <c r="G638" s="94"/>
      <c r="H638" s="95"/>
      <c r="I638" s="97"/>
      <c r="J638" s="94"/>
      <c r="K638" s="94"/>
      <c r="L638" s="94"/>
      <c r="M638" s="94"/>
      <c r="N638" s="94"/>
      <c r="O638" s="94"/>
      <c r="P638" s="94"/>
      <c r="Z638" s="185"/>
    </row>
    <row r="639" spans="1:26" x14ac:dyDescent="0.3">
      <c r="A639" s="84"/>
      <c r="B639" s="94"/>
      <c r="C639" s="94"/>
      <c r="D639" s="94"/>
      <c r="E639" s="79"/>
      <c r="F639" s="79"/>
      <c r="G639" s="94"/>
      <c r="H639" s="95"/>
      <c r="I639" s="97"/>
      <c r="J639" s="94"/>
      <c r="K639" s="94"/>
      <c r="L639" s="94"/>
      <c r="M639" s="94"/>
      <c r="N639" s="94"/>
      <c r="O639" s="94"/>
      <c r="P639" s="94"/>
      <c r="Z639" s="185"/>
    </row>
    <row r="640" spans="1:26" x14ac:dyDescent="0.3">
      <c r="A640" s="84"/>
      <c r="B640" s="94"/>
      <c r="C640" s="94"/>
      <c r="D640" s="94"/>
      <c r="E640" s="79"/>
      <c r="F640" s="79"/>
      <c r="G640" s="94"/>
      <c r="H640" s="95"/>
      <c r="I640" s="97"/>
      <c r="J640" s="94"/>
      <c r="K640" s="94"/>
      <c r="L640" s="94"/>
      <c r="M640" s="94"/>
      <c r="N640" s="94"/>
      <c r="O640" s="94"/>
      <c r="P640" s="94"/>
      <c r="Z640" s="185"/>
    </row>
    <row r="641" spans="1:26" x14ac:dyDescent="0.3">
      <c r="A641" s="84"/>
      <c r="B641" s="94"/>
      <c r="C641" s="94"/>
      <c r="D641" s="94"/>
      <c r="E641" s="79"/>
      <c r="F641" s="79"/>
      <c r="G641" s="94"/>
      <c r="H641" s="95"/>
      <c r="I641" s="97"/>
      <c r="J641" s="94"/>
      <c r="K641" s="94"/>
      <c r="L641" s="94"/>
      <c r="M641" s="94"/>
      <c r="N641" s="94"/>
      <c r="O641" s="94"/>
      <c r="P641" s="94"/>
      <c r="Z641" s="185"/>
    </row>
    <row r="642" spans="1:26" x14ac:dyDescent="0.3">
      <c r="A642" s="84"/>
      <c r="B642" s="94"/>
      <c r="C642" s="94"/>
      <c r="D642" s="94"/>
      <c r="E642" s="79"/>
      <c r="F642" s="79"/>
      <c r="G642" s="94"/>
      <c r="H642" s="95"/>
      <c r="I642" s="97"/>
      <c r="J642" s="94"/>
      <c r="K642" s="94"/>
      <c r="L642" s="94"/>
      <c r="M642" s="94"/>
      <c r="N642" s="94"/>
      <c r="O642" s="94"/>
      <c r="P642" s="94"/>
      <c r="Z642" s="185"/>
    </row>
    <row r="643" spans="1:26" x14ac:dyDescent="0.3">
      <c r="A643" s="84"/>
      <c r="B643" s="94"/>
      <c r="C643" s="94"/>
      <c r="D643" s="94"/>
      <c r="E643" s="79"/>
      <c r="F643" s="79"/>
      <c r="G643" s="94"/>
      <c r="H643" s="95"/>
      <c r="I643" s="97"/>
      <c r="J643" s="94"/>
      <c r="K643" s="94"/>
      <c r="L643" s="94"/>
      <c r="M643" s="94"/>
      <c r="N643" s="94"/>
      <c r="O643" s="94"/>
      <c r="P643" s="94"/>
      <c r="Z643" s="185"/>
    </row>
    <row r="644" spans="1:26" x14ac:dyDescent="0.3">
      <c r="A644" s="84"/>
      <c r="B644" s="94"/>
      <c r="C644" s="94"/>
      <c r="D644" s="94"/>
      <c r="E644" s="79"/>
      <c r="F644" s="79"/>
      <c r="G644" s="94"/>
      <c r="H644" s="95"/>
      <c r="I644" s="97"/>
      <c r="J644" s="94"/>
      <c r="K644" s="94"/>
      <c r="L644" s="94"/>
      <c r="M644" s="94"/>
      <c r="N644" s="94"/>
      <c r="O644" s="94"/>
      <c r="P644" s="94"/>
      <c r="Z644" s="185"/>
    </row>
    <row r="645" spans="1:26" x14ac:dyDescent="0.3">
      <c r="A645" s="84"/>
      <c r="B645" s="94"/>
      <c r="C645" s="94"/>
      <c r="D645" s="94"/>
      <c r="E645" s="79"/>
      <c r="F645" s="79"/>
      <c r="G645" s="94"/>
      <c r="H645" s="95"/>
      <c r="I645" s="97"/>
      <c r="J645" s="94"/>
      <c r="K645" s="94"/>
      <c r="L645" s="94"/>
      <c r="M645" s="94"/>
      <c r="N645" s="94"/>
      <c r="O645" s="94"/>
      <c r="P645" s="94"/>
      <c r="Z645" s="185"/>
    </row>
    <row r="646" spans="1:26" x14ac:dyDescent="0.3">
      <c r="A646" s="84"/>
      <c r="B646" s="94"/>
      <c r="C646" s="94"/>
      <c r="D646" s="94"/>
      <c r="E646" s="79"/>
      <c r="F646" s="79"/>
      <c r="G646" s="94"/>
      <c r="H646" s="95"/>
      <c r="I646" s="97"/>
      <c r="J646" s="94"/>
      <c r="K646" s="94"/>
      <c r="L646" s="94"/>
      <c r="M646" s="94"/>
      <c r="N646" s="94"/>
      <c r="O646" s="94"/>
      <c r="P646" s="94"/>
      <c r="Z646" s="185"/>
    </row>
    <row r="647" spans="1:26" x14ac:dyDescent="0.3">
      <c r="A647" s="84"/>
      <c r="B647" s="94"/>
      <c r="C647" s="94"/>
      <c r="D647" s="94"/>
      <c r="E647" s="79"/>
      <c r="F647" s="79"/>
      <c r="G647" s="94"/>
      <c r="H647" s="95"/>
      <c r="I647" s="97"/>
      <c r="J647" s="94"/>
      <c r="K647" s="94"/>
      <c r="L647" s="94"/>
      <c r="M647" s="94"/>
      <c r="N647" s="94"/>
      <c r="O647" s="94"/>
      <c r="P647" s="94"/>
      <c r="Z647" s="185"/>
    </row>
    <row r="648" spans="1:26" x14ac:dyDescent="0.3">
      <c r="A648" s="84"/>
      <c r="B648" s="94"/>
      <c r="C648" s="94"/>
      <c r="D648" s="94"/>
      <c r="E648" s="79"/>
      <c r="F648" s="79"/>
      <c r="G648" s="94"/>
      <c r="H648" s="95"/>
      <c r="I648" s="97"/>
      <c r="J648" s="94"/>
      <c r="K648" s="94"/>
      <c r="L648" s="94"/>
      <c r="M648" s="94"/>
      <c r="N648" s="94"/>
      <c r="O648" s="94"/>
      <c r="P648" s="94"/>
      <c r="Z648" s="185"/>
    </row>
    <row r="649" spans="1:26" x14ac:dyDescent="0.3">
      <c r="A649" s="84"/>
      <c r="B649" s="94"/>
      <c r="C649" s="94"/>
      <c r="D649" s="94"/>
      <c r="E649" s="79"/>
      <c r="F649" s="79"/>
      <c r="G649" s="94"/>
      <c r="H649" s="95"/>
      <c r="I649" s="97"/>
      <c r="J649" s="94"/>
      <c r="K649" s="94"/>
      <c r="L649" s="94"/>
      <c r="M649" s="94"/>
      <c r="N649" s="94"/>
      <c r="O649" s="94"/>
      <c r="P649" s="94"/>
      <c r="Z649" s="185"/>
    </row>
    <row r="650" spans="1:26" x14ac:dyDescent="0.3">
      <c r="A650" s="84"/>
      <c r="B650" s="94"/>
      <c r="C650" s="94"/>
      <c r="D650" s="94"/>
      <c r="E650" s="79"/>
      <c r="F650" s="79"/>
      <c r="G650" s="94"/>
      <c r="H650" s="95"/>
      <c r="I650" s="97"/>
      <c r="J650" s="94"/>
      <c r="K650" s="94"/>
      <c r="L650" s="94"/>
      <c r="M650" s="94"/>
      <c r="N650" s="94"/>
      <c r="O650" s="94"/>
      <c r="P650" s="94"/>
      <c r="Z650" s="185"/>
    </row>
    <row r="651" spans="1:26" x14ac:dyDescent="0.3">
      <c r="A651" s="84"/>
      <c r="B651" s="94"/>
      <c r="C651" s="94"/>
      <c r="D651" s="94"/>
      <c r="E651" s="79"/>
      <c r="F651" s="79"/>
      <c r="G651" s="94"/>
      <c r="H651" s="95"/>
      <c r="I651" s="97"/>
      <c r="J651" s="94"/>
      <c r="K651" s="94"/>
      <c r="L651" s="94"/>
      <c r="M651" s="94"/>
      <c r="N651" s="94"/>
      <c r="O651" s="94"/>
      <c r="P651" s="94"/>
      <c r="Z651" s="185"/>
    </row>
    <row r="652" spans="1:26" x14ac:dyDescent="0.3">
      <c r="A652" s="84"/>
      <c r="B652" s="94"/>
      <c r="C652" s="94"/>
      <c r="D652" s="94"/>
      <c r="E652" s="79"/>
      <c r="F652" s="79"/>
      <c r="G652" s="94"/>
      <c r="H652" s="95"/>
      <c r="I652" s="97"/>
      <c r="J652" s="94"/>
      <c r="K652" s="94"/>
      <c r="L652" s="94"/>
      <c r="M652" s="94"/>
      <c r="N652" s="94"/>
      <c r="O652" s="94"/>
      <c r="P652" s="94"/>
      <c r="Z652" s="185"/>
    </row>
    <row r="653" spans="1:26" x14ac:dyDescent="0.3">
      <c r="A653" s="84"/>
      <c r="B653" s="94"/>
      <c r="C653" s="94"/>
      <c r="D653" s="94"/>
      <c r="E653" s="79"/>
      <c r="F653" s="79"/>
      <c r="G653" s="94"/>
      <c r="H653" s="95"/>
      <c r="I653" s="97"/>
      <c r="J653" s="94"/>
      <c r="K653" s="94"/>
      <c r="L653" s="94"/>
      <c r="M653" s="94"/>
      <c r="N653" s="94"/>
      <c r="O653" s="94"/>
      <c r="P653" s="94"/>
      <c r="Z653" s="185"/>
    </row>
    <row r="654" spans="1:26" x14ac:dyDescent="0.3">
      <c r="A654" s="84"/>
      <c r="B654" s="94"/>
      <c r="C654" s="94"/>
      <c r="D654" s="94"/>
      <c r="E654" s="79"/>
      <c r="F654" s="79"/>
      <c r="G654" s="94"/>
      <c r="H654" s="95"/>
      <c r="I654" s="97"/>
      <c r="J654" s="94"/>
      <c r="K654" s="94"/>
      <c r="L654" s="94"/>
      <c r="M654" s="94"/>
      <c r="N654" s="94"/>
      <c r="O654" s="94"/>
      <c r="P654" s="94"/>
      <c r="Z654" s="185"/>
    </row>
    <row r="655" spans="1:26" x14ac:dyDescent="0.3">
      <c r="A655" s="84"/>
      <c r="B655" s="94"/>
      <c r="C655" s="94"/>
      <c r="D655" s="94"/>
      <c r="E655" s="79"/>
      <c r="F655" s="79"/>
      <c r="G655" s="94"/>
      <c r="H655" s="95"/>
      <c r="I655" s="97"/>
      <c r="J655" s="94"/>
      <c r="K655" s="94"/>
      <c r="L655" s="94"/>
      <c r="M655" s="94"/>
      <c r="N655" s="94"/>
      <c r="O655" s="94"/>
      <c r="P655" s="94"/>
      <c r="Z655" s="185"/>
    </row>
    <row r="656" spans="1:26" x14ac:dyDescent="0.3">
      <c r="A656" s="84"/>
      <c r="B656" s="94"/>
      <c r="C656" s="94"/>
      <c r="D656" s="94"/>
      <c r="E656" s="79"/>
      <c r="F656" s="79"/>
      <c r="G656" s="94"/>
      <c r="H656" s="95"/>
      <c r="I656" s="97"/>
      <c r="J656" s="94"/>
      <c r="K656" s="94"/>
      <c r="L656" s="94"/>
      <c r="M656" s="94"/>
      <c r="N656" s="94"/>
      <c r="O656" s="94"/>
      <c r="P656" s="94"/>
      <c r="Z656" s="185"/>
    </row>
    <row r="657" spans="1:26" x14ac:dyDescent="0.3">
      <c r="A657" s="84"/>
      <c r="B657" s="94"/>
      <c r="C657" s="94"/>
      <c r="D657" s="94"/>
      <c r="E657" s="79"/>
      <c r="F657" s="79"/>
      <c r="G657" s="94"/>
      <c r="H657" s="95"/>
      <c r="I657" s="97"/>
      <c r="J657" s="94"/>
      <c r="K657" s="94"/>
      <c r="L657" s="94"/>
      <c r="M657" s="94"/>
      <c r="N657" s="94"/>
      <c r="O657" s="94"/>
      <c r="P657" s="94"/>
      <c r="Z657" s="185"/>
    </row>
    <row r="658" spans="1:26" x14ac:dyDescent="0.3">
      <c r="A658" s="84"/>
      <c r="B658" s="94"/>
      <c r="C658" s="94"/>
      <c r="D658" s="94"/>
      <c r="E658" s="79"/>
      <c r="F658" s="79"/>
      <c r="G658" s="94"/>
      <c r="H658" s="95"/>
      <c r="I658" s="97"/>
      <c r="J658" s="94"/>
      <c r="K658" s="94"/>
      <c r="L658" s="94"/>
      <c r="M658" s="94"/>
      <c r="N658" s="94"/>
      <c r="O658" s="94"/>
      <c r="P658" s="94"/>
      <c r="Z658" s="185"/>
    </row>
    <row r="659" spans="1:26" x14ac:dyDescent="0.3">
      <c r="A659" s="84"/>
      <c r="B659" s="94"/>
      <c r="C659" s="94"/>
      <c r="D659" s="94"/>
      <c r="E659" s="79"/>
      <c r="F659" s="79"/>
      <c r="G659" s="94"/>
      <c r="H659" s="95"/>
      <c r="I659" s="97"/>
      <c r="J659" s="94"/>
      <c r="K659" s="94"/>
      <c r="L659" s="94"/>
      <c r="M659" s="94"/>
      <c r="N659" s="94"/>
      <c r="O659" s="94"/>
      <c r="P659" s="94"/>
      <c r="Z659" s="185"/>
    </row>
    <row r="660" spans="1:26" x14ac:dyDescent="0.3">
      <c r="A660" s="84"/>
      <c r="B660" s="94"/>
      <c r="C660" s="94"/>
      <c r="D660" s="94"/>
      <c r="E660" s="79"/>
      <c r="F660" s="79"/>
      <c r="G660" s="94"/>
      <c r="H660" s="95"/>
      <c r="I660" s="97"/>
      <c r="J660" s="94"/>
      <c r="K660" s="94"/>
      <c r="L660" s="94"/>
      <c r="M660" s="94"/>
      <c r="N660" s="94"/>
      <c r="O660" s="94"/>
      <c r="P660" s="94"/>
      <c r="Z660" s="185"/>
    </row>
    <row r="661" spans="1:26" x14ac:dyDescent="0.3">
      <c r="A661" s="84"/>
      <c r="B661" s="94"/>
      <c r="C661" s="94"/>
      <c r="D661" s="94"/>
      <c r="E661" s="79"/>
      <c r="F661" s="79"/>
      <c r="G661" s="94"/>
      <c r="H661" s="95"/>
      <c r="I661" s="97"/>
      <c r="J661" s="94"/>
      <c r="K661" s="94"/>
      <c r="L661" s="94"/>
      <c r="M661" s="94"/>
      <c r="N661" s="94"/>
      <c r="O661" s="94"/>
      <c r="P661" s="94"/>
      <c r="Z661" s="185"/>
    </row>
    <row r="662" spans="1:26" x14ac:dyDescent="0.3">
      <c r="A662" s="84"/>
      <c r="B662" s="94"/>
      <c r="C662" s="94"/>
      <c r="D662" s="94"/>
      <c r="E662" s="79"/>
      <c r="F662" s="79"/>
      <c r="G662" s="94"/>
      <c r="H662" s="95"/>
      <c r="I662" s="97"/>
      <c r="J662" s="94"/>
      <c r="K662" s="94"/>
      <c r="L662" s="94"/>
      <c r="M662" s="94"/>
      <c r="N662" s="94"/>
      <c r="O662" s="94"/>
      <c r="P662" s="94"/>
      <c r="Z662" s="185"/>
    </row>
    <row r="663" spans="1:26" x14ac:dyDescent="0.3">
      <c r="A663" s="84"/>
      <c r="B663" s="94"/>
      <c r="C663" s="94"/>
      <c r="D663" s="94"/>
      <c r="E663" s="79"/>
      <c r="F663" s="79"/>
      <c r="G663" s="94"/>
      <c r="H663" s="95"/>
      <c r="I663" s="97"/>
      <c r="J663" s="94"/>
      <c r="K663" s="94"/>
      <c r="L663" s="94"/>
      <c r="M663" s="94"/>
      <c r="N663" s="94"/>
      <c r="O663" s="94"/>
      <c r="P663" s="94"/>
      <c r="Z663" s="185"/>
    </row>
    <row r="664" spans="1:26" x14ac:dyDescent="0.3">
      <c r="A664" s="84"/>
      <c r="B664" s="94"/>
      <c r="C664" s="94"/>
      <c r="D664" s="94"/>
      <c r="E664" s="79"/>
      <c r="F664" s="79"/>
      <c r="G664" s="94"/>
      <c r="H664" s="95"/>
      <c r="I664" s="97"/>
      <c r="J664" s="94"/>
      <c r="K664" s="94"/>
      <c r="L664" s="94"/>
      <c r="M664" s="94"/>
      <c r="N664" s="94"/>
      <c r="O664" s="94"/>
      <c r="P664" s="94"/>
      <c r="Z664" s="185"/>
    </row>
    <row r="665" spans="1:26" x14ac:dyDescent="0.3">
      <c r="A665" s="84"/>
      <c r="B665" s="94"/>
      <c r="C665" s="94"/>
      <c r="D665" s="94"/>
      <c r="E665" s="79"/>
      <c r="F665" s="79"/>
      <c r="G665" s="94"/>
      <c r="H665" s="95"/>
      <c r="I665" s="97"/>
      <c r="J665" s="94"/>
      <c r="K665" s="94"/>
      <c r="L665" s="94"/>
      <c r="M665" s="94"/>
      <c r="N665" s="94"/>
      <c r="O665" s="94"/>
      <c r="P665" s="94"/>
      <c r="Z665" s="185"/>
    </row>
    <row r="666" spans="1:26" x14ac:dyDescent="0.3">
      <c r="A666" s="84"/>
      <c r="B666" s="94"/>
      <c r="C666" s="94"/>
      <c r="D666" s="94"/>
      <c r="E666" s="79"/>
      <c r="F666" s="79"/>
      <c r="G666" s="94"/>
      <c r="H666" s="95"/>
      <c r="I666" s="97"/>
      <c r="J666" s="94"/>
      <c r="K666" s="94"/>
      <c r="L666" s="94"/>
      <c r="M666" s="94"/>
      <c r="N666" s="94"/>
      <c r="O666" s="94"/>
      <c r="P666" s="94"/>
      <c r="Z666" s="185"/>
    </row>
    <row r="667" spans="1:26" x14ac:dyDescent="0.3">
      <c r="A667" s="84"/>
      <c r="B667" s="94"/>
      <c r="C667" s="94"/>
      <c r="D667" s="94"/>
      <c r="E667" s="79"/>
      <c r="F667" s="79"/>
      <c r="G667" s="94"/>
      <c r="H667" s="95"/>
      <c r="I667" s="97"/>
      <c r="J667" s="94"/>
      <c r="K667" s="94"/>
      <c r="L667" s="94"/>
      <c r="M667" s="94"/>
      <c r="N667" s="94"/>
      <c r="O667" s="94"/>
      <c r="P667" s="94"/>
      <c r="Z667" s="185"/>
    </row>
    <row r="668" spans="1:26" x14ac:dyDescent="0.3">
      <c r="A668" s="84"/>
      <c r="B668" s="94"/>
      <c r="C668" s="94"/>
      <c r="D668" s="94"/>
      <c r="E668" s="79"/>
      <c r="F668" s="79"/>
      <c r="G668" s="94"/>
      <c r="H668" s="95"/>
      <c r="I668" s="97"/>
      <c r="J668" s="94"/>
      <c r="K668" s="94"/>
      <c r="L668" s="94"/>
      <c r="M668" s="94"/>
      <c r="N668" s="94"/>
      <c r="O668" s="94"/>
      <c r="P668" s="94"/>
      <c r="Z668" s="185"/>
    </row>
    <row r="669" spans="1:26" x14ac:dyDescent="0.3">
      <c r="A669" s="84"/>
      <c r="B669" s="94"/>
      <c r="C669" s="94"/>
      <c r="D669" s="94"/>
      <c r="E669" s="79"/>
      <c r="F669" s="79"/>
      <c r="G669" s="94"/>
      <c r="H669" s="95"/>
      <c r="I669" s="97"/>
      <c r="J669" s="94"/>
      <c r="K669" s="94"/>
      <c r="L669" s="94"/>
      <c r="M669" s="94"/>
      <c r="N669" s="94"/>
      <c r="O669" s="94"/>
      <c r="P669" s="94"/>
      <c r="Z669" s="185"/>
    </row>
    <row r="670" spans="1:26" x14ac:dyDescent="0.3">
      <c r="A670" s="84"/>
      <c r="B670" s="94"/>
      <c r="C670" s="94"/>
      <c r="D670" s="94"/>
      <c r="E670" s="79"/>
      <c r="F670" s="79"/>
      <c r="G670" s="94"/>
      <c r="H670" s="95"/>
      <c r="I670" s="97"/>
      <c r="J670" s="94"/>
      <c r="K670" s="94"/>
      <c r="L670" s="94"/>
      <c r="M670" s="94"/>
      <c r="N670" s="94"/>
      <c r="O670" s="94"/>
      <c r="P670" s="94"/>
      <c r="Z670" s="185"/>
    </row>
    <row r="671" spans="1:26" x14ac:dyDescent="0.3">
      <c r="A671" s="84"/>
      <c r="B671" s="94"/>
      <c r="C671" s="94"/>
      <c r="D671" s="94"/>
      <c r="E671" s="79"/>
      <c r="F671" s="79"/>
      <c r="G671" s="94"/>
      <c r="H671" s="95"/>
      <c r="I671" s="97"/>
      <c r="J671" s="94"/>
      <c r="K671" s="94"/>
      <c r="L671" s="94"/>
      <c r="M671" s="94"/>
      <c r="N671" s="94"/>
      <c r="O671" s="94"/>
      <c r="P671" s="94"/>
      <c r="Z671" s="185"/>
    </row>
    <row r="672" spans="1:26" x14ac:dyDescent="0.3">
      <c r="A672" s="84"/>
      <c r="B672" s="94"/>
      <c r="C672" s="94"/>
      <c r="D672" s="94"/>
      <c r="E672" s="79"/>
      <c r="F672" s="79"/>
      <c r="G672" s="94"/>
      <c r="H672" s="95"/>
      <c r="I672" s="97"/>
      <c r="J672" s="94"/>
      <c r="K672" s="94"/>
      <c r="L672" s="94"/>
      <c r="M672" s="94"/>
      <c r="N672" s="94"/>
      <c r="O672" s="94"/>
      <c r="P672" s="94"/>
      <c r="Z672" s="185"/>
    </row>
    <row r="673" spans="1:26" x14ac:dyDescent="0.3">
      <c r="A673" s="84"/>
      <c r="B673" s="94"/>
      <c r="C673" s="94"/>
      <c r="D673" s="94"/>
      <c r="E673" s="79"/>
      <c r="F673" s="79"/>
      <c r="G673" s="94"/>
      <c r="H673" s="95"/>
      <c r="I673" s="97"/>
      <c r="J673" s="94"/>
      <c r="K673" s="94"/>
      <c r="L673" s="94"/>
      <c r="M673" s="94"/>
      <c r="N673" s="94"/>
      <c r="O673" s="94"/>
      <c r="P673" s="94"/>
      <c r="Z673" s="185"/>
    </row>
    <row r="674" spans="1:26" x14ac:dyDescent="0.3">
      <c r="A674" s="84"/>
      <c r="B674" s="94"/>
      <c r="C674" s="94"/>
      <c r="D674" s="94"/>
      <c r="E674" s="79"/>
      <c r="F674" s="79"/>
      <c r="G674" s="94"/>
      <c r="H674" s="95"/>
      <c r="I674" s="97"/>
      <c r="J674" s="94"/>
      <c r="K674" s="94"/>
      <c r="L674" s="94"/>
      <c r="M674" s="94"/>
      <c r="N674" s="94"/>
      <c r="O674" s="94"/>
      <c r="P674" s="94"/>
      <c r="Z674" s="185"/>
    </row>
    <row r="675" spans="1:26" x14ac:dyDescent="0.3">
      <c r="A675" s="84"/>
      <c r="B675" s="94"/>
      <c r="C675" s="94"/>
      <c r="D675" s="94"/>
      <c r="E675" s="79"/>
      <c r="F675" s="79"/>
      <c r="G675" s="94"/>
      <c r="H675" s="95"/>
      <c r="I675" s="97"/>
      <c r="J675" s="94"/>
      <c r="K675" s="94"/>
      <c r="L675" s="94"/>
      <c r="M675" s="94"/>
      <c r="N675" s="94"/>
      <c r="O675" s="94"/>
      <c r="P675" s="94"/>
      <c r="Z675" s="185"/>
    </row>
    <row r="676" spans="1:26" x14ac:dyDescent="0.3">
      <c r="A676" s="84"/>
      <c r="B676" s="94"/>
      <c r="C676" s="94"/>
      <c r="D676" s="94"/>
      <c r="E676" s="79"/>
      <c r="F676" s="79"/>
      <c r="G676" s="94"/>
      <c r="H676" s="95"/>
      <c r="I676" s="97"/>
      <c r="J676" s="94"/>
      <c r="K676" s="94"/>
      <c r="L676" s="94"/>
      <c r="M676" s="94"/>
      <c r="N676" s="94"/>
      <c r="O676" s="94"/>
      <c r="P676" s="94"/>
      <c r="Z676" s="185"/>
    </row>
    <row r="677" spans="1:26" x14ac:dyDescent="0.3">
      <c r="A677" s="84"/>
      <c r="B677" s="94"/>
      <c r="C677" s="94"/>
      <c r="D677" s="94"/>
      <c r="E677" s="79"/>
      <c r="F677" s="79"/>
      <c r="G677" s="94"/>
      <c r="H677" s="95"/>
      <c r="I677" s="97"/>
      <c r="J677" s="94"/>
      <c r="K677" s="94"/>
      <c r="L677" s="94"/>
      <c r="M677" s="94"/>
      <c r="N677" s="94"/>
      <c r="O677" s="94"/>
      <c r="P677" s="94"/>
      <c r="Z677" s="185"/>
    </row>
    <row r="678" spans="1:26" x14ac:dyDescent="0.3">
      <c r="A678" s="84"/>
      <c r="B678" s="94"/>
      <c r="C678" s="94"/>
      <c r="D678" s="94"/>
      <c r="E678" s="79"/>
      <c r="F678" s="79"/>
      <c r="G678" s="94"/>
      <c r="H678" s="95"/>
      <c r="I678" s="97"/>
      <c r="J678" s="94"/>
      <c r="K678" s="94"/>
      <c r="L678" s="94"/>
      <c r="M678" s="94"/>
      <c r="N678" s="94"/>
      <c r="O678" s="94"/>
      <c r="P678" s="94"/>
      <c r="Z678" s="185"/>
    </row>
    <row r="679" spans="1:26" x14ac:dyDescent="0.3">
      <c r="A679" s="84"/>
      <c r="B679" s="94"/>
      <c r="C679" s="94"/>
      <c r="D679" s="94"/>
      <c r="E679" s="79"/>
      <c r="F679" s="79"/>
      <c r="G679" s="94"/>
      <c r="H679" s="95"/>
      <c r="I679" s="97"/>
      <c r="J679" s="94"/>
      <c r="K679" s="94"/>
      <c r="L679" s="94"/>
      <c r="M679" s="94"/>
      <c r="N679" s="94"/>
      <c r="O679" s="94"/>
      <c r="P679" s="94"/>
      <c r="Z679" s="185"/>
    </row>
    <row r="680" spans="1:26" x14ac:dyDescent="0.3">
      <c r="A680" s="84"/>
      <c r="B680" s="94"/>
      <c r="C680" s="94"/>
      <c r="D680" s="94"/>
      <c r="E680" s="79"/>
      <c r="F680" s="79"/>
      <c r="G680" s="94"/>
      <c r="H680" s="95"/>
      <c r="I680" s="97"/>
      <c r="J680" s="94"/>
      <c r="K680" s="94"/>
      <c r="L680" s="94"/>
      <c r="M680" s="94"/>
      <c r="N680" s="94"/>
      <c r="O680" s="94"/>
      <c r="P680" s="94"/>
      <c r="Z680" s="185"/>
    </row>
    <row r="681" spans="1:26" x14ac:dyDescent="0.3">
      <c r="A681" s="84"/>
      <c r="B681" s="94"/>
      <c r="C681" s="94"/>
      <c r="D681" s="94"/>
      <c r="E681" s="79"/>
      <c r="F681" s="79"/>
      <c r="G681" s="94"/>
      <c r="H681" s="95"/>
      <c r="I681" s="97"/>
      <c r="J681" s="94"/>
      <c r="K681" s="94"/>
      <c r="L681" s="94"/>
      <c r="M681" s="94"/>
      <c r="N681" s="94"/>
      <c r="O681" s="94"/>
      <c r="P681" s="94"/>
      <c r="Z681" s="185"/>
    </row>
    <row r="682" spans="1:26" x14ac:dyDescent="0.3">
      <c r="A682" s="84"/>
      <c r="B682" s="94"/>
      <c r="C682" s="94"/>
      <c r="D682" s="94"/>
      <c r="E682" s="79"/>
      <c r="F682" s="79"/>
      <c r="G682" s="94"/>
      <c r="H682" s="95"/>
      <c r="I682" s="97"/>
      <c r="J682" s="94"/>
      <c r="K682" s="94"/>
      <c r="L682" s="94"/>
      <c r="M682" s="94"/>
      <c r="N682" s="94"/>
      <c r="O682" s="94"/>
      <c r="P682" s="94"/>
      <c r="Z682" s="185"/>
    </row>
    <row r="683" spans="1:26" x14ac:dyDescent="0.3">
      <c r="A683" s="84"/>
      <c r="B683" s="94"/>
      <c r="C683" s="94"/>
      <c r="D683" s="94"/>
      <c r="E683" s="79"/>
      <c r="F683" s="79"/>
      <c r="G683" s="94"/>
      <c r="H683" s="95"/>
      <c r="I683" s="97"/>
      <c r="J683" s="94"/>
      <c r="K683" s="94"/>
      <c r="L683" s="94"/>
      <c r="M683" s="94"/>
      <c r="N683" s="94"/>
      <c r="O683" s="94"/>
      <c r="P683" s="94"/>
      <c r="Z683" s="185"/>
    </row>
    <row r="684" spans="1:26" x14ac:dyDescent="0.3">
      <c r="A684" s="84"/>
      <c r="B684" s="94"/>
      <c r="C684" s="94"/>
      <c r="D684" s="94"/>
      <c r="E684" s="79"/>
      <c r="F684" s="79"/>
      <c r="G684" s="94"/>
      <c r="H684" s="95"/>
      <c r="I684" s="97"/>
      <c r="J684" s="94"/>
      <c r="K684" s="94"/>
      <c r="L684" s="94"/>
      <c r="M684" s="94"/>
      <c r="N684" s="94"/>
      <c r="O684" s="94"/>
      <c r="P684" s="94"/>
      <c r="Z684" s="185"/>
    </row>
    <row r="685" spans="1:26" x14ac:dyDescent="0.3">
      <c r="A685" s="84"/>
      <c r="B685" s="94"/>
      <c r="C685" s="94"/>
      <c r="D685" s="94"/>
      <c r="E685" s="79"/>
      <c r="F685" s="79"/>
      <c r="G685" s="94"/>
      <c r="H685" s="95"/>
      <c r="I685" s="97"/>
      <c r="J685" s="94"/>
      <c r="K685" s="94"/>
      <c r="L685" s="94"/>
      <c r="M685" s="94"/>
      <c r="N685" s="94"/>
      <c r="O685" s="94"/>
      <c r="P685" s="94"/>
      <c r="Z685" s="185"/>
    </row>
    <row r="686" spans="1:26" x14ac:dyDescent="0.3">
      <c r="A686" s="84"/>
      <c r="B686" s="94"/>
      <c r="C686" s="94"/>
      <c r="D686" s="94"/>
      <c r="E686" s="79"/>
      <c r="F686" s="79"/>
      <c r="G686" s="94"/>
      <c r="H686" s="95"/>
      <c r="I686" s="97"/>
      <c r="J686" s="94"/>
      <c r="K686" s="94"/>
      <c r="L686" s="94"/>
      <c r="M686" s="94"/>
      <c r="N686" s="94"/>
      <c r="O686" s="94"/>
      <c r="P686" s="94"/>
      <c r="Z686" s="185"/>
    </row>
    <row r="687" spans="1:26" x14ac:dyDescent="0.3">
      <c r="A687" s="84"/>
      <c r="B687" s="94"/>
      <c r="C687" s="94"/>
      <c r="D687" s="94"/>
      <c r="E687" s="79"/>
      <c r="F687" s="79"/>
      <c r="G687" s="94"/>
      <c r="H687" s="95"/>
      <c r="I687" s="97"/>
      <c r="J687" s="94"/>
      <c r="K687" s="94"/>
      <c r="L687" s="94"/>
      <c r="M687" s="94"/>
      <c r="N687" s="94"/>
      <c r="O687" s="94"/>
      <c r="P687" s="94"/>
      <c r="Z687" s="185"/>
    </row>
    <row r="688" spans="1:26" x14ac:dyDescent="0.3">
      <c r="A688" s="84"/>
      <c r="B688" s="94"/>
      <c r="C688" s="94"/>
      <c r="D688" s="94"/>
      <c r="E688" s="79"/>
      <c r="F688" s="79"/>
      <c r="G688" s="94"/>
      <c r="H688" s="95"/>
      <c r="I688" s="97"/>
      <c r="J688" s="94"/>
      <c r="K688" s="94"/>
      <c r="L688" s="94"/>
      <c r="M688" s="94"/>
      <c r="N688" s="94"/>
      <c r="O688" s="94"/>
      <c r="P688" s="94"/>
      <c r="Z688" s="185"/>
    </row>
    <row r="689" spans="1:26" x14ac:dyDescent="0.3">
      <c r="A689" s="84"/>
      <c r="B689" s="94"/>
      <c r="C689" s="94"/>
      <c r="D689" s="94"/>
      <c r="E689" s="79"/>
      <c r="F689" s="79"/>
      <c r="G689" s="94"/>
      <c r="H689" s="95"/>
      <c r="I689" s="97"/>
      <c r="J689" s="94"/>
      <c r="K689" s="94"/>
      <c r="L689" s="94"/>
      <c r="M689" s="94"/>
      <c r="N689" s="94"/>
      <c r="O689" s="94"/>
      <c r="P689" s="94"/>
      <c r="Z689" s="185"/>
    </row>
    <row r="690" spans="1:26" x14ac:dyDescent="0.3">
      <c r="A690" s="84"/>
      <c r="B690" s="94"/>
      <c r="C690" s="94"/>
      <c r="D690" s="94"/>
      <c r="E690" s="79"/>
      <c r="F690" s="79"/>
      <c r="G690" s="94"/>
      <c r="H690" s="95"/>
      <c r="I690" s="97"/>
      <c r="J690" s="94"/>
      <c r="K690" s="94"/>
      <c r="L690" s="94"/>
      <c r="M690" s="94"/>
      <c r="N690" s="94"/>
      <c r="O690" s="94"/>
      <c r="P690" s="94"/>
      <c r="S690" s="19"/>
      <c r="Z690" s="185"/>
    </row>
    <row r="691" spans="1:26" x14ac:dyDescent="0.3">
      <c r="A691" s="84"/>
      <c r="B691" s="94"/>
      <c r="C691" s="94"/>
      <c r="D691" s="94"/>
      <c r="E691" s="79"/>
      <c r="F691" s="79"/>
      <c r="G691" s="94"/>
      <c r="H691" s="95"/>
      <c r="I691" s="97"/>
      <c r="J691" s="94"/>
      <c r="K691" s="94"/>
      <c r="L691" s="94"/>
      <c r="M691" s="94"/>
      <c r="N691" s="94"/>
      <c r="O691" s="94"/>
      <c r="P691" s="94"/>
      <c r="Z691" s="185"/>
    </row>
    <row r="692" spans="1:26" x14ac:dyDescent="0.3">
      <c r="A692" s="84"/>
      <c r="B692" s="94"/>
      <c r="C692" s="94"/>
      <c r="D692" s="94"/>
      <c r="E692" s="79"/>
      <c r="F692" s="79"/>
      <c r="G692" s="94"/>
      <c r="H692" s="95"/>
      <c r="I692" s="97"/>
      <c r="J692" s="94"/>
      <c r="K692" s="94"/>
      <c r="L692" s="94"/>
      <c r="M692" s="94"/>
      <c r="N692" s="94"/>
      <c r="O692" s="94"/>
      <c r="P692" s="94"/>
      <c r="Z692" s="185"/>
    </row>
    <row r="693" spans="1:26" x14ac:dyDescent="0.3">
      <c r="A693" s="84"/>
      <c r="B693" s="94"/>
      <c r="C693" s="94"/>
      <c r="D693" s="94"/>
      <c r="E693" s="79"/>
      <c r="F693" s="79"/>
      <c r="G693" s="94"/>
      <c r="H693" s="95"/>
      <c r="I693" s="97"/>
      <c r="J693" s="94"/>
      <c r="K693" s="94"/>
      <c r="L693" s="94"/>
      <c r="M693" s="94"/>
      <c r="N693" s="94"/>
      <c r="O693" s="94"/>
      <c r="P693" s="94"/>
      <c r="Z693" s="185"/>
    </row>
    <row r="694" spans="1:26" x14ac:dyDescent="0.3">
      <c r="A694" s="84"/>
      <c r="B694" s="94"/>
      <c r="C694" s="94"/>
      <c r="D694" s="94"/>
      <c r="E694" s="79"/>
      <c r="F694" s="79"/>
      <c r="G694" s="94"/>
      <c r="H694" s="95"/>
      <c r="I694" s="97"/>
      <c r="J694" s="94"/>
      <c r="K694" s="94"/>
      <c r="L694" s="94"/>
      <c r="M694" s="94"/>
      <c r="N694" s="94"/>
      <c r="O694" s="94"/>
      <c r="P694" s="94"/>
      <c r="Z694" s="185"/>
    </row>
    <row r="695" spans="1:26" x14ac:dyDescent="0.3">
      <c r="A695" s="84"/>
      <c r="B695" s="94"/>
      <c r="C695" s="94"/>
      <c r="D695" s="94"/>
      <c r="E695" s="79"/>
      <c r="F695" s="79"/>
      <c r="G695" s="94"/>
      <c r="H695" s="95"/>
      <c r="I695" s="97"/>
      <c r="J695" s="94"/>
      <c r="K695" s="94"/>
      <c r="L695" s="94"/>
      <c r="M695" s="94"/>
      <c r="N695" s="94"/>
      <c r="O695" s="94"/>
      <c r="P695" s="94"/>
      <c r="Z695" s="185"/>
    </row>
    <row r="696" spans="1:26" x14ac:dyDescent="0.3">
      <c r="A696" s="84"/>
      <c r="B696" s="94"/>
      <c r="C696" s="94"/>
      <c r="D696" s="94"/>
      <c r="E696" s="79"/>
      <c r="F696" s="79"/>
      <c r="G696" s="94"/>
      <c r="H696" s="95"/>
      <c r="I696" s="97"/>
      <c r="J696" s="94"/>
      <c r="K696" s="94"/>
      <c r="L696" s="94"/>
      <c r="M696" s="94"/>
      <c r="N696" s="94"/>
      <c r="O696" s="94"/>
      <c r="P696" s="94"/>
      <c r="Z696" s="185"/>
    </row>
    <row r="697" spans="1:26" x14ac:dyDescent="0.3">
      <c r="A697" s="84"/>
      <c r="B697" s="94"/>
      <c r="C697" s="94"/>
      <c r="D697" s="94"/>
      <c r="E697" s="79"/>
      <c r="F697" s="79"/>
      <c r="G697" s="94"/>
      <c r="H697" s="95"/>
      <c r="I697" s="97"/>
      <c r="J697" s="94"/>
      <c r="K697" s="94"/>
      <c r="L697" s="94"/>
      <c r="M697" s="94"/>
      <c r="N697" s="94"/>
      <c r="O697" s="94"/>
      <c r="P697" s="94"/>
      <c r="Z697" s="185"/>
    </row>
    <row r="698" spans="1:26" x14ac:dyDescent="0.3">
      <c r="A698" s="84"/>
      <c r="B698" s="94"/>
      <c r="C698" s="94"/>
      <c r="D698" s="94"/>
      <c r="E698" s="79"/>
      <c r="F698" s="79"/>
      <c r="G698" s="94"/>
      <c r="H698" s="95"/>
      <c r="I698" s="97"/>
      <c r="J698" s="94"/>
      <c r="K698" s="94"/>
      <c r="L698" s="94"/>
      <c r="M698" s="94"/>
      <c r="N698" s="94"/>
      <c r="O698" s="94"/>
      <c r="P698" s="94"/>
      <c r="Z698" s="185"/>
    </row>
    <row r="699" spans="1:26" x14ac:dyDescent="0.3">
      <c r="A699" s="84"/>
      <c r="B699" s="94"/>
      <c r="C699" s="94"/>
      <c r="D699" s="94"/>
      <c r="E699" s="79"/>
      <c r="F699" s="79"/>
      <c r="G699" s="94"/>
      <c r="H699" s="95"/>
      <c r="I699" s="97"/>
      <c r="J699" s="94"/>
      <c r="K699" s="94"/>
      <c r="L699" s="94"/>
      <c r="M699" s="94"/>
      <c r="N699" s="94"/>
      <c r="O699" s="94"/>
      <c r="P699" s="94"/>
      <c r="Z699" s="185"/>
    </row>
    <row r="700" spans="1:26" x14ac:dyDescent="0.3">
      <c r="A700" s="84"/>
      <c r="B700" s="94"/>
      <c r="C700" s="94"/>
      <c r="D700" s="94"/>
      <c r="E700" s="79"/>
      <c r="F700" s="79"/>
      <c r="G700" s="94"/>
      <c r="H700" s="95"/>
      <c r="I700" s="97"/>
      <c r="J700" s="94"/>
      <c r="K700" s="94"/>
      <c r="L700" s="94"/>
      <c r="M700" s="94"/>
      <c r="N700" s="94"/>
      <c r="O700" s="94"/>
      <c r="P700" s="94"/>
      <c r="Z700" s="185"/>
    </row>
    <row r="701" spans="1:26" x14ac:dyDescent="0.3">
      <c r="A701" s="84"/>
      <c r="B701" s="94"/>
      <c r="C701" s="94"/>
      <c r="D701" s="94"/>
      <c r="E701" s="79"/>
      <c r="F701" s="79"/>
      <c r="G701" s="94"/>
      <c r="H701" s="95"/>
      <c r="I701" s="97"/>
      <c r="J701" s="94"/>
      <c r="K701" s="94"/>
      <c r="L701" s="94"/>
      <c r="M701" s="94"/>
      <c r="N701" s="94"/>
      <c r="O701" s="94"/>
      <c r="P701" s="94"/>
      <c r="Z701" s="185"/>
    </row>
    <row r="702" spans="1:26" x14ac:dyDescent="0.3">
      <c r="A702" s="84"/>
      <c r="B702" s="94"/>
      <c r="C702" s="94"/>
      <c r="D702" s="94"/>
      <c r="E702" s="79"/>
      <c r="F702" s="79"/>
      <c r="G702" s="94"/>
      <c r="H702" s="95"/>
      <c r="I702" s="97"/>
      <c r="J702" s="94"/>
      <c r="K702" s="94"/>
      <c r="L702" s="94"/>
      <c r="M702" s="94"/>
      <c r="N702" s="94"/>
      <c r="O702" s="94"/>
      <c r="P702" s="94"/>
      <c r="Z702" s="185"/>
    </row>
    <row r="703" spans="1:26" x14ac:dyDescent="0.3">
      <c r="A703" s="84"/>
      <c r="B703" s="94"/>
      <c r="C703" s="94"/>
      <c r="D703" s="94"/>
      <c r="E703" s="79"/>
      <c r="F703" s="79"/>
      <c r="G703" s="94"/>
      <c r="H703" s="95"/>
      <c r="I703" s="97"/>
      <c r="J703" s="94"/>
      <c r="K703" s="94"/>
      <c r="L703" s="94"/>
      <c r="M703" s="94"/>
      <c r="N703" s="94"/>
      <c r="O703" s="94"/>
      <c r="P703" s="94"/>
      <c r="Z703" s="185"/>
    </row>
    <row r="704" spans="1:26" x14ac:dyDescent="0.3">
      <c r="A704" s="84"/>
      <c r="B704" s="94"/>
      <c r="C704" s="94"/>
      <c r="D704" s="94"/>
      <c r="E704" s="79"/>
      <c r="F704" s="79"/>
      <c r="G704" s="94"/>
      <c r="H704" s="95"/>
      <c r="I704" s="97"/>
      <c r="J704" s="94"/>
      <c r="K704" s="94"/>
      <c r="L704" s="94"/>
      <c r="M704" s="94"/>
      <c r="N704" s="94"/>
      <c r="O704" s="94"/>
      <c r="P704" s="94"/>
      <c r="Z704" s="185"/>
    </row>
    <row r="705" spans="1:26" x14ac:dyDescent="0.3">
      <c r="A705" s="84"/>
      <c r="B705" s="94"/>
      <c r="C705" s="94"/>
      <c r="D705" s="94"/>
      <c r="E705" s="79"/>
      <c r="F705" s="79"/>
      <c r="G705" s="94"/>
      <c r="H705" s="95"/>
      <c r="I705" s="97"/>
      <c r="J705" s="94"/>
      <c r="K705" s="94"/>
      <c r="L705" s="94"/>
      <c r="M705" s="94"/>
      <c r="N705" s="94"/>
      <c r="O705" s="94"/>
      <c r="P705" s="94"/>
      <c r="Z705" s="185"/>
    </row>
    <row r="706" spans="1:26" x14ac:dyDescent="0.3">
      <c r="A706" s="84"/>
      <c r="B706" s="94"/>
      <c r="C706" s="94"/>
      <c r="D706" s="94"/>
      <c r="E706" s="79"/>
      <c r="F706" s="79"/>
      <c r="G706" s="94"/>
      <c r="H706" s="95"/>
      <c r="I706" s="97"/>
      <c r="J706" s="94"/>
      <c r="K706" s="94"/>
      <c r="L706" s="94"/>
      <c r="M706" s="94"/>
      <c r="N706" s="94"/>
      <c r="O706" s="94"/>
      <c r="P706" s="94"/>
      <c r="Z706" s="185"/>
    </row>
    <row r="707" spans="1:26" x14ac:dyDescent="0.3">
      <c r="A707" s="84"/>
      <c r="B707" s="94"/>
      <c r="C707" s="94"/>
      <c r="D707" s="94"/>
      <c r="E707" s="79"/>
      <c r="F707" s="79"/>
      <c r="G707" s="94"/>
      <c r="H707" s="95"/>
      <c r="I707" s="97"/>
      <c r="J707" s="94"/>
      <c r="K707" s="94"/>
      <c r="L707" s="94"/>
      <c r="M707" s="94"/>
      <c r="N707" s="94"/>
      <c r="O707" s="94"/>
      <c r="P707" s="94"/>
      <c r="Z707" s="185"/>
    </row>
    <row r="708" spans="1:26" x14ac:dyDescent="0.3">
      <c r="A708" s="84"/>
      <c r="B708" s="94"/>
      <c r="C708" s="94"/>
      <c r="D708" s="94"/>
      <c r="E708" s="79"/>
      <c r="F708" s="79"/>
      <c r="G708" s="94"/>
      <c r="H708" s="95"/>
      <c r="I708" s="97"/>
      <c r="J708" s="94"/>
      <c r="K708" s="94"/>
      <c r="L708" s="94"/>
      <c r="M708" s="94"/>
      <c r="N708" s="94"/>
      <c r="O708" s="94"/>
      <c r="P708" s="94"/>
      <c r="Z708" s="185"/>
    </row>
    <row r="709" spans="1:26" x14ac:dyDescent="0.3">
      <c r="A709" s="84"/>
      <c r="B709" s="94"/>
      <c r="C709" s="94"/>
      <c r="D709" s="94"/>
      <c r="E709" s="79"/>
      <c r="F709" s="79"/>
      <c r="G709" s="94"/>
      <c r="H709" s="95"/>
      <c r="I709" s="97"/>
      <c r="J709" s="94"/>
      <c r="K709" s="94"/>
      <c r="L709" s="94"/>
      <c r="M709" s="94"/>
      <c r="N709" s="94"/>
      <c r="O709" s="94"/>
      <c r="P709" s="94"/>
      <c r="Z709" s="185"/>
    </row>
    <row r="710" spans="1:26" x14ac:dyDescent="0.3">
      <c r="A710" s="84"/>
      <c r="B710" s="94"/>
      <c r="C710" s="94"/>
      <c r="D710" s="94"/>
      <c r="E710" s="79"/>
      <c r="F710" s="79"/>
      <c r="G710" s="94"/>
      <c r="H710" s="95"/>
      <c r="I710" s="97"/>
      <c r="J710" s="94"/>
      <c r="K710" s="94"/>
      <c r="L710" s="94"/>
      <c r="M710" s="94"/>
      <c r="N710" s="94"/>
      <c r="O710" s="94"/>
      <c r="P710" s="94"/>
      <c r="Z710" s="185"/>
    </row>
    <row r="711" spans="1:26" x14ac:dyDescent="0.3">
      <c r="A711" s="84"/>
      <c r="B711" s="94"/>
      <c r="C711" s="94"/>
      <c r="D711" s="94"/>
      <c r="E711" s="79"/>
      <c r="F711" s="79"/>
      <c r="G711" s="94"/>
      <c r="H711" s="95"/>
      <c r="I711" s="97"/>
      <c r="J711" s="94"/>
      <c r="K711" s="94"/>
      <c r="L711" s="94"/>
      <c r="M711" s="94"/>
      <c r="N711" s="94"/>
      <c r="O711" s="94"/>
      <c r="P711" s="94"/>
      <c r="Z711" s="185"/>
    </row>
    <row r="712" spans="1:26" x14ac:dyDescent="0.3">
      <c r="A712" s="84"/>
      <c r="B712" s="94"/>
      <c r="C712" s="94"/>
      <c r="D712" s="94"/>
      <c r="E712" s="79"/>
      <c r="F712" s="79"/>
      <c r="G712" s="94"/>
      <c r="H712" s="95"/>
      <c r="I712" s="97"/>
      <c r="J712" s="94"/>
      <c r="K712" s="94"/>
      <c r="L712" s="94"/>
      <c r="M712" s="94"/>
      <c r="N712" s="94"/>
      <c r="O712" s="94"/>
      <c r="P712" s="94"/>
      <c r="Z712" s="185"/>
    </row>
    <row r="713" spans="1:26" x14ac:dyDescent="0.3">
      <c r="A713" s="84"/>
      <c r="B713" s="94"/>
      <c r="C713" s="94"/>
      <c r="D713" s="94"/>
      <c r="E713" s="79"/>
      <c r="F713" s="79"/>
      <c r="G713" s="94"/>
      <c r="H713" s="95"/>
      <c r="I713" s="97"/>
      <c r="J713" s="94"/>
      <c r="K713" s="94"/>
      <c r="L713" s="94"/>
      <c r="M713" s="94"/>
      <c r="N713" s="94"/>
      <c r="O713" s="94"/>
      <c r="P713" s="94"/>
      <c r="Z713" s="185"/>
    </row>
    <row r="714" spans="1:26" x14ac:dyDescent="0.3">
      <c r="A714" s="84"/>
      <c r="B714" s="94"/>
      <c r="C714" s="94"/>
      <c r="D714" s="94"/>
      <c r="E714" s="79"/>
      <c r="F714" s="79"/>
      <c r="G714" s="94"/>
      <c r="H714" s="95"/>
      <c r="I714" s="97"/>
      <c r="J714" s="94"/>
      <c r="K714" s="94"/>
      <c r="L714" s="94"/>
      <c r="M714" s="94"/>
      <c r="N714" s="94"/>
      <c r="O714" s="94"/>
      <c r="P714" s="94"/>
      <c r="Z714" s="185"/>
    </row>
    <row r="715" spans="1:26" x14ac:dyDescent="0.3">
      <c r="A715" s="84"/>
      <c r="B715" s="94"/>
      <c r="C715" s="94"/>
      <c r="D715" s="94"/>
      <c r="E715" s="79"/>
      <c r="F715" s="79"/>
      <c r="G715" s="94"/>
      <c r="H715" s="95"/>
      <c r="I715" s="97"/>
      <c r="J715" s="94"/>
      <c r="K715" s="94"/>
      <c r="L715" s="94"/>
      <c r="M715" s="94"/>
      <c r="N715" s="94"/>
      <c r="O715" s="94"/>
      <c r="P715" s="94"/>
      <c r="Z715" s="185"/>
    </row>
    <row r="716" spans="1:26" x14ac:dyDescent="0.3">
      <c r="A716" s="84"/>
      <c r="B716" s="94"/>
      <c r="C716" s="94"/>
      <c r="D716" s="94"/>
      <c r="E716" s="79"/>
      <c r="F716" s="79"/>
      <c r="G716" s="94"/>
      <c r="H716" s="95"/>
      <c r="I716" s="97"/>
      <c r="J716" s="94"/>
      <c r="K716" s="94"/>
      <c r="L716" s="94"/>
      <c r="M716" s="94"/>
      <c r="N716" s="94"/>
      <c r="O716" s="94"/>
      <c r="P716" s="94"/>
      <c r="Z716" s="185"/>
    </row>
    <row r="717" spans="1:26" x14ac:dyDescent="0.3">
      <c r="A717" s="84"/>
      <c r="B717" s="94"/>
      <c r="C717" s="94"/>
      <c r="D717" s="94"/>
      <c r="E717" s="79"/>
      <c r="F717" s="79"/>
      <c r="G717" s="94"/>
      <c r="H717" s="95"/>
      <c r="I717" s="97"/>
      <c r="J717" s="94"/>
      <c r="K717" s="94"/>
      <c r="L717" s="94"/>
      <c r="M717" s="94"/>
      <c r="N717" s="94"/>
      <c r="O717" s="94"/>
      <c r="P717" s="94"/>
      <c r="Z717" s="185"/>
    </row>
    <row r="718" spans="1:26" x14ac:dyDescent="0.3">
      <c r="A718" s="84"/>
      <c r="B718" s="94"/>
      <c r="C718" s="94"/>
      <c r="D718" s="94"/>
      <c r="E718" s="79"/>
      <c r="F718" s="79"/>
      <c r="G718" s="94"/>
      <c r="H718" s="95"/>
      <c r="I718" s="97"/>
      <c r="J718" s="94"/>
      <c r="K718" s="94"/>
      <c r="L718" s="94"/>
      <c r="M718" s="94"/>
      <c r="N718" s="94"/>
      <c r="O718" s="94"/>
      <c r="P718" s="94"/>
      <c r="Z718" s="185"/>
    </row>
    <row r="719" spans="1:26" x14ac:dyDescent="0.3">
      <c r="A719" s="84"/>
      <c r="B719" s="94"/>
      <c r="C719" s="94"/>
      <c r="D719" s="94"/>
      <c r="E719" s="79"/>
      <c r="F719" s="79"/>
      <c r="G719" s="94"/>
      <c r="H719" s="95"/>
      <c r="I719" s="97"/>
      <c r="J719" s="94"/>
      <c r="K719" s="94"/>
      <c r="L719" s="94"/>
      <c r="M719" s="94"/>
      <c r="N719" s="94"/>
      <c r="O719" s="94"/>
      <c r="P719" s="94"/>
      <c r="Z719" s="185"/>
    </row>
    <row r="720" spans="1:26" x14ac:dyDescent="0.3">
      <c r="A720" s="84"/>
      <c r="B720" s="94"/>
      <c r="C720" s="94"/>
      <c r="D720" s="94"/>
      <c r="E720" s="79"/>
      <c r="F720" s="79"/>
      <c r="G720" s="94"/>
      <c r="H720" s="95"/>
      <c r="I720" s="97"/>
      <c r="J720" s="94"/>
      <c r="K720" s="94"/>
      <c r="L720" s="94"/>
      <c r="M720" s="94"/>
      <c r="N720" s="94"/>
      <c r="O720" s="94"/>
      <c r="P720" s="94"/>
      <c r="Z720" s="185"/>
    </row>
    <row r="721" spans="1:26" x14ac:dyDescent="0.3">
      <c r="A721" s="84"/>
      <c r="B721" s="94"/>
      <c r="C721" s="94"/>
      <c r="D721" s="94"/>
      <c r="E721" s="79"/>
      <c r="F721" s="79"/>
      <c r="G721" s="94"/>
      <c r="H721" s="95"/>
      <c r="I721" s="97"/>
      <c r="J721" s="94"/>
      <c r="K721" s="94"/>
      <c r="L721" s="94"/>
      <c r="M721" s="94"/>
      <c r="N721" s="94"/>
      <c r="O721" s="94"/>
      <c r="P721" s="94"/>
      <c r="Z721" s="185"/>
    </row>
    <row r="722" spans="1:26" x14ac:dyDescent="0.3">
      <c r="A722" s="84"/>
      <c r="B722" s="94"/>
      <c r="C722" s="94"/>
      <c r="D722" s="94"/>
      <c r="E722" s="79"/>
      <c r="F722" s="79"/>
      <c r="G722" s="94"/>
      <c r="H722" s="95"/>
      <c r="I722" s="97"/>
      <c r="J722" s="94"/>
      <c r="K722" s="94"/>
      <c r="L722" s="94"/>
      <c r="M722" s="94"/>
      <c r="N722" s="94"/>
      <c r="O722" s="94"/>
      <c r="P722" s="94"/>
      <c r="Z722" s="185"/>
    </row>
    <row r="723" spans="1:26" x14ac:dyDescent="0.3">
      <c r="A723" s="84"/>
      <c r="B723" s="94"/>
      <c r="C723" s="94"/>
      <c r="D723" s="94"/>
      <c r="E723" s="79"/>
      <c r="F723" s="79"/>
      <c r="G723" s="94"/>
      <c r="H723" s="95"/>
      <c r="I723" s="97"/>
      <c r="J723" s="94"/>
      <c r="K723" s="94"/>
      <c r="L723" s="94"/>
      <c r="M723" s="94"/>
      <c r="N723" s="94"/>
      <c r="O723" s="94"/>
      <c r="P723" s="94"/>
      <c r="Z723" s="185"/>
    </row>
    <row r="724" spans="1:26" x14ac:dyDescent="0.3">
      <c r="A724" s="84"/>
      <c r="B724" s="94"/>
      <c r="C724" s="94"/>
      <c r="D724" s="94"/>
      <c r="E724" s="79"/>
      <c r="F724" s="79"/>
      <c r="G724" s="94"/>
      <c r="H724" s="95"/>
      <c r="I724" s="97"/>
      <c r="J724" s="94"/>
      <c r="K724" s="94"/>
      <c r="L724" s="94"/>
      <c r="M724" s="94"/>
      <c r="N724" s="94"/>
      <c r="O724" s="94"/>
      <c r="P724" s="94"/>
      <c r="Z724" s="185"/>
    </row>
    <row r="725" spans="1:26" x14ac:dyDescent="0.3">
      <c r="A725" s="84"/>
      <c r="B725" s="94"/>
      <c r="C725" s="94"/>
      <c r="D725" s="94"/>
      <c r="E725" s="79"/>
      <c r="F725" s="79"/>
      <c r="G725" s="94"/>
      <c r="H725" s="95"/>
      <c r="I725" s="97"/>
      <c r="J725" s="94"/>
      <c r="K725" s="94"/>
      <c r="L725" s="94"/>
      <c r="M725" s="94"/>
      <c r="N725" s="94"/>
      <c r="O725" s="94"/>
      <c r="P725" s="94"/>
      <c r="Z725" s="185"/>
    </row>
    <row r="726" spans="1:26" x14ac:dyDescent="0.3">
      <c r="A726" s="84"/>
      <c r="B726" s="94"/>
      <c r="C726" s="94"/>
      <c r="D726" s="94"/>
      <c r="E726" s="79"/>
      <c r="F726" s="79"/>
      <c r="G726" s="94"/>
      <c r="H726" s="95"/>
      <c r="I726" s="97"/>
      <c r="J726" s="94"/>
      <c r="K726" s="94"/>
      <c r="L726" s="94"/>
      <c r="M726" s="94"/>
      <c r="N726" s="94"/>
      <c r="O726" s="94"/>
      <c r="P726" s="94"/>
      <c r="Z726" s="185"/>
    </row>
    <row r="727" spans="1:26" x14ac:dyDescent="0.3">
      <c r="A727" s="84"/>
      <c r="B727" s="94"/>
      <c r="C727" s="94"/>
      <c r="D727" s="94"/>
      <c r="E727" s="79"/>
      <c r="F727" s="79"/>
      <c r="G727" s="94"/>
      <c r="H727" s="95"/>
      <c r="I727" s="97"/>
      <c r="J727" s="94"/>
      <c r="K727" s="94"/>
      <c r="L727" s="94"/>
      <c r="M727" s="94"/>
      <c r="N727" s="94"/>
      <c r="O727" s="94"/>
      <c r="P727" s="94"/>
      <c r="Z727" s="185"/>
    </row>
    <row r="728" spans="1:26" x14ac:dyDescent="0.3">
      <c r="A728" s="84"/>
      <c r="B728" s="94"/>
      <c r="C728" s="94"/>
      <c r="D728" s="94"/>
      <c r="E728" s="79"/>
      <c r="F728" s="79"/>
      <c r="G728" s="94"/>
      <c r="H728" s="95"/>
      <c r="I728" s="97"/>
      <c r="J728" s="94"/>
      <c r="K728" s="94"/>
      <c r="L728" s="94"/>
      <c r="M728" s="94"/>
      <c r="N728" s="94"/>
      <c r="O728" s="94"/>
      <c r="P728" s="94"/>
      <c r="Z728" s="185"/>
    </row>
    <row r="729" spans="1:26" x14ac:dyDescent="0.3">
      <c r="A729" s="84"/>
      <c r="B729" s="94"/>
      <c r="C729" s="94"/>
      <c r="D729" s="94"/>
      <c r="E729" s="79"/>
      <c r="F729" s="79"/>
      <c r="G729" s="94"/>
      <c r="H729" s="95"/>
      <c r="I729" s="97"/>
      <c r="J729" s="94"/>
      <c r="K729" s="94"/>
      <c r="L729" s="94"/>
      <c r="M729" s="94"/>
      <c r="N729" s="94"/>
      <c r="O729" s="94"/>
      <c r="P729" s="94"/>
      <c r="Z729" s="185"/>
    </row>
    <row r="730" spans="1:26" x14ac:dyDescent="0.3">
      <c r="A730" s="84"/>
      <c r="B730" s="94"/>
      <c r="C730" s="94"/>
      <c r="D730" s="94"/>
      <c r="E730" s="79"/>
      <c r="F730" s="79"/>
      <c r="G730" s="94"/>
      <c r="H730" s="95"/>
      <c r="I730" s="97"/>
      <c r="J730" s="94"/>
      <c r="K730" s="94"/>
      <c r="L730" s="94"/>
      <c r="M730" s="94"/>
      <c r="N730" s="94"/>
      <c r="O730" s="94"/>
      <c r="P730" s="94"/>
      <c r="Z730" s="185"/>
    </row>
    <row r="731" spans="1:26" x14ac:dyDescent="0.3">
      <c r="A731" s="84"/>
      <c r="B731" s="94"/>
      <c r="C731" s="94"/>
      <c r="D731" s="94"/>
      <c r="E731" s="79"/>
      <c r="F731" s="79"/>
      <c r="G731" s="94"/>
      <c r="H731" s="95"/>
      <c r="I731" s="97"/>
      <c r="J731" s="94"/>
      <c r="K731" s="94"/>
      <c r="L731" s="94"/>
      <c r="M731" s="94"/>
      <c r="N731" s="94"/>
      <c r="O731" s="94"/>
      <c r="P731" s="94"/>
      <c r="Z731" s="185"/>
    </row>
    <row r="732" spans="1:26" x14ac:dyDescent="0.3">
      <c r="A732" s="84"/>
      <c r="B732" s="94"/>
      <c r="C732" s="94"/>
      <c r="D732" s="94"/>
      <c r="E732" s="79"/>
      <c r="F732" s="79"/>
      <c r="G732" s="94"/>
      <c r="H732" s="95"/>
      <c r="I732" s="97"/>
      <c r="J732" s="94"/>
      <c r="K732" s="94"/>
      <c r="L732" s="94"/>
      <c r="M732" s="94"/>
      <c r="N732" s="94"/>
      <c r="O732" s="94"/>
      <c r="P732" s="94"/>
      <c r="Z732" s="185"/>
    </row>
    <row r="733" spans="1:26" x14ac:dyDescent="0.3">
      <c r="A733" s="84"/>
      <c r="B733" s="94"/>
      <c r="C733" s="94"/>
      <c r="D733" s="94"/>
      <c r="E733" s="79"/>
      <c r="F733" s="79"/>
      <c r="G733" s="94"/>
      <c r="H733" s="95"/>
      <c r="I733" s="97"/>
      <c r="J733" s="94"/>
      <c r="K733" s="94"/>
      <c r="L733" s="94"/>
      <c r="M733" s="94"/>
      <c r="N733" s="94"/>
      <c r="O733" s="94"/>
      <c r="P733" s="94"/>
      <c r="Z733" s="185"/>
    </row>
    <row r="734" spans="1:26" x14ac:dyDescent="0.3">
      <c r="A734" s="84"/>
      <c r="B734" s="94"/>
      <c r="C734" s="94"/>
      <c r="D734" s="94"/>
      <c r="E734" s="79"/>
      <c r="F734" s="79"/>
      <c r="G734" s="94"/>
      <c r="H734" s="95"/>
      <c r="I734" s="97"/>
      <c r="J734" s="94"/>
      <c r="K734" s="94"/>
      <c r="L734" s="94"/>
      <c r="M734" s="94"/>
      <c r="N734" s="94"/>
      <c r="O734" s="94"/>
      <c r="P734" s="94"/>
      <c r="Z734" s="185"/>
    </row>
    <row r="735" spans="1:26" x14ac:dyDescent="0.3">
      <c r="A735" s="84"/>
      <c r="B735" s="94"/>
      <c r="C735" s="94"/>
      <c r="D735" s="94"/>
      <c r="E735" s="79"/>
      <c r="F735" s="79"/>
      <c r="G735" s="94"/>
      <c r="H735" s="95"/>
      <c r="I735" s="97"/>
      <c r="J735" s="94"/>
      <c r="K735" s="94"/>
      <c r="L735" s="94"/>
      <c r="M735" s="94"/>
      <c r="N735" s="94"/>
      <c r="O735" s="94"/>
      <c r="P735" s="94"/>
      <c r="Z735" s="185"/>
    </row>
    <row r="736" spans="1:26" x14ac:dyDescent="0.3">
      <c r="A736" s="84"/>
      <c r="B736" s="94"/>
      <c r="C736" s="94"/>
      <c r="D736" s="94"/>
      <c r="E736" s="79"/>
      <c r="F736" s="79"/>
      <c r="G736" s="94"/>
      <c r="H736" s="95"/>
      <c r="I736" s="97"/>
      <c r="J736" s="94"/>
      <c r="K736" s="94"/>
      <c r="L736" s="94"/>
      <c r="M736" s="94"/>
      <c r="N736" s="94"/>
      <c r="O736" s="94"/>
      <c r="P736" s="94"/>
      <c r="Z736" s="185"/>
    </row>
    <row r="737" spans="1:26" x14ac:dyDescent="0.3">
      <c r="A737" s="84"/>
      <c r="B737" s="94"/>
      <c r="C737" s="94"/>
      <c r="D737" s="94"/>
      <c r="E737" s="79"/>
      <c r="F737" s="79"/>
      <c r="G737" s="94"/>
      <c r="H737" s="95"/>
      <c r="I737" s="97"/>
      <c r="J737" s="94"/>
      <c r="K737" s="94"/>
      <c r="L737" s="94"/>
      <c r="M737" s="94"/>
      <c r="N737" s="94"/>
      <c r="O737" s="94"/>
      <c r="P737" s="94"/>
      <c r="Z737" s="185"/>
    </row>
    <row r="738" spans="1:26" x14ac:dyDescent="0.3">
      <c r="A738" s="84"/>
      <c r="B738" s="94"/>
      <c r="C738" s="94"/>
      <c r="D738" s="94"/>
      <c r="E738" s="79"/>
      <c r="F738" s="79"/>
      <c r="G738" s="94"/>
      <c r="H738" s="95"/>
      <c r="I738" s="97"/>
      <c r="J738" s="94"/>
      <c r="K738" s="94"/>
      <c r="L738" s="94"/>
      <c r="M738" s="94"/>
      <c r="N738" s="94"/>
      <c r="O738" s="94"/>
      <c r="P738" s="94"/>
      <c r="Z738" s="185"/>
    </row>
    <row r="739" spans="1:26" x14ac:dyDescent="0.3">
      <c r="A739" s="84"/>
      <c r="B739" s="94"/>
      <c r="C739" s="94"/>
      <c r="D739" s="94"/>
      <c r="E739" s="79"/>
      <c r="F739" s="79"/>
      <c r="G739" s="94"/>
      <c r="H739" s="95"/>
      <c r="I739" s="97"/>
      <c r="J739" s="94"/>
      <c r="K739" s="94"/>
      <c r="L739" s="94"/>
      <c r="M739" s="94"/>
      <c r="N739" s="94"/>
      <c r="O739" s="94"/>
      <c r="P739" s="94"/>
      <c r="Z739" s="185"/>
    </row>
    <row r="740" spans="1:26" x14ac:dyDescent="0.3">
      <c r="A740" s="84"/>
      <c r="B740" s="94"/>
      <c r="C740" s="94"/>
      <c r="D740" s="94"/>
      <c r="E740" s="79"/>
      <c r="F740" s="79"/>
      <c r="G740" s="94"/>
      <c r="H740" s="95"/>
      <c r="I740" s="97"/>
      <c r="J740" s="94"/>
      <c r="K740" s="94"/>
      <c r="L740" s="94"/>
      <c r="M740" s="94"/>
      <c r="N740" s="94"/>
      <c r="O740" s="94"/>
      <c r="P740" s="94"/>
      <c r="Z740" s="185"/>
    </row>
    <row r="741" spans="1:26" x14ac:dyDescent="0.3">
      <c r="A741" s="84"/>
      <c r="B741" s="94"/>
      <c r="C741" s="94"/>
      <c r="D741" s="94"/>
      <c r="E741" s="79"/>
      <c r="F741" s="79"/>
      <c r="G741" s="94"/>
      <c r="H741" s="95"/>
      <c r="I741" s="97"/>
      <c r="J741" s="94"/>
      <c r="K741" s="94"/>
      <c r="L741" s="94"/>
      <c r="M741" s="94"/>
      <c r="N741" s="94"/>
      <c r="O741" s="94"/>
      <c r="P741" s="94"/>
      <c r="Z741" s="185"/>
    </row>
    <row r="742" spans="1:26" x14ac:dyDescent="0.3">
      <c r="A742" s="84"/>
      <c r="B742" s="94"/>
      <c r="C742" s="94"/>
      <c r="D742" s="94"/>
      <c r="E742" s="79"/>
      <c r="F742" s="79"/>
      <c r="G742" s="94"/>
      <c r="H742" s="95"/>
      <c r="I742" s="97"/>
      <c r="J742" s="94"/>
      <c r="K742" s="94"/>
      <c r="L742" s="94"/>
      <c r="M742" s="94"/>
      <c r="N742" s="94"/>
      <c r="O742" s="94"/>
      <c r="P742" s="94"/>
      <c r="Z742" s="185"/>
    </row>
    <row r="743" spans="1:26" x14ac:dyDescent="0.3">
      <c r="A743" s="84"/>
      <c r="B743" s="94"/>
      <c r="C743" s="94"/>
      <c r="D743" s="94"/>
      <c r="E743" s="79"/>
      <c r="F743" s="79"/>
      <c r="G743" s="94"/>
      <c r="H743" s="95"/>
      <c r="I743" s="97"/>
      <c r="J743" s="94"/>
      <c r="K743" s="94"/>
      <c r="L743" s="94"/>
      <c r="M743" s="94"/>
      <c r="N743" s="94"/>
      <c r="O743" s="94"/>
      <c r="P743" s="94"/>
      <c r="Z743" s="185"/>
    </row>
    <row r="744" spans="1:26" x14ac:dyDescent="0.3">
      <c r="A744" s="84"/>
      <c r="B744" s="94"/>
      <c r="C744" s="94"/>
      <c r="D744" s="94"/>
      <c r="E744" s="79"/>
      <c r="F744" s="79"/>
      <c r="G744" s="94"/>
      <c r="H744" s="95"/>
      <c r="I744" s="97"/>
      <c r="J744" s="94"/>
      <c r="K744" s="94"/>
      <c r="L744" s="94"/>
      <c r="M744" s="94"/>
      <c r="N744" s="94"/>
      <c r="O744" s="94"/>
      <c r="P744" s="94"/>
      <c r="Z744" s="185"/>
    </row>
    <row r="745" spans="1:26" x14ac:dyDescent="0.3">
      <c r="A745" s="84"/>
      <c r="B745" s="94"/>
      <c r="C745" s="94"/>
      <c r="D745" s="94"/>
      <c r="E745" s="79"/>
      <c r="F745" s="79"/>
      <c r="G745" s="94"/>
      <c r="H745" s="95"/>
      <c r="I745" s="97"/>
      <c r="J745" s="94"/>
      <c r="K745" s="94"/>
      <c r="L745" s="94"/>
      <c r="M745" s="94"/>
      <c r="N745" s="94"/>
      <c r="O745" s="94"/>
      <c r="P745" s="94"/>
      <c r="Z745" s="185"/>
    </row>
    <row r="746" spans="1:26" x14ac:dyDescent="0.3">
      <c r="A746" s="84"/>
      <c r="B746" s="94"/>
      <c r="C746" s="94"/>
      <c r="D746" s="94"/>
      <c r="E746" s="79"/>
      <c r="F746" s="79"/>
      <c r="G746" s="94"/>
      <c r="H746" s="95"/>
      <c r="I746" s="97"/>
      <c r="J746" s="94"/>
      <c r="K746" s="94"/>
      <c r="L746" s="94"/>
      <c r="M746" s="94"/>
      <c r="N746" s="94"/>
      <c r="O746" s="94"/>
      <c r="P746" s="94"/>
      <c r="Z746" s="185"/>
    </row>
    <row r="747" spans="1:26" x14ac:dyDescent="0.3">
      <c r="A747" s="84"/>
      <c r="B747" s="94"/>
      <c r="C747" s="94"/>
      <c r="D747" s="94"/>
      <c r="E747" s="79"/>
      <c r="F747" s="79"/>
      <c r="G747" s="94"/>
      <c r="H747" s="95"/>
      <c r="I747" s="97"/>
      <c r="J747" s="94"/>
      <c r="K747" s="94"/>
      <c r="L747" s="94"/>
      <c r="M747" s="94"/>
      <c r="N747" s="94"/>
      <c r="O747" s="94"/>
      <c r="P747" s="94"/>
      <c r="Z747" s="185"/>
    </row>
    <row r="748" spans="1:26" x14ac:dyDescent="0.3">
      <c r="A748" s="84"/>
      <c r="B748" s="94"/>
      <c r="C748" s="94"/>
      <c r="D748" s="94"/>
      <c r="E748" s="79"/>
      <c r="F748" s="79"/>
      <c r="G748" s="94"/>
      <c r="H748" s="95"/>
      <c r="I748" s="97"/>
      <c r="J748" s="94"/>
      <c r="K748" s="94"/>
      <c r="L748" s="94"/>
      <c r="M748" s="94"/>
      <c r="N748" s="94"/>
      <c r="O748" s="94"/>
      <c r="P748" s="94"/>
      <c r="Z748" s="185"/>
    </row>
    <row r="749" spans="1:26" x14ac:dyDescent="0.3">
      <c r="A749" s="84"/>
      <c r="B749" s="94"/>
      <c r="C749" s="94"/>
      <c r="D749" s="94"/>
      <c r="E749" s="79"/>
      <c r="F749" s="79"/>
      <c r="G749" s="94"/>
      <c r="H749" s="95"/>
      <c r="I749" s="97"/>
      <c r="J749" s="94"/>
      <c r="K749" s="94"/>
      <c r="L749" s="94"/>
      <c r="M749" s="94"/>
      <c r="N749" s="94"/>
      <c r="O749" s="94"/>
      <c r="P749" s="94"/>
      <c r="Z749" s="185"/>
    </row>
    <row r="750" spans="1:26" x14ac:dyDescent="0.3">
      <c r="A750" s="84"/>
      <c r="B750" s="94"/>
      <c r="C750" s="94"/>
      <c r="D750" s="94"/>
      <c r="E750" s="79"/>
      <c r="F750" s="79"/>
      <c r="G750" s="94"/>
      <c r="H750" s="95"/>
      <c r="I750" s="97"/>
      <c r="J750" s="94"/>
      <c r="K750" s="94"/>
      <c r="L750" s="94"/>
      <c r="M750" s="94"/>
      <c r="N750" s="94"/>
      <c r="O750" s="94"/>
      <c r="P750" s="94"/>
      <c r="Z750" s="185"/>
    </row>
    <row r="751" spans="1:26" x14ac:dyDescent="0.3">
      <c r="A751" s="84"/>
      <c r="B751" s="94"/>
      <c r="C751" s="94"/>
      <c r="D751" s="94"/>
      <c r="E751" s="79"/>
      <c r="F751" s="79"/>
      <c r="G751" s="94"/>
      <c r="H751" s="95"/>
      <c r="I751" s="97"/>
      <c r="J751" s="94"/>
      <c r="K751" s="94"/>
      <c r="L751" s="94"/>
      <c r="M751" s="94"/>
      <c r="N751" s="94"/>
      <c r="O751" s="94"/>
      <c r="P751" s="94"/>
      <c r="Z751" s="185"/>
    </row>
    <row r="752" spans="1:26" x14ac:dyDescent="0.3">
      <c r="A752" s="84"/>
      <c r="B752" s="94"/>
      <c r="C752" s="94"/>
      <c r="D752" s="94"/>
      <c r="E752" s="79"/>
      <c r="F752" s="79"/>
      <c r="G752" s="94"/>
      <c r="H752" s="95"/>
      <c r="I752" s="97"/>
      <c r="J752" s="94"/>
      <c r="K752" s="94"/>
      <c r="L752" s="94"/>
      <c r="M752" s="94"/>
      <c r="N752" s="94"/>
      <c r="O752" s="94"/>
      <c r="P752" s="94"/>
      <c r="Z752" s="185"/>
    </row>
    <row r="753" spans="1:26" x14ac:dyDescent="0.3">
      <c r="A753" s="84"/>
      <c r="B753" s="94"/>
      <c r="C753" s="94"/>
      <c r="D753" s="94"/>
      <c r="E753" s="79"/>
      <c r="F753" s="79"/>
      <c r="G753" s="94"/>
      <c r="H753" s="95"/>
      <c r="I753" s="97"/>
      <c r="J753" s="94"/>
      <c r="K753" s="94"/>
      <c r="L753" s="94"/>
      <c r="M753" s="94"/>
      <c r="N753" s="94"/>
      <c r="O753" s="94"/>
      <c r="P753" s="94"/>
      <c r="Z753" s="185"/>
    </row>
    <row r="754" spans="1:26" x14ac:dyDescent="0.3">
      <c r="A754" s="84"/>
      <c r="B754" s="94"/>
      <c r="C754" s="94"/>
      <c r="D754" s="94"/>
      <c r="E754" s="79"/>
      <c r="F754" s="79"/>
      <c r="G754" s="94"/>
      <c r="H754" s="95"/>
      <c r="I754" s="97"/>
      <c r="J754" s="94"/>
      <c r="K754" s="94"/>
      <c r="L754" s="94"/>
      <c r="M754" s="94"/>
      <c r="N754" s="94"/>
      <c r="O754" s="94"/>
      <c r="P754" s="94"/>
      <c r="Z754" s="185"/>
    </row>
    <row r="755" spans="1:26" x14ac:dyDescent="0.3">
      <c r="A755" s="84"/>
      <c r="B755" s="94"/>
      <c r="C755" s="94"/>
      <c r="D755" s="94"/>
      <c r="E755" s="79"/>
      <c r="F755" s="79"/>
      <c r="G755" s="94"/>
      <c r="H755" s="95"/>
      <c r="I755" s="97"/>
      <c r="J755" s="94"/>
      <c r="K755" s="94"/>
      <c r="L755" s="94"/>
      <c r="M755" s="94"/>
      <c r="N755" s="94"/>
      <c r="O755" s="94"/>
      <c r="P755" s="94"/>
      <c r="Z755" s="185"/>
    </row>
    <row r="756" spans="1:26" x14ac:dyDescent="0.3">
      <c r="A756" s="84"/>
      <c r="B756" s="94"/>
      <c r="C756" s="94"/>
      <c r="D756" s="94"/>
      <c r="E756" s="79"/>
      <c r="F756" s="79"/>
      <c r="G756" s="94"/>
      <c r="H756" s="95"/>
      <c r="I756" s="97"/>
      <c r="J756" s="94"/>
      <c r="K756" s="94"/>
      <c r="L756" s="94"/>
      <c r="M756" s="94"/>
      <c r="N756" s="94"/>
      <c r="O756" s="94"/>
      <c r="P756" s="94"/>
      <c r="Z756" s="185"/>
    </row>
    <row r="757" spans="1:26" x14ac:dyDescent="0.3">
      <c r="A757" s="84"/>
      <c r="B757" s="94"/>
      <c r="C757" s="94"/>
      <c r="D757" s="94"/>
      <c r="E757" s="79"/>
      <c r="F757" s="79"/>
      <c r="G757" s="94"/>
      <c r="H757" s="95"/>
      <c r="I757" s="97"/>
      <c r="J757" s="94"/>
      <c r="K757" s="94"/>
      <c r="L757" s="94"/>
      <c r="M757" s="94"/>
      <c r="N757" s="94"/>
      <c r="O757" s="94"/>
      <c r="P757" s="94"/>
      <c r="Z757" s="185"/>
    </row>
    <row r="758" spans="1:26" x14ac:dyDescent="0.3">
      <c r="A758" s="84"/>
      <c r="B758" s="94"/>
      <c r="C758" s="94"/>
      <c r="D758" s="94"/>
      <c r="E758" s="79"/>
      <c r="F758" s="79"/>
      <c r="G758" s="94"/>
      <c r="H758" s="95"/>
      <c r="I758" s="97"/>
      <c r="J758" s="94"/>
      <c r="K758" s="94"/>
      <c r="L758" s="94"/>
      <c r="M758" s="94"/>
      <c r="N758" s="94"/>
      <c r="O758" s="94"/>
      <c r="P758" s="94"/>
      <c r="Z758" s="185"/>
    </row>
    <row r="759" spans="1:26" x14ac:dyDescent="0.3">
      <c r="A759" s="84"/>
      <c r="B759" s="94"/>
      <c r="C759" s="94"/>
      <c r="D759" s="94"/>
      <c r="E759" s="79"/>
      <c r="F759" s="79"/>
      <c r="G759" s="94"/>
      <c r="H759" s="95"/>
      <c r="I759" s="97"/>
      <c r="J759" s="94"/>
      <c r="K759" s="94"/>
      <c r="L759" s="94"/>
      <c r="M759" s="94"/>
      <c r="N759" s="94"/>
      <c r="O759" s="94"/>
      <c r="P759" s="94"/>
      <c r="Z759" s="185"/>
    </row>
    <row r="760" spans="1:26" x14ac:dyDescent="0.3">
      <c r="A760" s="84"/>
      <c r="B760" s="94"/>
      <c r="C760" s="94"/>
      <c r="D760" s="94"/>
      <c r="E760" s="79"/>
      <c r="F760" s="79"/>
      <c r="G760" s="94"/>
      <c r="H760" s="95"/>
      <c r="I760" s="97"/>
      <c r="J760" s="94"/>
      <c r="K760" s="94"/>
      <c r="L760" s="94"/>
      <c r="M760" s="94"/>
      <c r="N760" s="94"/>
      <c r="O760" s="94"/>
      <c r="P760" s="94"/>
      <c r="Z760" s="185"/>
    </row>
    <row r="761" spans="1:26" x14ac:dyDescent="0.3">
      <c r="A761" s="84"/>
      <c r="B761" s="94"/>
      <c r="C761" s="94"/>
      <c r="D761" s="94"/>
      <c r="E761" s="79"/>
      <c r="F761" s="79"/>
      <c r="G761" s="94"/>
      <c r="H761" s="95"/>
      <c r="I761" s="97"/>
      <c r="J761" s="94"/>
      <c r="K761" s="94"/>
      <c r="L761" s="94"/>
      <c r="M761" s="94"/>
      <c r="N761" s="94"/>
      <c r="O761" s="94"/>
      <c r="P761" s="94"/>
      <c r="Z761" s="185"/>
    </row>
    <row r="762" spans="1:26" x14ac:dyDescent="0.3">
      <c r="A762" s="84"/>
      <c r="B762" s="94"/>
      <c r="C762" s="94"/>
      <c r="D762" s="94"/>
      <c r="E762" s="79"/>
      <c r="F762" s="79"/>
      <c r="G762" s="94"/>
      <c r="H762" s="95"/>
      <c r="I762" s="97"/>
      <c r="J762" s="94"/>
      <c r="K762" s="94"/>
      <c r="L762" s="94"/>
      <c r="M762" s="94"/>
      <c r="N762" s="94"/>
      <c r="O762" s="94"/>
      <c r="P762" s="94"/>
      <c r="Z762" s="185"/>
    </row>
    <row r="763" spans="1:26" x14ac:dyDescent="0.3">
      <c r="A763" s="84"/>
      <c r="B763" s="94"/>
      <c r="C763" s="94"/>
      <c r="D763" s="94"/>
      <c r="E763" s="79"/>
      <c r="F763" s="79"/>
      <c r="G763" s="94"/>
      <c r="H763" s="95"/>
      <c r="I763" s="97"/>
      <c r="J763" s="94"/>
      <c r="K763" s="94"/>
      <c r="L763" s="94"/>
      <c r="M763" s="94"/>
      <c r="N763" s="94"/>
      <c r="O763" s="94"/>
      <c r="P763" s="94"/>
      <c r="Z763" s="185"/>
    </row>
    <row r="764" spans="1:26" x14ac:dyDescent="0.3">
      <c r="A764" s="84"/>
      <c r="B764" s="94"/>
      <c r="C764" s="94"/>
      <c r="D764" s="94"/>
      <c r="E764" s="79"/>
      <c r="F764" s="79"/>
      <c r="G764" s="94"/>
      <c r="H764" s="95"/>
      <c r="I764" s="97"/>
      <c r="J764" s="94"/>
      <c r="K764" s="94"/>
      <c r="L764" s="94"/>
      <c r="M764" s="94"/>
      <c r="N764" s="94"/>
      <c r="O764" s="94"/>
      <c r="P764" s="94"/>
      <c r="Z764" s="185"/>
    </row>
    <row r="765" spans="1:26" x14ac:dyDescent="0.3">
      <c r="A765" s="84"/>
      <c r="B765" s="94"/>
      <c r="C765" s="94"/>
      <c r="D765" s="94"/>
      <c r="E765" s="79"/>
      <c r="F765" s="79"/>
      <c r="G765" s="94"/>
      <c r="H765" s="95"/>
      <c r="I765" s="97"/>
      <c r="J765" s="94"/>
      <c r="K765" s="94"/>
      <c r="L765" s="94"/>
      <c r="M765" s="94"/>
      <c r="N765" s="94"/>
      <c r="O765" s="94"/>
      <c r="P765" s="94"/>
      <c r="Z765" s="185"/>
    </row>
    <row r="766" spans="1:26" x14ac:dyDescent="0.3">
      <c r="A766" s="84"/>
      <c r="B766" s="94"/>
      <c r="C766" s="94"/>
      <c r="D766" s="94"/>
      <c r="E766" s="79"/>
      <c r="F766" s="79"/>
      <c r="G766" s="94"/>
      <c r="H766" s="95"/>
      <c r="I766" s="97"/>
      <c r="J766" s="94"/>
      <c r="K766" s="94"/>
      <c r="L766" s="94"/>
      <c r="M766" s="94"/>
      <c r="N766" s="94"/>
      <c r="O766" s="94"/>
      <c r="P766" s="94"/>
      <c r="Z766" s="185"/>
    </row>
    <row r="767" spans="1:26" x14ac:dyDescent="0.3">
      <c r="A767" s="84"/>
      <c r="B767" s="94"/>
      <c r="C767" s="94"/>
      <c r="D767" s="94"/>
      <c r="E767" s="79"/>
      <c r="F767" s="79"/>
      <c r="G767" s="94"/>
      <c r="H767" s="95"/>
      <c r="I767" s="97"/>
      <c r="J767" s="94"/>
      <c r="K767" s="94"/>
      <c r="L767" s="94"/>
      <c r="M767" s="94"/>
      <c r="N767" s="94"/>
      <c r="O767" s="94"/>
      <c r="P767" s="94"/>
      <c r="Z767" s="185"/>
    </row>
    <row r="768" spans="1:26" x14ac:dyDescent="0.3">
      <c r="A768" s="84"/>
      <c r="B768" s="94"/>
      <c r="C768" s="94"/>
      <c r="D768" s="94"/>
      <c r="E768" s="79"/>
      <c r="F768" s="79"/>
      <c r="G768" s="94"/>
      <c r="H768" s="95"/>
      <c r="I768" s="97"/>
      <c r="J768" s="94"/>
      <c r="K768" s="94"/>
      <c r="L768" s="94"/>
      <c r="M768" s="94"/>
      <c r="N768" s="94"/>
      <c r="O768" s="94"/>
      <c r="P768" s="94"/>
      <c r="Z768" s="185"/>
    </row>
    <row r="769" spans="1:26" x14ac:dyDescent="0.3">
      <c r="A769" s="84"/>
      <c r="B769" s="94"/>
      <c r="C769" s="94"/>
      <c r="D769" s="94"/>
      <c r="E769" s="79"/>
      <c r="F769" s="79"/>
      <c r="G769" s="94"/>
      <c r="H769" s="95"/>
      <c r="I769" s="97"/>
      <c r="J769" s="94"/>
      <c r="K769" s="94"/>
      <c r="L769" s="94"/>
      <c r="M769" s="94"/>
      <c r="N769" s="94"/>
      <c r="O769" s="94"/>
      <c r="P769" s="94"/>
      <c r="Z769" s="185"/>
    </row>
    <row r="770" spans="1:26" x14ac:dyDescent="0.3">
      <c r="A770" s="84"/>
      <c r="B770" s="94"/>
      <c r="C770" s="94"/>
      <c r="D770" s="94"/>
      <c r="E770" s="79"/>
      <c r="F770" s="79"/>
      <c r="G770" s="94"/>
      <c r="H770" s="95"/>
      <c r="I770" s="97"/>
      <c r="J770" s="94"/>
      <c r="K770" s="94"/>
      <c r="L770" s="94"/>
      <c r="M770" s="94"/>
      <c r="N770" s="94"/>
      <c r="O770" s="94"/>
      <c r="P770" s="94"/>
      <c r="Z770" s="185"/>
    </row>
    <row r="771" spans="1:26" x14ac:dyDescent="0.3">
      <c r="A771" s="84"/>
      <c r="B771" s="94"/>
      <c r="C771" s="94"/>
      <c r="D771" s="94"/>
      <c r="E771" s="79"/>
      <c r="F771" s="79"/>
      <c r="G771" s="94"/>
      <c r="H771" s="95"/>
      <c r="I771" s="97"/>
      <c r="J771" s="94"/>
      <c r="K771" s="94"/>
      <c r="L771" s="94"/>
      <c r="M771" s="94"/>
      <c r="N771" s="94"/>
      <c r="O771" s="94"/>
      <c r="P771" s="94"/>
      <c r="Z771" s="185"/>
    </row>
    <row r="772" spans="1:26" x14ac:dyDescent="0.3">
      <c r="A772" s="84"/>
      <c r="B772" s="94"/>
      <c r="C772" s="94"/>
      <c r="D772" s="94"/>
      <c r="E772" s="79"/>
      <c r="F772" s="79"/>
      <c r="G772" s="94"/>
      <c r="H772" s="95"/>
      <c r="I772" s="97"/>
      <c r="J772" s="94"/>
      <c r="K772" s="94"/>
      <c r="L772" s="94"/>
      <c r="M772" s="94"/>
      <c r="N772" s="94"/>
      <c r="O772" s="94"/>
      <c r="P772" s="94"/>
      <c r="Z772" s="185"/>
    </row>
    <row r="773" spans="1:26" x14ac:dyDescent="0.3">
      <c r="A773" s="84"/>
      <c r="B773" s="94"/>
      <c r="C773" s="94"/>
      <c r="D773" s="94"/>
      <c r="E773" s="79"/>
      <c r="F773" s="79"/>
      <c r="G773" s="94"/>
      <c r="H773" s="95"/>
      <c r="I773" s="97"/>
      <c r="J773" s="94"/>
      <c r="K773" s="94"/>
      <c r="L773" s="94"/>
      <c r="M773" s="94"/>
      <c r="N773" s="94"/>
      <c r="O773" s="94"/>
      <c r="P773" s="94"/>
      <c r="Z773" s="185"/>
    </row>
    <row r="774" spans="1:26" x14ac:dyDescent="0.3">
      <c r="A774" s="84"/>
      <c r="B774" s="94"/>
      <c r="C774" s="94"/>
      <c r="D774" s="94"/>
      <c r="E774" s="79"/>
      <c r="F774" s="79"/>
      <c r="G774" s="94"/>
      <c r="H774" s="95"/>
      <c r="I774" s="97"/>
      <c r="J774" s="94"/>
      <c r="K774" s="94"/>
      <c r="L774" s="94"/>
      <c r="M774" s="94"/>
      <c r="N774" s="94"/>
      <c r="O774" s="94"/>
      <c r="P774" s="94"/>
      <c r="Z774" s="185"/>
    </row>
    <row r="775" spans="1:26" x14ac:dyDescent="0.3">
      <c r="A775" s="84"/>
      <c r="B775" s="94"/>
      <c r="C775" s="94"/>
      <c r="D775" s="94"/>
      <c r="E775" s="79"/>
      <c r="F775" s="79"/>
      <c r="G775" s="94"/>
      <c r="H775" s="95"/>
      <c r="I775" s="97"/>
      <c r="J775" s="94"/>
      <c r="K775" s="94"/>
      <c r="L775" s="94"/>
      <c r="M775" s="94"/>
      <c r="N775" s="94"/>
      <c r="O775" s="94"/>
      <c r="P775" s="94"/>
      <c r="Z775" s="185"/>
    </row>
    <row r="776" spans="1:26" x14ac:dyDescent="0.3">
      <c r="A776" s="84"/>
      <c r="B776" s="94"/>
      <c r="C776" s="94"/>
      <c r="D776" s="94"/>
      <c r="E776" s="79"/>
      <c r="F776" s="79"/>
      <c r="G776" s="94"/>
      <c r="H776" s="95"/>
      <c r="I776" s="97"/>
      <c r="J776" s="94"/>
      <c r="K776" s="94"/>
      <c r="L776" s="94"/>
      <c r="M776" s="94"/>
      <c r="N776" s="94"/>
      <c r="O776" s="94"/>
      <c r="P776" s="94"/>
      <c r="Z776" s="185"/>
    </row>
    <row r="777" spans="1:26" x14ac:dyDescent="0.3">
      <c r="A777" s="84"/>
      <c r="B777" s="94"/>
      <c r="C777" s="94"/>
      <c r="D777" s="94"/>
      <c r="E777" s="79"/>
      <c r="F777" s="79"/>
      <c r="G777" s="94"/>
      <c r="H777" s="95"/>
      <c r="I777" s="97"/>
      <c r="J777" s="94"/>
      <c r="K777" s="94"/>
      <c r="L777" s="94"/>
      <c r="M777" s="94"/>
      <c r="N777" s="94"/>
      <c r="O777" s="94"/>
      <c r="P777" s="94"/>
      <c r="Z777" s="185"/>
    </row>
    <row r="778" spans="1:26" x14ac:dyDescent="0.3">
      <c r="A778" s="84"/>
      <c r="B778" s="94"/>
      <c r="C778" s="94"/>
      <c r="D778" s="94"/>
      <c r="E778" s="79"/>
      <c r="F778" s="79"/>
      <c r="G778" s="94"/>
      <c r="H778" s="95"/>
      <c r="I778" s="97"/>
      <c r="J778" s="94"/>
      <c r="K778" s="94"/>
      <c r="L778" s="94"/>
      <c r="M778" s="94"/>
      <c r="N778" s="94"/>
      <c r="O778" s="94"/>
      <c r="P778" s="94"/>
      <c r="Z778" s="185"/>
    </row>
    <row r="779" spans="1:26" x14ac:dyDescent="0.3">
      <c r="A779" s="84"/>
      <c r="B779" s="94"/>
      <c r="C779" s="94"/>
      <c r="D779" s="94"/>
      <c r="E779" s="79"/>
      <c r="F779" s="79"/>
      <c r="G779" s="94"/>
      <c r="H779" s="95"/>
      <c r="I779" s="97"/>
      <c r="J779" s="94"/>
      <c r="K779" s="94"/>
      <c r="L779" s="94"/>
      <c r="M779" s="94"/>
      <c r="N779" s="94"/>
      <c r="O779" s="94"/>
      <c r="P779" s="94"/>
      <c r="Z779" s="185"/>
    </row>
    <row r="780" spans="1:26" x14ac:dyDescent="0.3">
      <c r="A780" s="84"/>
      <c r="B780" s="94"/>
      <c r="C780" s="94"/>
      <c r="D780" s="94"/>
      <c r="E780" s="79"/>
      <c r="F780" s="79"/>
      <c r="G780" s="94"/>
      <c r="H780" s="95"/>
      <c r="I780" s="97"/>
      <c r="J780" s="94"/>
      <c r="K780" s="94"/>
      <c r="L780" s="94"/>
      <c r="M780" s="94"/>
      <c r="N780" s="94"/>
      <c r="O780" s="94"/>
      <c r="P780" s="94"/>
      <c r="Z780" s="185"/>
    </row>
    <row r="781" spans="1:26" x14ac:dyDescent="0.3">
      <c r="A781" s="84"/>
      <c r="B781" s="94"/>
      <c r="C781" s="94"/>
      <c r="D781" s="94"/>
      <c r="E781" s="79"/>
      <c r="F781" s="79"/>
      <c r="G781" s="94"/>
      <c r="H781" s="95"/>
      <c r="I781" s="97"/>
      <c r="J781" s="94"/>
      <c r="K781" s="94"/>
      <c r="L781" s="94"/>
      <c r="M781" s="94"/>
      <c r="N781" s="94"/>
      <c r="O781" s="94"/>
      <c r="P781" s="94"/>
      <c r="Z781" s="185"/>
    </row>
    <row r="782" spans="1:26" x14ac:dyDescent="0.3">
      <c r="A782" s="84"/>
      <c r="B782" s="94"/>
      <c r="C782" s="94"/>
      <c r="D782" s="94"/>
      <c r="E782" s="79"/>
      <c r="F782" s="79"/>
      <c r="G782" s="94"/>
      <c r="H782" s="95"/>
      <c r="I782" s="97"/>
      <c r="J782" s="94"/>
      <c r="K782" s="94"/>
      <c r="L782" s="94"/>
      <c r="M782" s="94"/>
      <c r="N782" s="94"/>
      <c r="O782" s="94"/>
      <c r="P782" s="94"/>
      <c r="Z782" s="185"/>
    </row>
    <row r="783" spans="1:26" x14ac:dyDescent="0.3">
      <c r="A783" s="84"/>
      <c r="B783" s="94"/>
      <c r="C783" s="94"/>
      <c r="D783" s="94"/>
      <c r="E783" s="79"/>
      <c r="F783" s="79"/>
      <c r="G783" s="94"/>
      <c r="H783" s="95"/>
      <c r="I783" s="97"/>
      <c r="J783" s="94"/>
      <c r="K783" s="94"/>
      <c r="L783" s="94"/>
      <c r="M783" s="94"/>
      <c r="N783" s="94"/>
      <c r="O783" s="94"/>
      <c r="P783" s="94"/>
      <c r="Z783" s="185"/>
    </row>
    <row r="784" spans="1:26" x14ac:dyDescent="0.3">
      <c r="A784" s="84"/>
      <c r="B784" s="94"/>
      <c r="C784" s="94"/>
      <c r="D784" s="94"/>
      <c r="E784" s="79"/>
      <c r="F784" s="79"/>
      <c r="G784" s="94"/>
      <c r="H784" s="95"/>
      <c r="I784" s="97"/>
      <c r="J784" s="94"/>
      <c r="K784" s="94"/>
      <c r="L784" s="94"/>
      <c r="M784" s="94"/>
      <c r="N784" s="94"/>
      <c r="O784" s="94"/>
      <c r="P784" s="94"/>
      <c r="Z784" s="185"/>
    </row>
    <row r="785" spans="1:26" x14ac:dyDescent="0.3">
      <c r="A785" s="84"/>
      <c r="B785" s="94"/>
      <c r="C785" s="94"/>
      <c r="D785" s="94"/>
      <c r="E785" s="79"/>
      <c r="F785" s="79"/>
      <c r="G785" s="94"/>
      <c r="H785" s="95"/>
      <c r="I785" s="97"/>
      <c r="J785" s="94"/>
      <c r="K785" s="94"/>
      <c r="L785" s="94"/>
      <c r="M785" s="94"/>
      <c r="N785" s="94"/>
      <c r="O785" s="94"/>
      <c r="P785" s="94"/>
      <c r="Z785" s="185"/>
    </row>
    <row r="786" spans="1:26" x14ac:dyDescent="0.3">
      <c r="A786" s="84"/>
      <c r="B786" s="94"/>
      <c r="C786" s="94"/>
      <c r="D786" s="94"/>
      <c r="E786" s="79"/>
      <c r="F786" s="79"/>
      <c r="G786" s="94"/>
      <c r="H786" s="95"/>
      <c r="I786" s="97"/>
      <c r="J786" s="94"/>
      <c r="K786" s="94"/>
      <c r="L786" s="94"/>
      <c r="M786" s="94"/>
      <c r="N786" s="94"/>
      <c r="O786" s="94"/>
      <c r="P786" s="94"/>
      <c r="Z786" s="185"/>
    </row>
    <row r="787" spans="1:26" x14ac:dyDescent="0.3">
      <c r="A787" s="84"/>
      <c r="B787" s="94"/>
      <c r="C787" s="94"/>
      <c r="D787" s="94"/>
      <c r="E787" s="79"/>
      <c r="F787" s="79"/>
      <c r="G787" s="94"/>
      <c r="H787" s="95"/>
      <c r="I787" s="97"/>
      <c r="J787" s="94"/>
      <c r="K787" s="94"/>
      <c r="L787" s="94"/>
      <c r="M787" s="94"/>
      <c r="N787" s="94"/>
      <c r="O787" s="94"/>
      <c r="P787" s="94"/>
      <c r="Z787" s="185"/>
    </row>
    <row r="788" spans="1:26" x14ac:dyDescent="0.3">
      <c r="A788" s="84"/>
      <c r="B788" s="94"/>
      <c r="C788" s="94"/>
      <c r="D788" s="94"/>
      <c r="E788" s="79"/>
      <c r="F788" s="79"/>
      <c r="G788" s="94"/>
      <c r="H788" s="95"/>
      <c r="I788" s="97"/>
      <c r="J788" s="94"/>
      <c r="K788" s="94"/>
      <c r="L788" s="94"/>
      <c r="M788" s="94"/>
      <c r="N788" s="94"/>
      <c r="O788" s="94"/>
      <c r="P788" s="94"/>
      <c r="Z788" s="185"/>
    </row>
    <row r="789" spans="1:26" x14ac:dyDescent="0.3">
      <c r="A789" s="84"/>
      <c r="B789" s="94"/>
      <c r="C789" s="94"/>
      <c r="D789" s="94"/>
      <c r="E789" s="79"/>
      <c r="F789" s="79"/>
      <c r="G789" s="94"/>
      <c r="H789" s="95"/>
      <c r="I789" s="97"/>
      <c r="J789" s="94"/>
      <c r="K789" s="94"/>
      <c r="L789" s="94"/>
      <c r="M789" s="94"/>
      <c r="N789" s="94"/>
      <c r="O789" s="94"/>
      <c r="P789" s="94"/>
      <c r="Z789" s="185"/>
    </row>
    <row r="790" spans="1:26" x14ac:dyDescent="0.3">
      <c r="A790" s="84"/>
      <c r="B790" s="94"/>
      <c r="C790" s="94"/>
      <c r="D790" s="94"/>
      <c r="E790" s="79"/>
      <c r="F790" s="79"/>
      <c r="G790" s="94"/>
      <c r="H790" s="95"/>
      <c r="I790" s="97"/>
      <c r="J790" s="94"/>
      <c r="K790" s="94"/>
      <c r="L790" s="94"/>
      <c r="M790" s="94"/>
      <c r="N790" s="94"/>
      <c r="O790" s="94"/>
      <c r="P790" s="94"/>
      <c r="Z790" s="185"/>
    </row>
    <row r="791" spans="1:26" x14ac:dyDescent="0.3">
      <c r="A791" s="84"/>
      <c r="B791" s="94"/>
      <c r="C791" s="94"/>
      <c r="D791" s="94"/>
      <c r="E791" s="79"/>
      <c r="F791" s="79"/>
      <c r="G791" s="94"/>
      <c r="H791" s="95"/>
      <c r="I791" s="97"/>
      <c r="J791" s="94"/>
      <c r="K791" s="94"/>
      <c r="L791" s="94"/>
      <c r="M791" s="94"/>
      <c r="N791" s="94"/>
      <c r="O791" s="94"/>
      <c r="P791" s="94"/>
      <c r="Z791" s="185"/>
    </row>
    <row r="792" spans="1:26" x14ac:dyDescent="0.3">
      <c r="A792" s="84"/>
      <c r="B792" s="94"/>
      <c r="C792" s="94"/>
      <c r="D792" s="94"/>
      <c r="E792" s="79"/>
      <c r="F792" s="79"/>
      <c r="G792" s="94"/>
      <c r="H792" s="95"/>
      <c r="I792" s="97"/>
      <c r="J792" s="94"/>
      <c r="K792" s="94"/>
      <c r="L792" s="94"/>
      <c r="M792" s="94"/>
      <c r="N792" s="94"/>
      <c r="O792" s="94"/>
      <c r="P792" s="94"/>
      <c r="Z792" s="185"/>
    </row>
    <row r="793" spans="1:26" x14ac:dyDescent="0.3">
      <c r="A793" s="84"/>
      <c r="B793" s="94"/>
      <c r="C793" s="94"/>
      <c r="D793" s="94"/>
      <c r="E793" s="79"/>
      <c r="F793" s="79"/>
      <c r="G793" s="94"/>
      <c r="H793" s="95"/>
      <c r="I793" s="97"/>
      <c r="J793" s="94"/>
      <c r="K793" s="94"/>
      <c r="L793" s="94"/>
      <c r="M793" s="94"/>
      <c r="N793" s="94"/>
      <c r="O793" s="94"/>
      <c r="P793" s="94"/>
      <c r="Z793" s="185"/>
    </row>
    <row r="794" spans="1:26" x14ac:dyDescent="0.3">
      <c r="A794" s="84"/>
      <c r="B794" s="94"/>
      <c r="C794" s="94"/>
      <c r="D794" s="94"/>
      <c r="E794" s="79"/>
      <c r="F794" s="79"/>
      <c r="G794" s="94"/>
      <c r="H794" s="95"/>
      <c r="I794" s="97"/>
      <c r="J794" s="94"/>
      <c r="K794" s="94"/>
      <c r="L794" s="94"/>
      <c r="M794" s="94"/>
      <c r="N794" s="94"/>
      <c r="O794" s="94"/>
      <c r="P794" s="94"/>
      <c r="Z794" s="185"/>
    </row>
    <row r="795" spans="1:26" x14ac:dyDescent="0.3">
      <c r="A795" s="84"/>
      <c r="B795" s="94"/>
      <c r="C795" s="94"/>
      <c r="D795" s="94"/>
      <c r="E795" s="79"/>
      <c r="F795" s="79"/>
      <c r="G795" s="94"/>
      <c r="H795" s="95"/>
      <c r="I795" s="97"/>
      <c r="J795" s="94"/>
      <c r="K795" s="94"/>
      <c r="L795" s="94"/>
      <c r="M795" s="94"/>
      <c r="N795" s="94"/>
      <c r="O795" s="94"/>
      <c r="P795" s="94"/>
      <c r="Z795" s="185"/>
    </row>
    <row r="796" spans="1:26" x14ac:dyDescent="0.3">
      <c r="A796" s="84"/>
      <c r="B796" s="94"/>
      <c r="C796" s="94"/>
      <c r="D796" s="94"/>
      <c r="E796" s="79"/>
      <c r="F796" s="79"/>
      <c r="G796" s="94"/>
      <c r="H796" s="95"/>
      <c r="I796" s="97"/>
      <c r="J796" s="94"/>
      <c r="K796" s="94"/>
      <c r="L796" s="94"/>
      <c r="M796" s="94"/>
      <c r="N796" s="94"/>
      <c r="O796" s="94"/>
      <c r="P796" s="94"/>
      <c r="Z796" s="185"/>
    </row>
    <row r="797" spans="1:26" x14ac:dyDescent="0.3">
      <c r="A797" s="84"/>
      <c r="B797" s="94"/>
      <c r="C797" s="94"/>
      <c r="D797" s="94"/>
      <c r="E797" s="79"/>
      <c r="F797" s="79"/>
      <c r="G797" s="94"/>
      <c r="H797" s="95"/>
      <c r="I797" s="97"/>
      <c r="J797" s="94"/>
      <c r="K797" s="94"/>
      <c r="L797" s="94"/>
      <c r="M797" s="94"/>
      <c r="N797" s="94"/>
      <c r="O797" s="94"/>
      <c r="P797" s="94"/>
      <c r="Z797" s="185"/>
    </row>
    <row r="798" spans="1:26" x14ac:dyDescent="0.3">
      <c r="A798" s="84"/>
      <c r="B798" s="94"/>
      <c r="C798" s="94"/>
      <c r="D798" s="94"/>
      <c r="E798" s="79"/>
      <c r="F798" s="79"/>
      <c r="G798" s="94"/>
      <c r="H798" s="95"/>
      <c r="I798" s="97"/>
      <c r="J798" s="94"/>
      <c r="K798" s="94"/>
      <c r="L798" s="94"/>
      <c r="M798" s="94"/>
      <c r="N798" s="94"/>
      <c r="O798" s="94"/>
      <c r="P798" s="94"/>
      <c r="Z798" s="185"/>
    </row>
    <row r="799" spans="1:26" x14ac:dyDescent="0.3">
      <c r="A799" s="84"/>
      <c r="B799" s="94"/>
      <c r="C799" s="94"/>
      <c r="D799" s="94"/>
      <c r="E799" s="79"/>
      <c r="F799" s="79"/>
      <c r="G799" s="94"/>
      <c r="H799" s="95"/>
      <c r="I799" s="97"/>
      <c r="J799" s="94"/>
      <c r="K799" s="94"/>
      <c r="L799" s="94"/>
      <c r="M799" s="94"/>
      <c r="N799" s="94"/>
      <c r="O799" s="94"/>
      <c r="P799" s="94"/>
      <c r="Z799" s="185"/>
    </row>
    <row r="800" spans="1:26" x14ac:dyDescent="0.3">
      <c r="A800" s="84"/>
      <c r="B800" s="94"/>
      <c r="C800" s="94"/>
      <c r="D800" s="94"/>
      <c r="E800" s="79"/>
      <c r="F800" s="79"/>
      <c r="G800" s="94"/>
      <c r="H800" s="95"/>
      <c r="I800" s="97"/>
      <c r="J800" s="94"/>
      <c r="K800" s="94"/>
      <c r="L800" s="94"/>
      <c r="M800" s="94"/>
      <c r="N800" s="94"/>
      <c r="O800" s="94"/>
      <c r="P800" s="94"/>
      <c r="Z800" s="185"/>
    </row>
    <row r="801" spans="1:26" x14ac:dyDescent="0.3">
      <c r="A801" s="84"/>
      <c r="B801" s="94"/>
      <c r="C801" s="94"/>
      <c r="D801" s="94"/>
      <c r="E801" s="79"/>
      <c r="F801" s="79"/>
      <c r="G801" s="94"/>
      <c r="H801" s="95"/>
      <c r="I801" s="97"/>
      <c r="J801" s="94"/>
      <c r="K801" s="94"/>
      <c r="L801" s="94"/>
      <c r="M801" s="94"/>
      <c r="N801" s="94"/>
      <c r="O801" s="94"/>
      <c r="P801" s="94"/>
      <c r="Z801" s="185"/>
    </row>
    <row r="802" spans="1:26" x14ac:dyDescent="0.3">
      <c r="A802" s="84"/>
      <c r="B802" s="94"/>
      <c r="C802" s="94"/>
      <c r="D802" s="94"/>
      <c r="E802" s="79"/>
      <c r="F802" s="79"/>
      <c r="G802" s="94"/>
      <c r="H802" s="95"/>
      <c r="I802" s="97"/>
      <c r="J802" s="94"/>
      <c r="K802" s="94"/>
      <c r="L802" s="94"/>
      <c r="M802" s="94"/>
      <c r="N802" s="94"/>
      <c r="O802" s="94"/>
      <c r="P802" s="94"/>
      <c r="Z802" s="185"/>
    </row>
    <row r="803" spans="1:26" x14ac:dyDescent="0.3">
      <c r="A803" s="84"/>
      <c r="B803" s="94"/>
      <c r="C803" s="94"/>
      <c r="D803" s="94"/>
      <c r="E803" s="79"/>
      <c r="F803" s="79"/>
      <c r="G803" s="94"/>
      <c r="H803" s="95"/>
      <c r="I803" s="97"/>
      <c r="J803" s="94"/>
      <c r="K803" s="94"/>
      <c r="L803" s="94"/>
      <c r="M803" s="94"/>
      <c r="N803" s="94"/>
      <c r="O803" s="94"/>
      <c r="P803" s="94"/>
      <c r="Z803" s="185"/>
    </row>
    <row r="804" spans="1:26" x14ac:dyDescent="0.3">
      <c r="A804" s="84"/>
      <c r="B804" s="94"/>
      <c r="C804" s="94"/>
      <c r="D804" s="94"/>
      <c r="E804" s="79"/>
      <c r="F804" s="79"/>
      <c r="G804" s="94"/>
      <c r="H804" s="95"/>
      <c r="I804" s="97"/>
      <c r="J804" s="94"/>
      <c r="K804" s="94"/>
      <c r="L804" s="94"/>
      <c r="M804" s="94"/>
      <c r="N804" s="94"/>
      <c r="O804" s="94"/>
      <c r="P804" s="94"/>
      <c r="Z804" s="185"/>
    </row>
    <row r="805" spans="1:26" x14ac:dyDescent="0.3">
      <c r="A805" s="84"/>
      <c r="B805" s="94"/>
      <c r="C805" s="94"/>
      <c r="D805" s="94"/>
      <c r="E805" s="79"/>
      <c r="F805" s="79"/>
      <c r="G805" s="94"/>
      <c r="H805" s="95"/>
      <c r="I805" s="97"/>
      <c r="J805" s="94"/>
      <c r="K805" s="94"/>
      <c r="L805" s="94"/>
      <c r="M805" s="94"/>
      <c r="N805" s="94"/>
      <c r="O805" s="94"/>
      <c r="P805" s="94"/>
      <c r="Z805" s="185"/>
    </row>
    <row r="806" spans="1:26" x14ac:dyDescent="0.3">
      <c r="A806" s="84"/>
      <c r="B806" s="94"/>
      <c r="C806" s="94"/>
      <c r="D806" s="94"/>
      <c r="E806" s="79"/>
      <c r="F806" s="79"/>
      <c r="G806" s="94"/>
      <c r="H806" s="95"/>
      <c r="I806" s="97"/>
      <c r="J806" s="94"/>
      <c r="K806" s="94"/>
      <c r="L806" s="94"/>
      <c r="M806" s="94"/>
      <c r="N806" s="94"/>
      <c r="O806" s="94"/>
      <c r="P806" s="94"/>
      <c r="Z806" s="185"/>
    </row>
    <row r="807" spans="1:26" x14ac:dyDescent="0.3">
      <c r="A807" s="84"/>
      <c r="B807" s="94"/>
      <c r="C807" s="94"/>
      <c r="D807" s="94"/>
      <c r="E807" s="79"/>
      <c r="F807" s="79"/>
      <c r="G807" s="94"/>
      <c r="H807" s="95"/>
      <c r="I807" s="97"/>
      <c r="J807" s="94"/>
      <c r="K807" s="94"/>
      <c r="L807" s="94"/>
      <c r="M807" s="94"/>
      <c r="N807" s="94"/>
      <c r="O807" s="94"/>
      <c r="P807" s="94"/>
      <c r="Z807" s="185"/>
    </row>
    <row r="808" spans="1:26" x14ac:dyDescent="0.3">
      <c r="A808" s="84"/>
      <c r="B808" s="94"/>
      <c r="C808" s="94"/>
      <c r="D808" s="94"/>
      <c r="E808" s="79"/>
      <c r="F808" s="79"/>
      <c r="G808" s="94"/>
      <c r="H808" s="95"/>
      <c r="I808" s="97"/>
      <c r="J808" s="94"/>
      <c r="K808" s="94"/>
      <c r="L808" s="94"/>
      <c r="M808" s="94"/>
      <c r="N808" s="94"/>
      <c r="O808" s="94"/>
      <c r="P808" s="94"/>
      <c r="Z808" s="185"/>
    </row>
    <row r="809" spans="1:26" x14ac:dyDescent="0.3">
      <c r="A809" s="84"/>
      <c r="B809" s="94"/>
      <c r="C809" s="94"/>
      <c r="D809" s="94"/>
      <c r="E809" s="79"/>
      <c r="F809" s="79"/>
      <c r="G809" s="94"/>
      <c r="H809" s="95"/>
      <c r="I809" s="97"/>
      <c r="J809" s="94"/>
      <c r="K809" s="94"/>
      <c r="L809" s="94"/>
      <c r="M809" s="94"/>
      <c r="N809" s="94"/>
      <c r="O809" s="94"/>
      <c r="P809" s="94"/>
      <c r="Z809" s="185"/>
    </row>
    <row r="810" spans="1:26" x14ac:dyDescent="0.3">
      <c r="A810" s="84"/>
      <c r="B810" s="94"/>
      <c r="C810" s="94"/>
      <c r="D810" s="94"/>
      <c r="E810" s="79"/>
      <c r="F810" s="79"/>
      <c r="G810" s="94"/>
      <c r="H810" s="95"/>
      <c r="I810" s="97"/>
      <c r="J810" s="94"/>
      <c r="K810" s="94"/>
      <c r="L810" s="94"/>
      <c r="M810" s="94"/>
      <c r="N810" s="94"/>
      <c r="O810" s="94"/>
      <c r="P810" s="94"/>
      <c r="Z810" s="185"/>
    </row>
    <row r="811" spans="1:26" x14ac:dyDescent="0.3">
      <c r="A811" s="84"/>
      <c r="B811" s="94"/>
      <c r="C811" s="94"/>
      <c r="D811" s="94"/>
      <c r="E811" s="79"/>
      <c r="F811" s="79"/>
      <c r="G811" s="94"/>
      <c r="H811" s="95"/>
      <c r="I811" s="97"/>
      <c r="J811" s="94"/>
      <c r="K811" s="94"/>
      <c r="L811" s="94"/>
      <c r="M811" s="94"/>
      <c r="N811" s="94"/>
      <c r="O811" s="94"/>
      <c r="P811" s="94"/>
      <c r="Z811" s="185"/>
    </row>
    <row r="812" spans="1:26" x14ac:dyDescent="0.3">
      <c r="A812" s="84"/>
      <c r="B812" s="94"/>
      <c r="C812" s="94"/>
      <c r="D812" s="94"/>
      <c r="E812" s="79"/>
      <c r="F812" s="79"/>
      <c r="G812" s="94"/>
      <c r="H812" s="95"/>
      <c r="I812" s="97"/>
      <c r="J812" s="94"/>
      <c r="K812" s="94"/>
      <c r="L812" s="94"/>
      <c r="M812" s="94"/>
      <c r="N812" s="94"/>
      <c r="O812" s="94"/>
      <c r="P812" s="94"/>
      <c r="Z812" s="185"/>
    </row>
    <row r="813" spans="1:26" x14ac:dyDescent="0.3">
      <c r="A813" s="84"/>
      <c r="B813" s="94"/>
      <c r="C813" s="94"/>
      <c r="D813" s="94"/>
      <c r="E813" s="79"/>
      <c r="F813" s="79"/>
      <c r="G813" s="94"/>
      <c r="H813" s="95"/>
      <c r="I813" s="97"/>
      <c r="J813" s="94"/>
      <c r="K813" s="94"/>
      <c r="L813" s="94"/>
      <c r="M813" s="94"/>
      <c r="N813" s="94"/>
      <c r="O813" s="94"/>
      <c r="P813" s="94"/>
      <c r="Z813" s="185"/>
    </row>
    <row r="814" spans="1:26" x14ac:dyDescent="0.3">
      <c r="A814" s="84"/>
      <c r="B814" s="94"/>
      <c r="C814" s="94"/>
      <c r="D814" s="94"/>
      <c r="E814" s="79"/>
      <c r="F814" s="79"/>
      <c r="G814" s="94"/>
      <c r="H814" s="95"/>
      <c r="I814" s="97"/>
      <c r="J814" s="94"/>
      <c r="K814" s="94"/>
      <c r="L814" s="94"/>
      <c r="M814" s="94"/>
      <c r="N814" s="94"/>
      <c r="O814" s="94"/>
      <c r="P814" s="94"/>
      <c r="Z814" s="185"/>
    </row>
    <row r="815" spans="1:26" x14ac:dyDescent="0.3">
      <c r="A815" s="84"/>
      <c r="B815" s="94"/>
      <c r="C815" s="94"/>
      <c r="D815" s="94"/>
      <c r="E815" s="79"/>
      <c r="F815" s="79"/>
      <c r="G815" s="94"/>
      <c r="H815" s="95"/>
      <c r="I815" s="97"/>
      <c r="J815" s="94"/>
      <c r="K815" s="94"/>
      <c r="L815" s="94"/>
      <c r="M815" s="94"/>
      <c r="N815" s="94"/>
      <c r="O815" s="94"/>
      <c r="P815" s="94"/>
      <c r="Z815" s="185"/>
    </row>
    <row r="816" spans="1:26" x14ac:dyDescent="0.3">
      <c r="A816" s="84"/>
      <c r="B816" s="94"/>
      <c r="C816" s="94"/>
      <c r="D816" s="94"/>
      <c r="E816" s="79"/>
      <c r="F816" s="79"/>
      <c r="G816" s="94"/>
      <c r="H816" s="95"/>
      <c r="I816" s="97"/>
      <c r="J816" s="94"/>
      <c r="K816" s="94"/>
      <c r="L816" s="94"/>
      <c r="M816" s="94"/>
      <c r="N816" s="94"/>
      <c r="O816" s="94"/>
      <c r="P816" s="94"/>
      <c r="Z816" s="185"/>
    </row>
    <row r="817" spans="1:26" x14ac:dyDescent="0.3">
      <c r="A817" s="84"/>
      <c r="B817" s="94"/>
      <c r="C817" s="94"/>
      <c r="D817" s="94"/>
      <c r="E817" s="79"/>
      <c r="F817" s="79"/>
      <c r="G817" s="94"/>
      <c r="H817" s="95"/>
      <c r="I817" s="97"/>
      <c r="J817" s="94"/>
      <c r="K817" s="94"/>
      <c r="L817" s="94"/>
      <c r="M817" s="94"/>
      <c r="N817" s="94"/>
      <c r="O817" s="94"/>
      <c r="P817" s="94"/>
      <c r="Z817" s="185"/>
    </row>
    <row r="818" spans="1:26" x14ac:dyDescent="0.3">
      <c r="A818" s="84"/>
      <c r="B818" s="94"/>
      <c r="C818" s="94"/>
      <c r="D818" s="94"/>
      <c r="E818" s="79"/>
      <c r="F818" s="79"/>
      <c r="G818" s="94"/>
      <c r="H818" s="95"/>
      <c r="I818" s="97"/>
      <c r="J818" s="94"/>
      <c r="K818" s="94"/>
      <c r="L818" s="94"/>
      <c r="M818" s="94"/>
      <c r="N818" s="94"/>
      <c r="O818" s="94"/>
      <c r="P818" s="94"/>
      <c r="Z818" s="185"/>
    </row>
    <row r="819" spans="1:26" x14ac:dyDescent="0.3">
      <c r="A819" s="84"/>
      <c r="B819" s="94"/>
      <c r="C819" s="94"/>
      <c r="D819" s="94"/>
      <c r="E819" s="79"/>
      <c r="F819" s="79"/>
      <c r="G819" s="94"/>
      <c r="H819" s="95"/>
      <c r="I819" s="97"/>
      <c r="J819" s="94"/>
      <c r="K819" s="94"/>
      <c r="L819" s="94"/>
      <c r="M819" s="94"/>
      <c r="N819" s="94"/>
      <c r="O819" s="94"/>
      <c r="P819" s="94"/>
      <c r="Z819" s="185"/>
    </row>
    <row r="820" spans="1:26" x14ac:dyDescent="0.3">
      <c r="A820" s="84"/>
      <c r="B820" s="94"/>
      <c r="C820" s="94"/>
      <c r="D820" s="94"/>
      <c r="E820" s="79"/>
      <c r="F820" s="79"/>
      <c r="G820" s="94"/>
      <c r="H820" s="95"/>
      <c r="I820" s="97"/>
      <c r="J820" s="94"/>
      <c r="K820" s="94"/>
      <c r="L820" s="94"/>
      <c r="M820" s="94"/>
      <c r="N820" s="94"/>
      <c r="O820" s="94"/>
      <c r="P820" s="94"/>
      <c r="Z820" s="185"/>
    </row>
    <row r="821" spans="1:26" x14ac:dyDescent="0.3">
      <c r="A821" s="84"/>
      <c r="B821" s="94"/>
      <c r="C821" s="94"/>
      <c r="D821" s="94"/>
      <c r="E821" s="79"/>
      <c r="F821" s="79"/>
      <c r="G821" s="94"/>
      <c r="H821" s="95"/>
      <c r="I821" s="97"/>
      <c r="J821" s="94"/>
      <c r="K821" s="94"/>
      <c r="L821" s="94"/>
      <c r="M821" s="94"/>
      <c r="N821" s="94"/>
      <c r="O821" s="94"/>
      <c r="P821" s="94"/>
      <c r="Z821" s="185"/>
    </row>
    <row r="822" spans="1:26" x14ac:dyDescent="0.3">
      <c r="A822" s="84"/>
      <c r="B822" s="94"/>
      <c r="C822" s="94"/>
      <c r="D822" s="94"/>
      <c r="E822" s="79"/>
      <c r="F822" s="79"/>
      <c r="G822" s="94"/>
      <c r="H822" s="95"/>
      <c r="I822" s="97"/>
      <c r="J822" s="94"/>
      <c r="K822" s="94"/>
      <c r="L822" s="94"/>
      <c r="M822" s="94"/>
      <c r="N822" s="94"/>
      <c r="O822" s="94"/>
      <c r="P822" s="94"/>
      <c r="Z822" s="185"/>
    </row>
    <row r="823" spans="1:26" x14ac:dyDescent="0.3">
      <c r="A823" s="84"/>
      <c r="B823" s="94"/>
      <c r="C823" s="94"/>
      <c r="D823" s="94"/>
      <c r="E823" s="79"/>
      <c r="F823" s="79"/>
      <c r="G823" s="94"/>
      <c r="H823" s="95"/>
      <c r="I823" s="97"/>
      <c r="J823" s="94"/>
      <c r="K823" s="94"/>
      <c r="L823" s="94"/>
      <c r="M823" s="94"/>
      <c r="N823" s="94"/>
      <c r="O823" s="94"/>
      <c r="P823" s="94"/>
      <c r="Z823" s="185"/>
    </row>
    <row r="824" spans="1:26" x14ac:dyDescent="0.3">
      <c r="A824" s="84"/>
      <c r="B824" s="94"/>
      <c r="C824" s="94"/>
      <c r="D824" s="94"/>
      <c r="E824" s="79"/>
      <c r="F824" s="79"/>
      <c r="G824" s="94"/>
      <c r="H824" s="95"/>
      <c r="I824" s="97"/>
      <c r="J824" s="94"/>
      <c r="K824" s="94"/>
      <c r="L824" s="94"/>
      <c r="M824" s="94"/>
      <c r="N824" s="94"/>
      <c r="O824" s="94"/>
      <c r="P824" s="94"/>
      <c r="Z824" s="185"/>
    </row>
    <row r="825" spans="1:26" x14ac:dyDescent="0.3">
      <c r="A825" s="84"/>
      <c r="B825" s="94"/>
      <c r="C825" s="94"/>
      <c r="D825" s="94"/>
      <c r="E825" s="79"/>
      <c r="F825" s="79"/>
      <c r="G825" s="94"/>
      <c r="H825" s="95"/>
      <c r="I825" s="97"/>
      <c r="J825" s="94"/>
      <c r="K825" s="94"/>
      <c r="L825" s="94"/>
      <c r="M825" s="94"/>
      <c r="N825" s="94"/>
      <c r="O825" s="94"/>
      <c r="P825" s="94"/>
      <c r="Z825" s="185"/>
    </row>
    <row r="826" spans="1:26" x14ac:dyDescent="0.3">
      <c r="A826" s="84"/>
      <c r="B826" s="94"/>
      <c r="C826" s="94"/>
      <c r="D826" s="94"/>
      <c r="E826" s="79"/>
      <c r="F826" s="79"/>
      <c r="G826" s="94"/>
      <c r="H826" s="95"/>
      <c r="I826" s="97"/>
      <c r="J826" s="94"/>
      <c r="K826" s="94"/>
      <c r="L826" s="94"/>
      <c r="M826" s="94"/>
      <c r="N826" s="94"/>
      <c r="O826" s="94"/>
      <c r="P826" s="94"/>
      <c r="Z826" s="185"/>
    </row>
    <row r="827" spans="1:26" x14ac:dyDescent="0.3">
      <c r="A827" s="84"/>
      <c r="B827" s="94"/>
      <c r="C827" s="94"/>
      <c r="D827" s="94"/>
      <c r="E827" s="79"/>
      <c r="F827" s="79"/>
      <c r="G827" s="94"/>
      <c r="H827" s="95"/>
      <c r="I827" s="97"/>
      <c r="J827" s="94"/>
      <c r="K827" s="94"/>
      <c r="L827" s="94"/>
      <c r="M827" s="94"/>
      <c r="N827" s="94"/>
      <c r="O827" s="94"/>
      <c r="P827" s="94"/>
      <c r="Z827" s="185"/>
    </row>
    <row r="828" spans="1:26" x14ac:dyDescent="0.3">
      <c r="A828" s="84"/>
      <c r="B828" s="94"/>
      <c r="C828" s="94"/>
      <c r="D828" s="94"/>
      <c r="E828" s="79"/>
      <c r="F828" s="79"/>
      <c r="G828" s="94"/>
      <c r="H828" s="95"/>
      <c r="I828" s="97"/>
      <c r="J828" s="94"/>
      <c r="K828" s="94"/>
      <c r="L828" s="94"/>
      <c r="M828" s="94"/>
      <c r="N828" s="94"/>
      <c r="O828" s="94"/>
      <c r="P828" s="94"/>
      <c r="Z828" s="185"/>
    </row>
    <row r="829" spans="1:26" x14ac:dyDescent="0.3">
      <c r="A829" s="84"/>
      <c r="B829" s="94"/>
      <c r="C829" s="94"/>
      <c r="D829" s="94"/>
      <c r="E829" s="79"/>
      <c r="F829" s="79"/>
      <c r="G829" s="94"/>
      <c r="H829" s="95"/>
      <c r="I829" s="97"/>
      <c r="J829" s="94"/>
      <c r="K829" s="94"/>
      <c r="L829" s="94"/>
      <c r="M829" s="94"/>
      <c r="N829" s="94"/>
      <c r="O829" s="94"/>
      <c r="P829" s="94"/>
      <c r="Z829" s="185"/>
    </row>
    <row r="830" spans="1:26" x14ac:dyDescent="0.3">
      <c r="A830" s="84"/>
      <c r="B830" s="94"/>
      <c r="C830" s="94"/>
      <c r="D830" s="94"/>
      <c r="E830" s="79"/>
      <c r="F830" s="79"/>
      <c r="G830" s="94"/>
      <c r="H830" s="95"/>
      <c r="I830" s="97"/>
      <c r="J830" s="94"/>
      <c r="K830" s="94"/>
      <c r="L830" s="94"/>
      <c r="M830" s="94"/>
      <c r="N830" s="94"/>
      <c r="O830" s="94"/>
      <c r="P830" s="94"/>
      <c r="Z830" s="185"/>
    </row>
    <row r="831" spans="1:26" x14ac:dyDescent="0.3">
      <c r="A831" s="84"/>
      <c r="B831" s="94"/>
      <c r="C831" s="94"/>
      <c r="D831" s="94"/>
      <c r="E831" s="79"/>
      <c r="F831" s="79"/>
      <c r="G831" s="94"/>
      <c r="H831" s="95"/>
      <c r="I831" s="97"/>
      <c r="J831" s="94"/>
      <c r="K831" s="94"/>
      <c r="L831" s="94"/>
      <c r="M831" s="94"/>
      <c r="N831" s="94"/>
      <c r="O831" s="94"/>
      <c r="P831" s="94"/>
      <c r="Z831" s="185"/>
    </row>
    <row r="832" spans="1:26" x14ac:dyDescent="0.3">
      <c r="A832" s="84"/>
      <c r="B832" s="94"/>
      <c r="C832" s="94"/>
      <c r="D832" s="94"/>
      <c r="E832" s="79"/>
      <c r="F832" s="79"/>
      <c r="G832" s="94"/>
      <c r="H832" s="95"/>
      <c r="I832" s="97"/>
      <c r="J832" s="94"/>
      <c r="K832" s="94"/>
      <c r="L832" s="94"/>
      <c r="M832" s="94"/>
      <c r="N832" s="94"/>
      <c r="O832" s="94"/>
      <c r="P832" s="94"/>
      <c r="Z832" s="185"/>
    </row>
    <row r="833" spans="1:26" x14ac:dyDescent="0.3">
      <c r="A833" s="84"/>
      <c r="B833" s="94"/>
      <c r="C833" s="94"/>
      <c r="D833" s="94"/>
      <c r="E833" s="79"/>
      <c r="F833" s="79"/>
      <c r="G833" s="94"/>
      <c r="H833" s="95"/>
      <c r="I833" s="97"/>
      <c r="J833" s="94"/>
      <c r="K833" s="94"/>
      <c r="L833" s="94"/>
      <c r="M833" s="94"/>
      <c r="N833" s="94"/>
      <c r="O833" s="94"/>
      <c r="P833" s="94"/>
      <c r="Z833" s="185"/>
    </row>
    <row r="834" spans="1:26" x14ac:dyDescent="0.3">
      <c r="A834" s="84"/>
      <c r="B834" s="94"/>
      <c r="C834" s="94"/>
      <c r="D834" s="94"/>
      <c r="E834" s="79"/>
      <c r="F834" s="79"/>
      <c r="G834" s="94"/>
      <c r="H834" s="95"/>
      <c r="I834" s="97"/>
      <c r="J834" s="94"/>
      <c r="K834" s="94"/>
      <c r="L834" s="94"/>
      <c r="M834" s="94"/>
      <c r="N834" s="94"/>
      <c r="O834" s="94"/>
      <c r="P834" s="94"/>
      <c r="Z834" s="185"/>
    </row>
    <row r="835" spans="1:26" x14ac:dyDescent="0.3">
      <c r="A835" s="84"/>
      <c r="B835" s="94"/>
      <c r="C835" s="94"/>
      <c r="D835" s="94"/>
      <c r="E835" s="79"/>
      <c r="F835" s="79"/>
      <c r="G835" s="94"/>
      <c r="H835" s="95"/>
      <c r="I835" s="97"/>
      <c r="J835" s="94"/>
      <c r="K835" s="94"/>
      <c r="L835" s="94"/>
      <c r="M835" s="94"/>
      <c r="N835" s="94"/>
      <c r="O835" s="94"/>
      <c r="P835" s="94"/>
      <c r="Z835" s="185"/>
    </row>
    <row r="836" spans="1:26" x14ac:dyDescent="0.3">
      <c r="A836" s="84"/>
      <c r="B836" s="94"/>
      <c r="C836" s="94"/>
      <c r="D836" s="94"/>
      <c r="E836" s="79"/>
      <c r="F836" s="79"/>
      <c r="G836" s="94"/>
      <c r="H836" s="95"/>
      <c r="I836" s="97"/>
      <c r="J836" s="94"/>
      <c r="K836" s="94"/>
      <c r="L836" s="94"/>
      <c r="M836" s="94"/>
      <c r="N836" s="94"/>
      <c r="O836" s="94"/>
      <c r="P836" s="94"/>
      <c r="Z836" s="185"/>
    </row>
    <row r="837" spans="1:26" x14ac:dyDescent="0.3">
      <c r="A837" s="84"/>
      <c r="B837" s="94"/>
      <c r="C837" s="94"/>
      <c r="D837" s="94"/>
      <c r="E837" s="79"/>
      <c r="F837" s="79"/>
      <c r="G837" s="94"/>
      <c r="H837" s="95"/>
      <c r="I837" s="97"/>
      <c r="J837" s="94"/>
      <c r="K837" s="94"/>
      <c r="L837" s="94"/>
      <c r="M837" s="94"/>
      <c r="N837" s="94"/>
      <c r="O837" s="94"/>
      <c r="P837" s="94"/>
      <c r="Z837" s="185"/>
    </row>
    <row r="838" spans="1:26" x14ac:dyDescent="0.3">
      <c r="A838" s="84"/>
      <c r="B838" s="94"/>
      <c r="C838" s="94"/>
      <c r="D838" s="94"/>
      <c r="E838" s="79"/>
      <c r="F838" s="79"/>
      <c r="G838" s="94"/>
      <c r="H838" s="95"/>
      <c r="I838" s="97"/>
      <c r="J838" s="94"/>
      <c r="K838" s="94"/>
      <c r="L838" s="94"/>
      <c r="M838" s="94"/>
      <c r="N838" s="94"/>
      <c r="O838" s="94"/>
      <c r="P838" s="94"/>
      <c r="Z838" s="185"/>
    </row>
    <row r="839" spans="1:26" x14ac:dyDescent="0.3">
      <c r="A839" s="84"/>
      <c r="B839" s="94"/>
      <c r="C839" s="94"/>
      <c r="D839" s="94"/>
      <c r="E839" s="79"/>
      <c r="F839" s="79"/>
      <c r="G839" s="94"/>
      <c r="H839" s="95"/>
      <c r="I839" s="97"/>
      <c r="J839" s="94"/>
      <c r="K839" s="94"/>
      <c r="L839" s="94"/>
      <c r="M839" s="94"/>
      <c r="N839" s="94"/>
      <c r="O839" s="94"/>
      <c r="P839" s="94"/>
      <c r="Z839" s="185"/>
    </row>
    <row r="840" spans="1:26" x14ac:dyDescent="0.3">
      <c r="A840" s="84"/>
      <c r="B840" s="94"/>
      <c r="C840" s="94"/>
      <c r="D840" s="94"/>
      <c r="E840" s="79"/>
      <c r="F840" s="79"/>
      <c r="G840" s="94"/>
      <c r="H840" s="95"/>
      <c r="I840" s="97"/>
      <c r="J840" s="94"/>
      <c r="K840" s="94"/>
      <c r="L840" s="94"/>
      <c r="M840" s="94"/>
      <c r="N840" s="94"/>
      <c r="O840" s="94"/>
      <c r="P840" s="94"/>
      <c r="Z840" s="185"/>
    </row>
    <row r="841" spans="1:26" x14ac:dyDescent="0.3">
      <c r="A841" s="84"/>
      <c r="B841" s="94"/>
      <c r="C841" s="94"/>
      <c r="D841" s="94"/>
      <c r="E841" s="79"/>
      <c r="F841" s="79"/>
      <c r="G841" s="94"/>
      <c r="H841" s="95"/>
      <c r="I841" s="97"/>
      <c r="J841" s="94"/>
      <c r="K841" s="94"/>
      <c r="L841" s="94"/>
      <c r="M841" s="94"/>
      <c r="N841" s="94"/>
      <c r="O841" s="94"/>
      <c r="P841" s="94"/>
      <c r="Z841" s="185"/>
    </row>
    <row r="842" spans="1:26" x14ac:dyDescent="0.3">
      <c r="A842" s="84"/>
      <c r="B842" s="94"/>
      <c r="C842" s="94"/>
      <c r="D842" s="94"/>
      <c r="E842" s="79"/>
      <c r="F842" s="79"/>
      <c r="G842" s="94"/>
      <c r="H842" s="95"/>
      <c r="I842" s="97"/>
      <c r="J842" s="94"/>
      <c r="K842" s="94"/>
      <c r="L842" s="94"/>
      <c r="M842" s="94"/>
      <c r="N842" s="94"/>
      <c r="O842" s="94"/>
      <c r="P842" s="94"/>
      <c r="Z842" s="185"/>
    </row>
    <row r="843" spans="1:26" x14ac:dyDescent="0.3">
      <c r="A843" s="84"/>
      <c r="B843" s="94"/>
      <c r="C843" s="94"/>
      <c r="D843" s="94"/>
      <c r="E843" s="79"/>
      <c r="F843" s="79"/>
      <c r="G843" s="94"/>
      <c r="H843" s="95"/>
      <c r="I843" s="97"/>
      <c r="J843" s="94"/>
      <c r="K843" s="94"/>
      <c r="L843" s="94"/>
      <c r="M843" s="94"/>
      <c r="N843" s="94"/>
      <c r="O843" s="94"/>
      <c r="P843" s="94"/>
      <c r="Z843" s="185"/>
    </row>
    <row r="844" spans="1:26" x14ac:dyDescent="0.3">
      <c r="A844" s="84"/>
      <c r="B844" s="94"/>
      <c r="C844" s="94"/>
      <c r="D844" s="94"/>
      <c r="E844" s="79"/>
      <c r="F844" s="79"/>
      <c r="G844" s="94"/>
      <c r="H844" s="95"/>
      <c r="I844" s="97"/>
      <c r="J844" s="94"/>
      <c r="K844" s="94"/>
      <c r="L844" s="94"/>
      <c r="M844" s="94"/>
      <c r="N844" s="94"/>
      <c r="O844" s="94"/>
      <c r="P844" s="94"/>
      <c r="Z844" s="185"/>
    </row>
    <row r="845" spans="1:26" x14ac:dyDescent="0.3">
      <c r="A845" s="84"/>
      <c r="B845" s="94"/>
      <c r="C845" s="94"/>
      <c r="D845" s="94"/>
      <c r="E845" s="79"/>
      <c r="F845" s="79"/>
      <c r="G845" s="94"/>
      <c r="H845" s="95"/>
      <c r="I845" s="97"/>
      <c r="J845" s="94"/>
      <c r="K845" s="94"/>
      <c r="L845" s="94"/>
      <c r="M845" s="94"/>
      <c r="N845" s="94"/>
      <c r="O845" s="94"/>
      <c r="P845" s="94"/>
      <c r="Z845" s="185"/>
    </row>
    <row r="846" spans="1:26" x14ac:dyDescent="0.3">
      <c r="A846" s="84"/>
      <c r="B846" s="94"/>
      <c r="C846" s="94"/>
      <c r="D846" s="94"/>
      <c r="E846" s="79"/>
      <c r="F846" s="79"/>
      <c r="G846" s="94"/>
      <c r="H846" s="95"/>
      <c r="I846" s="97"/>
      <c r="J846" s="94"/>
      <c r="K846" s="94"/>
      <c r="L846" s="94"/>
      <c r="M846" s="94"/>
      <c r="N846" s="94"/>
      <c r="O846" s="94"/>
      <c r="P846" s="94"/>
      <c r="Z846" s="185"/>
    </row>
    <row r="847" spans="1:26" x14ac:dyDescent="0.3">
      <c r="A847" s="84"/>
      <c r="B847" s="94"/>
      <c r="C847" s="94"/>
      <c r="D847" s="94"/>
      <c r="E847" s="79"/>
      <c r="F847" s="79"/>
      <c r="G847" s="94"/>
      <c r="H847" s="95"/>
      <c r="I847" s="97"/>
      <c r="J847" s="94"/>
      <c r="K847" s="94"/>
      <c r="L847" s="94"/>
      <c r="M847" s="94"/>
      <c r="N847" s="94"/>
      <c r="O847" s="94"/>
      <c r="P847" s="94"/>
      <c r="Z847" s="185"/>
    </row>
    <row r="848" spans="1:26" x14ac:dyDescent="0.3">
      <c r="A848" s="84"/>
      <c r="B848" s="94"/>
      <c r="C848" s="94"/>
      <c r="D848" s="94"/>
      <c r="E848" s="79"/>
      <c r="F848" s="79"/>
      <c r="G848" s="94"/>
      <c r="H848" s="95"/>
      <c r="I848" s="97"/>
      <c r="J848" s="94"/>
      <c r="K848" s="94"/>
      <c r="L848" s="94"/>
      <c r="M848" s="94"/>
      <c r="N848" s="94"/>
      <c r="O848" s="94"/>
      <c r="P848" s="94"/>
      <c r="Z848" s="185"/>
    </row>
    <row r="849" spans="1:26" x14ac:dyDescent="0.3">
      <c r="A849" s="84"/>
      <c r="B849" s="94"/>
      <c r="C849" s="94"/>
      <c r="D849" s="94"/>
      <c r="E849" s="79"/>
      <c r="F849" s="79"/>
      <c r="G849" s="94"/>
      <c r="H849" s="95"/>
      <c r="I849" s="97"/>
      <c r="J849" s="94"/>
      <c r="K849" s="94"/>
      <c r="L849" s="94"/>
      <c r="M849" s="94"/>
      <c r="N849" s="94"/>
      <c r="O849" s="94"/>
      <c r="P849" s="94"/>
      <c r="Z849" s="185"/>
    </row>
    <row r="850" spans="1:26" x14ac:dyDescent="0.3">
      <c r="A850" s="84"/>
      <c r="B850" s="94"/>
      <c r="C850" s="94"/>
      <c r="D850" s="94"/>
      <c r="E850" s="79"/>
      <c r="F850" s="79"/>
      <c r="G850" s="94"/>
      <c r="H850" s="95"/>
      <c r="I850" s="97"/>
      <c r="J850" s="94"/>
      <c r="K850" s="94"/>
      <c r="L850" s="94"/>
      <c r="M850" s="94"/>
      <c r="N850" s="94"/>
      <c r="O850" s="94"/>
      <c r="P850" s="94"/>
      <c r="Z850" s="185"/>
    </row>
    <row r="851" spans="1:26" x14ac:dyDescent="0.3">
      <c r="A851" s="84"/>
      <c r="B851" s="94"/>
      <c r="C851" s="94"/>
      <c r="D851" s="94"/>
      <c r="E851" s="79"/>
      <c r="F851" s="79"/>
      <c r="G851" s="94"/>
      <c r="H851" s="95"/>
      <c r="I851" s="97"/>
      <c r="J851" s="94"/>
      <c r="K851" s="94"/>
      <c r="L851" s="94"/>
      <c r="M851" s="94"/>
      <c r="N851" s="94"/>
      <c r="O851" s="94"/>
      <c r="P851" s="94"/>
      <c r="Z851" s="185"/>
    </row>
    <row r="852" spans="1:26" x14ac:dyDescent="0.3">
      <c r="A852" s="84"/>
      <c r="B852" s="94"/>
      <c r="C852" s="94"/>
      <c r="D852" s="94"/>
      <c r="E852" s="79"/>
      <c r="F852" s="79"/>
      <c r="G852" s="94"/>
      <c r="H852" s="95"/>
      <c r="I852" s="97"/>
      <c r="J852" s="94"/>
      <c r="K852" s="94"/>
      <c r="L852" s="94"/>
      <c r="M852" s="94"/>
      <c r="N852" s="94"/>
      <c r="O852" s="94"/>
      <c r="P852" s="94"/>
      <c r="Z852" s="185"/>
    </row>
    <row r="853" spans="1:26" x14ac:dyDescent="0.3">
      <c r="A853" s="84"/>
      <c r="B853" s="94"/>
      <c r="C853" s="94"/>
      <c r="D853" s="94"/>
      <c r="E853" s="79"/>
      <c r="F853" s="79"/>
      <c r="G853" s="94"/>
      <c r="H853" s="95"/>
      <c r="I853" s="97"/>
      <c r="J853" s="94"/>
      <c r="K853" s="94"/>
      <c r="L853" s="94"/>
      <c r="M853" s="94"/>
      <c r="N853" s="94"/>
      <c r="O853" s="94"/>
      <c r="P853" s="94"/>
      <c r="Z853" s="185"/>
    </row>
    <row r="854" spans="1:26" x14ac:dyDescent="0.3">
      <c r="A854" s="84"/>
      <c r="B854" s="94"/>
      <c r="C854" s="94"/>
      <c r="D854" s="94"/>
      <c r="E854" s="79"/>
      <c r="F854" s="79"/>
      <c r="G854" s="94"/>
      <c r="H854" s="95"/>
      <c r="I854" s="97"/>
      <c r="J854" s="94"/>
      <c r="K854" s="94"/>
      <c r="L854" s="94"/>
      <c r="M854" s="94"/>
      <c r="N854" s="94"/>
      <c r="O854" s="94"/>
      <c r="P854" s="94"/>
      <c r="Z854" s="185"/>
    </row>
    <row r="855" spans="1:26" x14ac:dyDescent="0.3">
      <c r="A855" s="84"/>
      <c r="B855" s="94"/>
      <c r="C855" s="94"/>
      <c r="D855" s="94"/>
      <c r="E855" s="79"/>
      <c r="F855" s="79"/>
      <c r="G855" s="94"/>
      <c r="H855" s="95"/>
      <c r="I855" s="97"/>
      <c r="J855" s="94"/>
      <c r="K855" s="94"/>
      <c r="L855" s="94"/>
      <c r="M855" s="94"/>
      <c r="N855" s="94"/>
      <c r="O855" s="94"/>
      <c r="P855" s="94"/>
      <c r="Z855" s="185"/>
    </row>
    <row r="856" spans="1:26" x14ac:dyDescent="0.3">
      <c r="A856" s="84"/>
      <c r="B856" s="94"/>
      <c r="C856" s="94"/>
      <c r="D856" s="94"/>
      <c r="E856" s="79"/>
      <c r="F856" s="79"/>
      <c r="G856" s="94"/>
      <c r="H856" s="95"/>
      <c r="I856" s="97"/>
      <c r="J856" s="94"/>
      <c r="K856" s="94"/>
      <c r="L856" s="94"/>
      <c r="M856" s="94"/>
      <c r="N856" s="94"/>
      <c r="O856" s="94"/>
      <c r="P856" s="94"/>
      <c r="Z856" s="185"/>
    </row>
    <row r="857" spans="1:26" x14ac:dyDescent="0.3">
      <c r="A857" s="84"/>
      <c r="B857" s="94"/>
      <c r="C857" s="94"/>
      <c r="D857" s="94"/>
      <c r="E857" s="79"/>
      <c r="F857" s="79"/>
      <c r="G857" s="94"/>
      <c r="H857" s="95"/>
      <c r="I857" s="97"/>
      <c r="J857" s="94"/>
      <c r="K857" s="94"/>
      <c r="L857" s="94"/>
      <c r="M857" s="94"/>
      <c r="N857" s="94"/>
      <c r="O857" s="94"/>
      <c r="P857" s="94"/>
      <c r="Z857" s="185"/>
    </row>
    <row r="858" spans="1:26" x14ac:dyDescent="0.3">
      <c r="A858" s="84"/>
      <c r="B858" s="94"/>
      <c r="C858" s="94"/>
      <c r="D858" s="94"/>
      <c r="E858" s="79"/>
      <c r="F858" s="79"/>
      <c r="G858" s="94"/>
      <c r="H858" s="95"/>
      <c r="I858" s="97"/>
      <c r="J858" s="94"/>
      <c r="K858" s="94"/>
      <c r="L858" s="94"/>
      <c r="M858" s="94"/>
      <c r="N858" s="94"/>
      <c r="O858" s="94"/>
      <c r="P858" s="94"/>
      <c r="Z858" s="185"/>
    </row>
    <row r="859" spans="1:26" x14ac:dyDescent="0.3">
      <c r="A859" s="84"/>
      <c r="B859" s="94"/>
      <c r="C859" s="94"/>
      <c r="D859" s="94"/>
      <c r="E859" s="79"/>
      <c r="F859" s="79"/>
      <c r="G859" s="94"/>
      <c r="H859" s="95"/>
      <c r="I859" s="97"/>
      <c r="J859" s="94"/>
      <c r="K859" s="94"/>
      <c r="L859" s="94"/>
      <c r="M859" s="94"/>
      <c r="N859" s="94"/>
      <c r="O859" s="94"/>
      <c r="P859" s="94"/>
      <c r="Z859" s="185"/>
    </row>
    <row r="860" spans="1:26" x14ac:dyDescent="0.3">
      <c r="A860" s="84"/>
      <c r="B860" s="94"/>
      <c r="C860" s="94"/>
      <c r="D860" s="94"/>
      <c r="E860" s="79"/>
      <c r="F860" s="79"/>
      <c r="G860" s="94"/>
      <c r="H860" s="95"/>
      <c r="I860" s="97"/>
      <c r="J860" s="94"/>
      <c r="K860" s="94"/>
      <c r="L860" s="94"/>
      <c r="M860" s="94"/>
      <c r="N860" s="94"/>
      <c r="O860" s="94"/>
      <c r="P860" s="94"/>
      <c r="Z860" s="185"/>
    </row>
    <row r="861" spans="1:26" x14ac:dyDescent="0.3">
      <c r="A861" s="84"/>
      <c r="B861" s="94"/>
      <c r="C861" s="94"/>
      <c r="D861" s="94"/>
      <c r="E861" s="79"/>
      <c r="F861" s="79"/>
      <c r="G861" s="94"/>
      <c r="H861" s="95"/>
      <c r="I861" s="97"/>
      <c r="J861" s="94"/>
      <c r="K861" s="94"/>
      <c r="L861" s="94"/>
      <c r="M861" s="94"/>
      <c r="N861" s="94"/>
      <c r="O861" s="94"/>
      <c r="P861" s="94"/>
      <c r="Z861" s="185"/>
    </row>
    <row r="862" spans="1:26" x14ac:dyDescent="0.3">
      <c r="A862" s="84"/>
      <c r="B862" s="94"/>
      <c r="C862" s="94"/>
      <c r="D862" s="94"/>
      <c r="E862" s="79"/>
      <c r="F862" s="79"/>
      <c r="G862" s="94"/>
      <c r="H862" s="95"/>
      <c r="I862" s="97"/>
      <c r="J862" s="94"/>
      <c r="K862" s="94"/>
      <c r="L862" s="94"/>
      <c r="M862" s="94"/>
      <c r="N862" s="94"/>
      <c r="O862" s="94"/>
      <c r="P862" s="94"/>
      <c r="Z862" s="185"/>
    </row>
    <row r="863" spans="1:26" x14ac:dyDescent="0.3">
      <c r="A863" s="84"/>
      <c r="B863" s="94"/>
      <c r="C863" s="94"/>
      <c r="D863" s="94"/>
      <c r="E863" s="79"/>
      <c r="F863" s="79"/>
      <c r="G863" s="94"/>
      <c r="H863" s="95"/>
      <c r="I863" s="97"/>
      <c r="J863" s="94"/>
      <c r="K863" s="94"/>
      <c r="L863" s="94"/>
      <c r="M863" s="94"/>
      <c r="N863" s="94"/>
      <c r="O863" s="94"/>
      <c r="P863" s="94"/>
      <c r="Z863" s="185"/>
    </row>
    <row r="864" spans="1:26" x14ac:dyDescent="0.3">
      <c r="A864" s="84"/>
      <c r="B864" s="94"/>
      <c r="C864" s="94"/>
      <c r="D864" s="94"/>
      <c r="E864" s="79"/>
      <c r="F864" s="79"/>
      <c r="G864" s="94"/>
      <c r="H864" s="95"/>
      <c r="I864" s="97"/>
      <c r="J864" s="94"/>
      <c r="K864" s="94"/>
      <c r="L864" s="94"/>
      <c r="M864" s="94"/>
      <c r="N864" s="94"/>
      <c r="O864" s="94"/>
      <c r="P864" s="94"/>
      <c r="Z864" s="185"/>
    </row>
    <row r="865" spans="1:26" x14ac:dyDescent="0.3">
      <c r="A865" s="84"/>
      <c r="B865" s="94"/>
      <c r="C865" s="94"/>
      <c r="D865" s="94"/>
      <c r="E865" s="79"/>
      <c r="F865" s="79"/>
      <c r="G865" s="94"/>
      <c r="H865" s="95"/>
      <c r="I865" s="97"/>
      <c r="J865" s="94"/>
      <c r="K865" s="94"/>
      <c r="L865" s="94"/>
      <c r="M865" s="94"/>
      <c r="N865" s="94"/>
      <c r="O865" s="94"/>
      <c r="P865" s="94"/>
      <c r="Z865" s="185"/>
    </row>
    <row r="866" spans="1:26" x14ac:dyDescent="0.3">
      <c r="A866" s="84"/>
      <c r="B866" s="94"/>
      <c r="C866" s="94"/>
      <c r="D866" s="94"/>
      <c r="E866" s="79"/>
      <c r="F866" s="79"/>
      <c r="G866" s="94"/>
      <c r="H866" s="95"/>
      <c r="I866" s="97"/>
      <c r="J866" s="94"/>
      <c r="K866" s="94"/>
      <c r="L866" s="94"/>
      <c r="M866" s="94"/>
      <c r="N866" s="94"/>
      <c r="O866" s="94"/>
      <c r="P866" s="94"/>
      <c r="Z866" s="185"/>
    </row>
    <row r="867" spans="1:26" x14ac:dyDescent="0.3">
      <c r="A867" s="98"/>
      <c r="B867" s="99"/>
      <c r="C867" s="99"/>
      <c r="D867" s="99"/>
      <c r="E867" s="100"/>
      <c r="F867" s="100"/>
      <c r="G867" s="99"/>
      <c r="H867" s="101"/>
      <c r="I867" s="102"/>
      <c r="J867" s="99"/>
      <c r="K867" s="99"/>
      <c r="L867" s="99"/>
      <c r="M867" s="99"/>
      <c r="N867" s="99"/>
      <c r="O867" s="99"/>
      <c r="P867" s="99"/>
      <c r="Z867" s="185"/>
    </row>
    <row r="868" spans="1:26" x14ac:dyDescent="0.3">
      <c r="A868" s="98"/>
      <c r="B868" s="99"/>
      <c r="C868" s="99"/>
      <c r="D868" s="99"/>
      <c r="E868" s="100"/>
      <c r="F868" s="100"/>
      <c r="G868" s="99"/>
      <c r="H868" s="101"/>
      <c r="I868" s="102"/>
      <c r="J868" s="99"/>
      <c r="K868" s="99"/>
      <c r="L868" s="99"/>
      <c r="M868" s="99"/>
      <c r="N868" s="99"/>
      <c r="O868" s="99"/>
      <c r="P868" s="99"/>
      <c r="Z868" s="185"/>
    </row>
    <row r="869" spans="1:26" x14ac:dyDescent="0.3">
      <c r="A869" s="98"/>
      <c r="B869" s="99"/>
      <c r="C869" s="99"/>
      <c r="D869" s="99"/>
      <c r="E869" s="100"/>
      <c r="F869" s="100"/>
      <c r="G869" s="99"/>
      <c r="H869" s="101"/>
      <c r="I869" s="102"/>
      <c r="J869" s="99"/>
      <c r="K869" s="99"/>
      <c r="L869" s="99"/>
      <c r="M869" s="99"/>
      <c r="N869" s="99"/>
      <c r="O869" s="99"/>
      <c r="P869" s="99"/>
      <c r="Z869" s="185"/>
    </row>
    <row r="870" spans="1:26" x14ac:dyDescent="0.3">
      <c r="A870" s="98"/>
      <c r="B870" s="99"/>
      <c r="C870" s="99"/>
      <c r="D870" s="99"/>
      <c r="E870" s="100"/>
      <c r="F870" s="100"/>
      <c r="G870" s="99"/>
      <c r="H870" s="101"/>
      <c r="I870" s="102"/>
      <c r="J870" s="99"/>
      <c r="K870" s="99"/>
      <c r="L870" s="99"/>
      <c r="M870" s="99"/>
      <c r="N870" s="99"/>
      <c r="O870" s="99"/>
      <c r="P870" s="99"/>
      <c r="Z870" s="185"/>
    </row>
    <row r="871" spans="1:26" x14ac:dyDescent="0.3">
      <c r="A871" s="98"/>
      <c r="B871" s="99"/>
      <c r="C871" s="99"/>
      <c r="D871" s="99"/>
      <c r="E871" s="100"/>
      <c r="F871" s="100"/>
      <c r="G871" s="99"/>
      <c r="H871" s="101"/>
      <c r="I871" s="102"/>
      <c r="J871" s="99"/>
      <c r="K871" s="99"/>
      <c r="L871" s="99"/>
      <c r="M871" s="99"/>
      <c r="N871" s="99"/>
      <c r="O871" s="99"/>
      <c r="P871" s="99"/>
      <c r="Z871" s="185"/>
    </row>
    <row r="872" spans="1:26" x14ac:dyDescent="0.3">
      <c r="A872" s="98"/>
      <c r="B872" s="99"/>
      <c r="C872" s="99"/>
      <c r="D872" s="99"/>
      <c r="E872" s="100"/>
      <c r="F872" s="100"/>
      <c r="G872" s="99"/>
      <c r="H872" s="101"/>
      <c r="I872" s="102"/>
      <c r="J872" s="99"/>
      <c r="K872" s="99"/>
      <c r="L872" s="99"/>
      <c r="M872" s="99"/>
      <c r="N872" s="99"/>
      <c r="O872" s="99"/>
      <c r="P872" s="99"/>
      <c r="Z872" s="185"/>
    </row>
    <row r="873" spans="1:26" x14ac:dyDescent="0.3">
      <c r="A873" s="98"/>
      <c r="B873" s="99"/>
      <c r="C873" s="99"/>
      <c r="D873" s="99"/>
      <c r="E873" s="100"/>
      <c r="F873" s="100"/>
      <c r="G873" s="99"/>
      <c r="H873" s="101"/>
      <c r="I873" s="102"/>
      <c r="J873" s="99"/>
      <c r="K873" s="99"/>
      <c r="L873" s="99"/>
      <c r="M873" s="99"/>
      <c r="N873" s="99"/>
      <c r="O873" s="99"/>
      <c r="P873" s="99"/>
      <c r="Z873" s="185"/>
    </row>
    <row r="874" spans="1:26" x14ac:dyDescent="0.3">
      <c r="A874" s="98"/>
      <c r="B874" s="99"/>
      <c r="C874" s="99"/>
      <c r="D874" s="99"/>
      <c r="E874" s="100"/>
      <c r="F874" s="100"/>
      <c r="G874" s="99"/>
      <c r="H874" s="101"/>
      <c r="I874" s="102"/>
      <c r="J874" s="99"/>
      <c r="K874" s="99"/>
      <c r="L874" s="99"/>
      <c r="M874" s="99"/>
      <c r="N874" s="99"/>
      <c r="O874" s="99"/>
      <c r="P874" s="99"/>
      <c r="Z874" s="185"/>
    </row>
    <row r="875" spans="1:26" x14ac:dyDescent="0.3">
      <c r="A875" s="98"/>
      <c r="B875" s="99"/>
      <c r="C875" s="99"/>
      <c r="D875" s="99"/>
      <c r="E875" s="100"/>
      <c r="F875" s="100"/>
      <c r="G875" s="99"/>
      <c r="H875" s="101"/>
      <c r="I875" s="102"/>
      <c r="J875" s="99"/>
      <c r="K875" s="99"/>
      <c r="L875" s="99"/>
      <c r="M875" s="99"/>
      <c r="N875" s="99"/>
      <c r="O875" s="99"/>
      <c r="P875" s="99"/>
      <c r="Z875" s="185"/>
    </row>
    <row r="876" spans="1:26" x14ac:dyDescent="0.3">
      <c r="A876" s="98"/>
      <c r="B876" s="99"/>
      <c r="C876" s="99"/>
      <c r="D876" s="99"/>
      <c r="E876" s="100"/>
      <c r="F876" s="100"/>
      <c r="G876" s="99"/>
      <c r="H876" s="101"/>
      <c r="I876" s="102"/>
      <c r="J876" s="99"/>
      <c r="K876" s="99"/>
      <c r="L876" s="99"/>
      <c r="M876" s="99"/>
      <c r="N876" s="99"/>
      <c r="O876" s="99"/>
      <c r="P876" s="99"/>
      <c r="Z876" s="185"/>
    </row>
    <row r="877" spans="1:26" x14ac:dyDescent="0.3">
      <c r="A877" s="98"/>
      <c r="B877" s="99"/>
      <c r="C877" s="99"/>
      <c r="D877" s="99"/>
      <c r="E877" s="100"/>
      <c r="F877" s="100"/>
      <c r="G877" s="99"/>
      <c r="H877" s="101"/>
      <c r="I877" s="102"/>
      <c r="J877" s="99"/>
      <c r="K877" s="99"/>
      <c r="L877" s="99"/>
      <c r="M877" s="99"/>
      <c r="N877" s="99"/>
      <c r="O877" s="99"/>
      <c r="P877" s="99"/>
      <c r="Z877" s="185"/>
    </row>
    <row r="878" spans="1:26" x14ac:dyDescent="0.3">
      <c r="A878" s="98"/>
      <c r="B878" s="99"/>
      <c r="C878" s="99"/>
      <c r="D878" s="99"/>
      <c r="E878" s="100"/>
      <c r="F878" s="100"/>
      <c r="G878" s="99"/>
      <c r="H878" s="101"/>
      <c r="I878" s="102"/>
      <c r="J878" s="99"/>
      <c r="K878" s="99"/>
      <c r="L878" s="99"/>
      <c r="M878" s="99"/>
      <c r="N878" s="99"/>
      <c r="O878" s="99"/>
      <c r="P878" s="99"/>
      <c r="Z878" s="185"/>
    </row>
    <row r="879" spans="1:26" x14ac:dyDescent="0.3">
      <c r="A879" s="98"/>
      <c r="B879" s="99"/>
      <c r="C879" s="99"/>
      <c r="D879" s="99"/>
      <c r="E879" s="100"/>
      <c r="F879" s="100"/>
      <c r="G879" s="99"/>
      <c r="H879" s="101"/>
      <c r="I879" s="102"/>
      <c r="J879" s="99"/>
      <c r="K879" s="99"/>
      <c r="L879" s="99"/>
      <c r="M879" s="99"/>
      <c r="N879" s="99"/>
      <c r="O879" s="99"/>
      <c r="P879" s="99"/>
      <c r="Z879" s="185"/>
    </row>
    <row r="880" spans="1:26" x14ac:dyDescent="0.3">
      <c r="A880" s="98"/>
      <c r="B880" s="99"/>
      <c r="C880" s="99"/>
      <c r="D880" s="99"/>
      <c r="E880" s="100"/>
      <c r="F880" s="100"/>
      <c r="G880" s="99"/>
      <c r="H880" s="101"/>
      <c r="I880" s="102"/>
      <c r="J880" s="99"/>
      <c r="K880" s="99"/>
      <c r="L880" s="99"/>
      <c r="M880" s="99"/>
      <c r="N880" s="99"/>
      <c r="O880" s="99"/>
      <c r="P880" s="99"/>
      <c r="Z880" s="185"/>
    </row>
    <row r="881" spans="1:26" x14ac:dyDescent="0.3">
      <c r="A881" s="98"/>
      <c r="B881" s="99"/>
      <c r="C881" s="99"/>
      <c r="D881" s="99"/>
      <c r="E881" s="100"/>
      <c r="F881" s="100"/>
      <c r="G881" s="99"/>
      <c r="H881" s="101"/>
      <c r="I881" s="102"/>
      <c r="J881" s="99"/>
      <c r="K881" s="99"/>
      <c r="L881" s="99"/>
      <c r="M881" s="99"/>
      <c r="N881" s="99"/>
      <c r="O881" s="99"/>
      <c r="P881" s="99"/>
      <c r="Z881" s="185"/>
    </row>
    <row r="882" spans="1:26" x14ac:dyDescent="0.3">
      <c r="A882" s="98"/>
      <c r="B882" s="99"/>
      <c r="C882" s="99"/>
      <c r="D882" s="99"/>
      <c r="E882" s="100"/>
      <c r="F882" s="100"/>
      <c r="G882" s="99"/>
      <c r="H882" s="101"/>
      <c r="I882" s="102"/>
      <c r="J882" s="99"/>
      <c r="K882" s="99"/>
      <c r="L882" s="99"/>
      <c r="M882" s="99"/>
      <c r="N882" s="99"/>
      <c r="O882" s="99"/>
      <c r="P882" s="99"/>
      <c r="Z882" s="185"/>
    </row>
    <row r="883" spans="1:26" x14ac:dyDescent="0.3">
      <c r="A883" s="98"/>
      <c r="B883" s="99"/>
      <c r="C883" s="99"/>
      <c r="D883" s="99"/>
      <c r="E883" s="100"/>
      <c r="F883" s="100"/>
      <c r="G883" s="99"/>
      <c r="H883" s="101"/>
      <c r="I883" s="102"/>
      <c r="J883" s="99"/>
      <c r="K883" s="99"/>
      <c r="L883" s="99"/>
      <c r="M883" s="99"/>
      <c r="N883" s="99"/>
      <c r="O883" s="99"/>
      <c r="P883" s="99"/>
      <c r="Z883" s="185"/>
    </row>
    <row r="884" spans="1:26" x14ac:dyDescent="0.3">
      <c r="A884" s="98"/>
      <c r="B884" s="99"/>
      <c r="C884" s="99"/>
      <c r="D884" s="99"/>
      <c r="E884" s="100"/>
      <c r="F884" s="100"/>
      <c r="G884" s="99"/>
      <c r="H884" s="101"/>
      <c r="I884" s="102"/>
      <c r="J884" s="99"/>
      <c r="K884" s="99"/>
      <c r="L884" s="99"/>
      <c r="M884" s="99"/>
      <c r="N884" s="99"/>
      <c r="O884" s="99"/>
      <c r="P884" s="99"/>
      <c r="Z884" s="185"/>
    </row>
    <row r="885" spans="1:26" x14ac:dyDescent="0.3">
      <c r="A885" s="98"/>
      <c r="B885" s="99"/>
      <c r="C885" s="99"/>
      <c r="D885" s="99"/>
      <c r="E885" s="100"/>
      <c r="F885" s="100"/>
      <c r="G885" s="99"/>
      <c r="H885" s="101"/>
      <c r="I885" s="102"/>
      <c r="J885" s="99"/>
      <c r="K885" s="99"/>
      <c r="L885" s="99"/>
      <c r="M885" s="99"/>
      <c r="N885" s="99"/>
      <c r="O885" s="99"/>
      <c r="P885" s="99"/>
      <c r="Z885" s="185"/>
    </row>
    <row r="886" spans="1:26" x14ac:dyDescent="0.3">
      <c r="A886" s="98"/>
      <c r="B886" s="99"/>
      <c r="C886" s="99"/>
      <c r="D886" s="99"/>
      <c r="E886" s="100"/>
      <c r="F886" s="100"/>
      <c r="G886" s="99"/>
      <c r="H886" s="101"/>
      <c r="I886" s="102"/>
      <c r="J886" s="99"/>
      <c r="K886" s="99"/>
      <c r="L886" s="99"/>
      <c r="M886" s="99"/>
      <c r="N886" s="99"/>
      <c r="O886" s="99"/>
      <c r="P886" s="99"/>
      <c r="Z886" s="185"/>
    </row>
    <row r="887" spans="1:26" x14ac:dyDescent="0.3">
      <c r="A887" s="98"/>
      <c r="B887" s="99"/>
      <c r="C887" s="99"/>
      <c r="D887" s="99"/>
      <c r="E887" s="100"/>
      <c r="F887" s="100"/>
      <c r="G887" s="99"/>
      <c r="H887" s="101"/>
      <c r="I887" s="102"/>
      <c r="J887" s="99"/>
      <c r="K887" s="99"/>
      <c r="L887" s="99"/>
      <c r="M887" s="99"/>
      <c r="N887" s="99"/>
      <c r="O887" s="99"/>
      <c r="P887" s="99"/>
      <c r="Z887" s="185"/>
    </row>
    <row r="888" spans="1:26" x14ac:dyDescent="0.3">
      <c r="A888" s="98"/>
      <c r="B888" s="99"/>
      <c r="C888" s="99"/>
      <c r="D888" s="99"/>
      <c r="E888" s="100"/>
      <c r="F888" s="100"/>
      <c r="G888" s="99"/>
      <c r="H888" s="101"/>
      <c r="I888" s="102"/>
      <c r="J888" s="99"/>
      <c r="K888" s="99"/>
      <c r="L888" s="99"/>
      <c r="M888" s="99"/>
      <c r="N888" s="99"/>
      <c r="O888" s="99"/>
      <c r="P888" s="99"/>
      <c r="Z888" s="185"/>
    </row>
    <row r="889" spans="1:26" x14ac:dyDescent="0.3">
      <c r="A889" s="98"/>
      <c r="B889" s="99"/>
      <c r="C889" s="99"/>
      <c r="D889" s="99"/>
      <c r="E889" s="100"/>
      <c r="F889" s="100"/>
      <c r="G889" s="99"/>
      <c r="H889" s="101"/>
      <c r="I889" s="102"/>
      <c r="J889" s="99"/>
      <c r="K889" s="99"/>
      <c r="L889" s="99"/>
      <c r="M889" s="99"/>
      <c r="N889" s="99"/>
      <c r="O889" s="99"/>
      <c r="P889" s="99"/>
      <c r="Z889" s="185"/>
    </row>
    <row r="890" spans="1:26" x14ac:dyDescent="0.3">
      <c r="A890" s="98"/>
      <c r="B890" s="99"/>
      <c r="C890" s="99"/>
      <c r="D890" s="99"/>
      <c r="E890" s="100"/>
      <c r="F890" s="100"/>
      <c r="G890" s="99"/>
      <c r="H890" s="101"/>
      <c r="I890" s="102"/>
      <c r="J890" s="99"/>
      <c r="K890" s="99"/>
      <c r="L890" s="99"/>
      <c r="M890" s="99"/>
      <c r="N890" s="99"/>
      <c r="O890" s="99"/>
      <c r="P890" s="99"/>
      <c r="Z890" s="185"/>
    </row>
    <row r="891" spans="1:26" x14ac:dyDescent="0.3">
      <c r="A891" s="98"/>
      <c r="B891" s="99"/>
      <c r="C891" s="99"/>
      <c r="D891" s="99"/>
      <c r="E891" s="100"/>
      <c r="F891" s="100"/>
      <c r="G891" s="99"/>
      <c r="H891" s="101"/>
      <c r="I891" s="102"/>
      <c r="J891" s="99"/>
      <c r="K891" s="99"/>
      <c r="L891" s="99"/>
      <c r="M891" s="99"/>
      <c r="N891" s="99"/>
      <c r="O891" s="99"/>
      <c r="P891" s="99"/>
      <c r="Z891" s="185"/>
    </row>
    <row r="892" spans="1:26" x14ac:dyDescent="0.3">
      <c r="A892" s="98"/>
      <c r="B892" s="99"/>
      <c r="C892" s="99"/>
      <c r="D892" s="99"/>
      <c r="E892" s="100"/>
      <c r="F892" s="100"/>
      <c r="G892" s="99"/>
      <c r="H892" s="101"/>
      <c r="I892" s="102"/>
      <c r="J892" s="99"/>
      <c r="K892" s="99"/>
      <c r="L892" s="99"/>
      <c r="M892" s="99"/>
      <c r="N892" s="99"/>
      <c r="O892" s="99"/>
      <c r="P892" s="99"/>
      <c r="Z892" s="185"/>
    </row>
    <row r="893" spans="1:26" x14ac:dyDescent="0.3">
      <c r="A893" s="98"/>
      <c r="B893" s="99"/>
      <c r="C893" s="99"/>
      <c r="D893" s="99"/>
      <c r="E893" s="100"/>
      <c r="F893" s="100"/>
      <c r="G893" s="99"/>
      <c r="H893" s="101"/>
      <c r="I893" s="102"/>
      <c r="J893" s="99"/>
      <c r="K893" s="99"/>
      <c r="L893" s="99"/>
      <c r="M893" s="99"/>
      <c r="N893" s="99"/>
      <c r="O893" s="99"/>
      <c r="P893" s="99"/>
      <c r="Z893" s="185"/>
    </row>
    <row r="894" spans="1:26" x14ac:dyDescent="0.3">
      <c r="A894" s="98"/>
      <c r="B894" s="99"/>
      <c r="C894" s="99"/>
      <c r="D894" s="99"/>
      <c r="E894" s="100"/>
      <c r="F894" s="100"/>
      <c r="G894" s="99"/>
      <c r="H894" s="101"/>
      <c r="I894" s="102"/>
      <c r="J894" s="99"/>
      <c r="K894" s="99"/>
      <c r="L894" s="99"/>
      <c r="M894" s="99"/>
      <c r="N894" s="99"/>
      <c r="O894" s="99"/>
      <c r="P894" s="99"/>
      <c r="Z894" s="185"/>
    </row>
    <row r="895" spans="1:26" x14ac:dyDescent="0.3">
      <c r="A895" s="98"/>
      <c r="B895" s="99"/>
      <c r="C895" s="99"/>
      <c r="D895" s="99"/>
      <c r="E895" s="100"/>
      <c r="F895" s="100"/>
      <c r="G895" s="99"/>
      <c r="H895" s="101"/>
      <c r="I895" s="102"/>
      <c r="J895" s="99"/>
      <c r="K895" s="99"/>
      <c r="L895" s="99"/>
      <c r="M895" s="99"/>
      <c r="N895" s="99"/>
      <c r="O895" s="99"/>
      <c r="P895" s="99"/>
      <c r="Z895" s="185"/>
    </row>
    <row r="896" spans="1:26" x14ac:dyDescent="0.3">
      <c r="A896" s="98"/>
      <c r="B896" s="99"/>
      <c r="C896" s="99"/>
      <c r="D896" s="99"/>
      <c r="E896" s="100"/>
      <c r="F896" s="100"/>
      <c r="G896" s="99"/>
      <c r="H896" s="101"/>
      <c r="I896" s="102"/>
      <c r="J896" s="99"/>
      <c r="K896" s="99"/>
      <c r="L896" s="99"/>
      <c r="M896" s="99"/>
      <c r="N896" s="99"/>
      <c r="O896" s="99"/>
      <c r="P896" s="99"/>
      <c r="Z896" s="185"/>
    </row>
    <row r="897" spans="1:26" x14ac:dyDescent="0.3">
      <c r="A897" s="98"/>
      <c r="B897" s="99"/>
      <c r="C897" s="99"/>
      <c r="D897" s="99"/>
      <c r="E897" s="100"/>
      <c r="F897" s="100"/>
      <c r="G897" s="99"/>
      <c r="H897" s="101"/>
      <c r="I897" s="102"/>
      <c r="J897" s="99"/>
      <c r="K897" s="99"/>
      <c r="L897" s="99"/>
      <c r="M897" s="99"/>
      <c r="N897" s="99"/>
      <c r="O897" s="99"/>
      <c r="P897" s="99"/>
      <c r="Z897" s="185"/>
    </row>
    <row r="898" spans="1:26" x14ac:dyDescent="0.3">
      <c r="A898" s="98"/>
      <c r="B898" s="99"/>
      <c r="C898" s="99"/>
      <c r="D898" s="99"/>
      <c r="E898" s="100"/>
      <c r="F898" s="100"/>
      <c r="G898" s="99"/>
      <c r="H898" s="101"/>
      <c r="I898" s="102"/>
      <c r="J898" s="99"/>
      <c r="K898" s="99"/>
      <c r="L898" s="99"/>
      <c r="M898" s="99"/>
      <c r="N898" s="99"/>
      <c r="O898" s="99"/>
      <c r="P898" s="99"/>
      <c r="Z898" s="185"/>
    </row>
    <row r="899" spans="1:26" x14ac:dyDescent="0.3">
      <c r="A899" s="98"/>
      <c r="B899" s="99"/>
      <c r="C899" s="99"/>
      <c r="D899" s="99"/>
      <c r="E899" s="100"/>
      <c r="F899" s="100"/>
      <c r="G899" s="99"/>
      <c r="H899" s="101"/>
      <c r="I899" s="102"/>
      <c r="J899" s="99"/>
      <c r="K899" s="99"/>
      <c r="L899" s="99"/>
      <c r="M899" s="99"/>
      <c r="N899" s="99"/>
      <c r="O899" s="99"/>
      <c r="P899" s="99"/>
      <c r="Z899" s="185"/>
    </row>
    <row r="900" spans="1:26" x14ac:dyDescent="0.3">
      <c r="A900" s="98"/>
      <c r="B900" s="99"/>
      <c r="C900" s="99"/>
      <c r="D900" s="99"/>
      <c r="E900" s="100"/>
      <c r="F900" s="100"/>
      <c r="G900" s="99"/>
      <c r="H900" s="101"/>
      <c r="I900" s="102"/>
      <c r="J900" s="99"/>
      <c r="K900" s="99"/>
      <c r="L900" s="99"/>
      <c r="M900" s="99"/>
      <c r="N900" s="99"/>
      <c r="O900" s="99"/>
      <c r="P900" s="99"/>
      <c r="Z900" s="185"/>
    </row>
    <row r="901" spans="1:26" x14ac:dyDescent="0.3">
      <c r="A901" s="98"/>
      <c r="B901" s="99"/>
      <c r="C901" s="99"/>
      <c r="D901" s="99"/>
      <c r="E901" s="100"/>
      <c r="F901" s="100"/>
      <c r="G901" s="99"/>
      <c r="H901" s="101"/>
      <c r="I901" s="102"/>
      <c r="J901" s="99"/>
      <c r="K901" s="99"/>
      <c r="L901" s="99"/>
      <c r="M901" s="99"/>
      <c r="N901" s="99"/>
      <c r="O901" s="99"/>
      <c r="P901" s="99"/>
      <c r="Z901" s="185"/>
    </row>
    <row r="902" spans="1:26" x14ac:dyDescent="0.3">
      <c r="A902" s="98"/>
      <c r="B902" s="99"/>
      <c r="C902" s="99"/>
      <c r="D902" s="99"/>
      <c r="E902" s="100"/>
      <c r="F902" s="100"/>
      <c r="G902" s="99"/>
      <c r="H902" s="101"/>
      <c r="I902" s="102"/>
      <c r="J902" s="99"/>
      <c r="K902" s="99"/>
      <c r="L902" s="99"/>
      <c r="M902" s="99"/>
      <c r="N902" s="99"/>
      <c r="O902" s="99"/>
      <c r="P902" s="99"/>
      <c r="Z902" s="185"/>
    </row>
    <row r="903" spans="1:26" x14ac:dyDescent="0.3">
      <c r="A903" s="98"/>
      <c r="B903" s="99"/>
      <c r="C903" s="99"/>
      <c r="D903" s="99"/>
      <c r="E903" s="100"/>
      <c r="F903" s="100"/>
      <c r="G903" s="99"/>
      <c r="H903" s="101"/>
      <c r="I903" s="102"/>
      <c r="J903" s="99"/>
      <c r="K903" s="99"/>
      <c r="L903" s="99"/>
      <c r="M903" s="99"/>
      <c r="N903" s="99"/>
      <c r="O903" s="99"/>
      <c r="P903" s="99"/>
    </row>
    <row r="904" spans="1:26" x14ac:dyDescent="0.3">
      <c r="A904" s="98"/>
      <c r="B904" s="99"/>
      <c r="C904" s="99"/>
      <c r="D904" s="99"/>
      <c r="E904" s="100"/>
      <c r="F904" s="100"/>
      <c r="G904" s="99"/>
      <c r="H904" s="101"/>
      <c r="I904" s="102"/>
      <c r="J904" s="99"/>
      <c r="K904" s="99"/>
      <c r="L904" s="99"/>
      <c r="M904" s="99"/>
      <c r="N904" s="99"/>
      <c r="O904" s="99"/>
      <c r="P904" s="99"/>
    </row>
    <row r="905" spans="1:26" x14ac:dyDescent="0.3">
      <c r="A905" s="98"/>
      <c r="B905" s="99"/>
      <c r="C905" s="99"/>
      <c r="D905" s="99"/>
      <c r="E905" s="100"/>
      <c r="F905" s="100"/>
      <c r="G905" s="99"/>
      <c r="H905" s="101"/>
      <c r="I905" s="102"/>
      <c r="J905" s="99"/>
      <c r="K905" s="99"/>
      <c r="L905" s="99"/>
      <c r="M905" s="99"/>
      <c r="N905" s="99"/>
      <c r="O905" s="99"/>
      <c r="P905" s="99"/>
    </row>
    <row r="906" spans="1:26" x14ac:dyDescent="0.3">
      <c r="A906" s="98"/>
      <c r="B906" s="99"/>
      <c r="C906" s="99"/>
      <c r="D906" s="99"/>
      <c r="E906" s="100"/>
      <c r="F906" s="100"/>
      <c r="G906" s="99"/>
      <c r="H906" s="101"/>
      <c r="I906" s="102"/>
      <c r="J906" s="99"/>
      <c r="K906" s="99"/>
      <c r="L906" s="99"/>
      <c r="M906" s="99"/>
      <c r="N906" s="99"/>
      <c r="O906" s="99"/>
      <c r="P906" s="99"/>
    </row>
    <row r="907" spans="1:26" x14ac:dyDescent="0.3">
      <c r="A907" s="98"/>
      <c r="B907" s="99"/>
      <c r="C907" s="99"/>
      <c r="D907" s="99"/>
      <c r="E907" s="100"/>
      <c r="F907" s="100"/>
      <c r="G907" s="99"/>
      <c r="H907" s="101"/>
      <c r="I907" s="102"/>
      <c r="J907" s="99"/>
      <c r="K907" s="99"/>
      <c r="L907" s="99"/>
      <c r="M907" s="99"/>
      <c r="N907" s="99"/>
      <c r="O907" s="99"/>
      <c r="P907" s="99"/>
    </row>
    <row r="908" spans="1:26" x14ac:dyDescent="0.3">
      <c r="A908" s="98"/>
      <c r="B908" s="99"/>
      <c r="C908" s="99"/>
      <c r="D908" s="99"/>
      <c r="E908" s="100"/>
      <c r="F908" s="100"/>
      <c r="G908" s="99"/>
      <c r="H908" s="101"/>
      <c r="I908" s="102"/>
      <c r="J908" s="99"/>
      <c r="K908" s="99"/>
      <c r="L908" s="99"/>
      <c r="M908" s="99"/>
      <c r="N908" s="99"/>
      <c r="O908" s="99"/>
      <c r="P908" s="99"/>
    </row>
    <row r="909" spans="1:26" x14ac:dyDescent="0.3">
      <c r="A909" s="98"/>
      <c r="B909" s="99"/>
      <c r="C909" s="99"/>
      <c r="D909" s="99"/>
      <c r="E909" s="100"/>
      <c r="F909" s="100"/>
      <c r="G909" s="99"/>
      <c r="H909" s="101"/>
      <c r="I909" s="102"/>
      <c r="J909" s="99"/>
      <c r="K909" s="99"/>
      <c r="L909" s="99"/>
      <c r="M909" s="99"/>
      <c r="N909" s="99"/>
      <c r="O909" s="99"/>
      <c r="P909" s="99"/>
    </row>
    <row r="910" spans="1:26" x14ac:dyDescent="0.3">
      <c r="A910" s="98"/>
      <c r="B910" s="99"/>
      <c r="C910" s="99"/>
      <c r="D910" s="99"/>
      <c r="E910" s="100"/>
      <c r="F910" s="100"/>
      <c r="G910" s="99"/>
      <c r="H910" s="101"/>
      <c r="I910" s="102"/>
      <c r="J910" s="99"/>
      <c r="K910" s="99"/>
      <c r="L910" s="99"/>
      <c r="M910" s="99"/>
      <c r="N910" s="99"/>
      <c r="O910" s="99"/>
      <c r="P910" s="99"/>
    </row>
    <row r="911" spans="1:26" x14ac:dyDescent="0.3">
      <c r="A911" s="98"/>
      <c r="B911" s="99"/>
      <c r="C911" s="99"/>
      <c r="D911" s="99"/>
      <c r="E911" s="100"/>
      <c r="F911" s="100"/>
      <c r="G911" s="99"/>
      <c r="H911" s="101"/>
      <c r="I911" s="102"/>
      <c r="J911" s="99"/>
      <c r="K911" s="99"/>
      <c r="L911" s="99"/>
      <c r="M911" s="99"/>
      <c r="N911" s="99"/>
      <c r="O911" s="99"/>
      <c r="P911" s="99"/>
    </row>
    <row r="912" spans="1:26" x14ac:dyDescent="0.3">
      <c r="A912" s="98"/>
      <c r="B912" s="99"/>
      <c r="C912" s="99"/>
      <c r="D912" s="99"/>
      <c r="E912" s="100"/>
      <c r="F912" s="100"/>
      <c r="G912" s="99"/>
      <c r="H912" s="101"/>
      <c r="I912" s="102"/>
      <c r="J912" s="99"/>
      <c r="K912" s="99"/>
      <c r="L912" s="99"/>
      <c r="M912" s="99"/>
      <c r="N912" s="99"/>
      <c r="O912" s="99"/>
      <c r="P912" s="99"/>
    </row>
    <row r="913" spans="1:16" x14ac:dyDescent="0.3">
      <c r="A913" s="98"/>
      <c r="B913" s="99"/>
      <c r="C913" s="99"/>
      <c r="D913" s="99"/>
      <c r="E913" s="100"/>
      <c r="F913" s="100"/>
      <c r="G913" s="99"/>
      <c r="H913" s="101"/>
      <c r="I913" s="102"/>
      <c r="J913" s="99"/>
      <c r="K913" s="99"/>
      <c r="L913" s="99"/>
      <c r="M913" s="99"/>
      <c r="N913" s="99"/>
      <c r="O913" s="99"/>
      <c r="P913" s="99"/>
    </row>
    <row r="914" spans="1:16" x14ac:dyDescent="0.3">
      <c r="A914" s="84"/>
      <c r="H914" s="83"/>
    </row>
    <row r="915" spans="1:16" x14ac:dyDescent="0.3">
      <c r="A915" s="84"/>
      <c r="H915" s="83"/>
    </row>
    <row r="916" spans="1:16" x14ac:dyDescent="0.3">
      <c r="A916" s="84"/>
      <c r="H916" s="83"/>
    </row>
    <row r="917" spans="1:16" x14ac:dyDescent="0.3">
      <c r="A917" s="84"/>
      <c r="H917" s="83"/>
    </row>
    <row r="918" spans="1:16" x14ac:dyDescent="0.3">
      <c r="A918" s="84"/>
      <c r="H918" s="83"/>
    </row>
    <row r="919" spans="1:16" x14ac:dyDescent="0.3">
      <c r="A919" s="84"/>
      <c r="H919" s="83"/>
    </row>
    <row r="920" spans="1:16" x14ac:dyDescent="0.3">
      <c r="A920" s="84"/>
      <c r="H920" s="83"/>
    </row>
    <row r="921" spans="1:16" x14ac:dyDescent="0.3">
      <c r="A921" s="84"/>
      <c r="H921" s="83"/>
    </row>
    <row r="922" spans="1:16" x14ac:dyDescent="0.3">
      <c r="A922" s="84"/>
      <c r="H922" s="83"/>
    </row>
    <row r="923" spans="1:16" x14ac:dyDescent="0.3">
      <c r="A923" s="84"/>
      <c r="H923" s="83"/>
    </row>
    <row r="924" spans="1:16" x14ac:dyDescent="0.3">
      <c r="A924" s="84"/>
      <c r="H924" s="83"/>
    </row>
    <row r="925" spans="1:16" x14ac:dyDescent="0.3">
      <c r="A925" s="84"/>
      <c r="H925" s="83"/>
    </row>
    <row r="926" spans="1:16" x14ac:dyDescent="0.3">
      <c r="A926" s="84"/>
      <c r="H926" s="83"/>
    </row>
    <row r="927" spans="1:16" x14ac:dyDescent="0.3">
      <c r="A927" s="84"/>
      <c r="H927" s="83"/>
    </row>
    <row r="928" spans="1:16" x14ac:dyDescent="0.3">
      <c r="A928" s="84"/>
      <c r="H928" s="83"/>
    </row>
    <row r="929" spans="1:8" x14ac:dyDescent="0.3">
      <c r="A929" s="84"/>
      <c r="H929" s="83"/>
    </row>
    <row r="930" spans="1:8" x14ac:dyDescent="0.3">
      <c r="A930" s="84"/>
      <c r="H930" s="83"/>
    </row>
    <row r="931" spans="1:8" x14ac:dyDescent="0.3">
      <c r="A931" s="84"/>
      <c r="H931" s="83"/>
    </row>
    <row r="932" spans="1:8" x14ac:dyDescent="0.3">
      <c r="A932" s="84"/>
      <c r="H932" s="83"/>
    </row>
    <row r="933" spans="1:8" x14ac:dyDescent="0.3">
      <c r="A933" s="84"/>
      <c r="H933" s="83"/>
    </row>
    <row r="934" spans="1:8" x14ac:dyDescent="0.3">
      <c r="A934" s="84"/>
      <c r="H934" s="83"/>
    </row>
    <row r="935" spans="1:8" x14ac:dyDescent="0.3">
      <c r="A935" s="84"/>
      <c r="H935" s="83"/>
    </row>
    <row r="936" spans="1:8" x14ac:dyDescent="0.3">
      <c r="A936" s="84"/>
      <c r="H936" s="83"/>
    </row>
    <row r="937" spans="1:8" x14ac:dyDescent="0.3">
      <c r="A937" s="84"/>
      <c r="H937" s="83"/>
    </row>
    <row r="938" spans="1:8" x14ac:dyDescent="0.3">
      <c r="A938" s="84"/>
      <c r="H938" s="83"/>
    </row>
    <row r="939" spans="1:8" x14ac:dyDescent="0.3">
      <c r="A939" s="84"/>
      <c r="H939" s="83"/>
    </row>
    <row r="940" spans="1:8" x14ac:dyDescent="0.3">
      <c r="A940" s="84"/>
      <c r="H940" s="83"/>
    </row>
    <row r="941" spans="1:8" x14ac:dyDescent="0.3">
      <c r="A941" s="84"/>
      <c r="H941" s="83"/>
    </row>
    <row r="942" spans="1:8" x14ac:dyDescent="0.3">
      <c r="A942" s="84"/>
      <c r="H942" s="83"/>
    </row>
    <row r="943" spans="1:8" x14ac:dyDescent="0.3">
      <c r="A943" s="84"/>
      <c r="H943" s="83"/>
    </row>
    <row r="944" spans="1:8" x14ac:dyDescent="0.3">
      <c r="A944" s="84"/>
      <c r="H944" s="83"/>
    </row>
    <row r="945" spans="1:8" x14ac:dyDescent="0.3">
      <c r="A945" s="84"/>
      <c r="H945" s="83"/>
    </row>
    <row r="946" spans="1:8" x14ac:dyDescent="0.3">
      <c r="A946" s="84"/>
      <c r="H946" s="83"/>
    </row>
    <row r="947" spans="1:8" x14ac:dyDescent="0.3">
      <c r="A947" s="84"/>
      <c r="H947" s="83"/>
    </row>
    <row r="948" spans="1:8" x14ac:dyDescent="0.3">
      <c r="A948" s="84"/>
      <c r="H948" s="83"/>
    </row>
    <row r="949" spans="1:8" x14ac:dyDescent="0.3">
      <c r="A949" s="84"/>
      <c r="H949" s="83"/>
    </row>
    <row r="950" spans="1:8" x14ac:dyDescent="0.3">
      <c r="A950" s="84"/>
      <c r="H950" s="83"/>
    </row>
    <row r="951" spans="1:8" x14ac:dyDescent="0.3">
      <c r="A951" s="84"/>
      <c r="H951" s="83"/>
    </row>
    <row r="952" spans="1:8" x14ac:dyDescent="0.3">
      <c r="A952" s="84"/>
      <c r="H952" s="83"/>
    </row>
    <row r="953" spans="1:8" x14ac:dyDescent="0.3">
      <c r="A953" s="84"/>
      <c r="H953" s="83"/>
    </row>
    <row r="954" spans="1:8" x14ac:dyDescent="0.3">
      <c r="A954" s="84"/>
      <c r="H954" s="83"/>
    </row>
    <row r="955" spans="1:8" x14ac:dyDescent="0.3">
      <c r="A955" s="84"/>
      <c r="H955" s="83"/>
    </row>
    <row r="956" spans="1:8" x14ac:dyDescent="0.3">
      <c r="A956" s="84"/>
      <c r="H956" s="83"/>
    </row>
    <row r="957" spans="1:8" x14ac:dyDescent="0.3">
      <c r="A957" s="84"/>
      <c r="H957" s="83"/>
    </row>
    <row r="958" spans="1:8" x14ac:dyDescent="0.3">
      <c r="A958" s="84"/>
      <c r="H958" s="83"/>
    </row>
    <row r="959" spans="1:8" x14ac:dyDescent="0.3">
      <c r="A959" s="84"/>
      <c r="H959" s="83"/>
    </row>
    <row r="960" spans="1:8" x14ac:dyDescent="0.3">
      <c r="A960" s="84"/>
      <c r="H960" s="83"/>
    </row>
    <row r="961" spans="1:8" x14ac:dyDescent="0.3">
      <c r="A961" s="84"/>
      <c r="H961" s="83"/>
    </row>
    <row r="962" spans="1:8" x14ac:dyDescent="0.3">
      <c r="A962" s="84"/>
      <c r="H962" s="83"/>
    </row>
    <row r="963" spans="1:8" x14ac:dyDescent="0.3">
      <c r="A963" s="84"/>
      <c r="H963" s="83"/>
    </row>
    <row r="964" spans="1:8" x14ac:dyDescent="0.3">
      <c r="A964" s="84"/>
      <c r="H964" s="83"/>
    </row>
    <row r="965" spans="1:8" x14ac:dyDescent="0.3">
      <c r="A965" s="84"/>
      <c r="H965" s="83"/>
    </row>
    <row r="966" spans="1:8" x14ac:dyDescent="0.3">
      <c r="A966" s="84"/>
      <c r="H966" s="83"/>
    </row>
    <row r="967" spans="1:8" x14ac:dyDescent="0.3">
      <c r="A967" s="84"/>
      <c r="H967" s="83"/>
    </row>
    <row r="968" spans="1:8" x14ac:dyDescent="0.3">
      <c r="A968" s="84"/>
      <c r="H968" s="83"/>
    </row>
    <row r="969" spans="1:8" x14ac:dyDescent="0.3">
      <c r="A969" s="84"/>
      <c r="H969" s="83"/>
    </row>
    <row r="970" spans="1:8" x14ac:dyDescent="0.3">
      <c r="A970" s="84"/>
      <c r="H970" s="83"/>
    </row>
    <row r="971" spans="1:8" x14ac:dyDescent="0.3">
      <c r="A971" s="84"/>
      <c r="H971" s="83"/>
    </row>
    <row r="972" spans="1:8" x14ac:dyDescent="0.3">
      <c r="A972" s="84"/>
      <c r="H972" s="83"/>
    </row>
    <row r="973" spans="1:8" x14ac:dyDescent="0.3">
      <c r="A973" s="84"/>
      <c r="H973" s="83"/>
    </row>
    <row r="974" spans="1:8" x14ac:dyDescent="0.3">
      <c r="A974" s="84"/>
      <c r="H974" s="83"/>
    </row>
    <row r="975" spans="1:8" x14ac:dyDescent="0.3">
      <c r="A975" s="84"/>
      <c r="H975" s="83"/>
    </row>
    <row r="976" spans="1:8" x14ac:dyDescent="0.3">
      <c r="A976" s="84"/>
      <c r="H976" s="83"/>
    </row>
    <row r="977" spans="1:8" x14ac:dyDescent="0.3">
      <c r="A977" s="84"/>
      <c r="H977" s="83"/>
    </row>
    <row r="978" spans="1:8" x14ac:dyDescent="0.3">
      <c r="A978" s="84"/>
      <c r="H978" s="83"/>
    </row>
    <row r="979" spans="1:8" x14ac:dyDescent="0.3">
      <c r="A979" s="84"/>
      <c r="H979" s="83"/>
    </row>
    <row r="980" spans="1:8" x14ac:dyDescent="0.3">
      <c r="A980" s="84"/>
      <c r="H980" s="83"/>
    </row>
    <row r="981" spans="1:8" x14ac:dyDescent="0.3">
      <c r="A981" s="84"/>
      <c r="H981" s="83"/>
    </row>
    <row r="982" spans="1:8" x14ac:dyDescent="0.3">
      <c r="A982" s="84"/>
      <c r="H982" s="83"/>
    </row>
    <row r="983" spans="1:8" x14ac:dyDescent="0.3">
      <c r="A983" s="84"/>
      <c r="H983" s="83"/>
    </row>
    <row r="984" spans="1:8" x14ac:dyDescent="0.3">
      <c r="A984" s="84"/>
      <c r="H984" s="83"/>
    </row>
    <row r="985" spans="1:8" x14ac:dyDescent="0.3">
      <c r="A985" s="84"/>
      <c r="H985" s="83"/>
    </row>
    <row r="986" spans="1:8" x14ac:dyDescent="0.3">
      <c r="A986" s="84"/>
      <c r="H986" s="83"/>
    </row>
    <row r="987" spans="1:8" x14ac:dyDescent="0.3">
      <c r="A987" s="84"/>
      <c r="H987" s="83"/>
    </row>
    <row r="988" spans="1:8" x14ac:dyDescent="0.3">
      <c r="A988" s="84"/>
      <c r="H988" s="83"/>
    </row>
    <row r="989" spans="1:8" x14ac:dyDescent="0.3">
      <c r="A989" s="84"/>
      <c r="H989" s="83"/>
    </row>
    <row r="990" spans="1:8" x14ac:dyDescent="0.3">
      <c r="A990" s="84"/>
      <c r="H990" s="83"/>
    </row>
    <row r="991" spans="1:8" x14ac:dyDescent="0.3">
      <c r="A991" s="84"/>
      <c r="H991" s="83"/>
    </row>
    <row r="992" spans="1:8" x14ac:dyDescent="0.3">
      <c r="A992" s="84"/>
      <c r="H992" s="83"/>
    </row>
    <row r="993" spans="1:8" x14ac:dyDescent="0.3">
      <c r="A993" s="84"/>
      <c r="H993" s="83"/>
    </row>
    <row r="994" spans="1:8" x14ac:dyDescent="0.3">
      <c r="A994" s="84"/>
      <c r="H994" s="83"/>
    </row>
    <row r="995" spans="1:8" x14ac:dyDescent="0.3">
      <c r="A995" s="84"/>
      <c r="H995" s="83"/>
    </row>
    <row r="996" spans="1:8" x14ac:dyDescent="0.3">
      <c r="A996" s="84"/>
      <c r="H996" s="83"/>
    </row>
    <row r="997" spans="1:8" x14ac:dyDescent="0.3">
      <c r="A997" s="84"/>
      <c r="H997" s="83"/>
    </row>
    <row r="998" spans="1:8" x14ac:dyDescent="0.3">
      <c r="A998" s="84"/>
      <c r="H998" s="83"/>
    </row>
    <row r="999" spans="1:8" x14ac:dyDescent="0.3">
      <c r="A999" s="84"/>
      <c r="H999" s="83"/>
    </row>
    <row r="1000" spans="1:8" x14ac:dyDescent="0.3">
      <c r="A1000" s="84"/>
      <c r="H1000" s="83"/>
    </row>
    <row r="1001" spans="1:8" x14ac:dyDescent="0.3">
      <c r="A1001" s="84"/>
      <c r="H1001" s="83"/>
    </row>
    <row r="1002" spans="1:8" x14ac:dyDescent="0.3">
      <c r="A1002" s="84"/>
      <c r="H1002" s="83"/>
    </row>
    <row r="1003" spans="1:8" x14ac:dyDescent="0.3">
      <c r="A1003" s="84"/>
      <c r="H1003" s="83"/>
    </row>
    <row r="1004" spans="1:8" x14ac:dyDescent="0.3">
      <c r="A1004" s="84"/>
      <c r="H1004" s="83"/>
    </row>
    <row r="1005" spans="1:8" x14ac:dyDescent="0.3">
      <c r="A1005" s="84"/>
      <c r="H1005" s="83"/>
    </row>
    <row r="1006" spans="1:8" x14ac:dyDescent="0.3">
      <c r="A1006" s="84"/>
      <c r="H1006" s="83"/>
    </row>
    <row r="1007" spans="1:8" x14ac:dyDescent="0.3">
      <c r="A1007" s="84"/>
      <c r="H1007" s="83"/>
    </row>
    <row r="1008" spans="1:8" x14ac:dyDescent="0.3">
      <c r="A1008" s="84"/>
      <c r="H1008" s="83"/>
    </row>
    <row r="1009" spans="1:8" x14ac:dyDescent="0.3">
      <c r="A1009" s="84"/>
      <c r="H1009" s="83"/>
    </row>
    <row r="1010" spans="1:8" x14ac:dyDescent="0.3">
      <c r="A1010" s="84"/>
      <c r="H1010" s="83"/>
    </row>
    <row r="1011" spans="1:8" x14ac:dyDescent="0.3">
      <c r="A1011" s="84"/>
      <c r="H1011" s="83"/>
    </row>
    <row r="1012" spans="1:8" x14ac:dyDescent="0.3">
      <c r="A1012" s="84"/>
      <c r="H1012" s="83"/>
    </row>
    <row r="1013" spans="1:8" x14ac:dyDescent="0.3">
      <c r="A1013" s="84"/>
      <c r="H1013" s="83"/>
    </row>
    <row r="1014" spans="1:8" x14ac:dyDescent="0.3">
      <c r="A1014" s="84"/>
      <c r="H1014" s="83"/>
    </row>
    <row r="1015" spans="1:8" x14ac:dyDescent="0.3">
      <c r="A1015" s="84"/>
      <c r="H1015" s="83"/>
    </row>
    <row r="1016" spans="1:8" x14ac:dyDescent="0.3">
      <c r="A1016" s="84"/>
      <c r="H1016" s="83"/>
    </row>
    <row r="1017" spans="1:8" x14ac:dyDescent="0.3">
      <c r="A1017" s="84"/>
      <c r="H1017" s="83"/>
    </row>
    <row r="1018" spans="1:8" x14ac:dyDescent="0.3">
      <c r="A1018" s="84"/>
      <c r="H1018" s="83"/>
    </row>
    <row r="1019" spans="1:8" x14ac:dyDescent="0.3">
      <c r="A1019" s="84"/>
      <c r="H1019" s="83"/>
    </row>
    <row r="1020" spans="1:8" x14ac:dyDescent="0.3">
      <c r="A1020" s="84"/>
      <c r="H1020" s="83"/>
    </row>
    <row r="1021" spans="1:8" x14ac:dyDescent="0.3">
      <c r="A1021" s="84"/>
      <c r="H1021" s="83"/>
    </row>
    <row r="1022" spans="1:8" x14ac:dyDescent="0.3">
      <c r="A1022" s="84"/>
      <c r="H1022" s="83"/>
    </row>
    <row r="1023" spans="1:8" x14ac:dyDescent="0.3">
      <c r="A1023" s="84"/>
      <c r="H1023" s="83"/>
    </row>
    <row r="1024" spans="1:8" x14ac:dyDescent="0.3">
      <c r="A1024" s="84"/>
      <c r="H1024" s="83"/>
    </row>
    <row r="1025" spans="1:8" x14ac:dyDescent="0.3">
      <c r="A1025" s="84"/>
      <c r="H1025" s="83"/>
    </row>
    <row r="1026" spans="1:8" x14ac:dyDescent="0.3">
      <c r="A1026" s="84"/>
      <c r="H1026" s="83"/>
    </row>
    <row r="1027" spans="1:8" x14ac:dyDescent="0.3">
      <c r="A1027" s="84"/>
      <c r="H1027" s="83"/>
    </row>
    <row r="1028" spans="1:8" x14ac:dyDescent="0.3">
      <c r="A1028" s="84"/>
      <c r="H1028" s="83"/>
    </row>
    <row r="1029" spans="1:8" x14ac:dyDescent="0.3">
      <c r="A1029" s="84"/>
      <c r="H1029" s="83"/>
    </row>
    <row r="1030" spans="1:8" x14ac:dyDescent="0.3">
      <c r="A1030" s="84"/>
      <c r="H1030" s="83"/>
    </row>
    <row r="1031" spans="1:8" x14ac:dyDescent="0.3">
      <c r="A1031" s="84"/>
      <c r="H1031" s="83"/>
    </row>
    <row r="1032" spans="1:8" x14ac:dyDescent="0.3">
      <c r="A1032" s="84"/>
      <c r="H1032" s="83"/>
    </row>
    <row r="1033" spans="1:8" x14ac:dyDescent="0.3">
      <c r="A1033" s="84"/>
      <c r="H1033" s="83"/>
    </row>
    <row r="1034" spans="1:8" x14ac:dyDescent="0.3">
      <c r="A1034" s="84"/>
      <c r="H1034" s="83"/>
    </row>
    <row r="1035" spans="1:8" x14ac:dyDescent="0.3">
      <c r="A1035" s="84"/>
      <c r="H1035" s="83"/>
    </row>
    <row r="1036" spans="1:8" x14ac:dyDescent="0.3">
      <c r="A1036" s="84"/>
      <c r="H1036" s="83"/>
    </row>
    <row r="1037" spans="1:8" x14ac:dyDescent="0.3">
      <c r="A1037" s="84"/>
      <c r="H1037" s="83"/>
    </row>
    <row r="1038" spans="1:8" x14ac:dyDescent="0.3">
      <c r="A1038" s="84"/>
      <c r="H1038" s="83"/>
    </row>
    <row r="1039" spans="1:8" x14ac:dyDescent="0.3">
      <c r="A1039" s="84"/>
      <c r="H1039" s="83"/>
    </row>
    <row r="1040" spans="1:8" x14ac:dyDescent="0.3">
      <c r="A1040" s="84"/>
      <c r="H1040" s="83"/>
    </row>
    <row r="1041" spans="1:8" x14ac:dyDescent="0.3">
      <c r="A1041" s="84"/>
      <c r="H1041" s="83"/>
    </row>
    <row r="1042" spans="1:8" x14ac:dyDescent="0.3">
      <c r="A1042" s="84"/>
      <c r="H1042" s="83"/>
    </row>
    <row r="1043" spans="1:8" x14ac:dyDescent="0.3">
      <c r="A1043" s="84"/>
      <c r="H1043" s="83"/>
    </row>
    <row r="1044" spans="1:8" x14ac:dyDescent="0.3">
      <c r="A1044" s="84"/>
      <c r="H1044" s="83"/>
    </row>
    <row r="1045" spans="1:8" x14ac:dyDescent="0.3">
      <c r="A1045" s="84"/>
      <c r="H1045" s="83"/>
    </row>
    <row r="1046" spans="1:8" x14ac:dyDescent="0.3">
      <c r="A1046" s="84"/>
      <c r="H1046" s="83"/>
    </row>
    <row r="1047" spans="1:8" x14ac:dyDescent="0.3">
      <c r="A1047" s="84"/>
      <c r="H1047" s="83"/>
    </row>
    <row r="1048" spans="1:8" x14ac:dyDescent="0.3">
      <c r="A1048" s="84"/>
      <c r="H1048" s="83"/>
    </row>
    <row r="1049" spans="1:8" x14ac:dyDescent="0.3">
      <c r="A1049" s="84"/>
      <c r="H1049" s="83"/>
    </row>
    <row r="1050" spans="1:8" x14ac:dyDescent="0.3">
      <c r="A1050" s="84"/>
      <c r="H1050" s="83"/>
    </row>
    <row r="1051" spans="1:8" x14ac:dyDescent="0.3">
      <c r="A1051" s="84"/>
      <c r="H1051" s="83"/>
    </row>
    <row r="1052" spans="1:8" x14ac:dyDescent="0.3">
      <c r="A1052" s="84"/>
      <c r="H1052" s="83"/>
    </row>
    <row r="1053" spans="1:8" x14ac:dyDescent="0.3">
      <c r="A1053" s="84"/>
      <c r="H1053" s="83"/>
    </row>
    <row r="1054" spans="1:8" x14ac:dyDescent="0.3">
      <c r="A1054" s="84"/>
      <c r="H1054" s="83"/>
    </row>
    <row r="1055" spans="1:8" x14ac:dyDescent="0.3">
      <c r="A1055" s="84"/>
      <c r="H1055" s="83"/>
    </row>
    <row r="1056" spans="1:8" x14ac:dyDescent="0.3">
      <c r="A1056" s="84"/>
      <c r="H1056" s="83"/>
    </row>
    <row r="1057" spans="1:8" x14ac:dyDescent="0.3">
      <c r="A1057" s="84"/>
      <c r="H1057" s="83"/>
    </row>
    <row r="1058" spans="1:8" x14ac:dyDescent="0.3">
      <c r="A1058" s="84"/>
      <c r="H1058" s="83"/>
    </row>
    <row r="1059" spans="1:8" x14ac:dyDescent="0.3">
      <c r="A1059" s="84"/>
      <c r="H1059" s="83"/>
    </row>
    <row r="1060" spans="1:8" x14ac:dyDescent="0.3">
      <c r="A1060" s="84"/>
      <c r="H1060" s="83"/>
    </row>
    <row r="1061" spans="1:8" x14ac:dyDescent="0.3">
      <c r="A1061" s="84"/>
      <c r="H1061" s="83"/>
    </row>
    <row r="1062" spans="1:8" x14ac:dyDescent="0.3">
      <c r="A1062" s="84"/>
      <c r="H1062" s="83"/>
    </row>
    <row r="1063" spans="1:8" x14ac:dyDescent="0.3">
      <c r="A1063" s="84"/>
      <c r="H1063" s="83"/>
    </row>
    <row r="1064" spans="1:8" x14ac:dyDescent="0.3">
      <c r="A1064" s="84"/>
      <c r="H1064" s="83"/>
    </row>
    <row r="1065" spans="1:8" x14ac:dyDescent="0.3">
      <c r="A1065" s="84"/>
      <c r="H1065" s="83"/>
    </row>
    <row r="1066" spans="1:8" x14ac:dyDescent="0.3">
      <c r="A1066" s="84"/>
      <c r="H1066" s="83"/>
    </row>
    <row r="1067" spans="1:8" x14ac:dyDescent="0.3">
      <c r="A1067" s="84"/>
      <c r="H1067" s="83"/>
    </row>
    <row r="1068" spans="1:8" x14ac:dyDescent="0.3">
      <c r="A1068" s="84"/>
      <c r="H1068" s="83"/>
    </row>
    <row r="1069" spans="1:8" x14ac:dyDescent="0.3">
      <c r="A1069" s="84"/>
      <c r="H1069" s="83"/>
    </row>
    <row r="1070" spans="1:8" x14ac:dyDescent="0.3">
      <c r="A1070" s="84"/>
      <c r="H1070" s="83"/>
    </row>
    <row r="1071" spans="1:8" x14ac:dyDescent="0.3">
      <c r="A1071" s="84"/>
      <c r="H1071" s="83"/>
    </row>
    <row r="1072" spans="1:8" x14ac:dyDescent="0.3">
      <c r="A1072" s="84"/>
      <c r="H1072" s="83"/>
    </row>
    <row r="1073" spans="1:8" x14ac:dyDescent="0.3">
      <c r="A1073" s="84"/>
      <c r="H1073" s="83"/>
    </row>
    <row r="1074" spans="1:8" x14ac:dyDescent="0.3">
      <c r="A1074" s="84"/>
      <c r="H1074" s="83"/>
    </row>
    <row r="1075" spans="1:8" x14ac:dyDescent="0.3">
      <c r="A1075" s="84"/>
      <c r="H1075" s="83"/>
    </row>
    <row r="1076" spans="1:8" x14ac:dyDescent="0.3">
      <c r="A1076" s="84"/>
      <c r="H1076" s="83"/>
    </row>
    <row r="1077" spans="1:8" x14ac:dyDescent="0.3">
      <c r="A1077" s="84"/>
      <c r="H1077" s="83"/>
    </row>
    <row r="1078" spans="1:8" x14ac:dyDescent="0.3">
      <c r="A1078" s="84"/>
      <c r="H1078" s="83"/>
    </row>
    <row r="1079" spans="1:8" x14ac:dyDescent="0.3">
      <c r="A1079" s="84"/>
      <c r="H1079" s="83"/>
    </row>
    <row r="1080" spans="1:8" x14ac:dyDescent="0.3">
      <c r="A1080" s="84"/>
      <c r="H1080" s="83"/>
    </row>
    <row r="1081" spans="1:8" x14ac:dyDescent="0.3">
      <c r="A1081" s="84"/>
      <c r="H1081" s="83"/>
    </row>
    <row r="1082" spans="1:8" x14ac:dyDescent="0.3">
      <c r="A1082" s="84"/>
      <c r="H1082" s="83"/>
    </row>
    <row r="1083" spans="1:8" x14ac:dyDescent="0.3">
      <c r="A1083" s="84"/>
      <c r="H1083" s="83"/>
    </row>
    <row r="1084" spans="1:8" x14ac:dyDescent="0.3">
      <c r="A1084" s="84"/>
      <c r="H1084" s="83"/>
    </row>
    <row r="1085" spans="1:8" x14ac:dyDescent="0.3">
      <c r="A1085" s="84"/>
      <c r="H1085" s="83"/>
    </row>
    <row r="1086" spans="1:8" x14ac:dyDescent="0.3">
      <c r="A1086" s="84"/>
      <c r="H1086" s="83"/>
    </row>
    <row r="1087" spans="1:8" x14ac:dyDescent="0.3">
      <c r="A1087" s="84"/>
      <c r="H1087" s="83"/>
    </row>
    <row r="1088" spans="1:8" x14ac:dyDescent="0.3">
      <c r="A1088" s="84"/>
      <c r="H1088" s="83"/>
    </row>
    <row r="1089" spans="1:8" x14ac:dyDescent="0.3">
      <c r="A1089" s="84"/>
      <c r="H1089" s="83"/>
    </row>
    <row r="1090" spans="1:8" x14ac:dyDescent="0.3">
      <c r="A1090" s="84"/>
      <c r="H1090" s="83"/>
    </row>
    <row r="1091" spans="1:8" x14ac:dyDescent="0.3">
      <c r="A1091" s="84"/>
      <c r="H1091" s="83"/>
    </row>
    <row r="1092" spans="1:8" x14ac:dyDescent="0.3">
      <c r="A1092" s="84"/>
      <c r="H1092" s="83"/>
    </row>
    <row r="1093" spans="1:8" x14ac:dyDescent="0.3">
      <c r="A1093" s="84"/>
      <c r="H1093" s="83"/>
    </row>
    <row r="1094" spans="1:8" x14ac:dyDescent="0.3">
      <c r="A1094" s="84"/>
      <c r="H1094" s="83"/>
    </row>
    <row r="1095" spans="1:8" x14ac:dyDescent="0.3">
      <c r="A1095" s="84"/>
      <c r="H1095" s="83"/>
    </row>
    <row r="1096" spans="1:8" x14ac:dyDescent="0.3">
      <c r="A1096" s="84"/>
      <c r="H1096" s="83"/>
    </row>
    <row r="1097" spans="1:8" x14ac:dyDescent="0.3">
      <c r="A1097" s="84"/>
      <c r="H1097" s="83"/>
    </row>
    <row r="1098" spans="1:8" x14ac:dyDescent="0.3">
      <c r="A1098" s="84"/>
      <c r="H1098" s="83"/>
    </row>
    <row r="1099" spans="1:8" x14ac:dyDescent="0.3">
      <c r="A1099" s="84"/>
      <c r="H1099" s="83"/>
    </row>
    <row r="1100" spans="1:8" x14ac:dyDescent="0.3">
      <c r="A1100" s="84"/>
      <c r="H1100" s="83"/>
    </row>
    <row r="1101" spans="1:8" x14ac:dyDescent="0.3">
      <c r="A1101" s="84"/>
      <c r="H1101" s="83"/>
    </row>
    <row r="1102" spans="1:8" x14ac:dyDescent="0.3">
      <c r="A1102" s="84"/>
      <c r="H1102" s="83"/>
    </row>
    <row r="1103" spans="1:8" x14ac:dyDescent="0.3">
      <c r="A1103" s="84"/>
      <c r="H1103" s="83"/>
    </row>
    <row r="1104" spans="1:8" x14ac:dyDescent="0.3">
      <c r="A1104" s="84"/>
      <c r="H1104" s="83"/>
    </row>
    <row r="1105" spans="1:8" x14ac:dyDescent="0.3">
      <c r="A1105" s="84"/>
      <c r="H1105" s="83"/>
    </row>
    <row r="1106" spans="1:8" x14ac:dyDescent="0.3">
      <c r="A1106" s="84"/>
      <c r="H1106" s="83"/>
    </row>
    <row r="1107" spans="1:8" x14ac:dyDescent="0.3">
      <c r="A1107" s="84"/>
      <c r="H1107" s="83"/>
    </row>
    <row r="1108" spans="1:8" x14ac:dyDescent="0.3">
      <c r="A1108" s="84"/>
      <c r="H1108" s="83"/>
    </row>
    <row r="1109" spans="1:8" x14ac:dyDescent="0.3">
      <c r="A1109" s="84"/>
      <c r="H1109" s="83"/>
    </row>
    <row r="1110" spans="1:8" x14ac:dyDescent="0.3">
      <c r="A1110" s="84"/>
      <c r="H1110" s="83"/>
    </row>
    <row r="1111" spans="1:8" x14ac:dyDescent="0.3">
      <c r="A1111" s="84"/>
      <c r="H1111" s="83"/>
    </row>
    <row r="1112" spans="1:8" x14ac:dyDescent="0.3">
      <c r="A1112" s="84"/>
      <c r="H1112" s="83"/>
    </row>
    <row r="1113" spans="1:8" x14ac:dyDescent="0.3">
      <c r="A1113" s="84"/>
      <c r="H1113" s="83"/>
    </row>
    <row r="1114" spans="1:8" x14ac:dyDescent="0.3">
      <c r="A1114" s="84"/>
      <c r="H1114" s="83"/>
    </row>
    <row r="1115" spans="1:8" x14ac:dyDescent="0.3">
      <c r="A1115" s="84"/>
      <c r="H1115" s="83"/>
    </row>
    <row r="1116" spans="1:8" x14ac:dyDescent="0.3">
      <c r="A1116" s="84"/>
      <c r="H1116" s="83"/>
    </row>
    <row r="1117" spans="1:8" x14ac:dyDescent="0.3">
      <c r="A1117" s="84"/>
      <c r="H1117" s="83"/>
    </row>
    <row r="1118" spans="1:8" x14ac:dyDescent="0.3">
      <c r="A1118" s="84"/>
      <c r="H1118" s="83"/>
    </row>
    <row r="1119" spans="1:8" x14ac:dyDescent="0.3">
      <c r="A1119" s="84"/>
      <c r="H1119" s="83"/>
    </row>
    <row r="1120" spans="1:8" x14ac:dyDescent="0.3">
      <c r="A1120" s="84"/>
      <c r="H1120" s="83"/>
    </row>
    <row r="1121" spans="1:8" x14ac:dyDescent="0.3">
      <c r="A1121" s="84"/>
      <c r="H1121" s="83"/>
    </row>
    <row r="1122" spans="1:8" x14ac:dyDescent="0.3">
      <c r="A1122" s="84"/>
      <c r="H1122" s="83"/>
    </row>
    <row r="1123" spans="1:8" x14ac:dyDescent="0.3">
      <c r="A1123" s="84"/>
      <c r="H1123" s="83"/>
    </row>
    <row r="1124" spans="1:8" x14ac:dyDescent="0.3">
      <c r="A1124" s="84"/>
      <c r="H1124" s="83"/>
    </row>
    <row r="1125" spans="1:8" x14ac:dyDescent="0.3">
      <c r="A1125" s="84"/>
      <c r="H1125" s="83"/>
    </row>
    <row r="1126" spans="1:8" x14ac:dyDescent="0.3">
      <c r="A1126" s="84"/>
      <c r="H1126" s="83"/>
    </row>
    <row r="1127" spans="1:8" x14ac:dyDescent="0.3">
      <c r="A1127" s="84"/>
      <c r="H1127" s="83"/>
    </row>
    <row r="1128" spans="1:8" x14ac:dyDescent="0.3">
      <c r="A1128" s="84"/>
      <c r="H1128" s="83"/>
    </row>
    <row r="1129" spans="1:8" x14ac:dyDescent="0.3">
      <c r="A1129" s="84"/>
      <c r="H1129" s="83"/>
    </row>
    <row r="1130" spans="1:8" x14ac:dyDescent="0.3">
      <c r="A1130" s="84"/>
      <c r="H1130" s="83"/>
    </row>
    <row r="1131" spans="1:8" x14ac:dyDescent="0.3">
      <c r="A1131" s="84"/>
      <c r="H1131" s="83"/>
    </row>
    <row r="1132" spans="1:8" x14ac:dyDescent="0.3">
      <c r="A1132" s="84"/>
      <c r="H1132" s="83"/>
    </row>
    <row r="1133" spans="1:8" x14ac:dyDescent="0.3">
      <c r="A1133" s="84"/>
      <c r="H1133" s="83"/>
    </row>
    <row r="1134" spans="1:8" x14ac:dyDescent="0.3">
      <c r="A1134" s="84"/>
      <c r="H1134" s="83"/>
    </row>
    <row r="1135" spans="1:8" x14ac:dyDescent="0.3">
      <c r="A1135" s="84"/>
      <c r="H1135" s="83"/>
    </row>
    <row r="1136" spans="1:8" x14ac:dyDescent="0.3">
      <c r="A1136" s="84"/>
      <c r="H1136" s="83"/>
    </row>
    <row r="1137" spans="1:8" x14ac:dyDescent="0.3">
      <c r="A1137" s="84"/>
      <c r="H1137" s="83"/>
    </row>
    <row r="1138" spans="1:8" x14ac:dyDescent="0.3">
      <c r="A1138" s="84"/>
      <c r="H1138" s="83"/>
    </row>
    <row r="1139" spans="1:8" x14ac:dyDescent="0.3">
      <c r="A1139" s="84"/>
      <c r="H1139" s="83"/>
    </row>
    <row r="1140" spans="1:8" x14ac:dyDescent="0.3">
      <c r="A1140" s="84"/>
      <c r="H1140" s="83"/>
    </row>
    <row r="1141" spans="1:8" x14ac:dyDescent="0.3">
      <c r="A1141" s="84"/>
      <c r="H1141" s="83"/>
    </row>
    <row r="1142" spans="1:8" x14ac:dyDescent="0.3">
      <c r="A1142" s="84"/>
      <c r="H1142" s="83"/>
    </row>
    <row r="1143" spans="1:8" x14ac:dyDescent="0.3">
      <c r="A1143" s="84"/>
      <c r="H1143" s="83"/>
    </row>
    <row r="1144" spans="1:8" x14ac:dyDescent="0.3">
      <c r="A1144" s="84"/>
      <c r="H1144" s="83"/>
    </row>
    <row r="1145" spans="1:8" x14ac:dyDescent="0.3">
      <c r="A1145" s="84"/>
      <c r="H1145" s="83"/>
    </row>
    <row r="1146" spans="1:8" x14ac:dyDescent="0.3">
      <c r="A1146" s="84"/>
      <c r="H1146" s="83"/>
    </row>
    <row r="1147" spans="1:8" x14ac:dyDescent="0.3">
      <c r="A1147" s="84"/>
      <c r="H1147" s="83"/>
    </row>
    <row r="1148" spans="1:8" x14ac:dyDescent="0.3">
      <c r="A1148" s="84"/>
      <c r="H1148" s="83"/>
    </row>
    <row r="1149" spans="1:8" x14ac:dyDescent="0.3">
      <c r="A1149" s="84"/>
      <c r="H1149" s="83"/>
    </row>
    <row r="1150" spans="1:8" x14ac:dyDescent="0.3">
      <c r="A1150" s="84"/>
      <c r="H1150" s="83"/>
    </row>
    <row r="1151" spans="1:8" x14ac:dyDescent="0.3">
      <c r="A1151" s="84"/>
      <c r="H1151" s="83"/>
    </row>
    <row r="1152" spans="1:8" x14ac:dyDescent="0.3">
      <c r="A1152" s="84"/>
      <c r="H1152" s="83"/>
    </row>
    <row r="1153" spans="1:8" x14ac:dyDescent="0.3">
      <c r="A1153" s="84"/>
      <c r="H1153" s="83"/>
    </row>
    <row r="1154" spans="1:8" x14ac:dyDescent="0.3">
      <c r="A1154" s="84"/>
      <c r="H1154" s="83"/>
    </row>
    <row r="1155" spans="1:8" x14ac:dyDescent="0.3">
      <c r="A1155" s="84"/>
      <c r="H1155" s="83"/>
    </row>
    <row r="1156" spans="1:8" x14ac:dyDescent="0.3">
      <c r="A1156" s="84"/>
      <c r="H1156" s="83"/>
    </row>
    <row r="1157" spans="1:8" x14ac:dyDescent="0.3">
      <c r="A1157" s="84"/>
      <c r="H1157" s="83"/>
    </row>
    <row r="1158" spans="1:8" x14ac:dyDescent="0.3">
      <c r="A1158" s="84"/>
      <c r="H1158" s="83"/>
    </row>
    <row r="1159" spans="1:8" x14ac:dyDescent="0.3">
      <c r="A1159" s="84"/>
      <c r="H1159" s="83"/>
    </row>
    <row r="1160" spans="1:8" x14ac:dyDescent="0.3">
      <c r="A1160" s="84"/>
      <c r="H1160" s="83"/>
    </row>
    <row r="1161" spans="1:8" x14ac:dyDescent="0.3">
      <c r="A1161" s="84"/>
      <c r="H1161" s="83"/>
    </row>
    <row r="1162" spans="1:8" x14ac:dyDescent="0.3">
      <c r="A1162" s="84"/>
      <c r="H1162" s="83"/>
    </row>
    <row r="1163" spans="1:8" x14ac:dyDescent="0.3">
      <c r="A1163" s="84"/>
      <c r="H1163" s="83"/>
    </row>
    <row r="1164" spans="1:8" x14ac:dyDescent="0.3">
      <c r="A1164" s="84"/>
      <c r="H1164" s="83"/>
    </row>
    <row r="1165" spans="1:8" x14ac:dyDescent="0.3">
      <c r="A1165" s="84"/>
      <c r="H1165" s="83"/>
    </row>
    <row r="1166" spans="1:8" x14ac:dyDescent="0.3">
      <c r="A1166" s="84"/>
      <c r="H1166" s="83"/>
    </row>
    <row r="1167" spans="1:8" x14ac:dyDescent="0.3">
      <c r="A1167" s="84"/>
      <c r="H1167" s="83"/>
    </row>
    <row r="1168" spans="1:8" x14ac:dyDescent="0.3">
      <c r="A1168" s="84"/>
      <c r="H1168" s="83"/>
    </row>
    <row r="1169" spans="1:8" x14ac:dyDescent="0.3">
      <c r="A1169" s="84"/>
      <c r="H1169" s="83"/>
    </row>
    <row r="1170" spans="1:8" x14ac:dyDescent="0.3">
      <c r="A1170" s="84"/>
      <c r="H1170" s="83"/>
    </row>
    <row r="1171" spans="1:8" x14ac:dyDescent="0.3">
      <c r="A1171" s="84"/>
      <c r="H1171" s="83"/>
    </row>
    <row r="1172" spans="1:8" x14ac:dyDescent="0.3">
      <c r="A1172" s="84"/>
      <c r="H1172" s="83"/>
    </row>
    <row r="1173" spans="1:8" x14ac:dyDescent="0.3">
      <c r="A1173" s="84"/>
      <c r="H1173" s="83"/>
    </row>
    <row r="1174" spans="1:8" x14ac:dyDescent="0.3">
      <c r="A1174" s="84"/>
      <c r="H1174" s="83"/>
    </row>
    <row r="1175" spans="1:8" x14ac:dyDescent="0.3">
      <c r="A1175" s="84"/>
      <c r="H1175" s="83"/>
    </row>
    <row r="1176" spans="1:8" x14ac:dyDescent="0.3">
      <c r="A1176" s="84"/>
      <c r="H1176" s="83"/>
    </row>
    <row r="1177" spans="1:8" x14ac:dyDescent="0.3">
      <c r="A1177" s="84"/>
      <c r="H1177" s="83"/>
    </row>
    <row r="1178" spans="1:8" x14ac:dyDescent="0.3">
      <c r="A1178" s="84"/>
      <c r="H1178" s="83"/>
    </row>
    <row r="1179" spans="1:8" x14ac:dyDescent="0.3">
      <c r="A1179" s="84"/>
      <c r="H1179" s="83"/>
    </row>
    <row r="1180" spans="1:8" x14ac:dyDescent="0.3">
      <c r="A1180" s="84"/>
      <c r="H1180" s="83"/>
    </row>
    <row r="1181" spans="1:8" x14ac:dyDescent="0.3">
      <c r="A1181" s="84"/>
      <c r="H1181" s="83"/>
    </row>
    <row r="1182" spans="1:8" x14ac:dyDescent="0.3">
      <c r="A1182" s="84"/>
      <c r="H1182" s="83"/>
    </row>
    <row r="1183" spans="1:8" x14ac:dyDescent="0.3">
      <c r="A1183" s="84"/>
      <c r="H1183" s="83"/>
    </row>
    <row r="1184" spans="1:8" x14ac:dyDescent="0.3">
      <c r="A1184" s="84"/>
      <c r="H1184" s="83"/>
    </row>
    <row r="1185" spans="1:8" x14ac:dyDescent="0.3">
      <c r="A1185" s="84"/>
      <c r="H1185" s="83"/>
    </row>
    <row r="1186" spans="1:8" x14ac:dyDescent="0.3">
      <c r="A1186" s="84"/>
      <c r="H1186" s="83"/>
    </row>
    <row r="1187" spans="1:8" x14ac:dyDescent="0.3">
      <c r="A1187" s="84"/>
      <c r="H1187" s="83"/>
    </row>
    <row r="1188" spans="1:8" x14ac:dyDescent="0.3">
      <c r="A1188" s="84"/>
      <c r="H1188" s="83"/>
    </row>
    <row r="1189" spans="1:8" x14ac:dyDescent="0.3">
      <c r="A1189" s="84"/>
      <c r="H1189" s="83"/>
    </row>
    <row r="1190" spans="1:8" x14ac:dyDescent="0.3">
      <c r="A1190" s="84"/>
      <c r="H1190" s="83"/>
    </row>
    <row r="1191" spans="1:8" x14ac:dyDescent="0.3">
      <c r="A1191" s="84"/>
      <c r="H1191" s="83"/>
    </row>
    <row r="1192" spans="1:8" x14ac:dyDescent="0.3">
      <c r="A1192" s="84"/>
      <c r="H1192" s="83"/>
    </row>
    <row r="1193" spans="1:8" x14ac:dyDescent="0.3">
      <c r="A1193" s="84"/>
      <c r="H1193" s="83"/>
    </row>
    <row r="1194" spans="1:8" x14ac:dyDescent="0.3">
      <c r="A1194" s="84"/>
      <c r="H1194" s="83"/>
    </row>
    <row r="1195" spans="1:8" x14ac:dyDescent="0.3">
      <c r="A1195" s="84"/>
      <c r="H1195" s="83"/>
    </row>
    <row r="1196" spans="1:8" x14ac:dyDescent="0.3">
      <c r="A1196" s="84"/>
      <c r="H1196" s="83"/>
    </row>
    <row r="1197" spans="1:8" x14ac:dyDescent="0.3">
      <c r="A1197" s="84"/>
      <c r="H1197" s="83"/>
    </row>
    <row r="1198" spans="1:8" x14ac:dyDescent="0.3">
      <c r="A1198" s="84"/>
      <c r="H1198" s="83"/>
    </row>
    <row r="1199" spans="1:8" x14ac:dyDescent="0.3">
      <c r="A1199" s="84"/>
      <c r="H1199" s="83"/>
    </row>
    <row r="1200" spans="1:8" x14ac:dyDescent="0.3">
      <c r="A1200" s="84"/>
      <c r="H1200" s="83"/>
    </row>
    <row r="1201" spans="1:8" x14ac:dyDescent="0.3">
      <c r="A1201" s="84"/>
      <c r="H1201" s="83"/>
    </row>
    <row r="1202" spans="1:8" x14ac:dyDescent="0.3">
      <c r="A1202" s="84"/>
      <c r="H1202" s="83"/>
    </row>
    <row r="1203" spans="1:8" x14ac:dyDescent="0.3">
      <c r="A1203" s="84"/>
      <c r="H1203" s="83"/>
    </row>
    <row r="1204" spans="1:8" x14ac:dyDescent="0.3">
      <c r="A1204" s="84"/>
      <c r="H1204" s="83"/>
    </row>
    <row r="1205" spans="1:8" x14ac:dyDescent="0.3">
      <c r="A1205" s="84"/>
      <c r="H1205" s="83"/>
    </row>
    <row r="1206" spans="1:8" x14ac:dyDescent="0.3">
      <c r="A1206" s="84"/>
      <c r="H1206" s="83"/>
    </row>
    <row r="1207" spans="1:8" x14ac:dyDescent="0.3">
      <c r="A1207" s="84"/>
      <c r="H1207" s="83"/>
    </row>
    <row r="1208" spans="1:8" x14ac:dyDescent="0.3">
      <c r="A1208" s="84"/>
      <c r="H1208" s="83"/>
    </row>
    <row r="1209" spans="1:8" x14ac:dyDescent="0.3">
      <c r="A1209" s="84"/>
      <c r="H1209" s="83"/>
    </row>
    <row r="1210" spans="1:8" x14ac:dyDescent="0.3">
      <c r="A1210" s="84"/>
      <c r="H1210" s="83"/>
    </row>
    <row r="1211" spans="1:8" x14ac:dyDescent="0.3">
      <c r="A1211" s="84"/>
      <c r="H1211" s="83"/>
    </row>
    <row r="1212" spans="1:8" x14ac:dyDescent="0.3">
      <c r="A1212" s="84"/>
      <c r="H1212" s="83"/>
    </row>
    <row r="1213" spans="1:8" x14ac:dyDescent="0.3">
      <c r="A1213" s="84"/>
      <c r="H1213" s="83"/>
    </row>
    <row r="1214" spans="1:8" x14ac:dyDescent="0.3">
      <c r="A1214" s="84"/>
      <c r="H1214" s="83"/>
    </row>
    <row r="1215" spans="1:8" x14ac:dyDescent="0.3">
      <c r="A1215" s="84"/>
      <c r="H1215" s="83"/>
    </row>
    <row r="1216" spans="1:8" x14ac:dyDescent="0.3">
      <c r="A1216" s="84"/>
      <c r="H1216" s="83"/>
    </row>
    <row r="1217" spans="1:8" x14ac:dyDescent="0.3">
      <c r="A1217" s="84"/>
      <c r="H1217" s="83"/>
    </row>
    <row r="1218" spans="1:8" x14ac:dyDescent="0.3">
      <c r="A1218" s="84"/>
      <c r="H1218" s="83"/>
    </row>
    <row r="1219" spans="1:8" x14ac:dyDescent="0.3">
      <c r="A1219" s="84"/>
      <c r="H1219" s="83"/>
    </row>
    <row r="1220" spans="1:8" x14ac:dyDescent="0.3">
      <c r="A1220" s="84"/>
      <c r="H1220" s="83"/>
    </row>
    <row r="1221" spans="1:8" x14ac:dyDescent="0.3">
      <c r="A1221" s="84"/>
      <c r="H1221" s="83"/>
    </row>
    <row r="1222" spans="1:8" x14ac:dyDescent="0.3">
      <c r="A1222" s="84"/>
      <c r="H1222" s="83"/>
    </row>
    <row r="1223" spans="1:8" x14ac:dyDescent="0.3">
      <c r="A1223" s="84"/>
      <c r="H1223" s="83"/>
    </row>
    <row r="1224" spans="1:8" x14ac:dyDescent="0.3">
      <c r="A1224" s="84"/>
      <c r="H1224" s="83"/>
    </row>
    <row r="1225" spans="1:8" x14ac:dyDescent="0.3">
      <c r="A1225" s="84"/>
      <c r="H1225" s="83"/>
    </row>
    <row r="1226" spans="1:8" x14ac:dyDescent="0.3">
      <c r="A1226" s="84"/>
      <c r="H1226" s="83"/>
    </row>
    <row r="1227" spans="1:8" x14ac:dyDescent="0.3">
      <c r="A1227" s="84"/>
      <c r="H1227" s="83"/>
    </row>
    <row r="1228" spans="1:8" x14ac:dyDescent="0.3">
      <c r="A1228" s="84"/>
      <c r="H1228" s="83"/>
    </row>
    <row r="1229" spans="1:8" x14ac:dyDescent="0.3">
      <c r="A1229" s="84"/>
      <c r="H1229" s="83"/>
    </row>
    <row r="1230" spans="1:8" x14ac:dyDescent="0.3">
      <c r="A1230" s="84"/>
      <c r="H1230" s="83"/>
    </row>
    <row r="1231" spans="1:8" x14ac:dyDescent="0.3">
      <c r="A1231" s="84"/>
      <c r="H1231" s="83"/>
    </row>
    <row r="1232" spans="1:8" x14ac:dyDescent="0.3">
      <c r="A1232" s="84"/>
      <c r="H1232" s="83"/>
    </row>
    <row r="1233" spans="1:8" x14ac:dyDescent="0.3">
      <c r="A1233" s="84"/>
      <c r="H1233" s="83"/>
    </row>
    <row r="1234" spans="1:8" x14ac:dyDescent="0.3">
      <c r="A1234" s="84"/>
      <c r="H1234" s="83"/>
    </row>
    <row r="1235" spans="1:8" x14ac:dyDescent="0.3">
      <c r="A1235" s="84"/>
      <c r="H1235" s="83"/>
    </row>
    <row r="1236" spans="1:8" x14ac:dyDescent="0.3">
      <c r="A1236" s="84"/>
      <c r="H1236" s="83"/>
    </row>
    <row r="1237" spans="1:8" x14ac:dyDescent="0.3">
      <c r="A1237" s="84"/>
      <c r="H1237" s="83"/>
    </row>
    <row r="1238" spans="1:8" x14ac:dyDescent="0.3">
      <c r="A1238" s="84"/>
      <c r="H1238" s="83"/>
    </row>
    <row r="1239" spans="1:8" x14ac:dyDescent="0.3">
      <c r="A1239" s="84"/>
      <c r="H1239" s="83"/>
    </row>
    <row r="1240" spans="1:8" x14ac:dyDescent="0.3">
      <c r="A1240" s="84"/>
      <c r="H1240" s="83"/>
    </row>
    <row r="1241" spans="1:8" x14ac:dyDescent="0.3">
      <c r="A1241" s="84"/>
      <c r="H1241" s="83"/>
    </row>
    <row r="1242" spans="1:8" x14ac:dyDescent="0.3">
      <c r="A1242" s="84"/>
      <c r="H1242" s="83"/>
    </row>
    <row r="1243" spans="1:8" x14ac:dyDescent="0.3">
      <c r="A1243" s="84"/>
      <c r="H1243" s="83"/>
    </row>
    <row r="1244" spans="1:8" x14ac:dyDescent="0.3">
      <c r="A1244" s="84"/>
      <c r="H1244" s="83"/>
    </row>
    <row r="1245" spans="1:8" x14ac:dyDescent="0.3">
      <c r="A1245" s="84"/>
      <c r="H1245" s="83"/>
    </row>
    <row r="1246" spans="1:8" x14ac:dyDescent="0.3">
      <c r="A1246" s="84"/>
      <c r="H1246" s="83"/>
    </row>
    <row r="1247" spans="1:8" x14ac:dyDescent="0.3">
      <c r="A1247" s="84"/>
      <c r="H1247" s="83"/>
    </row>
    <row r="1248" spans="1:8" x14ac:dyDescent="0.3">
      <c r="A1248" s="84"/>
      <c r="H1248" s="83"/>
    </row>
    <row r="1249" spans="1:8" x14ac:dyDescent="0.3">
      <c r="A1249" s="84"/>
      <c r="H1249" s="83"/>
    </row>
    <row r="1250" spans="1:8" x14ac:dyDescent="0.3">
      <c r="A1250" s="84"/>
      <c r="H1250" s="83"/>
    </row>
    <row r="1251" spans="1:8" x14ac:dyDescent="0.3">
      <c r="A1251" s="84"/>
      <c r="H1251" s="83"/>
    </row>
    <row r="1252" spans="1:8" x14ac:dyDescent="0.3">
      <c r="A1252" s="84"/>
      <c r="H1252" s="83"/>
    </row>
    <row r="1253" spans="1:8" x14ac:dyDescent="0.3">
      <c r="A1253" s="84"/>
      <c r="H1253" s="83"/>
    </row>
    <row r="1254" spans="1:8" x14ac:dyDescent="0.3">
      <c r="A1254" s="84"/>
      <c r="H1254" s="83"/>
    </row>
    <row r="1255" spans="1:8" x14ac:dyDescent="0.3">
      <c r="A1255" s="84"/>
      <c r="H1255" s="83"/>
    </row>
    <row r="1256" spans="1:8" x14ac:dyDescent="0.3">
      <c r="A1256" s="84"/>
      <c r="H1256" s="83"/>
    </row>
    <row r="1257" spans="1:8" x14ac:dyDescent="0.3">
      <c r="A1257" s="84"/>
      <c r="H1257" s="83"/>
    </row>
    <row r="1258" spans="1:8" x14ac:dyDescent="0.3">
      <c r="A1258" s="84"/>
      <c r="H1258" s="83"/>
    </row>
    <row r="1259" spans="1:8" x14ac:dyDescent="0.3">
      <c r="A1259" s="84"/>
      <c r="H1259" s="83"/>
    </row>
    <row r="1260" spans="1:8" x14ac:dyDescent="0.3">
      <c r="A1260" s="84"/>
      <c r="H1260" s="83"/>
    </row>
    <row r="1261" spans="1:8" x14ac:dyDescent="0.3">
      <c r="A1261" s="84"/>
      <c r="H1261" s="83"/>
    </row>
    <row r="1262" spans="1:8" x14ac:dyDescent="0.3">
      <c r="A1262" s="84"/>
      <c r="H1262" s="83"/>
    </row>
    <row r="1263" spans="1:8" x14ac:dyDescent="0.3">
      <c r="A1263" s="84"/>
      <c r="H1263" s="83"/>
    </row>
    <row r="1264" spans="1:8" x14ac:dyDescent="0.3">
      <c r="A1264" s="84"/>
      <c r="H1264" s="83"/>
    </row>
    <row r="1265" spans="1:8" x14ac:dyDescent="0.3">
      <c r="A1265" s="84"/>
      <c r="H1265" s="83"/>
    </row>
    <row r="1266" spans="1:8" x14ac:dyDescent="0.3">
      <c r="A1266" s="84"/>
      <c r="H1266" s="83"/>
    </row>
    <row r="1267" spans="1:8" x14ac:dyDescent="0.3">
      <c r="A1267" s="84"/>
      <c r="H1267" s="83"/>
    </row>
    <row r="1268" spans="1:8" x14ac:dyDescent="0.3">
      <c r="A1268" s="84"/>
      <c r="H1268" s="83"/>
    </row>
    <row r="1269" spans="1:8" x14ac:dyDescent="0.3">
      <c r="A1269" s="84"/>
      <c r="H1269" s="83"/>
    </row>
    <row r="1270" spans="1:8" x14ac:dyDescent="0.3">
      <c r="A1270" s="84"/>
      <c r="H1270" s="83"/>
    </row>
    <row r="1271" spans="1:8" x14ac:dyDescent="0.3">
      <c r="A1271" s="84"/>
      <c r="H1271" s="83"/>
    </row>
    <row r="1272" spans="1:8" x14ac:dyDescent="0.3">
      <c r="A1272" s="84"/>
      <c r="H1272" s="83"/>
    </row>
    <row r="1273" spans="1:8" x14ac:dyDescent="0.3">
      <c r="A1273" s="84"/>
      <c r="H1273" s="83"/>
    </row>
    <row r="1274" spans="1:8" x14ac:dyDescent="0.3">
      <c r="A1274" s="84"/>
      <c r="H1274" s="83"/>
    </row>
    <row r="1275" spans="1:8" x14ac:dyDescent="0.3">
      <c r="A1275" s="84"/>
      <c r="H1275" s="83"/>
    </row>
    <row r="1276" spans="1:8" x14ac:dyDescent="0.3">
      <c r="A1276" s="84"/>
      <c r="H1276" s="83"/>
    </row>
    <row r="1277" spans="1:8" x14ac:dyDescent="0.3">
      <c r="A1277" s="84"/>
      <c r="H1277" s="83"/>
    </row>
    <row r="1278" spans="1:8" x14ac:dyDescent="0.3">
      <c r="A1278" s="84"/>
      <c r="H1278" s="83"/>
    </row>
    <row r="1279" spans="1:8" x14ac:dyDescent="0.3">
      <c r="A1279" s="84"/>
      <c r="H1279" s="83"/>
    </row>
    <row r="1280" spans="1:8" x14ac:dyDescent="0.3">
      <c r="A1280" s="84"/>
      <c r="H1280" s="83"/>
    </row>
    <row r="1281" spans="1:8" x14ac:dyDescent="0.3">
      <c r="A1281" s="84"/>
      <c r="H1281" s="83"/>
    </row>
    <row r="1282" spans="1:8" x14ac:dyDescent="0.3">
      <c r="A1282" s="84"/>
      <c r="H1282" s="83"/>
    </row>
    <row r="1283" spans="1:8" x14ac:dyDescent="0.3">
      <c r="A1283" s="84"/>
      <c r="H1283" s="83"/>
    </row>
    <row r="1284" spans="1:8" x14ac:dyDescent="0.3">
      <c r="A1284" s="84"/>
      <c r="H1284" s="83"/>
    </row>
    <row r="1285" spans="1:8" x14ac:dyDescent="0.3">
      <c r="A1285" s="84"/>
      <c r="H1285" s="83"/>
    </row>
    <row r="1286" spans="1:8" x14ac:dyDescent="0.3">
      <c r="A1286" s="84"/>
      <c r="H1286" s="83"/>
    </row>
    <row r="1287" spans="1:8" x14ac:dyDescent="0.3">
      <c r="A1287" s="84"/>
      <c r="H1287" s="83"/>
    </row>
    <row r="1288" spans="1:8" x14ac:dyDescent="0.3">
      <c r="A1288" s="84"/>
      <c r="H1288" s="83"/>
    </row>
    <row r="1289" spans="1:8" x14ac:dyDescent="0.3">
      <c r="A1289" s="84"/>
      <c r="H1289" s="83"/>
    </row>
    <row r="1290" spans="1:8" x14ac:dyDescent="0.3">
      <c r="A1290" s="84"/>
      <c r="H1290" s="83"/>
    </row>
    <row r="1291" spans="1:8" x14ac:dyDescent="0.3">
      <c r="A1291" s="84"/>
      <c r="H1291" s="83"/>
    </row>
    <row r="1292" spans="1:8" x14ac:dyDescent="0.3">
      <c r="A1292" s="84"/>
      <c r="H1292" s="83"/>
    </row>
    <row r="1293" spans="1:8" x14ac:dyDescent="0.3">
      <c r="A1293" s="84"/>
      <c r="H1293" s="83"/>
    </row>
    <row r="1294" spans="1:8" x14ac:dyDescent="0.3">
      <c r="A1294" s="84"/>
      <c r="H1294" s="83"/>
    </row>
    <row r="1295" spans="1:8" x14ac:dyDescent="0.3">
      <c r="A1295" s="84"/>
      <c r="H1295" s="83"/>
    </row>
    <row r="1296" spans="1:8" x14ac:dyDescent="0.3">
      <c r="A1296" s="84"/>
      <c r="H1296" s="83"/>
    </row>
    <row r="1297" spans="1:8" x14ac:dyDescent="0.3">
      <c r="A1297" s="84"/>
      <c r="H1297" s="83"/>
    </row>
    <row r="1298" spans="1:8" x14ac:dyDescent="0.3">
      <c r="A1298" s="84"/>
      <c r="H1298" s="83"/>
    </row>
    <row r="1299" spans="1:8" x14ac:dyDescent="0.3">
      <c r="A1299" s="84"/>
      <c r="H1299" s="83"/>
    </row>
    <row r="1300" spans="1:8" x14ac:dyDescent="0.3">
      <c r="A1300" s="84"/>
      <c r="H1300" s="83"/>
    </row>
    <row r="1301" spans="1:8" x14ac:dyDescent="0.3">
      <c r="A1301" s="84"/>
      <c r="H1301" s="83"/>
    </row>
    <row r="1302" spans="1:8" x14ac:dyDescent="0.3">
      <c r="A1302" s="84"/>
      <c r="H1302" s="83"/>
    </row>
    <row r="1303" spans="1:8" x14ac:dyDescent="0.3">
      <c r="A1303" s="84"/>
      <c r="H1303" s="83"/>
    </row>
    <row r="1304" spans="1:8" x14ac:dyDescent="0.3">
      <c r="A1304" s="84"/>
      <c r="H1304" s="83"/>
    </row>
    <row r="1305" spans="1:8" x14ac:dyDescent="0.3">
      <c r="A1305" s="84"/>
      <c r="H1305" s="83"/>
    </row>
    <row r="1306" spans="1:8" x14ac:dyDescent="0.3">
      <c r="A1306" s="84"/>
      <c r="H1306" s="83"/>
    </row>
    <row r="1307" spans="1:8" x14ac:dyDescent="0.3">
      <c r="A1307" s="84"/>
      <c r="H1307" s="83"/>
    </row>
    <row r="1308" spans="1:8" x14ac:dyDescent="0.3">
      <c r="A1308" s="84"/>
      <c r="H1308" s="83"/>
    </row>
    <row r="1309" spans="1:8" x14ac:dyDescent="0.3">
      <c r="A1309" s="84"/>
      <c r="H1309" s="83"/>
    </row>
    <row r="1310" spans="1:8" x14ac:dyDescent="0.3">
      <c r="A1310" s="84"/>
      <c r="H1310" s="83"/>
    </row>
    <row r="1311" spans="1:8" x14ac:dyDescent="0.3">
      <c r="A1311" s="84"/>
      <c r="H1311" s="83"/>
    </row>
    <row r="1312" spans="1:8" x14ac:dyDescent="0.3">
      <c r="A1312" s="84"/>
      <c r="H1312" s="83"/>
    </row>
    <row r="1313" spans="1:8" x14ac:dyDescent="0.3">
      <c r="A1313" s="84"/>
      <c r="H1313" s="83"/>
    </row>
    <row r="1314" spans="1:8" x14ac:dyDescent="0.3">
      <c r="A1314" s="84"/>
      <c r="H1314" s="83"/>
    </row>
    <row r="1315" spans="1:8" x14ac:dyDescent="0.3">
      <c r="A1315" s="84"/>
      <c r="H1315" s="83"/>
    </row>
    <row r="1316" spans="1:8" x14ac:dyDescent="0.3">
      <c r="A1316" s="84"/>
      <c r="H1316" s="83"/>
    </row>
    <row r="1317" spans="1:8" x14ac:dyDescent="0.3">
      <c r="A1317" s="84"/>
      <c r="H1317" s="83"/>
    </row>
    <row r="1318" spans="1:8" x14ac:dyDescent="0.3">
      <c r="A1318" s="84"/>
      <c r="H1318" s="83"/>
    </row>
    <row r="1319" spans="1:8" x14ac:dyDescent="0.3">
      <c r="A1319" s="84"/>
      <c r="H1319" s="83"/>
    </row>
    <row r="1320" spans="1:8" x14ac:dyDescent="0.3">
      <c r="A1320" s="84"/>
      <c r="H1320" s="83"/>
    </row>
    <row r="1321" spans="1:8" x14ac:dyDescent="0.3">
      <c r="A1321" s="84"/>
      <c r="H1321" s="83"/>
    </row>
    <row r="1322" spans="1:8" x14ac:dyDescent="0.3">
      <c r="A1322" s="84"/>
      <c r="H1322" s="83"/>
    </row>
    <row r="1323" spans="1:8" x14ac:dyDescent="0.3">
      <c r="A1323" s="84"/>
      <c r="H1323" s="83"/>
    </row>
    <row r="1324" spans="1:8" x14ac:dyDescent="0.3">
      <c r="A1324" s="84"/>
      <c r="H1324" s="83"/>
    </row>
    <row r="1325" spans="1:8" x14ac:dyDescent="0.3">
      <c r="A1325" s="84"/>
      <c r="H1325" s="83"/>
    </row>
    <row r="1326" spans="1:8" x14ac:dyDescent="0.3">
      <c r="A1326" s="84"/>
      <c r="H1326" s="83"/>
    </row>
    <row r="1327" spans="1:8" x14ac:dyDescent="0.3">
      <c r="A1327" s="84"/>
      <c r="H1327" s="83"/>
    </row>
    <row r="1328" spans="1:8" x14ac:dyDescent="0.3">
      <c r="A1328" s="84"/>
      <c r="H1328" s="83"/>
    </row>
    <row r="1329" spans="1:8" x14ac:dyDescent="0.3">
      <c r="A1329" s="84"/>
      <c r="H1329" s="83"/>
    </row>
    <row r="1330" spans="1:8" x14ac:dyDescent="0.3">
      <c r="A1330" s="84"/>
      <c r="H1330" s="83"/>
    </row>
    <row r="1331" spans="1:8" x14ac:dyDescent="0.3">
      <c r="A1331" s="84"/>
      <c r="H1331" s="83"/>
    </row>
    <row r="1332" spans="1:8" x14ac:dyDescent="0.3">
      <c r="A1332" s="84"/>
      <c r="H1332" s="83"/>
    </row>
    <row r="1333" spans="1:8" x14ac:dyDescent="0.3">
      <c r="A1333" s="84"/>
      <c r="H1333" s="83"/>
    </row>
    <row r="1334" spans="1:8" x14ac:dyDescent="0.3">
      <c r="A1334" s="84"/>
      <c r="H1334" s="83"/>
    </row>
    <row r="1335" spans="1:8" x14ac:dyDescent="0.3">
      <c r="A1335" s="84"/>
      <c r="H1335" s="83"/>
    </row>
    <row r="1336" spans="1:8" x14ac:dyDescent="0.3">
      <c r="A1336" s="84"/>
      <c r="H1336" s="83"/>
    </row>
    <row r="1337" spans="1:8" x14ac:dyDescent="0.3">
      <c r="A1337" s="84"/>
      <c r="H1337" s="83"/>
    </row>
    <row r="1338" spans="1:8" x14ac:dyDescent="0.3">
      <c r="A1338" s="84"/>
      <c r="H1338" s="83"/>
    </row>
    <row r="1339" spans="1:8" x14ac:dyDescent="0.3">
      <c r="A1339" s="84"/>
      <c r="H1339" s="83"/>
    </row>
    <row r="1340" spans="1:8" x14ac:dyDescent="0.3">
      <c r="A1340" s="84"/>
      <c r="H1340" s="83"/>
    </row>
    <row r="1341" spans="1:8" x14ac:dyDescent="0.3">
      <c r="A1341" s="84"/>
      <c r="H1341" s="83"/>
    </row>
    <row r="1342" spans="1:8" x14ac:dyDescent="0.3">
      <c r="A1342" s="84"/>
      <c r="H1342" s="83"/>
    </row>
    <row r="1343" spans="1:8" x14ac:dyDescent="0.3">
      <c r="A1343" s="84"/>
      <c r="H1343" s="83"/>
    </row>
    <row r="1344" spans="1:8" x14ac:dyDescent="0.3">
      <c r="A1344" s="84"/>
      <c r="H1344" s="83"/>
    </row>
    <row r="1345" spans="1:8" x14ac:dyDescent="0.3">
      <c r="A1345" s="84"/>
      <c r="H1345" s="83"/>
    </row>
    <row r="1346" spans="1:8" x14ac:dyDescent="0.3">
      <c r="A1346" s="84"/>
      <c r="H1346" s="83"/>
    </row>
    <row r="1347" spans="1:8" x14ac:dyDescent="0.3">
      <c r="A1347" s="84"/>
      <c r="H1347" s="83"/>
    </row>
    <row r="1348" spans="1:8" x14ac:dyDescent="0.3">
      <c r="A1348" s="84"/>
      <c r="H1348" s="83"/>
    </row>
    <row r="1349" spans="1:8" x14ac:dyDescent="0.3">
      <c r="A1349" s="84"/>
      <c r="H1349" s="83"/>
    </row>
    <row r="1350" spans="1:8" x14ac:dyDescent="0.3">
      <c r="A1350" s="84"/>
      <c r="H1350" s="83"/>
    </row>
    <row r="1351" spans="1:8" x14ac:dyDescent="0.3">
      <c r="A1351" s="84"/>
      <c r="H1351" s="83"/>
    </row>
    <row r="1352" spans="1:8" x14ac:dyDescent="0.3">
      <c r="A1352" s="84"/>
      <c r="H1352" s="83"/>
    </row>
    <row r="1353" spans="1:8" x14ac:dyDescent="0.3">
      <c r="A1353" s="84"/>
      <c r="H1353" s="83"/>
    </row>
    <row r="1354" spans="1:8" x14ac:dyDescent="0.3">
      <c r="A1354" s="84"/>
      <c r="H1354" s="83"/>
    </row>
    <row r="1355" spans="1:8" x14ac:dyDescent="0.3">
      <c r="A1355" s="84"/>
      <c r="H1355" s="83"/>
    </row>
    <row r="1356" spans="1:8" x14ac:dyDescent="0.3">
      <c r="A1356" s="84"/>
      <c r="H1356" s="83"/>
    </row>
    <row r="1357" spans="1:8" x14ac:dyDescent="0.3">
      <c r="A1357" s="84"/>
      <c r="H1357" s="83"/>
    </row>
    <row r="1358" spans="1:8" x14ac:dyDescent="0.3">
      <c r="A1358" s="84"/>
      <c r="H1358" s="83"/>
    </row>
    <row r="1359" spans="1:8" x14ac:dyDescent="0.3">
      <c r="A1359" s="84"/>
      <c r="H1359" s="83"/>
    </row>
    <row r="1360" spans="1:8" x14ac:dyDescent="0.3">
      <c r="A1360" s="84"/>
      <c r="H1360" s="83"/>
    </row>
    <row r="1361" spans="1:8" x14ac:dyDescent="0.3">
      <c r="A1361" s="84"/>
      <c r="H1361" s="83"/>
    </row>
    <row r="1362" spans="1:8" x14ac:dyDescent="0.3">
      <c r="A1362" s="84"/>
      <c r="H1362" s="83"/>
    </row>
    <row r="1363" spans="1:8" x14ac:dyDescent="0.3">
      <c r="A1363" s="84"/>
      <c r="H1363" s="83"/>
    </row>
    <row r="1364" spans="1:8" x14ac:dyDescent="0.3">
      <c r="A1364" s="84"/>
      <c r="H1364" s="83"/>
    </row>
    <row r="1365" spans="1:8" x14ac:dyDescent="0.3">
      <c r="A1365" s="84"/>
      <c r="H1365" s="83"/>
    </row>
    <row r="1366" spans="1:8" x14ac:dyDescent="0.3">
      <c r="A1366" s="84"/>
      <c r="H1366" s="83"/>
    </row>
    <row r="1367" spans="1:8" x14ac:dyDescent="0.3">
      <c r="A1367" s="84"/>
      <c r="H1367" s="83"/>
    </row>
    <row r="1368" spans="1:8" x14ac:dyDescent="0.3">
      <c r="A1368" s="84"/>
      <c r="H1368" s="83"/>
    </row>
    <row r="1369" spans="1:8" x14ac:dyDescent="0.3">
      <c r="A1369" s="84"/>
      <c r="H1369" s="83"/>
    </row>
    <row r="1370" spans="1:8" x14ac:dyDescent="0.3">
      <c r="A1370" s="84"/>
      <c r="H1370" s="83"/>
    </row>
    <row r="1371" spans="1:8" x14ac:dyDescent="0.3">
      <c r="A1371" s="84"/>
      <c r="H1371" s="83"/>
    </row>
    <row r="1372" spans="1:8" x14ac:dyDescent="0.3">
      <c r="A1372" s="84"/>
      <c r="H1372" s="83"/>
    </row>
    <row r="1373" spans="1:8" x14ac:dyDescent="0.3">
      <c r="A1373" s="84"/>
      <c r="H1373" s="83"/>
    </row>
    <row r="1374" spans="1:8" x14ac:dyDescent="0.3">
      <c r="A1374" s="84"/>
      <c r="H1374" s="83"/>
    </row>
    <row r="1375" spans="1:8" x14ac:dyDescent="0.3">
      <c r="A1375" s="84"/>
      <c r="H1375" s="83"/>
    </row>
    <row r="1376" spans="1:8" x14ac:dyDescent="0.3">
      <c r="A1376" s="84"/>
      <c r="H1376" s="83"/>
    </row>
    <row r="1377" spans="1:8" x14ac:dyDescent="0.3">
      <c r="A1377" s="84"/>
      <c r="H1377" s="83"/>
    </row>
    <row r="1378" spans="1:8" x14ac:dyDescent="0.3">
      <c r="A1378" s="84"/>
      <c r="H1378" s="83"/>
    </row>
    <row r="1379" spans="1:8" x14ac:dyDescent="0.3">
      <c r="A1379" s="84"/>
      <c r="H1379" s="83"/>
    </row>
    <row r="1380" spans="1:8" x14ac:dyDescent="0.3">
      <c r="A1380" s="84"/>
      <c r="H1380" s="83"/>
    </row>
    <row r="1381" spans="1:8" x14ac:dyDescent="0.3">
      <c r="A1381" s="84"/>
      <c r="H1381" s="83"/>
    </row>
    <row r="1382" spans="1:8" x14ac:dyDescent="0.3">
      <c r="A1382" s="84"/>
      <c r="H1382" s="83"/>
    </row>
    <row r="1383" spans="1:8" x14ac:dyDescent="0.3">
      <c r="A1383" s="84"/>
      <c r="H1383" s="83"/>
    </row>
    <row r="1384" spans="1:8" x14ac:dyDescent="0.3">
      <c r="A1384" s="84"/>
      <c r="H1384" s="83"/>
    </row>
    <row r="1385" spans="1:8" x14ac:dyDescent="0.3">
      <c r="A1385" s="84"/>
      <c r="H1385" s="83"/>
    </row>
    <row r="1386" spans="1:8" x14ac:dyDescent="0.3">
      <c r="A1386" s="84"/>
      <c r="H1386" s="83"/>
    </row>
    <row r="1387" spans="1:8" x14ac:dyDescent="0.3">
      <c r="A1387" s="84"/>
      <c r="H1387" s="83"/>
    </row>
    <row r="1388" spans="1:8" x14ac:dyDescent="0.3">
      <c r="A1388" s="84"/>
      <c r="H1388" s="83"/>
    </row>
    <row r="1389" spans="1:8" x14ac:dyDescent="0.3">
      <c r="A1389" s="84"/>
      <c r="H1389" s="83"/>
    </row>
    <row r="1390" spans="1:8" x14ac:dyDescent="0.3">
      <c r="A1390" s="84"/>
      <c r="H1390" s="83"/>
    </row>
    <row r="1391" spans="1:8" x14ac:dyDescent="0.3">
      <c r="A1391" s="84"/>
      <c r="H1391" s="83"/>
    </row>
    <row r="1392" spans="1:8" x14ac:dyDescent="0.3">
      <c r="A1392" s="84"/>
      <c r="H1392" s="83"/>
    </row>
    <row r="1393" spans="1:8" x14ac:dyDescent="0.3">
      <c r="A1393" s="84"/>
      <c r="H1393" s="83"/>
    </row>
    <row r="1394" spans="1:8" x14ac:dyDescent="0.3">
      <c r="A1394" s="84"/>
      <c r="H1394" s="83"/>
    </row>
    <row r="1395" spans="1:8" x14ac:dyDescent="0.3">
      <c r="A1395" s="84"/>
      <c r="H1395" s="83"/>
    </row>
    <row r="1396" spans="1:8" x14ac:dyDescent="0.3">
      <c r="A1396" s="84"/>
      <c r="H1396" s="83"/>
    </row>
    <row r="1397" spans="1:8" x14ac:dyDescent="0.3">
      <c r="A1397" s="84"/>
      <c r="H1397" s="83"/>
    </row>
    <row r="1398" spans="1:8" x14ac:dyDescent="0.3">
      <c r="A1398" s="84"/>
      <c r="H1398" s="83"/>
    </row>
    <row r="1399" spans="1:8" x14ac:dyDescent="0.3">
      <c r="A1399" s="84"/>
      <c r="H1399" s="83"/>
    </row>
    <row r="1400" spans="1:8" x14ac:dyDescent="0.3">
      <c r="A1400" s="84"/>
      <c r="H1400" s="83"/>
    </row>
    <row r="1401" spans="1:8" x14ac:dyDescent="0.3">
      <c r="A1401" s="84"/>
      <c r="H1401" s="83"/>
    </row>
    <row r="1402" spans="1:8" x14ac:dyDescent="0.3">
      <c r="A1402" s="84"/>
      <c r="H1402" s="83"/>
    </row>
    <row r="1403" spans="1:8" x14ac:dyDescent="0.3">
      <c r="A1403" s="84"/>
      <c r="H1403" s="83"/>
    </row>
    <row r="1404" spans="1:8" x14ac:dyDescent="0.3">
      <c r="A1404" s="84"/>
      <c r="H1404" s="83"/>
    </row>
    <row r="1405" spans="1:8" x14ac:dyDescent="0.3">
      <c r="A1405" s="84"/>
      <c r="H1405" s="83"/>
    </row>
    <row r="1406" spans="1:8" x14ac:dyDescent="0.3">
      <c r="A1406" s="84"/>
      <c r="H1406" s="83"/>
    </row>
    <row r="1407" spans="1:8" x14ac:dyDescent="0.3">
      <c r="A1407" s="84"/>
      <c r="H1407" s="83"/>
    </row>
    <row r="1408" spans="1:8" x14ac:dyDescent="0.3">
      <c r="A1408" s="84"/>
      <c r="H1408" s="83"/>
    </row>
    <row r="1409" spans="1:8" x14ac:dyDescent="0.3">
      <c r="A1409" s="84"/>
      <c r="H1409" s="83"/>
    </row>
    <row r="1410" spans="1:8" x14ac:dyDescent="0.3">
      <c r="A1410" s="84"/>
      <c r="H1410" s="83"/>
    </row>
    <row r="1411" spans="1:8" x14ac:dyDescent="0.3">
      <c r="A1411" s="84"/>
      <c r="H1411" s="83"/>
    </row>
    <row r="1412" spans="1:8" x14ac:dyDescent="0.3">
      <c r="A1412" s="84"/>
      <c r="H1412" s="83"/>
    </row>
    <row r="1413" spans="1:8" x14ac:dyDescent="0.3">
      <c r="A1413" s="84"/>
      <c r="H1413" s="83"/>
    </row>
    <row r="1414" spans="1:8" x14ac:dyDescent="0.3">
      <c r="A1414" s="84"/>
      <c r="H1414" s="83"/>
    </row>
    <row r="1415" spans="1:8" x14ac:dyDescent="0.3">
      <c r="A1415" s="84"/>
      <c r="H1415" s="83"/>
    </row>
    <row r="1416" spans="1:8" x14ac:dyDescent="0.3">
      <c r="A1416" s="84"/>
      <c r="H1416" s="83"/>
    </row>
    <row r="1417" spans="1:8" x14ac:dyDescent="0.3">
      <c r="A1417" s="84"/>
      <c r="H1417" s="83"/>
    </row>
    <row r="1418" spans="1:8" x14ac:dyDescent="0.3">
      <c r="A1418" s="84"/>
      <c r="H1418" s="83"/>
    </row>
    <row r="1419" spans="1:8" x14ac:dyDescent="0.3">
      <c r="A1419" s="84"/>
      <c r="H1419" s="83"/>
    </row>
    <row r="1420" spans="1:8" x14ac:dyDescent="0.3">
      <c r="A1420" s="84"/>
      <c r="H1420" s="83"/>
    </row>
    <row r="1421" spans="1:8" x14ac:dyDescent="0.3">
      <c r="A1421" s="84"/>
      <c r="H1421" s="83"/>
    </row>
    <row r="1422" spans="1:8" x14ac:dyDescent="0.3">
      <c r="A1422" s="84"/>
      <c r="H1422" s="83"/>
    </row>
    <row r="1423" spans="1:8" x14ac:dyDescent="0.3">
      <c r="A1423" s="84"/>
      <c r="H1423" s="83"/>
    </row>
    <row r="1424" spans="1:8" x14ac:dyDescent="0.3">
      <c r="A1424" s="84"/>
      <c r="H1424" s="83"/>
    </row>
    <row r="1425" spans="1:8" x14ac:dyDescent="0.3">
      <c r="A1425" s="84"/>
      <c r="H1425" s="83"/>
    </row>
    <row r="1426" spans="1:8" x14ac:dyDescent="0.3">
      <c r="A1426" s="84"/>
      <c r="H1426" s="83"/>
    </row>
    <row r="1427" spans="1:8" x14ac:dyDescent="0.3">
      <c r="A1427" s="84"/>
      <c r="H1427" s="83"/>
    </row>
    <row r="1428" spans="1:8" x14ac:dyDescent="0.3">
      <c r="A1428" s="84"/>
      <c r="H1428" s="83"/>
    </row>
    <row r="1429" spans="1:8" x14ac:dyDescent="0.3">
      <c r="A1429" s="84"/>
      <c r="H1429" s="83"/>
    </row>
    <row r="1430" spans="1:8" x14ac:dyDescent="0.3">
      <c r="A1430" s="84"/>
      <c r="H1430" s="83"/>
    </row>
    <row r="1431" spans="1:8" x14ac:dyDescent="0.3">
      <c r="A1431" s="84"/>
      <c r="H1431" s="83"/>
    </row>
    <row r="1432" spans="1:8" x14ac:dyDescent="0.3">
      <c r="A1432" s="84"/>
      <c r="H1432" s="83"/>
    </row>
    <row r="1433" spans="1:8" x14ac:dyDescent="0.3">
      <c r="A1433" s="84"/>
      <c r="H1433" s="83"/>
    </row>
    <row r="1434" spans="1:8" x14ac:dyDescent="0.3">
      <c r="A1434" s="84"/>
      <c r="H1434" s="83"/>
    </row>
    <row r="1435" spans="1:8" x14ac:dyDescent="0.3">
      <c r="A1435" s="84"/>
      <c r="H1435" s="83"/>
    </row>
    <row r="1436" spans="1:8" x14ac:dyDescent="0.3">
      <c r="A1436" s="84"/>
      <c r="H1436" s="83"/>
    </row>
    <row r="1437" spans="1:8" x14ac:dyDescent="0.3">
      <c r="A1437" s="84"/>
      <c r="H1437" s="83"/>
    </row>
    <row r="1438" spans="1:8" x14ac:dyDescent="0.3">
      <c r="A1438" s="84"/>
      <c r="H1438" s="83"/>
    </row>
    <row r="1439" spans="1:8" x14ac:dyDescent="0.3">
      <c r="A1439" s="84"/>
      <c r="H1439" s="83"/>
    </row>
    <row r="1440" spans="1:8" x14ac:dyDescent="0.3">
      <c r="A1440" s="84"/>
      <c r="H1440" s="83"/>
    </row>
    <row r="1441" spans="1:8" x14ac:dyDescent="0.3">
      <c r="A1441" s="84"/>
      <c r="H1441" s="83"/>
    </row>
    <row r="1442" spans="1:8" x14ac:dyDescent="0.3">
      <c r="A1442" s="84"/>
      <c r="H1442" s="83"/>
    </row>
    <row r="1443" spans="1:8" x14ac:dyDescent="0.3">
      <c r="A1443" s="84"/>
      <c r="H1443" s="83"/>
    </row>
    <row r="1444" spans="1:8" x14ac:dyDescent="0.3">
      <c r="A1444" s="84"/>
      <c r="H1444" s="83"/>
    </row>
    <row r="1445" spans="1:8" x14ac:dyDescent="0.3">
      <c r="A1445" s="84"/>
      <c r="H1445" s="83"/>
    </row>
    <row r="1446" spans="1:8" x14ac:dyDescent="0.3">
      <c r="A1446" s="84"/>
      <c r="H1446" s="83"/>
    </row>
    <row r="1447" spans="1:8" x14ac:dyDescent="0.3">
      <c r="A1447" s="84"/>
      <c r="H1447" s="83"/>
    </row>
    <row r="1448" spans="1:8" x14ac:dyDescent="0.3">
      <c r="A1448" s="84"/>
      <c r="H1448" s="83"/>
    </row>
    <row r="1449" spans="1:8" x14ac:dyDescent="0.3">
      <c r="A1449" s="84"/>
      <c r="H1449" s="83"/>
    </row>
    <row r="1450" spans="1:8" x14ac:dyDescent="0.3">
      <c r="A1450" s="84"/>
      <c r="H1450" s="83"/>
    </row>
    <row r="1451" spans="1:8" x14ac:dyDescent="0.3">
      <c r="A1451" s="84"/>
      <c r="H1451" s="83"/>
    </row>
    <row r="1452" spans="1:8" x14ac:dyDescent="0.3">
      <c r="A1452" s="84"/>
      <c r="H1452" s="83"/>
    </row>
    <row r="1453" spans="1:8" x14ac:dyDescent="0.3">
      <c r="A1453" s="84"/>
      <c r="H1453" s="83"/>
    </row>
    <row r="1454" spans="1:8" x14ac:dyDescent="0.3">
      <c r="A1454" s="84"/>
      <c r="H1454" s="83"/>
    </row>
    <row r="1455" spans="1:8" x14ac:dyDescent="0.3">
      <c r="A1455" s="84"/>
      <c r="H1455" s="83"/>
    </row>
    <row r="1456" spans="1:8" x14ac:dyDescent="0.3">
      <c r="A1456" s="84"/>
      <c r="H1456" s="83"/>
    </row>
    <row r="1457" spans="1:8" x14ac:dyDescent="0.3">
      <c r="A1457" s="84"/>
      <c r="H1457" s="83"/>
    </row>
    <row r="1458" spans="1:8" x14ac:dyDescent="0.3">
      <c r="A1458" s="84"/>
      <c r="H1458" s="83"/>
    </row>
    <row r="1459" spans="1:8" x14ac:dyDescent="0.3">
      <c r="A1459" s="84"/>
      <c r="H1459" s="83"/>
    </row>
    <row r="1460" spans="1:8" x14ac:dyDescent="0.3">
      <c r="A1460" s="84"/>
      <c r="H1460" s="83"/>
    </row>
    <row r="1461" spans="1:8" x14ac:dyDescent="0.3">
      <c r="A1461" s="84"/>
      <c r="H1461" s="83"/>
    </row>
    <row r="1462" spans="1:8" x14ac:dyDescent="0.3">
      <c r="A1462" s="84"/>
      <c r="H1462" s="83"/>
    </row>
    <row r="1463" spans="1:8" x14ac:dyDescent="0.3">
      <c r="A1463" s="84"/>
      <c r="H1463" s="83"/>
    </row>
    <row r="1464" spans="1:8" x14ac:dyDescent="0.3">
      <c r="A1464" s="84"/>
      <c r="H1464" s="83"/>
    </row>
    <row r="1465" spans="1:8" x14ac:dyDescent="0.3">
      <c r="A1465" s="84"/>
      <c r="H1465" s="83"/>
    </row>
    <row r="1466" spans="1:8" x14ac:dyDescent="0.3">
      <c r="A1466" s="84"/>
      <c r="H1466" s="83"/>
    </row>
    <row r="1467" spans="1:8" x14ac:dyDescent="0.3">
      <c r="A1467" s="84"/>
      <c r="H1467" s="83"/>
    </row>
    <row r="1468" spans="1:8" x14ac:dyDescent="0.3">
      <c r="A1468" s="84"/>
      <c r="H1468" s="83"/>
    </row>
    <row r="1469" spans="1:8" x14ac:dyDescent="0.3">
      <c r="A1469" s="84"/>
      <c r="H1469" s="83"/>
    </row>
    <row r="1470" spans="1:8" x14ac:dyDescent="0.3">
      <c r="A1470" s="84"/>
      <c r="H1470" s="83"/>
    </row>
    <row r="1471" spans="1:8" x14ac:dyDescent="0.3">
      <c r="A1471" s="84"/>
      <c r="H1471" s="83"/>
    </row>
    <row r="1472" spans="1:8" x14ac:dyDescent="0.3">
      <c r="A1472" s="84"/>
      <c r="H1472" s="83"/>
    </row>
    <row r="1473" spans="1:8" x14ac:dyDescent="0.3">
      <c r="A1473" s="84"/>
      <c r="H1473" s="83"/>
    </row>
    <row r="1474" spans="1:8" x14ac:dyDescent="0.3">
      <c r="A1474" s="84"/>
      <c r="H1474" s="83"/>
    </row>
    <row r="1475" spans="1:8" x14ac:dyDescent="0.3">
      <c r="A1475" s="84"/>
      <c r="H1475" s="83"/>
    </row>
    <row r="1476" spans="1:8" x14ac:dyDescent="0.3">
      <c r="A1476" s="84"/>
      <c r="H1476" s="83"/>
    </row>
    <row r="1477" spans="1:8" x14ac:dyDescent="0.3">
      <c r="A1477" s="84"/>
      <c r="H1477" s="83"/>
    </row>
    <row r="1478" spans="1:8" x14ac:dyDescent="0.3">
      <c r="A1478" s="84"/>
      <c r="H1478" s="83"/>
    </row>
    <row r="1479" spans="1:8" x14ac:dyDescent="0.3">
      <c r="A1479" s="84"/>
      <c r="H1479" s="83"/>
    </row>
    <row r="1480" spans="1:8" x14ac:dyDescent="0.3">
      <c r="A1480" s="84"/>
      <c r="H1480" s="83"/>
    </row>
    <row r="1481" spans="1:8" x14ac:dyDescent="0.3">
      <c r="A1481" s="84"/>
      <c r="H1481" s="83"/>
    </row>
    <row r="1482" spans="1:8" x14ac:dyDescent="0.3">
      <c r="A1482" s="84"/>
      <c r="H1482" s="83"/>
    </row>
    <row r="1483" spans="1:8" x14ac:dyDescent="0.3">
      <c r="A1483" s="84"/>
      <c r="H1483" s="83"/>
    </row>
    <row r="1484" spans="1:8" x14ac:dyDescent="0.3">
      <c r="A1484" s="84"/>
      <c r="H1484" s="83"/>
    </row>
    <row r="1485" spans="1:8" x14ac:dyDescent="0.3">
      <c r="A1485" s="84"/>
      <c r="H1485" s="83"/>
    </row>
    <row r="1486" spans="1:8" x14ac:dyDescent="0.3">
      <c r="A1486" s="84"/>
      <c r="H1486" s="83"/>
    </row>
    <row r="1487" spans="1:8" x14ac:dyDescent="0.3">
      <c r="A1487" s="84"/>
      <c r="H1487" s="83"/>
    </row>
    <row r="1488" spans="1:8" x14ac:dyDescent="0.3">
      <c r="A1488" s="84"/>
      <c r="H1488" s="83"/>
    </row>
    <row r="1489" spans="1:8" x14ac:dyDescent="0.3">
      <c r="A1489" s="84"/>
      <c r="H1489" s="83"/>
    </row>
    <row r="1490" spans="1:8" x14ac:dyDescent="0.3">
      <c r="A1490" s="84"/>
      <c r="H1490" s="83"/>
    </row>
    <row r="1491" spans="1:8" x14ac:dyDescent="0.3">
      <c r="A1491" s="84"/>
      <c r="H1491" s="83"/>
    </row>
    <row r="1492" spans="1:8" x14ac:dyDescent="0.3">
      <c r="A1492" s="84"/>
      <c r="H1492" s="83"/>
    </row>
    <row r="1493" spans="1:8" x14ac:dyDescent="0.3">
      <c r="A1493" s="84"/>
      <c r="H1493" s="83"/>
    </row>
    <row r="1494" spans="1:8" x14ac:dyDescent="0.3">
      <c r="A1494" s="84"/>
      <c r="H1494" s="83"/>
    </row>
    <row r="1495" spans="1:8" x14ac:dyDescent="0.3">
      <c r="A1495" s="84"/>
      <c r="H1495" s="83"/>
    </row>
    <row r="1496" spans="1:8" x14ac:dyDescent="0.3">
      <c r="A1496" s="84"/>
      <c r="H1496" s="83"/>
    </row>
    <row r="1497" spans="1:8" x14ac:dyDescent="0.3">
      <c r="A1497" s="84"/>
      <c r="H1497" s="83"/>
    </row>
    <row r="1498" spans="1:8" x14ac:dyDescent="0.3">
      <c r="A1498" s="84"/>
      <c r="H1498" s="83"/>
    </row>
    <row r="1499" spans="1:8" x14ac:dyDescent="0.3">
      <c r="A1499" s="84"/>
      <c r="H1499" s="83"/>
    </row>
    <row r="1500" spans="1:8" x14ac:dyDescent="0.3">
      <c r="A1500" s="84"/>
      <c r="H1500" s="83"/>
    </row>
    <row r="1501" spans="1:8" x14ac:dyDescent="0.3">
      <c r="A1501" s="84"/>
      <c r="H1501" s="83"/>
    </row>
    <row r="1502" spans="1:8" x14ac:dyDescent="0.3">
      <c r="A1502" s="84"/>
      <c r="H1502" s="83"/>
    </row>
    <row r="1503" spans="1:8" x14ac:dyDescent="0.3">
      <c r="A1503" s="84"/>
      <c r="H1503" s="83"/>
    </row>
    <row r="1504" spans="1:8" x14ac:dyDescent="0.3">
      <c r="A1504" s="84"/>
      <c r="H1504" s="83"/>
    </row>
    <row r="1505" spans="1:8" x14ac:dyDescent="0.3">
      <c r="A1505" s="84"/>
      <c r="H1505" s="83"/>
    </row>
    <row r="1506" spans="1:8" x14ac:dyDescent="0.3">
      <c r="A1506" s="84"/>
      <c r="H1506" s="83"/>
    </row>
    <row r="1507" spans="1:8" x14ac:dyDescent="0.3">
      <c r="A1507" s="84"/>
      <c r="H1507" s="83"/>
    </row>
    <row r="1508" spans="1:8" x14ac:dyDescent="0.3">
      <c r="A1508" s="84"/>
      <c r="H1508" s="83"/>
    </row>
    <row r="1509" spans="1:8" x14ac:dyDescent="0.3">
      <c r="A1509" s="84"/>
      <c r="H1509" s="83"/>
    </row>
    <row r="1510" spans="1:8" x14ac:dyDescent="0.3">
      <c r="A1510" s="84"/>
      <c r="H1510" s="83"/>
    </row>
    <row r="1511" spans="1:8" x14ac:dyDescent="0.3">
      <c r="A1511" s="84"/>
      <c r="H1511" s="83"/>
    </row>
    <row r="1512" spans="1:8" x14ac:dyDescent="0.3">
      <c r="A1512" s="84"/>
      <c r="H1512" s="83"/>
    </row>
    <row r="1513" spans="1:8" x14ac:dyDescent="0.3">
      <c r="A1513" s="84"/>
      <c r="H1513" s="83"/>
    </row>
    <row r="1514" spans="1:8" x14ac:dyDescent="0.3">
      <c r="A1514" s="84"/>
      <c r="H1514" s="83"/>
    </row>
    <row r="1515" spans="1:8" x14ac:dyDescent="0.3">
      <c r="A1515" s="84"/>
      <c r="H1515" s="83"/>
    </row>
    <row r="1516" spans="1:8" x14ac:dyDescent="0.3">
      <c r="A1516" s="84"/>
      <c r="H1516" s="83"/>
    </row>
    <row r="1517" spans="1:8" x14ac:dyDescent="0.3">
      <c r="A1517" s="84"/>
      <c r="H1517" s="83"/>
    </row>
    <row r="1518" spans="1:8" x14ac:dyDescent="0.3">
      <c r="A1518" s="84"/>
      <c r="H1518" s="83"/>
    </row>
    <row r="1519" spans="1:8" x14ac:dyDescent="0.3">
      <c r="A1519" s="84"/>
      <c r="H1519" s="83"/>
    </row>
    <row r="1520" spans="1:8" x14ac:dyDescent="0.3">
      <c r="A1520" s="84"/>
      <c r="H1520" s="83"/>
    </row>
    <row r="1521" spans="1:8" x14ac:dyDescent="0.3">
      <c r="A1521" s="84"/>
      <c r="H1521" s="83"/>
    </row>
    <row r="1522" spans="1:8" x14ac:dyDescent="0.3">
      <c r="A1522" s="84"/>
      <c r="H1522" s="83"/>
    </row>
    <row r="1523" spans="1:8" x14ac:dyDescent="0.3">
      <c r="A1523" s="84"/>
      <c r="H1523" s="83"/>
    </row>
    <row r="1524" spans="1:8" x14ac:dyDescent="0.3">
      <c r="A1524" s="84"/>
      <c r="H1524" s="83"/>
    </row>
    <row r="1525" spans="1:8" x14ac:dyDescent="0.3">
      <c r="A1525" s="84"/>
      <c r="H1525" s="83"/>
    </row>
    <row r="1526" spans="1:8" x14ac:dyDescent="0.3">
      <c r="A1526" s="84"/>
      <c r="H1526" s="83"/>
    </row>
    <row r="1527" spans="1:8" x14ac:dyDescent="0.3">
      <c r="A1527" s="84"/>
      <c r="H1527" s="83"/>
    </row>
    <row r="1528" spans="1:8" x14ac:dyDescent="0.3">
      <c r="A1528" s="84"/>
      <c r="H1528" s="83"/>
    </row>
    <row r="1529" spans="1:8" x14ac:dyDescent="0.3">
      <c r="A1529" s="84"/>
      <c r="H1529" s="83"/>
    </row>
    <row r="1530" spans="1:8" x14ac:dyDescent="0.3">
      <c r="A1530" s="84"/>
      <c r="H1530" s="83"/>
    </row>
    <row r="1531" spans="1:8" x14ac:dyDescent="0.3">
      <c r="A1531" s="84"/>
      <c r="H1531" s="83"/>
    </row>
    <row r="1532" spans="1:8" x14ac:dyDescent="0.3">
      <c r="A1532" s="84"/>
      <c r="H1532" s="83"/>
    </row>
    <row r="1533" spans="1:8" x14ac:dyDescent="0.3">
      <c r="A1533" s="84"/>
      <c r="H1533" s="83"/>
    </row>
    <row r="1534" spans="1:8" x14ac:dyDescent="0.3">
      <c r="A1534" s="84"/>
      <c r="H1534" s="83"/>
    </row>
    <row r="1535" spans="1:8" x14ac:dyDescent="0.3">
      <c r="A1535" s="84"/>
      <c r="H1535" s="83"/>
    </row>
    <row r="1536" spans="1:8" x14ac:dyDescent="0.3">
      <c r="A1536" s="84"/>
      <c r="H1536" s="83"/>
    </row>
    <row r="1537" spans="1:8" x14ac:dyDescent="0.3">
      <c r="A1537" s="84"/>
      <c r="H1537" s="83"/>
    </row>
    <row r="1538" spans="1:8" x14ac:dyDescent="0.3">
      <c r="A1538" s="84"/>
      <c r="H1538" s="83"/>
    </row>
    <row r="1539" spans="1:8" x14ac:dyDescent="0.3">
      <c r="A1539" s="84"/>
      <c r="H1539" s="83"/>
    </row>
    <row r="1540" spans="1:8" x14ac:dyDescent="0.3">
      <c r="A1540" s="84"/>
      <c r="H1540" s="83"/>
    </row>
    <row r="1541" spans="1:8" x14ac:dyDescent="0.3">
      <c r="A1541" s="84"/>
      <c r="H1541" s="83"/>
    </row>
    <row r="1542" spans="1:8" x14ac:dyDescent="0.3">
      <c r="A1542" s="84"/>
      <c r="H1542" s="83"/>
    </row>
    <row r="1543" spans="1:8" x14ac:dyDescent="0.3">
      <c r="A1543" s="84"/>
      <c r="H1543" s="83"/>
    </row>
    <row r="1544" spans="1:8" x14ac:dyDescent="0.3">
      <c r="A1544" s="84"/>
      <c r="H1544" s="83"/>
    </row>
    <row r="1545" spans="1:8" x14ac:dyDescent="0.3">
      <c r="A1545" s="84"/>
      <c r="H1545" s="83"/>
    </row>
    <row r="1546" spans="1:8" x14ac:dyDescent="0.3">
      <c r="A1546" s="84"/>
      <c r="H1546" s="83"/>
    </row>
    <row r="1547" spans="1:8" x14ac:dyDescent="0.3">
      <c r="A1547" s="84"/>
      <c r="H1547" s="83"/>
    </row>
    <row r="1548" spans="1:8" x14ac:dyDescent="0.3">
      <c r="A1548" s="84"/>
      <c r="H1548" s="83"/>
    </row>
    <row r="1549" spans="1:8" x14ac:dyDescent="0.3">
      <c r="A1549" s="84"/>
      <c r="H1549" s="83"/>
    </row>
    <row r="1550" spans="1:8" x14ac:dyDescent="0.3">
      <c r="A1550" s="84"/>
      <c r="H1550" s="83"/>
    </row>
    <row r="1551" spans="1:8" x14ac:dyDescent="0.3">
      <c r="A1551" s="84"/>
      <c r="H1551" s="83"/>
    </row>
    <row r="1552" spans="1:8" x14ac:dyDescent="0.3">
      <c r="A1552" s="84"/>
      <c r="H1552" s="83"/>
    </row>
    <row r="1553" spans="1:8" x14ac:dyDescent="0.3">
      <c r="A1553" s="84"/>
      <c r="H1553" s="83"/>
    </row>
    <row r="1554" spans="1:8" x14ac:dyDescent="0.3">
      <c r="A1554" s="84"/>
      <c r="H1554" s="83"/>
    </row>
    <row r="1555" spans="1:8" x14ac:dyDescent="0.3">
      <c r="A1555" s="84"/>
      <c r="H1555" s="83"/>
    </row>
    <row r="1556" spans="1:8" x14ac:dyDescent="0.3">
      <c r="A1556" s="84"/>
      <c r="H1556" s="83"/>
    </row>
    <row r="1557" spans="1:8" x14ac:dyDescent="0.3">
      <c r="A1557" s="84"/>
      <c r="H1557" s="83"/>
    </row>
    <row r="1558" spans="1:8" x14ac:dyDescent="0.3">
      <c r="A1558" s="84"/>
      <c r="H1558" s="83"/>
    </row>
    <row r="1559" spans="1:8" x14ac:dyDescent="0.3">
      <c r="A1559" s="84"/>
      <c r="H1559" s="83"/>
    </row>
    <row r="1560" spans="1:8" x14ac:dyDescent="0.3">
      <c r="A1560" s="84"/>
      <c r="H1560" s="83"/>
    </row>
    <row r="1561" spans="1:8" x14ac:dyDescent="0.3">
      <c r="A1561" s="84"/>
      <c r="H1561" s="83"/>
    </row>
    <row r="1562" spans="1:8" x14ac:dyDescent="0.3">
      <c r="A1562" s="84"/>
      <c r="H1562" s="83"/>
    </row>
    <row r="1563" spans="1:8" x14ac:dyDescent="0.3">
      <c r="A1563" s="84"/>
      <c r="H1563" s="83"/>
    </row>
    <row r="1564" spans="1:8" x14ac:dyDescent="0.3">
      <c r="A1564" s="84"/>
      <c r="H1564" s="83"/>
    </row>
    <row r="1565" spans="1:8" x14ac:dyDescent="0.3">
      <c r="A1565" s="84"/>
      <c r="H1565" s="83"/>
    </row>
    <row r="1566" spans="1:8" x14ac:dyDescent="0.3">
      <c r="A1566" s="84"/>
      <c r="H1566" s="83"/>
    </row>
    <row r="1567" spans="1:8" x14ac:dyDescent="0.3">
      <c r="A1567" s="84"/>
      <c r="H1567" s="83"/>
    </row>
    <row r="1568" spans="1:8" x14ac:dyDescent="0.3">
      <c r="A1568" s="84"/>
      <c r="H1568" s="83"/>
    </row>
    <row r="1569" spans="1:8" x14ac:dyDescent="0.3">
      <c r="A1569" s="84"/>
      <c r="H1569" s="83"/>
    </row>
    <row r="1570" spans="1:8" x14ac:dyDescent="0.3">
      <c r="A1570" s="84"/>
      <c r="H1570" s="83"/>
    </row>
    <row r="1571" spans="1:8" x14ac:dyDescent="0.3">
      <c r="A1571" s="84"/>
      <c r="H1571" s="83"/>
    </row>
    <row r="1572" spans="1:8" x14ac:dyDescent="0.3">
      <c r="A1572" s="84"/>
      <c r="H1572" s="83"/>
    </row>
    <row r="1573" spans="1:8" x14ac:dyDescent="0.3">
      <c r="A1573" s="84"/>
      <c r="H1573" s="83"/>
    </row>
    <row r="1574" spans="1:8" x14ac:dyDescent="0.3">
      <c r="A1574" s="84"/>
      <c r="H1574" s="83"/>
    </row>
    <row r="1575" spans="1:8" x14ac:dyDescent="0.3">
      <c r="A1575" s="84"/>
      <c r="H1575" s="83"/>
    </row>
    <row r="1576" spans="1:8" x14ac:dyDescent="0.3">
      <c r="A1576" s="84"/>
      <c r="H1576" s="83"/>
    </row>
    <row r="1577" spans="1:8" x14ac:dyDescent="0.3">
      <c r="A1577" s="84"/>
      <c r="H1577" s="83"/>
    </row>
    <row r="1578" spans="1:8" x14ac:dyDescent="0.3">
      <c r="A1578" s="84"/>
      <c r="H1578" s="83"/>
    </row>
    <row r="1579" spans="1:8" x14ac:dyDescent="0.3">
      <c r="A1579" s="84"/>
      <c r="H1579" s="83"/>
    </row>
    <row r="1580" spans="1:8" x14ac:dyDescent="0.3">
      <c r="A1580" s="84"/>
      <c r="H1580" s="83"/>
    </row>
    <row r="1581" spans="1:8" x14ac:dyDescent="0.3">
      <c r="A1581" s="84"/>
      <c r="H1581" s="83"/>
    </row>
    <row r="1582" spans="1:8" x14ac:dyDescent="0.3">
      <c r="A1582" s="84"/>
      <c r="H1582" s="83"/>
    </row>
    <row r="1583" spans="1:8" x14ac:dyDescent="0.3">
      <c r="A1583" s="84"/>
      <c r="H1583" s="83"/>
    </row>
    <row r="1584" spans="1:8" x14ac:dyDescent="0.3">
      <c r="A1584" s="84"/>
      <c r="H1584" s="83"/>
    </row>
    <row r="1585" spans="1:8" x14ac:dyDescent="0.3">
      <c r="A1585" s="84"/>
      <c r="H1585" s="83"/>
    </row>
    <row r="1586" spans="1:8" x14ac:dyDescent="0.3">
      <c r="A1586" s="84"/>
      <c r="H1586" s="83"/>
    </row>
    <row r="1587" spans="1:8" x14ac:dyDescent="0.3">
      <c r="A1587" s="84"/>
      <c r="H1587" s="83"/>
    </row>
    <row r="1588" spans="1:8" x14ac:dyDescent="0.3">
      <c r="A1588" s="84"/>
      <c r="H1588" s="83"/>
    </row>
    <row r="1589" spans="1:8" x14ac:dyDescent="0.3">
      <c r="A1589" s="84"/>
      <c r="H1589" s="83"/>
    </row>
    <row r="1590" spans="1:8" x14ac:dyDescent="0.3">
      <c r="A1590" s="84"/>
      <c r="H1590" s="83"/>
    </row>
    <row r="1591" spans="1:8" x14ac:dyDescent="0.3">
      <c r="A1591" s="84"/>
      <c r="H1591" s="83"/>
    </row>
    <row r="1592" spans="1:8" x14ac:dyDescent="0.3">
      <c r="A1592" s="84"/>
      <c r="H1592" s="83"/>
    </row>
    <row r="1593" spans="1:8" x14ac:dyDescent="0.3">
      <c r="A1593" s="84"/>
      <c r="H1593" s="83"/>
    </row>
    <row r="1594" spans="1:8" x14ac:dyDescent="0.3">
      <c r="A1594" s="84"/>
      <c r="H1594" s="83"/>
    </row>
    <row r="1595" spans="1:8" x14ac:dyDescent="0.3">
      <c r="A1595" s="84"/>
      <c r="H1595" s="83"/>
    </row>
    <row r="1596" spans="1:8" x14ac:dyDescent="0.3">
      <c r="A1596" s="84"/>
      <c r="H1596" s="83"/>
    </row>
    <row r="1597" spans="1:8" x14ac:dyDescent="0.3">
      <c r="A1597" s="84"/>
      <c r="H1597" s="83"/>
    </row>
    <row r="1598" spans="1:8" x14ac:dyDescent="0.3">
      <c r="A1598" s="84"/>
      <c r="H1598" s="83"/>
    </row>
    <row r="1599" spans="1:8" x14ac:dyDescent="0.3">
      <c r="A1599" s="84"/>
      <c r="H1599" s="83"/>
    </row>
    <row r="1600" spans="1:8" x14ac:dyDescent="0.3">
      <c r="A1600" s="84"/>
      <c r="H1600" s="83"/>
    </row>
    <row r="1601" spans="1:8" x14ac:dyDescent="0.3">
      <c r="A1601" s="84"/>
      <c r="H1601" s="83"/>
    </row>
    <row r="1602" spans="1:8" x14ac:dyDescent="0.3">
      <c r="A1602" s="84"/>
      <c r="H1602" s="83"/>
    </row>
    <row r="1603" spans="1:8" x14ac:dyDescent="0.3">
      <c r="A1603" s="84"/>
      <c r="H1603" s="83"/>
    </row>
    <row r="1604" spans="1:8" x14ac:dyDescent="0.3">
      <c r="A1604" s="84"/>
      <c r="H1604" s="83"/>
    </row>
    <row r="1605" spans="1:8" x14ac:dyDescent="0.3">
      <c r="A1605" s="84"/>
      <c r="H1605" s="83"/>
    </row>
    <row r="1606" spans="1:8" x14ac:dyDescent="0.3">
      <c r="A1606" s="84"/>
      <c r="H1606" s="83"/>
    </row>
    <row r="1607" spans="1:8" x14ac:dyDescent="0.3">
      <c r="A1607" s="84"/>
      <c r="H1607" s="83"/>
    </row>
    <row r="1608" spans="1:8" x14ac:dyDescent="0.3">
      <c r="A1608" s="84"/>
      <c r="H1608" s="83"/>
    </row>
    <row r="1609" spans="1:8" x14ac:dyDescent="0.3">
      <c r="A1609" s="84"/>
      <c r="H1609" s="83"/>
    </row>
    <row r="1610" spans="1:8" x14ac:dyDescent="0.3">
      <c r="A1610" s="84"/>
      <c r="H1610" s="83"/>
    </row>
    <row r="1611" spans="1:8" x14ac:dyDescent="0.3">
      <c r="A1611" s="84"/>
      <c r="H1611" s="83"/>
    </row>
    <row r="1612" spans="1:8" x14ac:dyDescent="0.3">
      <c r="A1612" s="84"/>
      <c r="H1612" s="83"/>
    </row>
    <row r="1613" spans="1:8" x14ac:dyDescent="0.3">
      <c r="A1613" s="84"/>
      <c r="H1613" s="83"/>
    </row>
    <row r="1614" spans="1:8" x14ac:dyDescent="0.3">
      <c r="A1614" s="84"/>
      <c r="H1614" s="83"/>
    </row>
    <row r="1615" spans="1:8" x14ac:dyDescent="0.3">
      <c r="A1615" s="84"/>
      <c r="H1615" s="83"/>
    </row>
    <row r="1616" spans="1:8" x14ac:dyDescent="0.3">
      <c r="A1616" s="84"/>
      <c r="H1616" s="83"/>
    </row>
    <row r="1617" spans="1:8" x14ac:dyDescent="0.3">
      <c r="A1617" s="84"/>
      <c r="H1617" s="83"/>
    </row>
    <row r="1618" spans="1:8" x14ac:dyDescent="0.3">
      <c r="A1618" s="84"/>
      <c r="H1618" s="83"/>
    </row>
    <row r="1619" spans="1:8" x14ac:dyDescent="0.3">
      <c r="A1619" s="84"/>
      <c r="H1619" s="83"/>
    </row>
    <row r="1620" spans="1:8" x14ac:dyDescent="0.3">
      <c r="A1620" s="84"/>
      <c r="H1620" s="83"/>
    </row>
    <row r="1621" spans="1:8" x14ac:dyDescent="0.3">
      <c r="A1621" s="84"/>
      <c r="H1621" s="83"/>
    </row>
    <row r="1622" spans="1:8" x14ac:dyDescent="0.3">
      <c r="A1622" s="84"/>
      <c r="H1622" s="83"/>
    </row>
    <row r="1623" spans="1:8" x14ac:dyDescent="0.3">
      <c r="A1623" s="84"/>
      <c r="H1623" s="83"/>
    </row>
    <row r="1624" spans="1:8" x14ac:dyDescent="0.3">
      <c r="A1624" s="84"/>
      <c r="H1624" s="83"/>
    </row>
    <row r="1625" spans="1:8" x14ac:dyDescent="0.3">
      <c r="A1625" s="84"/>
      <c r="H1625" s="83"/>
    </row>
    <row r="1626" spans="1:8" x14ac:dyDescent="0.3">
      <c r="A1626" s="84"/>
      <c r="H1626" s="83"/>
    </row>
    <row r="1627" spans="1:8" x14ac:dyDescent="0.3">
      <c r="A1627" s="84"/>
      <c r="H1627" s="83"/>
    </row>
    <row r="1628" spans="1:8" x14ac:dyDescent="0.3">
      <c r="A1628" s="84"/>
      <c r="H1628" s="83"/>
    </row>
    <row r="1629" spans="1:8" x14ac:dyDescent="0.3">
      <c r="A1629" s="84"/>
      <c r="H1629" s="83"/>
    </row>
    <row r="1630" spans="1:8" x14ac:dyDescent="0.3">
      <c r="A1630" s="84"/>
      <c r="H1630" s="83"/>
    </row>
    <row r="1631" spans="1:8" x14ac:dyDescent="0.3">
      <c r="A1631" s="84"/>
      <c r="H1631" s="83"/>
    </row>
    <row r="1632" spans="1:8" x14ac:dyDescent="0.3">
      <c r="A1632" s="84"/>
      <c r="H1632" s="83"/>
    </row>
    <row r="1633" spans="1:8" x14ac:dyDescent="0.3">
      <c r="A1633" s="84"/>
      <c r="H1633" s="83"/>
    </row>
    <row r="1634" spans="1:8" x14ac:dyDescent="0.3">
      <c r="A1634" s="84"/>
      <c r="H1634" s="83"/>
    </row>
    <row r="1635" spans="1:8" x14ac:dyDescent="0.3">
      <c r="A1635" s="84"/>
      <c r="H1635" s="83"/>
    </row>
    <row r="1636" spans="1:8" x14ac:dyDescent="0.3">
      <c r="A1636" s="84"/>
      <c r="H1636" s="83"/>
    </row>
    <row r="1637" spans="1:8" x14ac:dyDescent="0.3">
      <c r="A1637" s="84"/>
      <c r="H1637" s="83"/>
    </row>
    <row r="1638" spans="1:8" x14ac:dyDescent="0.3">
      <c r="A1638" s="84"/>
      <c r="H1638" s="83"/>
    </row>
    <row r="1639" spans="1:8" x14ac:dyDescent="0.3">
      <c r="A1639" s="84"/>
      <c r="H1639" s="83"/>
    </row>
    <row r="1640" spans="1:8" x14ac:dyDescent="0.3">
      <c r="A1640" s="84"/>
      <c r="H1640" s="83"/>
    </row>
    <row r="1641" spans="1:8" x14ac:dyDescent="0.3">
      <c r="A1641" s="84"/>
      <c r="H1641" s="83"/>
    </row>
    <row r="1642" spans="1:8" x14ac:dyDescent="0.3">
      <c r="A1642" s="84"/>
      <c r="H1642" s="83"/>
    </row>
    <row r="1643" spans="1:8" x14ac:dyDescent="0.3">
      <c r="A1643" s="84"/>
      <c r="H1643" s="83"/>
    </row>
    <row r="1644" spans="1:8" x14ac:dyDescent="0.3">
      <c r="A1644" s="84"/>
      <c r="H1644" s="83"/>
    </row>
    <row r="1645" spans="1:8" x14ac:dyDescent="0.3">
      <c r="A1645" s="84"/>
      <c r="H1645" s="83"/>
    </row>
    <row r="1646" spans="1:8" x14ac:dyDescent="0.3">
      <c r="A1646" s="84"/>
      <c r="H1646" s="83"/>
    </row>
    <row r="1647" spans="1:8" x14ac:dyDescent="0.3">
      <c r="A1647" s="84"/>
      <c r="H1647" s="83"/>
    </row>
    <row r="1648" spans="1:8" x14ac:dyDescent="0.3">
      <c r="A1648" s="84"/>
      <c r="H1648" s="83"/>
    </row>
    <row r="1649" spans="1:8" x14ac:dyDescent="0.3">
      <c r="A1649" s="84"/>
      <c r="H1649" s="83"/>
    </row>
    <row r="1650" spans="1:8" x14ac:dyDescent="0.3">
      <c r="A1650" s="84"/>
      <c r="H1650" s="83"/>
    </row>
    <row r="1651" spans="1:8" x14ac:dyDescent="0.3">
      <c r="A1651" s="84"/>
      <c r="H1651" s="83"/>
    </row>
    <row r="1652" spans="1:8" x14ac:dyDescent="0.3">
      <c r="A1652" s="84"/>
      <c r="H1652" s="83"/>
    </row>
    <row r="1653" spans="1:8" x14ac:dyDescent="0.3">
      <c r="A1653" s="84"/>
      <c r="H1653" s="83"/>
    </row>
    <row r="1654" spans="1:8" x14ac:dyDescent="0.3">
      <c r="A1654" s="84"/>
      <c r="H1654" s="83"/>
    </row>
    <row r="1655" spans="1:8" x14ac:dyDescent="0.3">
      <c r="A1655" s="84"/>
      <c r="H1655" s="83"/>
    </row>
    <row r="1656" spans="1:8" x14ac:dyDescent="0.3">
      <c r="A1656" s="84"/>
      <c r="H1656" s="83"/>
    </row>
    <row r="1657" spans="1:8" x14ac:dyDescent="0.3">
      <c r="A1657" s="84"/>
      <c r="H1657" s="83"/>
    </row>
    <row r="1658" spans="1:8" x14ac:dyDescent="0.3">
      <c r="A1658" s="84"/>
      <c r="H1658" s="83"/>
    </row>
    <row r="1659" spans="1:8" x14ac:dyDescent="0.3">
      <c r="A1659" s="84"/>
      <c r="H1659" s="83"/>
    </row>
    <row r="1660" spans="1:8" x14ac:dyDescent="0.3">
      <c r="A1660" s="84"/>
      <c r="H1660" s="83"/>
    </row>
    <row r="1661" spans="1:8" x14ac:dyDescent="0.3">
      <c r="A1661" s="84"/>
      <c r="H1661" s="83"/>
    </row>
    <row r="1662" spans="1:8" x14ac:dyDescent="0.3">
      <c r="A1662" s="84"/>
      <c r="H1662" s="83"/>
    </row>
    <row r="1663" spans="1:8" x14ac:dyDescent="0.3">
      <c r="A1663" s="84"/>
      <c r="H1663" s="83"/>
    </row>
    <row r="1664" spans="1:8" x14ac:dyDescent="0.3">
      <c r="A1664" s="84"/>
      <c r="H1664" s="83"/>
    </row>
    <row r="1665" spans="1:8" x14ac:dyDescent="0.3">
      <c r="A1665" s="84"/>
      <c r="H1665" s="83"/>
    </row>
    <row r="1666" spans="1:8" x14ac:dyDescent="0.3">
      <c r="A1666" s="84"/>
      <c r="H1666" s="83"/>
    </row>
    <row r="1667" spans="1:8" x14ac:dyDescent="0.3">
      <c r="A1667" s="84"/>
      <c r="H1667" s="83"/>
    </row>
    <row r="1668" spans="1:8" x14ac:dyDescent="0.3">
      <c r="A1668" s="84"/>
      <c r="H1668" s="83"/>
    </row>
    <row r="1669" spans="1:8" x14ac:dyDescent="0.3">
      <c r="A1669" s="84"/>
      <c r="H1669" s="83"/>
    </row>
    <row r="1670" spans="1:8" x14ac:dyDescent="0.3">
      <c r="A1670" s="84"/>
      <c r="H1670" s="83"/>
    </row>
    <row r="1671" spans="1:8" x14ac:dyDescent="0.3">
      <c r="A1671" s="84"/>
      <c r="H1671" s="83"/>
    </row>
    <row r="1672" spans="1:8" x14ac:dyDescent="0.3">
      <c r="A1672" s="84"/>
      <c r="H1672" s="83"/>
    </row>
    <row r="1673" spans="1:8" x14ac:dyDescent="0.3">
      <c r="A1673" s="84"/>
      <c r="H1673" s="83"/>
    </row>
    <row r="1674" spans="1:8" x14ac:dyDescent="0.3">
      <c r="A1674" s="84"/>
      <c r="H1674" s="83"/>
    </row>
    <row r="1675" spans="1:8" x14ac:dyDescent="0.3">
      <c r="A1675" s="84"/>
      <c r="H1675" s="83"/>
    </row>
    <row r="1676" spans="1:8" x14ac:dyDescent="0.3">
      <c r="A1676" s="84"/>
      <c r="H1676" s="83"/>
    </row>
    <row r="1677" spans="1:8" x14ac:dyDescent="0.3">
      <c r="A1677" s="84"/>
      <c r="H1677" s="83"/>
    </row>
    <row r="1678" spans="1:8" x14ac:dyDescent="0.3">
      <c r="A1678" s="84"/>
      <c r="H1678" s="83"/>
    </row>
    <row r="1679" spans="1:8" x14ac:dyDescent="0.3">
      <c r="A1679" s="84"/>
      <c r="H1679" s="83"/>
    </row>
    <row r="1680" spans="1:8" x14ac:dyDescent="0.3">
      <c r="A1680" s="84"/>
      <c r="H1680" s="83"/>
    </row>
    <row r="1681" spans="1:8" x14ac:dyDescent="0.3">
      <c r="A1681" s="84"/>
      <c r="H1681" s="83"/>
    </row>
    <row r="1682" spans="1:8" x14ac:dyDescent="0.3">
      <c r="A1682" s="84"/>
      <c r="H1682" s="83"/>
    </row>
    <row r="1683" spans="1:8" x14ac:dyDescent="0.3">
      <c r="A1683" s="84"/>
      <c r="H1683" s="83"/>
    </row>
    <row r="1684" spans="1:8" x14ac:dyDescent="0.3">
      <c r="A1684" s="84"/>
      <c r="H1684" s="83"/>
    </row>
    <row r="1685" spans="1:8" x14ac:dyDescent="0.3">
      <c r="A1685" s="84"/>
      <c r="H1685" s="83"/>
    </row>
    <row r="1686" spans="1:8" x14ac:dyDescent="0.3">
      <c r="A1686" s="84"/>
      <c r="H1686" s="83"/>
    </row>
    <row r="1687" spans="1:8" x14ac:dyDescent="0.3">
      <c r="A1687" s="84"/>
      <c r="H1687" s="83"/>
    </row>
    <row r="1688" spans="1:8" x14ac:dyDescent="0.3">
      <c r="A1688" s="84"/>
      <c r="H1688" s="83"/>
    </row>
    <row r="1689" spans="1:8" x14ac:dyDescent="0.3">
      <c r="A1689" s="84"/>
      <c r="H1689" s="83"/>
    </row>
    <row r="1690" spans="1:8" x14ac:dyDescent="0.3">
      <c r="A1690" s="84"/>
      <c r="H1690" s="83"/>
    </row>
    <row r="1691" spans="1:8" x14ac:dyDescent="0.3">
      <c r="A1691" s="84"/>
      <c r="H1691" s="83"/>
    </row>
    <row r="1692" spans="1:8" x14ac:dyDescent="0.3">
      <c r="A1692" s="84"/>
      <c r="H1692" s="83"/>
    </row>
    <row r="1693" spans="1:8" x14ac:dyDescent="0.3">
      <c r="A1693" s="84"/>
      <c r="H1693" s="83"/>
    </row>
    <row r="1694" spans="1:8" x14ac:dyDescent="0.3">
      <c r="A1694" s="84"/>
      <c r="H1694" s="83"/>
    </row>
    <row r="1695" spans="1:8" x14ac:dyDescent="0.3">
      <c r="A1695" s="84"/>
      <c r="H1695" s="83"/>
    </row>
    <row r="1696" spans="1:8" x14ac:dyDescent="0.3">
      <c r="A1696" s="84"/>
      <c r="H1696" s="83"/>
    </row>
    <row r="1697" spans="1:8" x14ac:dyDescent="0.3">
      <c r="A1697" s="84"/>
      <c r="H1697" s="83"/>
    </row>
    <row r="1698" spans="1:8" x14ac:dyDescent="0.3">
      <c r="A1698" s="84"/>
      <c r="H1698" s="83"/>
    </row>
    <row r="1699" spans="1:8" x14ac:dyDescent="0.3">
      <c r="A1699" s="84"/>
      <c r="H1699" s="83"/>
    </row>
    <row r="1700" spans="1:8" x14ac:dyDescent="0.3">
      <c r="A1700" s="84"/>
      <c r="H1700" s="83"/>
    </row>
    <row r="1701" spans="1:8" x14ac:dyDescent="0.3">
      <c r="A1701" s="84"/>
      <c r="H1701" s="83"/>
    </row>
    <row r="1702" spans="1:8" x14ac:dyDescent="0.3">
      <c r="A1702" s="84"/>
      <c r="H1702" s="83"/>
    </row>
    <row r="1703" spans="1:8" x14ac:dyDescent="0.3">
      <c r="A1703" s="84"/>
      <c r="H1703" s="83"/>
    </row>
    <row r="1704" spans="1:8" x14ac:dyDescent="0.3">
      <c r="A1704" s="84"/>
      <c r="H1704" s="83"/>
    </row>
    <row r="1705" spans="1:8" x14ac:dyDescent="0.3">
      <c r="A1705" s="84"/>
      <c r="H1705" s="83"/>
    </row>
    <row r="1706" spans="1:8" x14ac:dyDescent="0.3">
      <c r="A1706" s="84"/>
      <c r="H1706" s="83"/>
    </row>
    <row r="1707" spans="1:8" x14ac:dyDescent="0.3">
      <c r="A1707" s="84"/>
      <c r="H1707" s="83"/>
    </row>
    <row r="1708" spans="1:8" x14ac:dyDescent="0.3">
      <c r="A1708" s="84"/>
      <c r="H1708" s="83"/>
    </row>
    <row r="1709" spans="1:8" x14ac:dyDescent="0.3">
      <c r="A1709" s="84"/>
      <c r="H1709" s="83"/>
    </row>
    <row r="1710" spans="1:8" x14ac:dyDescent="0.3">
      <c r="A1710" s="84"/>
      <c r="H1710" s="83"/>
    </row>
    <row r="1711" spans="1:8" x14ac:dyDescent="0.3">
      <c r="A1711" s="84"/>
      <c r="H1711" s="83"/>
    </row>
    <row r="1712" spans="1:8" x14ac:dyDescent="0.3">
      <c r="A1712" s="84"/>
      <c r="H1712" s="83"/>
    </row>
    <row r="1713" spans="1:8" x14ac:dyDescent="0.3">
      <c r="A1713" s="84"/>
      <c r="H1713" s="83"/>
    </row>
    <row r="1714" spans="1:8" x14ac:dyDescent="0.3">
      <c r="A1714" s="84"/>
      <c r="H1714" s="83"/>
    </row>
    <row r="1715" spans="1:8" x14ac:dyDescent="0.3">
      <c r="A1715" s="84"/>
      <c r="H1715" s="83"/>
    </row>
    <row r="1716" spans="1:8" x14ac:dyDescent="0.3">
      <c r="A1716" s="84"/>
      <c r="H1716" s="83"/>
    </row>
    <row r="1717" spans="1:8" x14ac:dyDescent="0.3">
      <c r="A1717" s="84"/>
      <c r="H1717" s="83"/>
    </row>
    <row r="1718" spans="1:8" x14ac:dyDescent="0.3">
      <c r="A1718" s="84"/>
      <c r="H1718" s="83"/>
    </row>
    <row r="1719" spans="1:8" x14ac:dyDescent="0.3">
      <c r="A1719" s="84"/>
      <c r="H1719" s="83"/>
    </row>
    <row r="1720" spans="1:8" x14ac:dyDescent="0.3">
      <c r="A1720" s="84"/>
      <c r="H1720" s="83"/>
    </row>
    <row r="1721" spans="1:8" x14ac:dyDescent="0.3">
      <c r="A1721" s="84"/>
      <c r="H1721" s="83"/>
    </row>
    <row r="1722" spans="1:8" x14ac:dyDescent="0.3">
      <c r="A1722" s="84"/>
      <c r="H1722" s="83"/>
    </row>
    <row r="1723" spans="1:8" x14ac:dyDescent="0.3">
      <c r="A1723" s="84"/>
      <c r="H1723" s="83"/>
    </row>
    <row r="1724" spans="1:8" x14ac:dyDescent="0.3">
      <c r="A1724" s="84"/>
      <c r="H1724" s="83"/>
    </row>
    <row r="1725" spans="1:8" x14ac:dyDescent="0.3">
      <c r="A1725" s="84"/>
      <c r="H1725" s="83"/>
    </row>
    <row r="1726" spans="1:8" x14ac:dyDescent="0.3">
      <c r="A1726" s="84"/>
      <c r="H1726" s="83"/>
    </row>
    <row r="1727" spans="1:8" x14ac:dyDescent="0.3">
      <c r="A1727" s="84"/>
      <c r="H1727" s="83"/>
    </row>
    <row r="1728" spans="1:8" x14ac:dyDescent="0.3">
      <c r="A1728" s="84"/>
      <c r="H1728" s="83"/>
    </row>
    <row r="1729" spans="1:8" x14ac:dyDescent="0.3">
      <c r="A1729" s="84"/>
      <c r="H1729" s="83"/>
    </row>
    <row r="1730" spans="1:8" x14ac:dyDescent="0.3">
      <c r="A1730" s="84"/>
      <c r="H1730" s="83"/>
    </row>
    <row r="1731" spans="1:8" x14ac:dyDescent="0.3">
      <c r="A1731" s="84"/>
      <c r="H1731" s="83"/>
    </row>
    <row r="1732" spans="1:8" x14ac:dyDescent="0.3">
      <c r="A1732" s="84"/>
      <c r="H1732" s="83"/>
    </row>
    <row r="1733" spans="1:8" x14ac:dyDescent="0.3">
      <c r="A1733" s="84"/>
      <c r="H1733" s="83"/>
    </row>
    <row r="1734" spans="1:8" x14ac:dyDescent="0.3">
      <c r="A1734" s="84"/>
      <c r="H1734" s="83"/>
    </row>
    <row r="1735" spans="1:8" x14ac:dyDescent="0.3">
      <c r="A1735" s="84"/>
      <c r="H1735" s="83"/>
    </row>
    <row r="1736" spans="1:8" x14ac:dyDescent="0.3">
      <c r="A1736" s="84"/>
      <c r="H1736" s="83"/>
    </row>
    <row r="1737" spans="1:8" x14ac:dyDescent="0.3">
      <c r="A1737" s="84"/>
      <c r="H1737" s="83"/>
    </row>
    <row r="1738" spans="1:8" x14ac:dyDescent="0.3">
      <c r="A1738" s="84"/>
      <c r="H1738" s="83"/>
    </row>
    <row r="1739" spans="1:8" x14ac:dyDescent="0.3">
      <c r="A1739" s="84"/>
      <c r="H1739" s="83"/>
    </row>
    <row r="1740" spans="1:8" x14ac:dyDescent="0.3">
      <c r="A1740" s="84"/>
      <c r="H1740" s="83"/>
    </row>
    <row r="1741" spans="1:8" x14ac:dyDescent="0.3">
      <c r="A1741" s="84"/>
      <c r="H1741" s="83"/>
    </row>
    <row r="1742" spans="1:8" x14ac:dyDescent="0.3">
      <c r="A1742" s="84"/>
      <c r="H1742" s="83"/>
    </row>
    <row r="1743" spans="1:8" x14ac:dyDescent="0.3">
      <c r="A1743" s="84"/>
      <c r="H1743" s="83"/>
    </row>
    <row r="1744" spans="1:8" x14ac:dyDescent="0.3">
      <c r="A1744" s="84"/>
      <c r="H1744" s="83"/>
    </row>
    <row r="1745" spans="1:8" x14ac:dyDescent="0.3">
      <c r="A1745" s="84"/>
      <c r="H1745" s="83"/>
    </row>
    <row r="1746" spans="1:8" x14ac:dyDescent="0.3">
      <c r="A1746" s="84"/>
      <c r="H1746" s="83"/>
    </row>
    <row r="1747" spans="1:8" x14ac:dyDescent="0.3">
      <c r="A1747" s="84"/>
      <c r="H1747" s="83"/>
    </row>
    <row r="1748" spans="1:8" x14ac:dyDescent="0.3">
      <c r="A1748" s="84"/>
      <c r="H1748" s="83"/>
    </row>
    <row r="1749" spans="1:8" x14ac:dyDescent="0.3">
      <c r="A1749" s="84"/>
      <c r="H1749" s="83"/>
    </row>
    <row r="1750" spans="1:8" x14ac:dyDescent="0.3">
      <c r="A1750" s="84"/>
      <c r="H1750" s="83"/>
    </row>
    <row r="1751" spans="1:8" x14ac:dyDescent="0.3">
      <c r="A1751" s="84"/>
      <c r="H1751" s="83"/>
    </row>
    <row r="1752" spans="1:8" x14ac:dyDescent="0.3">
      <c r="A1752" s="84"/>
      <c r="H1752" s="83"/>
    </row>
    <row r="1753" spans="1:8" x14ac:dyDescent="0.3">
      <c r="A1753" s="84"/>
      <c r="H1753" s="83"/>
    </row>
    <row r="1754" spans="1:8" x14ac:dyDescent="0.3">
      <c r="A1754" s="84"/>
      <c r="H1754" s="83"/>
    </row>
    <row r="1755" spans="1:8" x14ac:dyDescent="0.3">
      <c r="A1755" s="84"/>
      <c r="H1755" s="83"/>
    </row>
    <row r="1756" spans="1:8" x14ac:dyDescent="0.3">
      <c r="A1756" s="84"/>
      <c r="H1756" s="83"/>
    </row>
    <row r="1757" spans="1:8" x14ac:dyDescent="0.3">
      <c r="A1757" s="84"/>
      <c r="H1757" s="83"/>
    </row>
    <row r="1758" spans="1:8" x14ac:dyDescent="0.3">
      <c r="A1758" s="84"/>
      <c r="H1758" s="83"/>
    </row>
    <row r="1759" spans="1:8" x14ac:dyDescent="0.3">
      <c r="A1759" s="84"/>
      <c r="H1759" s="83"/>
    </row>
    <row r="1760" spans="1:8" x14ac:dyDescent="0.3">
      <c r="A1760" s="84"/>
      <c r="H1760" s="83"/>
    </row>
    <row r="1761" spans="1:8" x14ac:dyDescent="0.3">
      <c r="A1761" s="84"/>
      <c r="H1761" s="83"/>
    </row>
    <row r="1762" spans="1:8" x14ac:dyDescent="0.3">
      <c r="A1762" s="84"/>
      <c r="H1762" s="83"/>
    </row>
    <row r="1763" spans="1:8" x14ac:dyDescent="0.3">
      <c r="A1763" s="84"/>
      <c r="H1763" s="83"/>
    </row>
    <row r="1764" spans="1:8" x14ac:dyDescent="0.3">
      <c r="A1764" s="84"/>
      <c r="H1764" s="83"/>
    </row>
    <row r="1765" spans="1:8" x14ac:dyDescent="0.3">
      <c r="A1765" s="84"/>
      <c r="H1765" s="83"/>
    </row>
    <row r="1766" spans="1:8" x14ac:dyDescent="0.3">
      <c r="A1766" s="84"/>
      <c r="H1766" s="83"/>
    </row>
    <row r="1767" spans="1:8" x14ac:dyDescent="0.3">
      <c r="A1767" s="84"/>
      <c r="H1767" s="83"/>
    </row>
    <row r="1768" spans="1:8" x14ac:dyDescent="0.3">
      <c r="A1768" s="84"/>
      <c r="H1768" s="83"/>
    </row>
    <row r="1769" spans="1:8" x14ac:dyDescent="0.3">
      <c r="A1769" s="84"/>
      <c r="H1769" s="83"/>
    </row>
    <row r="1770" spans="1:8" x14ac:dyDescent="0.3">
      <c r="A1770" s="84"/>
      <c r="H1770" s="83"/>
    </row>
    <row r="1771" spans="1:8" x14ac:dyDescent="0.3">
      <c r="A1771" s="84"/>
      <c r="H1771" s="83"/>
    </row>
    <row r="1772" spans="1:8" x14ac:dyDescent="0.3">
      <c r="A1772" s="84"/>
      <c r="H1772" s="83"/>
    </row>
    <row r="1773" spans="1:8" x14ac:dyDescent="0.3">
      <c r="A1773" s="84"/>
      <c r="H1773" s="83"/>
    </row>
    <row r="1774" spans="1:8" x14ac:dyDescent="0.3">
      <c r="A1774" s="84"/>
      <c r="H1774" s="83"/>
    </row>
    <row r="1775" spans="1:8" x14ac:dyDescent="0.3">
      <c r="A1775" s="84"/>
      <c r="H1775" s="83"/>
    </row>
    <row r="1776" spans="1:8" x14ac:dyDescent="0.3">
      <c r="A1776" s="84"/>
      <c r="H1776" s="83"/>
    </row>
    <row r="1777" spans="1:8" x14ac:dyDescent="0.3">
      <c r="A1777" s="84"/>
      <c r="H1777" s="83"/>
    </row>
    <row r="1778" spans="1:8" x14ac:dyDescent="0.3">
      <c r="A1778" s="84"/>
      <c r="H1778" s="83"/>
    </row>
    <row r="1779" spans="1:8" x14ac:dyDescent="0.3">
      <c r="A1779" s="84"/>
      <c r="H1779" s="83"/>
    </row>
    <row r="1780" spans="1:8" x14ac:dyDescent="0.3">
      <c r="A1780" s="84"/>
      <c r="H1780" s="83"/>
    </row>
    <row r="1781" spans="1:8" x14ac:dyDescent="0.3">
      <c r="A1781" s="84"/>
      <c r="H1781" s="83"/>
    </row>
    <row r="1782" spans="1:8" x14ac:dyDescent="0.3">
      <c r="A1782" s="84"/>
      <c r="H1782" s="83"/>
    </row>
    <row r="1783" spans="1:8" x14ac:dyDescent="0.3">
      <c r="A1783" s="84"/>
      <c r="H1783" s="83"/>
    </row>
    <row r="1784" spans="1:8" x14ac:dyDescent="0.3">
      <c r="A1784" s="84"/>
      <c r="H1784" s="83"/>
    </row>
    <row r="1785" spans="1:8" x14ac:dyDescent="0.3">
      <c r="A1785" s="84"/>
      <c r="H1785" s="83"/>
    </row>
    <row r="1786" spans="1:8" x14ac:dyDescent="0.3">
      <c r="A1786" s="84"/>
      <c r="H1786" s="83"/>
    </row>
    <row r="1787" spans="1:8" x14ac:dyDescent="0.3">
      <c r="A1787" s="84"/>
      <c r="H1787" s="83"/>
    </row>
    <row r="1788" spans="1:8" x14ac:dyDescent="0.3">
      <c r="A1788" s="84"/>
      <c r="H1788" s="83"/>
    </row>
    <row r="1789" spans="1:8" x14ac:dyDescent="0.3">
      <c r="A1789" s="84"/>
      <c r="H1789" s="83"/>
    </row>
    <row r="1790" spans="1:8" x14ac:dyDescent="0.3">
      <c r="A1790" s="84"/>
      <c r="H1790" s="83"/>
    </row>
    <row r="1791" spans="1:8" x14ac:dyDescent="0.3">
      <c r="A1791" s="84"/>
      <c r="H1791" s="83"/>
    </row>
    <row r="1792" spans="1:8" x14ac:dyDescent="0.3">
      <c r="A1792" s="84"/>
      <c r="H1792" s="83"/>
    </row>
    <row r="1793" spans="1:8" x14ac:dyDescent="0.3">
      <c r="A1793" s="84"/>
      <c r="H1793" s="83"/>
    </row>
    <row r="1794" spans="1:8" x14ac:dyDescent="0.3">
      <c r="A1794" s="84"/>
      <c r="H1794" s="83"/>
    </row>
    <row r="1795" spans="1:8" x14ac:dyDescent="0.3">
      <c r="A1795" s="84"/>
      <c r="H1795" s="83"/>
    </row>
    <row r="1796" spans="1:8" x14ac:dyDescent="0.3">
      <c r="A1796" s="84"/>
      <c r="H1796" s="83"/>
    </row>
    <row r="1797" spans="1:8" x14ac:dyDescent="0.3">
      <c r="A1797" s="84"/>
      <c r="H1797" s="83"/>
    </row>
    <row r="1798" spans="1:8" x14ac:dyDescent="0.3">
      <c r="A1798" s="84"/>
      <c r="H1798" s="83"/>
    </row>
    <row r="1799" spans="1:8" x14ac:dyDescent="0.3">
      <c r="A1799" s="84"/>
      <c r="H1799" s="83"/>
    </row>
    <row r="1800" spans="1:8" x14ac:dyDescent="0.3">
      <c r="A1800" s="84"/>
      <c r="H1800" s="83"/>
    </row>
    <row r="1801" spans="1:8" x14ac:dyDescent="0.3">
      <c r="A1801" s="84"/>
      <c r="H1801" s="83"/>
    </row>
    <row r="1802" spans="1:8" x14ac:dyDescent="0.3">
      <c r="A1802" s="84"/>
      <c r="H1802" s="83"/>
    </row>
    <row r="1803" spans="1:8" x14ac:dyDescent="0.3">
      <c r="A1803" s="84"/>
      <c r="H1803" s="83"/>
    </row>
    <row r="1804" spans="1:8" x14ac:dyDescent="0.3">
      <c r="A1804" s="84"/>
      <c r="H1804" s="83"/>
    </row>
    <row r="1805" spans="1:8" x14ac:dyDescent="0.3">
      <c r="A1805" s="84"/>
      <c r="H1805" s="83"/>
    </row>
    <row r="1806" spans="1:8" x14ac:dyDescent="0.3">
      <c r="A1806" s="84"/>
      <c r="H1806" s="83"/>
    </row>
    <row r="1807" spans="1:8" x14ac:dyDescent="0.3">
      <c r="A1807" s="84"/>
      <c r="H1807" s="83"/>
    </row>
    <row r="1808" spans="1:8" x14ac:dyDescent="0.3">
      <c r="A1808" s="84"/>
      <c r="H1808" s="83"/>
    </row>
    <row r="1809" spans="1:8" x14ac:dyDescent="0.3">
      <c r="A1809" s="84"/>
      <c r="H1809" s="83"/>
    </row>
    <row r="1810" spans="1:8" x14ac:dyDescent="0.3">
      <c r="A1810" s="84"/>
      <c r="H1810" s="83"/>
    </row>
    <row r="1811" spans="1:8" x14ac:dyDescent="0.3">
      <c r="A1811" s="84"/>
      <c r="H1811" s="83"/>
    </row>
    <row r="1812" spans="1:8" x14ac:dyDescent="0.3">
      <c r="A1812" s="84"/>
      <c r="H1812" s="83"/>
    </row>
    <row r="1813" spans="1:8" x14ac:dyDescent="0.3">
      <c r="A1813" s="84"/>
      <c r="H1813" s="83"/>
    </row>
    <row r="1814" spans="1:8" x14ac:dyDescent="0.3">
      <c r="A1814" s="84"/>
      <c r="H1814" s="83"/>
    </row>
    <row r="1815" spans="1:8" x14ac:dyDescent="0.3">
      <c r="A1815" s="84"/>
      <c r="H1815" s="83"/>
    </row>
    <row r="1816" spans="1:8" x14ac:dyDescent="0.3">
      <c r="A1816" s="84"/>
      <c r="H1816" s="83"/>
    </row>
    <row r="1817" spans="1:8" x14ac:dyDescent="0.3">
      <c r="A1817" s="84"/>
      <c r="H1817" s="83"/>
    </row>
    <row r="1818" spans="1:8" x14ac:dyDescent="0.3">
      <c r="A1818" s="84"/>
      <c r="H1818" s="83"/>
    </row>
    <row r="1819" spans="1:8" x14ac:dyDescent="0.3">
      <c r="A1819" s="84"/>
      <c r="H1819" s="83"/>
    </row>
    <row r="1820" spans="1:8" x14ac:dyDescent="0.3">
      <c r="A1820" s="84"/>
      <c r="H1820" s="83"/>
    </row>
    <row r="1821" spans="1:8" x14ac:dyDescent="0.3">
      <c r="A1821" s="84"/>
      <c r="H1821" s="83"/>
    </row>
    <row r="1822" spans="1:8" x14ac:dyDescent="0.3">
      <c r="A1822" s="84"/>
      <c r="H1822" s="83"/>
    </row>
    <row r="1823" spans="1:8" x14ac:dyDescent="0.3">
      <c r="A1823" s="84"/>
      <c r="H1823" s="83"/>
    </row>
    <row r="1824" spans="1:8" x14ac:dyDescent="0.3">
      <c r="A1824" s="84"/>
      <c r="H1824" s="83"/>
    </row>
    <row r="1825" spans="1:8" x14ac:dyDescent="0.3">
      <c r="A1825" s="84"/>
      <c r="H1825" s="83"/>
    </row>
    <row r="1826" spans="1:8" x14ac:dyDescent="0.3">
      <c r="A1826" s="84"/>
      <c r="H1826" s="83"/>
    </row>
    <row r="1827" spans="1:8" x14ac:dyDescent="0.3">
      <c r="A1827" s="84"/>
      <c r="H1827" s="83"/>
    </row>
    <row r="1828" spans="1:8" x14ac:dyDescent="0.3">
      <c r="A1828" s="84"/>
      <c r="H1828" s="83"/>
    </row>
    <row r="1829" spans="1:8" x14ac:dyDescent="0.3">
      <c r="A1829" s="84"/>
      <c r="H1829" s="83"/>
    </row>
    <row r="1830" spans="1:8" x14ac:dyDescent="0.3">
      <c r="A1830" s="84"/>
      <c r="H1830" s="83"/>
    </row>
    <row r="1831" spans="1:8" x14ac:dyDescent="0.3">
      <c r="A1831" s="84"/>
      <c r="H1831" s="83"/>
    </row>
    <row r="1832" spans="1:8" x14ac:dyDescent="0.3">
      <c r="A1832" s="84"/>
      <c r="H1832" s="83"/>
    </row>
    <row r="1833" spans="1:8" x14ac:dyDescent="0.3">
      <c r="A1833" s="84"/>
      <c r="H1833" s="83"/>
    </row>
    <row r="1834" spans="1:8" x14ac:dyDescent="0.3">
      <c r="A1834" s="84"/>
      <c r="H1834" s="83"/>
    </row>
    <row r="1835" spans="1:8" x14ac:dyDescent="0.3">
      <c r="A1835" s="84"/>
      <c r="H1835" s="83"/>
    </row>
    <row r="1836" spans="1:8" x14ac:dyDescent="0.3">
      <c r="A1836" s="84"/>
      <c r="H1836" s="83"/>
    </row>
    <row r="1837" spans="1:8" x14ac:dyDescent="0.3">
      <c r="A1837" s="84"/>
      <c r="H1837" s="83"/>
    </row>
    <row r="1838" spans="1:8" x14ac:dyDescent="0.3">
      <c r="A1838" s="84"/>
      <c r="H1838" s="83"/>
    </row>
    <row r="1839" spans="1:8" x14ac:dyDescent="0.3">
      <c r="A1839" s="84"/>
      <c r="H1839" s="83"/>
    </row>
    <row r="1840" spans="1:8" x14ac:dyDescent="0.3">
      <c r="A1840" s="84"/>
      <c r="H1840" s="83"/>
    </row>
    <row r="1841" spans="1:8" x14ac:dyDescent="0.3">
      <c r="A1841" s="84"/>
      <c r="H1841" s="83"/>
    </row>
    <row r="1842" spans="1:8" x14ac:dyDescent="0.3">
      <c r="A1842" s="84"/>
      <c r="H1842" s="83"/>
    </row>
    <row r="1843" spans="1:8" x14ac:dyDescent="0.3">
      <c r="A1843" s="84"/>
      <c r="H1843" s="83"/>
    </row>
    <row r="1844" spans="1:8" x14ac:dyDescent="0.3">
      <c r="A1844" s="84"/>
      <c r="H1844" s="83"/>
    </row>
    <row r="1845" spans="1:8" x14ac:dyDescent="0.3">
      <c r="A1845" s="84"/>
      <c r="H1845" s="83"/>
    </row>
    <row r="1846" spans="1:8" x14ac:dyDescent="0.3">
      <c r="A1846" s="84"/>
      <c r="H1846" s="83"/>
    </row>
    <row r="1847" spans="1:8" x14ac:dyDescent="0.3">
      <c r="A1847" s="84"/>
      <c r="H1847" s="83"/>
    </row>
    <row r="1848" spans="1:8" x14ac:dyDescent="0.3">
      <c r="A1848" s="84"/>
      <c r="H1848" s="83"/>
    </row>
    <row r="1849" spans="1:8" x14ac:dyDescent="0.3">
      <c r="A1849" s="84"/>
      <c r="H1849" s="83"/>
    </row>
    <row r="1850" spans="1:8" x14ac:dyDescent="0.3">
      <c r="A1850" s="84"/>
      <c r="H1850" s="83"/>
    </row>
    <row r="1851" spans="1:8" x14ac:dyDescent="0.3">
      <c r="A1851" s="84"/>
      <c r="H1851" s="83"/>
    </row>
    <row r="1852" spans="1:8" x14ac:dyDescent="0.3">
      <c r="A1852" s="84"/>
      <c r="H1852" s="83"/>
    </row>
    <row r="1853" spans="1:8" x14ac:dyDescent="0.3">
      <c r="A1853" s="84"/>
      <c r="H1853" s="83"/>
    </row>
    <row r="1854" spans="1:8" x14ac:dyDescent="0.3">
      <c r="A1854" s="84"/>
      <c r="H1854" s="83"/>
    </row>
    <row r="1855" spans="1:8" x14ac:dyDescent="0.3">
      <c r="A1855" s="84"/>
      <c r="H1855" s="83"/>
    </row>
    <row r="1856" spans="1:8" x14ac:dyDescent="0.3">
      <c r="A1856" s="84"/>
      <c r="H1856" s="83"/>
    </row>
    <row r="1857" spans="1:8" x14ac:dyDescent="0.3">
      <c r="A1857" s="84"/>
      <c r="H1857" s="83"/>
    </row>
    <row r="1858" spans="1:8" x14ac:dyDescent="0.3">
      <c r="A1858" s="84"/>
      <c r="H1858" s="83"/>
    </row>
    <row r="1859" spans="1:8" x14ac:dyDescent="0.3">
      <c r="A1859" s="84"/>
      <c r="H1859" s="83"/>
    </row>
    <row r="1860" spans="1:8" x14ac:dyDescent="0.3">
      <c r="A1860" s="84"/>
      <c r="H1860" s="83"/>
    </row>
    <row r="1861" spans="1:8" x14ac:dyDescent="0.3">
      <c r="A1861" s="84"/>
      <c r="H1861" s="83"/>
    </row>
    <row r="1862" spans="1:8" x14ac:dyDescent="0.3">
      <c r="A1862" s="84"/>
      <c r="H1862" s="83"/>
    </row>
    <row r="1863" spans="1:8" x14ac:dyDescent="0.3">
      <c r="A1863" s="84"/>
      <c r="H1863" s="83"/>
    </row>
    <row r="1864" spans="1:8" x14ac:dyDescent="0.3">
      <c r="A1864" s="84"/>
      <c r="H1864" s="83"/>
    </row>
    <row r="1865" spans="1:8" x14ac:dyDescent="0.3">
      <c r="A1865" s="84"/>
      <c r="H1865" s="83"/>
    </row>
    <row r="1866" spans="1:8" x14ac:dyDescent="0.3">
      <c r="A1866" s="84"/>
      <c r="H1866" s="83"/>
    </row>
    <row r="1867" spans="1:8" x14ac:dyDescent="0.3">
      <c r="A1867" s="84"/>
      <c r="H1867" s="83"/>
    </row>
    <row r="1868" spans="1:8" x14ac:dyDescent="0.3">
      <c r="A1868" s="84"/>
      <c r="H1868" s="83"/>
    </row>
    <row r="1869" spans="1:8" x14ac:dyDescent="0.3">
      <c r="A1869" s="84"/>
      <c r="H1869" s="83"/>
    </row>
    <row r="1870" spans="1:8" x14ac:dyDescent="0.3">
      <c r="A1870" s="84"/>
      <c r="H1870" s="83"/>
    </row>
    <row r="1871" spans="1:8" x14ac:dyDescent="0.3">
      <c r="A1871" s="84"/>
      <c r="H1871" s="83"/>
    </row>
    <row r="1872" spans="1:8" x14ac:dyDescent="0.3">
      <c r="A1872" s="84"/>
      <c r="H1872" s="83"/>
    </row>
    <row r="1873" spans="1:8" x14ac:dyDescent="0.3">
      <c r="A1873" s="84"/>
      <c r="H1873" s="83"/>
    </row>
    <row r="1874" spans="1:8" x14ac:dyDescent="0.3">
      <c r="A1874" s="84"/>
      <c r="H1874" s="83"/>
    </row>
    <row r="1875" spans="1:8" x14ac:dyDescent="0.3">
      <c r="A1875" s="84"/>
      <c r="H1875" s="83"/>
    </row>
    <row r="1876" spans="1:8" x14ac:dyDescent="0.3">
      <c r="A1876" s="84"/>
      <c r="H1876" s="83"/>
    </row>
    <row r="1877" spans="1:8" x14ac:dyDescent="0.3">
      <c r="A1877" s="84"/>
      <c r="H1877" s="83"/>
    </row>
    <row r="1878" spans="1:8" x14ac:dyDescent="0.3">
      <c r="A1878" s="84"/>
      <c r="H1878" s="83"/>
    </row>
    <row r="1879" spans="1:8" x14ac:dyDescent="0.3">
      <c r="A1879" s="84"/>
      <c r="H1879" s="83"/>
    </row>
    <row r="1880" spans="1:8" x14ac:dyDescent="0.3">
      <c r="A1880" s="84"/>
      <c r="H1880" s="83"/>
    </row>
    <row r="1881" spans="1:8" x14ac:dyDescent="0.3">
      <c r="A1881" s="84"/>
      <c r="H1881" s="83"/>
    </row>
    <row r="1882" spans="1:8" x14ac:dyDescent="0.3">
      <c r="A1882" s="84"/>
      <c r="H1882" s="83"/>
    </row>
    <row r="1883" spans="1:8" x14ac:dyDescent="0.3">
      <c r="A1883" s="84"/>
      <c r="H1883" s="83"/>
    </row>
    <row r="1884" spans="1:8" x14ac:dyDescent="0.3">
      <c r="A1884" s="84"/>
      <c r="H1884" s="83"/>
    </row>
    <row r="1885" spans="1:8" x14ac:dyDescent="0.3">
      <c r="A1885" s="84"/>
      <c r="H1885" s="83"/>
    </row>
    <row r="1886" spans="1:8" x14ac:dyDescent="0.3">
      <c r="A1886" s="84"/>
      <c r="H1886" s="83"/>
    </row>
    <row r="1887" spans="1:8" x14ac:dyDescent="0.3">
      <c r="A1887" s="84"/>
      <c r="H1887" s="83"/>
    </row>
    <row r="1888" spans="1:8" x14ac:dyDescent="0.3">
      <c r="A1888" s="84"/>
      <c r="H1888" s="83"/>
    </row>
    <row r="1889" spans="1:8" x14ac:dyDescent="0.3">
      <c r="A1889" s="84"/>
      <c r="H1889" s="83"/>
    </row>
    <row r="1890" spans="1:8" x14ac:dyDescent="0.3">
      <c r="A1890" s="84"/>
      <c r="H1890" s="83"/>
    </row>
    <row r="1891" spans="1:8" x14ac:dyDescent="0.3">
      <c r="A1891" s="84"/>
      <c r="H1891" s="83"/>
    </row>
    <row r="1892" spans="1:8" x14ac:dyDescent="0.3">
      <c r="A1892" s="84"/>
      <c r="H1892" s="83"/>
    </row>
    <row r="1893" spans="1:8" x14ac:dyDescent="0.3">
      <c r="A1893" s="84"/>
      <c r="H1893" s="83"/>
    </row>
    <row r="1894" spans="1:8" x14ac:dyDescent="0.3">
      <c r="A1894" s="84"/>
      <c r="H1894" s="83"/>
    </row>
    <row r="1895" spans="1:8" x14ac:dyDescent="0.3">
      <c r="A1895" s="84"/>
      <c r="H1895" s="83"/>
    </row>
    <row r="1896" spans="1:8" x14ac:dyDescent="0.3">
      <c r="A1896" s="84"/>
      <c r="H1896" s="83"/>
    </row>
    <row r="1897" spans="1:8" x14ac:dyDescent="0.3">
      <c r="A1897" s="84"/>
      <c r="H1897" s="83"/>
    </row>
    <row r="1898" spans="1:8" x14ac:dyDescent="0.3">
      <c r="A1898" s="84"/>
      <c r="H1898" s="83"/>
    </row>
    <row r="1899" spans="1:8" x14ac:dyDescent="0.3">
      <c r="A1899" s="84"/>
      <c r="H1899" s="83"/>
    </row>
    <row r="1900" spans="1:8" x14ac:dyDescent="0.3">
      <c r="A1900" s="84"/>
      <c r="H1900" s="83"/>
    </row>
    <row r="1901" spans="1:8" x14ac:dyDescent="0.3">
      <c r="A1901" s="84"/>
      <c r="H1901" s="83"/>
    </row>
    <row r="1902" spans="1:8" x14ac:dyDescent="0.3">
      <c r="A1902" s="84"/>
      <c r="H1902" s="83"/>
    </row>
    <row r="1903" spans="1:8" x14ac:dyDescent="0.3">
      <c r="A1903" s="84"/>
      <c r="H1903" s="83"/>
    </row>
    <row r="1904" spans="1:8" x14ac:dyDescent="0.3">
      <c r="A1904" s="84"/>
      <c r="H1904" s="83"/>
    </row>
    <row r="1905" spans="1:8" x14ac:dyDescent="0.3">
      <c r="A1905" s="84"/>
      <c r="H1905" s="83"/>
    </row>
    <row r="1906" spans="1:8" x14ac:dyDescent="0.3">
      <c r="A1906" s="84"/>
      <c r="H1906" s="83"/>
    </row>
    <row r="1907" spans="1:8" x14ac:dyDescent="0.3">
      <c r="A1907" s="84"/>
      <c r="H1907" s="83"/>
    </row>
    <row r="1908" spans="1:8" x14ac:dyDescent="0.3">
      <c r="A1908" s="84"/>
      <c r="H1908" s="83"/>
    </row>
    <row r="1909" spans="1:8" x14ac:dyDescent="0.3">
      <c r="A1909" s="84"/>
      <c r="H1909" s="83"/>
    </row>
    <row r="1910" spans="1:8" x14ac:dyDescent="0.3">
      <c r="A1910" s="84"/>
      <c r="H1910" s="83"/>
    </row>
    <row r="1911" spans="1:8" x14ac:dyDescent="0.3">
      <c r="A1911" s="84"/>
      <c r="H1911" s="83"/>
    </row>
    <row r="1912" spans="1:8" x14ac:dyDescent="0.3">
      <c r="A1912" s="84"/>
      <c r="H1912" s="83"/>
    </row>
    <row r="1913" spans="1:8" x14ac:dyDescent="0.3">
      <c r="A1913" s="84"/>
      <c r="H1913" s="83"/>
    </row>
    <row r="1914" spans="1:8" x14ac:dyDescent="0.3">
      <c r="A1914" s="84"/>
      <c r="H1914" s="83"/>
    </row>
    <row r="1915" spans="1:8" x14ac:dyDescent="0.3">
      <c r="A1915" s="84"/>
      <c r="H1915" s="83"/>
    </row>
    <row r="1916" spans="1:8" x14ac:dyDescent="0.3">
      <c r="A1916" s="84"/>
      <c r="H1916" s="83"/>
    </row>
    <row r="1917" spans="1:8" x14ac:dyDescent="0.3">
      <c r="A1917" s="84"/>
      <c r="H1917" s="83"/>
    </row>
    <row r="1918" spans="1:8" x14ac:dyDescent="0.3">
      <c r="A1918" s="84"/>
      <c r="H1918" s="83"/>
    </row>
    <row r="1919" spans="1:8" x14ac:dyDescent="0.3">
      <c r="A1919" s="84"/>
      <c r="H1919" s="83"/>
    </row>
    <row r="1920" spans="1:8" x14ac:dyDescent="0.3">
      <c r="A1920" s="84"/>
      <c r="H1920" s="83"/>
    </row>
    <row r="1921" spans="1:8" x14ac:dyDescent="0.3">
      <c r="A1921" s="84"/>
      <c r="H1921" s="83"/>
    </row>
    <row r="1922" spans="1:8" x14ac:dyDescent="0.3">
      <c r="A1922" s="84"/>
      <c r="H1922" s="83"/>
    </row>
    <row r="1923" spans="1:8" x14ac:dyDescent="0.3">
      <c r="A1923" s="84"/>
      <c r="H1923" s="83"/>
    </row>
    <row r="1924" spans="1:8" x14ac:dyDescent="0.3">
      <c r="A1924" s="84"/>
      <c r="H1924" s="83"/>
    </row>
    <row r="1925" spans="1:8" x14ac:dyDescent="0.3">
      <c r="A1925" s="84"/>
      <c r="H1925" s="83"/>
    </row>
    <row r="1926" spans="1:8" x14ac:dyDescent="0.3">
      <c r="A1926" s="84"/>
      <c r="H1926" s="83"/>
    </row>
    <row r="1927" spans="1:8" x14ac:dyDescent="0.3">
      <c r="A1927" s="84"/>
      <c r="H1927" s="83"/>
    </row>
    <row r="1928" spans="1:8" x14ac:dyDescent="0.3">
      <c r="A1928" s="84"/>
      <c r="H1928" s="83"/>
    </row>
    <row r="1929" spans="1:8" x14ac:dyDescent="0.3">
      <c r="A1929" s="84"/>
      <c r="H1929" s="83"/>
    </row>
    <row r="1930" spans="1:8" x14ac:dyDescent="0.3">
      <c r="A1930" s="84"/>
      <c r="H1930" s="83"/>
    </row>
    <row r="1931" spans="1:8" x14ac:dyDescent="0.3">
      <c r="A1931" s="84"/>
      <c r="H1931" s="83"/>
    </row>
    <row r="1932" spans="1:8" x14ac:dyDescent="0.3">
      <c r="A1932" s="84"/>
      <c r="H1932" s="83"/>
    </row>
    <row r="1933" spans="1:8" x14ac:dyDescent="0.3">
      <c r="A1933" s="84"/>
      <c r="H1933" s="83"/>
    </row>
    <row r="1934" spans="1:8" x14ac:dyDescent="0.3">
      <c r="A1934" s="84"/>
      <c r="H1934" s="83"/>
    </row>
    <row r="1935" spans="1:8" x14ac:dyDescent="0.3">
      <c r="A1935" s="84"/>
      <c r="H1935" s="83"/>
    </row>
    <row r="1936" spans="1:8" x14ac:dyDescent="0.3">
      <c r="A1936" s="84"/>
      <c r="H1936" s="83"/>
    </row>
    <row r="1937" spans="1:8" x14ac:dyDescent="0.3">
      <c r="A1937" s="84"/>
      <c r="H1937" s="83"/>
    </row>
    <row r="1938" spans="1:8" x14ac:dyDescent="0.3">
      <c r="A1938" s="84"/>
      <c r="H1938" s="83"/>
    </row>
    <row r="1939" spans="1:8" x14ac:dyDescent="0.3">
      <c r="A1939" s="84"/>
      <c r="H1939" s="83"/>
    </row>
    <row r="1940" spans="1:8" x14ac:dyDescent="0.3">
      <c r="A1940" s="84"/>
      <c r="H1940" s="83"/>
    </row>
    <row r="1941" spans="1:8" x14ac:dyDescent="0.3">
      <c r="A1941" s="84"/>
      <c r="H1941" s="83"/>
    </row>
    <row r="1942" spans="1:8" x14ac:dyDescent="0.3">
      <c r="A1942" s="84"/>
      <c r="H1942" s="83"/>
    </row>
    <row r="1943" spans="1:8" x14ac:dyDescent="0.3">
      <c r="A1943" s="84"/>
      <c r="H1943" s="83"/>
    </row>
    <row r="1944" spans="1:8" x14ac:dyDescent="0.3">
      <c r="A1944" s="84"/>
      <c r="H1944" s="83"/>
    </row>
    <row r="1945" spans="1:8" x14ac:dyDescent="0.3">
      <c r="A1945" s="84"/>
      <c r="H1945" s="83"/>
    </row>
    <row r="1946" spans="1:8" x14ac:dyDescent="0.3">
      <c r="A1946" s="84"/>
      <c r="H1946" s="83"/>
    </row>
    <row r="1947" spans="1:8" x14ac:dyDescent="0.3">
      <c r="A1947" s="84"/>
      <c r="H1947" s="83"/>
    </row>
    <row r="1948" spans="1:8" x14ac:dyDescent="0.3">
      <c r="A1948" s="84"/>
      <c r="H1948" s="83"/>
    </row>
    <row r="1949" spans="1:8" x14ac:dyDescent="0.3">
      <c r="A1949" s="84"/>
      <c r="H1949" s="83"/>
    </row>
    <row r="1950" spans="1:8" x14ac:dyDescent="0.3">
      <c r="A1950" s="84"/>
      <c r="H1950" s="83"/>
    </row>
    <row r="1951" spans="1:8" x14ac:dyDescent="0.3">
      <c r="A1951" s="84"/>
      <c r="H1951" s="83"/>
    </row>
    <row r="1952" spans="1:8" x14ac:dyDescent="0.3">
      <c r="A1952" s="84"/>
      <c r="H1952" s="83"/>
    </row>
    <row r="1953" spans="1:8" x14ac:dyDescent="0.3">
      <c r="A1953" s="84"/>
      <c r="H1953" s="83"/>
    </row>
    <row r="1954" spans="1:8" x14ac:dyDescent="0.3">
      <c r="A1954" s="84"/>
      <c r="H1954" s="83"/>
    </row>
    <row r="1955" spans="1:8" x14ac:dyDescent="0.3">
      <c r="A1955" s="84"/>
      <c r="H1955" s="83"/>
    </row>
    <row r="1956" spans="1:8" x14ac:dyDescent="0.3">
      <c r="A1956" s="84"/>
      <c r="H1956" s="83"/>
    </row>
    <row r="1957" spans="1:8" x14ac:dyDescent="0.3">
      <c r="A1957" s="84"/>
      <c r="H1957" s="83"/>
    </row>
    <row r="1958" spans="1:8" x14ac:dyDescent="0.3">
      <c r="A1958" s="84"/>
      <c r="H1958" s="83"/>
    </row>
    <row r="1959" spans="1:8" x14ac:dyDescent="0.3">
      <c r="A1959" s="84"/>
      <c r="H1959" s="83"/>
    </row>
    <row r="1960" spans="1:8" x14ac:dyDescent="0.3">
      <c r="A1960" s="84"/>
      <c r="H1960" s="83"/>
    </row>
    <row r="1961" spans="1:8" x14ac:dyDescent="0.3">
      <c r="A1961" s="84"/>
      <c r="H1961" s="83"/>
    </row>
    <row r="1962" spans="1:8" x14ac:dyDescent="0.3">
      <c r="A1962" s="84"/>
      <c r="H1962" s="83"/>
    </row>
    <row r="1963" spans="1:8" x14ac:dyDescent="0.3">
      <c r="A1963" s="84"/>
      <c r="H1963" s="83"/>
    </row>
    <row r="1964" spans="1:8" x14ac:dyDescent="0.3">
      <c r="A1964" s="84"/>
      <c r="H1964" s="83"/>
    </row>
    <row r="1965" spans="1:8" x14ac:dyDescent="0.3">
      <c r="A1965" s="84"/>
      <c r="H1965" s="83"/>
    </row>
    <row r="1966" spans="1:8" x14ac:dyDescent="0.3">
      <c r="A1966" s="84"/>
      <c r="H1966" s="83"/>
    </row>
    <row r="1967" spans="1:8" x14ac:dyDescent="0.3">
      <c r="A1967" s="84"/>
      <c r="H1967" s="83"/>
    </row>
    <row r="1968" spans="1:8" x14ac:dyDescent="0.3">
      <c r="A1968" s="84"/>
      <c r="H1968" s="83"/>
    </row>
    <row r="1969" spans="1:8" x14ac:dyDescent="0.3">
      <c r="A1969" s="84"/>
      <c r="H1969" s="83"/>
    </row>
    <row r="1970" spans="1:8" x14ac:dyDescent="0.3">
      <c r="A1970" s="84"/>
      <c r="H1970" s="83"/>
    </row>
    <row r="1971" spans="1:8" x14ac:dyDescent="0.3">
      <c r="A1971" s="84"/>
      <c r="H1971" s="83"/>
    </row>
    <row r="1972" spans="1:8" x14ac:dyDescent="0.3">
      <c r="A1972" s="84"/>
      <c r="H1972" s="83"/>
    </row>
    <row r="1973" spans="1:8" x14ac:dyDescent="0.3">
      <c r="A1973" s="84"/>
      <c r="H1973" s="83"/>
    </row>
    <row r="1974" spans="1:8" x14ac:dyDescent="0.3">
      <c r="A1974" s="84"/>
      <c r="H1974" s="83"/>
    </row>
    <row r="1975" spans="1:8" x14ac:dyDescent="0.3">
      <c r="A1975" s="84"/>
      <c r="H1975" s="83"/>
    </row>
    <row r="1976" spans="1:8" x14ac:dyDescent="0.3">
      <c r="A1976" s="84"/>
      <c r="H1976" s="83"/>
    </row>
    <row r="1977" spans="1:8" x14ac:dyDescent="0.3">
      <c r="A1977" s="84"/>
      <c r="H1977" s="83"/>
    </row>
    <row r="1978" spans="1:8" x14ac:dyDescent="0.3">
      <c r="A1978" s="84"/>
      <c r="H1978" s="83"/>
    </row>
    <row r="1979" spans="1:8" x14ac:dyDescent="0.3">
      <c r="A1979" s="84"/>
      <c r="H1979" s="83"/>
    </row>
    <row r="1980" spans="1:8" x14ac:dyDescent="0.3">
      <c r="A1980" s="84"/>
      <c r="H1980" s="83"/>
    </row>
    <row r="1981" spans="1:8" x14ac:dyDescent="0.3">
      <c r="A1981" s="84"/>
      <c r="H1981" s="83"/>
    </row>
    <row r="1982" spans="1:8" x14ac:dyDescent="0.3">
      <c r="A1982" s="84"/>
      <c r="H1982" s="83"/>
    </row>
    <row r="1983" spans="1:8" x14ac:dyDescent="0.3">
      <c r="A1983" s="84"/>
      <c r="H1983" s="83"/>
    </row>
    <row r="1984" spans="1:8" x14ac:dyDescent="0.3">
      <c r="A1984" s="84"/>
      <c r="H1984" s="83"/>
    </row>
    <row r="1985" spans="1:8" x14ac:dyDescent="0.3">
      <c r="A1985" s="84"/>
      <c r="H1985" s="83"/>
    </row>
    <row r="1986" spans="1:8" x14ac:dyDescent="0.3">
      <c r="A1986" s="84"/>
      <c r="H1986" s="83"/>
    </row>
    <row r="1987" spans="1:8" x14ac:dyDescent="0.3">
      <c r="A1987" s="84"/>
      <c r="H1987" s="83"/>
    </row>
    <row r="1988" spans="1:8" x14ac:dyDescent="0.3">
      <c r="A1988" s="84"/>
      <c r="H1988" s="83"/>
    </row>
    <row r="1989" spans="1:8" x14ac:dyDescent="0.3">
      <c r="A1989" s="84"/>
      <c r="H1989" s="83"/>
    </row>
    <row r="1990" spans="1:8" x14ac:dyDescent="0.3">
      <c r="A1990" s="84"/>
      <c r="H1990" s="83"/>
    </row>
    <row r="1991" spans="1:8" x14ac:dyDescent="0.3">
      <c r="A1991" s="84"/>
      <c r="H1991" s="83"/>
    </row>
    <row r="1992" spans="1:8" x14ac:dyDescent="0.3">
      <c r="A1992" s="84"/>
      <c r="H1992" s="83"/>
    </row>
    <row r="1993" spans="1:8" x14ac:dyDescent="0.3">
      <c r="A1993" s="84"/>
      <c r="H1993" s="83"/>
    </row>
    <row r="1994" spans="1:8" x14ac:dyDescent="0.3">
      <c r="A1994" s="84"/>
      <c r="H1994" s="83"/>
    </row>
    <row r="1995" spans="1:8" x14ac:dyDescent="0.3">
      <c r="A1995" s="84"/>
      <c r="H1995" s="83"/>
    </row>
    <row r="1996" spans="1:8" x14ac:dyDescent="0.3">
      <c r="A1996" s="84"/>
      <c r="H1996" s="83"/>
    </row>
    <row r="1997" spans="1:8" x14ac:dyDescent="0.3">
      <c r="A1997" s="84"/>
      <c r="H1997" s="83"/>
    </row>
    <row r="1998" spans="1:8" x14ac:dyDescent="0.3">
      <c r="A1998" s="84"/>
      <c r="H1998" s="83"/>
    </row>
    <row r="1999" spans="1:8" x14ac:dyDescent="0.3">
      <c r="A1999" s="84"/>
      <c r="H1999" s="83"/>
    </row>
    <row r="2000" spans="1:8" x14ac:dyDescent="0.3">
      <c r="A2000" s="84"/>
      <c r="H2000" s="83"/>
    </row>
    <row r="2001" spans="1:8" x14ac:dyDescent="0.3">
      <c r="A2001" s="84"/>
      <c r="H2001" s="83"/>
    </row>
    <row r="2002" spans="1:8" x14ac:dyDescent="0.3">
      <c r="A2002" s="84"/>
      <c r="H2002" s="83"/>
    </row>
    <row r="2003" spans="1:8" x14ac:dyDescent="0.3">
      <c r="A2003" s="84"/>
      <c r="H2003" s="83"/>
    </row>
    <row r="2004" spans="1:8" x14ac:dyDescent="0.3">
      <c r="A2004" s="84"/>
      <c r="H2004" s="83"/>
    </row>
    <row r="2005" spans="1:8" x14ac:dyDescent="0.3">
      <c r="A2005" s="84"/>
      <c r="H2005" s="83"/>
    </row>
    <row r="2006" spans="1:8" x14ac:dyDescent="0.3">
      <c r="A2006" s="84"/>
      <c r="H2006" s="83"/>
    </row>
    <row r="2007" spans="1:8" x14ac:dyDescent="0.3">
      <c r="A2007" s="84"/>
      <c r="H2007" s="83"/>
    </row>
    <row r="2008" spans="1:8" x14ac:dyDescent="0.3">
      <c r="A2008" s="84"/>
      <c r="H2008" s="83"/>
    </row>
    <row r="2009" spans="1:8" x14ac:dyDescent="0.3">
      <c r="A2009" s="84"/>
      <c r="H2009" s="83"/>
    </row>
    <row r="2010" spans="1:8" x14ac:dyDescent="0.3">
      <c r="A2010" s="84"/>
      <c r="H2010" s="83"/>
    </row>
    <row r="2011" spans="1:8" x14ac:dyDescent="0.3">
      <c r="A2011" s="84"/>
      <c r="H2011" s="83"/>
    </row>
    <row r="2012" spans="1:8" x14ac:dyDescent="0.3">
      <c r="A2012" s="84"/>
      <c r="H2012" s="83"/>
    </row>
    <row r="2013" spans="1:8" x14ac:dyDescent="0.3">
      <c r="A2013" s="84"/>
      <c r="H2013" s="83"/>
    </row>
    <row r="2014" spans="1:8" x14ac:dyDescent="0.3">
      <c r="A2014" s="84"/>
      <c r="H2014" s="83"/>
    </row>
    <row r="2015" spans="1:8" x14ac:dyDescent="0.3">
      <c r="A2015" s="84"/>
      <c r="H2015" s="83"/>
    </row>
    <row r="2016" spans="1:8" x14ac:dyDescent="0.3">
      <c r="A2016" s="84"/>
      <c r="H2016" s="83"/>
    </row>
    <row r="2017" spans="1:8" x14ac:dyDescent="0.3">
      <c r="A2017" s="84"/>
      <c r="H2017" s="83"/>
    </row>
    <row r="2018" spans="1:8" x14ac:dyDescent="0.3">
      <c r="A2018" s="84"/>
      <c r="H2018" s="83"/>
    </row>
    <row r="2019" spans="1:8" x14ac:dyDescent="0.3">
      <c r="A2019" s="84"/>
      <c r="H2019" s="83"/>
    </row>
    <row r="2020" spans="1:8" x14ac:dyDescent="0.3">
      <c r="A2020" s="84"/>
      <c r="H2020" s="83"/>
    </row>
    <row r="2021" spans="1:8" x14ac:dyDescent="0.3">
      <c r="A2021" s="84"/>
      <c r="H2021" s="83"/>
    </row>
    <row r="2022" spans="1:8" x14ac:dyDescent="0.3">
      <c r="A2022" s="84"/>
      <c r="H2022" s="83"/>
    </row>
    <row r="2023" spans="1:8" x14ac:dyDescent="0.3">
      <c r="A2023" s="84"/>
      <c r="H2023" s="83"/>
    </row>
    <row r="2024" spans="1:8" x14ac:dyDescent="0.3">
      <c r="A2024" s="84"/>
      <c r="H2024" s="83"/>
    </row>
    <row r="2025" spans="1:8" x14ac:dyDescent="0.3">
      <c r="A2025" s="84"/>
      <c r="H2025" s="83"/>
    </row>
    <row r="2026" spans="1:8" x14ac:dyDescent="0.3">
      <c r="A2026" s="84"/>
      <c r="H2026" s="83"/>
    </row>
    <row r="2027" spans="1:8" x14ac:dyDescent="0.3">
      <c r="A2027" s="84"/>
      <c r="H2027" s="83"/>
    </row>
    <row r="2028" spans="1:8" x14ac:dyDescent="0.3">
      <c r="A2028" s="84"/>
      <c r="H2028" s="83"/>
    </row>
    <row r="2029" spans="1:8" x14ac:dyDescent="0.3">
      <c r="A2029" s="84"/>
      <c r="H2029" s="83"/>
    </row>
    <row r="2030" spans="1:8" x14ac:dyDescent="0.3">
      <c r="A2030" s="84"/>
      <c r="H2030" s="83"/>
    </row>
    <row r="2031" spans="1:8" x14ac:dyDescent="0.3">
      <c r="A2031" s="84"/>
      <c r="H2031" s="83"/>
    </row>
    <row r="2032" spans="1:8" x14ac:dyDescent="0.3">
      <c r="A2032" s="84"/>
      <c r="H2032" s="83"/>
    </row>
    <row r="2033" spans="1:8" x14ac:dyDescent="0.3">
      <c r="A2033" s="84"/>
      <c r="H2033" s="83"/>
    </row>
    <row r="2034" spans="1:8" x14ac:dyDescent="0.3">
      <c r="A2034" s="84"/>
      <c r="H2034" s="83"/>
    </row>
    <row r="2035" spans="1:8" x14ac:dyDescent="0.3">
      <c r="A2035" s="84"/>
      <c r="H2035" s="83"/>
    </row>
    <row r="2036" spans="1:8" x14ac:dyDescent="0.3">
      <c r="A2036" s="84"/>
      <c r="H2036" s="83"/>
    </row>
    <row r="2037" spans="1:8" x14ac:dyDescent="0.3">
      <c r="A2037" s="84"/>
      <c r="H2037" s="83"/>
    </row>
    <row r="2038" spans="1:8" x14ac:dyDescent="0.3">
      <c r="A2038" s="84"/>
      <c r="H2038" s="83"/>
    </row>
    <row r="2039" spans="1:8" x14ac:dyDescent="0.3">
      <c r="A2039" s="84"/>
      <c r="H2039" s="83"/>
    </row>
    <row r="2040" spans="1:8" x14ac:dyDescent="0.3">
      <c r="A2040" s="84"/>
      <c r="H2040" s="83"/>
    </row>
    <row r="2041" spans="1:8" x14ac:dyDescent="0.3">
      <c r="A2041" s="84"/>
      <c r="H2041" s="83"/>
    </row>
    <row r="2042" spans="1:8" x14ac:dyDescent="0.3">
      <c r="A2042" s="84"/>
      <c r="H2042" s="83"/>
    </row>
    <row r="2043" spans="1:8" x14ac:dyDescent="0.3">
      <c r="A2043" s="84"/>
      <c r="H2043" s="83"/>
    </row>
    <row r="2044" spans="1:8" x14ac:dyDescent="0.3">
      <c r="A2044" s="84"/>
      <c r="H2044" s="83"/>
    </row>
    <row r="2045" spans="1:8" x14ac:dyDescent="0.3">
      <c r="A2045" s="84"/>
      <c r="H2045" s="83"/>
    </row>
    <row r="2046" spans="1:8" x14ac:dyDescent="0.3">
      <c r="A2046" s="84"/>
      <c r="H2046" s="83"/>
    </row>
    <row r="2047" spans="1:8" x14ac:dyDescent="0.3">
      <c r="A2047" s="84"/>
      <c r="H2047" s="83"/>
    </row>
    <row r="2048" spans="1:8" x14ac:dyDescent="0.3">
      <c r="A2048" s="84"/>
      <c r="H2048" s="83"/>
    </row>
    <row r="2049" spans="1:8" x14ac:dyDescent="0.3">
      <c r="A2049" s="84"/>
      <c r="H2049" s="83"/>
    </row>
    <row r="2050" spans="1:8" x14ac:dyDescent="0.3">
      <c r="A2050" s="84"/>
      <c r="H2050" s="83"/>
    </row>
    <row r="2051" spans="1:8" x14ac:dyDescent="0.3">
      <c r="A2051" s="84"/>
      <c r="H2051" s="83"/>
    </row>
    <row r="2052" spans="1:8" x14ac:dyDescent="0.3">
      <c r="A2052" s="84"/>
      <c r="H2052" s="83"/>
    </row>
    <row r="2053" spans="1:8" x14ac:dyDescent="0.3">
      <c r="A2053" s="84"/>
      <c r="H2053" s="83"/>
    </row>
    <row r="2054" spans="1:8" x14ac:dyDescent="0.3">
      <c r="A2054" s="84"/>
      <c r="H2054" s="83"/>
    </row>
    <row r="2055" spans="1:8" x14ac:dyDescent="0.3">
      <c r="A2055" s="84"/>
      <c r="H2055" s="83"/>
    </row>
    <row r="2056" spans="1:8" x14ac:dyDescent="0.3">
      <c r="A2056" s="84"/>
      <c r="H2056" s="83"/>
    </row>
    <row r="2057" spans="1:8" x14ac:dyDescent="0.3">
      <c r="A2057" s="84"/>
      <c r="H2057" s="83"/>
    </row>
    <row r="2058" spans="1:8" x14ac:dyDescent="0.3">
      <c r="A2058" s="84"/>
      <c r="H2058" s="83"/>
    </row>
    <row r="2059" spans="1:8" x14ac:dyDescent="0.3">
      <c r="A2059" s="84"/>
      <c r="H2059" s="83"/>
    </row>
    <row r="2060" spans="1:8" x14ac:dyDescent="0.3">
      <c r="A2060" s="84"/>
      <c r="H2060" s="83"/>
    </row>
    <row r="2061" spans="1:8" x14ac:dyDescent="0.3">
      <c r="A2061" s="84"/>
      <c r="H2061" s="83"/>
    </row>
    <row r="2062" spans="1:8" x14ac:dyDescent="0.3">
      <c r="A2062" s="84"/>
      <c r="H2062" s="83"/>
    </row>
    <row r="2063" spans="1:8" x14ac:dyDescent="0.3">
      <c r="A2063" s="84"/>
      <c r="H2063" s="83"/>
    </row>
    <row r="2064" spans="1:8" x14ac:dyDescent="0.3">
      <c r="A2064" s="84"/>
      <c r="H2064" s="83"/>
    </row>
    <row r="2065" spans="1:8" x14ac:dyDescent="0.3">
      <c r="A2065" s="84"/>
      <c r="H2065" s="83"/>
    </row>
    <row r="2066" spans="1:8" x14ac:dyDescent="0.3">
      <c r="A2066" s="84"/>
      <c r="H2066" s="83"/>
    </row>
    <row r="2067" spans="1:8" x14ac:dyDescent="0.3">
      <c r="A2067" s="84"/>
      <c r="H2067" s="83"/>
    </row>
    <row r="2068" spans="1:8" x14ac:dyDescent="0.3">
      <c r="A2068" s="84"/>
      <c r="H2068" s="83"/>
    </row>
    <row r="2069" spans="1:8" x14ac:dyDescent="0.3">
      <c r="A2069" s="84"/>
      <c r="H2069" s="83"/>
    </row>
    <row r="2070" spans="1:8" x14ac:dyDescent="0.3">
      <c r="A2070" s="84"/>
      <c r="H2070" s="83"/>
    </row>
    <row r="2071" spans="1:8" x14ac:dyDescent="0.3">
      <c r="A2071" s="84"/>
      <c r="H2071" s="83"/>
    </row>
    <row r="2072" spans="1:8" x14ac:dyDescent="0.3">
      <c r="A2072" s="84"/>
      <c r="H2072" s="83"/>
    </row>
    <row r="2073" spans="1:8" x14ac:dyDescent="0.3">
      <c r="A2073" s="84"/>
      <c r="H2073" s="83"/>
    </row>
    <row r="2074" spans="1:8" x14ac:dyDescent="0.3">
      <c r="A2074" s="84"/>
      <c r="H2074" s="83"/>
    </row>
    <row r="2075" spans="1:8" x14ac:dyDescent="0.3">
      <c r="A2075" s="84"/>
      <c r="H2075" s="83"/>
    </row>
    <row r="2076" spans="1:8" x14ac:dyDescent="0.3">
      <c r="A2076" s="84"/>
      <c r="H2076" s="83"/>
    </row>
    <row r="2077" spans="1:8" x14ac:dyDescent="0.3">
      <c r="A2077" s="84"/>
      <c r="H2077" s="83"/>
    </row>
    <row r="2078" spans="1:8" x14ac:dyDescent="0.3">
      <c r="A2078" s="84"/>
      <c r="H2078" s="83"/>
    </row>
    <row r="2079" spans="1:8" x14ac:dyDescent="0.3">
      <c r="A2079" s="84"/>
      <c r="H2079" s="83"/>
    </row>
    <row r="2080" spans="1:8" x14ac:dyDescent="0.3">
      <c r="A2080" s="84"/>
      <c r="H2080" s="83"/>
    </row>
    <row r="2081" spans="1:8" x14ac:dyDescent="0.3">
      <c r="A2081" s="84"/>
      <c r="H2081" s="83"/>
    </row>
    <row r="2082" spans="1:8" x14ac:dyDescent="0.3">
      <c r="A2082" s="84"/>
      <c r="H2082" s="83"/>
    </row>
    <row r="2083" spans="1:8" x14ac:dyDescent="0.3">
      <c r="A2083" s="84"/>
      <c r="H2083" s="83"/>
    </row>
    <row r="2084" spans="1:8" x14ac:dyDescent="0.3">
      <c r="A2084" s="84"/>
      <c r="H2084" s="83"/>
    </row>
    <row r="2085" spans="1:8" x14ac:dyDescent="0.3">
      <c r="A2085" s="84"/>
      <c r="H2085" s="83"/>
    </row>
    <row r="2086" spans="1:8" x14ac:dyDescent="0.3">
      <c r="A2086" s="84"/>
      <c r="H2086" s="83"/>
    </row>
    <row r="2087" spans="1:8" x14ac:dyDescent="0.3">
      <c r="A2087" s="84"/>
      <c r="H2087" s="83"/>
    </row>
    <row r="2088" spans="1:8" x14ac:dyDescent="0.3">
      <c r="A2088" s="84"/>
      <c r="H2088" s="83"/>
    </row>
    <row r="2089" spans="1:8" x14ac:dyDescent="0.3">
      <c r="A2089" s="84"/>
      <c r="H2089" s="83"/>
    </row>
    <row r="2090" spans="1:8" x14ac:dyDescent="0.3">
      <c r="A2090" s="84"/>
      <c r="H2090" s="83"/>
    </row>
    <row r="2091" spans="1:8" x14ac:dyDescent="0.3">
      <c r="A2091" s="84"/>
      <c r="H2091" s="83"/>
    </row>
    <row r="2092" spans="1:8" x14ac:dyDescent="0.3">
      <c r="A2092" s="84"/>
      <c r="H2092" s="83"/>
    </row>
    <row r="2093" spans="1:8" x14ac:dyDescent="0.3">
      <c r="A2093" s="84"/>
      <c r="H2093" s="83"/>
    </row>
    <row r="2094" spans="1:8" x14ac:dyDescent="0.3">
      <c r="A2094" s="84"/>
      <c r="H2094" s="83"/>
    </row>
    <row r="2095" spans="1:8" x14ac:dyDescent="0.3">
      <c r="A2095" s="84"/>
      <c r="H2095" s="83"/>
    </row>
    <row r="2096" spans="1:8" x14ac:dyDescent="0.3">
      <c r="A2096" s="84"/>
      <c r="H2096" s="83"/>
    </row>
    <row r="2097" spans="1:8" x14ac:dyDescent="0.3">
      <c r="A2097" s="84"/>
      <c r="H2097" s="83"/>
    </row>
    <row r="2098" spans="1:8" x14ac:dyDescent="0.3">
      <c r="A2098" s="84"/>
      <c r="H2098" s="83"/>
    </row>
    <row r="2099" spans="1:8" x14ac:dyDescent="0.3">
      <c r="A2099" s="84"/>
      <c r="H2099" s="83"/>
    </row>
    <row r="2100" spans="1:8" x14ac:dyDescent="0.3">
      <c r="A2100" s="84"/>
      <c r="H2100" s="83"/>
    </row>
    <row r="2101" spans="1:8" x14ac:dyDescent="0.3">
      <c r="A2101" s="84"/>
      <c r="H2101" s="83"/>
    </row>
    <row r="2102" spans="1:8" x14ac:dyDescent="0.3">
      <c r="A2102" s="84"/>
      <c r="H2102" s="83"/>
    </row>
    <row r="2103" spans="1:8" x14ac:dyDescent="0.3">
      <c r="A2103" s="84"/>
      <c r="H2103" s="83"/>
    </row>
    <row r="2104" spans="1:8" x14ac:dyDescent="0.3">
      <c r="A2104" s="84"/>
      <c r="H2104" s="83"/>
    </row>
    <row r="2105" spans="1:8" x14ac:dyDescent="0.3">
      <c r="A2105" s="84"/>
      <c r="H2105" s="83"/>
    </row>
    <row r="2106" spans="1:8" x14ac:dyDescent="0.3">
      <c r="A2106" s="84"/>
      <c r="H2106" s="83"/>
    </row>
    <row r="2107" spans="1:8" x14ac:dyDescent="0.3">
      <c r="A2107" s="84"/>
      <c r="H2107" s="83"/>
    </row>
    <row r="2108" spans="1:8" x14ac:dyDescent="0.3">
      <c r="A2108" s="84"/>
      <c r="H2108" s="83"/>
    </row>
    <row r="2109" spans="1:8" x14ac:dyDescent="0.3">
      <c r="A2109" s="84"/>
      <c r="H2109" s="83"/>
    </row>
    <row r="2110" spans="1:8" x14ac:dyDescent="0.3">
      <c r="A2110" s="84"/>
      <c r="H2110" s="83"/>
    </row>
    <row r="2111" spans="1:8" x14ac:dyDescent="0.3">
      <c r="A2111" s="84"/>
      <c r="H2111" s="83"/>
    </row>
    <row r="2112" spans="1:8" x14ac:dyDescent="0.3">
      <c r="A2112" s="84"/>
      <c r="H2112" s="83"/>
    </row>
    <row r="2113" spans="1:8" x14ac:dyDescent="0.3">
      <c r="A2113" s="84"/>
      <c r="H2113" s="83"/>
    </row>
    <row r="2114" spans="1:8" x14ac:dyDescent="0.3">
      <c r="A2114" s="84"/>
      <c r="H2114" s="83"/>
    </row>
    <row r="2115" spans="1:8" x14ac:dyDescent="0.3">
      <c r="A2115" s="84"/>
      <c r="H2115" s="83"/>
    </row>
    <row r="2116" spans="1:8" x14ac:dyDescent="0.3">
      <c r="A2116" s="84"/>
      <c r="H2116" s="83"/>
    </row>
    <row r="2117" spans="1:8" x14ac:dyDescent="0.3">
      <c r="A2117" s="84"/>
      <c r="H2117" s="83"/>
    </row>
    <row r="2118" spans="1:8" x14ac:dyDescent="0.3">
      <c r="A2118" s="84"/>
      <c r="H2118" s="83"/>
    </row>
    <row r="2119" spans="1:8" x14ac:dyDescent="0.3">
      <c r="A2119" s="84"/>
      <c r="H2119" s="83"/>
    </row>
    <row r="2120" spans="1:8" x14ac:dyDescent="0.3">
      <c r="A2120" s="84"/>
      <c r="H2120" s="83"/>
    </row>
    <row r="2121" spans="1:8" x14ac:dyDescent="0.3">
      <c r="A2121" s="84"/>
      <c r="H2121" s="83"/>
    </row>
    <row r="2122" spans="1:8" x14ac:dyDescent="0.3">
      <c r="A2122" s="84"/>
      <c r="H2122" s="83"/>
    </row>
    <row r="2123" spans="1:8" x14ac:dyDescent="0.3">
      <c r="A2123" s="84"/>
      <c r="H2123" s="83"/>
    </row>
    <row r="2124" spans="1:8" x14ac:dyDescent="0.3">
      <c r="A2124" s="84"/>
      <c r="H2124" s="83"/>
    </row>
    <row r="2125" spans="1:8" x14ac:dyDescent="0.3">
      <c r="A2125" s="84"/>
      <c r="H2125" s="83"/>
    </row>
    <row r="2126" spans="1:8" x14ac:dyDescent="0.3">
      <c r="A2126" s="84"/>
      <c r="H2126" s="83"/>
    </row>
    <row r="2127" spans="1:8" x14ac:dyDescent="0.3">
      <c r="A2127" s="84"/>
      <c r="H2127" s="83"/>
    </row>
    <row r="2128" spans="1:8" x14ac:dyDescent="0.3">
      <c r="A2128" s="84"/>
      <c r="H2128" s="83"/>
    </row>
    <row r="2129" spans="1:8" x14ac:dyDescent="0.3">
      <c r="A2129" s="84"/>
      <c r="H2129" s="83"/>
    </row>
    <row r="2130" spans="1:8" x14ac:dyDescent="0.3">
      <c r="A2130" s="84"/>
      <c r="H2130" s="83"/>
    </row>
    <row r="2131" spans="1:8" x14ac:dyDescent="0.3">
      <c r="A2131" s="84"/>
      <c r="H2131" s="83"/>
    </row>
    <row r="2132" spans="1:8" x14ac:dyDescent="0.3">
      <c r="A2132" s="84"/>
      <c r="H2132" s="83"/>
    </row>
    <row r="2133" spans="1:8" x14ac:dyDescent="0.3">
      <c r="A2133" s="84"/>
      <c r="H2133" s="83"/>
    </row>
    <row r="2134" spans="1:8" x14ac:dyDescent="0.3">
      <c r="A2134" s="84"/>
      <c r="H2134" s="83"/>
    </row>
    <row r="2135" spans="1:8" x14ac:dyDescent="0.3">
      <c r="A2135" s="84"/>
      <c r="H2135" s="83"/>
    </row>
    <row r="2136" spans="1:8" x14ac:dyDescent="0.3">
      <c r="A2136" s="84"/>
      <c r="H2136" s="83"/>
    </row>
    <row r="2137" spans="1:8" x14ac:dyDescent="0.3">
      <c r="A2137" s="84"/>
      <c r="H2137" s="83"/>
    </row>
    <row r="2138" spans="1:8" x14ac:dyDescent="0.3">
      <c r="A2138" s="84"/>
      <c r="H2138" s="83"/>
    </row>
    <row r="2139" spans="1:8" x14ac:dyDescent="0.3">
      <c r="A2139" s="84"/>
      <c r="H2139" s="83"/>
    </row>
    <row r="2140" spans="1:8" x14ac:dyDescent="0.3">
      <c r="A2140" s="84"/>
      <c r="H2140" s="83"/>
    </row>
    <row r="2141" spans="1:8" x14ac:dyDescent="0.3">
      <c r="A2141" s="84"/>
      <c r="H2141" s="83"/>
    </row>
    <row r="2142" spans="1:8" x14ac:dyDescent="0.3">
      <c r="A2142" s="84"/>
      <c r="H2142" s="83"/>
    </row>
    <row r="2143" spans="1:8" x14ac:dyDescent="0.3">
      <c r="A2143" s="84"/>
      <c r="H2143" s="83"/>
    </row>
    <row r="2144" spans="1:8" x14ac:dyDescent="0.3">
      <c r="A2144" s="84"/>
      <c r="H2144" s="83"/>
    </row>
    <row r="2145" spans="1:8" x14ac:dyDescent="0.3">
      <c r="A2145" s="84"/>
      <c r="H2145" s="83"/>
    </row>
    <row r="2146" spans="1:8" x14ac:dyDescent="0.3">
      <c r="A2146" s="84"/>
      <c r="H2146" s="83"/>
    </row>
    <row r="2147" spans="1:8" x14ac:dyDescent="0.3">
      <c r="A2147" s="84"/>
      <c r="H2147" s="83"/>
    </row>
    <row r="2148" spans="1:8" x14ac:dyDescent="0.3">
      <c r="A2148" s="84"/>
      <c r="H2148" s="83"/>
    </row>
    <row r="2149" spans="1:8" x14ac:dyDescent="0.3">
      <c r="A2149" s="84"/>
      <c r="H2149" s="83"/>
    </row>
    <row r="2150" spans="1:8" x14ac:dyDescent="0.3">
      <c r="A2150" s="84"/>
      <c r="H2150" s="83"/>
    </row>
    <row r="2151" spans="1:8" x14ac:dyDescent="0.3">
      <c r="A2151" s="84"/>
      <c r="H2151" s="83"/>
    </row>
    <row r="2152" spans="1:8" x14ac:dyDescent="0.3">
      <c r="A2152" s="84"/>
      <c r="H2152" s="83"/>
    </row>
    <row r="2153" spans="1:8" x14ac:dyDescent="0.3">
      <c r="A2153" s="84"/>
      <c r="H2153" s="83"/>
    </row>
    <row r="2154" spans="1:8" x14ac:dyDescent="0.3">
      <c r="A2154" s="84"/>
      <c r="H2154" s="83"/>
    </row>
    <row r="2155" spans="1:8" x14ac:dyDescent="0.3">
      <c r="A2155" s="84"/>
      <c r="H2155" s="83"/>
    </row>
    <row r="2156" spans="1:8" x14ac:dyDescent="0.3">
      <c r="A2156" s="84"/>
      <c r="H2156" s="83"/>
    </row>
    <row r="2157" spans="1:8" x14ac:dyDescent="0.3">
      <c r="A2157" s="84"/>
      <c r="H2157" s="83"/>
    </row>
    <row r="2158" spans="1:8" x14ac:dyDescent="0.3">
      <c r="A2158" s="84"/>
      <c r="H2158" s="83"/>
    </row>
    <row r="2159" spans="1:8" x14ac:dyDescent="0.3">
      <c r="A2159" s="84"/>
      <c r="H2159" s="83"/>
    </row>
    <row r="2160" spans="1:8" x14ac:dyDescent="0.3">
      <c r="A2160" s="84"/>
      <c r="H2160" s="83"/>
    </row>
    <row r="2161" spans="1:8" x14ac:dyDescent="0.3">
      <c r="A2161" s="84"/>
      <c r="H2161" s="83"/>
    </row>
    <row r="2162" spans="1:8" x14ac:dyDescent="0.3">
      <c r="A2162" s="84"/>
      <c r="H2162" s="83"/>
    </row>
    <row r="2163" spans="1:8" x14ac:dyDescent="0.3">
      <c r="A2163" s="84"/>
      <c r="H2163" s="83"/>
    </row>
    <row r="2164" spans="1:8" x14ac:dyDescent="0.3">
      <c r="A2164" s="84"/>
      <c r="H2164" s="83"/>
    </row>
    <row r="2165" spans="1:8" x14ac:dyDescent="0.3">
      <c r="A2165" s="84"/>
      <c r="H2165" s="83"/>
    </row>
    <row r="2166" spans="1:8" x14ac:dyDescent="0.3">
      <c r="A2166" s="84"/>
      <c r="H2166" s="83"/>
    </row>
    <row r="2167" spans="1:8" x14ac:dyDescent="0.3">
      <c r="A2167" s="84"/>
      <c r="H2167" s="83"/>
    </row>
    <row r="2168" spans="1:8" x14ac:dyDescent="0.3">
      <c r="A2168" s="84"/>
      <c r="H2168" s="83"/>
    </row>
    <row r="2169" spans="1:8" x14ac:dyDescent="0.3">
      <c r="A2169" s="84"/>
      <c r="H2169" s="83"/>
    </row>
    <row r="2170" spans="1:8" x14ac:dyDescent="0.3">
      <c r="A2170" s="84"/>
      <c r="H2170" s="83"/>
    </row>
    <row r="2171" spans="1:8" x14ac:dyDescent="0.3">
      <c r="A2171" s="84"/>
      <c r="H2171" s="83"/>
    </row>
    <row r="2172" spans="1:8" x14ac:dyDescent="0.3">
      <c r="A2172" s="84"/>
      <c r="H2172" s="83"/>
    </row>
    <row r="2173" spans="1:8" x14ac:dyDescent="0.3">
      <c r="A2173" s="84"/>
      <c r="H2173" s="83"/>
    </row>
    <row r="2174" spans="1:8" x14ac:dyDescent="0.3">
      <c r="A2174" s="84"/>
      <c r="H2174" s="83"/>
    </row>
    <row r="2175" spans="1:8" x14ac:dyDescent="0.3">
      <c r="A2175" s="84"/>
      <c r="H2175" s="83"/>
    </row>
    <row r="2176" spans="1:8" x14ac:dyDescent="0.3">
      <c r="A2176" s="84"/>
      <c r="H2176" s="83"/>
    </row>
    <row r="2177" spans="1:8" x14ac:dyDescent="0.3">
      <c r="A2177" s="84"/>
      <c r="H2177" s="83"/>
    </row>
    <row r="2178" spans="1:8" x14ac:dyDescent="0.3">
      <c r="A2178" s="84"/>
      <c r="H2178" s="83"/>
    </row>
    <row r="2179" spans="1:8" x14ac:dyDescent="0.3">
      <c r="A2179" s="84"/>
      <c r="H2179" s="83"/>
    </row>
    <row r="2180" spans="1:8" x14ac:dyDescent="0.3">
      <c r="A2180" s="84"/>
      <c r="H2180" s="83"/>
    </row>
    <row r="2181" spans="1:8" x14ac:dyDescent="0.3">
      <c r="A2181" s="84"/>
      <c r="H2181" s="83"/>
    </row>
    <row r="2182" spans="1:8" x14ac:dyDescent="0.3">
      <c r="A2182" s="84"/>
      <c r="H2182" s="83"/>
    </row>
    <row r="2183" spans="1:8" x14ac:dyDescent="0.3">
      <c r="A2183" s="84"/>
      <c r="H2183" s="83"/>
    </row>
    <row r="2184" spans="1:8" x14ac:dyDescent="0.3">
      <c r="A2184" s="84"/>
      <c r="H2184" s="83"/>
    </row>
    <row r="2185" spans="1:8" x14ac:dyDescent="0.3">
      <c r="A2185" s="84"/>
      <c r="H2185" s="83"/>
    </row>
    <row r="2186" spans="1:8" x14ac:dyDescent="0.3">
      <c r="A2186" s="84"/>
      <c r="H2186" s="83"/>
    </row>
    <row r="2187" spans="1:8" x14ac:dyDescent="0.3">
      <c r="A2187" s="84"/>
      <c r="H2187" s="83"/>
    </row>
    <row r="2188" spans="1:8" x14ac:dyDescent="0.3">
      <c r="A2188" s="84"/>
      <c r="H2188" s="83"/>
    </row>
    <row r="2189" spans="1:8" x14ac:dyDescent="0.3">
      <c r="A2189" s="84"/>
      <c r="H2189" s="83"/>
    </row>
    <row r="2190" spans="1:8" x14ac:dyDescent="0.3">
      <c r="A2190" s="84"/>
      <c r="H2190" s="83"/>
    </row>
    <row r="2191" spans="1:8" x14ac:dyDescent="0.3">
      <c r="A2191" s="84"/>
      <c r="H2191" s="83"/>
    </row>
    <row r="2192" spans="1:8" x14ac:dyDescent="0.3">
      <c r="A2192" s="84"/>
      <c r="H2192" s="83"/>
    </row>
    <row r="2193" spans="1:8" x14ac:dyDescent="0.3">
      <c r="A2193" s="84"/>
      <c r="H2193" s="83"/>
    </row>
    <row r="2194" spans="1:8" x14ac:dyDescent="0.3">
      <c r="A2194" s="84"/>
      <c r="H2194" s="83"/>
    </row>
    <row r="2195" spans="1:8" x14ac:dyDescent="0.3">
      <c r="A2195" s="84"/>
      <c r="H2195" s="83"/>
    </row>
    <row r="2196" spans="1:8" x14ac:dyDescent="0.3">
      <c r="A2196" s="84"/>
      <c r="H2196" s="83"/>
    </row>
    <row r="2197" spans="1:8" x14ac:dyDescent="0.3">
      <c r="A2197" s="84"/>
      <c r="H2197" s="83"/>
    </row>
    <row r="2198" spans="1:8" x14ac:dyDescent="0.3">
      <c r="A2198" s="84"/>
      <c r="H2198" s="83"/>
    </row>
    <row r="2199" spans="1:8" x14ac:dyDescent="0.3">
      <c r="A2199" s="84"/>
      <c r="H2199" s="83"/>
    </row>
    <row r="2200" spans="1:8" x14ac:dyDescent="0.3">
      <c r="A2200" s="84"/>
      <c r="H2200" s="83"/>
    </row>
    <row r="2201" spans="1:8" x14ac:dyDescent="0.3">
      <c r="A2201" s="84"/>
      <c r="H2201" s="83"/>
    </row>
    <row r="2202" spans="1:8" x14ac:dyDescent="0.3">
      <c r="A2202" s="84"/>
      <c r="H2202" s="83"/>
    </row>
    <row r="2203" spans="1:8" x14ac:dyDescent="0.3">
      <c r="A2203" s="84"/>
      <c r="H2203" s="83"/>
    </row>
    <row r="2204" spans="1:8" x14ac:dyDescent="0.3">
      <c r="A2204" s="84"/>
      <c r="H2204" s="83"/>
    </row>
    <row r="2205" spans="1:8" x14ac:dyDescent="0.3">
      <c r="A2205" s="84"/>
      <c r="H2205" s="83"/>
    </row>
    <row r="2206" spans="1:8" x14ac:dyDescent="0.3">
      <c r="A2206" s="84"/>
      <c r="H2206" s="83"/>
    </row>
    <row r="2207" spans="1:8" x14ac:dyDescent="0.3">
      <c r="A2207" s="84"/>
      <c r="H2207" s="83"/>
    </row>
    <row r="2208" spans="1:8" x14ac:dyDescent="0.3">
      <c r="A2208" s="84"/>
      <c r="H2208" s="83"/>
    </row>
    <row r="2209" spans="1:8" x14ac:dyDescent="0.3">
      <c r="A2209" s="84"/>
      <c r="H2209" s="83"/>
    </row>
    <row r="2210" spans="1:8" x14ac:dyDescent="0.3">
      <c r="A2210" s="84"/>
      <c r="H2210" s="83"/>
    </row>
    <row r="2211" spans="1:8" x14ac:dyDescent="0.3">
      <c r="A2211" s="84"/>
      <c r="H2211" s="83"/>
    </row>
    <row r="2212" spans="1:8" x14ac:dyDescent="0.3">
      <c r="A2212" s="84"/>
      <c r="H2212" s="83"/>
    </row>
    <row r="2213" spans="1:8" x14ac:dyDescent="0.3">
      <c r="A2213" s="84"/>
      <c r="H2213" s="83"/>
    </row>
    <row r="2214" spans="1:8" x14ac:dyDescent="0.3">
      <c r="A2214" s="84"/>
      <c r="H2214" s="83"/>
    </row>
    <row r="2215" spans="1:8" x14ac:dyDescent="0.3">
      <c r="A2215" s="84"/>
      <c r="H2215" s="83"/>
    </row>
    <row r="2216" spans="1:8" x14ac:dyDescent="0.3">
      <c r="A2216" s="84"/>
      <c r="H2216" s="83"/>
    </row>
    <row r="2217" spans="1:8" x14ac:dyDescent="0.3">
      <c r="A2217" s="84"/>
      <c r="H2217" s="83"/>
    </row>
    <row r="2218" spans="1:8" x14ac:dyDescent="0.3">
      <c r="A2218" s="84"/>
      <c r="H2218" s="83"/>
    </row>
    <row r="2219" spans="1:8" x14ac:dyDescent="0.3">
      <c r="A2219" s="84"/>
      <c r="H2219" s="83"/>
    </row>
    <row r="2220" spans="1:8" x14ac:dyDescent="0.3">
      <c r="A2220" s="84"/>
      <c r="H2220" s="83"/>
    </row>
    <row r="2221" spans="1:8" x14ac:dyDescent="0.3">
      <c r="A2221" s="84"/>
      <c r="H2221" s="83"/>
    </row>
    <row r="2222" spans="1:8" x14ac:dyDescent="0.3">
      <c r="A2222" s="84"/>
      <c r="H2222" s="83"/>
    </row>
    <row r="2223" spans="1:8" x14ac:dyDescent="0.3">
      <c r="A2223" s="84"/>
      <c r="H2223" s="83"/>
    </row>
    <row r="2224" spans="1:8" x14ac:dyDescent="0.3">
      <c r="A2224" s="84"/>
      <c r="H2224" s="83"/>
    </row>
    <row r="2225" spans="1:8" x14ac:dyDescent="0.3">
      <c r="A2225" s="84"/>
      <c r="H2225" s="83"/>
    </row>
    <row r="2226" spans="1:8" x14ac:dyDescent="0.3">
      <c r="A2226" s="84"/>
      <c r="H2226" s="83"/>
    </row>
    <row r="2227" spans="1:8" x14ac:dyDescent="0.3">
      <c r="A2227" s="84"/>
      <c r="H2227" s="83"/>
    </row>
    <row r="2228" spans="1:8" x14ac:dyDescent="0.3">
      <c r="A2228" s="84"/>
      <c r="H2228" s="83"/>
    </row>
    <row r="2229" spans="1:8" x14ac:dyDescent="0.3">
      <c r="A2229" s="84"/>
      <c r="H2229" s="83"/>
    </row>
    <row r="2230" spans="1:8" x14ac:dyDescent="0.3">
      <c r="A2230" s="84"/>
      <c r="H2230" s="83"/>
    </row>
    <row r="2231" spans="1:8" x14ac:dyDescent="0.3">
      <c r="A2231" s="84"/>
      <c r="H2231" s="83"/>
    </row>
    <row r="2232" spans="1:8" x14ac:dyDescent="0.3">
      <c r="A2232" s="84"/>
      <c r="H2232" s="83"/>
    </row>
    <row r="2233" spans="1:8" x14ac:dyDescent="0.3">
      <c r="A2233" s="84"/>
      <c r="H2233" s="83"/>
    </row>
    <row r="2234" spans="1:8" x14ac:dyDescent="0.3">
      <c r="A2234" s="84"/>
      <c r="H2234" s="83"/>
    </row>
    <row r="2235" spans="1:8" x14ac:dyDescent="0.3">
      <c r="A2235" s="84"/>
      <c r="H2235" s="83"/>
    </row>
    <row r="2236" spans="1:8" x14ac:dyDescent="0.3">
      <c r="A2236" s="84"/>
      <c r="H2236" s="83"/>
    </row>
    <row r="2237" spans="1:8" x14ac:dyDescent="0.3">
      <c r="A2237" s="84"/>
      <c r="H2237" s="83"/>
    </row>
    <row r="2238" spans="1:8" x14ac:dyDescent="0.3">
      <c r="A2238" s="84"/>
      <c r="H2238" s="83"/>
    </row>
    <row r="2239" spans="1:8" x14ac:dyDescent="0.3">
      <c r="A2239" s="84"/>
      <c r="H2239" s="83"/>
    </row>
    <row r="2240" spans="1:8" x14ac:dyDescent="0.3">
      <c r="A2240" s="84"/>
      <c r="H2240" s="83"/>
    </row>
    <row r="2241" spans="1:8" x14ac:dyDescent="0.3">
      <c r="A2241" s="84"/>
      <c r="H2241" s="83"/>
    </row>
    <row r="2242" spans="1:8" x14ac:dyDescent="0.3">
      <c r="A2242" s="84"/>
      <c r="H2242" s="83"/>
    </row>
    <row r="2243" spans="1:8" x14ac:dyDescent="0.3">
      <c r="A2243" s="84"/>
      <c r="H2243" s="83"/>
    </row>
    <row r="2244" spans="1:8" x14ac:dyDescent="0.3">
      <c r="A2244" s="84"/>
      <c r="H2244" s="83"/>
    </row>
    <row r="2245" spans="1:8" x14ac:dyDescent="0.3">
      <c r="A2245" s="84"/>
      <c r="H2245" s="83"/>
    </row>
    <row r="2246" spans="1:8" x14ac:dyDescent="0.3">
      <c r="A2246" s="84"/>
      <c r="H2246" s="83"/>
    </row>
    <row r="2247" spans="1:8" x14ac:dyDescent="0.3">
      <c r="A2247" s="84"/>
      <c r="H2247" s="83"/>
    </row>
    <row r="2248" spans="1:8" x14ac:dyDescent="0.3">
      <c r="A2248" s="84"/>
      <c r="H2248" s="83"/>
    </row>
    <row r="2249" spans="1:8" x14ac:dyDescent="0.3">
      <c r="A2249" s="84"/>
      <c r="H2249" s="83"/>
    </row>
    <row r="2250" spans="1:8" x14ac:dyDescent="0.3">
      <c r="A2250" s="84"/>
      <c r="H2250" s="83"/>
    </row>
    <row r="2251" spans="1:8" x14ac:dyDescent="0.3">
      <c r="A2251" s="84"/>
      <c r="H2251" s="83"/>
    </row>
    <row r="2252" spans="1:8" x14ac:dyDescent="0.3">
      <c r="A2252" s="84"/>
      <c r="H2252" s="83"/>
    </row>
    <row r="2253" spans="1:8" x14ac:dyDescent="0.3">
      <c r="A2253" s="84"/>
      <c r="H2253" s="83"/>
    </row>
    <row r="2254" spans="1:8" x14ac:dyDescent="0.3">
      <c r="A2254" s="84"/>
      <c r="H2254" s="83"/>
    </row>
    <row r="2255" spans="1:8" x14ac:dyDescent="0.3">
      <c r="A2255" s="84"/>
      <c r="H2255" s="83"/>
    </row>
    <row r="2256" spans="1:8" x14ac:dyDescent="0.3">
      <c r="A2256" s="84"/>
      <c r="H2256" s="83"/>
    </row>
    <row r="2257" spans="1:8" x14ac:dyDescent="0.3">
      <c r="A2257" s="84"/>
      <c r="H2257" s="83"/>
    </row>
    <row r="2258" spans="1:8" x14ac:dyDescent="0.3">
      <c r="A2258" s="84"/>
      <c r="H2258" s="83"/>
    </row>
    <row r="2259" spans="1:8" x14ac:dyDescent="0.3">
      <c r="A2259" s="84"/>
      <c r="H2259" s="83"/>
    </row>
    <row r="2260" spans="1:8" x14ac:dyDescent="0.3">
      <c r="A2260" s="84"/>
      <c r="H2260" s="83"/>
    </row>
    <row r="2261" spans="1:8" x14ac:dyDescent="0.3">
      <c r="A2261" s="84"/>
      <c r="H2261" s="83"/>
    </row>
    <row r="2262" spans="1:8" x14ac:dyDescent="0.3">
      <c r="A2262" s="84"/>
      <c r="H2262" s="83"/>
    </row>
    <row r="2263" spans="1:8" x14ac:dyDescent="0.3">
      <c r="A2263" s="84"/>
      <c r="H2263" s="83"/>
    </row>
    <row r="2264" spans="1:8" x14ac:dyDescent="0.3">
      <c r="A2264" s="84"/>
      <c r="H2264" s="83"/>
    </row>
    <row r="2265" spans="1:8" x14ac:dyDescent="0.3">
      <c r="A2265" s="84"/>
      <c r="H2265" s="83"/>
    </row>
    <row r="2266" spans="1:8" x14ac:dyDescent="0.3">
      <c r="A2266" s="84"/>
      <c r="H2266" s="83"/>
    </row>
    <row r="2267" spans="1:8" x14ac:dyDescent="0.3">
      <c r="A2267" s="84"/>
      <c r="H2267" s="83"/>
    </row>
    <row r="2268" spans="1:8" x14ac:dyDescent="0.3">
      <c r="A2268" s="84"/>
      <c r="H2268" s="83"/>
    </row>
    <row r="2269" spans="1:8" x14ac:dyDescent="0.3">
      <c r="A2269" s="84"/>
      <c r="H2269" s="83"/>
    </row>
    <row r="2270" spans="1:8" x14ac:dyDescent="0.3">
      <c r="A2270" s="84"/>
      <c r="H2270" s="83"/>
    </row>
    <row r="2271" spans="1:8" x14ac:dyDescent="0.3">
      <c r="A2271" s="84"/>
      <c r="H2271" s="83"/>
    </row>
    <row r="2272" spans="1:8" x14ac:dyDescent="0.3">
      <c r="A2272" s="84"/>
      <c r="H2272" s="83"/>
    </row>
    <row r="2273" spans="1:8" x14ac:dyDescent="0.3">
      <c r="A2273" s="84"/>
      <c r="H2273" s="83"/>
    </row>
    <row r="2274" spans="1:8" x14ac:dyDescent="0.3">
      <c r="A2274" s="84"/>
      <c r="H2274" s="83"/>
    </row>
    <row r="2275" spans="1:8" x14ac:dyDescent="0.3">
      <c r="A2275" s="84"/>
      <c r="H2275" s="83"/>
    </row>
    <row r="2276" spans="1:8" x14ac:dyDescent="0.3">
      <c r="A2276" s="84"/>
      <c r="H2276" s="83"/>
    </row>
    <row r="2277" spans="1:8" x14ac:dyDescent="0.3">
      <c r="A2277" s="84"/>
      <c r="H2277" s="83"/>
    </row>
    <row r="2278" spans="1:8" x14ac:dyDescent="0.3">
      <c r="A2278" s="84"/>
      <c r="H2278" s="83"/>
    </row>
    <row r="2279" spans="1:8" x14ac:dyDescent="0.3">
      <c r="A2279" s="84"/>
      <c r="H2279" s="83"/>
    </row>
    <row r="2280" spans="1:8" x14ac:dyDescent="0.3">
      <c r="A2280" s="84"/>
      <c r="H2280" s="83"/>
    </row>
    <row r="2281" spans="1:8" x14ac:dyDescent="0.3">
      <c r="A2281" s="84"/>
      <c r="H2281" s="83"/>
    </row>
    <row r="2282" spans="1:8" x14ac:dyDescent="0.3">
      <c r="A2282" s="84"/>
      <c r="H2282" s="83"/>
    </row>
    <row r="2283" spans="1:8" x14ac:dyDescent="0.3">
      <c r="A2283" s="84"/>
      <c r="H2283" s="83"/>
    </row>
    <row r="2284" spans="1:8" x14ac:dyDescent="0.3">
      <c r="A2284" s="84"/>
      <c r="H2284" s="83"/>
    </row>
    <row r="2285" spans="1:8" x14ac:dyDescent="0.3">
      <c r="A2285" s="84"/>
      <c r="H2285" s="83"/>
    </row>
    <row r="2286" spans="1:8" x14ac:dyDescent="0.3">
      <c r="A2286" s="84"/>
      <c r="H2286" s="83"/>
    </row>
    <row r="2287" spans="1:8" x14ac:dyDescent="0.3">
      <c r="A2287" s="84"/>
      <c r="H2287" s="83"/>
    </row>
    <row r="2288" spans="1:8" x14ac:dyDescent="0.3">
      <c r="A2288" s="84"/>
      <c r="H2288" s="83"/>
    </row>
    <row r="2289" spans="1:8" x14ac:dyDescent="0.3">
      <c r="A2289" s="84"/>
      <c r="H2289" s="83"/>
    </row>
    <row r="2290" spans="1:8" x14ac:dyDescent="0.3">
      <c r="A2290" s="84"/>
      <c r="H2290" s="83"/>
    </row>
    <row r="2291" spans="1:8" x14ac:dyDescent="0.3">
      <c r="A2291" s="84"/>
      <c r="H2291" s="83"/>
    </row>
    <row r="2292" spans="1:8" x14ac:dyDescent="0.3">
      <c r="A2292" s="84"/>
      <c r="H2292" s="83"/>
    </row>
    <row r="2293" spans="1:8" x14ac:dyDescent="0.3">
      <c r="A2293" s="84"/>
      <c r="H2293" s="83"/>
    </row>
    <row r="2294" spans="1:8" x14ac:dyDescent="0.3">
      <c r="A2294" s="84"/>
      <c r="H2294" s="83"/>
    </row>
    <row r="2295" spans="1:8" x14ac:dyDescent="0.3">
      <c r="A2295" s="84"/>
      <c r="H2295" s="83"/>
    </row>
    <row r="2296" spans="1:8" x14ac:dyDescent="0.3">
      <c r="A2296" s="84"/>
      <c r="H2296" s="83"/>
    </row>
    <row r="2297" spans="1:8" x14ac:dyDescent="0.3">
      <c r="A2297" s="84"/>
      <c r="H2297" s="83"/>
    </row>
    <row r="2298" spans="1:8" x14ac:dyDescent="0.3">
      <c r="A2298" s="84"/>
      <c r="H2298" s="83"/>
    </row>
    <row r="2299" spans="1:8" x14ac:dyDescent="0.3">
      <c r="A2299" s="84"/>
      <c r="H2299" s="83"/>
    </row>
    <row r="2300" spans="1:8" x14ac:dyDescent="0.3">
      <c r="A2300" s="84"/>
      <c r="H2300" s="83"/>
    </row>
    <row r="2301" spans="1:8" x14ac:dyDescent="0.3">
      <c r="A2301" s="84"/>
      <c r="H2301" s="83"/>
    </row>
    <row r="2302" spans="1:8" x14ac:dyDescent="0.3">
      <c r="A2302" s="84"/>
      <c r="H2302" s="83"/>
    </row>
    <row r="2303" spans="1:8" x14ac:dyDescent="0.3">
      <c r="A2303" s="84"/>
      <c r="H2303" s="83"/>
    </row>
    <row r="2304" spans="1:8" x14ac:dyDescent="0.3">
      <c r="A2304" s="84"/>
      <c r="H2304" s="83"/>
    </row>
    <row r="2305" spans="1:8" x14ac:dyDescent="0.3">
      <c r="A2305" s="84"/>
      <c r="H2305" s="83"/>
    </row>
    <row r="2306" spans="1:8" x14ac:dyDescent="0.3">
      <c r="A2306" s="84"/>
      <c r="H2306" s="83"/>
    </row>
    <row r="2307" spans="1:8" x14ac:dyDescent="0.3">
      <c r="A2307" s="84"/>
      <c r="H2307" s="83"/>
    </row>
    <row r="2308" spans="1:8" x14ac:dyDescent="0.3">
      <c r="A2308" s="84"/>
      <c r="H2308" s="83"/>
    </row>
    <row r="2309" spans="1:8" x14ac:dyDescent="0.3">
      <c r="A2309" s="84"/>
      <c r="H2309" s="83"/>
    </row>
    <row r="2310" spans="1:8" x14ac:dyDescent="0.3">
      <c r="A2310" s="84"/>
      <c r="H2310" s="83"/>
    </row>
    <row r="2311" spans="1:8" x14ac:dyDescent="0.3">
      <c r="A2311" s="84"/>
      <c r="H2311" s="83"/>
    </row>
    <row r="2312" spans="1:8" x14ac:dyDescent="0.3">
      <c r="A2312" s="84"/>
      <c r="H2312" s="83"/>
    </row>
    <row r="2313" spans="1:8" x14ac:dyDescent="0.3">
      <c r="A2313" s="84"/>
      <c r="H2313" s="83"/>
    </row>
    <row r="2314" spans="1:8" x14ac:dyDescent="0.3">
      <c r="A2314" s="84"/>
      <c r="H2314" s="83"/>
    </row>
    <row r="2315" spans="1:8" x14ac:dyDescent="0.3">
      <c r="A2315" s="84"/>
      <c r="H2315" s="83"/>
    </row>
    <row r="2316" spans="1:8" x14ac:dyDescent="0.3">
      <c r="A2316" s="84"/>
      <c r="H2316" s="83"/>
    </row>
    <row r="2317" spans="1:8" x14ac:dyDescent="0.3">
      <c r="A2317" s="84"/>
      <c r="H2317" s="83"/>
    </row>
    <row r="2318" spans="1:8" x14ac:dyDescent="0.3">
      <c r="A2318" s="84"/>
      <c r="H2318" s="83"/>
    </row>
    <row r="2319" spans="1:8" x14ac:dyDescent="0.3">
      <c r="A2319" s="84"/>
      <c r="H2319" s="83"/>
    </row>
    <row r="2320" spans="1:8" x14ac:dyDescent="0.3">
      <c r="A2320" s="84"/>
      <c r="H2320" s="83"/>
    </row>
    <row r="2321" spans="1:8" x14ac:dyDescent="0.3">
      <c r="A2321" s="84"/>
      <c r="H2321" s="83"/>
    </row>
    <row r="2322" spans="1:8" x14ac:dyDescent="0.3">
      <c r="A2322" s="84"/>
      <c r="H2322" s="83"/>
    </row>
    <row r="2323" spans="1:8" x14ac:dyDescent="0.3">
      <c r="A2323" s="84"/>
      <c r="H2323" s="83"/>
    </row>
    <row r="2324" spans="1:8" x14ac:dyDescent="0.3">
      <c r="A2324" s="84"/>
      <c r="H2324" s="83"/>
    </row>
    <row r="2325" spans="1:8" x14ac:dyDescent="0.3">
      <c r="A2325" s="84"/>
      <c r="H2325" s="83"/>
    </row>
    <row r="2326" spans="1:8" x14ac:dyDescent="0.3">
      <c r="A2326" s="84"/>
      <c r="H2326" s="83"/>
    </row>
    <row r="2327" spans="1:8" x14ac:dyDescent="0.3">
      <c r="A2327" s="84"/>
      <c r="H2327" s="83"/>
    </row>
    <row r="2328" spans="1:8" x14ac:dyDescent="0.3">
      <c r="A2328" s="84"/>
      <c r="H2328" s="83"/>
    </row>
    <row r="2329" spans="1:8" x14ac:dyDescent="0.3">
      <c r="A2329" s="84"/>
      <c r="H2329" s="83"/>
    </row>
    <row r="2330" spans="1:8" x14ac:dyDescent="0.3">
      <c r="A2330" s="84"/>
      <c r="H2330" s="83"/>
    </row>
    <row r="2331" spans="1:8" x14ac:dyDescent="0.3">
      <c r="A2331" s="84"/>
      <c r="H2331" s="83"/>
    </row>
    <row r="2332" spans="1:8" x14ac:dyDescent="0.3">
      <c r="A2332" s="84"/>
      <c r="H2332" s="83"/>
    </row>
    <row r="2333" spans="1:8" x14ac:dyDescent="0.3">
      <c r="A2333" s="84"/>
      <c r="H2333" s="83"/>
    </row>
    <row r="2334" spans="1:8" x14ac:dyDescent="0.3">
      <c r="A2334" s="84"/>
      <c r="H2334" s="83"/>
    </row>
    <row r="2335" spans="1:8" x14ac:dyDescent="0.3">
      <c r="A2335" s="84"/>
      <c r="H2335" s="83"/>
    </row>
    <row r="2336" spans="1:8" x14ac:dyDescent="0.3">
      <c r="A2336" s="84"/>
      <c r="H2336" s="83"/>
    </row>
    <row r="2337" spans="1:8" x14ac:dyDescent="0.3">
      <c r="A2337" s="84"/>
      <c r="H2337" s="83"/>
    </row>
    <row r="2338" spans="1:8" x14ac:dyDescent="0.3">
      <c r="A2338" s="84"/>
      <c r="H2338" s="83"/>
    </row>
    <row r="2339" spans="1:8" x14ac:dyDescent="0.3">
      <c r="A2339" s="84"/>
      <c r="H2339" s="83"/>
    </row>
    <row r="2340" spans="1:8" x14ac:dyDescent="0.3">
      <c r="A2340" s="84"/>
      <c r="H2340" s="83"/>
    </row>
    <row r="2341" spans="1:8" x14ac:dyDescent="0.3">
      <c r="A2341" s="84"/>
      <c r="H2341" s="83"/>
    </row>
    <row r="2342" spans="1:8" x14ac:dyDescent="0.3">
      <c r="A2342" s="84"/>
      <c r="H2342" s="83"/>
    </row>
    <row r="2343" spans="1:8" x14ac:dyDescent="0.3">
      <c r="A2343" s="84"/>
      <c r="H2343" s="83"/>
    </row>
    <row r="2344" spans="1:8" x14ac:dyDescent="0.3">
      <c r="A2344" s="84"/>
      <c r="H2344" s="83"/>
    </row>
    <row r="2345" spans="1:8" x14ac:dyDescent="0.3">
      <c r="A2345" s="84"/>
      <c r="H2345" s="83"/>
    </row>
    <row r="2346" spans="1:8" x14ac:dyDescent="0.3">
      <c r="A2346" s="84"/>
      <c r="H2346" s="83"/>
    </row>
    <row r="2347" spans="1:8" x14ac:dyDescent="0.3">
      <c r="A2347" s="84"/>
      <c r="H2347" s="83"/>
    </row>
    <row r="2348" spans="1:8" x14ac:dyDescent="0.3">
      <c r="A2348" s="84"/>
      <c r="H2348" s="83"/>
    </row>
    <row r="2349" spans="1:8" x14ac:dyDescent="0.3">
      <c r="A2349" s="84"/>
      <c r="H2349" s="83"/>
    </row>
    <row r="2350" spans="1:8" x14ac:dyDescent="0.3">
      <c r="A2350" s="84"/>
      <c r="H2350" s="83"/>
    </row>
    <row r="2351" spans="1:8" x14ac:dyDescent="0.3">
      <c r="A2351" s="84"/>
      <c r="H2351" s="83"/>
    </row>
    <row r="2352" spans="1:8" x14ac:dyDescent="0.3">
      <c r="A2352" s="84"/>
      <c r="H2352" s="83"/>
    </row>
    <row r="2353" spans="1:8" x14ac:dyDescent="0.3">
      <c r="A2353" s="84"/>
      <c r="H2353" s="83"/>
    </row>
    <row r="2354" spans="1:8" x14ac:dyDescent="0.3">
      <c r="A2354" s="84"/>
      <c r="H2354" s="83"/>
    </row>
    <row r="2355" spans="1:8" x14ac:dyDescent="0.3">
      <c r="A2355" s="84"/>
      <c r="H2355" s="83"/>
    </row>
    <row r="2356" spans="1:8" x14ac:dyDescent="0.3">
      <c r="A2356" s="84"/>
      <c r="H2356" s="83"/>
    </row>
    <row r="2357" spans="1:8" x14ac:dyDescent="0.3">
      <c r="A2357" s="84"/>
      <c r="H2357" s="83"/>
    </row>
    <row r="2358" spans="1:8" x14ac:dyDescent="0.3">
      <c r="A2358" s="84"/>
      <c r="H2358" s="83"/>
    </row>
    <row r="2359" spans="1:8" x14ac:dyDescent="0.3">
      <c r="A2359" s="84"/>
      <c r="H2359" s="83"/>
    </row>
    <row r="2360" spans="1:8" x14ac:dyDescent="0.3">
      <c r="A2360" s="84"/>
      <c r="H2360" s="83"/>
    </row>
    <row r="2361" spans="1:8" x14ac:dyDescent="0.3">
      <c r="A2361" s="84"/>
      <c r="H2361" s="83"/>
    </row>
    <row r="2362" spans="1:8" x14ac:dyDescent="0.3">
      <c r="A2362" s="84"/>
      <c r="H2362" s="83"/>
    </row>
    <row r="2363" spans="1:8" x14ac:dyDescent="0.3">
      <c r="A2363" s="84"/>
      <c r="H2363" s="83"/>
    </row>
    <row r="2364" spans="1:8" x14ac:dyDescent="0.3">
      <c r="A2364" s="84"/>
      <c r="H2364" s="83"/>
    </row>
    <row r="2365" spans="1:8" x14ac:dyDescent="0.3">
      <c r="A2365" s="84"/>
      <c r="H2365" s="83"/>
    </row>
    <row r="2366" spans="1:8" x14ac:dyDescent="0.3">
      <c r="A2366" s="84"/>
      <c r="H2366" s="83"/>
    </row>
    <row r="2367" spans="1:8" x14ac:dyDescent="0.3">
      <c r="A2367" s="84"/>
      <c r="H2367" s="83"/>
    </row>
    <row r="2368" spans="1:8" x14ac:dyDescent="0.3">
      <c r="A2368" s="84"/>
      <c r="H2368" s="83"/>
    </row>
    <row r="2369" spans="1:8" x14ac:dyDescent="0.3">
      <c r="A2369" s="84"/>
      <c r="H2369" s="83"/>
    </row>
    <row r="2370" spans="1:8" x14ac:dyDescent="0.3">
      <c r="A2370" s="84"/>
      <c r="H2370" s="83"/>
    </row>
    <row r="2371" spans="1:8" x14ac:dyDescent="0.3">
      <c r="A2371" s="84"/>
      <c r="H2371" s="83"/>
    </row>
    <row r="2372" spans="1:8" x14ac:dyDescent="0.3">
      <c r="A2372" s="84"/>
      <c r="H2372" s="83"/>
    </row>
    <row r="2373" spans="1:8" x14ac:dyDescent="0.3">
      <c r="A2373" s="84"/>
      <c r="H2373" s="83"/>
    </row>
    <row r="2374" spans="1:8" x14ac:dyDescent="0.3">
      <c r="A2374" s="84"/>
      <c r="H2374" s="83"/>
    </row>
    <row r="2375" spans="1:8" x14ac:dyDescent="0.3">
      <c r="A2375" s="84"/>
      <c r="H2375" s="83"/>
    </row>
    <row r="2376" spans="1:8" x14ac:dyDescent="0.3">
      <c r="A2376" s="84"/>
      <c r="H2376" s="83"/>
    </row>
    <row r="2377" spans="1:8" x14ac:dyDescent="0.3">
      <c r="A2377" s="84"/>
      <c r="H2377" s="83"/>
    </row>
    <row r="2378" spans="1:8" x14ac:dyDescent="0.3">
      <c r="A2378" s="84"/>
      <c r="H2378" s="83"/>
    </row>
    <row r="2379" spans="1:8" x14ac:dyDescent="0.3">
      <c r="A2379" s="84"/>
      <c r="H2379" s="83"/>
    </row>
    <row r="2380" spans="1:8" x14ac:dyDescent="0.3">
      <c r="A2380" s="84"/>
      <c r="H2380" s="83"/>
    </row>
    <row r="2381" spans="1:8" x14ac:dyDescent="0.3">
      <c r="A2381" s="84"/>
      <c r="H2381" s="83"/>
    </row>
    <row r="2382" spans="1:8" x14ac:dyDescent="0.3">
      <c r="A2382" s="84"/>
      <c r="H2382" s="83"/>
    </row>
    <row r="2383" spans="1:8" x14ac:dyDescent="0.3">
      <c r="A2383" s="84"/>
      <c r="H2383" s="83"/>
    </row>
    <row r="2384" spans="1:8" x14ac:dyDescent="0.3">
      <c r="A2384" s="84"/>
      <c r="H2384" s="83"/>
    </row>
    <row r="2385" spans="1:8" x14ac:dyDescent="0.3">
      <c r="A2385" s="84"/>
      <c r="H2385" s="83"/>
    </row>
    <row r="2386" spans="1:8" x14ac:dyDescent="0.3">
      <c r="A2386" s="84"/>
      <c r="H2386" s="83"/>
    </row>
    <row r="2387" spans="1:8" x14ac:dyDescent="0.3">
      <c r="A2387" s="84"/>
      <c r="H2387" s="83"/>
    </row>
    <row r="2388" spans="1:8" x14ac:dyDescent="0.3">
      <c r="A2388" s="84"/>
      <c r="H2388" s="83"/>
    </row>
    <row r="2389" spans="1:8" x14ac:dyDescent="0.3">
      <c r="A2389" s="84"/>
      <c r="H2389" s="83"/>
    </row>
    <row r="2390" spans="1:8" x14ac:dyDescent="0.3">
      <c r="A2390" s="84"/>
      <c r="H2390" s="83"/>
    </row>
    <row r="2391" spans="1:8" x14ac:dyDescent="0.3">
      <c r="A2391" s="84"/>
      <c r="H2391" s="83"/>
    </row>
    <row r="2392" spans="1:8" x14ac:dyDescent="0.3">
      <c r="A2392" s="84"/>
      <c r="H2392" s="83"/>
    </row>
    <row r="2393" spans="1:8" x14ac:dyDescent="0.3">
      <c r="A2393" s="84"/>
      <c r="H2393" s="83"/>
    </row>
    <row r="2394" spans="1:8" x14ac:dyDescent="0.3">
      <c r="A2394" s="84"/>
      <c r="H2394" s="83"/>
    </row>
    <row r="2395" spans="1:8" x14ac:dyDescent="0.3">
      <c r="A2395" s="84"/>
      <c r="H2395" s="83"/>
    </row>
    <row r="2396" spans="1:8" x14ac:dyDescent="0.3">
      <c r="A2396" s="84"/>
      <c r="H2396" s="83"/>
    </row>
    <row r="2397" spans="1:8" x14ac:dyDescent="0.3">
      <c r="A2397" s="84"/>
      <c r="H2397" s="83"/>
    </row>
    <row r="2398" spans="1:8" x14ac:dyDescent="0.3">
      <c r="A2398" s="84"/>
      <c r="H2398" s="83"/>
    </row>
    <row r="2399" spans="1:8" x14ac:dyDescent="0.3">
      <c r="A2399" s="84"/>
      <c r="H2399" s="83"/>
    </row>
    <row r="2400" spans="1:8" x14ac:dyDescent="0.3">
      <c r="A2400" s="84"/>
      <c r="H2400" s="83"/>
    </row>
    <row r="2401" spans="1:8" x14ac:dyDescent="0.3">
      <c r="A2401" s="84"/>
      <c r="H2401" s="83"/>
    </row>
    <row r="2402" spans="1:8" x14ac:dyDescent="0.3">
      <c r="A2402" s="84"/>
      <c r="H2402" s="83"/>
    </row>
    <row r="2403" spans="1:8" x14ac:dyDescent="0.3">
      <c r="A2403" s="84"/>
      <c r="H2403" s="83"/>
    </row>
    <row r="2404" spans="1:8" x14ac:dyDescent="0.3">
      <c r="A2404" s="84"/>
      <c r="H2404" s="83"/>
    </row>
    <row r="2405" spans="1:8" x14ac:dyDescent="0.3">
      <c r="A2405" s="84"/>
      <c r="H2405" s="83"/>
    </row>
    <row r="2406" spans="1:8" x14ac:dyDescent="0.3">
      <c r="A2406" s="84"/>
      <c r="H2406" s="83"/>
    </row>
    <row r="2407" spans="1:8" x14ac:dyDescent="0.3">
      <c r="A2407" s="84"/>
      <c r="H2407" s="83"/>
    </row>
    <row r="2408" spans="1:8" x14ac:dyDescent="0.3">
      <c r="A2408" s="84"/>
      <c r="H2408" s="83"/>
    </row>
    <row r="2409" spans="1:8" x14ac:dyDescent="0.3">
      <c r="A2409" s="84"/>
      <c r="H2409" s="83"/>
    </row>
    <row r="2410" spans="1:8" x14ac:dyDescent="0.3">
      <c r="A2410" s="84"/>
      <c r="H2410" s="83"/>
    </row>
    <row r="2411" spans="1:8" x14ac:dyDescent="0.3">
      <c r="A2411" s="84"/>
      <c r="H2411" s="83"/>
    </row>
    <row r="2412" spans="1:8" x14ac:dyDescent="0.3">
      <c r="A2412" s="84"/>
      <c r="H2412" s="83"/>
    </row>
    <row r="2413" spans="1:8" x14ac:dyDescent="0.3">
      <c r="A2413" s="84"/>
      <c r="H2413" s="83"/>
    </row>
    <row r="2414" spans="1:8" x14ac:dyDescent="0.3">
      <c r="A2414" s="84"/>
      <c r="H2414" s="83"/>
    </row>
    <row r="2415" spans="1:8" x14ac:dyDescent="0.3">
      <c r="A2415" s="84"/>
      <c r="H2415" s="83"/>
    </row>
    <row r="2416" spans="1:8" x14ac:dyDescent="0.3">
      <c r="A2416" s="84"/>
      <c r="H2416" s="83"/>
    </row>
    <row r="2417" spans="1:8" x14ac:dyDescent="0.3">
      <c r="A2417" s="84"/>
      <c r="H2417" s="83"/>
    </row>
    <row r="2418" spans="1:8" x14ac:dyDescent="0.3">
      <c r="A2418" s="84"/>
      <c r="H2418" s="83"/>
    </row>
    <row r="2419" spans="1:8" x14ac:dyDescent="0.3">
      <c r="A2419" s="84"/>
      <c r="H2419" s="83"/>
    </row>
    <row r="2420" spans="1:8" x14ac:dyDescent="0.3">
      <c r="A2420" s="84"/>
      <c r="H2420" s="83"/>
    </row>
    <row r="2421" spans="1:8" x14ac:dyDescent="0.3">
      <c r="A2421" s="84"/>
      <c r="H2421" s="83"/>
    </row>
    <row r="2422" spans="1:8" x14ac:dyDescent="0.3">
      <c r="A2422" s="84"/>
      <c r="H2422" s="83"/>
    </row>
    <row r="2423" spans="1:8" x14ac:dyDescent="0.3">
      <c r="A2423" s="84"/>
      <c r="H2423" s="83"/>
    </row>
    <row r="2424" spans="1:8" x14ac:dyDescent="0.3">
      <c r="A2424" s="84"/>
      <c r="H2424" s="83"/>
    </row>
    <row r="2425" spans="1:8" x14ac:dyDescent="0.3">
      <c r="A2425" s="84"/>
      <c r="H2425" s="83"/>
    </row>
    <row r="2426" spans="1:8" x14ac:dyDescent="0.3">
      <c r="A2426" s="84"/>
      <c r="H2426" s="83"/>
    </row>
    <row r="2427" spans="1:8" x14ac:dyDescent="0.3">
      <c r="A2427" s="84"/>
      <c r="H2427" s="83"/>
    </row>
    <row r="2428" spans="1:8" x14ac:dyDescent="0.3">
      <c r="A2428" s="84"/>
      <c r="H2428" s="83"/>
    </row>
    <row r="2429" spans="1:8" x14ac:dyDescent="0.3">
      <c r="A2429" s="84"/>
      <c r="H2429" s="83"/>
    </row>
    <row r="2430" spans="1:8" x14ac:dyDescent="0.3">
      <c r="A2430" s="84"/>
      <c r="H2430" s="83"/>
    </row>
    <row r="2431" spans="1:8" x14ac:dyDescent="0.3">
      <c r="A2431" s="84"/>
      <c r="H2431" s="83"/>
    </row>
    <row r="2432" spans="1:8" x14ac:dyDescent="0.3">
      <c r="A2432" s="84"/>
      <c r="H2432" s="83"/>
    </row>
    <row r="2433" spans="1:8" x14ac:dyDescent="0.3">
      <c r="A2433" s="84"/>
      <c r="H2433" s="83"/>
    </row>
    <row r="2434" spans="1:8" x14ac:dyDescent="0.3">
      <c r="A2434" s="84"/>
      <c r="H2434" s="83"/>
    </row>
    <row r="2435" spans="1:8" x14ac:dyDescent="0.3">
      <c r="A2435" s="84"/>
      <c r="H2435" s="83"/>
    </row>
    <row r="2436" spans="1:8" x14ac:dyDescent="0.3">
      <c r="A2436" s="84"/>
      <c r="H2436" s="83"/>
    </row>
    <row r="2437" spans="1:8" x14ac:dyDescent="0.3">
      <c r="A2437" s="84"/>
      <c r="H2437" s="83"/>
    </row>
    <row r="2438" spans="1:8" x14ac:dyDescent="0.3">
      <c r="A2438" s="84"/>
      <c r="H2438" s="83"/>
    </row>
    <row r="2439" spans="1:8" x14ac:dyDescent="0.3">
      <c r="A2439" s="84"/>
      <c r="H2439" s="83"/>
    </row>
    <row r="2440" spans="1:8" x14ac:dyDescent="0.3">
      <c r="A2440" s="84"/>
      <c r="H2440" s="83"/>
    </row>
    <row r="2441" spans="1:8" x14ac:dyDescent="0.3">
      <c r="A2441" s="84"/>
      <c r="H2441" s="83"/>
    </row>
    <row r="2442" spans="1:8" x14ac:dyDescent="0.3">
      <c r="A2442" s="84"/>
      <c r="H2442" s="83"/>
    </row>
    <row r="2443" spans="1:8" x14ac:dyDescent="0.3">
      <c r="A2443" s="84"/>
      <c r="H2443" s="83"/>
    </row>
    <row r="2444" spans="1:8" x14ac:dyDescent="0.3">
      <c r="A2444" s="84"/>
      <c r="H2444" s="83"/>
    </row>
    <row r="2445" spans="1:8" x14ac:dyDescent="0.3">
      <c r="A2445" s="84"/>
      <c r="H2445" s="83"/>
    </row>
    <row r="2446" spans="1:8" x14ac:dyDescent="0.3">
      <c r="A2446" s="84"/>
      <c r="H2446" s="83"/>
    </row>
    <row r="2447" spans="1:8" x14ac:dyDescent="0.3">
      <c r="A2447" s="84"/>
      <c r="H2447" s="83"/>
    </row>
    <row r="2448" spans="1:8" x14ac:dyDescent="0.3">
      <c r="A2448" s="84"/>
      <c r="H2448" s="83"/>
    </row>
    <row r="2449" spans="1:8" x14ac:dyDescent="0.3">
      <c r="A2449" s="84"/>
      <c r="H2449" s="83"/>
    </row>
    <row r="2450" spans="1:8" x14ac:dyDescent="0.3">
      <c r="A2450" s="84"/>
      <c r="H2450" s="83"/>
    </row>
    <row r="2451" spans="1:8" x14ac:dyDescent="0.3">
      <c r="A2451" s="84"/>
      <c r="H2451" s="83"/>
    </row>
    <row r="2452" spans="1:8" x14ac:dyDescent="0.3">
      <c r="A2452" s="84"/>
      <c r="H2452" s="83"/>
    </row>
    <row r="2453" spans="1:8" x14ac:dyDescent="0.3">
      <c r="A2453" s="84"/>
      <c r="H2453" s="83"/>
    </row>
    <row r="2454" spans="1:8" x14ac:dyDescent="0.3">
      <c r="A2454" s="84"/>
      <c r="H2454" s="83"/>
    </row>
    <row r="2455" spans="1:8" x14ac:dyDescent="0.3">
      <c r="A2455" s="84"/>
      <c r="H2455" s="83"/>
    </row>
    <row r="2456" spans="1:8" x14ac:dyDescent="0.3">
      <c r="A2456" s="84"/>
      <c r="H2456" s="83"/>
    </row>
    <row r="2457" spans="1:8" x14ac:dyDescent="0.3">
      <c r="A2457" s="84"/>
      <c r="H2457" s="83"/>
    </row>
    <row r="2458" spans="1:8" x14ac:dyDescent="0.3">
      <c r="A2458" s="84"/>
      <c r="H2458" s="83"/>
    </row>
    <row r="2459" spans="1:8" x14ac:dyDescent="0.3">
      <c r="A2459" s="84"/>
      <c r="H2459" s="83"/>
    </row>
    <row r="2460" spans="1:8" x14ac:dyDescent="0.3">
      <c r="A2460" s="84"/>
      <c r="H2460" s="83"/>
    </row>
    <row r="2461" spans="1:8" x14ac:dyDescent="0.3">
      <c r="A2461" s="84"/>
      <c r="H2461" s="83"/>
    </row>
    <row r="2462" spans="1:8" x14ac:dyDescent="0.3">
      <c r="A2462" s="84"/>
      <c r="H2462" s="83"/>
    </row>
    <row r="2463" spans="1:8" x14ac:dyDescent="0.3">
      <c r="A2463" s="84"/>
      <c r="H2463" s="83"/>
    </row>
    <row r="2464" spans="1:8" x14ac:dyDescent="0.3">
      <c r="A2464" s="84"/>
      <c r="H2464" s="83"/>
    </row>
    <row r="2465" spans="1:8" x14ac:dyDescent="0.3">
      <c r="A2465" s="84"/>
      <c r="H2465" s="83"/>
    </row>
    <row r="2466" spans="1:8" x14ac:dyDescent="0.3">
      <c r="A2466" s="84"/>
      <c r="H2466" s="83"/>
    </row>
    <row r="2467" spans="1:8" x14ac:dyDescent="0.3">
      <c r="A2467" s="84"/>
      <c r="H2467" s="83"/>
    </row>
    <row r="2468" spans="1:8" x14ac:dyDescent="0.3">
      <c r="A2468" s="84"/>
      <c r="H2468" s="83"/>
    </row>
    <row r="2469" spans="1:8" x14ac:dyDescent="0.3">
      <c r="A2469" s="84"/>
      <c r="H2469" s="83"/>
    </row>
    <row r="2470" spans="1:8" x14ac:dyDescent="0.3">
      <c r="A2470" s="84"/>
      <c r="H2470" s="83"/>
    </row>
    <row r="2471" spans="1:8" x14ac:dyDescent="0.3">
      <c r="A2471" s="84"/>
      <c r="H2471" s="83"/>
    </row>
    <row r="2472" spans="1:8" x14ac:dyDescent="0.3">
      <c r="A2472" s="84"/>
      <c r="H2472" s="83"/>
    </row>
    <row r="2473" spans="1:8" x14ac:dyDescent="0.3">
      <c r="A2473" s="84"/>
      <c r="H2473" s="83"/>
    </row>
    <row r="2474" spans="1:8" x14ac:dyDescent="0.3">
      <c r="A2474" s="84"/>
      <c r="H2474" s="83"/>
    </row>
    <row r="2475" spans="1:8" x14ac:dyDescent="0.3">
      <c r="A2475" s="84"/>
      <c r="H2475" s="83"/>
    </row>
    <row r="2476" spans="1:8" x14ac:dyDescent="0.3">
      <c r="A2476" s="84"/>
      <c r="H2476" s="83"/>
    </row>
    <row r="2477" spans="1:8" x14ac:dyDescent="0.3">
      <c r="A2477" s="84"/>
      <c r="H2477" s="83"/>
    </row>
    <row r="2478" spans="1:8" x14ac:dyDescent="0.3">
      <c r="A2478" s="84"/>
      <c r="H2478" s="83"/>
    </row>
    <row r="2479" spans="1:8" x14ac:dyDescent="0.3">
      <c r="A2479" s="84"/>
      <c r="H2479" s="83"/>
    </row>
    <row r="2480" spans="1:8" x14ac:dyDescent="0.3">
      <c r="A2480" s="84"/>
      <c r="H2480" s="83"/>
    </row>
    <row r="2481" spans="1:8" x14ac:dyDescent="0.3">
      <c r="A2481" s="84"/>
      <c r="H2481" s="83"/>
    </row>
    <row r="2482" spans="1:8" x14ac:dyDescent="0.3">
      <c r="A2482" s="84"/>
      <c r="H2482" s="83"/>
    </row>
    <row r="2483" spans="1:8" x14ac:dyDescent="0.3">
      <c r="A2483" s="84"/>
      <c r="H2483" s="83"/>
    </row>
    <row r="2484" spans="1:8" x14ac:dyDescent="0.3">
      <c r="A2484" s="84"/>
      <c r="H2484" s="83"/>
    </row>
    <row r="2485" spans="1:8" x14ac:dyDescent="0.3">
      <c r="A2485" s="84"/>
      <c r="H2485" s="83"/>
    </row>
    <row r="2486" spans="1:8" x14ac:dyDescent="0.3">
      <c r="A2486" s="84"/>
      <c r="H2486" s="83"/>
    </row>
    <row r="2487" spans="1:8" x14ac:dyDescent="0.3">
      <c r="A2487" s="84"/>
      <c r="H2487" s="83"/>
    </row>
    <row r="2488" spans="1:8" x14ac:dyDescent="0.3">
      <c r="A2488" s="84"/>
      <c r="H2488" s="83"/>
    </row>
    <row r="2489" spans="1:8" x14ac:dyDescent="0.3">
      <c r="A2489" s="84"/>
      <c r="H2489" s="83"/>
    </row>
    <row r="2490" spans="1:8" x14ac:dyDescent="0.3">
      <c r="A2490" s="84"/>
      <c r="H2490" s="83"/>
    </row>
    <row r="2491" spans="1:8" x14ac:dyDescent="0.3">
      <c r="A2491" s="84"/>
      <c r="H2491" s="83"/>
    </row>
    <row r="2492" spans="1:8" x14ac:dyDescent="0.3">
      <c r="A2492" s="84"/>
      <c r="H2492" s="83"/>
    </row>
    <row r="2493" spans="1:8" x14ac:dyDescent="0.3">
      <c r="A2493" s="84"/>
      <c r="H2493" s="83"/>
    </row>
    <row r="2494" spans="1:8" x14ac:dyDescent="0.3">
      <c r="A2494" s="84"/>
      <c r="H2494" s="83"/>
    </row>
    <row r="2495" spans="1:8" x14ac:dyDescent="0.3">
      <c r="A2495" s="84"/>
      <c r="H2495" s="83"/>
    </row>
    <row r="2496" spans="1:8" x14ac:dyDescent="0.3">
      <c r="A2496" s="84"/>
      <c r="H2496" s="83"/>
    </row>
    <row r="2497" spans="1:8" x14ac:dyDescent="0.3">
      <c r="A2497" s="84"/>
      <c r="H2497" s="83"/>
    </row>
    <row r="2498" spans="1:8" x14ac:dyDescent="0.3">
      <c r="A2498" s="84"/>
      <c r="H2498" s="83"/>
    </row>
    <row r="2499" spans="1:8" x14ac:dyDescent="0.3">
      <c r="A2499" s="84"/>
      <c r="H2499" s="83"/>
    </row>
    <row r="2500" spans="1:8" x14ac:dyDescent="0.3">
      <c r="A2500" s="84"/>
      <c r="H2500" s="83"/>
    </row>
    <row r="2501" spans="1:8" x14ac:dyDescent="0.3">
      <c r="A2501" s="84"/>
      <c r="H2501" s="83"/>
    </row>
    <row r="2502" spans="1:8" x14ac:dyDescent="0.3">
      <c r="A2502" s="84"/>
      <c r="H2502" s="83"/>
    </row>
    <row r="2503" spans="1:8" x14ac:dyDescent="0.3">
      <c r="A2503" s="84"/>
      <c r="H2503" s="83"/>
    </row>
    <row r="2504" spans="1:8" x14ac:dyDescent="0.3">
      <c r="A2504" s="84"/>
      <c r="H2504" s="83"/>
    </row>
    <row r="2505" spans="1:8" x14ac:dyDescent="0.3">
      <c r="A2505" s="84"/>
      <c r="H2505" s="83"/>
    </row>
    <row r="2506" spans="1:8" x14ac:dyDescent="0.3">
      <c r="A2506" s="84"/>
      <c r="H2506" s="83"/>
    </row>
    <row r="2507" spans="1:8" x14ac:dyDescent="0.3">
      <c r="A2507" s="84"/>
      <c r="H2507" s="83"/>
    </row>
    <row r="2508" spans="1:8" x14ac:dyDescent="0.3">
      <c r="A2508" s="84"/>
      <c r="H2508" s="83"/>
    </row>
    <row r="2509" spans="1:8" x14ac:dyDescent="0.3">
      <c r="A2509" s="84"/>
      <c r="H2509" s="83"/>
    </row>
    <row r="2510" spans="1:8" x14ac:dyDescent="0.3">
      <c r="A2510" s="84"/>
      <c r="H2510" s="83"/>
    </row>
    <row r="2511" spans="1:8" x14ac:dyDescent="0.3">
      <c r="A2511" s="84"/>
      <c r="H2511" s="83"/>
    </row>
    <row r="2512" spans="1:8" x14ac:dyDescent="0.3">
      <c r="A2512" s="84"/>
      <c r="H2512" s="83"/>
    </row>
    <row r="2513" spans="1:8" x14ac:dyDescent="0.3">
      <c r="A2513" s="84"/>
      <c r="H2513" s="83"/>
    </row>
    <row r="2514" spans="1:8" x14ac:dyDescent="0.3">
      <c r="A2514" s="84"/>
      <c r="H2514" s="83"/>
    </row>
    <row r="2515" spans="1:8" x14ac:dyDescent="0.3">
      <c r="A2515" s="84"/>
      <c r="H2515" s="83"/>
    </row>
    <row r="2516" spans="1:8" x14ac:dyDescent="0.3">
      <c r="A2516" s="84"/>
      <c r="H2516" s="83"/>
    </row>
    <row r="2517" spans="1:8" x14ac:dyDescent="0.3">
      <c r="A2517" s="84"/>
      <c r="H2517" s="83"/>
    </row>
    <row r="2518" spans="1:8" x14ac:dyDescent="0.3">
      <c r="A2518" s="84"/>
      <c r="H2518" s="83"/>
    </row>
    <row r="2519" spans="1:8" x14ac:dyDescent="0.3">
      <c r="A2519" s="84"/>
      <c r="H2519" s="83"/>
    </row>
    <row r="2520" spans="1:8" x14ac:dyDescent="0.3">
      <c r="A2520" s="84"/>
      <c r="H2520" s="83"/>
    </row>
    <row r="2521" spans="1:8" x14ac:dyDescent="0.3">
      <c r="A2521" s="84"/>
      <c r="H2521" s="83"/>
    </row>
    <row r="2522" spans="1:8" x14ac:dyDescent="0.3">
      <c r="A2522" s="84"/>
      <c r="H2522" s="83"/>
    </row>
    <row r="2523" spans="1:8" x14ac:dyDescent="0.3">
      <c r="A2523" s="84"/>
      <c r="H2523" s="83"/>
    </row>
    <row r="2524" spans="1:8" x14ac:dyDescent="0.3">
      <c r="A2524" s="84"/>
      <c r="H2524" s="83"/>
    </row>
    <row r="2525" spans="1:8" x14ac:dyDescent="0.3">
      <c r="A2525" s="84"/>
      <c r="H2525" s="83"/>
    </row>
    <row r="2526" spans="1:8" x14ac:dyDescent="0.3">
      <c r="A2526" s="84"/>
      <c r="H2526" s="83"/>
    </row>
    <row r="2527" spans="1:8" x14ac:dyDescent="0.3">
      <c r="A2527" s="84"/>
      <c r="H2527" s="83"/>
    </row>
    <row r="2528" spans="1:8" x14ac:dyDescent="0.3">
      <c r="A2528" s="84"/>
      <c r="H2528" s="83"/>
    </row>
    <row r="2529" spans="1:8" x14ac:dyDescent="0.3">
      <c r="A2529" s="84"/>
      <c r="H2529" s="83"/>
    </row>
    <row r="2530" spans="1:8" x14ac:dyDescent="0.3">
      <c r="A2530" s="84"/>
      <c r="H2530" s="83"/>
    </row>
    <row r="2531" spans="1:8" x14ac:dyDescent="0.3">
      <c r="A2531" s="84"/>
      <c r="H2531" s="83"/>
    </row>
    <row r="2532" spans="1:8" x14ac:dyDescent="0.3">
      <c r="A2532" s="84"/>
      <c r="H2532" s="83"/>
    </row>
    <row r="2533" spans="1:8" x14ac:dyDescent="0.3">
      <c r="A2533" s="84"/>
      <c r="H2533" s="83"/>
    </row>
    <row r="2534" spans="1:8" x14ac:dyDescent="0.3">
      <c r="A2534" s="84"/>
      <c r="H2534" s="83"/>
    </row>
    <row r="2535" spans="1:8" x14ac:dyDescent="0.3">
      <c r="A2535" s="84"/>
      <c r="H2535" s="83"/>
    </row>
    <row r="2536" spans="1:8" x14ac:dyDescent="0.3">
      <c r="A2536" s="84"/>
      <c r="H2536" s="83"/>
    </row>
    <row r="2537" spans="1:8" x14ac:dyDescent="0.3">
      <c r="A2537" s="84"/>
      <c r="H2537" s="83"/>
    </row>
    <row r="2538" spans="1:8" x14ac:dyDescent="0.3">
      <c r="A2538" s="84"/>
      <c r="H2538" s="83"/>
    </row>
    <row r="2539" spans="1:8" x14ac:dyDescent="0.3">
      <c r="A2539" s="84"/>
      <c r="H2539" s="83"/>
    </row>
    <row r="2540" spans="1:8" x14ac:dyDescent="0.3">
      <c r="A2540" s="84"/>
      <c r="H2540" s="83"/>
    </row>
    <row r="2541" spans="1:8" x14ac:dyDescent="0.3">
      <c r="A2541" s="84"/>
      <c r="H2541" s="83"/>
    </row>
    <row r="2542" spans="1:8" x14ac:dyDescent="0.3">
      <c r="A2542" s="84"/>
      <c r="H2542" s="83"/>
    </row>
    <row r="2543" spans="1:8" x14ac:dyDescent="0.3">
      <c r="A2543" s="84"/>
      <c r="H2543" s="83"/>
    </row>
    <row r="2544" spans="1:8" x14ac:dyDescent="0.3">
      <c r="A2544" s="84"/>
      <c r="H2544" s="83"/>
    </row>
    <row r="2545" spans="1:8" x14ac:dyDescent="0.3">
      <c r="A2545" s="84"/>
      <c r="H2545" s="83"/>
    </row>
    <row r="2546" spans="1:8" x14ac:dyDescent="0.3">
      <c r="A2546" s="84"/>
      <c r="H2546" s="83"/>
    </row>
    <row r="2547" spans="1:8" x14ac:dyDescent="0.3">
      <c r="A2547" s="84"/>
      <c r="H2547" s="83"/>
    </row>
    <row r="2548" spans="1:8" x14ac:dyDescent="0.3">
      <c r="A2548" s="84"/>
      <c r="H2548" s="83"/>
    </row>
    <row r="2549" spans="1:8" x14ac:dyDescent="0.3">
      <c r="A2549" s="84"/>
      <c r="H2549" s="83"/>
    </row>
    <row r="2550" spans="1:8" x14ac:dyDescent="0.3">
      <c r="A2550" s="84"/>
      <c r="H2550" s="83"/>
    </row>
    <row r="2551" spans="1:8" x14ac:dyDescent="0.3">
      <c r="A2551" s="84"/>
      <c r="H2551" s="83"/>
    </row>
    <row r="2552" spans="1:8" x14ac:dyDescent="0.3">
      <c r="A2552" s="84"/>
      <c r="H2552" s="83"/>
    </row>
    <row r="2553" spans="1:8" x14ac:dyDescent="0.3">
      <c r="A2553" s="84"/>
      <c r="H2553" s="83"/>
    </row>
    <row r="2554" spans="1:8" x14ac:dyDescent="0.3">
      <c r="A2554" s="84"/>
      <c r="H2554" s="83"/>
    </row>
    <row r="2555" spans="1:8" x14ac:dyDescent="0.3">
      <c r="A2555" s="84"/>
      <c r="H2555" s="83"/>
    </row>
    <row r="2556" spans="1:8" x14ac:dyDescent="0.3">
      <c r="A2556" s="84"/>
      <c r="H2556" s="83"/>
    </row>
    <row r="2557" spans="1:8" x14ac:dyDescent="0.3">
      <c r="A2557" s="84"/>
      <c r="H2557" s="83"/>
    </row>
    <row r="2558" spans="1:8" x14ac:dyDescent="0.3">
      <c r="A2558" s="84"/>
      <c r="H2558" s="83"/>
    </row>
    <row r="2559" spans="1:8" x14ac:dyDescent="0.3">
      <c r="A2559" s="84"/>
      <c r="H2559" s="83"/>
    </row>
    <row r="2560" spans="1:8" x14ac:dyDescent="0.3">
      <c r="A2560" s="84"/>
      <c r="H2560" s="83"/>
    </row>
    <row r="2561" spans="1:8" x14ac:dyDescent="0.3">
      <c r="A2561" s="84"/>
      <c r="H2561" s="83"/>
    </row>
    <row r="2562" spans="1:8" x14ac:dyDescent="0.3">
      <c r="A2562" s="84"/>
      <c r="H2562" s="83"/>
    </row>
    <row r="2563" spans="1:8" x14ac:dyDescent="0.3">
      <c r="A2563" s="84"/>
      <c r="H2563" s="83"/>
    </row>
    <row r="2564" spans="1:8" x14ac:dyDescent="0.3">
      <c r="A2564" s="84"/>
      <c r="H2564" s="83"/>
    </row>
    <row r="2565" spans="1:8" x14ac:dyDescent="0.3">
      <c r="A2565" s="84"/>
      <c r="H2565" s="83"/>
    </row>
    <row r="2566" spans="1:8" x14ac:dyDescent="0.3">
      <c r="A2566" s="84"/>
      <c r="H2566" s="83"/>
    </row>
    <row r="2567" spans="1:8" x14ac:dyDescent="0.3">
      <c r="A2567" s="84"/>
      <c r="H2567" s="83"/>
    </row>
    <row r="2568" spans="1:8" x14ac:dyDescent="0.3">
      <c r="A2568" s="84"/>
      <c r="H2568" s="83"/>
    </row>
    <row r="2569" spans="1:8" x14ac:dyDescent="0.3">
      <c r="A2569" s="84"/>
      <c r="H2569" s="83"/>
    </row>
    <row r="2570" spans="1:8" x14ac:dyDescent="0.3">
      <c r="A2570" s="84"/>
      <c r="H2570" s="83"/>
    </row>
    <row r="2571" spans="1:8" x14ac:dyDescent="0.3">
      <c r="A2571" s="84"/>
      <c r="H2571" s="83"/>
    </row>
    <row r="2572" spans="1:8" x14ac:dyDescent="0.3">
      <c r="A2572" s="84"/>
      <c r="H2572" s="83"/>
    </row>
    <row r="2573" spans="1:8" x14ac:dyDescent="0.3">
      <c r="A2573" s="84"/>
      <c r="H2573" s="83"/>
    </row>
    <row r="2574" spans="1:8" x14ac:dyDescent="0.3">
      <c r="A2574" s="84"/>
      <c r="H2574" s="83"/>
    </row>
    <row r="2575" spans="1:8" x14ac:dyDescent="0.3">
      <c r="A2575" s="84"/>
      <c r="H2575" s="83"/>
    </row>
    <row r="2576" spans="1:8" x14ac:dyDescent="0.3">
      <c r="A2576" s="84"/>
      <c r="H2576" s="83"/>
    </row>
    <row r="2577" spans="1:8" x14ac:dyDescent="0.3">
      <c r="A2577" s="84"/>
      <c r="H2577" s="83"/>
    </row>
    <row r="2578" spans="1:8" x14ac:dyDescent="0.3">
      <c r="A2578" s="84"/>
      <c r="H2578" s="83"/>
    </row>
    <row r="2579" spans="1:8" x14ac:dyDescent="0.3">
      <c r="A2579" s="84"/>
      <c r="H2579" s="83"/>
    </row>
    <row r="2580" spans="1:8" x14ac:dyDescent="0.3">
      <c r="A2580" s="84"/>
      <c r="H2580" s="83"/>
    </row>
    <row r="2581" spans="1:8" x14ac:dyDescent="0.3">
      <c r="A2581" s="84"/>
      <c r="H2581" s="83"/>
    </row>
    <row r="2582" spans="1:8" x14ac:dyDescent="0.3">
      <c r="A2582" s="84"/>
      <c r="H2582" s="83"/>
    </row>
    <row r="2583" spans="1:8" x14ac:dyDescent="0.3">
      <c r="A2583" s="84"/>
      <c r="H2583" s="83"/>
    </row>
    <row r="2584" spans="1:8" x14ac:dyDescent="0.3">
      <c r="A2584" s="84"/>
      <c r="H2584" s="83"/>
    </row>
    <row r="2585" spans="1:8" x14ac:dyDescent="0.3">
      <c r="A2585" s="84"/>
      <c r="H2585" s="83"/>
    </row>
    <row r="2586" spans="1:8" x14ac:dyDescent="0.3">
      <c r="A2586" s="84"/>
      <c r="H2586" s="83"/>
    </row>
    <row r="2587" spans="1:8" x14ac:dyDescent="0.3">
      <c r="A2587" s="84"/>
      <c r="H2587" s="83"/>
    </row>
    <row r="2588" spans="1:8" x14ac:dyDescent="0.3">
      <c r="A2588" s="84"/>
      <c r="H2588" s="83"/>
    </row>
    <row r="2589" spans="1:8" x14ac:dyDescent="0.3">
      <c r="A2589" s="84"/>
      <c r="H2589" s="83"/>
    </row>
    <row r="2590" spans="1:8" x14ac:dyDescent="0.3">
      <c r="A2590" s="84"/>
      <c r="H2590" s="83"/>
    </row>
    <row r="2591" spans="1:8" x14ac:dyDescent="0.3">
      <c r="A2591" s="84"/>
      <c r="H2591" s="83"/>
    </row>
    <row r="2592" spans="1:8" x14ac:dyDescent="0.3">
      <c r="A2592" s="84"/>
      <c r="H2592" s="83"/>
    </row>
    <row r="2593" spans="1:8" x14ac:dyDescent="0.3">
      <c r="A2593" s="84"/>
      <c r="H2593" s="83"/>
    </row>
    <row r="2594" spans="1:8" x14ac:dyDescent="0.3">
      <c r="A2594" s="84"/>
      <c r="H2594" s="83"/>
    </row>
    <row r="2595" spans="1:8" x14ac:dyDescent="0.3">
      <c r="A2595" s="84"/>
      <c r="H2595" s="83"/>
    </row>
    <row r="2596" spans="1:8" x14ac:dyDescent="0.3">
      <c r="A2596" s="84"/>
      <c r="H2596" s="83"/>
    </row>
    <row r="2597" spans="1:8" x14ac:dyDescent="0.3">
      <c r="A2597" s="84"/>
      <c r="H2597" s="83"/>
    </row>
    <row r="2598" spans="1:8" x14ac:dyDescent="0.3">
      <c r="A2598" s="84"/>
      <c r="H2598" s="83"/>
    </row>
    <row r="2599" spans="1:8" x14ac:dyDescent="0.3">
      <c r="A2599" s="84"/>
      <c r="H2599" s="83"/>
    </row>
    <row r="2600" spans="1:8" x14ac:dyDescent="0.3">
      <c r="A2600" s="84"/>
      <c r="H2600" s="83"/>
    </row>
    <row r="2601" spans="1:8" x14ac:dyDescent="0.3">
      <c r="A2601" s="84"/>
      <c r="H2601" s="83"/>
    </row>
    <row r="2602" spans="1:8" x14ac:dyDescent="0.3">
      <c r="A2602" s="84"/>
      <c r="H2602" s="83"/>
    </row>
    <row r="2603" spans="1:8" x14ac:dyDescent="0.3">
      <c r="A2603" s="84"/>
      <c r="H2603" s="83"/>
    </row>
    <row r="2604" spans="1:8" x14ac:dyDescent="0.3">
      <c r="A2604" s="84"/>
      <c r="H2604" s="83"/>
    </row>
    <row r="2605" spans="1:8" x14ac:dyDescent="0.3">
      <c r="A2605" s="84"/>
      <c r="H2605" s="83"/>
    </row>
    <row r="2606" spans="1:8" x14ac:dyDescent="0.3">
      <c r="A2606" s="84"/>
      <c r="H2606" s="83"/>
    </row>
    <row r="2607" spans="1:8" x14ac:dyDescent="0.3">
      <c r="A2607" s="84"/>
      <c r="H2607" s="83"/>
    </row>
    <row r="2608" spans="1:8" x14ac:dyDescent="0.3">
      <c r="A2608" s="84"/>
      <c r="H2608" s="83"/>
    </row>
    <row r="2609" spans="1:8" x14ac:dyDescent="0.3">
      <c r="A2609" s="84"/>
      <c r="H2609" s="83"/>
    </row>
    <row r="2610" spans="1:8" x14ac:dyDescent="0.3">
      <c r="A2610" s="84"/>
      <c r="H2610" s="83"/>
    </row>
    <row r="2611" spans="1:8" x14ac:dyDescent="0.3">
      <c r="A2611" s="84"/>
      <c r="H2611" s="83"/>
    </row>
    <row r="2612" spans="1:8" x14ac:dyDescent="0.3">
      <c r="A2612" s="84"/>
      <c r="H2612" s="83"/>
    </row>
    <row r="2613" spans="1:8" x14ac:dyDescent="0.3">
      <c r="A2613" s="84"/>
      <c r="H2613" s="83"/>
    </row>
    <row r="2614" spans="1:8" x14ac:dyDescent="0.3">
      <c r="A2614" s="84"/>
      <c r="H2614" s="83"/>
    </row>
    <row r="2615" spans="1:8" x14ac:dyDescent="0.3">
      <c r="A2615" s="84"/>
      <c r="H2615" s="83"/>
    </row>
    <row r="2616" spans="1:8" x14ac:dyDescent="0.3">
      <c r="A2616" s="84"/>
      <c r="H2616" s="83"/>
    </row>
    <row r="2617" spans="1:8" x14ac:dyDescent="0.3">
      <c r="A2617" s="84"/>
      <c r="H2617" s="83"/>
    </row>
    <row r="2618" spans="1:8" x14ac:dyDescent="0.3">
      <c r="A2618" s="84"/>
      <c r="H2618" s="83"/>
    </row>
    <row r="2619" spans="1:8" x14ac:dyDescent="0.3">
      <c r="A2619" s="84"/>
      <c r="H2619" s="83"/>
    </row>
    <row r="2620" spans="1:8" x14ac:dyDescent="0.3">
      <c r="A2620" s="84"/>
      <c r="H2620" s="83"/>
    </row>
    <row r="2621" spans="1:8" x14ac:dyDescent="0.3">
      <c r="A2621" s="84"/>
      <c r="H2621" s="83"/>
    </row>
    <row r="2622" spans="1:8" x14ac:dyDescent="0.3">
      <c r="A2622" s="84"/>
      <c r="H2622" s="83"/>
    </row>
    <row r="2623" spans="1:8" x14ac:dyDescent="0.3">
      <c r="A2623" s="84"/>
      <c r="H2623" s="83"/>
    </row>
    <row r="2624" spans="1:8" x14ac:dyDescent="0.3">
      <c r="A2624" s="84"/>
      <c r="H2624" s="83"/>
    </row>
    <row r="2625" spans="1:8" x14ac:dyDescent="0.3">
      <c r="A2625" s="84"/>
      <c r="H2625" s="83"/>
    </row>
    <row r="2626" spans="1:8" x14ac:dyDescent="0.3">
      <c r="A2626" s="84"/>
      <c r="H2626" s="83"/>
    </row>
    <row r="2627" spans="1:8" x14ac:dyDescent="0.3">
      <c r="A2627" s="84"/>
      <c r="H2627" s="83"/>
    </row>
    <row r="2628" spans="1:8" x14ac:dyDescent="0.3">
      <c r="A2628" s="84"/>
      <c r="H2628" s="83"/>
    </row>
    <row r="2629" spans="1:8" x14ac:dyDescent="0.3">
      <c r="A2629" s="84"/>
      <c r="H2629" s="83"/>
    </row>
    <row r="2630" spans="1:8" x14ac:dyDescent="0.3">
      <c r="A2630" s="84"/>
      <c r="H2630" s="83"/>
    </row>
    <row r="2631" spans="1:8" x14ac:dyDescent="0.3">
      <c r="A2631" s="84"/>
      <c r="H2631" s="83"/>
    </row>
    <row r="2632" spans="1:8" x14ac:dyDescent="0.3">
      <c r="A2632" s="84"/>
      <c r="H2632" s="83"/>
    </row>
    <row r="2633" spans="1:8" x14ac:dyDescent="0.3">
      <c r="A2633" s="84"/>
      <c r="H2633" s="83"/>
    </row>
    <row r="2634" spans="1:8" x14ac:dyDescent="0.3">
      <c r="A2634" s="84"/>
      <c r="H2634" s="83"/>
    </row>
    <row r="2635" spans="1:8" x14ac:dyDescent="0.3">
      <c r="A2635" s="84"/>
      <c r="H2635" s="83"/>
    </row>
    <row r="2636" spans="1:8" x14ac:dyDescent="0.3">
      <c r="A2636" s="84"/>
      <c r="H2636" s="83"/>
    </row>
    <row r="2637" spans="1:8" x14ac:dyDescent="0.3">
      <c r="A2637" s="84"/>
      <c r="H2637" s="83"/>
    </row>
    <row r="2638" spans="1:8" x14ac:dyDescent="0.3">
      <c r="A2638" s="84"/>
      <c r="H2638" s="83"/>
    </row>
    <row r="2639" spans="1:8" x14ac:dyDescent="0.3">
      <c r="A2639" s="84"/>
      <c r="H2639" s="83"/>
    </row>
    <row r="2640" spans="1:8" x14ac:dyDescent="0.3">
      <c r="A2640" s="84"/>
      <c r="H2640" s="83"/>
    </row>
    <row r="2641" spans="1:8" x14ac:dyDescent="0.3">
      <c r="A2641" s="84"/>
      <c r="H2641" s="83"/>
    </row>
    <row r="2642" spans="1:8" x14ac:dyDescent="0.3">
      <c r="A2642" s="84"/>
      <c r="H2642" s="83"/>
    </row>
    <row r="2643" spans="1:8" x14ac:dyDescent="0.3">
      <c r="A2643" s="84"/>
      <c r="H2643" s="83"/>
    </row>
    <row r="2644" spans="1:8" x14ac:dyDescent="0.3">
      <c r="A2644" s="84"/>
      <c r="H2644" s="83"/>
    </row>
    <row r="2645" spans="1:8" x14ac:dyDescent="0.3">
      <c r="A2645" s="84"/>
      <c r="H2645" s="83"/>
    </row>
    <row r="2646" spans="1:8" x14ac:dyDescent="0.3">
      <c r="A2646" s="84"/>
      <c r="H2646" s="83"/>
    </row>
    <row r="2647" spans="1:8" x14ac:dyDescent="0.3">
      <c r="A2647" s="84"/>
      <c r="H2647" s="83"/>
    </row>
    <row r="2648" spans="1:8" x14ac:dyDescent="0.3">
      <c r="A2648" s="84"/>
      <c r="H2648" s="83"/>
    </row>
    <row r="2649" spans="1:8" x14ac:dyDescent="0.3">
      <c r="A2649" s="84"/>
      <c r="H2649" s="83"/>
    </row>
    <row r="2650" spans="1:8" x14ac:dyDescent="0.3">
      <c r="A2650" s="84"/>
      <c r="H2650" s="83"/>
    </row>
    <row r="2651" spans="1:8" x14ac:dyDescent="0.3">
      <c r="A2651" s="84"/>
      <c r="H2651" s="83"/>
    </row>
    <row r="2652" spans="1:8" x14ac:dyDescent="0.3">
      <c r="A2652" s="84"/>
      <c r="H2652" s="83"/>
    </row>
    <row r="2653" spans="1:8" x14ac:dyDescent="0.3">
      <c r="A2653" s="84"/>
      <c r="H2653" s="83"/>
    </row>
    <row r="2654" spans="1:8" x14ac:dyDescent="0.3">
      <c r="A2654" s="84"/>
      <c r="H2654" s="83"/>
    </row>
    <row r="2655" spans="1:8" x14ac:dyDescent="0.3">
      <c r="A2655" s="84"/>
      <c r="H2655" s="83"/>
    </row>
    <row r="2656" spans="1:8" x14ac:dyDescent="0.3">
      <c r="A2656" s="84"/>
      <c r="H2656" s="83"/>
    </row>
    <row r="2657" spans="1:8" x14ac:dyDescent="0.3">
      <c r="A2657" s="84"/>
      <c r="H2657" s="83"/>
    </row>
    <row r="2658" spans="1:8" x14ac:dyDescent="0.3">
      <c r="A2658" s="84"/>
      <c r="H2658" s="83"/>
    </row>
    <row r="2659" spans="1:8" x14ac:dyDescent="0.3">
      <c r="A2659" s="84"/>
      <c r="H2659" s="83"/>
    </row>
    <row r="2660" spans="1:8" x14ac:dyDescent="0.3">
      <c r="A2660" s="84"/>
      <c r="H2660" s="83"/>
    </row>
    <row r="2661" spans="1:8" x14ac:dyDescent="0.3">
      <c r="A2661" s="84"/>
      <c r="H2661" s="83"/>
    </row>
    <row r="2662" spans="1:8" x14ac:dyDescent="0.3">
      <c r="A2662" s="84"/>
      <c r="H2662" s="83"/>
    </row>
    <row r="2663" spans="1:8" x14ac:dyDescent="0.3">
      <c r="A2663" s="84"/>
      <c r="H2663" s="83"/>
    </row>
    <row r="2664" spans="1:8" x14ac:dyDescent="0.3">
      <c r="A2664" s="84"/>
      <c r="H2664" s="83"/>
    </row>
    <row r="2665" spans="1:8" x14ac:dyDescent="0.3">
      <c r="A2665" s="84"/>
      <c r="H2665" s="83"/>
    </row>
    <row r="2666" spans="1:8" x14ac:dyDescent="0.3">
      <c r="A2666" s="84"/>
      <c r="H2666" s="83"/>
    </row>
    <row r="2667" spans="1:8" x14ac:dyDescent="0.3">
      <c r="A2667" s="84"/>
      <c r="H2667" s="83"/>
    </row>
    <row r="2668" spans="1:8" x14ac:dyDescent="0.3">
      <c r="A2668" s="84"/>
      <c r="H2668" s="83"/>
    </row>
    <row r="2669" spans="1:8" x14ac:dyDescent="0.3">
      <c r="A2669" s="84"/>
      <c r="H2669" s="83"/>
    </row>
    <row r="2670" spans="1:8" x14ac:dyDescent="0.3">
      <c r="A2670" s="84"/>
      <c r="H2670" s="83"/>
    </row>
    <row r="2671" spans="1:8" x14ac:dyDescent="0.3">
      <c r="A2671" s="84"/>
      <c r="H2671" s="83"/>
    </row>
    <row r="2672" spans="1:8" x14ac:dyDescent="0.3">
      <c r="A2672" s="84"/>
      <c r="H2672" s="83"/>
    </row>
    <row r="2673" spans="1:8" x14ac:dyDescent="0.3">
      <c r="A2673" s="84"/>
      <c r="H2673" s="83"/>
    </row>
    <row r="2674" spans="1:8" x14ac:dyDescent="0.3">
      <c r="A2674" s="84"/>
      <c r="H2674" s="83"/>
    </row>
    <row r="2675" spans="1:8" x14ac:dyDescent="0.3">
      <c r="A2675" s="84"/>
      <c r="H2675" s="83"/>
    </row>
    <row r="2676" spans="1:8" x14ac:dyDescent="0.3">
      <c r="A2676" s="84"/>
      <c r="H2676" s="83"/>
    </row>
    <row r="2677" spans="1:8" x14ac:dyDescent="0.3">
      <c r="A2677" s="84"/>
      <c r="H2677" s="83"/>
    </row>
    <row r="2678" spans="1:8" x14ac:dyDescent="0.3">
      <c r="A2678" s="84"/>
      <c r="H2678" s="83"/>
    </row>
    <row r="2679" spans="1:8" x14ac:dyDescent="0.3">
      <c r="A2679" s="84"/>
      <c r="H2679" s="83"/>
    </row>
    <row r="2680" spans="1:8" x14ac:dyDescent="0.3">
      <c r="A2680" s="84"/>
      <c r="H2680" s="83"/>
    </row>
    <row r="2681" spans="1:8" x14ac:dyDescent="0.3">
      <c r="A2681" s="84"/>
      <c r="H2681" s="83"/>
    </row>
    <row r="2682" spans="1:8" x14ac:dyDescent="0.3">
      <c r="A2682" s="84"/>
      <c r="H2682" s="83"/>
    </row>
    <row r="2683" spans="1:8" x14ac:dyDescent="0.3">
      <c r="A2683" s="84"/>
      <c r="H2683" s="83"/>
    </row>
    <row r="2684" spans="1:8" x14ac:dyDescent="0.3">
      <c r="A2684" s="84"/>
      <c r="H2684" s="83"/>
    </row>
    <row r="2685" spans="1:8" x14ac:dyDescent="0.3">
      <c r="A2685" s="84"/>
      <c r="H2685" s="83"/>
    </row>
    <row r="2686" spans="1:8" x14ac:dyDescent="0.3">
      <c r="A2686" s="84"/>
      <c r="H2686" s="83"/>
    </row>
    <row r="2687" spans="1:8" x14ac:dyDescent="0.3">
      <c r="A2687" s="84"/>
      <c r="H2687" s="83"/>
    </row>
    <row r="2688" spans="1:8" x14ac:dyDescent="0.3">
      <c r="A2688" s="84"/>
      <c r="H2688" s="83"/>
    </row>
    <row r="2689" spans="1:8" x14ac:dyDescent="0.3">
      <c r="A2689" s="84"/>
      <c r="H2689" s="83"/>
    </row>
    <row r="2690" spans="1:8" x14ac:dyDescent="0.3">
      <c r="A2690" s="84"/>
      <c r="H2690" s="83"/>
    </row>
    <row r="2691" spans="1:8" x14ac:dyDescent="0.3">
      <c r="A2691" s="84"/>
      <c r="H2691" s="83"/>
    </row>
    <row r="2692" spans="1:8" x14ac:dyDescent="0.3">
      <c r="A2692" s="84"/>
      <c r="H2692" s="83"/>
    </row>
    <row r="2693" spans="1:8" x14ac:dyDescent="0.3">
      <c r="A2693" s="84"/>
      <c r="H2693" s="83"/>
    </row>
    <row r="2694" spans="1:8" x14ac:dyDescent="0.3">
      <c r="A2694" s="84"/>
      <c r="H2694" s="83"/>
    </row>
    <row r="2695" spans="1:8" x14ac:dyDescent="0.3">
      <c r="A2695" s="84"/>
      <c r="H2695" s="83"/>
    </row>
    <row r="2696" spans="1:8" x14ac:dyDescent="0.3">
      <c r="A2696" s="84"/>
      <c r="H2696" s="83"/>
    </row>
    <row r="2697" spans="1:8" x14ac:dyDescent="0.3">
      <c r="A2697" s="84"/>
      <c r="H2697" s="83"/>
    </row>
    <row r="2698" spans="1:8" x14ac:dyDescent="0.3">
      <c r="A2698" s="84"/>
      <c r="H2698" s="83"/>
    </row>
    <row r="2699" spans="1:8" x14ac:dyDescent="0.3">
      <c r="A2699" s="84"/>
      <c r="H2699" s="83"/>
    </row>
    <row r="2700" spans="1:8" x14ac:dyDescent="0.3">
      <c r="A2700" s="84"/>
      <c r="H2700" s="83"/>
    </row>
    <row r="2701" spans="1:8" x14ac:dyDescent="0.3">
      <c r="A2701" s="84"/>
      <c r="H2701" s="83"/>
    </row>
    <row r="2702" spans="1:8" x14ac:dyDescent="0.3">
      <c r="A2702" s="84"/>
      <c r="H2702" s="83"/>
    </row>
    <row r="2703" spans="1:8" x14ac:dyDescent="0.3">
      <c r="A2703" s="84"/>
      <c r="H2703" s="83"/>
    </row>
    <row r="2704" spans="1:8" x14ac:dyDescent="0.3">
      <c r="A2704" s="84"/>
      <c r="H2704" s="83"/>
    </row>
    <row r="2705" spans="1:8" x14ac:dyDescent="0.3">
      <c r="A2705" s="84"/>
      <c r="H2705" s="83"/>
    </row>
    <row r="2706" spans="1:8" x14ac:dyDescent="0.3">
      <c r="A2706" s="84"/>
      <c r="H2706" s="83"/>
    </row>
    <row r="2707" spans="1:8" x14ac:dyDescent="0.3">
      <c r="A2707" s="84"/>
      <c r="H2707" s="83"/>
    </row>
    <row r="2708" spans="1:8" x14ac:dyDescent="0.3">
      <c r="A2708" s="84"/>
      <c r="H2708" s="83"/>
    </row>
    <row r="2709" spans="1:8" x14ac:dyDescent="0.3">
      <c r="A2709" s="84"/>
      <c r="H2709" s="83"/>
    </row>
    <row r="2710" spans="1:8" x14ac:dyDescent="0.3">
      <c r="A2710" s="84"/>
      <c r="H2710" s="83"/>
    </row>
    <row r="2711" spans="1:8" x14ac:dyDescent="0.3">
      <c r="A2711" s="84"/>
      <c r="H2711" s="83"/>
    </row>
    <row r="2712" spans="1:8" x14ac:dyDescent="0.3">
      <c r="A2712" s="84"/>
      <c r="H2712" s="83"/>
    </row>
    <row r="2713" spans="1:8" x14ac:dyDescent="0.3">
      <c r="A2713" s="84"/>
      <c r="H2713" s="83"/>
    </row>
    <row r="2714" spans="1:8" x14ac:dyDescent="0.3">
      <c r="A2714" s="84"/>
      <c r="H2714" s="83"/>
    </row>
    <row r="2715" spans="1:8" x14ac:dyDescent="0.3">
      <c r="A2715" s="84"/>
      <c r="H2715" s="83"/>
    </row>
    <row r="2716" spans="1:8" x14ac:dyDescent="0.3">
      <c r="A2716" s="84"/>
      <c r="H2716" s="83"/>
    </row>
    <row r="2717" spans="1:8" x14ac:dyDescent="0.3">
      <c r="A2717" s="84"/>
      <c r="H2717" s="83"/>
    </row>
    <row r="2718" spans="1:8" x14ac:dyDescent="0.3">
      <c r="A2718" s="84"/>
      <c r="H2718" s="83"/>
    </row>
    <row r="2719" spans="1:8" x14ac:dyDescent="0.3">
      <c r="A2719" s="84"/>
      <c r="H2719" s="83"/>
    </row>
    <row r="2720" spans="1:8" x14ac:dyDescent="0.3">
      <c r="A2720" s="84"/>
      <c r="H2720" s="83"/>
    </row>
    <row r="2721" spans="1:8" x14ac:dyDescent="0.3">
      <c r="A2721" s="84"/>
      <c r="H2721" s="83"/>
    </row>
    <row r="2722" spans="1:8" x14ac:dyDescent="0.3">
      <c r="A2722" s="84"/>
      <c r="H2722" s="83"/>
    </row>
    <row r="2723" spans="1:8" x14ac:dyDescent="0.3">
      <c r="A2723" s="84"/>
      <c r="H2723" s="83"/>
    </row>
    <row r="2724" spans="1:8" x14ac:dyDescent="0.3">
      <c r="A2724" s="84"/>
      <c r="H2724" s="83"/>
    </row>
    <row r="2725" spans="1:8" x14ac:dyDescent="0.3">
      <c r="A2725" s="84"/>
      <c r="H2725" s="83"/>
    </row>
    <row r="2726" spans="1:8" x14ac:dyDescent="0.3">
      <c r="A2726" s="84"/>
      <c r="H2726" s="83"/>
    </row>
    <row r="2727" spans="1:8" x14ac:dyDescent="0.3">
      <c r="A2727" s="84"/>
      <c r="H2727" s="83"/>
    </row>
    <row r="2728" spans="1:8" x14ac:dyDescent="0.3">
      <c r="A2728" s="84"/>
      <c r="H2728" s="83"/>
    </row>
    <row r="2729" spans="1:8" x14ac:dyDescent="0.3">
      <c r="A2729" s="84"/>
      <c r="H2729" s="83"/>
    </row>
    <row r="2730" spans="1:8" x14ac:dyDescent="0.3">
      <c r="A2730" s="84"/>
      <c r="H2730" s="83"/>
    </row>
    <row r="2731" spans="1:8" x14ac:dyDescent="0.3">
      <c r="A2731" s="84"/>
      <c r="H2731" s="83"/>
    </row>
    <row r="2732" spans="1:8" x14ac:dyDescent="0.3">
      <c r="A2732" s="84"/>
      <c r="H2732" s="83"/>
    </row>
    <row r="2733" spans="1:8" x14ac:dyDescent="0.3">
      <c r="A2733" s="84"/>
      <c r="H2733" s="83"/>
    </row>
    <row r="2734" spans="1:8" x14ac:dyDescent="0.3">
      <c r="A2734" s="84"/>
      <c r="H2734" s="83"/>
    </row>
    <row r="2735" spans="1:8" x14ac:dyDescent="0.3">
      <c r="A2735" s="84"/>
      <c r="H2735" s="83"/>
    </row>
    <row r="2736" spans="1:8" x14ac:dyDescent="0.3">
      <c r="A2736" s="84"/>
      <c r="H2736" s="83"/>
    </row>
    <row r="2737" spans="1:8" x14ac:dyDescent="0.3">
      <c r="A2737" s="84"/>
      <c r="H2737" s="83"/>
    </row>
    <row r="2738" spans="1:8" x14ac:dyDescent="0.3">
      <c r="A2738" s="84"/>
      <c r="H2738" s="83"/>
    </row>
    <row r="2739" spans="1:8" x14ac:dyDescent="0.3">
      <c r="A2739" s="84"/>
      <c r="H2739" s="83"/>
    </row>
    <row r="2740" spans="1:8" x14ac:dyDescent="0.3">
      <c r="A2740" s="84"/>
      <c r="H2740" s="83"/>
    </row>
    <row r="2741" spans="1:8" x14ac:dyDescent="0.3">
      <c r="A2741" s="84"/>
      <c r="H2741" s="83"/>
    </row>
    <row r="2742" spans="1:8" x14ac:dyDescent="0.3">
      <c r="A2742" s="84"/>
      <c r="H2742" s="83"/>
    </row>
    <row r="2743" spans="1:8" x14ac:dyDescent="0.3">
      <c r="A2743" s="84"/>
      <c r="H2743" s="83"/>
    </row>
    <row r="2744" spans="1:8" x14ac:dyDescent="0.3">
      <c r="A2744" s="84"/>
      <c r="H2744" s="83"/>
    </row>
    <row r="2745" spans="1:8" x14ac:dyDescent="0.3">
      <c r="A2745" s="84"/>
      <c r="H2745" s="83"/>
    </row>
    <row r="2746" spans="1:8" x14ac:dyDescent="0.3">
      <c r="A2746" s="84"/>
      <c r="H2746" s="83"/>
    </row>
    <row r="2747" spans="1:8" x14ac:dyDescent="0.3">
      <c r="A2747" s="84"/>
      <c r="H2747" s="83"/>
    </row>
    <row r="2748" spans="1:8" x14ac:dyDescent="0.3">
      <c r="A2748" s="84"/>
      <c r="H2748" s="83"/>
    </row>
    <row r="2749" spans="1:8" x14ac:dyDescent="0.3">
      <c r="A2749" s="84"/>
      <c r="H2749" s="83"/>
    </row>
    <row r="2750" spans="1:8" x14ac:dyDescent="0.3">
      <c r="A2750" s="84"/>
      <c r="H2750" s="83"/>
    </row>
    <row r="2751" spans="1:8" x14ac:dyDescent="0.3">
      <c r="A2751" s="84"/>
      <c r="H2751" s="83"/>
    </row>
    <row r="2752" spans="1:8" x14ac:dyDescent="0.3">
      <c r="A2752" s="84"/>
      <c r="H2752" s="83"/>
    </row>
    <row r="2753" spans="1:8" x14ac:dyDescent="0.3">
      <c r="A2753" s="84"/>
      <c r="H2753" s="83"/>
    </row>
    <row r="2754" spans="1:8" x14ac:dyDescent="0.3">
      <c r="A2754" s="84"/>
      <c r="H2754" s="83"/>
    </row>
    <row r="2755" spans="1:8" x14ac:dyDescent="0.3">
      <c r="A2755" s="84"/>
      <c r="H2755" s="83"/>
    </row>
    <row r="2756" spans="1:8" x14ac:dyDescent="0.3">
      <c r="A2756" s="84"/>
      <c r="H2756" s="83"/>
    </row>
    <row r="2757" spans="1:8" x14ac:dyDescent="0.3">
      <c r="A2757" s="84"/>
      <c r="H2757" s="83"/>
    </row>
    <row r="2758" spans="1:8" x14ac:dyDescent="0.3">
      <c r="A2758" s="84"/>
      <c r="H2758" s="83"/>
    </row>
    <row r="2759" spans="1:8" x14ac:dyDescent="0.3">
      <c r="A2759" s="84"/>
      <c r="H2759" s="83"/>
    </row>
    <row r="2760" spans="1:8" x14ac:dyDescent="0.3">
      <c r="A2760" s="84"/>
      <c r="H2760" s="83"/>
    </row>
    <row r="2761" spans="1:8" x14ac:dyDescent="0.3">
      <c r="A2761" s="84"/>
      <c r="H2761" s="83"/>
    </row>
    <row r="2762" spans="1:8" x14ac:dyDescent="0.3">
      <c r="A2762" s="84"/>
      <c r="H2762" s="83"/>
    </row>
    <row r="2763" spans="1:8" x14ac:dyDescent="0.3">
      <c r="A2763" s="84"/>
      <c r="H2763" s="83"/>
    </row>
    <row r="2764" spans="1:8" x14ac:dyDescent="0.3">
      <c r="A2764" s="84"/>
      <c r="H2764" s="83"/>
    </row>
    <row r="2765" spans="1:8" x14ac:dyDescent="0.3">
      <c r="A2765" s="84"/>
      <c r="H2765" s="83"/>
    </row>
    <row r="2766" spans="1:8" x14ac:dyDescent="0.3">
      <c r="A2766" s="84"/>
      <c r="H2766" s="83"/>
    </row>
    <row r="2767" spans="1:8" x14ac:dyDescent="0.3">
      <c r="A2767" s="84"/>
      <c r="H2767" s="83"/>
    </row>
    <row r="2768" spans="1:8" x14ac:dyDescent="0.3">
      <c r="A2768" s="84"/>
      <c r="H2768" s="83"/>
    </row>
    <row r="2769" spans="1:8" x14ac:dyDescent="0.3">
      <c r="A2769" s="84"/>
      <c r="H2769" s="83"/>
    </row>
    <row r="2770" spans="1:8" x14ac:dyDescent="0.3">
      <c r="A2770" s="84"/>
      <c r="H2770" s="83"/>
    </row>
    <row r="2771" spans="1:8" x14ac:dyDescent="0.3">
      <c r="A2771" s="84"/>
      <c r="H2771" s="83"/>
    </row>
    <row r="2772" spans="1:8" x14ac:dyDescent="0.3">
      <c r="A2772" s="84"/>
      <c r="H2772" s="83"/>
    </row>
    <row r="2773" spans="1:8" x14ac:dyDescent="0.3">
      <c r="A2773" s="84"/>
      <c r="H2773" s="83"/>
    </row>
    <row r="2774" spans="1:8" x14ac:dyDescent="0.3">
      <c r="A2774" s="84"/>
      <c r="H2774" s="83"/>
    </row>
    <row r="2775" spans="1:8" x14ac:dyDescent="0.3">
      <c r="A2775" s="84"/>
      <c r="H2775" s="83"/>
    </row>
    <row r="2776" spans="1:8" x14ac:dyDescent="0.3">
      <c r="A2776" s="84"/>
      <c r="H2776" s="83"/>
    </row>
    <row r="2777" spans="1:8" x14ac:dyDescent="0.3">
      <c r="A2777" s="84"/>
      <c r="H2777" s="83"/>
    </row>
    <row r="2778" spans="1:8" x14ac:dyDescent="0.3">
      <c r="A2778" s="84"/>
      <c r="H2778" s="83"/>
    </row>
    <row r="2779" spans="1:8" x14ac:dyDescent="0.3">
      <c r="A2779" s="84"/>
      <c r="H2779" s="83"/>
    </row>
    <row r="2780" spans="1:8" x14ac:dyDescent="0.3">
      <c r="A2780" s="84"/>
      <c r="H2780" s="83"/>
    </row>
    <row r="2781" spans="1:8" x14ac:dyDescent="0.3">
      <c r="A2781" s="84"/>
      <c r="H2781" s="83"/>
    </row>
    <row r="2782" spans="1:8" x14ac:dyDescent="0.3">
      <c r="A2782" s="84"/>
      <c r="H2782" s="83"/>
    </row>
    <row r="2783" spans="1:8" x14ac:dyDescent="0.3">
      <c r="A2783" s="84"/>
      <c r="H2783" s="83"/>
    </row>
    <row r="2784" spans="1:8" x14ac:dyDescent="0.3">
      <c r="A2784" s="84"/>
      <c r="H2784" s="83"/>
    </row>
    <row r="2785" spans="1:8" x14ac:dyDescent="0.3">
      <c r="A2785" s="84"/>
      <c r="H2785" s="83"/>
    </row>
    <row r="2786" spans="1:8" x14ac:dyDescent="0.3">
      <c r="A2786" s="84"/>
      <c r="H2786" s="83"/>
    </row>
    <row r="2787" spans="1:8" x14ac:dyDescent="0.3">
      <c r="A2787" s="84"/>
      <c r="H2787" s="83"/>
    </row>
    <row r="2788" spans="1:8" x14ac:dyDescent="0.3">
      <c r="A2788" s="84"/>
      <c r="H2788" s="83"/>
    </row>
    <row r="2789" spans="1:8" x14ac:dyDescent="0.3">
      <c r="A2789" s="84"/>
      <c r="H2789" s="83"/>
    </row>
    <row r="2790" spans="1:8" x14ac:dyDescent="0.3">
      <c r="A2790" s="84"/>
      <c r="H2790" s="83"/>
    </row>
    <row r="2791" spans="1:8" x14ac:dyDescent="0.3">
      <c r="A2791" s="84"/>
      <c r="H2791" s="83"/>
    </row>
    <row r="2792" spans="1:8" x14ac:dyDescent="0.3">
      <c r="A2792" s="84"/>
      <c r="H2792" s="83"/>
    </row>
    <row r="2793" spans="1:8" x14ac:dyDescent="0.3">
      <c r="A2793" s="84"/>
      <c r="H2793" s="83"/>
    </row>
    <row r="2794" spans="1:8" x14ac:dyDescent="0.3">
      <c r="A2794" s="84"/>
      <c r="H2794" s="83"/>
    </row>
    <row r="2795" spans="1:8" x14ac:dyDescent="0.3">
      <c r="A2795" s="84"/>
      <c r="H2795" s="83"/>
    </row>
    <row r="2796" spans="1:8" x14ac:dyDescent="0.3">
      <c r="A2796" s="84"/>
      <c r="H2796" s="83"/>
    </row>
    <row r="2797" spans="1:8" x14ac:dyDescent="0.3">
      <c r="A2797" s="84"/>
      <c r="H2797" s="83"/>
    </row>
    <row r="2798" spans="1:8" x14ac:dyDescent="0.3">
      <c r="A2798" s="84"/>
      <c r="H2798" s="83"/>
    </row>
    <row r="2799" spans="1:8" x14ac:dyDescent="0.3">
      <c r="A2799" s="84"/>
      <c r="H2799" s="83"/>
    </row>
    <row r="2800" spans="1:8" x14ac:dyDescent="0.3">
      <c r="A2800" s="84"/>
      <c r="H2800" s="83"/>
    </row>
    <row r="2801" spans="1:8" x14ac:dyDescent="0.3">
      <c r="A2801" s="84"/>
      <c r="H2801" s="83"/>
    </row>
    <row r="2802" spans="1:8" x14ac:dyDescent="0.3">
      <c r="A2802" s="84"/>
      <c r="H2802" s="83"/>
    </row>
    <row r="2803" spans="1:8" x14ac:dyDescent="0.3">
      <c r="A2803" s="84"/>
      <c r="H2803" s="83"/>
    </row>
    <row r="2804" spans="1:8" x14ac:dyDescent="0.3">
      <c r="A2804" s="84"/>
      <c r="H2804" s="83"/>
    </row>
    <row r="2805" spans="1:8" x14ac:dyDescent="0.3">
      <c r="A2805" s="84"/>
      <c r="H2805" s="83"/>
    </row>
    <row r="2806" spans="1:8" x14ac:dyDescent="0.3">
      <c r="A2806" s="84"/>
      <c r="H2806" s="83"/>
    </row>
    <row r="2807" spans="1:8" x14ac:dyDescent="0.3">
      <c r="A2807" s="84"/>
      <c r="H2807" s="83"/>
    </row>
    <row r="2808" spans="1:8" x14ac:dyDescent="0.3">
      <c r="A2808" s="84"/>
      <c r="H2808" s="83"/>
    </row>
    <row r="2809" spans="1:8" x14ac:dyDescent="0.3">
      <c r="A2809" s="84"/>
      <c r="H2809" s="83"/>
    </row>
    <row r="2810" spans="1:8" x14ac:dyDescent="0.3">
      <c r="A2810" s="84"/>
      <c r="H2810" s="83"/>
    </row>
    <row r="2811" spans="1:8" x14ac:dyDescent="0.3">
      <c r="A2811" s="84"/>
      <c r="H2811" s="83"/>
    </row>
    <row r="2812" spans="1:8" x14ac:dyDescent="0.3">
      <c r="A2812" s="84"/>
      <c r="H2812" s="83"/>
    </row>
    <row r="2813" spans="1:8" x14ac:dyDescent="0.3">
      <c r="A2813" s="84"/>
      <c r="H2813" s="83"/>
    </row>
    <row r="2814" spans="1:8" x14ac:dyDescent="0.3">
      <c r="A2814" s="84"/>
      <c r="H2814" s="83"/>
    </row>
    <row r="2815" spans="1:8" x14ac:dyDescent="0.3">
      <c r="A2815" s="84"/>
      <c r="H2815" s="83"/>
    </row>
    <row r="2816" spans="1:8" x14ac:dyDescent="0.3">
      <c r="A2816" s="84"/>
      <c r="H2816" s="83"/>
    </row>
    <row r="2817" spans="1:8" x14ac:dyDescent="0.3">
      <c r="A2817" s="84"/>
      <c r="H2817" s="83"/>
    </row>
    <row r="2818" spans="1:8" x14ac:dyDescent="0.3">
      <c r="A2818" s="84"/>
      <c r="H2818" s="83"/>
    </row>
    <row r="2819" spans="1:8" x14ac:dyDescent="0.3">
      <c r="A2819" s="84"/>
      <c r="H2819" s="83"/>
    </row>
    <row r="2820" spans="1:8" x14ac:dyDescent="0.3">
      <c r="A2820" s="84"/>
      <c r="H2820" s="83"/>
    </row>
    <row r="2821" spans="1:8" x14ac:dyDescent="0.3">
      <c r="A2821" s="84"/>
      <c r="H2821" s="83"/>
    </row>
    <row r="2822" spans="1:8" x14ac:dyDescent="0.3">
      <c r="A2822" s="84"/>
      <c r="H2822" s="83"/>
    </row>
    <row r="2823" spans="1:8" x14ac:dyDescent="0.3">
      <c r="A2823" s="84"/>
      <c r="H2823" s="83"/>
    </row>
    <row r="2824" spans="1:8" x14ac:dyDescent="0.3">
      <c r="A2824" s="84"/>
      <c r="H2824" s="83"/>
    </row>
    <row r="2825" spans="1:8" x14ac:dyDescent="0.3">
      <c r="A2825" s="84"/>
      <c r="H2825" s="83"/>
    </row>
    <row r="2826" spans="1:8" x14ac:dyDescent="0.3">
      <c r="A2826" s="84"/>
      <c r="H2826" s="83"/>
    </row>
    <row r="2827" spans="1:8" x14ac:dyDescent="0.3">
      <c r="A2827" s="84"/>
      <c r="H2827" s="83"/>
    </row>
    <row r="2828" spans="1:8" x14ac:dyDescent="0.3">
      <c r="A2828" s="84"/>
      <c r="H2828" s="83"/>
    </row>
    <row r="2829" spans="1:8" x14ac:dyDescent="0.3">
      <c r="A2829" s="84"/>
      <c r="H2829" s="83"/>
    </row>
    <row r="2830" spans="1:8" x14ac:dyDescent="0.3">
      <c r="A2830" s="84"/>
      <c r="H2830" s="83"/>
    </row>
    <row r="2831" spans="1:8" x14ac:dyDescent="0.3">
      <c r="A2831" s="84"/>
      <c r="H2831" s="83"/>
    </row>
    <row r="2832" spans="1:8" x14ac:dyDescent="0.3">
      <c r="A2832" s="84"/>
      <c r="H2832" s="83"/>
    </row>
    <row r="2833" spans="1:8" x14ac:dyDescent="0.3">
      <c r="A2833" s="84"/>
      <c r="H2833" s="83"/>
    </row>
    <row r="2834" spans="1:8" x14ac:dyDescent="0.3">
      <c r="A2834" s="84"/>
      <c r="H2834" s="83"/>
    </row>
    <row r="2835" spans="1:8" x14ac:dyDescent="0.3">
      <c r="A2835" s="84"/>
      <c r="H2835" s="83"/>
    </row>
    <row r="2836" spans="1:8" x14ac:dyDescent="0.3">
      <c r="A2836" s="84"/>
      <c r="H2836" s="83"/>
    </row>
    <row r="2837" spans="1:8" x14ac:dyDescent="0.3">
      <c r="A2837" s="84"/>
      <c r="H2837" s="83"/>
    </row>
    <row r="2838" spans="1:8" x14ac:dyDescent="0.3">
      <c r="A2838" s="84"/>
      <c r="H2838" s="83"/>
    </row>
    <row r="2839" spans="1:8" x14ac:dyDescent="0.3">
      <c r="A2839" s="84"/>
      <c r="H2839" s="83"/>
    </row>
    <row r="2840" spans="1:8" x14ac:dyDescent="0.3">
      <c r="A2840" s="84"/>
      <c r="H2840" s="83"/>
    </row>
    <row r="2841" spans="1:8" x14ac:dyDescent="0.3">
      <c r="A2841" s="84"/>
      <c r="H2841" s="83"/>
    </row>
    <row r="2842" spans="1:8" x14ac:dyDescent="0.3">
      <c r="A2842" s="84"/>
      <c r="H2842" s="83"/>
    </row>
    <row r="2843" spans="1:8" x14ac:dyDescent="0.3">
      <c r="A2843" s="84"/>
      <c r="H2843" s="83"/>
    </row>
    <row r="2844" spans="1:8" x14ac:dyDescent="0.3">
      <c r="A2844" s="84"/>
      <c r="H2844" s="83"/>
    </row>
    <row r="2845" spans="1:8" x14ac:dyDescent="0.3">
      <c r="A2845" s="84"/>
      <c r="H2845" s="83"/>
    </row>
    <row r="2846" spans="1:8" x14ac:dyDescent="0.3">
      <c r="A2846" s="84"/>
      <c r="H2846" s="83"/>
    </row>
    <row r="2847" spans="1:8" x14ac:dyDescent="0.3">
      <c r="A2847" s="84"/>
      <c r="H2847" s="83"/>
    </row>
    <row r="2848" spans="1:8" x14ac:dyDescent="0.3">
      <c r="A2848" s="84"/>
      <c r="H2848" s="83"/>
    </row>
    <row r="2849" spans="1:8" x14ac:dyDescent="0.3">
      <c r="A2849" s="84"/>
      <c r="H2849" s="83"/>
    </row>
    <row r="2850" spans="1:8" x14ac:dyDescent="0.3">
      <c r="A2850" s="84"/>
      <c r="H2850" s="83"/>
    </row>
    <row r="2851" spans="1:8" x14ac:dyDescent="0.3">
      <c r="A2851" s="84"/>
      <c r="H2851" s="83"/>
    </row>
    <row r="2852" spans="1:8" x14ac:dyDescent="0.3">
      <c r="A2852" s="84"/>
      <c r="H2852" s="83"/>
    </row>
    <row r="2853" spans="1:8" x14ac:dyDescent="0.3">
      <c r="A2853" s="84"/>
      <c r="H2853" s="83"/>
    </row>
    <row r="2854" spans="1:8" x14ac:dyDescent="0.3">
      <c r="A2854" s="84"/>
      <c r="H2854" s="83"/>
    </row>
    <row r="2855" spans="1:8" x14ac:dyDescent="0.3">
      <c r="A2855" s="84"/>
      <c r="H2855" s="83"/>
    </row>
    <row r="2856" spans="1:8" x14ac:dyDescent="0.3">
      <c r="A2856" s="84"/>
      <c r="H2856" s="83"/>
    </row>
    <row r="2857" spans="1:8" x14ac:dyDescent="0.3">
      <c r="A2857" s="84"/>
      <c r="H2857" s="83"/>
    </row>
    <row r="2858" spans="1:8" x14ac:dyDescent="0.3">
      <c r="A2858" s="84"/>
      <c r="H2858" s="83"/>
    </row>
    <row r="2859" spans="1:8" x14ac:dyDescent="0.3">
      <c r="A2859" s="84"/>
      <c r="H2859" s="83"/>
    </row>
    <row r="2860" spans="1:8" x14ac:dyDescent="0.3">
      <c r="A2860" s="84"/>
      <c r="H2860" s="83"/>
    </row>
    <row r="2861" spans="1:8" x14ac:dyDescent="0.3">
      <c r="A2861" s="84"/>
      <c r="H2861" s="83"/>
    </row>
    <row r="2862" spans="1:8" x14ac:dyDescent="0.3">
      <c r="A2862" s="84"/>
      <c r="H2862" s="83"/>
    </row>
    <row r="2863" spans="1:8" x14ac:dyDescent="0.3">
      <c r="A2863" s="84"/>
      <c r="H2863" s="83"/>
    </row>
    <row r="2864" spans="1:8" x14ac:dyDescent="0.3">
      <c r="A2864" s="84"/>
      <c r="H2864" s="83"/>
    </row>
    <row r="2865" spans="1:8" x14ac:dyDescent="0.3">
      <c r="A2865" s="84"/>
      <c r="H2865" s="83"/>
    </row>
    <row r="2866" spans="1:8" x14ac:dyDescent="0.3">
      <c r="A2866" s="84"/>
      <c r="H2866" s="83"/>
    </row>
    <row r="2867" spans="1:8" x14ac:dyDescent="0.3">
      <c r="A2867" s="84"/>
      <c r="H2867" s="83"/>
    </row>
    <row r="2868" spans="1:8" x14ac:dyDescent="0.3">
      <c r="A2868" s="84"/>
      <c r="H2868" s="83"/>
    </row>
    <row r="2869" spans="1:8" x14ac:dyDescent="0.3">
      <c r="A2869" s="84"/>
      <c r="H2869" s="83"/>
    </row>
    <row r="2870" spans="1:8" x14ac:dyDescent="0.3">
      <c r="A2870" s="84"/>
      <c r="H2870" s="83"/>
    </row>
    <row r="2871" spans="1:8" x14ac:dyDescent="0.3">
      <c r="A2871" s="84"/>
      <c r="H2871" s="83"/>
    </row>
    <row r="2872" spans="1:8" x14ac:dyDescent="0.3">
      <c r="A2872" s="84"/>
      <c r="H2872" s="83"/>
    </row>
    <row r="2873" spans="1:8" x14ac:dyDescent="0.3">
      <c r="A2873" s="84"/>
      <c r="H2873" s="83"/>
    </row>
    <row r="2874" spans="1:8" x14ac:dyDescent="0.3">
      <c r="A2874" s="84"/>
      <c r="H2874" s="83"/>
    </row>
    <row r="2875" spans="1:8" x14ac:dyDescent="0.3">
      <c r="A2875" s="84"/>
      <c r="H2875" s="83"/>
    </row>
    <row r="2876" spans="1:8" x14ac:dyDescent="0.3">
      <c r="A2876" s="84"/>
      <c r="H2876" s="83"/>
    </row>
    <row r="2877" spans="1:8" x14ac:dyDescent="0.3">
      <c r="A2877" s="84"/>
      <c r="H2877" s="83"/>
    </row>
    <row r="2878" spans="1:8" x14ac:dyDescent="0.3">
      <c r="A2878" s="84"/>
      <c r="H2878" s="83"/>
    </row>
    <row r="2879" spans="1:8" x14ac:dyDescent="0.3">
      <c r="A2879" s="84"/>
      <c r="H2879" s="83"/>
    </row>
    <row r="2880" spans="1:8" x14ac:dyDescent="0.3">
      <c r="A2880" s="84"/>
      <c r="H2880" s="83"/>
    </row>
    <row r="2881" spans="1:8" x14ac:dyDescent="0.3">
      <c r="A2881" s="84"/>
      <c r="H2881" s="83"/>
    </row>
    <row r="2882" spans="1:8" x14ac:dyDescent="0.3">
      <c r="A2882" s="84"/>
      <c r="H2882" s="83"/>
    </row>
    <row r="2883" spans="1:8" x14ac:dyDescent="0.3">
      <c r="A2883" s="84"/>
      <c r="H2883" s="83"/>
    </row>
    <row r="2884" spans="1:8" x14ac:dyDescent="0.3">
      <c r="A2884" s="84"/>
      <c r="H2884" s="83"/>
    </row>
    <row r="2885" spans="1:8" x14ac:dyDescent="0.3">
      <c r="A2885" s="84"/>
      <c r="H2885" s="83"/>
    </row>
    <row r="2886" spans="1:8" x14ac:dyDescent="0.3">
      <c r="A2886" s="84"/>
      <c r="H2886" s="83"/>
    </row>
    <row r="2887" spans="1:8" x14ac:dyDescent="0.3">
      <c r="A2887" s="84"/>
      <c r="H2887" s="83"/>
    </row>
    <row r="2888" spans="1:8" x14ac:dyDescent="0.3">
      <c r="A2888" s="84"/>
      <c r="H2888" s="83"/>
    </row>
    <row r="2889" spans="1:8" x14ac:dyDescent="0.3">
      <c r="A2889" s="84"/>
      <c r="H2889" s="83"/>
    </row>
    <row r="2890" spans="1:8" x14ac:dyDescent="0.3">
      <c r="A2890" s="84"/>
      <c r="H2890" s="83"/>
    </row>
    <row r="2891" spans="1:8" x14ac:dyDescent="0.3">
      <c r="A2891" s="84"/>
      <c r="H2891" s="83"/>
    </row>
    <row r="2892" spans="1:8" x14ac:dyDescent="0.3">
      <c r="A2892" s="84"/>
      <c r="H2892" s="83"/>
    </row>
    <row r="2893" spans="1:8" x14ac:dyDescent="0.3">
      <c r="A2893" s="84"/>
      <c r="H2893" s="83"/>
    </row>
    <row r="2894" spans="1:8" x14ac:dyDescent="0.3">
      <c r="A2894" s="84"/>
      <c r="H2894" s="83"/>
    </row>
    <row r="2895" spans="1:8" x14ac:dyDescent="0.3">
      <c r="A2895" s="84"/>
      <c r="H2895" s="83"/>
    </row>
    <row r="2896" spans="1:8" x14ac:dyDescent="0.3">
      <c r="A2896" s="84"/>
      <c r="H2896" s="83"/>
    </row>
    <row r="2897" spans="1:8" x14ac:dyDescent="0.3">
      <c r="A2897" s="84"/>
      <c r="H2897" s="83"/>
    </row>
    <row r="2898" spans="1:8" x14ac:dyDescent="0.3">
      <c r="A2898" s="84"/>
      <c r="H2898" s="83"/>
    </row>
    <row r="2899" spans="1:8" x14ac:dyDescent="0.3">
      <c r="A2899" s="84"/>
      <c r="H2899" s="83"/>
    </row>
    <row r="2900" spans="1:8" x14ac:dyDescent="0.3">
      <c r="A2900" s="84"/>
      <c r="H2900" s="83"/>
    </row>
    <row r="2901" spans="1:8" x14ac:dyDescent="0.3">
      <c r="A2901" s="84"/>
      <c r="H2901" s="83"/>
    </row>
    <row r="2902" spans="1:8" x14ac:dyDescent="0.3">
      <c r="A2902" s="84"/>
      <c r="H2902" s="83"/>
    </row>
    <row r="2903" spans="1:8" x14ac:dyDescent="0.3">
      <c r="A2903" s="84"/>
      <c r="H2903" s="83"/>
    </row>
    <row r="2904" spans="1:8" x14ac:dyDescent="0.3">
      <c r="A2904" s="84"/>
      <c r="H2904" s="83"/>
    </row>
    <row r="2905" spans="1:8" x14ac:dyDescent="0.3">
      <c r="A2905" s="84"/>
      <c r="H2905" s="83"/>
    </row>
    <row r="2906" spans="1:8" x14ac:dyDescent="0.3">
      <c r="A2906" s="84"/>
      <c r="H2906" s="83"/>
    </row>
    <row r="2907" spans="1:8" x14ac:dyDescent="0.3">
      <c r="A2907" s="84"/>
      <c r="H2907" s="83"/>
    </row>
    <row r="2908" spans="1:8" x14ac:dyDescent="0.3">
      <c r="A2908" s="84"/>
      <c r="H2908" s="83"/>
    </row>
    <row r="2909" spans="1:8" x14ac:dyDescent="0.3">
      <c r="A2909" s="84"/>
      <c r="H2909" s="83"/>
    </row>
    <row r="2910" spans="1:8" x14ac:dyDescent="0.3">
      <c r="A2910" s="84"/>
      <c r="H2910" s="83"/>
    </row>
    <row r="2911" spans="1:8" x14ac:dyDescent="0.3">
      <c r="A2911" s="84"/>
      <c r="H2911" s="83"/>
    </row>
    <row r="2912" spans="1:8" x14ac:dyDescent="0.3">
      <c r="A2912" s="84"/>
      <c r="H2912" s="83"/>
    </row>
    <row r="2913" spans="1:8" x14ac:dyDescent="0.3">
      <c r="A2913" s="84"/>
      <c r="H2913" s="83"/>
    </row>
    <row r="2914" spans="1:8" x14ac:dyDescent="0.3">
      <c r="A2914" s="84"/>
      <c r="H2914" s="83"/>
    </row>
    <row r="2915" spans="1:8" x14ac:dyDescent="0.3">
      <c r="A2915" s="84"/>
      <c r="H2915" s="83"/>
    </row>
    <row r="2916" spans="1:8" x14ac:dyDescent="0.3">
      <c r="A2916" s="84"/>
      <c r="H2916" s="83"/>
    </row>
    <row r="2917" spans="1:8" x14ac:dyDescent="0.3">
      <c r="A2917" s="84"/>
      <c r="H2917" s="83"/>
    </row>
    <row r="2918" spans="1:8" x14ac:dyDescent="0.3">
      <c r="A2918" s="84"/>
      <c r="H2918" s="83"/>
    </row>
    <row r="2919" spans="1:8" x14ac:dyDescent="0.3">
      <c r="A2919" s="84"/>
      <c r="H2919" s="83"/>
    </row>
    <row r="2920" spans="1:8" x14ac:dyDescent="0.3">
      <c r="A2920" s="84"/>
      <c r="H2920" s="83"/>
    </row>
    <row r="2921" spans="1:8" x14ac:dyDescent="0.3">
      <c r="A2921" s="84"/>
      <c r="H2921" s="83"/>
    </row>
    <row r="2922" spans="1:8" x14ac:dyDescent="0.3">
      <c r="A2922" s="84"/>
      <c r="H2922" s="83"/>
    </row>
    <row r="2923" spans="1:8" x14ac:dyDescent="0.3">
      <c r="A2923" s="84"/>
      <c r="H2923" s="83"/>
    </row>
    <row r="2924" spans="1:8" x14ac:dyDescent="0.3">
      <c r="A2924" s="84"/>
      <c r="H2924" s="83"/>
    </row>
    <row r="2925" spans="1:8" x14ac:dyDescent="0.3">
      <c r="A2925" s="84"/>
      <c r="H2925" s="83"/>
    </row>
    <row r="2926" spans="1:8" x14ac:dyDescent="0.3">
      <c r="A2926" s="84"/>
      <c r="H2926" s="83"/>
    </row>
    <row r="2927" spans="1:8" x14ac:dyDescent="0.3">
      <c r="A2927" s="84"/>
      <c r="H2927" s="83"/>
    </row>
    <row r="2928" spans="1:8" x14ac:dyDescent="0.3">
      <c r="A2928" s="84"/>
      <c r="H2928" s="83"/>
    </row>
    <row r="2929" spans="1:8" x14ac:dyDescent="0.3">
      <c r="A2929" s="84"/>
      <c r="H2929" s="83"/>
    </row>
    <row r="2930" spans="1:8" x14ac:dyDescent="0.3">
      <c r="A2930" s="84"/>
      <c r="H2930" s="83"/>
    </row>
    <row r="2931" spans="1:8" x14ac:dyDescent="0.3">
      <c r="A2931" s="84"/>
      <c r="H2931" s="83"/>
    </row>
    <row r="2932" spans="1:8" x14ac:dyDescent="0.3">
      <c r="A2932" s="84"/>
      <c r="H2932" s="83"/>
    </row>
    <row r="2933" spans="1:8" x14ac:dyDescent="0.3">
      <c r="A2933" s="84"/>
      <c r="H2933" s="83"/>
    </row>
    <row r="2934" spans="1:8" x14ac:dyDescent="0.3">
      <c r="A2934" s="84"/>
      <c r="H2934" s="83"/>
    </row>
    <row r="2935" spans="1:8" x14ac:dyDescent="0.3">
      <c r="A2935" s="84"/>
      <c r="H2935" s="83"/>
    </row>
    <row r="2936" spans="1:8" x14ac:dyDescent="0.3">
      <c r="A2936" s="84"/>
      <c r="H2936" s="83"/>
    </row>
    <row r="2937" spans="1:8" x14ac:dyDescent="0.3">
      <c r="A2937" s="84"/>
      <c r="H2937" s="83"/>
    </row>
    <row r="2938" spans="1:8" x14ac:dyDescent="0.3">
      <c r="A2938" s="84"/>
      <c r="H2938" s="83"/>
    </row>
    <row r="2939" spans="1:8" x14ac:dyDescent="0.3">
      <c r="A2939" s="84"/>
      <c r="H2939" s="83"/>
    </row>
    <row r="2940" spans="1:8" x14ac:dyDescent="0.3">
      <c r="A2940" s="84"/>
      <c r="H2940" s="83"/>
    </row>
    <row r="2941" spans="1:8" x14ac:dyDescent="0.3">
      <c r="A2941" s="84"/>
      <c r="H2941" s="83"/>
    </row>
    <row r="2942" spans="1:8" x14ac:dyDescent="0.3">
      <c r="A2942" s="84"/>
      <c r="H2942" s="83"/>
    </row>
    <row r="2943" spans="1:8" x14ac:dyDescent="0.3">
      <c r="A2943" s="84"/>
      <c r="H2943" s="83"/>
    </row>
    <row r="2944" spans="1:8" x14ac:dyDescent="0.3">
      <c r="A2944" s="84"/>
      <c r="H2944" s="83"/>
    </row>
    <row r="2945" spans="1:8" x14ac:dyDescent="0.3">
      <c r="A2945" s="84"/>
      <c r="H2945" s="83"/>
    </row>
    <row r="2946" spans="1:8" x14ac:dyDescent="0.3">
      <c r="A2946" s="84"/>
      <c r="H2946" s="83"/>
    </row>
    <row r="2947" spans="1:8" x14ac:dyDescent="0.3">
      <c r="A2947" s="84"/>
      <c r="H2947" s="83"/>
    </row>
    <row r="2948" spans="1:8" x14ac:dyDescent="0.3">
      <c r="A2948" s="84"/>
      <c r="H2948" s="83"/>
    </row>
    <row r="2949" spans="1:8" x14ac:dyDescent="0.3">
      <c r="A2949" s="84"/>
      <c r="H2949" s="83"/>
    </row>
    <row r="2950" spans="1:8" x14ac:dyDescent="0.3">
      <c r="A2950" s="84"/>
      <c r="H2950" s="83"/>
    </row>
    <row r="2951" spans="1:8" x14ac:dyDescent="0.3">
      <c r="A2951" s="84"/>
      <c r="H2951" s="83"/>
    </row>
    <row r="2952" spans="1:8" x14ac:dyDescent="0.3">
      <c r="A2952" s="84"/>
      <c r="H2952" s="83"/>
    </row>
    <row r="2953" spans="1:8" x14ac:dyDescent="0.3">
      <c r="A2953" s="84"/>
      <c r="H2953" s="83"/>
    </row>
    <row r="2954" spans="1:8" x14ac:dyDescent="0.3">
      <c r="A2954" s="84"/>
      <c r="H2954" s="83"/>
    </row>
    <row r="2955" spans="1:8" x14ac:dyDescent="0.3">
      <c r="A2955" s="84"/>
      <c r="H2955" s="83"/>
    </row>
    <row r="2956" spans="1:8" x14ac:dyDescent="0.3">
      <c r="A2956" s="84"/>
      <c r="H2956" s="83"/>
    </row>
    <row r="2957" spans="1:8" x14ac:dyDescent="0.3">
      <c r="A2957" s="84"/>
      <c r="H2957" s="83"/>
    </row>
    <row r="2958" spans="1:8" x14ac:dyDescent="0.3">
      <c r="A2958" s="84"/>
      <c r="H2958" s="83"/>
    </row>
    <row r="2959" spans="1:8" x14ac:dyDescent="0.3">
      <c r="A2959" s="84"/>
      <c r="H2959" s="83"/>
    </row>
    <row r="2960" spans="1:8" x14ac:dyDescent="0.3">
      <c r="A2960" s="84"/>
      <c r="H2960" s="83"/>
    </row>
    <row r="2961" spans="1:8" x14ac:dyDescent="0.3">
      <c r="A2961" s="84"/>
      <c r="H2961" s="83"/>
    </row>
    <row r="2962" spans="1:8" x14ac:dyDescent="0.3">
      <c r="A2962" s="84"/>
      <c r="H2962" s="83"/>
    </row>
    <row r="2963" spans="1:8" x14ac:dyDescent="0.3">
      <c r="A2963" s="84"/>
      <c r="H2963" s="83"/>
    </row>
    <row r="2964" spans="1:8" x14ac:dyDescent="0.3">
      <c r="A2964" s="84"/>
      <c r="H2964" s="83"/>
    </row>
    <row r="2965" spans="1:8" x14ac:dyDescent="0.3">
      <c r="A2965" s="84"/>
      <c r="H2965" s="83"/>
    </row>
    <row r="2966" spans="1:8" x14ac:dyDescent="0.3">
      <c r="A2966" s="84"/>
      <c r="H2966" s="83"/>
    </row>
    <row r="2967" spans="1:8" x14ac:dyDescent="0.3">
      <c r="A2967" s="84"/>
      <c r="H2967" s="83"/>
    </row>
    <row r="2968" spans="1:8" x14ac:dyDescent="0.3">
      <c r="A2968" s="84"/>
      <c r="H2968" s="83"/>
    </row>
    <row r="2969" spans="1:8" x14ac:dyDescent="0.3">
      <c r="A2969" s="84"/>
      <c r="H2969" s="83"/>
    </row>
    <row r="2970" spans="1:8" x14ac:dyDescent="0.3">
      <c r="A2970" s="84"/>
      <c r="H2970" s="83"/>
    </row>
    <row r="2971" spans="1:8" x14ac:dyDescent="0.3">
      <c r="A2971" s="84"/>
      <c r="H2971" s="83"/>
    </row>
    <row r="2972" spans="1:8" x14ac:dyDescent="0.3">
      <c r="A2972" s="84"/>
      <c r="H2972" s="83"/>
    </row>
    <row r="2973" spans="1:8" x14ac:dyDescent="0.3">
      <c r="A2973" s="84"/>
      <c r="H2973" s="83"/>
    </row>
    <row r="2974" spans="1:8" x14ac:dyDescent="0.3">
      <c r="A2974" s="84"/>
      <c r="H2974" s="83"/>
    </row>
    <row r="2975" spans="1:8" x14ac:dyDescent="0.3">
      <c r="A2975" s="84"/>
      <c r="H2975" s="83"/>
    </row>
    <row r="2976" spans="1:8" x14ac:dyDescent="0.3">
      <c r="A2976" s="84"/>
      <c r="H2976" s="83"/>
    </row>
    <row r="2977" spans="1:8" x14ac:dyDescent="0.3">
      <c r="A2977" s="84"/>
      <c r="H2977" s="83"/>
    </row>
    <row r="2978" spans="1:8" x14ac:dyDescent="0.3">
      <c r="A2978" s="84"/>
      <c r="H2978" s="83"/>
    </row>
    <row r="2979" spans="1:8" x14ac:dyDescent="0.3">
      <c r="A2979" s="84"/>
      <c r="H2979" s="83"/>
    </row>
    <row r="2980" spans="1:8" x14ac:dyDescent="0.3">
      <c r="A2980" s="84"/>
      <c r="H2980" s="83"/>
    </row>
    <row r="2981" spans="1:8" x14ac:dyDescent="0.3">
      <c r="A2981" s="84"/>
      <c r="H2981" s="83"/>
    </row>
    <row r="2982" spans="1:8" x14ac:dyDescent="0.3">
      <c r="A2982" s="84"/>
      <c r="H2982" s="83"/>
    </row>
    <row r="2983" spans="1:8" x14ac:dyDescent="0.3">
      <c r="A2983" s="84"/>
      <c r="H2983" s="83"/>
    </row>
    <row r="2984" spans="1:8" x14ac:dyDescent="0.3">
      <c r="A2984" s="84"/>
      <c r="H2984" s="83"/>
    </row>
    <row r="2985" spans="1:8" x14ac:dyDescent="0.3">
      <c r="A2985" s="84"/>
      <c r="H2985" s="83"/>
    </row>
    <row r="2986" spans="1:8" x14ac:dyDescent="0.3">
      <c r="A2986" s="84"/>
      <c r="H2986" s="83"/>
    </row>
    <row r="2987" spans="1:8" x14ac:dyDescent="0.3">
      <c r="A2987" s="84"/>
      <c r="H2987" s="83"/>
    </row>
    <row r="2988" spans="1:8" x14ac:dyDescent="0.3">
      <c r="A2988" s="84"/>
      <c r="H2988" s="83"/>
    </row>
    <row r="2989" spans="1:8" x14ac:dyDescent="0.3">
      <c r="A2989" s="84"/>
      <c r="H2989" s="83"/>
    </row>
    <row r="2990" spans="1:8" x14ac:dyDescent="0.3">
      <c r="A2990" s="84"/>
      <c r="H2990" s="83"/>
    </row>
    <row r="2991" spans="1:8" x14ac:dyDescent="0.3">
      <c r="A2991" s="84"/>
      <c r="H2991" s="83"/>
    </row>
    <row r="2992" spans="1:8" x14ac:dyDescent="0.3">
      <c r="A2992" s="84"/>
      <c r="H2992" s="83"/>
    </row>
    <row r="2993" spans="1:8" x14ac:dyDescent="0.3">
      <c r="A2993" s="84"/>
      <c r="H2993" s="83"/>
    </row>
    <row r="2994" spans="1:8" x14ac:dyDescent="0.3">
      <c r="A2994" s="84"/>
      <c r="H2994" s="83"/>
    </row>
    <row r="2995" spans="1:8" x14ac:dyDescent="0.3">
      <c r="A2995" s="84"/>
      <c r="H2995" s="83"/>
    </row>
    <row r="2996" spans="1:8" x14ac:dyDescent="0.3">
      <c r="A2996" s="84"/>
      <c r="H2996" s="83"/>
    </row>
    <row r="2997" spans="1:8" x14ac:dyDescent="0.3">
      <c r="A2997" s="84"/>
      <c r="H2997" s="83"/>
    </row>
    <row r="2998" spans="1:8" x14ac:dyDescent="0.3">
      <c r="A2998" s="84"/>
      <c r="H2998" s="83"/>
    </row>
    <row r="2999" spans="1:8" x14ac:dyDescent="0.3">
      <c r="A2999" s="84"/>
      <c r="H2999" s="83"/>
    </row>
    <row r="3000" spans="1:8" x14ac:dyDescent="0.3">
      <c r="A3000" s="84"/>
      <c r="H3000" s="83"/>
    </row>
    <row r="3001" spans="1:8" x14ac:dyDescent="0.3">
      <c r="A3001" s="84"/>
      <c r="H3001" s="83"/>
    </row>
    <row r="3002" spans="1:8" x14ac:dyDescent="0.3">
      <c r="A3002" s="84"/>
      <c r="H3002" s="83"/>
    </row>
    <row r="3003" spans="1:8" x14ac:dyDescent="0.3">
      <c r="A3003" s="84"/>
      <c r="H3003" s="83"/>
    </row>
    <row r="3004" spans="1:8" x14ac:dyDescent="0.3">
      <c r="A3004" s="84"/>
      <c r="H3004" s="83"/>
    </row>
    <row r="3005" spans="1:8" x14ac:dyDescent="0.3">
      <c r="A3005" s="84"/>
      <c r="H3005" s="83"/>
    </row>
    <row r="3006" spans="1:8" x14ac:dyDescent="0.3">
      <c r="A3006" s="84"/>
      <c r="H3006" s="83"/>
    </row>
    <row r="3007" spans="1:8" x14ac:dyDescent="0.3">
      <c r="A3007" s="84"/>
      <c r="H3007" s="83"/>
    </row>
    <row r="3008" spans="1:8" x14ac:dyDescent="0.3">
      <c r="A3008" s="84"/>
      <c r="H3008" s="83"/>
    </row>
    <row r="3009" spans="1:8" x14ac:dyDescent="0.3">
      <c r="A3009" s="84"/>
      <c r="H3009" s="83"/>
    </row>
    <row r="3010" spans="1:8" x14ac:dyDescent="0.3">
      <c r="A3010" s="84"/>
      <c r="H3010" s="83"/>
    </row>
    <row r="3011" spans="1:8" x14ac:dyDescent="0.3">
      <c r="A3011" s="84"/>
      <c r="H3011" s="83"/>
    </row>
    <row r="3012" spans="1:8" x14ac:dyDescent="0.3">
      <c r="A3012" s="84"/>
      <c r="H3012" s="83"/>
    </row>
    <row r="3013" spans="1:8" x14ac:dyDescent="0.3">
      <c r="A3013" s="84"/>
      <c r="H3013" s="83"/>
    </row>
    <row r="3014" spans="1:8" x14ac:dyDescent="0.3">
      <c r="A3014" s="84"/>
      <c r="H3014" s="83"/>
    </row>
    <row r="3015" spans="1:8" x14ac:dyDescent="0.3">
      <c r="A3015" s="84"/>
      <c r="H3015" s="83"/>
    </row>
    <row r="3016" spans="1:8" x14ac:dyDescent="0.3">
      <c r="A3016" s="84"/>
      <c r="H3016" s="83"/>
    </row>
    <row r="3017" spans="1:8" x14ac:dyDescent="0.3">
      <c r="A3017" s="84"/>
      <c r="H3017" s="83"/>
    </row>
    <row r="3018" spans="1:8" x14ac:dyDescent="0.3">
      <c r="A3018" s="84"/>
      <c r="H3018" s="83"/>
    </row>
    <row r="3019" spans="1:8" x14ac:dyDescent="0.3">
      <c r="A3019" s="84"/>
      <c r="H3019" s="83"/>
    </row>
    <row r="3020" spans="1:8" x14ac:dyDescent="0.3">
      <c r="A3020" s="84"/>
      <c r="H3020" s="83"/>
    </row>
    <row r="3021" spans="1:8" x14ac:dyDescent="0.3">
      <c r="A3021" s="84"/>
      <c r="H3021" s="83"/>
    </row>
    <row r="3022" spans="1:8" x14ac:dyDescent="0.3">
      <c r="A3022" s="84"/>
      <c r="H3022" s="83"/>
    </row>
    <row r="3023" spans="1:8" x14ac:dyDescent="0.3">
      <c r="A3023" s="84"/>
      <c r="H3023" s="83"/>
    </row>
    <row r="3024" spans="1:8" x14ac:dyDescent="0.3">
      <c r="A3024" s="84"/>
      <c r="H3024" s="83"/>
    </row>
    <row r="3025" spans="1:8" x14ac:dyDescent="0.3">
      <c r="A3025" s="84"/>
      <c r="H3025" s="83"/>
    </row>
    <row r="3026" spans="1:8" x14ac:dyDescent="0.3">
      <c r="A3026" s="84"/>
      <c r="H3026" s="83"/>
    </row>
    <row r="3027" spans="1:8" x14ac:dyDescent="0.3">
      <c r="A3027" s="84"/>
      <c r="H3027" s="83"/>
    </row>
    <row r="3028" spans="1:8" x14ac:dyDescent="0.3">
      <c r="A3028" s="84"/>
      <c r="H3028" s="83"/>
    </row>
    <row r="3029" spans="1:8" x14ac:dyDescent="0.3">
      <c r="A3029" s="84"/>
      <c r="H3029" s="83"/>
    </row>
    <row r="3030" spans="1:8" x14ac:dyDescent="0.3">
      <c r="A3030" s="84"/>
      <c r="H3030" s="83"/>
    </row>
    <row r="3031" spans="1:8" x14ac:dyDescent="0.3">
      <c r="A3031" s="84"/>
      <c r="H3031" s="83"/>
    </row>
    <row r="3032" spans="1:8" x14ac:dyDescent="0.3">
      <c r="A3032" s="84"/>
      <c r="H3032" s="83"/>
    </row>
    <row r="3033" spans="1:8" x14ac:dyDescent="0.3">
      <c r="A3033" s="84"/>
      <c r="H3033" s="83"/>
    </row>
    <row r="3034" spans="1:8" x14ac:dyDescent="0.3">
      <c r="A3034" s="84"/>
      <c r="H3034" s="83"/>
    </row>
    <row r="3035" spans="1:8" x14ac:dyDescent="0.3">
      <c r="A3035" s="84"/>
      <c r="H3035" s="83"/>
    </row>
    <row r="3036" spans="1:8" x14ac:dyDescent="0.3">
      <c r="A3036" s="84"/>
      <c r="H3036" s="83"/>
    </row>
    <row r="3037" spans="1:8" x14ac:dyDescent="0.3">
      <c r="A3037" s="84"/>
      <c r="H3037" s="83"/>
    </row>
    <row r="3038" spans="1:8" x14ac:dyDescent="0.3">
      <c r="A3038" s="84"/>
      <c r="H3038" s="83"/>
    </row>
    <row r="3039" spans="1:8" x14ac:dyDescent="0.3">
      <c r="A3039" s="84"/>
      <c r="H3039" s="83"/>
    </row>
    <row r="3040" spans="1:8" x14ac:dyDescent="0.3">
      <c r="A3040" s="84"/>
      <c r="H3040" s="83"/>
    </row>
    <row r="3041" spans="1:8" x14ac:dyDescent="0.3">
      <c r="A3041" s="84"/>
      <c r="H3041" s="83"/>
    </row>
    <row r="3042" spans="1:8" x14ac:dyDescent="0.3">
      <c r="A3042" s="84"/>
      <c r="H3042" s="83"/>
    </row>
    <row r="3043" spans="1:8" x14ac:dyDescent="0.3">
      <c r="A3043" s="84"/>
      <c r="H3043" s="83"/>
    </row>
    <row r="3044" spans="1:8" x14ac:dyDescent="0.3">
      <c r="A3044" s="84"/>
      <c r="H3044" s="83"/>
    </row>
    <row r="3045" spans="1:8" x14ac:dyDescent="0.3">
      <c r="A3045" s="84"/>
      <c r="H3045" s="83"/>
    </row>
    <row r="3046" spans="1:8" x14ac:dyDescent="0.3">
      <c r="A3046" s="84"/>
      <c r="H3046" s="83"/>
    </row>
    <row r="3047" spans="1:8" x14ac:dyDescent="0.3">
      <c r="A3047" s="84"/>
      <c r="H3047" s="83"/>
    </row>
    <row r="3048" spans="1:8" x14ac:dyDescent="0.3">
      <c r="A3048" s="84"/>
      <c r="H3048" s="83"/>
    </row>
    <row r="3049" spans="1:8" x14ac:dyDescent="0.3">
      <c r="A3049" s="84"/>
      <c r="H3049" s="83"/>
    </row>
    <row r="3050" spans="1:8" x14ac:dyDescent="0.3">
      <c r="A3050" s="84"/>
      <c r="H3050" s="83"/>
    </row>
    <row r="3051" spans="1:8" x14ac:dyDescent="0.3">
      <c r="A3051" s="84"/>
      <c r="H3051" s="83"/>
    </row>
    <row r="3052" spans="1:8" x14ac:dyDescent="0.3">
      <c r="A3052" s="84"/>
      <c r="H3052" s="83"/>
    </row>
    <row r="3053" spans="1:8" x14ac:dyDescent="0.3">
      <c r="A3053" s="84"/>
      <c r="H3053" s="83"/>
    </row>
    <row r="3054" spans="1:8" x14ac:dyDescent="0.3">
      <c r="A3054" s="84"/>
      <c r="H3054" s="83"/>
    </row>
    <row r="3055" spans="1:8" x14ac:dyDescent="0.3">
      <c r="A3055" s="84"/>
      <c r="H3055" s="83"/>
    </row>
    <row r="3056" spans="1:8" x14ac:dyDescent="0.3">
      <c r="A3056" s="84"/>
      <c r="H3056" s="83"/>
    </row>
    <row r="3057" spans="1:8" x14ac:dyDescent="0.3">
      <c r="A3057" s="84"/>
      <c r="H3057" s="83"/>
    </row>
    <row r="3058" spans="1:8" x14ac:dyDescent="0.3">
      <c r="A3058" s="84"/>
      <c r="H3058" s="83"/>
    </row>
    <row r="3059" spans="1:8" x14ac:dyDescent="0.3">
      <c r="A3059" s="84"/>
      <c r="H3059" s="83"/>
    </row>
    <row r="3060" spans="1:8" x14ac:dyDescent="0.3">
      <c r="A3060" s="84"/>
      <c r="H3060" s="83"/>
    </row>
    <row r="3061" spans="1:8" x14ac:dyDescent="0.3">
      <c r="A3061" s="84"/>
      <c r="H3061" s="83"/>
    </row>
    <row r="3062" spans="1:8" x14ac:dyDescent="0.3">
      <c r="A3062" s="84"/>
      <c r="H3062" s="83"/>
    </row>
    <row r="3063" spans="1:8" x14ac:dyDescent="0.3">
      <c r="A3063" s="84"/>
      <c r="H3063" s="83"/>
    </row>
    <row r="3064" spans="1:8" x14ac:dyDescent="0.3">
      <c r="A3064" s="84"/>
      <c r="H3064" s="83"/>
    </row>
    <row r="3065" spans="1:8" x14ac:dyDescent="0.3">
      <c r="A3065" s="84"/>
      <c r="H3065" s="83"/>
    </row>
    <row r="3066" spans="1:8" x14ac:dyDescent="0.3">
      <c r="A3066" s="84"/>
      <c r="H3066" s="83"/>
    </row>
    <row r="3067" spans="1:8" x14ac:dyDescent="0.3">
      <c r="A3067" s="84"/>
      <c r="H3067" s="83"/>
    </row>
    <row r="3068" spans="1:8" x14ac:dyDescent="0.3">
      <c r="A3068" s="84"/>
      <c r="H3068" s="83"/>
    </row>
    <row r="3069" spans="1:8" x14ac:dyDescent="0.3">
      <c r="A3069" s="84"/>
      <c r="H3069" s="83"/>
    </row>
    <row r="3070" spans="1:8" x14ac:dyDescent="0.3">
      <c r="A3070" s="84"/>
      <c r="H3070" s="83"/>
    </row>
    <row r="3071" spans="1:8" x14ac:dyDescent="0.3">
      <c r="A3071" s="84"/>
      <c r="H3071" s="83"/>
    </row>
    <row r="3072" spans="1:8" x14ac:dyDescent="0.3">
      <c r="A3072" s="84"/>
      <c r="H3072" s="83"/>
    </row>
    <row r="3073" spans="1:8" x14ac:dyDescent="0.3">
      <c r="A3073" s="84"/>
      <c r="H3073" s="83"/>
    </row>
    <row r="3074" spans="1:8" x14ac:dyDescent="0.3">
      <c r="A3074" s="84"/>
      <c r="H3074" s="83"/>
    </row>
    <row r="3075" spans="1:8" x14ac:dyDescent="0.3">
      <c r="A3075" s="84"/>
      <c r="H3075" s="83"/>
    </row>
    <row r="3076" spans="1:8" x14ac:dyDescent="0.3">
      <c r="A3076" s="84"/>
      <c r="H3076" s="83"/>
    </row>
    <row r="3077" spans="1:8" x14ac:dyDescent="0.3">
      <c r="A3077" s="84"/>
      <c r="H3077" s="83"/>
    </row>
    <row r="3078" spans="1:8" x14ac:dyDescent="0.3">
      <c r="A3078" s="84"/>
      <c r="H3078" s="83"/>
    </row>
    <row r="3079" spans="1:8" x14ac:dyDescent="0.3">
      <c r="A3079" s="84"/>
      <c r="H3079" s="83"/>
    </row>
    <row r="3080" spans="1:8" x14ac:dyDescent="0.3">
      <c r="A3080" s="84"/>
      <c r="H3080" s="83"/>
    </row>
    <row r="3081" spans="1:8" x14ac:dyDescent="0.3">
      <c r="A3081" s="84"/>
      <c r="H3081" s="83"/>
    </row>
    <row r="3082" spans="1:8" x14ac:dyDescent="0.3">
      <c r="A3082" s="84"/>
      <c r="H3082" s="83"/>
    </row>
    <row r="3083" spans="1:8" x14ac:dyDescent="0.3">
      <c r="A3083" s="84"/>
      <c r="H3083" s="83"/>
    </row>
    <row r="3084" spans="1:8" x14ac:dyDescent="0.3">
      <c r="A3084" s="84"/>
      <c r="H3084" s="83"/>
    </row>
    <row r="3085" spans="1:8" x14ac:dyDescent="0.3">
      <c r="A3085" s="84"/>
      <c r="H3085" s="83"/>
    </row>
    <row r="3086" spans="1:8" x14ac:dyDescent="0.3">
      <c r="A3086" s="84"/>
      <c r="H3086" s="83"/>
    </row>
    <row r="3087" spans="1:8" x14ac:dyDescent="0.3">
      <c r="A3087" s="84"/>
      <c r="H3087" s="83"/>
    </row>
    <row r="3088" spans="1:8" x14ac:dyDescent="0.3">
      <c r="A3088" s="84"/>
      <c r="H3088" s="83"/>
    </row>
    <row r="3089" spans="1:8" x14ac:dyDescent="0.3">
      <c r="A3089" s="84"/>
      <c r="H3089" s="83"/>
    </row>
    <row r="3090" spans="1:8" x14ac:dyDescent="0.3">
      <c r="A3090" s="84"/>
      <c r="H3090" s="83"/>
    </row>
    <row r="3091" spans="1:8" x14ac:dyDescent="0.3">
      <c r="A3091" s="84"/>
      <c r="H3091" s="83"/>
    </row>
    <row r="3092" spans="1:8" x14ac:dyDescent="0.3">
      <c r="A3092" s="84"/>
      <c r="H3092" s="83"/>
    </row>
    <row r="3093" spans="1:8" x14ac:dyDescent="0.3">
      <c r="A3093" s="84"/>
      <c r="H3093" s="83"/>
    </row>
    <row r="3094" spans="1:8" x14ac:dyDescent="0.3">
      <c r="A3094" s="84"/>
      <c r="H3094" s="83"/>
    </row>
    <row r="3095" spans="1:8" x14ac:dyDescent="0.3">
      <c r="A3095" s="84"/>
      <c r="H3095" s="83"/>
    </row>
    <row r="3096" spans="1:8" x14ac:dyDescent="0.3">
      <c r="A3096" s="84"/>
      <c r="H3096" s="83"/>
    </row>
    <row r="3097" spans="1:8" x14ac:dyDescent="0.3">
      <c r="A3097" s="84"/>
      <c r="H3097" s="83"/>
    </row>
    <row r="3098" spans="1:8" x14ac:dyDescent="0.3">
      <c r="A3098" s="84"/>
      <c r="H3098" s="83"/>
    </row>
    <row r="3099" spans="1:8" x14ac:dyDescent="0.3">
      <c r="A3099" s="84"/>
      <c r="H3099" s="83"/>
    </row>
    <row r="3100" spans="1:8" x14ac:dyDescent="0.3">
      <c r="A3100" s="84"/>
      <c r="H3100" s="83"/>
    </row>
    <row r="3101" spans="1:8" x14ac:dyDescent="0.3">
      <c r="A3101" s="84"/>
      <c r="H3101" s="83"/>
    </row>
    <row r="3102" spans="1:8" x14ac:dyDescent="0.3">
      <c r="A3102" s="84"/>
      <c r="H3102" s="83"/>
    </row>
    <row r="3103" spans="1:8" x14ac:dyDescent="0.3">
      <c r="A3103" s="84"/>
      <c r="H3103" s="83"/>
    </row>
    <row r="3104" spans="1:8" x14ac:dyDescent="0.3">
      <c r="A3104" s="84"/>
      <c r="H3104" s="83"/>
    </row>
    <row r="3105" spans="1:8" x14ac:dyDescent="0.3">
      <c r="A3105" s="84"/>
      <c r="H3105" s="83"/>
    </row>
    <row r="3106" spans="1:8" x14ac:dyDescent="0.3">
      <c r="A3106" s="84"/>
      <c r="H3106" s="83"/>
    </row>
    <row r="3107" spans="1:8" x14ac:dyDescent="0.3">
      <c r="A3107" s="84"/>
      <c r="H3107" s="83"/>
    </row>
    <row r="3108" spans="1:8" x14ac:dyDescent="0.3">
      <c r="A3108" s="84"/>
      <c r="H3108" s="83"/>
    </row>
    <row r="3109" spans="1:8" x14ac:dyDescent="0.3">
      <c r="A3109" s="84"/>
      <c r="H3109" s="83"/>
    </row>
    <row r="3110" spans="1:8" x14ac:dyDescent="0.3">
      <c r="A3110" s="84"/>
      <c r="H3110" s="83"/>
    </row>
    <row r="3111" spans="1:8" x14ac:dyDescent="0.3">
      <c r="A3111" s="84"/>
      <c r="H3111" s="83"/>
    </row>
    <row r="3112" spans="1:8" x14ac:dyDescent="0.3">
      <c r="A3112" s="84"/>
      <c r="H3112" s="83"/>
    </row>
    <row r="3113" spans="1:8" x14ac:dyDescent="0.3">
      <c r="A3113" s="84"/>
      <c r="H3113" s="83"/>
    </row>
    <row r="3114" spans="1:8" x14ac:dyDescent="0.3">
      <c r="A3114" s="84"/>
      <c r="H3114" s="83"/>
    </row>
    <row r="3115" spans="1:8" x14ac:dyDescent="0.3">
      <c r="A3115" s="84"/>
      <c r="H3115" s="83"/>
    </row>
    <row r="3116" spans="1:8" x14ac:dyDescent="0.3">
      <c r="A3116" s="84"/>
      <c r="H3116" s="83"/>
    </row>
    <row r="3117" spans="1:8" x14ac:dyDescent="0.3">
      <c r="A3117" s="84"/>
      <c r="H3117" s="83"/>
    </row>
    <row r="3118" spans="1:8" x14ac:dyDescent="0.3">
      <c r="A3118" s="84"/>
      <c r="H3118" s="83"/>
    </row>
    <row r="3119" spans="1:8" x14ac:dyDescent="0.3">
      <c r="A3119" s="84"/>
      <c r="H3119" s="83"/>
    </row>
    <row r="3120" spans="1:8" x14ac:dyDescent="0.3">
      <c r="A3120" s="84"/>
      <c r="H3120" s="83"/>
    </row>
    <row r="3121" spans="1:8" x14ac:dyDescent="0.3">
      <c r="A3121" s="84"/>
      <c r="H3121" s="83"/>
    </row>
    <row r="3122" spans="1:8" x14ac:dyDescent="0.3">
      <c r="A3122" s="84"/>
      <c r="H3122" s="83"/>
    </row>
    <row r="3123" spans="1:8" x14ac:dyDescent="0.3">
      <c r="A3123" s="84"/>
      <c r="H3123" s="83"/>
    </row>
    <row r="3124" spans="1:8" x14ac:dyDescent="0.3">
      <c r="A3124" s="84"/>
      <c r="H3124" s="83"/>
    </row>
    <row r="3125" spans="1:8" x14ac:dyDescent="0.3">
      <c r="A3125" s="84"/>
      <c r="H3125" s="83"/>
    </row>
    <row r="3126" spans="1:8" x14ac:dyDescent="0.3">
      <c r="A3126" s="84"/>
      <c r="H3126" s="83"/>
    </row>
    <row r="3127" spans="1:8" x14ac:dyDescent="0.3">
      <c r="A3127" s="84"/>
      <c r="H3127" s="83"/>
    </row>
    <row r="3128" spans="1:8" x14ac:dyDescent="0.3">
      <c r="A3128" s="84"/>
      <c r="H3128" s="83"/>
    </row>
    <row r="3129" spans="1:8" x14ac:dyDescent="0.3">
      <c r="A3129" s="84"/>
      <c r="H3129" s="83"/>
    </row>
    <row r="3130" spans="1:8" x14ac:dyDescent="0.3">
      <c r="A3130" s="84"/>
      <c r="H3130" s="83"/>
    </row>
    <row r="3131" spans="1:8" x14ac:dyDescent="0.3">
      <c r="A3131" s="84"/>
      <c r="H3131" s="83"/>
    </row>
    <row r="3132" spans="1:8" x14ac:dyDescent="0.3">
      <c r="A3132" s="84"/>
      <c r="H3132" s="83"/>
    </row>
    <row r="3133" spans="1:8" x14ac:dyDescent="0.3">
      <c r="A3133" s="84"/>
      <c r="H3133" s="83"/>
    </row>
    <row r="3134" spans="1:8" x14ac:dyDescent="0.3">
      <c r="A3134" s="84"/>
      <c r="H3134" s="83"/>
    </row>
    <row r="3135" spans="1:8" x14ac:dyDescent="0.3">
      <c r="A3135" s="84"/>
      <c r="H3135" s="83"/>
    </row>
    <row r="3136" spans="1:8" x14ac:dyDescent="0.3">
      <c r="A3136" s="84"/>
      <c r="H3136" s="83"/>
    </row>
    <row r="3137" spans="1:8" x14ac:dyDescent="0.3">
      <c r="A3137" s="84"/>
      <c r="H3137" s="83"/>
    </row>
    <row r="3138" spans="1:8" x14ac:dyDescent="0.3">
      <c r="A3138" s="84"/>
      <c r="H3138" s="83"/>
    </row>
    <row r="3139" spans="1:8" x14ac:dyDescent="0.3">
      <c r="A3139" s="84"/>
      <c r="H3139" s="83"/>
    </row>
    <row r="3140" spans="1:8" x14ac:dyDescent="0.3">
      <c r="A3140" s="84"/>
      <c r="H3140" s="83"/>
    </row>
    <row r="3141" spans="1:8" x14ac:dyDescent="0.3">
      <c r="A3141" s="84"/>
      <c r="H3141" s="83"/>
    </row>
    <row r="3142" spans="1:8" x14ac:dyDescent="0.3">
      <c r="A3142" s="84"/>
      <c r="H3142" s="83"/>
    </row>
    <row r="3143" spans="1:8" x14ac:dyDescent="0.3">
      <c r="A3143" s="84"/>
      <c r="H3143" s="83"/>
    </row>
    <row r="3144" spans="1:8" x14ac:dyDescent="0.3">
      <c r="A3144" s="84"/>
      <c r="H3144" s="83"/>
    </row>
    <row r="3145" spans="1:8" x14ac:dyDescent="0.3">
      <c r="A3145" s="84"/>
      <c r="H3145" s="83"/>
    </row>
    <row r="3146" spans="1:8" x14ac:dyDescent="0.3">
      <c r="A3146" s="84"/>
      <c r="H3146" s="83"/>
    </row>
    <row r="3147" spans="1:8" x14ac:dyDescent="0.3">
      <c r="A3147" s="84"/>
      <c r="H3147" s="83"/>
    </row>
    <row r="3148" spans="1:8" x14ac:dyDescent="0.3">
      <c r="A3148" s="84"/>
      <c r="H3148" s="83"/>
    </row>
    <row r="3149" spans="1:8" x14ac:dyDescent="0.3">
      <c r="A3149" s="84"/>
      <c r="H3149" s="83"/>
    </row>
    <row r="3150" spans="1:8" x14ac:dyDescent="0.3">
      <c r="A3150" s="84"/>
      <c r="H3150" s="83"/>
    </row>
    <row r="3151" spans="1:8" x14ac:dyDescent="0.3">
      <c r="A3151" s="84"/>
      <c r="H3151" s="83"/>
    </row>
    <row r="3152" spans="1:8" x14ac:dyDescent="0.3">
      <c r="A3152" s="84"/>
      <c r="H3152" s="83"/>
    </row>
    <row r="3153" spans="1:8" x14ac:dyDescent="0.3">
      <c r="A3153" s="84"/>
      <c r="H3153" s="83"/>
    </row>
    <row r="3154" spans="1:8" x14ac:dyDescent="0.3">
      <c r="A3154" s="84"/>
      <c r="H3154" s="83"/>
    </row>
    <row r="3155" spans="1:8" x14ac:dyDescent="0.3">
      <c r="A3155" s="84"/>
      <c r="H3155" s="83"/>
    </row>
    <row r="3156" spans="1:8" x14ac:dyDescent="0.3">
      <c r="A3156" s="84"/>
      <c r="H3156" s="83"/>
    </row>
    <row r="3157" spans="1:8" x14ac:dyDescent="0.3">
      <c r="A3157" s="84"/>
      <c r="H3157" s="83"/>
    </row>
    <row r="3158" spans="1:8" x14ac:dyDescent="0.3">
      <c r="A3158" s="84"/>
      <c r="H3158" s="83"/>
    </row>
    <row r="3159" spans="1:8" x14ac:dyDescent="0.3">
      <c r="A3159" s="84"/>
      <c r="H3159" s="83"/>
    </row>
    <row r="3160" spans="1:8" x14ac:dyDescent="0.3">
      <c r="A3160" s="84"/>
      <c r="H3160" s="83"/>
    </row>
    <row r="3161" spans="1:8" x14ac:dyDescent="0.3">
      <c r="A3161" s="84"/>
      <c r="H3161" s="83"/>
    </row>
    <row r="3162" spans="1:8" x14ac:dyDescent="0.3">
      <c r="A3162" s="84"/>
      <c r="H3162" s="83"/>
    </row>
    <row r="3163" spans="1:8" x14ac:dyDescent="0.3">
      <c r="A3163" s="84"/>
      <c r="H3163" s="83"/>
    </row>
    <row r="3164" spans="1:8" x14ac:dyDescent="0.3">
      <c r="A3164" s="84"/>
      <c r="H3164" s="83"/>
    </row>
    <row r="3165" spans="1:8" x14ac:dyDescent="0.3">
      <c r="A3165" s="84"/>
      <c r="H3165" s="83"/>
    </row>
    <row r="3166" spans="1:8" x14ac:dyDescent="0.3">
      <c r="A3166" s="84"/>
      <c r="H3166" s="83"/>
    </row>
    <row r="3167" spans="1:8" x14ac:dyDescent="0.3">
      <c r="A3167" s="84"/>
      <c r="H3167" s="83"/>
    </row>
    <row r="3168" spans="1:8" x14ac:dyDescent="0.3">
      <c r="A3168" s="84"/>
      <c r="H3168" s="83"/>
    </row>
    <row r="3169" spans="1:8" x14ac:dyDescent="0.3">
      <c r="A3169" s="84"/>
      <c r="H3169" s="83"/>
    </row>
    <row r="3170" spans="1:8" x14ac:dyDescent="0.3">
      <c r="A3170" s="84"/>
      <c r="H3170" s="83"/>
    </row>
    <row r="3171" spans="1:8" x14ac:dyDescent="0.3">
      <c r="A3171" s="84"/>
      <c r="H3171" s="83"/>
    </row>
    <row r="3172" spans="1:8" x14ac:dyDescent="0.3">
      <c r="A3172" s="84"/>
      <c r="H3172" s="83"/>
    </row>
    <row r="3173" spans="1:8" x14ac:dyDescent="0.3">
      <c r="A3173" s="84"/>
      <c r="H3173" s="83"/>
    </row>
    <row r="3174" spans="1:8" x14ac:dyDescent="0.3">
      <c r="A3174" s="84"/>
      <c r="H3174" s="83"/>
    </row>
    <row r="3175" spans="1:8" x14ac:dyDescent="0.3">
      <c r="A3175" s="84"/>
      <c r="H3175" s="83"/>
    </row>
    <row r="3176" spans="1:8" x14ac:dyDescent="0.3">
      <c r="A3176" s="84"/>
      <c r="H3176" s="83"/>
    </row>
    <row r="3177" spans="1:8" x14ac:dyDescent="0.3">
      <c r="A3177" s="84"/>
      <c r="H3177" s="83"/>
    </row>
    <row r="3178" spans="1:8" x14ac:dyDescent="0.3">
      <c r="A3178" s="84"/>
      <c r="H3178" s="83"/>
    </row>
    <row r="3179" spans="1:8" x14ac:dyDescent="0.3">
      <c r="A3179" s="84"/>
      <c r="H3179" s="83"/>
    </row>
    <row r="3180" spans="1:8" x14ac:dyDescent="0.3">
      <c r="A3180" s="84"/>
      <c r="H3180" s="83"/>
    </row>
    <row r="3181" spans="1:8" x14ac:dyDescent="0.3">
      <c r="A3181" s="84"/>
      <c r="H3181" s="83"/>
    </row>
    <row r="3182" spans="1:8" x14ac:dyDescent="0.3">
      <c r="A3182" s="84"/>
      <c r="H3182" s="83"/>
    </row>
    <row r="3183" spans="1:8" x14ac:dyDescent="0.3">
      <c r="A3183" s="84"/>
      <c r="H3183" s="83"/>
    </row>
    <row r="3184" spans="1:8" x14ac:dyDescent="0.3">
      <c r="A3184" s="84"/>
      <c r="H3184" s="83"/>
    </row>
    <row r="3185" spans="1:8" x14ac:dyDescent="0.3">
      <c r="A3185" s="84"/>
      <c r="H3185" s="83"/>
    </row>
    <row r="3186" spans="1:8" x14ac:dyDescent="0.3">
      <c r="A3186" s="84"/>
      <c r="H3186" s="83"/>
    </row>
    <row r="3187" spans="1:8" x14ac:dyDescent="0.3">
      <c r="A3187" s="84"/>
      <c r="H3187" s="83"/>
    </row>
    <row r="3188" spans="1:8" x14ac:dyDescent="0.3">
      <c r="A3188" s="84"/>
      <c r="H3188" s="83"/>
    </row>
    <row r="3189" spans="1:8" x14ac:dyDescent="0.3">
      <c r="A3189" s="84"/>
      <c r="H3189" s="83"/>
    </row>
    <row r="3190" spans="1:8" x14ac:dyDescent="0.3">
      <c r="A3190" s="84"/>
      <c r="H3190" s="83"/>
    </row>
    <row r="3191" spans="1:8" x14ac:dyDescent="0.3">
      <c r="A3191" s="84"/>
      <c r="H3191" s="83"/>
    </row>
    <row r="3192" spans="1:8" x14ac:dyDescent="0.3">
      <c r="A3192" s="84"/>
      <c r="H3192" s="83"/>
    </row>
    <row r="3193" spans="1:8" x14ac:dyDescent="0.3">
      <c r="A3193" s="84"/>
      <c r="H3193" s="83"/>
    </row>
    <row r="3194" spans="1:8" x14ac:dyDescent="0.3">
      <c r="A3194" s="84"/>
      <c r="H3194" s="83"/>
    </row>
    <row r="3195" spans="1:8" x14ac:dyDescent="0.3">
      <c r="A3195" s="84"/>
      <c r="H3195" s="83"/>
    </row>
    <row r="3196" spans="1:8" x14ac:dyDescent="0.3">
      <c r="A3196" s="84"/>
      <c r="H3196" s="83"/>
    </row>
    <row r="3197" spans="1:8" x14ac:dyDescent="0.3">
      <c r="A3197" s="84"/>
      <c r="H3197" s="83"/>
    </row>
    <row r="3198" spans="1:8" x14ac:dyDescent="0.3">
      <c r="A3198" s="84"/>
      <c r="H3198" s="83"/>
    </row>
    <row r="3199" spans="1:8" x14ac:dyDescent="0.3">
      <c r="A3199" s="84"/>
      <c r="H3199" s="83"/>
    </row>
    <row r="3200" spans="1:8" x14ac:dyDescent="0.3">
      <c r="A3200" s="84"/>
      <c r="H3200" s="83"/>
    </row>
    <row r="3201" spans="1:8" x14ac:dyDescent="0.3">
      <c r="A3201" s="84"/>
      <c r="H3201" s="83"/>
    </row>
    <row r="3202" spans="1:8" x14ac:dyDescent="0.3">
      <c r="A3202" s="84"/>
      <c r="H3202" s="83"/>
    </row>
    <row r="3203" spans="1:8" x14ac:dyDescent="0.3">
      <c r="A3203" s="84"/>
      <c r="H3203" s="83"/>
    </row>
    <row r="3204" spans="1:8" x14ac:dyDescent="0.3">
      <c r="A3204" s="84"/>
      <c r="H3204" s="83"/>
    </row>
    <row r="3205" spans="1:8" x14ac:dyDescent="0.3">
      <c r="A3205" s="84"/>
      <c r="H3205" s="83"/>
    </row>
    <row r="3206" spans="1:8" x14ac:dyDescent="0.3">
      <c r="A3206" s="84"/>
      <c r="H3206" s="83"/>
    </row>
    <row r="3207" spans="1:8" x14ac:dyDescent="0.3">
      <c r="A3207" s="84"/>
      <c r="H3207" s="83"/>
    </row>
    <row r="3208" spans="1:8" x14ac:dyDescent="0.3">
      <c r="A3208" s="84"/>
      <c r="H3208" s="83"/>
    </row>
    <row r="3209" spans="1:8" x14ac:dyDescent="0.3">
      <c r="A3209" s="84"/>
      <c r="H3209" s="83"/>
    </row>
    <row r="3210" spans="1:8" x14ac:dyDescent="0.3">
      <c r="A3210" s="84"/>
      <c r="H3210" s="83"/>
    </row>
    <row r="3211" spans="1:8" x14ac:dyDescent="0.3">
      <c r="A3211" s="84"/>
      <c r="H3211" s="83"/>
    </row>
    <row r="3212" spans="1:8" x14ac:dyDescent="0.3">
      <c r="A3212" s="84"/>
      <c r="H3212" s="83"/>
    </row>
    <row r="3213" spans="1:8" x14ac:dyDescent="0.3">
      <c r="A3213" s="84"/>
      <c r="H3213" s="83"/>
    </row>
    <row r="3214" spans="1:8" x14ac:dyDescent="0.3">
      <c r="A3214" s="84"/>
      <c r="H3214" s="83"/>
    </row>
    <row r="3215" spans="1:8" x14ac:dyDescent="0.3">
      <c r="A3215" s="84"/>
      <c r="H3215" s="83"/>
    </row>
    <row r="3216" spans="1:8" x14ac:dyDescent="0.3">
      <c r="A3216" s="84"/>
      <c r="H3216" s="83"/>
    </row>
    <row r="3217" spans="1:8" x14ac:dyDescent="0.3">
      <c r="A3217" s="84"/>
      <c r="H3217" s="83"/>
    </row>
    <row r="3218" spans="1:8" x14ac:dyDescent="0.3">
      <c r="A3218" s="84"/>
      <c r="H3218" s="83"/>
    </row>
    <row r="3219" spans="1:8" x14ac:dyDescent="0.3">
      <c r="A3219" s="84"/>
      <c r="H3219" s="83"/>
    </row>
    <row r="3220" spans="1:8" x14ac:dyDescent="0.3">
      <c r="A3220" s="84"/>
      <c r="H3220" s="83"/>
    </row>
    <row r="3221" spans="1:8" x14ac:dyDescent="0.3">
      <c r="A3221" s="84"/>
      <c r="H3221" s="83"/>
    </row>
    <row r="3222" spans="1:8" x14ac:dyDescent="0.3">
      <c r="A3222" s="84"/>
      <c r="H3222" s="83"/>
    </row>
    <row r="3223" spans="1:8" x14ac:dyDescent="0.3">
      <c r="A3223" s="84"/>
      <c r="H3223" s="83"/>
    </row>
    <row r="3224" spans="1:8" x14ac:dyDescent="0.3">
      <c r="A3224" s="84"/>
      <c r="H3224" s="83"/>
    </row>
    <row r="3225" spans="1:8" x14ac:dyDescent="0.3">
      <c r="A3225" s="84"/>
      <c r="H3225" s="83"/>
    </row>
    <row r="3226" spans="1:8" x14ac:dyDescent="0.3">
      <c r="A3226" s="84"/>
      <c r="H3226" s="83"/>
    </row>
    <row r="3227" spans="1:8" x14ac:dyDescent="0.3">
      <c r="A3227" s="84"/>
      <c r="H3227" s="83"/>
    </row>
    <row r="3228" spans="1:8" x14ac:dyDescent="0.3">
      <c r="A3228" s="84"/>
      <c r="H3228" s="83"/>
    </row>
    <row r="3229" spans="1:8" x14ac:dyDescent="0.3">
      <c r="A3229" s="84"/>
      <c r="H3229" s="83"/>
    </row>
    <row r="3230" spans="1:8" x14ac:dyDescent="0.3">
      <c r="A3230" s="84"/>
      <c r="H3230" s="83"/>
    </row>
    <row r="3231" spans="1:8" x14ac:dyDescent="0.3">
      <c r="A3231" s="84"/>
      <c r="H3231" s="83"/>
    </row>
    <row r="3232" spans="1:8" x14ac:dyDescent="0.3">
      <c r="A3232" s="84"/>
      <c r="H3232" s="83"/>
    </row>
    <row r="3233" spans="1:8" x14ac:dyDescent="0.3">
      <c r="A3233" s="84"/>
      <c r="H3233" s="83"/>
    </row>
    <row r="3234" spans="1:8" x14ac:dyDescent="0.3">
      <c r="A3234" s="84"/>
      <c r="H3234" s="83"/>
    </row>
    <row r="3235" spans="1:8" x14ac:dyDescent="0.3">
      <c r="A3235" s="84"/>
      <c r="H3235" s="83"/>
    </row>
    <row r="3236" spans="1:8" x14ac:dyDescent="0.3">
      <c r="A3236" s="84"/>
      <c r="H3236" s="83"/>
    </row>
    <row r="3237" spans="1:8" x14ac:dyDescent="0.3">
      <c r="A3237" s="84"/>
      <c r="H3237" s="83"/>
    </row>
    <row r="3238" spans="1:8" x14ac:dyDescent="0.3">
      <c r="A3238" s="84"/>
      <c r="H3238" s="83"/>
    </row>
    <row r="3239" spans="1:8" x14ac:dyDescent="0.3">
      <c r="A3239" s="84"/>
      <c r="H3239" s="83"/>
    </row>
    <row r="3240" spans="1:8" x14ac:dyDescent="0.3">
      <c r="A3240" s="84"/>
      <c r="H3240" s="83"/>
    </row>
    <row r="3241" spans="1:8" x14ac:dyDescent="0.3">
      <c r="A3241" s="84"/>
      <c r="H3241" s="83"/>
    </row>
    <row r="3242" spans="1:8" x14ac:dyDescent="0.3">
      <c r="A3242" s="84"/>
      <c r="H3242" s="83"/>
    </row>
    <row r="3243" spans="1:8" x14ac:dyDescent="0.3">
      <c r="A3243" s="84"/>
      <c r="H3243" s="83"/>
    </row>
    <row r="3244" spans="1:8" x14ac:dyDescent="0.3">
      <c r="A3244" s="84"/>
      <c r="H3244" s="83"/>
    </row>
    <row r="3245" spans="1:8" x14ac:dyDescent="0.3">
      <c r="A3245" s="84"/>
      <c r="H3245" s="83"/>
    </row>
    <row r="3246" spans="1:8" x14ac:dyDescent="0.3">
      <c r="A3246" s="84"/>
      <c r="H3246" s="83"/>
    </row>
    <row r="3247" spans="1:8" x14ac:dyDescent="0.3">
      <c r="A3247" s="84"/>
      <c r="H3247" s="83"/>
    </row>
    <row r="3248" spans="1:8" x14ac:dyDescent="0.3">
      <c r="A3248" s="84"/>
      <c r="H3248" s="83"/>
    </row>
    <row r="3249" spans="1:8" x14ac:dyDescent="0.3">
      <c r="A3249" s="84"/>
      <c r="H3249" s="83"/>
    </row>
    <row r="3250" spans="1:8" x14ac:dyDescent="0.3">
      <c r="A3250" s="84"/>
      <c r="H3250" s="83"/>
    </row>
    <row r="3251" spans="1:8" x14ac:dyDescent="0.3">
      <c r="A3251" s="84"/>
      <c r="H3251" s="83"/>
    </row>
    <row r="3252" spans="1:8" x14ac:dyDescent="0.3">
      <c r="A3252" s="84"/>
      <c r="H3252" s="83"/>
    </row>
    <row r="3253" spans="1:8" x14ac:dyDescent="0.3">
      <c r="A3253" s="84"/>
      <c r="H3253" s="83"/>
    </row>
    <row r="3254" spans="1:8" x14ac:dyDescent="0.3">
      <c r="A3254" s="84"/>
      <c r="H3254" s="83"/>
    </row>
    <row r="3255" spans="1:8" x14ac:dyDescent="0.3">
      <c r="A3255" s="84"/>
      <c r="H3255" s="83"/>
    </row>
    <row r="3256" spans="1:8" x14ac:dyDescent="0.3">
      <c r="A3256" s="84"/>
      <c r="H3256" s="83"/>
    </row>
    <row r="3257" spans="1:8" x14ac:dyDescent="0.3">
      <c r="A3257" s="84"/>
      <c r="H3257" s="83"/>
    </row>
    <row r="3258" spans="1:8" x14ac:dyDescent="0.3">
      <c r="A3258" s="84"/>
      <c r="H3258" s="83"/>
    </row>
    <row r="3259" spans="1:8" x14ac:dyDescent="0.3">
      <c r="A3259" s="84"/>
      <c r="H3259" s="83"/>
    </row>
    <row r="3260" spans="1:8" x14ac:dyDescent="0.3">
      <c r="A3260" s="84"/>
      <c r="H3260" s="83"/>
    </row>
    <row r="3261" spans="1:8" x14ac:dyDescent="0.3">
      <c r="A3261" s="84"/>
      <c r="H3261" s="83"/>
    </row>
    <row r="3262" spans="1:8" x14ac:dyDescent="0.3">
      <c r="A3262" s="84"/>
      <c r="H3262" s="83"/>
    </row>
    <row r="3263" spans="1:8" x14ac:dyDescent="0.3">
      <c r="A3263" s="84"/>
      <c r="H3263" s="83"/>
    </row>
    <row r="3264" spans="1:8" x14ac:dyDescent="0.3">
      <c r="A3264" s="84"/>
      <c r="H3264" s="83"/>
    </row>
    <row r="3265" spans="1:8" x14ac:dyDescent="0.3">
      <c r="A3265" s="84"/>
      <c r="H3265" s="83"/>
    </row>
    <row r="3266" spans="1:8" x14ac:dyDescent="0.3">
      <c r="A3266" s="84"/>
      <c r="H3266" s="83"/>
    </row>
    <row r="3267" spans="1:8" x14ac:dyDescent="0.3">
      <c r="A3267" s="84"/>
      <c r="H3267" s="83"/>
    </row>
    <row r="3268" spans="1:8" x14ac:dyDescent="0.3">
      <c r="A3268" s="84"/>
      <c r="H3268" s="83"/>
    </row>
    <row r="3269" spans="1:8" x14ac:dyDescent="0.3">
      <c r="A3269" s="84"/>
      <c r="H3269" s="83"/>
    </row>
    <row r="3270" spans="1:8" x14ac:dyDescent="0.3">
      <c r="A3270" s="84"/>
      <c r="H3270" s="83"/>
    </row>
    <row r="3271" spans="1:8" x14ac:dyDescent="0.3">
      <c r="A3271" s="84"/>
      <c r="H3271" s="83"/>
    </row>
    <row r="3272" spans="1:8" x14ac:dyDescent="0.3">
      <c r="A3272" s="84"/>
      <c r="H3272" s="83"/>
    </row>
    <row r="3273" spans="1:8" x14ac:dyDescent="0.3">
      <c r="A3273" s="84"/>
      <c r="H3273" s="83"/>
    </row>
    <row r="3274" spans="1:8" x14ac:dyDescent="0.3">
      <c r="A3274" s="84"/>
      <c r="H3274" s="83"/>
    </row>
    <row r="3275" spans="1:8" x14ac:dyDescent="0.3">
      <c r="A3275" s="84"/>
      <c r="H3275" s="83"/>
    </row>
    <row r="3276" spans="1:8" x14ac:dyDescent="0.3">
      <c r="A3276" s="84"/>
      <c r="H3276" s="83"/>
    </row>
    <row r="3277" spans="1:8" x14ac:dyDescent="0.3">
      <c r="A3277" s="84"/>
      <c r="H3277" s="83"/>
    </row>
    <row r="3278" spans="1:8" x14ac:dyDescent="0.3">
      <c r="A3278" s="84"/>
      <c r="H3278" s="83"/>
    </row>
    <row r="3279" spans="1:8" x14ac:dyDescent="0.3">
      <c r="A3279" s="84"/>
      <c r="H3279" s="83"/>
    </row>
    <row r="3280" spans="1:8" x14ac:dyDescent="0.3">
      <c r="A3280" s="84"/>
      <c r="H3280" s="83"/>
    </row>
    <row r="3281" spans="1:8" x14ac:dyDescent="0.3">
      <c r="A3281" s="84"/>
      <c r="H3281" s="83"/>
    </row>
    <row r="3282" spans="1:8" x14ac:dyDescent="0.3">
      <c r="A3282" s="84"/>
      <c r="H3282" s="83"/>
    </row>
    <row r="3283" spans="1:8" x14ac:dyDescent="0.3">
      <c r="A3283" s="84"/>
      <c r="H3283" s="83"/>
    </row>
    <row r="3284" spans="1:8" x14ac:dyDescent="0.3">
      <c r="A3284" s="84"/>
      <c r="H3284" s="83"/>
    </row>
    <row r="3285" spans="1:8" x14ac:dyDescent="0.3">
      <c r="A3285" s="84"/>
      <c r="H3285" s="83"/>
    </row>
    <row r="3286" spans="1:8" x14ac:dyDescent="0.3">
      <c r="A3286" s="84"/>
      <c r="H3286" s="83"/>
    </row>
    <row r="3287" spans="1:8" x14ac:dyDescent="0.3">
      <c r="A3287" s="84"/>
      <c r="H3287" s="83"/>
    </row>
    <row r="3288" spans="1:8" x14ac:dyDescent="0.3">
      <c r="A3288" s="84"/>
      <c r="H3288" s="83"/>
    </row>
    <row r="3289" spans="1:8" x14ac:dyDescent="0.3">
      <c r="A3289" s="84"/>
      <c r="H3289" s="83"/>
    </row>
    <row r="3290" spans="1:8" x14ac:dyDescent="0.3">
      <c r="A3290" s="84"/>
      <c r="H3290" s="83"/>
    </row>
    <row r="3291" spans="1:8" x14ac:dyDescent="0.3">
      <c r="A3291" s="84"/>
      <c r="H3291" s="83"/>
    </row>
    <row r="3292" spans="1:8" x14ac:dyDescent="0.3">
      <c r="A3292" s="84"/>
      <c r="H3292" s="83"/>
    </row>
    <row r="3293" spans="1:8" x14ac:dyDescent="0.3">
      <c r="A3293" s="84"/>
      <c r="H3293" s="83"/>
    </row>
    <row r="3294" spans="1:8" x14ac:dyDescent="0.3">
      <c r="A3294" s="84"/>
      <c r="H3294" s="83"/>
    </row>
    <row r="3295" spans="1:8" x14ac:dyDescent="0.3">
      <c r="A3295" s="84"/>
      <c r="H3295" s="83"/>
    </row>
    <row r="3296" spans="1:8" x14ac:dyDescent="0.3">
      <c r="A3296" s="84"/>
      <c r="H3296" s="83"/>
    </row>
    <row r="3297" spans="1:8" x14ac:dyDescent="0.3">
      <c r="A3297" s="84"/>
      <c r="H3297" s="83"/>
    </row>
    <row r="3298" spans="1:8" x14ac:dyDescent="0.3">
      <c r="A3298" s="84"/>
      <c r="H3298" s="83"/>
    </row>
    <row r="3299" spans="1:8" x14ac:dyDescent="0.3">
      <c r="A3299" s="84"/>
      <c r="H3299" s="83"/>
    </row>
    <row r="3300" spans="1:8" x14ac:dyDescent="0.3">
      <c r="A3300" s="84"/>
      <c r="H3300" s="83"/>
    </row>
    <row r="3301" spans="1:8" x14ac:dyDescent="0.3">
      <c r="A3301" s="84"/>
      <c r="H3301" s="83"/>
    </row>
    <row r="3302" spans="1:8" x14ac:dyDescent="0.3">
      <c r="A3302" s="84"/>
      <c r="H3302" s="83"/>
    </row>
    <row r="3303" spans="1:8" x14ac:dyDescent="0.3">
      <c r="A3303" s="84"/>
      <c r="H3303" s="83"/>
    </row>
    <row r="3304" spans="1:8" x14ac:dyDescent="0.3">
      <c r="A3304" s="84"/>
      <c r="H3304" s="83"/>
    </row>
    <row r="3305" spans="1:8" x14ac:dyDescent="0.3">
      <c r="A3305" s="84"/>
      <c r="H3305" s="83"/>
    </row>
    <row r="3306" spans="1:8" x14ac:dyDescent="0.3">
      <c r="A3306" s="84"/>
      <c r="H3306" s="83"/>
    </row>
    <row r="3307" spans="1:8" x14ac:dyDescent="0.3">
      <c r="A3307" s="84"/>
      <c r="H3307" s="83"/>
    </row>
    <row r="3308" spans="1:8" x14ac:dyDescent="0.3">
      <c r="A3308" s="84"/>
      <c r="H3308" s="83"/>
    </row>
    <row r="3309" spans="1:8" x14ac:dyDescent="0.3">
      <c r="A3309" s="84"/>
      <c r="H3309" s="83"/>
    </row>
    <row r="3310" spans="1:8" x14ac:dyDescent="0.3">
      <c r="A3310" s="84"/>
      <c r="H3310" s="83"/>
    </row>
    <row r="3311" spans="1:8" x14ac:dyDescent="0.3">
      <c r="A3311" s="84"/>
      <c r="H3311" s="83"/>
    </row>
    <row r="3312" spans="1:8" x14ac:dyDescent="0.3">
      <c r="A3312" s="84"/>
      <c r="H3312" s="83"/>
    </row>
    <row r="3313" spans="1:8" x14ac:dyDescent="0.3">
      <c r="A3313" s="84"/>
      <c r="H3313" s="83"/>
    </row>
    <row r="3314" spans="1:8" x14ac:dyDescent="0.3">
      <c r="A3314" s="84"/>
      <c r="H3314" s="83"/>
    </row>
    <row r="3315" spans="1:8" x14ac:dyDescent="0.3">
      <c r="A3315" s="84"/>
      <c r="H3315" s="83"/>
    </row>
    <row r="3316" spans="1:8" x14ac:dyDescent="0.3">
      <c r="A3316" s="84"/>
      <c r="H3316" s="83"/>
    </row>
    <row r="3317" spans="1:8" x14ac:dyDescent="0.3">
      <c r="A3317" s="84"/>
      <c r="H3317" s="83"/>
    </row>
    <row r="3318" spans="1:8" x14ac:dyDescent="0.3">
      <c r="A3318" s="84"/>
      <c r="H3318" s="83"/>
    </row>
    <row r="3319" spans="1:8" x14ac:dyDescent="0.3">
      <c r="A3319" s="84"/>
      <c r="H3319" s="83"/>
    </row>
    <row r="3320" spans="1:8" x14ac:dyDescent="0.3">
      <c r="A3320" s="84"/>
      <c r="H3320" s="83"/>
    </row>
    <row r="3321" spans="1:8" x14ac:dyDescent="0.3">
      <c r="A3321" s="84"/>
      <c r="H3321" s="83"/>
    </row>
    <row r="3322" spans="1:8" x14ac:dyDescent="0.3">
      <c r="A3322" s="84"/>
      <c r="H3322" s="83"/>
    </row>
    <row r="3323" spans="1:8" x14ac:dyDescent="0.3">
      <c r="A3323" s="84"/>
      <c r="H3323" s="83"/>
    </row>
    <row r="3324" spans="1:8" x14ac:dyDescent="0.3">
      <c r="A3324" s="84"/>
      <c r="H3324" s="83"/>
    </row>
    <row r="3325" spans="1:8" x14ac:dyDescent="0.3">
      <c r="A3325" s="84"/>
      <c r="H3325" s="83"/>
    </row>
    <row r="3326" spans="1:8" x14ac:dyDescent="0.3">
      <c r="A3326" s="84"/>
      <c r="H3326" s="83"/>
    </row>
    <row r="3327" spans="1:8" x14ac:dyDescent="0.3">
      <c r="A3327" s="84"/>
      <c r="H3327" s="83"/>
    </row>
    <row r="3328" spans="1:8" x14ac:dyDescent="0.3">
      <c r="A3328" s="84"/>
      <c r="H3328" s="83"/>
    </row>
    <row r="3329" spans="1:8" x14ac:dyDescent="0.3">
      <c r="A3329" s="84"/>
      <c r="H3329" s="83"/>
    </row>
    <row r="3330" spans="1:8" x14ac:dyDescent="0.3">
      <c r="A3330" s="84"/>
      <c r="H3330" s="83"/>
    </row>
    <row r="3331" spans="1:8" x14ac:dyDescent="0.3">
      <c r="A3331" s="84"/>
      <c r="H3331" s="83"/>
    </row>
    <row r="3332" spans="1:8" x14ac:dyDescent="0.3">
      <c r="A3332" s="84"/>
      <c r="H3332" s="83"/>
    </row>
    <row r="3333" spans="1:8" x14ac:dyDescent="0.3">
      <c r="A3333" s="84"/>
      <c r="H3333" s="83"/>
    </row>
    <row r="3334" spans="1:8" x14ac:dyDescent="0.3">
      <c r="A3334" s="84"/>
      <c r="H3334" s="83"/>
    </row>
    <row r="3335" spans="1:8" x14ac:dyDescent="0.3">
      <c r="A3335" s="84"/>
      <c r="H3335" s="83"/>
    </row>
    <row r="3336" spans="1:8" x14ac:dyDescent="0.3">
      <c r="A3336" s="84"/>
      <c r="H3336" s="83"/>
    </row>
    <row r="3337" spans="1:8" x14ac:dyDescent="0.3">
      <c r="A3337" s="84"/>
      <c r="H3337" s="83"/>
    </row>
    <row r="3338" spans="1:8" x14ac:dyDescent="0.3">
      <c r="A3338" s="84"/>
      <c r="H3338" s="83"/>
    </row>
    <row r="3339" spans="1:8" x14ac:dyDescent="0.3">
      <c r="A3339" s="84"/>
      <c r="H3339" s="83"/>
    </row>
    <row r="3340" spans="1:8" x14ac:dyDescent="0.3">
      <c r="A3340" s="84"/>
      <c r="H3340" s="83"/>
    </row>
    <row r="3341" spans="1:8" x14ac:dyDescent="0.3">
      <c r="A3341" s="84"/>
      <c r="H3341" s="83"/>
    </row>
    <row r="3342" spans="1:8" x14ac:dyDescent="0.3">
      <c r="A3342" s="84"/>
      <c r="H3342" s="83"/>
    </row>
    <row r="3343" spans="1:8" x14ac:dyDescent="0.3">
      <c r="A3343" s="84"/>
      <c r="H3343" s="83"/>
    </row>
    <row r="3344" spans="1:8" x14ac:dyDescent="0.3">
      <c r="A3344" s="84"/>
      <c r="H3344" s="83"/>
    </row>
    <row r="3345" spans="1:8" x14ac:dyDescent="0.3">
      <c r="A3345" s="84"/>
      <c r="H3345" s="83"/>
    </row>
    <row r="3346" spans="1:8" x14ac:dyDescent="0.3">
      <c r="A3346" s="84"/>
      <c r="H3346" s="83"/>
    </row>
    <row r="3347" spans="1:8" x14ac:dyDescent="0.3">
      <c r="A3347" s="84"/>
      <c r="H3347" s="83"/>
    </row>
    <row r="3348" spans="1:8" x14ac:dyDescent="0.3">
      <c r="A3348" s="84"/>
      <c r="H3348" s="83"/>
    </row>
    <row r="3349" spans="1:8" x14ac:dyDescent="0.3">
      <c r="A3349" s="84"/>
      <c r="H3349" s="83"/>
    </row>
    <row r="3350" spans="1:8" x14ac:dyDescent="0.3">
      <c r="A3350" s="84"/>
      <c r="H3350" s="83"/>
    </row>
    <row r="3351" spans="1:8" x14ac:dyDescent="0.3">
      <c r="A3351" s="84"/>
      <c r="H3351" s="83"/>
    </row>
    <row r="3352" spans="1:8" x14ac:dyDescent="0.3">
      <c r="A3352" s="84"/>
      <c r="H3352" s="83"/>
    </row>
    <row r="3353" spans="1:8" x14ac:dyDescent="0.3">
      <c r="A3353" s="84"/>
      <c r="H3353" s="83"/>
    </row>
    <row r="3354" spans="1:8" x14ac:dyDescent="0.3">
      <c r="A3354" s="84"/>
      <c r="H3354" s="83"/>
    </row>
    <row r="3355" spans="1:8" x14ac:dyDescent="0.3">
      <c r="A3355" s="84"/>
      <c r="H3355" s="83"/>
    </row>
    <row r="3356" spans="1:8" x14ac:dyDescent="0.3">
      <c r="A3356" s="84"/>
      <c r="H3356" s="83"/>
    </row>
    <row r="3357" spans="1:8" x14ac:dyDescent="0.3">
      <c r="A3357" s="84"/>
      <c r="H3357" s="83"/>
    </row>
    <row r="3358" spans="1:8" x14ac:dyDescent="0.3">
      <c r="A3358" s="84"/>
      <c r="H3358" s="83"/>
    </row>
    <row r="3359" spans="1:8" x14ac:dyDescent="0.3">
      <c r="A3359" s="84"/>
      <c r="H3359" s="83"/>
    </row>
    <row r="3360" spans="1:8" x14ac:dyDescent="0.3">
      <c r="A3360" s="84"/>
      <c r="H3360" s="83"/>
    </row>
    <row r="3361" spans="1:8" x14ac:dyDescent="0.3">
      <c r="A3361" s="84"/>
      <c r="H3361" s="83"/>
    </row>
    <row r="3362" spans="1:8" x14ac:dyDescent="0.3">
      <c r="A3362" s="84"/>
      <c r="H3362" s="83"/>
    </row>
    <row r="3363" spans="1:8" x14ac:dyDescent="0.3">
      <c r="A3363" s="84"/>
      <c r="H3363" s="83"/>
    </row>
    <row r="3364" spans="1:8" x14ac:dyDescent="0.3">
      <c r="A3364" s="84"/>
      <c r="H3364" s="83"/>
    </row>
    <row r="3365" spans="1:8" x14ac:dyDescent="0.3">
      <c r="A3365" s="84"/>
      <c r="H3365" s="83"/>
    </row>
    <row r="3366" spans="1:8" x14ac:dyDescent="0.3">
      <c r="A3366" s="84"/>
      <c r="H3366" s="83"/>
    </row>
    <row r="3367" spans="1:8" x14ac:dyDescent="0.3">
      <c r="A3367" s="84"/>
      <c r="H3367" s="83"/>
    </row>
    <row r="3368" spans="1:8" x14ac:dyDescent="0.3">
      <c r="A3368" s="84"/>
      <c r="H3368" s="83"/>
    </row>
    <row r="3369" spans="1:8" x14ac:dyDescent="0.3">
      <c r="A3369" s="84"/>
      <c r="H3369" s="83"/>
    </row>
    <row r="3370" spans="1:8" x14ac:dyDescent="0.3">
      <c r="A3370" s="84"/>
      <c r="H3370" s="83"/>
    </row>
    <row r="3371" spans="1:8" x14ac:dyDescent="0.3">
      <c r="A3371" s="84"/>
      <c r="H3371" s="83"/>
    </row>
    <row r="3372" spans="1:8" x14ac:dyDescent="0.3">
      <c r="A3372" s="84"/>
      <c r="H3372" s="83"/>
    </row>
    <row r="3373" spans="1:8" x14ac:dyDescent="0.3">
      <c r="A3373" s="84"/>
      <c r="H3373" s="83"/>
    </row>
    <row r="3374" spans="1:8" x14ac:dyDescent="0.3">
      <c r="A3374" s="84"/>
      <c r="H3374" s="83"/>
    </row>
    <row r="3375" spans="1:8" x14ac:dyDescent="0.3">
      <c r="A3375" s="84"/>
      <c r="H3375" s="83"/>
    </row>
    <row r="3376" spans="1:8" x14ac:dyDescent="0.3">
      <c r="A3376" s="84"/>
      <c r="H3376" s="83"/>
    </row>
    <row r="3377" spans="1:8" x14ac:dyDescent="0.3">
      <c r="A3377" s="84"/>
      <c r="H3377" s="83"/>
    </row>
    <row r="3378" spans="1:8" x14ac:dyDescent="0.3">
      <c r="A3378" s="84"/>
      <c r="H3378" s="83"/>
    </row>
    <row r="3379" spans="1:8" x14ac:dyDescent="0.3">
      <c r="A3379" s="84"/>
      <c r="H3379" s="83"/>
    </row>
    <row r="3380" spans="1:8" x14ac:dyDescent="0.3">
      <c r="A3380" s="84"/>
      <c r="H3380" s="83"/>
    </row>
    <row r="3381" spans="1:8" x14ac:dyDescent="0.3">
      <c r="A3381" s="84"/>
      <c r="H3381" s="83"/>
    </row>
    <row r="3382" spans="1:8" x14ac:dyDescent="0.3">
      <c r="A3382" s="84"/>
      <c r="H3382" s="83"/>
    </row>
    <row r="3383" spans="1:8" x14ac:dyDescent="0.3">
      <c r="A3383" s="84"/>
      <c r="H3383" s="83"/>
    </row>
    <row r="3384" spans="1:8" x14ac:dyDescent="0.3">
      <c r="A3384" s="84"/>
      <c r="H3384" s="83"/>
    </row>
    <row r="3385" spans="1:8" x14ac:dyDescent="0.3">
      <c r="A3385" s="84"/>
      <c r="H3385" s="83"/>
    </row>
    <row r="3386" spans="1:8" x14ac:dyDescent="0.3">
      <c r="A3386" s="84"/>
      <c r="H3386" s="83"/>
    </row>
    <row r="3387" spans="1:8" x14ac:dyDescent="0.3">
      <c r="A3387" s="84"/>
      <c r="H3387" s="83"/>
    </row>
    <row r="3388" spans="1:8" x14ac:dyDescent="0.3">
      <c r="A3388" s="84"/>
      <c r="H3388" s="83"/>
    </row>
    <row r="3389" spans="1:8" x14ac:dyDescent="0.3">
      <c r="A3389" s="84"/>
      <c r="H3389" s="83"/>
    </row>
    <row r="3390" spans="1:8" x14ac:dyDescent="0.3">
      <c r="A3390" s="84"/>
      <c r="H3390" s="83"/>
    </row>
    <row r="3391" spans="1:8" x14ac:dyDescent="0.3">
      <c r="A3391" s="84"/>
      <c r="H3391" s="83"/>
    </row>
    <row r="3392" spans="1:8" x14ac:dyDescent="0.3">
      <c r="A3392" s="84"/>
      <c r="H3392" s="83"/>
    </row>
    <row r="3393" spans="1:8" x14ac:dyDescent="0.3">
      <c r="A3393" s="84"/>
      <c r="H3393" s="83"/>
    </row>
    <row r="3394" spans="1:8" x14ac:dyDescent="0.3">
      <c r="A3394" s="84"/>
      <c r="H3394" s="83"/>
    </row>
    <row r="3395" spans="1:8" x14ac:dyDescent="0.3">
      <c r="A3395" s="84"/>
      <c r="H3395" s="83"/>
    </row>
    <row r="3396" spans="1:8" x14ac:dyDescent="0.3">
      <c r="A3396" s="84"/>
      <c r="H3396" s="83"/>
    </row>
    <row r="3397" spans="1:8" x14ac:dyDescent="0.3">
      <c r="A3397" s="84"/>
      <c r="H3397" s="83"/>
    </row>
    <row r="3398" spans="1:8" x14ac:dyDescent="0.3">
      <c r="A3398" s="84"/>
      <c r="H3398" s="83"/>
    </row>
    <row r="3399" spans="1:8" x14ac:dyDescent="0.3">
      <c r="A3399" s="84"/>
      <c r="H3399" s="83"/>
    </row>
    <row r="3400" spans="1:8" x14ac:dyDescent="0.3">
      <c r="A3400" s="84"/>
      <c r="H3400" s="83"/>
    </row>
    <row r="3401" spans="1:8" x14ac:dyDescent="0.3">
      <c r="A3401" s="84"/>
      <c r="H3401" s="83"/>
    </row>
    <row r="3402" spans="1:8" x14ac:dyDescent="0.3">
      <c r="A3402" s="84"/>
      <c r="H3402" s="83"/>
    </row>
    <row r="3403" spans="1:8" x14ac:dyDescent="0.3">
      <c r="A3403" s="84"/>
      <c r="H3403" s="83"/>
    </row>
    <row r="3404" spans="1:8" x14ac:dyDescent="0.3">
      <c r="A3404" s="84"/>
      <c r="H3404" s="83"/>
    </row>
    <row r="3405" spans="1:8" x14ac:dyDescent="0.3">
      <c r="A3405" s="84"/>
      <c r="H3405" s="83"/>
    </row>
    <row r="3406" spans="1:8" x14ac:dyDescent="0.3">
      <c r="A3406" s="84"/>
      <c r="H3406" s="83"/>
    </row>
    <row r="3407" spans="1:8" x14ac:dyDescent="0.3">
      <c r="A3407" s="84"/>
      <c r="H3407" s="83"/>
    </row>
    <row r="3408" spans="1:8" x14ac:dyDescent="0.3">
      <c r="A3408" s="84"/>
      <c r="H3408" s="83"/>
    </row>
    <row r="3409" spans="1:8" x14ac:dyDescent="0.3">
      <c r="A3409" s="84"/>
      <c r="H3409" s="83"/>
    </row>
    <row r="3410" spans="1:8" x14ac:dyDescent="0.3">
      <c r="A3410" s="84"/>
      <c r="H3410" s="83"/>
    </row>
    <row r="3411" spans="1:8" x14ac:dyDescent="0.3">
      <c r="A3411" s="84"/>
      <c r="H3411" s="83"/>
    </row>
    <row r="3412" spans="1:8" x14ac:dyDescent="0.3">
      <c r="A3412" s="84"/>
      <c r="H3412" s="83"/>
    </row>
    <row r="3413" spans="1:8" x14ac:dyDescent="0.3">
      <c r="A3413" s="84"/>
      <c r="H3413" s="83"/>
    </row>
    <row r="3414" spans="1:8" x14ac:dyDescent="0.3">
      <c r="A3414" s="84"/>
      <c r="H3414" s="83"/>
    </row>
    <row r="3415" spans="1:8" x14ac:dyDescent="0.3">
      <c r="A3415" s="84"/>
      <c r="H3415" s="83"/>
    </row>
    <row r="3416" spans="1:8" x14ac:dyDescent="0.3">
      <c r="A3416" s="84"/>
      <c r="H3416" s="83"/>
    </row>
    <row r="3417" spans="1:8" x14ac:dyDescent="0.3">
      <c r="A3417" s="84"/>
      <c r="H3417" s="83"/>
    </row>
    <row r="3418" spans="1:8" x14ac:dyDescent="0.3">
      <c r="A3418" s="84"/>
      <c r="H3418" s="83"/>
    </row>
    <row r="3419" spans="1:8" x14ac:dyDescent="0.3">
      <c r="A3419" s="84"/>
      <c r="H3419" s="83"/>
    </row>
    <row r="3420" spans="1:8" x14ac:dyDescent="0.3">
      <c r="A3420" s="84"/>
      <c r="H3420" s="83"/>
    </row>
    <row r="3421" spans="1:8" x14ac:dyDescent="0.3">
      <c r="A3421" s="84"/>
      <c r="H3421" s="83"/>
    </row>
    <row r="3422" spans="1:8" x14ac:dyDescent="0.3">
      <c r="A3422" s="84"/>
      <c r="H3422" s="83"/>
    </row>
    <row r="3423" spans="1:8" x14ac:dyDescent="0.3">
      <c r="A3423" s="84"/>
      <c r="H3423" s="83"/>
    </row>
    <row r="3424" spans="1:8" x14ac:dyDescent="0.3">
      <c r="A3424" s="84"/>
      <c r="H3424" s="83"/>
    </row>
    <row r="3425" spans="1:8" x14ac:dyDescent="0.3">
      <c r="A3425" s="84"/>
      <c r="H3425" s="83"/>
    </row>
    <row r="3426" spans="1:8" x14ac:dyDescent="0.3">
      <c r="A3426" s="84"/>
      <c r="H3426" s="83"/>
    </row>
    <row r="3427" spans="1:8" x14ac:dyDescent="0.3">
      <c r="A3427" s="84"/>
      <c r="H3427" s="83"/>
    </row>
    <row r="3428" spans="1:8" x14ac:dyDescent="0.3">
      <c r="A3428" s="84"/>
      <c r="H3428" s="83"/>
    </row>
    <row r="3429" spans="1:8" x14ac:dyDescent="0.3">
      <c r="A3429" s="84"/>
      <c r="H3429" s="83"/>
    </row>
    <row r="3430" spans="1:8" x14ac:dyDescent="0.3">
      <c r="A3430" s="84"/>
      <c r="H3430" s="83"/>
    </row>
    <row r="3431" spans="1:8" x14ac:dyDescent="0.3">
      <c r="A3431" s="84"/>
      <c r="H3431" s="83"/>
    </row>
    <row r="3432" spans="1:8" x14ac:dyDescent="0.3">
      <c r="A3432" s="84"/>
      <c r="H3432" s="83"/>
    </row>
    <row r="3433" spans="1:8" x14ac:dyDescent="0.3">
      <c r="A3433" s="84"/>
      <c r="H3433" s="83"/>
    </row>
    <row r="3434" spans="1:8" x14ac:dyDescent="0.3">
      <c r="A3434" s="84"/>
      <c r="H3434" s="83"/>
    </row>
    <row r="3435" spans="1:8" x14ac:dyDescent="0.3">
      <c r="A3435" s="84"/>
      <c r="H3435" s="83"/>
    </row>
    <row r="3436" spans="1:8" x14ac:dyDescent="0.3">
      <c r="A3436" s="84"/>
      <c r="H3436" s="83"/>
    </row>
    <row r="3437" spans="1:8" x14ac:dyDescent="0.3">
      <c r="A3437" s="84"/>
      <c r="H3437" s="83"/>
    </row>
    <row r="3438" spans="1:8" x14ac:dyDescent="0.3">
      <c r="A3438" s="84"/>
      <c r="H3438" s="83"/>
    </row>
    <row r="3439" spans="1:8" x14ac:dyDescent="0.3">
      <c r="A3439" s="84"/>
      <c r="H3439" s="83"/>
    </row>
    <row r="3440" spans="1:8" x14ac:dyDescent="0.3">
      <c r="A3440" s="84"/>
      <c r="H3440" s="83"/>
    </row>
    <row r="3441" spans="1:8" x14ac:dyDescent="0.3">
      <c r="A3441" s="84"/>
      <c r="H3441" s="83"/>
    </row>
    <row r="3442" spans="1:8" x14ac:dyDescent="0.3">
      <c r="A3442" s="84"/>
      <c r="H3442" s="83"/>
    </row>
    <row r="3443" spans="1:8" x14ac:dyDescent="0.3">
      <c r="A3443" s="84"/>
      <c r="H3443" s="83"/>
    </row>
    <row r="3444" spans="1:8" x14ac:dyDescent="0.3">
      <c r="A3444" s="84"/>
      <c r="H3444" s="83"/>
    </row>
    <row r="3445" spans="1:8" x14ac:dyDescent="0.3">
      <c r="A3445" s="84"/>
      <c r="H3445" s="83"/>
    </row>
    <row r="3446" spans="1:8" x14ac:dyDescent="0.3">
      <c r="A3446" s="84"/>
      <c r="H3446" s="83"/>
    </row>
    <row r="3447" spans="1:8" x14ac:dyDescent="0.3">
      <c r="A3447" s="84"/>
      <c r="H3447" s="83"/>
    </row>
    <row r="3448" spans="1:8" x14ac:dyDescent="0.3">
      <c r="A3448" s="84"/>
      <c r="H3448" s="83"/>
    </row>
    <row r="3449" spans="1:8" x14ac:dyDescent="0.3">
      <c r="A3449" s="84"/>
      <c r="H3449" s="83"/>
    </row>
    <row r="3450" spans="1:8" x14ac:dyDescent="0.3">
      <c r="A3450" s="84"/>
      <c r="H3450" s="83"/>
    </row>
    <row r="3451" spans="1:8" x14ac:dyDescent="0.3">
      <c r="A3451" s="84"/>
      <c r="H3451" s="83"/>
    </row>
    <row r="3452" spans="1:8" x14ac:dyDescent="0.3">
      <c r="A3452" s="84"/>
      <c r="H3452" s="83"/>
    </row>
    <row r="3453" spans="1:8" x14ac:dyDescent="0.3">
      <c r="A3453" s="84"/>
      <c r="H3453" s="83"/>
    </row>
    <row r="3454" spans="1:8" x14ac:dyDescent="0.3">
      <c r="A3454" s="84"/>
      <c r="H3454" s="83"/>
    </row>
    <row r="3455" spans="1:8" x14ac:dyDescent="0.3">
      <c r="A3455" s="84"/>
      <c r="H3455" s="83"/>
    </row>
    <row r="3456" spans="1:8" x14ac:dyDescent="0.3">
      <c r="A3456" s="84"/>
      <c r="H3456" s="83"/>
    </row>
    <row r="3457" spans="1:8" x14ac:dyDescent="0.3">
      <c r="A3457" s="84"/>
      <c r="H3457" s="83"/>
    </row>
    <row r="3458" spans="1:8" x14ac:dyDescent="0.3">
      <c r="A3458" s="84"/>
      <c r="H3458" s="83"/>
    </row>
    <row r="3459" spans="1:8" x14ac:dyDescent="0.3">
      <c r="A3459" s="84"/>
      <c r="H3459" s="83"/>
    </row>
    <row r="3460" spans="1:8" x14ac:dyDescent="0.3">
      <c r="A3460" s="84"/>
      <c r="H3460" s="83"/>
    </row>
    <row r="3461" spans="1:8" x14ac:dyDescent="0.3">
      <c r="A3461" s="84"/>
      <c r="H3461" s="83"/>
    </row>
    <row r="3462" spans="1:8" x14ac:dyDescent="0.3">
      <c r="A3462" s="84"/>
      <c r="H3462" s="83"/>
    </row>
    <row r="3463" spans="1:8" x14ac:dyDescent="0.3">
      <c r="A3463" s="84"/>
      <c r="H3463" s="83"/>
    </row>
    <row r="3464" spans="1:8" x14ac:dyDescent="0.3">
      <c r="A3464" s="84"/>
      <c r="H3464" s="83"/>
    </row>
    <row r="3465" spans="1:8" x14ac:dyDescent="0.3">
      <c r="A3465" s="84"/>
      <c r="H3465" s="83"/>
    </row>
    <row r="3466" spans="1:8" x14ac:dyDescent="0.3">
      <c r="A3466" s="84"/>
      <c r="H3466" s="83"/>
    </row>
    <row r="3467" spans="1:8" x14ac:dyDescent="0.3">
      <c r="A3467" s="84"/>
      <c r="H3467" s="83"/>
    </row>
    <row r="3468" spans="1:8" x14ac:dyDescent="0.3">
      <c r="A3468" s="84"/>
      <c r="H3468" s="83"/>
    </row>
    <row r="3469" spans="1:8" x14ac:dyDescent="0.3">
      <c r="A3469" s="84"/>
      <c r="H3469" s="83"/>
    </row>
    <row r="3470" spans="1:8" x14ac:dyDescent="0.3">
      <c r="A3470" s="84"/>
      <c r="H3470" s="83"/>
    </row>
    <row r="3471" spans="1:8" x14ac:dyDescent="0.3">
      <c r="A3471" s="84"/>
      <c r="H3471" s="83"/>
    </row>
    <row r="3472" spans="1:8" x14ac:dyDescent="0.3">
      <c r="A3472" s="84"/>
      <c r="H3472" s="83"/>
    </row>
    <row r="3473" spans="1:8" x14ac:dyDescent="0.3">
      <c r="A3473" s="84"/>
      <c r="H3473" s="83"/>
    </row>
    <row r="3474" spans="1:8" x14ac:dyDescent="0.3">
      <c r="A3474" s="84"/>
      <c r="H3474" s="83"/>
    </row>
    <row r="3475" spans="1:8" x14ac:dyDescent="0.3">
      <c r="A3475" s="84"/>
      <c r="H3475" s="83"/>
    </row>
    <row r="3476" spans="1:8" x14ac:dyDescent="0.3">
      <c r="A3476" s="84"/>
      <c r="H3476" s="83"/>
    </row>
    <row r="3477" spans="1:8" x14ac:dyDescent="0.3">
      <c r="A3477" s="84"/>
      <c r="H3477" s="83"/>
    </row>
    <row r="3478" spans="1:8" x14ac:dyDescent="0.3">
      <c r="A3478" s="84"/>
      <c r="H3478" s="83"/>
    </row>
    <row r="3479" spans="1:8" x14ac:dyDescent="0.3">
      <c r="A3479" s="84"/>
      <c r="H3479" s="83"/>
    </row>
    <row r="3480" spans="1:8" x14ac:dyDescent="0.3">
      <c r="A3480" s="84"/>
      <c r="H3480" s="83"/>
    </row>
    <row r="3481" spans="1:8" x14ac:dyDescent="0.3">
      <c r="A3481" s="84"/>
      <c r="H3481" s="83"/>
    </row>
    <row r="3482" spans="1:8" x14ac:dyDescent="0.3">
      <c r="A3482" s="84"/>
      <c r="H3482" s="83"/>
    </row>
    <row r="3483" spans="1:8" x14ac:dyDescent="0.3">
      <c r="A3483" s="84"/>
      <c r="H3483" s="83"/>
    </row>
    <row r="3484" spans="1:8" x14ac:dyDescent="0.3">
      <c r="A3484" s="84"/>
      <c r="H3484" s="83"/>
    </row>
    <row r="3485" spans="1:8" x14ac:dyDescent="0.3">
      <c r="A3485" s="84"/>
      <c r="H3485" s="83"/>
    </row>
    <row r="3486" spans="1:8" x14ac:dyDescent="0.3">
      <c r="A3486" s="84"/>
      <c r="H3486" s="83"/>
    </row>
    <row r="3487" spans="1:8" x14ac:dyDescent="0.3">
      <c r="A3487" s="84"/>
      <c r="H3487" s="83"/>
    </row>
    <row r="3488" spans="1:8" x14ac:dyDescent="0.3">
      <c r="A3488" s="84"/>
      <c r="H3488" s="83"/>
    </row>
    <row r="3489" spans="1:8" x14ac:dyDescent="0.3">
      <c r="A3489" s="84"/>
      <c r="H3489" s="83"/>
    </row>
    <row r="3490" spans="1:8" x14ac:dyDescent="0.3">
      <c r="A3490" s="84"/>
      <c r="H3490" s="83"/>
    </row>
    <row r="3491" spans="1:8" x14ac:dyDescent="0.3">
      <c r="A3491" s="84"/>
      <c r="H3491" s="83"/>
    </row>
    <row r="3492" spans="1:8" x14ac:dyDescent="0.3">
      <c r="A3492" s="84"/>
      <c r="H3492" s="83"/>
    </row>
    <row r="3493" spans="1:8" x14ac:dyDescent="0.3">
      <c r="A3493" s="84"/>
      <c r="H3493" s="83"/>
    </row>
    <row r="3494" spans="1:8" x14ac:dyDescent="0.3">
      <c r="A3494" s="84"/>
      <c r="H3494" s="83"/>
    </row>
    <row r="3495" spans="1:8" x14ac:dyDescent="0.3">
      <c r="A3495" s="84"/>
      <c r="H3495" s="83"/>
    </row>
    <row r="3496" spans="1:8" x14ac:dyDescent="0.3">
      <c r="A3496" s="84"/>
      <c r="H3496" s="83"/>
    </row>
    <row r="3497" spans="1:8" x14ac:dyDescent="0.3">
      <c r="A3497" s="84"/>
      <c r="H3497" s="83"/>
    </row>
    <row r="3498" spans="1:8" x14ac:dyDescent="0.3">
      <c r="A3498" s="84"/>
      <c r="H3498" s="83"/>
    </row>
    <row r="3499" spans="1:8" x14ac:dyDescent="0.3">
      <c r="A3499" s="84"/>
      <c r="H3499" s="83"/>
    </row>
    <row r="3500" spans="1:8" x14ac:dyDescent="0.3">
      <c r="A3500" s="84"/>
      <c r="H3500" s="83"/>
    </row>
    <row r="3501" spans="1:8" x14ac:dyDescent="0.3">
      <c r="A3501" s="84"/>
      <c r="H3501" s="83"/>
    </row>
    <row r="3502" spans="1:8" x14ac:dyDescent="0.3">
      <c r="A3502" s="84"/>
      <c r="H3502" s="83"/>
    </row>
    <row r="3503" spans="1:8" x14ac:dyDescent="0.3">
      <c r="A3503" s="84"/>
      <c r="H3503" s="83"/>
    </row>
    <row r="3504" spans="1:8" x14ac:dyDescent="0.3">
      <c r="A3504" s="84"/>
      <c r="H3504" s="83"/>
    </row>
    <row r="3505" spans="1:8" x14ac:dyDescent="0.3">
      <c r="A3505" s="84"/>
      <c r="H3505" s="83"/>
    </row>
    <row r="3506" spans="1:8" x14ac:dyDescent="0.3">
      <c r="A3506" s="84"/>
      <c r="H3506" s="83"/>
    </row>
    <row r="3507" spans="1:8" x14ac:dyDescent="0.3">
      <c r="A3507" s="84"/>
      <c r="H3507" s="83"/>
    </row>
    <row r="3508" spans="1:8" x14ac:dyDescent="0.3">
      <c r="A3508" s="84"/>
      <c r="H3508" s="83"/>
    </row>
    <row r="3509" spans="1:8" x14ac:dyDescent="0.3">
      <c r="A3509" s="84"/>
      <c r="H3509" s="83"/>
    </row>
    <row r="3510" spans="1:8" x14ac:dyDescent="0.3">
      <c r="A3510" s="84"/>
      <c r="H3510" s="83"/>
    </row>
    <row r="3511" spans="1:8" x14ac:dyDescent="0.3">
      <c r="A3511" s="84"/>
      <c r="H3511" s="83"/>
    </row>
    <row r="3512" spans="1:8" x14ac:dyDescent="0.3">
      <c r="A3512" s="84"/>
      <c r="H3512" s="83"/>
    </row>
    <row r="3513" spans="1:8" x14ac:dyDescent="0.3">
      <c r="A3513" s="84"/>
      <c r="H3513" s="83"/>
    </row>
    <row r="3514" spans="1:8" x14ac:dyDescent="0.3">
      <c r="A3514" s="84"/>
      <c r="H3514" s="83"/>
    </row>
    <row r="3515" spans="1:8" x14ac:dyDescent="0.3">
      <c r="A3515" s="84"/>
      <c r="H3515" s="83"/>
    </row>
    <row r="3516" spans="1:8" x14ac:dyDescent="0.3">
      <c r="A3516" s="84"/>
      <c r="H3516" s="83"/>
    </row>
    <row r="3517" spans="1:8" x14ac:dyDescent="0.3">
      <c r="A3517" s="84"/>
      <c r="H3517" s="83"/>
    </row>
    <row r="3518" spans="1:8" x14ac:dyDescent="0.3">
      <c r="A3518" s="84"/>
      <c r="H3518" s="83"/>
    </row>
    <row r="3519" spans="1:8" x14ac:dyDescent="0.3">
      <c r="A3519" s="84"/>
      <c r="H3519" s="83"/>
    </row>
    <row r="3520" spans="1:8" x14ac:dyDescent="0.3">
      <c r="A3520" s="84"/>
      <c r="H3520" s="83"/>
    </row>
    <row r="3521" spans="1:8" x14ac:dyDescent="0.3">
      <c r="A3521" s="84"/>
      <c r="H3521" s="83"/>
    </row>
    <row r="3522" spans="1:8" x14ac:dyDescent="0.3">
      <c r="A3522" s="84"/>
      <c r="H3522" s="83"/>
    </row>
    <row r="3523" spans="1:8" x14ac:dyDescent="0.3">
      <c r="A3523" s="84"/>
      <c r="H3523" s="83"/>
    </row>
    <row r="3524" spans="1:8" x14ac:dyDescent="0.3">
      <c r="A3524" s="84"/>
      <c r="H3524" s="83"/>
    </row>
    <row r="3525" spans="1:8" x14ac:dyDescent="0.3">
      <c r="A3525" s="84"/>
      <c r="H3525" s="83"/>
    </row>
    <row r="3526" spans="1:8" x14ac:dyDescent="0.3">
      <c r="A3526" s="84"/>
      <c r="H3526" s="83"/>
    </row>
    <row r="3527" spans="1:8" x14ac:dyDescent="0.3">
      <c r="A3527" s="84"/>
      <c r="H3527" s="83"/>
    </row>
    <row r="3528" spans="1:8" x14ac:dyDescent="0.3">
      <c r="A3528" s="84"/>
      <c r="H3528" s="83"/>
    </row>
    <row r="3529" spans="1:8" x14ac:dyDescent="0.3">
      <c r="A3529" s="84"/>
      <c r="H3529" s="83"/>
    </row>
    <row r="3530" spans="1:8" x14ac:dyDescent="0.3">
      <c r="A3530" s="84"/>
      <c r="H3530" s="83"/>
    </row>
    <row r="3531" spans="1:8" x14ac:dyDescent="0.3">
      <c r="A3531" s="84"/>
      <c r="H3531" s="83"/>
    </row>
    <row r="3532" spans="1:8" x14ac:dyDescent="0.3">
      <c r="A3532" s="84"/>
      <c r="H3532" s="83"/>
    </row>
    <row r="3533" spans="1:8" x14ac:dyDescent="0.3">
      <c r="A3533" s="84"/>
      <c r="H3533" s="83"/>
    </row>
    <row r="3534" spans="1:8" x14ac:dyDescent="0.3">
      <c r="A3534" s="84"/>
      <c r="H3534" s="83"/>
    </row>
    <row r="3535" spans="1:8" x14ac:dyDescent="0.3">
      <c r="A3535" s="84"/>
      <c r="H3535" s="83"/>
    </row>
    <row r="3536" spans="1:8" x14ac:dyDescent="0.3">
      <c r="A3536" s="84"/>
      <c r="H3536" s="83"/>
    </row>
    <row r="3537" spans="1:8" x14ac:dyDescent="0.3">
      <c r="A3537" s="84"/>
      <c r="H3537" s="83"/>
    </row>
    <row r="3538" spans="1:8" x14ac:dyDescent="0.3">
      <c r="A3538" s="84"/>
      <c r="H3538" s="83"/>
    </row>
    <row r="3539" spans="1:8" x14ac:dyDescent="0.3">
      <c r="A3539" s="84"/>
      <c r="H3539" s="83"/>
    </row>
    <row r="3540" spans="1:8" x14ac:dyDescent="0.3">
      <c r="A3540" s="84"/>
      <c r="H3540" s="83"/>
    </row>
    <row r="3541" spans="1:8" x14ac:dyDescent="0.3">
      <c r="A3541" s="84"/>
      <c r="H3541" s="83"/>
    </row>
    <row r="3542" spans="1:8" x14ac:dyDescent="0.3">
      <c r="A3542" s="84"/>
      <c r="H3542" s="83"/>
    </row>
    <row r="3543" spans="1:8" x14ac:dyDescent="0.3">
      <c r="A3543" s="84"/>
      <c r="H3543" s="83"/>
    </row>
    <row r="3544" spans="1:8" x14ac:dyDescent="0.3">
      <c r="A3544" s="84"/>
      <c r="H3544" s="83"/>
    </row>
    <row r="3545" spans="1:8" x14ac:dyDescent="0.3">
      <c r="A3545" s="84"/>
      <c r="H3545" s="83"/>
    </row>
    <row r="3546" spans="1:8" x14ac:dyDescent="0.3">
      <c r="A3546" s="84"/>
      <c r="H3546" s="83"/>
    </row>
    <row r="3547" spans="1:8" x14ac:dyDescent="0.3">
      <c r="A3547" s="84"/>
      <c r="H3547" s="83"/>
    </row>
    <row r="3548" spans="1:8" x14ac:dyDescent="0.3">
      <c r="A3548" s="84"/>
      <c r="H3548" s="83"/>
    </row>
    <row r="3549" spans="1:8" x14ac:dyDescent="0.3">
      <c r="A3549" s="84"/>
      <c r="H3549" s="83"/>
    </row>
    <row r="3550" spans="1:8" x14ac:dyDescent="0.3">
      <c r="A3550" s="84"/>
      <c r="H3550" s="83"/>
    </row>
    <row r="3551" spans="1:8" x14ac:dyDescent="0.3">
      <c r="A3551" s="84"/>
      <c r="H3551" s="83"/>
    </row>
    <row r="3552" spans="1:8" x14ac:dyDescent="0.3">
      <c r="A3552" s="84"/>
      <c r="H3552" s="83"/>
    </row>
    <row r="3553" spans="1:8" x14ac:dyDescent="0.3">
      <c r="A3553" s="84"/>
      <c r="H3553" s="83"/>
    </row>
    <row r="3554" spans="1:8" x14ac:dyDescent="0.3">
      <c r="A3554" s="84"/>
      <c r="H3554" s="83"/>
    </row>
    <row r="3555" spans="1:8" x14ac:dyDescent="0.3">
      <c r="A3555" s="84"/>
      <c r="H3555" s="83"/>
    </row>
    <row r="3556" spans="1:8" x14ac:dyDescent="0.3">
      <c r="A3556" s="84"/>
      <c r="H3556" s="83"/>
    </row>
    <row r="3557" spans="1:8" x14ac:dyDescent="0.3">
      <c r="A3557" s="84"/>
      <c r="H3557" s="83"/>
    </row>
    <row r="3558" spans="1:8" x14ac:dyDescent="0.3">
      <c r="A3558" s="84"/>
      <c r="H3558" s="83"/>
    </row>
    <row r="3559" spans="1:8" x14ac:dyDescent="0.3">
      <c r="A3559" s="84"/>
      <c r="H3559" s="83"/>
    </row>
    <row r="3560" spans="1:8" x14ac:dyDescent="0.3">
      <c r="A3560" s="84"/>
      <c r="H3560" s="83"/>
    </row>
    <row r="3561" spans="1:8" x14ac:dyDescent="0.3">
      <c r="A3561" s="84"/>
      <c r="H3561" s="83"/>
    </row>
    <row r="3562" spans="1:8" x14ac:dyDescent="0.3">
      <c r="A3562" s="84"/>
      <c r="H3562" s="83"/>
    </row>
    <row r="3563" spans="1:8" x14ac:dyDescent="0.3">
      <c r="A3563" s="84"/>
      <c r="H3563" s="83"/>
    </row>
    <row r="3564" spans="1:8" x14ac:dyDescent="0.3">
      <c r="A3564" s="84"/>
      <c r="H3564" s="83"/>
    </row>
    <row r="3565" spans="1:8" x14ac:dyDescent="0.3">
      <c r="A3565" s="84"/>
      <c r="H3565" s="83"/>
    </row>
    <row r="3566" spans="1:8" x14ac:dyDescent="0.3">
      <c r="A3566" s="84"/>
      <c r="H3566" s="83"/>
    </row>
    <row r="3567" spans="1:8" x14ac:dyDescent="0.3">
      <c r="A3567" s="84"/>
      <c r="H3567" s="83"/>
    </row>
    <row r="3568" spans="1:8" x14ac:dyDescent="0.3">
      <c r="A3568" s="84"/>
      <c r="H3568" s="83"/>
    </row>
    <row r="3569" spans="1:8" x14ac:dyDescent="0.3">
      <c r="A3569" s="84"/>
      <c r="H3569" s="83"/>
    </row>
    <row r="3570" spans="1:8" x14ac:dyDescent="0.3">
      <c r="A3570" s="84"/>
      <c r="H3570" s="83"/>
    </row>
    <row r="3571" spans="1:8" x14ac:dyDescent="0.3">
      <c r="A3571" s="84"/>
      <c r="H3571" s="83"/>
    </row>
    <row r="3572" spans="1:8" x14ac:dyDescent="0.3">
      <c r="A3572" s="84"/>
      <c r="H3572" s="83"/>
    </row>
    <row r="3573" spans="1:8" x14ac:dyDescent="0.3">
      <c r="A3573" s="84"/>
      <c r="H3573" s="83"/>
    </row>
    <row r="3574" spans="1:8" x14ac:dyDescent="0.3">
      <c r="A3574" s="84"/>
      <c r="H3574" s="83"/>
    </row>
    <row r="3575" spans="1:8" x14ac:dyDescent="0.3">
      <c r="A3575" s="84"/>
      <c r="H3575" s="83"/>
    </row>
    <row r="3576" spans="1:8" x14ac:dyDescent="0.3">
      <c r="A3576" s="84"/>
      <c r="H3576" s="83"/>
    </row>
    <row r="3577" spans="1:8" x14ac:dyDescent="0.3">
      <c r="A3577" s="84"/>
      <c r="H3577" s="83"/>
    </row>
    <row r="3578" spans="1:8" x14ac:dyDescent="0.3">
      <c r="A3578" s="84"/>
      <c r="H3578" s="83"/>
    </row>
    <row r="3579" spans="1:8" x14ac:dyDescent="0.3">
      <c r="A3579" s="84"/>
      <c r="H3579" s="83"/>
    </row>
    <row r="3580" spans="1:8" x14ac:dyDescent="0.3">
      <c r="A3580" s="84"/>
      <c r="H3580" s="83"/>
    </row>
    <row r="3581" spans="1:8" x14ac:dyDescent="0.3">
      <c r="A3581" s="84"/>
      <c r="H3581" s="83"/>
    </row>
    <row r="3582" spans="1:8" x14ac:dyDescent="0.3">
      <c r="A3582" s="84"/>
      <c r="H3582" s="83"/>
    </row>
    <row r="3583" spans="1:8" x14ac:dyDescent="0.3">
      <c r="A3583" s="84"/>
      <c r="H3583" s="83"/>
    </row>
    <row r="3584" spans="1:8" x14ac:dyDescent="0.3">
      <c r="A3584" s="84"/>
      <c r="H3584" s="83"/>
    </row>
    <row r="3585" spans="1:8" x14ac:dyDescent="0.3">
      <c r="A3585" s="84"/>
      <c r="H3585" s="83"/>
    </row>
    <row r="3586" spans="1:8" x14ac:dyDescent="0.3">
      <c r="A3586" s="84"/>
      <c r="H3586" s="83"/>
    </row>
    <row r="3587" spans="1:8" x14ac:dyDescent="0.3">
      <c r="A3587" s="84"/>
      <c r="H3587" s="83"/>
    </row>
    <row r="3588" spans="1:8" x14ac:dyDescent="0.3">
      <c r="A3588" s="84"/>
      <c r="H3588" s="83"/>
    </row>
    <row r="3589" spans="1:8" x14ac:dyDescent="0.3">
      <c r="A3589" s="84"/>
      <c r="H3589" s="83"/>
    </row>
    <row r="3590" spans="1:8" x14ac:dyDescent="0.3">
      <c r="A3590" s="84"/>
      <c r="H3590" s="83"/>
    </row>
    <row r="3591" spans="1:8" x14ac:dyDescent="0.3">
      <c r="A3591" s="84"/>
      <c r="H3591" s="83"/>
    </row>
    <row r="3592" spans="1:8" x14ac:dyDescent="0.3">
      <c r="A3592" s="84"/>
      <c r="H3592" s="83"/>
    </row>
    <row r="3593" spans="1:8" x14ac:dyDescent="0.3">
      <c r="A3593" s="84"/>
      <c r="H3593" s="83"/>
    </row>
    <row r="3594" spans="1:8" x14ac:dyDescent="0.3">
      <c r="A3594" s="84"/>
      <c r="H3594" s="83"/>
    </row>
    <row r="3595" spans="1:8" x14ac:dyDescent="0.3">
      <c r="A3595" s="84"/>
      <c r="H3595" s="83"/>
    </row>
    <row r="3596" spans="1:8" x14ac:dyDescent="0.3">
      <c r="A3596" s="84"/>
      <c r="H3596" s="83"/>
    </row>
    <row r="3597" spans="1:8" x14ac:dyDescent="0.3">
      <c r="A3597" s="84"/>
      <c r="H3597" s="83"/>
    </row>
    <row r="3598" spans="1:8" x14ac:dyDescent="0.3">
      <c r="A3598" s="84"/>
      <c r="H3598" s="83"/>
    </row>
    <row r="3599" spans="1:8" x14ac:dyDescent="0.3">
      <c r="A3599" s="84"/>
      <c r="H3599" s="83"/>
    </row>
    <row r="3600" spans="1:8" x14ac:dyDescent="0.3">
      <c r="A3600" s="84"/>
      <c r="H3600" s="83"/>
    </row>
    <row r="3601" spans="1:8" x14ac:dyDescent="0.3">
      <c r="A3601" s="84"/>
      <c r="H3601" s="83"/>
    </row>
    <row r="3602" spans="1:8" x14ac:dyDescent="0.3">
      <c r="A3602" s="84"/>
      <c r="H3602" s="83"/>
    </row>
    <row r="3603" spans="1:8" x14ac:dyDescent="0.3">
      <c r="A3603" s="84"/>
      <c r="H3603" s="83"/>
    </row>
    <row r="3604" spans="1:8" x14ac:dyDescent="0.3">
      <c r="A3604" s="84"/>
      <c r="H3604" s="83"/>
    </row>
    <row r="3605" spans="1:8" x14ac:dyDescent="0.3">
      <c r="A3605" s="84"/>
      <c r="H3605" s="83"/>
    </row>
    <row r="3606" spans="1:8" x14ac:dyDescent="0.3">
      <c r="A3606" s="84"/>
      <c r="H3606" s="83"/>
    </row>
    <row r="3607" spans="1:8" x14ac:dyDescent="0.3">
      <c r="A3607" s="84"/>
      <c r="H3607" s="83"/>
    </row>
    <row r="3608" spans="1:8" x14ac:dyDescent="0.3">
      <c r="A3608" s="84"/>
      <c r="H3608" s="83"/>
    </row>
    <row r="3609" spans="1:8" x14ac:dyDescent="0.3">
      <c r="A3609" s="84"/>
      <c r="H3609" s="83"/>
    </row>
    <row r="3610" spans="1:8" x14ac:dyDescent="0.3">
      <c r="A3610" s="84"/>
      <c r="H3610" s="83"/>
    </row>
    <row r="3611" spans="1:8" x14ac:dyDescent="0.3">
      <c r="A3611" s="84"/>
      <c r="H3611" s="83"/>
    </row>
    <row r="3612" spans="1:8" x14ac:dyDescent="0.3">
      <c r="A3612" s="84"/>
      <c r="H3612" s="83"/>
    </row>
    <row r="3613" spans="1:8" x14ac:dyDescent="0.3">
      <c r="A3613" s="84"/>
      <c r="H3613" s="83"/>
    </row>
    <row r="3614" spans="1:8" x14ac:dyDescent="0.3">
      <c r="A3614" s="84"/>
      <c r="H3614" s="83"/>
    </row>
    <row r="3615" spans="1:8" x14ac:dyDescent="0.3">
      <c r="A3615" s="84"/>
      <c r="H3615" s="83"/>
    </row>
    <row r="3616" spans="1:8" x14ac:dyDescent="0.3">
      <c r="A3616" s="84"/>
      <c r="H3616" s="83"/>
    </row>
    <row r="3617" spans="1:8" x14ac:dyDescent="0.3">
      <c r="A3617" s="84"/>
      <c r="H3617" s="83"/>
    </row>
    <row r="3618" spans="1:8" x14ac:dyDescent="0.3">
      <c r="A3618" s="84"/>
      <c r="H3618" s="83"/>
    </row>
    <row r="3619" spans="1:8" x14ac:dyDescent="0.3">
      <c r="A3619" s="84"/>
      <c r="H3619" s="83"/>
    </row>
    <row r="3620" spans="1:8" x14ac:dyDescent="0.3">
      <c r="A3620" s="84"/>
      <c r="H3620" s="83"/>
    </row>
    <row r="3621" spans="1:8" x14ac:dyDescent="0.3">
      <c r="A3621" s="84"/>
      <c r="H3621" s="83"/>
    </row>
    <row r="3622" spans="1:8" x14ac:dyDescent="0.3">
      <c r="A3622" s="84"/>
      <c r="H3622" s="83"/>
    </row>
    <row r="3623" spans="1:8" x14ac:dyDescent="0.3">
      <c r="A3623" s="84"/>
      <c r="H3623" s="83"/>
    </row>
    <row r="3624" spans="1:8" x14ac:dyDescent="0.3">
      <c r="A3624" s="84"/>
      <c r="H3624" s="83"/>
    </row>
    <row r="3625" spans="1:8" x14ac:dyDescent="0.3">
      <c r="A3625" s="84"/>
      <c r="H3625" s="83"/>
    </row>
    <row r="3626" spans="1:8" x14ac:dyDescent="0.3">
      <c r="A3626" s="84"/>
      <c r="H3626" s="83"/>
    </row>
    <row r="3627" spans="1:8" x14ac:dyDescent="0.3">
      <c r="A3627" s="84"/>
      <c r="H3627" s="83"/>
    </row>
    <row r="3628" spans="1:8" x14ac:dyDescent="0.3">
      <c r="A3628" s="84"/>
      <c r="H3628" s="83"/>
    </row>
    <row r="3629" spans="1:8" x14ac:dyDescent="0.3">
      <c r="A3629" s="84"/>
      <c r="H3629" s="83"/>
    </row>
    <row r="3630" spans="1:8" x14ac:dyDescent="0.3">
      <c r="A3630" s="84"/>
      <c r="H3630" s="83"/>
    </row>
    <row r="3631" spans="1:8" x14ac:dyDescent="0.3">
      <c r="A3631" s="84"/>
      <c r="H3631" s="83"/>
    </row>
    <row r="3632" spans="1:8" x14ac:dyDescent="0.3">
      <c r="A3632" s="84"/>
      <c r="H3632" s="83"/>
    </row>
    <row r="3633" spans="1:8" x14ac:dyDescent="0.3">
      <c r="A3633" s="84"/>
      <c r="H3633" s="83"/>
    </row>
    <row r="3634" spans="1:8" x14ac:dyDescent="0.3">
      <c r="A3634" s="84"/>
      <c r="H3634" s="83"/>
    </row>
    <row r="3635" spans="1:8" x14ac:dyDescent="0.3">
      <c r="A3635" s="84"/>
      <c r="H3635" s="83"/>
    </row>
    <row r="3636" spans="1:8" x14ac:dyDescent="0.3">
      <c r="A3636" s="84"/>
      <c r="H3636" s="83"/>
    </row>
    <row r="3637" spans="1:8" x14ac:dyDescent="0.3">
      <c r="A3637" s="84"/>
      <c r="H3637" s="83"/>
    </row>
    <row r="3638" spans="1:8" x14ac:dyDescent="0.3">
      <c r="A3638" s="84"/>
      <c r="H3638" s="83"/>
    </row>
    <row r="3639" spans="1:8" x14ac:dyDescent="0.3">
      <c r="A3639" s="84"/>
      <c r="H3639" s="83"/>
    </row>
    <row r="3640" spans="1:8" x14ac:dyDescent="0.3">
      <c r="A3640" s="84"/>
      <c r="H3640" s="83"/>
    </row>
    <row r="3641" spans="1:8" x14ac:dyDescent="0.3">
      <c r="A3641" s="84"/>
      <c r="H3641" s="83"/>
    </row>
    <row r="3642" spans="1:8" x14ac:dyDescent="0.3">
      <c r="A3642" s="84"/>
      <c r="H3642" s="83"/>
    </row>
    <row r="3643" spans="1:8" x14ac:dyDescent="0.3">
      <c r="A3643" s="84"/>
      <c r="H3643" s="83"/>
    </row>
    <row r="3644" spans="1:8" x14ac:dyDescent="0.3">
      <c r="A3644" s="84"/>
      <c r="H3644" s="83"/>
    </row>
    <row r="3645" spans="1:8" x14ac:dyDescent="0.3">
      <c r="A3645" s="84"/>
      <c r="H3645" s="83"/>
    </row>
    <row r="3646" spans="1:8" x14ac:dyDescent="0.3">
      <c r="A3646" s="84"/>
      <c r="H3646" s="83"/>
    </row>
    <row r="3647" spans="1:8" x14ac:dyDescent="0.3">
      <c r="A3647" s="84"/>
      <c r="H3647" s="83"/>
    </row>
    <row r="3648" spans="1:8" x14ac:dyDescent="0.3">
      <c r="A3648" s="84"/>
      <c r="H3648" s="83"/>
    </row>
    <row r="3649" spans="1:8" x14ac:dyDescent="0.3">
      <c r="A3649" s="84"/>
      <c r="H3649" s="83"/>
    </row>
    <row r="3650" spans="1:8" x14ac:dyDescent="0.3">
      <c r="A3650" s="84"/>
      <c r="H3650" s="83"/>
    </row>
    <row r="3651" spans="1:8" x14ac:dyDescent="0.3">
      <c r="A3651" s="84"/>
      <c r="H3651" s="83"/>
    </row>
    <row r="3652" spans="1:8" x14ac:dyDescent="0.3">
      <c r="A3652" s="84"/>
      <c r="H3652" s="83"/>
    </row>
    <row r="3653" spans="1:8" x14ac:dyDescent="0.3">
      <c r="A3653" s="84"/>
      <c r="H3653" s="83"/>
    </row>
    <row r="3654" spans="1:8" x14ac:dyDescent="0.3">
      <c r="A3654" s="84"/>
      <c r="H3654" s="83"/>
    </row>
    <row r="3655" spans="1:8" x14ac:dyDescent="0.3">
      <c r="A3655" s="84"/>
      <c r="H3655" s="83"/>
    </row>
    <row r="3656" spans="1:8" x14ac:dyDescent="0.3">
      <c r="A3656" s="84"/>
      <c r="H3656" s="83"/>
    </row>
    <row r="3657" spans="1:8" x14ac:dyDescent="0.3">
      <c r="A3657" s="84"/>
      <c r="H3657" s="83"/>
    </row>
    <row r="3658" spans="1:8" x14ac:dyDescent="0.3">
      <c r="A3658" s="84"/>
      <c r="H3658" s="83"/>
    </row>
    <row r="3659" spans="1:8" x14ac:dyDescent="0.3">
      <c r="A3659" s="84"/>
      <c r="H3659" s="83"/>
    </row>
    <row r="3660" spans="1:8" x14ac:dyDescent="0.3">
      <c r="A3660" s="84"/>
      <c r="H3660" s="83"/>
    </row>
    <row r="3661" spans="1:8" x14ac:dyDescent="0.3">
      <c r="A3661" s="84"/>
      <c r="H3661" s="83"/>
    </row>
    <row r="3662" spans="1:8" x14ac:dyDescent="0.3">
      <c r="A3662" s="84"/>
      <c r="H3662" s="83"/>
    </row>
    <row r="3663" spans="1:8" x14ac:dyDescent="0.3">
      <c r="A3663" s="84"/>
      <c r="H3663" s="83"/>
    </row>
    <row r="3664" spans="1:8" x14ac:dyDescent="0.3">
      <c r="A3664" s="84"/>
      <c r="H3664" s="83"/>
    </row>
    <row r="3665" spans="1:8" x14ac:dyDescent="0.3">
      <c r="A3665" s="84"/>
      <c r="H3665" s="83"/>
    </row>
    <row r="3666" spans="1:8" x14ac:dyDescent="0.3">
      <c r="A3666" s="84"/>
      <c r="H3666" s="83"/>
    </row>
    <row r="3667" spans="1:8" x14ac:dyDescent="0.3">
      <c r="A3667" s="84"/>
      <c r="H3667" s="83"/>
    </row>
    <row r="3668" spans="1:8" x14ac:dyDescent="0.3">
      <c r="A3668" s="84"/>
      <c r="H3668" s="83"/>
    </row>
    <row r="3669" spans="1:8" x14ac:dyDescent="0.3">
      <c r="A3669" s="84"/>
      <c r="H3669" s="83"/>
    </row>
    <row r="3670" spans="1:8" x14ac:dyDescent="0.3">
      <c r="A3670" s="84"/>
      <c r="H3670" s="83"/>
    </row>
    <row r="3671" spans="1:8" x14ac:dyDescent="0.3">
      <c r="A3671" s="84"/>
      <c r="H3671" s="83"/>
    </row>
    <row r="3672" spans="1:8" x14ac:dyDescent="0.3">
      <c r="A3672" s="84"/>
      <c r="H3672" s="83"/>
    </row>
    <row r="3673" spans="1:8" x14ac:dyDescent="0.3">
      <c r="A3673" s="84"/>
      <c r="H3673" s="83"/>
    </row>
    <row r="3674" spans="1:8" x14ac:dyDescent="0.3">
      <c r="A3674" s="84"/>
      <c r="H3674" s="83"/>
    </row>
    <row r="3675" spans="1:8" x14ac:dyDescent="0.3">
      <c r="A3675" s="84"/>
      <c r="H3675" s="83"/>
    </row>
    <row r="3676" spans="1:8" x14ac:dyDescent="0.3">
      <c r="A3676" s="84"/>
      <c r="H3676" s="83"/>
    </row>
    <row r="3677" spans="1:8" x14ac:dyDescent="0.3">
      <c r="A3677" s="84"/>
      <c r="H3677" s="83"/>
    </row>
    <row r="3678" spans="1:8" x14ac:dyDescent="0.3">
      <c r="A3678" s="84"/>
      <c r="H3678" s="83"/>
    </row>
    <row r="3679" spans="1:8" x14ac:dyDescent="0.3">
      <c r="A3679" s="84"/>
      <c r="H3679" s="83"/>
    </row>
    <row r="3680" spans="1:8" x14ac:dyDescent="0.3">
      <c r="A3680" s="84"/>
      <c r="H3680" s="83"/>
    </row>
    <row r="3681" spans="1:8" x14ac:dyDescent="0.3">
      <c r="A3681" s="84"/>
      <c r="H3681" s="83"/>
    </row>
    <row r="3682" spans="1:8" x14ac:dyDescent="0.3">
      <c r="A3682" s="84"/>
      <c r="H3682" s="83"/>
    </row>
    <row r="3683" spans="1:8" x14ac:dyDescent="0.3">
      <c r="A3683" s="84"/>
      <c r="H3683" s="83"/>
    </row>
    <row r="3684" spans="1:8" x14ac:dyDescent="0.3">
      <c r="A3684" s="84"/>
      <c r="H3684" s="83"/>
    </row>
    <row r="3685" spans="1:8" x14ac:dyDescent="0.3">
      <c r="A3685" s="84"/>
      <c r="H3685" s="83"/>
    </row>
    <row r="3686" spans="1:8" x14ac:dyDescent="0.3">
      <c r="A3686" s="84"/>
      <c r="H3686" s="83"/>
    </row>
    <row r="3687" spans="1:8" x14ac:dyDescent="0.3">
      <c r="A3687" s="84"/>
      <c r="H3687" s="83"/>
    </row>
    <row r="3688" spans="1:8" x14ac:dyDescent="0.3">
      <c r="A3688" s="84"/>
      <c r="H3688" s="83"/>
    </row>
    <row r="3689" spans="1:8" x14ac:dyDescent="0.3">
      <c r="A3689" s="84"/>
      <c r="H3689" s="83"/>
    </row>
    <row r="3690" spans="1:8" x14ac:dyDescent="0.3">
      <c r="A3690" s="84"/>
      <c r="H3690" s="83"/>
    </row>
    <row r="3691" spans="1:8" x14ac:dyDescent="0.3">
      <c r="A3691" s="84"/>
      <c r="H3691" s="83"/>
    </row>
    <row r="3692" spans="1:8" x14ac:dyDescent="0.3">
      <c r="A3692" s="84"/>
      <c r="H3692" s="83"/>
    </row>
    <row r="3693" spans="1:8" x14ac:dyDescent="0.3">
      <c r="A3693" s="84"/>
      <c r="H3693" s="83"/>
    </row>
    <row r="3694" spans="1:8" x14ac:dyDescent="0.3">
      <c r="A3694" s="84"/>
      <c r="H3694" s="83"/>
    </row>
    <row r="3695" spans="1:8" x14ac:dyDescent="0.3">
      <c r="A3695" s="84"/>
      <c r="H3695" s="83"/>
    </row>
    <row r="3696" spans="1:8" x14ac:dyDescent="0.3">
      <c r="A3696" s="84"/>
      <c r="H3696" s="83"/>
    </row>
    <row r="3697" spans="1:8" x14ac:dyDescent="0.3">
      <c r="A3697" s="84"/>
      <c r="H3697" s="83"/>
    </row>
    <row r="3698" spans="1:8" x14ac:dyDescent="0.3">
      <c r="A3698" s="84"/>
      <c r="H3698" s="83"/>
    </row>
    <row r="3699" spans="1:8" x14ac:dyDescent="0.3">
      <c r="A3699" s="84"/>
      <c r="H3699" s="83"/>
    </row>
    <row r="3700" spans="1:8" x14ac:dyDescent="0.3">
      <c r="A3700" s="84"/>
      <c r="H3700" s="83"/>
    </row>
    <row r="3701" spans="1:8" x14ac:dyDescent="0.3">
      <c r="A3701" s="84"/>
      <c r="H3701" s="83"/>
    </row>
    <row r="3702" spans="1:8" x14ac:dyDescent="0.3">
      <c r="A3702" s="84"/>
      <c r="H3702" s="83"/>
    </row>
    <row r="3703" spans="1:8" x14ac:dyDescent="0.3">
      <c r="A3703" s="84"/>
      <c r="H3703" s="83"/>
    </row>
    <row r="3704" spans="1:8" x14ac:dyDescent="0.3">
      <c r="A3704" s="84"/>
      <c r="H3704" s="83"/>
    </row>
    <row r="3705" spans="1:8" x14ac:dyDescent="0.3">
      <c r="A3705" s="84"/>
      <c r="H3705" s="83"/>
    </row>
    <row r="3706" spans="1:8" x14ac:dyDescent="0.3">
      <c r="A3706" s="84"/>
      <c r="H3706" s="83"/>
    </row>
    <row r="3707" spans="1:8" x14ac:dyDescent="0.3">
      <c r="A3707" s="84"/>
      <c r="H3707" s="83"/>
    </row>
    <row r="3708" spans="1:8" x14ac:dyDescent="0.3">
      <c r="A3708" s="84"/>
      <c r="H3708" s="83"/>
    </row>
    <row r="3709" spans="1:8" x14ac:dyDescent="0.3">
      <c r="A3709" s="84"/>
      <c r="H3709" s="83"/>
    </row>
    <row r="3710" spans="1:8" x14ac:dyDescent="0.3">
      <c r="A3710" s="84"/>
      <c r="H3710" s="83"/>
    </row>
    <row r="3711" spans="1:8" x14ac:dyDescent="0.3">
      <c r="A3711" s="84"/>
      <c r="H3711" s="83"/>
    </row>
    <row r="3712" spans="1:8" x14ac:dyDescent="0.3">
      <c r="A3712" s="84"/>
      <c r="H3712" s="83"/>
    </row>
    <row r="3713" spans="1:8" x14ac:dyDescent="0.3">
      <c r="A3713" s="84"/>
      <c r="H3713" s="83"/>
    </row>
    <row r="3714" spans="1:8" x14ac:dyDescent="0.3">
      <c r="A3714" s="84"/>
      <c r="H3714" s="83"/>
    </row>
    <row r="3715" spans="1:8" x14ac:dyDescent="0.3">
      <c r="A3715" s="84"/>
      <c r="H3715" s="83"/>
    </row>
    <row r="3716" spans="1:8" x14ac:dyDescent="0.3">
      <c r="A3716" s="84"/>
      <c r="H3716" s="83"/>
    </row>
    <row r="3717" spans="1:8" x14ac:dyDescent="0.3">
      <c r="A3717" s="84"/>
      <c r="H3717" s="83"/>
    </row>
    <row r="3718" spans="1:8" x14ac:dyDescent="0.3">
      <c r="A3718" s="84"/>
      <c r="H3718" s="83"/>
    </row>
    <row r="3719" spans="1:8" x14ac:dyDescent="0.3">
      <c r="A3719" s="84"/>
      <c r="H3719" s="83"/>
    </row>
    <row r="3720" spans="1:8" x14ac:dyDescent="0.3">
      <c r="A3720" s="84"/>
      <c r="H3720" s="83"/>
    </row>
    <row r="3721" spans="1:8" x14ac:dyDescent="0.3">
      <c r="A3721" s="84"/>
      <c r="H3721" s="83"/>
    </row>
    <row r="3722" spans="1:8" x14ac:dyDescent="0.3">
      <c r="A3722" s="84"/>
      <c r="H3722" s="83"/>
    </row>
    <row r="3723" spans="1:8" x14ac:dyDescent="0.3">
      <c r="A3723" s="84"/>
      <c r="H3723" s="83"/>
    </row>
    <row r="3724" spans="1:8" x14ac:dyDescent="0.3">
      <c r="A3724" s="84"/>
      <c r="H3724" s="83"/>
    </row>
    <row r="3725" spans="1:8" x14ac:dyDescent="0.3">
      <c r="A3725" s="84"/>
      <c r="H3725" s="83"/>
    </row>
    <row r="3726" spans="1:8" x14ac:dyDescent="0.3">
      <c r="A3726" s="84"/>
      <c r="H3726" s="83"/>
    </row>
    <row r="3727" spans="1:8" x14ac:dyDescent="0.3">
      <c r="A3727" s="84"/>
      <c r="H3727" s="83"/>
    </row>
    <row r="3728" spans="1:8" x14ac:dyDescent="0.3">
      <c r="A3728" s="84"/>
      <c r="H3728" s="83"/>
    </row>
    <row r="3729" spans="1:8" x14ac:dyDescent="0.3">
      <c r="A3729" s="84"/>
      <c r="H3729" s="83"/>
    </row>
    <row r="3730" spans="1:8" x14ac:dyDescent="0.3">
      <c r="A3730" s="84"/>
      <c r="H3730" s="83"/>
    </row>
    <row r="3731" spans="1:8" x14ac:dyDescent="0.3">
      <c r="A3731" s="84"/>
      <c r="H3731" s="83"/>
    </row>
    <row r="3732" spans="1:8" x14ac:dyDescent="0.3">
      <c r="A3732" s="84"/>
      <c r="H3732" s="83"/>
    </row>
    <row r="3733" spans="1:8" x14ac:dyDescent="0.3">
      <c r="A3733" s="84"/>
      <c r="H3733" s="83"/>
    </row>
    <row r="3734" spans="1:8" x14ac:dyDescent="0.3">
      <c r="A3734" s="84"/>
      <c r="H3734" s="83"/>
    </row>
    <row r="3735" spans="1:8" x14ac:dyDescent="0.3">
      <c r="A3735" s="84"/>
      <c r="H3735" s="83"/>
    </row>
    <row r="3736" spans="1:8" x14ac:dyDescent="0.3">
      <c r="A3736" s="84"/>
      <c r="H3736" s="83"/>
    </row>
    <row r="3737" spans="1:8" x14ac:dyDescent="0.3">
      <c r="A3737" s="84"/>
      <c r="H3737" s="83"/>
    </row>
    <row r="3738" spans="1:8" x14ac:dyDescent="0.3">
      <c r="A3738" s="84"/>
      <c r="H3738" s="83"/>
    </row>
    <row r="3739" spans="1:8" x14ac:dyDescent="0.3">
      <c r="A3739" s="84"/>
      <c r="H3739" s="83"/>
    </row>
    <row r="3740" spans="1:8" x14ac:dyDescent="0.3">
      <c r="A3740" s="84"/>
      <c r="H3740" s="83"/>
    </row>
    <row r="3741" spans="1:8" x14ac:dyDescent="0.3">
      <c r="A3741" s="84"/>
      <c r="H3741" s="83"/>
    </row>
    <row r="3742" spans="1:8" x14ac:dyDescent="0.3">
      <c r="A3742" s="84"/>
      <c r="H3742" s="83"/>
    </row>
    <row r="3743" spans="1:8" x14ac:dyDescent="0.3">
      <c r="A3743" s="84"/>
      <c r="H3743" s="83"/>
    </row>
    <row r="3744" spans="1:8" x14ac:dyDescent="0.3">
      <c r="A3744" s="84"/>
      <c r="H3744" s="83"/>
    </row>
    <row r="3745" spans="1:8" x14ac:dyDescent="0.3">
      <c r="A3745" s="84"/>
      <c r="H3745" s="83"/>
    </row>
    <row r="3746" spans="1:8" x14ac:dyDescent="0.3">
      <c r="A3746" s="84"/>
      <c r="H3746" s="83"/>
    </row>
    <row r="3747" spans="1:8" x14ac:dyDescent="0.3">
      <c r="A3747" s="84"/>
      <c r="H3747" s="83"/>
    </row>
    <row r="3748" spans="1:8" x14ac:dyDescent="0.3">
      <c r="A3748" s="84"/>
      <c r="H3748" s="83"/>
    </row>
    <row r="3749" spans="1:8" x14ac:dyDescent="0.3">
      <c r="A3749" s="84"/>
      <c r="H3749" s="83"/>
    </row>
    <row r="3750" spans="1:8" x14ac:dyDescent="0.3">
      <c r="A3750" s="84"/>
      <c r="H3750" s="83"/>
    </row>
    <row r="3751" spans="1:8" x14ac:dyDescent="0.3">
      <c r="A3751" s="84"/>
      <c r="H3751" s="83"/>
    </row>
    <row r="3752" spans="1:8" x14ac:dyDescent="0.3">
      <c r="A3752" s="84"/>
      <c r="H3752" s="83"/>
    </row>
    <row r="3753" spans="1:8" x14ac:dyDescent="0.3">
      <c r="A3753" s="84"/>
      <c r="H3753" s="83"/>
    </row>
    <row r="3754" spans="1:8" x14ac:dyDescent="0.3">
      <c r="A3754" s="84"/>
      <c r="H3754" s="83"/>
    </row>
    <row r="3755" spans="1:8" x14ac:dyDescent="0.3">
      <c r="A3755" s="84"/>
      <c r="H3755" s="83"/>
    </row>
    <row r="3756" spans="1:8" x14ac:dyDescent="0.3">
      <c r="A3756" s="84"/>
      <c r="H3756" s="83"/>
    </row>
    <row r="3757" spans="1:8" x14ac:dyDescent="0.3">
      <c r="A3757" s="84"/>
      <c r="H3757" s="83"/>
    </row>
    <row r="3758" spans="1:8" x14ac:dyDescent="0.3">
      <c r="A3758" s="84"/>
      <c r="H3758" s="83"/>
    </row>
    <row r="3759" spans="1:8" x14ac:dyDescent="0.3">
      <c r="A3759" s="84"/>
      <c r="H3759" s="83"/>
    </row>
    <row r="3760" spans="1:8" x14ac:dyDescent="0.3">
      <c r="A3760" s="84"/>
      <c r="H3760" s="83"/>
    </row>
    <row r="3761" spans="1:8" x14ac:dyDescent="0.3">
      <c r="A3761" s="84"/>
      <c r="H3761" s="83"/>
    </row>
    <row r="3762" spans="1:8" x14ac:dyDescent="0.3">
      <c r="A3762" s="84"/>
      <c r="H3762" s="83"/>
    </row>
    <row r="3763" spans="1:8" x14ac:dyDescent="0.3">
      <c r="A3763" s="84"/>
      <c r="H3763" s="83"/>
    </row>
    <row r="3764" spans="1:8" x14ac:dyDescent="0.3">
      <c r="A3764" s="84"/>
      <c r="H3764" s="83"/>
    </row>
    <row r="3765" spans="1:8" x14ac:dyDescent="0.3">
      <c r="A3765" s="84"/>
      <c r="H3765" s="83"/>
    </row>
    <row r="3766" spans="1:8" x14ac:dyDescent="0.3">
      <c r="A3766" s="84"/>
      <c r="H3766" s="83"/>
    </row>
    <row r="3767" spans="1:8" x14ac:dyDescent="0.3">
      <c r="A3767" s="84"/>
      <c r="H3767" s="83"/>
    </row>
    <row r="3768" spans="1:8" x14ac:dyDescent="0.3">
      <c r="A3768" s="84"/>
      <c r="H3768" s="83"/>
    </row>
    <row r="3769" spans="1:8" x14ac:dyDescent="0.3">
      <c r="A3769" s="84"/>
      <c r="H3769" s="83"/>
    </row>
    <row r="3770" spans="1:8" x14ac:dyDescent="0.3">
      <c r="A3770" s="84"/>
      <c r="H3770" s="83"/>
    </row>
    <row r="3771" spans="1:8" x14ac:dyDescent="0.3">
      <c r="A3771" s="84"/>
      <c r="H3771" s="83"/>
    </row>
    <row r="3772" spans="1:8" x14ac:dyDescent="0.3">
      <c r="A3772" s="84"/>
      <c r="H3772" s="83"/>
    </row>
    <row r="3773" spans="1:8" x14ac:dyDescent="0.3">
      <c r="A3773" s="84"/>
      <c r="H3773" s="83"/>
    </row>
    <row r="3774" spans="1:8" x14ac:dyDescent="0.3">
      <c r="A3774" s="84"/>
      <c r="H3774" s="83"/>
    </row>
    <row r="3775" spans="1:8" x14ac:dyDescent="0.3">
      <c r="A3775" s="84"/>
      <c r="H3775" s="83"/>
    </row>
    <row r="3776" spans="1:8" x14ac:dyDescent="0.3">
      <c r="A3776" s="84"/>
      <c r="H3776" s="83"/>
    </row>
    <row r="3777" spans="1:8" x14ac:dyDescent="0.3">
      <c r="A3777" s="84"/>
      <c r="H3777" s="83"/>
    </row>
    <row r="3778" spans="1:8" x14ac:dyDescent="0.3">
      <c r="A3778" s="84"/>
      <c r="H3778" s="83"/>
    </row>
    <row r="3779" spans="1:8" x14ac:dyDescent="0.3">
      <c r="A3779" s="84"/>
      <c r="H3779" s="83"/>
    </row>
    <row r="3780" spans="1:8" x14ac:dyDescent="0.3">
      <c r="A3780" s="84"/>
      <c r="H3780" s="83"/>
    </row>
    <row r="3781" spans="1:8" x14ac:dyDescent="0.3">
      <c r="A3781" s="84"/>
      <c r="H3781" s="83"/>
    </row>
    <row r="3782" spans="1:8" x14ac:dyDescent="0.3">
      <c r="A3782" s="84"/>
      <c r="H3782" s="83"/>
    </row>
    <row r="3783" spans="1:8" x14ac:dyDescent="0.3">
      <c r="A3783" s="84"/>
      <c r="H3783" s="83"/>
    </row>
    <row r="3784" spans="1:8" x14ac:dyDescent="0.3">
      <c r="A3784" s="84"/>
      <c r="H3784" s="83"/>
    </row>
    <row r="3785" spans="1:8" x14ac:dyDescent="0.3">
      <c r="A3785" s="84"/>
      <c r="H3785" s="83"/>
    </row>
    <row r="3786" spans="1:8" x14ac:dyDescent="0.3">
      <c r="A3786" s="84"/>
      <c r="H3786" s="83"/>
    </row>
    <row r="3787" spans="1:8" x14ac:dyDescent="0.3">
      <c r="A3787" s="84"/>
      <c r="H3787" s="83"/>
    </row>
    <row r="3788" spans="1:8" x14ac:dyDescent="0.3">
      <c r="A3788" s="84"/>
      <c r="H3788" s="83"/>
    </row>
    <row r="3789" spans="1:8" x14ac:dyDescent="0.3">
      <c r="A3789" s="84"/>
      <c r="H3789" s="83"/>
    </row>
    <row r="3790" spans="1:8" x14ac:dyDescent="0.3">
      <c r="A3790" s="84"/>
      <c r="H3790" s="83"/>
    </row>
    <row r="3791" spans="1:8" x14ac:dyDescent="0.3">
      <c r="A3791" s="84"/>
      <c r="H3791" s="83"/>
    </row>
    <row r="3792" spans="1:8" x14ac:dyDescent="0.3">
      <c r="A3792" s="84"/>
      <c r="H3792" s="83"/>
    </row>
    <row r="3793" spans="1:8" x14ac:dyDescent="0.3">
      <c r="A3793" s="84"/>
      <c r="H3793" s="83"/>
    </row>
    <row r="3794" spans="1:8" x14ac:dyDescent="0.3">
      <c r="A3794" s="84"/>
      <c r="H3794" s="83"/>
    </row>
    <row r="3795" spans="1:8" x14ac:dyDescent="0.3">
      <c r="A3795" s="84"/>
      <c r="H3795" s="83"/>
    </row>
    <row r="3796" spans="1:8" x14ac:dyDescent="0.3">
      <c r="A3796" s="84"/>
      <c r="H3796" s="83"/>
    </row>
    <row r="3797" spans="1:8" x14ac:dyDescent="0.3">
      <c r="A3797" s="84"/>
      <c r="H3797" s="83"/>
    </row>
    <row r="3798" spans="1:8" x14ac:dyDescent="0.3">
      <c r="A3798" s="84"/>
      <c r="H3798" s="83"/>
    </row>
    <row r="3799" spans="1:8" x14ac:dyDescent="0.3">
      <c r="A3799" s="84"/>
      <c r="H3799" s="83"/>
    </row>
    <row r="3800" spans="1:8" x14ac:dyDescent="0.3">
      <c r="A3800" s="84"/>
      <c r="H3800" s="83"/>
    </row>
    <row r="3801" spans="1:8" x14ac:dyDescent="0.3">
      <c r="A3801" s="84"/>
      <c r="H3801" s="83"/>
    </row>
    <row r="3802" spans="1:8" x14ac:dyDescent="0.3">
      <c r="A3802" s="84"/>
      <c r="H3802" s="83"/>
    </row>
    <row r="3803" spans="1:8" x14ac:dyDescent="0.3">
      <c r="A3803" s="84"/>
      <c r="H3803" s="83"/>
    </row>
    <row r="3804" spans="1:8" x14ac:dyDescent="0.3">
      <c r="A3804" s="84"/>
      <c r="H3804" s="83"/>
    </row>
    <row r="3805" spans="1:8" x14ac:dyDescent="0.3">
      <c r="A3805" s="84"/>
      <c r="H3805" s="83"/>
    </row>
    <row r="3806" spans="1:8" x14ac:dyDescent="0.3">
      <c r="A3806" s="84"/>
      <c r="H3806" s="83"/>
    </row>
    <row r="3807" spans="1:8" x14ac:dyDescent="0.3">
      <c r="A3807" s="84"/>
      <c r="H3807" s="83"/>
    </row>
    <row r="3808" spans="1:8" x14ac:dyDescent="0.3">
      <c r="A3808" s="84"/>
      <c r="H3808" s="83"/>
    </row>
    <row r="3809" spans="1:8" x14ac:dyDescent="0.3">
      <c r="A3809" s="84"/>
      <c r="H3809" s="83"/>
    </row>
    <row r="3810" spans="1:8" x14ac:dyDescent="0.3">
      <c r="A3810" s="84"/>
      <c r="H3810" s="83"/>
    </row>
    <row r="3811" spans="1:8" x14ac:dyDescent="0.3">
      <c r="A3811" s="84"/>
      <c r="H3811" s="83"/>
    </row>
    <row r="3812" spans="1:8" x14ac:dyDescent="0.3">
      <c r="A3812" s="84"/>
      <c r="H3812" s="83"/>
    </row>
    <row r="3813" spans="1:8" x14ac:dyDescent="0.3">
      <c r="A3813" s="84"/>
      <c r="H3813" s="83"/>
    </row>
    <row r="3814" spans="1:8" x14ac:dyDescent="0.3">
      <c r="A3814" s="84"/>
      <c r="H3814" s="83"/>
    </row>
    <row r="3815" spans="1:8" x14ac:dyDescent="0.3">
      <c r="A3815" s="84"/>
      <c r="H3815" s="83"/>
    </row>
    <row r="3816" spans="1:8" x14ac:dyDescent="0.3">
      <c r="A3816" s="84"/>
      <c r="H3816" s="83"/>
    </row>
    <row r="3817" spans="1:8" x14ac:dyDescent="0.3">
      <c r="A3817" s="84"/>
      <c r="H3817" s="83"/>
    </row>
    <row r="3818" spans="1:8" x14ac:dyDescent="0.3">
      <c r="A3818" s="84"/>
      <c r="H3818" s="83"/>
    </row>
    <row r="3819" spans="1:8" x14ac:dyDescent="0.3">
      <c r="A3819" s="84"/>
      <c r="H3819" s="83"/>
    </row>
    <row r="3820" spans="1:8" x14ac:dyDescent="0.3">
      <c r="A3820" s="84"/>
      <c r="H3820" s="83"/>
    </row>
    <row r="3821" spans="1:8" x14ac:dyDescent="0.3">
      <c r="A3821" s="84"/>
      <c r="H3821" s="83"/>
    </row>
    <row r="3822" spans="1:8" x14ac:dyDescent="0.3">
      <c r="A3822" s="84"/>
      <c r="H3822" s="83"/>
    </row>
    <row r="3823" spans="1:8" x14ac:dyDescent="0.3">
      <c r="A3823" s="84"/>
      <c r="H3823" s="83"/>
    </row>
    <row r="3824" spans="1:8" x14ac:dyDescent="0.3">
      <c r="A3824" s="84"/>
      <c r="H3824" s="83"/>
    </row>
    <row r="3825" spans="1:8" x14ac:dyDescent="0.3">
      <c r="A3825" s="84"/>
      <c r="H3825" s="83"/>
    </row>
    <row r="3826" spans="1:8" x14ac:dyDescent="0.3">
      <c r="A3826" s="84"/>
      <c r="H3826" s="83"/>
    </row>
    <row r="3827" spans="1:8" x14ac:dyDescent="0.3">
      <c r="A3827" s="84"/>
      <c r="H3827" s="83"/>
    </row>
    <row r="3828" spans="1:8" x14ac:dyDescent="0.3">
      <c r="A3828" s="84"/>
      <c r="H3828" s="83"/>
    </row>
    <row r="3829" spans="1:8" x14ac:dyDescent="0.3">
      <c r="A3829" s="84"/>
      <c r="H3829" s="83"/>
    </row>
    <row r="3830" spans="1:8" x14ac:dyDescent="0.3">
      <c r="A3830" s="84"/>
      <c r="H3830" s="83"/>
    </row>
    <row r="3831" spans="1:8" x14ac:dyDescent="0.3">
      <c r="A3831" s="84"/>
      <c r="H3831" s="83"/>
    </row>
    <row r="3832" spans="1:8" x14ac:dyDescent="0.3">
      <c r="A3832" s="84"/>
      <c r="H3832" s="83"/>
    </row>
    <row r="3833" spans="1:8" x14ac:dyDescent="0.3">
      <c r="A3833" s="84"/>
      <c r="H3833" s="83"/>
    </row>
    <row r="3834" spans="1:8" x14ac:dyDescent="0.3">
      <c r="A3834" s="84"/>
      <c r="H3834" s="83"/>
    </row>
    <row r="3835" spans="1:8" x14ac:dyDescent="0.3">
      <c r="A3835" s="84"/>
      <c r="H3835" s="83"/>
    </row>
    <row r="3836" spans="1:8" x14ac:dyDescent="0.3">
      <c r="A3836" s="84"/>
      <c r="H3836" s="83"/>
    </row>
    <row r="3837" spans="1:8" x14ac:dyDescent="0.3">
      <c r="A3837" s="84"/>
      <c r="H3837" s="83"/>
    </row>
    <row r="3838" spans="1:8" x14ac:dyDescent="0.3">
      <c r="A3838" s="84"/>
      <c r="H3838" s="83"/>
    </row>
    <row r="3839" spans="1:8" x14ac:dyDescent="0.3">
      <c r="A3839" s="84"/>
      <c r="H3839" s="83"/>
    </row>
    <row r="3840" spans="1:8" x14ac:dyDescent="0.3">
      <c r="A3840" s="84"/>
      <c r="H3840" s="83"/>
    </row>
    <row r="3841" spans="1:8" x14ac:dyDescent="0.3">
      <c r="A3841" s="84"/>
      <c r="H3841" s="83"/>
    </row>
    <row r="3842" spans="1:8" x14ac:dyDescent="0.3">
      <c r="A3842" s="84"/>
      <c r="H3842" s="83"/>
    </row>
    <row r="3843" spans="1:8" x14ac:dyDescent="0.3">
      <c r="A3843" s="84"/>
      <c r="H3843" s="83"/>
    </row>
    <row r="3844" spans="1:8" x14ac:dyDescent="0.3">
      <c r="A3844" s="84"/>
      <c r="H3844" s="83"/>
    </row>
    <row r="3845" spans="1:8" x14ac:dyDescent="0.3">
      <c r="A3845" s="84"/>
      <c r="H3845" s="83"/>
    </row>
    <row r="3846" spans="1:8" x14ac:dyDescent="0.3">
      <c r="A3846" s="84"/>
      <c r="H3846" s="83"/>
    </row>
    <row r="3847" spans="1:8" x14ac:dyDescent="0.3">
      <c r="A3847" s="84"/>
      <c r="H3847" s="83"/>
    </row>
    <row r="3848" spans="1:8" x14ac:dyDescent="0.3">
      <c r="A3848" s="84"/>
      <c r="H3848" s="83"/>
    </row>
    <row r="3849" spans="1:8" x14ac:dyDescent="0.3">
      <c r="A3849" s="84"/>
      <c r="H3849" s="83"/>
    </row>
    <row r="3850" spans="1:8" x14ac:dyDescent="0.3">
      <c r="A3850" s="84"/>
      <c r="H3850" s="83"/>
    </row>
    <row r="3851" spans="1:8" x14ac:dyDescent="0.3">
      <c r="A3851" s="84"/>
      <c r="H3851" s="83"/>
    </row>
    <row r="3852" spans="1:8" x14ac:dyDescent="0.3">
      <c r="A3852" s="84"/>
      <c r="H3852" s="83"/>
    </row>
    <row r="3853" spans="1:8" x14ac:dyDescent="0.3">
      <c r="A3853" s="84"/>
      <c r="H3853" s="83"/>
    </row>
    <row r="3854" spans="1:8" x14ac:dyDescent="0.3">
      <c r="A3854" s="84"/>
      <c r="H3854" s="83"/>
    </row>
    <row r="3855" spans="1:8" x14ac:dyDescent="0.3">
      <c r="A3855" s="84"/>
      <c r="H3855" s="83"/>
    </row>
    <row r="3856" spans="1:8" x14ac:dyDescent="0.3">
      <c r="A3856" s="84"/>
      <c r="H3856" s="83"/>
    </row>
    <row r="3857" spans="1:8" x14ac:dyDescent="0.3">
      <c r="A3857" s="84"/>
      <c r="H3857" s="83"/>
    </row>
    <row r="3858" spans="1:8" x14ac:dyDescent="0.3">
      <c r="A3858" s="84"/>
      <c r="H3858" s="83"/>
    </row>
    <row r="3859" spans="1:8" x14ac:dyDescent="0.3">
      <c r="A3859" s="84"/>
      <c r="H3859" s="83"/>
    </row>
    <row r="3860" spans="1:8" x14ac:dyDescent="0.3">
      <c r="A3860" s="84"/>
      <c r="H3860" s="83"/>
    </row>
    <row r="3861" spans="1:8" x14ac:dyDescent="0.3">
      <c r="A3861" s="84"/>
      <c r="H3861" s="83"/>
    </row>
    <row r="3862" spans="1:8" x14ac:dyDescent="0.3">
      <c r="A3862" s="84"/>
      <c r="H3862" s="83"/>
    </row>
    <row r="3863" spans="1:8" x14ac:dyDescent="0.3">
      <c r="A3863" s="84"/>
      <c r="H3863" s="83"/>
    </row>
    <row r="3864" spans="1:8" x14ac:dyDescent="0.3">
      <c r="A3864" s="84"/>
      <c r="H3864" s="83"/>
    </row>
    <row r="3865" spans="1:8" x14ac:dyDescent="0.3">
      <c r="A3865" s="84"/>
      <c r="H3865" s="83"/>
    </row>
    <row r="3866" spans="1:8" x14ac:dyDescent="0.3">
      <c r="A3866" s="84"/>
      <c r="H3866" s="83"/>
    </row>
    <row r="3867" spans="1:8" x14ac:dyDescent="0.3">
      <c r="A3867" s="84"/>
      <c r="H3867" s="83"/>
    </row>
    <row r="3868" spans="1:8" x14ac:dyDescent="0.3">
      <c r="A3868" s="84"/>
      <c r="H3868" s="83"/>
    </row>
    <row r="3869" spans="1:8" x14ac:dyDescent="0.3">
      <c r="A3869" s="84"/>
      <c r="H3869" s="83"/>
    </row>
    <row r="3870" spans="1:8" x14ac:dyDescent="0.3">
      <c r="A3870" s="84"/>
      <c r="H3870" s="83"/>
    </row>
    <row r="3871" spans="1:8" x14ac:dyDescent="0.3">
      <c r="A3871" s="84"/>
      <c r="H3871" s="83"/>
    </row>
    <row r="3872" spans="1:8" x14ac:dyDescent="0.3">
      <c r="A3872" s="84"/>
      <c r="H3872" s="83"/>
    </row>
    <row r="3873" spans="1:8" x14ac:dyDescent="0.3">
      <c r="A3873" s="84"/>
      <c r="H3873" s="83"/>
    </row>
    <row r="3874" spans="1:8" x14ac:dyDescent="0.3">
      <c r="A3874" s="84"/>
      <c r="H3874" s="83"/>
    </row>
    <row r="3875" spans="1:8" x14ac:dyDescent="0.3">
      <c r="A3875" s="84"/>
      <c r="H3875" s="83"/>
    </row>
    <row r="3876" spans="1:8" x14ac:dyDescent="0.3">
      <c r="A3876" s="84"/>
      <c r="H3876" s="83"/>
    </row>
    <row r="3877" spans="1:8" x14ac:dyDescent="0.3">
      <c r="A3877" s="84"/>
      <c r="H3877" s="83"/>
    </row>
    <row r="3878" spans="1:8" x14ac:dyDescent="0.3">
      <c r="A3878" s="84"/>
      <c r="H3878" s="83"/>
    </row>
    <row r="3879" spans="1:8" x14ac:dyDescent="0.3">
      <c r="A3879" s="84"/>
      <c r="H3879" s="83"/>
    </row>
    <row r="3880" spans="1:8" x14ac:dyDescent="0.3">
      <c r="A3880" s="84"/>
      <c r="H3880" s="83"/>
    </row>
    <row r="3881" spans="1:8" x14ac:dyDescent="0.3">
      <c r="A3881" s="84"/>
      <c r="H3881" s="83"/>
    </row>
    <row r="3882" spans="1:8" x14ac:dyDescent="0.3">
      <c r="A3882" s="84"/>
      <c r="H3882" s="83"/>
    </row>
    <row r="3883" spans="1:8" x14ac:dyDescent="0.3">
      <c r="A3883" s="84"/>
      <c r="H3883" s="83"/>
    </row>
    <row r="3884" spans="1:8" x14ac:dyDescent="0.3">
      <c r="A3884" s="84"/>
      <c r="H3884" s="83"/>
    </row>
    <row r="3885" spans="1:8" x14ac:dyDescent="0.3">
      <c r="A3885" s="84"/>
      <c r="H3885" s="83"/>
    </row>
    <row r="3886" spans="1:8" x14ac:dyDescent="0.3">
      <c r="A3886" s="84"/>
      <c r="H3886" s="83"/>
    </row>
    <row r="3887" spans="1:8" x14ac:dyDescent="0.3">
      <c r="A3887" s="84"/>
      <c r="H3887" s="83"/>
    </row>
    <row r="3888" spans="1:8" x14ac:dyDescent="0.3">
      <c r="A3888" s="84"/>
      <c r="H3888" s="83"/>
    </row>
    <row r="3889" spans="1:8" x14ac:dyDescent="0.3">
      <c r="A3889" s="84"/>
      <c r="H3889" s="83"/>
    </row>
    <row r="3890" spans="1:8" x14ac:dyDescent="0.3">
      <c r="A3890" s="84"/>
      <c r="H3890" s="83"/>
    </row>
    <row r="3891" spans="1:8" x14ac:dyDescent="0.3">
      <c r="A3891" s="84"/>
      <c r="H3891" s="83"/>
    </row>
    <row r="3892" spans="1:8" x14ac:dyDescent="0.3">
      <c r="A3892" s="84"/>
      <c r="H3892" s="83"/>
    </row>
    <row r="3893" spans="1:8" x14ac:dyDescent="0.3">
      <c r="A3893" s="84"/>
      <c r="H3893" s="83"/>
    </row>
    <row r="3894" spans="1:8" x14ac:dyDescent="0.3">
      <c r="A3894" s="84"/>
      <c r="H3894" s="83"/>
    </row>
    <row r="3895" spans="1:8" x14ac:dyDescent="0.3">
      <c r="A3895" s="84"/>
      <c r="H3895" s="83"/>
    </row>
    <row r="3896" spans="1:8" x14ac:dyDescent="0.3">
      <c r="A3896" s="84"/>
      <c r="H3896" s="83"/>
    </row>
    <row r="3897" spans="1:8" x14ac:dyDescent="0.3">
      <c r="A3897" s="84"/>
      <c r="H3897" s="83"/>
    </row>
    <row r="3898" spans="1:8" x14ac:dyDescent="0.3">
      <c r="A3898" s="84"/>
      <c r="H3898" s="83"/>
    </row>
    <row r="3899" spans="1:8" x14ac:dyDescent="0.3">
      <c r="A3899" s="84"/>
      <c r="H3899" s="83"/>
    </row>
    <row r="3900" spans="1:8" x14ac:dyDescent="0.3">
      <c r="A3900" s="84"/>
      <c r="H3900" s="83"/>
    </row>
    <row r="3901" spans="1:8" x14ac:dyDescent="0.3">
      <c r="A3901" s="84"/>
      <c r="H3901" s="83"/>
    </row>
    <row r="3902" spans="1:8" x14ac:dyDescent="0.3">
      <c r="A3902" s="84"/>
      <c r="H3902" s="83"/>
    </row>
    <row r="3903" spans="1:8" x14ac:dyDescent="0.3">
      <c r="A3903" s="84"/>
      <c r="H3903" s="83"/>
    </row>
    <row r="3904" spans="1:8" x14ac:dyDescent="0.3">
      <c r="A3904" s="84"/>
      <c r="H3904" s="83"/>
    </row>
    <row r="3905" spans="1:8" x14ac:dyDescent="0.3">
      <c r="A3905" s="84"/>
      <c r="H3905" s="83"/>
    </row>
    <row r="3906" spans="1:8" x14ac:dyDescent="0.3">
      <c r="A3906" s="84"/>
      <c r="H3906" s="83"/>
    </row>
    <row r="3907" spans="1:8" x14ac:dyDescent="0.3">
      <c r="A3907" s="84"/>
      <c r="H3907" s="83"/>
    </row>
    <row r="3908" spans="1:8" x14ac:dyDescent="0.3">
      <c r="A3908" s="84"/>
      <c r="H3908" s="83"/>
    </row>
    <row r="3909" spans="1:8" x14ac:dyDescent="0.3">
      <c r="A3909" s="84"/>
      <c r="H3909" s="83"/>
    </row>
    <row r="3910" spans="1:8" x14ac:dyDescent="0.3">
      <c r="A3910" s="84"/>
      <c r="H3910" s="83"/>
    </row>
    <row r="3911" spans="1:8" x14ac:dyDescent="0.3">
      <c r="A3911" s="84"/>
      <c r="H3911" s="83"/>
    </row>
    <row r="3912" spans="1:8" x14ac:dyDescent="0.3">
      <c r="A3912" s="84"/>
      <c r="H3912" s="83"/>
    </row>
    <row r="3913" spans="1:8" x14ac:dyDescent="0.3">
      <c r="A3913" s="84"/>
      <c r="H3913" s="83"/>
    </row>
    <row r="3914" spans="1:8" x14ac:dyDescent="0.3">
      <c r="A3914" s="84"/>
      <c r="H3914" s="83"/>
    </row>
    <row r="3915" spans="1:8" x14ac:dyDescent="0.3">
      <c r="A3915" s="84"/>
      <c r="H3915" s="83"/>
    </row>
    <row r="3916" spans="1:8" x14ac:dyDescent="0.3">
      <c r="A3916" s="84"/>
      <c r="H3916" s="83"/>
    </row>
    <row r="3917" spans="1:8" x14ac:dyDescent="0.3">
      <c r="A3917" s="84"/>
      <c r="H3917" s="83"/>
    </row>
    <row r="3918" spans="1:8" x14ac:dyDescent="0.3">
      <c r="A3918" s="84"/>
      <c r="H3918" s="83"/>
    </row>
    <row r="3919" spans="1:8" x14ac:dyDescent="0.3">
      <c r="A3919" s="84"/>
      <c r="H3919" s="83"/>
    </row>
    <row r="3920" spans="1:8" x14ac:dyDescent="0.3">
      <c r="A3920" s="84"/>
      <c r="H3920" s="83"/>
    </row>
    <row r="3921" spans="1:8" x14ac:dyDescent="0.3">
      <c r="A3921" s="84"/>
      <c r="H3921" s="83"/>
    </row>
    <row r="3922" spans="1:8" x14ac:dyDescent="0.3">
      <c r="A3922" s="84"/>
      <c r="H3922" s="83"/>
    </row>
    <row r="3923" spans="1:8" x14ac:dyDescent="0.3">
      <c r="A3923" s="84"/>
      <c r="H3923" s="83"/>
    </row>
    <row r="3924" spans="1:8" x14ac:dyDescent="0.3">
      <c r="A3924" s="84"/>
      <c r="H3924" s="83"/>
    </row>
    <row r="3925" spans="1:8" x14ac:dyDescent="0.3">
      <c r="A3925" s="84"/>
      <c r="H3925" s="83"/>
    </row>
    <row r="3926" spans="1:8" x14ac:dyDescent="0.3">
      <c r="A3926" s="84"/>
      <c r="H3926" s="83"/>
    </row>
    <row r="3927" spans="1:8" x14ac:dyDescent="0.3">
      <c r="A3927" s="84"/>
      <c r="H3927" s="83"/>
    </row>
    <row r="3928" spans="1:8" x14ac:dyDescent="0.3">
      <c r="A3928" s="84"/>
      <c r="H3928" s="83"/>
    </row>
    <row r="3929" spans="1:8" x14ac:dyDescent="0.3">
      <c r="A3929" s="84"/>
      <c r="H3929" s="83"/>
    </row>
    <row r="3930" spans="1:8" x14ac:dyDescent="0.3">
      <c r="A3930" s="84"/>
      <c r="H3930" s="83"/>
    </row>
    <row r="3931" spans="1:8" x14ac:dyDescent="0.3">
      <c r="A3931" s="84"/>
      <c r="H3931" s="83"/>
    </row>
    <row r="3932" spans="1:8" x14ac:dyDescent="0.3">
      <c r="A3932" s="84"/>
      <c r="H3932" s="83"/>
    </row>
    <row r="3933" spans="1:8" x14ac:dyDescent="0.3">
      <c r="A3933" s="84"/>
      <c r="H3933" s="83"/>
    </row>
    <row r="3934" spans="1:8" x14ac:dyDescent="0.3">
      <c r="A3934" s="84"/>
      <c r="H3934" s="83"/>
    </row>
    <row r="3935" spans="1:8" x14ac:dyDescent="0.3">
      <c r="A3935" s="84"/>
      <c r="H3935" s="83"/>
    </row>
    <row r="3936" spans="1:8" x14ac:dyDescent="0.3">
      <c r="A3936" s="84"/>
      <c r="H3936" s="83"/>
    </row>
    <row r="3937" spans="1:8" x14ac:dyDescent="0.3">
      <c r="A3937" s="84"/>
      <c r="H3937" s="83"/>
    </row>
    <row r="3938" spans="1:8" x14ac:dyDescent="0.3">
      <c r="A3938" s="84"/>
      <c r="H3938" s="83"/>
    </row>
    <row r="3939" spans="1:8" x14ac:dyDescent="0.3">
      <c r="A3939" s="84"/>
      <c r="H3939" s="83"/>
    </row>
    <row r="3940" spans="1:8" x14ac:dyDescent="0.3">
      <c r="A3940" s="84"/>
      <c r="H3940" s="83"/>
    </row>
    <row r="3941" spans="1:8" x14ac:dyDescent="0.3">
      <c r="A3941" s="84"/>
      <c r="H3941" s="83"/>
    </row>
    <row r="3942" spans="1:8" x14ac:dyDescent="0.3">
      <c r="A3942" s="84"/>
      <c r="H3942" s="83"/>
    </row>
    <row r="3943" spans="1:8" x14ac:dyDescent="0.3">
      <c r="A3943" s="84"/>
      <c r="H3943" s="83"/>
    </row>
    <row r="3944" spans="1:8" x14ac:dyDescent="0.3">
      <c r="A3944" s="84"/>
      <c r="H3944" s="83"/>
    </row>
    <row r="3945" spans="1:8" x14ac:dyDescent="0.3">
      <c r="A3945" s="84"/>
      <c r="H3945" s="83"/>
    </row>
    <row r="3946" spans="1:8" x14ac:dyDescent="0.3">
      <c r="A3946" s="84"/>
      <c r="H3946" s="83"/>
    </row>
    <row r="3947" spans="1:8" x14ac:dyDescent="0.3">
      <c r="A3947" s="84"/>
      <c r="H3947" s="83"/>
    </row>
    <row r="3948" spans="1:8" x14ac:dyDescent="0.3">
      <c r="A3948" s="84"/>
      <c r="H3948" s="83"/>
    </row>
    <row r="3949" spans="1:8" x14ac:dyDescent="0.3">
      <c r="A3949" s="84"/>
      <c r="H3949" s="83"/>
    </row>
    <row r="3950" spans="1:8" x14ac:dyDescent="0.3">
      <c r="A3950" s="84"/>
      <c r="H3950" s="83"/>
    </row>
    <row r="3951" spans="1:8" x14ac:dyDescent="0.3">
      <c r="A3951" s="84"/>
      <c r="H3951" s="83"/>
    </row>
    <row r="3952" spans="1:8" x14ac:dyDescent="0.3">
      <c r="A3952" s="84"/>
      <c r="H3952" s="83"/>
    </row>
    <row r="3953" spans="1:8" x14ac:dyDescent="0.3">
      <c r="A3953" s="84"/>
      <c r="H3953" s="83"/>
    </row>
    <row r="3954" spans="1:8" x14ac:dyDescent="0.3">
      <c r="A3954" s="84"/>
      <c r="H3954" s="83"/>
    </row>
    <row r="3955" spans="1:8" x14ac:dyDescent="0.3">
      <c r="A3955" s="84"/>
      <c r="H3955" s="83"/>
    </row>
    <row r="3956" spans="1:8" x14ac:dyDescent="0.3">
      <c r="A3956" s="84"/>
      <c r="H3956" s="83"/>
    </row>
    <row r="3957" spans="1:8" x14ac:dyDescent="0.3">
      <c r="A3957" s="84"/>
      <c r="H3957" s="83"/>
    </row>
    <row r="3958" spans="1:8" x14ac:dyDescent="0.3">
      <c r="A3958" s="84"/>
      <c r="H3958" s="83"/>
    </row>
    <row r="3959" spans="1:8" x14ac:dyDescent="0.3">
      <c r="A3959" s="84"/>
      <c r="H3959" s="83"/>
    </row>
    <row r="3960" spans="1:8" x14ac:dyDescent="0.3">
      <c r="A3960" s="84"/>
      <c r="H3960" s="83"/>
    </row>
    <row r="3961" spans="1:8" x14ac:dyDescent="0.3">
      <c r="A3961" s="84"/>
      <c r="H3961" s="83"/>
    </row>
    <row r="3962" spans="1:8" x14ac:dyDescent="0.3">
      <c r="A3962" s="84"/>
      <c r="H3962" s="83"/>
    </row>
    <row r="3963" spans="1:8" x14ac:dyDescent="0.3">
      <c r="A3963" s="84"/>
      <c r="H3963" s="83"/>
    </row>
    <row r="3964" spans="1:8" x14ac:dyDescent="0.3">
      <c r="A3964" s="84"/>
      <c r="H3964" s="83"/>
    </row>
    <row r="3965" spans="1:8" x14ac:dyDescent="0.3">
      <c r="A3965" s="84"/>
      <c r="H3965" s="83"/>
    </row>
    <row r="3966" spans="1:8" x14ac:dyDescent="0.3">
      <c r="A3966" s="84"/>
      <c r="H3966" s="83"/>
    </row>
    <row r="3967" spans="1:8" x14ac:dyDescent="0.3">
      <c r="A3967" s="84"/>
      <c r="H3967" s="83"/>
    </row>
    <row r="3968" spans="1:8" x14ac:dyDescent="0.3">
      <c r="A3968" s="84"/>
      <c r="H3968" s="83"/>
    </row>
    <row r="3969" spans="1:8" x14ac:dyDescent="0.3">
      <c r="A3969" s="84"/>
      <c r="H3969" s="83"/>
    </row>
    <row r="3970" spans="1:8" x14ac:dyDescent="0.3">
      <c r="A3970" s="84"/>
      <c r="H3970" s="83"/>
    </row>
    <row r="3971" spans="1:8" x14ac:dyDescent="0.3">
      <c r="A3971" s="84"/>
      <c r="H3971" s="83"/>
    </row>
    <row r="3972" spans="1:8" x14ac:dyDescent="0.3">
      <c r="A3972" s="84"/>
      <c r="H3972" s="83"/>
    </row>
    <row r="3973" spans="1:8" x14ac:dyDescent="0.3">
      <c r="A3973" s="84"/>
      <c r="H3973" s="83"/>
    </row>
    <row r="3974" spans="1:8" x14ac:dyDescent="0.3">
      <c r="A3974" s="84"/>
      <c r="H3974" s="83"/>
    </row>
    <row r="3975" spans="1:8" x14ac:dyDescent="0.3">
      <c r="A3975" s="84"/>
      <c r="H3975" s="83"/>
    </row>
    <row r="3976" spans="1:8" x14ac:dyDescent="0.3">
      <c r="A3976" s="84"/>
      <c r="H3976" s="83"/>
    </row>
    <row r="3977" spans="1:8" x14ac:dyDescent="0.3">
      <c r="A3977" s="84"/>
      <c r="H3977" s="83"/>
    </row>
    <row r="3978" spans="1:8" x14ac:dyDescent="0.3">
      <c r="A3978" s="84"/>
      <c r="H3978" s="83"/>
    </row>
    <row r="3979" spans="1:8" x14ac:dyDescent="0.3">
      <c r="A3979" s="84"/>
      <c r="H3979" s="83"/>
    </row>
    <row r="3980" spans="1:8" x14ac:dyDescent="0.3">
      <c r="A3980" s="84"/>
      <c r="H3980" s="83"/>
    </row>
    <row r="3981" spans="1:8" x14ac:dyDescent="0.3">
      <c r="A3981" s="84"/>
      <c r="H3981" s="83"/>
    </row>
    <row r="3982" spans="1:8" x14ac:dyDescent="0.3">
      <c r="A3982" s="84"/>
      <c r="H3982" s="83"/>
    </row>
    <row r="3983" spans="1:8" x14ac:dyDescent="0.3">
      <c r="A3983" s="84"/>
      <c r="H3983" s="83"/>
    </row>
    <row r="3984" spans="1:8" x14ac:dyDescent="0.3">
      <c r="A3984" s="84"/>
      <c r="H3984" s="83"/>
    </row>
    <row r="3985" spans="1:8" x14ac:dyDescent="0.3">
      <c r="A3985" s="84"/>
      <c r="H3985" s="83"/>
    </row>
    <row r="3986" spans="1:8" x14ac:dyDescent="0.3">
      <c r="A3986" s="84"/>
      <c r="H3986" s="83"/>
    </row>
    <row r="3987" spans="1:8" x14ac:dyDescent="0.3">
      <c r="A3987" s="84"/>
      <c r="H3987" s="83"/>
    </row>
    <row r="3988" spans="1:8" x14ac:dyDescent="0.3">
      <c r="A3988" s="84"/>
      <c r="H3988" s="83"/>
    </row>
    <row r="3989" spans="1:8" x14ac:dyDescent="0.3">
      <c r="A3989" s="84"/>
      <c r="H3989" s="83"/>
    </row>
    <row r="3990" spans="1:8" x14ac:dyDescent="0.3">
      <c r="A3990" s="84"/>
      <c r="H3990" s="83"/>
    </row>
    <row r="3991" spans="1:8" x14ac:dyDescent="0.3">
      <c r="A3991" s="84"/>
      <c r="H3991" s="83"/>
    </row>
    <row r="3992" spans="1:8" x14ac:dyDescent="0.3">
      <c r="A3992" s="84"/>
      <c r="H3992" s="83"/>
    </row>
    <row r="3993" spans="1:8" x14ac:dyDescent="0.3">
      <c r="A3993" s="84"/>
      <c r="H3993" s="83"/>
    </row>
    <row r="3994" spans="1:8" x14ac:dyDescent="0.3">
      <c r="A3994" s="84"/>
      <c r="H3994" s="83"/>
    </row>
    <row r="3995" spans="1:8" x14ac:dyDescent="0.3">
      <c r="A3995" s="84"/>
      <c r="H3995" s="83"/>
    </row>
    <row r="3996" spans="1:8" x14ac:dyDescent="0.3">
      <c r="A3996" s="84"/>
      <c r="H3996" s="83"/>
    </row>
    <row r="3997" spans="1:8" x14ac:dyDescent="0.3">
      <c r="A3997" s="84"/>
      <c r="H3997" s="83"/>
    </row>
    <row r="3998" spans="1:8" x14ac:dyDescent="0.3">
      <c r="A3998" s="84"/>
      <c r="H3998" s="83"/>
    </row>
    <row r="3999" spans="1:8" x14ac:dyDescent="0.3">
      <c r="A3999" s="84"/>
      <c r="H3999" s="83"/>
    </row>
    <row r="4000" spans="1:8" x14ac:dyDescent="0.3">
      <c r="A4000" s="84"/>
      <c r="H4000" s="83"/>
    </row>
    <row r="4001" spans="1:8" x14ac:dyDescent="0.3">
      <c r="A4001" s="84"/>
      <c r="H4001" s="83"/>
    </row>
    <row r="4002" spans="1:8" x14ac:dyDescent="0.3">
      <c r="A4002" s="84"/>
      <c r="H4002" s="83"/>
    </row>
    <row r="4003" spans="1:8" x14ac:dyDescent="0.3">
      <c r="A4003" s="84"/>
      <c r="H4003" s="83"/>
    </row>
    <row r="4004" spans="1:8" x14ac:dyDescent="0.3">
      <c r="A4004" s="84"/>
      <c r="H4004" s="83"/>
    </row>
    <row r="4005" spans="1:8" x14ac:dyDescent="0.3">
      <c r="A4005" s="84"/>
      <c r="H4005" s="83"/>
    </row>
    <row r="4006" spans="1:8" x14ac:dyDescent="0.3">
      <c r="A4006" s="84"/>
      <c r="H4006" s="83"/>
    </row>
    <row r="4007" spans="1:8" x14ac:dyDescent="0.3">
      <c r="A4007" s="84"/>
      <c r="H4007" s="83"/>
    </row>
    <row r="4008" spans="1:8" x14ac:dyDescent="0.3">
      <c r="A4008" s="84"/>
      <c r="H4008" s="83"/>
    </row>
    <row r="4009" spans="1:8" x14ac:dyDescent="0.3">
      <c r="A4009" s="84"/>
      <c r="H4009" s="83"/>
    </row>
    <row r="4010" spans="1:8" x14ac:dyDescent="0.3">
      <c r="A4010" s="84"/>
      <c r="H4010" s="83"/>
    </row>
    <row r="4011" spans="1:8" x14ac:dyDescent="0.3">
      <c r="A4011" s="84"/>
      <c r="H4011" s="83"/>
    </row>
    <row r="4012" spans="1:8" x14ac:dyDescent="0.3">
      <c r="A4012" s="84"/>
      <c r="H4012" s="83"/>
    </row>
    <row r="4013" spans="1:8" x14ac:dyDescent="0.3">
      <c r="A4013" s="84"/>
      <c r="H4013" s="83"/>
    </row>
    <row r="4014" spans="1:8" x14ac:dyDescent="0.3">
      <c r="A4014" s="84"/>
      <c r="H4014" s="83"/>
    </row>
    <row r="4015" spans="1:8" x14ac:dyDescent="0.3">
      <c r="A4015" s="84"/>
      <c r="H4015" s="83"/>
    </row>
    <row r="4016" spans="1:8" x14ac:dyDescent="0.3">
      <c r="A4016" s="84"/>
      <c r="H4016" s="83"/>
    </row>
    <row r="4017" spans="1:8" x14ac:dyDescent="0.3">
      <c r="A4017" s="84"/>
      <c r="H4017" s="83"/>
    </row>
    <row r="4018" spans="1:8" x14ac:dyDescent="0.3">
      <c r="A4018" s="84"/>
      <c r="H4018" s="83"/>
    </row>
    <row r="4019" spans="1:8" x14ac:dyDescent="0.3">
      <c r="A4019" s="84"/>
      <c r="H4019" s="83"/>
    </row>
    <row r="4020" spans="1:8" x14ac:dyDescent="0.3">
      <c r="A4020" s="84"/>
      <c r="H4020" s="83"/>
    </row>
    <row r="4021" spans="1:8" x14ac:dyDescent="0.3">
      <c r="A4021" s="84"/>
      <c r="H4021" s="83"/>
    </row>
    <row r="4022" spans="1:8" x14ac:dyDescent="0.3">
      <c r="A4022" s="84"/>
      <c r="H4022" s="83"/>
    </row>
    <row r="4023" spans="1:8" x14ac:dyDescent="0.3">
      <c r="A4023" s="84"/>
      <c r="H4023" s="83"/>
    </row>
    <row r="4024" spans="1:8" x14ac:dyDescent="0.3">
      <c r="A4024" s="84"/>
      <c r="H4024" s="83"/>
    </row>
    <row r="4025" spans="1:8" x14ac:dyDescent="0.3">
      <c r="A4025" s="84"/>
      <c r="H4025" s="83"/>
    </row>
    <row r="4026" spans="1:8" x14ac:dyDescent="0.3">
      <c r="A4026" s="84"/>
      <c r="H4026" s="83"/>
    </row>
    <row r="4027" spans="1:8" x14ac:dyDescent="0.3">
      <c r="A4027" s="84"/>
      <c r="H4027" s="83"/>
    </row>
    <row r="4028" spans="1:8" x14ac:dyDescent="0.3">
      <c r="A4028" s="84"/>
      <c r="H4028" s="83"/>
    </row>
    <row r="4029" spans="1:8" x14ac:dyDescent="0.3">
      <c r="A4029" s="84"/>
      <c r="H4029" s="83"/>
    </row>
    <row r="4030" spans="1:8" x14ac:dyDescent="0.3">
      <c r="A4030" s="84"/>
      <c r="H4030" s="83"/>
    </row>
    <row r="4031" spans="1:8" x14ac:dyDescent="0.3">
      <c r="A4031" s="84"/>
      <c r="H4031" s="83"/>
    </row>
    <row r="4032" spans="1:8" x14ac:dyDescent="0.3">
      <c r="A4032" s="84"/>
      <c r="H4032" s="83"/>
    </row>
    <row r="4033" spans="1:8" x14ac:dyDescent="0.3">
      <c r="A4033" s="84"/>
      <c r="H4033" s="83"/>
    </row>
    <row r="4034" spans="1:8" x14ac:dyDescent="0.3">
      <c r="A4034" s="84"/>
      <c r="H4034" s="83"/>
    </row>
    <row r="4035" spans="1:8" x14ac:dyDescent="0.3">
      <c r="A4035" s="84"/>
      <c r="H4035" s="83"/>
    </row>
    <row r="4036" spans="1:8" x14ac:dyDescent="0.3">
      <c r="A4036" s="84"/>
      <c r="H4036" s="83"/>
    </row>
    <row r="4037" spans="1:8" x14ac:dyDescent="0.3">
      <c r="A4037" s="84"/>
      <c r="H4037" s="83"/>
    </row>
    <row r="4038" spans="1:8" x14ac:dyDescent="0.3">
      <c r="A4038" s="84"/>
      <c r="H4038" s="83"/>
    </row>
    <row r="4039" spans="1:8" x14ac:dyDescent="0.3">
      <c r="A4039" s="84"/>
      <c r="H4039" s="83"/>
    </row>
    <row r="4040" spans="1:8" x14ac:dyDescent="0.3">
      <c r="A4040" s="84"/>
      <c r="H4040" s="83"/>
    </row>
    <row r="4041" spans="1:8" x14ac:dyDescent="0.3">
      <c r="A4041" s="84"/>
      <c r="H4041" s="83"/>
    </row>
    <row r="4042" spans="1:8" x14ac:dyDescent="0.3">
      <c r="A4042" s="84"/>
      <c r="H4042" s="83"/>
    </row>
    <row r="4043" spans="1:8" x14ac:dyDescent="0.3">
      <c r="A4043" s="84"/>
      <c r="H4043" s="83"/>
    </row>
    <row r="4044" spans="1:8" x14ac:dyDescent="0.3">
      <c r="A4044" s="84"/>
      <c r="H4044" s="83"/>
    </row>
    <row r="4045" spans="1:8" x14ac:dyDescent="0.3">
      <c r="A4045" s="84"/>
      <c r="H4045" s="83"/>
    </row>
    <row r="4046" spans="1:8" x14ac:dyDescent="0.3">
      <c r="A4046" s="84"/>
      <c r="H4046" s="83"/>
    </row>
    <row r="4047" spans="1:8" x14ac:dyDescent="0.3">
      <c r="A4047" s="84"/>
      <c r="H4047" s="83"/>
    </row>
    <row r="4048" spans="1:8" x14ac:dyDescent="0.3">
      <c r="A4048" s="84"/>
      <c r="H4048" s="83"/>
    </row>
    <row r="4049" spans="1:8" x14ac:dyDescent="0.3">
      <c r="A4049" s="84"/>
      <c r="H4049" s="83"/>
    </row>
    <row r="4050" spans="1:8" x14ac:dyDescent="0.3">
      <c r="A4050" s="84"/>
      <c r="H4050" s="83"/>
    </row>
    <row r="4051" spans="1:8" x14ac:dyDescent="0.3">
      <c r="A4051" s="84"/>
      <c r="H4051" s="83"/>
    </row>
    <row r="4052" spans="1:8" x14ac:dyDescent="0.3">
      <c r="A4052" s="84"/>
      <c r="H4052" s="83"/>
    </row>
    <row r="4053" spans="1:8" x14ac:dyDescent="0.3">
      <c r="A4053" s="84"/>
      <c r="H4053" s="83"/>
    </row>
    <row r="4054" spans="1:8" x14ac:dyDescent="0.3">
      <c r="A4054" s="84"/>
      <c r="H4054" s="83"/>
    </row>
    <row r="4055" spans="1:8" x14ac:dyDescent="0.3">
      <c r="A4055" s="84"/>
      <c r="H4055" s="83"/>
    </row>
    <row r="4056" spans="1:8" x14ac:dyDescent="0.3">
      <c r="A4056" s="84"/>
      <c r="H4056" s="83"/>
    </row>
    <row r="4057" spans="1:8" x14ac:dyDescent="0.3">
      <c r="A4057" s="84"/>
      <c r="H4057" s="83"/>
    </row>
    <row r="4058" spans="1:8" x14ac:dyDescent="0.3">
      <c r="A4058" s="84"/>
      <c r="H4058" s="83"/>
    </row>
    <row r="4059" spans="1:8" x14ac:dyDescent="0.3">
      <c r="A4059" s="84"/>
      <c r="H4059" s="83"/>
    </row>
    <row r="4060" spans="1:8" x14ac:dyDescent="0.3">
      <c r="A4060" s="84"/>
      <c r="H4060" s="83"/>
    </row>
    <row r="4061" spans="1:8" x14ac:dyDescent="0.3">
      <c r="A4061" s="84"/>
      <c r="H4061" s="83"/>
    </row>
    <row r="4062" spans="1:8" x14ac:dyDescent="0.3">
      <c r="A4062" s="84"/>
      <c r="H4062" s="83"/>
    </row>
    <row r="4063" spans="1:8" x14ac:dyDescent="0.3">
      <c r="A4063" s="84"/>
      <c r="H4063" s="83"/>
    </row>
    <row r="4064" spans="1:8" x14ac:dyDescent="0.3">
      <c r="A4064" s="84"/>
      <c r="H4064" s="83"/>
    </row>
    <row r="4065" spans="1:8" x14ac:dyDescent="0.3">
      <c r="A4065" s="84"/>
      <c r="H4065" s="83"/>
    </row>
    <row r="4066" spans="1:8" x14ac:dyDescent="0.3">
      <c r="A4066" s="84"/>
      <c r="H4066" s="83"/>
    </row>
    <row r="4067" spans="1:8" x14ac:dyDescent="0.3">
      <c r="A4067" s="84"/>
      <c r="H4067" s="83"/>
    </row>
    <row r="4068" spans="1:8" x14ac:dyDescent="0.3">
      <c r="A4068" s="84"/>
      <c r="H4068" s="83"/>
    </row>
    <row r="4069" spans="1:8" x14ac:dyDescent="0.3">
      <c r="A4069" s="84"/>
      <c r="H4069" s="83"/>
    </row>
    <row r="4070" spans="1:8" x14ac:dyDescent="0.3">
      <c r="A4070" s="84"/>
      <c r="H4070" s="83"/>
    </row>
    <row r="4071" spans="1:8" x14ac:dyDescent="0.3">
      <c r="A4071" s="84"/>
      <c r="H4071" s="83"/>
    </row>
    <row r="4072" spans="1:8" x14ac:dyDescent="0.3">
      <c r="A4072" s="84"/>
      <c r="H4072" s="83"/>
    </row>
    <row r="4073" spans="1:8" x14ac:dyDescent="0.3">
      <c r="A4073" s="84"/>
      <c r="H4073" s="83"/>
    </row>
    <row r="4074" spans="1:8" x14ac:dyDescent="0.3">
      <c r="A4074" s="84"/>
      <c r="H4074" s="83"/>
    </row>
    <row r="4075" spans="1:8" x14ac:dyDescent="0.3">
      <c r="A4075" s="84"/>
      <c r="H4075" s="83"/>
    </row>
    <row r="4076" spans="1:8" x14ac:dyDescent="0.3">
      <c r="A4076" s="84"/>
      <c r="H4076" s="83"/>
    </row>
    <row r="4077" spans="1:8" x14ac:dyDescent="0.3">
      <c r="A4077" s="84"/>
      <c r="H4077" s="83"/>
    </row>
    <row r="4078" spans="1:8" x14ac:dyDescent="0.3">
      <c r="A4078" s="84"/>
      <c r="H4078" s="83"/>
    </row>
    <row r="4079" spans="1:8" x14ac:dyDescent="0.3">
      <c r="A4079" s="84"/>
      <c r="H4079" s="83"/>
    </row>
    <row r="4080" spans="1:8" x14ac:dyDescent="0.3">
      <c r="A4080" s="84"/>
      <c r="H4080" s="83"/>
    </row>
    <row r="4081" spans="1:8" x14ac:dyDescent="0.3">
      <c r="A4081" s="84"/>
      <c r="H4081" s="83"/>
    </row>
    <row r="4082" spans="1:8" x14ac:dyDescent="0.3">
      <c r="A4082" s="84"/>
      <c r="H4082" s="83"/>
    </row>
    <row r="4083" spans="1:8" x14ac:dyDescent="0.3">
      <c r="A4083" s="84"/>
      <c r="H4083" s="83"/>
    </row>
    <row r="4084" spans="1:8" x14ac:dyDescent="0.3">
      <c r="A4084" s="84"/>
      <c r="H4084" s="83"/>
    </row>
    <row r="4085" spans="1:8" x14ac:dyDescent="0.3">
      <c r="A4085" s="84"/>
      <c r="H4085" s="83"/>
    </row>
    <row r="4086" spans="1:8" x14ac:dyDescent="0.3">
      <c r="A4086" s="84"/>
      <c r="H4086" s="83"/>
    </row>
    <row r="4087" spans="1:8" x14ac:dyDescent="0.3">
      <c r="A4087" s="84"/>
      <c r="H4087" s="83"/>
    </row>
    <row r="4088" spans="1:8" x14ac:dyDescent="0.3">
      <c r="A4088" s="84"/>
      <c r="H4088" s="83"/>
    </row>
    <row r="4089" spans="1:8" x14ac:dyDescent="0.3">
      <c r="A4089" s="84"/>
      <c r="H4089" s="83"/>
    </row>
    <row r="4090" spans="1:8" x14ac:dyDescent="0.3">
      <c r="A4090" s="84"/>
      <c r="H4090" s="83"/>
    </row>
    <row r="4091" spans="1:8" x14ac:dyDescent="0.3">
      <c r="A4091" s="84"/>
      <c r="H4091" s="83"/>
    </row>
    <row r="4092" spans="1:8" x14ac:dyDescent="0.3">
      <c r="A4092" s="84"/>
      <c r="H4092" s="83"/>
    </row>
    <row r="4093" spans="1:8" x14ac:dyDescent="0.3">
      <c r="A4093" s="84"/>
      <c r="H4093" s="83"/>
    </row>
    <row r="4094" spans="1:8" x14ac:dyDescent="0.3">
      <c r="A4094" s="84"/>
      <c r="H4094" s="83"/>
    </row>
    <row r="4095" spans="1:8" x14ac:dyDescent="0.3">
      <c r="A4095" s="84"/>
      <c r="H4095" s="83"/>
    </row>
    <row r="4096" spans="1:8" x14ac:dyDescent="0.3">
      <c r="A4096" s="84"/>
      <c r="H4096" s="83"/>
    </row>
    <row r="4097" spans="1:8" x14ac:dyDescent="0.3">
      <c r="A4097" s="84"/>
      <c r="H4097" s="83"/>
    </row>
    <row r="4098" spans="1:8" x14ac:dyDescent="0.3">
      <c r="A4098" s="84"/>
      <c r="H4098" s="83"/>
    </row>
    <row r="4099" spans="1:8" x14ac:dyDescent="0.3">
      <c r="A4099" s="84"/>
      <c r="H4099" s="83"/>
    </row>
    <row r="4100" spans="1:8" x14ac:dyDescent="0.3">
      <c r="A4100" s="84"/>
      <c r="H4100" s="83"/>
    </row>
    <row r="4101" spans="1:8" x14ac:dyDescent="0.3">
      <c r="A4101" s="84"/>
      <c r="H4101" s="83"/>
    </row>
    <row r="4102" spans="1:8" x14ac:dyDescent="0.3">
      <c r="A4102" s="84"/>
      <c r="H4102" s="83"/>
    </row>
    <row r="4103" spans="1:8" x14ac:dyDescent="0.3">
      <c r="A4103" s="84"/>
      <c r="H4103" s="83"/>
    </row>
    <row r="4104" spans="1:8" x14ac:dyDescent="0.3">
      <c r="A4104" s="84"/>
      <c r="H4104" s="83"/>
    </row>
    <row r="4105" spans="1:8" x14ac:dyDescent="0.3">
      <c r="A4105" s="84"/>
      <c r="H4105" s="83"/>
    </row>
    <row r="4106" spans="1:8" x14ac:dyDescent="0.3">
      <c r="A4106" s="84"/>
      <c r="H4106" s="83"/>
    </row>
    <row r="4107" spans="1:8" x14ac:dyDescent="0.3">
      <c r="A4107" s="84"/>
      <c r="H4107" s="83"/>
    </row>
    <row r="4108" spans="1:8" x14ac:dyDescent="0.3">
      <c r="A4108" s="84"/>
      <c r="H4108" s="83"/>
    </row>
    <row r="4109" spans="1:8" x14ac:dyDescent="0.3">
      <c r="A4109" s="84"/>
      <c r="H4109" s="83"/>
    </row>
    <row r="4110" spans="1:8" x14ac:dyDescent="0.3">
      <c r="A4110" s="84"/>
      <c r="H4110" s="83"/>
    </row>
    <row r="4111" spans="1:8" x14ac:dyDescent="0.3">
      <c r="A4111" s="84"/>
      <c r="H4111" s="83"/>
    </row>
    <row r="4112" spans="1:8" x14ac:dyDescent="0.3">
      <c r="A4112" s="84"/>
      <c r="H4112" s="83"/>
    </row>
    <row r="4113" spans="1:8" x14ac:dyDescent="0.3">
      <c r="A4113" s="84"/>
      <c r="H4113" s="83"/>
    </row>
    <row r="4114" spans="1:8" x14ac:dyDescent="0.3">
      <c r="A4114" s="84"/>
      <c r="H4114" s="83"/>
    </row>
    <row r="4115" spans="1:8" x14ac:dyDescent="0.3">
      <c r="A4115" s="84"/>
      <c r="H4115" s="83"/>
    </row>
    <row r="4116" spans="1:8" x14ac:dyDescent="0.3">
      <c r="A4116" s="84"/>
      <c r="H4116" s="83"/>
    </row>
    <row r="4117" spans="1:8" x14ac:dyDescent="0.3">
      <c r="A4117" s="84"/>
      <c r="H4117" s="83"/>
    </row>
    <row r="4118" spans="1:8" x14ac:dyDescent="0.3">
      <c r="A4118" s="84"/>
      <c r="H4118" s="83"/>
    </row>
    <row r="4119" spans="1:8" x14ac:dyDescent="0.3">
      <c r="A4119" s="84"/>
      <c r="H4119" s="83"/>
    </row>
    <row r="4120" spans="1:8" x14ac:dyDescent="0.3">
      <c r="A4120" s="84"/>
      <c r="H4120" s="83"/>
    </row>
    <row r="4121" spans="1:8" x14ac:dyDescent="0.3">
      <c r="A4121" s="84"/>
      <c r="H4121" s="83"/>
    </row>
    <row r="4122" spans="1:8" x14ac:dyDescent="0.3">
      <c r="A4122" s="84"/>
      <c r="H4122" s="83"/>
    </row>
    <row r="4123" spans="1:8" x14ac:dyDescent="0.3">
      <c r="A4123" s="84"/>
      <c r="H4123" s="83"/>
    </row>
    <row r="4124" spans="1:8" x14ac:dyDescent="0.3">
      <c r="A4124" s="84"/>
      <c r="H4124" s="83"/>
    </row>
    <row r="4125" spans="1:8" x14ac:dyDescent="0.3">
      <c r="A4125" s="84"/>
      <c r="H4125" s="83"/>
    </row>
    <row r="4126" spans="1:8" x14ac:dyDescent="0.3">
      <c r="A4126" s="84"/>
      <c r="H4126" s="83"/>
    </row>
    <row r="4127" spans="1:8" x14ac:dyDescent="0.3">
      <c r="A4127" s="84"/>
      <c r="H4127" s="83"/>
    </row>
    <row r="4128" spans="1:8" x14ac:dyDescent="0.3">
      <c r="A4128" s="84"/>
      <c r="H4128" s="83"/>
    </row>
    <row r="4129" spans="1:8" x14ac:dyDescent="0.3">
      <c r="A4129" s="84"/>
      <c r="H4129" s="83"/>
    </row>
    <row r="4130" spans="1:8" x14ac:dyDescent="0.3">
      <c r="A4130" s="84"/>
      <c r="H4130" s="83"/>
    </row>
    <row r="4131" spans="1:8" x14ac:dyDescent="0.3">
      <c r="A4131" s="84"/>
      <c r="H4131" s="83"/>
    </row>
    <row r="4132" spans="1:8" x14ac:dyDescent="0.3">
      <c r="A4132" s="84"/>
      <c r="H4132" s="83"/>
    </row>
    <row r="4133" spans="1:8" x14ac:dyDescent="0.3">
      <c r="A4133" s="84"/>
      <c r="H4133" s="83"/>
    </row>
    <row r="4134" spans="1:8" x14ac:dyDescent="0.3">
      <c r="A4134" s="84"/>
      <c r="H4134" s="83"/>
    </row>
    <row r="4135" spans="1:8" x14ac:dyDescent="0.3">
      <c r="A4135" s="84"/>
      <c r="H4135" s="83"/>
    </row>
    <row r="4136" spans="1:8" x14ac:dyDescent="0.3">
      <c r="A4136" s="84"/>
      <c r="H4136" s="83"/>
    </row>
    <row r="4137" spans="1:8" x14ac:dyDescent="0.3">
      <c r="A4137" s="84"/>
      <c r="H4137" s="83"/>
    </row>
    <row r="4138" spans="1:8" x14ac:dyDescent="0.3">
      <c r="A4138" s="84"/>
      <c r="H4138" s="83"/>
    </row>
    <row r="4139" spans="1:8" x14ac:dyDescent="0.3">
      <c r="A4139" s="84"/>
      <c r="H4139" s="83"/>
    </row>
    <row r="4140" spans="1:8" x14ac:dyDescent="0.3">
      <c r="A4140" s="84"/>
      <c r="H4140" s="83"/>
    </row>
    <row r="4141" spans="1:8" x14ac:dyDescent="0.3">
      <c r="A4141" s="84"/>
      <c r="H4141" s="83"/>
    </row>
    <row r="4142" spans="1:8" x14ac:dyDescent="0.3">
      <c r="A4142" s="84"/>
      <c r="H4142" s="83"/>
    </row>
    <row r="4143" spans="1:8" x14ac:dyDescent="0.3">
      <c r="A4143" s="84"/>
      <c r="H4143" s="83"/>
    </row>
    <row r="4144" spans="1:8" x14ac:dyDescent="0.3">
      <c r="A4144" s="84"/>
      <c r="H4144" s="83"/>
    </row>
    <row r="4145" spans="1:8" x14ac:dyDescent="0.3">
      <c r="A4145" s="84"/>
      <c r="H4145" s="83"/>
    </row>
    <row r="4146" spans="1:8" x14ac:dyDescent="0.3">
      <c r="A4146" s="84"/>
      <c r="H4146" s="83"/>
    </row>
    <row r="4147" spans="1:8" x14ac:dyDescent="0.3">
      <c r="A4147" s="84"/>
      <c r="H4147" s="83"/>
    </row>
    <row r="4148" spans="1:8" x14ac:dyDescent="0.3">
      <c r="A4148" s="84"/>
      <c r="H4148" s="83"/>
    </row>
    <row r="4149" spans="1:8" x14ac:dyDescent="0.3">
      <c r="A4149" s="84"/>
      <c r="H4149" s="83"/>
    </row>
    <row r="4150" spans="1:8" x14ac:dyDescent="0.3">
      <c r="A4150" s="84"/>
      <c r="H4150" s="83"/>
    </row>
    <row r="4151" spans="1:8" x14ac:dyDescent="0.3">
      <c r="A4151" s="84"/>
      <c r="H4151" s="83"/>
    </row>
    <row r="4152" spans="1:8" x14ac:dyDescent="0.3">
      <c r="A4152" s="84"/>
      <c r="H4152" s="83"/>
    </row>
    <row r="4153" spans="1:8" x14ac:dyDescent="0.3">
      <c r="A4153" s="84"/>
      <c r="H4153" s="83"/>
    </row>
    <row r="4154" spans="1:8" x14ac:dyDescent="0.3">
      <c r="A4154" s="84"/>
      <c r="H4154" s="83"/>
    </row>
    <row r="4155" spans="1:8" x14ac:dyDescent="0.3">
      <c r="A4155" s="84"/>
      <c r="H4155" s="83"/>
    </row>
    <row r="4156" spans="1:8" x14ac:dyDescent="0.3">
      <c r="A4156" s="84"/>
      <c r="H4156" s="83"/>
    </row>
    <row r="4157" spans="1:8" x14ac:dyDescent="0.3">
      <c r="A4157" s="84"/>
      <c r="H4157" s="83"/>
    </row>
    <row r="4158" spans="1:8" x14ac:dyDescent="0.3">
      <c r="A4158" s="84"/>
      <c r="H4158" s="83"/>
    </row>
    <row r="4159" spans="1:8" x14ac:dyDescent="0.3">
      <c r="A4159" s="84"/>
      <c r="H4159" s="83"/>
    </row>
    <row r="4160" spans="1:8" x14ac:dyDescent="0.3">
      <c r="A4160" s="84"/>
      <c r="H4160" s="83"/>
    </row>
    <row r="4161" spans="1:8" x14ac:dyDescent="0.3">
      <c r="A4161" s="84"/>
      <c r="H4161" s="83"/>
    </row>
    <row r="4162" spans="1:8" x14ac:dyDescent="0.3">
      <c r="A4162" s="84"/>
      <c r="H4162" s="83"/>
    </row>
    <row r="4163" spans="1:8" x14ac:dyDescent="0.3">
      <c r="A4163" s="84"/>
      <c r="H4163" s="83"/>
    </row>
    <row r="4164" spans="1:8" x14ac:dyDescent="0.3">
      <c r="A4164" s="84"/>
      <c r="H4164" s="83"/>
    </row>
    <row r="4165" spans="1:8" x14ac:dyDescent="0.3">
      <c r="A4165" s="84"/>
      <c r="H4165" s="83"/>
    </row>
    <row r="4166" spans="1:8" x14ac:dyDescent="0.3">
      <c r="A4166" s="84"/>
      <c r="H4166" s="83"/>
    </row>
    <row r="4167" spans="1:8" x14ac:dyDescent="0.3">
      <c r="A4167" s="84"/>
      <c r="H4167" s="83"/>
    </row>
    <row r="4168" spans="1:8" x14ac:dyDescent="0.3">
      <c r="A4168" s="84"/>
      <c r="H4168" s="83"/>
    </row>
    <row r="4169" spans="1:8" x14ac:dyDescent="0.3">
      <c r="A4169" s="84"/>
      <c r="H4169" s="83"/>
    </row>
    <row r="4170" spans="1:8" x14ac:dyDescent="0.3">
      <c r="A4170" s="84"/>
      <c r="H4170" s="83"/>
    </row>
    <row r="4171" spans="1:8" x14ac:dyDescent="0.3">
      <c r="A4171" s="84"/>
      <c r="H4171" s="83"/>
    </row>
    <row r="4172" spans="1:8" x14ac:dyDescent="0.3">
      <c r="A4172" s="84"/>
      <c r="H4172" s="83"/>
    </row>
    <row r="4173" spans="1:8" x14ac:dyDescent="0.3">
      <c r="A4173" s="84"/>
      <c r="H4173" s="83"/>
    </row>
    <row r="4174" spans="1:8" x14ac:dyDescent="0.3">
      <c r="A4174" s="84"/>
      <c r="H4174" s="83"/>
    </row>
    <row r="4175" spans="1:8" x14ac:dyDescent="0.3">
      <c r="A4175" s="84"/>
      <c r="H4175" s="83"/>
    </row>
    <row r="4176" spans="1:8" x14ac:dyDescent="0.3">
      <c r="A4176" s="84"/>
      <c r="H4176" s="83"/>
    </row>
    <row r="4177" spans="1:8" x14ac:dyDescent="0.3">
      <c r="A4177" s="84"/>
      <c r="H4177" s="83"/>
    </row>
    <row r="4178" spans="1:8" x14ac:dyDescent="0.3">
      <c r="A4178" s="84"/>
      <c r="H4178" s="83"/>
    </row>
    <row r="4179" spans="1:8" x14ac:dyDescent="0.3">
      <c r="A4179" s="84"/>
      <c r="H4179" s="83"/>
    </row>
    <row r="4180" spans="1:8" x14ac:dyDescent="0.3">
      <c r="A4180" s="84"/>
      <c r="H4180" s="83"/>
    </row>
    <row r="4181" spans="1:8" x14ac:dyDescent="0.3">
      <c r="A4181" s="84"/>
      <c r="H4181" s="83"/>
    </row>
    <row r="4182" spans="1:8" x14ac:dyDescent="0.3">
      <c r="A4182" s="84"/>
      <c r="H4182" s="83"/>
    </row>
    <row r="4183" spans="1:8" x14ac:dyDescent="0.3">
      <c r="A4183" s="84"/>
      <c r="H4183" s="83"/>
    </row>
    <row r="4184" spans="1:8" x14ac:dyDescent="0.3">
      <c r="A4184" s="84"/>
      <c r="H4184" s="83"/>
    </row>
    <row r="4185" spans="1:8" x14ac:dyDescent="0.3">
      <c r="A4185" s="84"/>
      <c r="H4185" s="83"/>
    </row>
    <row r="4186" spans="1:8" x14ac:dyDescent="0.3">
      <c r="A4186" s="84"/>
      <c r="H4186" s="83"/>
    </row>
    <row r="4187" spans="1:8" x14ac:dyDescent="0.3">
      <c r="A4187" s="84"/>
      <c r="H4187" s="83"/>
    </row>
    <row r="4188" spans="1:8" x14ac:dyDescent="0.3">
      <c r="A4188" s="84"/>
      <c r="H4188" s="83"/>
    </row>
    <row r="4189" spans="1:8" x14ac:dyDescent="0.3">
      <c r="A4189" s="84"/>
      <c r="H4189" s="83"/>
    </row>
    <row r="4190" spans="1:8" x14ac:dyDescent="0.3">
      <c r="A4190" s="84"/>
      <c r="H4190" s="83"/>
    </row>
    <row r="4191" spans="1:8" x14ac:dyDescent="0.3">
      <c r="A4191" s="84"/>
      <c r="H4191" s="83"/>
    </row>
    <row r="4192" spans="1:8" x14ac:dyDescent="0.3">
      <c r="A4192" s="84"/>
      <c r="H4192" s="83"/>
    </row>
    <row r="4193" spans="1:8" x14ac:dyDescent="0.3">
      <c r="A4193" s="84"/>
      <c r="H4193" s="83"/>
    </row>
    <row r="4194" spans="1:8" x14ac:dyDescent="0.3">
      <c r="A4194" s="84"/>
      <c r="H4194" s="83"/>
    </row>
    <row r="4195" spans="1:8" x14ac:dyDescent="0.3">
      <c r="A4195" s="84"/>
      <c r="H4195" s="83"/>
    </row>
    <row r="4196" spans="1:8" x14ac:dyDescent="0.3">
      <c r="A4196" s="84"/>
      <c r="H4196" s="83"/>
    </row>
    <row r="4197" spans="1:8" x14ac:dyDescent="0.3">
      <c r="A4197" s="84"/>
      <c r="H4197" s="83"/>
    </row>
    <row r="4198" spans="1:8" x14ac:dyDescent="0.3">
      <c r="A4198" s="84"/>
      <c r="H4198" s="83"/>
    </row>
    <row r="4199" spans="1:8" x14ac:dyDescent="0.3">
      <c r="A4199" s="84"/>
      <c r="H4199" s="83"/>
    </row>
    <row r="4200" spans="1:8" x14ac:dyDescent="0.3">
      <c r="A4200" s="84"/>
      <c r="H4200" s="83"/>
    </row>
    <row r="4201" spans="1:8" x14ac:dyDescent="0.3">
      <c r="A4201" s="84"/>
      <c r="H4201" s="83"/>
    </row>
    <row r="4202" spans="1:8" x14ac:dyDescent="0.3">
      <c r="A4202" s="84"/>
      <c r="H4202" s="83"/>
    </row>
    <row r="4203" spans="1:8" x14ac:dyDescent="0.3">
      <c r="A4203" s="84"/>
      <c r="H4203" s="83"/>
    </row>
    <row r="4204" spans="1:8" x14ac:dyDescent="0.3">
      <c r="A4204" s="84"/>
      <c r="H4204" s="83"/>
    </row>
    <row r="4205" spans="1:8" x14ac:dyDescent="0.3">
      <c r="A4205" s="84"/>
      <c r="H4205" s="83"/>
    </row>
    <row r="4206" spans="1:8" x14ac:dyDescent="0.3">
      <c r="A4206" s="84"/>
      <c r="H4206" s="83"/>
    </row>
    <row r="4207" spans="1:8" x14ac:dyDescent="0.3">
      <c r="A4207" s="84"/>
      <c r="H4207" s="83"/>
    </row>
    <row r="4208" spans="1:8" x14ac:dyDescent="0.3">
      <c r="A4208" s="84"/>
      <c r="H4208" s="83"/>
    </row>
    <row r="4209" spans="1:8" x14ac:dyDescent="0.3">
      <c r="A4209" s="84"/>
      <c r="H4209" s="83"/>
    </row>
    <row r="4210" spans="1:8" x14ac:dyDescent="0.3">
      <c r="A4210" s="84"/>
      <c r="H4210" s="83"/>
    </row>
    <row r="4211" spans="1:8" x14ac:dyDescent="0.3">
      <c r="A4211" s="84"/>
      <c r="H4211" s="83"/>
    </row>
    <row r="4212" spans="1:8" x14ac:dyDescent="0.3">
      <c r="A4212" s="84"/>
      <c r="H4212" s="83"/>
    </row>
    <row r="4213" spans="1:8" x14ac:dyDescent="0.3">
      <c r="A4213" s="84"/>
      <c r="H4213" s="83"/>
    </row>
    <row r="4214" spans="1:8" x14ac:dyDescent="0.3">
      <c r="A4214" s="84"/>
      <c r="H4214" s="83"/>
    </row>
    <row r="4215" spans="1:8" x14ac:dyDescent="0.3">
      <c r="A4215" s="84"/>
      <c r="H4215" s="83"/>
    </row>
    <row r="4216" spans="1:8" x14ac:dyDescent="0.3">
      <c r="A4216" s="84"/>
      <c r="H4216" s="83"/>
    </row>
    <row r="4217" spans="1:8" x14ac:dyDescent="0.3">
      <c r="A4217" s="84"/>
      <c r="H4217" s="83"/>
    </row>
    <row r="4218" spans="1:8" x14ac:dyDescent="0.3">
      <c r="A4218" s="84"/>
      <c r="H4218" s="83"/>
    </row>
    <row r="4219" spans="1:8" x14ac:dyDescent="0.3">
      <c r="A4219" s="84"/>
      <c r="H4219" s="83"/>
    </row>
    <row r="4220" spans="1:8" x14ac:dyDescent="0.3">
      <c r="A4220" s="84"/>
      <c r="H4220" s="83"/>
    </row>
    <row r="4221" spans="1:8" x14ac:dyDescent="0.3">
      <c r="H4221" s="83"/>
    </row>
    <row r="4222" spans="1:8" x14ac:dyDescent="0.3">
      <c r="H4222" s="83"/>
    </row>
  </sheetData>
  <sortState xmlns:xlrd2="http://schemas.microsoft.com/office/spreadsheetml/2017/richdata2" ref="A3:U288">
    <sortCondition descending="1" ref="R3:R288"/>
  </sortState>
  <phoneticPr fontId="19" type="noConversion"/>
  <pageMargins left="0.7" right="0.7" top="0.75" bottom="0.75" header="0.3" footer="0.3"/>
  <pageSetup orientation="portrait" r:id="rId1"/>
  <headerFooter>
    <oddHeader>&amp;R&amp;"Calibri"&amp;12&amp;K000000Controlled Disclosure&amp;1#_x000D_&amp;"Calibri"&amp;11&amp;K000000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2" r:id="rId4" name="Button 8">
              <controlPr defaultSize="0" print="0" autoFill="0" autoPict="0" macro="[0]!ProfitTestMultipleModelpoints">
                <anchor moveWithCells="1" sizeWithCells="1">
                  <from>
                    <xdr:col>26</xdr:col>
                    <xdr:colOff>342900</xdr:colOff>
                    <xdr:row>1</xdr:row>
                    <xdr:rowOff>76200</xdr:rowOff>
                  </from>
                  <to>
                    <xdr:col>29</xdr:col>
                    <xdr:colOff>1935480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27084-D42F-452D-ADEC-F875E1E504B7}">
  <sheetPr codeName="Sheet1"/>
  <dimension ref="B2:CY44"/>
  <sheetViews>
    <sheetView zoomScale="76" zoomScaleNormal="76" workbookViewId="0">
      <selection activeCell="E21" sqref="E21"/>
    </sheetView>
  </sheetViews>
  <sheetFormatPr defaultColWidth="16.33203125" defaultRowHeight="14.4" x14ac:dyDescent="0.3"/>
  <cols>
    <col min="3" max="3" width="18.6640625" customWidth="1"/>
  </cols>
  <sheetData>
    <row r="2" spans="3:103" x14ac:dyDescent="0.3">
      <c r="C2" s="230" t="s">
        <v>405</v>
      </c>
      <c r="D2" s="230"/>
      <c r="E2" s="230"/>
      <c r="F2" s="230"/>
      <c r="G2" s="230"/>
      <c r="H2" s="230"/>
      <c r="I2" s="230"/>
      <c r="J2" s="230"/>
      <c r="K2" s="230"/>
      <c r="L2" s="230"/>
      <c r="M2" s="230"/>
    </row>
    <row r="3" spans="3:103" x14ac:dyDescent="0.3">
      <c r="C3" s="166" t="s">
        <v>121</v>
      </c>
      <c r="D3" s="162">
        <v>1</v>
      </c>
      <c r="E3" s="162">
        <f>D3+1</f>
        <v>2</v>
      </c>
      <c r="F3" s="162">
        <f t="shared" ref="F3:N3" si="0">E3+1</f>
        <v>3</v>
      </c>
      <c r="G3" s="162">
        <f t="shared" si="0"/>
        <v>4</v>
      </c>
      <c r="H3" s="162">
        <f t="shared" si="0"/>
        <v>5</v>
      </c>
      <c r="I3" s="162">
        <f t="shared" si="0"/>
        <v>6</v>
      </c>
      <c r="J3" s="162">
        <f t="shared" si="0"/>
        <v>7</v>
      </c>
      <c r="K3" s="162">
        <f t="shared" si="0"/>
        <v>8</v>
      </c>
      <c r="L3" s="162">
        <f t="shared" si="0"/>
        <v>9</v>
      </c>
      <c r="M3" s="162">
        <f t="shared" si="0"/>
        <v>10</v>
      </c>
      <c r="N3" s="162">
        <f t="shared" si="0"/>
        <v>11</v>
      </c>
      <c r="O3" s="162">
        <f t="shared" ref="O3" si="1">N3+1</f>
        <v>12</v>
      </c>
      <c r="P3" s="162">
        <f t="shared" ref="P3" si="2">O3+1</f>
        <v>13</v>
      </c>
      <c r="Q3" s="162">
        <f t="shared" ref="Q3" si="3">P3+1</f>
        <v>14</v>
      </c>
      <c r="R3" s="162">
        <f t="shared" ref="R3" si="4">Q3+1</f>
        <v>15</v>
      </c>
      <c r="S3" s="162">
        <f t="shared" ref="S3" si="5">R3+1</f>
        <v>16</v>
      </c>
      <c r="T3" s="162">
        <f t="shared" ref="T3" si="6">S3+1</f>
        <v>17</v>
      </c>
      <c r="U3" s="162">
        <f t="shared" ref="U3" si="7">T3+1</f>
        <v>18</v>
      </c>
      <c r="V3" s="162">
        <f t="shared" ref="V3" si="8">U3+1</f>
        <v>19</v>
      </c>
      <c r="W3" s="162">
        <f t="shared" ref="W3" si="9">V3+1</f>
        <v>20</v>
      </c>
      <c r="X3" s="162">
        <f t="shared" ref="X3" si="10">W3+1</f>
        <v>21</v>
      </c>
      <c r="Y3" s="162">
        <f t="shared" ref="Y3" si="11">X3+1</f>
        <v>22</v>
      </c>
      <c r="Z3" s="162">
        <f t="shared" ref="Z3" si="12">Y3+1</f>
        <v>23</v>
      </c>
      <c r="AA3" s="162">
        <f t="shared" ref="AA3" si="13">Z3+1</f>
        <v>24</v>
      </c>
      <c r="AB3" s="162">
        <f t="shared" ref="AB3" si="14">AA3+1</f>
        <v>25</v>
      </c>
      <c r="AC3" s="162">
        <f t="shared" ref="AC3" si="15">AB3+1</f>
        <v>26</v>
      </c>
      <c r="AD3" s="162">
        <f t="shared" ref="AD3" si="16">AC3+1</f>
        <v>27</v>
      </c>
      <c r="AE3" s="162">
        <f t="shared" ref="AE3" si="17">AD3+1</f>
        <v>28</v>
      </c>
      <c r="AF3" s="162">
        <f t="shared" ref="AF3" si="18">AE3+1</f>
        <v>29</v>
      </c>
      <c r="AG3" s="162">
        <f t="shared" ref="AG3" si="19">AF3+1</f>
        <v>30</v>
      </c>
      <c r="AH3" s="162">
        <f t="shared" ref="AH3" si="20">AG3+1</f>
        <v>31</v>
      </c>
      <c r="AI3" s="162">
        <f t="shared" ref="AI3" si="21">AH3+1</f>
        <v>32</v>
      </c>
      <c r="AJ3" s="162">
        <f t="shared" ref="AJ3" si="22">AI3+1</f>
        <v>33</v>
      </c>
      <c r="AK3" s="162">
        <f t="shared" ref="AK3" si="23">AJ3+1</f>
        <v>34</v>
      </c>
      <c r="AL3" s="162">
        <f t="shared" ref="AL3" si="24">AK3+1</f>
        <v>35</v>
      </c>
      <c r="AM3" s="162">
        <f t="shared" ref="AM3" si="25">AL3+1</f>
        <v>36</v>
      </c>
      <c r="AN3" s="162">
        <f t="shared" ref="AN3" si="26">AM3+1</f>
        <v>37</v>
      </c>
      <c r="AO3" s="162">
        <f t="shared" ref="AO3" si="27">AN3+1</f>
        <v>38</v>
      </c>
      <c r="AP3" s="162">
        <f t="shared" ref="AP3" si="28">AO3+1</f>
        <v>39</v>
      </c>
      <c r="AQ3" s="162">
        <f t="shared" ref="AQ3" si="29">AP3+1</f>
        <v>40</v>
      </c>
      <c r="AR3" s="162">
        <f t="shared" ref="AR3" si="30">AQ3+1</f>
        <v>41</v>
      </c>
      <c r="AS3" s="162">
        <f t="shared" ref="AS3" si="31">AR3+1</f>
        <v>42</v>
      </c>
      <c r="AT3" s="162">
        <f t="shared" ref="AT3" si="32">AS3+1</f>
        <v>43</v>
      </c>
      <c r="AU3" s="162">
        <f t="shared" ref="AU3" si="33">AT3+1</f>
        <v>44</v>
      </c>
      <c r="AV3" s="162">
        <f t="shared" ref="AV3" si="34">AU3+1</f>
        <v>45</v>
      </c>
      <c r="AW3" s="162">
        <f t="shared" ref="AW3" si="35">AV3+1</f>
        <v>46</v>
      </c>
      <c r="AX3" s="162">
        <f t="shared" ref="AX3" si="36">AW3+1</f>
        <v>47</v>
      </c>
      <c r="AY3" s="162">
        <f t="shared" ref="AY3" si="37">AX3+1</f>
        <v>48</v>
      </c>
      <c r="AZ3" s="162">
        <f t="shared" ref="AZ3" si="38">AY3+1</f>
        <v>49</v>
      </c>
      <c r="BA3" s="162">
        <f t="shared" ref="BA3" si="39">AZ3+1</f>
        <v>50</v>
      </c>
      <c r="BB3" s="162">
        <f t="shared" ref="BB3" si="40">BA3+1</f>
        <v>51</v>
      </c>
      <c r="BC3" s="162">
        <f t="shared" ref="BC3" si="41">BB3+1</f>
        <v>52</v>
      </c>
      <c r="BD3" s="162">
        <f t="shared" ref="BD3" si="42">BC3+1</f>
        <v>53</v>
      </c>
      <c r="BE3" s="162">
        <f t="shared" ref="BE3" si="43">BD3+1</f>
        <v>54</v>
      </c>
      <c r="BF3" s="162">
        <f t="shared" ref="BF3" si="44">BE3+1</f>
        <v>55</v>
      </c>
      <c r="BG3" s="162">
        <f t="shared" ref="BG3" si="45">BF3+1</f>
        <v>56</v>
      </c>
      <c r="BH3" s="162">
        <f t="shared" ref="BH3" si="46">BG3+1</f>
        <v>57</v>
      </c>
      <c r="BI3" s="162">
        <f t="shared" ref="BI3" si="47">BH3+1</f>
        <v>58</v>
      </c>
      <c r="BJ3" s="162">
        <f t="shared" ref="BJ3" si="48">BI3+1</f>
        <v>59</v>
      </c>
      <c r="BK3" s="162">
        <f t="shared" ref="BK3" si="49">BJ3+1</f>
        <v>60</v>
      </c>
      <c r="BL3" s="162">
        <f t="shared" ref="BL3" si="50">BK3+1</f>
        <v>61</v>
      </c>
      <c r="BM3" s="162">
        <f t="shared" ref="BM3" si="51">BL3+1</f>
        <v>62</v>
      </c>
      <c r="BN3" s="162">
        <f t="shared" ref="BN3" si="52">BM3+1</f>
        <v>63</v>
      </c>
      <c r="BO3" s="162">
        <f t="shared" ref="BO3" si="53">BN3+1</f>
        <v>64</v>
      </c>
      <c r="BP3" s="162">
        <f t="shared" ref="BP3" si="54">BO3+1</f>
        <v>65</v>
      </c>
      <c r="BQ3" s="162">
        <f t="shared" ref="BQ3" si="55">BP3+1</f>
        <v>66</v>
      </c>
      <c r="BR3" s="162">
        <f t="shared" ref="BR3" si="56">BQ3+1</f>
        <v>67</v>
      </c>
      <c r="BS3" s="162">
        <f t="shared" ref="BS3" si="57">BR3+1</f>
        <v>68</v>
      </c>
      <c r="BT3" s="162">
        <f t="shared" ref="BT3" si="58">BS3+1</f>
        <v>69</v>
      </c>
      <c r="BU3" s="162">
        <f t="shared" ref="BU3" si="59">BT3+1</f>
        <v>70</v>
      </c>
      <c r="BV3" s="162">
        <f t="shared" ref="BV3" si="60">BU3+1</f>
        <v>71</v>
      </c>
      <c r="BW3" s="162">
        <f t="shared" ref="BW3" si="61">BV3+1</f>
        <v>72</v>
      </c>
      <c r="BX3" s="162">
        <f t="shared" ref="BX3" si="62">BW3+1</f>
        <v>73</v>
      </c>
      <c r="BY3" s="162">
        <f t="shared" ref="BY3" si="63">BX3+1</f>
        <v>74</v>
      </c>
      <c r="BZ3" s="162">
        <f t="shared" ref="BZ3" si="64">BY3+1</f>
        <v>75</v>
      </c>
      <c r="CA3" s="162">
        <f t="shared" ref="CA3" si="65">BZ3+1</f>
        <v>76</v>
      </c>
      <c r="CB3" s="162">
        <f t="shared" ref="CB3" si="66">CA3+1</f>
        <v>77</v>
      </c>
      <c r="CC3" s="162">
        <f t="shared" ref="CC3" si="67">CB3+1</f>
        <v>78</v>
      </c>
      <c r="CD3" s="162">
        <f t="shared" ref="CD3" si="68">CC3+1</f>
        <v>79</v>
      </c>
      <c r="CE3" s="162">
        <f t="shared" ref="CE3" si="69">CD3+1</f>
        <v>80</v>
      </c>
      <c r="CF3" s="162">
        <f t="shared" ref="CF3" si="70">CE3+1</f>
        <v>81</v>
      </c>
      <c r="CG3" s="162">
        <f t="shared" ref="CG3" si="71">CF3+1</f>
        <v>82</v>
      </c>
      <c r="CH3" s="162">
        <f t="shared" ref="CH3" si="72">CG3+1</f>
        <v>83</v>
      </c>
      <c r="CI3" s="162">
        <f t="shared" ref="CI3" si="73">CH3+1</f>
        <v>84</v>
      </c>
      <c r="CJ3" s="162">
        <f t="shared" ref="CJ3" si="74">CI3+1</f>
        <v>85</v>
      </c>
      <c r="CK3" s="162">
        <f t="shared" ref="CK3" si="75">CJ3+1</f>
        <v>86</v>
      </c>
      <c r="CL3" s="162">
        <f t="shared" ref="CL3" si="76">CK3+1</f>
        <v>87</v>
      </c>
      <c r="CM3" s="162">
        <f t="shared" ref="CM3" si="77">CL3+1</f>
        <v>88</v>
      </c>
      <c r="CN3" s="162">
        <f t="shared" ref="CN3" si="78">CM3+1</f>
        <v>89</v>
      </c>
      <c r="CO3" s="162">
        <f t="shared" ref="CO3" si="79">CN3+1</f>
        <v>90</v>
      </c>
      <c r="CP3" s="162">
        <f t="shared" ref="CP3" si="80">CO3+1</f>
        <v>91</v>
      </c>
      <c r="CQ3" s="162">
        <f t="shared" ref="CQ3" si="81">CP3+1</f>
        <v>92</v>
      </c>
      <c r="CR3" s="162">
        <f t="shared" ref="CR3" si="82">CQ3+1</f>
        <v>93</v>
      </c>
      <c r="CS3" s="162">
        <f t="shared" ref="CS3" si="83">CR3+1</f>
        <v>94</v>
      </c>
      <c r="CT3" s="162">
        <f t="shared" ref="CT3" si="84">CS3+1</f>
        <v>95</v>
      </c>
      <c r="CU3" s="162">
        <f t="shared" ref="CU3" si="85">CT3+1</f>
        <v>96</v>
      </c>
      <c r="CV3" s="162">
        <f t="shared" ref="CV3" si="86">CU3+1</f>
        <v>97</v>
      </c>
      <c r="CW3" s="162">
        <f t="shared" ref="CW3" si="87">CV3+1</f>
        <v>98</v>
      </c>
      <c r="CX3" s="162">
        <f t="shared" ref="CX3" si="88">CW3+1</f>
        <v>99</v>
      </c>
      <c r="CY3" s="162">
        <f t="shared" ref="CY3" si="89">CX3+1</f>
        <v>100</v>
      </c>
    </row>
    <row r="4" spans="3:103" x14ac:dyDescent="0.3">
      <c r="C4" s="166" t="s">
        <v>406</v>
      </c>
      <c r="D4" s="167">
        <f>SUMIF('BEL '!B$3:B$1048575,"&gt;0")</f>
        <v>162759.92215422643</v>
      </c>
      <c r="E4" s="167">
        <f>SUMIF('BEL '!C$3:C$1048575,"&gt;0")</f>
        <v>737203.9191464897</v>
      </c>
      <c r="F4" s="167">
        <f>SUMIF('BEL '!D$3:D$1048575,"&gt;0")</f>
        <v>1220568.9299604103</v>
      </c>
      <c r="G4" s="167">
        <f>SUMIF('BEL '!E$3:E$1048575,"&gt;0")</f>
        <v>1704174.271673416</v>
      </c>
      <c r="H4" s="167">
        <f>SUMIF('BEL '!F$3:F$1048575,"&gt;0")</f>
        <v>2408891.6038356572</v>
      </c>
      <c r="I4" s="167">
        <f>SUMIF('BEL '!G$3:G$1048575,"&gt;0")</f>
        <v>3038509.5914890305</v>
      </c>
      <c r="J4" s="167">
        <f>SUMIF('BEL '!H$3:H$1048575,"&gt;0")</f>
        <v>3887245.2637992459</v>
      </c>
      <c r="K4" s="167">
        <f>SUMIF('BEL '!I$3:I$1048575,"&gt;0")</f>
        <v>5217379.4741659621</v>
      </c>
      <c r="L4" s="167">
        <f>SUMIF('BEL '!J$3:J$1048575,"&gt;0")</f>
        <v>7222559.3797191596</v>
      </c>
      <c r="M4" s="167">
        <f>SUMIF('BEL '!K$3:K$1048575,"&gt;0")</f>
        <v>10067886.773607913</v>
      </c>
      <c r="N4" s="167">
        <f>SUMIF('BEL '!L$3:L$1048575,"&gt;0")</f>
        <v>10906585.086766791</v>
      </c>
      <c r="O4" s="167">
        <f>SUMIF('BEL '!M$3:M$1048575,"&gt;0")</f>
        <v>13772597.973950077</v>
      </c>
      <c r="P4" s="167">
        <f>SUMIF('BEL '!N$3:N$1048575,"&gt;0")</f>
        <v>17754776.592625361</v>
      </c>
      <c r="Q4" s="167">
        <f>SUMIF('BEL '!O$3:O$1048575,"&gt;0")</f>
        <v>22349677.892392259</v>
      </c>
      <c r="R4" s="167">
        <f>SUMIF('BEL '!P$3:P$1048575,"&gt;0")</f>
        <v>28241015.155344311</v>
      </c>
      <c r="S4" s="167">
        <f>SUMIF('BEL '!Q$3:Q$1048575,"&gt;0")</f>
        <v>34551682.372625336</v>
      </c>
      <c r="T4" s="167">
        <f>SUMIF('BEL '!R$3:R$1048575,"&gt;0")</f>
        <v>40674342.191940732</v>
      </c>
      <c r="U4" s="167">
        <f>SUMIF('BEL '!S$3:S$1048575,"&gt;0")</f>
        <v>45958747.979446478</v>
      </c>
      <c r="V4" s="167">
        <f>SUMIF('BEL '!T$3:T$1048575,"&gt;0")</f>
        <v>49893396.072412759</v>
      </c>
      <c r="W4" s="167">
        <f>SUMIF('BEL '!U$3:U$1048575,"&gt;0")</f>
        <v>53868039.247087047</v>
      </c>
      <c r="X4" s="167">
        <f>SUMIF('BEL '!V$3:V$1048575,"&gt;0")</f>
        <v>56569023.299846262</v>
      </c>
      <c r="Y4" s="167">
        <f>SUMIF('BEL '!W$3:W$1048575,"&gt;0")</f>
        <v>58258216.809248619</v>
      </c>
      <c r="Z4" s="167">
        <f>SUMIF('BEL '!X$3:X$1048575,"&gt;0")</f>
        <v>59057080.500750691</v>
      </c>
      <c r="AA4" s="167">
        <f>SUMIF('BEL '!Y$3:Y$1048575,"&gt;0")</f>
        <v>58998636.808967851</v>
      </c>
      <c r="AB4" s="167">
        <f>SUMIF('BEL '!Z$3:Z$1048575,"&gt;0")</f>
        <v>59047770.141761847</v>
      </c>
      <c r="AC4" s="167">
        <f>SUMIF('BEL '!AA$3:AA$1048575,"&gt;0")</f>
        <v>58521530.735790387</v>
      </c>
      <c r="AD4" s="167">
        <f>SUMIF('BEL '!AB$3:AB$1048575,"&gt;0")</f>
        <v>57594226.820966199</v>
      </c>
      <c r="AE4" s="167">
        <f>SUMIF('BEL '!AC$3:AC$1048575,"&gt;0")</f>
        <v>56323139.540770985</v>
      </c>
      <c r="AF4" s="167">
        <f>SUMIF('BEL '!AD$3:AD$1048575,"&gt;0")</f>
        <v>54733764.954106152</v>
      </c>
      <c r="AG4" s="167">
        <f>SUMIF('BEL '!AE$3:AE$1048575,"&gt;0")</f>
        <v>53360999.160153024</v>
      </c>
      <c r="AH4" s="167">
        <f>SUMIF('BEL '!AF$3:AF$1048575,"&gt;0")</f>
        <v>51775167.776995592</v>
      </c>
      <c r="AI4" s="167">
        <f>SUMIF('BEL '!AG$3:AG$1048575,"&gt;0")</f>
        <v>50008159.557843819</v>
      </c>
      <c r="AJ4" s="167">
        <f>SUMIF('BEL '!AH$3:AH$1048575,"&gt;0")</f>
        <v>48054350.341774866</v>
      </c>
      <c r="AK4" s="167">
        <f>SUMIF('BEL '!AI$3:AI$1048575,"&gt;0")</f>
        <v>45904486.001413874</v>
      </c>
      <c r="AL4" s="167">
        <f>SUMIF('BEL '!AJ$3:AJ$1048575,"&gt;0")</f>
        <v>43816599.868151531</v>
      </c>
      <c r="AM4" s="167">
        <f>SUMIF('BEL '!AK$3:AK$1048575,"&gt;0")</f>
        <v>41647771.299021095</v>
      </c>
      <c r="AN4" s="167">
        <f>SUMIF('BEL '!AL$3:AL$1048575,"&gt;0")</f>
        <v>39369355.541476093</v>
      </c>
      <c r="AO4" s="167">
        <f>SUMIF('BEL '!AM$3:AM$1048575,"&gt;0")</f>
        <v>37005072.939723082</v>
      </c>
      <c r="AP4" s="167">
        <f>SUMIF('BEL '!AN$3:AN$1048575,"&gt;0")</f>
        <v>34564646.438553214</v>
      </c>
      <c r="AQ4" s="167">
        <f>SUMIF('BEL '!AO$3:AO$1048575,"&gt;0")</f>
        <v>32193447.475690633</v>
      </c>
      <c r="AR4" s="167">
        <f>SUMIF('BEL '!AP$3:AP$1048575,"&gt;0")</f>
        <v>29795103.121936098</v>
      </c>
      <c r="AS4" s="167">
        <f>SUMIF('BEL '!AQ$3:AQ$1048575,"&gt;0")</f>
        <v>27399411.082726616</v>
      </c>
      <c r="AT4" s="167">
        <f>SUMIF('BEL '!AR$3:AR$1048575,"&gt;0")</f>
        <v>25030469.494276557</v>
      </c>
      <c r="AU4" s="167">
        <f>SUMIF('BEL '!AS$3:AS$1048575,"&gt;0")</f>
        <v>22709138.514458485</v>
      </c>
      <c r="AV4" s="167">
        <f>SUMIF('BEL '!AT$3:AT$1048575,"&gt;0")</f>
        <v>20525204.607405487</v>
      </c>
      <c r="AW4" s="167">
        <f>SUMIF('BEL '!AU$3:AU$1048575,"&gt;0")</f>
        <v>18456504.90609153</v>
      </c>
      <c r="AX4" s="167">
        <f>SUMIF('BEL '!AV$3:AV$1048575,"&gt;0")</f>
        <v>16502833.194226461</v>
      </c>
      <c r="AY4" s="167">
        <f>SUMIF('BEL '!AW$3:AW$1048575,"&gt;0")</f>
        <v>14678538.664690038</v>
      </c>
      <c r="AZ4" s="167">
        <f>SUMIF('BEL '!AX$3:AX$1048575,"&gt;0")</f>
        <v>12988668.334946858</v>
      </c>
      <c r="BA4" s="167">
        <f>SUMIF('BEL '!AY$3:AY$1048575,"&gt;0")</f>
        <v>11463496.040268229</v>
      </c>
      <c r="BB4" s="167">
        <f>SUMIF('BEL '!AZ$3:AZ$1048575,"&gt;0")</f>
        <v>10074670.17427782</v>
      </c>
      <c r="BC4" s="167">
        <f>SUMIF('BEL '!BA$3:BA$1048575,"&gt;0")</f>
        <v>8812519.2815569881</v>
      </c>
      <c r="BD4" s="167">
        <f>SUMIF('BEL '!BB$3:BB$1048575,"&gt;0")</f>
        <v>7667859.223799305</v>
      </c>
      <c r="BE4" s="167">
        <f>SUMIF('BEL '!BC$3:BC$1048575,"&gt;0")</f>
        <v>6631837.5165659757</v>
      </c>
      <c r="BF4" s="167">
        <f>SUMIF('BEL '!BD$3:BD$1048575,"&gt;0")</f>
        <v>5709258.3795051426</v>
      </c>
      <c r="BG4" s="167">
        <f>SUMIF('BEL '!BE$3:BE$1048575,"&gt;0")</f>
        <v>4892421.4000971299</v>
      </c>
      <c r="BH4" s="167">
        <f>SUMIF('BEL '!BF$3:BF$1048575,"&gt;0")</f>
        <v>4162564.988573309</v>
      </c>
      <c r="BI4" s="167">
        <f>SUMIF('BEL '!BG$3:BG$1048575,"&gt;0")</f>
        <v>3514968.2690903777</v>
      </c>
      <c r="BJ4" s="167">
        <f>SUMIF('BEL '!BH$3:BH$1048575,"&gt;0")</f>
        <v>2943342.4200253612</v>
      </c>
      <c r="BK4" s="167">
        <f>SUMIF('BEL '!BI$3:BI$1048575,"&gt;0")</f>
        <v>2445949.087194501</v>
      </c>
      <c r="BL4" s="167">
        <f>SUMIF('BEL '!BJ$3:BJ$1048575,"&gt;0")</f>
        <v>2012985.8700840105</v>
      </c>
      <c r="BM4" s="167">
        <f>SUMIF('BEL '!BK$3:BK$1048575,"&gt;0")</f>
        <v>1637772.4173907198</v>
      </c>
      <c r="BN4" s="167">
        <f>SUMIF('BEL '!BL$3:BL$1048575,"&gt;0")</f>
        <v>1315771.7853750859</v>
      </c>
      <c r="BO4" s="167">
        <f>SUMIF('BEL '!BM$3:BM$1048575,"&gt;0")</f>
        <v>1042325.3219324556</v>
      </c>
      <c r="BP4" s="167">
        <f>SUMIF('BEL '!BN$3:BN$1048575,"&gt;0")</f>
        <v>814541.24835444393</v>
      </c>
      <c r="BQ4" s="167">
        <f>SUMIF('BEL '!BO$3:BO$1048575,"&gt;0")</f>
        <v>628123.6028351828</v>
      </c>
      <c r="BR4" s="167">
        <f>SUMIF('BEL '!BP$3:BP$1048575,"&gt;0")</f>
        <v>475998.82553630357</v>
      </c>
      <c r="BS4" s="167">
        <f>SUMIF('BEL '!BQ$3:BQ$1048575,"&gt;0")</f>
        <v>354407.21430631616</v>
      </c>
      <c r="BT4" s="167">
        <f>SUMIF('BEL '!BR$3:BR$1048575,"&gt;0")</f>
        <v>259284.04564626823</v>
      </c>
      <c r="BU4" s="167">
        <f>SUMIF('BEL '!BS$3:BS$1048575,"&gt;0")</f>
        <v>186895.32490663309</v>
      </c>
      <c r="BV4" s="167">
        <f>SUMIF('BEL '!BT$3:BT$1048575,"&gt;0")</f>
        <v>133905.89439013047</v>
      </c>
      <c r="BW4" s="167">
        <f>SUMIF('BEL '!BU$3:BU$1048575,"&gt;0")</f>
        <v>94711.481479330178</v>
      </c>
      <c r="BX4" s="167">
        <f>SUMIF('BEL '!BV$3:BV$1048575,"&gt;0")</f>
        <v>66047.782502760994</v>
      </c>
      <c r="BY4" s="167">
        <f>SUMIF('BEL '!BW$3:BW$1048575,"&gt;0")</f>
        <v>45281.386094043177</v>
      </c>
      <c r="BZ4" s="167">
        <f>SUMIF('BEL '!BX$3:BX$1048575,"&gt;0")</f>
        <v>30396.203540215589</v>
      </c>
      <c r="CA4" s="167">
        <f>SUMIF('BEL '!BY$3:BY$1048575,"&gt;0")</f>
        <v>21155.986603068148</v>
      </c>
      <c r="CB4" s="167">
        <f>SUMIF('BEL '!BZ$3:BZ$1048575,"&gt;0")</f>
        <v>14429.893803560617</v>
      </c>
      <c r="CC4" s="167">
        <f>SUMIF('BEL '!CA$3:CA$1048575,"&gt;0")</f>
        <v>9592.6424553206289</v>
      </c>
      <c r="CD4" s="167">
        <f>SUMIF('BEL '!CB$3:CB$1048575,"&gt;0")</f>
        <v>6154.6653652308933</v>
      </c>
      <c r="CE4" s="167">
        <f>SUMIF('BEL '!CC$3:CC$1048575,"&gt;0")</f>
        <v>3743.7013713612587</v>
      </c>
      <c r="CF4" s="167">
        <f>SUMIF('BEL '!CD$3:CD$1048575,"&gt;0")</f>
        <v>2336.2861316116068</v>
      </c>
      <c r="CG4" s="167">
        <f>SUMIF('BEL '!CE$3:CE$1048575,"&gt;0")</f>
        <v>1368.3526111219346</v>
      </c>
      <c r="CH4" s="167">
        <f>SUMIF('BEL '!CF$3:CF$1048575,"&gt;0")</f>
        <v>717.17470336124052</v>
      </c>
      <c r="CI4" s="167">
        <f>SUMIF('BEL '!CG$3:CG$1048575,"&gt;0")</f>
        <v>285.71634338217132</v>
      </c>
      <c r="CJ4" s="167">
        <f>SUMIF('BEL '!CH$3:CH$1048575,"&gt;0")</f>
        <v>9.6615081963693053E-9</v>
      </c>
      <c r="CK4" s="167">
        <f>SUMIF('BEL '!CI$3:CI$1048575,"&gt;0")</f>
        <v>0</v>
      </c>
      <c r="CL4" s="167">
        <f>SUMIF('BEL '!CJ$3:CJ$1048575,"&gt;0")</f>
        <v>0</v>
      </c>
      <c r="CM4" s="167">
        <f>SUMIF('BEL '!CK$3:CK$1048575,"&gt;0")</f>
        <v>0</v>
      </c>
      <c r="CN4" s="167">
        <f>SUMIF('BEL '!CL$3:CL$1048575,"&gt;0")</f>
        <v>0</v>
      </c>
      <c r="CO4" s="167">
        <f>SUMIF('BEL '!CM$3:CM$1048575,"&gt;0")</f>
        <v>0</v>
      </c>
      <c r="CP4" s="167">
        <f>SUMIF('BEL '!CN$3:CN$1048575,"&gt;0")</f>
        <v>0</v>
      </c>
      <c r="CQ4" s="167">
        <f>SUMIF('BEL '!CO$3:CO$1048575,"&gt;0")</f>
        <v>0</v>
      </c>
      <c r="CR4" s="167">
        <f>SUMIF('BEL '!CP$3:CP$1048575,"&gt;0")</f>
        <v>0</v>
      </c>
      <c r="CS4" s="167">
        <f>SUMIF('BEL '!CQ$3:CQ$1048575,"&gt;0")</f>
        <v>0</v>
      </c>
      <c r="CT4" s="167">
        <f>SUMIF('BEL '!CR$3:CR$1048575,"&gt;0")</f>
        <v>0</v>
      </c>
      <c r="CU4" s="167">
        <f>SUMIF('BEL '!CS$3:CS$1048575,"&gt;0")</f>
        <v>0</v>
      </c>
      <c r="CV4" s="167">
        <f>SUMIF('BEL '!CT$3:CT$1048575,"&gt;0")</f>
        <v>0</v>
      </c>
      <c r="CW4" s="167">
        <f>SUMIF('BEL '!CU$3:CU$1048575,"&gt;0")</f>
        <v>0</v>
      </c>
      <c r="CX4" s="167">
        <f>SUMIF('BEL '!CV$3:CV$1048575,"&gt;0")</f>
        <v>0</v>
      </c>
      <c r="CY4" s="167">
        <f>SUMIF('BEL '!CW$3:CW$1048575,"&gt;0")</f>
        <v>0</v>
      </c>
    </row>
    <row r="7" spans="3:103" x14ac:dyDescent="0.3">
      <c r="C7" s="230" t="s">
        <v>404</v>
      </c>
      <c r="D7" s="230"/>
      <c r="E7" s="230"/>
      <c r="F7" s="230"/>
      <c r="G7" s="230"/>
      <c r="H7" s="230"/>
      <c r="I7" s="230"/>
      <c r="J7" s="230"/>
      <c r="K7" s="230"/>
      <c r="L7" s="230"/>
      <c r="M7" s="230"/>
    </row>
    <row r="8" spans="3:103" x14ac:dyDescent="0.3">
      <c r="C8" s="166" t="s">
        <v>121</v>
      </c>
      <c r="D8" s="162">
        <v>1</v>
      </c>
      <c r="E8" s="162">
        <f>D8+1</f>
        <v>2</v>
      </c>
      <c r="F8" s="162">
        <f t="shared" ref="F8:M8" si="90">E8+1</f>
        <v>3</v>
      </c>
      <c r="G8" s="162">
        <f t="shared" si="90"/>
        <v>4</v>
      </c>
      <c r="H8" s="162">
        <f t="shared" si="90"/>
        <v>5</v>
      </c>
      <c r="I8" s="162">
        <f t="shared" si="90"/>
        <v>6</v>
      </c>
      <c r="J8" s="162">
        <f t="shared" si="90"/>
        <v>7</v>
      </c>
      <c r="K8" s="162">
        <f t="shared" si="90"/>
        <v>8</v>
      </c>
      <c r="L8" s="162">
        <f t="shared" si="90"/>
        <v>9</v>
      </c>
      <c r="M8" s="162">
        <f t="shared" si="90"/>
        <v>10</v>
      </c>
      <c r="N8" s="162">
        <f t="shared" ref="N8" si="91">M8+1</f>
        <v>11</v>
      </c>
      <c r="O8" s="162">
        <f t="shared" ref="O8" si="92">N8+1</f>
        <v>12</v>
      </c>
      <c r="P8" s="162">
        <f t="shared" ref="P8" si="93">O8+1</f>
        <v>13</v>
      </c>
      <c r="Q8" s="162">
        <f t="shared" ref="Q8" si="94">P8+1</f>
        <v>14</v>
      </c>
      <c r="R8" s="162">
        <f t="shared" ref="R8" si="95">Q8+1</f>
        <v>15</v>
      </c>
      <c r="S8" s="162">
        <f t="shared" ref="S8" si="96">R8+1</f>
        <v>16</v>
      </c>
      <c r="T8" s="162">
        <f t="shared" ref="T8" si="97">S8+1</f>
        <v>17</v>
      </c>
      <c r="U8" s="162">
        <f t="shared" ref="U8" si="98">T8+1</f>
        <v>18</v>
      </c>
      <c r="V8" s="162">
        <f t="shared" ref="V8" si="99">U8+1</f>
        <v>19</v>
      </c>
      <c r="W8" s="162">
        <f t="shared" ref="W8" si="100">V8+1</f>
        <v>20</v>
      </c>
      <c r="X8" s="162">
        <f t="shared" ref="X8" si="101">W8+1</f>
        <v>21</v>
      </c>
      <c r="Y8" s="162">
        <f t="shared" ref="Y8" si="102">X8+1</f>
        <v>22</v>
      </c>
      <c r="Z8" s="162">
        <f t="shared" ref="Z8" si="103">Y8+1</f>
        <v>23</v>
      </c>
      <c r="AA8" s="162">
        <f t="shared" ref="AA8" si="104">Z8+1</f>
        <v>24</v>
      </c>
      <c r="AB8" s="162">
        <f t="shared" ref="AB8" si="105">AA8+1</f>
        <v>25</v>
      </c>
      <c r="AC8" s="162">
        <f t="shared" ref="AC8" si="106">AB8+1</f>
        <v>26</v>
      </c>
      <c r="AD8" s="162">
        <f t="shared" ref="AD8" si="107">AC8+1</f>
        <v>27</v>
      </c>
      <c r="AE8" s="162">
        <f t="shared" ref="AE8" si="108">AD8+1</f>
        <v>28</v>
      </c>
      <c r="AF8" s="162">
        <f t="shared" ref="AF8" si="109">AE8+1</f>
        <v>29</v>
      </c>
      <c r="AG8" s="162">
        <f t="shared" ref="AG8" si="110">AF8+1</f>
        <v>30</v>
      </c>
      <c r="AH8" s="162">
        <f t="shared" ref="AH8" si="111">AG8+1</f>
        <v>31</v>
      </c>
      <c r="AI8" s="162">
        <f t="shared" ref="AI8" si="112">AH8+1</f>
        <v>32</v>
      </c>
      <c r="AJ8" s="162">
        <f t="shared" ref="AJ8" si="113">AI8+1</f>
        <v>33</v>
      </c>
      <c r="AK8" s="162">
        <f t="shared" ref="AK8" si="114">AJ8+1</f>
        <v>34</v>
      </c>
      <c r="AL8" s="162">
        <f t="shared" ref="AL8" si="115">AK8+1</f>
        <v>35</v>
      </c>
      <c r="AM8" s="162">
        <f t="shared" ref="AM8" si="116">AL8+1</f>
        <v>36</v>
      </c>
      <c r="AN8" s="162">
        <f t="shared" ref="AN8" si="117">AM8+1</f>
        <v>37</v>
      </c>
      <c r="AO8" s="162">
        <f t="shared" ref="AO8" si="118">AN8+1</f>
        <v>38</v>
      </c>
      <c r="AP8" s="162">
        <f t="shared" ref="AP8" si="119">AO8+1</f>
        <v>39</v>
      </c>
      <c r="AQ8" s="162">
        <f t="shared" ref="AQ8" si="120">AP8+1</f>
        <v>40</v>
      </c>
      <c r="AR8" s="162">
        <f t="shared" ref="AR8" si="121">AQ8+1</f>
        <v>41</v>
      </c>
      <c r="AS8" s="162">
        <f t="shared" ref="AS8" si="122">AR8+1</f>
        <v>42</v>
      </c>
      <c r="AT8" s="162">
        <f t="shared" ref="AT8" si="123">AS8+1</f>
        <v>43</v>
      </c>
      <c r="AU8" s="162">
        <f t="shared" ref="AU8" si="124">AT8+1</f>
        <v>44</v>
      </c>
      <c r="AV8" s="162">
        <f t="shared" ref="AV8" si="125">AU8+1</f>
        <v>45</v>
      </c>
      <c r="AW8" s="162">
        <f t="shared" ref="AW8" si="126">AV8+1</f>
        <v>46</v>
      </c>
      <c r="AX8" s="162">
        <f t="shared" ref="AX8" si="127">AW8+1</f>
        <v>47</v>
      </c>
      <c r="AY8" s="162">
        <f t="shared" ref="AY8" si="128">AX8+1</f>
        <v>48</v>
      </c>
      <c r="AZ8" s="162">
        <f t="shared" ref="AZ8" si="129">AY8+1</f>
        <v>49</v>
      </c>
      <c r="BA8" s="162">
        <f t="shared" ref="BA8" si="130">AZ8+1</f>
        <v>50</v>
      </c>
      <c r="BB8" s="162">
        <f t="shared" ref="BB8" si="131">BA8+1</f>
        <v>51</v>
      </c>
      <c r="BC8" s="162">
        <f t="shared" ref="BC8" si="132">BB8+1</f>
        <v>52</v>
      </c>
      <c r="BD8" s="162">
        <f t="shared" ref="BD8" si="133">BC8+1</f>
        <v>53</v>
      </c>
      <c r="BE8" s="162">
        <f t="shared" ref="BE8" si="134">BD8+1</f>
        <v>54</v>
      </c>
      <c r="BF8" s="162">
        <f t="shared" ref="BF8" si="135">BE8+1</f>
        <v>55</v>
      </c>
      <c r="BG8" s="162">
        <f t="shared" ref="BG8" si="136">BF8+1</f>
        <v>56</v>
      </c>
      <c r="BH8" s="162">
        <f t="shared" ref="BH8" si="137">BG8+1</f>
        <v>57</v>
      </c>
      <c r="BI8" s="162">
        <f t="shared" ref="BI8" si="138">BH8+1</f>
        <v>58</v>
      </c>
      <c r="BJ8" s="162">
        <f t="shared" ref="BJ8" si="139">BI8+1</f>
        <v>59</v>
      </c>
      <c r="BK8" s="162">
        <f t="shared" ref="BK8" si="140">BJ8+1</f>
        <v>60</v>
      </c>
      <c r="BL8" s="162">
        <f t="shared" ref="BL8" si="141">BK8+1</f>
        <v>61</v>
      </c>
      <c r="BM8" s="162">
        <f t="shared" ref="BM8" si="142">BL8+1</f>
        <v>62</v>
      </c>
      <c r="BN8" s="162">
        <f t="shared" ref="BN8" si="143">BM8+1</f>
        <v>63</v>
      </c>
      <c r="BO8" s="162">
        <f t="shared" ref="BO8" si="144">BN8+1</f>
        <v>64</v>
      </c>
      <c r="BP8" s="162">
        <f t="shared" ref="BP8" si="145">BO8+1</f>
        <v>65</v>
      </c>
      <c r="BQ8" s="162">
        <f t="shared" ref="BQ8" si="146">BP8+1</f>
        <v>66</v>
      </c>
      <c r="BR8" s="162">
        <f t="shared" ref="BR8" si="147">BQ8+1</f>
        <v>67</v>
      </c>
      <c r="BS8" s="162">
        <f t="shared" ref="BS8" si="148">BR8+1</f>
        <v>68</v>
      </c>
      <c r="BT8" s="162">
        <f t="shared" ref="BT8" si="149">BS8+1</f>
        <v>69</v>
      </c>
      <c r="BU8" s="162">
        <f t="shared" ref="BU8" si="150">BT8+1</f>
        <v>70</v>
      </c>
      <c r="BV8" s="162">
        <f t="shared" ref="BV8" si="151">BU8+1</f>
        <v>71</v>
      </c>
      <c r="BW8" s="162">
        <f t="shared" ref="BW8" si="152">BV8+1</f>
        <v>72</v>
      </c>
      <c r="BX8" s="162">
        <f t="shared" ref="BX8" si="153">BW8+1</f>
        <v>73</v>
      </c>
      <c r="BY8" s="162">
        <f t="shared" ref="BY8" si="154">BX8+1</f>
        <v>74</v>
      </c>
      <c r="BZ8" s="162">
        <f t="shared" ref="BZ8" si="155">BY8+1</f>
        <v>75</v>
      </c>
      <c r="CA8" s="162">
        <f t="shared" ref="CA8" si="156">BZ8+1</f>
        <v>76</v>
      </c>
      <c r="CB8" s="162">
        <f t="shared" ref="CB8" si="157">CA8+1</f>
        <v>77</v>
      </c>
      <c r="CC8" s="162">
        <f t="shared" ref="CC8" si="158">CB8+1</f>
        <v>78</v>
      </c>
      <c r="CD8" s="162">
        <f t="shared" ref="CD8" si="159">CC8+1</f>
        <v>79</v>
      </c>
      <c r="CE8" s="162">
        <f t="shared" ref="CE8" si="160">CD8+1</f>
        <v>80</v>
      </c>
      <c r="CF8" s="162">
        <f t="shared" ref="CF8" si="161">CE8+1</f>
        <v>81</v>
      </c>
      <c r="CG8" s="162">
        <f t="shared" ref="CG8" si="162">CF8+1</f>
        <v>82</v>
      </c>
      <c r="CH8" s="162">
        <f t="shared" ref="CH8" si="163">CG8+1</f>
        <v>83</v>
      </c>
      <c r="CI8" s="162">
        <f t="shared" ref="CI8" si="164">CH8+1</f>
        <v>84</v>
      </c>
      <c r="CJ8" s="162">
        <f t="shared" ref="CJ8" si="165">CI8+1</f>
        <v>85</v>
      </c>
      <c r="CK8" s="162">
        <f t="shared" ref="CK8" si="166">CJ8+1</f>
        <v>86</v>
      </c>
      <c r="CL8" s="162">
        <f t="shared" ref="CL8" si="167">CK8+1</f>
        <v>87</v>
      </c>
      <c r="CM8" s="162">
        <f t="shared" ref="CM8" si="168">CL8+1</f>
        <v>88</v>
      </c>
      <c r="CN8" s="162">
        <f t="shared" ref="CN8" si="169">CM8+1</f>
        <v>89</v>
      </c>
      <c r="CO8" s="162">
        <f t="shared" ref="CO8" si="170">CN8+1</f>
        <v>90</v>
      </c>
      <c r="CP8" s="162">
        <f t="shared" ref="CP8" si="171">CO8+1</f>
        <v>91</v>
      </c>
      <c r="CQ8" s="162">
        <f t="shared" ref="CQ8" si="172">CP8+1</f>
        <v>92</v>
      </c>
      <c r="CR8" s="162">
        <f t="shared" ref="CR8" si="173">CQ8+1</f>
        <v>93</v>
      </c>
      <c r="CS8" s="162">
        <f t="shared" ref="CS8" si="174">CR8+1</f>
        <v>94</v>
      </c>
      <c r="CT8" s="162">
        <f t="shared" ref="CT8" si="175">CS8+1</f>
        <v>95</v>
      </c>
      <c r="CU8" s="162">
        <f t="shared" ref="CU8" si="176">CT8+1</f>
        <v>96</v>
      </c>
      <c r="CV8" s="162">
        <f t="shared" ref="CV8" si="177">CU8+1</f>
        <v>97</v>
      </c>
      <c r="CW8" s="162">
        <f t="shared" ref="CW8" si="178">CV8+1</f>
        <v>98</v>
      </c>
      <c r="CX8" s="162">
        <f t="shared" ref="CX8" si="179">CW8+1</f>
        <v>99</v>
      </c>
      <c r="CY8" s="162">
        <f t="shared" ref="CY8" si="180">CX8+1</f>
        <v>100</v>
      </c>
    </row>
    <row r="9" spans="3:103" x14ac:dyDescent="0.3">
      <c r="C9" s="166" t="s">
        <v>407</v>
      </c>
      <c r="D9" s="167">
        <f>SUMIF('BEL '!B$3:B$1048575,"&lt;0")</f>
        <v>-1391656.2040535982</v>
      </c>
      <c r="E9" s="167">
        <f>SUMIF('BEL '!C$3:C$1048575,"&lt;0")</f>
        <v>-6838612.0811936911</v>
      </c>
      <c r="F9" s="167">
        <f>SUMIF('BEL '!D$3:D$1048575,"&lt;0")</f>
        <v>-13051314.695782719</v>
      </c>
      <c r="G9" s="167">
        <f>SUMIF('BEL '!E$3:E$1048575,"&lt;0")</f>
        <v>-19260934.69488354</v>
      </c>
      <c r="H9" s="167">
        <f>SUMIF('BEL '!F$3:F$1048575,"&lt;0")</f>
        <v>-26748689.275653657</v>
      </c>
      <c r="I9" s="167">
        <f>SUMIF('BEL '!G$3:G$1048575,"&lt;0")</f>
        <v>-33913847.217287086</v>
      </c>
      <c r="J9" s="167">
        <f>SUMIF('BEL '!H$3:H$1048575,"&lt;0")</f>
        <v>-40846070.509428628</v>
      </c>
      <c r="K9" s="167">
        <f>SUMIF('BEL '!I$3:I$1048575,"&lt;0")</f>
        <v>-47928899.385206163</v>
      </c>
      <c r="L9" s="167">
        <f>SUMIF('BEL '!J$3:J$1048575,"&lt;0")</f>
        <v>-55815740.212925695</v>
      </c>
      <c r="M9" s="167">
        <f>SUMIF('BEL '!K$3:K$1048575,"&lt;0")</f>
        <v>-64999981.916434199</v>
      </c>
      <c r="N9" s="167">
        <f>SUMIF('BEL '!L$3:L$1048575,"&lt;0")</f>
        <v>-51917002.196755178</v>
      </c>
      <c r="O9" s="167">
        <f>SUMIF('BEL '!M$3:M$1048575,"&lt;0")</f>
        <v>-39926307.588792965</v>
      </c>
      <c r="P9" s="167">
        <f>SUMIF('BEL '!N$3:N$1048575,"&lt;0")</f>
        <v>-29908273.273005769</v>
      </c>
      <c r="Q9" s="167">
        <f>SUMIF('BEL '!O$3:O$1048575,"&lt;0")</f>
        <v>-22335489.422241885</v>
      </c>
      <c r="R9" s="167">
        <f>SUMIF('BEL '!P$3:P$1048575,"&lt;0")</f>
        <v>-15453158.632402562</v>
      </c>
      <c r="S9" s="167">
        <f>SUMIF('BEL '!Q$3:Q$1048575,"&lt;0")</f>
        <v>-10695706.087293047</v>
      </c>
      <c r="T9" s="167">
        <f>SUMIF('BEL '!R$3:R$1048575,"&lt;0")</f>
        <v>-7558192.7900006315</v>
      </c>
      <c r="U9" s="167">
        <f>SUMIF('BEL '!S$3:S$1048575,"&lt;0")</f>
        <v>-5294973.2321588071</v>
      </c>
      <c r="V9" s="167">
        <f>SUMIF('BEL '!T$3:T$1048575,"&lt;0")</f>
        <v>-3659031.0059791212</v>
      </c>
      <c r="W9" s="167">
        <f>SUMIF('BEL '!U$3:U$1048575,"&lt;0")</f>
        <v>-2333127.8824418979</v>
      </c>
      <c r="X9" s="167">
        <f>SUMIF('BEL '!V$3:V$1048575,"&lt;0")</f>
        <v>-1373701.2785289385</v>
      </c>
      <c r="Y9" s="167">
        <f>SUMIF('BEL '!W$3:W$1048575,"&lt;0")</f>
        <v>-734283.27649387752</v>
      </c>
      <c r="Z9" s="167">
        <f>SUMIF('BEL '!X$3:X$1048575,"&lt;0")</f>
        <v>-363318.8901168459</v>
      </c>
      <c r="AA9" s="167">
        <f>SUMIF('BEL '!Y$3:Y$1048575,"&lt;0")</f>
        <v>-175968.38157717246</v>
      </c>
      <c r="AB9" s="167">
        <f>SUMIF('BEL '!Z$3:Z$1048575,"&lt;0")</f>
        <v>-69469.38654080822</v>
      </c>
      <c r="AC9" s="167">
        <f>SUMIF('BEL '!AA$3:AA$1048575,"&lt;0")</f>
        <v>-11636.015843549358</v>
      </c>
      <c r="AD9" s="167">
        <f>SUMIF('BEL '!AB$3:AB$1048575,"&lt;0")</f>
        <v>-2.5355154255940677E-8</v>
      </c>
      <c r="AE9" s="167">
        <f>SUMIF('BEL '!AC$3:AC$1048575,"&lt;0")</f>
        <v>-3.1726700946233522E-8</v>
      </c>
      <c r="AF9" s="167">
        <f>SUMIF('BEL '!AD$3:AD$1048575,"&lt;0")</f>
        <v>-3.6900624364244661E-8</v>
      </c>
      <c r="AG9" s="167">
        <f>SUMIF('BEL '!AE$3:AE$1048575,"&lt;0")</f>
        <v>-3.8153218269241533E-8</v>
      </c>
      <c r="AH9" s="167">
        <f>SUMIF('BEL '!AF$3:AF$1048575,"&lt;0")</f>
        <v>-4.1754701999671407E-8</v>
      </c>
      <c r="AI9" s="167">
        <f>SUMIF('BEL '!AG$3:AG$1048575,"&lt;0")</f>
        <v>-4.6594195762436557E-8</v>
      </c>
      <c r="AJ9" s="167">
        <f>SUMIF('BEL '!AH$3:AH$1048575,"&lt;0")</f>
        <v>-5.2784245924112919E-8</v>
      </c>
      <c r="AK9" s="167">
        <f>SUMIF('BEL '!AI$3:AI$1048575,"&lt;0")</f>
        <v>-6.0775037951004218E-8</v>
      </c>
      <c r="AL9" s="167">
        <f>SUMIF('BEL '!AJ$3:AJ$1048575,"&lt;0")</f>
        <v>-7.1241850042566048E-8</v>
      </c>
      <c r="AM9" s="167">
        <f>SUMIF('BEL '!AK$3:AK$1048575,"&lt;0")</f>
        <v>0</v>
      </c>
      <c r="AN9" s="167">
        <f>SUMIF('BEL '!AL$3:AL$1048575,"&lt;0")</f>
        <v>0</v>
      </c>
      <c r="AO9" s="167">
        <f>SUMIF('BEL '!AM$3:AM$1048575,"&lt;0")</f>
        <v>0</v>
      </c>
      <c r="AP9" s="167">
        <f>SUMIF('BEL '!AN$3:AN$1048575,"&lt;0")</f>
        <v>0</v>
      </c>
      <c r="AQ9" s="167">
        <f>SUMIF('BEL '!AO$3:AO$1048575,"&lt;0")</f>
        <v>0</v>
      </c>
      <c r="AR9" s="167">
        <f>SUMIF('BEL '!AP$3:AP$1048575,"&lt;0")</f>
        <v>-1.2844453289863581E-10</v>
      </c>
      <c r="AS9" s="167">
        <f>SUMIF('BEL '!AQ$3:AQ$1048575,"&lt;0")</f>
        <v>-5.2031928836252935E-10</v>
      </c>
      <c r="AT9" s="167">
        <f>SUMIF('BEL '!AR$3:AR$1048575,"&lt;0")</f>
        <v>-6.6600868910403747E-10</v>
      </c>
      <c r="AU9" s="167">
        <f>SUMIF('BEL '!AS$3:AS$1048575,"&lt;0")</f>
        <v>-7.7304579985290065E-10</v>
      </c>
      <c r="AV9" s="167">
        <f>SUMIF('BEL '!AT$3:AT$1048575,"&lt;0")</f>
        <v>-1.0079327928851281E-9</v>
      </c>
      <c r="AW9" s="167">
        <f>SUMIF('BEL '!AU$3:AU$1048575,"&lt;0")</f>
        <v>-7.0239871163955806E-9</v>
      </c>
      <c r="AX9" s="167">
        <f>SUMIF('BEL '!AV$3:AV$1048575,"&lt;0")</f>
        <v>-2.5216095509415825E-8</v>
      </c>
      <c r="AY9" s="167">
        <f>SUMIF('BEL '!AW$3:AW$1048575,"&lt;0")</f>
        <v>-3.2095471674640565E-8</v>
      </c>
      <c r="AZ9" s="167">
        <f>SUMIF('BEL '!AX$3:AX$1048575,"&lt;0")</f>
        <v>-3.7240664497284455E-8</v>
      </c>
      <c r="BA9" s="167">
        <f>SUMIF('BEL '!AY$3:AY$1048575,"&lt;0")</f>
        <v>-4.8344767491262866E-8</v>
      </c>
      <c r="BB9" s="167">
        <f>SUMIF('BEL '!AZ$3:AZ$1048575,"&lt;0")</f>
        <v>-5.228657389286178E-8</v>
      </c>
      <c r="BC9" s="167">
        <f>SUMIF('BEL '!BA$3:BA$1048575,"&lt;0")</f>
        <v>-6.2567353320493316E-8</v>
      </c>
      <c r="BD9" s="167">
        <f>SUMIF('BEL '!BB$3:BB$1048575,"&lt;0")</f>
        <v>-7.1736632368030473E-8</v>
      </c>
      <c r="BE9" s="167">
        <f>SUMIF('BEL '!BC$3:BC$1048575,"&lt;0")</f>
        <v>-8.2666104780211697E-8</v>
      </c>
      <c r="BF9" s="167">
        <f>SUMIF('BEL '!BD$3:BD$1048575,"&lt;0")</f>
        <v>-9.8042214238426454E-8</v>
      </c>
      <c r="BG9" s="167">
        <f>SUMIF('BEL '!BE$3:BE$1048575,"&lt;0")</f>
        <v>-1.8315295731549081E-8</v>
      </c>
      <c r="BH9" s="167">
        <f>SUMIF('BEL '!BF$3:BF$1048575,"&lt;0")</f>
        <v>-3.7944600696180461E-8</v>
      </c>
      <c r="BI9" s="167">
        <f>SUMIF('BEL '!BG$3:BG$1048575,"&lt;0")</f>
        <v>-4.6541219787949587E-8</v>
      </c>
      <c r="BJ9" s="167">
        <f>SUMIF('BEL '!BH$3:BH$1048575,"&lt;0")</f>
        <v>-5.3875426257518141E-8</v>
      </c>
      <c r="BK9" s="167">
        <f>SUMIF('BEL '!BI$3:BI$1048575,"&lt;0")</f>
        <v>-6.7879300532393756E-8</v>
      </c>
      <c r="BL9" s="167">
        <f>SUMIF('BEL '!BJ$3:BJ$1048575,"&lt;0")</f>
        <v>-5.3500184412301964E-8</v>
      </c>
      <c r="BM9" s="167">
        <f>SUMIF('BEL '!BK$3:BK$1048575,"&lt;0")</f>
        <v>-6.6373278958358975E-8</v>
      </c>
      <c r="BN9" s="167">
        <f>SUMIF('BEL '!BL$3:BL$1048575,"&lt;0")</f>
        <v>-7.6546098405542369E-8</v>
      </c>
      <c r="BO9" s="167">
        <f>SUMIF('BEL '!BM$3:BM$1048575,"&lt;0")</f>
        <v>-8.8244059625704437E-8</v>
      </c>
      <c r="BP9" s="167">
        <f>SUMIF('BEL '!BN$3:BN$1048575,"&lt;0")</f>
        <v>-1.052425336408852E-7</v>
      </c>
      <c r="BQ9" s="167">
        <f>SUMIF('BEL '!BO$3:BO$1048575,"&lt;0")</f>
        <v>-3.0645316195766502E-8</v>
      </c>
      <c r="BR9" s="167">
        <f>SUMIF('BEL '!BP$3:BP$1048575,"&lt;0")</f>
        <v>-6.683395901808746E-8</v>
      </c>
      <c r="BS9" s="167">
        <f>SUMIF('BEL '!BQ$3:BQ$1048575,"&lt;0")</f>
        <v>-8.2341656637870952E-8</v>
      </c>
      <c r="BT9" s="167">
        <f>SUMIF('BEL '!BR$3:BR$1048575,"&lt;0")</f>
        <v>-9.5344910269571189E-8</v>
      </c>
      <c r="BU9" s="167">
        <f>SUMIF('BEL '!BS$3:BS$1048575,"&lt;0")</f>
        <v>-1.2057479291683666E-7</v>
      </c>
      <c r="BV9" s="167">
        <f>SUMIF('BEL '!BT$3:BT$1048575,"&lt;0")</f>
        <v>-1.0383133453412904E-7</v>
      </c>
      <c r="BW9" s="167">
        <f>SUMIF('BEL '!BU$3:BU$1048575,"&lt;0")</f>
        <v>-1.4031370660110409E-7</v>
      </c>
      <c r="BX9" s="167">
        <f>SUMIF('BEL '!BV$3:BV$1048575,"&lt;0")</f>
        <v>-1.6391972120029579E-7</v>
      </c>
      <c r="BY9" s="167">
        <f>SUMIF('BEL '!BW$3:BW$1048575,"&lt;0")</f>
        <v>-1.8913776419686753E-7</v>
      </c>
      <c r="BZ9" s="167">
        <f>SUMIF('BEL '!BX$3:BX$1048575,"&lt;0")</f>
        <v>-2.2831016187801877E-7</v>
      </c>
      <c r="CA9" s="167">
        <f>SUMIF('BEL '!BY$3:BY$1048575,"&lt;0")</f>
        <v>-7.1560312180429433E-8</v>
      </c>
      <c r="CB9" s="167">
        <f>SUMIF('BEL '!BZ$3:BZ$1048575,"&lt;0")</f>
        <v>-7.9926677206119543E-8</v>
      </c>
      <c r="CC9" s="167">
        <f>SUMIF('BEL '!CA$3:CA$1048575,"&lt;0")</f>
        <v>-9.055965436094934E-8</v>
      </c>
      <c r="CD9" s="167">
        <f>SUMIF('BEL '!CB$3:CB$1048575,"&lt;0")</f>
        <v>-1.0427030434676646E-7</v>
      </c>
      <c r="CE9" s="167">
        <f>SUMIF('BEL '!CC$3:CC$1048575,"&lt;0")</f>
        <v>-1.2224750190784942E-7</v>
      </c>
      <c r="CF9" s="167">
        <f>SUMIF('BEL '!CD$3:CD$1048575,"&lt;0")</f>
        <v>-2.1176669431167124E-10</v>
      </c>
      <c r="CG9" s="167">
        <f>SUMIF('BEL '!CE$3:CE$1048575,"&lt;0")</f>
        <v>-2.3631108206208091E-10</v>
      </c>
      <c r="CH9" s="167">
        <f>SUMIF('BEL '!CF$3:CF$1048575,"&lt;0")</f>
        <v>-2.677050663939995E-10</v>
      </c>
      <c r="CI9" s="167">
        <f>SUMIF('BEL '!CG$3:CG$1048575,"&lt;0")</f>
        <v>-3.0823184616793077E-10</v>
      </c>
      <c r="CJ9" s="167">
        <f>SUMIF('BEL '!CH$3:CH$1048575,"&lt;0")</f>
        <v>-3.6131621967463043E-10</v>
      </c>
      <c r="CK9" s="167">
        <f>SUMIF('BEL '!CI$3:CI$1048575,"&lt;0")</f>
        <v>0</v>
      </c>
      <c r="CL9" s="167">
        <f>SUMIF('BEL '!CJ$3:CJ$1048575,"&lt;0")</f>
        <v>0</v>
      </c>
      <c r="CM9" s="167">
        <f>SUMIF('BEL '!CK$3:CK$1048575,"&lt;0")</f>
        <v>0</v>
      </c>
      <c r="CN9" s="167">
        <f>SUMIF('BEL '!CL$3:CL$1048575,"&lt;0")</f>
        <v>0</v>
      </c>
      <c r="CO9" s="167">
        <f>SUMIF('BEL '!CM$3:CM$1048575,"&lt;0")</f>
        <v>0</v>
      </c>
      <c r="CP9" s="167">
        <f>SUMIF('BEL '!CN$3:CN$1048575,"&lt;0")</f>
        <v>0</v>
      </c>
      <c r="CQ9" s="167">
        <f>SUMIF('BEL '!CO$3:CO$1048575,"&lt;0")</f>
        <v>0</v>
      </c>
      <c r="CR9" s="167">
        <f>SUMIF('BEL '!CP$3:CP$1048575,"&lt;0")</f>
        <v>0</v>
      </c>
      <c r="CS9" s="167">
        <f>SUMIF('BEL '!CQ$3:CQ$1048575,"&lt;0")</f>
        <v>0</v>
      </c>
      <c r="CT9" s="167">
        <f>SUMIF('BEL '!CR$3:CR$1048575,"&lt;0")</f>
        <v>0</v>
      </c>
      <c r="CU9" s="167">
        <f>SUMIF('BEL '!CS$3:CS$1048575,"&lt;0")</f>
        <v>0</v>
      </c>
      <c r="CV9" s="167">
        <f>SUMIF('BEL '!CT$3:CT$1048575,"&lt;0")</f>
        <v>0</v>
      </c>
      <c r="CW9" s="167">
        <f>SUMIF('BEL '!CU$3:CU$1048575,"&lt;0")</f>
        <v>0</v>
      </c>
      <c r="CX9" s="167">
        <f>SUMIF('BEL '!CV$3:CV$1048575,"&lt;0")</f>
        <v>0</v>
      </c>
      <c r="CY9" s="167">
        <f>SUMIF('BEL '!CW$3:CW$1048575,"&lt;0")</f>
        <v>0</v>
      </c>
    </row>
    <row r="10" spans="3:103" x14ac:dyDescent="0.3">
      <c r="D10" s="169"/>
      <c r="E10" s="169"/>
      <c r="F10" s="169"/>
      <c r="G10" s="169"/>
      <c r="H10" s="169"/>
      <c r="I10" s="169"/>
      <c r="J10" s="169"/>
      <c r="K10" s="169"/>
      <c r="L10" s="169"/>
      <c r="M10" s="169"/>
    </row>
    <row r="11" spans="3:103" x14ac:dyDescent="0.3">
      <c r="C11" s="2" t="s">
        <v>408</v>
      </c>
      <c r="D11" s="169">
        <f>+D4+D9</f>
        <v>-1228896.2818993719</v>
      </c>
      <c r="E11" s="169">
        <f t="shared" ref="E11:BP11" si="181">+E4+E9</f>
        <v>-6101408.1620472018</v>
      </c>
      <c r="F11" s="169">
        <f t="shared" si="181"/>
        <v>-11830745.765822308</v>
      </c>
      <c r="G11" s="169">
        <f t="shared" si="181"/>
        <v>-17556760.423210125</v>
      </c>
      <c r="H11" s="169">
        <f t="shared" si="181"/>
        <v>-24339797.671817999</v>
      </c>
      <c r="I11" s="169">
        <f t="shared" si="181"/>
        <v>-30875337.625798054</v>
      </c>
      <c r="J11" s="169">
        <f t="shared" si="181"/>
        <v>-36958825.245629385</v>
      </c>
      <c r="K11" s="169">
        <f t="shared" si="181"/>
        <v>-42711519.911040202</v>
      </c>
      <c r="L11" s="169">
        <f t="shared" si="181"/>
        <v>-48593180.833206534</v>
      </c>
      <c r="M11" s="169">
        <f t="shared" si="181"/>
        <v>-54932095.142826289</v>
      </c>
      <c r="N11" s="169">
        <f t="shared" si="181"/>
        <v>-41010417.109988391</v>
      </c>
      <c r="O11" s="169">
        <f t="shared" si="181"/>
        <v>-26153709.614842888</v>
      </c>
      <c r="P11" s="169">
        <f t="shared" si="181"/>
        <v>-12153496.680380408</v>
      </c>
      <c r="Q11" s="169">
        <f t="shared" si="181"/>
        <v>14188.470150373876</v>
      </c>
      <c r="R11" s="169">
        <f t="shared" si="181"/>
        <v>12787856.52294175</v>
      </c>
      <c r="S11" s="169">
        <f t="shared" si="181"/>
        <v>23855976.285332289</v>
      </c>
      <c r="T11" s="169">
        <f t="shared" si="181"/>
        <v>33116149.4019401</v>
      </c>
      <c r="U11" s="169">
        <f t="shared" si="181"/>
        <v>40663774.747287668</v>
      </c>
      <c r="V11" s="169">
        <f t="shared" si="181"/>
        <v>46234365.066433638</v>
      </c>
      <c r="W11" s="169">
        <f t="shared" si="181"/>
        <v>51534911.364645146</v>
      </c>
      <c r="X11" s="169">
        <f t="shared" si="181"/>
        <v>55195322.021317326</v>
      </c>
      <c r="Y11" s="169">
        <f t="shared" si="181"/>
        <v>57523933.532754742</v>
      </c>
      <c r="Z11" s="169">
        <f t="shared" si="181"/>
        <v>58693761.610633843</v>
      </c>
      <c r="AA11" s="169">
        <f t="shared" si="181"/>
        <v>58822668.42739068</v>
      </c>
      <c r="AB11" s="169">
        <f t="shared" si="181"/>
        <v>58978300.755221039</v>
      </c>
      <c r="AC11" s="169">
        <f t="shared" si="181"/>
        <v>58509894.719946839</v>
      </c>
      <c r="AD11" s="169">
        <f t="shared" si="181"/>
        <v>57594226.820966177</v>
      </c>
      <c r="AE11" s="169">
        <f t="shared" si="181"/>
        <v>56323139.540770955</v>
      </c>
      <c r="AF11" s="169">
        <f t="shared" si="181"/>
        <v>54733764.954106115</v>
      </c>
      <c r="AG11" s="169">
        <f t="shared" si="181"/>
        <v>53360999.160152987</v>
      </c>
      <c r="AH11" s="169">
        <f t="shared" si="181"/>
        <v>51775167.776995547</v>
      </c>
      <c r="AI11" s="169">
        <f t="shared" si="181"/>
        <v>50008159.557843775</v>
      </c>
      <c r="AJ11" s="169">
        <f t="shared" si="181"/>
        <v>48054350.341774814</v>
      </c>
      <c r="AK11" s="169">
        <f t="shared" si="181"/>
        <v>45904486.001413815</v>
      </c>
      <c r="AL11" s="169">
        <f t="shared" si="181"/>
        <v>43816599.868151456</v>
      </c>
      <c r="AM11" s="169">
        <f t="shared" si="181"/>
        <v>41647771.299021095</v>
      </c>
      <c r="AN11" s="169">
        <f t="shared" si="181"/>
        <v>39369355.541476093</v>
      </c>
      <c r="AO11" s="169">
        <f t="shared" si="181"/>
        <v>37005072.939723082</v>
      </c>
      <c r="AP11" s="169">
        <f t="shared" si="181"/>
        <v>34564646.438553214</v>
      </c>
      <c r="AQ11" s="169">
        <f t="shared" si="181"/>
        <v>32193447.475690633</v>
      </c>
      <c r="AR11" s="169">
        <f t="shared" si="181"/>
        <v>29795103.121936098</v>
      </c>
      <c r="AS11" s="169">
        <f t="shared" si="181"/>
        <v>27399411.082726616</v>
      </c>
      <c r="AT11" s="169">
        <f t="shared" si="181"/>
        <v>25030469.494276557</v>
      </c>
      <c r="AU11" s="169">
        <f t="shared" si="181"/>
        <v>22709138.514458485</v>
      </c>
      <c r="AV11" s="169">
        <f t="shared" si="181"/>
        <v>20525204.607405487</v>
      </c>
      <c r="AW11" s="169">
        <f t="shared" si="181"/>
        <v>18456504.906091522</v>
      </c>
      <c r="AX11" s="169">
        <f t="shared" si="181"/>
        <v>16502833.194226434</v>
      </c>
      <c r="AY11" s="169">
        <f t="shared" si="181"/>
        <v>14678538.664690007</v>
      </c>
      <c r="AZ11" s="169">
        <f t="shared" si="181"/>
        <v>12988668.334946821</v>
      </c>
      <c r="BA11" s="169">
        <f t="shared" si="181"/>
        <v>11463496.040268181</v>
      </c>
      <c r="BB11" s="169">
        <f t="shared" si="181"/>
        <v>10074670.174277768</v>
      </c>
      <c r="BC11" s="169">
        <f t="shared" si="181"/>
        <v>8812519.2815569248</v>
      </c>
      <c r="BD11" s="169">
        <f t="shared" si="181"/>
        <v>7667859.2237992333</v>
      </c>
      <c r="BE11" s="169">
        <f t="shared" si="181"/>
        <v>6631837.5165658928</v>
      </c>
      <c r="BF11" s="169">
        <f t="shared" si="181"/>
        <v>5709258.3795050448</v>
      </c>
      <c r="BG11" s="169">
        <f t="shared" si="181"/>
        <v>4892421.4000971112</v>
      </c>
      <c r="BH11" s="169">
        <f t="shared" si="181"/>
        <v>4162564.9885732713</v>
      </c>
      <c r="BI11" s="169">
        <f t="shared" si="181"/>
        <v>3514968.2690903312</v>
      </c>
      <c r="BJ11" s="169">
        <f t="shared" si="181"/>
        <v>2943342.4200253072</v>
      </c>
      <c r="BK11" s="169">
        <f t="shared" si="181"/>
        <v>2445949.087194433</v>
      </c>
      <c r="BL11" s="169">
        <f t="shared" si="181"/>
        <v>2012985.870083957</v>
      </c>
      <c r="BM11" s="169">
        <f t="shared" si="181"/>
        <v>1637772.4173906534</v>
      </c>
      <c r="BN11" s="169">
        <f t="shared" si="181"/>
        <v>1315771.7853750093</v>
      </c>
      <c r="BO11" s="169">
        <f t="shared" si="181"/>
        <v>1042325.3219323674</v>
      </c>
      <c r="BP11" s="169">
        <f t="shared" si="181"/>
        <v>814541.24835433869</v>
      </c>
      <c r="BQ11" s="169">
        <f t="shared" ref="BQ11:CY11" si="182">+BQ4+BQ9</f>
        <v>628123.60283515218</v>
      </c>
      <c r="BR11" s="169">
        <f t="shared" si="182"/>
        <v>475998.82553623675</v>
      </c>
      <c r="BS11" s="169">
        <f t="shared" si="182"/>
        <v>354407.2143062338</v>
      </c>
      <c r="BT11" s="169">
        <f t="shared" si="182"/>
        <v>259284.04564617289</v>
      </c>
      <c r="BU11" s="169">
        <f t="shared" si="182"/>
        <v>186895.32490651251</v>
      </c>
      <c r="BV11" s="169">
        <f t="shared" si="182"/>
        <v>133905.89439002663</v>
      </c>
      <c r="BW11" s="169">
        <f t="shared" si="182"/>
        <v>94711.481479189868</v>
      </c>
      <c r="BX11" s="169">
        <f t="shared" si="182"/>
        <v>66047.782502597081</v>
      </c>
      <c r="BY11" s="169">
        <f t="shared" si="182"/>
        <v>45281.386093854038</v>
      </c>
      <c r="BZ11" s="169">
        <f t="shared" si="182"/>
        <v>30396.20353998728</v>
      </c>
      <c r="CA11" s="169">
        <f t="shared" si="182"/>
        <v>21155.986602996589</v>
      </c>
      <c r="CB11" s="169">
        <f t="shared" si="182"/>
        <v>14429.893803480691</v>
      </c>
      <c r="CC11" s="169">
        <f t="shared" si="182"/>
        <v>9592.6424552300687</v>
      </c>
      <c r="CD11" s="169">
        <f t="shared" si="182"/>
        <v>6154.6653651266233</v>
      </c>
      <c r="CE11" s="169">
        <f t="shared" si="182"/>
        <v>3743.7013712390112</v>
      </c>
      <c r="CF11" s="169">
        <f t="shared" si="182"/>
        <v>2336.2861316113949</v>
      </c>
      <c r="CG11" s="169">
        <f t="shared" si="182"/>
        <v>1368.3526111216984</v>
      </c>
      <c r="CH11" s="169">
        <f t="shared" si="182"/>
        <v>717.17470336097279</v>
      </c>
      <c r="CI11" s="169">
        <f t="shared" si="182"/>
        <v>285.71634338186311</v>
      </c>
      <c r="CJ11" s="169">
        <f t="shared" si="182"/>
        <v>9.3001919766946748E-9</v>
      </c>
      <c r="CK11" s="169">
        <f t="shared" si="182"/>
        <v>0</v>
      </c>
      <c r="CL11" s="169">
        <f t="shared" si="182"/>
        <v>0</v>
      </c>
      <c r="CM11" s="169">
        <f t="shared" si="182"/>
        <v>0</v>
      </c>
      <c r="CN11" s="169">
        <f t="shared" si="182"/>
        <v>0</v>
      </c>
      <c r="CO11" s="169">
        <f t="shared" si="182"/>
        <v>0</v>
      </c>
      <c r="CP11" s="169">
        <f t="shared" si="182"/>
        <v>0</v>
      </c>
      <c r="CQ11" s="169">
        <f t="shared" si="182"/>
        <v>0</v>
      </c>
      <c r="CR11" s="169">
        <f t="shared" si="182"/>
        <v>0</v>
      </c>
      <c r="CS11" s="169">
        <f t="shared" si="182"/>
        <v>0</v>
      </c>
      <c r="CT11" s="169">
        <f t="shared" si="182"/>
        <v>0</v>
      </c>
      <c r="CU11" s="169">
        <f t="shared" si="182"/>
        <v>0</v>
      </c>
      <c r="CV11" s="169">
        <f t="shared" si="182"/>
        <v>0</v>
      </c>
      <c r="CW11" s="169">
        <f t="shared" si="182"/>
        <v>0</v>
      </c>
      <c r="CX11" s="169">
        <f t="shared" si="182"/>
        <v>0</v>
      </c>
      <c r="CY11" s="169">
        <f t="shared" si="182"/>
        <v>0</v>
      </c>
    </row>
    <row r="14" spans="3:103" x14ac:dyDescent="0.3">
      <c r="C14" s="230" t="s">
        <v>409</v>
      </c>
      <c r="D14" s="230"/>
      <c r="E14" s="230"/>
      <c r="F14" s="230"/>
      <c r="G14" s="230"/>
      <c r="H14" s="230"/>
      <c r="I14" s="230"/>
      <c r="J14" s="230"/>
      <c r="K14" s="230"/>
      <c r="L14" s="230"/>
      <c r="M14" s="230"/>
    </row>
    <row r="15" spans="3:103" x14ac:dyDescent="0.3">
      <c r="C15" s="166" t="s">
        <v>121</v>
      </c>
      <c r="D15" s="162">
        <v>1</v>
      </c>
      <c r="E15" s="162">
        <f>D15+1</f>
        <v>2</v>
      </c>
      <c r="F15" s="162">
        <f t="shared" ref="F15:M15" si="183">E15+1</f>
        <v>3</v>
      </c>
      <c r="G15" s="162">
        <f t="shared" si="183"/>
        <v>4</v>
      </c>
      <c r="H15" s="162">
        <f t="shared" si="183"/>
        <v>5</v>
      </c>
      <c r="I15" s="162">
        <f t="shared" si="183"/>
        <v>6</v>
      </c>
      <c r="J15" s="162">
        <f t="shared" si="183"/>
        <v>7</v>
      </c>
      <c r="K15" s="162">
        <f t="shared" si="183"/>
        <v>8</v>
      </c>
      <c r="L15" s="162">
        <f t="shared" si="183"/>
        <v>9</v>
      </c>
      <c r="M15" s="162">
        <f t="shared" si="183"/>
        <v>10</v>
      </c>
      <c r="N15" s="162">
        <f t="shared" ref="N15" si="184">M15+1</f>
        <v>11</v>
      </c>
      <c r="O15" s="162">
        <f t="shared" ref="O15" si="185">N15+1</f>
        <v>12</v>
      </c>
      <c r="P15" s="162">
        <f t="shared" ref="P15" si="186">O15+1</f>
        <v>13</v>
      </c>
      <c r="Q15" s="162">
        <f t="shared" ref="Q15" si="187">P15+1</f>
        <v>14</v>
      </c>
      <c r="R15" s="162">
        <f t="shared" ref="R15" si="188">Q15+1</f>
        <v>15</v>
      </c>
      <c r="S15" s="162">
        <f t="shared" ref="S15" si="189">R15+1</f>
        <v>16</v>
      </c>
      <c r="T15" s="162">
        <f t="shared" ref="T15" si="190">S15+1</f>
        <v>17</v>
      </c>
      <c r="U15" s="162">
        <f t="shared" ref="U15" si="191">T15+1</f>
        <v>18</v>
      </c>
      <c r="V15" s="162">
        <f t="shared" ref="V15" si="192">U15+1</f>
        <v>19</v>
      </c>
      <c r="W15" s="162">
        <f t="shared" ref="W15" si="193">V15+1</f>
        <v>20</v>
      </c>
      <c r="X15" s="162">
        <f t="shared" ref="X15" si="194">W15+1</f>
        <v>21</v>
      </c>
      <c r="Y15" s="162">
        <f t="shared" ref="Y15" si="195">X15+1</f>
        <v>22</v>
      </c>
      <c r="Z15" s="162">
        <f t="shared" ref="Z15" si="196">Y15+1</f>
        <v>23</v>
      </c>
      <c r="AA15" s="162">
        <f t="shared" ref="AA15" si="197">Z15+1</f>
        <v>24</v>
      </c>
      <c r="AB15" s="162">
        <f t="shared" ref="AB15" si="198">AA15+1</f>
        <v>25</v>
      </c>
      <c r="AC15" s="162">
        <f t="shared" ref="AC15" si="199">AB15+1</f>
        <v>26</v>
      </c>
      <c r="AD15" s="162">
        <f t="shared" ref="AD15" si="200">AC15+1</f>
        <v>27</v>
      </c>
      <c r="AE15" s="162">
        <f t="shared" ref="AE15" si="201">AD15+1</f>
        <v>28</v>
      </c>
      <c r="AF15" s="162">
        <f t="shared" ref="AF15" si="202">AE15+1</f>
        <v>29</v>
      </c>
      <c r="AG15" s="162">
        <f t="shared" ref="AG15" si="203">AF15+1</f>
        <v>30</v>
      </c>
      <c r="AH15" s="162">
        <f t="shared" ref="AH15" si="204">AG15+1</f>
        <v>31</v>
      </c>
      <c r="AI15" s="162">
        <f t="shared" ref="AI15" si="205">AH15+1</f>
        <v>32</v>
      </c>
      <c r="AJ15" s="162">
        <f t="shared" ref="AJ15" si="206">AI15+1</f>
        <v>33</v>
      </c>
      <c r="AK15" s="162">
        <f t="shared" ref="AK15" si="207">AJ15+1</f>
        <v>34</v>
      </c>
      <c r="AL15" s="162">
        <f t="shared" ref="AL15" si="208">AK15+1</f>
        <v>35</v>
      </c>
      <c r="AM15" s="162">
        <f t="shared" ref="AM15" si="209">AL15+1</f>
        <v>36</v>
      </c>
      <c r="AN15" s="162">
        <f t="shared" ref="AN15" si="210">AM15+1</f>
        <v>37</v>
      </c>
      <c r="AO15" s="162">
        <f t="shared" ref="AO15" si="211">AN15+1</f>
        <v>38</v>
      </c>
      <c r="AP15" s="162">
        <f t="shared" ref="AP15" si="212">AO15+1</f>
        <v>39</v>
      </c>
      <c r="AQ15" s="162">
        <f t="shared" ref="AQ15" si="213">AP15+1</f>
        <v>40</v>
      </c>
      <c r="AR15" s="162">
        <f t="shared" ref="AR15" si="214">AQ15+1</f>
        <v>41</v>
      </c>
      <c r="AS15" s="162">
        <f t="shared" ref="AS15" si="215">AR15+1</f>
        <v>42</v>
      </c>
      <c r="AT15" s="162">
        <f t="shared" ref="AT15" si="216">AS15+1</f>
        <v>43</v>
      </c>
      <c r="AU15" s="162">
        <f t="shared" ref="AU15" si="217">AT15+1</f>
        <v>44</v>
      </c>
      <c r="AV15" s="162">
        <f t="shared" ref="AV15" si="218">AU15+1</f>
        <v>45</v>
      </c>
      <c r="AW15" s="162">
        <f t="shared" ref="AW15" si="219">AV15+1</f>
        <v>46</v>
      </c>
      <c r="AX15" s="162">
        <f t="shared" ref="AX15" si="220">AW15+1</f>
        <v>47</v>
      </c>
      <c r="AY15" s="162">
        <f t="shared" ref="AY15" si="221">AX15+1</f>
        <v>48</v>
      </c>
      <c r="AZ15" s="162">
        <f t="shared" ref="AZ15" si="222">AY15+1</f>
        <v>49</v>
      </c>
      <c r="BA15" s="162">
        <f t="shared" ref="BA15" si="223">AZ15+1</f>
        <v>50</v>
      </c>
      <c r="BB15" s="162">
        <f t="shared" ref="BB15" si="224">BA15+1</f>
        <v>51</v>
      </c>
      <c r="BC15" s="162">
        <f t="shared" ref="BC15" si="225">BB15+1</f>
        <v>52</v>
      </c>
      <c r="BD15" s="162">
        <f t="shared" ref="BD15" si="226">BC15+1</f>
        <v>53</v>
      </c>
      <c r="BE15" s="162">
        <f t="shared" ref="BE15" si="227">BD15+1</f>
        <v>54</v>
      </c>
      <c r="BF15" s="162">
        <f t="shared" ref="BF15" si="228">BE15+1</f>
        <v>55</v>
      </c>
      <c r="BG15" s="162">
        <f t="shared" ref="BG15" si="229">BF15+1</f>
        <v>56</v>
      </c>
      <c r="BH15" s="162">
        <f t="shared" ref="BH15" si="230">BG15+1</f>
        <v>57</v>
      </c>
      <c r="BI15" s="162">
        <f t="shared" ref="BI15" si="231">BH15+1</f>
        <v>58</v>
      </c>
      <c r="BJ15" s="162">
        <f t="shared" ref="BJ15" si="232">BI15+1</f>
        <v>59</v>
      </c>
      <c r="BK15" s="162">
        <f t="shared" ref="BK15" si="233">BJ15+1</f>
        <v>60</v>
      </c>
      <c r="BL15" s="162">
        <f t="shared" ref="BL15" si="234">BK15+1</f>
        <v>61</v>
      </c>
      <c r="BM15" s="162">
        <f t="shared" ref="BM15" si="235">BL15+1</f>
        <v>62</v>
      </c>
      <c r="BN15" s="162">
        <f t="shared" ref="BN15" si="236">BM15+1</f>
        <v>63</v>
      </c>
      <c r="BO15" s="162">
        <f t="shared" ref="BO15" si="237">BN15+1</f>
        <v>64</v>
      </c>
      <c r="BP15" s="162">
        <f t="shared" ref="BP15" si="238">BO15+1</f>
        <v>65</v>
      </c>
      <c r="BQ15" s="162">
        <f t="shared" ref="BQ15" si="239">BP15+1</f>
        <v>66</v>
      </c>
      <c r="BR15" s="162">
        <f t="shared" ref="BR15" si="240">BQ15+1</f>
        <v>67</v>
      </c>
      <c r="BS15" s="162">
        <f t="shared" ref="BS15" si="241">BR15+1</f>
        <v>68</v>
      </c>
      <c r="BT15" s="162">
        <f t="shared" ref="BT15" si="242">BS15+1</f>
        <v>69</v>
      </c>
      <c r="BU15" s="162">
        <f t="shared" ref="BU15" si="243">BT15+1</f>
        <v>70</v>
      </c>
      <c r="BV15" s="162">
        <f t="shared" ref="BV15" si="244">BU15+1</f>
        <v>71</v>
      </c>
      <c r="BW15" s="162">
        <f t="shared" ref="BW15" si="245">BV15+1</f>
        <v>72</v>
      </c>
      <c r="BX15" s="162">
        <f t="shared" ref="BX15" si="246">BW15+1</f>
        <v>73</v>
      </c>
      <c r="BY15" s="162">
        <f t="shared" ref="BY15" si="247">BX15+1</f>
        <v>74</v>
      </c>
      <c r="BZ15" s="162">
        <f t="shared" ref="BZ15" si="248">BY15+1</f>
        <v>75</v>
      </c>
      <c r="CA15" s="162">
        <f t="shared" ref="CA15" si="249">BZ15+1</f>
        <v>76</v>
      </c>
      <c r="CB15" s="162">
        <f t="shared" ref="CB15" si="250">CA15+1</f>
        <v>77</v>
      </c>
      <c r="CC15" s="162">
        <f t="shared" ref="CC15" si="251">CB15+1</f>
        <v>78</v>
      </c>
      <c r="CD15" s="162">
        <f t="shared" ref="CD15" si="252">CC15+1</f>
        <v>79</v>
      </c>
      <c r="CE15" s="162">
        <f t="shared" ref="CE15" si="253">CD15+1</f>
        <v>80</v>
      </c>
      <c r="CF15" s="162">
        <f t="shared" ref="CF15" si="254">CE15+1</f>
        <v>81</v>
      </c>
      <c r="CG15" s="162">
        <f t="shared" ref="CG15" si="255">CF15+1</f>
        <v>82</v>
      </c>
      <c r="CH15" s="162">
        <f t="shared" ref="CH15" si="256">CG15+1</f>
        <v>83</v>
      </c>
      <c r="CI15" s="162">
        <f t="shared" ref="CI15" si="257">CH15+1</f>
        <v>84</v>
      </c>
      <c r="CJ15" s="162">
        <f t="shared" ref="CJ15" si="258">CI15+1</f>
        <v>85</v>
      </c>
      <c r="CK15" s="162">
        <f t="shared" ref="CK15" si="259">CJ15+1</f>
        <v>86</v>
      </c>
      <c r="CL15" s="162">
        <f t="shared" ref="CL15" si="260">CK15+1</f>
        <v>87</v>
      </c>
      <c r="CM15" s="162">
        <f t="shared" ref="CM15" si="261">CL15+1</f>
        <v>88</v>
      </c>
      <c r="CN15" s="162">
        <f t="shared" ref="CN15" si="262">CM15+1</f>
        <v>89</v>
      </c>
      <c r="CO15" s="162">
        <f t="shared" ref="CO15" si="263">CN15+1</f>
        <v>90</v>
      </c>
      <c r="CP15" s="162">
        <f t="shared" ref="CP15" si="264">CO15+1</f>
        <v>91</v>
      </c>
      <c r="CQ15" s="162">
        <f t="shared" ref="CQ15" si="265">CP15+1</f>
        <v>92</v>
      </c>
      <c r="CR15" s="162">
        <f t="shared" ref="CR15" si="266">CQ15+1</f>
        <v>93</v>
      </c>
      <c r="CS15" s="162">
        <f t="shared" ref="CS15" si="267">CR15+1</f>
        <v>94</v>
      </c>
      <c r="CT15" s="162">
        <f t="shared" ref="CT15" si="268">CS15+1</f>
        <v>95</v>
      </c>
      <c r="CU15" s="162">
        <f t="shared" ref="CU15" si="269">CT15+1</f>
        <v>96</v>
      </c>
      <c r="CV15" s="162">
        <f t="shared" ref="CV15" si="270">CU15+1</f>
        <v>97</v>
      </c>
      <c r="CW15" s="162">
        <f t="shared" ref="CW15" si="271">CV15+1</f>
        <v>98</v>
      </c>
      <c r="CX15" s="162">
        <f t="shared" ref="CX15" si="272">CW15+1</f>
        <v>99</v>
      </c>
      <c r="CY15" s="162">
        <f t="shared" ref="CY15" si="273">CX15+1</f>
        <v>100</v>
      </c>
    </row>
    <row r="16" spans="3:103" x14ac:dyDescent="0.3">
      <c r="C16" s="166" t="s">
        <v>410</v>
      </c>
      <c r="D16" s="167">
        <f>SUMIF(RA!B$3:B$1048576,"&gt;0")</f>
        <v>257316.2443653474</v>
      </c>
      <c r="E16" s="167">
        <f>SUMIF(RA!C$3:C$1048576,"&gt;0")</f>
        <v>1277102.0636129018</v>
      </c>
      <c r="F16" s="167">
        <f>SUMIF(RA!D$3:D$1048576,"&gt;0")</f>
        <v>2502110.8620485384</v>
      </c>
      <c r="G16" s="167">
        <f>SUMIF(RA!E$3:E$1048576,"&gt;0")</f>
        <v>3845030.0313723469</v>
      </c>
      <c r="H16" s="167">
        <f>SUMIF(RA!F$3:F$1048576,"&gt;0")</f>
        <v>5554940.8578268336</v>
      </c>
      <c r="I16" s="167">
        <f>SUMIF(RA!G$3:G$1048576,"&gt;0")</f>
        <v>7323727.4721259195</v>
      </c>
      <c r="J16" s="167">
        <f>SUMIF(RA!H$3:H$1048576,"&gt;0")</f>
        <v>9213174.0363167562</v>
      </c>
      <c r="K16" s="167">
        <f>SUMIF(RA!I$3:I$1048576,"&gt;0")</f>
        <v>11285548.813992215</v>
      </c>
      <c r="L16" s="167">
        <f>SUMIF(RA!J$3:J$1048576,"&gt;0")</f>
        <v>13624637.187649105</v>
      </c>
      <c r="M16" s="167">
        <f>SUMIF(RA!K$3:K$1048576,"&gt;0")</f>
        <v>16341267.308067497</v>
      </c>
      <c r="N16" s="167">
        <f>SUMIF(RA!L$3:L$1048576,"&gt;0")</f>
        <v>15087285.406105302</v>
      </c>
      <c r="O16" s="167">
        <f>SUMIF(RA!M$3:M$1048576,"&gt;0")</f>
        <v>13990234.954427598</v>
      </c>
      <c r="P16" s="167">
        <f>SUMIF(RA!N$3:N$1048576,"&gt;0")</f>
        <v>13001634.116185941</v>
      </c>
      <c r="Q16" s="167">
        <f>SUMIF(RA!O$3:O$1048576,"&gt;0")</f>
        <v>12124051.634915242</v>
      </c>
      <c r="R16" s="167">
        <f>SUMIF(RA!P$3:P$1048576,"&gt;0")</f>
        <v>11329234.674562434</v>
      </c>
      <c r="S16" s="167">
        <f>SUMIF(RA!Q$3:Q$1048576,"&gt;0")</f>
        <v>10635677.709686263</v>
      </c>
      <c r="T16" s="167">
        <f>SUMIF(RA!R$3:R$1048576,"&gt;0")</f>
        <v>10040258.765069418</v>
      </c>
      <c r="U16" s="167">
        <f>SUMIF(RA!S$3:S$1048576,"&gt;0")</f>
        <v>9535749.4606534764</v>
      </c>
      <c r="V16" s="167">
        <f>SUMIF(RA!T$3:T$1048576,"&gt;0")</f>
        <v>9118177.7978590541</v>
      </c>
      <c r="W16" s="167">
        <f>SUMIF(RA!U$3:U$1048576,"&gt;0")</f>
        <v>8762170.072119521</v>
      </c>
      <c r="X16" s="167">
        <f>SUMIF(RA!V$3:V$1048576,"&gt;0")</f>
        <v>8463883.4506357852</v>
      </c>
      <c r="Y16" s="167">
        <f>SUMIF(RA!W$3:W$1048576,"&gt;0")</f>
        <v>8202504.4809820978</v>
      </c>
      <c r="Z16" s="167">
        <f>SUMIF(RA!X$3:X$1048576,"&gt;0")</f>
        <v>7966124.7431666888</v>
      </c>
      <c r="AA16" s="167">
        <f>SUMIF(RA!Y$3:Y$1048576,"&gt;0")</f>
        <v>7747601.0511910152</v>
      </c>
      <c r="AB16" s="167">
        <f>SUMIF(RA!Z$3:Z$1048576,"&gt;0")</f>
        <v>7569530.5143987499</v>
      </c>
      <c r="AC16" s="167">
        <f>SUMIF(RA!AA$3:AA$1048576,"&gt;0")</f>
        <v>7404065.734472096</v>
      </c>
      <c r="AD16" s="167">
        <f>SUMIF(RA!AB$3:AB$1048576,"&gt;0")</f>
        <v>7242325.0370594058</v>
      </c>
      <c r="AE16" s="167">
        <f>SUMIF(RA!AC$3:AC$1048576,"&gt;0")</f>
        <v>7083899.8535942324</v>
      </c>
      <c r="AF16" s="167">
        <f>SUMIF(RA!AD$3:AD$1048576,"&gt;0")</f>
        <v>6918702.2555375164</v>
      </c>
      <c r="AG16" s="167">
        <f>SUMIF(RA!AE$3:AE$1048576,"&gt;0")</f>
        <v>6771099.8614438064</v>
      </c>
      <c r="AH16" s="167">
        <f>SUMIF(RA!AF$3:AF$1048576,"&gt;0")</f>
        <v>6607192.4120620703</v>
      </c>
      <c r="AI16" s="167">
        <f>SUMIF(RA!AG$3:AG$1048576,"&gt;0")</f>
        <v>6417553.2417292036</v>
      </c>
      <c r="AJ16" s="167">
        <f>SUMIF(RA!AH$3:AH$1048576,"&gt;0")</f>
        <v>6202476.9631227693</v>
      </c>
      <c r="AK16" s="167">
        <f>SUMIF(RA!AI$3:AI$1048576,"&gt;0")</f>
        <v>5962281.0960480021</v>
      </c>
      <c r="AL16" s="167">
        <f>SUMIF(RA!AJ$3:AJ$1048576,"&gt;0")</f>
        <v>5722264.135194255</v>
      </c>
      <c r="AM16" s="167">
        <f>SUMIF(RA!AK$3:AK$1048576,"&gt;0")</f>
        <v>5464268.972504233</v>
      </c>
      <c r="AN16" s="167">
        <f>SUMIF(RA!AL$3:AL$1048576,"&gt;0")</f>
        <v>5187966.7983670905</v>
      </c>
      <c r="AO16" s="167">
        <f>SUMIF(RA!AM$3:AM$1048576,"&gt;0")</f>
        <v>4897223.6191235669</v>
      </c>
      <c r="AP16" s="167">
        <f>SUMIF(RA!AN$3:AN$1048576,"&gt;0")</f>
        <v>4592696.5426616315</v>
      </c>
      <c r="AQ16" s="167">
        <f>SUMIF(RA!AO$3:AO$1048576,"&gt;0")</f>
        <v>4291037.0469561573</v>
      </c>
      <c r="AR16" s="167">
        <f>SUMIF(RA!AP$3:AP$1048576,"&gt;0")</f>
        <v>3981627.1589602968</v>
      </c>
      <c r="AS16" s="167">
        <f>SUMIF(RA!AQ$3:AQ$1048576,"&gt;0")</f>
        <v>3667366.6778283413</v>
      </c>
      <c r="AT16" s="167">
        <f>SUMIF(RA!AR$3:AR$1048576,"&gt;0")</f>
        <v>3353742.4313383158</v>
      </c>
      <c r="AU16" s="167">
        <f>SUMIF(RA!AS$3:AS$1048576,"&gt;0")</f>
        <v>3044197.2176054427</v>
      </c>
      <c r="AV16" s="167">
        <f>SUMIF(RA!AT$3:AT$1048576,"&gt;0")</f>
        <v>2751377.3392474484</v>
      </c>
      <c r="AW16" s="167">
        <f>SUMIF(RA!AU$3:AU$1048576,"&gt;0")</f>
        <v>2470813.7742324267</v>
      </c>
      <c r="AX16" s="167">
        <f>SUMIF(RA!AV$3:AV$1048576,"&gt;0")</f>
        <v>2205182.8290244658</v>
      </c>
      <c r="AY16" s="167">
        <f>SUMIF(RA!AW$3:AW$1048576,"&gt;0")</f>
        <v>1956874.9148947191</v>
      </c>
      <c r="AZ16" s="167">
        <f>SUMIF(RA!AX$3:AX$1048576,"&gt;0")</f>
        <v>1727097.637789723</v>
      </c>
      <c r="BA16" s="167">
        <f>SUMIF(RA!AY$3:AY$1048576,"&gt;0")</f>
        <v>1519880.6075284169</v>
      </c>
      <c r="BB16" s="167">
        <f>SUMIF(RA!AZ$3:AZ$1048576,"&gt;0")</f>
        <v>1329805.3181754206</v>
      </c>
      <c r="BC16" s="167">
        <f>SUMIF(RA!BA$3:BA$1048576,"&gt;0")</f>
        <v>1155924.468002812</v>
      </c>
      <c r="BD16" s="167">
        <f>SUMIF(RA!BB$3:BB$1048576,"&gt;0")</f>
        <v>998277.87211829785</v>
      </c>
      <c r="BE16" s="167">
        <f>SUMIF(RA!BC$3:BC$1048576,"&gt;0")</f>
        <v>856880.19143093901</v>
      </c>
      <c r="BF16" s="167">
        <f>SUMIF(RA!BD$3:BD$1048576,"&gt;0")</f>
        <v>732015.66790405416</v>
      </c>
      <c r="BG16" s="167">
        <f>SUMIF(RA!BE$3:BE$1048576,"&gt;0")</f>
        <v>619613.62599537871</v>
      </c>
      <c r="BH16" s="167">
        <f>SUMIF(RA!BF$3:BF$1048576,"&gt;0")</f>
        <v>519273.74513942556</v>
      </c>
      <c r="BI16" s="167">
        <f>SUMIF(RA!BG$3:BG$1048576,"&gt;0")</f>
        <v>430880.54821303254</v>
      </c>
      <c r="BJ16" s="167">
        <f>SUMIF(RA!BH$3:BH$1048576,"&gt;0")</f>
        <v>354132.0842152313</v>
      </c>
      <c r="BK16" s="167">
        <f>SUMIF(RA!BI$3:BI$1048576,"&gt;0")</f>
        <v>289574.83379114565</v>
      </c>
      <c r="BL16" s="167">
        <f>SUMIF(RA!BJ$3:BJ$1048576,"&gt;0")</f>
        <v>233404.2849833481</v>
      </c>
      <c r="BM16" s="167">
        <f>SUMIF(RA!BK$3:BK$1048576,"&gt;0")</f>
        <v>184744.14460382803</v>
      </c>
      <c r="BN16" s="167">
        <f>SUMIF(RA!BL$3:BL$1048576,"&gt;0")</f>
        <v>143449.46251939921</v>
      </c>
      <c r="BO16" s="167">
        <f>SUMIF(RA!BM$3:BM$1048576,"&gt;0")</f>
        <v>109397.39162031055</v>
      </c>
      <c r="BP16" s="167">
        <f>SUMIF(RA!BN$3:BN$1048576,"&gt;0")</f>
        <v>82229.889976706181</v>
      </c>
      <c r="BQ16" s="167">
        <f>SUMIF(RA!BO$3:BO$1048576,"&gt;0")</f>
        <v>60258.213228076551</v>
      </c>
      <c r="BR16" s="167">
        <f>SUMIF(RA!BP$3:BP$1048576,"&gt;0")</f>
        <v>42921.682988026238</v>
      </c>
      <c r="BS16" s="167">
        <f>SUMIF(RA!BQ$3:BQ$1048576,"&gt;0")</f>
        <v>29806.278703175787</v>
      </c>
      <c r="BT16" s="167">
        <f>SUMIF(RA!BR$3:BR$1048576,"&gt;0")</f>
        <v>20294.180845343839</v>
      </c>
      <c r="BU16" s="167">
        <f>SUMIF(RA!BS$3:BS$1048576,"&gt;0")</f>
        <v>14004.029598447345</v>
      </c>
      <c r="BV16" s="167">
        <f>SUMIF(RA!BT$3:BT$1048576,"&gt;0")</f>
        <v>9748.6597195961876</v>
      </c>
      <c r="BW16" s="167">
        <f>SUMIF(RA!BU$3:BU$1048576,"&gt;0")</f>
        <v>6718.7598718385907</v>
      </c>
      <c r="BX16" s="167">
        <f>SUMIF(RA!BV$3:BV$1048576,"&gt;0")</f>
        <v>4560.1575486898573</v>
      </c>
      <c r="BY16" s="167">
        <f>SUMIF(RA!BW$3:BW$1048576,"&gt;0")</f>
        <v>3010.6475184222372</v>
      </c>
      <c r="BZ16" s="167">
        <f>SUMIF(RA!BX$3:BX$1048576,"&gt;0")</f>
        <v>1911.3315960804196</v>
      </c>
      <c r="CA16" s="167">
        <f>SUMIF(RA!BY$3:BY$1048576,"&gt;0")</f>
        <v>1173.2951727383349</v>
      </c>
      <c r="CB16" s="167">
        <f>SUMIF(RA!BZ$3:BZ$1048576,"&gt;0")</f>
        <v>710.69823951698061</v>
      </c>
      <c r="CC16" s="167">
        <f>SUMIF(RA!CA$3:CA$1048576,"&gt;0")</f>
        <v>446.73709691857516</v>
      </c>
      <c r="CD16" s="167">
        <f>SUMIF(RA!CB$3:CB$1048576,"&gt;0")</f>
        <v>270.72124469098884</v>
      </c>
      <c r="CE16" s="167">
        <f>SUMIF(RA!CC$3:CC$1048576,"&gt;0")</f>
        <v>155.42769733205648</v>
      </c>
      <c r="CF16" s="167">
        <f>SUMIF(RA!CD$3:CD$1048576,"&gt;0")</f>
        <v>85.459575201223245</v>
      </c>
      <c r="CG16" s="167">
        <f>SUMIF(RA!CE$3:CE$1048576,"&gt;0")</f>
        <v>44.76144991105086</v>
      </c>
      <c r="CH16" s="167">
        <f>SUMIF(RA!CF$3:CF$1048576,"&gt;0")</f>
        <v>21.799003261709821</v>
      </c>
      <c r="CI16" s="167">
        <f>SUMIF(RA!CG$3:CG$1048576,"&gt;0")</f>
        <v>8.6057120697861222</v>
      </c>
      <c r="CJ16" s="167">
        <f>SUMIF(RA!CH$3:CH$1048576,"&gt;0")</f>
        <v>0</v>
      </c>
      <c r="CK16" s="167">
        <f>SUMIF(RA!CI$3:CI$1048576,"&gt;0")</f>
        <v>0</v>
      </c>
      <c r="CL16" s="167">
        <f>SUMIF(RA!CJ$3:CJ$1048576,"&gt;0")</f>
        <v>0</v>
      </c>
      <c r="CM16" s="167">
        <f>SUMIF(RA!CK$3:CK$1048576,"&gt;0")</f>
        <v>0</v>
      </c>
      <c r="CN16" s="167">
        <f>SUMIF(RA!CL$3:CL$1048576,"&gt;0")</f>
        <v>0</v>
      </c>
      <c r="CO16" s="167">
        <f>SUMIF(RA!CM$3:CM$1048576,"&gt;0")</f>
        <v>0</v>
      </c>
      <c r="CP16" s="167">
        <f>SUMIF(RA!CN$3:CN$1048576,"&gt;0")</f>
        <v>0</v>
      </c>
      <c r="CQ16" s="167">
        <f>SUMIF(RA!CO$3:CO$1048576,"&gt;0")</f>
        <v>0</v>
      </c>
      <c r="CR16" s="167">
        <f>SUMIF(RA!CP$3:CP$1048576,"&gt;0")</f>
        <v>0</v>
      </c>
      <c r="CS16" s="167">
        <f>SUMIF(RA!CQ$3:CQ$1048576,"&gt;0")</f>
        <v>0</v>
      </c>
      <c r="CT16" s="167">
        <f>SUMIF(RA!CR$3:CR$1048576,"&gt;0")</f>
        <v>0</v>
      </c>
      <c r="CU16" s="167">
        <f>SUMIF(RA!CS$3:CS$1048576,"&gt;0")</f>
        <v>0</v>
      </c>
      <c r="CV16" s="167">
        <f>SUMIF(RA!CT$3:CT$1048576,"&gt;0")</f>
        <v>0</v>
      </c>
      <c r="CW16" s="167">
        <f>SUMIF(RA!CU$3:CU$1048576,"&gt;0")</f>
        <v>0</v>
      </c>
      <c r="CX16" s="167">
        <f>SUMIF(RA!CV$3:CV$1048576,"&gt;0")</f>
        <v>0</v>
      </c>
      <c r="CY16" s="167">
        <f>SUMIF(RA!CW$3:CW$1048576,"&gt;0")</f>
        <v>0</v>
      </c>
    </row>
    <row r="19" spans="3:103" x14ac:dyDescent="0.3">
      <c r="C19" s="227" t="s">
        <v>411</v>
      </c>
      <c r="D19" s="228"/>
      <c r="E19" s="228"/>
      <c r="F19" s="228"/>
      <c r="G19" s="228"/>
      <c r="H19" s="228"/>
      <c r="I19" s="228"/>
      <c r="J19" s="228"/>
      <c r="K19" s="228"/>
      <c r="L19" s="228"/>
      <c r="M19" s="229"/>
    </row>
    <row r="20" spans="3:103" x14ac:dyDescent="0.3">
      <c r="C20" s="166" t="s">
        <v>121</v>
      </c>
      <c r="D20" s="162">
        <v>1</v>
      </c>
      <c r="E20" s="162">
        <f>D20+1</f>
        <v>2</v>
      </c>
      <c r="F20" s="162">
        <f t="shared" ref="F20:M20" si="274">E20+1</f>
        <v>3</v>
      </c>
      <c r="G20" s="162">
        <f t="shared" si="274"/>
        <v>4</v>
      </c>
      <c r="H20" s="162">
        <f t="shared" si="274"/>
        <v>5</v>
      </c>
      <c r="I20" s="162">
        <f t="shared" si="274"/>
        <v>6</v>
      </c>
      <c r="J20" s="162">
        <f t="shared" si="274"/>
        <v>7</v>
      </c>
      <c r="K20" s="162">
        <f t="shared" si="274"/>
        <v>8</v>
      </c>
      <c r="L20" s="162">
        <f>K20+1</f>
        <v>9</v>
      </c>
      <c r="M20" s="162">
        <f t="shared" si="274"/>
        <v>10</v>
      </c>
      <c r="N20" s="162">
        <f t="shared" ref="N20" si="275">M20+1</f>
        <v>11</v>
      </c>
      <c r="O20" s="162">
        <f t="shared" ref="O20" si="276">N20+1</f>
        <v>12</v>
      </c>
      <c r="P20" s="162">
        <f t="shared" ref="P20" si="277">O20+1</f>
        <v>13</v>
      </c>
      <c r="Q20" s="162">
        <f t="shared" ref="Q20" si="278">P20+1</f>
        <v>14</v>
      </c>
      <c r="R20" s="162">
        <f t="shared" ref="R20" si="279">Q20+1</f>
        <v>15</v>
      </c>
      <c r="S20" s="162">
        <f t="shared" ref="S20" si="280">R20+1</f>
        <v>16</v>
      </c>
      <c r="T20" s="162">
        <f t="shared" ref="T20" si="281">S20+1</f>
        <v>17</v>
      </c>
      <c r="U20" s="162">
        <f t="shared" ref="U20" si="282">T20+1</f>
        <v>18</v>
      </c>
      <c r="V20" s="162">
        <f t="shared" ref="V20" si="283">U20+1</f>
        <v>19</v>
      </c>
      <c r="W20" s="162">
        <f t="shared" ref="W20" si="284">V20+1</f>
        <v>20</v>
      </c>
      <c r="X20" s="162">
        <f t="shared" ref="X20" si="285">W20+1</f>
        <v>21</v>
      </c>
      <c r="Y20" s="162">
        <f t="shared" ref="Y20" si="286">X20+1</f>
        <v>22</v>
      </c>
      <c r="Z20" s="162">
        <f t="shared" ref="Z20" si="287">Y20+1</f>
        <v>23</v>
      </c>
      <c r="AA20" s="162">
        <f t="shared" ref="AA20" si="288">Z20+1</f>
        <v>24</v>
      </c>
      <c r="AB20" s="162">
        <f t="shared" ref="AB20" si="289">AA20+1</f>
        <v>25</v>
      </c>
      <c r="AC20" s="162">
        <f t="shared" ref="AC20" si="290">AB20+1</f>
        <v>26</v>
      </c>
      <c r="AD20" s="162">
        <f t="shared" ref="AD20" si="291">AC20+1</f>
        <v>27</v>
      </c>
      <c r="AE20" s="162">
        <f t="shared" ref="AE20" si="292">AD20+1</f>
        <v>28</v>
      </c>
      <c r="AF20" s="162">
        <f t="shared" ref="AF20" si="293">AE20+1</f>
        <v>29</v>
      </c>
      <c r="AG20" s="162">
        <f t="shared" ref="AG20" si="294">AF20+1</f>
        <v>30</v>
      </c>
      <c r="AH20" s="162">
        <f t="shared" ref="AH20" si="295">AG20+1</f>
        <v>31</v>
      </c>
      <c r="AI20" s="162">
        <f t="shared" ref="AI20" si="296">AH20+1</f>
        <v>32</v>
      </c>
      <c r="AJ20" s="162">
        <f t="shared" ref="AJ20" si="297">AI20+1</f>
        <v>33</v>
      </c>
      <c r="AK20" s="162">
        <f t="shared" ref="AK20" si="298">AJ20+1</f>
        <v>34</v>
      </c>
      <c r="AL20" s="162">
        <f t="shared" ref="AL20" si="299">AK20+1</f>
        <v>35</v>
      </c>
      <c r="AM20" s="162">
        <f t="shared" ref="AM20" si="300">AL20+1</f>
        <v>36</v>
      </c>
      <c r="AN20" s="162">
        <f t="shared" ref="AN20" si="301">AM20+1</f>
        <v>37</v>
      </c>
      <c r="AO20" s="162">
        <f t="shared" ref="AO20" si="302">AN20+1</f>
        <v>38</v>
      </c>
      <c r="AP20" s="162">
        <f t="shared" ref="AP20" si="303">AO20+1</f>
        <v>39</v>
      </c>
      <c r="AQ20" s="162">
        <f t="shared" ref="AQ20" si="304">AP20+1</f>
        <v>40</v>
      </c>
      <c r="AR20" s="162">
        <f t="shared" ref="AR20" si="305">AQ20+1</f>
        <v>41</v>
      </c>
      <c r="AS20" s="162">
        <f t="shared" ref="AS20" si="306">AR20+1</f>
        <v>42</v>
      </c>
      <c r="AT20" s="162">
        <f t="shared" ref="AT20" si="307">AS20+1</f>
        <v>43</v>
      </c>
      <c r="AU20" s="162">
        <f t="shared" ref="AU20" si="308">AT20+1</f>
        <v>44</v>
      </c>
      <c r="AV20" s="162">
        <f t="shared" ref="AV20" si="309">AU20+1</f>
        <v>45</v>
      </c>
      <c r="AW20" s="162">
        <f t="shared" ref="AW20" si="310">AV20+1</f>
        <v>46</v>
      </c>
      <c r="AX20" s="162">
        <f t="shared" ref="AX20" si="311">AW20+1</f>
        <v>47</v>
      </c>
      <c r="AY20" s="162">
        <f t="shared" ref="AY20" si="312">AX20+1</f>
        <v>48</v>
      </c>
      <c r="AZ20" s="162">
        <f t="shared" ref="AZ20" si="313">AY20+1</f>
        <v>49</v>
      </c>
      <c r="BA20" s="162">
        <f t="shared" ref="BA20" si="314">AZ20+1</f>
        <v>50</v>
      </c>
      <c r="BB20" s="162">
        <f t="shared" ref="BB20" si="315">BA20+1</f>
        <v>51</v>
      </c>
      <c r="BC20" s="162">
        <f t="shared" ref="BC20" si="316">BB20+1</f>
        <v>52</v>
      </c>
      <c r="BD20" s="162">
        <f t="shared" ref="BD20" si="317">BC20+1</f>
        <v>53</v>
      </c>
      <c r="BE20" s="162">
        <f t="shared" ref="BE20" si="318">BD20+1</f>
        <v>54</v>
      </c>
      <c r="BF20" s="162">
        <f t="shared" ref="BF20" si="319">BE20+1</f>
        <v>55</v>
      </c>
      <c r="BG20" s="162">
        <f t="shared" ref="BG20" si="320">BF20+1</f>
        <v>56</v>
      </c>
      <c r="BH20" s="162">
        <f t="shared" ref="BH20" si="321">BG20+1</f>
        <v>57</v>
      </c>
      <c r="BI20" s="162">
        <f t="shared" ref="BI20" si="322">BH20+1</f>
        <v>58</v>
      </c>
      <c r="BJ20" s="162">
        <f t="shared" ref="BJ20" si="323">BI20+1</f>
        <v>59</v>
      </c>
      <c r="BK20" s="162">
        <f t="shared" ref="BK20" si="324">BJ20+1</f>
        <v>60</v>
      </c>
      <c r="BL20" s="162">
        <f t="shared" ref="BL20" si="325">BK20+1</f>
        <v>61</v>
      </c>
      <c r="BM20" s="162">
        <f t="shared" ref="BM20" si="326">BL20+1</f>
        <v>62</v>
      </c>
      <c r="BN20" s="162">
        <f t="shared" ref="BN20" si="327">BM20+1</f>
        <v>63</v>
      </c>
      <c r="BO20" s="162">
        <f t="shared" ref="BO20" si="328">BN20+1</f>
        <v>64</v>
      </c>
      <c r="BP20" s="162">
        <f t="shared" ref="BP20" si="329">BO20+1</f>
        <v>65</v>
      </c>
      <c r="BQ20" s="162">
        <f t="shared" ref="BQ20" si="330">BP20+1</f>
        <v>66</v>
      </c>
      <c r="BR20" s="162">
        <f t="shared" ref="BR20" si="331">BQ20+1</f>
        <v>67</v>
      </c>
      <c r="BS20" s="162">
        <f t="shared" ref="BS20" si="332">BR20+1</f>
        <v>68</v>
      </c>
      <c r="BT20" s="162">
        <f t="shared" ref="BT20" si="333">BS20+1</f>
        <v>69</v>
      </c>
      <c r="BU20" s="162">
        <f t="shared" ref="BU20" si="334">BT20+1</f>
        <v>70</v>
      </c>
      <c r="BV20" s="162">
        <f t="shared" ref="BV20" si="335">BU20+1</f>
        <v>71</v>
      </c>
      <c r="BW20" s="162">
        <f t="shared" ref="BW20" si="336">BV20+1</f>
        <v>72</v>
      </c>
      <c r="BX20" s="162">
        <f t="shared" ref="BX20" si="337">BW20+1</f>
        <v>73</v>
      </c>
      <c r="BY20" s="162">
        <f t="shared" ref="BY20" si="338">BX20+1</f>
        <v>74</v>
      </c>
      <c r="BZ20" s="162">
        <f t="shared" ref="BZ20" si="339">BY20+1</f>
        <v>75</v>
      </c>
      <c r="CA20" s="162">
        <f t="shared" ref="CA20" si="340">BZ20+1</f>
        <v>76</v>
      </c>
      <c r="CB20" s="162">
        <f t="shared" ref="CB20" si="341">CA20+1</f>
        <v>77</v>
      </c>
      <c r="CC20" s="162">
        <f t="shared" ref="CC20" si="342">CB20+1</f>
        <v>78</v>
      </c>
      <c r="CD20" s="162">
        <f t="shared" ref="CD20" si="343">CC20+1</f>
        <v>79</v>
      </c>
      <c r="CE20" s="162">
        <f t="shared" ref="CE20" si="344">CD20+1</f>
        <v>80</v>
      </c>
      <c r="CF20" s="162">
        <f t="shared" ref="CF20" si="345">CE20+1</f>
        <v>81</v>
      </c>
      <c r="CG20" s="162">
        <f t="shared" ref="CG20" si="346">CF20+1</f>
        <v>82</v>
      </c>
      <c r="CH20" s="162">
        <f t="shared" ref="CH20" si="347">CG20+1</f>
        <v>83</v>
      </c>
      <c r="CI20" s="162">
        <f t="shared" ref="CI20" si="348">CH20+1</f>
        <v>84</v>
      </c>
      <c r="CJ20" s="162">
        <f t="shared" ref="CJ20" si="349">CI20+1</f>
        <v>85</v>
      </c>
      <c r="CK20" s="162">
        <f t="shared" ref="CK20" si="350">CJ20+1</f>
        <v>86</v>
      </c>
      <c r="CL20" s="162">
        <f t="shared" ref="CL20" si="351">CK20+1</f>
        <v>87</v>
      </c>
      <c r="CM20" s="162">
        <f t="shared" ref="CM20" si="352">CL20+1</f>
        <v>88</v>
      </c>
      <c r="CN20" s="162">
        <f t="shared" ref="CN20" si="353">CM20+1</f>
        <v>89</v>
      </c>
      <c r="CO20" s="162">
        <f t="shared" ref="CO20" si="354">CN20+1</f>
        <v>90</v>
      </c>
      <c r="CP20" s="162">
        <f t="shared" ref="CP20" si="355">CO20+1</f>
        <v>91</v>
      </c>
      <c r="CQ20" s="162">
        <f t="shared" ref="CQ20" si="356">CP20+1</f>
        <v>92</v>
      </c>
      <c r="CR20" s="162">
        <f t="shared" ref="CR20" si="357">CQ20+1</f>
        <v>93</v>
      </c>
      <c r="CS20" s="162">
        <f t="shared" ref="CS20" si="358">CR20+1</f>
        <v>94</v>
      </c>
      <c r="CT20" s="162">
        <f t="shared" ref="CT20" si="359">CS20+1</f>
        <v>95</v>
      </c>
      <c r="CU20" s="162">
        <f t="shared" ref="CU20" si="360">CT20+1</f>
        <v>96</v>
      </c>
      <c r="CV20" s="162">
        <f t="shared" ref="CV20" si="361">CU20+1</f>
        <v>97</v>
      </c>
      <c r="CW20" s="162">
        <f t="shared" ref="CW20" si="362">CV20+1</f>
        <v>98</v>
      </c>
      <c r="CX20" s="162">
        <f t="shared" ref="CX20" si="363">CW20+1</f>
        <v>99</v>
      </c>
      <c r="CY20" s="162">
        <f t="shared" ref="CY20" si="364">CX20+1</f>
        <v>100</v>
      </c>
    </row>
    <row r="21" spans="3:103" x14ac:dyDescent="0.3">
      <c r="C21" s="33" t="s">
        <v>412</v>
      </c>
      <c r="D21" s="168" t="e">
        <f>#REF!</f>
        <v>#REF!</v>
      </c>
      <c r="E21" s="168" t="e">
        <f>#REF!</f>
        <v>#REF!</v>
      </c>
      <c r="F21" s="168" t="e">
        <f>#REF!</f>
        <v>#REF!</v>
      </c>
      <c r="G21" s="168" t="e">
        <f>#REF!</f>
        <v>#REF!</v>
      </c>
      <c r="H21" s="168" t="e">
        <f>#REF!</f>
        <v>#REF!</v>
      </c>
      <c r="I21" s="168" t="e">
        <f>#REF!</f>
        <v>#REF!</v>
      </c>
      <c r="J21" s="168" t="e">
        <f>#REF!</f>
        <v>#REF!</v>
      </c>
      <c r="K21" s="168" t="e">
        <f>#REF!</f>
        <v>#REF!</v>
      </c>
      <c r="L21" s="168" t="e">
        <f>#REF!</f>
        <v>#REF!</v>
      </c>
      <c r="M21" s="168" t="e">
        <f>#REF!</f>
        <v>#REF!</v>
      </c>
      <c r="N21" s="168" t="e">
        <f>#REF!</f>
        <v>#REF!</v>
      </c>
      <c r="O21" s="168" t="e">
        <f>#REF!</f>
        <v>#REF!</v>
      </c>
      <c r="P21" s="168" t="e">
        <f>#REF!</f>
        <v>#REF!</v>
      </c>
      <c r="Q21" s="168" t="e">
        <f>#REF!</f>
        <v>#REF!</v>
      </c>
      <c r="R21" s="168" t="e">
        <f>#REF!</f>
        <v>#REF!</v>
      </c>
      <c r="S21" s="168" t="e">
        <f>#REF!</f>
        <v>#REF!</v>
      </c>
      <c r="T21" s="168" t="e">
        <f>#REF!</f>
        <v>#REF!</v>
      </c>
      <c r="U21" s="168" t="e">
        <f>#REF!</f>
        <v>#REF!</v>
      </c>
      <c r="V21" s="168" t="e">
        <f>#REF!</f>
        <v>#REF!</v>
      </c>
      <c r="W21" s="168" t="e">
        <f>#REF!</f>
        <v>#REF!</v>
      </c>
      <c r="X21" s="168" t="e">
        <f>#REF!</f>
        <v>#REF!</v>
      </c>
      <c r="Y21" s="168" t="e">
        <f>#REF!</f>
        <v>#REF!</v>
      </c>
      <c r="Z21" s="168" t="e">
        <f>#REF!</f>
        <v>#REF!</v>
      </c>
      <c r="AA21" s="168" t="e">
        <f>#REF!</f>
        <v>#REF!</v>
      </c>
      <c r="AB21" s="168" t="e">
        <f>#REF!</f>
        <v>#REF!</v>
      </c>
      <c r="AC21" s="168" t="e">
        <f>#REF!</f>
        <v>#REF!</v>
      </c>
      <c r="AD21" s="168" t="e">
        <f>#REF!</f>
        <v>#REF!</v>
      </c>
      <c r="AE21" s="168" t="e">
        <f>#REF!</f>
        <v>#REF!</v>
      </c>
      <c r="AF21" s="168" t="e">
        <f>#REF!</f>
        <v>#REF!</v>
      </c>
      <c r="AG21" s="168" t="e">
        <f>#REF!</f>
        <v>#REF!</v>
      </c>
      <c r="AH21" s="168" t="e">
        <f>#REF!</f>
        <v>#REF!</v>
      </c>
      <c r="AI21" s="168" t="e">
        <f>#REF!</f>
        <v>#REF!</v>
      </c>
      <c r="AJ21" s="168" t="e">
        <f>#REF!</f>
        <v>#REF!</v>
      </c>
      <c r="AK21" s="168" t="e">
        <f>#REF!</f>
        <v>#REF!</v>
      </c>
      <c r="AL21" s="168" t="e">
        <f>#REF!</f>
        <v>#REF!</v>
      </c>
      <c r="AM21" s="168" t="e">
        <f>#REF!</f>
        <v>#REF!</v>
      </c>
      <c r="AN21" s="168" t="e">
        <f>#REF!</f>
        <v>#REF!</v>
      </c>
      <c r="AO21" s="168" t="e">
        <f>#REF!</f>
        <v>#REF!</v>
      </c>
      <c r="AP21" s="168" t="e">
        <f>#REF!</f>
        <v>#REF!</v>
      </c>
      <c r="AQ21" s="168" t="e">
        <f>#REF!</f>
        <v>#REF!</v>
      </c>
      <c r="AR21" s="168" t="e">
        <f>#REF!</f>
        <v>#REF!</v>
      </c>
      <c r="AS21" s="168" t="e">
        <f>#REF!</f>
        <v>#REF!</v>
      </c>
      <c r="AT21" s="168" t="e">
        <f>#REF!</f>
        <v>#REF!</v>
      </c>
      <c r="AU21" s="168" t="e">
        <f>#REF!</f>
        <v>#REF!</v>
      </c>
      <c r="AV21" s="168" t="e">
        <f>#REF!</f>
        <v>#REF!</v>
      </c>
      <c r="AW21" s="168" t="e">
        <f>#REF!</f>
        <v>#REF!</v>
      </c>
      <c r="AX21" s="168" t="e">
        <f>#REF!</f>
        <v>#REF!</v>
      </c>
      <c r="AY21" s="168" t="e">
        <f>#REF!</f>
        <v>#REF!</v>
      </c>
      <c r="AZ21" s="168" t="e">
        <f>#REF!</f>
        <v>#REF!</v>
      </c>
      <c r="BA21" s="168" t="e">
        <f>#REF!</f>
        <v>#REF!</v>
      </c>
      <c r="BB21" s="168" t="e">
        <f>#REF!</f>
        <v>#REF!</v>
      </c>
      <c r="BC21" s="168" t="e">
        <f>#REF!</f>
        <v>#REF!</v>
      </c>
      <c r="BD21" s="168" t="e">
        <f>#REF!</f>
        <v>#REF!</v>
      </c>
      <c r="BE21" s="168" t="e">
        <f>#REF!</f>
        <v>#REF!</v>
      </c>
      <c r="BF21" s="168" t="e">
        <f>#REF!</f>
        <v>#REF!</v>
      </c>
      <c r="BG21" s="168" t="e">
        <f>#REF!</f>
        <v>#REF!</v>
      </c>
      <c r="BH21" s="168" t="e">
        <f>#REF!</f>
        <v>#REF!</v>
      </c>
      <c r="BI21" s="168" t="e">
        <f>#REF!</f>
        <v>#REF!</v>
      </c>
      <c r="BJ21" s="168" t="e">
        <f>#REF!</f>
        <v>#REF!</v>
      </c>
      <c r="BK21" s="168" t="e">
        <f>#REF!</f>
        <v>#REF!</v>
      </c>
      <c r="BL21" s="168" t="e">
        <f>#REF!</f>
        <v>#REF!</v>
      </c>
      <c r="BM21" s="168" t="e">
        <f>#REF!</f>
        <v>#REF!</v>
      </c>
      <c r="BN21" s="168" t="e">
        <f>#REF!</f>
        <v>#REF!</v>
      </c>
      <c r="BO21" s="168" t="e">
        <f>#REF!</f>
        <v>#REF!</v>
      </c>
      <c r="BP21" s="168" t="e">
        <f>#REF!</f>
        <v>#REF!</v>
      </c>
      <c r="BQ21" s="168" t="e">
        <f>#REF!</f>
        <v>#REF!</v>
      </c>
      <c r="BR21" s="168" t="e">
        <f>#REF!</f>
        <v>#REF!</v>
      </c>
      <c r="BS21" s="168" t="e">
        <f>#REF!</f>
        <v>#REF!</v>
      </c>
      <c r="BT21" s="168" t="e">
        <f>#REF!</f>
        <v>#REF!</v>
      </c>
      <c r="BU21" s="168" t="e">
        <f>#REF!</f>
        <v>#REF!</v>
      </c>
      <c r="BV21" s="168" t="e">
        <f>#REF!</f>
        <v>#REF!</v>
      </c>
      <c r="BW21" s="168" t="e">
        <f>#REF!</f>
        <v>#REF!</v>
      </c>
      <c r="BX21" s="168" t="e">
        <f>#REF!</f>
        <v>#REF!</v>
      </c>
      <c r="BY21" s="168" t="e">
        <f>#REF!</f>
        <v>#REF!</v>
      </c>
      <c r="BZ21" s="168" t="e">
        <f>#REF!</f>
        <v>#REF!</v>
      </c>
      <c r="CA21" s="168" t="e">
        <f>#REF!</f>
        <v>#REF!</v>
      </c>
      <c r="CB21" s="168" t="e">
        <f>#REF!</f>
        <v>#REF!</v>
      </c>
      <c r="CC21" s="168" t="e">
        <f>#REF!</f>
        <v>#REF!</v>
      </c>
      <c r="CD21" s="168" t="e">
        <f>#REF!</f>
        <v>#REF!</v>
      </c>
      <c r="CE21" s="168" t="e">
        <f>#REF!</f>
        <v>#REF!</v>
      </c>
      <c r="CF21" s="168" t="e">
        <f>#REF!</f>
        <v>#REF!</v>
      </c>
      <c r="CG21" s="168" t="e">
        <f>#REF!</f>
        <v>#REF!</v>
      </c>
      <c r="CH21" s="168" t="e">
        <f>#REF!</f>
        <v>#REF!</v>
      </c>
      <c r="CI21" s="168" t="e">
        <f>#REF!</f>
        <v>#REF!</v>
      </c>
      <c r="CJ21" s="168" t="e">
        <f>#REF!</f>
        <v>#REF!</v>
      </c>
      <c r="CK21" s="168" t="e">
        <f>#REF!</f>
        <v>#REF!</v>
      </c>
      <c r="CL21" s="168" t="e">
        <f>#REF!</f>
        <v>#REF!</v>
      </c>
      <c r="CM21" s="168" t="e">
        <f>#REF!</f>
        <v>#REF!</v>
      </c>
      <c r="CN21" s="168" t="e">
        <f>#REF!</f>
        <v>#REF!</v>
      </c>
      <c r="CO21" s="168" t="e">
        <f>#REF!</f>
        <v>#REF!</v>
      </c>
      <c r="CP21" s="168" t="e">
        <f>#REF!</f>
        <v>#REF!</v>
      </c>
      <c r="CQ21" s="168" t="e">
        <f>#REF!</f>
        <v>#REF!</v>
      </c>
      <c r="CR21" s="168" t="e">
        <f>#REF!</f>
        <v>#REF!</v>
      </c>
      <c r="CS21" s="168" t="e">
        <f>#REF!</f>
        <v>#REF!</v>
      </c>
      <c r="CT21" s="168" t="e">
        <f>#REF!</f>
        <v>#REF!</v>
      </c>
      <c r="CU21" s="168" t="e">
        <f>#REF!</f>
        <v>#REF!</v>
      </c>
      <c r="CV21" s="168" t="e">
        <f>#REF!</f>
        <v>#REF!</v>
      </c>
      <c r="CW21" s="168" t="e">
        <f>#REF!</f>
        <v>#REF!</v>
      </c>
      <c r="CX21" s="168" t="e">
        <f>#REF!</f>
        <v>#REF!</v>
      </c>
      <c r="CY21" s="168" t="e">
        <f>#REF!</f>
        <v>#REF!</v>
      </c>
    </row>
    <row r="22" spans="3:103" x14ac:dyDescent="0.3">
      <c r="C22" s="33" t="s">
        <v>413</v>
      </c>
      <c r="D22" s="168">
        <f t="shared" ref="D22:M22" si="365">D4</f>
        <v>162759.92215422643</v>
      </c>
      <c r="E22" s="168">
        <f t="shared" si="365"/>
        <v>737203.9191464897</v>
      </c>
      <c r="F22" s="168">
        <f t="shared" si="365"/>
        <v>1220568.9299604103</v>
      </c>
      <c r="G22" s="168">
        <f t="shared" si="365"/>
        <v>1704174.271673416</v>
      </c>
      <c r="H22" s="168">
        <f t="shared" si="365"/>
        <v>2408891.6038356572</v>
      </c>
      <c r="I22" s="168">
        <f t="shared" si="365"/>
        <v>3038509.5914890305</v>
      </c>
      <c r="J22" s="168">
        <f t="shared" si="365"/>
        <v>3887245.2637992459</v>
      </c>
      <c r="K22" s="168">
        <f t="shared" si="365"/>
        <v>5217379.4741659621</v>
      </c>
      <c r="L22" s="168">
        <f t="shared" si="365"/>
        <v>7222559.3797191596</v>
      </c>
      <c r="M22" s="168">
        <f t="shared" si="365"/>
        <v>10067886.773607913</v>
      </c>
      <c r="N22" s="168">
        <f t="shared" ref="N22:BY22" si="366">N4</f>
        <v>10906585.086766791</v>
      </c>
      <c r="O22" s="168">
        <f t="shared" si="366"/>
        <v>13772597.973950077</v>
      </c>
      <c r="P22" s="168">
        <f t="shared" si="366"/>
        <v>17754776.592625361</v>
      </c>
      <c r="Q22" s="168">
        <f t="shared" si="366"/>
        <v>22349677.892392259</v>
      </c>
      <c r="R22" s="168">
        <f t="shared" si="366"/>
        <v>28241015.155344311</v>
      </c>
      <c r="S22" s="168">
        <f t="shared" si="366"/>
        <v>34551682.372625336</v>
      </c>
      <c r="T22" s="168">
        <f t="shared" si="366"/>
        <v>40674342.191940732</v>
      </c>
      <c r="U22" s="168">
        <f t="shared" si="366"/>
        <v>45958747.979446478</v>
      </c>
      <c r="V22" s="168">
        <f t="shared" si="366"/>
        <v>49893396.072412759</v>
      </c>
      <c r="W22" s="168">
        <f t="shared" si="366"/>
        <v>53868039.247087047</v>
      </c>
      <c r="X22" s="168">
        <f t="shared" si="366"/>
        <v>56569023.299846262</v>
      </c>
      <c r="Y22" s="168">
        <f t="shared" si="366"/>
        <v>58258216.809248619</v>
      </c>
      <c r="Z22" s="168">
        <f t="shared" si="366"/>
        <v>59057080.500750691</v>
      </c>
      <c r="AA22" s="168">
        <f t="shared" si="366"/>
        <v>58998636.808967851</v>
      </c>
      <c r="AB22" s="168">
        <f t="shared" si="366"/>
        <v>59047770.141761847</v>
      </c>
      <c r="AC22" s="168">
        <f t="shared" si="366"/>
        <v>58521530.735790387</v>
      </c>
      <c r="AD22" s="168">
        <f t="shared" si="366"/>
        <v>57594226.820966199</v>
      </c>
      <c r="AE22" s="168">
        <f t="shared" si="366"/>
        <v>56323139.540770985</v>
      </c>
      <c r="AF22" s="168">
        <f t="shared" si="366"/>
        <v>54733764.954106152</v>
      </c>
      <c r="AG22" s="168">
        <f t="shared" si="366"/>
        <v>53360999.160153024</v>
      </c>
      <c r="AH22" s="168">
        <f t="shared" si="366"/>
        <v>51775167.776995592</v>
      </c>
      <c r="AI22" s="168">
        <f t="shared" si="366"/>
        <v>50008159.557843819</v>
      </c>
      <c r="AJ22" s="168">
        <f t="shared" si="366"/>
        <v>48054350.341774866</v>
      </c>
      <c r="AK22" s="168">
        <f t="shared" si="366"/>
        <v>45904486.001413874</v>
      </c>
      <c r="AL22" s="168">
        <f t="shared" si="366"/>
        <v>43816599.868151531</v>
      </c>
      <c r="AM22" s="168">
        <f t="shared" si="366"/>
        <v>41647771.299021095</v>
      </c>
      <c r="AN22" s="168">
        <f t="shared" si="366"/>
        <v>39369355.541476093</v>
      </c>
      <c r="AO22" s="168">
        <f t="shared" si="366"/>
        <v>37005072.939723082</v>
      </c>
      <c r="AP22" s="168">
        <f t="shared" si="366"/>
        <v>34564646.438553214</v>
      </c>
      <c r="AQ22" s="168">
        <f t="shared" si="366"/>
        <v>32193447.475690633</v>
      </c>
      <c r="AR22" s="168">
        <f t="shared" si="366"/>
        <v>29795103.121936098</v>
      </c>
      <c r="AS22" s="168">
        <f t="shared" si="366"/>
        <v>27399411.082726616</v>
      </c>
      <c r="AT22" s="168">
        <f t="shared" si="366"/>
        <v>25030469.494276557</v>
      </c>
      <c r="AU22" s="168">
        <f t="shared" si="366"/>
        <v>22709138.514458485</v>
      </c>
      <c r="AV22" s="168">
        <f t="shared" si="366"/>
        <v>20525204.607405487</v>
      </c>
      <c r="AW22" s="168">
        <f t="shared" si="366"/>
        <v>18456504.90609153</v>
      </c>
      <c r="AX22" s="168">
        <f t="shared" si="366"/>
        <v>16502833.194226461</v>
      </c>
      <c r="AY22" s="168">
        <f t="shared" si="366"/>
        <v>14678538.664690038</v>
      </c>
      <c r="AZ22" s="168">
        <f t="shared" si="366"/>
        <v>12988668.334946858</v>
      </c>
      <c r="BA22" s="168">
        <f t="shared" si="366"/>
        <v>11463496.040268229</v>
      </c>
      <c r="BB22" s="168">
        <f t="shared" si="366"/>
        <v>10074670.17427782</v>
      </c>
      <c r="BC22" s="168">
        <f t="shared" si="366"/>
        <v>8812519.2815569881</v>
      </c>
      <c r="BD22" s="168">
        <f t="shared" si="366"/>
        <v>7667859.223799305</v>
      </c>
      <c r="BE22" s="168">
        <f t="shared" si="366"/>
        <v>6631837.5165659757</v>
      </c>
      <c r="BF22" s="168">
        <f t="shared" si="366"/>
        <v>5709258.3795051426</v>
      </c>
      <c r="BG22" s="168">
        <f t="shared" si="366"/>
        <v>4892421.4000971299</v>
      </c>
      <c r="BH22" s="168">
        <f t="shared" si="366"/>
        <v>4162564.988573309</v>
      </c>
      <c r="BI22" s="168">
        <f t="shared" si="366"/>
        <v>3514968.2690903777</v>
      </c>
      <c r="BJ22" s="168">
        <f t="shared" si="366"/>
        <v>2943342.4200253612</v>
      </c>
      <c r="BK22" s="168">
        <f t="shared" si="366"/>
        <v>2445949.087194501</v>
      </c>
      <c r="BL22" s="168">
        <f t="shared" si="366"/>
        <v>2012985.8700840105</v>
      </c>
      <c r="BM22" s="168">
        <f t="shared" si="366"/>
        <v>1637772.4173907198</v>
      </c>
      <c r="BN22" s="168">
        <f t="shared" si="366"/>
        <v>1315771.7853750859</v>
      </c>
      <c r="BO22" s="168">
        <f t="shared" si="366"/>
        <v>1042325.3219324556</v>
      </c>
      <c r="BP22" s="168">
        <f t="shared" si="366"/>
        <v>814541.24835444393</v>
      </c>
      <c r="BQ22" s="168">
        <f t="shared" si="366"/>
        <v>628123.6028351828</v>
      </c>
      <c r="BR22" s="168">
        <f t="shared" si="366"/>
        <v>475998.82553630357</v>
      </c>
      <c r="BS22" s="168">
        <f t="shared" si="366"/>
        <v>354407.21430631616</v>
      </c>
      <c r="BT22" s="168">
        <f t="shared" si="366"/>
        <v>259284.04564626823</v>
      </c>
      <c r="BU22" s="168">
        <f t="shared" si="366"/>
        <v>186895.32490663309</v>
      </c>
      <c r="BV22" s="168">
        <f t="shared" si="366"/>
        <v>133905.89439013047</v>
      </c>
      <c r="BW22" s="168">
        <f t="shared" si="366"/>
        <v>94711.481479330178</v>
      </c>
      <c r="BX22" s="168">
        <f t="shared" si="366"/>
        <v>66047.782502760994</v>
      </c>
      <c r="BY22" s="168">
        <f t="shared" si="366"/>
        <v>45281.386094043177</v>
      </c>
      <c r="BZ22" s="168">
        <f t="shared" ref="BZ22:CY22" si="367">BZ4</f>
        <v>30396.203540215589</v>
      </c>
      <c r="CA22" s="168">
        <f t="shared" si="367"/>
        <v>21155.986603068148</v>
      </c>
      <c r="CB22" s="168">
        <f t="shared" si="367"/>
        <v>14429.893803560617</v>
      </c>
      <c r="CC22" s="168">
        <f t="shared" si="367"/>
        <v>9592.6424553206289</v>
      </c>
      <c r="CD22" s="168">
        <f t="shared" si="367"/>
        <v>6154.6653652308933</v>
      </c>
      <c r="CE22" s="168">
        <f t="shared" si="367"/>
        <v>3743.7013713612587</v>
      </c>
      <c r="CF22" s="168">
        <f t="shared" si="367"/>
        <v>2336.2861316116068</v>
      </c>
      <c r="CG22" s="168">
        <f t="shared" si="367"/>
        <v>1368.3526111219346</v>
      </c>
      <c r="CH22" s="168">
        <f t="shared" si="367"/>
        <v>717.17470336124052</v>
      </c>
      <c r="CI22" s="168">
        <f t="shared" si="367"/>
        <v>285.71634338217132</v>
      </c>
      <c r="CJ22" s="168">
        <f t="shared" si="367"/>
        <v>9.6615081963693053E-9</v>
      </c>
      <c r="CK22" s="168">
        <f t="shared" si="367"/>
        <v>0</v>
      </c>
      <c r="CL22" s="168">
        <f t="shared" si="367"/>
        <v>0</v>
      </c>
      <c r="CM22" s="168">
        <f t="shared" si="367"/>
        <v>0</v>
      </c>
      <c r="CN22" s="168">
        <f t="shared" si="367"/>
        <v>0</v>
      </c>
      <c r="CO22" s="168">
        <f t="shared" si="367"/>
        <v>0</v>
      </c>
      <c r="CP22" s="168">
        <f t="shared" si="367"/>
        <v>0</v>
      </c>
      <c r="CQ22" s="168">
        <f t="shared" si="367"/>
        <v>0</v>
      </c>
      <c r="CR22" s="168">
        <f t="shared" si="367"/>
        <v>0</v>
      </c>
      <c r="CS22" s="168">
        <f t="shared" si="367"/>
        <v>0</v>
      </c>
      <c r="CT22" s="168">
        <f t="shared" si="367"/>
        <v>0</v>
      </c>
      <c r="CU22" s="168">
        <f t="shared" si="367"/>
        <v>0</v>
      </c>
      <c r="CV22" s="168">
        <f t="shared" si="367"/>
        <v>0</v>
      </c>
      <c r="CW22" s="168">
        <f t="shared" si="367"/>
        <v>0</v>
      </c>
      <c r="CX22" s="168">
        <f t="shared" si="367"/>
        <v>0</v>
      </c>
      <c r="CY22" s="168">
        <f t="shared" si="367"/>
        <v>0</v>
      </c>
    </row>
    <row r="23" spans="3:103" x14ac:dyDescent="0.3">
      <c r="C23" s="33"/>
      <c r="D23" s="168"/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8"/>
      <c r="W23" s="168"/>
      <c r="X23" s="168"/>
      <c r="Y23" s="168"/>
      <c r="Z23" s="168"/>
      <c r="AA23" s="168"/>
      <c r="AB23" s="168"/>
      <c r="AC23" s="168"/>
      <c r="AD23" s="168"/>
      <c r="AE23" s="168"/>
      <c r="AF23" s="168"/>
      <c r="AG23" s="168"/>
      <c r="AH23" s="168"/>
      <c r="AI23" s="168"/>
      <c r="AJ23" s="168"/>
      <c r="AK23" s="168"/>
      <c r="AL23" s="168"/>
      <c r="AM23" s="168"/>
      <c r="AN23" s="168"/>
      <c r="AO23" s="168"/>
      <c r="AP23" s="168"/>
      <c r="AQ23" s="168"/>
      <c r="AR23" s="168"/>
      <c r="AS23" s="168"/>
      <c r="AT23" s="168"/>
      <c r="AU23" s="168"/>
      <c r="AV23" s="168"/>
      <c r="AW23" s="168"/>
      <c r="AX23" s="168"/>
      <c r="AY23" s="168"/>
      <c r="AZ23" s="168"/>
      <c r="BA23" s="168"/>
      <c r="BB23" s="168"/>
      <c r="BC23" s="168"/>
      <c r="BD23" s="168"/>
      <c r="BE23" s="168"/>
      <c r="BF23" s="168"/>
      <c r="BG23" s="168"/>
      <c r="BH23" s="168"/>
      <c r="BI23" s="168"/>
      <c r="BJ23" s="168"/>
      <c r="BK23" s="168"/>
      <c r="BL23" s="168"/>
      <c r="BM23" s="168"/>
      <c r="BN23" s="168"/>
      <c r="BO23" s="168"/>
      <c r="BP23" s="168"/>
      <c r="BQ23" s="168"/>
      <c r="BR23" s="168"/>
      <c r="BS23" s="168"/>
      <c r="BT23" s="168"/>
      <c r="BU23" s="168"/>
      <c r="BV23" s="168"/>
      <c r="BW23" s="168"/>
      <c r="BX23" s="168"/>
      <c r="BY23" s="168"/>
      <c r="BZ23" s="168"/>
      <c r="CA23" s="168"/>
      <c r="CB23" s="168"/>
      <c r="CC23" s="168"/>
      <c r="CD23" s="168"/>
      <c r="CE23" s="168"/>
      <c r="CF23" s="168"/>
      <c r="CG23" s="168"/>
      <c r="CH23" s="168"/>
      <c r="CI23" s="168"/>
      <c r="CJ23" s="168"/>
      <c r="CK23" s="168"/>
      <c r="CL23" s="168"/>
      <c r="CM23" s="168"/>
      <c r="CN23" s="168"/>
      <c r="CO23" s="168"/>
      <c r="CP23" s="168"/>
      <c r="CQ23" s="168"/>
      <c r="CR23" s="168"/>
      <c r="CS23" s="168"/>
      <c r="CT23" s="168"/>
      <c r="CU23" s="168"/>
      <c r="CV23" s="168"/>
      <c r="CW23" s="168"/>
      <c r="CX23" s="168"/>
      <c r="CY23" s="168"/>
    </row>
    <row r="24" spans="3:103" x14ac:dyDescent="0.3">
      <c r="C24" s="166" t="s">
        <v>414</v>
      </c>
      <c r="D24" s="186" t="e">
        <f>D22-D21</f>
        <v>#REF!</v>
      </c>
      <c r="E24" s="186" t="e">
        <f t="shared" ref="E24:M24" si="368">E22-E21</f>
        <v>#REF!</v>
      </c>
      <c r="F24" s="186" t="e">
        <f t="shared" si="368"/>
        <v>#REF!</v>
      </c>
      <c r="G24" s="186" t="e">
        <f t="shared" si="368"/>
        <v>#REF!</v>
      </c>
      <c r="H24" s="186" t="e">
        <f t="shared" si="368"/>
        <v>#REF!</v>
      </c>
      <c r="I24" s="186" t="e">
        <f t="shared" si="368"/>
        <v>#REF!</v>
      </c>
      <c r="J24" s="186" t="e">
        <f t="shared" si="368"/>
        <v>#REF!</v>
      </c>
      <c r="K24" s="186" t="e">
        <f t="shared" si="368"/>
        <v>#REF!</v>
      </c>
      <c r="L24" s="186" t="e">
        <f t="shared" si="368"/>
        <v>#REF!</v>
      </c>
      <c r="M24" s="186" t="e">
        <f t="shared" si="368"/>
        <v>#REF!</v>
      </c>
      <c r="N24" s="186" t="e">
        <f t="shared" ref="N24:BY24" si="369">N22-N21</f>
        <v>#REF!</v>
      </c>
      <c r="O24" s="186" t="e">
        <f t="shared" si="369"/>
        <v>#REF!</v>
      </c>
      <c r="P24" s="186" t="e">
        <f t="shared" si="369"/>
        <v>#REF!</v>
      </c>
      <c r="Q24" s="186" t="e">
        <f t="shared" si="369"/>
        <v>#REF!</v>
      </c>
      <c r="R24" s="186" t="e">
        <f t="shared" si="369"/>
        <v>#REF!</v>
      </c>
      <c r="S24" s="186" t="e">
        <f t="shared" si="369"/>
        <v>#REF!</v>
      </c>
      <c r="T24" s="186" t="e">
        <f t="shared" si="369"/>
        <v>#REF!</v>
      </c>
      <c r="U24" s="186" t="e">
        <f t="shared" si="369"/>
        <v>#REF!</v>
      </c>
      <c r="V24" s="186" t="e">
        <f t="shared" si="369"/>
        <v>#REF!</v>
      </c>
      <c r="W24" s="186" t="e">
        <f t="shared" si="369"/>
        <v>#REF!</v>
      </c>
      <c r="X24" s="186" t="e">
        <f t="shared" si="369"/>
        <v>#REF!</v>
      </c>
      <c r="Y24" s="186" t="e">
        <f t="shared" si="369"/>
        <v>#REF!</v>
      </c>
      <c r="Z24" s="186" t="e">
        <f t="shared" si="369"/>
        <v>#REF!</v>
      </c>
      <c r="AA24" s="186" t="e">
        <f t="shared" si="369"/>
        <v>#REF!</v>
      </c>
      <c r="AB24" s="186" t="e">
        <f t="shared" si="369"/>
        <v>#REF!</v>
      </c>
      <c r="AC24" s="186" t="e">
        <f t="shared" si="369"/>
        <v>#REF!</v>
      </c>
      <c r="AD24" s="186" t="e">
        <f t="shared" si="369"/>
        <v>#REF!</v>
      </c>
      <c r="AE24" s="186" t="e">
        <f t="shared" si="369"/>
        <v>#REF!</v>
      </c>
      <c r="AF24" s="186" t="e">
        <f t="shared" si="369"/>
        <v>#REF!</v>
      </c>
      <c r="AG24" s="186" t="e">
        <f t="shared" si="369"/>
        <v>#REF!</v>
      </c>
      <c r="AH24" s="186" t="e">
        <f t="shared" si="369"/>
        <v>#REF!</v>
      </c>
      <c r="AI24" s="186" t="e">
        <f t="shared" si="369"/>
        <v>#REF!</v>
      </c>
      <c r="AJ24" s="186" t="e">
        <f t="shared" si="369"/>
        <v>#REF!</v>
      </c>
      <c r="AK24" s="186" t="e">
        <f t="shared" si="369"/>
        <v>#REF!</v>
      </c>
      <c r="AL24" s="186" t="e">
        <f t="shared" si="369"/>
        <v>#REF!</v>
      </c>
      <c r="AM24" s="186" t="e">
        <f t="shared" si="369"/>
        <v>#REF!</v>
      </c>
      <c r="AN24" s="186" t="e">
        <f t="shared" si="369"/>
        <v>#REF!</v>
      </c>
      <c r="AO24" s="186" t="e">
        <f t="shared" si="369"/>
        <v>#REF!</v>
      </c>
      <c r="AP24" s="186" t="e">
        <f t="shared" si="369"/>
        <v>#REF!</v>
      </c>
      <c r="AQ24" s="186" t="e">
        <f t="shared" si="369"/>
        <v>#REF!</v>
      </c>
      <c r="AR24" s="186" t="e">
        <f t="shared" si="369"/>
        <v>#REF!</v>
      </c>
      <c r="AS24" s="186" t="e">
        <f t="shared" si="369"/>
        <v>#REF!</v>
      </c>
      <c r="AT24" s="186" t="e">
        <f t="shared" si="369"/>
        <v>#REF!</v>
      </c>
      <c r="AU24" s="186" t="e">
        <f t="shared" si="369"/>
        <v>#REF!</v>
      </c>
      <c r="AV24" s="186" t="e">
        <f t="shared" si="369"/>
        <v>#REF!</v>
      </c>
      <c r="AW24" s="186" t="e">
        <f t="shared" si="369"/>
        <v>#REF!</v>
      </c>
      <c r="AX24" s="186" t="e">
        <f t="shared" si="369"/>
        <v>#REF!</v>
      </c>
      <c r="AY24" s="186" t="e">
        <f t="shared" si="369"/>
        <v>#REF!</v>
      </c>
      <c r="AZ24" s="186" t="e">
        <f t="shared" si="369"/>
        <v>#REF!</v>
      </c>
      <c r="BA24" s="186" t="e">
        <f t="shared" si="369"/>
        <v>#REF!</v>
      </c>
      <c r="BB24" s="186" t="e">
        <f t="shared" si="369"/>
        <v>#REF!</v>
      </c>
      <c r="BC24" s="186" t="e">
        <f t="shared" si="369"/>
        <v>#REF!</v>
      </c>
      <c r="BD24" s="186" t="e">
        <f t="shared" si="369"/>
        <v>#REF!</v>
      </c>
      <c r="BE24" s="186" t="e">
        <f t="shared" si="369"/>
        <v>#REF!</v>
      </c>
      <c r="BF24" s="186" t="e">
        <f t="shared" si="369"/>
        <v>#REF!</v>
      </c>
      <c r="BG24" s="186" t="e">
        <f t="shared" si="369"/>
        <v>#REF!</v>
      </c>
      <c r="BH24" s="186" t="e">
        <f t="shared" si="369"/>
        <v>#REF!</v>
      </c>
      <c r="BI24" s="186" t="e">
        <f t="shared" si="369"/>
        <v>#REF!</v>
      </c>
      <c r="BJ24" s="186" t="e">
        <f t="shared" si="369"/>
        <v>#REF!</v>
      </c>
      <c r="BK24" s="186" t="e">
        <f t="shared" si="369"/>
        <v>#REF!</v>
      </c>
      <c r="BL24" s="186" t="e">
        <f t="shared" si="369"/>
        <v>#REF!</v>
      </c>
      <c r="BM24" s="186" t="e">
        <f t="shared" si="369"/>
        <v>#REF!</v>
      </c>
      <c r="BN24" s="186" t="e">
        <f t="shared" si="369"/>
        <v>#REF!</v>
      </c>
      <c r="BO24" s="186" t="e">
        <f t="shared" si="369"/>
        <v>#REF!</v>
      </c>
      <c r="BP24" s="186" t="e">
        <f t="shared" si="369"/>
        <v>#REF!</v>
      </c>
      <c r="BQ24" s="186" t="e">
        <f t="shared" si="369"/>
        <v>#REF!</v>
      </c>
      <c r="BR24" s="186" t="e">
        <f t="shared" si="369"/>
        <v>#REF!</v>
      </c>
      <c r="BS24" s="186" t="e">
        <f t="shared" si="369"/>
        <v>#REF!</v>
      </c>
      <c r="BT24" s="186" t="e">
        <f t="shared" si="369"/>
        <v>#REF!</v>
      </c>
      <c r="BU24" s="186" t="e">
        <f t="shared" si="369"/>
        <v>#REF!</v>
      </c>
      <c r="BV24" s="186" t="e">
        <f t="shared" si="369"/>
        <v>#REF!</v>
      </c>
      <c r="BW24" s="186" t="e">
        <f t="shared" si="369"/>
        <v>#REF!</v>
      </c>
      <c r="BX24" s="186" t="e">
        <f t="shared" si="369"/>
        <v>#REF!</v>
      </c>
      <c r="BY24" s="186" t="e">
        <f t="shared" si="369"/>
        <v>#REF!</v>
      </c>
      <c r="BZ24" s="186" t="e">
        <f t="shared" ref="BZ24:CY24" si="370">BZ22-BZ21</f>
        <v>#REF!</v>
      </c>
      <c r="CA24" s="186" t="e">
        <f t="shared" si="370"/>
        <v>#REF!</v>
      </c>
      <c r="CB24" s="186" t="e">
        <f t="shared" si="370"/>
        <v>#REF!</v>
      </c>
      <c r="CC24" s="186" t="e">
        <f t="shared" si="370"/>
        <v>#REF!</v>
      </c>
      <c r="CD24" s="186" t="e">
        <f t="shared" si="370"/>
        <v>#REF!</v>
      </c>
      <c r="CE24" s="186" t="e">
        <f t="shared" si="370"/>
        <v>#REF!</v>
      </c>
      <c r="CF24" s="186" t="e">
        <f t="shared" si="370"/>
        <v>#REF!</v>
      </c>
      <c r="CG24" s="186" t="e">
        <f t="shared" si="370"/>
        <v>#REF!</v>
      </c>
      <c r="CH24" s="186" t="e">
        <f t="shared" si="370"/>
        <v>#REF!</v>
      </c>
      <c r="CI24" s="186" t="e">
        <f t="shared" si="370"/>
        <v>#REF!</v>
      </c>
      <c r="CJ24" s="186" t="e">
        <f t="shared" si="370"/>
        <v>#REF!</v>
      </c>
      <c r="CK24" s="186" t="e">
        <f t="shared" si="370"/>
        <v>#REF!</v>
      </c>
      <c r="CL24" s="186" t="e">
        <f t="shared" si="370"/>
        <v>#REF!</v>
      </c>
      <c r="CM24" s="186" t="e">
        <f t="shared" si="370"/>
        <v>#REF!</v>
      </c>
      <c r="CN24" s="186" t="e">
        <f t="shared" si="370"/>
        <v>#REF!</v>
      </c>
      <c r="CO24" s="186" t="e">
        <f t="shared" si="370"/>
        <v>#REF!</v>
      </c>
      <c r="CP24" s="186" t="e">
        <f t="shared" si="370"/>
        <v>#REF!</v>
      </c>
      <c r="CQ24" s="186" t="e">
        <f t="shared" si="370"/>
        <v>#REF!</v>
      </c>
      <c r="CR24" s="186" t="e">
        <f t="shared" si="370"/>
        <v>#REF!</v>
      </c>
      <c r="CS24" s="186" t="e">
        <f t="shared" si="370"/>
        <v>#REF!</v>
      </c>
      <c r="CT24" s="186" t="e">
        <f t="shared" si="370"/>
        <v>#REF!</v>
      </c>
      <c r="CU24" s="186" t="e">
        <f t="shared" si="370"/>
        <v>#REF!</v>
      </c>
      <c r="CV24" s="186" t="e">
        <f t="shared" si="370"/>
        <v>#REF!</v>
      </c>
      <c r="CW24" s="186" t="e">
        <f t="shared" si="370"/>
        <v>#REF!</v>
      </c>
      <c r="CX24" s="186" t="e">
        <f t="shared" si="370"/>
        <v>#REF!</v>
      </c>
      <c r="CY24" s="186" t="e">
        <f t="shared" si="370"/>
        <v>#REF!</v>
      </c>
    </row>
    <row r="27" spans="3:103" x14ac:dyDescent="0.3">
      <c r="C27" s="227" t="s">
        <v>415</v>
      </c>
      <c r="D27" s="228"/>
      <c r="E27" s="228"/>
      <c r="F27" s="228"/>
      <c r="G27" s="228"/>
      <c r="H27" s="228"/>
      <c r="I27" s="228"/>
      <c r="J27" s="228"/>
      <c r="K27" s="228"/>
      <c r="L27" s="228"/>
      <c r="M27" s="229"/>
    </row>
    <row r="28" spans="3:103" x14ac:dyDescent="0.3">
      <c r="C28" s="166" t="s">
        <v>121</v>
      </c>
      <c r="D28" s="162">
        <v>1</v>
      </c>
      <c r="E28" s="162">
        <f>D28+1</f>
        <v>2</v>
      </c>
      <c r="F28" s="162">
        <f t="shared" ref="F28:K28" si="371">E28+1</f>
        <v>3</v>
      </c>
      <c r="G28" s="162">
        <f t="shared" si="371"/>
        <v>4</v>
      </c>
      <c r="H28" s="162">
        <f t="shared" si="371"/>
        <v>5</v>
      </c>
      <c r="I28" s="162">
        <f t="shared" si="371"/>
        <v>6</v>
      </c>
      <c r="J28" s="162">
        <f t="shared" si="371"/>
        <v>7</v>
      </c>
      <c r="K28" s="162">
        <f t="shared" si="371"/>
        <v>8</v>
      </c>
      <c r="L28" s="162">
        <f>K28+1</f>
        <v>9</v>
      </c>
      <c r="M28" s="162">
        <f>L28+1</f>
        <v>10</v>
      </c>
      <c r="N28" s="162">
        <f t="shared" ref="N28:BY28" si="372">M28+1</f>
        <v>11</v>
      </c>
      <c r="O28" s="162">
        <f t="shared" si="372"/>
        <v>12</v>
      </c>
      <c r="P28" s="162">
        <f t="shared" si="372"/>
        <v>13</v>
      </c>
      <c r="Q28" s="162">
        <f t="shared" si="372"/>
        <v>14</v>
      </c>
      <c r="R28" s="162">
        <f t="shared" si="372"/>
        <v>15</v>
      </c>
      <c r="S28" s="162">
        <f t="shared" si="372"/>
        <v>16</v>
      </c>
      <c r="T28" s="162">
        <f t="shared" si="372"/>
        <v>17</v>
      </c>
      <c r="U28" s="162">
        <f t="shared" si="372"/>
        <v>18</v>
      </c>
      <c r="V28" s="162">
        <f t="shared" si="372"/>
        <v>19</v>
      </c>
      <c r="W28" s="162">
        <f t="shared" si="372"/>
        <v>20</v>
      </c>
      <c r="X28" s="162">
        <f t="shared" si="372"/>
        <v>21</v>
      </c>
      <c r="Y28" s="162">
        <f t="shared" si="372"/>
        <v>22</v>
      </c>
      <c r="Z28" s="162">
        <f t="shared" si="372"/>
        <v>23</v>
      </c>
      <c r="AA28" s="162">
        <f t="shared" si="372"/>
        <v>24</v>
      </c>
      <c r="AB28" s="162">
        <f t="shared" si="372"/>
        <v>25</v>
      </c>
      <c r="AC28" s="162">
        <f t="shared" si="372"/>
        <v>26</v>
      </c>
      <c r="AD28" s="162">
        <f t="shared" si="372"/>
        <v>27</v>
      </c>
      <c r="AE28" s="162">
        <f t="shared" si="372"/>
        <v>28</v>
      </c>
      <c r="AF28" s="162">
        <f t="shared" si="372"/>
        <v>29</v>
      </c>
      <c r="AG28" s="162">
        <f t="shared" si="372"/>
        <v>30</v>
      </c>
      <c r="AH28" s="162">
        <f t="shared" si="372"/>
        <v>31</v>
      </c>
      <c r="AI28" s="162">
        <f t="shared" si="372"/>
        <v>32</v>
      </c>
      <c r="AJ28" s="162">
        <f t="shared" si="372"/>
        <v>33</v>
      </c>
      <c r="AK28" s="162">
        <f t="shared" si="372"/>
        <v>34</v>
      </c>
      <c r="AL28" s="162">
        <f t="shared" si="372"/>
        <v>35</v>
      </c>
      <c r="AM28" s="162">
        <f t="shared" si="372"/>
        <v>36</v>
      </c>
      <c r="AN28" s="162">
        <f t="shared" si="372"/>
        <v>37</v>
      </c>
      <c r="AO28" s="162">
        <f t="shared" si="372"/>
        <v>38</v>
      </c>
      <c r="AP28" s="162">
        <f t="shared" si="372"/>
        <v>39</v>
      </c>
      <c r="AQ28" s="162">
        <f t="shared" si="372"/>
        <v>40</v>
      </c>
      <c r="AR28" s="162">
        <f t="shared" si="372"/>
        <v>41</v>
      </c>
      <c r="AS28" s="162">
        <f t="shared" si="372"/>
        <v>42</v>
      </c>
      <c r="AT28" s="162">
        <f t="shared" si="372"/>
        <v>43</v>
      </c>
      <c r="AU28" s="162">
        <f t="shared" si="372"/>
        <v>44</v>
      </c>
      <c r="AV28" s="162">
        <f t="shared" si="372"/>
        <v>45</v>
      </c>
      <c r="AW28" s="162">
        <f t="shared" si="372"/>
        <v>46</v>
      </c>
      <c r="AX28" s="162">
        <f t="shared" si="372"/>
        <v>47</v>
      </c>
      <c r="AY28" s="162">
        <f t="shared" si="372"/>
        <v>48</v>
      </c>
      <c r="AZ28" s="162">
        <f t="shared" si="372"/>
        <v>49</v>
      </c>
      <c r="BA28" s="162">
        <f t="shared" si="372"/>
        <v>50</v>
      </c>
      <c r="BB28" s="162">
        <f t="shared" si="372"/>
        <v>51</v>
      </c>
      <c r="BC28" s="162">
        <f t="shared" si="372"/>
        <v>52</v>
      </c>
      <c r="BD28" s="162">
        <f t="shared" si="372"/>
        <v>53</v>
      </c>
      <c r="BE28" s="162">
        <f t="shared" si="372"/>
        <v>54</v>
      </c>
      <c r="BF28" s="162">
        <f t="shared" si="372"/>
        <v>55</v>
      </c>
      <c r="BG28" s="162">
        <f t="shared" si="372"/>
        <v>56</v>
      </c>
      <c r="BH28" s="162">
        <f t="shared" si="372"/>
        <v>57</v>
      </c>
      <c r="BI28" s="162">
        <f t="shared" si="372"/>
        <v>58</v>
      </c>
      <c r="BJ28" s="162">
        <f t="shared" si="372"/>
        <v>59</v>
      </c>
      <c r="BK28" s="162">
        <f t="shared" si="372"/>
        <v>60</v>
      </c>
      <c r="BL28" s="162">
        <f t="shared" si="372"/>
        <v>61</v>
      </c>
      <c r="BM28" s="162">
        <f t="shared" si="372"/>
        <v>62</v>
      </c>
      <c r="BN28" s="162">
        <f t="shared" si="372"/>
        <v>63</v>
      </c>
      <c r="BO28" s="162">
        <f t="shared" si="372"/>
        <v>64</v>
      </c>
      <c r="BP28" s="162">
        <f t="shared" si="372"/>
        <v>65</v>
      </c>
      <c r="BQ28" s="162">
        <f t="shared" si="372"/>
        <v>66</v>
      </c>
      <c r="BR28" s="162">
        <f t="shared" si="372"/>
        <v>67</v>
      </c>
      <c r="BS28" s="162">
        <f t="shared" si="372"/>
        <v>68</v>
      </c>
      <c r="BT28" s="162">
        <f t="shared" si="372"/>
        <v>69</v>
      </c>
      <c r="BU28" s="162">
        <f t="shared" si="372"/>
        <v>70</v>
      </c>
      <c r="BV28" s="162">
        <f t="shared" si="372"/>
        <v>71</v>
      </c>
      <c r="BW28" s="162">
        <f t="shared" si="372"/>
        <v>72</v>
      </c>
      <c r="BX28" s="162">
        <f t="shared" si="372"/>
        <v>73</v>
      </c>
      <c r="BY28" s="162">
        <f t="shared" si="372"/>
        <v>74</v>
      </c>
      <c r="BZ28" s="162">
        <f t="shared" ref="BZ28:CY28" si="373">BY28+1</f>
        <v>75</v>
      </c>
      <c r="CA28" s="162">
        <f t="shared" si="373"/>
        <v>76</v>
      </c>
      <c r="CB28" s="162">
        <f t="shared" si="373"/>
        <v>77</v>
      </c>
      <c r="CC28" s="162">
        <f t="shared" si="373"/>
        <v>78</v>
      </c>
      <c r="CD28" s="162">
        <f t="shared" si="373"/>
        <v>79</v>
      </c>
      <c r="CE28" s="162">
        <f t="shared" si="373"/>
        <v>80</v>
      </c>
      <c r="CF28" s="162">
        <f t="shared" si="373"/>
        <v>81</v>
      </c>
      <c r="CG28" s="162">
        <f t="shared" si="373"/>
        <v>82</v>
      </c>
      <c r="CH28" s="162">
        <f t="shared" si="373"/>
        <v>83</v>
      </c>
      <c r="CI28" s="162">
        <f t="shared" si="373"/>
        <v>84</v>
      </c>
      <c r="CJ28" s="162">
        <f t="shared" si="373"/>
        <v>85</v>
      </c>
      <c r="CK28" s="162">
        <f t="shared" si="373"/>
        <v>86</v>
      </c>
      <c r="CL28" s="162">
        <f t="shared" si="373"/>
        <v>87</v>
      </c>
      <c r="CM28" s="162">
        <f t="shared" si="373"/>
        <v>88</v>
      </c>
      <c r="CN28" s="162">
        <f t="shared" si="373"/>
        <v>89</v>
      </c>
      <c r="CO28" s="162">
        <f t="shared" si="373"/>
        <v>90</v>
      </c>
      <c r="CP28" s="162">
        <f t="shared" si="373"/>
        <v>91</v>
      </c>
      <c r="CQ28" s="162">
        <f t="shared" si="373"/>
        <v>92</v>
      </c>
      <c r="CR28" s="162">
        <f t="shared" si="373"/>
        <v>93</v>
      </c>
      <c r="CS28" s="162">
        <f t="shared" si="373"/>
        <v>94</v>
      </c>
      <c r="CT28" s="162">
        <f t="shared" si="373"/>
        <v>95</v>
      </c>
      <c r="CU28" s="162">
        <f t="shared" si="373"/>
        <v>96</v>
      </c>
      <c r="CV28" s="162">
        <f t="shared" si="373"/>
        <v>97</v>
      </c>
      <c r="CW28" s="162">
        <f t="shared" si="373"/>
        <v>98</v>
      </c>
      <c r="CX28" s="162">
        <f t="shared" si="373"/>
        <v>99</v>
      </c>
      <c r="CY28" s="162">
        <f t="shared" si="373"/>
        <v>100</v>
      </c>
    </row>
    <row r="29" spans="3:103" x14ac:dyDescent="0.3">
      <c r="C29" s="33" t="s">
        <v>416</v>
      </c>
      <c r="D29" s="168" t="e">
        <f>#REF!</f>
        <v>#REF!</v>
      </c>
      <c r="E29" s="168" t="e">
        <f>#REF!</f>
        <v>#REF!</v>
      </c>
      <c r="F29" s="168" t="e">
        <f>#REF!</f>
        <v>#REF!</v>
      </c>
      <c r="G29" s="168" t="e">
        <f>#REF!</f>
        <v>#REF!</v>
      </c>
      <c r="H29" s="168" t="e">
        <f>#REF!</f>
        <v>#REF!</v>
      </c>
      <c r="I29" s="168" t="e">
        <f>#REF!</f>
        <v>#REF!</v>
      </c>
      <c r="J29" s="168" t="e">
        <f>#REF!</f>
        <v>#REF!</v>
      </c>
      <c r="K29" s="168" t="e">
        <f>#REF!</f>
        <v>#REF!</v>
      </c>
      <c r="L29" s="168" t="e">
        <f>#REF!</f>
        <v>#REF!</v>
      </c>
      <c r="M29" s="168" t="e">
        <f>#REF!</f>
        <v>#REF!</v>
      </c>
      <c r="N29" s="168" t="e">
        <f>#REF!</f>
        <v>#REF!</v>
      </c>
      <c r="O29" s="168" t="e">
        <f>#REF!</f>
        <v>#REF!</v>
      </c>
      <c r="P29" s="168" t="e">
        <f>#REF!</f>
        <v>#REF!</v>
      </c>
      <c r="Q29" s="168" t="e">
        <f>#REF!</f>
        <v>#REF!</v>
      </c>
      <c r="R29" s="168" t="e">
        <f>#REF!</f>
        <v>#REF!</v>
      </c>
      <c r="S29" s="168" t="e">
        <f>#REF!</f>
        <v>#REF!</v>
      </c>
      <c r="T29" s="168" t="e">
        <f>#REF!</f>
        <v>#REF!</v>
      </c>
      <c r="U29" s="168" t="e">
        <f>#REF!</f>
        <v>#REF!</v>
      </c>
      <c r="V29" s="168" t="e">
        <f>#REF!</f>
        <v>#REF!</v>
      </c>
      <c r="W29" s="168" t="e">
        <f>#REF!</f>
        <v>#REF!</v>
      </c>
      <c r="X29" s="168" t="e">
        <f>#REF!</f>
        <v>#REF!</v>
      </c>
      <c r="Y29" s="168" t="e">
        <f>#REF!</f>
        <v>#REF!</v>
      </c>
      <c r="Z29" s="168" t="e">
        <f>#REF!</f>
        <v>#REF!</v>
      </c>
      <c r="AA29" s="168" t="e">
        <f>#REF!</f>
        <v>#REF!</v>
      </c>
      <c r="AB29" s="168" t="e">
        <f>#REF!</f>
        <v>#REF!</v>
      </c>
      <c r="AC29" s="168" t="e">
        <f>#REF!</f>
        <v>#REF!</v>
      </c>
      <c r="AD29" s="168" t="e">
        <f>#REF!</f>
        <v>#REF!</v>
      </c>
      <c r="AE29" s="168" t="e">
        <f>#REF!</f>
        <v>#REF!</v>
      </c>
      <c r="AF29" s="168" t="e">
        <f>#REF!</f>
        <v>#REF!</v>
      </c>
      <c r="AG29" s="168" t="e">
        <f>#REF!</f>
        <v>#REF!</v>
      </c>
      <c r="AH29" s="168" t="e">
        <f>#REF!</f>
        <v>#REF!</v>
      </c>
      <c r="AI29" s="168" t="e">
        <f>#REF!</f>
        <v>#REF!</v>
      </c>
      <c r="AJ29" s="168" t="e">
        <f>#REF!</f>
        <v>#REF!</v>
      </c>
      <c r="AK29" s="168" t="e">
        <f>#REF!</f>
        <v>#REF!</v>
      </c>
      <c r="AL29" s="168" t="e">
        <f>#REF!</f>
        <v>#REF!</v>
      </c>
      <c r="AM29" s="168" t="e">
        <f>#REF!</f>
        <v>#REF!</v>
      </c>
      <c r="AN29" s="168" t="e">
        <f>#REF!</f>
        <v>#REF!</v>
      </c>
      <c r="AO29" s="168" t="e">
        <f>#REF!</f>
        <v>#REF!</v>
      </c>
      <c r="AP29" s="168" t="e">
        <f>#REF!</f>
        <v>#REF!</v>
      </c>
      <c r="AQ29" s="168" t="e">
        <f>#REF!</f>
        <v>#REF!</v>
      </c>
      <c r="AR29" s="168" t="e">
        <f>#REF!</f>
        <v>#REF!</v>
      </c>
      <c r="AS29" s="168" t="e">
        <f>#REF!</f>
        <v>#REF!</v>
      </c>
      <c r="AT29" s="168" t="e">
        <f>#REF!</f>
        <v>#REF!</v>
      </c>
      <c r="AU29" s="168" t="e">
        <f>#REF!</f>
        <v>#REF!</v>
      </c>
      <c r="AV29" s="168" t="e">
        <f>#REF!</f>
        <v>#REF!</v>
      </c>
      <c r="AW29" s="168" t="e">
        <f>#REF!</f>
        <v>#REF!</v>
      </c>
      <c r="AX29" s="168" t="e">
        <f>#REF!</f>
        <v>#REF!</v>
      </c>
      <c r="AY29" s="168" t="e">
        <f>#REF!</f>
        <v>#REF!</v>
      </c>
      <c r="AZ29" s="168" t="e">
        <f>#REF!</f>
        <v>#REF!</v>
      </c>
      <c r="BA29" s="168" t="e">
        <f>#REF!</f>
        <v>#REF!</v>
      </c>
      <c r="BB29" s="168" t="e">
        <f>#REF!</f>
        <v>#REF!</v>
      </c>
      <c r="BC29" s="168" t="e">
        <f>#REF!</f>
        <v>#REF!</v>
      </c>
      <c r="BD29" s="168" t="e">
        <f>#REF!</f>
        <v>#REF!</v>
      </c>
      <c r="BE29" s="168" t="e">
        <f>#REF!</f>
        <v>#REF!</v>
      </c>
      <c r="BF29" s="168" t="e">
        <f>#REF!</f>
        <v>#REF!</v>
      </c>
      <c r="BG29" s="168" t="e">
        <f>#REF!</f>
        <v>#REF!</v>
      </c>
      <c r="BH29" s="168" t="e">
        <f>#REF!</f>
        <v>#REF!</v>
      </c>
      <c r="BI29" s="168" t="e">
        <f>#REF!</f>
        <v>#REF!</v>
      </c>
      <c r="BJ29" s="168" t="e">
        <f>#REF!</f>
        <v>#REF!</v>
      </c>
      <c r="BK29" s="168" t="e">
        <f>#REF!</f>
        <v>#REF!</v>
      </c>
      <c r="BL29" s="168" t="e">
        <f>#REF!</f>
        <v>#REF!</v>
      </c>
      <c r="BM29" s="168" t="e">
        <f>#REF!</f>
        <v>#REF!</v>
      </c>
      <c r="BN29" s="168" t="e">
        <f>#REF!</f>
        <v>#REF!</v>
      </c>
      <c r="BO29" s="168" t="e">
        <f>#REF!</f>
        <v>#REF!</v>
      </c>
      <c r="BP29" s="168" t="e">
        <f>#REF!</f>
        <v>#REF!</v>
      </c>
      <c r="BQ29" s="168" t="e">
        <f>#REF!</f>
        <v>#REF!</v>
      </c>
      <c r="BR29" s="168" t="e">
        <f>#REF!</f>
        <v>#REF!</v>
      </c>
      <c r="BS29" s="168" t="e">
        <f>#REF!</f>
        <v>#REF!</v>
      </c>
      <c r="BT29" s="168" t="e">
        <f>#REF!</f>
        <v>#REF!</v>
      </c>
      <c r="BU29" s="168" t="e">
        <f>#REF!</f>
        <v>#REF!</v>
      </c>
      <c r="BV29" s="168" t="e">
        <f>#REF!</f>
        <v>#REF!</v>
      </c>
      <c r="BW29" s="168" t="e">
        <f>#REF!</f>
        <v>#REF!</v>
      </c>
      <c r="BX29" s="168" t="e">
        <f>#REF!</f>
        <v>#REF!</v>
      </c>
      <c r="BY29" s="168" t="e">
        <f>#REF!</f>
        <v>#REF!</v>
      </c>
      <c r="BZ29" s="168" t="e">
        <f>#REF!</f>
        <v>#REF!</v>
      </c>
      <c r="CA29" s="168" t="e">
        <f>#REF!</f>
        <v>#REF!</v>
      </c>
      <c r="CB29" s="168" t="e">
        <f>#REF!</f>
        <v>#REF!</v>
      </c>
      <c r="CC29" s="168" t="e">
        <f>#REF!</f>
        <v>#REF!</v>
      </c>
      <c r="CD29" s="168" t="e">
        <f>#REF!</f>
        <v>#REF!</v>
      </c>
      <c r="CE29" s="168" t="e">
        <f>#REF!</f>
        <v>#REF!</v>
      </c>
      <c r="CF29" s="168" t="e">
        <f>#REF!</f>
        <v>#REF!</v>
      </c>
      <c r="CG29" s="168" t="e">
        <f>#REF!</f>
        <v>#REF!</v>
      </c>
      <c r="CH29" s="168" t="e">
        <f>#REF!</f>
        <v>#REF!</v>
      </c>
      <c r="CI29" s="168" t="e">
        <f>#REF!</f>
        <v>#REF!</v>
      </c>
      <c r="CJ29" s="168" t="e">
        <f>#REF!</f>
        <v>#REF!</v>
      </c>
      <c r="CK29" s="168" t="e">
        <f>#REF!</f>
        <v>#REF!</v>
      </c>
      <c r="CL29" s="168" t="e">
        <f>#REF!</f>
        <v>#REF!</v>
      </c>
      <c r="CM29" s="168" t="e">
        <f>#REF!</f>
        <v>#REF!</v>
      </c>
      <c r="CN29" s="168" t="e">
        <f>#REF!</f>
        <v>#REF!</v>
      </c>
      <c r="CO29" s="168" t="e">
        <f>#REF!</f>
        <v>#REF!</v>
      </c>
      <c r="CP29" s="168" t="e">
        <f>#REF!</f>
        <v>#REF!</v>
      </c>
      <c r="CQ29" s="168" t="e">
        <f>#REF!</f>
        <v>#REF!</v>
      </c>
      <c r="CR29" s="168" t="e">
        <f>#REF!</f>
        <v>#REF!</v>
      </c>
      <c r="CS29" s="168" t="e">
        <f>#REF!</f>
        <v>#REF!</v>
      </c>
      <c r="CT29" s="168" t="e">
        <f>#REF!</f>
        <v>#REF!</v>
      </c>
      <c r="CU29" s="168" t="e">
        <f>#REF!</f>
        <v>#REF!</v>
      </c>
      <c r="CV29" s="168" t="e">
        <f>#REF!</f>
        <v>#REF!</v>
      </c>
      <c r="CW29" s="168" t="e">
        <f>#REF!</f>
        <v>#REF!</v>
      </c>
      <c r="CX29" s="168" t="e">
        <f>#REF!</f>
        <v>#REF!</v>
      </c>
      <c r="CY29" s="168" t="e">
        <f>#REF!</f>
        <v>#REF!</v>
      </c>
    </row>
    <row r="30" spans="3:103" x14ac:dyDescent="0.3">
      <c r="C30" s="33" t="s">
        <v>417</v>
      </c>
      <c r="D30" s="168">
        <f t="shared" ref="D30:M30" si="374">D9</f>
        <v>-1391656.2040535982</v>
      </c>
      <c r="E30" s="168">
        <f t="shared" si="374"/>
        <v>-6838612.0811936911</v>
      </c>
      <c r="F30" s="168">
        <f t="shared" si="374"/>
        <v>-13051314.695782719</v>
      </c>
      <c r="G30" s="168">
        <f t="shared" si="374"/>
        <v>-19260934.69488354</v>
      </c>
      <c r="H30" s="168">
        <f t="shared" si="374"/>
        <v>-26748689.275653657</v>
      </c>
      <c r="I30" s="168">
        <f t="shared" si="374"/>
        <v>-33913847.217287086</v>
      </c>
      <c r="J30" s="168">
        <f t="shared" si="374"/>
        <v>-40846070.509428628</v>
      </c>
      <c r="K30" s="168">
        <f t="shared" si="374"/>
        <v>-47928899.385206163</v>
      </c>
      <c r="L30" s="168">
        <f t="shared" si="374"/>
        <v>-55815740.212925695</v>
      </c>
      <c r="M30" s="168">
        <f t="shared" si="374"/>
        <v>-64999981.916434199</v>
      </c>
      <c r="N30" s="168">
        <f t="shared" ref="N30:BY30" si="375">N9</f>
        <v>-51917002.196755178</v>
      </c>
      <c r="O30" s="168">
        <f t="shared" si="375"/>
        <v>-39926307.588792965</v>
      </c>
      <c r="P30" s="168">
        <f t="shared" si="375"/>
        <v>-29908273.273005769</v>
      </c>
      <c r="Q30" s="168">
        <f t="shared" si="375"/>
        <v>-22335489.422241885</v>
      </c>
      <c r="R30" s="168">
        <f t="shared" si="375"/>
        <v>-15453158.632402562</v>
      </c>
      <c r="S30" s="168">
        <f t="shared" si="375"/>
        <v>-10695706.087293047</v>
      </c>
      <c r="T30" s="168">
        <f t="shared" si="375"/>
        <v>-7558192.7900006315</v>
      </c>
      <c r="U30" s="168">
        <f t="shared" si="375"/>
        <v>-5294973.2321588071</v>
      </c>
      <c r="V30" s="168">
        <f t="shared" si="375"/>
        <v>-3659031.0059791212</v>
      </c>
      <c r="W30" s="168">
        <f t="shared" si="375"/>
        <v>-2333127.8824418979</v>
      </c>
      <c r="X30" s="168">
        <f t="shared" si="375"/>
        <v>-1373701.2785289385</v>
      </c>
      <c r="Y30" s="168">
        <f t="shared" si="375"/>
        <v>-734283.27649387752</v>
      </c>
      <c r="Z30" s="168">
        <f t="shared" si="375"/>
        <v>-363318.8901168459</v>
      </c>
      <c r="AA30" s="168">
        <f t="shared" si="375"/>
        <v>-175968.38157717246</v>
      </c>
      <c r="AB30" s="168">
        <f t="shared" si="375"/>
        <v>-69469.38654080822</v>
      </c>
      <c r="AC30" s="168">
        <f t="shared" si="375"/>
        <v>-11636.015843549358</v>
      </c>
      <c r="AD30" s="168">
        <f t="shared" si="375"/>
        <v>-2.5355154255940677E-8</v>
      </c>
      <c r="AE30" s="168">
        <f t="shared" si="375"/>
        <v>-3.1726700946233522E-8</v>
      </c>
      <c r="AF30" s="168">
        <f t="shared" si="375"/>
        <v>-3.6900624364244661E-8</v>
      </c>
      <c r="AG30" s="168">
        <f t="shared" si="375"/>
        <v>-3.8153218269241533E-8</v>
      </c>
      <c r="AH30" s="168">
        <f t="shared" si="375"/>
        <v>-4.1754701999671407E-8</v>
      </c>
      <c r="AI30" s="168">
        <f t="shared" si="375"/>
        <v>-4.6594195762436557E-8</v>
      </c>
      <c r="AJ30" s="168">
        <f t="shared" si="375"/>
        <v>-5.2784245924112919E-8</v>
      </c>
      <c r="AK30" s="168">
        <f t="shared" si="375"/>
        <v>-6.0775037951004218E-8</v>
      </c>
      <c r="AL30" s="168">
        <f t="shared" si="375"/>
        <v>-7.1241850042566048E-8</v>
      </c>
      <c r="AM30" s="168">
        <f t="shared" si="375"/>
        <v>0</v>
      </c>
      <c r="AN30" s="168">
        <f t="shared" si="375"/>
        <v>0</v>
      </c>
      <c r="AO30" s="168">
        <f t="shared" si="375"/>
        <v>0</v>
      </c>
      <c r="AP30" s="168">
        <f t="shared" si="375"/>
        <v>0</v>
      </c>
      <c r="AQ30" s="168">
        <f t="shared" si="375"/>
        <v>0</v>
      </c>
      <c r="AR30" s="168">
        <f t="shared" si="375"/>
        <v>-1.2844453289863581E-10</v>
      </c>
      <c r="AS30" s="168">
        <f t="shared" si="375"/>
        <v>-5.2031928836252935E-10</v>
      </c>
      <c r="AT30" s="168">
        <f t="shared" si="375"/>
        <v>-6.6600868910403747E-10</v>
      </c>
      <c r="AU30" s="168">
        <f t="shared" si="375"/>
        <v>-7.7304579985290065E-10</v>
      </c>
      <c r="AV30" s="168">
        <f t="shared" si="375"/>
        <v>-1.0079327928851281E-9</v>
      </c>
      <c r="AW30" s="168">
        <f t="shared" si="375"/>
        <v>-7.0239871163955806E-9</v>
      </c>
      <c r="AX30" s="168">
        <f t="shared" si="375"/>
        <v>-2.5216095509415825E-8</v>
      </c>
      <c r="AY30" s="168">
        <f t="shared" si="375"/>
        <v>-3.2095471674640565E-8</v>
      </c>
      <c r="AZ30" s="168">
        <f t="shared" si="375"/>
        <v>-3.7240664497284455E-8</v>
      </c>
      <c r="BA30" s="168">
        <f t="shared" si="375"/>
        <v>-4.8344767491262866E-8</v>
      </c>
      <c r="BB30" s="168">
        <f t="shared" si="375"/>
        <v>-5.228657389286178E-8</v>
      </c>
      <c r="BC30" s="168">
        <f t="shared" si="375"/>
        <v>-6.2567353320493316E-8</v>
      </c>
      <c r="BD30" s="168">
        <f t="shared" si="375"/>
        <v>-7.1736632368030473E-8</v>
      </c>
      <c r="BE30" s="168">
        <f t="shared" si="375"/>
        <v>-8.2666104780211697E-8</v>
      </c>
      <c r="BF30" s="168">
        <f t="shared" si="375"/>
        <v>-9.8042214238426454E-8</v>
      </c>
      <c r="BG30" s="168">
        <f t="shared" si="375"/>
        <v>-1.8315295731549081E-8</v>
      </c>
      <c r="BH30" s="168">
        <f t="shared" si="375"/>
        <v>-3.7944600696180461E-8</v>
      </c>
      <c r="BI30" s="168">
        <f t="shared" si="375"/>
        <v>-4.6541219787949587E-8</v>
      </c>
      <c r="BJ30" s="168">
        <f t="shared" si="375"/>
        <v>-5.3875426257518141E-8</v>
      </c>
      <c r="BK30" s="168">
        <f t="shared" si="375"/>
        <v>-6.7879300532393756E-8</v>
      </c>
      <c r="BL30" s="168">
        <f t="shared" si="375"/>
        <v>-5.3500184412301964E-8</v>
      </c>
      <c r="BM30" s="168">
        <f t="shared" si="375"/>
        <v>-6.6373278958358975E-8</v>
      </c>
      <c r="BN30" s="168">
        <f t="shared" si="375"/>
        <v>-7.6546098405542369E-8</v>
      </c>
      <c r="BO30" s="168">
        <f t="shared" si="375"/>
        <v>-8.8244059625704437E-8</v>
      </c>
      <c r="BP30" s="168">
        <f t="shared" si="375"/>
        <v>-1.052425336408852E-7</v>
      </c>
      <c r="BQ30" s="168">
        <f t="shared" si="375"/>
        <v>-3.0645316195766502E-8</v>
      </c>
      <c r="BR30" s="168">
        <f t="shared" si="375"/>
        <v>-6.683395901808746E-8</v>
      </c>
      <c r="BS30" s="168">
        <f t="shared" si="375"/>
        <v>-8.2341656637870952E-8</v>
      </c>
      <c r="BT30" s="168">
        <f t="shared" si="375"/>
        <v>-9.5344910269571189E-8</v>
      </c>
      <c r="BU30" s="168">
        <f t="shared" si="375"/>
        <v>-1.2057479291683666E-7</v>
      </c>
      <c r="BV30" s="168">
        <f t="shared" si="375"/>
        <v>-1.0383133453412904E-7</v>
      </c>
      <c r="BW30" s="168">
        <f t="shared" si="375"/>
        <v>-1.4031370660110409E-7</v>
      </c>
      <c r="BX30" s="168">
        <f t="shared" si="375"/>
        <v>-1.6391972120029579E-7</v>
      </c>
      <c r="BY30" s="168">
        <f t="shared" si="375"/>
        <v>-1.8913776419686753E-7</v>
      </c>
      <c r="BZ30" s="168">
        <f t="shared" ref="BZ30:CY30" si="376">BZ9</f>
        <v>-2.2831016187801877E-7</v>
      </c>
      <c r="CA30" s="168">
        <f t="shared" si="376"/>
        <v>-7.1560312180429433E-8</v>
      </c>
      <c r="CB30" s="168">
        <f t="shared" si="376"/>
        <v>-7.9926677206119543E-8</v>
      </c>
      <c r="CC30" s="168">
        <f t="shared" si="376"/>
        <v>-9.055965436094934E-8</v>
      </c>
      <c r="CD30" s="168">
        <f t="shared" si="376"/>
        <v>-1.0427030434676646E-7</v>
      </c>
      <c r="CE30" s="168">
        <f t="shared" si="376"/>
        <v>-1.2224750190784942E-7</v>
      </c>
      <c r="CF30" s="168">
        <f t="shared" si="376"/>
        <v>-2.1176669431167124E-10</v>
      </c>
      <c r="CG30" s="168">
        <f t="shared" si="376"/>
        <v>-2.3631108206208091E-10</v>
      </c>
      <c r="CH30" s="168">
        <f t="shared" si="376"/>
        <v>-2.677050663939995E-10</v>
      </c>
      <c r="CI30" s="168">
        <f t="shared" si="376"/>
        <v>-3.0823184616793077E-10</v>
      </c>
      <c r="CJ30" s="168">
        <f t="shared" si="376"/>
        <v>-3.6131621967463043E-10</v>
      </c>
      <c r="CK30" s="168">
        <f t="shared" si="376"/>
        <v>0</v>
      </c>
      <c r="CL30" s="168">
        <f t="shared" si="376"/>
        <v>0</v>
      </c>
      <c r="CM30" s="168">
        <f t="shared" si="376"/>
        <v>0</v>
      </c>
      <c r="CN30" s="168">
        <f t="shared" si="376"/>
        <v>0</v>
      </c>
      <c r="CO30" s="168">
        <f t="shared" si="376"/>
        <v>0</v>
      </c>
      <c r="CP30" s="168">
        <f t="shared" si="376"/>
        <v>0</v>
      </c>
      <c r="CQ30" s="168">
        <f t="shared" si="376"/>
        <v>0</v>
      </c>
      <c r="CR30" s="168">
        <f t="shared" si="376"/>
        <v>0</v>
      </c>
      <c r="CS30" s="168">
        <f t="shared" si="376"/>
        <v>0</v>
      </c>
      <c r="CT30" s="168">
        <f t="shared" si="376"/>
        <v>0</v>
      </c>
      <c r="CU30" s="168">
        <f t="shared" si="376"/>
        <v>0</v>
      </c>
      <c r="CV30" s="168">
        <f t="shared" si="376"/>
        <v>0</v>
      </c>
      <c r="CW30" s="168">
        <f t="shared" si="376"/>
        <v>0</v>
      </c>
      <c r="CX30" s="168">
        <f t="shared" si="376"/>
        <v>0</v>
      </c>
      <c r="CY30" s="168">
        <f t="shared" si="376"/>
        <v>0</v>
      </c>
    </row>
    <row r="31" spans="3:103" x14ac:dyDescent="0.3">
      <c r="C31" s="33"/>
      <c r="D31" s="168"/>
      <c r="E31" s="168"/>
      <c r="F31" s="168"/>
      <c r="G31" s="168"/>
      <c r="H31" s="168"/>
      <c r="I31" s="168"/>
      <c r="J31" s="168"/>
      <c r="K31" s="168"/>
      <c r="L31" s="168"/>
      <c r="M31" s="168"/>
      <c r="N31" s="168"/>
      <c r="O31" s="168"/>
      <c r="P31" s="168"/>
      <c r="Q31" s="168"/>
      <c r="R31" s="168"/>
      <c r="S31" s="168"/>
      <c r="T31" s="168"/>
      <c r="U31" s="168"/>
      <c r="V31" s="168"/>
      <c r="W31" s="168"/>
      <c r="X31" s="168"/>
      <c r="Y31" s="168"/>
      <c r="Z31" s="168"/>
      <c r="AA31" s="168"/>
      <c r="AB31" s="168"/>
      <c r="AC31" s="168"/>
      <c r="AD31" s="168"/>
      <c r="AE31" s="168"/>
      <c r="AF31" s="168"/>
      <c r="AG31" s="168"/>
      <c r="AH31" s="168"/>
      <c r="AI31" s="168"/>
      <c r="AJ31" s="168"/>
      <c r="AK31" s="168"/>
      <c r="AL31" s="168"/>
      <c r="AM31" s="168"/>
      <c r="AN31" s="168"/>
      <c r="AO31" s="168"/>
      <c r="AP31" s="168"/>
      <c r="AQ31" s="168"/>
      <c r="AR31" s="168"/>
      <c r="AS31" s="168"/>
      <c r="AT31" s="168"/>
      <c r="AU31" s="168"/>
      <c r="AV31" s="168"/>
      <c r="AW31" s="168"/>
      <c r="AX31" s="168"/>
      <c r="AY31" s="168"/>
      <c r="AZ31" s="168"/>
      <c r="BA31" s="168"/>
      <c r="BB31" s="168"/>
      <c r="BC31" s="168"/>
      <c r="BD31" s="168"/>
      <c r="BE31" s="168"/>
      <c r="BF31" s="168"/>
      <c r="BG31" s="168"/>
      <c r="BH31" s="168"/>
      <c r="BI31" s="168"/>
      <c r="BJ31" s="168"/>
      <c r="BK31" s="168"/>
      <c r="BL31" s="168"/>
      <c r="BM31" s="168"/>
      <c r="BN31" s="168"/>
      <c r="BO31" s="168"/>
      <c r="BP31" s="168"/>
      <c r="BQ31" s="168"/>
      <c r="BR31" s="168"/>
      <c r="BS31" s="168"/>
      <c r="BT31" s="168"/>
      <c r="BU31" s="168"/>
      <c r="BV31" s="168"/>
      <c r="BW31" s="168"/>
      <c r="BX31" s="168"/>
      <c r="BY31" s="168"/>
      <c r="BZ31" s="168"/>
      <c r="CA31" s="168"/>
      <c r="CB31" s="168"/>
      <c r="CC31" s="168"/>
      <c r="CD31" s="168"/>
      <c r="CE31" s="168"/>
      <c r="CF31" s="168"/>
      <c r="CG31" s="168"/>
      <c r="CH31" s="168"/>
      <c r="CI31" s="168"/>
      <c r="CJ31" s="168"/>
      <c r="CK31" s="168"/>
      <c r="CL31" s="168"/>
      <c r="CM31" s="168"/>
      <c r="CN31" s="168"/>
      <c r="CO31" s="168"/>
      <c r="CP31" s="168"/>
      <c r="CQ31" s="168"/>
      <c r="CR31" s="168"/>
      <c r="CS31" s="168"/>
      <c r="CT31" s="168"/>
      <c r="CU31" s="168"/>
      <c r="CV31" s="168"/>
      <c r="CW31" s="168"/>
      <c r="CX31" s="168"/>
      <c r="CY31" s="168"/>
    </row>
    <row r="32" spans="3:103" x14ac:dyDescent="0.3">
      <c r="C32" s="166" t="s">
        <v>414</v>
      </c>
      <c r="D32" s="186" t="e">
        <f>D29-D30</f>
        <v>#REF!</v>
      </c>
      <c r="E32" s="186" t="e">
        <f t="shared" ref="E32:M32" si="377">E29-E30</f>
        <v>#REF!</v>
      </c>
      <c r="F32" s="186" t="e">
        <f t="shared" si="377"/>
        <v>#REF!</v>
      </c>
      <c r="G32" s="186" t="e">
        <f t="shared" si="377"/>
        <v>#REF!</v>
      </c>
      <c r="H32" s="186" t="e">
        <f t="shared" si="377"/>
        <v>#REF!</v>
      </c>
      <c r="I32" s="186" t="e">
        <f t="shared" si="377"/>
        <v>#REF!</v>
      </c>
      <c r="J32" s="186" t="e">
        <f t="shared" si="377"/>
        <v>#REF!</v>
      </c>
      <c r="K32" s="186" t="e">
        <f t="shared" si="377"/>
        <v>#REF!</v>
      </c>
      <c r="L32" s="186" t="e">
        <f t="shared" si="377"/>
        <v>#REF!</v>
      </c>
      <c r="M32" s="186" t="e">
        <f t="shared" si="377"/>
        <v>#REF!</v>
      </c>
      <c r="N32" s="186" t="e">
        <f t="shared" ref="N32:BY32" si="378">N29-N30</f>
        <v>#REF!</v>
      </c>
      <c r="O32" s="186" t="e">
        <f t="shared" si="378"/>
        <v>#REF!</v>
      </c>
      <c r="P32" s="186" t="e">
        <f t="shared" si="378"/>
        <v>#REF!</v>
      </c>
      <c r="Q32" s="186" t="e">
        <f t="shared" si="378"/>
        <v>#REF!</v>
      </c>
      <c r="R32" s="186" t="e">
        <f t="shared" si="378"/>
        <v>#REF!</v>
      </c>
      <c r="S32" s="186" t="e">
        <f t="shared" si="378"/>
        <v>#REF!</v>
      </c>
      <c r="T32" s="186" t="e">
        <f t="shared" si="378"/>
        <v>#REF!</v>
      </c>
      <c r="U32" s="186" t="e">
        <f t="shared" si="378"/>
        <v>#REF!</v>
      </c>
      <c r="V32" s="186" t="e">
        <f t="shared" si="378"/>
        <v>#REF!</v>
      </c>
      <c r="W32" s="186" t="e">
        <f t="shared" si="378"/>
        <v>#REF!</v>
      </c>
      <c r="X32" s="186" t="e">
        <f t="shared" si="378"/>
        <v>#REF!</v>
      </c>
      <c r="Y32" s="186" t="e">
        <f t="shared" si="378"/>
        <v>#REF!</v>
      </c>
      <c r="Z32" s="186" t="e">
        <f t="shared" si="378"/>
        <v>#REF!</v>
      </c>
      <c r="AA32" s="186" t="e">
        <f t="shared" si="378"/>
        <v>#REF!</v>
      </c>
      <c r="AB32" s="186" t="e">
        <f t="shared" si="378"/>
        <v>#REF!</v>
      </c>
      <c r="AC32" s="186" t="e">
        <f t="shared" si="378"/>
        <v>#REF!</v>
      </c>
      <c r="AD32" s="186" t="e">
        <f t="shared" si="378"/>
        <v>#REF!</v>
      </c>
      <c r="AE32" s="186" t="e">
        <f t="shared" si="378"/>
        <v>#REF!</v>
      </c>
      <c r="AF32" s="186" t="e">
        <f t="shared" si="378"/>
        <v>#REF!</v>
      </c>
      <c r="AG32" s="186" t="e">
        <f t="shared" si="378"/>
        <v>#REF!</v>
      </c>
      <c r="AH32" s="186" t="e">
        <f t="shared" si="378"/>
        <v>#REF!</v>
      </c>
      <c r="AI32" s="186" t="e">
        <f t="shared" si="378"/>
        <v>#REF!</v>
      </c>
      <c r="AJ32" s="186" t="e">
        <f t="shared" si="378"/>
        <v>#REF!</v>
      </c>
      <c r="AK32" s="186" t="e">
        <f t="shared" si="378"/>
        <v>#REF!</v>
      </c>
      <c r="AL32" s="186" t="e">
        <f t="shared" si="378"/>
        <v>#REF!</v>
      </c>
      <c r="AM32" s="186" t="e">
        <f t="shared" si="378"/>
        <v>#REF!</v>
      </c>
      <c r="AN32" s="186" t="e">
        <f t="shared" si="378"/>
        <v>#REF!</v>
      </c>
      <c r="AO32" s="186" t="e">
        <f t="shared" si="378"/>
        <v>#REF!</v>
      </c>
      <c r="AP32" s="186" t="e">
        <f t="shared" si="378"/>
        <v>#REF!</v>
      </c>
      <c r="AQ32" s="186" t="e">
        <f t="shared" si="378"/>
        <v>#REF!</v>
      </c>
      <c r="AR32" s="186" t="e">
        <f t="shared" si="378"/>
        <v>#REF!</v>
      </c>
      <c r="AS32" s="186" t="e">
        <f t="shared" si="378"/>
        <v>#REF!</v>
      </c>
      <c r="AT32" s="186" t="e">
        <f t="shared" si="378"/>
        <v>#REF!</v>
      </c>
      <c r="AU32" s="186" t="e">
        <f t="shared" si="378"/>
        <v>#REF!</v>
      </c>
      <c r="AV32" s="186" t="e">
        <f t="shared" si="378"/>
        <v>#REF!</v>
      </c>
      <c r="AW32" s="186" t="e">
        <f t="shared" si="378"/>
        <v>#REF!</v>
      </c>
      <c r="AX32" s="186" t="e">
        <f t="shared" si="378"/>
        <v>#REF!</v>
      </c>
      <c r="AY32" s="186" t="e">
        <f t="shared" si="378"/>
        <v>#REF!</v>
      </c>
      <c r="AZ32" s="186" t="e">
        <f t="shared" si="378"/>
        <v>#REF!</v>
      </c>
      <c r="BA32" s="186" t="e">
        <f t="shared" si="378"/>
        <v>#REF!</v>
      </c>
      <c r="BB32" s="186" t="e">
        <f t="shared" si="378"/>
        <v>#REF!</v>
      </c>
      <c r="BC32" s="186" t="e">
        <f t="shared" si="378"/>
        <v>#REF!</v>
      </c>
      <c r="BD32" s="186" t="e">
        <f t="shared" si="378"/>
        <v>#REF!</v>
      </c>
      <c r="BE32" s="186" t="e">
        <f t="shared" si="378"/>
        <v>#REF!</v>
      </c>
      <c r="BF32" s="186" t="e">
        <f t="shared" si="378"/>
        <v>#REF!</v>
      </c>
      <c r="BG32" s="186" t="e">
        <f t="shared" si="378"/>
        <v>#REF!</v>
      </c>
      <c r="BH32" s="186" t="e">
        <f t="shared" si="378"/>
        <v>#REF!</v>
      </c>
      <c r="BI32" s="186" t="e">
        <f t="shared" si="378"/>
        <v>#REF!</v>
      </c>
      <c r="BJ32" s="186" t="e">
        <f t="shared" si="378"/>
        <v>#REF!</v>
      </c>
      <c r="BK32" s="186" t="e">
        <f t="shared" si="378"/>
        <v>#REF!</v>
      </c>
      <c r="BL32" s="186" t="e">
        <f t="shared" si="378"/>
        <v>#REF!</v>
      </c>
      <c r="BM32" s="186" t="e">
        <f t="shared" si="378"/>
        <v>#REF!</v>
      </c>
      <c r="BN32" s="186" t="e">
        <f t="shared" si="378"/>
        <v>#REF!</v>
      </c>
      <c r="BO32" s="186" t="e">
        <f t="shared" si="378"/>
        <v>#REF!</v>
      </c>
      <c r="BP32" s="186" t="e">
        <f t="shared" si="378"/>
        <v>#REF!</v>
      </c>
      <c r="BQ32" s="186" t="e">
        <f t="shared" si="378"/>
        <v>#REF!</v>
      </c>
      <c r="BR32" s="186" t="e">
        <f t="shared" si="378"/>
        <v>#REF!</v>
      </c>
      <c r="BS32" s="186" t="e">
        <f t="shared" si="378"/>
        <v>#REF!</v>
      </c>
      <c r="BT32" s="186" t="e">
        <f t="shared" si="378"/>
        <v>#REF!</v>
      </c>
      <c r="BU32" s="186" t="e">
        <f t="shared" si="378"/>
        <v>#REF!</v>
      </c>
      <c r="BV32" s="186" t="e">
        <f t="shared" si="378"/>
        <v>#REF!</v>
      </c>
      <c r="BW32" s="186" t="e">
        <f t="shared" si="378"/>
        <v>#REF!</v>
      </c>
      <c r="BX32" s="186" t="e">
        <f t="shared" si="378"/>
        <v>#REF!</v>
      </c>
      <c r="BY32" s="186" t="e">
        <f t="shared" si="378"/>
        <v>#REF!</v>
      </c>
      <c r="BZ32" s="186" t="e">
        <f t="shared" ref="BZ32:CY32" si="379">BZ29-BZ30</f>
        <v>#REF!</v>
      </c>
      <c r="CA32" s="186" t="e">
        <f t="shared" si="379"/>
        <v>#REF!</v>
      </c>
      <c r="CB32" s="186" t="e">
        <f t="shared" si="379"/>
        <v>#REF!</v>
      </c>
      <c r="CC32" s="186" t="e">
        <f t="shared" si="379"/>
        <v>#REF!</v>
      </c>
      <c r="CD32" s="186" t="e">
        <f t="shared" si="379"/>
        <v>#REF!</v>
      </c>
      <c r="CE32" s="186" t="e">
        <f t="shared" si="379"/>
        <v>#REF!</v>
      </c>
      <c r="CF32" s="186" t="e">
        <f t="shared" si="379"/>
        <v>#REF!</v>
      </c>
      <c r="CG32" s="186" t="e">
        <f t="shared" si="379"/>
        <v>#REF!</v>
      </c>
      <c r="CH32" s="186" t="e">
        <f t="shared" si="379"/>
        <v>#REF!</v>
      </c>
      <c r="CI32" s="186" t="e">
        <f t="shared" si="379"/>
        <v>#REF!</v>
      </c>
      <c r="CJ32" s="186" t="e">
        <f t="shared" si="379"/>
        <v>#REF!</v>
      </c>
      <c r="CK32" s="186" t="e">
        <f t="shared" si="379"/>
        <v>#REF!</v>
      </c>
      <c r="CL32" s="186" t="e">
        <f t="shared" si="379"/>
        <v>#REF!</v>
      </c>
      <c r="CM32" s="186" t="e">
        <f t="shared" si="379"/>
        <v>#REF!</v>
      </c>
      <c r="CN32" s="186" t="e">
        <f t="shared" si="379"/>
        <v>#REF!</v>
      </c>
      <c r="CO32" s="186" t="e">
        <f t="shared" si="379"/>
        <v>#REF!</v>
      </c>
      <c r="CP32" s="186" t="e">
        <f t="shared" si="379"/>
        <v>#REF!</v>
      </c>
      <c r="CQ32" s="186" t="e">
        <f t="shared" si="379"/>
        <v>#REF!</v>
      </c>
      <c r="CR32" s="186" t="e">
        <f t="shared" si="379"/>
        <v>#REF!</v>
      </c>
      <c r="CS32" s="186" t="e">
        <f t="shared" si="379"/>
        <v>#REF!</v>
      </c>
      <c r="CT32" s="186" t="e">
        <f t="shared" si="379"/>
        <v>#REF!</v>
      </c>
      <c r="CU32" s="186" t="e">
        <f t="shared" si="379"/>
        <v>#REF!</v>
      </c>
      <c r="CV32" s="186" t="e">
        <f t="shared" si="379"/>
        <v>#REF!</v>
      </c>
      <c r="CW32" s="186" t="e">
        <f t="shared" si="379"/>
        <v>#REF!</v>
      </c>
      <c r="CX32" s="186" t="e">
        <f t="shared" si="379"/>
        <v>#REF!</v>
      </c>
      <c r="CY32" s="186" t="e">
        <f t="shared" si="379"/>
        <v>#REF!</v>
      </c>
    </row>
    <row r="34" spans="2:103" x14ac:dyDescent="0.3">
      <c r="C34" s="166" t="s">
        <v>409</v>
      </c>
      <c r="D34" s="186" t="e">
        <f>#REF!</f>
        <v>#REF!</v>
      </c>
      <c r="E34" s="186" t="e">
        <f>#REF!</f>
        <v>#REF!</v>
      </c>
      <c r="F34" s="186" t="e">
        <f>#REF!</f>
        <v>#REF!</v>
      </c>
      <c r="G34" s="186" t="e">
        <f>#REF!</f>
        <v>#REF!</v>
      </c>
      <c r="H34" s="186" t="e">
        <f>#REF!</f>
        <v>#REF!</v>
      </c>
      <c r="I34" s="186" t="e">
        <f>#REF!</f>
        <v>#REF!</v>
      </c>
      <c r="J34" s="186" t="e">
        <f>#REF!</f>
        <v>#REF!</v>
      </c>
      <c r="K34" s="186" t="e">
        <f>#REF!</f>
        <v>#REF!</v>
      </c>
      <c r="L34" s="186" t="e">
        <f>#REF!</f>
        <v>#REF!</v>
      </c>
      <c r="M34" s="186" t="e">
        <f>#REF!</f>
        <v>#REF!</v>
      </c>
      <c r="N34" s="186" t="e">
        <f>#REF!</f>
        <v>#REF!</v>
      </c>
      <c r="O34" s="186" t="e">
        <f>#REF!</f>
        <v>#REF!</v>
      </c>
      <c r="P34" s="186" t="e">
        <f>#REF!</f>
        <v>#REF!</v>
      </c>
      <c r="Q34" s="186" t="e">
        <f>#REF!</f>
        <v>#REF!</v>
      </c>
      <c r="R34" s="186" t="e">
        <f>#REF!</f>
        <v>#REF!</v>
      </c>
      <c r="S34" s="186" t="e">
        <f>#REF!</f>
        <v>#REF!</v>
      </c>
      <c r="T34" s="186" t="e">
        <f>#REF!</f>
        <v>#REF!</v>
      </c>
      <c r="U34" s="186" t="e">
        <f>#REF!</f>
        <v>#REF!</v>
      </c>
      <c r="V34" s="186" t="e">
        <f>#REF!</f>
        <v>#REF!</v>
      </c>
      <c r="W34" s="186" t="e">
        <f>#REF!</f>
        <v>#REF!</v>
      </c>
      <c r="X34" s="186" t="e">
        <f>#REF!</f>
        <v>#REF!</v>
      </c>
      <c r="Y34" s="186" t="e">
        <f>#REF!</f>
        <v>#REF!</v>
      </c>
      <c r="Z34" s="186" t="e">
        <f>#REF!</f>
        <v>#REF!</v>
      </c>
      <c r="AA34" s="186" t="e">
        <f>#REF!</f>
        <v>#REF!</v>
      </c>
      <c r="AB34" s="186" t="e">
        <f>#REF!</f>
        <v>#REF!</v>
      </c>
      <c r="AC34" s="186" t="e">
        <f>#REF!</f>
        <v>#REF!</v>
      </c>
      <c r="AD34" s="186" t="e">
        <f>#REF!</f>
        <v>#REF!</v>
      </c>
      <c r="AE34" s="186" t="e">
        <f>#REF!</f>
        <v>#REF!</v>
      </c>
      <c r="AF34" s="186" t="e">
        <f>#REF!</f>
        <v>#REF!</v>
      </c>
      <c r="AG34" s="186" t="e">
        <f>#REF!</f>
        <v>#REF!</v>
      </c>
      <c r="AH34" s="186" t="e">
        <f>#REF!</f>
        <v>#REF!</v>
      </c>
      <c r="AI34" s="186" t="e">
        <f>#REF!</f>
        <v>#REF!</v>
      </c>
      <c r="AJ34" s="186" t="e">
        <f>#REF!</f>
        <v>#REF!</v>
      </c>
      <c r="AK34" s="186" t="e">
        <f>#REF!</f>
        <v>#REF!</v>
      </c>
      <c r="AL34" s="186" t="e">
        <f>#REF!</f>
        <v>#REF!</v>
      </c>
      <c r="AM34" s="186" t="e">
        <f>#REF!</f>
        <v>#REF!</v>
      </c>
      <c r="AN34" s="186" t="e">
        <f>#REF!</f>
        <v>#REF!</v>
      </c>
      <c r="AO34" s="186" t="e">
        <f>#REF!</f>
        <v>#REF!</v>
      </c>
      <c r="AP34" s="186" t="e">
        <f>#REF!</f>
        <v>#REF!</v>
      </c>
      <c r="AQ34" s="186" t="e">
        <f>#REF!</f>
        <v>#REF!</v>
      </c>
      <c r="AR34" s="186" t="e">
        <f>#REF!</f>
        <v>#REF!</v>
      </c>
      <c r="AS34" s="186" t="e">
        <f>#REF!</f>
        <v>#REF!</v>
      </c>
      <c r="AT34" s="186" t="e">
        <f>#REF!</f>
        <v>#REF!</v>
      </c>
      <c r="AU34" s="186" t="e">
        <f>#REF!</f>
        <v>#REF!</v>
      </c>
      <c r="AV34" s="186" t="e">
        <f>#REF!</f>
        <v>#REF!</v>
      </c>
      <c r="AW34" s="186" t="e">
        <f>#REF!</f>
        <v>#REF!</v>
      </c>
      <c r="AX34" s="186" t="e">
        <f>#REF!</f>
        <v>#REF!</v>
      </c>
      <c r="AY34" s="186" t="e">
        <f>#REF!</f>
        <v>#REF!</v>
      </c>
      <c r="AZ34" s="186" t="e">
        <f>#REF!</f>
        <v>#REF!</v>
      </c>
      <c r="BA34" s="186" t="e">
        <f>#REF!</f>
        <v>#REF!</v>
      </c>
      <c r="BB34" s="186" t="e">
        <f>#REF!</f>
        <v>#REF!</v>
      </c>
      <c r="BC34" s="186" t="e">
        <f>#REF!</f>
        <v>#REF!</v>
      </c>
      <c r="BD34" s="186" t="e">
        <f>#REF!</f>
        <v>#REF!</v>
      </c>
      <c r="BE34" s="186" t="e">
        <f>#REF!</f>
        <v>#REF!</v>
      </c>
      <c r="BF34" s="186" t="e">
        <f>#REF!</f>
        <v>#REF!</v>
      </c>
      <c r="BG34" s="186" t="e">
        <f>#REF!</f>
        <v>#REF!</v>
      </c>
      <c r="BH34" s="186" t="e">
        <f>#REF!</f>
        <v>#REF!</v>
      </c>
      <c r="BI34" s="186" t="e">
        <f>#REF!</f>
        <v>#REF!</v>
      </c>
      <c r="BJ34" s="186" t="e">
        <f>#REF!</f>
        <v>#REF!</v>
      </c>
      <c r="BK34" s="186" t="e">
        <f>#REF!</f>
        <v>#REF!</v>
      </c>
      <c r="BL34" s="186" t="e">
        <f>#REF!</f>
        <v>#REF!</v>
      </c>
      <c r="BM34" s="186" t="e">
        <f>#REF!</f>
        <v>#REF!</v>
      </c>
      <c r="BN34" s="186" t="e">
        <f>#REF!</f>
        <v>#REF!</v>
      </c>
      <c r="BO34" s="186" t="e">
        <f>#REF!</f>
        <v>#REF!</v>
      </c>
      <c r="BP34" s="186" t="e">
        <f>#REF!</f>
        <v>#REF!</v>
      </c>
      <c r="BQ34" s="186" t="e">
        <f>#REF!</f>
        <v>#REF!</v>
      </c>
      <c r="BR34" s="186" t="e">
        <f>#REF!</f>
        <v>#REF!</v>
      </c>
      <c r="BS34" s="186" t="e">
        <f>#REF!</f>
        <v>#REF!</v>
      </c>
      <c r="BT34" s="186" t="e">
        <f>#REF!</f>
        <v>#REF!</v>
      </c>
      <c r="BU34" s="186" t="e">
        <f>#REF!</f>
        <v>#REF!</v>
      </c>
      <c r="BV34" s="186" t="e">
        <f>#REF!</f>
        <v>#REF!</v>
      </c>
      <c r="BW34" s="186" t="e">
        <f>#REF!</f>
        <v>#REF!</v>
      </c>
      <c r="BX34" s="186" t="e">
        <f>#REF!</f>
        <v>#REF!</v>
      </c>
      <c r="BY34" s="186" t="e">
        <f>#REF!</f>
        <v>#REF!</v>
      </c>
      <c r="BZ34" s="186" t="e">
        <f>#REF!</f>
        <v>#REF!</v>
      </c>
      <c r="CA34" s="186" t="e">
        <f>#REF!</f>
        <v>#REF!</v>
      </c>
      <c r="CB34" s="186" t="e">
        <f>#REF!</f>
        <v>#REF!</v>
      </c>
      <c r="CC34" s="186" t="e">
        <f>#REF!</f>
        <v>#REF!</v>
      </c>
      <c r="CD34" s="186" t="e">
        <f>#REF!</f>
        <v>#REF!</v>
      </c>
      <c r="CE34" s="186" t="e">
        <f>#REF!</f>
        <v>#REF!</v>
      </c>
      <c r="CF34" s="186" t="e">
        <f>#REF!</f>
        <v>#REF!</v>
      </c>
      <c r="CG34" s="186" t="e">
        <f>#REF!</f>
        <v>#REF!</v>
      </c>
      <c r="CH34" s="186" t="e">
        <f>#REF!</f>
        <v>#REF!</v>
      </c>
      <c r="CI34" s="186" t="e">
        <f>#REF!</f>
        <v>#REF!</v>
      </c>
      <c r="CJ34" s="186" t="e">
        <f>#REF!</f>
        <v>#REF!</v>
      </c>
      <c r="CK34" s="186" t="e">
        <f>#REF!</f>
        <v>#REF!</v>
      </c>
      <c r="CL34" s="186" t="e">
        <f>#REF!</f>
        <v>#REF!</v>
      </c>
      <c r="CM34" s="186" t="e">
        <f>#REF!</f>
        <v>#REF!</v>
      </c>
      <c r="CN34" s="186" t="e">
        <f>#REF!</f>
        <v>#REF!</v>
      </c>
      <c r="CO34" s="186" t="e">
        <f>#REF!</f>
        <v>#REF!</v>
      </c>
      <c r="CP34" s="186" t="e">
        <f>#REF!</f>
        <v>#REF!</v>
      </c>
      <c r="CQ34" s="186" t="e">
        <f>#REF!</f>
        <v>#REF!</v>
      </c>
      <c r="CR34" s="186" t="e">
        <f>#REF!</f>
        <v>#REF!</v>
      </c>
      <c r="CS34" s="186" t="e">
        <f>#REF!</f>
        <v>#REF!</v>
      </c>
      <c r="CT34" s="186" t="e">
        <f>#REF!</f>
        <v>#REF!</v>
      </c>
      <c r="CU34" s="186" t="e">
        <f>#REF!</f>
        <v>#REF!</v>
      </c>
      <c r="CV34" s="186" t="e">
        <f>#REF!</f>
        <v>#REF!</v>
      </c>
      <c r="CW34" s="186" t="e">
        <f>#REF!</f>
        <v>#REF!</v>
      </c>
      <c r="CX34" s="186" t="e">
        <f>#REF!</f>
        <v>#REF!</v>
      </c>
      <c r="CY34" s="186" t="e">
        <f>#REF!</f>
        <v>#REF!</v>
      </c>
    </row>
    <row r="37" spans="2:103" x14ac:dyDescent="0.3">
      <c r="C37" s="166" t="s">
        <v>418</v>
      </c>
      <c r="D37" s="167" t="e">
        <f>-D24+D32+D34</f>
        <v>#REF!</v>
      </c>
      <c r="E37" s="167" t="e">
        <f t="shared" ref="E37:M37" si="380">-E24+E32+E34</f>
        <v>#REF!</v>
      </c>
      <c r="F37" s="167" t="e">
        <f t="shared" si="380"/>
        <v>#REF!</v>
      </c>
      <c r="G37" s="167" t="e">
        <f t="shared" si="380"/>
        <v>#REF!</v>
      </c>
      <c r="H37" s="167" t="e">
        <f t="shared" si="380"/>
        <v>#REF!</v>
      </c>
      <c r="I37" s="167" t="e">
        <f t="shared" si="380"/>
        <v>#REF!</v>
      </c>
      <c r="J37" s="167" t="e">
        <f t="shared" si="380"/>
        <v>#REF!</v>
      </c>
      <c r="K37" s="167" t="e">
        <f t="shared" si="380"/>
        <v>#REF!</v>
      </c>
      <c r="L37" s="167" t="e">
        <f t="shared" si="380"/>
        <v>#REF!</v>
      </c>
      <c r="M37" s="167" t="e">
        <f t="shared" si="380"/>
        <v>#REF!</v>
      </c>
      <c r="N37" s="167" t="e">
        <f t="shared" ref="N37:BY37" si="381">-N24+N32+N34</f>
        <v>#REF!</v>
      </c>
      <c r="O37" s="167" t="e">
        <f t="shared" si="381"/>
        <v>#REF!</v>
      </c>
      <c r="P37" s="167" t="e">
        <f t="shared" si="381"/>
        <v>#REF!</v>
      </c>
      <c r="Q37" s="167" t="e">
        <f t="shared" si="381"/>
        <v>#REF!</v>
      </c>
      <c r="R37" s="167" t="e">
        <f t="shared" si="381"/>
        <v>#REF!</v>
      </c>
      <c r="S37" s="167" t="e">
        <f t="shared" si="381"/>
        <v>#REF!</v>
      </c>
      <c r="T37" s="167" t="e">
        <f t="shared" si="381"/>
        <v>#REF!</v>
      </c>
      <c r="U37" s="167" t="e">
        <f t="shared" si="381"/>
        <v>#REF!</v>
      </c>
      <c r="V37" s="167" t="e">
        <f t="shared" si="381"/>
        <v>#REF!</v>
      </c>
      <c r="W37" s="167" t="e">
        <f t="shared" si="381"/>
        <v>#REF!</v>
      </c>
      <c r="X37" s="167" t="e">
        <f t="shared" si="381"/>
        <v>#REF!</v>
      </c>
      <c r="Y37" s="167" t="e">
        <f t="shared" si="381"/>
        <v>#REF!</v>
      </c>
      <c r="Z37" s="167" t="e">
        <f t="shared" si="381"/>
        <v>#REF!</v>
      </c>
      <c r="AA37" s="167" t="e">
        <f t="shared" si="381"/>
        <v>#REF!</v>
      </c>
      <c r="AB37" s="167" t="e">
        <f t="shared" si="381"/>
        <v>#REF!</v>
      </c>
      <c r="AC37" s="167" t="e">
        <f t="shared" si="381"/>
        <v>#REF!</v>
      </c>
      <c r="AD37" s="167" t="e">
        <f t="shared" si="381"/>
        <v>#REF!</v>
      </c>
      <c r="AE37" s="167" t="e">
        <f t="shared" si="381"/>
        <v>#REF!</v>
      </c>
      <c r="AF37" s="167" t="e">
        <f t="shared" si="381"/>
        <v>#REF!</v>
      </c>
      <c r="AG37" s="167" t="e">
        <f t="shared" si="381"/>
        <v>#REF!</v>
      </c>
      <c r="AH37" s="167" t="e">
        <f t="shared" si="381"/>
        <v>#REF!</v>
      </c>
      <c r="AI37" s="167" t="e">
        <f t="shared" si="381"/>
        <v>#REF!</v>
      </c>
      <c r="AJ37" s="167" t="e">
        <f t="shared" si="381"/>
        <v>#REF!</v>
      </c>
      <c r="AK37" s="167" t="e">
        <f t="shared" si="381"/>
        <v>#REF!</v>
      </c>
      <c r="AL37" s="167" t="e">
        <f t="shared" si="381"/>
        <v>#REF!</v>
      </c>
      <c r="AM37" s="167" t="e">
        <f t="shared" si="381"/>
        <v>#REF!</v>
      </c>
      <c r="AN37" s="167" t="e">
        <f t="shared" si="381"/>
        <v>#REF!</v>
      </c>
      <c r="AO37" s="167" t="e">
        <f t="shared" si="381"/>
        <v>#REF!</v>
      </c>
      <c r="AP37" s="167" t="e">
        <f t="shared" si="381"/>
        <v>#REF!</v>
      </c>
      <c r="AQ37" s="167" t="e">
        <f t="shared" si="381"/>
        <v>#REF!</v>
      </c>
      <c r="AR37" s="167" t="e">
        <f t="shared" si="381"/>
        <v>#REF!</v>
      </c>
      <c r="AS37" s="167" t="e">
        <f t="shared" si="381"/>
        <v>#REF!</v>
      </c>
      <c r="AT37" s="167" t="e">
        <f t="shared" si="381"/>
        <v>#REF!</v>
      </c>
      <c r="AU37" s="167" t="e">
        <f t="shared" si="381"/>
        <v>#REF!</v>
      </c>
      <c r="AV37" s="167" t="e">
        <f t="shared" si="381"/>
        <v>#REF!</v>
      </c>
      <c r="AW37" s="167" t="e">
        <f t="shared" si="381"/>
        <v>#REF!</v>
      </c>
      <c r="AX37" s="167" t="e">
        <f t="shared" si="381"/>
        <v>#REF!</v>
      </c>
      <c r="AY37" s="167" t="e">
        <f t="shared" si="381"/>
        <v>#REF!</v>
      </c>
      <c r="AZ37" s="167" t="e">
        <f t="shared" si="381"/>
        <v>#REF!</v>
      </c>
      <c r="BA37" s="167" t="e">
        <f t="shared" si="381"/>
        <v>#REF!</v>
      </c>
      <c r="BB37" s="167" t="e">
        <f t="shared" si="381"/>
        <v>#REF!</v>
      </c>
      <c r="BC37" s="167" t="e">
        <f t="shared" si="381"/>
        <v>#REF!</v>
      </c>
      <c r="BD37" s="167" t="e">
        <f t="shared" si="381"/>
        <v>#REF!</v>
      </c>
      <c r="BE37" s="167" t="e">
        <f t="shared" si="381"/>
        <v>#REF!</v>
      </c>
      <c r="BF37" s="167" t="e">
        <f t="shared" si="381"/>
        <v>#REF!</v>
      </c>
      <c r="BG37" s="167" t="e">
        <f t="shared" si="381"/>
        <v>#REF!</v>
      </c>
      <c r="BH37" s="167" t="e">
        <f t="shared" si="381"/>
        <v>#REF!</v>
      </c>
      <c r="BI37" s="167" t="e">
        <f t="shared" si="381"/>
        <v>#REF!</v>
      </c>
      <c r="BJ37" s="167" t="e">
        <f t="shared" si="381"/>
        <v>#REF!</v>
      </c>
      <c r="BK37" s="167" t="e">
        <f t="shared" si="381"/>
        <v>#REF!</v>
      </c>
      <c r="BL37" s="167" t="e">
        <f t="shared" si="381"/>
        <v>#REF!</v>
      </c>
      <c r="BM37" s="167" t="e">
        <f t="shared" si="381"/>
        <v>#REF!</v>
      </c>
      <c r="BN37" s="167" t="e">
        <f t="shared" si="381"/>
        <v>#REF!</v>
      </c>
      <c r="BO37" s="167" t="e">
        <f t="shared" si="381"/>
        <v>#REF!</v>
      </c>
      <c r="BP37" s="167" t="e">
        <f t="shared" si="381"/>
        <v>#REF!</v>
      </c>
      <c r="BQ37" s="167" t="e">
        <f t="shared" si="381"/>
        <v>#REF!</v>
      </c>
      <c r="BR37" s="167" t="e">
        <f t="shared" si="381"/>
        <v>#REF!</v>
      </c>
      <c r="BS37" s="167" t="e">
        <f t="shared" si="381"/>
        <v>#REF!</v>
      </c>
      <c r="BT37" s="167" t="e">
        <f t="shared" si="381"/>
        <v>#REF!</v>
      </c>
      <c r="BU37" s="167" t="e">
        <f t="shared" si="381"/>
        <v>#REF!</v>
      </c>
      <c r="BV37" s="167" t="e">
        <f t="shared" si="381"/>
        <v>#REF!</v>
      </c>
      <c r="BW37" s="167" t="e">
        <f t="shared" si="381"/>
        <v>#REF!</v>
      </c>
      <c r="BX37" s="167" t="e">
        <f t="shared" si="381"/>
        <v>#REF!</v>
      </c>
      <c r="BY37" s="167" t="e">
        <f t="shared" si="381"/>
        <v>#REF!</v>
      </c>
      <c r="BZ37" s="167" t="e">
        <f t="shared" ref="BZ37:CY37" si="382">-BZ24+BZ32+BZ34</f>
        <v>#REF!</v>
      </c>
      <c r="CA37" s="167" t="e">
        <f t="shared" si="382"/>
        <v>#REF!</v>
      </c>
      <c r="CB37" s="167" t="e">
        <f t="shared" si="382"/>
        <v>#REF!</v>
      </c>
      <c r="CC37" s="167" t="e">
        <f t="shared" si="382"/>
        <v>#REF!</v>
      </c>
      <c r="CD37" s="167" t="e">
        <f t="shared" si="382"/>
        <v>#REF!</v>
      </c>
      <c r="CE37" s="167" t="e">
        <f t="shared" si="382"/>
        <v>#REF!</v>
      </c>
      <c r="CF37" s="167" t="e">
        <f t="shared" si="382"/>
        <v>#REF!</v>
      </c>
      <c r="CG37" s="167" t="e">
        <f t="shared" si="382"/>
        <v>#REF!</v>
      </c>
      <c r="CH37" s="167" t="e">
        <f t="shared" si="382"/>
        <v>#REF!</v>
      </c>
      <c r="CI37" s="167" t="e">
        <f t="shared" si="382"/>
        <v>#REF!</v>
      </c>
      <c r="CJ37" s="167" t="e">
        <f t="shared" si="382"/>
        <v>#REF!</v>
      </c>
      <c r="CK37" s="167" t="e">
        <f t="shared" si="382"/>
        <v>#REF!</v>
      </c>
      <c r="CL37" s="167" t="e">
        <f t="shared" si="382"/>
        <v>#REF!</v>
      </c>
      <c r="CM37" s="167" t="e">
        <f t="shared" si="382"/>
        <v>#REF!</v>
      </c>
      <c r="CN37" s="167" t="e">
        <f t="shared" si="382"/>
        <v>#REF!</v>
      </c>
      <c r="CO37" s="167" t="e">
        <f t="shared" si="382"/>
        <v>#REF!</v>
      </c>
      <c r="CP37" s="167" t="e">
        <f t="shared" si="382"/>
        <v>#REF!</v>
      </c>
      <c r="CQ37" s="167" t="e">
        <f t="shared" si="382"/>
        <v>#REF!</v>
      </c>
      <c r="CR37" s="167" t="e">
        <f t="shared" si="382"/>
        <v>#REF!</v>
      </c>
      <c r="CS37" s="167" t="e">
        <f t="shared" si="382"/>
        <v>#REF!</v>
      </c>
      <c r="CT37" s="167" t="e">
        <f t="shared" si="382"/>
        <v>#REF!</v>
      </c>
      <c r="CU37" s="167" t="e">
        <f t="shared" si="382"/>
        <v>#REF!</v>
      </c>
      <c r="CV37" s="167" t="e">
        <f t="shared" si="382"/>
        <v>#REF!</v>
      </c>
      <c r="CW37" s="167" t="e">
        <f t="shared" si="382"/>
        <v>#REF!</v>
      </c>
      <c r="CX37" s="167" t="e">
        <f t="shared" si="382"/>
        <v>#REF!</v>
      </c>
      <c r="CY37" s="167" t="e">
        <f t="shared" si="382"/>
        <v>#REF!</v>
      </c>
    </row>
    <row r="39" spans="2:103" ht="15" thickBot="1" x14ac:dyDescent="0.35"/>
    <row r="40" spans="2:103" x14ac:dyDescent="0.3">
      <c r="B40" s="189" t="s">
        <v>419</v>
      </c>
      <c r="C40" s="190" t="s">
        <v>420</v>
      </c>
      <c r="D40" s="190">
        <v>0</v>
      </c>
      <c r="E40" s="191">
        <f>D44</f>
        <v>162759.92215422643</v>
      </c>
      <c r="F40" s="191">
        <f t="shared" ref="F40:L40" si="383">E44</f>
        <v>737203.9191464897</v>
      </c>
      <c r="G40" s="191">
        <f t="shared" si="383"/>
        <v>1220568.9299604103</v>
      </c>
      <c r="H40" s="191">
        <f t="shared" si="383"/>
        <v>1704174.271673416</v>
      </c>
      <c r="I40" s="191">
        <f t="shared" si="383"/>
        <v>2408891.6038356572</v>
      </c>
      <c r="J40" s="191">
        <f t="shared" si="383"/>
        <v>3038509.5914890305</v>
      </c>
      <c r="K40" s="191">
        <f t="shared" si="383"/>
        <v>3887245.2637992459</v>
      </c>
      <c r="L40" s="191">
        <f t="shared" si="383"/>
        <v>5217379.4741659621</v>
      </c>
      <c r="M40" s="192">
        <f>L44</f>
        <v>7222559.3797191596</v>
      </c>
      <c r="N40" s="192">
        <f t="shared" ref="N40" si="384">M44</f>
        <v>10067886.773607913</v>
      </c>
      <c r="O40" s="192">
        <f t="shared" ref="O40" si="385">N44</f>
        <v>10906585.086766791</v>
      </c>
      <c r="P40" s="192">
        <f t="shared" ref="P40" si="386">O44</f>
        <v>13772597.973950077</v>
      </c>
      <c r="Q40" s="192">
        <f t="shared" ref="Q40" si="387">P44</f>
        <v>17754776.592625361</v>
      </c>
      <c r="R40" s="192">
        <f t="shared" ref="R40" si="388">Q44</f>
        <v>22349677.892392259</v>
      </c>
      <c r="S40" s="192">
        <f t="shared" ref="S40" si="389">R44</f>
        <v>28241015.155344311</v>
      </c>
      <c r="T40" s="192">
        <f t="shared" ref="T40" si="390">S44</f>
        <v>34551682.372625336</v>
      </c>
      <c r="U40" s="192">
        <f t="shared" ref="U40" si="391">T44</f>
        <v>40674342.191940732</v>
      </c>
      <c r="V40" s="192">
        <f t="shared" ref="V40" si="392">U44</f>
        <v>45958747.979446478</v>
      </c>
      <c r="W40" s="192">
        <f t="shared" ref="W40" si="393">V44</f>
        <v>49893396.072412759</v>
      </c>
      <c r="X40" s="192">
        <f t="shared" ref="X40" si="394">W44</f>
        <v>53868039.247087047</v>
      </c>
      <c r="Y40" s="192">
        <f t="shared" ref="Y40" si="395">X44</f>
        <v>56569023.299846262</v>
      </c>
      <c r="Z40" s="192">
        <f t="shared" ref="Z40" si="396">Y44</f>
        <v>58258216.809248619</v>
      </c>
      <c r="AA40" s="192">
        <f t="shared" ref="AA40" si="397">Z44</f>
        <v>59057080.500750691</v>
      </c>
      <c r="AB40" s="192">
        <f t="shared" ref="AB40" si="398">AA44</f>
        <v>58998636.808967851</v>
      </c>
      <c r="AC40" s="192">
        <f t="shared" ref="AC40" si="399">AB44</f>
        <v>59047770.141761847</v>
      </c>
      <c r="AD40" s="192">
        <f t="shared" ref="AD40" si="400">AC44</f>
        <v>58521530.735790387</v>
      </c>
      <c r="AE40" s="192">
        <f t="shared" ref="AE40" si="401">AD44</f>
        <v>57594226.820966199</v>
      </c>
      <c r="AF40" s="192">
        <f t="shared" ref="AF40" si="402">AE44</f>
        <v>56323139.540770985</v>
      </c>
      <c r="AG40" s="192">
        <f t="shared" ref="AG40" si="403">AF44</f>
        <v>54733764.954106152</v>
      </c>
      <c r="AH40" s="192">
        <f t="shared" ref="AH40" si="404">AG44</f>
        <v>53360999.160153024</v>
      </c>
      <c r="AI40" s="192">
        <f t="shared" ref="AI40" si="405">AH44</f>
        <v>51775167.776995592</v>
      </c>
      <c r="AJ40" s="192">
        <f t="shared" ref="AJ40" si="406">AI44</f>
        <v>50008159.557843819</v>
      </c>
      <c r="AK40" s="192">
        <f t="shared" ref="AK40" si="407">AJ44</f>
        <v>48054350.341774866</v>
      </c>
      <c r="AL40" s="192">
        <f t="shared" ref="AL40" si="408">AK44</f>
        <v>45904486.001413874</v>
      </c>
      <c r="AM40" s="192">
        <f t="shared" ref="AM40" si="409">AL44</f>
        <v>43816599.868151531</v>
      </c>
      <c r="AN40" s="192">
        <f t="shared" ref="AN40" si="410">AM44</f>
        <v>41647771.299021095</v>
      </c>
      <c r="AO40" s="192">
        <f t="shared" ref="AO40" si="411">AN44</f>
        <v>39369355.541476093</v>
      </c>
      <c r="AP40" s="192">
        <f t="shared" ref="AP40" si="412">AO44</f>
        <v>37005072.939723082</v>
      </c>
      <c r="AQ40" s="192">
        <f t="shared" ref="AQ40" si="413">AP44</f>
        <v>34564646.438553214</v>
      </c>
      <c r="AR40" s="192">
        <f t="shared" ref="AR40" si="414">AQ44</f>
        <v>32193447.475690633</v>
      </c>
      <c r="AS40" s="192">
        <f t="shared" ref="AS40" si="415">AR44</f>
        <v>29795103.121936098</v>
      </c>
      <c r="AT40" s="192">
        <f t="shared" ref="AT40" si="416">AS44</f>
        <v>27399411.082726616</v>
      </c>
      <c r="AU40" s="192">
        <f t="shared" ref="AU40" si="417">AT44</f>
        <v>25030469.494276557</v>
      </c>
      <c r="AV40" s="192">
        <f t="shared" ref="AV40" si="418">AU44</f>
        <v>22709138.514458485</v>
      </c>
      <c r="AW40" s="192">
        <f t="shared" ref="AW40" si="419">AV44</f>
        <v>20525204.607405487</v>
      </c>
      <c r="AX40" s="192">
        <f t="shared" ref="AX40" si="420">AW44</f>
        <v>18456504.90609153</v>
      </c>
      <c r="AY40" s="192">
        <f t="shared" ref="AY40" si="421">AX44</f>
        <v>16502833.194226461</v>
      </c>
      <c r="AZ40" s="192">
        <f t="shared" ref="AZ40" si="422">AY44</f>
        <v>14678538.664690038</v>
      </c>
      <c r="BA40" s="192">
        <f t="shared" ref="BA40" si="423">AZ44</f>
        <v>12988668.334946858</v>
      </c>
      <c r="BB40" s="192">
        <f t="shared" ref="BB40" si="424">BA44</f>
        <v>11463496.040268229</v>
      </c>
      <c r="BC40" s="192">
        <f t="shared" ref="BC40" si="425">BB44</f>
        <v>10074670.17427782</v>
      </c>
      <c r="BD40" s="192">
        <f t="shared" ref="BD40" si="426">BC44</f>
        <v>8812519.2815569881</v>
      </c>
      <c r="BE40" s="192">
        <f t="shared" ref="BE40" si="427">BD44</f>
        <v>7667859.223799305</v>
      </c>
      <c r="BF40" s="192">
        <f t="shared" ref="BF40" si="428">BE44</f>
        <v>6631837.5165659757</v>
      </c>
      <c r="BG40" s="192">
        <f t="shared" ref="BG40" si="429">BF44</f>
        <v>5709258.3795051426</v>
      </c>
      <c r="BH40" s="192">
        <f t="shared" ref="BH40" si="430">BG44</f>
        <v>4892421.4000971299</v>
      </c>
      <c r="BI40" s="192">
        <f t="shared" ref="BI40" si="431">BH44</f>
        <v>4162564.988573309</v>
      </c>
      <c r="BJ40" s="192">
        <f t="shared" ref="BJ40" si="432">BI44</f>
        <v>3514968.2690903777</v>
      </c>
      <c r="BK40" s="192">
        <f t="shared" ref="BK40" si="433">BJ44</f>
        <v>2943342.4200253612</v>
      </c>
      <c r="BL40" s="192">
        <f t="shared" ref="BL40" si="434">BK44</f>
        <v>2445949.087194501</v>
      </c>
      <c r="BM40" s="192">
        <f t="shared" ref="BM40" si="435">BL44</f>
        <v>2012985.8700840105</v>
      </c>
      <c r="BN40" s="192">
        <f t="shared" ref="BN40" si="436">BM44</f>
        <v>1637772.4173907198</v>
      </c>
      <c r="BO40" s="192">
        <f t="shared" ref="BO40" si="437">BN44</f>
        <v>1315771.7853750859</v>
      </c>
      <c r="BP40" s="192">
        <f t="shared" ref="BP40" si="438">BO44</f>
        <v>1042325.3219324556</v>
      </c>
      <c r="BQ40" s="192">
        <f t="shared" ref="BQ40" si="439">BP44</f>
        <v>814541.24835444393</v>
      </c>
      <c r="BR40" s="192">
        <f t="shared" ref="BR40" si="440">BQ44</f>
        <v>628123.6028351828</v>
      </c>
      <c r="BS40" s="192">
        <f t="shared" ref="BS40" si="441">BR44</f>
        <v>475998.82553630357</v>
      </c>
      <c r="BT40" s="192">
        <f t="shared" ref="BT40" si="442">BS44</f>
        <v>354407.21430631616</v>
      </c>
      <c r="BU40" s="192">
        <f t="shared" ref="BU40" si="443">BT44</f>
        <v>259284.04564626823</v>
      </c>
      <c r="BV40" s="192">
        <f t="shared" ref="BV40" si="444">BU44</f>
        <v>186895.32490663309</v>
      </c>
      <c r="BW40" s="192">
        <f t="shared" ref="BW40" si="445">BV44</f>
        <v>133905.89439013047</v>
      </c>
      <c r="BX40" s="192">
        <f t="shared" ref="BX40" si="446">BW44</f>
        <v>94711.481479330178</v>
      </c>
      <c r="BY40" s="192">
        <f t="shared" ref="BY40" si="447">BX44</f>
        <v>66047.782502760994</v>
      </c>
      <c r="BZ40" s="192">
        <f t="shared" ref="BZ40" si="448">BY44</f>
        <v>45281.386094043177</v>
      </c>
      <c r="CA40" s="192">
        <f t="shared" ref="CA40" si="449">BZ44</f>
        <v>30396.203540215589</v>
      </c>
      <c r="CB40" s="192">
        <f t="shared" ref="CB40" si="450">CA44</f>
        <v>21155.986603068148</v>
      </c>
      <c r="CC40" s="192">
        <f t="shared" ref="CC40" si="451">CB44</f>
        <v>14429.893803560617</v>
      </c>
      <c r="CD40" s="192">
        <f t="shared" ref="CD40" si="452">CC44</f>
        <v>9592.6424553206289</v>
      </c>
      <c r="CE40" s="192">
        <f t="shared" ref="CE40" si="453">CD44</f>
        <v>6154.6653652308933</v>
      </c>
      <c r="CF40" s="192">
        <f t="shared" ref="CF40" si="454">CE44</f>
        <v>3743.7013713612587</v>
      </c>
      <c r="CG40" s="192">
        <f t="shared" ref="CG40" si="455">CF44</f>
        <v>2336.2861316116068</v>
      </c>
      <c r="CH40" s="192">
        <f t="shared" ref="CH40" si="456">CG44</f>
        <v>1368.3526111219346</v>
      </c>
      <c r="CI40" s="192">
        <f t="shared" ref="CI40" si="457">CH44</f>
        <v>717.17470336124052</v>
      </c>
      <c r="CJ40" s="192">
        <f t="shared" ref="CJ40" si="458">CI44</f>
        <v>285.71634338217132</v>
      </c>
      <c r="CK40" s="192">
        <f t="shared" ref="CK40" si="459">CJ44</f>
        <v>9.6615053735149559E-9</v>
      </c>
      <c r="CL40" s="192">
        <f t="shared" ref="CL40" si="460">CK44</f>
        <v>0</v>
      </c>
      <c r="CM40" s="192">
        <f t="shared" ref="CM40" si="461">CL44</f>
        <v>0</v>
      </c>
      <c r="CN40" s="192">
        <f t="shared" ref="CN40" si="462">CM44</f>
        <v>0</v>
      </c>
      <c r="CO40" s="192">
        <f t="shared" ref="CO40" si="463">CN44</f>
        <v>0</v>
      </c>
      <c r="CP40" s="192">
        <f t="shared" ref="CP40" si="464">CO44</f>
        <v>0</v>
      </c>
      <c r="CQ40" s="192">
        <f t="shared" ref="CQ40" si="465">CP44</f>
        <v>0</v>
      </c>
      <c r="CR40" s="192">
        <f t="shared" ref="CR40" si="466">CQ44</f>
        <v>0</v>
      </c>
      <c r="CS40" s="192">
        <f t="shared" ref="CS40" si="467">CR44</f>
        <v>0</v>
      </c>
      <c r="CT40" s="192">
        <f t="shared" ref="CT40" si="468">CS44</f>
        <v>0</v>
      </c>
      <c r="CU40" s="192">
        <f t="shared" ref="CU40" si="469">CT44</f>
        <v>0</v>
      </c>
      <c r="CV40" s="192">
        <f t="shared" ref="CV40" si="470">CU44</f>
        <v>0</v>
      </c>
      <c r="CW40" s="192">
        <f t="shared" ref="CW40" si="471">CV44</f>
        <v>0</v>
      </c>
      <c r="CX40" s="192">
        <f t="shared" ref="CX40" si="472">CW44</f>
        <v>0</v>
      </c>
      <c r="CY40" s="192">
        <f t="shared" ref="CY40" si="473">CX44</f>
        <v>0</v>
      </c>
    </row>
    <row r="41" spans="2:103" x14ac:dyDescent="0.3">
      <c r="B41" s="193"/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194"/>
      <c r="BX41" s="194"/>
      <c r="BY41" s="194"/>
      <c r="BZ41" s="194"/>
      <c r="CA41" s="194"/>
      <c r="CB41" s="194"/>
      <c r="CC41" s="194"/>
      <c r="CD41" s="194"/>
      <c r="CE41" s="194"/>
      <c r="CF41" s="194"/>
      <c r="CG41" s="194"/>
      <c r="CH41" s="194"/>
      <c r="CI41" s="194"/>
      <c r="CJ41" s="194"/>
      <c r="CK41" s="194"/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</row>
    <row r="42" spans="2:103" x14ac:dyDescent="0.3">
      <c r="B42" s="195"/>
      <c r="C42" s="196" t="s">
        <v>421</v>
      </c>
      <c r="D42" s="187">
        <f t="shared" ref="D42:AI42" si="474">D22-D40</f>
        <v>162759.92215422643</v>
      </c>
      <c r="E42" s="187">
        <f t="shared" si="474"/>
        <v>574443.99699226324</v>
      </c>
      <c r="F42" s="187">
        <f t="shared" si="474"/>
        <v>483365.01081392064</v>
      </c>
      <c r="G42" s="187">
        <f t="shared" si="474"/>
        <v>483605.34171300568</v>
      </c>
      <c r="H42" s="187">
        <f t="shared" si="474"/>
        <v>704717.33216224122</v>
      </c>
      <c r="I42" s="187">
        <f t="shared" si="474"/>
        <v>629617.98765337327</v>
      </c>
      <c r="J42" s="187">
        <f t="shared" si="474"/>
        <v>848735.67231021542</v>
      </c>
      <c r="K42" s="187">
        <f t="shared" si="474"/>
        <v>1330134.2103667161</v>
      </c>
      <c r="L42" s="187">
        <f t="shared" si="474"/>
        <v>2005179.9055531975</v>
      </c>
      <c r="M42" s="188">
        <f t="shared" si="474"/>
        <v>2845327.3938887538</v>
      </c>
      <c r="N42" s="188">
        <f t="shared" si="474"/>
        <v>838698.31315887719</v>
      </c>
      <c r="O42" s="188">
        <f t="shared" si="474"/>
        <v>2866012.8871832862</v>
      </c>
      <c r="P42" s="188">
        <f t="shared" si="474"/>
        <v>3982178.6186752841</v>
      </c>
      <c r="Q42" s="188">
        <f t="shared" si="474"/>
        <v>4594901.2997668982</v>
      </c>
      <c r="R42" s="188">
        <f t="shared" si="474"/>
        <v>5891337.2629520521</v>
      </c>
      <c r="S42" s="188">
        <f t="shared" si="474"/>
        <v>6310667.2172810249</v>
      </c>
      <c r="T42" s="188">
        <f t="shared" si="474"/>
        <v>6122659.8193153962</v>
      </c>
      <c r="U42" s="188">
        <f t="shared" si="474"/>
        <v>5284405.7875057459</v>
      </c>
      <c r="V42" s="188">
        <f t="shared" si="474"/>
        <v>3934648.0929662809</v>
      </c>
      <c r="W42" s="188">
        <f t="shared" si="474"/>
        <v>3974643.1746742874</v>
      </c>
      <c r="X42" s="188">
        <f t="shared" si="474"/>
        <v>2700984.0527592152</v>
      </c>
      <c r="Y42" s="188">
        <f t="shared" si="474"/>
        <v>1689193.509402357</v>
      </c>
      <c r="Z42" s="188">
        <f t="shared" si="474"/>
        <v>798863.69150207192</v>
      </c>
      <c r="AA42" s="188">
        <f t="shared" si="474"/>
        <v>-58443.691782839596</v>
      </c>
      <c r="AB42" s="188">
        <f t="shared" si="474"/>
        <v>49133.332793995738</v>
      </c>
      <c r="AC42" s="188">
        <f t="shared" si="474"/>
        <v>-526239.40597146004</v>
      </c>
      <c r="AD42" s="188">
        <f t="shared" si="474"/>
        <v>-927303.91482418776</v>
      </c>
      <c r="AE42" s="188">
        <f t="shared" si="474"/>
        <v>-1271087.2801952139</v>
      </c>
      <c r="AF42" s="188">
        <f t="shared" si="474"/>
        <v>-1589374.5866648331</v>
      </c>
      <c r="AG42" s="188">
        <f t="shared" si="474"/>
        <v>-1372765.7939531282</v>
      </c>
      <c r="AH42" s="188">
        <f t="shared" si="474"/>
        <v>-1585831.3831574321</v>
      </c>
      <c r="AI42" s="188">
        <f t="shared" si="474"/>
        <v>-1767008.2191517726</v>
      </c>
      <c r="AJ42" s="188">
        <f t="shared" ref="AJ42:BO42" si="475">AJ22-AJ40</f>
        <v>-1953809.2160689533</v>
      </c>
      <c r="AK42" s="188">
        <f t="shared" si="475"/>
        <v>-2149864.3403609917</v>
      </c>
      <c r="AL42" s="188">
        <f t="shared" si="475"/>
        <v>-2087886.1332623437</v>
      </c>
      <c r="AM42" s="188">
        <f t="shared" si="475"/>
        <v>-2168828.5691304356</v>
      </c>
      <c r="AN42" s="188">
        <f t="shared" si="475"/>
        <v>-2278415.7575450018</v>
      </c>
      <c r="AO42" s="188">
        <f t="shared" si="475"/>
        <v>-2364282.6017530113</v>
      </c>
      <c r="AP42" s="188">
        <f t="shared" si="475"/>
        <v>-2440426.5011698678</v>
      </c>
      <c r="AQ42" s="188">
        <f t="shared" si="475"/>
        <v>-2371198.962862581</v>
      </c>
      <c r="AR42" s="188">
        <f t="shared" si="475"/>
        <v>-2398344.3537545353</v>
      </c>
      <c r="AS42" s="188">
        <f t="shared" si="475"/>
        <v>-2395692.0392094813</v>
      </c>
      <c r="AT42" s="188">
        <f t="shared" si="475"/>
        <v>-2368941.5884500593</v>
      </c>
      <c r="AU42" s="188">
        <f t="shared" si="475"/>
        <v>-2321330.9798180722</v>
      </c>
      <c r="AV42" s="188">
        <f t="shared" si="475"/>
        <v>-2183933.9070529975</v>
      </c>
      <c r="AW42" s="188">
        <f t="shared" si="475"/>
        <v>-2068699.7013139576</v>
      </c>
      <c r="AX42" s="188">
        <f t="shared" si="475"/>
        <v>-1953671.7118650693</v>
      </c>
      <c r="AY42" s="188">
        <f t="shared" si="475"/>
        <v>-1824294.5295364223</v>
      </c>
      <c r="AZ42" s="188">
        <f t="shared" si="475"/>
        <v>-1689870.3297431804</v>
      </c>
      <c r="BA42" s="188">
        <f t="shared" si="475"/>
        <v>-1525172.2946786284</v>
      </c>
      <c r="BB42" s="188">
        <f t="shared" si="475"/>
        <v>-1388825.8659904096</v>
      </c>
      <c r="BC42" s="188">
        <f t="shared" si="475"/>
        <v>-1262150.8927208316</v>
      </c>
      <c r="BD42" s="188">
        <f t="shared" si="475"/>
        <v>-1144660.0577576831</v>
      </c>
      <c r="BE42" s="188">
        <f t="shared" si="475"/>
        <v>-1036021.7072333293</v>
      </c>
      <c r="BF42" s="188">
        <f t="shared" si="475"/>
        <v>-922579.13706083316</v>
      </c>
      <c r="BG42" s="188">
        <f t="shared" si="475"/>
        <v>-816836.9794080127</v>
      </c>
      <c r="BH42" s="188">
        <f t="shared" si="475"/>
        <v>-729856.41152382083</v>
      </c>
      <c r="BI42" s="188">
        <f t="shared" si="475"/>
        <v>-647596.71948293131</v>
      </c>
      <c r="BJ42" s="188">
        <f t="shared" si="475"/>
        <v>-571625.84906501649</v>
      </c>
      <c r="BK42" s="188">
        <f t="shared" si="475"/>
        <v>-497393.33283086028</v>
      </c>
      <c r="BL42" s="188">
        <f t="shared" si="475"/>
        <v>-432963.21711049043</v>
      </c>
      <c r="BM42" s="188">
        <f t="shared" si="475"/>
        <v>-375213.45269329078</v>
      </c>
      <c r="BN42" s="188">
        <f t="shared" si="475"/>
        <v>-322000.63201563386</v>
      </c>
      <c r="BO42" s="188">
        <f t="shared" si="475"/>
        <v>-273446.46344263025</v>
      </c>
      <c r="BP42" s="188">
        <f t="shared" ref="BP42:CY42" si="476">BP22-BP40</f>
        <v>-227784.07357801171</v>
      </c>
      <c r="BQ42" s="188">
        <f t="shared" si="476"/>
        <v>-186417.64551926113</v>
      </c>
      <c r="BR42" s="188">
        <f t="shared" si="476"/>
        <v>-152124.77729887923</v>
      </c>
      <c r="BS42" s="188">
        <f t="shared" si="476"/>
        <v>-121591.61122998741</v>
      </c>
      <c r="BT42" s="188">
        <f t="shared" si="476"/>
        <v>-95123.16866004793</v>
      </c>
      <c r="BU42" s="188">
        <f t="shared" si="476"/>
        <v>-72388.720739635144</v>
      </c>
      <c r="BV42" s="188">
        <f t="shared" si="476"/>
        <v>-52989.430516502616</v>
      </c>
      <c r="BW42" s="188">
        <f t="shared" si="476"/>
        <v>-39194.412910800296</v>
      </c>
      <c r="BX42" s="188">
        <f t="shared" si="476"/>
        <v>-28663.698976569183</v>
      </c>
      <c r="BY42" s="188">
        <f t="shared" si="476"/>
        <v>-20766.396408717817</v>
      </c>
      <c r="BZ42" s="188">
        <f t="shared" si="476"/>
        <v>-14885.182553827588</v>
      </c>
      <c r="CA42" s="188">
        <f t="shared" si="476"/>
        <v>-9240.2169371474411</v>
      </c>
      <c r="CB42" s="188">
        <f t="shared" si="476"/>
        <v>-6726.0927995075308</v>
      </c>
      <c r="CC42" s="188">
        <f t="shared" si="476"/>
        <v>-4837.2513482399881</v>
      </c>
      <c r="CD42" s="188">
        <f t="shared" si="476"/>
        <v>-3437.9770900897356</v>
      </c>
      <c r="CE42" s="188">
        <f t="shared" si="476"/>
        <v>-2410.9639938696346</v>
      </c>
      <c r="CF42" s="188">
        <f t="shared" si="476"/>
        <v>-1407.4152397496518</v>
      </c>
      <c r="CG42" s="188">
        <f t="shared" si="476"/>
        <v>-967.93352048967222</v>
      </c>
      <c r="CH42" s="188">
        <f t="shared" si="476"/>
        <v>-651.1779077606941</v>
      </c>
      <c r="CI42" s="188">
        <f t="shared" si="476"/>
        <v>-431.4583599790692</v>
      </c>
      <c r="CJ42" s="188">
        <f t="shared" si="476"/>
        <v>-285.71634337250981</v>
      </c>
      <c r="CK42" s="188">
        <f t="shared" si="476"/>
        <v>-9.6615053735149559E-9</v>
      </c>
      <c r="CL42" s="188">
        <f t="shared" si="476"/>
        <v>0</v>
      </c>
      <c r="CM42" s="188">
        <f t="shared" si="476"/>
        <v>0</v>
      </c>
      <c r="CN42" s="188">
        <f t="shared" si="476"/>
        <v>0</v>
      </c>
      <c r="CO42" s="188">
        <f t="shared" si="476"/>
        <v>0</v>
      </c>
      <c r="CP42" s="188">
        <f t="shared" si="476"/>
        <v>0</v>
      </c>
      <c r="CQ42" s="188">
        <f t="shared" si="476"/>
        <v>0</v>
      </c>
      <c r="CR42" s="188">
        <f t="shared" si="476"/>
        <v>0</v>
      </c>
      <c r="CS42" s="188">
        <f t="shared" si="476"/>
        <v>0</v>
      </c>
      <c r="CT42" s="188">
        <f t="shared" si="476"/>
        <v>0</v>
      </c>
      <c r="CU42" s="188">
        <f t="shared" si="476"/>
        <v>0</v>
      </c>
      <c r="CV42" s="188">
        <f t="shared" si="476"/>
        <v>0</v>
      </c>
      <c r="CW42" s="188">
        <f t="shared" si="476"/>
        <v>0</v>
      </c>
      <c r="CX42" s="188">
        <f t="shared" si="476"/>
        <v>0</v>
      </c>
      <c r="CY42" s="188">
        <f t="shared" si="476"/>
        <v>0</v>
      </c>
    </row>
    <row r="43" spans="2:103" x14ac:dyDescent="0.3">
      <c r="B43" s="193"/>
      <c r="C43" s="178"/>
      <c r="D43" s="178"/>
      <c r="E43" s="178"/>
      <c r="F43" s="178"/>
      <c r="G43" s="178"/>
      <c r="H43" s="178"/>
      <c r="I43" s="178"/>
      <c r="J43" s="178"/>
      <c r="K43" s="178"/>
      <c r="L43" s="178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194"/>
      <c r="BX43" s="194"/>
      <c r="BY43" s="194"/>
      <c r="BZ43" s="194"/>
      <c r="CA43" s="194"/>
      <c r="CB43" s="194"/>
      <c r="CC43" s="194"/>
      <c r="CD43" s="194"/>
      <c r="CE43" s="194"/>
      <c r="CF43" s="194"/>
      <c r="CG43" s="194"/>
      <c r="CH43" s="194"/>
      <c r="CI43" s="194"/>
      <c r="CJ43" s="194"/>
      <c r="CK43" s="194"/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</row>
    <row r="44" spans="2:103" ht="15" thickBot="1" x14ac:dyDescent="0.35">
      <c r="B44" s="197" t="s">
        <v>422</v>
      </c>
      <c r="C44" s="198" t="s">
        <v>420</v>
      </c>
      <c r="D44" s="199">
        <f>MAX(0,SUM(D40:D43))</f>
        <v>162759.92215422643</v>
      </c>
      <c r="E44" s="199">
        <f>MAX(0,SUM(E40:E43))</f>
        <v>737203.9191464897</v>
      </c>
      <c r="F44" s="199">
        <f t="shared" ref="F44:L44" si="477">MAX(0,SUM(F40:F43))</f>
        <v>1220568.9299604103</v>
      </c>
      <c r="G44" s="199">
        <f t="shared" si="477"/>
        <v>1704174.271673416</v>
      </c>
      <c r="H44" s="199">
        <f t="shared" si="477"/>
        <v>2408891.6038356572</v>
      </c>
      <c r="I44" s="199">
        <f t="shared" si="477"/>
        <v>3038509.5914890305</v>
      </c>
      <c r="J44" s="199">
        <f t="shared" si="477"/>
        <v>3887245.2637992459</v>
      </c>
      <c r="K44" s="199">
        <f t="shared" si="477"/>
        <v>5217379.4741659621</v>
      </c>
      <c r="L44" s="199">
        <f t="shared" si="477"/>
        <v>7222559.3797191596</v>
      </c>
      <c r="M44" s="200">
        <f>MAX(0,SUM(M40:M43))</f>
        <v>10067886.773607913</v>
      </c>
      <c r="N44" s="200">
        <f>MAX(0,SUM(N40:N43))</f>
        <v>10906585.086766791</v>
      </c>
      <c r="O44" s="200">
        <f t="shared" ref="O44:AP44" si="478">MAX(0,SUM(O40:O43))</f>
        <v>13772597.973950077</v>
      </c>
      <c r="P44" s="200">
        <f t="shared" si="478"/>
        <v>17754776.592625361</v>
      </c>
      <c r="Q44" s="200">
        <f t="shared" si="478"/>
        <v>22349677.892392259</v>
      </c>
      <c r="R44" s="200">
        <f t="shared" si="478"/>
        <v>28241015.155344311</v>
      </c>
      <c r="S44" s="200">
        <f t="shared" si="478"/>
        <v>34551682.372625336</v>
      </c>
      <c r="T44" s="200">
        <f t="shared" si="478"/>
        <v>40674342.191940732</v>
      </c>
      <c r="U44" s="200">
        <f t="shared" si="478"/>
        <v>45958747.979446478</v>
      </c>
      <c r="V44" s="200">
        <f t="shared" si="478"/>
        <v>49893396.072412759</v>
      </c>
      <c r="W44" s="200">
        <f t="shared" si="478"/>
        <v>53868039.247087047</v>
      </c>
      <c r="X44" s="200">
        <f t="shared" si="478"/>
        <v>56569023.299846262</v>
      </c>
      <c r="Y44" s="200">
        <f t="shared" si="478"/>
        <v>58258216.809248619</v>
      </c>
      <c r="Z44" s="200">
        <f t="shared" si="478"/>
        <v>59057080.500750691</v>
      </c>
      <c r="AA44" s="200">
        <f t="shared" si="478"/>
        <v>58998636.808967851</v>
      </c>
      <c r="AB44" s="200">
        <f t="shared" si="478"/>
        <v>59047770.141761847</v>
      </c>
      <c r="AC44" s="200">
        <f t="shared" si="478"/>
        <v>58521530.735790387</v>
      </c>
      <c r="AD44" s="200">
        <f t="shared" si="478"/>
        <v>57594226.820966199</v>
      </c>
      <c r="AE44" s="200">
        <f t="shared" si="478"/>
        <v>56323139.540770985</v>
      </c>
      <c r="AF44" s="200">
        <f t="shared" si="478"/>
        <v>54733764.954106152</v>
      </c>
      <c r="AG44" s="200">
        <f t="shared" si="478"/>
        <v>53360999.160153024</v>
      </c>
      <c r="AH44" s="200">
        <f t="shared" si="478"/>
        <v>51775167.776995592</v>
      </c>
      <c r="AI44" s="200">
        <f t="shared" si="478"/>
        <v>50008159.557843819</v>
      </c>
      <c r="AJ44" s="200">
        <f t="shared" si="478"/>
        <v>48054350.341774866</v>
      </c>
      <c r="AK44" s="200">
        <f t="shared" si="478"/>
        <v>45904486.001413874</v>
      </c>
      <c r="AL44" s="200">
        <f t="shared" si="478"/>
        <v>43816599.868151531</v>
      </c>
      <c r="AM44" s="200">
        <f t="shared" si="478"/>
        <v>41647771.299021095</v>
      </c>
      <c r="AN44" s="200">
        <f t="shared" si="478"/>
        <v>39369355.541476093</v>
      </c>
      <c r="AO44" s="200">
        <f t="shared" si="478"/>
        <v>37005072.939723082</v>
      </c>
      <c r="AP44" s="200">
        <f t="shared" si="478"/>
        <v>34564646.438553214</v>
      </c>
      <c r="AQ44" s="200">
        <f>MAX(0,SUM(AQ40:AQ43))</f>
        <v>32193447.475690633</v>
      </c>
      <c r="AR44" s="200">
        <f t="shared" ref="AR44" si="479">MAX(0,SUM(AR40:AR43))</f>
        <v>29795103.121936098</v>
      </c>
      <c r="AS44" s="200">
        <f t="shared" ref="AS44" si="480">MAX(0,SUM(AS40:AS43))</f>
        <v>27399411.082726616</v>
      </c>
      <c r="AT44" s="200">
        <f t="shared" ref="AT44" si="481">MAX(0,SUM(AT40:AT43))</f>
        <v>25030469.494276557</v>
      </c>
      <c r="AU44" s="200">
        <f t="shared" ref="AU44" si="482">MAX(0,SUM(AU40:AU43))</f>
        <v>22709138.514458485</v>
      </c>
      <c r="AV44" s="200">
        <f t="shared" ref="AV44" si="483">MAX(0,SUM(AV40:AV43))</f>
        <v>20525204.607405487</v>
      </c>
      <c r="AW44" s="200">
        <f t="shared" ref="AW44" si="484">MAX(0,SUM(AW40:AW43))</f>
        <v>18456504.90609153</v>
      </c>
      <c r="AX44" s="200">
        <f t="shared" ref="AX44" si="485">MAX(0,SUM(AX40:AX43))</f>
        <v>16502833.194226461</v>
      </c>
      <c r="AY44" s="200">
        <f t="shared" ref="AY44" si="486">MAX(0,SUM(AY40:AY43))</f>
        <v>14678538.664690038</v>
      </c>
      <c r="AZ44" s="200">
        <f t="shared" ref="AZ44" si="487">MAX(0,SUM(AZ40:AZ43))</f>
        <v>12988668.334946858</v>
      </c>
      <c r="BA44" s="200">
        <f t="shared" ref="BA44" si="488">MAX(0,SUM(BA40:BA43))</f>
        <v>11463496.040268229</v>
      </c>
      <c r="BB44" s="200">
        <f t="shared" ref="BB44" si="489">MAX(0,SUM(BB40:BB43))</f>
        <v>10074670.17427782</v>
      </c>
      <c r="BC44" s="200">
        <f t="shared" ref="BC44" si="490">MAX(0,SUM(BC40:BC43))</f>
        <v>8812519.2815569881</v>
      </c>
      <c r="BD44" s="200">
        <f t="shared" ref="BD44" si="491">MAX(0,SUM(BD40:BD43))</f>
        <v>7667859.223799305</v>
      </c>
      <c r="BE44" s="200">
        <f t="shared" ref="BE44" si="492">MAX(0,SUM(BE40:BE43))</f>
        <v>6631837.5165659757</v>
      </c>
      <c r="BF44" s="200">
        <f t="shared" ref="BF44" si="493">MAX(0,SUM(BF40:BF43))</f>
        <v>5709258.3795051426</v>
      </c>
      <c r="BG44" s="200">
        <f t="shared" ref="BG44" si="494">MAX(0,SUM(BG40:BG43))</f>
        <v>4892421.4000971299</v>
      </c>
      <c r="BH44" s="200">
        <f t="shared" ref="BH44" si="495">MAX(0,SUM(BH40:BH43))</f>
        <v>4162564.988573309</v>
      </c>
      <c r="BI44" s="200">
        <f t="shared" ref="BI44" si="496">MAX(0,SUM(BI40:BI43))</f>
        <v>3514968.2690903777</v>
      </c>
      <c r="BJ44" s="200">
        <f t="shared" ref="BJ44" si="497">MAX(0,SUM(BJ40:BJ43))</f>
        <v>2943342.4200253612</v>
      </c>
      <c r="BK44" s="200">
        <f t="shared" ref="BK44" si="498">MAX(0,SUM(BK40:BK43))</f>
        <v>2445949.087194501</v>
      </c>
      <c r="BL44" s="200">
        <f t="shared" ref="BL44" si="499">MAX(0,SUM(BL40:BL43))</f>
        <v>2012985.8700840105</v>
      </c>
      <c r="BM44" s="200">
        <f t="shared" ref="BM44" si="500">MAX(0,SUM(BM40:BM43))</f>
        <v>1637772.4173907198</v>
      </c>
      <c r="BN44" s="200">
        <f>MAX(0,SUM(BN40:BN43))</f>
        <v>1315771.7853750859</v>
      </c>
      <c r="BO44" s="200">
        <f t="shared" ref="BO44" si="501">MAX(0,SUM(BO40:BO43))</f>
        <v>1042325.3219324556</v>
      </c>
      <c r="BP44" s="200">
        <f t="shared" ref="BP44" si="502">MAX(0,SUM(BP40:BP43))</f>
        <v>814541.24835444393</v>
      </c>
      <c r="BQ44" s="200">
        <f t="shared" ref="BQ44" si="503">MAX(0,SUM(BQ40:BQ43))</f>
        <v>628123.6028351828</v>
      </c>
      <c r="BR44" s="200">
        <f t="shared" ref="BR44" si="504">MAX(0,SUM(BR40:BR43))</f>
        <v>475998.82553630357</v>
      </c>
      <c r="BS44" s="200">
        <f t="shared" ref="BS44" si="505">MAX(0,SUM(BS40:BS43))</f>
        <v>354407.21430631616</v>
      </c>
      <c r="BT44" s="200">
        <f t="shared" ref="BT44" si="506">MAX(0,SUM(BT40:BT43))</f>
        <v>259284.04564626823</v>
      </c>
      <c r="BU44" s="200">
        <f t="shared" ref="BU44" si="507">MAX(0,SUM(BU40:BU43))</f>
        <v>186895.32490663309</v>
      </c>
      <c r="BV44" s="200">
        <f t="shared" ref="BV44" si="508">MAX(0,SUM(BV40:BV43))</f>
        <v>133905.89439013047</v>
      </c>
      <c r="BW44" s="200">
        <f t="shared" ref="BW44" si="509">MAX(0,SUM(BW40:BW43))</f>
        <v>94711.481479330178</v>
      </c>
      <c r="BX44" s="200">
        <f t="shared" ref="BX44" si="510">MAX(0,SUM(BX40:BX43))</f>
        <v>66047.782502760994</v>
      </c>
      <c r="BY44" s="200">
        <f t="shared" ref="BY44" si="511">MAX(0,SUM(BY40:BY43))</f>
        <v>45281.386094043177</v>
      </c>
      <c r="BZ44" s="200">
        <f t="shared" ref="BZ44" si="512">MAX(0,SUM(BZ40:BZ43))</f>
        <v>30396.203540215589</v>
      </c>
      <c r="CA44" s="200">
        <f t="shared" ref="CA44" si="513">MAX(0,SUM(CA40:CA43))</f>
        <v>21155.986603068148</v>
      </c>
      <c r="CB44" s="200">
        <f t="shared" ref="CB44" si="514">MAX(0,SUM(CB40:CB43))</f>
        <v>14429.893803560617</v>
      </c>
      <c r="CC44" s="200">
        <f t="shared" ref="CC44" si="515">MAX(0,SUM(CC40:CC43))</f>
        <v>9592.6424553206289</v>
      </c>
      <c r="CD44" s="200">
        <f t="shared" ref="CD44" si="516">MAX(0,SUM(CD40:CD43))</f>
        <v>6154.6653652308933</v>
      </c>
      <c r="CE44" s="200">
        <f t="shared" ref="CE44" si="517">MAX(0,SUM(CE40:CE43))</f>
        <v>3743.7013713612587</v>
      </c>
      <c r="CF44" s="200">
        <f t="shared" ref="CF44" si="518">MAX(0,SUM(CF40:CF43))</f>
        <v>2336.2861316116068</v>
      </c>
      <c r="CG44" s="200">
        <f t="shared" ref="CG44" si="519">MAX(0,SUM(CG40:CG43))</f>
        <v>1368.3526111219346</v>
      </c>
      <c r="CH44" s="200">
        <f t="shared" ref="CH44" si="520">MAX(0,SUM(CH40:CH43))</f>
        <v>717.17470336124052</v>
      </c>
      <c r="CI44" s="200">
        <f>MAX(0,SUM(CI40:CI43))</f>
        <v>285.71634338217132</v>
      </c>
      <c r="CJ44" s="200">
        <f t="shared" ref="CJ44" si="521">MAX(0,SUM(CJ40:CJ43))</f>
        <v>9.6615053735149559E-9</v>
      </c>
      <c r="CK44" s="200">
        <f t="shared" ref="CK44" si="522">MAX(0,SUM(CK40:CK43))</f>
        <v>0</v>
      </c>
      <c r="CL44" s="200">
        <f t="shared" ref="CL44" si="523">MAX(0,SUM(CL40:CL43))</f>
        <v>0</v>
      </c>
      <c r="CM44" s="200">
        <f t="shared" ref="CM44" si="524">MAX(0,SUM(CM40:CM43))</f>
        <v>0</v>
      </c>
      <c r="CN44" s="200">
        <f t="shared" ref="CN44" si="525">MAX(0,SUM(CN40:CN43))</f>
        <v>0</v>
      </c>
      <c r="CO44" s="200">
        <f t="shared" ref="CO44" si="526">MAX(0,SUM(CO40:CO43))</f>
        <v>0</v>
      </c>
      <c r="CP44" s="200">
        <f t="shared" ref="CP44" si="527">MAX(0,SUM(CP40:CP43))</f>
        <v>0</v>
      </c>
      <c r="CQ44" s="200">
        <f t="shared" ref="CQ44" si="528">MAX(0,SUM(CQ40:CQ43))</f>
        <v>0</v>
      </c>
      <c r="CR44" s="200">
        <f t="shared" ref="CR44" si="529">MAX(0,SUM(CR40:CR43))</f>
        <v>0</v>
      </c>
      <c r="CS44" s="200">
        <f t="shared" ref="CS44" si="530">MAX(0,SUM(CS40:CS43))</f>
        <v>0</v>
      </c>
      <c r="CT44" s="200">
        <f>MAX(0,SUM(CT40:CT43))</f>
        <v>0</v>
      </c>
      <c r="CU44" s="200">
        <f t="shared" ref="CU44" si="531">MAX(0,SUM(CU40:CU43))</f>
        <v>0</v>
      </c>
      <c r="CV44" s="200">
        <f t="shared" ref="CV44" si="532">MAX(0,SUM(CV40:CV43))</f>
        <v>0</v>
      </c>
      <c r="CW44" s="200">
        <f t="shared" ref="CW44" si="533">MAX(0,SUM(CW40:CW43))</f>
        <v>0</v>
      </c>
      <c r="CX44" s="200">
        <f t="shared" ref="CX44" si="534">MAX(0,SUM(CX40:CX43))</f>
        <v>0</v>
      </c>
      <c r="CY44" s="200">
        <f t="shared" ref="CY44" si="535">MAX(0,SUM(CY40:CY43))</f>
        <v>0</v>
      </c>
    </row>
  </sheetData>
  <mergeCells count="5">
    <mergeCell ref="C27:M27"/>
    <mergeCell ref="C19:M19"/>
    <mergeCell ref="C2:M2"/>
    <mergeCell ref="C7:M7"/>
    <mergeCell ref="C14:M14"/>
  </mergeCells>
  <pageMargins left="0.7" right="0.7" top="0.75" bottom="0.75" header="0.3" footer="0.3"/>
  <pageSetup orientation="portrait" r:id="rId1"/>
  <headerFooter>
    <oddHeader>&amp;R&amp;"Calibri"&amp;12&amp;K000000Controlled Disclosure&amp;1#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A087B-98F9-4F3D-82D7-1A483C78D61C}">
  <sheetPr codeName="Sheet5"/>
  <dimension ref="B1:J58"/>
  <sheetViews>
    <sheetView workbookViewId="0">
      <selection activeCell="E25" sqref="E25"/>
    </sheetView>
  </sheetViews>
  <sheetFormatPr defaultRowHeight="14.4" x14ac:dyDescent="0.3"/>
  <cols>
    <col min="2" max="2" width="40" customWidth="1"/>
    <col min="3" max="3" width="23" customWidth="1"/>
    <col min="5" max="5" width="26.33203125" bestFit="1" customWidth="1"/>
    <col min="6" max="7" width="15.88671875" bestFit="1" customWidth="1"/>
  </cols>
  <sheetData>
    <row r="1" spans="2:10" x14ac:dyDescent="0.3">
      <c r="I1" s="129"/>
      <c r="J1" s="129"/>
    </row>
    <row r="2" spans="2:10" x14ac:dyDescent="0.3">
      <c r="I2" s="83"/>
      <c r="J2" s="83"/>
    </row>
    <row r="3" spans="2:10" x14ac:dyDescent="0.3">
      <c r="B3" s="25" t="s">
        <v>423</v>
      </c>
      <c r="C3" s="141">
        <f ca="1">SUMPRODUCT(OFFSET(IFRS17_CF!F22,,,,IF(Model_Point!$N$2="Yes",MAX(Premium_Waiver_Age-Entry_Age+1,Prem_Waiver_Period),MIN(Entry_Age+cover_term,101)-Entry_Age-1)),OFFSET(IFRS17_CF!F11,,,,IF(Model_Point!$N$2="Yes",MAX(Premium_Waiver_Age-Entry_Age+1,Prem_Waiver_Period),MIN(Entry_Age+cover_term,101)-Entry_Age-1)))</f>
        <v>611.86365287392596</v>
      </c>
      <c r="I3" s="18"/>
      <c r="J3" s="18"/>
    </row>
    <row r="4" spans="2:10" x14ac:dyDescent="0.3">
      <c r="B4" s="25" t="s">
        <v>424</v>
      </c>
      <c r="C4" s="24">
        <f ca="1">SUMPRODUCT(OFFSET(IFRS17_CF!F14,,,,IF(Model_Point!$N$2="Yes",MAX(Premium_Waiver_Age-Entry_Age+1,Prem_Waiver_Period),MIN(Entry_Age+cover_term,101)-Entry_Age-1)),OFFSET(IFRS17_CF!F11,,,,IF(Model_Point!$N$2="Yes",MAX(Premium_Waiver_Age-Entry_Age+1,Prem_Waiver_Period),MIN(Entry_Age+cover_term,101)-Entry_Age-1)))</f>
        <v>5292.9016050519313</v>
      </c>
      <c r="I4" s="18"/>
      <c r="J4" s="18"/>
    </row>
    <row r="5" spans="2:10" x14ac:dyDescent="0.3">
      <c r="B5" s="25" t="s">
        <v>376</v>
      </c>
      <c r="C5" s="140">
        <f ca="1">+C3/C4</f>
        <v>0.11560079867910612</v>
      </c>
      <c r="I5" s="18"/>
      <c r="J5" s="18"/>
    </row>
    <row r="6" spans="2:10" x14ac:dyDescent="0.3">
      <c r="B6" s="25" t="s">
        <v>425</v>
      </c>
      <c r="C6" s="87">
        <v>9.5000000000000001E-2</v>
      </c>
      <c r="E6" s="27"/>
      <c r="I6" s="18"/>
      <c r="J6" s="18"/>
    </row>
    <row r="7" spans="2:10" x14ac:dyDescent="0.3">
      <c r="B7" s="25" t="s">
        <v>426</v>
      </c>
      <c r="C7" s="26">
        <f>1%</f>
        <v>0.01</v>
      </c>
      <c r="E7" s="27"/>
      <c r="I7" s="18"/>
      <c r="J7" s="18"/>
    </row>
    <row r="8" spans="2:10" x14ac:dyDescent="0.3">
      <c r="I8" s="18"/>
      <c r="J8" s="18"/>
    </row>
    <row r="9" spans="2:10" x14ac:dyDescent="0.3">
      <c r="B9" s="25" t="s">
        <v>427</v>
      </c>
      <c r="C9" s="141">
        <f ca="1">SUMPRODUCT(OFFSET(IFRS17_CF!F124,,,,IF(Model_Point!$N$2="Yes",MAX(Premium_Waiver_Age-Entry_Age,Prem_Waiver_Period),MIN(Entry_Age+cover_term,101)-Entry_Age)),OFFSET(IFRS17_CF!F11,,,,IF(Model_Point!$N$2="Yes",MAX(Premium_Waiver_Age-Entry_Age,Prem_Waiver_Period),MIN(Entry_Age+cover_term,101)-Entry_Age)))-IFRS17_CF!F61</f>
        <v>887.30681126243996</v>
      </c>
      <c r="I9" s="18"/>
      <c r="J9" s="18"/>
    </row>
    <row r="10" spans="2:10" x14ac:dyDescent="0.3">
      <c r="B10" s="25" t="s">
        <v>428</v>
      </c>
      <c r="C10" s="86">
        <f ca="1">IFRS17_CF!F60</f>
        <v>702.74211004252925</v>
      </c>
      <c r="I10" s="18"/>
      <c r="J10" s="18"/>
    </row>
    <row r="11" spans="2:10" x14ac:dyDescent="0.3">
      <c r="B11" s="25" t="s">
        <v>429</v>
      </c>
      <c r="C11" s="26">
        <f ca="1">+C9/C4</f>
        <v>0.16764090426610795</v>
      </c>
      <c r="F11" s="28"/>
      <c r="G11" s="28"/>
      <c r="I11" s="18"/>
      <c r="J11" s="18"/>
    </row>
    <row r="12" spans="2:10" x14ac:dyDescent="0.3">
      <c r="B12" s="25" t="s">
        <v>430</v>
      </c>
      <c r="C12" s="127">
        <f ca="1">+C10/C4</f>
        <v>0.13277067334329073</v>
      </c>
      <c r="F12" s="28"/>
      <c r="G12" s="28"/>
      <c r="I12" s="18"/>
      <c r="J12" s="18"/>
    </row>
    <row r="13" spans="2:10" x14ac:dyDescent="0.3">
      <c r="B13" s="25" t="s">
        <v>431</v>
      </c>
      <c r="C13" s="26">
        <v>0.15</v>
      </c>
      <c r="F13" s="29"/>
      <c r="G13" s="29"/>
      <c r="I13" s="18"/>
      <c r="J13" s="18"/>
    </row>
    <row r="14" spans="2:10" x14ac:dyDescent="0.3">
      <c r="B14" s="25" t="s">
        <v>432</v>
      </c>
      <c r="C14" s="127">
        <v>5.0000000000000001E-3</v>
      </c>
      <c r="I14" s="18"/>
      <c r="J14" s="18"/>
    </row>
    <row r="15" spans="2:10" x14ac:dyDescent="0.3">
      <c r="I15" s="18"/>
      <c r="J15" s="18"/>
    </row>
    <row r="16" spans="2:10" x14ac:dyDescent="0.3">
      <c r="C16" s="18">
        <f>+Premium</f>
        <v>122</v>
      </c>
      <c r="I16" s="18"/>
      <c r="J16" s="18"/>
    </row>
    <row r="17" spans="3:10" x14ac:dyDescent="0.3">
      <c r="C17">
        <v>37.29217529296875</v>
      </c>
      <c r="I17" s="18"/>
      <c r="J17" s="18"/>
    </row>
    <row r="18" spans="3:10" x14ac:dyDescent="0.3">
      <c r="C18" s="84">
        <f>+C16/C17-1</f>
        <v>2.2714637599325691</v>
      </c>
      <c r="I18" s="18"/>
      <c r="J18" s="18"/>
    </row>
    <row r="19" spans="3:10" x14ac:dyDescent="0.3">
      <c r="C19" s="129"/>
      <c r="I19" s="18"/>
      <c r="J19" s="18"/>
    </row>
    <row r="20" spans="3:10" x14ac:dyDescent="0.3">
      <c r="C20" s="129"/>
      <c r="I20" s="18"/>
      <c r="J20" s="18"/>
    </row>
    <row r="21" spans="3:10" x14ac:dyDescent="0.3">
      <c r="I21" s="18"/>
      <c r="J21" s="18"/>
    </row>
    <row r="22" spans="3:10" x14ac:dyDescent="0.3">
      <c r="I22" s="18"/>
      <c r="J22" s="18"/>
    </row>
    <row r="23" spans="3:10" x14ac:dyDescent="0.3">
      <c r="I23" s="18"/>
      <c r="J23" s="18"/>
    </row>
    <row r="24" spans="3:10" x14ac:dyDescent="0.3">
      <c r="I24" s="18"/>
      <c r="J24" s="18"/>
    </row>
    <row r="25" spans="3:10" x14ac:dyDescent="0.3">
      <c r="I25" s="18"/>
      <c r="J25" s="18"/>
    </row>
    <row r="26" spans="3:10" x14ac:dyDescent="0.3">
      <c r="I26" s="18"/>
      <c r="J26" s="18"/>
    </row>
    <row r="27" spans="3:10" x14ac:dyDescent="0.3">
      <c r="I27" s="18"/>
      <c r="J27" s="18"/>
    </row>
    <row r="28" spans="3:10" x14ac:dyDescent="0.3">
      <c r="I28" s="18"/>
      <c r="J28" s="18"/>
    </row>
    <row r="29" spans="3:10" x14ac:dyDescent="0.3">
      <c r="I29" s="18"/>
      <c r="J29" s="18"/>
    </row>
    <row r="30" spans="3:10" x14ac:dyDescent="0.3">
      <c r="I30" s="18"/>
      <c r="J30" s="18"/>
    </row>
    <row r="31" spans="3:10" x14ac:dyDescent="0.3">
      <c r="I31" s="18"/>
      <c r="J31" s="18"/>
    </row>
    <row r="32" spans="3:10" x14ac:dyDescent="0.3">
      <c r="I32" s="18"/>
      <c r="J32" s="18"/>
    </row>
    <row r="33" spans="9:10" x14ac:dyDescent="0.3">
      <c r="I33" s="18"/>
      <c r="J33" s="18"/>
    </row>
    <row r="34" spans="9:10" x14ac:dyDescent="0.3">
      <c r="I34" s="18"/>
      <c r="J34" s="18"/>
    </row>
    <row r="35" spans="9:10" x14ac:dyDescent="0.3">
      <c r="I35" s="18"/>
      <c r="J35" s="18"/>
    </row>
    <row r="36" spans="9:10" x14ac:dyDescent="0.3">
      <c r="I36" s="18"/>
      <c r="J36" s="18"/>
    </row>
    <row r="37" spans="9:10" x14ac:dyDescent="0.3">
      <c r="I37" s="18"/>
      <c r="J37" s="18"/>
    </row>
    <row r="38" spans="9:10" x14ac:dyDescent="0.3">
      <c r="I38" s="18"/>
      <c r="J38" s="18"/>
    </row>
    <row r="39" spans="9:10" x14ac:dyDescent="0.3">
      <c r="I39" s="18"/>
      <c r="J39" s="18"/>
    </row>
    <row r="40" spans="9:10" x14ac:dyDescent="0.3">
      <c r="I40" s="18"/>
      <c r="J40" s="18"/>
    </row>
    <row r="41" spans="9:10" x14ac:dyDescent="0.3">
      <c r="I41" s="18"/>
      <c r="J41" s="18"/>
    </row>
    <row r="42" spans="9:10" x14ac:dyDescent="0.3">
      <c r="I42" s="18"/>
      <c r="J42" s="18"/>
    </row>
    <row r="43" spans="9:10" x14ac:dyDescent="0.3">
      <c r="I43" s="18"/>
      <c r="J43" s="18"/>
    </row>
    <row r="44" spans="9:10" x14ac:dyDescent="0.3">
      <c r="I44" s="18"/>
      <c r="J44" s="18"/>
    </row>
    <row r="45" spans="9:10" x14ac:dyDescent="0.3">
      <c r="I45" s="18"/>
      <c r="J45" s="18"/>
    </row>
    <row r="46" spans="9:10" x14ac:dyDescent="0.3">
      <c r="I46" s="18"/>
      <c r="J46" s="18"/>
    </row>
    <row r="47" spans="9:10" x14ac:dyDescent="0.3">
      <c r="I47" s="18"/>
      <c r="J47" s="18"/>
    </row>
    <row r="48" spans="9:10" x14ac:dyDescent="0.3">
      <c r="I48" s="18"/>
      <c r="J48" s="18"/>
    </row>
    <row r="49" spans="9:10" x14ac:dyDescent="0.3">
      <c r="I49" s="18"/>
      <c r="J49" s="18"/>
    </row>
    <row r="50" spans="9:10" x14ac:dyDescent="0.3">
      <c r="I50" s="18"/>
      <c r="J50" s="18"/>
    </row>
    <row r="51" spans="9:10" x14ac:dyDescent="0.3">
      <c r="I51" s="18"/>
      <c r="J51" s="18"/>
    </row>
    <row r="52" spans="9:10" x14ac:dyDescent="0.3">
      <c r="I52" s="18"/>
      <c r="J52" s="18"/>
    </row>
    <row r="53" spans="9:10" x14ac:dyDescent="0.3">
      <c r="I53" s="18"/>
      <c r="J53" s="18"/>
    </row>
    <row r="54" spans="9:10" x14ac:dyDescent="0.3">
      <c r="I54" s="18"/>
      <c r="J54" s="18"/>
    </row>
    <row r="55" spans="9:10" x14ac:dyDescent="0.3">
      <c r="I55" s="18"/>
      <c r="J55" s="18"/>
    </row>
    <row r="56" spans="9:10" x14ac:dyDescent="0.3">
      <c r="I56" s="18"/>
      <c r="J56" s="18"/>
    </row>
    <row r="57" spans="9:10" x14ac:dyDescent="0.3">
      <c r="I57" s="18"/>
      <c r="J57" s="18"/>
    </row>
    <row r="58" spans="9:10" x14ac:dyDescent="0.3">
      <c r="I58" s="18"/>
      <c r="J58" s="18"/>
    </row>
  </sheetData>
  <pageMargins left="0.7" right="0.7" top="0.75" bottom="0.75" header="0.3" footer="0.3"/>
  <pageSetup paperSize="9" orientation="portrait" r:id="rId1"/>
  <headerFooter>
    <oddHeader>&amp;R&amp;"Calibri"&amp;12&amp;K000000Controlled Disclosure&amp;1#_x000D_&amp;"Calibri"&amp;11&amp;K000000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DeterminePrice">
                <anchor moveWithCells="1" sizeWithCells="1">
                  <from>
                    <xdr:col>3</xdr:col>
                    <xdr:colOff>601980</xdr:colOff>
                    <xdr:row>2</xdr:row>
                    <xdr:rowOff>0</xdr:rowOff>
                  </from>
                  <to>
                    <xdr:col>5</xdr:col>
                    <xdr:colOff>1051560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DeterminePrice_CSM">
                <anchor moveWithCells="1" sizeWithCells="1">
                  <from>
                    <xdr:col>4</xdr:col>
                    <xdr:colOff>22860</xdr:colOff>
                    <xdr:row>8</xdr:row>
                    <xdr:rowOff>0</xdr:rowOff>
                  </from>
                  <to>
                    <xdr:col>5</xdr:col>
                    <xdr:colOff>1021080</xdr:colOff>
                    <xdr:row>14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327E2-80F9-4B93-9419-69F13835173E}">
  <sheetPr codeName="Sheet10"/>
  <dimension ref="A1:BBV164"/>
  <sheetViews>
    <sheetView zoomScale="77" zoomScaleNormal="77" workbookViewId="0">
      <pane xSplit="5" ySplit="13" topLeftCell="F14" activePane="bottomRight" state="frozen"/>
      <selection pane="topRight" activeCell="F1" sqref="F1"/>
      <selection pane="bottomLeft" activeCell="A8" sqref="A8"/>
      <selection pane="bottomRight" activeCell="E5" sqref="E5"/>
    </sheetView>
  </sheetViews>
  <sheetFormatPr defaultColWidth="9.109375" defaultRowHeight="14.4" x14ac:dyDescent="0.3"/>
  <cols>
    <col min="1" max="1" width="8.33203125" style="35" bestFit="1" customWidth="1"/>
    <col min="2" max="2" width="10.109375" style="35" customWidth="1"/>
    <col min="3" max="3" width="46.6640625" style="35" customWidth="1"/>
    <col min="4" max="4" width="1.33203125" style="35" customWidth="1"/>
    <col min="5" max="5" width="23.33203125" style="67" customWidth="1"/>
    <col min="6" max="6" width="11.109375" style="35" customWidth="1"/>
    <col min="7" max="7" width="37" style="35" bestFit="1" customWidth="1"/>
    <col min="8" max="8" width="9.109375" style="35" customWidth="1"/>
    <col min="9" max="9" width="10.44140625" style="35" customWidth="1"/>
    <col min="10" max="10" width="9.109375" style="35" customWidth="1"/>
    <col min="11" max="13" width="11.33203125" style="35" bestFit="1" customWidth="1"/>
    <col min="14" max="20" width="9.109375" style="35" customWidth="1"/>
    <col min="21" max="27" width="9.109375" style="35"/>
    <col min="28" max="28" width="12.109375" style="35" customWidth="1"/>
    <col min="29" max="75" width="9.109375" style="35"/>
    <col min="76" max="76" width="18" style="35" bestFit="1" customWidth="1"/>
    <col min="77" max="101" width="9.109375" style="35"/>
    <col min="102" max="102" width="14.6640625" style="35" customWidth="1"/>
    <col min="103" max="105" width="9.109375" style="35"/>
    <col min="106" max="106" width="9.6640625" style="35" bestFit="1" customWidth="1"/>
    <col min="107" max="16384" width="9.109375" style="35"/>
  </cols>
  <sheetData>
    <row r="1" spans="2:1426" x14ac:dyDescent="0.3">
      <c r="F1" s="35" cm="1">
        <f t="array" aca="1" ref="F1:AE1" ca="1">OFFSET(IFRS17_CF!F69,,,,MIN(Entry_Age+cover_term,101)-Entry_Age)</f>
        <v>-550.69948226768599</v>
      </c>
      <c r="G1" s="35">
        <f ca="1"/>
        <v>-344.90078374457119</v>
      </c>
      <c r="H1" s="35">
        <f ca="1"/>
        <v>-142.2982045369252</v>
      </c>
      <c r="I1" s="35">
        <f ca="1"/>
        <v>36.450498144040374</v>
      </c>
      <c r="J1" s="35">
        <f ca="1"/>
        <v>-64.662487316251443</v>
      </c>
      <c r="K1" s="35">
        <f ca="1"/>
        <v>71.885864097479441</v>
      </c>
      <c r="L1" s="35">
        <f ca="1"/>
        <v>186.1391369971393</v>
      </c>
      <c r="M1" s="35">
        <f ca="1"/>
        <v>280.88710131450716</v>
      </c>
      <c r="N1" s="35">
        <f ca="1"/>
        <v>358.69535579869876</v>
      </c>
      <c r="O1" s="35">
        <f ca="1"/>
        <v>284.11054805681579</v>
      </c>
      <c r="P1" s="35">
        <f ca="1"/>
        <v>326.04148297606372</v>
      </c>
      <c r="Q1" s="35">
        <f ca="1"/>
        <v>348.43352989747365</v>
      </c>
      <c r="R1" s="35">
        <f ca="1"/>
        <v>353.93988940004897</v>
      </c>
      <c r="S1" s="35">
        <f ca="1"/>
        <v>345.49102787082342</v>
      </c>
      <c r="T1" s="35">
        <f ca="1"/>
        <v>267.73147135511368</v>
      </c>
      <c r="U1" s="35">
        <f ca="1"/>
        <v>237.31716628677606</v>
      </c>
      <c r="V1" s="35">
        <f ca="1"/>
        <v>202.40003738194923</v>
      </c>
      <c r="W1" s="35">
        <f ca="1"/>
        <v>166.05956960707323</v>
      </c>
      <c r="X1" s="35">
        <f ca="1"/>
        <v>131.03020736743764</v>
      </c>
      <c r="Y1" s="35">
        <f ca="1"/>
        <v>84.991462655354198</v>
      </c>
      <c r="Z1" s="35">
        <f ca="1"/>
        <v>57.662096401110517</v>
      </c>
      <c r="AA1" s="35">
        <f ca="1"/>
        <v>38.085449871192743</v>
      </c>
      <c r="AB1" s="35">
        <f ca="1"/>
        <v>24.815393488936291</v>
      </c>
      <c r="AC1" s="35">
        <f ca="1"/>
        <v>16.210414044982667</v>
      </c>
      <c r="AD1" s="35">
        <f ca="1"/>
        <v>9.5444070059712534</v>
      </c>
      <c r="AE1" s="35">
        <f ca="1"/>
        <v>-4.134470543704083E-12</v>
      </c>
    </row>
    <row r="2" spans="2:1426" ht="15.6" x14ac:dyDescent="0.3">
      <c r="B2" s="34" t="s">
        <v>433</v>
      </c>
      <c r="F2" s="63"/>
    </row>
    <row r="3" spans="2:1426" x14ac:dyDescent="0.3">
      <c r="B3" s="36" t="s">
        <v>434</v>
      </c>
    </row>
    <row r="4" spans="2:1426" x14ac:dyDescent="0.3">
      <c r="C4" s="35" t="s">
        <v>121</v>
      </c>
      <c r="F4" s="35">
        <f>INT((F5-1)/12)+1</f>
        <v>1</v>
      </c>
      <c r="G4" s="35">
        <f t="shared" ref="G4:Q4" si="0">INT((G5-1)/12)+1</f>
        <v>1</v>
      </c>
      <c r="H4" s="35">
        <f t="shared" si="0"/>
        <v>1</v>
      </c>
      <c r="I4" s="35">
        <f t="shared" si="0"/>
        <v>1</v>
      </c>
      <c r="J4" s="35">
        <f t="shared" si="0"/>
        <v>1</v>
      </c>
      <c r="K4" s="35">
        <f t="shared" si="0"/>
        <v>1</v>
      </c>
      <c r="L4" s="35">
        <f t="shared" si="0"/>
        <v>1</v>
      </c>
      <c r="M4" s="35">
        <f t="shared" si="0"/>
        <v>1</v>
      </c>
      <c r="N4" s="35">
        <f t="shared" si="0"/>
        <v>1</v>
      </c>
      <c r="O4" s="35">
        <f t="shared" si="0"/>
        <v>1</v>
      </c>
      <c r="P4" s="35">
        <f t="shared" si="0"/>
        <v>1</v>
      </c>
      <c r="Q4" s="35">
        <f t="shared" si="0"/>
        <v>1</v>
      </c>
      <c r="R4" s="35">
        <f>INT((R5-1)/12)+1</f>
        <v>2</v>
      </c>
      <c r="S4" s="35">
        <f t="shared" ref="S4" si="1">INT((S5-1)/12)+1</f>
        <v>2</v>
      </c>
      <c r="T4" s="35">
        <f t="shared" ref="T4" si="2">INT((T5-1)/12)+1</f>
        <v>2</v>
      </c>
      <c r="U4" s="35">
        <f t="shared" ref="U4" si="3">INT((U5-1)/12)+1</f>
        <v>2</v>
      </c>
      <c r="V4" s="35">
        <f t="shared" ref="V4" si="4">INT((V5-1)/12)+1</f>
        <v>2</v>
      </c>
      <c r="W4" s="35">
        <f t="shared" ref="W4" si="5">INT((W5-1)/12)+1</f>
        <v>2</v>
      </c>
      <c r="X4" s="35">
        <f t="shared" ref="X4" si="6">INT((X5-1)/12)+1</f>
        <v>2</v>
      </c>
      <c r="Y4" s="35">
        <f t="shared" ref="Y4" si="7">INT((Y5-1)/12)+1</f>
        <v>2</v>
      </c>
      <c r="Z4" s="35">
        <f t="shared" ref="Z4" si="8">INT((Z5-1)/12)+1</f>
        <v>2</v>
      </c>
      <c r="AA4" s="35">
        <f t="shared" ref="AA4" si="9">INT((AA5-1)/12)+1</f>
        <v>2</v>
      </c>
      <c r="AB4" s="35">
        <f t="shared" ref="AB4" si="10">INT((AB5-1)/12)+1</f>
        <v>2</v>
      </c>
      <c r="AC4" s="35">
        <f t="shared" ref="AC4" si="11">INT((AC5-1)/12)+1</f>
        <v>2</v>
      </c>
      <c r="AD4" s="35">
        <f t="shared" ref="AD4:AF4" si="12">INT((AD5-1)/12)+1</f>
        <v>3</v>
      </c>
      <c r="AE4" s="35">
        <f t="shared" si="12"/>
        <v>3</v>
      </c>
      <c r="AF4" s="35">
        <f t="shared" si="12"/>
        <v>3</v>
      </c>
      <c r="AG4" s="35">
        <f t="shared" ref="AG4" si="13">INT((AG5-1)/12)+1</f>
        <v>3</v>
      </c>
      <c r="AH4" s="35">
        <f t="shared" ref="AH4" si="14">INT((AH5-1)/12)+1</f>
        <v>3</v>
      </c>
      <c r="AI4" s="35">
        <f t="shared" ref="AI4" si="15">INT((AI5-1)/12)+1</f>
        <v>3</v>
      </c>
      <c r="AJ4" s="35">
        <f t="shared" ref="AJ4" si="16">INT((AJ5-1)/12)+1</f>
        <v>3</v>
      </c>
      <c r="AK4" s="35">
        <f t="shared" ref="AK4" si="17">INT((AK5-1)/12)+1</f>
        <v>3</v>
      </c>
      <c r="AL4" s="35">
        <f t="shared" ref="AL4" si="18">INT((AL5-1)/12)+1</f>
        <v>3</v>
      </c>
      <c r="AM4" s="35">
        <f t="shared" ref="AM4" si="19">INT((AM5-1)/12)+1</f>
        <v>3</v>
      </c>
      <c r="AN4" s="35">
        <f t="shared" ref="AN4" si="20">INT((AN5-1)/12)+1</f>
        <v>3</v>
      </c>
      <c r="AO4" s="35">
        <f t="shared" ref="AO4" si="21">INT((AO5-1)/12)+1</f>
        <v>3</v>
      </c>
      <c r="AP4" s="35">
        <f t="shared" ref="AP4" si="22">INT((AP5-1)/12)+1</f>
        <v>4</v>
      </c>
      <c r="AQ4" s="35">
        <f t="shared" ref="AQ4:AS4" si="23">INT((AQ5-1)/12)+1</f>
        <v>4</v>
      </c>
      <c r="AR4" s="35">
        <f t="shared" si="23"/>
        <v>4</v>
      </c>
      <c r="AS4" s="35">
        <f t="shared" si="23"/>
        <v>4</v>
      </c>
      <c r="AT4" s="35">
        <f t="shared" ref="AT4" si="24">INT((AT5-1)/12)+1</f>
        <v>4</v>
      </c>
      <c r="AU4" s="35">
        <f t="shared" ref="AU4" si="25">INT((AU5-1)/12)+1</f>
        <v>4</v>
      </c>
      <c r="AV4" s="35">
        <f t="shared" ref="AV4" si="26">INT((AV5-1)/12)+1</f>
        <v>4</v>
      </c>
      <c r="AW4" s="35">
        <f t="shared" ref="AW4" si="27">INT((AW5-1)/12)+1</f>
        <v>4</v>
      </c>
      <c r="AX4" s="35">
        <f t="shared" ref="AX4" si="28">INT((AX5-1)/12)+1</f>
        <v>4</v>
      </c>
      <c r="AY4" s="35">
        <f t="shared" ref="AY4" si="29">INT((AY5-1)/12)+1</f>
        <v>4</v>
      </c>
      <c r="AZ4" s="35">
        <f t="shared" ref="AZ4" si="30">INT((AZ5-1)/12)+1</f>
        <v>4</v>
      </c>
      <c r="BA4" s="35">
        <f t="shared" ref="BA4" si="31">INT((BA5-1)/12)+1</f>
        <v>4</v>
      </c>
      <c r="BB4" s="35">
        <f t="shared" ref="BB4" si="32">INT((BB5-1)/12)+1</f>
        <v>5</v>
      </c>
      <c r="BC4" s="35">
        <f t="shared" ref="BC4" si="33">INT((BC5-1)/12)+1</f>
        <v>5</v>
      </c>
      <c r="BD4" s="35">
        <f t="shared" ref="BD4:BF4" si="34">INT((BD5-1)/12)+1</f>
        <v>5</v>
      </c>
      <c r="BE4" s="35">
        <f t="shared" si="34"/>
        <v>5</v>
      </c>
      <c r="BF4" s="35">
        <f t="shared" si="34"/>
        <v>5</v>
      </c>
      <c r="BG4" s="35">
        <f t="shared" ref="BG4" si="35">INT((BG5-1)/12)+1</f>
        <v>5</v>
      </c>
      <c r="BH4" s="35">
        <f t="shared" ref="BH4" si="36">INT((BH5-1)/12)+1</f>
        <v>5</v>
      </c>
      <c r="BI4" s="35">
        <f t="shared" ref="BI4" si="37">INT((BI5-1)/12)+1</f>
        <v>5</v>
      </c>
      <c r="BJ4" s="35">
        <f t="shared" ref="BJ4" si="38">INT((BJ5-1)/12)+1</f>
        <v>5</v>
      </c>
      <c r="BK4" s="35">
        <f t="shared" ref="BK4" si="39">INT((BK5-1)/12)+1</f>
        <v>5</v>
      </c>
      <c r="BL4" s="35">
        <f t="shared" ref="BL4" si="40">INT((BL5-1)/12)+1</f>
        <v>5</v>
      </c>
      <c r="BM4" s="35">
        <f t="shared" ref="BM4" si="41">INT((BM5-1)/12)+1</f>
        <v>5</v>
      </c>
      <c r="BN4" s="35">
        <f t="shared" ref="BN4" si="42">INT((BN5-1)/12)+1</f>
        <v>6</v>
      </c>
      <c r="BO4" s="35">
        <f t="shared" ref="BO4" si="43">INT((BO5-1)/12)+1</f>
        <v>6</v>
      </c>
      <c r="BP4" s="35">
        <f t="shared" ref="BP4" si="44">INT((BP5-1)/12)+1</f>
        <v>6</v>
      </c>
      <c r="BQ4" s="35">
        <f t="shared" ref="BQ4:BS4" si="45">INT((BQ5-1)/12)+1</f>
        <v>6</v>
      </c>
      <c r="BR4" s="35">
        <f t="shared" si="45"/>
        <v>6</v>
      </c>
      <c r="BS4" s="35">
        <f t="shared" si="45"/>
        <v>6</v>
      </c>
      <c r="BT4" s="35">
        <f t="shared" ref="BT4" si="46">INT((BT5-1)/12)+1</f>
        <v>6</v>
      </c>
      <c r="BU4" s="35">
        <f t="shared" ref="BU4" si="47">INT((BU5-1)/12)+1</f>
        <v>6</v>
      </c>
      <c r="BV4" s="35">
        <f t="shared" ref="BV4" si="48">INT((BV5-1)/12)+1</f>
        <v>6</v>
      </c>
      <c r="BW4" s="35">
        <f t="shared" ref="BW4" si="49">INT((BW5-1)/12)+1</f>
        <v>6</v>
      </c>
      <c r="BX4" s="35">
        <f t="shared" ref="BX4" si="50">INT((BX5-1)/12)+1</f>
        <v>6</v>
      </c>
      <c r="BY4" s="35">
        <f t="shared" ref="BY4" si="51">INT((BY5-1)/12)+1</f>
        <v>6</v>
      </c>
      <c r="BZ4" s="35">
        <f t="shared" ref="BZ4" si="52">INT((BZ5-1)/12)+1</f>
        <v>7</v>
      </c>
      <c r="CA4" s="35">
        <f t="shared" ref="CA4" si="53">INT((CA5-1)/12)+1</f>
        <v>7</v>
      </c>
      <c r="CB4" s="35">
        <f t="shared" ref="CB4" si="54">INT((CB5-1)/12)+1</f>
        <v>7</v>
      </c>
      <c r="CC4" s="35">
        <f t="shared" ref="CC4" si="55">INT((CC5-1)/12)+1</f>
        <v>7</v>
      </c>
      <c r="CD4" s="35">
        <f t="shared" ref="CD4:CF4" si="56">INT((CD5-1)/12)+1</f>
        <v>7</v>
      </c>
      <c r="CE4" s="35">
        <f t="shared" si="56"/>
        <v>7</v>
      </c>
      <c r="CF4" s="35">
        <f t="shared" si="56"/>
        <v>7</v>
      </c>
      <c r="CG4" s="35">
        <f t="shared" ref="CG4" si="57">INT((CG5-1)/12)+1</f>
        <v>7</v>
      </c>
      <c r="CH4" s="35">
        <f t="shared" ref="CH4" si="58">INT((CH5-1)/12)+1</f>
        <v>7</v>
      </c>
      <c r="CI4" s="35">
        <f t="shared" ref="CI4" si="59">INT((CI5-1)/12)+1</f>
        <v>7</v>
      </c>
      <c r="CJ4" s="35">
        <f t="shared" ref="CJ4" si="60">INT((CJ5-1)/12)+1</f>
        <v>7</v>
      </c>
      <c r="CK4" s="35">
        <f t="shared" ref="CK4" si="61">INT((CK5-1)/12)+1</f>
        <v>7</v>
      </c>
      <c r="CL4" s="35">
        <f t="shared" ref="CL4" si="62">INT((CL5-1)/12)+1</f>
        <v>8</v>
      </c>
      <c r="CM4" s="35">
        <f t="shared" ref="CM4" si="63">INT((CM5-1)/12)+1</f>
        <v>8</v>
      </c>
      <c r="CN4" s="35">
        <f t="shared" ref="CN4" si="64">INT((CN5-1)/12)+1</f>
        <v>8</v>
      </c>
      <c r="CO4" s="35">
        <f t="shared" ref="CO4" si="65">INT((CO5-1)/12)+1</f>
        <v>8</v>
      </c>
      <c r="CP4" s="35">
        <f t="shared" ref="CP4" si="66">INT((CP5-1)/12)+1</f>
        <v>8</v>
      </c>
      <c r="CQ4" s="35">
        <f t="shared" ref="CQ4:CS4" si="67">INT((CQ5-1)/12)+1</f>
        <v>8</v>
      </c>
      <c r="CR4" s="35">
        <f t="shared" si="67"/>
        <v>8</v>
      </c>
      <c r="CS4" s="35">
        <f t="shared" si="67"/>
        <v>8</v>
      </c>
      <c r="CT4" s="35">
        <f t="shared" ref="CT4" si="68">INT((CT5-1)/12)+1</f>
        <v>8</v>
      </c>
      <c r="CU4" s="35">
        <f t="shared" ref="CU4" si="69">INT((CU5-1)/12)+1</f>
        <v>8</v>
      </c>
      <c r="CV4" s="35">
        <f t="shared" ref="CV4" si="70">INT((CV5-1)/12)+1</f>
        <v>8</v>
      </c>
      <c r="CW4" s="35">
        <f t="shared" ref="CW4" si="71">INT((CW5-1)/12)+1</f>
        <v>8</v>
      </c>
      <c r="CX4" s="35">
        <f t="shared" ref="CX4" si="72">INT((CX5-1)/12)+1</f>
        <v>9</v>
      </c>
      <c r="CY4" s="35">
        <f t="shared" ref="CY4" si="73">INT((CY5-1)/12)+1</f>
        <v>9</v>
      </c>
      <c r="CZ4" s="35">
        <f t="shared" ref="CZ4" si="74">INT((CZ5-1)/12)+1</f>
        <v>9</v>
      </c>
      <c r="DA4" s="35">
        <f t="shared" ref="DA4" si="75">INT((DA5-1)/12)+1</f>
        <v>9</v>
      </c>
      <c r="DB4" s="35">
        <f t="shared" ref="DB4" si="76">INT((DB5-1)/12)+1</f>
        <v>9</v>
      </c>
      <c r="DC4" s="35">
        <f t="shared" ref="DC4" si="77">INT((DC5-1)/12)+1</f>
        <v>9</v>
      </c>
      <c r="DD4" s="35">
        <f t="shared" ref="DD4:DF4" si="78">INT((DD5-1)/12)+1</f>
        <v>9</v>
      </c>
      <c r="DE4" s="35">
        <f t="shared" si="78"/>
        <v>9</v>
      </c>
      <c r="DF4" s="35">
        <f t="shared" si="78"/>
        <v>9</v>
      </c>
      <c r="DG4" s="35">
        <f t="shared" ref="DG4" si="79">INT((DG5-1)/12)+1</f>
        <v>9</v>
      </c>
      <c r="DH4" s="35">
        <f t="shared" ref="DH4" si="80">INT((DH5-1)/12)+1</f>
        <v>9</v>
      </c>
      <c r="DI4" s="35">
        <f t="shared" ref="DI4" si="81">INT((DI5-1)/12)+1</f>
        <v>9</v>
      </c>
      <c r="DJ4" s="35">
        <f t="shared" ref="DJ4" si="82">INT((DJ5-1)/12)+1</f>
        <v>10</v>
      </c>
      <c r="DK4" s="35">
        <f t="shared" ref="DK4" si="83">INT((DK5-1)/12)+1</f>
        <v>10</v>
      </c>
      <c r="DL4" s="35">
        <f t="shared" ref="DL4" si="84">INT((DL5-1)/12)+1</f>
        <v>10</v>
      </c>
      <c r="DM4" s="35">
        <f t="shared" ref="DM4" si="85">INT((DM5-1)/12)+1</f>
        <v>10</v>
      </c>
      <c r="DN4" s="35">
        <f t="shared" ref="DN4" si="86">INT((DN5-1)/12)+1</f>
        <v>10</v>
      </c>
      <c r="DO4" s="35">
        <f t="shared" ref="DO4" si="87">INT((DO5-1)/12)+1</f>
        <v>10</v>
      </c>
      <c r="DP4" s="35">
        <f t="shared" ref="DP4" si="88">INT((DP5-1)/12)+1</f>
        <v>10</v>
      </c>
      <c r="DQ4" s="35">
        <f t="shared" ref="DQ4:DS4" si="89">INT((DQ5-1)/12)+1</f>
        <v>10</v>
      </c>
      <c r="DR4" s="35">
        <f t="shared" si="89"/>
        <v>10</v>
      </c>
      <c r="DS4" s="35">
        <f t="shared" si="89"/>
        <v>10</v>
      </c>
      <c r="DT4" s="35">
        <f t="shared" ref="DT4" si="90">INT((DT5-1)/12)+1</f>
        <v>10</v>
      </c>
      <c r="DU4" s="35">
        <f t="shared" ref="DU4" si="91">INT((DU5-1)/12)+1</f>
        <v>10</v>
      </c>
      <c r="DV4" s="35">
        <f t="shared" ref="DV4" si="92">INT((DV5-1)/12)+1</f>
        <v>11</v>
      </c>
      <c r="DW4" s="35">
        <f t="shared" ref="DW4" si="93">INT((DW5-1)/12)+1</f>
        <v>11</v>
      </c>
      <c r="DX4" s="35">
        <f t="shared" ref="DX4" si="94">INT((DX5-1)/12)+1</f>
        <v>11</v>
      </c>
      <c r="DY4" s="35">
        <f t="shared" ref="DY4" si="95">INT((DY5-1)/12)+1</f>
        <v>11</v>
      </c>
      <c r="DZ4" s="35">
        <f t="shared" ref="DZ4" si="96">INT((DZ5-1)/12)+1</f>
        <v>11</v>
      </c>
      <c r="EA4" s="35">
        <f t="shared" ref="EA4" si="97">INT((EA5-1)/12)+1</f>
        <v>11</v>
      </c>
      <c r="EB4" s="35">
        <f t="shared" ref="EB4" si="98">INT((EB5-1)/12)+1</f>
        <v>11</v>
      </c>
      <c r="EC4" s="35">
        <f t="shared" ref="EC4" si="99">INT((EC5-1)/12)+1</f>
        <v>11</v>
      </c>
      <c r="ED4" s="35">
        <f t="shared" ref="ED4:EF4" si="100">INT((ED5-1)/12)+1</f>
        <v>11</v>
      </c>
      <c r="EE4" s="35">
        <f t="shared" si="100"/>
        <v>11</v>
      </c>
      <c r="EF4" s="35">
        <f t="shared" si="100"/>
        <v>11</v>
      </c>
      <c r="EG4" s="35">
        <f t="shared" ref="EG4" si="101">INT((EG5-1)/12)+1</f>
        <v>11</v>
      </c>
      <c r="EH4" s="35">
        <f t="shared" ref="EH4" si="102">INT((EH5-1)/12)+1</f>
        <v>12</v>
      </c>
      <c r="EI4" s="35">
        <f t="shared" ref="EI4" si="103">INT((EI5-1)/12)+1</f>
        <v>12</v>
      </c>
      <c r="EJ4" s="35">
        <f t="shared" ref="EJ4" si="104">INT((EJ5-1)/12)+1</f>
        <v>12</v>
      </c>
      <c r="EK4" s="35">
        <f t="shared" ref="EK4" si="105">INT((EK5-1)/12)+1</f>
        <v>12</v>
      </c>
      <c r="EL4" s="35">
        <f t="shared" ref="EL4" si="106">INT((EL5-1)/12)+1</f>
        <v>12</v>
      </c>
      <c r="EM4" s="35">
        <f t="shared" ref="EM4" si="107">INT((EM5-1)/12)+1</f>
        <v>12</v>
      </c>
      <c r="EN4" s="35">
        <f t="shared" ref="EN4" si="108">INT((EN5-1)/12)+1</f>
        <v>12</v>
      </c>
      <c r="EO4" s="35">
        <f t="shared" ref="EO4" si="109">INT((EO5-1)/12)+1</f>
        <v>12</v>
      </c>
      <c r="EP4" s="35">
        <f t="shared" ref="EP4" si="110">INT((EP5-1)/12)+1</f>
        <v>12</v>
      </c>
      <c r="EQ4" s="35">
        <f t="shared" ref="EQ4:ES4" si="111">INT((EQ5-1)/12)+1</f>
        <v>12</v>
      </c>
      <c r="ER4" s="35">
        <f t="shared" si="111"/>
        <v>12</v>
      </c>
      <c r="ES4" s="35">
        <f t="shared" si="111"/>
        <v>12</v>
      </c>
      <c r="ET4" s="35">
        <f t="shared" ref="ET4" si="112">INT((ET5-1)/12)+1</f>
        <v>13</v>
      </c>
      <c r="EU4" s="35">
        <f t="shared" ref="EU4" si="113">INT((EU5-1)/12)+1</f>
        <v>13</v>
      </c>
      <c r="EV4" s="35">
        <f t="shared" ref="EV4" si="114">INT((EV5-1)/12)+1</f>
        <v>13</v>
      </c>
      <c r="EW4" s="35">
        <f t="shared" ref="EW4" si="115">INT((EW5-1)/12)+1</f>
        <v>13</v>
      </c>
      <c r="EX4" s="35">
        <f t="shared" ref="EX4" si="116">INT((EX5-1)/12)+1</f>
        <v>13</v>
      </c>
      <c r="EY4" s="35">
        <f t="shared" ref="EY4" si="117">INT((EY5-1)/12)+1</f>
        <v>13</v>
      </c>
      <c r="EZ4" s="35">
        <f t="shared" ref="EZ4" si="118">INT((EZ5-1)/12)+1</f>
        <v>13</v>
      </c>
      <c r="FA4" s="35">
        <f t="shared" ref="FA4" si="119">INT((FA5-1)/12)+1</f>
        <v>13</v>
      </c>
      <c r="FB4" s="35">
        <f t="shared" ref="FB4" si="120">INT((FB5-1)/12)+1</f>
        <v>13</v>
      </c>
      <c r="FC4" s="35">
        <f t="shared" ref="FC4" si="121">INT((FC5-1)/12)+1</f>
        <v>13</v>
      </c>
      <c r="FD4" s="35">
        <f t="shared" ref="FD4:FF4" si="122">INT((FD5-1)/12)+1</f>
        <v>13</v>
      </c>
      <c r="FE4" s="35">
        <f t="shared" si="122"/>
        <v>13</v>
      </c>
      <c r="FF4" s="35">
        <f t="shared" si="122"/>
        <v>14</v>
      </c>
      <c r="FG4" s="35">
        <f t="shared" ref="FG4" si="123">INT((FG5-1)/12)+1</f>
        <v>14</v>
      </c>
      <c r="FH4" s="35">
        <f t="shared" ref="FH4" si="124">INT((FH5-1)/12)+1</f>
        <v>14</v>
      </c>
      <c r="FI4" s="35">
        <f t="shared" ref="FI4" si="125">INT((FI5-1)/12)+1</f>
        <v>14</v>
      </c>
      <c r="FJ4" s="35">
        <f t="shared" ref="FJ4" si="126">INT((FJ5-1)/12)+1</f>
        <v>14</v>
      </c>
      <c r="FK4" s="35">
        <f t="shared" ref="FK4" si="127">INT((FK5-1)/12)+1</f>
        <v>14</v>
      </c>
      <c r="FL4" s="35">
        <f t="shared" ref="FL4" si="128">INT((FL5-1)/12)+1</f>
        <v>14</v>
      </c>
      <c r="FM4" s="35">
        <f t="shared" ref="FM4" si="129">INT((FM5-1)/12)+1</f>
        <v>14</v>
      </c>
      <c r="FN4" s="35">
        <f t="shared" ref="FN4" si="130">INT((FN5-1)/12)+1</f>
        <v>14</v>
      </c>
      <c r="FO4" s="35">
        <f t="shared" ref="FO4" si="131">INT((FO5-1)/12)+1</f>
        <v>14</v>
      </c>
      <c r="FP4" s="35">
        <f t="shared" ref="FP4" si="132">INT((FP5-1)/12)+1</f>
        <v>14</v>
      </c>
      <c r="FQ4" s="35">
        <f t="shared" ref="FQ4:FS4" si="133">INT((FQ5-1)/12)+1</f>
        <v>14</v>
      </c>
      <c r="FR4" s="35">
        <f t="shared" si="133"/>
        <v>15</v>
      </c>
      <c r="FS4" s="35">
        <f t="shared" si="133"/>
        <v>15</v>
      </c>
      <c r="FT4" s="35">
        <f t="shared" ref="FT4" si="134">INT((FT5-1)/12)+1</f>
        <v>15</v>
      </c>
      <c r="FU4" s="35">
        <f t="shared" ref="FU4" si="135">INT((FU5-1)/12)+1</f>
        <v>15</v>
      </c>
      <c r="FV4" s="35">
        <f t="shared" ref="FV4" si="136">INT((FV5-1)/12)+1</f>
        <v>15</v>
      </c>
      <c r="FW4" s="35">
        <f t="shared" ref="FW4" si="137">INT((FW5-1)/12)+1</f>
        <v>15</v>
      </c>
      <c r="FX4" s="35">
        <f t="shared" ref="FX4" si="138">INT((FX5-1)/12)+1</f>
        <v>15</v>
      </c>
      <c r="FY4" s="35">
        <f t="shared" ref="FY4" si="139">INT((FY5-1)/12)+1</f>
        <v>15</v>
      </c>
      <c r="FZ4" s="35">
        <f t="shared" ref="FZ4" si="140">INT((FZ5-1)/12)+1</f>
        <v>15</v>
      </c>
      <c r="GA4" s="35">
        <f t="shared" ref="GA4" si="141">INT((GA5-1)/12)+1</f>
        <v>15</v>
      </c>
      <c r="GB4" s="35">
        <f t="shared" ref="GB4" si="142">INT((GB5-1)/12)+1</f>
        <v>15</v>
      </c>
      <c r="GC4" s="35">
        <f t="shared" ref="GC4" si="143">INT((GC5-1)/12)+1</f>
        <v>15</v>
      </c>
      <c r="GD4" s="35">
        <f t="shared" ref="GD4:GF4" si="144">INT((GD5-1)/12)+1</f>
        <v>16</v>
      </c>
      <c r="GE4" s="35">
        <f t="shared" si="144"/>
        <v>16</v>
      </c>
      <c r="GF4" s="35">
        <f t="shared" si="144"/>
        <v>16</v>
      </c>
      <c r="GG4" s="35">
        <f t="shared" ref="GG4" si="145">INT((GG5-1)/12)+1</f>
        <v>16</v>
      </c>
      <c r="GH4" s="35">
        <f t="shared" ref="GH4" si="146">INT((GH5-1)/12)+1</f>
        <v>16</v>
      </c>
      <c r="GI4" s="35">
        <f t="shared" ref="GI4" si="147">INT((GI5-1)/12)+1</f>
        <v>16</v>
      </c>
      <c r="GJ4" s="35">
        <f t="shared" ref="GJ4" si="148">INT((GJ5-1)/12)+1</f>
        <v>16</v>
      </c>
      <c r="GK4" s="35">
        <f t="shared" ref="GK4" si="149">INT((GK5-1)/12)+1</f>
        <v>16</v>
      </c>
      <c r="GL4" s="35">
        <f t="shared" ref="GL4" si="150">INT((GL5-1)/12)+1</f>
        <v>16</v>
      </c>
      <c r="GM4" s="35">
        <f t="shared" ref="GM4" si="151">INT((GM5-1)/12)+1</f>
        <v>16</v>
      </c>
      <c r="GN4" s="35">
        <f t="shared" ref="GN4" si="152">INT((GN5-1)/12)+1</f>
        <v>16</v>
      </c>
      <c r="GO4" s="35">
        <f t="shared" ref="GO4" si="153">INT((GO5-1)/12)+1</f>
        <v>16</v>
      </c>
      <c r="GP4" s="35">
        <f t="shared" ref="GP4" si="154">INT((GP5-1)/12)+1</f>
        <v>17</v>
      </c>
      <c r="GQ4" s="35">
        <f t="shared" ref="GQ4:GS4" si="155">INT((GQ5-1)/12)+1</f>
        <v>17</v>
      </c>
      <c r="GR4" s="35">
        <f t="shared" si="155"/>
        <v>17</v>
      </c>
      <c r="GS4" s="35">
        <f t="shared" si="155"/>
        <v>17</v>
      </c>
      <c r="GT4" s="35">
        <f t="shared" ref="GT4" si="156">INT((GT5-1)/12)+1</f>
        <v>17</v>
      </c>
      <c r="GU4" s="35">
        <f t="shared" ref="GU4" si="157">INT((GU5-1)/12)+1</f>
        <v>17</v>
      </c>
      <c r="GV4" s="35">
        <f t="shared" ref="GV4" si="158">INT((GV5-1)/12)+1</f>
        <v>17</v>
      </c>
      <c r="GW4" s="35">
        <f t="shared" ref="GW4" si="159">INT((GW5-1)/12)+1</f>
        <v>17</v>
      </c>
      <c r="GX4" s="35">
        <f t="shared" ref="GX4" si="160">INT((GX5-1)/12)+1</f>
        <v>17</v>
      </c>
      <c r="GY4" s="35">
        <f t="shared" ref="GY4" si="161">INT((GY5-1)/12)+1</f>
        <v>17</v>
      </c>
      <c r="GZ4" s="35">
        <f t="shared" ref="GZ4" si="162">INT((GZ5-1)/12)+1</f>
        <v>17</v>
      </c>
      <c r="HA4" s="35">
        <f t="shared" ref="HA4" si="163">INT((HA5-1)/12)+1</f>
        <v>17</v>
      </c>
      <c r="HB4" s="35">
        <f t="shared" ref="HB4" si="164">INT((HB5-1)/12)+1</f>
        <v>18</v>
      </c>
      <c r="HC4" s="35">
        <f t="shared" ref="HC4" si="165">INT((HC5-1)/12)+1</f>
        <v>18</v>
      </c>
      <c r="HD4" s="35">
        <f t="shared" ref="HD4:HF4" si="166">INT((HD5-1)/12)+1</f>
        <v>18</v>
      </c>
      <c r="HE4" s="35">
        <f t="shared" si="166"/>
        <v>18</v>
      </c>
      <c r="HF4" s="35">
        <f t="shared" si="166"/>
        <v>18</v>
      </c>
      <c r="HG4" s="35">
        <f t="shared" ref="HG4" si="167">INT((HG5-1)/12)+1</f>
        <v>18</v>
      </c>
      <c r="HH4" s="35">
        <f t="shared" ref="HH4" si="168">INT((HH5-1)/12)+1</f>
        <v>18</v>
      </c>
      <c r="HI4" s="35">
        <f t="shared" ref="HI4" si="169">INT((HI5-1)/12)+1</f>
        <v>18</v>
      </c>
      <c r="HJ4" s="35">
        <f t="shared" ref="HJ4" si="170">INT((HJ5-1)/12)+1</f>
        <v>18</v>
      </c>
      <c r="HK4" s="35">
        <f t="shared" ref="HK4" si="171">INT((HK5-1)/12)+1</f>
        <v>18</v>
      </c>
      <c r="HL4" s="35">
        <f t="shared" ref="HL4" si="172">INT((HL5-1)/12)+1</f>
        <v>18</v>
      </c>
      <c r="HM4" s="35">
        <f t="shared" ref="HM4" si="173">INT((HM5-1)/12)+1</f>
        <v>18</v>
      </c>
      <c r="HN4" s="35">
        <f t="shared" ref="HN4" si="174">INT((HN5-1)/12)+1</f>
        <v>19</v>
      </c>
      <c r="HO4" s="35">
        <f t="shared" ref="HO4" si="175">INT((HO5-1)/12)+1</f>
        <v>19</v>
      </c>
      <c r="HP4" s="35">
        <f t="shared" ref="HP4" si="176">INT((HP5-1)/12)+1</f>
        <v>19</v>
      </c>
      <c r="HQ4" s="35">
        <f t="shared" ref="HQ4:HS4" si="177">INT((HQ5-1)/12)+1</f>
        <v>19</v>
      </c>
      <c r="HR4" s="35">
        <f t="shared" si="177"/>
        <v>19</v>
      </c>
      <c r="HS4" s="35">
        <f t="shared" si="177"/>
        <v>19</v>
      </c>
      <c r="HT4" s="35">
        <f t="shared" ref="HT4" si="178">INT((HT5-1)/12)+1</f>
        <v>19</v>
      </c>
      <c r="HU4" s="35">
        <f t="shared" ref="HU4" si="179">INT((HU5-1)/12)+1</f>
        <v>19</v>
      </c>
      <c r="HV4" s="35">
        <f t="shared" ref="HV4" si="180">INT((HV5-1)/12)+1</f>
        <v>19</v>
      </c>
      <c r="HW4" s="35">
        <f t="shared" ref="HW4" si="181">INT((HW5-1)/12)+1</f>
        <v>19</v>
      </c>
      <c r="HX4" s="35">
        <f t="shared" ref="HX4" si="182">INT((HX5-1)/12)+1</f>
        <v>19</v>
      </c>
      <c r="HY4" s="35">
        <f t="shared" ref="HY4" si="183">INT((HY5-1)/12)+1</f>
        <v>19</v>
      </c>
      <c r="HZ4" s="35">
        <f t="shared" ref="HZ4" si="184">INT((HZ5-1)/12)+1</f>
        <v>20</v>
      </c>
      <c r="IA4" s="35">
        <f t="shared" ref="IA4" si="185">INT((IA5-1)/12)+1</f>
        <v>20</v>
      </c>
      <c r="IB4" s="35">
        <f t="shared" ref="IB4" si="186">INT((IB5-1)/12)+1</f>
        <v>20</v>
      </c>
      <c r="IC4" s="35">
        <f t="shared" ref="IC4" si="187">INT((IC5-1)/12)+1</f>
        <v>20</v>
      </c>
      <c r="ID4" s="35">
        <f t="shared" ref="ID4:IF4" si="188">INT((ID5-1)/12)+1</f>
        <v>20</v>
      </c>
      <c r="IE4" s="35">
        <f t="shared" si="188"/>
        <v>20</v>
      </c>
      <c r="IF4" s="35">
        <f t="shared" si="188"/>
        <v>20</v>
      </c>
      <c r="IG4" s="35">
        <f t="shared" ref="IG4" si="189">INT((IG5-1)/12)+1</f>
        <v>20</v>
      </c>
      <c r="IH4" s="35">
        <f t="shared" ref="IH4" si="190">INT((IH5-1)/12)+1</f>
        <v>20</v>
      </c>
      <c r="II4" s="35">
        <f t="shared" ref="II4" si="191">INT((II5-1)/12)+1</f>
        <v>20</v>
      </c>
      <c r="IJ4" s="35">
        <f t="shared" ref="IJ4" si="192">INT((IJ5-1)/12)+1</f>
        <v>20</v>
      </c>
      <c r="IK4" s="35">
        <f t="shared" ref="IK4" si="193">INT((IK5-1)/12)+1</f>
        <v>20</v>
      </c>
      <c r="IL4" s="35">
        <f t="shared" ref="IL4" si="194">INT((IL5-1)/12)+1</f>
        <v>21</v>
      </c>
      <c r="IM4" s="35">
        <f t="shared" ref="IM4" si="195">INT((IM5-1)/12)+1</f>
        <v>21</v>
      </c>
      <c r="IN4" s="35">
        <f t="shared" ref="IN4" si="196">INT((IN5-1)/12)+1</f>
        <v>21</v>
      </c>
      <c r="IO4" s="35">
        <f t="shared" ref="IO4" si="197">INT((IO5-1)/12)+1</f>
        <v>21</v>
      </c>
      <c r="IP4" s="35">
        <f t="shared" ref="IP4" si="198">INT((IP5-1)/12)+1</f>
        <v>21</v>
      </c>
      <c r="IQ4" s="35">
        <f t="shared" ref="IQ4:IS4" si="199">INT((IQ5-1)/12)+1</f>
        <v>21</v>
      </c>
      <c r="IR4" s="35">
        <f t="shared" si="199"/>
        <v>21</v>
      </c>
      <c r="IS4" s="35">
        <f t="shared" si="199"/>
        <v>21</v>
      </c>
      <c r="IT4" s="35">
        <f t="shared" ref="IT4" si="200">INT((IT5-1)/12)+1</f>
        <v>21</v>
      </c>
      <c r="IU4" s="35">
        <f t="shared" ref="IU4" si="201">INT((IU5-1)/12)+1</f>
        <v>21</v>
      </c>
      <c r="IV4" s="35">
        <f t="shared" ref="IV4" si="202">INT((IV5-1)/12)+1</f>
        <v>21</v>
      </c>
      <c r="IW4" s="35">
        <f t="shared" ref="IW4" si="203">INT((IW5-1)/12)+1</f>
        <v>21</v>
      </c>
      <c r="IX4" s="35">
        <f t="shared" ref="IX4" si="204">INT((IX5-1)/12)+1</f>
        <v>22</v>
      </c>
      <c r="IY4" s="35">
        <f t="shared" ref="IY4" si="205">INT((IY5-1)/12)+1</f>
        <v>22</v>
      </c>
      <c r="IZ4" s="35">
        <f t="shared" ref="IZ4" si="206">INT((IZ5-1)/12)+1</f>
        <v>22</v>
      </c>
      <c r="JA4" s="35">
        <f t="shared" ref="JA4" si="207">INT((JA5-1)/12)+1</f>
        <v>22</v>
      </c>
      <c r="JB4" s="35">
        <f t="shared" ref="JB4" si="208">INT((JB5-1)/12)+1</f>
        <v>22</v>
      </c>
      <c r="JC4" s="35">
        <f t="shared" ref="JC4" si="209">INT((JC5-1)/12)+1</f>
        <v>22</v>
      </c>
      <c r="JD4" s="35">
        <f t="shared" ref="JD4:JF4" si="210">INT((JD5-1)/12)+1</f>
        <v>22</v>
      </c>
      <c r="JE4" s="35">
        <f t="shared" si="210"/>
        <v>22</v>
      </c>
      <c r="JF4" s="35">
        <f t="shared" si="210"/>
        <v>22</v>
      </c>
      <c r="JG4" s="35">
        <f t="shared" ref="JG4" si="211">INT((JG5-1)/12)+1</f>
        <v>22</v>
      </c>
      <c r="JH4" s="35">
        <f t="shared" ref="JH4" si="212">INT((JH5-1)/12)+1</f>
        <v>22</v>
      </c>
      <c r="JI4" s="35">
        <f t="shared" ref="JI4" si="213">INT((JI5-1)/12)+1</f>
        <v>22</v>
      </c>
      <c r="JJ4" s="35">
        <f t="shared" ref="JJ4" si="214">INT((JJ5-1)/12)+1</f>
        <v>23</v>
      </c>
      <c r="JK4" s="35">
        <f t="shared" ref="JK4" si="215">INT((JK5-1)/12)+1</f>
        <v>23</v>
      </c>
      <c r="JL4" s="35">
        <f t="shared" ref="JL4" si="216">INT((JL5-1)/12)+1</f>
        <v>23</v>
      </c>
      <c r="JM4" s="35">
        <f t="shared" ref="JM4" si="217">INT((JM5-1)/12)+1</f>
        <v>23</v>
      </c>
      <c r="JN4" s="35">
        <f t="shared" ref="JN4" si="218">INT((JN5-1)/12)+1</f>
        <v>23</v>
      </c>
      <c r="JO4" s="35">
        <f t="shared" ref="JO4" si="219">INT((JO5-1)/12)+1</f>
        <v>23</v>
      </c>
      <c r="JP4" s="35">
        <f t="shared" ref="JP4" si="220">INT((JP5-1)/12)+1</f>
        <v>23</v>
      </c>
      <c r="JQ4" s="35">
        <f t="shared" ref="JQ4:JS4" si="221">INT((JQ5-1)/12)+1</f>
        <v>23</v>
      </c>
      <c r="JR4" s="35">
        <f t="shared" si="221"/>
        <v>23</v>
      </c>
      <c r="JS4" s="35">
        <f t="shared" si="221"/>
        <v>23</v>
      </c>
      <c r="JT4" s="35">
        <f t="shared" ref="JT4" si="222">INT((JT5-1)/12)+1</f>
        <v>23</v>
      </c>
      <c r="JU4" s="35">
        <f t="shared" ref="JU4" si="223">INT((JU5-1)/12)+1</f>
        <v>23</v>
      </c>
      <c r="JV4" s="35">
        <f t="shared" ref="JV4" si="224">INT((JV5-1)/12)+1</f>
        <v>24</v>
      </c>
      <c r="JW4" s="35">
        <f t="shared" ref="JW4" si="225">INT((JW5-1)/12)+1</f>
        <v>24</v>
      </c>
      <c r="JX4" s="35">
        <f t="shared" ref="JX4" si="226">INT((JX5-1)/12)+1</f>
        <v>24</v>
      </c>
      <c r="JY4" s="35">
        <f t="shared" ref="JY4" si="227">INT((JY5-1)/12)+1</f>
        <v>24</v>
      </c>
      <c r="JZ4" s="35">
        <f t="shared" ref="JZ4" si="228">INT((JZ5-1)/12)+1</f>
        <v>24</v>
      </c>
      <c r="KA4" s="35">
        <f t="shared" ref="KA4" si="229">INT((KA5-1)/12)+1</f>
        <v>24</v>
      </c>
      <c r="KB4" s="35">
        <f t="shared" ref="KB4" si="230">INT((KB5-1)/12)+1</f>
        <v>24</v>
      </c>
      <c r="KC4" s="35">
        <f t="shared" ref="KC4" si="231">INT((KC5-1)/12)+1</f>
        <v>24</v>
      </c>
      <c r="KD4" s="35">
        <f t="shared" ref="KD4:KF4" si="232">INT((KD5-1)/12)+1</f>
        <v>24</v>
      </c>
      <c r="KE4" s="35">
        <f t="shared" si="232"/>
        <v>24</v>
      </c>
      <c r="KF4" s="35">
        <f t="shared" si="232"/>
        <v>24</v>
      </c>
      <c r="KG4" s="35">
        <f t="shared" ref="KG4" si="233">INT((KG5-1)/12)+1</f>
        <v>24</v>
      </c>
      <c r="KH4" s="35">
        <f t="shared" ref="KH4" si="234">INT((KH5-1)/12)+1</f>
        <v>25</v>
      </c>
      <c r="KI4" s="35">
        <f t="shared" ref="KI4" si="235">INT((KI5-1)/12)+1</f>
        <v>25</v>
      </c>
      <c r="KJ4" s="35">
        <f t="shared" ref="KJ4" si="236">INT((KJ5-1)/12)+1</f>
        <v>25</v>
      </c>
      <c r="KK4" s="35">
        <f t="shared" ref="KK4" si="237">INT((KK5-1)/12)+1</f>
        <v>25</v>
      </c>
      <c r="KL4" s="35">
        <f t="shared" ref="KL4" si="238">INT((KL5-1)/12)+1</f>
        <v>25</v>
      </c>
      <c r="KM4" s="35">
        <f t="shared" ref="KM4" si="239">INT((KM5-1)/12)+1</f>
        <v>25</v>
      </c>
      <c r="KN4" s="35">
        <f t="shared" ref="KN4" si="240">INT((KN5-1)/12)+1</f>
        <v>25</v>
      </c>
      <c r="KO4" s="35">
        <f t="shared" ref="KO4" si="241">INT((KO5-1)/12)+1</f>
        <v>25</v>
      </c>
      <c r="KP4" s="35">
        <f t="shared" ref="KP4" si="242">INT((KP5-1)/12)+1</f>
        <v>25</v>
      </c>
      <c r="KQ4" s="35">
        <f t="shared" ref="KQ4:KS4" si="243">INT((KQ5-1)/12)+1</f>
        <v>25</v>
      </c>
      <c r="KR4" s="35">
        <f t="shared" si="243"/>
        <v>25</v>
      </c>
      <c r="KS4" s="35">
        <f t="shared" si="243"/>
        <v>25</v>
      </c>
      <c r="KT4" s="35">
        <f t="shared" ref="KT4" si="244">INT((KT5-1)/12)+1</f>
        <v>26</v>
      </c>
      <c r="KU4" s="35">
        <f t="shared" ref="KU4" si="245">INT((KU5-1)/12)+1</f>
        <v>26</v>
      </c>
      <c r="KV4" s="35">
        <f t="shared" ref="KV4" si="246">INT((KV5-1)/12)+1</f>
        <v>26</v>
      </c>
      <c r="KW4" s="35">
        <f t="shared" ref="KW4" si="247">INT((KW5-1)/12)+1</f>
        <v>26</v>
      </c>
      <c r="KX4" s="35">
        <f t="shared" ref="KX4" si="248">INT((KX5-1)/12)+1</f>
        <v>26</v>
      </c>
      <c r="KY4" s="35">
        <f t="shared" ref="KY4" si="249">INT((KY5-1)/12)+1</f>
        <v>26</v>
      </c>
      <c r="KZ4" s="35">
        <f t="shared" ref="KZ4" si="250">INT((KZ5-1)/12)+1</f>
        <v>26</v>
      </c>
      <c r="LA4" s="35">
        <f t="shared" ref="LA4" si="251">INT((LA5-1)/12)+1</f>
        <v>26</v>
      </c>
      <c r="LB4" s="35">
        <f t="shared" ref="LB4" si="252">INT((LB5-1)/12)+1</f>
        <v>26</v>
      </c>
      <c r="LC4" s="35">
        <f t="shared" ref="LC4" si="253">INT((LC5-1)/12)+1</f>
        <v>26</v>
      </c>
      <c r="LD4" s="35">
        <f t="shared" ref="LD4:LF4" si="254">INT((LD5-1)/12)+1</f>
        <v>26</v>
      </c>
      <c r="LE4" s="35">
        <f t="shared" si="254"/>
        <v>26</v>
      </c>
      <c r="LF4" s="35">
        <f t="shared" si="254"/>
        <v>27</v>
      </c>
      <c r="LG4" s="35">
        <f t="shared" ref="LG4" si="255">INT((LG5-1)/12)+1</f>
        <v>27</v>
      </c>
      <c r="LH4" s="35">
        <f t="shared" ref="LH4" si="256">INT((LH5-1)/12)+1</f>
        <v>27</v>
      </c>
      <c r="LI4" s="35">
        <f t="shared" ref="LI4" si="257">INT((LI5-1)/12)+1</f>
        <v>27</v>
      </c>
      <c r="LJ4" s="35">
        <f t="shared" ref="LJ4" si="258">INT((LJ5-1)/12)+1</f>
        <v>27</v>
      </c>
      <c r="LK4" s="35">
        <f t="shared" ref="LK4" si="259">INT((LK5-1)/12)+1</f>
        <v>27</v>
      </c>
      <c r="LL4" s="35">
        <f t="shared" ref="LL4" si="260">INT((LL5-1)/12)+1</f>
        <v>27</v>
      </c>
      <c r="LM4" s="35">
        <f t="shared" ref="LM4" si="261">INT((LM5-1)/12)+1</f>
        <v>27</v>
      </c>
      <c r="LN4" s="35">
        <f t="shared" ref="LN4" si="262">INT((LN5-1)/12)+1</f>
        <v>27</v>
      </c>
      <c r="LO4" s="35">
        <f t="shared" ref="LO4" si="263">INT((LO5-1)/12)+1</f>
        <v>27</v>
      </c>
      <c r="LP4" s="35">
        <f t="shared" ref="LP4" si="264">INT((LP5-1)/12)+1</f>
        <v>27</v>
      </c>
      <c r="LQ4" s="35">
        <f t="shared" ref="LQ4:LS4" si="265">INT((LQ5-1)/12)+1</f>
        <v>27</v>
      </c>
      <c r="LR4" s="35">
        <f t="shared" si="265"/>
        <v>28</v>
      </c>
      <c r="LS4" s="35">
        <f t="shared" si="265"/>
        <v>28</v>
      </c>
      <c r="LT4" s="35">
        <f t="shared" ref="LT4" si="266">INT((LT5-1)/12)+1</f>
        <v>28</v>
      </c>
      <c r="LU4" s="35">
        <f t="shared" ref="LU4" si="267">INT((LU5-1)/12)+1</f>
        <v>28</v>
      </c>
      <c r="LV4" s="35">
        <f t="shared" ref="LV4" si="268">INT((LV5-1)/12)+1</f>
        <v>28</v>
      </c>
      <c r="LW4" s="35">
        <f t="shared" ref="LW4" si="269">INT((LW5-1)/12)+1</f>
        <v>28</v>
      </c>
      <c r="LX4" s="35">
        <f t="shared" ref="LX4" si="270">INT((LX5-1)/12)+1</f>
        <v>28</v>
      </c>
      <c r="LY4" s="35">
        <f t="shared" ref="LY4" si="271">INT((LY5-1)/12)+1</f>
        <v>28</v>
      </c>
      <c r="LZ4" s="35">
        <f t="shared" ref="LZ4" si="272">INT((LZ5-1)/12)+1</f>
        <v>28</v>
      </c>
      <c r="MA4" s="35">
        <f t="shared" ref="MA4" si="273">INT((MA5-1)/12)+1</f>
        <v>28</v>
      </c>
      <c r="MB4" s="35">
        <f t="shared" ref="MB4" si="274">INT((MB5-1)/12)+1</f>
        <v>28</v>
      </c>
      <c r="MC4" s="35">
        <f t="shared" ref="MC4" si="275">INT((MC5-1)/12)+1</f>
        <v>28</v>
      </c>
      <c r="MD4" s="35">
        <f t="shared" ref="MD4:MF4" si="276">INT((MD5-1)/12)+1</f>
        <v>29</v>
      </c>
      <c r="ME4" s="35">
        <f t="shared" si="276"/>
        <v>29</v>
      </c>
      <c r="MF4" s="35">
        <f t="shared" si="276"/>
        <v>29</v>
      </c>
      <c r="MG4" s="35">
        <f t="shared" ref="MG4" si="277">INT((MG5-1)/12)+1</f>
        <v>29</v>
      </c>
      <c r="MH4" s="35">
        <f t="shared" ref="MH4" si="278">INT((MH5-1)/12)+1</f>
        <v>29</v>
      </c>
      <c r="MI4" s="35">
        <f t="shared" ref="MI4" si="279">INT((MI5-1)/12)+1</f>
        <v>29</v>
      </c>
      <c r="MJ4" s="35">
        <f t="shared" ref="MJ4" si="280">INT((MJ5-1)/12)+1</f>
        <v>29</v>
      </c>
      <c r="MK4" s="35">
        <f t="shared" ref="MK4" si="281">INT((MK5-1)/12)+1</f>
        <v>29</v>
      </c>
      <c r="ML4" s="35">
        <f t="shared" ref="ML4" si="282">INT((ML5-1)/12)+1</f>
        <v>29</v>
      </c>
      <c r="MM4" s="35">
        <f t="shared" ref="MM4" si="283">INT((MM5-1)/12)+1</f>
        <v>29</v>
      </c>
      <c r="MN4" s="35">
        <f t="shared" ref="MN4" si="284">INT((MN5-1)/12)+1</f>
        <v>29</v>
      </c>
      <c r="MO4" s="35">
        <f t="shared" ref="MO4" si="285">INT((MO5-1)/12)+1</f>
        <v>29</v>
      </c>
      <c r="MP4" s="35">
        <f t="shared" ref="MP4" si="286">INT((MP5-1)/12)+1</f>
        <v>30</v>
      </c>
      <c r="MQ4" s="35">
        <f t="shared" ref="MQ4:MS4" si="287">INT((MQ5-1)/12)+1</f>
        <v>30</v>
      </c>
      <c r="MR4" s="35">
        <f t="shared" si="287"/>
        <v>30</v>
      </c>
      <c r="MS4" s="35">
        <f t="shared" si="287"/>
        <v>30</v>
      </c>
      <c r="MT4" s="35">
        <f t="shared" ref="MT4" si="288">INT((MT5-1)/12)+1</f>
        <v>30</v>
      </c>
      <c r="MU4" s="35">
        <f t="shared" ref="MU4" si="289">INT((MU5-1)/12)+1</f>
        <v>30</v>
      </c>
      <c r="MV4" s="35">
        <f t="shared" ref="MV4" si="290">INT((MV5-1)/12)+1</f>
        <v>30</v>
      </c>
      <c r="MW4" s="35">
        <f t="shared" ref="MW4" si="291">INT((MW5-1)/12)+1</f>
        <v>30</v>
      </c>
      <c r="MX4" s="35">
        <f t="shared" ref="MX4" si="292">INT((MX5-1)/12)+1</f>
        <v>30</v>
      </c>
      <c r="MY4" s="35">
        <f t="shared" ref="MY4" si="293">INT((MY5-1)/12)+1</f>
        <v>30</v>
      </c>
      <c r="MZ4" s="35">
        <f t="shared" ref="MZ4" si="294">INT((MZ5-1)/12)+1</f>
        <v>30</v>
      </c>
      <c r="NA4" s="35">
        <f t="shared" ref="NA4" si="295">INT((NA5-1)/12)+1</f>
        <v>30</v>
      </c>
      <c r="NB4" s="35">
        <f t="shared" ref="NB4" si="296">INT((NB5-1)/12)+1</f>
        <v>31</v>
      </c>
      <c r="NC4" s="35">
        <f t="shared" ref="NC4" si="297">INT((NC5-1)/12)+1</f>
        <v>31</v>
      </c>
      <c r="ND4" s="35">
        <f t="shared" ref="ND4:NF4" si="298">INT((ND5-1)/12)+1</f>
        <v>31</v>
      </c>
      <c r="NE4" s="35">
        <f t="shared" si="298"/>
        <v>31</v>
      </c>
      <c r="NF4" s="35">
        <f t="shared" si="298"/>
        <v>31</v>
      </c>
      <c r="NG4" s="35">
        <f t="shared" ref="NG4" si="299">INT((NG5-1)/12)+1</f>
        <v>31</v>
      </c>
      <c r="NH4" s="35">
        <f t="shared" ref="NH4" si="300">INT((NH5-1)/12)+1</f>
        <v>31</v>
      </c>
      <c r="NI4" s="35">
        <f t="shared" ref="NI4" si="301">INT((NI5-1)/12)+1</f>
        <v>31</v>
      </c>
      <c r="NJ4" s="35">
        <f t="shared" ref="NJ4" si="302">INT((NJ5-1)/12)+1</f>
        <v>31</v>
      </c>
      <c r="NK4" s="35">
        <f t="shared" ref="NK4" si="303">INT((NK5-1)/12)+1</f>
        <v>31</v>
      </c>
      <c r="NL4" s="35">
        <f t="shared" ref="NL4" si="304">INT((NL5-1)/12)+1</f>
        <v>31</v>
      </c>
      <c r="NM4" s="35">
        <f t="shared" ref="NM4" si="305">INT((NM5-1)/12)+1</f>
        <v>31</v>
      </c>
      <c r="NN4" s="35">
        <f t="shared" ref="NN4" si="306">INT((NN5-1)/12)+1</f>
        <v>32</v>
      </c>
      <c r="NO4" s="35">
        <f t="shared" ref="NO4" si="307">INT((NO5-1)/12)+1</f>
        <v>32</v>
      </c>
      <c r="NP4" s="35">
        <f t="shared" ref="NP4" si="308">INT((NP5-1)/12)+1</f>
        <v>32</v>
      </c>
      <c r="NQ4" s="35">
        <f t="shared" ref="NQ4:NS4" si="309">INT((NQ5-1)/12)+1</f>
        <v>32</v>
      </c>
      <c r="NR4" s="35">
        <f t="shared" si="309"/>
        <v>32</v>
      </c>
      <c r="NS4" s="35">
        <f t="shared" si="309"/>
        <v>32</v>
      </c>
      <c r="NT4" s="35">
        <f t="shared" ref="NT4" si="310">INT((NT5-1)/12)+1</f>
        <v>32</v>
      </c>
      <c r="NU4" s="35">
        <f t="shared" ref="NU4" si="311">INT((NU5-1)/12)+1</f>
        <v>32</v>
      </c>
      <c r="NV4" s="35">
        <f t="shared" ref="NV4" si="312">INT((NV5-1)/12)+1</f>
        <v>32</v>
      </c>
      <c r="NW4" s="35">
        <f t="shared" ref="NW4" si="313">INT((NW5-1)/12)+1</f>
        <v>32</v>
      </c>
      <c r="NX4" s="35">
        <f t="shared" ref="NX4" si="314">INT((NX5-1)/12)+1</f>
        <v>32</v>
      </c>
      <c r="NY4" s="35">
        <f t="shared" ref="NY4" si="315">INT((NY5-1)/12)+1</f>
        <v>32</v>
      </c>
      <c r="NZ4" s="35">
        <f t="shared" ref="NZ4" si="316">INT((NZ5-1)/12)+1</f>
        <v>33</v>
      </c>
      <c r="OA4" s="35">
        <f t="shared" ref="OA4" si="317">INT((OA5-1)/12)+1</f>
        <v>33</v>
      </c>
      <c r="OB4" s="35">
        <f t="shared" ref="OB4" si="318">INT((OB5-1)/12)+1</f>
        <v>33</v>
      </c>
      <c r="OC4" s="35">
        <f t="shared" ref="OC4" si="319">INT((OC5-1)/12)+1</f>
        <v>33</v>
      </c>
      <c r="OD4" s="35">
        <f t="shared" ref="OD4:OF4" si="320">INT((OD5-1)/12)+1</f>
        <v>33</v>
      </c>
      <c r="OE4" s="35">
        <f t="shared" si="320"/>
        <v>33</v>
      </c>
      <c r="OF4" s="35">
        <f t="shared" si="320"/>
        <v>33</v>
      </c>
      <c r="OG4" s="35">
        <f t="shared" ref="OG4" si="321">INT((OG5-1)/12)+1</f>
        <v>33</v>
      </c>
      <c r="OH4" s="35">
        <f t="shared" ref="OH4" si="322">INT((OH5-1)/12)+1</f>
        <v>33</v>
      </c>
      <c r="OI4" s="35">
        <f t="shared" ref="OI4" si="323">INT((OI5-1)/12)+1</f>
        <v>33</v>
      </c>
      <c r="OJ4" s="35">
        <f t="shared" ref="OJ4" si="324">INT((OJ5-1)/12)+1</f>
        <v>33</v>
      </c>
      <c r="OK4" s="35">
        <f t="shared" ref="OK4" si="325">INT((OK5-1)/12)+1</f>
        <v>33</v>
      </c>
      <c r="OL4" s="35">
        <f t="shared" ref="OL4" si="326">INT((OL5-1)/12)+1</f>
        <v>34</v>
      </c>
      <c r="OM4" s="35">
        <f t="shared" ref="OM4" si="327">INT((OM5-1)/12)+1</f>
        <v>34</v>
      </c>
      <c r="ON4" s="35">
        <f t="shared" ref="ON4" si="328">INT((ON5-1)/12)+1</f>
        <v>34</v>
      </c>
      <c r="OO4" s="35">
        <f t="shared" ref="OO4" si="329">INT((OO5-1)/12)+1</f>
        <v>34</v>
      </c>
      <c r="OP4" s="35">
        <f t="shared" ref="OP4" si="330">INT((OP5-1)/12)+1</f>
        <v>34</v>
      </c>
      <c r="OQ4" s="35">
        <f t="shared" ref="OQ4:OS4" si="331">INT((OQ5-1)/12)+1</f>
        <v>34</v>
      </c>
      <c r="OR4" s="35">
        <f t="shared" si="331"/>
        <v>34</v>
      </c>
      <c r="OS4" s="35">
        <f t="shared" si="331"/>
        <v>34</v>
      </c>
      <c r="OT4" s="35">
        <f t="shared" ref="OT4" si="332">INT((OT5-1)/12)+1</f>
        <v>34</v>
      </c>
      <c r="OU4" s="35">
        <f t="shared" ref="OU4" si="333">INT((OU5-1)/12)+1</f>
        <v>34</v>
      </c>
      <c r="OV4" s="35">
        <f t="shared" ref="OV4" si="334">INT((OV5-1)/12)+1</f>
        <v>34</v>
      </c>
      <c r="OW4" s="35">
        <f t="shared" ref="OW4" si="335">INT((OW5-1)/12)+1</f>
        <v>34</v>
      </c>
      <c r="OX4" s="35">
        <f t="shared" ref="OX4" si="336">INT((OX5-1)/12)+1</f>
        <v>35</v>
      </c>
      <c r="OY4" s="35">
        <f t="shared" ref="OY4" si="337">INT((OY5-1)/12)+1</f>
        <v>35</v>
      </c>
      <c r="OZ4" s="35">
        <f t="shared" ref="OZ4" si="338">INT((OZ5-1)/12)+1</f>
        <v>35</v>
      </c>
      <c r="PA4" s="35">
        <f t="shared" ref="PA4" si="339">INT((PA5-1)/12)+1</f>
        <v>35</v>
      </c>
      <c r="PB4" s="35">
        <f t="shared" ref="PB4" si="340">INT((PB5-1)/12)+1</f>
        <v>35</v>
      </c>
      <c r="PC4" s="35">
        <f t="shared" ref="PC4" si="341">INT((PC5-1)/12)+1</f>
        <v>35</v>
      </c>
      <c r="PD4" s="35">
        <f t="shared" ref="PD4:PF4" si="342">INT((PD5-1)/12)+1</f>
        <v>35</v>
      </c>
      <c r="PE4" s="35">
        <f t="shared" si="342"/>
        <v>35</v>
      </c>
      <c r="PF4" s="35">
        <f t="shared" si="342"/>
        <v>35</v>
      </c>
      <c r="PG4" s="35">
        <f t="shared" ref="PG4" si="343">INT((PG5-1)/12)+1</f>
        <v>35</v>
      </c>
      <c r="PH4" s="35">
        <f t="shared" ref="PH4" si="344">INT((PH5-1)/12)+1</f>
        <v>35</v>
      </c>
      <c r="PI4" s="35">
        <f t="shared" ref="PI4" si="345">INT((PI5-1)/12)+1</f>
        <v>35</v>
      </c>
      <c r="PJ4" s="35">
        <f t="shared" ref="PJ4" si="346">INT((PJ5-1)/12)+1</f>
        <v>36</v>
      </c>
      <c r="PK4" s="35">
        <f t="shared" ref="PK4" si="347">INT((PK5-1)/12)+1</f>
        <v>36</v>
      </c>
      <c r="PL4" s="35">
        <f t="shared" ref="PL4" si="348">INT((PL5-1)/12)+1</f>
        <v>36</v>
      </c>
      <c r="PM4" s="35">
        <f t="shared" ref="PM4" si="349">INT((PM5-1)/12)+1</f>
        <v>36</v>
      </c>
      <c r="PN4" s="35">
        <f t="shared" ref="PN4" si="350">INT((PN5-1)/12)+1</f>
        <v>36</v>
      </c>
      <c r="PO4" s="35">
        <f t="shared" ref="PO4" si="351">INT((PO5-1)/12)+1</f>
        <v>36</v>
      </c>
      <c r="PP4" s="35">
        <f t="shared" ref="PP4" si="352">INT((PP5-1)/12)+1</f>
        <v>36</v>
      </c>
      <c r="PQ4" s="35">
        <f t="shared" ref="PQ4:PS4" si="353">INT((PQ5-1)/12)+1</f>
        <v>36</v>
      </c>
      <c r="PR4" s="35">
        <f t="shared" si="353"/>
        <v>36</v>
      </c>
      <c r="PS4" s="35">
        <f t="shared" si="353"/>
        <v>36</v>
      </c>
      <c r="PT4" s="35">
        <f t="shared" ref="PT4" si="354">INT((PT5-1)/12)+1</f>
        <v>36</v>
      </c>
      <c r="PU4" s="35">
        <f t="shared" ref="PU4" si="355">INT((PU5-1)/12)+1</f>
        <v>36</v>
      </c>
      <c r="PV4" s="35">
        <f t="shared" ref="PV4" si="356">INT((PV5-1)/12)+1</f>
        <v>37</v>
      </c>
      <c r="PW4" s="35">
        <f t="shared" ref="PW4" si="357">INT((PW5-1)/12)+1</f>
        <v>37</v>
      </c>
      <c r="PX4" s="35">
        <f t="shared" ref="PX4" si="358">INT((PX5-1)/12)+1</f>
        <v>37</v>
      </c>
      <c r="PY4" s="35">
        <f t="shared" ref="PY4" si="359">INT((PY5-1)/12)+1</f>
        <v>37</v>
      </c>
      <c r="PZ4" s="35">
        <f t="shared" ref="PZ4" si="360">INT((PZ5-1)/12)+1</f>
        <v>37</v>
      </c>
      <c r="QA4" s="35">
        <f t="shared" ref="QA4" si="361">INT((QA5-1)/12)+1</f>
        <v>37</v>
      </c>
      <c r="QB4" s="35">
        <f t="shared" ref="QB4" si="362">INT((QB5-1)/12)+1</f>
        <v>37</v>
      </c>
      <c r="QC4" s="35">
        <f t="shared" ref="QC4" si="363">INT((QC5-1)/12)+1</f>
        <v>37</v>
      </c>
      <c r="QD4" s="35">
        <f t="shared" ref="QD4:QF4" si="364">INT((QD5-1)/12)+1</f>
        <v>37</v>
      </c>
      <c r="QE4" s="35">
        <f t="shared" si="364"/>
        <v>37</v>
      </c>
      <c r="QF4" s="35">
        <f t="shared" si="364"/>
        <v>37</v>
      </c>
      <c r="QG4" s="35">
        <f t="shared" ref="QG4" si="365">INT((QG5-1)/12)+1</f>
        <v>37</v>
      </c>
      <c r="QH4" s="35">
        <f t="shared" ref="QH4" si="366">INT((QH5-1)/12)+1</f>
        <v>38</v>
      </c>
      <c r="QI4" s="35">
        <f t="shared" ref="QI4" si="367">INT((QI5-1)/12)+1</f>
        <v>38</v>
      </c>
      <c r="QJ4" s="35">
        <f t="shared" ref="QJ4" si="368">INT((QJ5-1)/12)+1</f>
        <v>38</v>
      </c>
      <c r="QK4" s="35">
        <f t="shared" ref="QK4" si="369">INT((QK5-1)/12)+1</f>
        <v>38</v>
      </c>
      <c r="QL4" s="35">
        <f t="shared" ref="QL4" si="370">INT((QL5-1)/12)+1</f>
        <v>38</v>
      </c>
      <c r="QM4" s="35">
        <f t="shared" ref="QM4" si="371">INT((QM5-1)/12)+1</f>
        <v>38</v>
      </c>
      <c r="QN4" s="35">
        <f t="shared" ref="QN4" si="372">INT((QN5-1)/12)+1</f>
        <v>38</v>
      </c>
      <c r="QO4" s="35">
        <f t="shared" ref="QO4" si="373">INT((QO5-1)/12)+1</f>
        <v>38</v>
      </c>
      <c r="QP4" s="35">
        <f t="shared" ref="QP4" si="374">INT((QP5-1)/12)+1</f>
        <v>38</v>
      </c>
      <c r="QQ4" s="35">
        <f t="shared" ref="QQ4:QS4" si="375">INT((QQ5-1)/12)+1</f>
        <v>38</v>
      </c>
      <c r="QR4" s="35">
        <f t="shared" si="375"/>
        <v>38</v>
      </c>
      <c r="QS4" s="35">
        <f t="shared" si="375"/>
        <v>38</v>
      </c>
      <c r="QT4" s="35">
        <f t="shared" ref="QT4" si="376">INT((QT5-1)/12)+1</f>
        <v>39</v>
      </c>
      <c r="QU4" s="35">
        <f t="shared" ref="QU4" si="377">INT((QU5-1)/12)+1</f>
        <v>39</v>
      </c>
      <c r="QV4" s="35">
        <f t="shared" ref="QV4" si="378">INT((QV5-1)/12)+1</f>
        <v>39</v>
      </c>
      <c r="QW4" s="35">
        <f t="shared" ref="QW4" si="379">INT((QW5-1)/12)+1</f>
        <v>39</v>
      </c>
      <c r="QX4" s="35">
        <f t="shared" ref="QX4" si="380">INT((QX5-1)/12)+1</f>
        <v>39</v>
      </c>
      <c r="QY4" s="35">
        <f t="shared" ref="QY4" si="381">INT((QY5-1)/12)+1</f>
        <v>39</v>
      </c>
      <c r="QZ4" s="35">
        <f t="shared" ref="QZ4" si="382">INT((QZ5-1)/12)+1</f>
        <v>39</v>
      </c>
      <c r="RA4" s="35">
        <f t="shared" ref="RA4" si="383">INT((RA5-1)/12)+1</f>
        <v>39</v>
      </c>
      <c r="RB4" s="35">
        <f t="shared" ref="RB4" si="384">INT((RB5-1)/12)+1</f>
        <v>39</v>
      </c>
      <c r="RC4" s="35">
        <f t="shared" ref="RC4" si="385">INT((RC5-1)/12)+1</f>
        <v>39</v>
      </c>
      <c r="RD4" s="35">
        <f t="shared" ref="RD4:RF4" si="386">INT((RD5-1)/12)+1</f>
        <v>39</v>
      </c>
      <c r="RE4" s="35">
        <f t="shared" si="386"/>
        <v>39</v>
      </c>
      <c r="RF4" s="35">
        <f t="shared" si="386"/>
        <v>40</v>
      </c>
      <c r="RG4" s="35">
        <f t="shared" ref="RG4" si="387">INT((RG5-1)/12)+1</f>
        <v>40</v>
      </c>
      <c r="RH4" s="35">
        <f t="shared" ref="RH4" si="388">INT((RH5-1)/12)+1</f>
        <v>40</v>
      </c>
      <c r="RI4" s="35">
        <f t="shared" ref="RI4" si="389">INT((RI5-1)/12)+1</f>
        <v>40</v>
      </c>
      <c r="RJ4" s="35">
        <f t="shared" ref="RJ4" si="390">INT((RJ5-1)/12)+1</f>
        <v>40</v>
      </c>
      <c r="RK4" s="35">
        <f t="shared" ref="RK4" si="391">INT((RK5-1)/12)+1</f>
        <v>40</v>
      </c>
      <c r="RL4" s="35">
        <f t="shared" ref="RL4" si="392">INT((RL5-1)/12)+1</f>
        <v>40</v>
      </c>
      <c r="RM4" s="35">
        <f t="shared" ref="RM4" si="393">INT((RM5-1)/12)+1</f>
        <v>40</v>
      </c>
      <c r="RN4" s="35">
        <f t="shared" ref="RN4" si="394">INT((RN5-1)/12)+1</f>
        <v>40</v>
      </c>
      <c r="RO4" s="35">
        <f t="shared" ref="RO4" si="395">INT((RO5-1)/12)+1</f>
        <v>40</v>
      </c>
      <c r="RP4" s="35">
        <f t="shared" ref="RP4" si="396">INT((RP5-1)/12)+1</f>
        <v>40</v>
      </c>
      <c r="RQ4" s="35">
        <f t="shared" ref="RQ4:RS4" si="397">INT((RQ5-1)/12)+1</f>
        <v>40</v>
      </c>
      <c r="RR4" s="35">
        <f t="shared" si="397"/>
        <v>41</v>
      </c>
      <c r="RS4" s="35">
        <f t="shared" si="397"/>
        <v>41</v>
      </c>
      <c r="RT4" s="35">
        <f t="shared" ref="RT4" si="398">INT((RT5-1)/12)+1</f>
        <v>41</v>
      </c>
      <c r="RU4" s="35">
        <f t="shared" ref="RU4" si="399">INT((RU5-1)/12)+1</f>
        <v>41</v>
      </c>
      <c r="RV4" s="35">
        <f t="shared" ref="RV4" si="400">INT((RV5-1)/12)+1</f>
        <v>41</v>
      </c>
      <c r="RW4" s="35">
        <f t="shared" ref="RW4" si="401">INT((RW5-1)/12)+1</f>
        <v>41</v>
      </c>
      <c r="RX4" s="35">
        <f t="shared" ref="RX4" si="402">INT((RX5-1)/12)+1</f>
        <v>41</v>
      </c>
      <c r="RY4" s="35">
        <f t="shared" ref="RY4" si="403">INT((RY5-1)/12)+1</f>
        <v>41</v>
      </c>
      <c r="RZ4" s="35">
        <f t="shared" ref="RZ4" si="404">INT((RZ5-1)/12)+1</f>
        <v>41</v>
      </c>
      <c r="SA4" s="35">
        <f t="shared" ref="SA4" si="405">INT((SA5-1)/12)+1</f>
        <v>41</v>
      </c>
      <c r="SB4" s="35">
        <f t="shared" ref="SB4" si="406">INT((SB5-1)/12)+1</f>
        <v>41</v>
      </c>
      <c r="SC4" s="35">
        <f t="shared" ref="SC4" si="407">INT((SC5-1)/12)+1</f>
        <v>41</v>
      </c>
      <c r="SD4" s="35">
        <f t="shared" ref="SD4:SF4" si="408">INT((SD5-1)/12)+1</f>
        <v>42</v>
      </c>
      <c r="SE4" s="35">
        <f t="shared" si="408"/>
        <v>42</v>
      </c>
      <c r="SF4" s="35">
        <f t="shared" si="408"/>
        <v>42</v>
      </c>
      <c r="SG4" s="35">
        <f t="shared" ref="SG4" si="409">INT((SG5-1)/12)+1</f>
        <v>42</v>
      </c>
      <c r="SH4" s="35">
        <f t="shared" ref="SH4" si="410">INT((SH5-1)/12)+1</f>
        <v>42</v>
      </c>
      <c r="SI4" s="35">
        <f t="shared" ref="SI4" si="411">INT((SI5-1)/12)+1</f>
        <v>42</v>
      </c>
      <c r="SJ4" s="35">
        <f t="shared" ref="SJ4" si="412">INT((SJ5-1)/12)+1</f>
        <v>42</v>
      </c>
      <c r="SK4" s="35">
        <f t="shared" ref="SK4" si="413">INT((SK5-1)/12)+1</f>
        <v>42</v>
      </c>
      <c r="SL4" s="35">
        <f t="shared" ref="SL4" si="414">INT((SL5-1)/12)+1</f>
        <v>42</v>
      </c>
      <c r="SM4" s="35">
        <f t="shared" ref="SM4" si="415">INT((SM5-1)/12)+1</f>
        <v>42</v>
      </c>
      <c r="SN4" s="35">
        <f t="shared" ref="SN4" si="416">INT((SN5-1)/12)+1</f>
        <v>42</v>
      </c>
      <c r="SO4" s="35">
        <f t="shared" ref="SO4" si="417">INT((SO5-1)/12)+1</f>
        <v>42</v>
      </c>
      <c r="SP4" s="35">
        <f t="shared" ref="SP4" si="418">INT((SP5-1)/12)+1</f>
        <v>43</v>
      </c>
      <c r="SQ4" s="35">
        <f t="shared" ref="SQ4:SS4" si="419">INT((SQ5-1)/12)+1</f>
        <v>43</v>
      </c>
      <c r="SR4" s="35">
        <f t="shared" si="419"/>
        <v>43</v>
      </c>
      <c r="SS4" s="35">
        <f t="shared" si="419"/>
        <v>43</v>
      </c>
      <c r="ST4" s="35">
        <f t="shared" ref="ST4" si="420">INT((ST5-1)/12)+1</f>
        <v>43</v>
      </c>
      <c r="SU4" s="35">
        <f t="shared" ref="SU4" si="421">INT((SU5-1)/12)+1</f>
        <v>43</v>
      </c>
      <c r="SV4" s="35">
        <f t="shared" ref="SV4" si="422">INT((SV5-1)/12)+1</f>
        <v>43</v>
      </c>
      <c r="SW4" s="35">
        <f t="shared" ref="SW4" si="423">INT((SW5-1)/12)+1</f>
        <v>43</v>
      </c>
      <c r="SX4" s="35">
        <f t="shared" ref="SX4" si="424">INT((SX5-1)/12)+1</f>
        <v>43</v>
      </c>
      <c r="SY4" s="35">
        <f t="shared" ref="SY4" si="425">INT((SY5-1)/12)+1</f>
        <v>43</v>
      </c>
      <c r="SZ4" s="35">
        <f t="shared" ref="SZ4" si="426">INT((SZ5-1)/12)+1</f>
        <v>43</v>
      </c>
      <c r="TA4" s="35">
        <f t="shared" ref="TA4" si="427">INT((TA5-1)/12)+1</f>
        <v>43</v>
      </c>
      <c r="TB4" s="35">
        <f t="shared" ref="TB4" si="428">INT((TB5-1)/12)+1</f>
        <v>44</v>
      </c>
      <c r="TC4" s="35">
        <f t="shared" ref="TC4" si="429">INT((TC5-1)/12)+1</f>
        <v>44</v>
      </c>
      <c r="TD4" s="35">
        <f t="shared" ref="TD4:TF4" si="430">INT((TD5-1)/12)+1</f>
        <v>44</v>
      </c>
      <c r="TE4" s="35">
        <f t="shared" si="430"/>
        <v>44</v>
      </c>
      <c r="TF4" s="35">
        <f t="shared" si="430"/>
        <v>44</v>
      </c>
      <c r="TG4" s="35">
        <f t="shared" ref="TG4" si="431">INT((TG5-1)/12)+1</f>
        <v>44</v>
      </c>
      <c r="TH4" s="35">
        <f t="shared" ref="TH4" si="432">INT((TH5-1)/12)+1</f>
        <v>44</v>
      </c>
      <c r="TI4" s="35">
        <f t="shared" ref="TI4" si="433">INT((TI5-1)/12)+1</f>
        <v>44</v>
      </c>
      <c r="TJ4" s="35">
        <f t="shared" ref="TJ4" si="434">INT((TJ5-1)/12)+1</f>
        <v>44</v>
      </c>
      <c r="TK4" s="35">
        <f t="shared" ref="TK4" si="435">INT((TK5-1)/12)+1</f>
        <v>44</v>
      </c>
      <c r="TL4" s="35">
        <f t="shared" ref="TL4" si="436">INT((TL5-1)/12)+1</f>
        <v>44</v>
      </c>
      <c r="TM4" s="35">
        <f t="shared" ref="TM4" si="437">INT((TM5-1)/12)+1</f>
        <v>44</v>
      </c>
      <c r="TN4" s="35">
        <f t="shared" ref="TN4" si="438">INT((TN5-1)/12)+1</f>
        <v>45</v>
      </c>
      <c r="TO4" s="35">
        <f t="shared" ref="TO4" si="439">INT((TO5-1)/12)+1</f>
        <v>45</v>
      </c>
      <c r="TP4" s="35">
        <f t="shared" ref="TP4" si="440">INT((TP5-1)/12)+1</f>
        <v>45</v>
      </c>
      <c r="TQ4" s="35">
        <f t="shared" ref="TQ4:TS4" si="441">INT((TQ5-1)/12)+1</f>
        <v>45</v>
      </c>
      <c r="TR4" s="35">
        <f t="shared" si="441"/>
        <v>45</v>
      </c>
      <c r="TS4" s="35">
        <f t="shared" si="441"/>
        <v>45</v>
      </c>
      <c r="TT4" s="35">
        <f t="shared" ref="TT4" si="442">INT((TT5-1)/12)+1</f>
        <v>45</v>
      </c>
      <c r="TU4" s="35">
        <f t="shared" ref="TU4" si="443">INT((TU5-1)/12)+1</f>
        <v>45</v>
      </c>
      <c r="TV4" s="35">
        <f t="shared" ref="TV4" si="444">INT((TV5-1)/12)+1</f>
        <v>45</v>
      </c>
      <c r="TW4" s="35">
        <f t="shared" ref="TW4" si="445">INT((TW5-1)/12)+1</f>
        <v>45</v>
      </c>
      <c r="TX4" s="35">
        <f t="shared" ref="TX4" si="446">INT((TX5-1)/12)+1</f>
        <v>45</v>
      </c>
      <c r="TY4" s="35">
        <f t="shared" ref="TY4" si="447">INT((TY5-1)/12)+1</f>
        <v>45</v>
      </c>
      <c r="TZ4" s="35">
        <f t="shared" ref="TZ4" si="448">INT((TZ5-1)/12)+1</f>
        <v>46</v>
      </c>
      <c r="UA4" s="35">
        <f t="shared" ref="UA4" si="449">INT((UA5-1)/12)+1</f>
        <v>46</v>
      </c>
      <c r="UB4" s="35">
        <f t="shared" ref="UB4" si="450">INT((UB5-1)/12)+1</f>
        <v>46</v>
      </c>
      <c r="UC4" s="35">
        <f t="shared" ref="UC4" si="451">INT((UC5-1)/12)+1</f>
        <v>46</v>
      </c>
      <c r="UD4" s="35">
        <f t="shared" ref="UD4:UF4" si="452">INT((UD5-1)/12)+1</f>
        <v>46</v>
      </c>
      <c r="UE4" s="35">
        <f t="shared" si="452"/>
        <v>46</v>
      </c>
      <c r="UF4" s="35">
        <f t="shared" si="452"/>
        <v>46</v>
      </c>
      <c r="UG4" s="35">
        <f t="shared" ref="UG4" si="453">INT((UG5-1)/12)+1</f>
        <v>46</v>
      </c>
      <c r="UH4" s="35">
        <f t="shared" ref="UH4" si="454">INT((UH5-1)/12)+1</f>
        <v>46</v>
      </c>
      <c r="UI4" s="35">
        <f t="shared" ref="UI4" si="455">INT((UI5-1)/12)+1</f>
        <v>46</v>
      </c>
      <c r="UJ4" s="35">
        <f t="shared" ref="UJ4" si="456">INT((UJ5-1)/12)+1</f>
        <v>46</v>
      </c>
      <c r="UK4" s="35">
        <f t="shared" ref="UK4" si="457">INT((UK5-1)/12)+1</f>
        <v>46</v>
      </c>
      <c r="UL4" s="35">
        <f t="shared" ref="UL4" si="458">INT((UL5-1)/12)+1</f>
        <v>47</v>
      </c>
      <c r="UM4" s="35">
        <f t="shared" ref="UM4" si="459">INT((UM5-1)/12)+1</f>
        <v>47</v>
      </c>
      <c r="UN4" s="35">
        <f t="shared" ref="UN4" si="460">INT((UN5-1)/12)+1</f>
        <v>47</v>
      </c>
      <c r="UO4" s="35">
        <f t="shared" ref="UO4" si="461">INT((UO5-1)/12)+1</f>
        <v>47</v>
      </c>
      <c r="UP4" s="35">
        <f t="shared" ref="UP4" si="462">INT((UP5-1)/12)+1</f>
        <v>47</v>
      </c>
      <c r="UQ4" s="35">
        <f t="shared" ref="UQ4:US4" si="463">INT((UQ5-1)/12)+1</f>
        <v>47</v>
      </c>
      <c r="UR4" s="35">
        <f t="shared" si="463"/>
        <v>47</v>
      </c>
      <c r="US4" s="35">
        <f t="shared" si="463"/>
        <v>47</v>
      </c>
      <c r="UT4" s="35">
        <f t="shared" ref="UT4" si="464">INT((UT5-1)/12)+1</f>
        <v>47</v>
      </c>
      <c r="UU4" s="35">
        <f t="shared" ref="UU4" si="465">INT((UU5-1)/12)+1</f>
        <v>47</v>
      </c>
      <c r="UV4" s="35">
        <f t="shared" ref="UV4" si="466">INT((UV5-1)/12)+1</f>
        <v>47</v>
      </c>
      <c r="UW4" s="35">
        <f t="shared" ref="UW4" si="467">INT((UW5-1)/12)+1</f>
        <v>47</v>
      </c>
      <c r="UX4" s="35">
        <f t="shared" ref="UX4" si="468">INT((UX5-1)/12)+1</f>
        <v>48</v>
      </c>
      <c r="UY4" s="35">
        <f t="shared" ref="UY4" si="469">INT((UY5-1)/12)+1</f>
        <v>48</v>
      </c>
      <c r="UZ4" s="35">
        <f t="shared" ref="UZ4" si="470">INT((UZ5-1)/12)+1</f>
        <v>48</v>
      </c>
      <c r="VA4" s="35">
        <f t="shared" ref="VA4" si="471">INT((VA5-1)/12)+1</f>
        <v>48</v>
      </c>
      <c r="VB4" s="35">
        <f t="shared" ref="VB4" si="472">INT((VB5-1)/12)+1</f>
        <v>48</v>
      </c>
      <c r="VC4" s="35">
        <f t="shared" ref="VC4" si="473">INT((VC5-1)/12)+1</f>
        <v>48</v>
      </c>
      <c r="VD4" s="35">
        <f t="shared" ref="VD4:VF4" si="474">INT((VD5-1)/12)+1</f>
        <v>48</v>
      </c>
      <c r="VE4" s="35">
        <f t="shared" si="474"/>
        <v>48</v>
      </c>
      <c r="VF4" s="35">
        <f t="shared" si="474"/>
        <v>48</v>
      </c>
      <c r="VG4" s="35">
        <f t="shared" ref="VG4" si="475">INT((VG5-1)/12)+1</f>
        <v>48</v>
      </c>
      <c r="VH4" s="35">
        <f t="shared" ref="VH4" si="476">INT((VH5-1)/12)+1</f>
        <v>48</v>
      </c>
      <c r="VI4" s="35">
        <f t="shared" ref="VI4" si="477">INT((VI5-1)/12)+1</f>
        <v>48</v>
      </c>
      <c r="VJ4" s="35">
        <f t="shared" ref="VJ4" si="478">INT((VJ5-1)/12)+1</f>
        <v>49</v>
      </c>
      <c r="VK4" s="35">
        <f t="shared" ref="VK4" si="479">INT((VK5-1)/12)+1</f>
        <v>49</v>
      </c>
      <c r="VL4" s="35">
        <f t="shared" ref="VL4" si="480">INT((VL5-1)/12)+1</f>
        <v>49</v>
      </c>
      <c r="VM4" s="35">
        <f t="shared" ref="VM4" si="481">INT((VM5-1)/12)+1</f>
        <v>49</v>
      </c>
      <c r="VN4" s="35">
        <f t="shared" ref="VN4" si="482">INT((VN5-1)/12)+1</f>
        <v>49</v>
      </c>
      <c r="VO4" s="35">
        <f t="shared" ref="VO4" si="483">INT((VO5-1)/12)+1</f>
        <v>49</v>
      </c>
      <c r="VP4" s="35">
        <f t="shared" ref="VP4" si="484">INT((VP5-1)/12)+1</f>
        <v>49</v>
      </c>
      <c r="VQ4" s="35">
        <f t="shared" ref="VQ4:VS4" si="485">INT((VQ5-1)/12)+1</f>
        <v>49</v>
      </c>
      <c r="VR4" s="35">
        <f t="shared" si="485"/>
        <v>49</v>
      </c>
      <c r="VS4" s="35">
        <f t="shared" si="485"/>
        <v>49</v>
      </c>
      <c r="VT4" s="35">
        <f t="shared" ref="VT4" si="486">INT((VT5-1)/12)+1</f>
        <v>49</v>
      </c>
      <c r="VU4" s="35">
        <f t="shared" ref="VU4" si="487">INT((VU5-1)/12)+1</f>
        <v>49</v>
      </c>
      <c r="VV4" s="35">
        <f t="shared" ref="VV4" si="488">INT((VV5-1)/12)+1</f>
        <v>50</v>
      </c>
      <c r="VW4" s="35">
        <f t="shared" ref="VW4" si="489">INT((VW5-1)/12)+1</f>
        <v>50</v>
      </c>
      <c r="VX4" s="35">
        <f t="shared" ref="VX4" si="490">INT((VX5-1)/12)+1</f>
        <v>50</v>
      </c>
      <c r="VY4" s="35">
        <f t="shared" ref="VY4" si="491">INT((VY5-1)/12)+1</f>
        <v>50</v>
      </c>
      <c r="VZ4" s="35">
        <f t="shared" ref="VZ4" si="492">INT((VZ5-1)/12)+1</f>
        <v>50</v>
      </c>
      <c r="WA4" s="35">
        <f t="shared" ref="WA4" si="493">INT((WA5-1)/12)+1</f>
        <v>50</v>
      </c>
      <c r="WB4" s="35">
        <f t="shared" ref="WB4" si="494">INT((WB5-1)/12)+1</f>
        <v>50</v>
      </c>
      <c r="WC4" s="35">
        <f t="shared" ref="WC4" si="495">INT((WC5-1)/12)+1</f>
        <v>50</v>
      </c>
      <c r="WD4" s="35">
        <f t="shared" ref="WD4:WF4" si="496">INT((WD5-1)/12)+1</f>
        <v>50</v>
      </c>
      <c r="WE4" s="35">
        <f t="shared" si="496"/>
        <v>50</v>
      </c>
      <c r="WF4" s="35">
        <f t="shared" si="496"/>
        <v>50</v>
      </c>
      <c r="WG4" s="35">
        <f t="shared" ref="WG4" si="497">INT((WG5-1)/12)+1</f>
        <v>50</v>
      </c>
      <c r="WH4" s="35">
        <f t="shared" ref="WH4" si="498">INT((WH5-1)/12)+1</f>
        <v>51</v>
      </c>
      <c r="WI4" s="35">
        <f t="shared" ref="WI4" si="499">INT((WI5-1)/12)+1</f>
        <v>51</v>
      </c>
      <c r="WJ4" s="35">
        <f t="shared" ref="WJ4" si="500">INT((WJ5-1)/12)+1</f>
        <v>51</v>
      </c>
      <c r="WK4" s="35">
        <f t="shared" ref="WK4" si="501">INT((WK5-1)/12)+1</f>
        <v>51</v>
      </c>
      <c r="WL4" s="35">
        <f t="shared" ref="WL4" si="502">INT((WL5-1)/12)+1</f>
        <v>51</v>
      </c>
      <c r="WM4" s="35">
        <f t="shared" ref="WM4" si="503">INT((WM5-1)/12)+1</f>
        <v>51</v>
      </c>
      <c r="WN4" s="35">
        <f t="shared" ref="WN4" si="504">INT((WN5-1)/12)+1</f>
        <v>51</v>
      </c>
      <c r="WO4" s="35">
        <f t="shared" ref="WO4" si="505">INT((WO5-1)/12)+1</f>
        <v>51</v>
      </c>
      <c r="WP4" s="35">
        <f t="shared" ref="WP4" si="506">INT((WP5-1)/12)+1</f>
        <v>51</v>
      </c>
      <c r="WQ4" s="35">
        <f t="shared" ref="WQ4:WS4" si="507">INT((WQ5-1)/12)+1</f>
        <v>51</v>
      </c>
      <c r="WR4" s="35">
        <f t="shared" si="507"/>
        <v>51</v>
      </c>
      <c r="WS4" s="35">
        <f t="shared" si="507"/>
        <v>51</v>
      </c>
      <c r="WT4" s="35">
        <f t="shared" ref="WT4" si="508">INT((WT5-1)/12)+1</f>
        <v>52</v>
      </c>
      <c r="WU4" s="35">
        <f t="shared" ref="WU4" si="509">INT((WU5-1)/12)+1</f>
        <v>52</v>
      </c>
      <c r="WV4" s="35">
        <f t="shared" ref="WV4" si="510">INT((WV5-1)/12)+1</f>
        <v>52</v>
      </c>
      <c r="WW4" s="35">
        <f t="shared" ref="WW4" si="511">INT((WW5-1)/12)+1</f>
        <v>52</v>
      </c>
      <c r="WX4" s="35">
        <f t="shared" ref="WX4" si="512">INT((WX5-1)/12)+1</f>
        <v>52</v>
      </c>
      <c r="WY4" s="35">
        <f t="shared" ref="WY4" si="513">INT((WY5-1)/12)+1</f>
        <v>52</v>
      </c>
      <c r="WZ4" s="35">
        <f t="shared" ref="WZ4" si="514">INT((WZ5-1)/12)+1</f>
        <v>52</v>
      </c>
      <c r="XA4" s="35">
        <f t="shared" ref="XA4" si="515">INT((XA5-1)/12)+1</f>
        <v>52</v>
      </c>
      <c r="XB4" s="35">
        <f t="shared" ref="XB4" si="516">INT((XB5-1)/12)+1</f>
        <v>52</v>
      </c>
      <c r="XC4" s="35">
        <f t="shared" ref="XC4" si="517">INT((XC5-1)/12)+1</f>
        <v>52</v>
      </c>
      <c r="XD4" s="35">
        <f t="shared" ref="XD4:XF4" si="518">INT((XD5-1)/12)+1</f>
        <v>52</v>
      </c>
      <c r="XE4" s="35">
        <f t="shared" si="518"/>
        <v>52</v>
      </c>
      <c r="XF4" s="35">
        <f t="shared" si="518"/>
        <v>53</v>
      </c>
      <c r="XG4" s="35">
        <f t="shared" ref="XG4" si="519">INT((XG5-1)/12)+1</f>
        <v>53</v>
      </c>
      <c r="XH4" s="35">
        <f t="shared" ref="XH4" si="520">INT((XH5-1)/12)+1</f>
        <v>53</v>
      </c>
      <c r="XI4" s="35">
        <f t="shared" ref="XI4" si="521">INT((XI5-1)/12)+1</f>
        <v>53</v>
      </c>
      <c r="XJ4" s="35">
        <f t="shared" ref="XJ4" si="522">INT((XJ5-1)/12)+1</f>
        <v>53</v>
      </c>
      <c r="XK4" s="35">
        <f t="shared" ref="XK4" si="523">INT((XK5-1)/12)+1</f>
        <v>53</v>
      </c>
      <c r="XL4" s="35">
        <f t="shared" ref="XL4" si="524">INT((XL5-1)/12)+1</f>
        <v>53</v>
      </c>
      <c r="XM4" s="35">
        <f t="shared" ref="XM4" si="525">INT((XM5-1)/12)+1</f>
        <v>53</v>
      </c>
      <c r="XN4" s="35">
        <f t="shared" ref="XN4" si="526">INT((XN5-1)/12)+1</f>
        <v>53</v>
      </c>
      <c r="XO4" s="35">
        <f t="shared" ref="XO4" si="527">INT((XO5-1)/12)+1</f>
        <v>53</v>
      </c>
      <c r="XP4" s="35">
        <f t="shared" ref="XP4" si="528">INT((XP5-1)/12)+1</f>
        <v>53</v>
      </c>
      <c r="XQ4" s="35">
        <f t="shared" ref="XQ4:XS4" si="529">INT((XQ5-1)/12)+1</f>
        <v>53</v>
      </c>
      <c r="XR4" s="35">
        <f t="shared" si="529"/>
        <v>54</v>
      </c>
      <c r="XS4" s="35">
        <f t="shared" si="529"/>
        <v>54</v>
      </c>
      <c r="XT4" s="35">
        <f t="shared" ref="XT4" si="530">INT((XT5-1)/12)+1</f>
        <v>54</v>
      </c>
      <c r="XU4" s="35">
        <f t="shared" ref="XU4" si="531">INT((XU5-1)/12)+1</f>
        <v>54</v>
      </c>
      <c r="XV4" s="35">
        <f t="shared" ref="XV4" si="532">INT((XV5-1)/12)+1</f>
        <v>54</v>
      </c>
      <c r="XW4" s="35">
        <f t="shared" ref="XW4" si="533">INT((XW5-1)/12)+1</f>
        <v>54</v>
      </c>
      <c r="XX4" s="35">
        <f t="shared" ref="XX4" si="534">INT((XX5-1)/12)+1</f>
        <v>54</v>
      </c>
      <c r="XY4" s="35">
        <f t="shared" ref="XY4" si="535">INT((XY5-1)/12)+1</f>
        <v>54</v>
      </c>
      <c r="XZ4" s="35">
        <f t="shared" ref="XZ4" si="536">INT((XZ5-1)/12)+1</f>
        <v>54</v>
      </c>
      <c r="YA4" s="35">
        <f t="shared" ref="YA4" si="537">INT((YA5-1)/12)+1</f>
        <v>54</v>
      </c>
      <c r="YB4" s="35">
        <f t="shared" ref="YB4" si="538">INT((YB5-1)/12)+1</f>
        <v>54</v>
      </c>
      <c r="YC4" s="35">
        <f t="shared" ref="YC4" si="539">INT((YC5-1)/12)+1</f>
        <v>54</v>
      </c>
      <c r="YD4" s="35">
        <f t="shared" ref="YD4:YF4" si="540">INT((YD5-1)/12)+1</f>
        <v>55</v>
      </c>
      <c r="YE4" s="35">
        <f t="shared" si="540"/>
        <v>55</v>
      </c>
      <c r="YF4" s="35">
        <f t="shared" si="540"/>
        <v>55</v>
      </c>
      <c r="YG4" s="35">
        <f t="shared" ref="YG4" si="541">INT((YG5-1)/12)+1</f>
        <v>55</v>
      </c>
      <c r="YH4" s="35">
        <f t="shared" ref="YH4" si="542">INT((YH5-1)/12)+1</f>
        <v>55</v>
      </c>
      <c r="YI4" s="35">
        <f t="shared" ref="YI4" si="543">INT((YI5-1)/12)+1</f>
        <v>55</v>
      </c>
      <c r="YJ4" s="35">
        <f t="shared" ref="YJ4" si="544">INT((YJ5-1)/12)+1</f>
        <v>55</v>
      </c>
      <c r="YK4" s="35">
        <f t="shared" ref="YK4" si="545">INT((YK5-1)/12)+1</f>
        <v>55</v>
      </c>
      <c r="YL4" s="35">
        <f t="shared" ref="YL4" si="546">INT((YL5-1)/12)+1</f>
        <v>55</v>
      </c>
      <c r="YM4" s="35">
        <f t="shared" ref="YM4" si="547">INT((YM5-1)/12)+1</f>
        <v>55</v>
      </c>
      <c r="YN4" s="35">
        <f t="shared" ref="YN4" si="548">INT((YN5-1)/12)+1</f>
        <v>55</v>
      </c>
      <c r="YO4" s="35">
        <f t="shared" ref="YO4" si="549">INT((YO5-1)/12)+1</f>
        <v>55</v>
      </c>
      <c r="YP4" s="35">
        <f t="shared" ref="YP4" si="550">INT((YP5-1)/12)+1</f>
        <v>56</v>
      </c>
      <c r="YQ4" s="35">
        <f t="shared" ref="YQ4:YS4" si="551">INT((YQ5-1)/12)+1</f>
        <v>56</v>
      </c>
      <c r="YR4" s="35">
        <f t="shared" si="551"/>
        <v>56</v>
      </c>
      <c r="YS4" s="35">
        <f t="shared" si="551"/>
        <v>56</v>
      </c>
      <c r="YT4" s="35">
        <f t="shared" ref="YT4" si="552">INT((YT5-1)/12)+1</f>
        <v>56</v>
      </c>
      <c r="YU4" s="35">
        <f t="shared" ref="YU4" si="553">INT((YU5-1)/12)+1</f>
        <v>56</v>
      </c>
      <c r="YV4" s="35">
        <f t="shared" ref="YV4" si="554">INT((YV5-1)/12)+1</f>
        <v>56</v>
      </c>
      <c r="YW4" s="35">
        <f t="shared" ref="YW4" si="555">INT((YW5-1)/12)+1</f>
        <v>56</v>
      </c>
      <c r="YX4" s="35">
        <f t="shared" ref="YX4" si="556">INT((YX5-1)/12)+1</f>
        <v>56</v>
      </c>
      <c r="YY4" s="35">
        <f t="shared" ref="YY4" si="557">INT((YY5-1)/12)+1</f>
        <v>56</v>
      </c>
      <c r="YZ4" s="35">
        <f t="shared" ref="YZ4" si="558">INT((YZ5-1)/12)+1</f>
        <v>56</v>
      </c>
      <c r="ZA4" s="35">
        <f t="shared" ref="ZA4" si="559">INT((ZA5-1)/12)+1</f>
        <v>56</v>
      </c>
      <c r="ZB4" s="35">
        <f t="shared" ref="ZB4" si="560">INT((ZB5-1)/12)+1</f>
        <v>57</v>
      </c>
      <c r="ZC4" s="35">
        <f t="shared" ref="ZC4" si="561">INT((ZC5-1)/12)+1</f>
        <v>57</v>
      </c>
      <c r="ZD4" s="35">
        <f t="shared" ref="ZD4:ZF4" si="562">INT((ZD5-1)/12)+1</f>
        <v>57</v>
      </c>
      <c r="ZE4" s="35">
        <f t="shared" si="562"/>
        <v>57</v>
      </c>
      <c r="ZF4" s="35">
        <f t="shared" si="562"/>
        <v>57</v>
      </c>
      <c r="ZG4" s="35">
        <f t="shared" ref="ZG4" si="563">INT((ZG5-1)/12)+1</f>
        <v>57</v>
      </c>
      <c r="ZH4" s="35">
        <f t="shared" ref="ZH4" si="564">INT((ZH5-1)/12)+1</f>
        <v>57</v>
      </c>
      <c r="ZI4" s="35">
        <f t="shared" ref="ZI4" si="565">INT((ZI5-1)/12)+1</f>
        <v>57</v>
      </c>
      <c r="ZJ4" s="35">
        <f t="shared" ref="ZJ4" si="566">INT((ZJ5-1)/12)+1</f>
        <v>57</v>
      </c>
      <c r="ZK4" s="35">
        <f t="shared" ref="ZK4" si="567">INT((ZK5-1)/12)+1</f>
        <v>57</v>
      </c>
      <c r="ZL4" s="35">
        <f t="shared" ref="ZL4" si="568">INT((ZL5-1)/12)+1</f>
        <v>57</v>
      </c>
      <c r="ZM4" s="35">
        <f t="shared" ref="ZM4" si="569">INT((ZM5-1)/12)+1</f>
        <v>57</v>
      </c>
      <c r="ZN4" s="35">
        <f t="shared" ref="ZN4" si="570">INT((ZN5-1)/12)+1</f>
        <v>58</v>
      </c>
      <c r="ZO4" s="35">
        <f t="shared" ref="ZO4" si="571">INT((ZO5-1)/12)+1</f>
        <v>58</v>
      </c>
      <c r="ZP4" s="35">
        <f t="shared" ref="ZP4" si="572">INT((ZP5-1)/12)+1</f>
        <v>58</v>
      </c>
      <c r="ZQ4" s="35">
        <f t="shared" ref="ZQ4:ZS4" si="573">INT((ZQ5-1)/12)+1</f>
        <v>58</v>
      </c>
      <c r="ZR4" s="35">
        <f t="shared" si="573"/>
        <v>58</v>
      </c>
      <c r="ZS4" s="35">
        <f t="shared" si="573"/>
        <v>58</v>
      </c>
      <c r="ZT4" s="35">
        <f t="shared" ref="ZT4" si="574">INT((ZT5-1)/12)+1</f>
        <v>58</v>
      </c>
      <c r="ZU4" s="35">
        <f t="shared" ref="ZU4" si="575">INT((ZU5-1)/12)+1</f>
        <v>58</v>
      </c>
      <c r="ZV4" s="35">
        <f t="shared" ref="ZV4" si="576">INT((ZV5-1)/12)+1</f>
        <v>58</v>
      </c>
      <c r="ZW4" s="35">
        <f t="shared" ref="ZW4" si="577">INT((ZW5-1)/12)+1</f>
        <v>58</v>
      </c>
      <c r="ZX4" s="35">
        <f t="shared" ref="ZX4" si="578">INT((ZX5-1)/12)+1</f>
        <v>58</v>
      </c>
      <c r="ZY4" s="35">
        <f t="shared" ref="ZY4" si="579">INT((ZY5-1)/12)+1</f>
        <v>58</v>
      </c>
      <c r="ZZ4" s="35">
        <f t="shared" ref="ZZ4" si="580">INT((ZZ5-1)/12)+1</f>
        <v>59</v>
      </c>
      <c r="AAA4" s="35">
        <f t="shared" ref="AAA4" si="581">INT((AAA5-1)/12)+1</f>
        <v>59</v>
      </c>
      <c r="AAB4" s="35">
        <f t="shared" ref="AAB4" si="582">INT((AAB5-1)/12)+1</f>
        <v>59</v>
      </c>
      <c r="AAC4" s="35">
        <f t="shared" ref="AAC4" si="583">INT((AAC5-1)/12)+1</f>
        <v>59</v>
      </c>
      <c r="AAD4" s="35">
        <f t="shared" ref="AAD4:AAF4" si="584">INT((AAD5-1)/12)+1</f>
        <v>59</v>
      </c>
      <c r="AAE4" s="35">
        <f t="shared" si="584"/>
        <v>59</v>
      </c>
      <c r="AAF4" s="35">
        <f t="shared" si="584"/>
        <v>59</v>
      </c>
      <c r="AAG4" s="35">
        <f t="shared" ref="AAG4" si="585">INT((AAG5-1)/12)+1</f>
        <v>59</v>
      </c>
      <c r="AAH4" s="35">
        <f t="shared" ref="AAH4" si="586">INT((AAH5-1)/12)+1</f>
        <v>59</v>
      </c>
      <c r="AAI4" s="35">
        <f t="shared" ref="AAI4" si="587">INT((AAI5-1)/12)+1</f>
        <v>59</v>
      </c>
      <c r="AAJ4" s="35">
        <f t="shared" ref="AAJ4" si="588">INT((AAJ5-1)/12)+1</f>
        <v>59</v>
      </c>
      <c r="AAK4" s="35">
        <f t="shared" ref="AAK4" si="589">INT((AAK5-1)/12)+1</f>
        <v>59</v>
      </c>
      <c r="AAL4" s="35">
        <f t="shared" ref="AAL4" si="590">INT((AAL5-1)/12)+1</f>
        <v>60</v>
      </c>
      <c r="AAM4" s="35">
        <f t="shared" ref="AAM4" si="591">INT((AAM5-1)/12)+1</f>
        <v>60</v>
      </c>
      <c r="AAN4" s="35">
        <f t="shared" ref="AAN4" si="592">INT((AAN5-1)/12)+1</f>
        <v>60</v>
      </c>
      <c r="AAO4" s="35">
        <f t="shared" ref="AAO4" si="593">INT((AAO5-1)/12)+1</f>
        <v>60</v>
      </c>
      <c r="AAP4" s="35">
        <f t="shared" ref="AAP4" si="594">INT((AAP5-1)/12)+1</f>
        <v>60</v>
      </c>
      <c r="AAQ4" s="35">
        <f t="shared" ref="AAQ4:AAS4" si="595">INT((AAQ5-1)/12)+1</f>
        <v>60</v>
      </c>
      <c r="AAR4" s="35">
        <f t="shared" si="595"/>
        <v>60</v>
      </c>
      <c r="AAS4" s="35">
        <f t="shared" si="595"/>
        <v>60</v>
      </c>
      <c r="AAT4" s="35">
        <f t="shared" ref="AAT4" si="596">INT((AAT5-1)/12)+1</f>
        <v>60</v>
      </c>
      <c r="AAU4" s="35">
        <f t="shared" ref="AAU4" si="597">INT((AAU5-1)/12)+1</f>
        <v>60</v>
      </c>
      <c r="AAV4" s="35">
        <f t="shared" ref="AAV4" si="598">INT((AAV5-1)/12)+1</f>
        <v>60</v>
      </c>
      <c r="AAW4" s="35">
        <f t="shared" ref="AAW4" si="599">INT((AAW5-1)/12)+1</f>
        <v>60</v>
      </c>
      <c r="AAX4" s="35">
        <f t="shared" ref="AAX4" si="600">INT((AAX5-1)/12)+1</f>
        <v>61</v>
      </c>
      <c r="AAY4" s="35">
        <f t="shared" ref="AAY4" si="601">INT((AAY5-1)/12)+1</f>
        <v>61</v>
      </c>
      <c r="AAZ4" s="35">
        <f t="shared" ref="AAZ4" si="602">INT((AAZ5-1)/12)+1</f>
        <v>61</v>
      </c>
      <c r="ABA4" s="35">
        <f t="shared" ref="ABA4" si="603">INT((ABA5-1)/12)+1</f>
        <v>61</v>
      </c>
      <c r="ABB4" s="35">
        <f t="shared" ref="ABB4" si="604">INT((ABB5-1)/12)+1</f>
        <v>61</v>
      </c>
      <c r="ABC4" s="35">
        <f t="shared" ref="ABC4" si="605">INT((ABC5-1)/12)+1</f>
        <v>61</v>
      </c>
      <c r="ABD4" s="35">
        <f t="shared" ref="ABD4:ABF4" si="606">INT((ABD5-1)/12)+1</f>
        <v>61</v>
      </c>
      <c r="ABE4" s="35">
        <f t="shared" si="606"/>
        <v>61</v>
      </c>
      <c r="ABF4" s="35">
        <f t="shared" si="606"/>
        <v>61</v>
      </c>
      <c r="ABG4" s="35">
        <f t="shared" ref="ABG4" si="607">INT((ABG5-1)/12)+1</f>
        <v>61</v>
      </c>
      <c r="ABH4" s="35">
        <f t="shared" ref="ABH4" si="608">INT((ABH5-1)/12)+1</f>
        <v>61</v>
      </c>
      <c r="ABI4" s="35">
        <f t="shared" ref="ABI4" si="609">INT((ABI5-1)/12)+1</f>
        <v>61</v>
      </c>
      <c r="ABJ4" s="35">
        <f t="shared" ref="ABJ4" si="610">INT((ABJ5-1)/12)+1</f>
        <v>62</v>
      </c>
      <c r="ABK4" s="35">
        <f t="shared" ref="ABK4" si="611">INT((ABK5-1)/12)+1</f>
        <v>62</v>
      </c>
      <c r="ABL4" s="35">
        <f t="shared" ref="ABL4" si="612">INT((ABL5-1)/12)+1</f>
        <v>62</v>
      </c>
      <c r="ABM4" s="35">
        <f t="shared" ref="ABM4" si="613">INT((ABM5-1)/12)+1</f>
        <v>62</v>
      </c>
      <c r="ABN4" s="35">
        <f t="shared" ref="ABN4" si="614">INT((ABN5-1)/12)+1</f>
        <v>62</v>
      </c>
      <c r="ABO4" s="35">
        <f t="shared" ref="ABO4" si="615">INT((ABO5-1)/12)+1</f>
        <v>62</v>
      </c>
      <c r="ABP4" s="35">
        <f t="shared" ref="ABP4" si="616">INT((ABP5-1)/12)+1</f>
        <v>62</v>
      </c>
      <c r="ABQ4" s="35">
        <f t="shared" ref="ABQ4:ABS4" si="617">INT((ABQ5-1)/12)+1</f>
        <v>62</v>
      </c>
      <c r="ABR4" s="35">
        <f t="shared" si="617"/>
        <v>62</v>
      </c>
      <c r="ABS4" s="35">
        <f t="shared" si="617"/>
        <v>62</v>
      </c>
      <c r="ABT4" s="35">
        <f t="shared" ref="ABT4" si="618">INT((ABT5-1)/12)+1</f>
        <v>62</v>
      </c>
      <c r="ABU4" s="35">
        <f t="shared" ref="ABU4" si="619">INT((ABU5-1)/12)+1</f>
        <v>62</v>
      </c>
      <c r="ABV4" s="35">
        <f t="shared" ref="ABV4" si="620">INT((ABV5-1)/12)+1</f>
        <v>63</v>
      </c>
      <c r="ABW4" s="35">
        <f t="shared" ref="ABW4" si="621">INT((ABW5-1)/12)+1</f>
        <v>63</v>
      </c>
      <c r="ABX4" s="35">
        <f t="shared" ref="ABX4" si="622">INT((ABX5-1)/12)+1</f>
        <v>63</v>
      </c>
      <c r="ABY4" s="35">
        <f t="shared" ref="ABY4" si="623">INT((ABY5-1)/12)+1</f>
        <v>63</v>
      </c>
      <c r="ABZ4" s="35">
        <f t="shared" ref="ABZ4" si="624">INT((ABZ5-1)/12)+1</f>
        <v>63</v>
      </c>
      <c r="ACA4" s="35">
        <f t="shared" ref="ACA4" si="625">INT((ACA5-1)/12)+1</f>
        <v>63</v>
      </c>
      <c r="ACB4" s="35">
        <f t="shared" ref="ACB4" si="626">INT((ACB5-1)/12)+1</f>
        <v>63</v>
      </c>
      <c r="ACC4" s="35">
        <f t="shared" ref="ACC4" si="627">INT((ACC5-1)/12)+1</f>
        <v>63</v>
      </c>
      <c r="ACD4" s="35">
        <f t="shared" ref="ACD4:ACF4" si="628">INT((ACD5-1)/12)+1</f>
        <v>63</v>
      </c>
      <c r="ACE4" s="35">
        <f t="shared" si="628"/>
        <v>63</v>
      </c>
      <c r="ACF4" s="35">
        <f t="shared" si="628"/>
        <v>63</v>
      </c>
      <c r="ACG4" s="35">
        <f t="shared" ref="ACG4" si="629">INT((ACG5-1)/12)+1</f>
        <v>63</v>
      </c>
      <c r="ACH4" s="35">
        <f t="shared" ref="ACH4" si="630">INT((ACH5-1)/12)+1</f>
        <v>64</v>
      </c>
      <c r="ACI4" s="35">
        <f t="shared" ref="ACI4" si="631">INT((ACI5-1)/12)+1</f>
        <v>64</v>
      </c>
      <c r="ACJ4" s="35">
        <f t="shared" ref="ACJ4" si="632">INT((ACJ5-1)/12)+1</f>
        <v>64</v>
      </c>
      <c r="ACK4" s="35">
        <f t="shared" ref="ACK4" si="633">INT((ACK5-1)/12)+1</f>
        <v>64</v>
      </c>
      <c r="ACL4" s="35">
        <f t="shared" ref="ACL4" si="634">INT((ACL5-1)/12)+1</f>
        <v>64</v>
      </c>
      <c r="ACM4" s="35">
        <f t="shared" ref="ACM4" si="635">INT((ACM5-1)/12)+1</f>
        <v>64</v>
      </c>
      <c r="ACN4" s="35">
        <f t="shared" ref="ACN4" si="636">INT((ACN5-1)/12)+1</f>
        <v>64</v>
      </c>
      <c r="ACO4" s="35">
        <f t="shared" ref="ACO4" si="637">INT((ACO5-1)/12)+1</f>
        <v>64</v>
      </c>
      <c r="ACP4" s="35">
        <f t="shared" ref="ACP4" si="638">INT((ACP5-1)/12)+1</f>
        <v>64</v>
      </c>
      <c r="ACQ4" s="35">
        <f t="shared" ref="ACQ4:ACS4" si="639">INT((ACQ5-1)/12)+1</f>
        <v>64</v>
      </c>
      <c r="ACR4" s="35">
        <f t="shared" si="639"/>
        <v>64</v>
      </c>
      <c r="ACS4" s="35">
        <f t="shared" si="639"/>
        <v>64</v>
      </c>
      <c r="ACT4" s="35">
        <f t="shared" ref="ACT4" si="640">INT((ACT5-1)/12)+1</f>
        <v>65</v>
      </c>
      <c r="ACU4" s="35">
        <f t="shared" ref="ACU4" si="641">INT((ACU5-1)/12)+1</f>
        <v>65</v>
      </c>
      <c r="ACV4" s="35">
        <f t="shared" ref="ACV4" si="642">INT((ACV5-1)/12)+1</f>
        <v>65</v>
      </c>
      <c r="ACW4" s="35">
        <f t="shared" ref="ACW4" si="643">INT((ACW5-1)/12)+1</f>
        <v>65</v>
      </c>
      <c r="ACX4" s="35">
        <f t="shared" ref="ACX4" si="644">INT((ACX5-1)/12)+1</f>
        <v>65</v>
      </c>
      <c r="ACY4" s="35">
        <f t="shared" ref="ACY4" si="645">INT((ACY5-1)/12)+1</f>
        <v>65</v>
      </c>
      <c r="ACZ4" s="35">
        <f t="shared" ref="ACZ4" si="646">INT((ACZ5-1)/12)+1</f>
        <v>65</v>
      </c>
      <c r="ADA4" s="35">
        <f t="shared" ref="ADA4" si="647">INT((ADA5-1)/12)+1</f>
        <v>65</v>
      </c>
      <c r="ADB4" s="35">
        <f t="shared" ref="ADB4" si="648">INT((ADB5-1)/12)+1</f>
        <v>65</v>
      </c>
      <c r="ADC4" s="35">
        <f t="shared" ref="ADC4" si="649">INT((ADC5-1)/12)+1</f>
        <v>65</v>
      </c>
      <c r="ADD4" s="35">
        <f t="shared" ref="ADD4:ADF4" si="650">INT((ADD5-1)/12)+1</f>
        <v>65</v>
      </c>
      <c r="ADE4" s="35">
        <f t="shared" si="650"/>
        <v>65</v>
      </c>
      <c r="ADF4" s="35">
        <f t="shared" si="650"/>
        <v>66</v>
      </c>
      <c r="ADG4" s="35">
        <f t="shared" ref="ADG4" si="651">INT((ADG5-1)/12)+1</f>
        <v>66</v>
      </c>
      <c r="ADH4" s="35">
        <f t="shared" ref="ADH4" si="652">INT((ADH5-1)/12)+1</f>
        <v>66</v>
      </c>
      <c r="ADI4" s="35">
        <f t="shared" ref="ADI4" si="653">INT((ADI5-1)/12)+1</f>
        <v>66</v>
      </c>
      <c r="ADJ4" s="35">
        <f t="shared" ref="ADJ4" si="654">INT((ADJ5-1)/12)+1</f>
        <v>66</v>
      </c>
      <c r="ADK4" s="35">
        <f t="shared" ref="ADK4" si="655">INT((ADK5-1)/12)+1</f>
        <v>66</v>
      </c>
      <c r="ADL4" s="35">
        <f t="shared" ref="ADL4" si="656">INT((ADL5-1)/12)+1</f>
        <v>66</v>
      </c>
      <c r="ADM4" s="35">
        <f t="shared" ref="ADM4" si="657">INT((ADM5-1)/12)+1</f>
        <v>66</v>
      </c>
      <c r="ADN4" s="35">
        <f t="shared" ref="ADN4" si="658">INT((ADN5-1)/12)+1</f>
        <v>66</v>
      </c>
      <c r="ADO4" s="35">
        <f t="shared" ref="ADO4" si="659">INT((ADO5-1)/12)+1</f>
        <v>66</v>
      </c>
      <c r="ADP4" s="35">
        <f t="shared" ref="ADP4" si="660">INT((ADP5-1)/12)+1</f>
        <v>66</v>
      </c>
      <c r="ADQ4" s="35">
        <f t="shared" ref="ADQ4:ADS4" si="661">INT((ADQ5-1)/12)+1</f>
        <v>66</v>
      </c>
      <c r="ADR4" s="35">
        <f t="shared" si="661"/>
        <v>67</v>
      </c>
      <c r="ADS4" s="35">
        <f t="shared" si="661"/>
        <v>67</v>
      </c>
      <c r="ADT4" s="35">
        <f t="shared" ref="ADT4" si="662">INT((ADT5-1)/12)+1</f>
        <v>67</v>
      </c>
      <c r="ADU4" s="35">
        <f t="shared" ref="ADU4" si="663">INT((ADU5-1)/12)+1</f>
        <v>67</v>
      </c>
      <c r="ADV4" s="35">
        <f t="shared" ref="ADV4" si="664">INT((ADV5-1)/12)+1</f>
        <v>67</v>
      </c>
      <c r="ADW4" s="35">
        <f t="shared" ref="ADW4" si="665">INT((ADW5-1)/12)+1</f>
        <v>67</v>
      </c>
      <c r="ADX4" s="35">
        <f t="shared" ref="ADX4" si="666">INT((ADX5-1)/12)+1</f>
        <v>67</v>
      </c>
      <c r="ADY4" s="35">
        <f t="shared" ref="ADY4" si="667">INT((ADY5-1)/12)+1</f>
        <v>67</v>
      </c>
      <c r="ADZ4" s="35">
        <f t="shared" ref="ADZ4" si="668">INT((ADZ5-1)/12)+1</f>
        <v>67</v>
      </c>
      <c r="AEA4" s="35">
        <f t="shared" ref="AEA4" si="669">INT((AEA5-1)/12)+1</f>
        <v>67</v>
      </c>
      <c r="AEB4" s="35">
        <f t="shared" ref="AEB4" si="670">INT((AEB5-1)/12)+1</f>
        <v>67</v>
      </c>
      <c r="AEC4" s="35">
        <f t="shared" ref="AEC4" si="671">INT((AEC5-1)/12)+1</f>
        <v>67</v>
      </c>
      <c r="AED4" s="35">
        <f t="shared" ref="AED4:AEF4" si="672">INT((AED5-1)/12)+1</f>
        <v>68</v>
      </c>
      <c r="AEE4" s="35">
        <f t="shared" si="672"/>
        <v>68</v>
      </c>
      <c r="AEF4" s="35">
        <f t="shared" si="672"/>
        <v>68</v>
      </c>
      <c r="AEG4" s="35">
        <f t="shared" ref="AEG4" si="673">INT((AEG5-1)/12)+1</f>
        <v>68</v>
      </c>
      <c r="AEH4" s="35">
        <f t="shared" ref="AEH4" si="674">INT((AEH5-1)/12)+1</f>
        <v>68</v>
      </c>
      <c r="AEI4" s="35">
        <f t="shared" ref="AEI4" si="675">INT((AEI5-1)/12)+1</f>
        <v>68</v>
      </c>
      <c r="AEJ4" s="35">
        <f t="shared" ref="AEJ4" si="676">INT((AEJ5-1)/12)+1</f>
        <v>68</v>
      </c>
      <c r="AEK4" s="35">
        <f t="shared" ref="AEK4" si="677">INT((AEK5-1)/12)+1</f>
        <v>68</v>
      </c>
      <c r="AEL4" s="35">
        <f t="shared" ref="AEL4" si="678">INT((AEL5-1)/12)+1</f>
        <v>68</v>
      </c>
      <c r="AEM4" s="35">
        <f t="shared" ref="AEM4" si="679">INT((AEM5-1)/12)+1</f>
        <v>68</v>
      </c>
      <c r="AEN4" s="35">
        <f t="shared" ref="AEN4" si="680">INT((AEN5-1)/12)+1</f>
        <v>68</v>
      </c>
      <c r="AEO4" s="35">
        <f t="shared" ref="AEO4" si="681">INT((AEO5-1)/12)+1</f>
        <v>68</v>
      </c>
      <c r="AEP4" s="35">
        <f t="shared" ref="AEP4" si="682">INT((AEP5-1)/12)+1</f>
        <v>69</v>
      </c>
      <c r="AEQ4" s="35">
        <f t="shared" ref="AEQ4:AES4" si="683">INT((AEQ5-1)/12)+1</f>
        <v>69</v>
      </c>
      <c r="AER4" s="35">
        <f t="shared" si="683"/>
        <v>69</v>
      </c>
      <c r="AES4" s="35">
        <f t="shared" si="683"/>
        <v>69</v>
      </c>
      <c r="AET4" s="35">
        <f t="shared" ref="AET4" si="684">INT((AET5-1)/12)+1</f>
        <v>69</v>
      </c>
      <c r="AEU4" s="35">
        <f t="shared" ref="AEU4" si="685">INT((AEU5-1)/12)+1</f>
        <v>69</v>
      </c>
      <c r="AEV4" s="35">
        <f t="shared" ref="AEV4" si="686">INT((AEV5-1)/12)+1</f>
        <v>69</v>
      </c>
      <c r="AEW4" s="35">
        <f t="shared" ref="AEW4" si="687">INT((AEW5-1)/12)+1</f>
        <v>69</v>
      </c>
      <c r="AEX4" s="35">
        <f t="shared" ref="AEX4" si="688">INT((AEX5-1)/12)+1</f>
        <v>69</v>
      </c>
      <c r="AEY4" s="35">
        <f t="shared" ref="AEY4" si="689">INT((AEY5-1)/12)+1</f>
        <v>69</v>
      </c>
      <c r="AEZ4" s="35">
        <f t="shared" ref="AEZ4" si="690">INT((AEZ5-1)/12)+1</f>
        <v>69</v>
      </c>
      <c r="AFA4" s="35">
        <f t="shared" ref="AFA4" si="691">INT((AFA5-1)/12)+1</f>
        <v>69</v>
      </c>
      <c r="AFB4" s="35">
        <f t="shared" ref="AFB4" si="692">INT((AFB5-1)/12)+1</f>
        <v>70</v>
      </c>
      <c r="AFC4" s="35">
        <f t="shared" ref="AFC4" si="693">INT((AFC5-1)/12)+1</f>
        <v>70</v>
      </c>
      <c r="AFD4" s="35">
        <f t="shared" ref="AFD4:AFF4" si="694">INT((AFD5-1)/12)+1</f>
        <v>70</v>
      </c>
      <c r="AFE4" s="35">
        <f t="shared" si="694"/>
        <v>70</v>
      </c>
      <c r="AFF4" s="35">
        <f t="shared" si="694"/>
        <v>70</v>
      </c>
      <c r="AFG4" s="35">
        <f t="shared" ref="AFG4" si="695">INT((AFG5-1)/12)+1</f>
        <v>70</v>
      </c>
      <c r="AFH4" s="35">
        <f t="shared" ref="AFH4" si="696">INT((AFH5-1)/12)+1</f>
        <v>70</v>
      </c>
      <c r="AFI4" s="35">
        <f t="shared" ref="AFI4" si="697">INT((AFI5-1)/12)+1</f>
        <v>70</v>
      </c>
      <c r="AFJ4" s="35">
        <f t="shared" ref="AFJ4" si="698">INT((AFJ5-1)/12)+1</f>
        <v>70</v>
      </c>
      <c r="AFK4" s="35">
        <f t="shared" ref="AFK4" si="699">INT((AFK5-1)/12)+1</f>
        <v>70</v>
      </c>
      <c r="AFL4" s="35">
        <f t="shared" ref="AFL4" si="700">INT((AFL5-1)/12)+1</f>
        <v>70</v>
      </c>
      <c r="AFM4" s="35">
        <f t="shared" ref="AFM4" si="701">INT((AFM5-1)/12)+1</f>
        <v>70</v>
      </c>
      <c r="AFN4" s="35">
        <f t="shared" ref="AFN4" si="702">INT((AFN5-1)/12)+1</f>
        <v>71</v>
      </c>
      <c r="AFO4" s="35">
        <f t="shared" ref="AFO4" si="703">INT((AFO5-1)/12)+1</f>
        <v>71</v>
      </c>
      <c r="AFP4" s="35">
        <f t="shared" ref="AFP4" si="704">INT((AFP5-1)/12)+1</f>
        <v>71</v>
      </c>
      <c r="AFQ4" s="35">
        <f t="shared" ref="AFQ4:AFS4" si="705">INT((AFQ5-1)/12)+1</f>
        <v>71</v>
      </c>
      <c r="AFR4" s="35">
        <f t="shared" si="705"/>
        <v>71</v>
      </c>
      <c r="AFS4" s="35">
        <f t="shared" si="705"/>
        <v>71</v>
      </c>
      <c r="AFT4" s="35">
        <f t="shared" ref="AFT4" si="706">INT((AFT5-1)/12)+1</f>
        <v>71</v>
      </c>
      <c r="AFU4" s="35">
        <f t="shared" ref="AFU4" si="707">INT((AFU5-1)/12)+1</f>
        <v>71</v>
      </c>
      <c r="AFV4" s="35">
        <f t="shared" ref="AFV4" si="708">INT((AFV5-1)/12)+1</f>
        <v>71</v>
      </c>
      <c r="AFW4" s="35">
        <f t="shared" ref="AFW4" si="709">INT((AFW5-1)/12)+1</f>
        <v>71</v>
      </c>
      <c r="AFX4" s="35">
        <f t="shared" ref="AFX4" si="710">INT((AFX5-1)/12)+1</f>
        <v>71</v>
      </c>
      <c r="AFY4" s="35">
        <f t="shared" ref="AFY4" si="711">INT((AFY5-1)/12)+1</f>
        <v>71</v>
      </c>
      <c r="AFZ4" s="35">
        <f t="shared" ref="AFZ4" si="712">INT((AFZ5-1)/12)+1</f>
        <v>72</v>
      </c>
      <c r="AGA4" s="35">
        <f t="shared" ref="AGA4" si="713">INT((AGA5-1)/12)+1</f>
        <v>72</v>
      </c>
      <c r="AGB4" s="35">
        <f t="shared" ref="AGB4" si="714">INT((AGB5-1)/12)+1</f>
        <v>72</v>
      </c>
      <c r="AGC4" s="35">
        <f t="shared" ref="AGC4" si="715">INT((AGC5-1)/12)+1</f>
        <v>72</v>
      </c>
      <c r="AGD4" s="35">
        <f t="shared" ref="AGD4:AGF4" si="716">INT((AGD5-1)/12)+1</f>
        <v>72</v>
      </c>
      <c r="AGE4" s="35">
        <f t="shared" si="716"/>
        <v>72</v>
      </c>
      <c r="AGF4" s="35">
        <f t="shared" si="716"/>
        <v>72</v>
      </c>
      <c r="AGG4" s="35">
        <f t="shared" ref="AGG4" si="717">INT((AGG5-1)/12)+1</f>
        <v>72</v>
      </c>
      <c r="AGH4" s="35">
        <f t="shared" ref="AGH4" si="718">INT((AGH5-1)/12)+1</f>
        <v>72</v>
      </c>
      <c r="AGI4" s="35">
        <f t="shared" ref="AGI4" si="719">INT((AGI5-1)/12)+1</f>
        <v>72</v>
      </c>
      <c r="AGJ4" s="35">
        <f t="shared" ref="AGJ4" si="720">INT((AGJ5-1)/12)+1</f>
        <v>72</v>
      </c>
      <c r="AGK4" s="35">
        <f t="shared" ref="AGK4" si="721">INT((AGK5-1)/12)+1</f>
        <v>72</v>
      </c>
      <c r="AGL4" s="35">
        <f t="shared" ref="AGL4" si="722">INT((AGL5-1)/12)+1</f>
        <v>73</v>
      </c>
      <c r="AGM4" s="35">
        <f t="shared" ref="AGM4" si="723">INT((AGM5-1)/12)+1</f>
        <v>73</v>
      </c>
      <c r="AGN4" s="35">
        <f t="shared" ref="AGN4" si="724">INT((AGN5-1)/12)+1</f>
        <v>73</v>
      </c>
      <c r="AGO4" s="35">
        <f t="shared" ref="AGO4" si="725">INT((AGO5-1)/12)+1</f>
        <v>73</v>
      </c>
      <c r="AGP4" s="35">
        <f t="shared" ref="AGP4" si="726">INT((AGP5-1)/12)+1</f>
        <v>73</v>
      </c>
      <c r="AGQ4" s="35">
        <f t="shared" ref="AGQ4:AGS4" si="727">INT((AGQ5-1)/12)+1</f>
        <v>73</v>
      </c>
      <c r="AGR4" s="35">
        <f t="shared" si="727"/>
        <v>73</v>
      </c>
      <c r="AGS4" s="35">
        <f t="shared" si="727"/>
        <v>73</v>
      </c>
      <c r="AGT4" s="35">
        <f t="shared" ref="AGT4" si="728">INT((AGT5-1)/12)+1</f>
        <v>73</v>
      </c>
      <c r="AGU4" s="35">
        <f t="shared" ref="AGU4" si="729">INT((AGU5-1)/12)+1</f>
        <v>73</v>
      </c>
      <c r="AGV4" s="35">
        <f t="shared" ref="AGV4" si="730">INT((AGV5-1)/12)+1</f>
        <v>73</v>
      </c>
      <c r="AGW4" s="35">
        <f t="shared" ref="AGW4" si="731">INT((AGW5-1)/12)+1</f>
        <v>73</v>
      </c>
      <c r="AGX4" s="35">
        <f t="shared" ref="AGX4" si="732">INT((AGX5-1)/12)+1</f>
        <v>74</v>
      </c>
      <c r="AGY4" s="35">
        <f t="shared" ref="AGY4" si="733">INT((AGY5-1)/12)+1</f>
        <v>74</v>
      </c>
      <c r="AGZ4" s="35">
        <f t="shared" ref="AGZ4" si="734">INT((AGZ5-1)/12)+1</f>
        <v>74</v>
      </c>
      <c r="AHA4" s="35">
        <f t="shared" ref="AHA4" si="735">INT((AHA5-1)/12)+1</f>
        <v>74</v>
      </c>
      <c r="AHB4" s="35">
        <f t="shared" ref="AHB4" si="736">INT((AHB5-1)/12)+1</f>
        <v>74</v>
      </c>
      <c r="AHC4" s="35">
        <f t="shared" ref="AHC4" si="737">INT((AHC5-1)/12)+1</f>
        <v>74</v>
      </c>
      <c r="AHD4" s="35">
        <f t="shared" ref="AHD4:AHF4" si="738">INT((AHD5-1)/12)+1</f>
        <v>74</v>
      </c>
      <c r="AHE4" s="35">
        <f t="shared" si="738"/>
        <v>74</v>
      </c>
      <c r="AHF4" s="35">
        <f t="shared" si="738"/>
        <v>74</v>
      </c>
      <c r="AHG4" s="35">
        <f t="shared" ref="AHG4" si="739">INT((AHG5-1)/12)+1</f>
        <v>74</v>
      </c>
      <c r="AHH4" s="35">
        <f t="shared" ref="AHH4" si="740">INT((AHH5-1)/12)+1</f>
        <v>74</v>
      </c>
      <c r="AHI4" s="35">
        <f t="shared" ref="AHI4" si="741">INT((AHI5-1)/12)+1</f>
        <v>74</v>
      </c>
      <c r="AHJ4" s="35">
        <f t="shared" ref="AHJ4" si="742">INT((AHJ5-1)/12)+1</f>
        <v>75</v>
      </c>
      <c r="AHK4" s="35">
        <f t="shared" ref="AHK4" si="743">INT((AHK5-1)/12)+1</f>
        <v>75</v>
      </c>
      <c r="AHL4" s="35">
        <f t="shared" ref="AHL4" si="744">INT((AHL5-1)/12)+1</f>
        <v>75</v>
      </c>
      <c r="AHM4" s="35">
        <f t="shared" ref="AHM4" si="745">INT((AHM5-1)/12)+1</f>
        <v>75</v>
      </c>
      <c r="AHN4" s="35">
        <f t="shared" ref="AHN4" si="746">INT((AHN5-1)/12)+1</f>
        <v>75</v>
      </c>
      <c r="AHO4" s="35">
        <f t="shared" ref="AHO4" si="747">INT((AHO5-1)/12)+1</f>
        <v>75</v>
      </c>
      <c r="AHP4" s="35">
        <f t="shared" ref="AHP4" si="748">INT((AHP5-1)/12)+1</f>
        <v>75</v>
      </c>
      <c r="AHQ4" s="35">
        <f t="shared" ref="AHQ4:AHS4" si="749">INT((AHQ5-1)/12)+1</f>
        <v>75</v>
      </c>
      <c r="AHR4" s="35">
        <f t="shared" si="749"/>
        <v>75</v>
      </c>
      <c r="AHS4" s="35">
        <f t="shared" si="749"/>
        <v>75</v>
      </c>
      <c r="AHT4" s="35">
        <f t="shared" ref="AHT4" si="750">INT((AHT5-1)/12)+1</f>
        <v>75</v>
      </c>
      <c r="AHU4" s="35">
        <f t="shared" ref="AHU4" si="751">INT((AHU5-1)/12)+1</f>
        <v>75</v>
      </c>
      <c r="AHV4" s="35">
        <f t="shared" ref="AHV4" si="752">INT((AHV5-1)/12)+1</f>
        <v>76</v>
      </c>
      <c r="AHW4" s="35">
        <f t="shared" ref="AHW4" si="753">INT((AHW5-1)/12)+1</f>
        <v>76</v>
      </c>
      <c r="AHX4" s="35">
        <f t="shared" ref="AHX4" si="754">INT((AHX5-1)/12)+1</f>
        <v>76</v>
      </c>
      <c r="AHY4" s="35">
        <f t="shared" ref="AHY4" si="755">INT((AHY5-1)/12)+1</f>
        <v>76</v>
      </c>
      <c r="AHZ4" s="35">
        <f t="shared" ref="AHZ4" si="756">INT((AHZ5-1)/12)+1</f>
        <v>76</v>
      </c>
      <c r="AIA4" s="35">
        <f t="shared" ref="AIA4" si="757">INT((AIA5-1)/12)+1</f>
        <v>76</v>
      </c>
      <c r="AIB4" s="35">
        <f t="shared" ref="AIB4" si="758">INT((AIB5-1)/12)+1</f>
        <v>76</v>
      </c>
      <c r="AIC4" s="35">
        <f t="shared" ref="AIC4" si="759">INT((AIC5-1)/12)+1</f>
        <v>76</v>
      </c>
      <c r="AID4" s="35">
        <f t="shared" ref="AID4:AIF4" si="760">INT((AID5-1)/12)+1</f>
        <v>76</v>
      </c>
      <c r="AIE4" s="35">
        <f t="shared" si="760"/>
        <v>76</v>
      </c>
      <c r="AIF4" s="35">
        <f t="shared" si="760"/>
        <v>76</v>
      </c>
      <c r="AIG4" s="35">
        <f t="shared" ref="AIG4" si="761">INT((AIG5-1)/12)+1</f>
        <v>76</v>
      </c>
      <c r="AIH4" s="35">
        <f t="shared" ref="AIH4" si="762">INT((AIH5-1)/12)+1</f>
        <v>77</v>
      </c>
      <c r="AII4" s="35">
        <f t="shared" ref="AII4" si="763">INT((AII5-1)/12)+1</f>
        <v>77</v>
      </c>
      <c r="AIJ4" s="35">
        <f t="shared" ref="AIJ4" si="764">INT((AIJ5-1)/12)+1</f>
        <v>77</v>
      </c>
      <c r="AIK4" s="35">
        <f t="shared" ref="AIK4" si="765">INT((AIK5-1)/12)+1</f>
        <v>77</v>
      </c>
      <c r="AIL4" s="35">
        <f t="shared" ref="AIL4" si="766">INT((AIL5-1)/12)+1</f>
        <v>77</v>
      </c>
      <c r="AIM4" s="35">
        <f t="shared" ref="AIM4" si="767">INT((AIM5-1)/12)+1</f>
        <v>77</v>
      </c>
      <c r="AIN4" s="35">
        <f t="shared" ref="AIN4" si="768">INT((AIN5-1)/12)+1</f>
        <v>77</v>
      </c>
      <c r="AIO4" s="35">
        <f t="shared" ref="AIO4" si="769">INT((AIO5-1)/12)+1</f>
        <v>77</v>
      </c>
      <c r="AIP4" s="35">
        <f t="shared" ref="AIP4" si="770">INT((AIP5-1)/12)+1</f>
        <v>77</v>
      </c>
      <c r="AIQ4" s="35">
        <f t="shared" ref="AIQ4:AIS4" si="771">INT((AIQ5-1)/12)+1</f>
        <v>77</v>
      </c>
      <c r="AIR4" s="35">
        <f t="shared" si="771"/>
        <v>77</v>
      </c>
      <c r="AIS4" s="35">
        <f t="shared" si="771"/>
        <v>77</v>
      </c>
      <c r="AIT4" s="35">
        <f t="shared" ref="AIT4" si="772">INT((AIT5-1)/12)+1</f>
        <v>78</v>
      </c>
      <c r="AIU4" s="35">
        <f t="shared" ref="AIU4" si="773">INT((AIU5-1)/12)+1</f>
        <v>78</v>
      </c>
      <c r="AIV4" s="35">
        <f t="shared" ref="AIV4" si="774">INT((AIV5-1)/12)+1</f>
        <v>78</v>
      </c>
      <c r="AIW4" s="35">
        <f t="shared" ref="AIW4" si="775">INT((AIW5-1)/12)+1</f>
        <v>78</v>
      </c>
      <c r="AIX4" s="35">
        <f t="shared" ref="AIX4" si="776">INT((AIX5-1)/12)+1</f>
        <v>78</v>
      </c>
      <c r="AIY4" s="35">
        <f t="shared" ref="AIY4" si="777">INT((AIY5-1)/12)+1</f>
        <v>78</v>
      </c>
      <c r="AIZ4" s="35">
        <f t="shared" ref="AIZ4" si="778">INT((AIZ5-1)/12)+1</f>
        <v>78</v>
      </c>
      <c r="AJA4" s="35">
        <f t="shared" ref="AJA4" si="779">INT((AJA5-1)/12)+1</f>
        <v>78</v>
      </c>
      <c r="AJB4" s="35">
        <f t="shared" ref="AJB4" si="780">INT((AJB5-1)/12)+1</f>
        <v>78</v>
      </c>
      <c r="AJC4" s="35">
        <f t="shared" ref="AJC4" si="781">INT((AJC5-1)/12)+1</f>
        <v>78</v>
      </c>
      <c r="AJD4" s="35">
        <f t="shared" ref="AJD4:AJF4" si="782">INT((AJD5-1)/12)+1</f>
        <v>78</v>
      </c>
      <c r="AJE4" s="35">
        <f t="shared" si="782"/>
        <v>78</v>
      </c>
      <c r="AJF4" s="35">
        <f t="shared" si="782"/>
        <v>79</v>
      </c>
      <c r="AJG4" s="35">
        <f t="shared" ref="AJG4" si="783">INT((AJG5-1)/12)+1</f>
        <v>79</v>
      </c>
      <c r="AJH4" s="35">
        <f t="shared" ref="AJH4" si="784">INT((AJH5-1)/12)+1</f>
        <v>79</v>
      </c>
      <c r="AJI4" s="35">
        <f t="shared" ref="AJI4" si="785">INT((AJI5-1)/12)+1</f>
        <v>79</v>
      </c>
      <c r="AJJ4" s="35">
        <f t="shared" ref="AJJ4" si="786">INT((AJJ5-1)/12)+1</f>
        <v>79</v>
      </c>
      <c r="AJK4" s="35">
        <f t="shared" ref="AJK4" si="787">INT((AJK5-1)/12)+1</f>
        <v>79</v>
      </c>
      <c r="AJL4" s="35">
        <f t="shared" ref="AJL4" si="788">INT((AJL5-1)/12)+1</f>
        <v>79</v>
      </c>
      <c r="AJM4" s="35">
        <f t="shared" ref="AJM4" si="789">INT((AJM5-1)/12)+1</f>
        <v>79</v>
      </c>
      <c r="AJN4" s="35">
        <f t="shared" ref="AJN4" si="790">INT((AJN5-1)/12)+1</f>
        <v>79</v>
      </c>
      <c r="AJO4" s="35">
        <f t="shared" ref="AJO4" si="791">INT((AJO5-1)/12)+1</f>
        <v>79</v>
      </c>
      <c r="AJP4" s="35">
        <f t="shared" ref="AJP4" si="792">INT((AJP5-1)/12)+1</f>
        <v>79</v>
      </c>
      <c r="AJQ4" s="35">
        <f t="shared" ref="AJQ4:AJS4" si="793">INT((AJQ5-1)/12)+1</f>
        <v>79</v>
      </c>
      <c r="AJR4" s="35">
        <f t="shared" si="793"/>
        <v>80</v>
      </c>
      <c r="AJS4" s="35">
        <f t="shared" si="793"/>
        <v>80</v>
      </c>
      <c r="AJT4" s="35">
        <f t="shared" ref="AJT4" si="794">INT((AJT5-1)/12)+1</f>
        <v>80</v>
      </c>
      <c r="AJU4" s="35">
        <f t="shared" ref="AJU4" si="795">INT((AJU5-1)/12)+1</f>
        <v>80</v>
      </c>
      <c r="AJV4" s="35">
        <f t="shared" ref="AJV4" si="796">INT((AJV5-1)/12)+1</f>
        <v>80</v>
      </c>
      <c r="AJW4" s="35">
        <f t="shared" ref="AJW4" si="797">INT((AJW5-1)/12)+1</f>
        <v>80</v>
      </c>
      <c r="AJX4" s="35">
        <f t="shared" ref="AJX4" si="798">INT((AJX5-1)/12)+1</f>
        <v>80</v>
      </c>
      <c r="AJY4" s="35">
        <f t="shared" ref="AJY4" si="799">INT((AJY5-1)/12)+1</f>
        <v>80</v>
      </c>
      <c r="AJZ4" s="35">
        <f t="shared" ref="AJZ4" si="800">INT((AJZ5-1)/12)+1</f>
        <v>80</v>
      </c>
      <c r="AKA4" s="35">
        <f t="shared" ref="AKA4" si="801">INT((AKA5-1)/12)+1</f>
        <v>80</v>
      </c>
      <c r="AKB4" s="35">
        <f t="shared" ref="AKB4" si="802">INT((AKB5-1)/12)+1</f>
        <v>80</v>
      </c>
      <c r="AKC4" s="35">
        <f t="shared" ref="AKC4" si="803">INT((AKC5-1)/12)+1</f>
        <v>80</v>
      </c>
      <c r="AKD4" s="35">
        <f t="shared" ref="AKD4:AKF4" si="804">INT((AKD5-1)/12)+1</f>
        <v>81</v>
      </c>
      <c r="AKE4" s="35">
        <f t="shared" si="804"/>
        <v>81</v>
      </c>
      <c r="AKF4" s="35">
        <f t="shared" si="804"/>
        <v>81</v>
      </c>
      <c r="AKG4" s="35">
        <f t="shared" ref="AKG4" si="805">INT((AKG5-1)/12)+1</f>
        <v>81</v>
      </c>
      <c r="AKH4" s="35">
        <f t="shared" ref="AKH4" si="806">INT((AKH5-1)/12)+1</f>
        <v>81</v>
      </c>
      <c r="AKI4" s="35">
        <f t="shared" ref="AKI4" si="807">INT((AKI5-1)/12)+1</f>
        <v>81</v>
      </c>
      <c r="AKJ4" s="35">
        <f t="shared" ref="AKJ4" si="808">INT((AKJ5-1)/12)+1</f>
        <v>81</v>
      </c>
      <c r="AKK4" s="35">
        <f t="shared" ref="AKK4" si="809">INT((AKK5-1)/12)+1</f>
        <v>81</v>
      </c>
      <c r="AKL4" s="35">
        <f t="shared" ref="AKL4" si="810">INT((AKL5-1)/12)+1</f>
        <v>81</v>
      </c>
      <c r="AKM4" s="35">
        <f t="shared" ref="AKM4" si="811">INT((AKM5-1)/12)+1</f>
        <v>81</v>
      </c>
      <c r="AKN4" s="35">
        <f t="shared" ref="AKN4" si="812">INT((AKN5-1)/12)+1</f>
        <v>81</v>
      </c>
      <c r="AKO4" s="35">
        <f t="shared" ref="AKO4" si="813">INT((AKO5-1)/12)+1</f>
        <v>81</v>
      </c>
      <c r="AKP4" s="35">
        <f t="shared" ref="AKP4" si="814">INT((AKP5-1)/12)+1</f>
        <v>82</v>
      </c>
      <c r="AKQ4" s="35">
        <f t="shared" ref="AKQ4:AKS4" si="815">INT((AKQ5-1)/12)+1</f>
        <v>82</v>
      </c>
      <c r="AKR4" s="35">
        <f t="shared" si="815"/>
        <v>82</v>
      </c>
      <c r="AKS4" s="35">
        <f t="shared" si="815"/>
        <v>82</v>
      </c>
      <c r="AKT4" s="35">
        <f t="shared" ref="AKT4" si="816">INT((AKT5-1)/12)+1</f>
        <v>82</v>
      </c>
      <c r="AKU4" s="35">
        <f t="shared" ref="AKU4" si="817">INT((AKU5-1)/12)+1</f>
        <v>82</v>
      </c>
      <c r="AKV4" s="35">
        <f t="shared" ref="AKV4" si="818">INT((AKV5-1)/12)+1</f>
        <v>82</v>
      </c>
      <c r="AKW4" s="35">
        <f t="shared" ref="AKW4" si="819">INT((AKW5-1)/12)+1</f>
        <v>82</v>
      </c>
      <c r="AKX4" s="35">
        <f t="shared" ref="AKX4" si="820">INT((AKX5-1)/12)+1</f>
        <v>82</v>
      </c>
      <c r="AKY4" s="35">
        <f t="shared" ref="AKY4" si="821">INT((AKY5-1)/12)+1</f>
        <v>82</v>
      </c>
      <c r="AKZ4" s="35">
        <f t="shared" ref="AKZ4" si="822">INT((AKZ5-1)/12)+1</f>
        <v>82</v>
      </c>
      <c r="ALA4" s="35">
        <f t="shared" ref="ALA4" si="823">INT((ALA5-1)/12)+1</f>
        <v>82</v>
      </c>
      <c r="ALB4" s="35">
        <f t="shared" ref="ALB4" si="824">INT((ALB5-1)/12)+1</f>
        <v>83</v>
      </c>
      <c r="ALC4" s="35">
        <f t="shared" ref="ALC4" si="825">INT((ALC5-1)/12)+1</f>
        <v>83</v>
      </c>
      <c r="ALD4" s="35">
        <f t="shared" ref="ALD4:ALF4" si="826">INT((ALD5-1)/12)+1</f>
        <v>83</v>
      </c>
      <c r="ALE4" s="35">
        <f t="shared" si="826"/>
        <v>83</v>
      </c>
      <c r="ALF4" s="35">
        <f t="shared" si="826"/>
        <v>83</v>
      </c>
      <c r="ALG4" s="35">
        <f t="shared" ref="ALG4" si="827">INT((ALG5-1)/12)+1</f>
        <v>83</v>
      </c>
      <c r="ALH4" s="35">
        <f t="shared" ref="ALH4" si="828">INT((ALH5-1)/12)+1</f>
        <v>83</v>
      </c>
      <c r="ALI4" s="35">
        <f t="shared" ref="ALI4" si="829">INT((ALI5-1)/12)+1</f>
        <v>83</v>
      </c>
      <c r="ALJ4" s="35">
        <f t="shared" ref="ALJ4" si="830">INT((ALJ5-1)/12)+1</f>
        <v>83</v>
      </c>
      <c r="ALK4" s="35">
        <f t="shared" ref="ALK4" si="831">INT((ALK5-1)/12)+1</f>
        <v>83</v>
      </c>
      <c r="ALL4" s="35">
        <f t="shared" ref="ALL4" si="832">INT((ALL5-1)/12)+1</f>
        <v>83</v>
      </c>
      <c r="ALM4" s="35">
        <f t="shared" ref="ALM4" si="833">INT((ALM5-1)/12)+1</f>
        <v>83</v>
      </c>
      <c r="ALN4" s="35">
        <f t="shared" ref="ALN4" si="834">INT((ALN5-1)/12)+1</f>
        <v>84</v>
      </c>
      <c r="ALO4" s="35">
        <f t="shared" ref="ALO4" si="835">INT((ALO5-1)/12)+1</f>
        <v>84</v>
      </c>
      <c r="ALP4" s="35">
        <f t="shared" ref="ALP4" si="836">INT((ALP5-1)/12)+1</f>
        <v>84</v>
      </c>
      <c r="ALQ4" s="35">
        <f t="shared" ref="ALQ4:ALS4" si="837">INT((ALQ5-1)/12)+1</f>
        <v>84</v>
      </c>
      <c r="ALR4" s="35">
        <f t="shared" si="837"/>
        <v>84</v>
      </c>
      <c r="ALS4" s="35">
        <f t="shared" si="837"/>
        <v>84</v>
      </c>
      <c r="ALT4" s="35">
        <f t="shared" ref="ALT4" si="838">INT((ALT5-1)/12)+1</f>
        <v>84</v>
      </c>
      <c r="ALU4" s="35">
        <f t="shared" ref="ALU4" si="839">INT((ALU5-1)/12)+1</f>
        <v>84</v>
      </c>
      <c r="ALV4" s="35">
        <f t="shared" ref="ALV4" si="840">INT((ALV5-1)/12)+1</f>
        <v>84</v>
      </c>
      <c r="ALW4" s="35">
        <f t="shared" ref="ALW4" si="841">INT((ALW5-1)/12)+1</f>
        <v>84</v>
      </c>
      <c r="ALX4" s="35">
        <f t="shared" ref="ALX4" si="842">INT((ALX5-1)/12)+1</f>
        <v>84</v>
      </c>
      <c r="ALY4" s="35">
        <f t="shared" ref="ALY4" si="843">INT((ALY5-1)/12)+1</f>
        <v>84</v>
      </c>
      <c r="ALZ4" s="35">
        <f t="shared" ref="ALZ4" si="844">INT((ALZ5-1)/12)+1</f>
        <v>85</v>
      </c>
      <c r="AMA4" s="35">
        <f t="shared" ref="AMA4" si="845">INT((AMA5-1)/12)+1</f>
        <v>85</v>
      </c>
      <c r="AMB4" s="35">
        <f t="shared" ref="AMB4" si="846">INT((AMB5-1)/12)+1</f>
        <v>85</v>
      </c>
      <c r="AMC4" s="35">
        <f t="shared" ref="AMC4" si="847">INT((AMC5-1)/12)+1</f>
        <v>85</v>
      </c>
      <c r="AMD4" s="35">
        <f t="shared" ref="AMD4:AMF4" si="848">INT((AMD5-1)/12)+1</f>
        <v>85</v>
      </c>
      <c r="AME4" s="35">
        <f t="shared" si="848"/>
        <v>85</v>
      </c>
      <c r="AMF4" s="35">
        <f t="shared" si="848"/>
        <v>85</v>
      </c>
      <c r="AMG4" s="35">
        <f t="shared" ref="AMG4" si="849">INT((AMG5-1)/12)+1</f>
        <v>85</v>
      </c>
      <c r="AMH4" s="35">
        <f t="shared" ref="AMH4" si="850">INT((AMH5-1)/12)+1</f>
        <v>85</v>
      </c>
      <c r="AMI4" s="35">
        <f t="shared" ref="AMI4" si="851">INT((AMI5-1)/12)+1</f>
        <v>85</v>
      </c>
      <c r="AMJ4" s="35">
        <f t="shared" ref="AMJ4" si="852">INT((AMJ5-1)/12)+1</f>
        <v>85</v>
      </c>
      <c r="AMK4" s="35">
        <f t="shared" ref="AMK4" si="853">INT((AMK5-1)/12)+1</f>
        <v>85</v>
      </c>
      <c r="AML4" s="35">
        <f t="shared" ref="AML4" si="854">INT((AML5-1)/12)+1</f>
        <v>86</v>
      </c>
      <c r="AMM4" s="35">
        <f t="shared" ref="AMM4" si="855">INT((AMM5-1)/12)+1</f>
        <v>86</v>
      </c>
      <c r="AMN4" s="35">
        <f t="shared" ref="AMN4" si="856">INT((AMN5-1)/12)+1</f>
        <v>86</v>
      </c>
      <c r="AMO4" s="35">
        <f t="shared" ref="AMO4" si="857">INT((AMO5-1)/12)+1</f>
        <v>86</v>
      </c>
      <c r="AMP4" s="35">
        <f t="shared" ref="AMP4" si="858">INT((AMP5-1)/12)+1</f>
        <v>86</v>
      </c>
      <c r="AMQ4" s="35">
        <f t="shared" ref="AMQ4:AMS4" si="859">INT((AMQ5-1)/12)+1</f>
        <v>86</v>
      </c>
      <c r="AMR4" s="35">
        <f t="shared" si="859"/>
        <v>86</v>
      </c>
      <c r="AMS4" s="35">
        <f t="shared" si="859"/>
        <v>86</v>
      </c>
      <c r="AMT4" s="35">
        <f t="shared" ref="AMT4" si="860">INT((AMT5-1)/12)+1</f>
        <v>86</v>
      </c>
      <c r="AMU4" s="35">
        <f t="shared" ref="AMU4" si="861">INT((AMU5-1)/12)+1</f>
        <v>86</v>
      </c>
      <c r="AMV4" s="35">
        <f t="shared" ref="AMV4" si="862">INT((AMV5-1)/12)+1</f>
        <v>86</v>
      </c>
      <c r="AMW4" s="35">
        <f t="shared" ref="AMW4" si="863">INT((AMW5-1)/12)+1</f>
        <v>86</v>
      </c>
      <c r="AMX4" s="35">
        <f t="shared" ref="AMX4" si="864">INT((AMX5-1)/12)+1</f>
        <v>87</v>
      </c>
      <c r="AMY4" s="35">
        <f t="shared" ref="AMY4" si="865">INT((AMY5-1)/12)+1</f>
        <v>87</v>
      </c>
      <c r="AMZ4" s="35">
        <f t="shared" ref="AMZ4" si="866">INT((AMZ5-1)/12)+1</f>
        <v>87</v>
      </c>
      <c r="ANA4" s="35">
        <f t="shared" ref="ANA4" si="867">INT((ANA5-1)/12)+1</f>
        <v>87</v>
      </c>
      <c r="ANB4" s="35">
        <f t="shared" ref="ANB4" si="868">INT((ANB5-1)/12)+1</f>
        <v>87</v>
      </c>
      <c r="ANC4" s="35">
        <f t="shared" ref="ANC4" si="869">INT((ANC5-1)/12)+1</f>
        <v>87</v>
      </c>
      <c r="AND4" s="35">
        <f t="shared" ref="AND4:ANF4" si="870">INT((AND5-1)/12)+1</f>
        <v>87</v>
      </c>
      <c r="ANE4" s="35">
        <f t="shared" si="870"/>
        <v>87</v>
      </c>
      <c r="ANF4" s="35">
        <f t="shared" si="870"/>
        <v>87</v>
      </c>
      <c r="ANG4" s="35">
        <f t="shared" ref="ANG4" si="871">INT((ANG5-1)/12)+1</f>
        <v>87</v>
      </c>
      <c r="ANH4" s="35">
        <f t="shared" ref="ANH4" si="872">INT((ANH5-1)/12)+1</f>
        <v>87</v>
      </c>
      <c r="ANI4" s="35">
        <f t="shared" ref="ANI4" si="873">INT((ANI5-1)/12)+1</f>
        <v>87</v>
      </c>
      <c r="ANJ4" s="35">
        <f t="shared" ref="ANJ4" si="874">INT((ANJ5-1)/12)+1</f>
        <v>88</v>
      </c>
      <c r="ANK4" s="35">
        <f t="shared" ref="ANK4" si="875">INT((ANK5-1)/12)+1</f>
        <v>88</v>
      </c>
      <c r="ANL4" s="35">
        <f t="shared" ref="ANL4" si="876">INT((ANL5-1)/12)+1</f>
        <v>88</v>
      </c>
      <c r="ANM4" s="35">
        <f t="shared" ref="ANM4" si="877">INT((ANM5-1)/12)+1</f>
        <v>88</v>
      </c>
      <c r="ANN4" s="35">
        <f t="shared" ref="ANN4" si="878">INT((ANN5-1)/12)+1</f>
        <v>88</v>
      </c>
      <c r="ANO4" s="35">
        <f t="shared" ref="ANO4" si="879">INT((ANO5-1)/12)+1</f>
        <v>88</v>
      </c>
      <c r="ANP4" s="35">
        <f t="shared" ref="ANP4" si="880">INT((ANP5-1)/12)+1</f>
        <v>88</v>
      </c>
      <c r="ANQ4" s="35">
        <f t="shared" ref="ANQ4:ANS4" si="881">INT((ANQ5-1)/12)+1</f>
        <v>88</v>
      </c>
      <c r="ANR4" s="35">
        <f t="shared" si="881"/>
        <v>88</v>
      </c>
      <c r="ANS4" s="35">
        <f t="shared" si="881"/>
        <v>88</v>
      </c>
      <c r="ANT4" s="35">
        <f t="shared" ref="ANT4" si="882">INT((ANT5-1)/12)+1</f>
        <v>88</v>
      </c>
      <c r="ANU4" s="35">
        <f t="shared" ref="ANU4" si="883">INT((ANU5-1)/12)+1</f>
        <v>88</v>
      </c>
      <c r="ANV4" s="35">
        <f t="shared" ref="ANV4" si="884">INT((ANV5-1)/12)+1</f>
        <v>89</v>
      </c>
      <c r="ANW4" s="35">
        <f t="shared" ref="ANW4" si="885">INT((ANW5-1)/12)+1</f>
        <v>89</v>
      </c>
      <c r="ANX4" s="35">
        <f t="shared" ref="ANX4" si="886">INT((ANX5-1)/12)+1</f>
        <v>89</v>
      </c>
      <c r="ANY4" s="35">
        <f t="shared" ref="ANY4" si="887">INT((ANY5-1)/12)+1</f>
        <v>89</v>
      </c>
      <c r="ANZ4" s="35">
        <f t="shared" ref="ANZ4" si="888">INT((ANZ5-1)/12)+1</f>
        <v>89</v>
      </c>
      <c r="AOA4" s="35">
        <f t="shared" ref="AOA4" si="889">INT((AOA5-1)/12)+1</f>
        <v>89</v>
      </c>
      <c r="AOB4" s="35">
        <f t="shared" ref="AOB4" si="890">INT((AOB5-1)/12)+1</f>
        <v>89</v>
      </c>
      <c r="AOC4" s="35">
        <f t="shared" ref="AOC4" si="891">INT((AOC5-1)/12)+1</f>
        <v>89</v>
      </c>
      <c r="AOD4" s="35">
        <f t="shared" ref="AOD4:AOF4" si="892">INT((AOD5-1)/12)+1</f>
        <v>89</v>
      </c>
      <c r="AOE4" s="35">
        <f t="shared" si="892"/>
        <v>89</v>
      </c>
      <c r="AOF4" s="35">
        <f t="shared" si="892"/>
        <v>89</v>
      </c>
      <c r="AOG4" s="35">
        <f t="shared" ref="AOG4" si="893">INT((AOG5-1)/12)+1</f>
        <v>89</v>
      </c>
      <c r="AOH4" s="35">
        <f t="shared" ref="AOH4" si="894">INT((AOH5-1)/12)+1</f>
        <v>90</v>
      </c>
      <c r="AOI4" s="35">
        <f t="shared" ref="AOI4" si="895">INT((AOI5-1)/12)+1</f>
        <v>90</v>
      </c>
      <c r="AOJ4" s="35">
        <f t="shared" ref="AOJ4" si="896">INT((AOJ5-1)/12)+1</f>
        <v>90</v>
      </c>
      <c r="AOK4" s="35">
        <f t="shared" ref="AOK4" si="897">INT((AOK5-1)/12)+1</f>
        <v>90</v>
      </c>
      <c r="AOL4" s="35">
        <f t="shared" ref="AOL4" si="898">INT((AOL5-1)/12)+1</f>
        <v>90</v>
      </c>
      <c r="AOM4" s="35">
        <f t="shared" ref="AOM4" si="899">INT((AOM5-1)/12)+1</f>
        <v>90</v>
      </c>
      <c r="AON4" s="35">
        <f t="shared" ref="AON4" si="900">INT((AON5-1)/12)+1</f>
        <v>90</v>
      </c>
      <c r="AOO4" s="35">
        <f t="shared" ref="AOO4" si="901">INT((AOO5-1)/12)+1</f>
        <v>90</v>
      </c>
      <c r="AOP4" s="35">
        <f t="shared" ref="AOP4" si="902">INT((AOP5-1)/12)+1</f>
        <v>90</v>
      </c>
      <c r="AOQ4" s="35">
        <f t="shared" ref="AOQ4:AOS4" si="903">INT((AOQ5-1)/12)+1</f>
        <v>90</v>
      </c>
      <c r="AOR4" s="35">
        <f t="shared" si="903"/>
        <v>90</v>
      </c>
      <c r="AOS4" s="35">
        <f t="shared" si="903"/>
        <v>90</v>
      </c>
      <c r="AOT4" s="35">
        <f t="shared" ref="AOT4" si="904">INT((AOT5-1)/12)+1</f>
        <v>91</v>
      </c>
      <c r="AOU4" s="35">
        <f t="shared" ref="AOU4" si="905">INT((AOU5-1)/12)+1</f>
        <v>91</v>
      </c>
      <c r="AOV4" s="35">
        <f t="shared" ref="AOV4" si="906">INT((AOV5-1)/12)+1</f>
        <v>91</v>
      </c>
      <c r="AOW4" s="35">
        <f t="shared" ref="AOW4" si="907">INT((AOW5-1)/12)+1</f>
        <v>91</v>
      </c>
      <c r="AOX4" s="35">
        <f t="shared" ref="AOX4" si="908">INT((AOX5-1)/12)+1</f>
        <v>91</v>
      </c>
      <c r="AOY4" s="35">
        <f t="shared" ref="AOY4" si="909">INT((AOY5-1)/12)+1</f>
        <v>91</v>
      </c>
      <c r="AOZ4" s="35">
        <f t="shared" ref="AOZ4" si="910">INT((AOZ5-1)/12)+1</f>
        <v>91</v>
      </c>
      <c r="APA4" s="35">
        <f t="shared" ref="APA4" si="911">INT((APA5-1)/12)+1</f>
        <v>91</v>
      </c>
      <c r="APB4" s="35">
        <f t="shared" ref="APB4" si="912">INT((APB5-1)/12)+1</f>
        <v>91</v>
      </c>
      <c r="APC4" s="35">
        <f t="shared" ref="APC4" si="913">INT((APC5-1)/12)+1</f>
        <v>91</v>
      </c>
      <c r="APD4" s="35">
        <f t="shared" ref="APD4:APF4" si="914">INT((APD5-1)/12)+1</f>
        <v>91</v>
      </c>
      <c r="APE4" s="35">
        <f t="shared" si="914"/>
        <v>91</v>
      </c>
      <c r="APF4" s="35">
        <f t="shared" si="914"/>
        <v>92</v>
      </c>
      <c r="APG4" s="35">
        <f t="shared" ref="APG4" si="915">INT((APG5-1)/12)+1</f>
        <v>92</v>
      </c>
      <c r="APH4" s="35">
        <f t="shared" ref="APH4" si="916">INT((APH5-1)/12)+1</f>
        <v>92</v>
      </c>
      <c r="API4" s="35">
        <f t="shared" ref="API4" si="917">INT((API5-1)/12)+1</f>
        <v>92</v>
      </c>
      <c r="APJ4" s="35">
        <f t="shared" ref="APJ4" si="918">INT((APJ5-1)/12)+1</f>
        <v>92</v>
      </c>
      <c r="APK4" s="35">
        <f t="shared" ref="APK4" si="919">INT((APK5-1)/12)+1</f>
        <v>92</v>
      </c>
      <c r="APL4" s="35">
        <f t="shared" ref="APL4" si="920">INT((APL5-1)/12)+1</f>
        <v>92</v>
      </c>
      <c r="APM4" s="35">
        <f t="shared" ref="APM4" si="921">INT((APM5-1)/12)+1</f>
        <v>92</v>
      </c>
      <c r="APN4" s="35">
        <f t="shared" ref="APN4" si="922">INT((APN5-1)/12)+1</f>
        <v>92</v>
      </c>
      <c r="APO4" s="35">
        <f t="shared" ref="APO4" si="923">INT((APO5-1)/12)+1</f>
        <v>92</v>
      </c>
      <c r="APP4" s="35">
        <f t="shared" ref="APP4" si="924">INT((APP5-1)/12)+1</f>
        <v>92</v>
      </c>
      <c r="APQ4" s="35">
        <f t="shared" ref="APQ4:APS4" si="925">INT((APQ5-1)/12)+1</f>
        <v>92</v>
      </c>
      <c r="APR4" s="35">
        <f t="shared" si="925"/>
        <v>93</v>
      </c>
      <c r="APS4" s="35">
        <f t="shared" si="925"/>
        <v>93</v>
      </c>
      <c r="APT4" s="35">
        <f t="shared" ref="APT4" si="926">INT((APT5-1)/12)+1</f>
        <v>93</v>
      </c>
      <c r="APU4" s="35">
        <f t="shared" ref="APU4" si="927">INT((APU5-1)/12)+1</f>
        <v>93</v>
      </c>
      <c r="APV4" s="35">
        <f t="shared" ref="APV4" si="928">INT((APV5-1)/12)+1</f>
        <v>93</v>
      </c>
      <c r="APW4" s="35">
        <f t="shared" ref="APW4" si="929">INT((APW5-1)/12)+1</f>
        <v>93</v>
      </c>
      <c r="APX4" s="35">
        <f t="shared" ref="APX4" si="930">INT((APX5-1)/12)+1</f>
        <v>93</v>
      </c>
      <c r="APY4" s="35">
        <f t="shared" ref="APY4" si="931">INT((APY5-1)/12)+1</f>
        <v>93</v>
      </c>
      <c r="APZ4" s="35">
        <f t="shared" ref="APZ4" si="932">INT((APZ5-1)/12)+1</f>
        <v>93</v>
      </c>
      <c r="AQA4" s="35">
        <f t="shared" ref="AQA4" si="933">INT((AQA5-1)/12)+1</f>
        <v>93</v>
      </c>
      <c r="AQB4" s="35">
        <f t="shared" ref="AQB4" si="934">INT((AQB5-1)/12)+1</f>
        <v>93</v>
      </c>
      <c r="AQC4" s="35">
        <f t="shared" ref="AQC4" si="935">INT((AQC5-1)/12)+1</f>
        <v>93</v>
      </c>
      <c r="AQD4" s="35">
        <f t="shared" ref="AQD4:AQF4" si="936">INT((AQD5-1)/12)+1</f>
        <v>94</v>
      </c>
      <c r="AQE4" s="35">
        <f t="shared" si="936"/>
        <v>94</v>
      </c>
      <c r="AQF4" s="35">
        <f t="shared" si="936"/>
        <v>94</v>
      </c>
      <c r="AQG4" s="35">
        <f t="shared" ref="AQG4" si="937">INT((AQG5-1)/12)+1</f>
        <v>94</v>
      </c>
      <c r="AQH4" s="35">
        <f t="shared" ref="AQH4" si="938">INT((AQH5-1)/12)+1</f>
        <v>94</v>
      </c>
      <c r="AQI4" s="35">
        <f t="shared" ref="AQI4" si="939">INT((AQI5-1)/12)+1</f>
        <v>94</v>
      </c>
      <c r="AQJ4" s="35">
        <f t="shared" ref="AQJ4" si="940">INT((AQJ5-1)/12)+1</f>
        <v>94</v>
      </c>
      <c r="AQK4" s="35">
        <f t="shared" ref="AQK4" si="941">INT((AQK5-1)/12)+1</f>
        <v>94</v>
      </c>
      <c r="AQL4" s="35">
        <f t="shared" ref="AQL4" si="942">INT((AQL5-1)/12)+1</f>
        <v>94</v>
      </c>
      <c r="AQM4" s="35">
        <f t="shared" ref="AQM4" si="943">INT((AQM5-1)/12)+1</f>
        <v>94</v>
      </c>
      <c r="AQN4" s="35">
        <f t="shared" ref="AQN4" si="944">INT((AQN5-1)/12)+1</f>
        <v>94</v>
      </c>
      <c r="AQO4" s="35">
        <f t="shared" ref="AQO4" si="945">INT((AQO5-1)/12)+1</f>
        <v>94</v>
      </c>
      <c r="AQP4" s="35">
        <f t="shared" ref="AQP4" si="946">INT((AQP5-1)/12)+1</f>
        <v>95</v>
      </c>
      <c r="AQQ4" s="35">
        <f t="shared" ref="AQQ4:AQS4" si="947">INT((AQQ5-1)/12)+1</f>
        <v>95</v>
      </c>
      <c r="AQR4" s="35">
        <f t="shared" si="947"/>
        <v>95</v>
      </c>
      <c r="AQS4" s="35">
        <f t="shared" si="947"/>
        <v>95</v>
      </c>
      <c r="AQT4" s="35">
        <f t="shared" ref="AQT4" si="948">INT((AQT5-1)/12)+1</f>
        <v>95</v>
      </c>
      <c r="AQU4" s="35">
        <f t="shared" ref="AQU4" si="949">INT((AQU5-1)/12)+1</f>
        <v>95</v>
      </c>
      <c r="AQV4" s="35">
        <f t="shared" ref="AQV4" si="950">INT((AQV5-1)/12)+1</f>
        <v>95</v>
      </c>
      <c r="AQW4" s="35">
        <f t="shared" ref="AQW4" si="951">INT((AQW5-1)/12)+1</f>
        <v>95</v>
      </c>
      <c r="AQX4" s="35">
        <f t="shared" ref="AQX4" si="952">INT((AQX5-1)/12)+1</f>
        <v>95</v>
      </c>
      <c r="AQY4" s="35">
        <f t="shared" ref="AQY4" si="953">INT((AQY5-1)/12)+1</f>
        <v>95</v>
      </c>
      <c r="AQZ4" s="35">
        <f t="shared" ref="AQZ4" si="954">INT((AQZ5-1)/12)+1</f>
        <v>95</v>
      </c>
      <c r="ARA4" s="35">
        <f t="shared" ref="ARA4" si="955">INT((ARA5-1)/12)+1</f>
        <v>95</v>
      </c>
      <c r="ARB4" s="35">
        <f t="shared" ref="ARB4" si="956">INT((ARB5-1)/12)+1</f>
        <v>96</v>
      </c>
      <c r="ARC4" s="35">
        <f t="shared" ref="ARC4" si="957">INT((ARC5-1)/12)+1</f>
        <v>96</v>
      </c>
      <c r="ARD4" s="35">
        <f t="shared" ref="ARD4:ARF4" si="958">INT((ARD5-1)/12)+1</f>
        <v>96</v>
      </c>
      <c r="ARE4" s="35">
        <f t="shared" si="958"/>
        <v>96</v>
      </c>
      <c r="ARF4" s="35">
        <f t="shared" si="958"/>
        <v>96</v>
      </c>
      <c r="ARG4" s="35">
        <f t="shared" ref="ARG4" si="959">INT((ARG5-1)/12)+1</f>
        <v>96</v>
      </c>
      <c r="ARH4" s="35">
        <f t="shared" ref="ARH4" si="960">INT((ARH5-1)/12)+1</f>
        <v>96</v>
      </c>
      <c r="ARI4" s="35">
        <f t="shared" ref="ARI4" si="961">INT((ARI5-1)/12)+1</f>
        <v>96</v>
      </c>
      <c r="ARJ4" s="35">
        <f t="shared" ref="ARJ4" si="962">INT((ARJ5-1)/12)+1</f>
        <v>96</v>
      </c>
      <c r="ARK4" s="35">
        <f t="shared" ref="ARK4" si="963">INT((ARK5-1)/12)+1</f>
        <v>96</v>
      </c>
      <c r="ARL4" s="35">
        <f t="shared" ref="ARL4" si="964">INT((ARL5-1)/12)+1</f>
        <v>96</v>
      </c>
      <c r="ARM4" s="35">
        <f t="shared" ref="ARM4" si="965">INT((ARM5-1)/12)+1</f>
        <v>96</v>
      </c>
      <c r="ARN4" s="35">
        <f t="shared" ref="ARN4" si="966">INT((ARN5-1)/12)+1</f>
        <v>97</v>
      </c>
      <c r="ARO4" s="35">
        <f t="shared" ref="ARO4" si="967">INT((ARO5-1)/12)+1</f>
        <v>97</v>
      </c>
      <c r="ARP4" s="35">
        <f t="shared" ref="ARP4" si="968">INT((ARP5-1)/12)+1</f>
        <v>97</v>
      </c>
      <c r="ARQ4" s="35">
        <f t="shared" ref="ARQ4:ARS4" si="969">INT((ARQ5-1)/12)+1</f>
        <v>97</v>
      </c>
      <c r="ARR4" s="35">
        <f t="shared" si="969"/>
        <v>97</v>
      </c>
      <c r="ARS4" s="35">
        <f t="shared" si="969"/>
        <v>97</v>
      </c>
      <c r="ART4" s="35">
        <f t="shared" ref="ART4" si="970">INT((ART5-1)/12)+1</f>
        <v>97</v>
      </c>
      <c r="ARU4" s="35">
        <f t="shared" ref="ARU4" si="971">INT((ARU5-1)/12)+1</f>
        <v>97</v>
      </c>
      <c r="ARV4" s="35">
        <f t="shared" ref="ARV4" si="972">INT((ARV5-1)/12)+1</f>
        <v>97</v>
      </c>
      <c r="ARW4" s="35">
        <f t="shared" ref="ARW4" si="973">INT((ARW5-1)/12)+1</f>
        <v>97</v>
      </c>
      <c r="ARX4" s="35">
        <f t="shared" ref="ARX4" si="974">INT((ARX5-1)/12)+1</f>
        <v>97</v>
      </c>
      <c r="ARY4" s="35">
        <f t="shared" ref="ARY4" si="975">INT((ARY5-1)/12)+1</f>
        <v>97</v>
      </c>
      <c r="ARZ4" s="35">
        <f t="shared" ref="ARZ4" si="976">INT((ARZ5-1)/12)+1</f>
        <v>98</v>
      </c>
      <c r="ASA4" s="35">
        <f t="shared" ref="ASA4" si="977">INT((ASA5-1)/12)+1</f>
        <v>98</v>
      </c>
      <c r="ASB4" s="35">
        <f t="shared" ref="ASB4" si="978">INT((ASB5-1)/12)+1</f>
        <v>98</v>
      </c>
      <c r="ASC4" s="35">
        <f t="shared" ref="ASC4" si="979">INT((ASC5-1)/12)+1</f>
        <v>98</v>
      </c>
      <c r="ASD4" s="35">
        <f t="shared" ref="ASD4:ASF4" si="980">INT((ASD5-1)/12)+1</f>
        <v>98</v>
      </c>
      <c r="ASE4" s="35">
        <f t="shared" si="980"/>
        <v>98</v>
      </c>
      <c r="ASF4" s="35">
        <f t="shared" si="980"/>
        <v>98</v>
      </c>
      <c r="ASG4" s="35">
        <f t="shared" ref="ASG4" si="981">INT((ASG5-1)/12)+1</f>
        <v>98</v>
      </c>
      <c r="ASH4" s="35">
        <f t="shared" ref="ASH4" si="982">INT((ASH5-1)/12)+1</f>
        <v>98</v>
      </c>
      <c r="ASI4" s="35">
        <f t="shared" ref="ASI4" si="983">INT((ASI5-1)/12)+1</f>
        <v>98</v>
      </c>
      <c r="ASJ4" s="35">
        <f t="shared" ref="ASJ4" si="984">INT((ASJ5-1)/12)+1</f>
        <v>98</v>
      </c>
      <c r="ASK4" s="35">
        <f t="shared" ref="ASK4" si="985">INT((ASK5-1)/12)+1</f>
        <v>98</v>
      </c>
      <c r="ASL4" s="35">
        <f t="shared" ref="ASL4" si="986">INT((ASL5-1)/12)+1</f>
        <v>99</v>
      </c>
      <c r="ASM4" s="35">
        <f t="shared" ref="ASM4" si="987">INT((ASM5-1)/12)+1</f>
        <v>99</v>
      </c>
      <c r="ASN4" s="35">
        <f t="shared" ref="ASN4" si="988">INT((ASN5-1)/12)+1</f>
        <v>99</v>
      </c>
      <c r="ASO4" s="35">
        <f t="shared" ref="ASO4" si="989">INT((ASO5-1)/12)+1</f>
        <v>99</v>
      </c>
      <c r="ASP4" s="35">
        <f t="shared" ref="ASP4" si="990">INT((ASP5-1)/12)+1</f>
        <v>99</v>
      </c>
      <c r="ASQ4" s="35">
        <f t="shared" ref="ASQ4:ASS4" si="991">INT((ASQ5-1)/12)+1</f>
        <v>99</v>
      </c>
      <c r="ASR4" s="35">
        <f t="shared" si="991"/>
        <v>99</v>
      </c>
      <c r="ASS4" s="35">
        <f t="shared" si="991"/>
        <v>99</v>
      </c>
      <c r="AST4" s="35">
        <f t="shared" ref="AST4" si="992">INT((AST5-1)/12)+1</f>
        <v>99</v>
      </c>
      <c r="ASU4" s="35">
        <f t="shared" ref="ASU4" si="993">INT((ASU5-1)/12)+1</f>
        <v>99</v>
      </c>
      <c r="ASV4" s="35">
        <f t="shared" ref="ASV4" si="994">INT((ASV5-1)/12)+1</f>
        <v>99</v>
      </c>
      <c r="ASW4" s="35">
        <f t="shared" ref="ASW4" si="995">INT((ASW5-1)/12)+1</f>
        <v>99</v>
      </c>
      <c r="ASX4" s="35">
        <f t="shared" ref="ASX4" si="996">INT((ASX5-1)/12)+1</f>
        <v>100</v>
      </c>
      <c r="ASY4" s="35">
        <f t="shared" ref="ASY4" si="997">INT((ASY5-1)/12)+1</f>
        <v>100</v>
      </c>
      <c r="ASZ4" s="35">
        <f t="shared" ref="ASZ4" si="998">INT((ASZ5-1)/12)+1</f>
        <v>100</v>
      </c>
      <c r="ATA4" s="35">
        <f t="shared" ref="ATA4" si="999">INT((ATA5-1)/12)+1</f>
        <v>100</v>
      </c>
      <c r="ATB4" s="35">
        <f t="shared" ref="ATB4" si="1000">INT((ATB5-1)/12)+1</f>
        <v>100</v>
      </c>
      <c r="ATC4" s="35">
        <f t="shared" ref="ATC4" si="1001">INT((ATC5-1)/12)+1</f>
        <v>100</v>
      </c>
      <c r="ATD4" s="35">
        <f t="shared" ref="ATD4:ATF4" si="1002">INT((ATD5-1)/12)+1</f>
        <v>100</v>
      </c>
      <c r="ATE4" s="35">
        <f t="shared" si="1002"/>
        <v>100</v>
      </c>
      <c r="ATF4" s="35">
        <f t="shared" si="1002"/>
        <v>100</v>
      </c>
      <c r="ATG4" s="35">
        <f t="shared" ref="ATG4" si="1003">INT((ATG5-1)/12)+1</f>
        <v>100</v>
      </c>
      <c r="ATH4" s="35">
        <f t="shared" ref="ATH4" si="1004">INT((ATH5-1)/12)+1</f>
        <v>100</v>
      </c>
      <c r="ATI4" s="35">
        <f t="shared" ref="ATI4" si="1005">INT((ATI5-1)/12)+1</f>
        <v>100</v>
      </c>
      <c r="ATJ4" s="35">
        <f t="shared" ref="ATJ4" si="1006">INT((ATJ5-1)/12)+1</f>
        <v>101</v>
      </c>
      <c r="ATK4" s="35">
        <f t="shared" ref="ATK4" si="1007">INT((ATK5-1)/12)+1</f>
        <v>101</v>
      </c>
      <c r="ATL4" s="35">
        <f t="shared" ref="ATL4" si="1008">INT((ATL5-1)/12)+1</f>
        <v>101</v>
      </c>
      <c r="ATM4" s="35">
        <f t="shared" ref="ATM4" si="1009">INT((ATM5-1)/12)+1</f>
        <v>101</v>
      </c>
      <c r="ATN4" s="35">
        <f t="shared" ref="ATN4" si="1010">INT((ATN5-1)/12)+1</f>
        <v>101</v>
      </c>
      <c r="ATO4" s="35">
        <f t="shared" ref="ATO4" si="1011">INT((ATO5-1)/12)+1</f>
        <v>101</v>
      </c>
      <c r="ATP4" s="35">
        <f t="shared" ref="ATP4" si="1012">INT((ATP5-1)/12)+1</f>
        <v>101</v>
      </c>
      <c r="ATQ4" s="35">
        <f t="shared" ref="ATQ4:ATS4" si="1013">INT((ATQ5-1)/12)+1</f>
        <v>101</v>
      </c>
      <c r="ATR4" s="35">
        <f t="shared" si="1013"/>
        <v>101</v>
      </c>
      <c r="ATS4" s="35">
        <f t="shared" si="1013"/>
        <v>101</v>
      </c>
      <c r="ATT4" s="35">
        <f t="shared" ref="ATT4" si="1014">INT((ATT5-1)/12)+1</f>
        <v>101</v>
      </c>
      <c r="ATU4" s="35">
        <f t="shared" ref="ATU4" si="1015">INT((ATU5-1)/12)+1</f>
        <v>101</v>
      </c>
      <c r="ATV4" s="35">
        <f t="shared" ref="ATV4" si="1016">INT((ATV5-1)/12)+1</f>
        <v>102</v>
      </c>
      <c r="ATW4" s="35">
        <f t="shared" ref="ATW4" si="1017">INT((ATW5-1)/12)+1</f>
        <v>102</v>
      </c>
      <c r="ATX4" s="35">
        <f t="shared" ref="ATX4" si="1018">INT((ATX5-1)/12)+1</f>
        <v>102</v>
      </c>
      <c r="ATY4" s="35">
        <f t="shared" ref="ATY4" si="1019">INT((ATY5-1)/12)+1</f>
        <v>102</v>
      </c>
      <c r="ATZ4" s="35">
        <f t="shared" ref="ATZ4" si="1020">INT((ATZ5-1)/12)+1</f>
        <v>102</v>
      </c>
      <c r="AUA4" s="35">
        <f t="shared" ref="AUA4" si="1021">INT((AUA5-1)/12)+1</f>
        <v>102</v>
      </c>
      <c r="AUB4" s="35">
        <f t="shared" ref="AUB4" si="1022">INT((AUB5-1)/12)+1</f>
        <v>102</v>
      </c>
      <c r="AUC4" s="35">
        <f t="shared" ref="AUC4" si="1023">INT((AUC5-1)/12)+1</f>
        <v>102</v>
      </c>
      <c r="AUD4" s="35">
        <f t="shared" ref="AUD4:AUF4" si="1024">INT((AUD5-1)/12)+1</f>
        <v>102</v>
      </c>
      <c r="AUE4" s="35">
        <f t="shared" si="1024"/>
        <v>102</v>
      </c>
      <c r="AUF4" s="35">
        <f t="shared" si="1024"/>
        <v>102</v>
      </c>
      <c r="AUG4" s="35">
        <f t="shared" ref="AUG4" si="1025">INT((AUG5-1)/12)+1</f>
        <v>102</v>
      </c>
      <c r="AUH4" s="35">
        <f t="shared" ref="AUH4" si="1026">INT((AUH5-1)/12)+1</f>
        <v>103</v>
      </c>
      <c r="AUI4" s="35">
        <f t="shared" ref="AUI4" si="1027">INT((AUI5-1)/12)+1</f>
        <v>103</v>
      </c>
      <c r="AUJ4" s="35">
        <f t="shared" ref="AUJ4" si="1028">INT((AUJ5-1)/12)+1</f>
        <v>103</v>
      </c>
      <c r="AUK4" s="35">
        <f t="shared" ref="AUK4" si="1029">INT((AUK5-1)/12)+1</f>
        <v>103</v>
      </c>
      <c r="AUL4" s="35">
        <f t="shared" ref="AUL4" si="1030">INT((AUL5-1)/12)+1</f>
        <v>103</v>
      </c>
      <c r="AUM4" s="35">
        <f t="shared" ref="AUM4" si="1031">INT((AUM5-1)/12)+1</f>
        <v>103</v>
      </c>
      <c r="AUN4" s="35">
        <f t="shared" ref="AUN4" si="1032">INT((AUN5-1)/12)+1</f>
        <v>103</v>
      </c>
      <c r="AUO4" s="35">
        <f t="shared" ref="AUO4" si="1033">INT((AUO5-1)/12)+1</f>
        <v>103</v>
      </c>
      <c r="AUP4" s="35">
        <f t="shared" ref="AUP4" si="1034">INT((AUP5-1)/12)+1</f>
        <v>103</v>
      </c>
      <c r="AUQ4" s="35">
        <f t="shared" ref="AUQ4:AUS4" si="1035">INT((AUQ5-1)/12)+1</f>
        <v>103</v>
      </c>
      <c r="AUR4" s="35">
        <f t="shared" si="1035"/>
        <v>103</v>
      </c>
      <c r="AUS4" s="35">
        <f t="shared" si="1035"/>
        <v>103</v>
      </c>
      <c r="AUT4" s="35">
        <f t="shared" ref="AUT4" si="1036">INT((AUT5-1)/12)+1</f>
        <v>104</v>
      </c>
      <c r="AUU4" s="35">
        <f t="shared" ref="AUU4" si="1037">INT((AUU5-1)/12)+1</f>
        <v>104</v>
      </c>
      <c r="AUV4" s="35">
        <f t="shared" ref="AUV4" si="1038">INT((AUV5-1)/12)+1</f>
        <v>104</v>
      </c>
      <c r="AUW4" s="35">
        <f t="shared" ref="AUW4" si="1039">INT((AUW5-1)/12)+1</f>
        <v>104</v>
      </c>
      <c r="AUX4" s="35">
        <f t="shared" ref="AUX4" si="1040">INT((AUX5-1)/12)+1</f>
        <v>104</v>
      </c>
      <c r="AUY4" s="35">
        <f t="shared" ref="AUY4" si="1041">INT((AUY5-1)/12)+1</f>
        <v>104</v>
      </c>
      <c r="AUZ4" s="35">
        <f t="shared" ref="AUZ4" si="1042">INT((AUZ5-1)/12)+1</f>
        <v>104</v>
      </c>
      <c r="AVA4" s="35">
        <f t="shared" ref="AVA4" si="1043">INT((AVA5-1)/12)+1</f>
        <v>104</v>
      </c>
      <c r="AVB4" s="35">
        <f t="shared" ref="AVB4" si="1044">INT((AVB5-1)/12)+1</f>
        <v>104</v>
      </c>
      <c r="AVC4" s="35">
        <f t="shared" ref="AVC4" si="1045">INT((AVC5-1)/12)+1</f>
        <v>104</v>
      </c>
      <c r="AVD4" s="35">
        <f t="shared" ref="AVD4:AVF4" si="1046">INT((AVD5-1)/12)+1</f>
        <v>104</v>
      </c>
      <c r="AVE4" s="35">
        <f t="shared" si="1046"/>
        <v>104</v>
      </c>
      <c r="AVF4" s="35">
        <f t="shared" si="1046"/>
        <v>105</v>
      </c>
      <c r="AVG4" s="35">
        <f t="shared" ref="AVG4" si="1047">INT((AVG5-1)/12)+1</f>
        <v>105</v>
      </c>
      <c r="AVH4" s="35">
        <f t="shared" ref="AVH4" si="1048">INT((AVH5-1)/12)+1</f>
        <v>105</v>
      </c>
      <c r="AVI4" s="35">
        <f t="shared" ref="AVI4" si="1049">INT((AVI5-1)/12)+1</f>
        <v>105</v>
      </c>
      <c r="AVJ4" s="35">
        <f t="shared" ref="AVJ4" si="1050">INT((AVJ5-1)/12)+1</f>
        <v>105</v>
      </c>
      <c r="AVK4" s="35">
        <f t="shared" ref="AVK4" si="1051">INT((AVK5-1)/12)+1</f>
        <v>105</v>
      </c>
      <c r="AVL4" s="35">
        <f t="shared" ref="AVL4" si="1052">INT((AVL5-1)/12)+1</f>
        <v>105</v>
      </c>
      <c r="AVM4" s="35">
        <f t="shared" ref="AVM4" si="1053">INT((AVM5-1)/12)+1</f>
        <v>105</v>
      </c>
      <c r="AVN4" s="35">
        <f t="shared" ref="AVN4" si="1054">INT((AVN5-1)/12)+1</f>
        <v>105</v>
      </c>
      <c r="AVO4" s="35">
        <f t="shared" ref="AVO4" si="1055">INT((AVO5-1)/12)+1</f>
        <v>105</v>
      </c>
      <c r="AVP4" s="35">
        <f t="shared" ref="AVP4" si="1056">INT((AVP5-1)/12)+1</f>
        <v>105</v>
      </c>
      <c r="AVQ4" s="35">
        <f t="shared" ref="AVQ4:AVS4" si="1057">INT((AVQ5-1)/12)+1</f>
        <v>105</v>
      </c>
      <c r="AVR4" s="35">
        <f t="shared" si="1057"/>
        <v>106</v>
      </c>
      <c r="AVS4" s="35">
        <f t="shared" si="1057"/>
        <v>106</v>
      </c>
      <c r="AVT4" s="35">
        <f t="shared" ref="AVT4" si="1058">INT((AVT5-1)/12)+1</f>
        <v>106</v>
      </c>
      <c r="AVU4" s="35">
        <f t="shared" ref="AVU4" si="1059">INT((AVU5-1)/12)+1</f>
        <v>106</v>
      </c>
      <c r="AVV4" s="35">
        <f t="shared" ref="AVV4" si="1060">INT((AVV5-1)/12)+1</f>
        <v>106</v>
      </c>
      <c r="AVW4" s="35">
        <f t="shared" ref="AVW4" si="1061">INT((AVW5-1)/12)+1</f>
        <v>106</v>
      </c>
      <c r="AVX4" s="35">
        <f t="shared" ref="AVX4" si="1062">INT((AVX5-1)/12)+1</f>
        <v>106</v>
      </c>
      <c r="AVY4" s="35">
        <f t="shared" ref="AVY4" si="1063">INT((AVY5-1)/12)+1</f>
        <v>106</v>
      </c>
      <c r="AVZ4" s="35">
        <f t="shared" ref="AVZ4" si="1064">INT((AVZ5-1)/12)+1</f>
        <v>106</v>
      </c>
      <c r="AWA4" s="35">
        <f t="shared" ref="AWA4" si="1065">INT((AWA5-1)/12)+1</f>
        <v>106</v>
      </c>
      <c r="AWB4" s="35">
        <f t="shared" ref="AWB4" si="1066">INT((AWB5-1)/12)+1</f>
        <v>106</v>
      </c>
      <c r="AWC4" s="35">
        <f t="shared" ref="AWC4" si="1067">INT((AWC5-1)/12)+1</f>
        <v>106</v>
      </c>
      <c r="AWD4" s="35">
        <f t="shared" ref="AWD4:AWF4" si="1068">INT((AWD5-1)/12)+1</f>
        <v>107</v>
      </c>
      <c r="AWE4" s="35">
        <f t="shared" si="1068"/>
        <v>107</v>
      </c>
      <c r="AWF4" s="35">
        <f t="shared" si="1068"/>
        <v>107</v>
      </c>
      <c r="AWG4" s="35">
        <f t="shared" ref="AWG4" si="1069">INT((AWG5-1)/12)+1</f>
        <v>107</v>
      </c>
      <c r="AWH4" s="35">
        <f t="shared" ref="AWH4" si="1070">INT((AWH5-1)/12)+1</f>
        <v>107</v>
      </c>
      <c r="AWI4" s="35">
        <f t="shared" ref="AWI4" si="1071">INT((AWI5-1)/12)+1</f>
        <v>107</v>
      </c>
      <c r="AWJ4" s="35">
        <f t="shared" ref="AWJ4" si="1072">INT((AWJ5-1)/12)+1</f>
        <v>107</v>
      </c>
      <c r="AWK4" s="35">
        <f t="shared" ref="AWK4" si="1073">INT((AWK5-1)/12)+1</f>
        <v>107</v>
      </c>
      <c r="AWL4" s="35">
        <f t="shared" ref="AWL4" si="1074">INT((AWL5-1)/12)+1</f>
        <v>107</v>
      </c>
      <c r="AWM4" s="35">
        <f t="shared" ref="AWM4" si="1075">INT((AWM5-1)/12)+1</f>
        <v>107</v>
      </c>
      <c r="AWN4" s="35">
        <f t="shared" ref="AWN4" si="1076">INT((AWN5-1)/12)+1</f>
        <v>107</v>
      </c>
      <c r="AWO4" s="35">
        <f t="shared" ref="AWO4" si="1077">INT((AWO5-1)/12)+1</f>
        <v>107</v>
      </c>
      <c r="AWP4" s="35">
        <f t="shared" ref="AWP4" si="1078">INT((AWP5-1)/12)+1</f>
        <v>108</v>
      </c>
      <c r="AWQ4" s="35">
        <f t="shared" ref="AWQ4:AWS4" si="1079">INT((AWQ5-1)/12)+1</f>
        <v>108</v>
      </c>
      <c r="AWR4" s="35">
        <f t="shared" si="1079"/>
        <v>108</v>
      </c>
      <c r="AWS4" s="35">
        <f t="shared" si="1079"/>
        <v>108</v>
      </c>
      <c r="AWT4" s="35">
        <f t="shared" ref="AWT4" si="1080">INT((AWT5-1)/12)+1</f>
        <v>108</v>
      </c>
      <c r="AWU4" s="35">
        <f t="shared" ref="AWU4" si="1081">INT((AWU5-1)/12)+1</f>
        <v>108</v>
      </c>
      <c r="AWV4" s="35">
        <f t="shared" ref="AWV4" si="1082">INT((AWV5-1)/12)+1</f>
        <v>108</v>
      </c>
      <c r="AWW4" s="35">
        <f t="shared" ref="AWW4" si="1083">INT((AWW5-1)/12)+1</f>
        <v>108</v>
      </c>
      <c r="AWX4" s="35">
        <f t="shared" ref="AWX4" si="1084">INT((AWX5-1)/12)+1</f>
        <v>108</v>
      </c>
      <c r="AWY4" s="35">
        <f t="shared" ref="AWY4" si="1085">INT((AWY5-1)/12)+1</f>
        <v>108</v>
      </c>
      <c r="AWZ4" s="35">
        <f t="shared" ref="AWZ4" si="1086">INT((AWZ5-1)/12)+1</f>
        <v>108</v>
      </c>
      <c r="AXA4" s="35">
        <f t="shared" ref="AXA4" si="1087">INT((AXA5-1)/12)+1</f>
        <v>108</v>
      </c>
      <c r="AXB4" s="35">
        <f t="shared" ref="AXB4" si="1088">INT((AXB5-1)/12)+1</f>
        <v>109</v>
      </c>
      <c r="AXC4" s="35">
        <f t="shared" ref="AXC4" si="1089">INT((AXC5-1)/12)+1</f>
        <v>109</v>
      </c>
      <c r="AXD4" s="35">
        <f t="shared" ref="AXD4:AXF4" si="1090">INT((AXD5-1)/12)+1</f>
        <v>109</v>
      </c>
      <c r="AXE4" s="35">
        <f t="shared" si="1090"/>
        <v>109</v>
      </c>
      <c r="AXF4" s="35">
        <f t="shared" si="1090"/>
        <v>109</v>
      </c>
      <c r="AXG4" s="35">
        <f t="shared" ref="AXG4" si="1091">INT((AXG5-1)/12)+1</f>
        <v>109</v>
      </c>
      <c r="AXH4" s="35">
        <f t="shared" ref="AXH4" si="1092">INT((AXH5-1)/12)+1</f>
        <v>109</v>
      </c>
      <c r="AXI4" s="35">
        <f t="shared" ref="AXI4" si="1093">INT((AXI5-1)/12)+1</f>
        <v>109</v>
      </c>
      <c r="AXJ4" s="35">
        <f t="shared" ref="AXJ4" si="1094">INT((AXJ5-1)/12)+1</f>
        <v>109</v>
      </c>
      <c r="AXK4" s="35">
        <f t="shared" ref="AXK4" si="1095">INT((AXK5-1)/12)+1</f>
        <v>109</v>
      </c>
      <c r="AXL4" s="35">
        <f t="shared" ref="AXL4" si="1096">INT((AXL5-1)/12)+1</f>
        <v>109</v>
      </c>
      <c r="AXM4" s="35">
        <f t="shared" ref="AXM4" si="1097">INT((AXM5-1)/12)+1</f>
        <v>109</v>
      </c>
      <c r="AXN4" s="35">
        <f t="shared" ref="AXN4" si="1098">INT((AXN5-1)/12)+1</f>
        <v>110</v>
      </c>
      <c r="AXO4" s="35">
        <f t="shared" ref="AXO4" si="1099">INT((AXO5-1)/12)+1</f>
        <v>110</v>
      </c>
      <c r="AXP4" s="35">
        <f t="shared" ref="AXP4" si="1100">INT((AXP5-1)/12)+1</f>
        <v>110</v>
      </c>
      <c r="AXQ4" s="35">
        <f t="shared" ref="AXQ4:AXS4" si="1101">INT((AXQ5-1)/12)+1</f>
        <v>110</v>
      </c>
      <c r="AXR4" s="35">
        <f t="shared" si="1101"/>
        <v>110</v>
      </c>
      <c r="AXS4" s="35">
        <f t="shared" si="1101"/>
        <v>110</v>
      </c>
      <c r="AXT4" s="35">
        <f t="shared" ref="AXT4" si="1102">INT((AXT5-1)/12)+1</f>
        <v>110</v>
      </c>
      <c r="AXU4" s="35">
        <f t="shared" ref="AXU4" si="1103">INT((AXU5-1)/12)+1</f>
        <v>110</v>
      </c>
      <c r="AXV4" s="35">
        <f t="shared" ref="AXV4" si="1104">INT((AXV5-1)/12)+1</f>
        <v>110</v>
      </c>
      <c r="AXW4" s="35">
        <f t="shared" ref="AXW4" si="1105">INT((AXW5-1)/12)+1</f>
        <v>110</v>
      </c>
      <c r="AXX4" s="35">
        <f t="shared" ref="AXX4" si="1106">INT((AXX5-1)/12)+1</f>
        <v>110</v>
      </c>
      <c r="AXY4" s="35">
        <f t="shared" ref="AXY4" si="1107">INT((AXY5-1)/12)+1</f>
        <v>110</v>
      </c>
      <c r="AXZ4" s="35">
        <f t="shared" ref="AXZ4" si="1108">INT((AXZ5-1)/12)+1</f>
        <v>111</v>
      </c>
      <c r="AYA4" s="35">
        <f t="shared" ref="AYA4" si="1109">INT((AYA5-1)/12)+1</f>
        <v>111</v>
      </c>
      <c r="AYB4" s="35">
        <f t="shared" ref="AYB4" si="1110">INT((AYB5-1)/12)+1</f>
        <v>111</v>
      </c>
      <c r="AYC4" s="35">
        <f t="shared" ref="AYC4" si="1111">INT((AYC5-1)/12)+1</f>
        <v>111</v>
      </c>
      <c r="AYD4" s="35">
        <f t="shared" ref="AYD4:AYF4" si="1112">INT((AYD5-1)/12)+1</f>
        <v>111</v>
      </c>
      <c r="AYE4" s="35">
        <f t="shared" si="1112"/>
        <v>111</v>
      </c>
      <c r="AYF4" s="35">
        <f t="shared" si="1112"/>
        <v>111</v>
      </c>
      <c r="AYG4" s="35">
        <f t="shared" ref="AYG4" si="1113">INT((AYG5-1)/12)+1</f>
        <v>111</v>
      </c>
      <c r="AYH4" s="35">
        <f t="shared" ref="AYH4" si="1114">INT((AYH5-1)/12)+1</f>
        <v>111</v>
      </c>
      <c r="AYI4" s="35">
        <f t="shared" ref="AYI4" si="1115">INT((AYI5-1)/12)+1</f>
        <v>111</v>
      </c>
      <c r="AYJ4" s="35">
        <f t="shared" ref="AYJ4" si="1116">INT((AYJ5-1)/12)+1</f>
        <v>111</v>
      </c>
      <c r="AYK4" s="35">
        <f t="shared" ref="AYK4" si="1117">INT((AYK5-1)/12)+1</f>
        <v>111</v>
      </c>
      <c r="AYL4" s="35">
        <f t="shared" ref="AYL4" si="1118">INT((AYL5-1)/12)+1</f>
        <v>112</v>
      </c>
      <c r="AYM4" s="35">
        <f t="shared" ref="AYM4" si="1119">INT((AYM5-1)/12)+1</f>
        <v>112</v>
      </c>
      <c r="AYN4" s="35">
        <f t="shared" ref="AYN4" si="1120">INT((AYN5-1)/12)+1</f>
        <v>112</v>
      </c>
      <c r="AYO4" s="35">
        <f t="shared" ref="AYO4" si="1121">INT((AYO5-1)/12)+1</f>
        <v>112</v>
      </c>
      <c r="AYP4" s="35">
        <f t="shared" ref="AYP4" si="1122">INT((AYP5-1)/12)+1</f>
        <v>112</v>
      </c>
      <c r="AYQ4" s="35">
        <f t="shared" ref="AYQ4:AYS4" si="1123">INT((AYQ5-1)/12)+1</f>
        <v>112</v>
      </c>
      <c r="AYR4" s="35">
        <f t="shared" si="1123"/>
        <v>112</v>
      </c>
      <c r="AYS4" s="35">
        <f t="shared" si="1123"/>
        <v>112</v>
      </c>
      <c r="AYT4" s="35">
        <f t="shared" ref="AYT4" si="1124">INT((AYT5-1)/12)+1</f>
        <v>112</v>
      </c>
      <c r="AYU4" s="35">
        <f t="shared" ref="AYU4" si="1125">INT((AYU5-1)/12)+1</f>
        <v>112</v>
      </c>
      <c r="AYV4" s="35">
        <f t="shared" ref="AYV4" si="1126">INT((AYV5-1)/12)+1</f>
        <v>112</v>
      </c>
      <c r="AYW4" s="35">
        <f t="shared" ref="AYW4" si="1127">INT((AYW5-1)/12)+1</f>
        <v>112</v>
      </c>
      <c r="AYX4" s="35">
        <f t="shared" ref="AYX4" si="1128">INT((AYX5-1)/12)+1</f>
        <v>113</v>
      </c>
      <c r="AYY4" s="35">
        <f t="shared" ref="AYY4" si="1129">INT((AYY5-1)/12)+1</f>
        <v>113</v>
      </c>
      <c r="AYZ4" s="35">
        <f t="shared" ref="AYZ4" si="1130">INT((AYZ5-1)/12)+1</f>
        <v>113</v>
      </c>
      <c r="AZA4" s="35">
        <f t="shared" ref="AZA4" si="1131">INT((AZA5-1)/12)+1</f>
        <v>113</v>
      </c>
      <c r="AZB4" s="35">
        <f t="shared" ref="AZB4" si="1132">INT((AZB5-1)/12)+1</f>
        <v>113</v>
      </c>
      <c r="AZC4" s="35">
        <f t="shared" ref="AZC4" si="1133">INT((AZC5-1)/12)+1</f>
        <v>113</v>
      </c>
      <c r="AZD4" s="35">
        <f t="shared" ref="AZD4:AZF4" si="1134">INT((AZD5-1)/12)+1</f>
        <v>113</v>
      </c>
      <c r="AZE4" s="35">
        <f t="shared" si="1134"/>
        <v>113</v>
      </c>
      <c r="AZF4" s="35">
        <f t="shared" si="1134"/>
        <v>113</v>
      </c>
      <c r="AZG4" s="35">
        <f t="shared" ref="AZG4" si="1135">INT((AZG5-1)/12)+1</f>
        <v>113</v>
      </c>
      <c r="AZH4" s="35">
        <f t="shared" ref="AZH4" si="1136">INT((AZH5-1)/12)+1</f>
        <v>113</v>
      </c>
      <c r="AZI4" s="35">
        <f t="shared" ref="AZI4" si="1137">INT((AZI5-1)/12)+1</f>
        <v>113</v>
      </c>
      <c r="AZJ4" s="35">
        <f t="shared" ref="AZJ4" si="1138">INT((AZJ5-1)/12)+1</f>
        <v>114</v>
      </c>
      <c r="AZK4" s="35">
        <f t="shared" ref="AZK4" si="1139">INT((AZK5-1)/12)+1</f>
        <v>114</v>
      </c>
      <c r="AZL4" s="35">
        <f t="shared" ref="AZL4" si="1140">INT((AZL5-1)/12)+1</f>
        <v>114</v>
      </c>
      <c r="AZM4" s="35">
        <f t="shared" ref="AZM4" si="1141">INT((AZM5-1)/12)+1</f>
        <v>114</v>
      </c>
      <c r="AZN4" s="35">
        <f t="shared" ref="AZN4" si="1142">INT((AZN5-1)/12)+1</f>
        <v>114</v>
      </c>
      <c r="AZO4" s="35">
        <f t="shared" ref="AZO4" si="1143">INT((AZO5-1)/12)+1</f>
        <v>114</v>
      </c>
      <c r="AZP4" s="35">
        <f t="shared" ref="AZP4" si="1144">INT((AZP5-1)/12)+1</f>
        <v>114</v>
      </c>
      <c r="AZQ4" s="35">
        <f t="shared" ref="AZQ4:AZS4" si="1145">INT((AZQ5-1)/12)+1</f>
        <v>114</v>
      </c>
      <c r="AZR4" s="35">
        <f t="shared" si="1145"/>
        <v>114</v>
      </c>
      <c r="AZS4" s="35">
        <f t="shared" si="1145"/>
        <v>114</v>
      </c>
      <c r="AZT4" s="35">
        <f t="shared" ref="AZT4" si="1146">INT((AZT5-1)/12)+1</f>
        <v>114</v>
      </c>
      <c r="AZU4" s="35">
        <f t="shared" ref="AZU4" si="1147">INT((AZU5-1)/12)+1</f>
        <v>114</v>
      </c>
      <c r="AZV4" s="35">
        <f t="shared" ref="AZV4" si="1148">INT((AZV5-1)/12)+1</f>
        <v>115</v>
      </c>
      <c r="AZW4" s="35">
        <f t="shared" ref="AZW4" si="1149">INT((AZW5-1)/12)+1</f>
        <v>115</v>
      </c>
      <c r="AZX4" s="35">
        <f t="shared" ref="AZX4" si="1150">INT((AZX5-1)/12)+1</f>
        <v>115</v>
      </c>
      <c r="AZY4" s="35">
        <f t="shared" ref="AZY4" si="1151">INT((AZY5-1)/12)+1</f>
        <v>115</v>
      </c>
      <c r="AZZ4" s="35">
        <f t="shared" ref="AZZ4" si="1152">INT((AZZ5-1)/12)+1</f>
        <v>115</v>
      </c>
      <c r="BAA4" s="35">
        <f t="shared" ref="BAA4" si="1153">INT((BAA5-1)/12)+1</f>
        <v>115</v>
      </c>
      <c r="BAB4" s="35">
        <f t="shared" ref="BAB4" si="1154">INT((BAB5-1)/12)+1</f>
        <v>115</v>
      </c>
      <c r="BAC4" s="35">
        <f t="shared" ref="BAC4" si="1155">INT((BAC5-1)/12)+1</f>
        <v>115</v>
      </c>
      <c r="BAD4" s="35">
        <f t="shared" ref="BAD4:BAF4" si="1156">INT((BAD5-1)/12)+1</f>
        <v>115</v>
      </c>
      <c r="BAE4" s="35">
        <f t="shared" si="1156"/>
        <v>115</v>
      </c>
      <c r="BAF4" s="35">
        <f t="shared" si="1156"/>
        <v>115</v>
      </c>
      <c r="BAG4" s="35">
        <f t="shared" ref="BAG4" si="1157">INT((BAG5-1)/12)+1</f>
        <v>115</v>
      </c>
      <c r="BAH4" s="35">
        <f t="shared" ref="BAH4" si="1158">INT((BAH5-1)/12)+1</f>
        <v>116</v>
      </c>
      <c r="BAI4" s="35">
        <f t="shared" ref="BAI4" si="1159">INT((BAI5-1)/12)+1</f>
        <v>116</v>
      </c>
      <c r="BAJ4" s="35">
        <f t="shared" ref="BAJ4" si="1160">INT((BAJ5-1)/12)+1</f>
        <v>116</v>
      </c>
      <c r="BAK4" s="35">
        <f t="shared" ref="BAK4" si="1161">INT((BAK5-1)/12)+1</f>
        <v>116</v>
      </c>
      <c r="BAL4" s="35">
        <f t="shared" ref="BAL4" si="1162">INT((BAL5-1)/12)+1</f>
        <v>116</v>
      </c>
      <c r="BAM4" s="35">
        <f t="shared" ref="BAM4" si="1163">INT((BAM5-1)/12)+1</f>
        <v>116</v>
      </c>
      <c r="BAN4" s="35">
        <f t="shared" ref="BAN4" si="1164">INT((BAN5-1)/12)+1</f>
        <v>116</v>
      </c>
      <c r="BAO4" s="35">
        <f t="shared" ref="BAO4" si="1165">INT((BAO5-1)/12)+1</f>
        <v>116</v>
      </c>
      <c r="BAP4" s="35">
        <f t="shared" ref="BAP4" si="1166">INT((BAP5-1)/12)+1</f>
        <v>116</v>
      </c>
      <c r="BAQ4" s="35">
        <f t="shared" ref="BAQ4:BAS4" si="1167">INT((BAQ5-1)/12)+1</f>
        <v>116</v>
      </c>
      <c r="BAR4" s="35">
        <f t="shared" si="1167"/>
        <v>116</v>
      </c>
      <c r="BAS4" s="35">
        <f t="shared" si="1167"/>
        <v>116</v>
      </c>
      <c r="BAT4" s="35">
        <f t="shared" ref="BAT4" si="1168">INT((BAT5-1)/12)+1</f>
        <v>117</v>
      </c>
      <c r="BAU4" s="35">
        <f t="shared" ref="BAU4" si="1169">INT((BAU5-1)/12)+1</f>
        <v>117</v>
      </c>
      <c r="BAV4" s="35">
        <f t="shared" ref="BAV4" si="1170">INT((BAV5-1)/12)+1</f>
        <v>117</v>
      </c>
      <c r="BAW4" s="35">
        <f t="shared" ref="BAW4" si="1171">INT((BAW5-1)/12)+1</f>
        <v>117</v>
      </c>
      <c r="BAX4" s="35">
        <f t="shared" ref="BAX4" si="1172">INT((BAX5-1)/12)+1</f>
        <v>117</v>
      </c>
      <c r="BAY4" s="35">
        <f t="shared" ref="BAY4" si="1173">INT((BAY5-1)/12)+1</f>
        <v>117</v>
      </c>
      <c r="BAZ4" s="35">
        <f t="shared" ref="BAZ4" si="1174">INT((BAZ5-1)/12)+1</f>
        <v>117</v>
      </c>
      <c r="BBA4" s="35">
        <f t="shared" ref="BBA4" si="1175">INT((BBA5-1)/12)+1</f>
        <v>117</v>
      </c>
      <c r="BBB4" s="35">
        <f t="shared" ref="BBB4" si="1176">INT((BBB5-1)/12)+1</f>
        <v>117</v>
      </c>
      <c r="BBC4" s="35">
        <f t="shared" ref="BBC4" si="1177">INT((BBC5-1)/12)+1</f>
        <v>117</v>
      </c>
      <c r="BBD4" s="35">
        <f t="shared" ref="BBD4:BBF4" si="1178">INT((BBD5-1)/12)+1</f>
        <v>117</v>
      </c>
      <c r="BBE4" s="35">
        <f t="shared" si="1178"/>
        <v>117</v>
      </c>
      <c r="BBF4" s="35">
        <f t="shared" si="1178"/>
        <v>118</v>
      </c>
      <c r="BBG4" s="35">
        <f t="shared" ref="BBG4" si="1179">INT((BBG5-1)/12)+1</f>
        <v>118</v>
      </c>
      <c r="BBH4" s="35">
        <f t="shared" ref="BBH4" si="1180">INT((BBH5-1)/12)+1</f>
        <v>118</v>
      </c>
      <c r="BBI4" s="35">
        <f t="shared" ref="BBI4" si="1181">INT((BBI5-1)/12)+1</f>
        <v>118</v>
      </c>
      <c r="BBJ4" s="35">
        <f t="shared" ref="BBJ4" si="1182">INT((BBJ5-1)/12)+1</f>
        <v>118</v>
      </c>
      <c r="BBK4" s="35">
        <f t="shared" ref="BBK4" si="1183">INT((BBK5-1)/12)+1</f>
        <v>118</v>
      </c>
      <c r="BBL4" s="35">
        <f t="shared" ref="BBL4" si="1184">INT((BBL5-1)/12)+1</f>
        <v>118</v>
      </c>
      <c r="BBM4" s="35">
        <f t="shared" ref="BBM4" si="1185">INT((BBM5-1)/12)+1</f>
        <v>118</v>
      </c>
      <c r="BBN4" s="35">
        <f t="shared" ref="BBN4" si="1186">INT((BBN5-1)/12)+1</f>
        <v>118</v>
      </c>
      <c r="BBO4" s="35">
        <f t="shared" ref="BBO4" si="1187">INT((BBO5-1)/12)+1</f>
        <v>118</v>
      </c>
      <c r="BBP4" s="35">
        <f t="shared" ref="BBP4" si="1188">INT((BBP5-1)/12)+1</f>
        <v>118</v>
      </c>
      <c r="BBQ4" s="35">
        <f t="shared" ref="BBQ4:BBS4" si="1189">INT((BBQ5-1)/12)+1</f>
        <v>118</v>
      </c>
      <c r="BBR4" s="35">
        <f t="shared" si="1189"/>
        <v>119</v>
      </c>
      <c r="BBS4" s="35">
        <f t="shared" si="1189"/>
        <v>119</v>
      </c>
      <c r="BBT4" s="35">
        <f t="shared" ref="BBT4" si="1190">INT((BBT5-1)/12)+1</f>
        <v>119</v>
      </c>
      <c r="BBU4" s="35">
        <f t="shared" ref="BBU4" si="1191">INT((BBU5-1)/12)+1</f>
        <v>119</v>
      </c>
      <c r="BBV4" s="35">
        <f t="shared" ref="BBV4" si="1192">INT((BBV5-1)/12)+1</f>
        <v>119</v>
      </c>
    </row>
    <row r="5" spans="2:1426" x14ac:dyDescent="0.3">
      <c r="C5" s="35" t="s">
        <v>121</v>
      </c>
      <c r="E5" s="67">
        <v>0</v>
      </c>
      <c r="F5" s="35">
        <v>1</v>
      </c>
      <c r="G5" s="35">
        <f>F5+1</f>
        <v>2</v>
      </c>
      <c r="H5" s="35">
        <f t="shared" ref="H5:Y5" si="1193">G5+1</f>
        <v>3</v>
      </c>
      <c r="I5" s="35">
        <f t="shared" si="1193"/>
        <v>4</v>
      </c>
      <c r="J5" s="35">
        <f t="shared" si="1193"/>
        <v>5</v>
      </c>
      <c r="K5" s="35">
        <f t="shared" si="1193"/>
        <v>6</v>
      </c>
      <c r="L5" s="35">
        <f t="shared" si="1193"/>
        <v>7</v>
      </c>
      <c r="M5" s="35">
        <f t="shared" si="1193"/>
        <v>8</v>
      </c>
      <c r="N5" s="35">
        <f t="shared" si="1193"/>
        <v>9</v>
      </c>
      <c r="O5" s="35">
        <f t="shared" si="1193"/>
        <v>10</v>
      </c>
      <c r="P5" s="35">
        <f t="shared" si="1193"/>
        <v>11</v>
      </c>
      <c r="Q5" s="35">
        <f t="shared" si="1193"/>
        <v>12</v>
      </c>
      <c r="R5" s="35">
        <f t="shared" si="1193"/>
        <v>13</v>
      </c>
      <c r="S5" s="35">
        <f t="shared" si="1193"/>
        <v>14</v>
      </c>
      <c r="T5" s="35">
        <f t="shared" si="1193"/>
        <v>15</v>
      </c>
      <c r="U5" s="35">
        <f t="shared" si="1193"/>
        <v>16</v>
      </c>
      <c r="V5" s="35">
        <f t="shared" si="1193"/>
        <v>17</v>
      </c>
      <c r="W5" s="35">
        <f t="shared" si="1193"/>
        <v>18</v>
      </c>
      <c r="X5" s="35">
        <f t="shared" si="1193"/>
        <v>19</v>
      </c>
      <c r="Y5" s="35">
        <f t="shared" si="1193"/>
        <v>20</v>
      </c>
      <c r="Z5" s="35">
        <f t="shared" ref="Z5" si="1194">Y5+1</f>
        <v>21</v>
      </c>
      <c r="AA5" s="35">
        <f t="shared" ref="AA5" si="1195">Z5+1</f>
        <v>22</v>
      </c>
      <c r="AB5" s="35">
        <f t="shared" ref="AB5" si="1196">AA5+1</f>
        <v>23</v>
      </c>
      <c r="AC5" s="35">
        <f t="shared" ref="AC5" si="1197">AB5+1</f>
        <v>24</v>
      </c>
      <c r="AD5" s="35">
        <f t="shared" ref="AD5" si="1198">AC5+1</f>
        <v>25</v>
      </c>
      <c r="AE5" s="35">
        <f t="shared" ref="AE5" si="1199">AD5+1</f>
        <v>26</v>
      </c>
      <c r="AF5" s="35">
        <f t="shared" ref="AF5" si="1200">AE5+1</f>
        <v>27</v>
      </c>
      <c r="AG5" s="35">
        <f t="shared" ref="AG5" si="1201">AF5+1</f>
        <v>28</v>
      </c>
      <c r="AH5" s="35">
        <f t="shared" ref="AH5" si="1202">AG5+1</f>
        <v>29</v>
      </c>
      <c r="AI5" s="35">
        <f t="shared" ref="AI5" si="1203">AH5+1</f>
        <v>30</v>
      </c>
      <c r="AJ5" s="35">
        <f t="shared" ref="AJ5" si="1204">AI5+1</f>
        <v>31</v>
      </c>
      <c r="AK5" s="35">
        <f t="shared" ref="AK5" si="1205">AJ5+1</f>
        <v>32</v>
      </c>
      <c r="AL5" s="35">
        <f t="shared" ref="AL5" si="1206">AK5+1</f>
        <v>33</v>
      </c>
      <c r="AM5" s="35">
        <f t="shared" ref="AM5" si="1207">AL5+1</f>
        <v>34</v>
      </c>
      <c r="AN5" s="35">
        <f t="shared" ref="AN5" si="1208">AM5+1</f>
        <v>35</v>
      </c>
      <c r="AO5" s="35">
        <f t="shared" ref="AO5" si="1209">AN5+1</f>
        <v>36</v>
      </c>
      <c r="AP5" s="35">
        <f t="shared" ref="AP5" si="1210">AO5+1</f>
        <v>37</v>
      </c>
      <c r="AQ5" s="35">
        <f t="shared" ref="AQ5" si="1211">AP5+1</f>
        <v>38</v>
      </c>
      <c r="AR5" s="35">
        <f t="shared" ref="AR5" si="1212">AQ5+1</f>
        <v>39</v>
      </c>
      <c r="AS5" s="35">
        <f t="shared" ref="AS5" si="1213">AR5+1</f>
        <v>40</v>
      </c>
      <c r="AT5" s="35">
        <f t="shared" ref="AT5" si="1214">AS5+1</f>
        <v>41</v>
      </c>
      <c r="AU5" s="35">
        <f t="shared" ref="AU5" si="1215">AT5+1</f>
        <v>42</v>
      </c>
      <c r="AV5" s="35">
        <f t="shared" ref="AV5" si="1216">AU5+1</f>
        <v>43</v>
      </c>
      <c r="AW5" s="35">
        <f t="shared" ref="AW5" si="1217">AV5+1</f>
        <v>44</v>
      </c>
      <c r="AX5" s="35">
        <f t="shared" ref="AX5" si="1218">AW5+1</f>
        <v>45</v>
      </c>
      <c r="AY5" s="35">
        <f t="shared" ref="AY5" si="1219">AX5+1</f>
        <v>46</v>
      </c>
      <c r="AZ5" s="35">
        <f t="shared" ref="AZ5" si="1220">AY5+1</f>
        <v>47</v>
      </c>
      <c r="BA5" s="35">
        <f t="shared" ref="BA5" si="1221">AZ5+1</f>
        <v>48</v>
      </c>
      <c r="BB5" s="35">
        <f t="shared" ref="BB5" si="1222">BA5+1</f>
        <v>49</v>
      </c>
      <c r="BC5" s="35">
        <f t="shared" ref="BC5" si="1223">BB5+1</f>
        <v>50</v>
      </c>
      <c r="BD5" s="35">
        <f t="shared" ref="BD5" si="1224">BC5+1</f>
        <v>51</v>
      </c>
      <c r="BE5" s="35">
        <f t="shared" ref="BE5" si="1225">BD5+1</f>
        <v>52</v>
      </c>
      <c r="BF5" s="35">
        <f t="shared" ref="BF5" si="1226">BE5+1</f>
        <v>53</v>
      </c>
      <c r="BG5" s="35">
        <f t="shared" ref="BG5" si="1227">BF5+1</f>
        <v>54</v>
      </c>
      <c r="BH5" s="35">
        <f t="shared" ref="BH5" si="1228">BG5+1</f>
        <v>55</v>
      </c>
      <c r="BI5" s="35">
        <f t="shared" ref="BI5" si="1229">BH5+1</f>
        <v>56</v>
      </c>
      <c r="BJ5" s="35">
        <f t="shared" ref="BJ5" si="1230">BI5+1</f>
        <v>57</v>
      </c>
      <c r="BK5" s="35">
        <f t="shared" ref="BK5" si="1231">BJ5+1</f>
        <v>58</v>
      </c>
      <c r="BL5" s="35">
        <f t="shared" ref="BL5" si="1232">BK5+1</f>
        <v>59</v>
      </c>
      <c r="BM5" s="35">
        <f t="shared" ref="BM5" si="1233">BL5+1</f>
        <v>60</v>
      </c>
      <c r="BN5" s="35">
        <f t="shared" ref="BN5" si="1234">BM5+1</f>
        <v>61</v>
      </c>
      <c r="BO5" s="35">
        <f t="shared" ref="BO5" si="1235">BN5+1</f>
        <v>62</v>
      </c>
      <c r="BP5" s="35">
        <f t="shared" ref="BP5" si="1236">BO5+1</f>
        <v>63</v>
      </c>
      <c r="BQ5" s="35">
        <f t="shared" ref="BQ5" si="1237">BP5+1</f>
        <v>64</v>
      </c>
      <c r="BR5" s="35">
        <f t="shared" ref="BR5" si="1238">BQ5+1</f>
        <v>65</v>
      </c>
      <c r="BS5" s="35">
        <f t="shared" ref="BS5" si="1239">BR5+1</f>
        <v>66</v>
      </c>
      <c r="BT5" s="35">
        <f t="shared" ref="BT5" si="1240">BS5+1</f>
        <v>67</v>
      </c>
      <c r="BU5" s="35">
        <f t="shared" ref="BU5" si="1241">BT5+1</f>
        <v>68</v>
      </c>
      <c r="BV5" s="35">
        <f t="shared" ref="BV5" si="1242">BU5+1</f>
        <v>69</v>
      </c>
      <c r="BW5" s="35">
        <f t="shared" ref="BW5" si="1243">BV5+1</f>
        <v>70</v>
      </c>
      <c r="BX5" s="35">
        <f t="shared" ref="BX5" si="1244">BW5+1</f>
        <v>71</v>
      </c>
      <c r="BY5" s="35">
        <f t="shared" ref="BY5" si="1245">BX5+1</f>
        <v>72</v>
      </c>
      <c r="BZ5" s="35">
        <f t="shared" ref="BZ5" si="1246">BY5+1</f>
        <v>73</v>
      </c>
      <c r="CA5" s="35">
        <f t="shared" ref="CA5" si="1247">BZ5+1</f>
        <v>74</v>
      </c>
      <c r="CB5" s="35">
        <f t="shared" ref="CB5" si="1248">CA5+1</f>
        <v>75</v>
      </c>
      <c r="CC5" s="35">
        <f t="shared" ref="CC5" si="1249">CB5+1</f>
        <v>76</v>
      </c>
      <c r="CD5" s="35">
        <f t="shared" ref="CD5" si="1250">CC5+1</f>
        <v>77</v>
      </c>
      <c r="CE5" s="35">
        <f t="shared" ref="CE5" si="1251">CD5+1</f>
        <v>78</v>
      </c>
      <c r="CF5" s="35">
        <f t="shared" ref="CF5" si="1252">CE5+1</f>
        <v>79</v>
      </c>
      <c r="CG5" s="35">
        <f t="shared" ref="CG5" si="1253">CF5+1</f>
        <v>80</v>
      </c>
      <c r="CH5" s="35">
        <f t="shared" ref="CH5" si="1254">CG5+1</f>
        <v>81</v>
      </c>
      <c r="CI5" s="35">
        <f t="shared" ref="CI5" si="1255">CH5+1</f>
        <v>82</v>
      </c>
      <c r="CJ5" s="35">
        <f t="shared" ref="CJ5" si="1256">CI5+1</f>
        <v>83</v>
      </c>
      <c r="CK5" s="35">
        <f t="shared" ref="CK5" si="1257">CJ5+1</f>
        <v>84</v>
      </c>
      <c r="CL5" s="35">
        <f t="shared" ref="CL5" si="1258">CK5+1</f>
        <v>85</v>
      </c>
      <c r="CM5" s="35">
        <f t="shared" ref="CM5" si="1259">CL5+1</f>
        <v>86</v>
      </c>
      <c r="CN5" s="35">
        <f t="shared" ref="CN5" si="1260">CM5+1</f>
        <v>87</v>
      </c>
      <c r="CO5" s="35">
        <f t="shared" ref="CO5" si="1261">CN5+1</f>
        <v>88</v>
      </c>
      <c r="CP5" s="35">
        <f t="shared" ref="CP5" si="1262">CO5+1</f>
        <v>89</v>
      </c>
      <c r="CQ5" s="35">
        <f t="shared" ref="CQ5" si="1263">CP5+1</f>
        <v>90</v>
      </c>
      <c r="CR5" s="35">
        <f t="shared" ref="CR5" si="1264">CQ5+1</f>
        <v>91</v>
      </c>
      <c r="CS5" s="35">
        <f t="shared" ref="CS5" si="1265">CR5+1</f>
        <v>92</v>
      </c>
      <c r="CT5" s="35">
        <f t="shared" ref="CT5" si="1266">CS5+1</f>
        <v>93</v>
      </c>
      <c r="CU5" s="35">
        <f t="shared" ref="CU5" si="1267">CT5+1</f>
        <v>94</v>
      </c>
      <c r="CV5" s="35">
        <f t="shared" ref="CV5" si="1268">CU5+1</f>
        <v>95</v>
      </c>
      <c r="CW5" s="35">
        <f t="shared" ref="CW5" si="1269">CV5+1</f>
        <v>96</v>
      </c>
      <c r="CX5" s="35">
        <f t="shared" ref="CX5" si="1270">CW5+1</f>
        <v>97</v>
      </c>
      <c r="CY5" s="35">
        <f t="shared" ref="CY5" si="1271">CX5+1</f>
        <v>98</v>
      </c>
      <c r="CZ5" s="35">
        <f t="shared" ref="CZ5" si="1272">CY5+1</f>
        <v>99</v>
      </c>
      <c r="DA5" s="35">
        <f t="shared" ref="DA5" si="1273">CZ5+1</f>
        <v>100</v>
      </c>
      <c r="DB5" s="35">
        <f t="shared" ref="DB5" si="1274">DA5+1</f>
        <v>101</v>
      </c>
      <c r="DC5" s="35">
        <f t="shared" ref="DC5" si="1275">DB5+1</f>
        <v>102</v>
      </c>
      <c r="DD5" s="35">
        <f t="shared" ref="DD5" si="1276">DC5+1</f>
        <v>103</v>
      </c>
      <c r="DE5" s="35">
        <f t="shared" ref="DE5" si="1277">DD5+1</f>
        <v>104</v>
      </c>
      <c r="DF5" s="35">
        <f t="shared" ref="DF5" si="1278">DE5+1</f>
        <v>105</v>
      </c>
      <c r="DG5" s="35">
        <f t="shared" ref="DG5" si="1279">DF5+1</f>
        <v>106</v>
      </c>
      <c r="DH5" s="35">
        <f t="shared" ref="DH5" si="1280">DG5+1</f>
        <v>107</v>
      </c>
      <c r="DI5" s="35">
        <f t="shared" ref="DI5" si="1281">DH5+1</f>
        <v>108</v>
      </c>
      <c r="DJ5" s="35">
        <f t="shared" ref="DJ5" si="1282">DI5+1</f>
        <v>109</v>
      </c>
      <c r="DK5" s="35">
        <f t="shared" ref="DK5" si="1283">DJ5+1</f>
        <v>110</v>
      </c>
      <c r="DL5" s="35">
        <f t="shared" ref="DL5" si="1284">DK5+1</f>
        <v>111</v>
      </c>
      <c r="DM5" s="35">
        <f t="shared" ref="DM5" si="1285">DL5+1</f>
        <v>112</v>
      </c>
      <c r="DN5" s="35">
        <f t="shared" ref="DN5" si="1286">DM5+1</f>
        <v>113</v>
      </c>
      <c r="DO5" s="35">
        <f t="shared" ref="DO5" si="1287">DN5+1</f>
        <v>114</v>
      </c>
      <c r="DP5" s="35">
        <f t="shared" ref="DP5" si="1288">DO5+1</f>
        <v>115</v>
      </c>
      <c r="DQ5" s="35">
        <f t="shared" ref="DQ5" si="1289">DP5+1</f>
        <v>116</v>
      </c>
      <c r="DR5" s="35">
        <f t="shared" ref="DR5" si="1290">DQ5+1</f>
        <v>117</v>
      </c>
      <c r="DS5" s="35">
        <f t="shared" ref="DS5" si="1291">DR5+1</f>
        <v>118</v>
      </c>
      <c r="DT5" s="35">
        <f t="shared" ref="DT5" si="1292">DS5+1</f>
        <v>119</v>
      </c>
      <c r="DU5" s="35">
        <f t="shared" ref="DU5" si="1293">DT5+1</f>
        <v>120</v>
      </c>
      <c r="DV5" s="35">
        <f t="shared" ref="DV5" si="1294">DU5+1</f>
        <v>121</v>
      </c>
      <c r="DW5" s="35">
        <f t="shared" ref="DW5" si="1295">DV5+1</f>
        <v>122</v>
      </c>
      <c r="DX5" s="35">
        <f t="shared" ref="DX5" si="1296">DW5+1</f>
        <v>123</v>
      </c>
      <c r="DY5" s="35">
        <f t="shared" ref="DY5" si="1297">DX5+1</f>
        <v>124</v>
      </c>
      <c r="DZ5" s="35">
        <f t="shared" ref="DZ5" si="1298">DY5+1</f>
        <v>125</v>
      </c>
      <c r="EA5" s="35">
        <f t="shared" ref="EA5" si="1299">DZ5+1</f>
        <v>126</v>
      </c>
      <c r="EB5" s="35">
        <f t="shared" ref="EB5" si="1300">EA5+1</f>
        <v>127</v>
      </c>
      <c r="EC5" s="35">
        <f t="shared" ref="EC5" si="1301">EB5+1</f>
        <v>128</v>
      </c>
      <c r="ED5" s="35">
        <f t="shared" ref="ED5" si="1302">EC5+1</f>
        <v>129</v>
      </c>
      <c r="EE5" s="35">
        <f t="shared" ref="EE5" si="1303">ED5+1</f>
        <v>130</v>
      </c>
      <c r="EF5" s="35">
        <f t="shared" ref="EF5" si="1304">EE5+1</f>
        <v>131</v>
      </c>
      <c r="EG5" s="35">
        <f t="shared" ref="EG5" si="1305">EF5+1</f>
        <v>132</v>
      </c>
      <c r="EH5" s="35">
        <f t="shared" ref="EH5" si="1306">EG5+1</f>
        <v>133</v>
      </c>
      <c r="EI5" s="35">
        <f t="shared" ref="EI5" si="1307">EH5+1</f>
        <v>134</v>
      </c>
      <c r="EJ5" s="35">
        <f t="shared" ref="EJ5" si="1308">EI5+1</f>
        <v>135</v>
      </c>
      <c r="EK5" s="35">
        <f t="shared" ref="EK5" si="1309">EJ5+1</f>
        <v>136</v>
      </c>
      <c r="EL5" s="35">
        <f t="shared" ref="EL5" si="1310">EK5+1</f>
        <v>137</v>
      </c>
      <c r="EM5" s="35">
        <f t="shared" ref="EM5" si="1311">EL5+1</f>
        <v>138</v>
      </c>
      <c r="EN5" s="35">
        <f t="shared" ref="EN5" si="1312">EM5+1</f>
        <v>139</v>
      </c>
      <c r="EO5" s="35">
        <f t="shared" ref="EO5" si="1313">EN5+1</f>
        <v>140</v>
      </c>
      <c r="EP5" s="35">
        <f t="shared" ref="EP5" si="1314">EO5+1</f>
        <v>141</v>
      </c>
      <c r="EQ5" s="35">
        <f t="shared" ref="EQ5" si="1315">EP5+1</f>
        <v>142</v>
      </c>
      <c r="ER5" s="35">
        <f t="shared" ref="ER5" si="1316">EQ5+1</f>
        <v>143</v>
      </c>
      <c r="ES5" s="35">
        <f t="shared" ref="ES5" si="1317">ER5+1</f>
        <v>144</v>
      </c>
      <c r="ET5" s="35">
        <f t="shared" ref="ET5" si="1318">ES5+1</f>
        <v>145</v>
      </c>
      <c r="EU5" s="35">
        <f t="shared" ref="EU5" si="1319">ET5+1</f>
        <v>146</v>
      </c>
      <c r="EV5" s="35">
        <f t="shared" ref="EV5" si="1320">EU5+1</f>
        <v>147</v>
      </c>
      <c r="EW5" s="35">
        <f t="shared" ref="EW5" si="1321">EV5+1</f>
        <v>148</v>
      </c>
      <c r="EX5" s="35">
        <f t="shared" ref="EX5" si="1322">EW5+1</f>
        <v>149</v>
      </c>
      <c r="EY5" s="35">
        <f t="shared" ref="EY5" si="1323">EX5+1</f>
        <v>150</v>
      </c>
      <c r="EZ5" s="35">
        <f t="shared" ref="EZ5" si="1324">EY5+1</f>
        <v>151</v>
      </c>
      <c r="FA5" s="35">
        <f t="shared" ref="FA5" si="1325">EZ5+1</f>
        <v>152</v>
      </c>
      <c r="FB5" s="35">
        <f t="shared" ref="FB5" si="1326">FA5+1</f>
        <v>153</v>
      </c>
      <c r="FC5" s="35">
        <f t="shared" ref="FC5" si="1327">FB5+1</f>
        <v>154</v>
      </c>
      <c r="FD5" s="35">
        <f t="shared" ref="FD5" si="1328">FC5+1</f>
        <v>155</v>
      </c>
      <c r="FE5" s="35">
        <f t="shared" ref="FE5" si="1329">FD5+1</f>
        <v>156</v>
      </c>
      <c r="FF5" s="35">
        <f t="shared" ref="FF5" si="1330">FE5+1</f>
        <v>157</v>
      </c>
      <c r="FG5" s="35">
        <f t="shared" ref="FG5" si="1331">FF5+1</f>
        <v>158</v>
      </c>
      <c r="FH5" s="35">
        <f t="shared" ref="FH5" si="1332">FG5+1</f>
        <v>159</v>
      </c>
      <c r="FI5" s="35">
        <f t="shared" ref="FI5" si="1333">FH5+1</f>
        <v>160</v>
      </c>
      <c r="FJ5" s="35">
        <f t="shared" ref="FJ5" si="1334">FI5+1</f>
        <v>161</v>
      </c>
      <c r="FK5" s="35">
        <f t="shared" ref="FK5" si="1335">FJ5+1</f>
        <v>162</v>
      </c>
      <c r="FL5" s="35">
        <f t="shared" ref="FL5" si="1336">FK5+1</f>
        <v>163</v>
      </c>
      <c r="FM5" s="35">
        <f t="shared" ref="FM5" si="1337">FL5+1</f>
        <v>164</v>
      </c>
      <c r="FN5" s="35">
        <f t="shared" ref="FN5" si="1338">FM5+1</f>
        <v>165</v>
      </c>
      <c r="FO5" s="35">
        <f t="shared" ref="FO5" si="1339">FN5+1</f>
        <v>166</v>
      </c>
      <c r="FP5" s="35">
        <f t="shared" ref="FP5" si="1340">FO5+1</f>
        <v>167</v>
      </c>
      <c r="FQ5" s="35">
        <f t="shared" ref="FQ5" si="1341">FP5+1</f>
        <v>168</v>
      </c>
      <c r="FR5" s="35">
        <f t="shared" ref="FR5" si="1342">FQ5+1</f>
        <v>169</v>
      </c>
      <c r="FS5" s="35">
        <f t="shared" ref="FS5" si="1343">FR5+1</f>
        <v>170</v>
      </c>
      <c r="FT5" s="35">
        <f t="shared" ref="FT5" si="1344">FS5+1</f>
        <v>171</v>
      </c>
      <c r="FU5" s="35">
        <f t="shared" ref="FU5" si="1345">FT5+1</f>
        <v>172</v>
      </c>
      <c r="FV5" s="35">
        <f t="shared" ref="FV5" si="1346">FU5+1</f>
        <v>173</v>
      </c>
      <c r="FW5" s="35">
        <f t="shared" ref="FW5" si="1347">FV5+1</f>
        <v>174</v>
      </c>
      <c r="FX5" s="35">
        <f t="shared" ref="FX5" si="1348">FW5+1</f>
        <v>175</v>
      </c>
      <c r="FY5" s="35">
        <f t="shared" ref="FY5" si="1349">FX5+1</f>
        <v>176</v>
      </c>
      <c r="FZ5" s="35">
        <f t="shared" ref="FZ5" si="1350">FY5+1</f>
        <v>177</v>
      </c>
      <c r="GA5" s="35">
        <f t="shared" ref="GA5" si="1351">FZ5+1</f>
        <v>178</v>
      </c>
      <c r="GB5" s="35">
        <f t="shared" ref="GB5" si="1352">GA5+1</f>
        <v>179</v>
      </c>
      <c r="GC5" s="35">
        <f t="shared" ref="GC5" si="1353">GB5+1</f>
        <v>180</v>
      </c>
      <c r="GD5" s="35">
        <f t="shared" ref="GD5" si="1354">GC5+1</f>
        <v>181</v>
      </c>
      <c r="GE5" s="35">
        <f t="shared" ref="GE5" si="1355">GD5+1</f>
        <v>182</v>
      </c>
      <c r="GF5" s="35">
        <f t="shared" ref="GF5" si="1356">GE5+1</f>
        <v>183</v>
      </c>
      <c r="GG5" s="35">
        <f t="shared" ref="GG5" si="1357">GF5+1</f>
        <v>184</v>
      </c>
      <c r="GH5" s="35">
        <f t="shared" ref="GH5" si="1358">GG5+1</f>
        <v>185</v>
      </c>
      <c r="GI5" s="35">
        <f t="shared" ref="GI5" si="1359">GH5+1</f>
        <v>186</v>
      </c>
      <c r="GJ5" s="35">
        <f t="shared" ref="GJ5" si="1360">GI5+1</f>
        <v>187</v>
      </c>
      <c r="GK5" s="35">
        <f t="shared" ref="GK5" si="1361">GJ5+1</f>
        <v>188</v>
      </c>
      <c r="GL5" s="35">
        <f t="shared" ref="GL5" si="1362">GK5+1</f>
        <v>189</v>
      </c>
      <c r="GM5" s="35">
        <f t="shared" ref="GM5" si="1363">GL5+1</f>
        <v>190</v>
      </c>
      <c r="GN5" s="35">
        <f t="shared" ref="GN5" si="1364">GM5+1</f>
        <v>191</v>
      </c>
      <c r="GO5" s="35">
        <f t="shared" ref="GO5" si="1365">GN5+1</f>
        <v>192</v>
      </c>
      <c r="GP5" s="35">
        <f t="shared" ref="GP5" si="1366">GO5+1</f>
        <v>193</v>
      </c>
      <c r="GQ5" s="35">
        <f t="shared" ref="GQ5" si="1367">GP5+1</f>
        <v>194</v>
      </c>
      <c r="GR5" s="35">
        <f t="shared" ref="GR5" si="1368">GQ5+1</f>
        <v>195</v>
      </c>
      <c r="GS5" s="35">
        <f t="shared" ref="GS5" si="1369">GR5+1</f>
        <v>196</v>
      </c>
      <c r="GT5" s="35">
        <f t="shared" ref="GT5" si="1370">GS5+1</f>
        <v>197</v>
      </c>
      <c r="GU5" s="35">
        <f t="shared" ref="GU5" si="1371">GT5+1</f>
        <v>198</v>
      </c>
      <c r="GV5" s="35">
        <f t="shared" ref="GV5" si="1372">GU5+1</f>
        <v>199</v>
      </c>
      <c r="GW5" s="35">
        <f t="shared" ref="GW5" si="1373">GV5+1</f>
        <v>200</v>
      </c>
      <c r="GX5" s="35">
        <f t="shared" ref="GX5" si="1374">GW5+1</f>
        <v>201</v>
      </c>
      <c r="GY5" s="35">
        <f t="shared" ref="GY5" si="1375">GX5+1</f>
        <v>202</v>
      </c>
      <c r="GZ5" s="35">
        <f t="shared" ref="GZ5" si="1376">GY5+1</f>
        <v>203</v>
      </c>
      <c r="HA5" s="35">
        <f t="shared" ref="HA5" si="1377">GZ5+1</f>
        <v>204</v>
      </c>
      <c r="HB5" s="35">
        <f t="shared" ref="HB5" si="1378">HA5+1</f>
        <v>205</v>
      </c>
      <c r="HC5" s="35">
        <f t="shared" ref="HC5" si="1379">HB5+1</f>
        <v>206</v>
      </c>
      <c r="HD5" s="35">
        <f t="shared" ref="HD5" si="1380">HC5+1</f>
        <v>207</v>
      </c>
      <c r="HE5" s="35">
        <f t="shared" ref="HE5" si="1381">HD5+1</f>
        <v>208</v>
      </c>
      <c r="HF5" s="35">
        <f t="shared" ref="HF5" si="1382">HE5+1</f>
        <v>209</v>
      </c>
      <c r="HG5" s="35">
        <f t="shared" ref="HG5" si="1383">HF5+1</f>
        <v>210</v>
      </c>
      <c r="HH5" s="35">
        <f t="shared" ref="HH5" si="1384">HG5+1</f>
        <v>211</v>
      </c>
      <c r="HI5" s="35">
        <f t="shared" ref="HI5" si="1385">HH5+1</f>
        <v>212</v>
      </c>
      <c r="HJ5" s="35">
        <f t="shared" ref="HJ5" si="1386">HI5+1</f>
        <v>213</v>
      </c>
      <c r="HK5" s="35">
        <f t="shared" ref="HK5" si="1387">HJ5+1</f>
        <v>214</v>
      </c>
      <c r="HL5" s="35">
        <f t="shared" ref="HL5" si="1388">HK5+1</f>
        <v>215</v>
      </c>
      <c r="HM5" s="35">
        <f t="shared" ref="HM5" si="1389">HL5+1</f>
        <v>216</v>
      </c>
      <c r="HN5" s="35">
        <f t="shared" ref="HN5" si="1390">HM5+1</f>
        <v>217</v>
      </c>
      <c r="HO5" s="35">
        <f t="shared" ref="HO5" si="1391">HN5+1</f>
        <v>218</v>
      </c>
      <c r="HP5" s="35">
        <f t="shared" ref="HP5" si="1392">HO5+1</f>
        <v>219</v>
      </c>
      <c r="HQ5" s="35">
        <f t="shared" ref="HQ5" si="1393">HP5+1</f>
        <v>220</v>
      </c>
      <c r="HR5" s="35">
        <f t="shared" ref="HR5" si="1394">HQ5+1</f>
        <v>221</v>
      </c>
      <c r="HS5" s="35">
        <f t="shared" ref="HS5" si="1395">HR5+1</f>
        <v>222</v>
      </c>
      <c r="HT5" s="35">
        <f t="shared" ref="HT5" si="1396">HS5+1</f>
        <v>223</v>
      </c>
      <c r="HU5" s="35">
        <f t="shared" ref="HU5" si="1397">HT5+1</f>
        <v>224</v>
      </c>
      <c r="HV5" s="35">
        <f t="shared" ref="HV5" si="1398">HU5+1</f>
        <v>225</v>
      </c>
      <c r="HW5" s="35">
        <f t="shared" ref="HW5" si="1399">HV5+1</f>
        <v>226</v>
      </c>
      <c r="HX5" s="35">
        <f t="shared" ref="HX5" si="1400">HW5+1</f>
        <v>227</v>
      </c>
      <c r="HY5" s="35">
        <f t="shared" ref="HY5" si="1401">HX5+1</f>
        <v>228</v>
      </c>
      <c r="HZ5" s="35">
        <f t="shared" ref="HZ5" si="1402">HY5+1</f>
        <v>229</v>
      </c>
      <c r="IA5" s="35">
        <f t="shared" ref="IA5" si="1403">HZ5+1</f>
        <v>230</v>
      </c>
      <c r="IB5" s="35">
        <f t="shared" ref="IB5" si="1404">IA5+1</f>
        <v>231</v>
      </c>
      <c r="IC5" s="35">
        <f t="shared" ref="IC5" si="1405">IB5+1</f>
        <v>232</v>
      </c>
      <c r="ID5" s="35">
        <f t="shared" ref="ID5" si="1406">IC5+1</f>
        <v>233</v>
      </c>
      <c r="IE5" s="35">
        <f t="shared" ref="IE5" si="1407">ID5+1</f>
        <v>234</v>
      </c>
      <c r="IF5" s="35">
        <f t="shared" ref="IF5" si="1408">IE5+1</f>
        <v>235</v>
      </c>
      <c r="IG5" s="35">
        <f t="shared" ref="IG5" si="1409">IF5+1</f>
        <v>236</v>
      </c>
      <c r="IH5" s="35">
        <f t="shared" ref="IH5" si="1410">IG5+1</f>
        <v>237</v>
      </c>
      <c r="II5" s="35">
        <f t="shared" ref="II5" si="1411">IH5+1</f>
        <v>238</v>
      </c>
      <c r="IJ5" s="35">
        <f t="shared" ref="IJ5" si="1412">II5+1</f>
        <v>239</v>
      </c>
      <c r="IK5" s="35">
        <f t="shared" ref="IK5" si="1413">IJ5+1</f>
        <v>240</v>
      </c>
      <c r="IL5" s="35">
        <f t="shared" ref="IL5" si="1414">IK5+1</f>
        <v>241</v>
      </c>
      <c r="IM5" s="35">
        <f t="shared" ref="IM5" si="1415">IL5+1</f>
        <v>242</v>
      </c>
      <c r="IN5" s="35">
        <f t="shared" ref="IN5" si="1416">IM5+1</f>
        <v>243</v>
      </c>
      <c r="IO5" s="35">
        <f t="shared" ref="IO5" si="1417">IN5+1</f>
        <v>244</v>
      </c>
      <c r="IP5" s="35">
        <f t="shared" ref="IP5" si="1418">IO5+1</f>
        <v>245</v>
      </c>
      <c r="IQ5" s="35">
        <f t="shared" ref="IQ5" si="1419">IP5+1</f>
        <v>246</v>
      </c>
      <c r="IR5" s="35">
        <f t="shared" ref="IR5" si="1420">IQ5+1</f>
        <v>247</v>
      </c>
      <c r="IS5" s="35">
        <f t="shared" ref="IS5" si="1421">IR5+1</f>
        <v>248</v>
      </c>
      <c r="IT5" s="35">
        <f t="shared" ref="IT5" si="1422">IS5+1</f>
        <v>249</v>
      </c>
      <c r="IU5" s="35">
        <f t="shared" ref="IU5" si="1423">IT5+1</f>
        <v>250</v>
      </c>
      <c r="IV5" s="35">
        <f t="shared" ref="IV5" si="1424">IU5+1</f>
        <v>251</v>
      </c>
      <c r="IW5" s="35">
        <f t="shared" ref="IW5" si="1425">IV5+1</f>
        <v>252</v>
      </c>
      <c r="IX5" s="35">
        <f t="shared" ref="IX5" si="1426">IW5+1</f>
        <v>253</v>
      </c>
      <c r="IY5" s="35">
        <f t="shared" ref="IY5" si="1427">IX5+1</f>
        <v>254</v>
      </c>
      <c r="IZ5" s="35">
        <f t="shared" ref="IZ5" si="1428">IY5+1</f>
        <v>255</v>
      </c>
      <c r="JA5" s="35">
        <f t="shared" ref="JA5" si="1429">IZ5+1</f>
        <v>256</v>
      </c>
      <c r="JB5" s="35">
        <f t="shared" ref="JB5" si="1430">JA5+1</f>
        <v>257</v>
      </c>
      <c r="JC5" s="35">
        <f t="shared" ref="JC5" si="1431">JB5+1</f>
        <v>258</v>
      </c>
      <c r="JD5" s="35">
        <f t="shared" ref="JD5" si="1432">JC5+1</f>
        <v>259</v>
      </c>
      <c r="JE5" s="35">
        <f t="shared" ref="JE5" si="1433">JD5+1</f>
        <v>260</v>
      </c>
      <c r="JF5" s="35">
        <f t="shared" ref="JF5" si="1434">JE5+1</f>
        <v>261</v>
      </c>
      <c r="JG5" s="35">
        <f t="shared" ref="JG5" si="1435">JF5+1</f>
        <v>262</v>
      </c>
      <c r="JH5" s="35">
        <f t="shared" ref="JH5" si="1436">JG5+1</f>
        <v>263</v>
      </c>
      <c r="JI5" s="35">
        <f t="shared" ref="JI5" si="1437">JH5+1</f>
        <v>264</v>
      </c>
      <c r="JJ5" s="35">
        <f t="shared" ref="JJ5" si="1438">JI5+1</f>
        <v>265</v>
      </c>
      <c r="JK5" s="35">
        <f t="shared" ref="JK5" si="1439">JJ5+1</f>
        <v>266</v>
      </c>
      <c r="JL5" s="35">
        <f t="shared" ref="JL5" si="1440">JK5+1</f>
        <v>267</v>
      </c>
      <c r="JM5" s="35">
        <f t="shared" ref="JM5" si="1441">JL5+1</f>
        <v>268</v>
      </c>
      <c r="JN5" s="35">
        <f t="shared" ref="JN5" si="1442">JM5+1</f>
        <v>269</v>
      </c>
      <c r="JO5" s="35">
        <f t="shared" ref="JO5" si="1443">JN5+1</f>
        <v>270</v>
      </c>
      <c r="JP5" s="35">
        <f t="shared" ref="JP5" si="1444">JO5+1</f>
        <v>271</v>
      </c>
      <c r="JQ5" s="35">
        <f t="shared" ref="JQ5" si="1445">JP5+1</f>
        <v>272</v>
      </c>
      <c r="JR5" s="35">
        <f t="shared" ref="JR5" si="1446">JQ5+1</f>
        <v>273</v>
      </c>
      <c r="JS5" s="35">
        <f t="shared" ref="JS5" si="1447">JR5+1</f>
        <v>274</v>
      </c>
      <c r="JT5" s="35">
        <f t="shared" ref="JT5" si="1448">JS5+1</f>
        <v>275</v>
      </c>
      <c r="JU5" s="35">
        <f t="shared" ref="JU5" si="1449">JT5+1</f>
        <v>276</v>
      </c>
      <c r="JV5" s="35">
        <f t="shared" ref="JV5" si="1450">JU5+1</f>
        <v>277</v>
      </c>
      <c r="JW5" s="35">
        <f t="shared" ref="JW5" si="1451">JV5+1</f>
        <v>278</v>
      </c>
      <c r="JX5" s="35">
        <f t="shared" ref="JX5" si="1452">JW5+1</f>
        <v>279</v>
      </c>
      <c r="JY5" s="35">
        <f t="shared" ref="JY5" si="1453">JX5+1</f>
        <v>280</v>
      </c>
      <c r="JZ5" s="35">
        <f t="shared" ref="JZ5" si="1454">JY5+1</f>
        <v>281</v>
      </c>
      <c r="KA5" s="35">
        <f t="shared" ref="KA5" si="1455">JZ5+1</f>
        <v>282</v>
      </c>
      <c r="KB5" s="35">
        <f t="shared" ref="KB5" si="1456">KA5+1</f>
        <v>283</v>
      </c>
      <c r="KC5" s="35">
        <f t="shared" ref="KC5" si="1457">KB5+1</f>
        <v>284</v>
      </c>
      <c r="KD5" s="35">
        <f t="shared" ref="KD5" si="1458">KC5+1</f>
        <v>285</v>
      </c>
      <c r="KE5" s="35">
        <f t="shared" ref="KE5" si="1459">KD5+1</f>
        <v>286</v>
      </c>
      <c r="KF5" s="35">
        <f t="shared" ref="KF5" si="1460">KE5+1</f>
        <v>287</v>
      </c>
      <c r="KG5" s="35">
        <f t="shared" ref="KG5" si="1461">KF5+1</f>
        <v>288</v>
      </c>
      <c r="KH5" s="35">
        <f t="shared" ref="KH5" si="1462">KG5+1</f>
        <v>289</v>
      </c>
      <c r="KI5" s="35">
        <f t="shared" ref="KI5" si="1463">KH5+1</f>
        <v>290</v>
      </c>
      <c r="KJ5" s="35">
        <f t="shared" ref="KJ5" si="1464">KI5+1</f>
        <v>291</v>
      </c>
      <c r="KK5" s="35">
        <f t="shared" ref="KK5" si="1465">KJ5+1</f>
        <v>292</v>
      </c>
      <c r="KL5" s="35">
        <f t="shared" ref="KL5" si="1466">KK5+1</f>
        <v>293</v>
      </c>
      <c r="KM5" s="35">
        <f t="shared" ref="KM5" si="1467">KL5+1</f>
        <v>294</v>
      </c>
      <c r="KN5" s="35">
        <f t="shared" ref="KN5" si="1468">KM5+1</f>
        <v>295</v>
      </c>
      <c r="KO5" s="35">
        <f t="shared" ref="KO5" si="1469">KN5+1</f>
        <v>296</v>
      </c>
      <c r="KP5" s="35">
        <f t="shared" ref="KP5" si="1470">KO5+1</f>
        <v>297</v>
      </c>
      <c r="KQ5" s="35">
        <f t="shared" ref="KQ5" si="1471">KP5+1</f>
        <v>298</v>
      </c>
      <c r="KR5" s="35">
        <f t="shared" ref="KR5" si="1472">KQ5+1</f>
        <v>299</v>
      </c>
      <c r="KS5" s="35">
        <f t="shared" ref="KS5" si="1473">KR5+1</f>
        <v>300</v>
      </c>
      <c r="KT5" s="35">
        <f t="shared" ref="KT5" si="1474">KS5+1</f>
        <v>301</v>
      </c>
      <c r="KU5" s="35">
        <f t="shared" ref="KU5" si="1475">KT5+1</f>
        <v>302</v>
      </c>
      <c r="KV5" s="35">
        <f t="shared" ref="KV5" si="1476">KU5+1</f>
        <v>303</v>
      </c>
      <c r="KW5" s="35">
        <f t="shared" ref="KW5" si="1477">KV5+1</f>
        <v>304</v>
      </c>
      <c r="KX5" s="35">
        <f t="shared" ref="KX5" si="1478">KW5+1</f>
        <v>305</v>
      </c>
      <c r="KY5" s="35">
        <f t="shared" ref="KY5" si="1479">KX5+1</f>
        <v>306</v>
      </c>
      <c r="KZ5" s="35">
        <f t="shared" ref="KZ5" si="1480">KY5+1</f>
        <v>307</v>
      </c>
      <c r="LA5" s="35">
        <f t="shared" ref="LA5" si="1481">KZ5+1</f>
        <v>308</v>
      </c>
      <c r="LB5" s="35">
        <f t="shared" ref="LB5" si="1482">LA5+1</f>
        <v>309</v>
      </c>
      <c r="LC5" s="35">
        <f t="shared" ref="LC5" si="1483">LB5+1</f>
        <v>310</v>
      </c>
      <c r="LD5" s="35">
        <f t="shared" ref="LD5" si="1484">LC5+1</f>
        <v>311</v>
      </c>
      <c r="LE5" s="35">
        <f t="shared" ref="LE5" si="1485">LD5+1</f>
        <v>312</v>
      </c>
      <c r="LF5" s="35">
        <f t="shared" ref="LF5" si="1486">LE5+1</f>
        <v>313</v>
      </c>
      <c r="LG5" s="35">
        <f t="shared" ref="LG5" si="1487">LF5+1</f>
        <v>314</v>
      </c>
      <c r="LH5" s="35">
        <f t="shared" ref="LH5" si="1488">LG5+1</f>
        <v>315</v>
      </c>
      <c r="LI5" s="35">
        <f t="shared" ref="LI5" si="1489">LH5+1</f>
        <v>316</v>
      </c>
      <c r="LJ5" s="35">
        <f t="shared" ref="LJ5" si="1490">LI5+1</f>
        <v>317</v>
      </c>
      <c r="LK5" s="35">
        <f t="shared" ref="LK5" si="1491">LJ5+1</f>
        <v>318</v>
      </c>
      <c r="LL5" s="35">
        <f t="shared" ref="LL5" si="1492">LK5+1</f>
        <v>319</v>
      </c>
      <c r="LM5" s="35">
        <f t="shared" ref="LM5" si="1493">LL5+1</f>
        <v>320</v>
      </c>
      <c r="LN5" s="35">
        <f t="shared" ref="LN5" si="1494">LM5+1</f>
        <v>321</v>
      </c>
      <c r="LO5" s="35">
        <f t="shared" ref="LO5" si="1495">LN5+1</f>
        <v>322</v>
      </c>
      <c r="LP5" s="35">
        <f t="shared" ref="LP5" si="1496">LO5+1</f>
        <v>323</v>
      </c>
      <c r="LQ5" s="35">
        <f t="shared" ref="LQ5" si="1497">LP5+1</f>
        <v>324</v>
      </c>
      <c r="LR5" s="35">
        <f t="shared" ref="LR5" si="1498">LQ5+1</f>
        <v>325</v>
      </c>
      <c r="LS5" s="35">
        <f t="shared" ref="LS5" si="1499">LR5+1</f>
        <v>326</v>
      </c>
      <c r="LT5" s="35">
        <f t="shared" ref="LT5" si="1500">LS5+1</f>
        <v>327</v>
      </c>
      <c r="LU5" s="35">
        <f t="shared" ref="LU5" si="1501">LT5+1</f>
        <v>328</v>
      </c>
      <c r="LV5" s="35">
        <f t="shared" ref="LV5" si="1502">LU5+1</f>
        <v>329</v>
      </c>
      <c r="LW5" s="35">
        <f t="shared" ref="LW5" si="1503">LV5+1</f>
        <v>330</v>
      </c>
      <c r="LX5" s="35">
        <f t="shared" ref="LX5" si="1504">LW5+1</f>
        <v>331</v>
      </c>
      <c r="LY5" s="35">
        <f t="shared" ref="LY5" si="1505">LX5+1</f>
        <v>332</v>
      </c>
      <c r="LZ5" s="35">
        <f t="shared" ref="LZ5" si="1506">LY5+1</f>
        <v>333</v>
      </c>
      <c r="MA5" s="35">
        <f t="shared" ref="MA5" si="1507">LZ5+1</f>
        <v>334</v>
      </c>
      <c r="MB5" s="35">
        <f t="shared" ref="MB5" si="1508">MA5+1</f>
        <v>335</v>
      </c>
      <c r="MC5" s="35">
        <f t="shared" ref="MC5" si="1509">MB5+1</f>
        <v>336</v>
      </c>
      <c r="MD5" s="35">
        <f t="shared" ref="MD5" si="1510">MC5+1</f>
        <v>337</v>
      </c>
      <c r="ME5" s="35">
        <f t="shared" ref="ME5" si="1511">MD5+1</f>
        <v>338</v>
      </c>
      <c r="MF5" s="35">
        <f t="shared" ref="MF5" si="1512">ME5+1</f>
        <v>339</v>
      </c>
      <c r="MG5" s="35">
        <f t="shared" ref="MG5" si="1513">MF5+1</f>
        <v>340</v>
      </c>
      <c r="MH5" s="35">
        <f t="shared" ref="MH5" si="1514">MG5+1</f>
        <v>341</v>
      </c>
      <c r="MI5" s="35">
        <f t="shared" ref="MI5" si="1515">MH5+1</f>
        <v>342</v>
      </c>
      <c r="MJ5" s="35">
        <f t="shared" ref="MJ5" si="1516">MI5+1</f>
        <v>343</v>
      </c>
      <c r="MK5" s="35">
        <f t="shared" ref="MK5" si="1517">MJ5+1</f>
        <v>344</v>
      </c>
      <c r="ML5" s="35">
        <f t="shared" ref="ML5" si="1518">MK5+1</f>
        <v>345</v>
      </c>
      <c r="MM5" s="35">
        <f t="shared" ref="MM5" si="1519">ML5+1</f>
        <v>346</v>
      </c>
      <c r="MN5" s="35">
        <f t="shared" ref="MN5" si="1520">MM5+1</f>
        <v>347</v>
      </c>
      <c r="MO5" s="35">
        <f t="shared" ref="MO5" si="1521">MN5+1</f>
        <v>348</v>
      </c>
      <c r="MP5" s="35">
        <f t="shared" ref="MP5" si="1522">MO5+1</f>
        <v>349</v>
      </c>
      <c r="MQ5" s="35">
        <f t="shared" ref="MQ5" si="1523">MP5+1</f>
        <v>350</v>
      </c>
      <c r="MR5" s="35">
        <f t="shared" ref="MR5" si="1524">MQ5+1</f>
        <v>351</v>
      </c>
      <c r="MS5" s="35">
        <f t="shared" ref="MS5" si="1525">MR5+1</f>
        <v>352</v>
      </c>
      <c r="MT5" s="35">
        <f t="shared" ref="MT5" si="1526">MS5+1</f>
        <v>353</v>
      </c>
      <c r="MU5" s="35">
        <f t="shared" ref="MU5" si="1527">MT5+1</f>
        <v>354</v>
      </c>
      <c r="MV5" s="35">
        <f t="shared" ref="MV5" si="1528">MU5+1</f>
        <v>355</v>
      </c>
      <c r="MW5" s="35">
        <f t="shared" ref="MW5" si="1529">MV5+1</f>
        <v>356</v>
      </c>
      <c r="MX5" s="35">
        <f t="shared" ref="MX5" si="1530">MW5+1</f>
        <v>357</v>
      </c>
      <c r="MY5" s="35">
        <f t="shared" ref="MY5" si="1531">MX5+1</f>
        <v>358</v>
      </c>
      <c r="MZ5" s="35">
        <f t="shared" ref="MZ5" si="1532">MY5+1</f>
        <v>359</v>
      </c>
      <c r="NA5" s="35">
        <f t="shared" ref="NA5" si="1533">MZ5+1</f>
        <v>360</v>
      </c>
      <c r="NB5" s="35">
        <f t="shared" ref="NB5" si="1534">NA5+1</f>
        <v>361</v>
      </c>
      <c r="NC5" s="35">
        <f t="shared" ref="NC5" si="1535">NB5+1</f>
        <v>362</v>
      </c>
      <c r="ND5" s="35">
        <f t="shared" ref="ND5" si="1536">NC5+1</f>
        <v>363</v>
      </c>
      <c r="NE5" s="35">
        <f t="shared" ref="NE5" si="1537">ND5+1</f>
        <v>364</v>
      </c>
      <c r="NF5" s="35">
        <f t="shared" ref="NF5" si="1538">NE5+1</f>
        <v>365</v>
      </c>
      <c r="NG5" s="35">
        <f t="shared" ref="NG5" si="1539">NF5+1</f>
        <v>366</v>
      </c>
      <c r="NH5" s="35">
        <f t="shared" ref="NH5" si="1540">NG5+1</f>
        <v>367</v>
      </c>
      <c r="NI5" s="35">
        <f t="shared" ref="NI5" si="1541">NH5+1</f>
        <v>368</v>
      </c>
      <c r="NJ5" s="35">
        <f t="shared" ref="NJ5" si="1542">NI5+1</f>
        <v>369</v>
      </c>
      <c r="NK5" s="35">
        <f t="shared" ref="NK5" si="1543">NJ5+1</f>
        <v>370</v>
      </c>
      <c r="NL5" s="35">
        <f t="shared" ref="NL5" si="1544">NK5+1</f>
        <v>371</v>
      </c>
      <c r="NM5" s="35">
        <f t="shared" ref="NM5" si="1545">NL5+1</f>
        <v>372</v>
      </c>
      <c r="NN5" s="35">
        <f t="shared" ref="NN5" si="1546">NM5+1</f>
        <v>373</v>
      </c>
      <c r="NO5" s="35">
        <f t="shared" ref="NO5" si="1547">NN5+1</f>
        <v>374</v>
      </c>
      <c r="NP5" s="35">
        <f t="shared" ref="NP5" si="1548">NO5+1</f>
        <v>375</v>
      </c>
      <c r="NQ5" s="35">
        <f t="shared" ref="NQ5" si="1549">NP5+1</f>
        <v>376</v>
      </c>
      <c r="NR5" s="35">
        <f t="shared" ref="NR5" si="1550">NQ5+1</f>
        <v>377</v>
      </c>
      <c r="NS5" s="35">
        <f t="shared" ref="NS5" si="1551">NR5+1</f>
        <v>378</v>
      </c>
      <c r="NT5" s="35">
        <f t="shared" ref="NT5" si="1552">NS5+1</f>
        <v>379</v>
      </c>
      <c r="NU5" s="35">
        <f t="shared" ref="NU5" si="1553">NT5+1</f>
        <v>380</v>
      </c>
      <c r="NV5" s="35">
        <f t="shared" ref="NV5" si="1554">NU5+1</f>
        <v>381</v>
      </c>
      <c r="NW5" s="35">
        <f t="shared" ref="NW5" si="1555">NV5+1</f>
        <v>382</v>
      </c>
      <c r="NX5" s="35">
        <f t="shared" ref="NX5" si="1556">NW5+1</f>
        <v>383</v>
      </c>
      <c r="NY5" s="35">
        <f t="shared" ref="NY5" si="1557">NX5+1</f>
        <v>384</v>
      </c>
      <c r="NZ5" s="35">
        <f t="shared" ref="NZ5" si="1558">NY5+1</f>
        <v>385</v>
      </c>
      <c r="OA5" s="35">
        <f t="shared" ref="OA5" si="1559">NZ5+1</f>
        <v>386</v>
      </c>
      <c r="OB5" s="35">
        <f t="shared" ref="OB5" si="1560">OA5+1</f>
        <v>387</v>
      </c>
      <c r="OC5" s="35">
        <f t="shared" ref="OC5" si="1561">OB5+1</f>
        <v>388</v>
      </c>
      <c r="OD5" s="35">
        <f t="shared" ref="OD5" si="1562">OC5+1</f>
        <v>389</v>
      </c>
      <c r="OE5" s="35">
        <f t="shared" ref="OE5" si="1563">OD5+1</f>
        <v>390</v>
      </c>
      <c r="OF5" s="35">
        <f t="shared" ref="OF5" si="1564">OE5+1</f>
        <v>391</v>
      </c>
      <c r="OG5" s="35">
        <f t="shared" ref="OG5" si="1565">OF5+1</f>
        <v>392</v>
      </c>
      <c r="OH5" s="35">
        <f t="shared" ref="OH5" si="1566">OG5+1</f>
        <v>393</v>
      </c>
      <c r="OI5" s="35">
        <f t="shared" ref="OI5" si="1567">OH5+1</f>
        <v>394</v>
      </c>
      <c r="OJ5" s="35">
        <f t="shared" ref="OJ5" si="1568">OI5+1</f>
        <v>395</v>
      </c>
      <c r="OK5" s="35">
        <f t="shared" ref="OK5" si="1569">OJ5+1</f>
        <v>396</v>
      </c>
      <c r="OL5" s="35">
        <f t="shared" ref="OL5" si="1570">OK5+1</f>
        <v>397</v>
      </c>
      <c r="OM5" s="35">
        <f t="shared" ref="OM5" si="1571">OL5+1</f>
        <v>398</v>
      </c>
      <c r="ON5" s="35">
        <f t="shared" ref="ON5" si="1572">OM5+1</f>
        <v>399</v>
      </c>
      <c r="OO5" s="35">
        <f t="shared" ref="OO5" si="1573">ON5+1</f>
        <v>400</v>
      </c>
      <c r="OP5" s="35">
        <f t="shared" ref="OP5" si="1574">OO5+1</f>
        <v>401</v>
      </c>
      <c r="OQ5" s="35">
        <f t="shared" ref="OQ5" si="1575">OP5+1</f>
        <v>402</v>
      </c>
      <c r="OR5" s="35">
        <f t="shared" ref="OR5" si="1576">OQ5+1</f>
        <v>403</v>
      </c>
      <c r="OS5" s="35">
        <f t="shared" ref="OS5" si="1577">OR5+1</f>
        <v>404</v>
      </c>
      <c r="OT5" s="35">
        <f t="shared" ref="OT5" si="1578">OS5+1</f>
        <v>405</v>
      </c>
      <c r="OU5" s="35">
        <f t="shared" ref="OU5" si="1579">OT5+1</f>
        <v>406</v>
      </c>
      <c r="OV5" s="35">
        <f t="shared" ref="OV5" si="1580">OU5+1</f>
        <v>407</v>
      </c>
      <c r="OW5" s="35">
        <f t="shared" ref="OW5" si="1581">OV5+1</f>
        <v>408</v>
      </c>
      <c r="OX5" s="35">
        <f t="shared" ref="OX5" si="1582">OW5+1</f>
        <v>409</v>
      </c>
      <c r="OY5" s="35">
        <f t="shared" ref="OY5" si="1583">OX5+1</f>
        <v>410</v>
      </c>
      <c r="OZ5" s="35">
        <f t="shared" ref="OZ5" si="1584">OY5+1</f>
        <v>411</v>
      </c>
      <c r="PA5" s="35">
        <f t="shared" ref="PA5" si="1585">OZ5+1</f>
        <v>412</v>
      </c>
      <c r="PB5" s="35">
        <f t="shared" ref="PB5" si="1586">PA5+1</f>
        <v>413</v>
      </c>
      <c r="PC5" s="35">
        <f t="shared" ref="PC5" si="1587">PB5+1</f>
        <v>414</v>
      </c>
      <c r="PD5" s="35">
        <f t="shared" ref="PD5" si="1588">PC5+1</f>
        <v>415</v>
      </c>
      <c r="PE5" s="35">
        <f t="shared" ref="PE5" si="1589">PD5+1</f>
        <v>416</v>
      </c>
      <c r="PF5" s="35">
        <f t="shared" ref="PF5" si="1590">PE5+1</f>
        <v>417</v>
      </c>
      <c r="PG5" s="35">
        <f t="shared" ref="PG5" si="1591">PF5+1</f>
        <v>418</v>
      </c>
      <c r="PH5" s="35">
        <f t="shared" ref="PH5" si="1592">PG5+1</f>
        <v>419</v>
      </c>
      <c r="PI5" s="35">
        <f t="shared" ref="PI5" si="1593">PH5+1</f>
        <v>420</v>
      </c>
      <c r="PJ5" s="35">
        <f t="shared" ref="PJ5" si="1594">PI5+1</f>
        <v>421</v>
      </c>
      <c r="PK5" s="35">
        <f t="shared" ref="PK5" si="1595">PJ5+1</f>
        <v>422</v>
      </c>
      <c r="PL5" s="35">
        <f t="shared" ref="PL5" si="1596">PK5+1</f>
        <v>423</v>
      </c>
      <c r="PM5" s="35">
        <f t="shared" ref="PM5" si="1597">PL5+1</f>
        <v>424</v>
      </c>
      <c r="PN5" s="35">
        <f t="shared" ref="PN5" si="1598">PM5+1</f>
        <v>425</v>
      </c>
      <c r="PO5" s="35">
        <f t="shared" ref="PO5" si="1599">PN5+1</f>
        <v>426</v>
      </c>
      <c r="PP5" s="35">
        <f t="shared" ref="PP5" si="1600">PO5+1</f>
        <v>427</v>
      </c>
      <c r="PQ5" s="35">
        <f t="shared" ref="PQ5" si="1601">PP5+1</f>
        <v>428</v>
      </c>
      <c r="PR5" s="35">
        <f t="shared" ref="PR5" si="1602">PQ5+1</f>
        <v>429</v>
      </c>
      <c r="PS5" s="35">
        <f t="shared" ref="PS5" si="1603">PR5+1</f>
        <v>430</v>
      </c>
      <c r="PT5" s="35">
        <f t="shared" ref="PT5" si="1604">PS5+1</f>
        <v>431</v>
      </c>
      <c r="PU5" s="35">
        <f t="shared" ref="PU5" si="1605">PT5+1</f>
        <v>432</v>
      </c>
      <c r="PV5" s="35">
        <f t="shared" ref="PV5" si="1606">PU5+1</f>
        <v>433</v>
      </c>
      <c r="PW5" s="35">
        <f t="shared" ref="PW5" si="1607">PV5+1</f>
        <v>434</v>
      </c>
      <c r="PX5" s="35">
        <f t="shared" ref="PX5" si="1608">PW5+1</f>
        <v>435</v>
      </c>
      <c r="PY5" s="35">
        <f t="shared" ref="PY5" si="1609">PX5+1</f>
        <v>436</v>
      </c>
      <c r="PZ5" s="35">
        <f t="shared" ref="PZ5" si="1610">PY5+1</f>
        <v>437</v>
      </c>
      <c r="QA5" s="35">
        <f t="shared" ref="QA5" si="1611">PZ5+1</f>
        <v>438</v>
      </c>
      <c r="QB5" s="35">
        <f t="shared" ref="QB5" si="1612">QA5+1</f>
        <v>439</v>
      </c>
      <c r="QC5" s="35">
        <f t="shared" ref="QC5" si="1613">QB5+1</f>
        <v>440</v>
      </c>
      <c r="QD5" s="35">
        <f t="shared" ref="QD5" si="1614">QC5+1</f>
        <v>441</v>
      </c>
      <c r="QE5" s="35">
        <f t="shared" ref="QE5" si="1615">QD5+1</f>
        <v>442</v>
      </c>
      <c r="QF5" s="35">
        <f t="shared" ref="QF5" si="1616">QE5+1</f>
        <v>443</v>
      </c>
      <c r="QG5" s="35">
        <f t="shared" ref="QG5" si="1617">QF5+1</f>
        <v>444</v>
      </c>
      <c r="QH5" s="35">
        <f t="shared" ref="QH5" si="1618">QG5+1</f>
        <v>445</v>
      </c>
      <c r="QI5" s="35">
        <f t="shared" ref="QI5" si="1619">QH5+1</f>
        <v>446</v>
      </c>
      <c r="QJ5" s="35">
        <f t="shared" ref="QJ5" si="1620">QI5+1</f>
        <v>447</v>
      </c>
      <c r="QK5" s="35">
        <f t="shared" ref="QK5" si="1621">QJ5+1</f>
        <v>448</v>
      </c>
      <c r="QL5" s="35">
        <f t="shared" ref="QL5" si="1622">QK5+1</f>
        <v>449</v>
      </c>
      <c r="QM5" s="35">
        <f t="shared" ref="QM5" si="1623">QL5+1</f>
        <v>450</v>
      </c>
      <c r="QN5" s="35">
        <f t="shared" ref="QN5" si="1624">QM5+1</f>
        <v>451</v>
      </c>
      <c r="QO5" s="35">
        <f t="shared" ref="QO5" si="1625">QN5+1</f>
        <v>452</v>
      </c>
      <c r="QP5" s="35">
        <f t="shared" ref="QP5" si="1626">QO5+1</f>
        <v>453</v>
      </c>
      <c r="QQ5" s="35">
        <f t="shared" ref="QQ5" si="1627">QP5+1</f>
        <v>454</v>
      </c>
      <c r="QR5" s="35">
        <f t="shared" ref="QR5" si="1628">QQ5+1</f>
        <v>455</v>
      </c>
      <c r="QS5" s="35">
        <f t="shared" ref="QS5" si="1629">QR5+1</f>
        <v>456</v>
      </c>
      <c r="QT5" s="35">
        <f t="shared" ref="QT5" si="1630">QS5+1</f>
        <v>457</v>
      </c>
      <c r="QU5" s="35">
        <f t="shared" ref="QU5" si="1631">QT5+1</f>
        <v>458</v>
      </c>
      <c r="QV5" s="35">
        <f t="shared" ref="QV5" si="1632">QU5+1</f>
        <v>459</v>
      </c>
      <c r="QW5" s="35">
        <f t="shared" ref="QW5" si="1633">QV5+1</f>
        <v>460</v>
      </c>
      <c r="QX5" s="35">
        <f t="shared" ref="QX5" si="1634">QW5+1</f>
        <v>461</v>
      </c>
      <c r="QY5" s="35">
        <f t="shared" ref="QY5" si="1635">QX5+1</f>
        <v>462</v>
      </c>
      <c r="QZ5" s="35">
        <f t="shared" ref="QZ5" si="1636">QY5+1</f>
        <v>463</v>
      </c>
      <c r="RA5" s="35">
        <f t="shared" ref="RA5" si="1637">QZ5+1</f>
        <v>464</v>
      </c>
      <c r="RB5" s="35">
        <f t="shared" ref="RB5" si="1638">RA5+1</f>
        <v>465</v>
      </c>
      <c r="RC5" s="35">
        <f t="shared" ref="RC5" si="1639">RB5+1</f>
        <v>466</v>
      </c>
      <c r="RD5" s="35">
        <f t="shared" ref="RD5" si="1640">RC5+1</f>
        <v>467</v>
      </c>
      <c r="RE5" s="35">
        <f t="shared" ref="RE5" si="1641">RD5+1</f>
        <v>468</v>
      </c>
      <c r="RF5" s="35">
        <f t="shared" ref="RF5" si="1642">RE5+1</f>
        <v>469</v>
      </c>
      <c r="RG5" s="35">
        <f t="shared" ref="RG5" si="1643">RF5+1</f>
        <v>470</v>
      </c>
      <c r="RH5" s="35">
        <f t="shared" ref="RH5" si="1644">RG5+1</f>
        <v>471</v>
      </c>
      <c r="RI5" s="35">
        <f t="shared" ref="RI5" si="1645">RH5+1</f>
        <v>472</v>
      </c>
      <c r="RJ5" s="35">
        <f t="shared" ref="RJ5" si="1646">RI5+1</f>
        <v>473</v>
      </c>
      <c r="RK5" s="35">
        <f t="shared" ref="RK5" si="1647">RJ5+1</f>
        <v>474</v>
      </c>
      <c r="RL5" s="35">
        <f t="shared" ref="RL5" si="1648">RK5+1</f>
        <v>475</v>
      </c>
      <c r="RM5" s="35">
        <f t="shared" ref="RM5" si="1649">RL5+1</f>
        <v>476</v>
      </c>
      <c r="RN5" s="35">
        <f t="shared" ref="RN5" si="1650">RM5+1</f>
        <v>477</v>
      </c>
      <c r="RO5" s="35">
        <f t="shared" ref="RO5" si="1651">RN5+1</f>
        <v>478</v>
      </c>
      <c r="RP5" s="35">
        <f t="shared" ref="RP5" si="1652">RO5+1</f>
        <v>479</v>
      </c>
      <c r="RQ5" s="35">
        <f t="shared" ref="RQ5" si="1653">RP5+1</f>
        <v>480</v>
      </c>
      <c r="RR5" s="35">
        <f t="shared" ref="RR5" si="1654">RQ5+1</f>
        <v>481</v>
      </c>
      <c r="RS5" s="35">
        <f t="shared" ref="RS5" si="1655">RR5+1</f>
        <v>482</v>
      </c>
      <c r="RT5" s="35">
        <f t="shared" ref="RT5" si="1656">RS5+1</f>
        <v>483</v>
      </c>
      <c r="RU5" s="35">
        <f t="shared" ref="RU5" si="1657">RT5+1</f>
        <v>484</v>
      </c>
      <c r="RV5" s="35">
        <f t="shared" ref="RV5" si="1658">RU5+1</f>
        <v>485</v>
      </c>
      <c r="RW5" s="35">
        <f t="shared" ref="RW5" si="1659">RV5+1</f>
        <v>486</v>
      </c>
      <c r="RX5" s="35">
        <f t="shared" ref="RX5" si="1660">RW5+1</f>
        <v>487</v>
      </c>
      <c r="RY5" s="35">
        <f t="shared" ref="RY5" si="1661">RX5+1</f>
        <v>488</v>
      </c>
      <c r="RZ5" s="35">
        <f t="shared" ref="RZ5" si="1662">RY5+1</f>
        <v>489</v>
      </c>
      <c r="SA5" s="35">
        <f t="shared" ref="SA5" si="1663">RZ5+1</f>
        <v>490</v>
      </c>
      <c r="SB5" s="35">
        <f t="shared" ref="SB5" si="1664">SA5+1</f>
        <v>491</v>
      </c>
      <c r="SC5" s="35">
        <f t="shared" ref="SC5" si="1665">SB5+1</f>
        <v>492</v>
      </c>
      <c r="SD5" s="35">
        <f t="shared" ref="SD5" si="1666">SC5+1</f>
        <v>493</v>
      </c>
      <c r="SE5" s="35">
        <f t="shared" ref="SE5" si="1667">SD5+1</f>
        <v>494</v>
      </c>
      <c r="SF5" s="35">
        <f t="shared" ref="SF5" si="1668">SE5+1</f>
        <v>495</v>
      </c>
      <c r="SG5" s="35">
        <f t="shared" ref="SG5" si="1669">SF5+1</f>
        <v>496</v>
      </c>
      <c r="SH5" s="35">
        <f t="shared" ref="SH5" si="1670">SG5+1</f>
        <v>497</v>
      </c>
      <c r="SI5" s="35">
        <f t="shared" ref="SI5" si="1671">SH5+1</f>
        <v>498</v>
      </c>
      <c r="SJ5" s="35">
        <f t="shared" ref="SJ5" si="1672">SI5+1</f>
        <v>499</v>
      </c>
      <c r="SK5" s="35">
        <f t="shared" ref="SK5" si="1673">SJ5+1</f>
        <v>500</v>
      </c>
      <c r="SL5" s="35">
        <f t="shared" ref="SL5" si="1674">SK5+1</f>
        <v>501</v>
      </c>
      <c r="SM5" s="35">
        <f t="shared" ref="SM5" si="1675">SL5+1</f>
        <v>502</v>
      </c>
      <c r="SN5" s="35">
        <f t="shared" ref="SN5" si="1676">SM5+1</f>
        <v>503</v>
      </c>
      <c r="SO5" s="35">
        <f t="shared" ref="SO5" si="1677">SN5+1</f>
        <v>504</v>
      </c>
      <c r="SP5" s="35">
        <f t="shared" ref="SP5" si="1678">SO5+1</f>
        <v>505</v>
      </c>
      <c r="SQ5" s="35">
        <f t="shared" ref="SQ5" si="1679">SP5+1</f>
        <v>506</v>
      </c>
      <c r="SR5" s="35">
        <f t="shared" ref="SR5" si="1680">SQ5+1</f>
        <v>507</v>
      </c>
      <c r="SS5" s="35">
        <f t="shared" ref="SS5" si="1681">SR5+1</f>
        <v>508</v>
      </c>
      <c r="ST5" s="35">
        <f t="shared" ref="ST5" si="1682">SS5+1</f>
        <v>509</v>
      </c>
      <c r="SU5" s="35">
        <f t="shared" ref="SU5" si="1683">ST5+1</f>
        <v>510</v>
      </c>
      <c r="SV5" s="35">
        <f t="shared" ref="SV5" si="1684">SU5+1</f>
        <v>511</v>
      </c>
      <c r="SW5" s="35">
        <f t="shared" ref="SW5" si="1685">SV5+1</f>
        <v>512</v>
      </c>
      <c r="SX5" s="35">
        <f t="shared" ref="SX5" si="1686">SW5+1</f>
        <v>513</v>
      </c>
      <c r="SY5" s="35">
        <f t="shared" ref="SY5" si="1687">SX5+1</f>
        <v>514</v>
      </c>
      <c r="SZ5" s="35">
        <f t="shared" ref="SZ5" si="1688">SY5+1</f>
        <v>515</v>
      </c>
      <c r="TA5" s="35">
        <f t="shared" ref="TA5" si="1689">SZ5+1</f>
        <v>516</v>
      </c>
      <c r="TB5" s="35">
        <f t="shared" ref="TB5" si="1690">TA5+1</f>
        <v>517</v>
      </c>
      <c r="TC5" s="35">
        <f t="shared" ref="TC5" si="1691">TB5+1</f>
        <v>518</v>
      </c>
      <c r="TD5" s="35">
        <f t="shared" ref="TD5" si="1692">TC5+1</f>
        <v>519</v>
      </c>
      <c r="TE5" s="35">
        <f t="shared" ref="TE5" si="1693">TD5+1</f>
        <v>520</v>
      </c>
      <c r="TF5" s="35">
        <f t="shared" ref="TF5" si="1694">TE5+1</f>
        <v>521</v>
      </c>
      <c r="TG5" s="35">
        <f t="shared" ref="TG5" si="1695">TF5+1</f>
        <v>522</v>
      </c>
      <c r="TH5" s="35">
        <f t="shared" ref="TH5" si="1696">TG5+1</f>
        <v>523</v>
      </c>
      <c r="TI5" s="35">
        <f t="shared" ref="TI5" si="1697">TH5+1</f>
        <v>524</v>
      </c>
      <c r="TJ5" s="35">
        <f t="shared" ref="TJ5" si="1698">TI5+1</f>
        <v>525</v>
      </c>
      <c r="TK5" s="35">
        <f t="shared" ref="TK5" si="1699">TJ5+1</f>
        <v>526</v>
      </c>
      <c r="TL5" s="35">
        <f t="shared" ref="TL5" si="1700">TK5+1</f>
        <v>527</v>
      </c>
      <c r="TM5" s="35">
        <f t="shared" ref="TM5" si="1701">TL5+1</f>
        <v>528</v>
      </c>
      <c r="TN5" s="35">
        <f t="shared" ref="TN5" si="1702">TM5+1</f>
        <v>529</v>
      </c>
      <c r="TO5" s="35">
        <f t="shared" ref="TO5" si="1703">TN5+1</f>
        <v>530</v>
      </c>
      <c r="TP5" s="35">
        <f t="shared" ref="TP5" si="1704">TO5+1</f>
        <v>531</v>
      </c>
      <c r="TQ5" s="35">
        <f t="shared" ref="TQ5" si="1705">TP5+1</f>
        <v>532</v>
      </c>
      <c r="TR5" s="35">
        <f t="shared" ref="TR5" si="1706">TQ5+1</f>
        <v>533</v>
      </c>
      <c r="TS5" s="35">
        <f t="shared" ref="TS5" si="1707">TR5+1</f>
        <v>534</v>
      </c>
      <c r="TT5" s="35">
        <f t="shared" ref="TT5" si="1708">TS5+1</f>
        <v>535</v>
      </c>
      <c r="TU5" s="35">
        <f t="shared" ref="TU5" si="1709">TT5+1</f>
        <v>536</v>
      </c>
      <c r="TV5" s="35">
        <f t="shared" ref="TV5" si="1710">TU5+1</f>
        <v>537</v>
      </c>
      <c r="TW5" s="35">
        <f t="shared" ref="TW5" si="1711">TV5+1</f>
        <v>538</v>
      </c>
      <c r="TX5" s="35">
        <f t="shared" ref="TX5" si="1712">TW5+1</f>
        <v>539</v>
      </c>
      <c r="TY5" s="35">
        <f t="shared" ref="TY5" si="1713">TX5+1</f>
        <v>540</v>
      </c>
      <c r="TZ5" s="35">
        <f t="shared" ref="TZ5" si="1714">TY5+1</f>
        <v>541</v>
      </c>
      <c r="UA5" s="35">
        <f t="shared" ref="UA5" si="1715">TZ5+1</f>
        <v>542</v>
      </c>
      <c r="UB5" s="35">
        <f t="shared" ref="UB5" si="1716">UA5+1</f>
        <v>543</v>
      </c>
      <c r="UC5" s="35">
        <f t="shared" ref="UC5" si="1717">UB5+1</f>
        <v>544</v>
      </c>
      <c r="UD5" s="35">
        <f t="shared" ref="UD5" si="1718">UC5+1</f>
        <v>545</v>
      </c>
      <c r="UE5" s="35">
        <f t="shared" ref="UE5" si="1719">UD5+1</f>
        <v>546</v>
      </c>
      <c r="UF5" s="35">
        <f t="shared" ref="UF5" si="1720">UE5+1</f>
        <v>547</v>
      </c>
      <c r="UG5" s="35">
        <f t="shared" ref="UG5" si="1721">UF5+1</f>
        <v>548</v>
      </c>
      <c r="UH5" s="35">
        <f t="shared" ref="UH5" si="1722">UG5+1</f>
        <v>549</v>
      </c>
      <c r="UI5" s="35">
        <f t="shared" ref="UI5" si="1723">UH5+1</f>
        <v>550</v>
      </c>
      <c r="UJ5" s="35">
        <f t="shared" ref="UJ5" si="1724">UI5+1</f>
        <v>551</v>
      </c>
      <c r="UK5" s="35">
        <f t="shared" ref="UK5" si="1725">UJ5+1</f>
        <v>552</v>
      </c>
      <c r="UL5" s="35">
        <f t="shared" ref="UL5" si="1726">UK5+1</f>
        <v>553</v>
      </c>
      <c r="UM5" s="35">
        <f t="shared" ref="UM5" si="1727">UL5+1</f>
        <v>554</v>
      </c>
      <c r="UN5" s="35">
        <f t="shared" ref="UN5" si="1728">UM5+1</f>
        <v>555</v>
      </c>
      <c r="UO5" s="35">
        <f t="shared" ref="UO5" si="1729">UN5+1</f>
        <v>556</v>
      </c>
      <c r="UP5" s="35">
        <f t="shared" ref="UP5" si="1730">UO5+1</f>
        <v>557</v>
      </c>
      <c r="UQ5" s="35">
        <f t="shared" ref="UQ5" si="1731">UP5+1</f>
        <v>558</v>
      </c>
      <c r="UR5" s="35">
        <f t="shared" ref="UR5" si="1732">UQ5+1</f>
        <v>559</v>
      </c>
      <c r="US5" s="35">
        <f t="shared" ref="US5" si="1733">UR5+1</f>
        <v>560</v>
      </c>
      <c r="UT5" s="35">
        <f t="shared" ref="UT5" si="1734">US5+1</f>
        <v>561</v>
      </c>
      <c r="UU5" s="35">
        <f t="shared" ref="UU5" si="1735">UT5+1</f>
        <v>562</v>
      </c>
      <c r="UV5" s="35">
        <f t="shared" ref="UV5" si="1736">UU5+1</f>
        <v>563</v>
      </c>
      <c r="UW5" s="35">
        <f t="shared" ref="UW5" si="1737">UV5+1</f>
        <v>564</v>
      </c>
      <c r="UX5" s="35">
        <f t="shared" ref="UX5" si="1738">UW5+1</f>
        <v>565</v>
      </c>
      <c r="UY5" s="35">
        <f t="shared" ref="UY5" si="1739">UX5+1</f>
        <v>566</v>
      </c>
      <c r="UZ5" s="35">
        <f t="shared" ref="UZ5" si="1740">UY5+1</f>
        <v>567</v>
      </c>
      <c r="VA5" s="35">
        <f t="shared" ref="VA5" si="1741">UZ5+1</f>
        <v>568</v>
      </c>
      <c r="VB5" s="35">
        <f t="shared" ref="VB5" si="1742">VA5+1</f>
        <v>569</v>
      </c>
      <c r="VC5" s="35">
        <f t="shared" ref="VC5" si="1743">VB5+1</f>
        <v>570</v>
      </c>
      <c r="VD5" s="35">
        <f t="shared" ref="VD5" si="1744">VC5+1</f>
        <v>571</v>
      </c>
      <c r="VE5" s="35">
        <f t="shared" ref="VE5" si="1745">VD5+1</f>
        <v>572</v>
      </c>
      <c r="VF5" s="35">
        <f t="shared" ref="VF5" si="1746">VE5+1</f>
        <v>573</v>
      </c>
      <c r="VG5" s="35">
        <f t="shared" ref="VG5" si="1747">VF5+1</f>
        <v>574</v>
      </c>
      <c r="VH5" s="35">
        <f t="shared" ref="VH5" si="1748">VG5+1</f>
        <v>575</v>
      </c>
      <c r="VI5" s="35">
        <f t="shared" ref="VI5" si="1749">VH5+1</f>
        <v>576</v>
      </c>
      <c r="VJ5" s="35">
        <f t="shared" ref="VJ5" si="1750">VI5+1</f>
        <v>577</v>
      </c>
      <c r="VK5" s="35">
        <f t="shared" ref="VK5" si="1751">VJ5+1</f>
        <v>578</v>
      </c>
      <c r="VL5" s="35">
        <f t="shared" ref="VL5" si="1752">VK5+1</f>
        <v>579</v>
      </c>
      <c r="VM5" s="35">
        <f t="shared" ref="VM5" si="1753">VL5+1</f>
        <v>580</v>
      </c>
      <c r="VN5" s="35">
        <f t="shared" ref="VN5" si="1754">VM5+1</f>
        <v>581</v>
      </c>
      <c r="VO5" s="35">
        <f t="shared" ref="VO5" si="1755">VN5+1</f>
        <v>582</v>
      </c>
      <c r="VP5" s="35">
        <f t="shared" ref="VP5" si="1756">VO5+1</f>
        <v>583</v>
      </c>
      <c r="VQ5" s="35">
        <f t="shared" ref="VQ5" si="1757">VP5+1</f>
        <v>584</v>
      </c>
      <c r="VR5" s="35">
        <f t="shared" ref="VR5" si="1758">VQ5+1</f>
        <v>585</v>
      </c>
      <c r="VS5" s="35">
        <f t="shared" ref="VS5" si="1759">VR5+1</f>
        <v>586</v>
      </c>
      <c r="VT5" s="35">
        <f t="shared" ref="VT5" si="1760">VS5+1</f>
        <v>587</v>
      </c>
      <c r="VU5" s="35">
        <f t="shared" ref="VU5" si="1761">VT5+1</f>
        <v>588</v>
      </c>
      <c r="VV5" s="35">
        <f t="shared" ref="VV5" si="1762">VU5+1</f>
        <v>589</v>
      </c>
      <c r="VW5" s="35">
        <f t="shared" ref="VW5" si="1763">VV5+1</f>
        <v>590</v>
      </c>
      <c r="VX5" s="35">
        <f t="shared" ref="VX5" si="1764">VW5+1</f>
        <v>591</v>
      </c>
      <c r="VY5" s="35">
        <f t="shared" ref="VY5" si="1765">VX5+1</f>
        <v>592</v>
      </c>
      <c r="VZ5" s="35">
        <f t="shared" ref="VZ5" si="1766">VY5+1</f>
        <v>593</v>
      </c>
      <c r="WA5" s="35">
        <f t="shared" ref="WA5" si="1767">VZ5+1</f>
        <v>594</v>
      </c>
      <c r="WB5" s="35">
        <f t="shared" ref="WB5" si="1768">WA5+1</f>
        <v>595</v>
      </c>
      <c r="WC5" s="35">
        <f t="shared" ref="WC5" si="1769">WB5+1</f>
        <v>596</v>
      </c>
      <c r="WD5" s="35">
        <f t="shared" ref="WD5" si="1770">WC5+1</f>
        <v>597</v>
      </c>
      <c r="WE5" s="35">
        <f t="shared" ref="WE5" si="1771">WD5+1</f>
        <v>598</v>
      </c>
      <c r="WF5" s="35">
        <f t="shared" ref="WF5" si="1772">WE5+1</f>
        <v>599</v>
      </c>
      <c r="WG5" s="35">
        <f t="shared" ref="WG5" si="1773">WF5+1</f>
        <v>600</v>
      </c>
      <c r="WH5" s="35">
        <f t="shared" ref="WH5" si="1774">WG5+1</f>
        <v>601</v>
      </c>
      <c r="WI5" s="35">
        <f t="shared" ref="WI5" si="1775">WH5+1</f>
        <v>602</v>
      </c>
      <c r="WJ5" s="35">
        <f t="shared" ref="WJ5" si="1776">WI5+1</f>
        <v>603</v>
      </c>
      <c r="WK5" s="35">
        <f t="shared" ref="WK5" si="1777">WJ5+1</f>
        <v>604</v>
      </c>
      <c r="WL5" s="35">
        <f t="shared" ref="WL5" si="1778">WK5+1</f>
        <v>605</v>
      </c>
      <c r="WM5" s="35">
        <f t="shared" ref="WM5" si="1779">WL5+1</f>
        <v>606</v>
      </c>
      <c r="WN5" s="35">
        <f t="shared" ref="WN5" si="1780">WM5+1</f>
        <v>607</v>
      </c>
      <c r="WO5" s="35">
        <f t="shared" ref="WO5" si="1781">WN5+1</f>
        <v>608</v>
      </c>
      <c r="WP5" s="35">
        <f t="shared" ref="WP5" si="1782">WO5+1</f>
        <v>609</v>
      </c>
      <c r="WQ5" s="35">
        <f t="shared" ref="WQ5" si="1783">WP5+1</f>
        <v>610</v>
      </c>
      <c r="WR5" s="35">
        <f t="shared" ref="WR5" si="1784">WQ5+1</f>
        <v>611</v>
      </c>
      <c r="WS5" s="35">
        <f t="shared" ref="WS5" si="1785">WR5+1</f>
        <v>612</v>
      </c>
      <c r="WT5" s="35">
        <f t="shared" ref="WT5" si="1786">WS5+1</f>
        <v>613</v>
      </c>
      <c r="WU5" s="35">
        <f t="shared" ref="WU5" si="1787">WT5+1</f>
        <v>614</v>
      </c>
      <c r="WV5" s="35">
        <f t="shared" ref="WV5" si="1788">WU5+1</f>
        <v>615</v>
      </c>
      <c r="WW5" s="35">
        <f t="shared" ref="WW5" si="1789">WV5+1</f>
        <v>616</v>
      </c>
      <c r="WX5" s="35">
        <f t="shared" ref="WX5" si="1790">WW5+1</f>
        <v>617</v>
      </c>
      <c r="WY5" s="35">
        <f t="shared" ref="WY5" si="1791">WX5+1</f>
        <v>618</v>
      </c>
      <c r="WZ5" s="35">
        <f t="shared" ref="WZ5" si="1792">WY5+1</f>
        <v>619</v>
      </c>
      <c r="XA5" s="35">
        <f t="shared" ref="XA5" si="1793">WZ5+1</f>
        <v>620</v>
      </c>
      <c r="XB5" s="35">
        <f t="shared" ref="XB5" si="1794">XA5+1</f>
        <v>621</v>
      </c>
      <c r="XC5" s="35">
        <f t="shared" ref="XC5" si="1795">XB5+1</f>
        <v>622</v>
      </c>
      <c r="XD5" s="35">
        <f t="shared" ref="XD5" si="1796">XC5+1</f>
        <v>623</v>
      </c>
      <c r="XE5" s="35">
        <f t="shared" ref="XE5" si="1797">XD5+1</f>
        <v>624</v>
      </c>
      <c r="XF5" s="35">
        <f t="shared" ref="XF5" si="1798">XE5+1</f>
        <v>625</v>
      </c>
      <c r="XG5" s="35">
        <f t="shared" ref="XG5" si="1799">XF5+1</f>
        <v>626</v>
      </c>
      <c r="XH5" s="35">
        <f t="shared" ref="XH5" si="1800">XG5+1</f>
        <v>627</v>
      </c>
      <c r="XI5" s="35">
        <f t="shared" ref="XI5" si="1801">XH5+1</f>
        <v>628</v>
      </c>
      <c r="XJ5" s="35">
        <f t="shared" ref="XJ5" si="1802">XI5+1</f>
        <v>629</v>
      </c>
      <c r="XK5" s="35">
        <f t="shared" ref="XK5" si="1803">XJ5+1</f>
        <v>630</v>
      </c>
      <c r="XL5" s="35">
        <f t="shared" ref="XL5" si="1804">XK5+1</f>
        <v>631</v>
      </c>
      <c r="XM5" s="35">
        <f t="shared" ref="XM5" si="1805">XL5+1</f>
        <v>632</v>
      </c>
      <c r="XN5" s="35">
        <f t="shared" ref="XN5" si="1806">XM5+1</f>
        <v>633</v>
      </c>
      <c r="XO5" s="35">
        <f t="shared" ref="XO5" si="1807">XN5+1</f>
        <v>634</v>
      </c>
      <c r="XP5" s="35">
        <f t="shared" ref="XP5" si="1808">XO5+1</f>
        <v>635</v>
      </c>
      <c r="XQ5" s="35">
        <f t="shared" ref="XQ5" si="1809">XP5+1</f>
        <v>636</v>
      </c>
      <c r="XR5" s="35">
        <f t="shared" ref="XR5" si="1810">XQ5+1</f>
        <v>637</v>
      </c>
      <c r="XS5" s="35">
        <f t="shared" ref="XS5" si="1811">XR5+1</f>
        <v>638</v>
      </c>
      <c r="XT5" s="35">
        <f t="shared" ref="XT5" si="1812">XS5+1</f>
        <v>639</v>
      </c>
      <c r="XU5" s="35">
        <f t="shared" ref="XU5" si="1813">XT5+1</f>
        <v>640</v>
      </c>
      <c r="XV5" s="35">
        <f t="shared" ref="XV5" si="1814">XU5+1</f>
        <v>641</v>
      </c>
      <c r="XW5" s="35">
        <f t="shared" ref="XW5" si="1815">XV5+1</f>
        <v>642</v>
      </c>
      <c r="XX5" s="35">
        <f t="shared" ref="XX5" si="1816">XW5+1</f>
        <v>643</v>
      </c>
      <c r="XY5" s="35">
        <f t="shared" ref="XY5" si="1817">XX5+1</f>
        <v>644</v>
      </c>
      <c r="XZ5" s="35">
        <f t="shared" ref="XZ5" si="1818">XY5+1</f>
        <v>645</v>
      </c>
      <c r="YA5" s="35">
        <f t="shared" ref="YA5" si="1819">XZ5+1</f>
        <v>646</v>
      </c>
      <c r="YB5" s="35">
        <f t="shared" ref="YB5" si="1820">YA5+1</f>
        <v>647</v>
      </c>
      <c r="YC5" s="35">
        <f t="shared" ref="YC5" si="1821">YB5+1</f>
        <v>648</v>
      </c>
      <c r="YD5" s="35">
        <f t="shared" ref="YD5" si="1822">YC5+1</f>
        <v>649</v>
      </c>
      <c r="YE5" s="35">
        <f t="shared" ref="YE5" si="1823">YD5+1</f>
        <v>650</v>
      </c>
      <c r="YF5" s="35">
        <f t="shared" ref="YF5" si="1824">YE5+1</f>
        <v>651</v>
      </c>
      <c r="YG5" s="35">
        <f t="shared" ref="YG5" si="1825">YF5+1</f>
        <v>652</v>
      </c>
      <c r="YH5" s="35">
        <f t="shared" ref="YH5" si="1826">YG5+1</f>
        <v>653</v>
      </c>
      <c r="YI5" s="35">
        <f t="shared" ref="YI5" si="1827">YH5+1</f>
        <v>654</v>
      </c>
      <c r="YJ5" s="35">
        <f t="shared" ref="YJ5" si="1828">YI5+1</f>
        <v>655</v>
      </c>
      <c r="YK5" s="35">
        <f t="shared" ref="YK5" si="1829">YJ5+1</f>
        <v>656</v>
      </c>
      <c r="YL5" s="35">
        <f t="shared" ref="YL5" si="1830">YK5+1</f>
        <v>657</v>
      </c>
      <c r="YM5" s="35">
        <f t="shared" ref="YM5" si="1831">YL5+1</f>
        <v>658</v>
      </c>
      <c r="YN5" s="35">
        <f t="shared" ref="YN5" si="1832">YM5+1</f>
        <v>659</v>
      </c>
      <c r="YO5" s="35">
        <f t="shared" ref="YO5" si="1833">YN5+1</f>
        <v>660</v>
      </c>
      <c r="YP5" s="35">
        <f t="shared" ref="YP5" si="1834">YO5+1</f>
        <v>661</v>
      </c>
      <c r="YQ5" s="35">
        <f t="shared" ref="YQ5" si="1835">YP5+1</f>
        <v>662</v>
      </c>
      <c r="YR5" s="35">
        <f t="shared" ref="YR5" si="1836">YQ5+1</f>
        <v>663</v>
      </c>
      <c r="YS5" s="35">
        <f t="shared" ref="YS5" si="1837">YR5+1</f>
        <v>664</v>
      </c>
      <c r="YT5" s="35">
        <f t="shared" ref="YT5" si="1838">YS5+1</f>
        <v>665</v>
      </c>
      <c r="YU5" s="35">
        <f t="shared" ref="YU5" si="1839">YT5+1</f>
        <v>666</v>
      </c>
      <c r="YV5" s="35">
        <f t="shared" ref="YV5" si="1840">YU5+1</f>
        <v>667</v>
      </c>
      <c r="YW5" s="35">
        <f t="shared" ref="YW5" si="1841">YV5+1</f>
        <v>668</v>
      </c>
      <c r="YX5" s="35">
        <f t="shared" ref="YX5" si="1842">YW5+1</f>
        <v>669</v>
      </c>
      <c r="YY5" s="35">
        <f t="shared" ref="YY5" si="1843">YX5+1</f>
        <v>670</v>
      </c>
      <c r="YZ5" s="35">
        <f t="shared" ref="YZ5" si="1844">YY5+1</f>
        <v>671</v>
      </c>
      <c r="ZA5" s="35">
        <f t="shared" ref="ZA5" si="1845">YZ5+1</f>
        <v>672</v>
      </c>
      <c r="ZB5" s="35">
        <f t="shared" ref="ZB5" si="1846">ZA5+1</f>
        <v>673</v>
      </c>
      <c r="ZC5" s="35">
        <f t="shared" ref="ZC5" si="1847">ZB5+1</f>
        <v>674</v>
      </c>
      <c r="ZD5" s="35">
        <f t="shared" ref="ZD5" si="1848">ZC5+1</f>
        <v>675</v>
      </c>
      <c r="ZE5" s="35">
        <f t="shared" ref="ZE5" si="1849">ZD5+1</f>
        <v>676</v>
      </c>
      <c r="ZF5" s="35">
        <f t="shared" ref="ZF5" si="1850">ZE5+1</f>
        <v>677</v>
      </c>
      <c r="ZG5" s="35">
        <f t="shared" ref="ZG5" si="1851">ZF5+1</f>
        <v>678</v>
      </c>
      <c r="ZH5" s="35">
        <f t="shared" ref="ZH5" si="1852">ZG5+1</f>
        <v>679</v>
      </c>
      <c r="ZI5" s="35">
        <f t="shared" ref="ZI5" si="1853">ZH5+1</f>
        <v>680</v>
      </c>
      <c r="ZJ5" s="35">
        <f t="shared" ref="ZJ5" si="1854">ZI5+1</f>
        <v>681</v>
      </c>
      <c r="ZK5" s="35">
        <f t="shared" ref="ZK5" si="1855">ZJ5+1</f>
        <v>682</v>
      </c>
      <c r="ZL5" s="35">
        <f t="shared" ref="ZL5" si="1856">ZK5+1</f>
        <v>683</v>
      </c>
      <c r="ZM5" s="35">
        <f t="shared" ref="ZM5" si="1857">ZL5+1</f>
        <v>684</v>
      </c>
      <c r="ZN5" s="35">
        <f t="shared" ref="ZN5" si="1858">ZM5+1</f>
        <v>685</v>
      </c>
      <c r="ZO5" s="35">
        <f t="shared" ref="ZO5" si="1859">ZN5+1</f>
        <v>686</v>
      </c>
      <c r="ZP5" s="35">
        <f t="shared" ref="ZP5" si="1860">ZO5+1</f>
        <v>687</v>
      </c>
      <c r="ZQ5" s="35">
        <f t="shared" ref="ZQ5" si="1861">ZP5+1</f>
        <v>688</v>
      </c>
      <c r="ZR5" s="35">
        <f t="shared" ref="ZR5" si="1862">ZQ5+1</f>
        <v>689</v>
      </c>
      <c r="ZS5" s="35">
        <f t="shared" ref="ZS5" si="1863">ZR5+1</f>
        <v>690</v>
      </c>
      <c r="ZT5" s="35">
        <f t="shared" ref="ZT5" si="1864">ZS5+1</f>
        <v>691</v>
      </c>
      <c r="ZU5" s="35">
        <f t="shared" ref="ZU5" si="1865">ZT5+1</f>
        <v>692</v>
      </c>
      <c r="ZV5" s="35">
        <f t="shared" ref="ZV5" si="1866">ZU5+1</f>
        <v>693</v>
      </c>
      <c r="ZW5" s="35">
        <f t="shared" ref="ZW5" si="1867">ZV5+1</f>
        <v>694</v>
      </c>
      <c r="ZX5" s="35">
        <f t="shared" ref="ZX5" si="1868">ZW5+1</f>
        <v>695</v>
      </c>
      <c r="ZY5" s="35">
        <f t="shared" ref="ZY5" si="1869">ZX5+1</f>
        <v>696</v>
      </c>
      <c r="ZZ5" s="35">
        <f t="shared" ref="ZZ5" si="1870">ZY5+1</f>
        <v>697</v>
      </c>
      <c r="AAA5" s="35">
        <f t="shared" ref="AAA5" si="1871">ZZ5+1</f>
        <v>698</v>
      </c>
      <c r="AAB5" s="35">
        <f t="shared" ref="AAB5" si="1872">AAA5+1</f>
        <v>699</v>
      </c>
      <c r="AAC5" s="35">
        <f t="shared" ref="AAC5" si="1873">AAB5+1</f>
        <v>700</v>
      </c>
      <c r="AAD5" s="35">
        <f t="shared" ref="AAD5" si="1874">AAC5+1</f>
        <v>701</v>
      </c>
      <c r="AAE5" s="35">
        <f t="shared" ref="AAE5" si="1875">AAD5+1</f>
        <v>702</v>
      </c>
      <c r="AAF5" s="35">
        <f t="shared" ref="AAF5" si="1876">AAE5+1</f>
        <v>703</v>
      </c>
      <c r="AAG5" s="35">
        <f t="shared" ref="AAG5" si="1877">AAF5+1</f>
        <v>704</v>
      </c>
      <c r="AAH5" s="35">
        <f t="shared" ref="AAH5" si="1878">AAG5+1</f>
        <v>705</v>
      </c>
      <c r="AAI5" s="35">
        <f t="shared" ref="AAI5" si="1879">AAH5+1</f>
        <v>706</v>
      </c>
      <c r="AAJ5" s="35">
        <f t="shared" ref="AAJ5" si="1880">AAI5+1</f>
        <v>707</v>
      </c>
      <c r="AAK5" s="35">
        <f t="shared" ref="AAK5" si="1881">AAJ5+1</f>
        <v>708</v>
      </c>
      <c r="AAL5" s="35">
        <f t="shared" ref="AAL5" si="1882">AAK5+1</f>
        <v>709</v>
      </c>
      <c r="AAM5" s="35">
        <f t="shared" ref="AAM5" si="1883">AAL5+1</f>
        <v>710</v>
      </c>
      <c r="AAN5" s="35">
        <f t="shared" ref="AAN5" si="1884">AAM5+1</f>
        <v>711</v>
      </c>
      <c r="AAO5" s="35">
        <f t="shared" ref="AAO5" si="1885">AAN5+1</f>
        <v>712</v>
      </c>
      <c r="AAP5" s="35">
        <f t="shared" ref="AAP5" si="1886">AAO5+1</f>
        <v>713</v>
      </c>
      <c r="AAQ5" s="35">
        <f t="shared" ref="AAQ5" si="1887">AAP5+1</f>
        <v>714</v>
      </c>
      <c r="AAR5" s="35">
        <f t="shared" ref="AAR5" si="1888">AAQ5+1</f>
        <v>715</v>
      </c>
      <c r="AAS5" s="35">
        <f t="shared" ref="AAS5" si="1889">AAR5+1</f>
        <v>716</v>
      </c>
      <c r="AAT5" s="35">
        <f t="shared" ref="AAT5" si="1890">AAS5+1</f>
        <v>717</v>
      </c>
      <c r="AAU5" s="35">
        <f t="shared" ref="AAU5" si="1891">AAT5+1</f>
        <v>718</v>
      </c>
      <c r="AAV5" s="35">
        <f t="shared" ref="AAV5" si="1892">AAU5+1</f>
        <v>719</v>
      </c>
      <c r="AAW5" s="35">
        <f t="shared" ref="AAW5" si="1893">AAV5+1</f>
        <v>720</v>
      </c>
      <c r="AAX5" s="35">
        <f t="shared" ref="AAX5" si="1894">AAW5+1</f>
        <v>721</v>
      </c>
      <c r="AAY5" s="35">
        <f t="shared" ref="AAY5" si="1895">AAX5+1</f>
        <v>722</v>
      </c>
      <c r="AAZ5" s="35">
        <f t="shared" ref="AAZ5" si="1896">AAY5+1</f>
        <v>723</v>
      </c>
      <c r="ABA5" s="35">
        <f t="shared" ref="ABA5" si="1897">AAZ5+1</f>
        <v>724</v>
      </c>
      <c r="ABB5" s="35">
        <f t="shared" ref="ABB5" si="1898">ABA5+1</f>
        <v>725</v>
      </c>
      <c r="ABC5" s="35">
        <f t="shared" ref="ABC5" si="1899">ABB5+1</f>
        <v>726</v>
      </c>
      <c r="ABD5" s="35">
        <f t="shared" ref="ABD5" si="1900">ABC5+1</f>
        <v>727</v>
      </c>
      <c r="ABE5" s="35">
        <f t="shared" ref="ABE5" si="1901">ABD5+1</f>
        <v>728</v>
      </c>
      <c r="ABF5" s="35">
        <f t="shared" ref="ABF5" si="1902">ABE5+1</f>
        <v>729</v>
      </c>
      <c r="ABG5" s="35">
        <f t="shared" ref="ABG5" si="1903">ABF5+1</f>
        <v>730</v>
      </c>
      <c r="ABH5" s="35">
        <f t="shared" ref="ABH5" si="1904">ABG5+1</f>
        <v>731</v>
      </c>
      <c r="ABI5" s="35">
        <f t="shared" ref="ABI5" si="1905">ABH5+1</f>
        <v>732</v>
      </c>
      <c r="ABJ5" s="35">
        <f t="shared" ref="ABJ5" si="1906">ABI5+1</f>
        <v>733</v>
      </c>
      <c r="ABK5" s="35">
        <f t="shared" ref="ABK5" si="1907">ABJ5+1</f>
        <v>734</v>
      </c>
      <c r="ABL5" s="35">
        <f t="shared" ref="ABL5" si="1908">ABK5+1</f>
        <v>735</v>
      </c>
      <c r="ABM5" s="35">
        <f t="shared" ref="ABM5" si="1909">ABL5+1</f>
        <v>736</v>
      </c>
      <c r="ABN5" s="35">
        <f t="shared" ref="ABN5" si="1910">ABM5+1</f>
        <v>737</v>
      </c>
      <c r="ABO5" s="35">
        <f t="shared" ref="ABO5" si="1911">ABN5+1</f>
        <v>738</v>
      </c>
      <c r="ABP5" s="35">
        <f t="shared" ref="ABP5" si="1912">ABO5+1</f>
        <v>739</v>
      </c>
      <c r="ABQ5" s="35">
        <f t="shared" ref="ABQ5" si="1913">ABP5+1</f>
        <v>740</v>
      </c>
      <c r="ABR5" s="35">
        <f t="shared" ref="ABR5" si="1914">ABQ5+1</f>
        <v>741</v>
      </c>
      <c r="ABS5" s="35">
        <f t="shared" ref="ABS5" si="1915">ABR5+1</f>
        <v>742</v>
      </c>
      <c r="ABT5" s="35">
        <f t="shared" ref="ABT5" si="1916">ABS5+1</f>
        <v>743</v>
      </c>
      <c r="ABU5" s="35">
        <f t="shared" ref="ABU5" si="1917">ABT5+1</f>
        <v>744</v>
      </c>
      <c r="ABV5" s="35">
        <f t="shared" ref="ABV5" si="1918">ABU5+1</f>
        <v>745</v>
      </c>
      <c r="ABW5" s="35">
        <f t="shared" ref="ABW5" si="1919">ABV5+1</f>
        <v>746</v>
      </c>
      <c r="ABX5" s="35">
        <f t="shared" ref="ABX5" si="1920">ABW5+1</f>
        <v>747</v>
      </c>
      <c r="ABY5" s="35">
        <f t="shared" ref="ABY5" si="1921">ABX5+1</f>
        <v>748</v>
      </c>
      <c r="ABZ5" s="35">
        <f t="shared" ref="ABZ5" si="1922">ABY5+1</f>
        <v>749</v>
      </c>
      <c r="ACA5" s="35">
        <f t="shared" ref="ACA5" si="1923">ABZ5+1</f>
        <v>750</v>
      </c>
      <c r="ACB5" s="35">
        <f t="shared" ref="ACB5" si="1924">ACA5+1</f>
        <v>751</v>
      </c>
      <c r="ACC5" s="35">
        <f t="shared" ref="ACC5" si="1925">ACB5+1</f>
        <v>752</v>
      </c>
      <c r="ACD5" s="35">
        <f t="shared" ref="ACD5" si="1926">ACC5+1</f>
        <v>753</v>
      </c>
      <c r="ACE5" s="35">
        <f t="shared" ref="ACE5" si="1927">ACD5+1</f>
        <v>754</v>
      </c>
      <c r="ACF5" s="35">
        <f t="shared" ref="ACF5" si="1928">ACE5+1</f>
        <v>755</v>
      </c>
      <c r="ACG5" s="35">
        <f t="shared" ref="ACG5" si="1929">ACF5+1</f>
        <v>756</v>
      </c>
      <c r="ACH5" s="35">
        <f t="shared" ref="ACH5" si="1930">ACG5+1</f>
        <v>757</v>
      </c>
      <c r="ACI5" s="35">
        <f t="shared" ref="ACI5" si="1931">ACH5+1</f>
        <v>758</v>
      </c>
      <c r="ACJ5" s="35">
        <f t="shared" ref="ACJ5" si="1932">ACI5+1</f>
        <v>759</v>
      </c>
      <c r="ACK5" s="35">
        <f t="shared" ref="ACK5" si="1933">ACJ5+1</f>
        <v>760</v>
      </c>
      <c r="ACL5" s="35">
        <f t="shared" ref="ACL5" si="1934">ACK5+1</f>
        <v>761</v>
      </c>
      <c r="ACM5" s="35">
        <f t="shared" ref="ACM5" si="1935">ACL5+1</f>
        <v>762</v>
      </c>
      <c r="ACN5" s="35">
        <f t="shared" ref="ACN5" si="1936">ACM5+1</f>
        <v>763</v>
      </c>
      <c r="ACO5" s="35">
        <f t="shared" ref="ACO5" si="1937">ACN5+1</f>
        <v>764</v>
      </c>
      <c r="ACP5" s="35">
        <f t="shared" ref="ACP5" si="1938">ACO5+1</f>
        <v>765</v>
      </c>
      <c r="ACQ5" s="35">
        <f t="shared" ref="ACQ5" si="1939">ACP5+1</f>
        <v>766</v>
      </c>
      <c r="ACR5" s="35">
        <f t="shared" ref="ACR5" si="1940">ACQ5+1</f>
        <v>767</v>
      </c>
      <c r="ACS5" s="35">
        <f t="shared" ref="ACS5" si="1941">ACR5+1</f>
        <v>768</v>
      </c>
      <c r="ACT5" s="35">
        <f t="shared" ref="ACT5" si="1942">ACS5+1</f>
        <v>769</v>
      </c>
      <c r="ACU5" s="35">
        <f t="shared" ref="ACU5" si="1943">ACT5+1</f>
        <v>770</v>
      </c>
      <c r="ACV5" s="35">
        <f t="shared" ref="ACV5" si="1944">ACU5+1</f>
        <v>771</v>
      </c>
      <c r="ACW5" s="35">
        <f t="shared" ref="ACW5" si="1945">ACV5+1</f>
        <v>772</v>
      </c>
      <c r="ACX5" s="35">
        <f t="shared" ref="ACX5" si="1946">ACW5+1</f>
        <v>773</v>
      </c>
      <c r="ACY5" s="35">
        <f t="shared" ref="ACY5" si="1947">ACX5+1</f>
        <v>774</v>
      </c>
      <c r="ACZ5" s="35">
        <f t="shared" ref="ACZ5" si="1948">ACY5+1</f>
        <v>775</v>
      </c>
      <c r="ADA5" s="35">
        <f t="shared" ref="ADA5" si="1949">ACZ5+1</f>
        <v>776</v>
      </c>
      <c r="ADB5" s="35">
        <f t="shared" ref="ADB5" si="1950">ADA5+1</f>
        <v>777</v>
      </c>
      <c r="ADC5" s="35">
        <f t="shared" ref="ADC5" si="1951">ADB5+1</f>
        <v>778</v>
      </c>
      <c r="ADD5" s="35">
        <f t="shared" ref="ADD5" si="1952">ADC5+1</f>
        <v>779</v>
      </c>
      <c r="ADE5" s="35">
        <f t="shared" ref="ADE5" si="1953">ADD5+1</f>
        <v>780</v>
      </c>
      <c r="ADF5" s="35">
        <f t="shared" ref="ADF5" si="1954">ADE5+1</f>
        <v>781</v>
      </c>
      <c r="ADG5" s="35">
        <f t="shared" ref="ADG5" si="1955">ADF5+1</f>
        <v>782</v>
      </c>
      <c r="ADH5" s="35">
        <f t="shared" ref="ADH5" si="1956">ADG5+1</f>
        <v>783</v>
      </c>
      <c r="ADI5" s="35">
        <f t="shared" ref="ADI5" si="1957">ADH5+1</f>
        <v>784</v>
      </c>
      <c r="ADJ5" s="35">
        <f t="shared" ref="ADJ5" si="1958">ADI5+1</f>
        <v>785</v>
      </c>
      <c r="ADK5" s="35">
        <f t="shared" ref="ADK5" si="1959">ADJ5+1</f>
        <v>786</v>
      </c>
      <c r="ADL5" s="35">
        <f t="shared" ref="ADL5" si="1960">ADK5+1</f>
        <v>787</v>
      </c>
      <c r="ADM5" s="35">
        <f t="shared" ref="ADM5" si="1961">ADL5+1</f>
        <v>788</v>
      </c>
      <c r="ADN5" s="35">
        <f t="shared" ref="ADN5" si="1962">ADM5+1</f>
        <v>789</v>
      </c>
      <c r="ADO5" s="35">
        <f t="shared" ref="ADO5" si="1963">ADN5+1</f>
        <v>790</v>
      </c>
      <c r="ADP5" s="35">
        <f t="shared" ref="ADP5" si="1964">ADO5+1</f>
        <v>791</v>
      </c>
      <c r="ADQ5" s="35">
        <f t="shared" ref="ADQ5" si="1965">ADP5+1</f>
        <v>792</v>
      </c>
      <c r="ADR5" s="35">
        <f t="shared" ref="ADR5" si="1966">ADQ5+1</f>
        <v>793</v>
      </c>
      <c r="ADS5" s="35">
        <f t="shared" ref="ADS5" si="1967">ADR5+1</f>
        <v>794</v>
      </c>
      <c r="ADT5" s="35">
        <f t="shared" ref="ADT5" si="1968">ADS5+1</f>
        <v>795</v>
      </c>
      <c r="ADU5" s="35">
        <f t="shared" ref="ADU5" si="1969">ADT5+1</f>
        <v>796</v>
      </c>
      <c r="ADV5" s="35">
        <f t="shared" ref="ADV5" si="1970">ADU5+1</f>
        <v>797</v>
      </c>
      <c r="ADW5" s="35">
        <f t="shared" ref="ADW5" si="1971">ADV5+1</f>
        <v>798</v>
      </c>
      <c r="ADX5" s="35">
        <f t="shared" ref="ADX5" si="1972">ADW5+1</f>
        <v>799</v>
      </c>
      <c r="ADY5" s="35">
        <f t="shared" ref="ADY5" si="1973">ADX5+1</f>
        <v>800</v>
      </c>
      <c r="ADZ5" s="35">
        <f t="shared" ref="ADZ5" si="1974">ADY5+1</f>
        <v>801</v>
      </c>
      <c r="AEA5" s="35">
        <f t="shared" ref="AEA5" si="1975">ADZ5+1</f>
        <v>802</v>
      </c>
      <c r="AEB5" s="35">
        <f t="shared" ref="AEB5" si="1976">AEA5+1</f>
        <v>803</v>
      </c>
      <c r="AEC5" s="35">
        <f t="shared" ref="AEC5" si="1977">AEB5+1</f>
        <v>804</v>
      </c>
      <c r="AED5" s="35">
        <f t="shared" ref="AED5" si="1978">AEC5+1</f>
        <v>805</v>
      </c>
      <c r="AEE5" s="35">
        <f t="shared" ref="AEE5" si="1979">AED5+1</f>
        <v>806</v>
      </c>
      <c r="AEF5" s="35">
        <f t="shared" ref="AEF5" si="1980">AEE5+1</f>
        <v>807</v>
      </c>
      <c r="AEG5" s="35">
        <f t="shared" ref="AEG5" si="1981">AEF5+1</f>
        <v>808</v>
      </c>
      <c r="AEH5" s="35">
        <f t="shared" ref="AEH5" si="1982">AEG5+1</f>
        <v>809</v>
      </c>
      <c r="AEI5" s="35">
        <f t="shared" ref="AEI5" si="1983">AEH5+1</f>
        <v>810</v>
      </c>
      <c r="AEJ5" s="35">
        <f t="shared" ref="AEJ5" si="1984">AEI5+1</f>
        <v>811</v>
      </c>
      <c r="AEK5" s="35">
        <f t="shared" ref="AEK5" si="1985">AEJ5+1</f>
        <v>812</v>
      </c>
      <c r="AEL5" s="35">
        <f t="shared" ref="AEL5" si="1986">AEK5+1</f>
        <v>813</v>
      </c>
      <c r="AEM5" s="35">
        <f t="shared" ref="AEM5" si="1987">AEL5+1</f>
        <v>814</v>
      </c>
      <c r="AEN5" s="35">
        <f t="shared" ref="AEN5" si="1988">AEM5+1</f>
        <v>815</v>
      </c>
      <c r="AEO5" s="35">
        <f t="shared" ref="AEO5" si="1989">AEN5+1</f>
        <v>816</v>
      </c>
      <c r="AEP5" s="35">
        <f t="shared" ref="AEP5" si="1990">AEO5+1</f>
        <v>817</v>
      </c>
      <c r="AEQ5" s="35">
        <f t="shared" ref="AEQ5" si="1991">AEP5+1</f>
        <v>818</v>
      </c>
      <c r="AER5" s="35">
        <f t="shared" ref="AER5" si="1992">AEQ5+1</f>
        <v>819</v>
      </c>
      <c r="AES5" s="35">
        <f t="shared" ref="AES5" si="1993">AER5+1</f>
        <v>820</v>
      </c>
      <c r="AET5" s="35">
        <f t="shared" ref="AET5" si="1994">AES5+1</f>
        <v>821</v>
      </c>
      <c r="AEU5" s="35">
        <f t="shared" ref="AEU5" si="1995">AET5+1</f>
        <v>822</v>
      </c>
      <c r="AEV5" s="35">
        <f t="shared" ref="AEV5" si="1996">AEU5+1</f>
        <v>823</v>
      </c>
      <c r="AEW5" s="35">
        <f t="shared" ref="AEW5" si="1997">AEV5+1</f>
        <v>824</v>
      </c>
      <c r="AEX5" s="35">
        <f t="shared" ref="AEX5" si="1998">AEW5+1</f>
        <v>825</v>
      </c>
      <c r="AEY5" s="35">
        <f t="shared" ref="AEY5" si="1999">AEX5+1</f>
        <v>826</v>
      </c>
      <c r="AEZ5" s="35">
        <f t="shared" ref="AEZ5" si="2000">AEY5+1</f>
        <v>827</v>
      </c>
      <c r="AFA5" s="35">
        <f t="shared" ref="AFA5" si="2001">AEZ5+1</f>
        <v>828</v>
      </c>
      <c r="AFB5" s="35">
        <f t="shared" ref="AFB5" si="2002">AFA5+1</f>
        <v>829</v>
      </c>
      <c r="AFC5" s="35">
        <f t="shared" ref="AFC5" si="2003">AFB5+1</f>
        <v>830</v>
      </c>
      <c r="AFD5" s="35">
        <f t="shared" ref="AFD5" si="2004">AFC5+1</f>
        <v>831</v>
      </c>
      <c r="AFE5" s="35">
        <f t="shared" ref="AFE5" si="2005">AFD5+1</f>
        <v>832</v>
      </c>
      <c r="AFF5" s="35">
        <f t="shared" ref="AFF5" si="2006">AFE5+1</f>
        <v>833</v>
      </c>
      <c r="AFG5" s="35">
        <f t="shared" ref="AFG5" si="2007">AFF5+1</f>
        <v>834</v>
      </c>
      <c r="AFH5" s="35">
        <f t="shared" ref="AFH5" si="2008">AFG5+1</f>
        <v>835</v>
      </c>
      <c r="AFI5" s="35">
        <f t="shared" ref="AFI5" si="2009">AFH5+1</f>
        <v>836</v>
      </c>
      <c r="AFJ5" s="35">
        <f t="shared" ref="AFJ5" si="2010">AFI5+1</f>
        <v>837</v>
      </c>
      <c r="AFK5" s="35">
        <f t="shared" ref="AFK5" si="2011">AFJ5+1</f>
        <v>838</v>
      </c>
      <c r="AFL5" s="35">
        <f t="shared" ref="AFL5" si="2012">AFK5+1</f>
        <v>839</v>
      </c>
      <c r="AFM5" s="35">
        <f t="shared" ref="AFM5" si="2013">AFL5+1</f>
        <v>840</v>
      </c>
      <c r="AFN5" s="35">
        <f t="shared" ref="AFN5" si="2014">AFM5+1</f>
        <v>841</v>
      </c>
      <c r="AFO5" s="35">
        <f t="shared" ref="AFO5" si="2015">AFN5+1</f>
        <v>842</v>
      </c>
      <c r="AFP5" s="35">
        <f t="shared" ref="AFP5" si="2016">AFO5+1</f>
        <v>843</v>
      </c>
      <c r="AFQ5" s="35">
        <f t="shared" ref="AFQ5" si="2017">AFP5+1</f>
        <v>844</v>
      </c>
      <c r="AFR5" s="35">
        <f t="shared" ref="AFR5" si="2018">AFQ5+1</f>
        <v>845</v>
      </c>
      <c r="AFS5" s="35">
        <f t="shared" ref="AFS5" si="2019">AFR5+1</f>
        <v>846</v>
      </c>
      <c r="AFT5" s="35">
        <f t="shared" ref="AFT5" si="2020">AFS5+1</f>
        <v>847</v>
      </c>
      <c r="AFU5" s="35">
        <f t="shared" ref="AFU5" si="2021">AFT5+1</f>
        <v>848</v>
      </c>
      <c r="AFV5" s="35">
        <f t="shared" ref="AFV5" si="2022">AFU5+1</f>
        <v>849</v>
      </c>
      <c r="AFW5" s="35">
        <f t="shared" ref="AFW5" si="2023">AFV5+1</f>
        <v>850</v>
      </c>
      <c r="AFX5" s="35">
        <f t="shared" ref="AFX5" si="2024">AFW5+1</f>
        <v>851</v>
      </c>
      <c r="AFY5" s="35">
        <f t="shared" ref="AFY5" si="2025">AFX5+1</f>
        <v>852</v>
      </c>
      <c r="AFZ5" s="35">
        <f t="shared" ref="AFZ5" si="2026">AFY5+1</f>
        <v>853</v>
      </c>
      <c r="AGA5" s="35">
        <f t="shared" ref="AGA5" si="2027">AFZ5+1</f>
        <v>854</v>
      </c>
      <c r="AGB5" s="35">
        <f t="shared" ref="AGB5" si="2028">AGA5+1</f>
        <v>855</v>
      </c>
      <c r="AGC5" s="35">
        <f t="shared" ref="AGC5" si="2029">AGB5+1</f>
        <v>856</v>
      </c>
      <c r="AGD5" s="35">
        <f t="shared" ref="AGD5" si="2030">AGC5+1</f>
        <v>857</v>
      </c>
      <c r="AGE5" s="35">
        <f t="shared" ref="AGE5" si="2031">AGD5+1</f>
        <v>858</v>
      </c>
      <c r="AGF5" s="35">
        <f t="shared" ref="AGF5" si="2032">AGE5+1</f>
        <v>859</v>
      </c>
      <c r="AGG5" s="35">
        <f t="shared" ref="AGG5" si="2033">AGF5+1</f>
        <v>860</v>
      </c>
      <c r="AGH5" s="35">
        <f t="shared" ref="AGH5" si="2034">AGG5+1</f>
        <v>861</v>
      </c>
      <c r="AGI5" s="35">
        <f t="shared" ref="AGI5" si="2035">AGH5+1</f>
        <v>862</v>
      </c>
      <c r="AGJ5" s="35">
        <f t="shared" ref="AGJ5" si="2036">AGI5+1</f>
        <v>863</v>
      </c>
      <c r="AGK5" s="35">
        <f t="shared" ref="AGK5" si="2037">AGJ5+1</f>
        <v>864</v>
      </c>
      <c r="AGL5" s="35">
        <f t="shared" ref="AGL5" si="2038">AGK5+1</f>
        <v>865</v>
      </c>
      <c r="AGM5" s="35">
        <f t="shared" ref="AGM5" si="2039">AGL5+1</f>
        <v>866</v>
      </c>
      <c r="AGN5" s="35">
        <f t="shared" ref="AGN5" si="2040">AGM5+1</f>
        <v>867</v>
      </c>
      <c r="AGO5" s="35">
        <f t="shared" ref="AGO5" si="2041">AGN5+1</f>
        <v>868</v>
      </c>
      <c r="AGP5" s="35">
        <f t="shared" ref="AGP5" si="2042">AGO5+1</f>
        <v>869</v>
      </c>
      <c r="AGQ5" s="35">
        <f t="shared" ref="AGQ5" si="2043">AGP5+1</f>
        <v>870</v>
      </c>
      <c r="AGR5" s="35">
        <f t="shared" ref="AGR5" si="2044">AGQ5+1</f>
        <v>871</v>
      </c>
      <c r="AGS5" s="35">
        <f t="shared" ref="AGS5" si="2045">AGR5+1</f>
        <v>872</v>
      </c>
      <c r="AGT5" s="35">
        <f t="shared" ref="AGT5" si="2046">AGS5+1</f>
        <v>873</v>
      </c>
      <c r="AGU5" s="35">
        <f t="shared" ref="AGU5" si="2047">AGT5+1</f>
        <v>874</v>
      </c>
      <c r="AGV5" s="35">
        <f t="shared" ref="AGV5" si="2048">AGU5+1</f>
        <v>875</v>
      </c>
      <c r="AGW5" s="35">
        <f t="shared" ref="AGW5" si="2049">AGV5+1</f>
        <v>876</v>
      </c>
      <c r="AGX5" s="35">
        <f t="shared" ref="AGX5" si="2050">AGW5+1</f>
        <v>877</v>
      </c>
      <c r="AGY5" s="35">
        <f t="shared" ref="AGY5" si="2051">AGX5+1</f>
        <v>878</v>
      </c>
      <c r="AGZ5" s="35">
        <f t="shared" ref="AGZ5" si="2052">AGY5+1</f>
        <v>879</v>
      </c>
      <c r="AHA5" s="35">
        <f t="shared" ref="AHA5" si="2053">AGZ5+1</f>
        <v>880</v>
      </c>
      <c r="AHB5" s="35">
        <f t="shared" ref="AHB5" si="2054">AHA5+1</f>
        <v>881</v>
      </c>
      <c r="AHC5" s="35">
        <f t="shared" ref="AHC5" si="2055">AHB5+1</f>
        <v>882</v>
      </c>
      <c r="AHD5" s="35">
        <f t="shared" ref="AHD5" si="2056">AHC5+1</f>
        <v>883</v>
      </c>
      <c r="AHE5" s="35">
        <f t="shared" ref="AHE5" si="2057">AHD5+1</f>
        <v>884</v>
      </c>
      <c r="AHF5" s="35">
        <f t="shared" ref="AHF5" si="2058">AHE5+1</f>
        <v>885</v>
      </c>
      <c r="AHG5" s="35">
        <f t="shared" ref="AHG5" si="2059">AHF5+1</f>
        <v>886</v>
      </c>
      <c r="AHH5" s="35">
        <f t="shared" ref="AHH5" si="2060">AHG5+1</f>
        <v>887</v>
      </c>
      <c r="AHI5" s="35">
        <f t="shared" ref="AHI5" si="2061">AHH5+1</f>
        <v>888</v>
      </c>
      <c r="AHJ5" s="35">
        <f t="shared" ref="AHJ5" si="2062">AHI5+1</f>
        <v>889</v>
      </c>
      <c r="AHK5" s="35">
        <f t="shared" ref="AHK5" si="2063">AHJ5+1</f>
        <v>890</v>
      </c>
      <c r="AHL5" s="35">
        <f t="shared" ref="AHL5" si="2064">AHK5+1</f>
        <v>891</v>
      </c>
      <c r="AHM5" s="35">
        <f t="shared" ref="AHM5" si="2065">AHL5+1</f>
        <v>892</v>
      </c>
      <c r="AHN5" s="35">
        <f t="shared" ref="AHN5" si="2066">AHM5+1</f>
        <v>893</v>
      </c>
      <c r="AHO5" s="35">
        <f t="shared" ref="AHO5" si="2067">AHN5+1</f>
        <v>894</v>
      </c>
      <c r="AHP5" s="35">
        <f t="shared" ref="AHP5" si="2068">AHO5+1</f>
        <v>895</v>
      </c>
      <c r="AHQ5" s="35">
        <f t="shared" ref="AHQ5" si="2069">AHP5+1</f>
        <v>896</v>
      </c>
      <c r="AHR5" s="35">
        <f t="shared" ref="AHR5" si="2070">AHQ5+1</f>
        <v>897</v>
      </c>
      <c r="AHS5" s="35">
        <f t="shared" ref="AHS5" si="2071">AHR5+1</f>
        <v>898</v>
      </c>
      <c r="AHT5" s="35">
        <f t="shared" ref="AHT5" si="2072">AHS5+1</f>
        <v>899</v>
      </c>
      <c r="AHU5" s="35">
        <f t="shared" ref="AHU5" si="2073">AHT5+1</f>
        <v>900</v>
      </c>
      <c r="AHV5" s="35">
        <f t="shared" ref="AHV5" si="2074">AHU5+1</f>
        <v>901</v>
      </c>
      <c r="AHW5" s="35">
        <f t="shared" ref="AHW5" si="2075">AHV5+1</f>
        <v>902</v>
      </c>
      <c r="AHX5" s="35">
        <f t="shared" ref="AHX5" si="2076">AHW5+1</f>
        <v>903</v>
      </c>
      <c r="AHY5" s="35">
        <f t="shared" ref="AHY5" si="2077">AHX5+1</f>
        <v>904</v>
      </c>
      <c r="AHZ5" s="35">
        <f t="shared" ref="AHZ5" si="2078">AHY5+1</f>
        <v>905</v>
      </c>
      <c r="AIA5" s="35">
        <f t="shared" ref="AIA5" si="2079">AHZ5+1</f>
        <v>906</v>
      </c>
      <c r="AIB5" s="35">
        <f t="shared" ref="AIB5" si="2080">AIA5+1</f>
        <v>907</v>
      </c>
      <c r="AIC5" s="35">
        <f t="shared" ref="AIC5" si="2081">AIB5+1</f>
        <v>908</v>
      </c>
      <c r="AID5" s="35">
        <f t="shared" ref="AID5" si="2082">AIC5+1</f>
        <v>909</v>
      </c>
      <c r="AIE5" s="35">
        <f t="shared" ref="AIE5" si="2083">AID5+1</f>
        <v>910</v>
      </c>
      <c r="AIF5" s="35">
        <f t="shared" ref="AIF5" si="2084">AIE5+1</f>
        <v>911</v>
      </c>
      <c r="AIG5" s="35">
        <f t="shared" ref="AIG5" si="2085">AIF5+1</f>
        <v>912</v>
      </c>
      <c r="AIH5" s="35">
        <f t="shared" ref="AIH5" si="2086">AIG5+1</f>
        <v>913</v>
      </c>
      <c r="AII5" s="35">
        <f t="shared" ref="AII5" si="2087">AIH5+1</f>
        <v>914</v>
      </c>
      <c r="AIJ5" s="35">
        <f t="shared" ref="AIJ5" si="2088">AII5+1</f>
        <v>915</v>
      </c>
      <c r="AIK5" s="35">
        <f t="shared" ref="AIK5" si="2089">AIJ5+1</f>
        <v>916</v>
      </c>
      <c r="AIL5" s="35">
        <f t="shared" ref="AIL5" si="2090">AIK5+1</f>
        <v>917</v>
      </c>
      <c r="AIM5" s="35">
        <f t="shared" ref="AIM5" si="2091">AIL5+1</f>
        <v>918</v>
      </c>
      <c r="AIN5" s="35">
        <f t="shared" ref="AIN5" si="2092">AIM5+1</f>
        <v>919</v>
      </c>
      <c r="AIO5" s="35">
        <f t="shared" ref="AIO5" si="2093">AIN5+1</f>
        <v>920</v>
      </c>
      <c r="AIP5" s="35">
        <f t="shared" ref="AIP5" si="2094">AIO5+1</f>
        <v>921</v>
      </c>
      <c r="AIQ5" s="35">
        <f t="shared" ref="AIQ5" si="2095">AIP5+1</f>
        <v>922</v>
      </c>
      <c r="AIR5" s="35">
        <f t="shared" ref="AIR5" si="2096">AIQ5+1</f>
        <v>923</v>
      </c>
      <c r="AIS5" s="35">
        <f t="shared" ref="AIS5" si="2097">AIR5+1</f>
        <v>924</v>
      </c>
      <c r="AIT5" s="35">
        <f t="shared" ref="AIT5" si="2098">AIS5+1</f>
        <v>925</v>
      </c>
      <c r="AIU5" s="35">
        <f t="shared" ref="AIU5" si="2099">AIT5+1</f>
        <v>926</v>
      </c>
      <c r="AIV5" s="35">
        <f t="shared" ref="AIV5" si="2100">AIU5+1</f>
        <v>927</v>
      </c>
      <c r="AIW5" s="35">
        <f t="shared" ref="AIW5" si="2101">AIV5+1</f>
        <v>928</v>
      </c>
      <c r="AIX5" s="35">
        <f t="shared" ref="AIX5" si="2102">AIW5+1</f>
        <v>929</v>
      </c>
      <c r="AIY5" s="35">
        <f t="shared" ref="AIY5" si="2103">AIX5+1</f>
        <v>930</v>
      </c>
      <c r="AIZ5" s="35">
        <f t="shared" ref="AIZ5" si="2104">AIY5+1</f>
        <v>931</v>
      </c>
      <c r="AJA5" s="35">
        <f t="shared" ref="AJA5" si="2105">AIZ5+1</f>
        <v>932</v>
      </c>
      <c r="AJB5" s="35">
        <f t="shared" ref="AJB5" si="2106">AJA5+1</f>
        <v>933</v>
      </c>
      <c r="AJC5" s="35">
        <f t="shared" ref="AJC5" si="2107">AJB5+1</f>
        <v>934</v>
      </c>
      <c r="AJD5" s="35">
        <f t="shared" ref="AJD5" si="2108">AJC5+1</f>
        <v>935</v>
      </c>
      <c r="AJE5" s="35">
        <f t="shared" ref="AJE5" si="2109">AJD5+1</f>
        <v>936</v>
      </c>
      <c r="AJF5" s="35">
        <f t="shared" ref="AJF5" si="2110">AJE5+1</f>
        <v>937</v>
      </c>
      <c r="AJG5" s="35">
        <f t="shared" ref="AJG5" si="2111">AJF5+1</f>
        <v>938</v>
      </c>
      <c r="AJH5" s="35">
        <f t="shared" ref="AJH5" si="2112">AJG5+1</f>
        <v>939</v>
      </c>
      <c r="AJI5" s="35">
        <f t="shared" ref="AJI5" si="2113">AJH5+1</f>
        <v>940</v>
      </c>
      <c r="AJJ5" s="35">
        <f t="shared" ref="AJJ5" si="2114">AJI5+1</f>
        <v>941</v>
      </c>
      <c r="AJK5" s="35">
        <f t="shared" ref="AJK5" si="2115">AJJ5+1</f>
        <v>942</v>
      </c>
      <c r="AJL5" s="35">
        <f t="shared" ref="AJL5" si="2116">AJK5+1</f>
        <v>943</v>
      </c>
      <c r="AJM5" s="35">
        <f t="shared" ref="AJM5" si="2117">AJL5+1</f>
        <v>944</v>
      </c>
      <c r="AJN5" s="35">
        <f t="shared" ref="AJN5" si="2118">AJM5+1</f>
        <v>945</v>
      </c>
      <c r="AJO5" s="35">
        <f t="shared" ref="AJO5" si="2119">AJN5+1</f>
        <v>946</v>
      </c>
      <c r="AJP5" s="35">
        <f t="shared" ref="AJP5" si="2120">AJO5+1</f>
        <v>947</v>
      </c>
      <c r="AJQ5" s="35">
        <f t="shared" ref="AJQ5" si="2121">AJP5+1</f>
        <v>948</v>
      </c>
      <c r="AJR5" s="35">
        <f t="shared" ref="AJR5" si="2122">AJQ5+1</f>
        <v>949</v>
      </c>
      <c r="AJS5" s="35">
        <f t="shared" ref="AJS5" si="2123">AJR5+1</f>
        <v>950</v>
      </c>
      <c r="AJT5" s="35">
        <f t="shared" ref="AJT5" si="2124">AJS5+1</f>
        <v>951</v>
      </c>
      <c r="AJU5" s="35">
        <f t="shared" ref="AJU5" si="2125">AJT5+1</f>
        <v>952</v>
      </c>
      <c r="AJV5" s="35">
        <f t="shared" ref="AJV5" si="2126">AJU5+1</f>
        <v>953</v>
      </c>
      <c r="AJW5" s="35">
        <f t="shared" ref="AJW5" si="2127">AJV5+1</f>
        <v>954</v>
      </c>
      <c r="AJX5" s="35">
        <f t="shared" ref="AJX5" si="2128">AJW5+1</f>
        <v>955</v>
      </c>
      <c r="AJY5" s="35">
        <f t="shared" ref="AJY5" si="2129">AJX5+1</f>
        <v>956</v>
      </c>
      <c r="AJZ5" s="35">
        <f t="shared" ref="AJZ5" si="2130">AJY5+1</f>
        <v>957</v>
      </c>
      <c r="AKA5" s="35">
        <f t="shared" ref="AKA5" si="2131">AJZ5+1</f>
        <v>958</v>
      </c>
      <c r="AKB5" s="35">
        <f t="shared" ref="AKB5" si="2132">AKA5+1</f>
        <v>959</v>
      </c>
      <c r="AKC5" s="35">
        <f t="shared" ref="AKC5" si="2133">AKB5+1</f>
        <v>960</v>
      </c>
      <c r="AKD5" s="35">
        <f t="shared" ref="AKD5" si="2134">AKC5+1</f>
        <v>961</v>
      </c>
      <c r="AKE5" s="35">
        <f t="shared" ref="AKE5" si="2135">AKD5+1</f>
        <v>962</v>
      </c>
      <c r="AKF5" s="35">
        <f t="shared" ref="AKF5" si="2136">AKE5+1</f>
        <v>963</v>
      </c>
      <c r="AKG5" s="35">
        <f t="shared" ref="AKG5" si="2137">AKF5+1</f>
        <v>964</v>
      </c>
      <c r="AKH5" s="35">
        <f t="shared" ref="AKH5" si="2138">AKG5+1</f>
        <v>965</v>
      </c>
      <c r="AKI5" s="35">
        <f t="shared" ref="AKI5" si="2139">AKH5+1</f>
        <v>966</v>
      </c>
      <c r="AKJ5" s="35">
        <f t="shared" ref="AKJ5" si="2140">AKI5+1</f>
        <v>967</v>
      </c>
      <c r="AKK5" s="35">
        <f t="shared" ref="AKK5" si="2141">AKJ5+1</f>
        <v>968</v>
      </c>
      <c r="AKL5" s="35">
        <f t="shared" ref="AKL5" si="2142">AKK5+1</f>
        <v>969</v>
      </c>
      <c r="AKM5" s="35">
        <f t="shared" ref="AKM5" si="2143">AKL5+1</f>
        <v>970</v>
      </c>
      <c r="AKN5" s="35">
        <f t="shared" ref="AKN5" si="2144">AKM5+1</f>
        <v>971</v>
      </c>
      <c r="AKO5" s="35">
        <f t="shared" ref="AKO5" si="2145">AKN5+1</f>
        <v>972</v>
      </c>
      <c r="AKP5" s="35">
        <f t="shared" ref="AKP5" si="2146">AKO5+1</f>
        <v>973</v>
      </c>
      <c r="AKQ5" s="35">
        <f t="shared" ref="AKQ5" si="2147">AKP5+1</f>
        <v>974</v>
      </c>
      <c r="AKR5" s="35">
        <f t="shared" ref="AKR5" si="2148">AKQ5+1</f>
        <v>975</v>
      </c>
      <c r="AKS5" s="35">
        <f t="shared" ref="AKS5" si="2149">AKR5+1</f>
        <v>976</v>
      </c>
      <c r="AKT5" s="35">
        <f t="shared" ref="AKT5" si="2150">AKS5+1</f>
        <v>977</v>
      </c>
      <c r="AKU5" s="35">
        <f t="shared" ref="AKU5" si="2151">AKT5+1</f>
        <v>978</v>
      </c>
      <c r="AKV5" s="35">
        <f t="shared" ref="AKV5" si="2152">AKU5+1</f>
        <v>979</v>
      </c>
      <c r="AKW5" s="35">
        <f t="shared" ref="AKW5" si="2153">AKV5+1</f>
        <v>980</v>
      </c>
      <c r="AKX5" s="35">
        <f t="shared" ref="AKX5" si="2154">AKW5+1</f>
        <v>981</v>
      </c>
      <c r="AKY5" s="35">
        <f t="shared" ref="AKY5" si="2155">AKX5+1</f>
        <v>982</v>
      </c>
      <c r="AKZ5" s="35">
        <f t="shared" ref="AKZ5" si="2156">AKY5+1</f>
        <v>983</v>
      </c>
      <c r="ALA5" s="35">
        <f t="shared" ref="ALA5" si="2157">AKZ5+1</f>
        <v>984</v>
      </c>
      <c r="ALB5" s="35">
        <f t="shared" ref="ALB5" si="2158">ALA5+1</f>
        <v>985</v>
      </c>
      <c r="ALC5" s="35">
        <f t="shared" ref="ALC5" si="2159">ALB5+1</f>
        <v>986</v>
      </c>
      <c r="ALD5" s="35">
        <f t="shared" ref="ALD5" si="2160">ALC5+1</f>
        <v>987</v>
      </c>
      <c r="ALE5" s="35">
        <f t="shared" ref="ALE5" si="2161">ALD5+1</f>
        <v>988</v>
      </c>
      <c r="ALF5" s="35">
        <f t="shared" ref="ALF5" si="2162">ALE5+1</f>
        <v>989</v>
      </c>
      <c r="ALG5" s="35">
        <f t="shared" ref="ALG5" si="2163">ALF5+1</f>
        <v>990</v>
      </c>
      <c r="ALH5" s="35">
        <f t="shared" ref="ALH5" si="2164">ALG5+1</f>
        <v>991</v>
      </c>
      <c r="ALI5" s="35">
        <f t="shared" ref="ALI5" si="2165">ALH5+1</f>
        <v>992</v>
      </c>
      <c r="ALJ5" s="35">
        <f t="shared" ref="ALJ5" si="2166">ALI5+1</f>
        <v>993</v>
      </c>
      <c r="ALK5" s="35">
        <f t="shared" ref="ALK5" si="2167">ALJ5+1</f>
        <v>994</v>
      </c>
      <c r="ALL5" s="35">
        <f t="shared" ref="ALL5" si="2168">ALK5+1</f>
        <v>995</v>
      </c>
      <c r="ALM5" s="35">
        <f t="shared" ref="ALM5" si="2169">ALL5+1</f>
        <v>996</v>
      </c>
      <c r="ALN5" s="35">
        <f t="shared" ref="ALN5" si="2170">ALM5+1</f>
        <v>997</v>
      </c>
      <c r="ALO5" s="35">
        <f t="shared" ref="ALO5" si="2171">ALN5+1</f>
        <v>998</v>
      </c>
      <c r="ALP5" s="35">
        <f t="shared" ref="ALP5" si="2172">ALO5+1</f>
        <v>999</v>
      </c>
      <c r="ALQ5" s="35">
        <f t="shared" ref="ALQ5" si="2173">ALP5+1</f>
        <v>1000</v>
      </c>
      <c r="ALR5" s="35">
        <f t="shared" ref="ALR5" si="2174">ALQ5+1</f>
        <v>1001</v>
      </c>
      <c r="ALS5" s="35">
        <f t="shared" ref="ALS5" si="2175">ALR5+1</f>
        <v>1002</v>
      </c>
      <c r="ALT5" s="35">
        <f t="shared" ref="ALT5" si="2176">ALS5+1</f>
        <v>1003</v>
      </c>
      <c r="ALU5" s="35">
        <f t="shared" ref="ALU5" si="2177">ALT5+1</f>
        <v>1004</v>
      </c>
      <c r="ALV5" s="35">
        <f t="shared" ref="ALV5" si="2178">ALU5+1</f>
        <v>1005</v>
      </c>
      <c r="ALW5" s="35">
        <f t="shared" ref="ALW5" si="2179">ALV5+1</f>
        <v>1006</v>
      </c>
      <c r="ALX5" s="35">
        <f t="shared" ref="ALX5" si="2180">ALW5+1</f>
        <v>1007</v>
      </c>
      <c r="ALY5" s="35">
        <f t="shared" ref="ALY5" si="2181">ALX5+1</f>
        <v>1008</v>
      </c>
      <c r="ALZ5" s="35">
        <f t="shared" ref="ALZ5" si="2182">ALY5+1</f>
        <v>1009</v>
      </c>
      <c r="AMA5" s="35">
        <f t="shared" ref="AMA5" si="2183">ALZ5+1</f>
        <v>1010</v>
      </c>
      <c r="AMB5" s="35">
        <f t="shared" ref="AMB5" si="2184">AMA5+1</f>
        <v>1011</v>
      </c>
      <c r="AMC5" s="35">
        <f t="shared" ref="AMC5" si="2185">AMB5+1</f>
        <v>1012</v>
      </c>
      <c r="AMD5" s="35">
        <f t="shared" ref="AMD5" si="2186">AMC5+1</f>
        <v>1013</v>
      </c>
      <c r="AME5" s="35">
        <f t="shared" ref="AME5" si="2187">AMD5+1</f>
        <v>1014</v>
      </c>
      <c r="AMF5" s="35">
        <f t="shared" ref="AMF5" si="2188">AME5+1</f>
        <v>1015</v>
      </c>
      <c r="AMG5" s="35">
        <f t="shared" ref="AMG5" si="2189">AMF5+1</f>
        <v>1016</v>
      </c>
      <c r="AMH5" s="35">
        <f t="shared" ref="AMH5" si="2190">AMG5+1</f>
        <v>1017</v>
      </c>
      <c r="AMI5" s="35">
        <f t="shared" ref="AMI5" si="2191">AMH5+1</f>
        <v>1018</v>
      </c>
      <c r="AMJ5" s="35">
        <f t="shared" ref="AMJ5" si="2192">AMI5+1</f>
        <v>1019</v>
      </c>
      <c r="AMK5" s="35">
        <f t="shared" ref="AMK5" si="2193">AMJ5+1</f>
        <v>1020</v>
      </c>
      <c r="AML5" s="35">
        <f t="shared" ref="AML5" si="2194">AMK5+1</f>
        <v>1021</v>
      </c>
      <c r="AMM5" s="35">
        <f t="shared" ref="AMM5" si="2195">AML5+1</f>
        <v>1022</v>
      </c>
      <c r="AMN5" s="35">
        <f t="shared" ref="AMN5" si="2196">AMM5+1</f>
        <v>1023</v>
      </c>
      <c r="AMO5" s="35">
        <f t="shared" ref="AMO5" si="2197">AMN5+1</f>
        <v>1024</v>
      </c>
      <c r="AMP5" s="35">
        <f t="shared" ref="AMP5" si="2198">AMO5+1</f>
        <v>1025</v>
      </c>
      <c r="AMQ5" s="35">
        <f t="shared" ref="AMQ5" si="2199">AMP5+1</f>
        <v>1026</v>
      </c>
      <c r="AMR5" s="35">
        <f t="shared" ref="AMR5" si="2200">AMQ5+1</f>
        <v>1027</v>
      </c>
      <c r="AMS5" s="35">
        <f t="shared" ref="AMS5" si="2201">AMR5+1</f>
        <v>1028</v>
      </c>
      <c r="AMT5" s="35">
        <f t="shared" ref="AMT5" si="2202">AMS5+1</f>
        <v>1029</v>
      </c>
      <c r="AMU5" s="35">
        <f t="shared" ref="AMU5" si="2203">AMT5+1</f>
        <v>1030</v>
      </c>
      <c r="AMV5" s="35">
        <f t="shared" ref="AMV5" si="2204">AMU5+1</f>
        <v>1031</v>
      </c>
      <c r="AMW5" s="35">
        <f t="shared" ref="AMW5" si="2205">AMV5+1</f>
        <v>1032</v>
      </c>
      <c r="AMX5" s="35">
        <f t="shared" ref="AMX5" si="2206">AMW5+1</f>
        <v>1033</v>
      </c>
      <c r="AMY5" s="35">
        <f t="shared" ref="AMY5" si="2207">AMX5+1</f>
        <v>1034</v>
      </c>
      <c r="AMZ5" s="35">
        <f t="shared" ref="AMZ5" si="2208">AMY5+1</f>
        <v>1035</v>
      </c>
      <c r="ANA5" s="35">
        <f t="shared" ref="ANA5" si="2209">AMZ5+1</f>
        <v>1036</v>
      </c>
      <c r="ANB5" s="35">
        <f t="shared" ref="ANB5" si="2210">ANA5+1</f>
        <v>1037</v>
      </c>
      <c r="ANC5" s="35">
        <f t="shared" ref="ANC5" si="2211">ANB5+1</f>
        <v>1038</v>
      </c>
      <c r="AND5" s="35">
        <f t="shared" ref="AND5" si="2212">ANC5+1</f>
        <v>1039</v>
      </c>
      <c r="ANE5" s="35">
        <f t="shared" ref="ANE5" si="2213">AND5+1</f>
        <v>1040</v>
      </c>
      <c r="ANF5" s="35">
        <f t="shared" ref="ANF5" si="2214">ANE5+1</f>
        <v>1041</v>
      </c>
      <c r="ANG5" s="35">
        <f t="shared" ref="ANG5" si="2215">ANF5+1</f>
        <v>1042</v>
      </c>
      <c r="ANH5" s="35">
        <f t="shared" ref="ANH5" si="2216">ANG5+1</f>
        <v>1043</v>
      </c>
      <c r="ANI5" s="35">
        <f t="shared" ref="ANI5" si="2217">ANH5+1</f>
        <v>1044</v>
      </c>
      <c r="ANJ5" s="35">
        <f t="shared" ref="ANJ5" si="2218">ANI5+1</f>
        <v>1045</v>
      </c>
      <c r="ANK5" s="35">
        <f t="shared" ref="ANK5" si="2219">ANJ5+1</f>
        <v>1046</v>
      </c>
      <c r="ANL5" s="35">
        <f t="shared" ref="ANL5" si="2220">ANK5+1</f>
        <v>1047</v>
      </c>
      <c r="ANM5" s="35">
        <f t="shared" ref="ANM5" si="2221">ANL5+1</f>
        <v>1048</v>
      </c>
      <c r="ANN5" s="35">
        <f t="shared" ref="ANN5" si="2222">ANM5+1</f>
        <v>1049</v>
      </c>
      <c r="ANO5" s="35">
        <f t="shared" ref="ANO5" si="2223">ANN5+1</f>
        <v>1050</v>
      </c>
      <c r="ANP5" s="35">
        <f t="shared" ref="ANP5" si="2224">ANO5+1</f>
        <v>1051</v>
      </c>
      <c r="ANQ5" s="35">
        <f t="shared" ref="ANQ5" si="2225">ANP5+1</f>
        <v>1052</v>
      </c>
      <c r="ANR5" s="35">
        <f t="shared" ref="ANR5" si="2226">ANQ5+1</f>
        <v>1053</v>
      </c>
      <c r="ANS5" s="35">
        <f t="shared" ref="ANS5" si="2227">ANR5+1</f>
        <v>1054</v>
      </c>
      <c r="ANT5" s="35">
        <f t="shared" ref="ANT5" si="2228">ANS5+1</f>
        <v>1055</v>
      </c>
      <c r="ANU5" s="35">
        <f t="shared" ref="ANU5" si="2229">ANT5+1</f>
        <v>1056</v>
      </c>
      <c r="ANV5" s="35">
        <f t="shared" ref="ANV5" si="2230">ANU5+1</f>
        <v>1057</v>
      </c>
      <c r="ANW5" s="35">
        <f t="shared" ref="ANW5" si="2231">ANV5+1</f>
        <v>1058</v>
      </c>
      <c r="ANX5" s="35">
        <f t="shared" ref="ANX5" si="2232">ANW5+1</f>
        <v>1059</v>
      </c>
      <c r="ANY5" s="35">
        <f t="shared" ref="ANY5" si="2233">ANX5+1</f>
        <v>1060</v>
      </c>
      <c r="ANZ5" s="35">
        <f t="shared" ref="ANZ5" si="2234">ANY5+1</f>
        <v>1061</v>
      </c>
      <c r="AOA5" s="35">
        <f t="shared" ref="AOA5" si="2235">ANZ5+1</f>
        <v>1062</v>
      </c>
      <c r="AOB5" s="35">
        <f t="shared" ref="AOB5" si="2236">AOA5+1</f>
        <v>1063</v>
      </c>
      <c r="AOC5" s="35">
        <f t="shared" ref="AOC5" si="2237">AOB5+1</f>
        <v>1064</v>
      </c>
      <c r="AOD5" s="35">
        <f t="shared" ref="AOD5" si="2238">AOC5+1</f>
        <v>1065</v>
      </c>
      <c r="AOE5" s="35">
        <f t="shared" ref="AOE5" si="2239">AOD5+1</f>
        <v>1066</v>
      </c>
      <c r="AOF5" s="35">
        <f t="shared" ref="AOF5" si="2240">AOE5+1</f>
        <v>1067</v>
      </c>
      <c r="AOG5" s="35">
        <f t="shared" ref="AOG5" si="2241">AOF5+1</f>
        <v>1068</v>
      </c>
      <c r="AOH5" s="35">
        <f t="shared" ref="AOH5" si="2242">AOG5+1</f>
        <v>1069</v>
      </c>
      <c r="AOI5" s="35">
        <f t="shared" ref="AOI5" si="2243">AOH5+1</f>
        <v>1070</v>
      </c>
      <c r="AOJ5" s="35">
        <f t="shared" ref="AOJ5" si="2244">AOI5+1</f>
        <v>1071</v>
      </c>
      <c r="AOK5" s="35">
        <f t="shared" ref="AOK5" si="2245">AOJ5+1</f>
        <v>1072</v>
      </c>
      <c r="AOL5" s="35">
        <f t="shared" ref="AOL5" si="2246">AOK5+1</f>
        <v>1073</v>
      </c>
      <c r="AOM5" s="35">
        <f t="shared" ref="AOM5" si="2247">AOL5+1</f>
        <v>1074</v>
      </c>
      <c r="AON5" s="35">
        <f t="shared" ref="AON5" si="2248">AOM5+1</f>
        <v>1075</v>
      </c>
      <c r="AOO5" s="35">
        <f t="shared" ref="AOO5" si="2249">AON5+1</f>
        <v>1076</v>
      </c>
      <c r="AOP5" s="35">
        <f t="shared" ref="AOP5" si="2250">AOO5+1</f>
        <v>1077</v>
      </c>
      <c r="AOQ5" s="35">
        <f t="shared" ref="AOQ5" si="2251">AOP5+1</f>
        <v>1078</v>
      </c>
      <c r="AOR5" s="35">
        <f t="shared" ref="AOR5" si="2252">AOQ5+1</f>
        <v>1079</v>
      </c>
      <c r="AOS5" s="35">
        <f t="shared" ref="AOS5" si="2253">AOR5+1</f>
        <v>1080</v>
      </c>
      <c r="AOT5" s="35">
        <f t="shared" ref="AOT5" si="2254">AOS5+1</f>
        <v>1081</v>
      </c>
      <c r="AOU5" s="35">
        <f t="shared" ref="AOU5" si="2255">AOT5+1</f>
        <v>1082</v>
      </c>
      <c r="AOV5" s="35">
        <f t="shared" ref="AOV5" si="2256">AOU5+1</f>
        <v>1083</v>
      </c>
      <c r="AOW5" s="35">
        <f t="shared" ref="AOW5" si="2257">AOV5+1</f>
        <v>1084</v>
      </c>
      <c r="AOX5" s="35">
        <f t="shared" ref="AOX5" si="2258">AOW5+1</f>
        <v>1085</v>
      </c>
      <c r="AOY5" s="35">
        <f t="shared" ref="AOY5" si="2259">AOX5+1</f>
        <v>1086</v>
      </c>
      <c r="AOZ5" s="35">
        <f t="shared" ref="AOZ5" si="2260">AOY5+1</f>
        <v>1087</v>
      </c>
      <c r="APA5" s="35">
        <f t="shared" ref="APA5" si="2261">AOZ5+1</f>
        <v>1088</v>
      </c>
      <c r="APB5" s="35">
        <f t="shared" ref="APB5" si="2262">APA5+1</f>
        <v>1089</v>
      </c>
      <c r="APC5" s="35">
        <f t="shared" ref="APC5" si="2263">APB5+1</f>
        <v>1090</v>
      </c>
      <c r="APD5" s="35">
        <f t="shared" ref="APD5" si="2264">APC5+1</f>
        <v>1091</v>
      </c>
      <c r="APE5" s="35">
        <f t="shared" ref="APE5" si="2265">APD5+1</f>
        <v>1092</v>
      </c>
      <c r="APF5" s="35">
        <f t="shared" ref="APF5" si="2266">APE5+1</f>
        <v>1093</v>
      </c>
      <c r="APG5" s="35">
        <f t="shared" ref="APG5" si="2267">APF5+1</f>
        <v>1094</v>
      </c>
      <c r="APH5" s="35">
        <f t="shared" ref="APH5" si="2268">APG5+1</f>
        <v>1095</v>
      </c>
      <c r="API5" s="35">
        <f t="shared" ref="API5" si="2269">APH5+1</f>
        <v>1096</v>
      </c>
      <c r="APJ5" s="35">
        <f t="shared" ref="APJ5" si="2270">API5+1</f>
        <v>1097</v>
      </c>
      <c r="APK5" s="35">
        <f t="shared" ref="APK5" si="2271">APJ5+1</f>
        <v>1098</v>
      </c>
      <c r="APL5" s="35">
        <f t="shared" ref="APL5" si="2272">APK5+1</f>
        <v>1099</v>
      </c>
      <c r="APM5" s="35">
        <f t="shared" ref="APM5" si="2273">APL5+1</f>
        <v>1100</v>
      </c>
      <c r="APN5" s="35">
        <f t="shared" ref="APN5" si="2274">APM5+1</f>
        <v>1101</v>
      </c>
      <c r="APO5" s="35">
        <f t="shared" ref="APO5" si="2275">APN5+1</f>
        <v>1102</v>
      </c>
      <c r="APP5" s="35">
        <f t="shared" ref="APP5" si="2276">APO5+1</f>
        <v>1103</v>
      </c>
      <c r="APQ5" s="35">
        <f t="shared" ref="APQ5" si="2277">APP5+1</f>
        <v>1104</v>
      </c>
      <c r="APR5" s="35">
        <f t="shared" ref="APR5" si="2278">APQ5+1</f>
        <v>1105</v>
      </c>
      <c r="APS5" s="35">
        <f t="shared" ref="APS5" si="2279">APR5+1</f>
        <v>1106</v>
      </c>
      <c r="APT5" s="35">
        <f t="shared" ref="APT5" si="2280">APS5+1</f>
        <v>1107</v>
      </c>
      <c r="APU5" s="35">
        <f t="shared" ref="APU5" si="2281">APT5+1</f>
        <v>1108</v>
      </c>
      <c r="APV5" s="35">
        <f t="shared" ref="APV5" si="2282">APU5+1</f>
        <v>1109</v>
      </c>
      <c r="APW5" s="35">
        <f t="shared" ref="APW5" si="2283">APV5+1</f>
        <v>1110</v>
      </c>
      <c r="APX5" s="35">
        <f t="shared" ref="APX5" si="2284">APW5+1</f>
        <v>1111</v>
      </c>
      <c r="APY5" s="35">
        <f t="shared" ref="APY5" si="2285">APX5+1</f>
        <v>1112</v>
      </c>
      <c r="APZ5" s="35">
        <f t="shared" ref="APZ5" si="2286">APY5+1</f>
        <v>1113</v>
      </c>
      <c r="AQA5" s="35">
        <f t="shared" ref="AQA5" si="2287">APZ5+1</f>
        <v>1114</v>
      </c>
      <c r="AQB5" s="35">
        <f t="shared" ref="AQB5" si="2288">AQA5+1</f>
        <v>1115</v>
      </c>
      <c r="AQC5" s="35">
        <f t="shared" ref="AQC5" si="2289">AQB5+1</f>
        <v>1116</v>
      </c>
      <c r="AQD5" s="35">
        <f t="shared" ref="AQD5" si="2290">AQC5+1</f>
        <v>1117</v>
      </c>
      <c r="AQE5" s="35">
        <f t="shared" ref="AQE5" si="2291">AQD5+1</f>
        <v>1118</v>
      </c>
      <c r="AQF5" s="35">
        <f t="shared" ref="AQF5" si="2292">AQE5+1</f>
        <v>1119</v>
      </c>
      <c r="AQG5" s="35">
        <f t="shared" ref="AQG5" si="2293">AQF5+1</f>
        <v>1120</v>
      </c>
      <c r="AQH5" s="35">
        <f t="shared" ref="AQH5" si="2294">AQG5+1</f>
        <v>1121</v>
      </c>
      <c r="AQI5" s="35">
        <f t="shared" ref="AQI5" si="2295">AQH5+1</f>
        <v>1122</v>
      </c>
      <c r="AQJ5" s="35">
        <f t="shared" ref="AQJ5" si="2296">AQI5+1</f>
        <v>1123</v>
      </c>
      <c r="AQK5" s="35">
        <f t="shared" ref="AQK5" si="2297">AQJ5+1</f>
        <v>1124</v>
      </c>
      <c r="AQL5" s="35">
        <f t="shared" ref="AQL5" si="2298">AQK5+1</f>
        <v>1125</v>
      </c>
      <c r="AQM5" s="35">
        <f t="shared" ref="AQM5" si="2299">AQL5+1</f>
        <v>1126</v>
      </c>
      <c r="AQN5" s="35">
        <f t="shared" ref="AQN5" si="2300">AQM5+1</f>
        <v>1127</v>
      </c>
      <c r="AQO5" s="35">
        <f t="shared" ref="AQO5" si="2301">AQN5+1</f>
        <v>1128</v>
      </c>
      <c r="AQP5" s="35">
        <f t="shared" ref="AQP5" si="2302">AQO5+1</f>
        <v>1129</v>
      </c>
      <c r="AQQ5" s="35">
        <f t="shared" ref="AQQ5" si="2303">AQP5+1</f>
        <v>1130</v>
      </c>
      <c r="AQR5" s="35">
        <f t="shared" ref="AQR5" si="2304">AQQ5+1</f>
        <v>1131</v>
      </c>
      <c r="AQS5" s="35">
        <f t="shared" ref="AQS5" si="2305">AQR5+1</f>
        <v>1132</v>
      </c>
      <c r="AQT5" s="35">
        <f t="shared" ref="AQT5" si="2306">AQS5+1</f>
        <v>1133</v>
      </c>
      <c r="AQU5" s="35">
        <f t="shared" ref="AQU5" si="2307">AQT5+1</f>
        <v>1134</v>
      </c>
      <c r="AQV5" s="35">
        <f t="shared" ref="AQV5" si="2308">AQU5+1</f>
        <v>1135</v>
      </c>
      <c r="AQW5" s="35">
        <f t="shared" ref="AQW5" si="2309">AQV5+1</f>
        <v>1136</v>
      </c>
      <c r="AQX5" s="35">
        <f t="shared" ref="AQX5" si="2310">AQW5+1</f>
        <v>1137</v>
      </c>
      <c r="AQY5" s="35">
        <f t="shared" ref="AQY5" si="2311">AQX5+1</f>
        <v>1138</v>
      </c>
      <c r="AQZ5" s="35">
        <f t="shared" ref="AQZ5" si="2312">AQY5+1</f>
        <v>1139</v>
      </c>
      <c r="ARA5" s="35">
        <f t="shared" ref="ARA5" si="2313">AQZ5+1</f>
        <v>1140</v>
      </c>
      <c r="ARB5" s="35">
        <f t="shared" ref="ARB5" si="2314">ARA5+1</f>
        <v>1141</v>
      </c>
      <c r="ARC5" s="35">
        <f t="shared" ref="ARC5" si="2315">ARB5+1</f>
        <v>1142</v>
      </c>
      <c r="ARD5" s="35">
        <f t="shared" ref="ARD5" si="2316">ARC5+1</f>
        <v>1143</v>
      </c>
      <c r="ARE5" s="35">
        <f t="shared" ref="ARE5" si="2317">ARD5+1</f>
        <v>1144</v>
      </c>
      <c r="ARF5" s="35">
        <f t="shared" ref="ARF5" si="2318">ARE5+1</f>
        <v>1145</v>
      </c>
      <c r="ARG5" s="35">
        <f t="shared" ref="ARG5" si="2319">ARF5+1</f>
        <v>1146</v>
      </c>
      <c r="ARH5" s="35">
        <f t="shared" ref="ARH5" si="2320">ARG5+1</f>
        <v>1147</v>
      </c>
      <c r="ARI5" s="35">
        <f t="shared" ref="ARI5" si="2321">ARH5+1</f>
        <v>1148</v>
      </c>
      <c r="ARJ5" s="35">
        <f t="shared" ref="ARJ5" si="2322">ARI5+1</f>
        <v>1149</v>
      </c>
      <c r="ARK5" s="35">
        <f t="shared" ref="ARK5" si="2323">ARJ5+1</f>
        <v>1150</v>
      </c>
      <c r="ARL5" s="35">
        <f t="shared" ref="ARL5" si="2324">ARK5+1</f>
        <v>1151</v>
      </c>
      <c r="ARM5" s="35">
        <f t="shared" ref="ARM5" si="2325">ARL5+1</f>
        <v>1152</v>
      </c>
      <c r="ARN5" s="35">
        <f t="shared" ref="ARN5" si="2326">ARM5+1</f>
        <v>1153</v>
      </c>
      <c r="ARO5" s="35">
        <f t="shared" ref="ARO5" si="2327">ARN5+1</f>
        <v>1154</v>
      </c>
      <c r="ARP5" s="35">
        <f t="shared" ref="ARP5" si="2328">ARO5+1</f>
        <v>1155</v>
      </c>
      <c r="ARQ5" s="35">
        <f t="shared" ref="ARQ5" si="2329">ARP5+1</f>
        <v>1156</v>
      </c>
      <c r="ARR5" s="35">
        <f t="shared" ref="ARR5" si="2330">ARQ5+1</f>
        <v>1157</v>
      </c>
      <c r="ARS5" s="35">
        <f t="shared" ref="ARS5" si="2331">ARR5+1</f>
        <v>1158</v>
      </c>
      <c r="ART5" s="35">
        <f t="shared" ref="ART5" si="2332">ARS5+1</f>
        <v>1159</v>
      </c>
      <c r="ARU5" s="35">
        <f t="shared" ref="ARU5" si="2333">ART5+1</f>
        <v>1160</v>
      </c>
      <c r="ARV5" s="35">
        <f t="shared" ref="ARV5" si="2334">ARU5+1</f>
        <v>1161</v>
      </c>
      <c r="ARW5" s="35">
        <f t="shared" ref="ARW5" si="2335">ARV5+1</f>
        <v>1162</v>
      </c>
      <c r="ARX5" s="35">
        <f t="shared" ref="ARX5" si="2336">ARW5+1</f>
        <v>1163</v>
      </c>
      <c r="ARY5" s="35">
        <f t="shared" ref="ARY5" si="2337">ARX5+1</f>
        <v>1164</v>
      </c>
      <c r="ARZ5" s="35">
        <f t="shared" ref="ARZ5" si="2338">ARY5+1</f>
        <v>1165</v>
      </c>
      <c r="ASA5" s="35">
        <f t="shared" ref="ASA5" si="2339">ARZ5+1</f>
        <v>1166</v>
      </c>
      <c r="ASB5" s="35">
        <f t="shared" ref="ASB5" si="2340">ASA5+1</f>
        <v>1167</v>
      </c>
      <c r="ASC5" s="35">
        <f t="shared" ref="ASC5" si="2341">ASB5+1</f>
        <v>1168</v>
      </c>
      <c r="ASD5" s="35">
        <f t="shared" ref="ASD5" si="2342">ASC5+1</f>
        <v>1169</v>
      </c>
      <c r="ASE5" s="35">
        <f t="shared" ref="ASE5" si="2343">ASD5+1</f>
        <v>1170</v>
      </c>
      <c r="ASF5" s="35">
        <f t="shared" ref="ASF5" si="2344">ASE5+1</f>
        <v>1171</v>
      </c>
      <c r="ASG5" s="35">
        <f t="shared" ref="ASG5" si="2345">ASF5+1</f>
        <v>1172</v>
      </c>
      <c r="ASH5" s="35">
        <f t="shared" ref="ASH5" si="2346">ASG5+1</f>
        <v>1173</v>
      </c>
      <c r="ASI5" s="35">
        <f t="shared" ref="ASI5" si="2347">ASH5+1</f>
        <v>1174</v>
      </c>
      <c r="ASJ5" s="35">
        <f t="shared" ref="ASJ5" si="2348">ASI5+1</f>
        <v>1175</v>
      </c>
      <c r="ASK5" s="35">
        <f t="shared" ref="ASK5" si="2349">ASJ5+1</f>
        <v>1176</v>
      </c>
      <c r="ASL5" s="35">
        <f t="shared" ref="ASL5" si="2350">ASK5+1</f>
        <v>1177</v>
      </c>
      <c r="ASM5" s="35">
        <f t="shared" ref="ASM5" si="2351">ASL5+1</f>
        <v>1178</v>
      </c>
      <c r="ASN5" s="35">
        <f t="shared" ref="ASN5" si="2352">ASM5+1</f>
        <v>1179</v>
      </c>
      <c r="ASO5" s="35">
        <f t="shared" ref="ASO5" si="2353">ASN5+1</f>
        <v>1180</v>
      </c>
      <c r="ASP5" s="35">
        <f t="shared" ref="ASP5" si="2354">ASO5+1</f>
        <v>1181</v>
      </c>
      <c r="ASQ5" s="35">
        <f t="shared" ref="ASQ5" si="2355">ASP5+1</f>
        <v>1182</v>
      </c>
      <c r="ASR5" s="35">
        <f t="shared" ref="ASR5" si="2356">ASQ5+1</f>
        <v>1183</v>
      </c>
      <c r="ASS5" s="35">
        <f t="shared" ref="ASS5" si="2357">ASR5+1</f>
        <v>1184</v>
      </c>
      <c r="AST5" s="35">
        <f t="shared" ref="AST5" si="2358">ASS5+1</f>
        <v>1185</v>
      </c>
      <c r="ASU5" s="35">
        <f t="shared" ref="ASU5" si="2359">AST5+1</f>
        <v>1186</v>
      </c>
      <c r="ASV5" s="35">
        <f t="shared" ref="ASV5" si="2360">ASU5+1</f>
        <v>1187</v>
      </c>
      <c r="ASW5" s="35">
        <f t="shared" ref="ASW5" si="2361">ASV5+1</f>
        <v>1188</v>
      </c>
      <c r="ASX5" s="35">
        <f t="shared" ref="ASX5" si="2362">ASW5+1</f>
        <v>1189</v>
      </c>
      <c r="ASY5" s="35">
        <f t="shared" ref="ASY5" si="2363">ASX5+1</f>
        <v>1190</v>
      </c>
      <c r="ASZ5" s="35">
        <f t="shared" ref="ASZ5" si="2364">ASY5+1</f>
        <v>1191</v>
      </c>
      <c r="ATA5" s="35">
        <f t="shared" ref="ATA5" si="2365">ASZ5+1</f>
        <v>1192</v>
      </c>
      <c r="ATB5" s="35">
        <f t="shared" ref="ATB5" si="2366">ATA5+1</f>
        <v>1193</v>
      </c>
      <c r="ATC5" s="35">
        <f t="shared" ref="ATC5" si="2367">ATB5+1</f>
        <v>1194</v>
      </c>
      <c r="ATD5" s="35">
        <f t="shared" ref="ATD5" si="2368">ATC5+1</f>
        <v>1195</v>
      </c>
      <c r="ATE5" s="35">
        <f t="shared" ref="ATE5" si="2369">ATD5+1</f>
        <v>1196</v>
      </c>
      <c r="ATF5" s="35">
        <f t="shared" ref="ATF5" si="2370">ATE5+1</f>
        <v>1197</v>
      </c>
      <c r="ATG5" s="35">
        <f t="shared" ref="ATG5" si="2371">ATF5+1</f>
        <v>1198</v>
      </c>
      <c r="ATH5" s="35">
        <f t="shared" ref="ATH5" si="2372">ATG5+1</f>
        <v>1199</v>
      </c>
      <c r="ATI5" s="35">
        <f t="shared" ref="ATI5" si="2373">ATH5+1</f>
        <v>1200</v>
      </c>
      <c r="ATJ5" s="35">
        <f t="shared" ref="ATJ5" si="2374">ATI5+1</f>
        <v>1201</v>
      </c>
      <c r="ATK5" s="35">
        <f t="shared" ref="ATK5" si="2375">ATJ5+1</f>
        <v>1202</v>
      </c>
      <c r="ATL5" s="35">
        <f t="shared" ref="ATL5" si="2376">ATK5+1</f>
        <v>1203</v>
      </c>
      <c r="ATM5" s="35">
        <f t="shared" ref="ATM5" si="2377">ATL5+1</f>
        <v>1204</v>
      </c>
      <c r="ATN5" s="35">
        <f t="shared" ref="ATN5" si="2378">ATM5+1</f>
        <v>1205</v>
      </c>
      <c r="ATO5" s="35">
        <f t="shared" ref="ATO5" si="2379">ATN5+1</f>
        <v>1206</v>
      </c>
      <c r="ATP5" s="35">
        <f t="shared" ref="ATP5" si="2380">ATO5+1</f>
        <v>1207</v>
      </c>
      <c r="ATQ5" s="35">
        <f t="shared" ref="ATQ5" si="2381">ATP5+1</f>
        <v>1208</v>
      </c>
      <c r="ATR5" s="35">
        <f t="shared" ref="ATR5" si="2382">ATQ5+1</f>
        <v>1209</v>
      </c>
      <c r="ATS5" s="35">
        <f t="shared" ref="ATS5" si="2383">ATR5+1</f>
        <v>1210</v>
      </c>
      <c r="ATT5" s="35">
        <f t="shared" ref="ATT5" si="2384">ATS5+1</f>
        <v>1211</v>
      </c>
      <c r="ATU5" s="35">
        <f t="shared" ref="ATU5" si="2385">ATT5+1</f>
        <v>1212</v>
      </c>
      <c r="ATV5" s="35">
        <f t="shared" ref="ATV5" si="2386">ATU5+1</f>
        <v>1213</v>
      </c>
      <c r="ATW5" s="35">
        <f t="shared" ref="ATW5" si="2387">ATV5+1</f>
        <v>1214</v>
      </c>
      <c r="ATX5" s="35">
        <f t="shared" ref="ATX5" si="2388">ATW5+1</f>
        <v>1215</v>
      </c>
      <c r="ATY5" s="35">
        <f t="shared" ref="ATY5" si="2389">ATX5+1</f>
        <v>1216</v>
      </c>
      <c r="ATZ5" s="35">
        <f t="shared" ref="ATZ5" si="2390">ATY5+1</f>
        <v>1217</v>
      </c>
      <c r="AUA5" s="35">
        <f t="shared" ref="AUA5" si="2391">ATZ5+1</f>
        <v>1218</v>
      </c>
      <c r="AUB5" s="35">
        <f t="shared" ref="AUB5" si="2392">AUA5+1</f>
        <v>1219</v>
      </c>
      <c r="AUC5" s="35">
        <f t="shared" ref="AUC5" si="2393">AUB5+1</f>
        <v>1220</v>
      </c>
      <c r="AUD5" s="35">
        <f t="shared" ref="AUD5" si="2394">AUC5+1</f>
        <v>1221</v>
      </c>
      <c r="AUE5" s="35">
        <f t="shared" ref="AUE5" si="2395">AUD5+1</f>
        <v>1222</v>
      </c>
      <c r="AUF5" s="35">
        <f t="shared" ref="AUF5" si="2396">AUE5+1</f>
        <v>1223</v>
      </c>
      <c r="AUG5" s="35">
        <f t="shared" ref="AUG5" si="2397">AUF5+1</f>
        <v>1224</v>
      </c>
      <c r="AUH5" s="35">
        <f t="shared" ref="AUH5" si="2398">AUG5+1</f>
        <v>1225</v>
      </c>
      <c r="AUI5" s="35">
        <f t="shared" ref="AUI5" si="2399">AUH5+1</f>
        <v>1226</v>
      </c>
      <c r="AUJ5" s="35">
        <f t="shared" ref="AUJ5" si="2400">AUI5+1</f>
        <v>1227</v>
      </c>
      <c r="AUK5" s="35">
        <f t="shared" ref="AUK5" si="2401">AUJ5+1</f>
        <v>1228</v>
      </c>
      <c r="AUL5" s="35">
        <f t="shared" ref="AUL5" si="2402">AUK5+1</f>
        <v>1229</v>
      </c>
      <c r="AUM5" s="35">
        <f t="shared" ref="AUM5" si="2403">AUL5+1</f>
        <v>1230</v>
      </c>
      <c r="AUN5" s="35">
        <f t="shared" ref="AUN5" si="2404">AUM5+1</f>
        <v>1231</v>
      </c>
      <c r="AUO5" s="35">
        <f t="shared" ref="AUO5" si="2405">AUN5+1</f>
        <v>1232</v>
      </c>
      <c r="AUP5" s="35">
        <f t="shared" ref="AUP5" si="2406">AUO5+1</f>
        <v>1233</v>
      </c>
      <c r="AUQ5" s="35">
        <f t="shared" ref="AUQ5" si="2407">AUP5+1</f>
        <v>1234</v>
      </c>
      <c r="AUR5" s="35">
        <f t="shared" ref="AUR5" si="2408">AUQ5+1</f>
        <v>1235</v>
      </c>
      <c r="AUS5" s="35">
        <f t="shared" ref="AUS5" si="2409">AUR5+1</f>
        <v>1236</v>
      </c>
      <c r="AUT5" s="35">
        <f t="shared" ref="AUT5" si="2410">AUS5+1</f>
        <v>1237</v>
      </c>
      <c r="AUU5" s="35">
        <f t="shared" ref="AUU5" si="2411">AUT5+1</f>
        <v>1238</v>
      </c>
      <c r="AUV5" s="35">
        <f t="shared" ref="AUV5" si="2412">AUU5+1</f>
        <v>1239</v>
      </c>
      <c r="AUW5" s="35">
        <f t="shared" ref="AUW5" si="2413">AUV5+1</f>
        <v>1240</v>
      </c>
      <c r="AUX5" s="35">
        <f t="shared" ref="AUX5" si="2414">AUW5+1</f>
        <v>1241</v>
      </c>
      <c r="AUY5" s="35">
        <f t="shared" ref="AUY5" si="2415">AUX5+1</f>
        <v>1242</v>
      </c>
      <c r="AUZ5" s="35">
        <f t="shared" ref="AUZ5" si="2416">AUY5+1</f>
        <v>1243</v>
      </c>
      <c r="AVA5" s="35">
        <f t="shared" ref="AVA5" si="2417">AUZ5+1</f>
        <v>1244</v>
      </c>
      <c r="AVB5" s="35">
        <f t="shared" ref="AVB5" si="2418">AVA5+1</f>
        <v>1245</v>
      </c>
      <c r="AVC5" s="35">
        <f t="shared" ref="AVC5" si="2419">AVB5+1</f>
        <v>1246</v>
      </c>
      <c r="AVD5" s="35">
        <f t="shared" ref="AVD5" si="2420">AVC5+1</f>
        <v>1247</v>
      </c>
      <c r="AVE5" s="35">
        <f t="shared" ref="AVE5" si="2421">AVD5+1</f>
        <v>1248</v>
      </c>
      <c r="AVF5" s="35">
        <f t="shared" ref="AVF5" si="2422">AVE5+1</f>
        <v>1249</v>
      </c>
      <c r="AVG5" s="35">
        <f t="shared" ref="AVG5" si="2423">AVF5+1</f>
        <v>1250</v>
      </c>
      <c r="AVH5" s="35">
        <f t="shared" ref="AVH5" si="2424">AVG5+1</f>
        <v>1251</v>
      </c>
      <c r="AVI5" s="35">
        <f t="shared" ref="AVI5" si="2425">AVH5+1</f>
        <v>1252</v>
      </c>
      <c r="AVJ5" s="35">
        <f t="shared" ref="AVJ5" si="2426">AVI5+1</f>
        <v>1253</v>
      </c>
      <c r="AVK5" s="35">
        <f t="shared" ref="AVK5" si="2427">AVJ5+1</f>
        <v>1254</v>
      </c>
      <c r="AVL5" s="35">
        <f t="shared" ref="AVL5" si="2428">AVK5+1</f>
        <v>1255</v>
      </c>
      <c r="AVM5" s="35">
        <f t="shared" ref="AVM5" si="2429">AVL5+1</f>
        <v>1256</v>
      </c>
      <c r="AVN5" s="35">
        <f t="shared" ref="AVN5" si="2430">AVM5+1</f>
        <v>1257</v>
      </c>
      <c r="AVO5" s="35">
        <f t="shared" ref="AVO5" si="2431">AVN5+1</f>
        <v>1258</v>
      </c>
      <c r="AVP5" s="35">
        <f t="shared" ref="AVP5" si="2432">AVO5+1</f>
        <v>1259</v>
      </c>
      <c r="AVQ5" s="35">
        <f t="shared" ref="AVQ5" si="2433">AVP5+1</f>
        <v>1260</v>
      </c>
      <c r="AVR5" s="35">
        <f t="shared" ref="AVR5" si="2434">AVQ5+1</f>
        <v>1261</v>
      </c>
      <c r="AVS5" s="35">
        <f t="shared" ref="AVS5" si="2435">AVR5+1</f>
        <v>1262</v>
      </c>
      <c r="AVT5" s="35">
        <f t="shared" ref="AVT5" si="2436">AVS5+1</f>
        <v>1263</v>
      </c>
      <c r="AVU5" s="35">
        <f t="shared" ref="AVU5" si="2437">AVT5+1</f>
        <v>1264</v>
      </c>
      <c r="AVV5" s="35">
        <f t="shared" ref="AVV5" si="2438">AVU5+1</f>
        <v>1265</v>
      </c>
      <c r="AVW5" s="35">
        <f t="shared" ref="AVW5" si="2439">AVV5+1</f>
        <v>1266</v>
      </c>
      <c r="AVX5" s="35">
        <f t="shared" ref="AVX5" si="2440">AVW5+1</f>
        <v>1267</v>
      </c>
      <c r="AVY5" s="35">
        <f t="shared" ref="AVY5" si="2441">AVX5+1</f>
        <v>1268</v>
      </c>
      <c r="AVZ5" s="35">
        <f t="shared" ref="AVZ5" si="2442">AVY5+1</f>
        <v>1269</v>
      </c>
      <c r="AWA5" s="35">
        <f t="shared" ref="AWA5" si="2443">AVZ5+1</f>
        <v>1270</v>
      </c>
      <c r="AWB5" s="35">
        <f t="shared" ref="AWB5" si="2444">AWA5+1</f>
        <v>1271</v>
      </c>
      <c r="AWC5" s="35">
        <f t="shared" ref="AWC5" si="2445">AWB5+1</f>
        <v>1272</v>
      </c>
      <c r="AWD5" s="35">
        <f t="shared" ref="AWD5" si="2446">AWC5+1</f>
        <v>1273</v>
      </c>
      <c r="AWE5" s="35">
        <f t="shared" ref="AWE5" si="2447">AWD5+1</f>
        <v>1274</v>
      </c>
      <c r="AWF5" s="35">
        <f t="shared" ref="AWF5" si="2448">AWE5+1</f>
        <v>1275</v>
      </c>
      <c r="AWG5" s="35">
        <f t="shared" ref="AWG5" si="2449">AWF5+1</f>
        <v>1276</v>
      </c>
      <c r="AWH5" s="35">
        <f t="shared" ref="AWH5" si="2450">AWG5+1</f>
        <v>1277</v>
      </c>
      <c r="AWI5" s="35">
        <f t="shared" ref="AWI5" si="2451">AWH5+1</f>
        <v>1278</v>
      </c>
      <c r="AWJ5" s="35">
        <f t="shared" ref="AWJ5" si="2452">AWI5+1</f>
        <v>1279</v>
      </c>
      <c r="AWK5" s="35">
        <f t="shared" ref="AWK5" si="2453">AWJ5+1</f>
        <v>1280</v>
      </c>
      <c r="AWL5" s="35">
        <f t="shared" ref="AWL5" si="2454">AWK5+1</f>
        <v>1281</v>
      </c>
      <c r="AWM5" s="35">
        <f t="shared" ref="AWM5" si="2455">AWL5+1</f>
        <v>1282</v>
      </c>
      <c r="AWN5" s="35">
        <f t="shared" ref="AWN5" si="2456">AWM5+1</f>
        <v>1283</v>
      </c>
      <c r="AWO5" s="35">
        <f t="shared" ref="AWO5" si="2457">AWN5+1</f>
        <v>1284</v>
      </c>
      <c r="AWP5" s="35">
        <f t="shared" ref="AWP5" si="2458">AWO5+1</f>
        <v>1285</v>
      </c>
      <c r="AWQ5" s="35">
        <f t="shared" ref="AWQ5" si="2459">AWP5+1</f>
        <v>1286</v>
      </c>
      <c r="AWR5" s="35">
        <f t="shared" ref="AWR5" si="2460">AWQ5+1</f>
        <v>1287</v>
      </c>
      <c r="AWS5" s="35">
        <f t="shared" ref="AWS5" si="2461">AWR5+1</f>
        <v>1288</v>
      </c>
      <c r="AWT5" s="35">
        <f t="shared" ref="AWT5" si="2462">AWS5+1</f>
        <v>1289</v>
      </c>
      <c r="AWU5" s="35">
        <f t="shared" ref="AWU5" si="2463">AWT5+1</f>
        <v>1290</v>
      </c>
      <c r="AWV5" s="35">
        <f t="shared" ref="AWV5" si="2464">AWU5+1</f>
        <v>1291</v>
      </c>
      <c r="AWW5" s="35">
        <f t="shared" ref="AWW5" si="2465">AWV5+1</f>
        <v>1292</v>
      </c>
      <c r="AWX5" s="35">
        <f t="shared" ref="AWX5" si="2466">AWW5+1</f>
        <v>1293</v>
      </c>
      <c r="AWY5" s="35">
        <f t="shared" ref="AWY5" si="2467">AWX5+1</f>
        <v>1294</v>
      </c>
      <c r="AWZ5" s="35">
        <f t="shared" ref="AWZ5" si="2468">AWY5+1</f>
        <v>1295</v>
      </c>
      <c r="AXA5" s="35">
        <f t="shared" ref="AXA5" si="2469">AWZ5+1</f>
        <v>1296</v>
      </c>
      <c r="AXB5" s="35">
        <f t="shared" ref="AXB5" si="2470">AXA5+1</f>
        <v>1297</v>
      </c>
      <c r="AXC5" s="35">
        <f t="shared" ref="AXC5" si="2471">AXB5+1</f>
        <v>1298</v>
      </c>
      <c r="AXD5" s="35">
        <f t="shared" ref="AXD5" si="2472">AXC5+1</f>
        <v>1299</v>
      </c>
      <c r="AXE5" s="35">
        <f t="shared" ref="AXE5" si="2473">AXD5+1</f>
        <v>1300</v>
      </c>
      <c r="AXF5" s="35">
        <f t="shared" ref="AXF5" si="2474">AXE5+1</f>
        <v>1301</v>
      </c>
      <c r="AXG5" s="35">
        <f t="shared" ref="AXG5" si="2475">AXF5+1</f>
        <v>1302</v>
      </c>
      <c r="AXH5" s="35">
        <f t="shared" ref="AXH5" si="2476">AXG5+1</f>
        <v>1303</v>
      </c>
      <c r="AXI5" s="35">
        <f t="shared" ref="AXI5" si="2477">AXH5+1</f>
        <v>1304</v>
      </c>
      <c r="AXJ5" s="35">
        <f t="shared" ref="AXJ5" si="2478">AXI5+1</f>
        <v>1305</v>
      </c>
      <c r="AXK5" s="35">
        <f t="shared" ref="AXK5" si="2479">AXJ5+1</f>
        <v>1306</v>
      </c>
      <c r="AXL5" s="35">
        <f t="shared" ref="AXL5" si="2480">AXK5+1</f>
        <v>1307</v>
      </c>
      <c r="AXM5" s="35">
        <f t="shared" ref="AXM5" si="2481">AXL5+1</f>
        <v>1308</v>
      </c>
      <c r="AXN5" s="35">
        <f t="shared" ref="AXN5" si="2482">AXM5+1</f>
        <v>1309</v>
      </c>
      <c r="AXO5" s="35">
        <f t="shared" ref="AXO5" si="2483">AXN5+1</f>
        <v>1310</v>
      </c>
      <c r="AXP5" s="35">
        <f t="shared" ref="AXP5" si="2484">AXO5+1</f>
        <v>1311</v>
      </c>
      <c r="AXQ5" s="35">
        <f t="shared" ref="AXQ5" si="2485">AXP5+1</f>
        <v>1312</v>
      </c>
      <c r="AXR5" s="35">
        <f t="shared" ref="AXR5" si="2486">AXQ5+1</f>
        <v>1313</v>
      </c>
      <c r="AXS5" s="35">
        <f t="shared" ref="AXS5" si="2487">AXR5+1</f>
        <v>1314</v>
      </c>
      <c r="AXT5" s="35">
        <f t="shared" ref="AXT5" si="2488">AXS5+1</f>
        <v>1315</v>
      </c>
      <c r="AXU5" s="35">
        <f t="shared" ref="AXU5" si="2489">AXT5+1</f>
        <v>1316</v>
      </c>
      <c r="AXV5" s="35">
        <f t="shared" ref="AXV5" si="2490">AXU5+1</f>
        <v>1317</v>
      </c>
      <c r="AXW5" s="35">
        <f t="shared" ref="AXW5" si="2491">AXV5+1</f>
        <v>1318</v>
      </c>
      <c r="AXX5" s="35">
        <f t="shared" ref="AXX5" si="2492">AXW5+1</f>
        <v>1319</v>
      </c>
      <c r="AXY5" s="35">
        <f t="shared" ref="AXY5" si="2493">AXX5+1</f>
        <v>1320</v>
      </c>
      <c r="AXZ5" s="35">
        <f t="shared" ref="AXZ5" si="2494">AXY5+1</f>
        <v>1321</v>
      </c>
      <c r="AYA5" s="35">
        <f t="shared" ref="AYA5" si="2495">AXZ5+1</f>
        <v>1322</v>
      </c>
      <c r="AYB5" s="35">
        <f t="shared" ref="AYB5" si="2496">AYA5+1</f>
        <v>1323</v>
      </c>
      <c r="AYC5" s="35">
        <f t="shared" ref="AYC5" si="2497">AYB5+1</f>
        <v>1324</v>
      </c>
      <c r="AYD5" s="35">
        <f t="shared" ref="AYD5" si="2498">AYC5+1</f>
        <v>1325</v>
      </c>
      <c r="AYE5" s="35">
        <f t="shared" ref="AYE5" si="2499">AYD5+1</f>
        <v>1326</v>
      </c>
      <c r="AYF5" s="35">
        <f t="shared" ref="AYF5" si="2500">AYE5+1</f>
        <v>1327</v>
      </c>
      <c r="AYG5" s="35">
        <f t="shared" ref="AYG5" si="2501">AYF5+1</f>
        <v>1328</v>
      </c>
      <c r="AYH5" s="35">
        <f t="shared" ref="AYH5" si="2502">AYG5+1</f>
        <v>1329</v>
      </c>
      <c r="AYI5" s="35">
        <f t="shared" ref="AYI5" si="2503">AYH5+1</f>
        <v>1330</v>
      </c>
      <c r="AYJ5" s="35">
        <f t="shared" ref="AYJ5" si="2504">AYI5+1</f>
        <v>1331</v>
      </c>
      <c r="AYK5" s="35">
        <f t="shared" ref="AYK5" si="2505">AYJ5+1</f>
        <v>1332</v>
      </c>
      <c r="AYL5" s="35">
        <f t="shared" ref="AYL5" si="2506">AYK5+1</f>
        <v>1333</v>
      </c>
      <c r="AYM5" s="35">
        <f t="shared" ref="AYM5" si="2507">AYL5+1</f>
        <v>1334</v>
      </c>
      <c r="AYN5" s="35">
        <f t="shared" ref="AYN5" si="2508">AYM5+1</f>
        <v>1335</v>
      </c>
      <c r="AYO5" s="35">
        <f t="shared" ref="AYO5" si="2509">AYN5+1</f>
        <v>1336</v>
      </c>
      <c r="AYP5" s="35">
        <f t="shared" ref="AYP5" si="2510">AYO5+1</f>
        <v>1337</v>
      </c>
      <c r="AYQ5" s="35">
        <f t="shared" ref="AYQ5" si="2511">AYP5+1</f>
        <v>1338</v>
      </c>
      <c r="AYR5" s="35">
        <f t="shared" ref="AYR5" si="2512">AYQ5+1</f>
        <v>1339</v>
      </c>
      <c r="AYS5" s="35">
        <f t="shared" ref="AYS5" si="2513">AYR5+1</f>
        <v>1340</v>
      </c>
      <c r="AYT5" s="35">
        <f t="shared" ref="AYT5" si="2514">AYS5+1</f>
        <v>1341</v>
      </c>
      <c r="AYU5" s="35">
        <f t="shared" ref="AYU5" si="2515">AYT5+1</f>
        <v>1342</v>
      </c>
      <c r="AYV5" s="35">
        <f t="shared" ref="AYV5" si="2516">AYU5+1</f>
        <v>1343</v>
      </c>
      <c r="AYW5" s="35">
        <f t="shared" ref="AYW5" si="2517">AYV5+1</f>
        <v>1344</v>
      </c>
      <c r="AYX5" s="35">
        <f t="shared" ref="AYX5" si="2518">AYW5+1</f>
        <v>1345</v>
      </c>
      <c r="AYY5" s="35">
        <f t="shared" ref="AYY5" si="2519">AYX5+1</f>
        <v>1346</v>
      </c>
      <c r="AYZ5" s="35">
        <f t="shared" ref="AYZ5" si="2520">AYY5+1</f>
        <v>1347</v>
      </c>
      <c r="AZA5" s="35">
        <f t="shared" ref="AZA5" si="2521">AYZ5+1</f>
        <v>1348</v>
      </c>
      <c r="AZB5" s="35">
        <f t="shared" ref="AZB5" si="2522">AZA5+1</f>
        <v>1349</v>
      </c>
      <c r="AZC5" s="35">
        <f t="shared" ref="AZC5" si="2523">AZB5+1</f>
        <v>1350</v>
      </c>
      <c r="AZD5" s="35">
        <f t="shared" ref="AZD5" si="2524">AZC5+1</f>
        <v>1351</v>
      </c>
      <c r="AZE5" s="35">
        <f t="shared" ref="AZE5" si="2525">AZD5+1</f>
        <v>1352</v>
      </c>
      <c r="AZF5" s="35">
        <f t="shared" ref="AZF5" si="2526">AZE5+1</f>
        <v>1353</v>
      </c>
      <c r="AZG5" s="35">
        <f t="shared" ref="AZG5" si="2527">AZF5+1</f>
        <v>1354</v>
      </c>
      <c r="AZH5" s="35">
        <f t="shared" ref="AZH5" si="2528">AZG5+1</f>
        <v>1355</v>
      </c>
      <c r="AZI5" s="35">
        <f t="shared" ref="AZI5" si="2529">AZH5+1</f>
        <v>1356</v>
      </c>
      <c r="AZJ5" s="35">
        <f t="shared" ref="AZJ5" si="2530">AZI5+1</f>
        <v>1357</v>
      </c>
      <c r="AZK5" s="35">
        <f t="shared" ref="AZK5" si="2531">AZJ5+1</f>
        <v>1358</v>
      </c>
      <c r="AZL5" s="35">
        <f t="shared" ref="AZL5" si="2532">AZK5+1</f>
        <v>1359</v>
      </c>
      <c r="AZM5" s="35">
        <f t="shared" ref="AZM5" si="2533">AZL5+1</f>
        <v>1360</v>
      </c>
      <c r="AZN5" s="35">
        <f t="shared" ref="AZN5" si="2534">AZM5+1</f>
        <v>1361</v>
      </c>
      <c r="AZO5" s="35">
        <f t="shared" ref="AZO5" si="2535">AZN5+1</f>
        <v>1362</v>
      </c>
      <c r="AZP5" s="35">
        <f t="shared" ref="AZP5" si="2536">AZO5+1</f>
        <v>1363</v>
      </c>
      <c r="AZQ5" s="35">
        <f t="shared" ref="AZQ5" si="2537">AZP5+1</f>
        <v>1364</v>
      </c>
      <c r="AZR5" s="35">
        <f t="shared" ref="AZR5" si="2538">AZQ5+1</f>
        <v>1365</v>
      </c>
      <c r="AZS5" s="35">
        <f t="shared" ref="AZS5" si="2539">AZR5+1</f>
        <v>1366</v>
      </c>
      <c r="AZT5" s="35">
        <f t="shared" ref="AZT5" si="2540">AZS5+1</f>
        <v>1367</v>
      </c>
      <c r="AZU5" s="35">
        <f t="shared" ref="AZU5" si="2541">AZT5+1</f>
        <v>1368</v>
      </c>
      <c r="AZV5" s="35">
        <f t="shared" ref="AZV5" si="2542">AZU5+1</f>
        <v>1369</v>
      </c>
      <c r="AZW5" s="35">
        <f t="shared" ref="AZW5" si="2543">AZV5+1</f>
        <v>1370</v>
      </c>
      <c r="AZX5" s="35">
        <f t="shared" ref="AZX5" si="2544">AZW5+1</f>
        <v>1371</v>
      </c>
      <c r="AZY5" s="35">
        <f t="shared" ref="AZY5" si="2545">AZX5+1</f>
        <v>1372</v>
      </c>
      <c r="AZZ5" s="35">
        <f t="shared" ref="AZZ5" si="2546">AZY5+1</f>
        <v>1373</v>
      </c>
      <c r="BAA5" s="35">
        <f t="shared" ref="BAA5" si="2547">AZZ5+1</f>
        <v>1374</v>
      </c>
      <c r="BAB5" s="35">
        <f t="shared" ref="BAB5" si="2548">BAA5+1</f>
        <v>1375</v>
      </c>
      <c r="BAC5" s="35">
        <f t="shared" ref="BAC5" si="2549">BAB5+1</f>
        <v>1376</v>
      </c>
      <c r="BAD5" s="35">
        <f t="shared" ref="BAD5" si="2550">BAC5+1</f>
        <v>1377</v>
      </c>
      <c r="BAE5" s="35">
        <f t="shared" ref="BAE5" si="2551">BAD5+1</f>
        <v>1378</v>
      </c>
      <c r="BAF5" s="35">
        <f t="shared" ref="BAF5" si="2552">BAE5+1</f>
        <v>1379</v>
      </c>
      <c r="BAG5" s="35">
        <f t="shared" ref="BAG5" si="2553">BAF5+1</f>
        <v>1380</v>
      </c>
      <c r="BAH5" s="35">
        <f t="shared" ref="BAH5" si="2554">BAG5+1</f>
        <v>1381</v>
      </c>
      <c r="BAI5" s="35">
        <f t="shared" ref="BAI5" si="2555">BAH5+1</f>
        <v>1382</v>
      </c>
      <c r="BAJ5" s="35">
        <f t="shared" ref="BAJ5" si="2556">BAI5+1</f>
        <v>1383</v>
      </c>
      <c r="BAK5" s="35">
        <f t="shared" ref="BAK5" si="2557">BAJ5+1</f>
        <v>1384</v>
      </c>
      <c r="BAL5" s="35">
        <f t="shared" ref="BAL5" si="2558">BAK5+1</f>
        <v>1385</v>
      </c>
      <c r="BAM5" s="35">
        <f t="shared" ref="BAM5" si="2559">BAL5+1</f>
        <v>1386</v>
      </c>
      <c r="BAN5" s="35">
        <f t="shared" ref="BAN5" si="2560">BAM5+1</f>
        <v>1387</v>
      </c>
      <c r="BAO5" s="35">
        <f t="shared" ref="BAO5" si="2561">BAN5+1</f>
        <v>1388</v>
      </c>
      <c r="BAP5" s="35">
        <f t="shared" ref="BAP5" si="2562">BAO5+1</f>
        <v>1389</v>
      </c>
      <c r="BAQ5" s="35">
        <f t="shared" ref="BAQ5" si="2563">BAP5+1</f>
        <v>1390</v>
      </c>
      <c r="BAR5" s="35">
        <f t="shared" ref="BAR5" si="2564">BAQ5+1</f>
        <v>1391</v>
      </c>
      <c r="BAS5" s="35">
        <f t="shared" ref="BAS5" si="2565">BAR5+1</f>
        <v>1392</v>
      </c>
      <c r="BAT5" s="35">
        <f t="shared" ref="BAT5" si="2566">BAS5+1</f>
        <v>1393</v>
      </c>
      <c r="BAU5" s="35">
        <f t="shared" ref="BAU5" si="2567">BAT5+1</f>
        <v>1394</v>
      </c>
      <c r="BAV5" s="35">
        <f t="shared" ref="BAV5" si="2568">BAU5+1</f>
        <v>1395</v>
      </c>
      <c r="BAW5" s="35">
        <f t="shared" ref="BAW5" si="2569">BAV5+1</f>
        <v>1396</v>
      </c>
      <c r="BAX5" s="35">
        <f t="shared" ref="BAX5" si="2570">BAW5+1</f>
        <v>1397</v>
      </c>
      <c r="BAY5" s="35">
        <f t="shared" ref="BAY5" si="2571">BAX5+1</f>
        <v>1398</v>
      </c>
      <c r="BAZ5" s="35">
        <f t="shared" ref="BAZ5" si="2572">BAY5+1</f>
        <v>1399</v>
      </c>
      <c r="BBA5" s="35">
        <f t="shared" ref="BBA5" si="2573">BAZ5+1</f>
        <v>1400</v>
      </c>
      <c r="BBB5" s="35">
        <f t="shared" ref="BBB5" si="2574">BBA5+1</f>
        <v>1401</v>
      </c>
      <c r="BBC5" s="35">
        <f t="shared" ref="BBC5" si="2575">BBB5+1</f>
        <v>1402</v>
      </c>
      <c r="BBD5" s="35">
        <f t="shared" ref="BBD5" si="2576">BBC5+1</f>
        <v>1403</v>
      </c>
      <c r="BBE5" s="35">
        <f t="shared" ref="BBE5" si="2577">BBD5+1</f>
        <v>1404</v>
      </c>
      <c r="BBF5" s="35">
        <f t="shared" ref="BBF5" si="2578">BBE5+1</f>
        <v>1405</v>
      </c>
      <c r="BBG5" s="35">
        <f t="shared" ref="BBG5" si="2579">BBF5+1</f>
        <v>1406</v>
      </c>
      <c r="BBH5" s="35">
        <f t="shared" ref="BBH5" si="2580">BBG5+1</f>
        <v>1407</v>
      </c>
      <c r="BBI5" s="35">
        <f t="shared" ref="BBI5" si="2581">BBH5+1</f>
        <v>1408</v>
      </c>
      <c r="BBJ5" s="35">
        <f t="shared" ref="BBJ5" si="2582">BBI5+1</f>
        <v>1409</v>
      </c>
      <c r="BBK5" s="35">
        <f t="shared" ref="BBK5" si="2583">BBJ5+1</f>
        <v>1410</v>
      </c>
      <c r="BBL5" s="35">
        <f t="shared" ref="BBL5" si="2584">BBK5+1</f>
        <v>1411</v>
      </c>
      <c r="BBM5" s="35">
        <f t="shared" ref="BBM5" si="2585">BBL5+1</f>
        <v>1412</v>
      </c>
      <c r="BBN5" s="35">
        <f t="shared" ref="BBN5" si="2586">BBM5+1</f>
        <v>1413</v>
      </c>
      <c r="BBO5" s="35">
        <f t="shared" ref="BBO5" si="2587">BBN5+1</f>
        <v>1414</v>
      </c>
      <c r="BBP5" s="35">
        <f t="shared" ref="BBP5" si="2588">BBO5+1</f>
        <v>1415</v>
      </c>
      <c r="BBQ5" s="35">
        <f t="shared" ref="BBQ5" si="2589">BBP5+1</f>
        <v>1416</v>
      </c>
      <c r="BBR5" s="35">
        <f t="shared" ref="BBR5" si="2590">BBQ5+1</f>
        <v>1417</v>
      </c>
      <c r="BBS5" s="35">
        <f t="shared" ref="BBS5" si="2591">BBR5+1</f>
        <v>1418</v>
      </c>
      <c r="BBT5" s="35">
        <f t="shared" ref="BBT5" si="2592">BBS5+1</f>
        <v>1419</v>
      </c>
      <c r="BBU5" s="35">
        <f t="shared" ref="BBU5" si="2593">BBT5+1</f>
        <v>1420</v>
      </c>
      <c r="BBV5" s="35">
        <f t="shared" ref="BBV5" si="2594">BBU5+1</f>
        <v>1421</v>
      </c>
    </row>
    <row r="7" spans="2:1426" x14ac:dyDescent="0.3">
      <c r="C7" s="35" t="s">
        <v>435</v>
      </c>
      <c r="F7" s="155">
        <f>VLOOKUP(F5,Curves!$E$2:$H$102,4,FALSE)*(1+presc_marg_exp_infl)</f>
        <v>9.5744063990090417E-2</v>
      </c>
      <c r="G7" s="155">
        <f>VLOOKUP(G5,Curves!$E$2:$H$102,4,FALSE)*(1+presc_marg_exp_infl)</f>
        <v>6.9005429917213687E-2</v>
      </c>
      <c r="H7" s="155">
        <f>VLOOKUP(H5,Curves!$E$2:$H$102,4,FALSE)*(1+presc_marg_exp_infl)</f>
        <v>5.682197224263686E-2</v>
      </c>
      <c r="I7" s="155">
        <f>VLOOKUP(I5,Curves!$E$2:$H$102,4,FALSE)*(1+presc_marg_exp_infl)</f>
        <v>5.2564580915710285E-2</v>
      </c>
      <c r="J7" s="155">
        <f>VLOOKUP(J5,Curves!$E$2:$H$102,4,FALSE)*(1+presc_marg_exp_infl)</f>
        <v>5.1219714520184104E-2</v>
      </c>
      <c r="K7" s="155">
        <f>VLOOKUP(K5,Curves!$E$2:$H$102,4,FALSE)*(1+presc_marg_exp_infl)</f>
        <v>5.0808675554716402E-2</v>
      </c>
      <c r="L7" s="155">
        <f>VLOOKUP(L5,Curves!$E$2:$H$102,4,FALSE)*(1+presc_marg_exp_infl)</f>
        <v>5.0684322583958698E-2</v>
      </c>
      <c r="M7" s="155">
        <f>VLOOKUP(M5,Curves!$E$2:$H$102,4,FALSE)*(1+presc_marg_exp_infl)</f>
        <v>5.0646818019002421E-2</v>
      </c>
      <c r="N7" s="155">
        <f>VLOOKUP(N5,Curves!$E$2:$H$102,4,FALSE)*(1+presc_marg_exp_infl)</f>
        <v>5.063551730328171E-2</v>
      </c>
      <c r="O7" s="155">
        <f>VLOOKUP(O5,Curves!$E$2:$H$102,4,FALSE)*(1+presc_marg_exp_infl)</f>
        <v>5.0632113179460127E-2</v>
      </c>
      <c r="P7" s="155">
        <f>VLOOKUP(P5,Curves!$E$2:$H$102,4,FALSE)*(1+presc_marg_exp_infl)</f>
        <v>5.0631087839537584E-2</v>
      </c>
      <c r="Q7" s="155">
        <f>VLOOKUP(Q5,Curves!$E$2:$H$102,4,FALSE)*(1+presc_marg_exp_infl)</f>
        <v>5.0630779009682984E-2</v>
      </c>
      <c r="R7" s="155">
        <f>VLOOKUP(R5,Curves!$E$2:$H$102,4,FALSE)*(1+presc_marg_exp_infl)</f>
        <v>5.0630685991609185E-2</v>
      </c>
      <c r="S7" s="155">
        <f>VLOOKUP(S5,Curves!$E$2:$H$102,4,FALSE)*(1+presc_marg_exp_infl)</f>
        <v>5.0630657975076071E-2</v>
      </c>
      <c r="T7" s="155">
        <f>VLOOKUP(T5,Curves!$E$2:$H$102,4,FALSE)*(1+presc_marg_exp_infl)</f>
        <v>5.0630649536656039E-2</v>
      </c>
      <c r="U7" s="155">
        <f>VLOOKUP(U5,Curves!$E$2:$H$102,4,FALSE)*(1+presc_marg_exp_infl)</f>
        <v>5.0630646995052049E-2</v>
      </c>
      <c r="V7" s="155">
        <f>VLOOKUP(V5,Curves!$E$2:$H$102,4,FALSE)*(1+presc_marg_exp_infl)</f>
        <v>5.0630646229535663E-2</v>
      </c>
      <c r="W7" s="155">
        <f>VLOOKUP(W5,Curves!$E$2:$H$102,4,FALSE)*(1+presc_marg_exp_infl)</f>
        <v>5.0630645998966987E-2</v>
      </c>
      <c r="X7" s="155">
        <f>VLOOKUP(X5,Curves!$E$2:$H$102,4,FALSE)*(1+presc_marg_exp_infl)</f>
        <v>5.0630645929520136E-2</v>
      </c>
      <c r="Y7" s="155">
        <f>VLOOKUP(Y5,Curves!$E$2:$H$102,4,FALSE)*(1+presc_marg_exp_infl)</f>
        <v>5.0630645908604117E-2</v>
      </c>
      <c r="Z7" s="155">
        <f>VLOOKUP(Z5,Curves!$E$2:$H$102,4,FALSE)*(1+presc_marg_exp_infl)</f>
        <v>5.0630645902303463E-2</v>
      </c>
      <c r="AA7" s="155">
        <f>VLOOKUP(AA5,Curves!$E$2:$H$102,4,FALSE)*(1+presc_marg_exp_infl)</f>
        <v>5.063064590040614E-2</v>
      </c>
      <c r="AB7" s="155">
        <f>VLOOKUP(AB5,Curves!$E$2:$H$102,4,FALSE)*(1+presc_marg_exp_infl)</f>
        <v>5.0630645899834598E-2</v>
      </c>
      <c r="AC7" s="155">
        <f>VLOOKUP(AC5,Curves!$E$2:$H$102,4,FALSE)*(1+presc_marg_exp_infl)</f>
        <v>5.0630645899662888E-2</v>
      </c>
      <c r="AD7" s="155">
        <f>VLOOKUP(AD5,Curves!$E$2:$H$102,4,FALSE)*(1+presc_marg_exp_infl)</f>
        <v>5.0630645899610867E-2</v>
      </c>
      <c r="AE7" s="155">
        <f>VLOOKUP(AE5,Curves!$E$2:$H$102,4,FALSE)*(1+presc_marg_exp_infl)</f>
        <v>5.0630645899594991E-2</v>
      </c>
      <c r="AF7" s="155">
        <f>VLOOKUP(AF5,Curves!$E$2:$H$102,4,FALSE)*(1+presc_marg_exp_infl)</f>
        <v>5.0630645899590834E-2</v>
      </c>
      <c r="AG7" s="155">
        <f>VLOOKUP(AG5,Curves!$E$2:$H$102,4,FALSE)*(1+presc_marg_exp_infl)</f>
        <v>5.063064589958937E-2</v>
      </c>
      <c r="AH7" s="155">
        <f>VLOOKUP(AH5,Curves!$E$2:$H$102,4,FALSE)*(1+presc_marg_exp_infl)</f>
        <v>5.0630645899588392E-2</v>
      </c>
      <c r="AI7" s="155">
        <f>VLOOKUP(AI5,Curves!$E$2:$H$102,4,FALSE)*(1+presc_marg_exp_infl)</f>
        <v>5.0630645899590349E-2</v>
      </c>
      <c r="AJ7" s="155">
        <f>VLOOKUP(AJ5,Curves!$E$2:$H$102,4,FALSE)*(1+presc_marg_exp_infl)</f>
        <v>5.0630645899586442E-2</v>
      </c>
      <c r="AK7" s="155">
        <f>VLOOKUP(AK5,Curves!$E$2:$H$102,4,FALSE)*(1+presc_marg_exp_infl)</f>
        <v>5.0630645899586442E-2</v>
      </c>
      <c r="AL7" s="155">
        <f>VLOOKUP(AL5,Curves!$E$2:$H$102,4,FALSE)*(1+presc_marg_exp_infl)</f>
        <v>5.0630645899590834E-2</v>
      </c>
      <c r="AM7" s="155">
        <f>VLOOKUP(AM5,Curves!$E$2:$H$102,4,FALSE)*(1+presc_marg_exp_infl)</f>
        <v>5.0630645899590834E-2</v>
      </c>
      <c r="AN7" s="155">
        <f>VLOOKUP(AN5,Curves!$E$2:$H$102,4,FALSE)*(1+presc_marg_exp_infl)</f>
        <v>5.0630645899590591E-2</v>
      </c>
      <c r="AO7" s="155">
        <f>VLOOKUP(AO5,Curves!$E$2:$H$102,4,FALSE)*(1+presc_marg_exp_infl)</f>
        <v>5.0630645899586685E-2</v>
      </c>
      <c r="AP7" s="155">
        <f>VLOOKUP(AP5,Curves!$E$2:$H$102,4,FALSE)*(1+presc_marg_exp_infl)</f>
        <v>5.0630645899586442E-2</v>
      </c>
      <c r="AQ7" s="155">
        <f>VLOOKUP(AQ5,Curves!$E$2:$H$102,4,FALSE)*(1+presc_marg_exp_infl)</f>
        <v>5.0630645899590591E-2</v>
      </c>
      <c r="AR7" s="155">
        <f>VLOOKUP(AR5,Curves!$E$2:$H$102,4,FALSE)*(1+presc_marg_exp_infl)</f>
        <v>5.0630645899590591E-2</v>
      </c>
      <c r="AS7" s="155">
        <f>VLOOKUP(AS5,Curves!$E$2:$H$102,4,FALSE)*(1+presc_marg_exp_infl)</f>
        <v>5.0630645899586442E-2</v>
      </c>
      <c r="AT7" s="155">
        <f>VLOOKUP(AT5,Curves!$E$2:$H$102,4,FALSE)*(1+presc_marg_exp_infl)</f>
        <v>5.0630645899586442E-2</v>
      </c>
      <c r="AU7" s="155">
        <f>VLOOKUP(AU5,Curves!$E$2:$H$102,4,FALSE)*(1+presc_marg_exp_infl)</f>
        <v>5.0630645899590591E-2</v>
      </c>
      <c r="AV7" s="155">
        <f>VLOOKUP(AV5,Curves!$E$2:$H$102,4,FALSE)*(1+presc_marg_exp_infl)</f>
        <v>5.0630645899590834E-2</v>
      </c>
      <c r="AW7" s="155">
        <f>VLOOKUP(AW5,Curves!$E$2:$H$102,4,FALSE)*(1+presc_marg_exp_infl)</f>
        <v>5.0630645899590591E-2</v>
      </c>
      <c r="AX7" s="155">
        <f>VLOOKUP(AX5,Curves!$E$2:$H$102,4,FALSE)*(1+presc_marg_exp_infl)</f>
        <v>5.0630645899586442E-2</v>
      </c>
      <c r="AY7" s="155">
        <f>VLOOKUP(AY5,Curves!$E$2:$H$102,4,FALSE)*(1+presc_marg_exp_infl)</f>
        <v>5.0630645899586685E-2</v>
      </c>
      <c r="AZ7" s="155">
        <f>VLOOKUP(AZ5,Curves!$E$2:$H$102,4,FALSE)*(1+presc_marg_exp_infl)</f>
        <v>5.0630645899590591E-2</v>
      </c>
      <c r="BA7" s="155">
        <f>VLOOKUP(BA5,Curves!$E$2:$H$102,4,FALSE)*(1+presc_marg_exp_infl)</f>
        <v>5.0630645899590591E-2</v>
      </c>
      <c r="BB7" s="155">
        <f>VLOOKUP(BB5,Curves!$E$2:$H$102,4,FALSE)*(1+presc_marg_exp_infl)</f>
        <v>5.0630645899590591E-2</v>
      </c>
      <c r="BC7" s="155">
        <f>VLOOKUP(BC5,Curves!$E$2:$H$102,4,FALSE)*(1+presc_marg_exp_infl)</f>
        <v>5.0630645899586685E-2</v>
      </c>
      <c r="BD7" s="155">
        <f>VLOOKUP(BD5,Curves!$E$2:$H$102,4,FALSE)*(1+presc_marg_exp_infl)</f>
        <v>5.0630645899586685E-2</v>
      </c>
      <c r="BE7" s="155">
        <f>VLOOKUP(BE5,Curves!$E$2:$H$102,4,FALSE)*(1+presc_marg_exp_infl)</f>
        <v>5.0630645899590834E-2</v>
      </c>
      <c r="BF7" s="155">
        <f>VLOOKUP(BF5,Curves!$E$2:$H$102,4,FALSE)*(1+presc_marg_exp_infl)</f>
        <v>5.0630645899590591E-2</v>
      </c>
      <c r="BG7" s="155">
        <f>VLOOKUP(BG5,Curves!$E$2:$H$102,4,FALSE)*(1+presc_marg_exp_infl)</f>
        <v>5.0630645899586685E-2</v>
      </c>
      <c r="BH7" s="155">
        <f>VLOOKUP(BH5,Curves!$E$2:$H$102,4,FALSE)*(1+presc_marg_exp_infl)</f>
        <v>5.0630645899586685E-2</v>
      </c>
      <c r="BI7" s="155">
        <f>VLOOKUP(BI5,Curves!$E$2:$H$102,4,FALSE)*(1+presc_marg_exp_infl)</f>
        <v>5.0630645899590591E-2</v>
      </c>
      <c r="BJ7" s="155">
        <f>VLOOKUP(BJ5,Curves!$E$2:$H$102,4,FALSE)*(1+presc_marg_exp_infl)</f>
        <v>5.0630645899590349E-2</v>
      </c>
      <c r="BK7" s="155">
        <f>VLOOKUP(BK5,Curves!$E$2:$H$102,4,FALSE)*(1+presc_marg_exp_infl)</f>
        <v>5.0630645899586442E-2</v>
      </c>
      <c r="BL7" s="155">
        <f>VLOOKUP(BL5,Curves!$E$2:$H$102,4,FALSE)*(1+presc_marg_exp_infl)</f>
        <v>5.0630645899586685E-2</v>
      </c>
      <c r="BM7" s="155">
        <f>VLOOKUP(BM5,Curves!$E$2:$H$102,4,FALSE)*(1+presc_marg_exp_infl)</f>
        <v>5.0630645899590591E-2</v>
      </c>
      <c r="BN7" s="155">
        <f>VLOOKUP(BN5,Curves!$E$2:$H$102,4,FALSE)*(1+presc_marg_exp_infl)</f>
        <v>5.0630645899590591E-2</v>
      </c>
      <c r="BO7" s="155">
        <f>VLOOKUP(BO5,Curves!$E$2:$H$102,4,FALSE)*(1+presc_marg_exp_infl)</f>
        <v>5.0630645899590591E-2</v>
      </c>
      <c r="BP7" s="155">
        <f>VLOOKUP(BP5,Curves!$E$2:$H$102,4,FALSE)*(1+presc_marg_exp_infl)</f>
        <v>5.0630645899590591E-2</v>
      </c>
      <c r="BQ7" s="155">
        <f>VLOOKUP(BQ5,Curves!$E$2:$H$102,4,FALSE)*(1+presc_marg_exp_infl)</f>
        <v>5.0630645899582528E-2</v>
      </c>
      <c r="BR7" s="155">
        <f>VLOOKUP(BR5,Curves!$E$2:$H$102,4,FALSE)*(1+presc_marg_exp_infl)</f>
        <v>5.0630645899582528E-2</v>
      </c>
      <c r="BS7" s="155">
        <f>VLOOKUP(BS5,Curves!$E$2:$H$102,4,FALSE)*(1+presc_marg_exp_infl)</f>
        <v>5.0630645899582528E-2</v>
      </c>
      <c r="BT7" s="155">
        <f>VLOOKUP(BT5,Curves!$E$2:$H$102,4,FALSE)*(1+presc_marg_exp_infl)</f>
        <v>5.0630645899590591E-2</v>
      </c>
      <c r="BU7" s="155">
        <f>VLOOKUP(BU5,Curves!$E$2:$H$102,4,FALSE)*(1+presc_marg_exp_infl)</f>
        <v>5.0630645899590591E-2</v>
      </c>
      <c r="BV7" s="155">
        <f>VLOOKUP(BV5,Curves!$E$2:$H$102,4,FALSE)*(1+presc_marg_exp_infl)</f>
        <v>5.0630645899590591E-2</v>
      </c>
      <c r="BW7" s="155">
        <f>VLOOKUP(BW5,Curves!$E$2:$H$102,4,FALSE)*(1+presc_marg_exp_infl)</f>
        <v>5.0630645899590834E-2</v>
      </c>
      <c r="BX7" s="155">
        <f>VLOOKUP(BX5,Curves!$E$2:$H$102,4,FALSE)*(1+presc_marg_exp_infl)</f>
        <v>5.0630645899590591E-2</v>
      </c>
      <c r="BY7" s="155">
        <f>VLOOKUP(BY5,Curves!$E$2:$H$102,4,FALSE)*(1+presc_marg_exp_infl)</f>
        <v>5.0630645899590591E-2</v>
      </c>
      <c r="BZ7" s="155">
        <f>VLOOKUP(BZ5,Curves!$E$2:$H$102,4,FALSE)*(1+presc_marg_exp_infl)</f>
        <v>5.0630645899582778E-2</v>
      </c>
      <c r="CA7" s="155">
        <f>VLOOKUP(CA5,Curves!$E$2:$H$102,4,FALSE)*(1+presc_marg_exp_infl)</f>
        <v>5.0630645899582286E-2</v>
      </c>
      <c r="CB7" s="155">
        <f>VLOOKUP(CB5,Curves!$E$2:$H$102,4,FALSE)*(1+presc_marg_exp_infl)</f>
        <v>5.0630645899590591E-2</v>
      </c>
      <c r="CC7" s="155">
        <f>VLOOKUP(CC5,Curves!$E$2:$H$102,4,FALSE)*(1+presc_marg_exp_infl)</f>
        <v>5.0630645899590591E-2</v>
      </c>
      <c r="CD7" s="155">
        <f>VLOOKUP(CD5,Curves!$E$2:$H$102,4,FALSE)*(1+presc_marg_exp_infl)</f>
        <v>5.0630645899590349E-2</v>
      </c>
      <c r="CE7" s="155">
        <f>VLOOKUP(CE5,Curves!$E$2:$H$102,4,FALSE)*(1+presc_marg_exp_infl)</f>
        <v>5.0630645899590591E-2</v>
      </c>
      <c r="CF7" s="155">
        <f>VLOOKUP(CF5,Curves!$E$2:$H$102,4,FALSE)*(1+presc_marg_exp_infl)</f>
        <v>5.0630645899590591E-2</v>
      </c>
      <c r="CG7" s="155">
        <f>VLOOKUP(CG5,Curves!$E$2:$H$102,4,FALSE)*(1+presc_marg_exp_infl)</f>
        <v>5.0630645899590591E-2</v>
      </c>
      <c r="CH7" s="155">
        <f>VLOOKUP(CH5,Curves!$E$2:$H$102,4,FALSE)*(1+presc_marg_exp_infl)</f>
        <v>5.0630645899590591E-2</v>
      </c>
      <c r="CI7" s="155">
        <f>VLOOKUP(CI5,Curves!$E$2:$H$102,4,FALSE)*(1+presc_marg_exp_infl)</f>
        <v>5.0630645899582528E-2</v>
      </c>
      <c r="CJ7" s="155">
        <f>VLOOKUP(CJ5,Curves!$E$2:$H$102,4,FALSE)*(1+presc_marg_exp_infl)</f>
        <v>5.0630645899582528E-2</v>
      </c>
      <c r="CK7" s="155">
        <f>VLOOKUP(CK5,Curves!$E$2:$H$102,4,FALSE)*(1+presc_marg_exp_infl)</f>
        <v>5.0630645899590834E-2</v>
      </c>
      <c r="CL7" s="155">
        <f>VLOOKUP(CL5,Curves!$E$2:$H$102,4,FALSE)*(1+presc_marg_exp_infl)</f>
        <v>5.0630645899590591E-2</v>
      </c>
      <c r="CM7" s="155">
        <f>VLOOKUP(CM5,Curves!$E$2:$H$102,4,FALSE)*(1+presc_marg_exp_infl)</f>
        <v>5.0630645899590349E-2</v>
      </c>
      <c r="CN7" s="155">
        <f>VLOOKUP(CN5,Curves!$E$2:$H$102,4,FALSE)*(1+presc_marg_exp_infl)</f>
        <v>5.0630645899590591E-2</v>
      </c>
      <c r="CO7" s="155">
        <f>VLOOKUP(CO5,Curves!$E$2:$H$102,4,FALSE)*(1+presc_marg_exp_infl)</f>
        <v>5.0630645899590591E-2</v>
      </c>
      <c r="CP7" s="155">
        <f>VLOOKUP(CP5,Curves!$E$2:$H$102,4,FALSE)*(1+presc_marg_exp_infl)</f>
        <v>5.0630645899590834E-2</v>
      </c>
      <c r="CQ7" s="155">
        <f>VLOOKUP(CQ5,Curves!$E$2:$H$102,4,FALSE)*(1+presc_marg_exp_infl)</f>
        <v>5.0630645899582286E-2</v>
      </c>
      <c r="CR7" s="155">
        <f>VLOOKUP(CR5,Curves!$E$2:$H$102,4,FALSE)*(1+presc_marg_exp_infl)</f>
        <v>5.0630645899582528E-2</v>
      </c>
      <c r="CS7" s="155">
        <f>VLOOKUP(CS5,Curves!$E$2:$H$102,4,FALSE)*(1+presc_marg_exp_infl)</f>
        <v>5.0630645899590591E-2</v>
      </c>
      <c r="CT7" s="155">
        <f>VLOOKUP(CT5,Curves!$E$2:$H$102,4,FALSE)*(1+presc_marg_exp_infl)</f>
        <v>5.0630645899590591E-2</v>
      </c>
      <c r="CU7" s="155">
        <f>VLOOKUP(CU5,Curves!$E$2:$H$102,4,FALSE)*(1+presc_marg_exp_infl)</f>
        <v>5.0630645899590591E-2</v>
      </c>
      <c r="CV7" s="155">
        <f>VLOOKUP(CV5,Curves!$E$2:$H$102,4,FALSE)*(1+presc_marg_exp_infl)</f>
        <v>5.0630645899590591E-2</v>
      </c>
      <c r="CW7" s="155">
        <f>VLOOKUP(CW5,Curves!$E$2:$H$102,4,FALSE)*(1+presc_marg_exp_infl)</f>
        <v>5.0630645899590591E-2</v>
      </c>
      <c r="CX7" s="155">
        <f>VLOOKUP(CX5,Curves!$E$2:$H$102,4,FALSE)*(1+presc_marg_exp_infl)</f>
        <v>5.0630645899590591E-2</v>
      </c>
      <c r="CY7" s="155">
        <f>VLOOKUP(CY5,Curves!$E$2:$H$102,4,FALSE)*(1+presc_marg_exp_infl)</f>
        <v>5.0630645899590349E-2</v>
      </c>
      <c r="CZ7" s="155">
        <f>VLOOKUP(CZ5,Curves!$E$2:$H$102,4,FALSE)*(1+presc_marg_exp_infl)</f>
        <v>5.0630645899582528E-2</v>
      </c>
      <c r="DA7" s="155">
        <f>VLOOKUP(DA5,Curves!$E$2:$H$102,4,FALSE)*(1+presc_marg_exp_infl)</f>
        <v>5.0630645899582528E-2</v>
      </c>
      <c r="DB7" s="155">
        <f>VLOOKUP(DB5,Curves!$E$2:$H$102,4,FALSE)*(1+presc_marg_exp_infl)</f>
        <v>5.0630645899582528E-2</v>
      </c>
      <c r="DC7" s="154"/>
      <c r="DD7" s="154"/>
      <c r="DE7" s="154"/>
    </row>
    <row r="8" spans="2:1426" x14ac:dyDescent="0.3">
      <c r="C8" s="35" t="s">
        <v>436</v>
      </c>
      <c r="F8" s="156">
        <f>(1+F7)^(F5-1)</f>
        <v>1</v>
      </c>
      <c r="G8" s="155">
        <f>F8*(1+F7)</f>
        <v>1.0957440639900904</v>
      </c>
      <c r="H8" s="155">
        <f t="shared" ref="H8:BS8" si="2595">G8*(1+G7)</f>
        <v>1.1713563542049614</v>
      </c>
      <c r="I8" s="155">
        <f t="shared" si="2595"/>
        <v>1.2379151324498321</v>
      </c>
      <c r="J8" s="155">
        <f t="shared" si="2595"/>
        <v>1.3029856225962735</v>
      </c>
      <c r="K8" s="155">
        <f t="shared" si="2595"/>
        <v>1.3697241742095589</v>
      </c>
      <c r="L8" s="155">
        <f t="shared" si="2595"/>
        <v>1.4393180453764243</v>
      </c>
      <c r="M8" s="155">
        <f t="shared" si="2595"/>
        <v>1.5122689054891958</v>
      </c>
      <c r="N8" s="155">
        <f t="shared" si="2595"/>
        <v>1.5888605135413032</v>
      </c>
      <c r="O8" s="155">
        <f t="shared" si="2595"/>
        <v>1.669313287567225</v>
      </c>
      <c r="P8" s="155">
        <f t="shared" si="2595"/>
        <v>1.7538341468753051</v>
      </c>
      <c r="Q8" s="155">
        <f t="shared" si="2595"/>
        <v>1.842632677621729</v>
      </c>
      <c r="R8" s="155">
        <f t="shared" si="2595"/>
        <v>1.935926605518415</v>
      </c>
      <c r="S8" s="155">
        <f t="shared" si="2595"/>
        <v>2.0339438975852198</v>
      </c>
      <c r="T8" s="155">
        <f t="shared" si="2595"/>
        <v>2.1369238154043502</v>
      </c>
      <c r="U8" s="155">
        <f t="shared" si="2595"/>
        <v>2.2451176561886217</v>
      </c>
      <c r="V8" s="155">
        <f t="shared" si="2595"/>
        <v>2.3587894157014668</v>
      </c>
      <c r="W8" s="155">
        <f t="shared" si="2595"/>
        <v>2.4782164481378208</v>
      </c>
      <c r="X8" s="155">
        <f t="shared" si="2595"/>
        <v>2.603690147832304</v>
      </c>
      <c r="Y8" s="155">
        <f t="shared" si="2595"/>
        <v>2.735516661817381</v>
      </c>
      <c r="Z8" s="155">
        <f t="shared" si="2595"/>
        <v>2.8740176372989437</v>
      </c>
      <c r="AA8" s="155">
        <f t="shared" si="2595"/>
        <v>3.0195310066100012</v>
      </c>
      <c r="AB8" s="155">
        <f t="shared" si="2595"/>
        <v>3.1724118117909694</v>
      </c>
      <c r="AC8" s="155">
        <f t="shared" si="2595"/>
        <v>3.3330330708822111</v>
      </c>
      <c r="AD8" s="155">
        <f t="shared" si="2595"/>
        <v>3.5017866880659141</v>
      </c>
      <c r="AE8" s="155">
        <f t="shared" si="2595"/>
        <v>3.6790844098853506</v>
      </c>
      <c r="AF8" s="155">
        <f t="shared" si="2595"/>
        <v>3.8653588298769765</v>
      </c>
      <c r="AG8" s="155">
        <f t="shared" si="2595"/>
        <v>4.0610644440673349</v>
      </c>
      <c r="AH8" s="155">
        <f t="shared" si="2595"/>
        <v>4.2666787599103211</v>
      </c>
      <c r="AI8" s="155">
        <f t="shared" si="2595"/>
        <v>4.4827034613706358</v>
      </c>
      <c r="AJ8" s="155">
        <f t="shared" si="2595"/>
        <v>4.7096656329961606</v>
      </c>
      <c r="AK8" s="155">
        <f t="shared" si="2595"/>
        <v>4.9481190459658411</v>
      </c>
      <c r="AL8" s="155">
        <f t="shared" si="2595"/>
        <v>5.1986455092511372</v>
      </c>
      <c r="AM8" s="155">
        <f t="shared" si="2595"/>
        <v>5.46185628918753</v>
      </c>
      <c r="AN8" s="155">
        <f t="shared" si="2595"/>
        <v>5.7383936009198369</v>
      </c>
      <c r="AO8" s="155">
        <f t="shared" si="2595"/>
        <v>6.0289321753604863</v>
      </c>
      <c r="AP8" s="155">
        <f t="shared" si="2595"/>
        <v>6.3341809054837874</v>
      </c>
      <c r="AQ8" s="155">
        <f t="shared" si="2595"/>
        <v>6.6548845759732584</v>
      </c>
      <c r="AR8" s="155">
        <f t="shared" si="2595"/>
        <v>6.991825680442008</v>
      </c>
      <c r="AS8" s="155">
        <f t="shared" si="2595"/>
        <v>7.3458263306601319</v>
      </c>
      <c r="AT8" s="155">
        <f t="shared" si="2595"/>
        <v>7.7177502624476437</v>
      </c>
      <c r="AU8" s="155">
        <f t="shared" si="2595"/>
        <v>8.1085049431270715</v>
      </c>
      <c r="AV8" s="155">
        <f t="shared" si="2595"/>
        <v>8.5190437856776189</v>
      </c>
      <c r="AW8" s="155">
        <f t="shared" si="2595"/>
        <v>8.9503684749933718</v>
      </c>
      <c r="AX8" s="155">
        <f t="shared" si="2595"/>
        <v>9.4035314119216213</v>
      </c>
      <c r="AY8" s="155">
        <f t="shared" si="2595"/>
        <v>9.8796382810442633</v>
      </c>
      <c r="AZ8" s="155">
        <f t="shared" si="2595"/>
        <v>10.379850748467817</v>
      </c>
      <c r="BA8" s="155">
        <f t="shared" si="2595"/>
        <v>10.905389296204092</v>
      </c>
      <c r="BB8" s="155">
        <f t="shared" si="2595"/>
        <v>11.457536200057387</v>
      </c>
      <c r="BC8" s="155">
        <f t="shared" si="2595"/>
        <v>12.037638658284234</v>
      </c>
      <c r="BD8" s="155">
        <f t="shared" si="2595"/>
        <v>12.647112078658997</v>
      </c>
      <c r="BE8" s="155">
        <f t="shared" si="2595"/>
        <v>13.287443531965966</v>
      </c>
      <c r="BF8" s="155">
        <f t="shared" si="2595"/>
        <v>13.960195380343745</v>
      </c>
      <c r="BG8" s="155">
        <f t="shared" si="2595"/>
        <v>14.66700908933503</v>
      </c>
      <c r="BH8" s="155">
        <f t="shared" si="2595"/>
        <v>15.409609232943172</v>
      </c>
      <c r="BI8" s="155">
        <f t="shared" si="2595"/>
        <v>16.18980770146732</v>
      </c>
      <c r="BJ8" s="155">
        <f t="shared" si="2595"/>
        <v>17.009508122382776</v>
      </c>
      <c r="BK8" s="155">
        <f t="shared" si="2595"/>
        <v>17.870710505053346</v>
      </c>
      <c r="BL8" s="155">
        <f t="shared" si="2595"/>
        <v>18.775516120608721</v>
      </c>
      <c r="BM8" s="155">
        <f t="shared" si="2595"/>
        <v>19.726132628893243</v>
      </c>
      <c r="BN8" s="155">
        <f t="shared" si="2595"/>
        <v>20.724879464995098</v>
      </c>
      <c r="BO8" s="155">
        <f t="shared" si="2595"/>
        <v>21.774193498498963</v>
      </c>
      <c r="BP8" s="155">
        <f t="shared" si="2595"/>
        <v>22.876634979270634</v>
      </c>
      <c r="BQ8" s="155">
        <f t="shared" si="2595"/>
        <v>24.034893784280275</v>
      </c>
      <c r="BR8" s="155">
        <f t="shared" si="2595"/>
        <v>25.251795980706245</v>
      </c>
      <c r="BS8" s="155">
        <f t="shared" si="2595"/>
        <v>26.53031072133388</v>
      </c>
      <c r="BT8" s="155">
        <f t="shared" ref="BT8:DB8" si="2596">BS8*(1+BS7)</f>
        <v>27.873557489071629</v>
      </c>
      <c r="BU8" s="155">
        <f t="shared" si="2596"/>
        <v>29.2848137082627</v>
      </c>
      <c r="BV8" s="155">
        <f t="shared" si="2596"/>
        <v>30.767522741361226</v>
      </c>
      <c r="BW8" s="155">
        <f t="shared" si="2596"/>
        <v>32.32530229048669</v>
      </c>
      <c r="BX8" s="155">
        <f t="shared" si="2596"/>
        <v>33.961953224353557</v>
      </c>
      <c r="BY8" s="155">
        <f t="shared" si="2596"/>
        <v>35.681468852114264</v>
      </c>
      <c r="BZ8" s="155">
        <f t="shared" si="2596"/>
        <v>37.488044666742937</v>
      </c>
      <c r="CA8" s="155">
        <f t="shared" si="2596"/>
        <v>39.386088581732544</v>
      </c>
      <c r="CB8" s="155">
        <f t="shared" si="2596"/>
        <v>41.380231686083825</v>
      </c>
      <c r="CC8" s="155">
        <f t="shared" si="2596"/>
        <v>43.475339543824958</v>
      </c>
      <c r="CD8" s="155">
        <f t="shared" si="2596"/>
        <v>45.676524065632833</v>
      </c>
      <c r="CE8" s="155">
        <f t="shared" si="2596"/>
        <v>47.989155981524007</v>
      </c>
      <c r="CF8" s="155">
        <f t="shared" si="2596"/>
        <v>50.41887794504477</v>
      </c>
      <c r="CG8" s="155">
        <f t="shared" si="2596"/>
        <v>52.971618300935013</v>
      </c>
      <c r="CH8" s="155">
        <f t="shared" si="2596"/>
        <v>55.653605549857929</v>
      </c>
      <c r="CI8" s="155">
        <f t="shared" si="2596"/>
        <v>58.47138354548828</v>
      </c>
      <c r="CJ8" s="155">
        <f t="shared" si="2596"/>
        <v>61.431827461038566</v>
      </c>
      <c r="CK8" s="155">
        <f t="shared" si="2596"/>
        <v>64.542160564182652</v>
      </c>
      <c r="CL8" s="155">
        <f t="shared" si="2596"/>
        <v>67.809971841302328</v>
      </c>
      <c r="CM8" s="155">
        <f t="shared" si="2596"/>
        <v>71.243234514060518</v>
      </c>
      <c r="CN8" s="155">
        <f t="shared" si="2596"/>
        <v>74.850325493483396</v>
      </c>
      <c r="CO8" s="155">
        <f t="shared" si="2596"/>
        <v>78.640045819013054</v>
      </c>
      <c r="CP8" s="155">
        <f t="shared" si="2596"/>
        <v>82.621642132403082</v>
      </c>
      <c r="CQ8" s="155">
        <f t="shared" si="2596"/>
        <v>86.804829238851497</v>
      </c>
      <c r="CR8" s="155">
        <f t="shared" si="2596"/>
        <v>91.199813810417481</v>
      </c>
      <c r="CS8" s="155">
        <f t="shared" si="2596"/>
        <v>95.817319289560572</v>
      </c>
      <c r="CT8" s="155">
        <f t="shared" si="2596"/>
        <v>100.66861205355833</v>
      </c>
      <c r="CU8" s="155">
        <f t="shared" si="2596"/>
        <v>105.7655289036453</v>
      </c>
      <c r="CV8" s="155">
        <f t="shared" si="2596"/>
        <v>111.12050594594869</v>
      </c>
      <c r="CW8" s="155">
        <f t="shared" si="2596"/>
        <v>116.74660893468138</v>
      </c>
      <c r="CX8" s="155">
        <f t="shared" si="2596"/>
        <v>122.65756515163122</v>
      </c>
      <c r="CY8" s="155">
        <f t="shared" si="2596"/>
        <v>128.86779689972943</v>
      </c>
      <c r="CZ8" s="155">
        <f t="shared" si="2596"/>
        <v>135.39245669241996</v>
      </c>
      <c r="DA8" s="155">
        <f t="shared" si="2596"/>
        <v>142.24746422468843</v>
      </c>
      <c r="DB8" s="155">
        <f t="shared" si="2596"/>
        <v>149.44954521596216</v>
      </c>
    </row>
    <row r="10" spans="2:1426" x14ac:dyDescent="0.3">
      <c r="C10" s="35" t="s">
        <v>437</v>
      </c>
      <c r="F10" s="155">
        <f>VLOOKUP(F5,Curves!$E$2:$G$102,2,FALSE)</f>
        <v>8.559028065167E-2</v>
      </c>
      <c r="G10" s="155">
        <f>VLOOKUP(G5,Curves!$E$2:$G$102,2,FALSE)</f>
        <v>9.9876267766255467E-2</v>
      </c>
      <c r="H10" s="155">
        <f>VLOOKUP(H5,Curves!$E$2:$G$102,2,FALSE)</f>
        <v>7.6873117910885691E-2</v>
      </c>
      <c r="I10" s="155">
        <f>VLOOKUP(I5,Curves!$E$2:$G$102,2,FALSE)</f>
        <v>6.6835870408153975E-2</v>
      </c>
      <c r="J10" s="155">
        <f>VLOOKUP(J5,Curves!$E$2:$G$102,2,FALSE)</f>
        <v>6.3390940745995383E-2</v>
      </c>
      <c r="K10" s="155">
        <f>VLOOKUP(K5,Curves!$E$2:$G$102,2,FALSE)</f>
        <v>6.2309319590553303E-2</v>
      </c>
      <c r="L10" s="155">
        <f>VLOOKUP(L5,Curves!$E$2:$G$102,2,FALSE)</f>
        <v>6.1979365564908795E-2</v>
      </c>
      <c r="M10" s="155">
        <f>VLOOKUP(M5,Curves!$E$2:$G$102,2,FALSE)</f>
        <v>6.1879601285193431E-2</v>
      </c>
      <c r="N10" s="155">
        <f>VLOOKUP(N5,Curves!$E$2:$G$102,2,FALSE)</f>
        <v>6.1849517878484361E-2</v>
      </c>
      <c r="O10" s="155">
        <f>VLOOKUP(O5,Curves!$E$2:$G$102,2,FALSE)</f>
        <v>6.1840453752960212E-2</v>
      </c>
      <c r="P10" s="155">
        <f>VLOOKUP(P5,Curves!$E$2:$G$102,2,FALSE)</f>
        <v>6.1837723402446754E-2</v>
      </c>
      <c r="Q10" s="155">
        <f>VLOOKUP(Q5,Curves!$E$2:$G$102,2,FALSE)</f>
        <v>6.1836901010512868E-2</v>
      </c>
      <c r="R10" s="155">
        <f>VLOOKUP(R5,Curves!$E$2:$G$102,2,FALSE)</f>
        <v>6.1836653308447564E-2</v>
      </c>
      <c r="S10" s="155">
        <f>VLOOKUP(S5,Curves!$E$2:$G$102,2,FALSE)</f>
        <v>6.1836578701806477E-2</v>
      </c>
      <c r="T10" s="155">
        <f>VLOOKUP(T5,Curves!$E$2:$G$102,2,FALSE)</f>
        <v>6.1836556230697726E-2</v>
      </c>
      <c r="U10" s="155">
        <f>VLOOKUP(U5,Curves!$E$2:$G$102,2,FALSE)</f>
        <v>6.1836549462526147E-2</v>
      </c>
      <c r="V10" s="155">
        <f>VLOOKUP(V5,Curves!$E$2:$G$102,2,FALSE)</f>
        <v>6.1836547423993915E-2</v>
      </c>
      <c r="W10" s="155">
        <f>VLOOKUP(W5,Curves!$E$2:$G$102,2,FALSE)</f>
        <v>6.1836546809997728E-2</v>
      </c>
      <c r="X10" s="155">
        <f>VLOOKUP(X5,Curves!$E$2:$G$102,2,FALSE)</f>
        <v>6.1836546625068101E-2</v>
      </c>
      <c r="Y10" s="155">
        <f>VLOOKUP(Y5,Curves!$E$2:$G$102,2,FALSE)</f>
        <v>6.1836546569367545E-2</v>
      </c>
      <c r="Z10" s="155">
        <f>VLOOKUP(Z5,Curves!$E$2:$G$102,2,FALSE)</f>
        <v>6.1836546552589411E-2</v>
      </c>
      <c r="AA10" s="155">
        <f>VLOOKUP(AA5,Curves!$E$2:$G$102,2,FALSE)</f>
        <v>6.1836546547538118E-2</v>
      </c>
      <c r="AB10" s="155">
        <f>VLOOKUP(AB5,Curves!$E$2:$G$102,2,FALSE)</f>
        <v>6.1836546546016224E-2</v>
      </c>
      <c r="AC10" s="155">
        <f>VLOOKUP(AC5,Curves!$E$2:$G$102,2,FALSE)</f>
        <v>6.1836546545555926E-2</v>
      </c>
      <c r="AD10" s="155">
        <f>VLOOKUP(AD5,Curves!$E$2:$G$102,2,FALSE)</f>
        <v>6.1836546545418036E-2</v>
      </c>
      <c r="AE10" s="155">
        <f>VLOOKUP(AE5,Curves!$E$2:$G$102,2,FALSE)</f>
        <v>6.1836546545380067E-2</v>
      </c>
      <c r="AF10" s="155">
        <f>VLOOKUP(AF5,Curves!$E$2:$G$102,2,FALSE)</f>
        <v>6.1836546545363857E-2</v>
      </c>
      <c r="AG10" s="155">
        <f>VLOOKUP(AG5,Curves!$E$2:$G$102,2,FALSE)</f>
        <v>6.1836546545359639E-2</v>
      </c>
      <c r="AH10" s="155">
        <f>VLOOKUP(AH5,Curves!$E$2:$G$102,2,FALSE)</f>
        <v>6.1836546545362525E-2</v>
      </c>
      <c r="AI10" s="155">
        <f>VLOOKUP(AI5,Curves!$E$2:$G$102,2,FALSE)</f>
        <v>6.1836546545358306E-2</v>
      </c>
      <c r="AJ10" s="155">
        <f>VLOOKUP(AJ5,Curves!$E$2:$G$102,2,FALSE)</f>
        <v>6.1836546545358306E-2</v>
      </c>
      <c r="AK10" s="155">
        <f>VLOOKUP(AK5,Curves!$E$2:$G$102,2,FALSE)</f>
        <v>6.1836546545361859E-2</v>
      </c>
      <c r="AL10" s="155">
        <f>VLOOKUP(AL5,Curves!$E$2:$G$102,2,FALSE)</f>
        <v>6.1836546545358528E-2</v>
      </c>
      <c r="AM10" s="155">
        <f>VLOOKUP(AM5,Curves!$E$2:$G$102,2,FALSE)</f>
        <v>6.1836546545358306E-2</v>
      </c>
      <c r="AN10" s="155">
        <f>VLOOKUP(AN5,Curves!$E$2:$G$102,2,FALSE)</f>
        <v>6.1836546545362081E-2</v>
      </c>
      <c r="AO10" s="155">
        <f>VLOOKUP(AO5,Curves!$E$2:$G$102,2,FALSE)</f>
        <v>6.1836546545358084E-2</v>
      </c>
      <c r="AP10" s="155">
        <f>VLOOKUP(AP5,Curves!$E$2:$G$102,2,FALSE)</f>
        <v>6.1836546545358084E-2</v>
      </c>
      <c r="AQ10" s="155">
        <f>VLOOKUP(AQ5,Curves!$E$2:$G$102,2,FALSE)</f>
        <v>6.1836546545358084E-2</v>
      </c>
      <c r="AR10" s="155">
        <f>VLOOKUP(AR5,Curves!$E$2:$G$102,2,FALSE)</f>
        <v>6.1836546545362081E-2</v>
      </c>
      <c r="AS10" s="155">
        <f>VLOOKUP(AS5,Curves!$E$2:$G$102,2,FALSE)</f>
        <v>6.1836546545358306E-2</v>
      </c>
      <c r="AT10" s="155">
        <f>VLOOKUP(AT5,Curves!$E$2:$G$102,2,FALSE)</f>
        <v>6.1836546545358306E-2</v>
      </c>
      <c r="AU10" s="155">
        <f>VLOOKUP(AU5,Curves!$E$2:$G$102,2,FALSE)</f>
        <v>6.1836546545362081E-2</v>
      </c>
      <c r="AV10" s="155">
        <f>VLOOKUP(AV5,Curves!$E$2:$G$102,2,FALSE)</f>
        <v>6.1836546545358306E-2</v>
      </c>
      <c r="AW10" s="155">
        <f>VLOOKUP(AW5,Curves!$E$2:$G$102,2,FALSE)</f>
        <v>6.1836546545358306E-2</v>
      </c>
      <c r="AX10" s="155">
        <f>VLOOKUP(AX5,Curves!$E$2:$G$102,2,FALSE)</f>
        <v>6.1836546545362081E-2</v>
      </c>
      <c r="AY10" s="155">
        <f>VLOOKUP(AY5,Curves!$E$2:$G$102,2,FALSE)</f>
        <v>6.1836546545358306E-2</v>
      </c>
      <c r="AZ10" s="155">
        <f>VLOOKUP(AZ5,Curves!$E$2:$G$102,2,FALSE)</f>
        <v>6.1836546545361859E-2</v>
      </c>
      <c r="BA10" s="155">
        <f>VLOOKUP(BA5,Curves!$E$2:$G$102,2,FALSE)</f>
        <v>6.1836546545362081E-2</v>
      </c>
      <c r="BB10" s="155">
        <f>VLOOKUP(BB5,Curves!$E$2:$G$102,2,FALSE)</f>
        <v>6.1836546545362081E-2</v>
      </c>
      <c r="BC10" s="155">
        <f>VLOOKUP(BC5,Curves!$E$2:$G$102,2,FALSE)</f>
        <v>6.1836546545362081E-2</v>
      </c>
      <c r="BD10" s="155">
        <f>VLOOKUP(BD5,Curves!$E$2:$G$102,2,FALSE)</f>
        <v>6.183654654535431E-2</v>
      </c>
      <c r="BE10" s="155">
        <f>VLOOKUP(BE5,Curves!$E$2:$G$102,2,FALSE)</f>
        <v>6.1836546545354532E-2</v>
      </c>
      <c r="BF10" s="155">
        <f>VLOOKUP(BF5,Curves!$E$2:$G$102,2,FALSE)</f>
        <v>6.1836546545362081E-2</v>
      </c>
      <c r="BG10" s="155">
        <f>VLOOKUP(BG5,Curves!$E$2:$G$102,2,FALSE)</f>
        <v>6.1836546545362081E-2</v>
      </c>
      <c r="BH10" s="155">
        <f>VLOOKUP(BH5,Curves!$E$2:$G$102,2,FALSE)</f>
        <v>6.1836546545362081E-2</v>
      </c>
      <c r="BI10" s="155">
        <f>VLOOKUP(BI5,Curves!$E$2:$G$102,2,FALSE)</f>
        <v>6.1836546545362303E-2</v>
      </c>
      <c r="BJ10" s="155">
        <f>VLOOKUP(BJ5,Curves!$E$2:$G$102,2,FALSE)</f>
        <v>6.1836546545354532E-2</v>
      </c>
      <c r="BK10" s="155">
        <f>VLOOKUP(BK5,Curves!$E$2:$G$102,2,FALSE)</f>
        <v>6.1836546545354754E-2</v>
      </c>
      <c r="BL10" s="155">
        <f>VLOOKUP(BL5,Curves!$E$2:$G$102,2,FALSE)</f>
        <v>6.1836546545362081E-2</v>
      </c>
      <c r="BM10" s="155">
        <f>VLOOKUP(BM5,Curves!$E$2:$G$102,2,FALSE)</f>
        <v>6.1836546545361859E-2</v>
      </c>
      <c r="BN10" s="155">
        <f>VLOOKUP(BN5,Curves!$E$2:$G$102,2,FALSE)</f>
        <v>6.1836546545362081E-2</v>
      </c>
      <c r="BO10" s="155">
        <f>VLOOKUP(BO5,Curves!$E$2:$G$102,2,FALSE)</f>
        <v>6.1836546545361859E-2</v>
      </c>
      <c r="BP10" s="155">
        <f>VLOOKUP(BP5,Curves!$E$2:$G$102,2,FALSE)</f>
        <v>6.1836546545362081E-2</v>
      </c>
      <c r="BQ10" s="155">
        <f>VLOOKUP(BQ5,Curves!$E$2:$G$102,2,FALSE)</f>
        <v>6.1836546545354754E-2</v>
      </c>
      <c r="BR10" s="155">
        <f>VLOOKUP(BR5,Curves!$E$2:$G$102,2,FALSE)</f>
        <v>6.1836546545354532E-2</v>
      </c>
      <c r="BS10" s="155">
        <f>VLOOKUP(BS5,Curves!$E$2:$G$102,2,FALSE)</f>
        <v>6.1836546545361859E-2</v>
      </c>
      <c r="BT10" s="155">
        <f>VLOOKUP(BT5,Curves!$E$2:$G$102,2,FALSE)</f>
        <v>6.1836546545362303E-2</v>
      </c>
      <c r="BU10" s="155">
        <f>VLOOKUP(BU5,Curves!$E$2:$G$102,2,FALSE)</f>
        <v>6.1836546545361859E-2</v>
      </c>
      <c r="BV10" s="155">
        <f>VLOOKUP(BV5,Curves!$E$2:$G$102,2,FALSE)</f>
        <v>6.1836546545362081E-2</v>
      </c>
      <c r="BW10" s="155">
        <f>VLOOKUP(BW5,Curves!$E$2:$G$102,2,FALSE)</f>
        <v>6.1836546545354754E-2</v>
      </c>
      <c r="BX10" s="155">
        <f>VLOOKUP(BX5,Curves!$E$2:$G$102,2,FALSE)</f>
        <v>6.1836546545354532E-2</v>
      </c>
      <c r="BY10" s="155">
        <f>VLOOKUP(BY5,Curves!$E$2:$G$102,2,FALSE)</f>
        <v>6.1836546545361859E-2</v>
      </c>
      <c r="BZ10" s="155">
        <f>VLOOKUP(BZ5,Curves!$E$2:$G$102,2,FALSE)</f>
        <v>6.1836546545362081E-2</v>
      </c>
      <c r="CA10" s="155">
        <f>VLOOKUP(CA5,Curves!$E$2:$G$102,2,FALSE)</f>
        <v>6.1836546545362081E-2</v>
      </c>
      <c r="CB10" s="155">
        <f>VLOOKUP(CB5,Curves!$E$2:$G$102,2,FALSE)</f>
        <v>6.1836546545361859E-2</v>
      </c>
      <c r="CC10" s="155">
        <f>VLOOKUP(CC5,Curves!$E$2:$G$102,2,FALSE)</f>
        <v>6.1836546545362081E-2</v>
      </c>
      <c r="CD10" s="155">
        <f>VLOOKUP(CD5,Curves!$E$2:$G$102,2,FALSE)</f>
        <v>6.183654654535431E-2</v>
      </c>
      <c r="CE10" s="155">
        <f>VLOOKUP(CE5,Curves!$E$2:$G$102,2,FALSE)</f>
        <v>6.1836546545354532E-2</v>
      </c>
      <c r="CF10" s="155">
        <f>VLOOKUP(CF5,Curves!$E$2:$G$102,2,FALSE)</f>
        <v>6.1836546545362081E-2</v>
      </c>
      <c r="CG10" s="155">
        <f>VLOOKUP(CG5,Curves!$E$2:$G$102,2,FALSE)</f>
        <v>6.1836546545362081E-2</v>
      </c>
      <c r="CH10" s="155">
        <f>VLOOKUP(CH5,Curves!$E$2:$G$102,2,FALSE)</f>
        <v>6.1836546545362081E-2</v>
      </c>
      <c r="CI10" s="155">
        <f>VLOOKUP(CI5,Curves!$E$2:$G$102,2,FALSE)</f>
        <v>6.1836546545362081E-2</v>
      </c>
      <c r="CJ10" s="155">
        <f>VLOOKUP(CJ5,Curves!$E$2:$G$102,2,FALSE)</f>
        <v>6.1836546545354532E-2</v>
      </c>
      <c r="CK10" s="155">
        <f>VLOOKUP(CK5,Curves!$E$2:$G$102,2,FALSE)</f>
        <v>6.1836546545354532E-2</v>
      </c>
      <c r="CL10" s="155">
        <f>VLOOKUP(CL5,Curves!$E$2:$G$102,2,FALSE)</f>
        <v>6.1836546545361859E-2</v>
      </c>
      <c r="CM10" s="155">
        <f>VLOOKUP(CM5,Curves!$E$2:$G$102,2,FALSE)</f>
        <v>6.1836546545362303E-2</v>
      </c>
      <c r="CN10" s="155">
        <f>VLOOKUP(CN5,Curves!$E$2:$G$102,2,FALSE)</f>
        <v>6.1836546545361859E-2</v>
      </c>
      <c r="CO10" s="155">
        <f>VLOOKUP(CO5,Curves!$E$2:$G$102,2,FALSE)</f>
        <v>6.1836546545362081E-2</v>
      </c>
      <c r="CP10" s="155">
        <f>VLOOKUP(CP5,Curves!$E$2:$G$102,2,FALSE)</f>
        <v>6.183654654535431E-2</v>
      </c>
      <c r="CQ10" s="155">
        <f>VLOOKUP(CQ5,Curves!$E$2:$G$102,2,FALSE)</f>
        <v>6.1836546545354532E-2</v>
      </c>
      <c r="CR10" s="155">
        <f>VLOOKUP(CR5,Curves!$E$2:$G$102,2,FALSE)</f>
        <v>6.1836546545361859E-2</v>
      </c>
      <c r="CS10" s="155">
        <f>VLOOKUP(CS5,Curves!$E$2:$G$102,2,FALSE)</f>
        <v>6.1836546545362303E-2</v>
      </c>
      <c r="CT10" s="155">
        <f>VLOOKUP(CT5,Curves!$E$2:$G$102,2,FALSE)</f>
        <v>6.1836546545362081E-2</v>
      </c>
      <c r="CU10" s="155">
        <f>VLOOKUP(CU5,Curves!$E$2:$G$102,2,FALSE)</f>
        <v>6.1836546545362081E-2</v>
      </c>
      <c r="CV10" s="155">
        <f>VLOOKUP(CV5,Curves!$E$2:$G$102,2,FALSE)</f>
        <v>6.1836546545362081E-2</v>
      </c>
      <c r="CW10" s="155">
        <f>VLOOKUP(CW5,Curves!$E$2:$G$102,2,FALSE)</f>
        <v>6.1836546545362081E-2</v>
      </c>
      <c r="CX10" s="155">
        <f>VLOOKUP(CX5,Curves!$E$2:$G$102,2,FALSE)</f>
        <v>6.1836546545362081E-2</v>
      </c>
      <c r="CY10" s="155">
        <f>VLOOKUP(CY5,Curves!$E$2:$G$102,2,FALSE)</f>
        <v>6.1836546545362081E-2</v>
      </c>
      <c r="CZ10" s="155">
        <f>VLOOKUP(CZ5,Curves!$E$2:$G$102,2,FALSE)</f>
        <v>6.1836546545346982E-2</v>
      </c>
      <c r="DA10" s="155">
        <f>VLOOKUP(DA5,Curves!$E$2:$G$102,2,FALSE)</f>
        <v>6.1836546545346982E-2</v>
      </c>
      <c r="DB10" s="155">
        <f>VLOOKUP(DB5,Curves!$E$2:$G$102,2,FALSE)</f>
        <v>6.1836546545346982E-2</v>
      </c>
      <c r="DC10" s="155"/>
    </row>
    <row r="11" spans="2:1426" x14ac:dyDescent="0.3">
      <c r="C11" s="35" t="s">
        <v>438</v>
      </c>
      <c r="F11" s="156">
        <v>1</v>
      </c>
      <c r="G11" s="155">
        <f>F11*(1/(1+F10))</f>
        <v>0.92115784179617843</v>
      </c>
      <c r="H11" s="155">
        <f t="shared" ref="H11:BS11" si="2597">G11*(1/(1+G10))</f>
        <v>0.8375104262109071</v>
      </c>
      <c r="I11" s="155">
        <f t="shared" si="2597"/>
        <v>0.77772433193955304</v>
      </c>
      <c r="J11" s="155">
        <f t="shared" si="2597"/>
        <v>0.72900092086518276</v>
      </c>
      <c r="K11" s="155">
        <f t="shared" si="2597"/>
        <v>0.68554366313650394</v>
      </c>
      <c r="L11" s="155">
        <f t="shared" si="2597"/>
        <v>0.64533337935953872</v>
      </c>
      <c r="M11" s="155">
        <f t="shared" si="2597"/>
        <v>0.60767035620909671</v>
      </c>
      <c r="N11" s="155">
        <f t="shared" si="2597"/>
        <v>0.57225918595067937</v>
      </c>
      <c r="O11" s="155">
        <f t="shared" si="2597"/>
        <v>0.5389268218476202</v>
      </c>
      <c r="P11" s="155">
        <f t="shared" si="2597"/>
        <v>0.50754029943278356</v>
      </c>
      <c r="Q11" s="155">
        <f t="shared" si="2597"/>
        <v>0.47798292361140848</v>
      </c>
      <c r="R11" s="155">
        <f t="shared" si="2597"/>
        <v>0.45014721484677067</v>
      </c>
      <c r="S11" s="155">
        <f t="shared" si="2597"/>
        <v>0.42393263920981794</v>
      </c>
      <c r="T11" s="155">
        <f t="shared" si="2597"/>
        <v>0.39924471214592627</v>
      </c>
      <c r="U11" s="155">
        <f t="shared" si="2597"/>
        <v>0.3759945066905242</v>
      </c>
      <c r="V11" s="155">
        <f t="shared" si="2597"/>
        <v>0.35409829025083267</v>
      </c>
      <c r="W11" s="155">
        <f t="shared" si="2597"/>
        <v>0.33347721088511406</v>
      </c>
      <c r="X11" s="155">
        <f t="shared" si="2597"/>
        <v>0.3140570098919242</v>
      </c>
      <c r="Y11" s="155">
        <f t="shared" si="2597"/>
        <v>0.29576775341752948</v>
      </c>
      <c r="Z11" s="155">
        <f t="shared" si="2597"/>
        <v>0.27854358034022292</v>
      </c>
      <c r="AA11" s="155">
        <f t="shared" si="2597"/>
        <v>0.26232246502021067</v>
      </c>
      <c r="AB11" s="155">
        <f t="shared" si="2597"/>
        <v>0.24704599391792226</v>
      </c>
      <c r="AC11" s="155">
        <f t="shared" si="2597"/>
        <v>0.23265915523582534</v>
      </c>
      <c r="AD11" s="155">
        <f t="shared" si="2597"/>
        <v>0.21911014081473187</v>
      </c>
      <c r="AE11" s="155">
        <f t="shared" si="2597"/>
        <v>0.20635015956795366</v>
      </c>
      <c r="AF11" s="155">
        <f t="shared" si="2597"/>
        <v>0.19433326178054544</v>
      </c>
      <c r="AG11" s="155">
        <f t="shared" si="2597"/>
        <v>0.18301617364066036</v>
      </c>
      <c r="AH11" s="155">
        <f t="shared" si="2597"/>
        <v>0.17235814140707037</v>
      </c>
      <c r="AI11" s="155">
        <f t="shared" si="2597"/>
        <v>0.16232078465167718</v>
      </c>
      <c r="AJ11" s="155">
        <f t="shared" si="2597"/>
        <v>0.15286795804851622</v>
      </c>
      <c r="AK11" s="155">
        <f t="shared" si="2597"/>
        <v>0.14396562121153755</v>
      </c>
      <c r="AL11" s="155">
        <f t="shared" si="2597"/>
        <v>0.13558171611245001</v>
      </c>
      <c r="AM11" s="155">
        <f t="shared" si="2597"/>
        <v>0.12768605163719365</v>
      </c>
      <c r="AN11" s="155">
        <f t="shared" si="2597"/>
        <v>0.12025019486531612</v>
      </c>
      <c r="AO11" s="155">
        <f t="shared" si="2597"/>
        <v>0.11324736868074918</v>
      </c>
      <c r="AP11" s="155">
        <f t="shared" si="2597"/>
        <v>0.10665235534526936</v>
      </c>
      <c r="AQ11" s="155">
        <f t="shared" si="2597"/>
        <v>0.1004414056873993</v>
      </c>
      <c r="AR11" s="155">
        <f t="shared" si="2597"/>
        <v>9.4592153579740046E-2</v>
      </c>
      <c r="AS11" s="155">
        <f t="shared" si="2597"/>
        <v>8.9083535396753302E-2</v>
      </c>
      <c r="AT11" s="155">
        <f t="shared" si="2597"/>
        <v>8.3895714162959378E-2</v>
      </c>
      <c r="AU11" s="155">
        <f t="shared" si="2597"/>
        <v>7.9010008118396979E-2</v>
      </c>
      <c r="AV11" s="155">
        <f t="shared" si="2597"/>
        <v>7.4408823444109665E-2</v>
      </c>
      <c r="AW11" s="155">
        <f t="shared" si="2597"/>
        <v>7.0075590905394738E-2</v>
      </c>
      <c r="AX11" s="155">
        <f t="shared" si="2597"/>
        <v>6.5994706184659774E-2</v>
      </c>
      <c r="AY11" s="155">
        <f t="shared" si="2597"/>
        <v>6.2151473689025502E-2</v>
      </c>
      <c r="AZ11" s="155">
        <f t="shared" si="2597"/>
        <v>5.8532053630318874E-2</v>
      </c>
      <c r="BA11" s="155">
        <f t="shared" si="2597"/>
        <v>5.5123412186885372E-2</v>
      </c>
      <c r="BB11" s="155">
        <f t="shared" si="2597"/>
        <v>5.191327456775427E-2</v>
      </c>
      <c r="BC11" s="155">
        <f t="shared" si="2597"/>
        <v>4.8890080810132026E-2</v>
      </c>
      <c r="BD11" s="155">
        <f t="shared" si="2597"/>
        <v>4.6042944151050105E-2</v>
      </c>
      <c r="BE11" s="155">
        <f t="shared" si="2597"/>
        <v>4.3361611823259531E-2</v>
      </c>
      <c r="BF11" s="155">
        <f t="shared" si="2597"/>
        <v>4.0836428134193456E-2</v>
      </c>
      <c r="BG11" s="155">
        <f t="shared" si="2597"/>
        <v>3.84582996950453E-2</v>
      </c>
      <c r="BH11" s="155">
        <f t="shared" si="2597"/>
        <v>3.6218662674747507E-2</v>
      </c>
      <c r="BI11" s="155">
        <f t="shared" si="2597"/>
        <v>3.4109451960928745E-2</v>
      </c>
      <c r="BJ11" s="155">
        <f t="shared" si="2597"/>
        <v>3.2123072116798317E-2</v>
      </c>
      <c r="BK11" s="155">
        <f t="shared" si="2597"/>
        <v>3.02523700293699E-2</v>
      </c>
      <c r="BL11" s="155">
        <f t="shared" si="2597"/>
        <v>2.8490609150527778E-2</v>
      </c>
      <c r="BM11" s="155">
        <f t="shared" si="2597"/>
        <v>2.6831445238177858E-2</v>
      </c>
      <c r="BN11" s="155">
        <f t="shared" si="2597"/>
        <v>2.5268903510123827E-2</v>
      </c>
      <c r="BO11" s="155">
        <f t="shared" si="2597"/>
        <v>2.3797357128397097E-2</v>
      </c>
      <c r="BP11" s="155">
        <f t="shared" si="2597"/>
        <v>2.2411506936562641E-2</v>
      </c>
      <c r="BQ11" s="155">
        <f t="shared" si="2597"/>
        <v>2.110636237703202E-2</v>
      </c>
      <c r="BR11" s="155">
        <f t="shared" si="2597"/>
        <v>1.9877223519665786E-2</v>
      </c>
      <c r="BS11" s="155">
        <f t="shared" si="2597"/>
        <v>1.8719664136947999E-2</v>
      </c>
      <c r="BT11" s="155">
        <f t="shared" ref="BT11:DB11" si="2598">BS11*(1/(1+BS10))</f>
        <v>1.7629515764786583E-2</v>
      </c>
      <c r="BU11" s="155">
        <f t="shared" si="2598"/>
        <v>1.6602852691540354E-2</v>
      </c>
      <c r="BV11" s="155">
        <f t="shared" si="2598"/>
        <v>1.5635977821216458E-2</v>
      </c>
      <c r="BW11" s="155">
        <f t="shared" si="2598"/>
        <v>1.4725409359931541E-2</v>
      </c>
      <c r="BX11" s="155">
        <f t="shared" si="2598"/>
        <v>1.3867868277693122E-2</v>
      </c>
      <c r="BY11" s="155">
        <f t="shared" si="2598"/>
        <v>1.3060266500349525E-2</v>
      </c>
      <c r="BZ11" s="155">
        <f t="shared" si="2598"/>
        <v>1.2299695789187633E-2</v>
      </c>
      <c r="CA11" s="155">
        <f t="shared" si="2598"/>
        <v>1.1583417268132412E-2</v>
      </c>
      <c r="CB11" s="155">
        <f t="shared" si="2598"/>
        <v>1.0908851560834428E-2</v>
      </c>
      <c r="CC11" s="155">
        <f t="shared" si="2598"/>
        <v>1.0273569502129017E-2</v>
      </c>
      <c r="CD11" s="155">
        <f t="shared" si="2598"/>
        <v>9.6752833904178732E-3</v>
      </c>
      <c r="CE11" s="155">
        <f t="shared" si="2598"/>
        <v>9.1118387494723615E-3</v>
      </c>
      <c r="CF11" s="155">
        <f t="shared" si="2598"/>
        <v>8.5812065699917648E-3</v>
      </c>
      <c r="CG11" s="155">
        <f t="shared" si="2598"/>
        <v>8.0814760029783664E-3</v>
      </c>
      <c r="CH11" s="155">
        <f t="shared" si="2598"/>
        <v>7.6108474786172019E-3</v>
      </c>
      <c r="CI11" s="155">
        <f t="shared" si="2598"/>
        <v>7.1676262258807679E-3</v>
      </c>
      <c r="CJ11" s="155">
        <f t="shared" si="2598"/>
        <v>6.750216169522814E-3</v>
      </c>
      <c r="CK11" s="155">
        <f t="shared" si="2598"/>
        <v>6.3571141824835375E-3</v>
      </c>
      <c r="CL11" s="155">
        <f t="shared" si="2598"/>
        <v>5.9869046730084505E-3</v>
      </c>
      <c r="CM11" s="155">
        <f t="shared" si="2598"/>
        <v>5.6382544869891509E-3</v>
      </c>
      <c r="CN11" s="155">
        <f t="shared" si="2598"/>
        <v>5.3099081071686215E-3</v>
      </c>
      <c r="CO11" s="155">
        <f t="shared" si="2598"/>
        <v>5.0006831319228673E-3</v>
      </c>
      <c r="CP11" s="155">
        <f t="shared" si="2598"/>
        <v>4.7094660173379477E-3</v>
      </c>
      <c r="CQ11" s="155">
        <f t="shared" si="2598"/>
        <v>4.4352080672491641E-3</v>
      </c>
      <c r="CR11" s="155">
        <f t="shared" si="2598"/>
        <v>4.1769216568020261E-3</v>
      </c>
      <c r="CS11" s="155">
        <f t="shared" si="2598"/>
        <v>3.9336766759360993E-3</v>
      </c>
      <c r="CT11" s="155">
        <f t="shared" si="2598"/>
        <v>3.704597179984189E-3</v>
      </c>
      <c r="CU11" s="155">
        <f t="shared" si="2598"/>
        <v>3.4888582353253248E-3</v>
      </c>
      <c r="CV11" s="155">
        <f t="shared" si="2598"/>
        <v>3.285682948732712E-3</v>
      </c>
      <c r="CW11" s="155">
        <f t="shared" si="2598"/>
        <v>3.0943396697189741E-3</v>
      </c>
      <c r="CX11" s="155">
        <f t="shared" si="2598"/>
        <v>2.914139355804121E-3</v>
      </c>
      <c r="CY11" s="155">
        <f t="shared" si="2598"/>
        <v>2.7444330912183646E-3</v>
      </c>
      <c r="CZ11" s="155">
        <f t="shared" si="2598"/>
        <v>2.584609750104435E-3</v>
      </c>
      <c r="DA11" s="155">
        <f t="shared" si="2598"/>
        <v>2.4340937958044341E-3</v>
      </c>
      <c r="DB11" s="155">
        <f t="shared" si="2598"/>
        <v>2.2923432083061038E-3</v>
      </c>
    </row>
    <row r="12" spans="2:1426" x14ac:dyDescent="0.3">
      <c r="F12" s="88"/>
      <c r="G12" s="35">
        <f>F14+G14*G11</f>
        <v>2185.8612683433503</v>
      </c>
      <c r="H12" s="35">
        <f>G12+H14*H11</f>
        <v>2765.6507801373718</v>
      </c>
      <c r="I12" s="35">
        <f t="shared" ref="I12:Q12" si="2599">H12+I14*I11</f>
        <v>3240.4428279693061</v>
      </c>
      <c r="J12" s="35">
        <f t="shared" si="2599"/>
        <v>3632.1513041011995</v>
      </c>
      <c r="K12" s="35">
        <f t="shared" si="2599"/>
        <v>3956.5319563475718</v>
      </c>
      <c r="L12" s="35">
        <f t="shared" si="2599"/>
        <v>4225.1357694363651</v>
      </c>
      <c r="M12" s="35">
        <f t="shared" si="2599"/>
        <v>4446.6274409278903</v>
      </c>
      <c r="N12" s="35">
        <f t="shared" si="2599"/>
        <v>4628.409197616339</v>
      </c>
      <c r="O12" s="35">
        <f t="shared" si="2599"/>
        <v>4776.8287868736797</v>
      </c>
      <c r="P12" s="35">
        <f t="shared" si="2599"/>
        <v>4897.3167508190236</v>
      </c>
      <c r="Q12" s="35">
        <f t="shared" si="2599"/>
        <v>4994.5064946739112</v>
      </c>
      <c r="R12" s="35">
        <f t="shared" ref="R12" si="2600">Q12+R14*R11</f>
        <v>5071.8726048488334</v>
      </c>
      <c r="S12" s="35">
        <f t="shared" ref="S12" si="2601">R12+S14*S11</f>
        <v>5132.5240907868774</v>
      </c>
      <c r="T12" s="35">
        <f t="shared" ref="T12" si="2602">S12+T14*T11</f>
        <v>5179.2377130723535</v>
      </c>
      <c r="U12" s="35">
        <f t="shared" ref="U12" si="2603">T12+U14*U11</f>
        <v>5214.4844580533463</v>
      </c>
      <c r="V12" s="35">
        <f t="shared" ref="V12" si="2604">U12+V14*V11</f>
        <v>5240.4500449310171</v>
      </c>
      <c r="W12" s="35">
        <f t="shared" ref="W12" si="2605">V12+W14*W11</f>
        <v>5259.0505272239016</v>
      </c>
      <c r="X12" s="35">
        <f t="shared" ref="X12" si="2606">W12+X14*X11</f>
        <v>5271.944305427508</v>
      </c>
      <c r="Y12" s="35">
        <f t="shared" ref="Y12:Z12" si="2607">X12+Y14*Y11</f>
        <v>5280.5421509339276</v>
      </c>
      <c r="Z12" s="35">
        <f t="shared" si="2607"/>
        <v>5286.0170855248225</v>
      </c>
      <c r="AA12" s="35">
        <f t="shared" ref="AA12" si="2608">Z12+AA14*AA11</f>
        <v>5289.3160720293081</v>
      </c>
      <c r="AB12" s="35">
        <f t="shared" ref="AB12" si="2609">AA12+AB14*AB11</f>
        <v>5291.2355030736453</v>
      </c>
      <c r="AC12" s="35">
        <f t="shared" ref="AC12" si="2610">AB12+AC14*AC11</f>
        <v>5292.3152638614893</v>
      </c>
      <c r="AD12" s="35">
        <f t="shared" ref="AD12" si="2611">AC12+AD14*AD11</f>
        <v>5292.9016050519313</v>
      </c>
      <c r="AE12" s="35">
        <f t="shared" ref="AE12" si="2612">AD12+AE14*AE11</f>
        <v>5293.2081348967504</v>
      </c>
      <c r="AF12" s="35">
        <f t="shared" ref="AF12" si="2613">AE12+AF14*AF11</f>
        <v>5293.2081348967504</v>
      </c>
      <c r="AG12" s="35" t="e">
        <f t="shared" ref="AG12" si="2614">AF12+AG14*AG11</f>
        <v>#N/A</v>
      </c>
      <c r="AH12" s="35" t="e">
        <f t="shared" ref="AH12:AI12" si="2615">AG12+AH14*AH11</f>
        <v>#N/A</v>
      </c>
      <c r="AI12" s="35" t="e">
        <f t="shared" si="2615"/>
        <v>#N/A</v>
      </c>
      <c r="AJ12" s="35" t="e">
        <f t="shared" ref="AJ12" si="2616">AI12+AJ14*AJ11</f>
        <v>#N/A</v>
      </c>
      <c r="AK12" s="35" t="e">
        <f t="shared" ref="AK12" si="2617">AJ12+AK14*AK11</f>
        <v>#N/A</v>
      </c>
      <c r="AL12" s="35" t="e">
        <f t="shared" ref="AL12" si="2618">AK12+AL14*AL11</f>
        <v>#N/A</v>
      </c>
      <c r="AM12" s="35" t="e">
        <f t="shared" ref="AM12" si="2619">AL12+AM14*AM11</f>
        <v>#N/A</v>
      </c>
      <c r="AN12" s="35" t="e">
        <f t="shared" ref="AN12" si="2620">AM12+AN14*AN11</f>
        <v>#N/A</v>
      </c>
      <c r="AO12" s="35" t="e">
        <f t="shared" ref="AO12" si="2621">AN12+AO14*AO11</f>
        <v>#N/A</v>
      </c>
      <c r="AP12" s="35" t="e">
        <f t="shared" ref="AP12" si="2622">AO12+AP14*AP11</f>
        <v>#N/A</v>
      </c>
      <c r="AQ12" s="35" t="e">
        <f t="shared" ref="AQ12:AR12" si="2623">AP12+AQ14*AQ11</f>
        <v>#N/A</v>
      </c>
      <c r="AR12" s="35" t="e">
        <f t="shared" si="2623"/>
        <v>#N/A</v>
      </c>
      <c r="AS12" s="35" t="e">
        <f t="shared" ref="AS12" si="2624">AR12+AS14*AS11</f>
        <v>#N/A</v>
      </c>
      <c r="AT12" s="35" t="e">
        <f t="shared" ref="AT12" si="2625">AS12+AT14*AT11</f>
        <v>#N/A</v>
      </c>
      <c r="AU12" s="35" t="e">
        <f t="shared" ref="AU12" si="2626">AT12+AU14*AU11</f>
        <v>#N/A</v>
      </c>
      <c r="AV12" s="35" t="e">
        <f t="shared" ref="AV12" si="2627">AU12+AV14*AV11</f>
        <v>#N/A</v>
      </c>
      <c r="AW12" s="35" t="e">
        <f t="shared" ref="AW12" si="2628">AV12+AW14*AW11</f>
        <v>#N/A</v>
      </c>
      <c r="AX12" s="35" t="e">
        <f t="shared" ref="AX12" si="2629">AW12+AX14*AX11</f>
        <v>#N/A</v>
      </c>
      <c r="AY12" s="35" t="e">
        <f t="shared" ref="AY12" si="2630">AX12+AY14*AY11</f>
        <v>#N/A</v>
      </c>
      <c r="AZ12" s="35" t="e">
        <f t="shared" ref="AZ12:BA12" si="2631">AY12+AZ14*AZ11</f>
        <v>#N/A</v>
      </c>
      <c r="BA12" s="35" t="e">
        <f t="shared" si="2631"/>
        <v>#N/A</v>
      </c>
      <c r="BB12" s="35" t="e">
        <f t="shared" ref="BB12" si="2632">BA12+BB14*BB11</f>
        <v>#N/A</v>
      </c>
      <c r="BC12" s="35" t="e">
        <f t="shared" ref="BC12" si="2633">BB12+BC14*BC11</f>
        <v>#N/A</v>
      </c>
      <c r="BD12" s="35" t="e">
        <f t="shared" ref="BD12" si="2634">BC12+BD14*BD11</f>
        <v>#N/A</v>
      </c>
      <c r="BE12" s="35" t="e">
        <f t="shared" ref="BE12" si="2635">BD12+BE14*BE11</f>
        <v>#N/A</v>
      </c>
      <c r="BF12" s="35" t="e">
        <f t="shared" ref="BF12" si="2636">BE12+BF14*BF11</f>
        <v>#N/A</v>
      </c>
      <c r="BG12" s="35" t="e">
        <f t="shared" ref="BG12" si="2637">BF12+BG14*BG11</f>
        <v>#N/A</v>
      </c>
      <c r="BH12" s="35" t="e">
        <f t="shared" ref="BH12" si="2638">BG12+BH14*BH11</f>
        <v>#N/A</v>
      </c>
      <c r="BI12" s="35" t="e">
        <f t="shared" ref="BI12:BJ12" si="2639">BH12+BI14*BI11</f>
        <v>#N/A</v>
      </c>
      <c r="BJ12" s="35" t="e">
        <f t="shared" si="2639"/>
        <v>#N/A</v>
      </c>
      <c r="BK12" s="35" t="e">
        <f t="shared" ref="BK12" si="2640">BJ12+BK14*BK11</f>
        <v>#N/A</v>
      </c>
      <c r="BL12" s="35" t="e">
        <f t="shared" ref="BL12" si="2641">BK12+BL14*BL11</f>
        <v>#N/A</v>
      </c>
      <c r="BM12" s="35" t="e">
        <f t="shared" ref="BM12" si="2642">BL12+BM14*BM11</f>
        <v>#N/A</v>
      </c>
      <c r="BN12" s="35" t="e">
        <f t="shared" ref="BN12" si="2643">BM12+BN14*BN11</f>
        <v>#N/A</v>
      </c>
      <c r="BO12" s="35" t="e">
        <f t="shared" ref="BO12" si="2644">BN12+BO14*BO11</f>
        <v>#N/A</v>
      </c>
      <c r="BP12" s="35" t="e">
        <f t="shared" ref="BP12" si="2645">BO12+BP14*BP11</f>
        <v>#N/A</v>
      </c>
      <c r="BQ12" s="35" t="e">
        <f t="shared" ref="BQ12" si="2646">BP12+BQ14*BQ11</f>
        <v>#N/A</v>
      </c>
      <c r="BR12" s="35" t="e">
        <f t="shared" ref="BR12" si="2647">BQ12+BR14*BR11</f>
        <v>#N/A</v>
      </c>
      <c r="BS12" s="35" t="e">
        <f t="shared" ref="BS12" si="2648">BR12+BS14*BS11</f>
        <v>#N/A</v>
      </c>
      <c r="BT12" s="35" t="e">
        <f t="shared" ref="BT12" si="2649">BS12+BT14*BT11</f>
        <v>#N/A</v>
      </c>
      <c r="BU12" s="35" t="e">
        <f t="shared" ref="BU12" si="2650">BT12+BU14*BU11</f>
        <v>#N/A</v>
      </c>
      <c r="BV12" s="35" t="e">
        <f t="shared" ref="BV12" si="2651">BU12+BV14*BV11</f>
        <v>#N/A</v>
      </c>
      <c r="BW12" s="35" t="e">
        <f t="shared" ref="BW12" si="2652">BV12+BW14*BW11</f>
        <v>#N/A</v>
      </c>
      <c r="BX12" s="35" t="e">
        <f t="shared" ref="BX12" si="2653">BW12+BX14*BX11</f>
        <v>#N/A</v>
      </c>
      <c r="BY12" s="35" t="e">
        <f t="shared" ref="BY12" si="2654">BX12+BY14*BY11</f>
        <v>#N/A</v>
      </c>
      <c r="BZ12" s="35" t="e">
        <f t="shared" ref="BZ12" si="2655">BY12+BZ14*BZ11</f>
        <v>#N/A</v>
      </c>
      <c r="CA12" s="35" t="e">
        <f t="shared" ref="CA12" si="2656">BZ12+CA14*CA11</f>
        <v>#N/A</v>
      </c>
      <c r="CB12" s="35" t="e">
        <f t="shared" ref="CB12" si="2657">CA12+CB14*CB11</f>
        <v>#N/A</v>
      </c>
      <c r="CC12" s="35" t="e">
        <f t="shared" ref="CC12" si="2658">CB12+CC14*CC11</f>
        <v>#N/A</v>
      </c>
    </row>
    <row r="13" spans="2:1426" x14ac:dyDescent="0.3">
      <c r="C13" s="37" t="s">
        <v>439</v>
      </c>
      <c r="E13" s="75" t="s">
        <v>440</v>
      </c>
      <c r="F13" s="35">
        <v>5146.5</v>
      </c>
      <c r="G13" s="35">
        <v>9143.4033874694414</v>
      </c>
      <c r="H13" s="35">
        <v>12763.222318286689</v>
      </c>
      <c r="I13" s="35">
        <v>16322.668700637962</v>
      </c>
      <c r="J13" s="35">
        <v>19822.365322477519</v>
      </c>
      <c r="K13" s="35">
        <v>23263.154274791752</v>
      </c>
      <c r="L13" s="35">
        <v>26645.726460192858</v>
      </c>
      <c r="M13" s="35">
        <v>29970.59954473067</v>
      </c>
      <c r="N13" s="35">
        <v>33238.46312077959</v>
      </c>
      <c r="O13" s="35">
        <v>36450.122833895104</v>
      </c>
      <c r="P13" s="35">
        <v>39607.053808114695</v>
      </c>
      <c r="Q13" s="35">
        <v>42709.60880195121</v>
      </c>
      <c r="R13" s="35">
        <v>45758.091958710298</v>
      </c>
      <c r="S13" s="35">
        <v>48752.774181784436</v>
      </c>
      <c r="T13" s="35">
        <v>51693.924894768483</v>
      </c>
      <c r="U13" s="35">
        <v>54581.838663562012</v>
      </c>
      <c r="V13" s="35">
        <v>57416.809445103623</v>
      </c>
      <c r="W13" s="35">
        <v>60199.106993958034</v>
      </c>
      <c r="X13" s="35">
        <v>62929.002477635739</v>
      </c>
      <c r="Y13" s="35">
        <v>65606.844246368739</v>
      </c>
      <c r="Z13" s="35">
        <v>68233.151793055382</v>
      </c>
      <c r="AA13" s="35">
        <v>70808.435263870997</v>
      </c>
      <c r="AB13" s="35">
        <v>73333.018162482724</v>
      </c>
      <c r="AC13" s="35">
        <v>75807.096317750271</v>
      </c>
      <c r="AD13" s="35">
        <v>78230.763843017165</v>
      </c>
      <c r="AE13" s="35">
        <v>80604.031636340456</v>
      </c>
      <c r="AF13" s="35">
        <v>82926.854536235754</v>
      </c>
      <c r="AG13" s="35">
        <v>85199.124712393532</v>
      </c>
      <c r="AH13" s="35">
        <v>87420.642225516232</v>
      </c>
      <c r="AI13" s="35">
        <v>89591.114916694409</v>
      </c>
      <c r="AJ13" s="35">
        <v>91710.177828305023</v>
      </c>
      <c r="AK13" s="35">
        <v>93777.387137243393</v>
      </c>
      <c r="AL13" s="35">
        <v>95792.220198344745</v>
      </c>
      <c r="AM13" s="35">
        <v>97754.104383370548</v>
      </c>
      <c r="AN13" s="35">
        <v>99662.440817650218</v>
      </c>
      <c r="AO13" s="35">
        <v>99662.440817650218</v>
      </c>
      <c r="AP13" s="35">
        <v>99662.440817650218</v>
      </c>
      <c r="AQ13" s="35">
        <v>99662.440817650218</v>
      </c>
      <c r="AR13" s="35">
        <v>99662.440817650218</v>
      </c>
      <c r="AS13" s="35">
        <v>99662.440817650218</v>
      </c>
      <c r="AT13" s="35">
        <v>99662.440817650218</v>
      </c>
      <c r="AU13" s="35">
        <v>99662.440817650218</v>
      </c>
      <c r="AV13" s="35">
        <v>99662.440817650218</v>
      </c>
      <c r="AW13" s="35">
        <v>99662.440817650218</v>
      </c>
      <c r="AX13" s="35">
        <v>99662.440817650218</v>
      </c>
      <c r="AY13" s="35">
        <v>99662.440817650218</v>
      </c>
      <c r="AZ13" s="35">
        <v>99662.440817650218</v>
      </c>
      <c r="BA13" s="35">
        <v>99662.440817650218</v>
      </c>
      <c r="BB13" s="35">
        <v>99662.440817650218</v>
      </c>
      <c r="BC13" s="35">
        <v>99662.440817650218</v>
      </c>
      <c r="BD13" s="35">
        <v>99662.440817650218</v>
      </c>
      <c r="BE13" s="35">
        <v>99662.440817650218</v>
      </c>
      <c r="BF13" s="35">
        <v>99662.440817650218</v>
      </c>
      <c r="BG13" s="35">
        <v>99662.440817650218</v>
      </c>
      <c r="BH13" s="35">
        <v>99662.440817650218</v>
      </c>
      <c r="BI13" s="35">
        <v>99662.440817650218</v>
      </c>
      <c r="BJ13" s="35">
        <v>99662.440817650218</v>
      </c>
      <c r="BK13" s="35">
        <v>99662.440817650218</v>
      </c>
      <c r="BL13" s="35">
        <v>99662.440817650218</v>
      </c>
      <c r="BM13" s="35">
        <v>99662.440817650218</v>
      </c>
      <c r="BN13" s="35">
        <v>99662.440817650218</v>
      </c>
      <c r="BO13" s="35">
        <v>99662.440817650218</v>
      </c>
      <c r="BP13" s="35">
        <v>99662.440817650218</v>
      </c>
      <c r="BQ13" s="35">
        <v>99662.440817650218</v>
      </c>
      <c r="BR13" s="35">
        <v>99662.440817650218</v>
      </c>
      <c r="BS13" s="35">
        <v>99662.440817650218</v>
      </c>
      <c r="BT13" s="35">
        <v>99662.440817650218</v>
      </c>
      <c r="BU13" s="35">
        <v>99662.440817650218</v>
      </c>
      <c r="BV13" s="35">
        <v>99662.440817650218</v>
      </c>
      <c r="BW13" s="35">
        <v>99662.440817650218</v>
      </c>
      <c r="BX13" s="35">
        <v>99662.440817650218</v>
      </c>
      <c r="BY13" s="35">
        <v>99662.440817650218</v>
      </c>
      <c r="BZ13" s="35">
        <v>99662.440817650218</v>
      </c>
      <c r="CA13" s="35">
        <v>99662.440817650218</v>
      </c>
      <c r="CB13" s="35">
        <v>99662.440817650218</v>
      </c>
      <c r="CC13" s="35">
        <v>99662.440817650218</v>
      </c>
      <c r="CD13" s="35">
        <v>99662.440817650218</v>
      </c>
      <c r="CE13" s="35">
        <v>99662.440817650218</v>
      </c>
      <c r="CF13" s="35">
        <v>99662.440817650218</v>
      </c>
      <c r="CG13" s="35">
        <v>99662.440817650218</v>
      </c>
      <c r="CH13" s="35">
        <v>99662.440817650218</v>
      </c>
      <c r="CI13" s="35">
        <v>99662.440817650218</v>
      </c>
      <c r="CJ13" s="35">
        <v>99662.440817650218</v>
      </c>
      <c r="CK13" s="35">
        <v>99662.440817650218</v>
      </c>
      <c r="CL13" s="35">
        <v>99662.440817650218</v>
      </c>
      <c r="CM13" s="35">
        <v>99662.440817650218</v>
      </c>
      <c r="CN13" s="35">
        <v>99662.440817650218</v>
      </c>
      <c r="CO13" s="35">
        <v>99662.440817650218</v>
      </c>
      <c r="CP13" s="35">
        <v>99662.440817650218</v>
      </c>
      <c r="CQ13" s="35">
        <v>99662.440817650218</v>
      </c>
      <c r="CR13" s="35">
        <v>99662.440817650218</v>
      </c>
      <c r="CS13" s="35">
        <v>99662.440817650218</v>
      </c>
      <c r="CT13" s="35">
        <v>99662.440817650218</v>
      </c>
      <c r="CU13" s="35">
        <v>99662.440817650218</v>
      </c>
      <c r="CV13" s="35">
        <v>99662.440817650218</v>
      </c>
      <c r="CW13" s="35">
        <v>99662.440817650218</v>
      </c>
      <c r="CX13" s="35">
        <v>99662.440817650218</v>
      </c>
      <c r="CY13" s="35">
        <v>99662.440817650218</v>
      </c>
      <c r="CZ13" s="35">
        <v>99662.440817650218</v>
      </c>
      <c r="DA13" s="35">
        <v>99662.440817650218</v>
      </c>
    </row>
    <row r="14" spans="2:1426" x14ac:dyDescent="0.3">
      <c r="B14" s="35" t="s">
        <v>441</v>
      </c>
      <c r="C14" s="30" t="s">
        <v>442</v>
      </c>
      <c r="D14" s="38"/>
      <c r="E14" s="76" t="s">
        <v>443</v>
      </c>
      <c r="F14" s="38">
        <f>F44*(Premium)*12*(1-Prem_Miss/(IF(Prem_Term&lt;10,Prem_Term*12,100)))*(1+Escalation_Factor)^(F5-1)</f>
        <v>1376.1599999999999</v>
      </c>
      <c r="G14" s="38">
        <f t="shared" ref="G14:AK14" si="2659">G44*(Premium)*12*(1-Prem_Miss/(IF(Prem_Term&lt;10,Prem_Term*12,100)))*(1+Escalation_Factor)^(G5-1)</f>
        <v>879.0038271448708</v>
      </c>
      <c r="H14" s="38">
        <f t="shared" si="2659"/>
        <v>692.27736592740087</v>
      </c>
      <c r="I14" s="38">
        <f t="shared" si="2659"/>
        <v>610.48886904162907</v>
      </c>
      <c r="J14" s="38">
        <f t="shared" si="2659"/>
        <v>537.32233378664523</v>
      </c>
      <c r="K14" s="38">
        <f t="shared" si="2659"/>
        <v>473.17285490214272</v>
      </c>
      <c r="L14" s="38">
        <f t="shared" si="2659"/>
        <v>416.22488729061052</v>
      </c>
      <c r="M14" s="38">
        <f t="shared" si="2659"/>
        <v>364.4931322193886</v>
      </c>
      <c r="N14" s="38">
        <f t="shared" si="2659"/>
        <v>317.65633676366332</v>
      </c>
      <c r="O14" s="38">
        <f t="shared" si="2659"/>
        <v>275.39840891293795</v>
      </c>
      <c r="P14" s="38">
        <f t="shared" si="2659"/>
        <v>237.39585621082446</v>
      </c>
      <c r="Q14" s="38">
        <f t="shared" si="2659"/>
        <v>203.33308797010707</v>
      </c>
      <c r="R14" s="38">
        <f t="shared" si="2659"/>
        <v>171.86846352311048</v>
      </c>
      <c r="S14" s="38">
        <f t="shared" si="2659"/>
        <v>143.06868669299578</v>
      </c>
      <c r="T14" s="38">
        <f t="shared" si="2659"/>
        <v>117.00498682723253</v>
      </c>
      <c r="U14" s="38">
        <f t="shared" si="2659"/>
        <v>93.742712602988959</v>
      </c>
      <c r="V14" s="38">
        <f t="shared" si="2659"/>
        <v>73.328755299205937</v>
      </c>
      <c r="W14" s="38">
        <f t="shared" si="2659"/>
        <v>55.777371543666284</v>
      </c>
      <c r="X14" s="38">
        <f t="shared" si="2659"/>
        <v>41.055533860058624</v>
      </c>
      <c r="Y14" s="38">
        <f t="shared" si="2659"/>
        <v>29.069583844327518</v>
      </c>
      <c r="Z14" s="38">
        <f t="shared" si="2659"/>
        <v>19.655576280767569</v>
      </c>
      <c r="AA14" s="38">
        <f t="shared" si="2659"/>
        <v>12.576073132857987</v>
      </c>
      <c r="AB14" s="38">
        <f t="shared" si="2659"/>
        <v>7.7695291224808969</v>
      </c>
      <c r="AC14" s="38">
        <f t="shared" si="2659"/>
        <v>4.6409555074222864</v>
      </c>
      <c r="AD14" s="38">
        <f t="shared" si="2659"/>
        <v>2.6760111981194767</v>
      </c>
      <c r="AE14" s="38">
        <f t="shared" si="2659"/>
        <v>1.4854839243192142</v>
      </c>
      <c r="AF14" s="38">
        <f t="shared" si="2659"/>
        <v>0</v>
      </c>
      <c r="AG14" s="38" t="e">
        <f t="shared" si="2659"/>
        <v>#N/A</v>
      </c>
      <c r="AH14" s="38" t="e">
        <f t="shared" si="2659"/>
        <v>#N/A</v>
      </c>
      <c r="AI14" s="38" t="e">
        <f t="shared" si="2659"/>
        <v>#N/A</v>
      </c>
      <c r="AJ14" s="38" t="e">
        <f t="shared" si="2659"/>
        <v>#N/A</v>
      </c>
      <c r="AK14" s="38" t="e">
        <f t="shared" si="2659"/>
        <v>#N/A</v>
      </c>
      <c r="AL14" s="38" t="e">
        <f t="shared" ref="AL14:BQ14" si="2660">AL44*(Premium)*12*(1-Prem_Miss/(IF(Prem_Term&lt;10,Prem_Term*12,100)))*(1+Escalation_Factor)^(AL5-1)</f>
        <v>#N/A</v>
      </c>
      <c r="AM14" s="38" t="e">
        <f t="shared" si="2660"/>
        <v>#N/A</v>
      </c>
      <c r="AN14" s="38" t="e">
        <f t="shared" si="2660"/>
        <v>#N/A</v>
      </c>
      <c r="AO14" s="38" t="e">
        <f t="shared" si="2660"/>
        <v>#N/A</v>
      </c>
      <c r="AP14" s="38" t="e">
        <f t="shared" si="2660"/>
        <v>#N/A</v>
      </c>
      <c r="AQ14" s="38" t="e">
        <f t="shared" si="2660"/>
        <v>#N/A</v>
      </c>
      <c r="AR14" s="38" t="e">
        <f t="shared" si="2660"/>
        <v>#N/A</v>
      </c>
      <c r="AS14" s="38" t="e">
        <f t="shared" si="2660"/>
        <v>#N/A</v>
      </c>
      <c r="AT14" s="38" t="e">
        <f t="shared" si="2660"/>
        <v>#N/A</v>
      </c>
      <c r="AU14" s="38" t="e">
        <f t="shared" si="2660"/>
        <v>#N/A</v>
      </c>
      <c r="AV14" s="38" t="e">
        <f t="shared" si="2660"/>
        <v>#N/A</v>
      </c>
      <c r="AW14" s="38" t="e">
        <f t="shared" si="2660"/>
        <v>#N/A</v>
      </c>
      <c r="AX14" s="38" t="e">
        <f t="shared" si="2660"/>
        <v>#N/A</v>
      </c>
      <c r="AY14" s="38" t="e">
        <f t="shared" si="2660"/>
        <v>#N/A</v>
      </c>
      <c r="AZ14" s="38" t="e">
        <f t="shared" si="2660"/>
        <v>#N/A</v>
      </c>
      <c r="BA14" s="38" t="e">
        <f t="shared" si="2660"/>
        <v>#N/A</v>
      </c>
      <c r="BB14" s="38" t="e">
        <f t="shared" si="2660"/>
        <v>#N/A</v>
      </c>
      <c r="BC14" s="38" t="e">
        <f t="shared" si="2660"/>
        <v>#N/A</v>
      </c>
      <c r="BD14" s="38" t="e">
        <f t="shared" si="2660"/>
        <v>#N/A</v>
      </c>
      <c r="BE14" s="38" t="e">
        <f t="shared" si="2660"/>
        <v>#N/A</v>
      </c>
      <c r="BF14" s="38" t="e">
        <f t="shared" si="2660"/>
        <v>#N/A</v>
      </c>
      <c r="BG14" s="38" t="e">
        <f t="shared" si="2660"/>
        <v>#N/A</v>
      </c>
      <c r="BH14" s="38" t="e">
        <f t="shared" si="2660"/>
        <v>#N/A</v>
      </c>
      <c r="BI14" s="38" t="e">
        <f t="shared" si="2660"/>
        <v>#N/A</v>
      </c>
      <c r="BJ14" s="38" t="e">
        <f t="shared" si="2660"/>
        <v>#N/A</v>
      </c>
      <c r="BK14" s="38" t="e">
        <f t="shared" si="2660"/>
        <v>#N/A</v>
      </c>
      <c r="BL14" s="38" t="e">
        <f t="shared" si="2660"/>
        <v>#N/A</v>
      </c>
      <c r="BM14" s="38" t="e">
        <f t="shared" si="2660"/>
        <v>#N/A</v>
      </c>
      <c r="BN14" s="38" t="e">
        <f t="shared" si="2660"/>
        <v>#N/A</v>
      </c>
      <c r="BO14" s="38" t="e">
        <f t="shared" si="2660"/>
        <v>#N/A</v>
      </c>
      <c r="BP14" s="38" t="e">
        <f t="shared" si="2660"/>
        <v>#N/A</v>
      </c>
      <c r="BQ14" s="38" t="e">
        <f t="shared" si="2660"/>
        <v>#N/A</v>
      </c>
      <c r="BR14" s="38" t="e">
        <f t="shared" ref="BR14:CW14" si="2661">BR44*(Premium)*12*(1-Prem_Miss/(IF(Prem_Term&lt;10,Prem_Term*12,100)))*(1+Escalation_Factor)^(BR5-1)</f>
        <v>#N/A</v>
      </c>
      <c r="BS14" s="38" t="e">
        <f t="shared" si="2661"/>
        <v>#N/A</v>
      </c>
      <c r="BT14" s="38" t="e">
        <f t="shared" si="2661"/>
        <v>#N/A</v>
      </c>
      <c r="BU14" s="38" t="e">
        <f t="shared" si="2661"/>
        <v>#N/A</v>
      </c>
      <c r="BV14" s="38" t="e">
        <f t="shared" si="2661"/>
        <v>#N/A</v>
      </c>
      <c r="BW14" s="38" t="e">
        <f t="shared" si="2661"/>
        <v>#N/A</v>
      </c>
      <c r="BX14" s="38" t="e">
        <f t="shared" si="2661"/>
        <v>#N/A</v>
      </c>
      <c r="BY14" s="38" t="e">
        <f t="shared" si="2661"/>
        <v>#N/A</v>
      </c>
      <c r="BZ14" s="38" t="e">
        <f t="shared" si="2661"/>
        <v>#N/A</v>
      </c>
      <c r="CA14" s="38" t="e">
        <f t="shared" si="2661"/>
        <v>#N/A</v>
      </c>
      <c r="CB14" s="38" t="e">
        <f t="shared" si="2661"/>
        <v>#N/A</v>
      </c>
      <c r="CC14" s="38" t="e">
        <f t="shared" si="2661"/>
        <v>#N/A</v>
      </c>
      <c r="CD14" s="38" t="e">
        <f t="shared" si="2661"/>
        <v>#N/A</v>
      </c>
      <c r="CE14" s="38" t="e">
        <f t="shared" si="2661"/>
        <v>#N/A</v>
      </c>
      <c r="CF14" s="38" t="e">
        <f t="shared" si="2661"/>
        <v>#N/A</v>
      </c>
      <c r="CG14" s="38" t="e">
        <f t="shared" si="2661"/>
        <v>#N/A</v>
      </c>
      <c r="CH14" s="38" t="e">
        <f t="shared" si="2661"/>
        <v>#N/A</v>
      </c>
      <c r="CI14" s="38" t="e">
        <f t="shared" si="2661"/>
        <v>#N/A</v>
      </c>
      <c r="CJ14" s="38" t="e">
        <f t="shared" si="2661"/>
        <v>#N/A</v>
      </c>
      <c r="CK14" s="38" t="e">
        <f t="shared" si="2661"/>
        <v>#N/A</v>
      </c>
      <c r="CL14" s="38" t="e">
        <f t="shared" si="2661"/>
        <v>#N/A</v>
      </c>
      <c r="CM14" s="38" t="e">
        <f t="shared" si="2661"/>
        <v>#N/A</v>
      </c>
      <c r="CN14" s="38" t="e">
        <f t="shared" si="2661"/>
        <v>#N/A</v>
      </c>
      <c r="CO14" s="38" t="e">
        <f t="shared" si="2661"/>
        <v>#N/A</v>
      </c>
      <c r="CP14" s="38" t="e">
        <f t="shared" si="2661"/>
        <v>#N/A</v>
      </c>
      <c r="CQ14" s="38" t="e">
        <f t="shared" si="2661"/>
        <v>#N/A</v>
      </c>
      <c r="CR14" s="38" t="e">
        <f t="shared" si="2661"/>
        <v>#N/A</v>
      </c>
      <c r="CS14" s="38" t="e">
        <f t="shared" si="2661"/>
        <v>#N/A</v>
      </c>
      <c r="CT14" s="38" t="e">
        <f t="shared" si="2661"/>
        <v>#N/A</v>
      </c>
      <c r="CU14" s="38" t="e">
        <f t="shared" si="2661"/>
        <v>#N/A</v>
      </c>
      <c r="CV14" s="38" t="e">
        <f t="shared" si="2661"/>
        <v>#N/A</v>
      </c>
      <c r="CW14" s="38" t="e">
        <f t="shared" si="2661"/>
        <v>#N/A</v>
      </c>
      <c r="CX14" s="38" t="e">
        <f t="shared" ref="CX14:EC14" si="2662">CX44*(Premium)*12*(1-Prem_Miss/(IF(Prem_Term&lt;10,Prem_Term*12,100)))*(1+Escalation_Factor)^(CX5-1)</f>
        <v>#N/A</v>
      </c>
      <c r="CY14" s="38" t="e">
        <f t="shared" si="2662"/>
        <v>#N/A</v>
      </c>
      <c r="CZ14" s="38" t="e">
        <f t="shared" si="2662"/>
        <v>#N/A</v>
      </c>
      <c r="DA14" s="38" t="e">
        <f t="shared" si="2662"/>
        <v>#N/A</v>
      </c>
      <c r="DB14" s="38" t="e">
        <f t="shared" si="2662"/>
        <v>#N/A</v>
      </c>
      <c r="DC14" s="38" t="e">
        <f t="shared" si="2662"/>
        <v>#N/A</v>
      </c>
      <c r="DD14" s="38" t="e">
        <f t="shared" si="2662"/>
        <v>#N/A</v>
      </c>
      <c r="DE14" s="38" t="e">
        <f t="shared" si="2662"/>
        <v>#N/A</v>
      </c>
      <c r="DF14" s="38" t="e">
        <f t="shared" si="2662"/>
        <v>#N/A</v>
      </c>
      <c r="DG14" s="38" t="e">
        <f t="shared" si="2662"/>
        <v>#N/A</v>
      </c>
      <c r="DH14" s="38" t="e">
        <f t="shared" si="2662"/>
        <v>#N/A</v>
      </c>
      <c r="DI14" s="38" t="e">
        <f t="shared" si="2662"/>
        <v>#N/A</v>
      </c>
      <c r="DJ14" s="38" t="e">
        <f t="shared" si="2662"/>
        <v>#N/A</v>
      </c>
      <c r="DK14" s="38" t="e">
        <f t="shared" si="2662"/>
        <v>#N/A</v>
      </c>
      <c r="DL14" s="38" t="e">
        <f t="shared" si="2662"/>
        <v>#N/A</v>
      </c>
      <c r="DM14" s="38" t="e">
        <f t="shared" si="2662"/>
        <v>#N/A</v>
      </c>
      <c r="DN14" s="38" t="e">
        <f t="shared" si="2662"/>
        <v>#N/A</v>
      </c>
      <c r="DO14" s="38" t="e">
        <f t="shared" si="2662"/>
        <v>#N/A</v>
      </c>
      <c r="DP14" s="38" t="e">
        <f t="shared" si="2662"/>
        <v>#N/A</v>
      </c>
      <c r="DQ14" s="38" t="e">
        <f t="shared" si="2662"/>
        <v>#N/A</v>
      </c>
      <c r="DR14" s="38" t="e">
        <f t="shared" si="2662"/>
        <v>#N/A</v>
      </c>
      <c r="DS14" s="38" t="e">
        <f t="shared" si="2662"/>
        <v>#N/A</v>
      </c>
      <c r="DT14" s="38" t="e">
        <f t="shared" si="2662"/>
        <v>#N/A</v>
      </c>
      <c r="DU14" s="38" t="e">
        <f t="shared" si="2662"/>
        <v>#N/A</v>
      </c>
      <c r="DV14" s="38" t="e">
        <f t="shared" si="2662"/>
        <v>#N/A</v>
      </c>
      <c r="DW14" s="38" t="e">
        <f t="shared" si="2662"/>
        <v>#N/A</v>
      </c>
      <c r="DX14" s="38" t="e">
        <f t="shared" si="2662"/>
        <v>#N/A</v>
      </c>
      <c r="DY14" s="38" t="e">
        <f t="shared" si="2662"/>
        <v>#N/A</v>
      </c>
      <c r="DZ14" s="38" t="e">
        <f t="shared" si="2662"/>
        <v>#N/A</v>
      </c>
      <c r="EA14" s="38" t="e">
        <f t="shared" si="2662"/>
        <v>#N/A</v>
      </c>
      <c r="EB14" s="38" t="e">
        <f t="shared" si="2662"/>
        <v>#N/A</v>
      </c>
      <c r="EC14" s="38" t="e">
        <f t="shared" si="2662"/>
        <v>#N/A</v>
      </c>
      <c r="ED14" s="38" t="e">
        <f t="shared" ref="ED14:FI14" si="2663">ED44*(Premium)*12*(1-Prem_Miss/(IF(Prem_Term&lt;10,Prem_Term*12,100)))*(1+Escalation_Factor)^(ED5-1)</f>
        <v>#N/A</v>
      </c>
      <c r="EE14" s="38" t="e">
        <f t="shared" si="2663"/>
        <v>#N/A</v>
      </c>
      <c r="EF14" s="38" t="e">
        <f t="shared" si="2663"/>
        <v>#N/A</v>
      </c>
      <c r="EG14" s="38" t="e">
        <f t="shared" si="2663"/>
        <v>#N/A</v>
      </c>
      <c r="EH14" s="38" t="e">
        <f t="shared" si="2663"/>
        <v>#N/A</v>
      </c>
      <c r="EI14" s="38" t="e">
        <f t="shared" si="2663"/>
        <v>#N/A</v>
      </c>
      <c r="EJ14" s="38" t="e">
        <f t="shared" si="2663"/>
        <v>#N/A</v>
      </c>
      <c r="EK14" s="38" t="e">
        <f t="shared" si="2663"/>
        <v>#N/A</v>
      </c>
      <c r="EL14" s="38" t="e">
        <f t="shared" si="2663"/>
        <v>#N/A</v>
      </c>
      <c r="EM14" s="38" t="e">
        <f t="shared" si="2663"/>
        <v>#N/A</v>
      </c>
      <c r="EN14" s="38" t="e">
        <f t="shared" si="2663"/>
        <v>#N/A</v>
      </c>
      <c r="EO14" s="38" t="e">
        <f t="shared" si="2663"/>
        <v>#N/A</v>
      </c>
      <c r="EP14" s="38" t="e">
        <f t="shared" si="2663"/>
        <v>#N/A</v>
      </c>
      <c r="EQ14" s="38" t="e">
        <f t="shared" si="2663"/>
        <v>#N/A</v>
      </c>
      <c r="ER14" s="38" t="e">
        <f t="shared" si="2663"/>
        <v>#N/A</v>
      </c>
      <c r="ES14" s="38" t="e">
        <f t="shared" si="2663"/>
        <v>#N/A</v>
      </c>
      <c r="ET14" s="38" t="e">
        <f t="shared" si="2663"/>
        <v>#N/A</v>
      </c>
      <c r="EU14" s="38" t="e">
        <f t="shared" si="2663"/>
        <v>#N/A</v>
      </c>
      <c r="EV14" s="38" t="e">
        <f t="shared" si="2663"/>
        <v>#N/A</v>
      </c>
      <c r="EW14" s="38" t="e">
        <f t="shared" si="2663"/>
        <v>#N/A</v>
      </c>
      <c r="EX14" s="38" t="e">
        <f t="shared" si="2663"/>
        <v>#N/A</v>
      </c>
      <c r="EY14" s="38" t="e">
        <f t="shared" si="2663"/>
        <v>#N/A</v>
      </c>
      <c r="EZ14" s="38" t="e">
        <f t="shared" si="2663"/>
        <v>#N/A</v>
      </c>
      <c r="FA14" s="38" t="e">
        <f t="shared" si="2663"/>
        <v>#N/A</v>
      </c>
      <c r="FB14" s="38" t="e">
        <f t="shared" si="2663"/>
        <v>#N/A</v>
      </c>
      <c r="FC14" s="38" t="e">
        <f t="shared" si="2663"/>
        <v>#N/A</v>
      </c>
      <c r="FD14" s="38" t="e">
        <f t="shared" si="2663"/>
        <v>#N/A</v>
      </c>
      <c r="FE14" s="38" t="e">
        <f t="shared" si="2663"/>
        <v>#N/A</v>
      </c>
      <c r="FF14" s="38" t="e">
        <f t="shared" si="2663"/>
        <v>#N/A</v>
      </c>
      <c r="FG14" s="38" t="e">
        <f t="shared" si="2663"/>
        <v>#N/A</v>
      </c>
      <c r="FH14" s="38" t="e">
        <f t="shared" si="2663"/>
        <v>#N/A</v>
      </c>
      <c r="FI14" s="38" t="e">
        <f t="shared" si="2663"/>
        <v>#N/A</v>
      </c>
      <c r="FJ14" s="38" t="e">
        <f t="shared" ref="FJ14:GJ14" si="2664">FJ44*(Premium)*12*(1-Prem_Miss/(IF(Prem_Term&lt;10,Prem_Term*12,100)))*(1+Escalation_Factor)^(FJ5-1)</f>
        <v>#N/A</v>
      </c>
      <c r="FK14" s="38" t="e">
        <f t="shared" si="2664"/>
        <v>#N/A</v>
      </c>
      <c r="FL14" s="38" t="e">
        <f t="shared" si="2664"/>
        <v>#N/A</v>
      </c>
      <c r="FM14" s="38" t="e">
        <f t="shared" si="2664"/>
        <v>#N/A</v>
      </c>
      <c r="FN14" s="38" t="e">
        <f t="shared" si="2664"/>
        <v>#N/A</v>
      </c>
      <c r="FO14" s="38" t="e">
        <f t="shared" si="2664"/>
        <v>#N/A</v>
      </c>
      <c r="FP14" s="38" t="e">
        <f t="shared" si="2664"/>
        <v>#N/A</v>
      </c>
      <c r="FQ14" s="38" t="e">
        <f t="shared" si="2664"/>
        <v>#N/A</v>
      </c>
      <c r="FR14" s="38" t="e">
        <f t="shared" si="2664"/>
        <v>#N/A</v>
      </c>
      <c r="FS14" s="38" t="e">
        <f t="shared" si="2664"/>
        <v>#N/A</v>
      </c>
      <c r="FT14" s="38" t="e">
        <f t="shared" si="2664"/>
        <v>#N/A</v>
      </c>
      <c r="FU14" s="38" t="e">
        <f t="shared" si="2664"/>
        <v>#N/A</v>
      </c>
      <c r="FV14" s="38" t="e">
        <f t="shared" si="2664"/>
        <v>#N/A</v>
      </c>
      <c r="FW14" s="38" t="e">
        <f t="shared" si="2664"/>
        <v>#N/A</v>
      </c>
      <c r="FX14" s="38" t="e">
        <f t="shared" si="2664"/>
        <v>#N/A</v>
      </c>
      <c r="FY14" s="38" t="e">
        <f t="shared" si="2664"/>
        <v>#N/A</v>
      </c>
      <c r="FZ14" s="38" t="e">
        <f t="shared" si="2664"/>
        <v>#N/A</v>
      </c>
      <c r="GA14" s="38" t="e">
        <f t="shared" si="2664"/>
        <v>#N/A</v>
      </c>
      <c r="GB14" s="38" t="e">
        <f t="shared" si="2664"/>
        <v>#N/A</v>
      </c>
      <c r="GC14" s="38" t="e">
        <f t="shared" si="2664"/>
        <v>#N/A</v>
      </c>
      <c r="GD14" s="38" t="e">
        <f t="shared" si="2664"/>
        <v>#N/A</v>
      </c>
      <c r="GE14" s="38" t="e">
        <f t="shared" si="2664"/>
        <v>#N/A</v>
      </c>
      <c r="GF14" s="38" t="e">
        <f t="shared" si="2664"/>
        <v>#N/A</v>
      </c>
      <c r="GG14" s="38" t="e">
        <f t="shared" si="2664"/>
        <v>#N/A</v>
      </c>
      <c r="GH14" s="38" t="e">
        <f t="shared" si="2664"/>
        <v>#N/A</v>
      </c>
      <c r="GI14" s="38" t="e">
        <f t="shared" si="2664"/>
        <v>#N/A</v>
      </c>
      <c r="GJ14" s="38" t="e">
        <f t="shared" si="2664"/>
        <v>#N/A</v>
      </c>
    </row>
    <row r="15" spans="2:1426" x14ac:dyDescent="0.3">
      <c r="B15" s="35" t="s">
        <v>441</v>
      </c>
      <c r="C15" s="31" t="s">
        <v>444</v>
      </c>
      <c r="E15" s="77" t="s">
        <v>445</v>
      </c>
      <c r="F15" s="35">
        <f>0</f>
        <v>0</v>
      </c>
      <c r="G15" s="35">
        <v>0</v>
      </c>
      <c r="H15" s="35">
        <v>0</v>
      </c>
      <c r="I15" s="35">
        <v>0</v>
      </c>
      <c r="J15" s="35">
        <v>0</v>
      </c>
      <c r="K15" s="35">
        <v>0</v>
      </c>
      <c r="L15" s="35">
        <v>0</v>
      </c>
      <c r="M15" s="35">
        <v>0</v>
      </c>
      <c r="N15" s="35">
        <v>0</v>
      </c>
      <c r="O15" s="35">
        <v>0</v>
      </c>
      <c r="P15" s="35">
        <v>0</v>
      </c>
      <c r="Q15" s="35">
        <v>0</v>
      </c>
      <c r="R15" s="35">
        <v>0</v>
      </c>
      <c r="S15" s="35">
        <v>0</v>
      </c>
      <c r="T15" s="35">
        <v>0</v>
      </c>
      <c r="U15" s="35">
        <v>0</v>
      </c>
      <c r="V15" s="35">
        <v>0</v>
      </c>
      <c r="W15" s="35">
        <v>0</v>
      </c>
      <c r="X15" s="35">
        <v>0</v>
      </c>
      <c r="Y15" s="35">
        <v>0</v>
      </c>
      <c r="Z15" s="35">
        <v>0</v>
      </c>
      <c r="AA15" s="35">
        <v>0</v>
      </c>
      <c r="AB15" s="35">
        <v>0</v>
      </c>
      <c r="AC15" s="35">
        <v>0</v>
      </c>
      <c r="AD15" s="35">
        <v>0</v>
      </c>
      <c r="AE15" s="35">
        <v>0</v>
      </c>
      <c r="AF15" s="35">
        <v>0</v>
      </c>
      <c r="AG15" s="35">
        <v>0</v>
      </c>
      <c r="AH15" s="35">
        <v>0</v>
      </c>
      <c r="AI15" s="35">
        <v>0</v>
      </c>
      <c r="AJ15" s="35">
        <v>0</v>
      </c>
      <c r="AK15" s="35">
        <v>0</v>
      </c>
      <c r="AL15" s="35">
        <v>0</v>
      </c>
      <c r="AM15" s="35">
        <v>0</v>
      </c>
      <c r="AN15" s="35">
        <v>0</v>
      </c>
      <c r="AO15" s="35">
        <v>0</v>
      </c>
      <c r="AP15" s="35">
        <v>0</v>
      </c>
      <c r="AQ15" s="35">
        <v>0</v>
      </c>
      <c r="AR15" s="35">
        <v>0</v>
      </c>
      <c r="AS15" s="35">
        <v>0</v>
      </c>
      <c r="AT15" s="35">
        <v>0</v>
      </c>
      <c r="AU15" s="35">
        <v>0</v>
      </c>
      <c r="AV15" s="35">
        <v>0</v>
      </c>
      <c r="AW15" s="35">
        <v>0</v>
      </c>
      <c r="AX15" s="35">
        <v>0</v>
      </c>
      <c r="AY15" s="35">
        <v>0</v>
      </c>
      <c r="AZ15" s="35">
        <v>0</v>
      </c>
      <c r="BA15" s="35">
        <v>0</v>
      </c>
      <c r="BB15" s="35">
        <v>0</v>
      </c>
      <c r="BC15" s="35">
        <v>0</v>
      </c>
      <c r="BD15" s="35">
        <v>0</v>
      </c>
      <c r="BE15" s="35">
        <v>0</v>
      </c>
      <c r="BF15" s="35">
        <v>0</v>
      </c>
      <c r="BG15" s="35">
        <v>0</v>
      </c>
      <c r="BH15" s="35">
        <v>0</v>
      </c>
      <c r="BI15" s="35">
        <v>0</v>
      </c>
      <c r="BJ15" s="35">
        <v>0</v>
      </c>
      <c r="BK15" s="35">
        <v>0</v>
      </c>
      <c r="BL15" s="35">
        <v>0</v>
      </c>
      <c r="BM15" s="35">
        <v>0</v>
      </c>
      <c r="BN15" s="35">
        <v>0</v>
      </c>
      <c r="BO15" s="35">
        <v>0</v>
      </c>
      <c r="BP15" s="35">
        <v>0</v>
      </c>
      <c r="BQ15" s="35">
        <v>0</v>
      </c>
      <c r="BR15" s="35">
        <v>0</v>
      </c>
      <c r="BS15" s="35">
        <v>0</v>
      </c>
      <c r="BT15" s="35">
        <v>0</v>
      </c>
      <c r="BU15" s="35">
        <v>0</v>
      </c>
      <c r="BV15" s="35">
        <v>0</v>
      </c>
      <c r="BW15" s="35">
        <v>0</v>
      </c>
      <c r="BX15" s="35">
        <v>0</v>
      </c>
      <c r="BY15" s="35">
        <v>0</v>
      </c>
      <c r="BZ15" s="35">
        <v>0</v>
      </c>
      <c r="CA15" s="35">
        <v>0</v>
      </c>
      <c r="CB15" s="35">
        <v>0</v>
      </c>
      <c r="CC15" s="35">
        <v>0</v>
      </c>
      <c r="CD15" s="35">
        <v>0</v>
      </c>
      <c r="CE15" s="35">
        <v>0</v>
      </c>
      <c r="CF15" s="35">
        <v>0</v>
      </c>
      <c r="CG15" s="35">
        <v>0</v>
      </c>
      <c r="CH15" s="35">
        <v>0</v>
      </c>
      <c r="CI15" s="35">
        <v>0</v>
      </c>
      <c r="CJ15" s="35">
        <v>0</v>
      </c>
      <c r="CK15" s="35">
        <v>0</v>
      </c>
      <c r="CL15" s="35">
        <v>0</v>
      </c>
      <c r="CM15" s="35">
        <v>0</v>
      </c>
      <c r="CN15" s="35">
        <v>0</v>
      </c>
      <c r="CO15" s="35">
        <v>0</v>
      </c>
      <c r="CP15" s="35">
        <v>0</v>
      </c>
      <c r="CQ15" s="35">
        <v>0</v>
      </c>
      <c r="CR15" s="35">
        <v>0</v>
      </c>
      <c r="CS15" s="35">
        <v>0</v>
      </c>
      <c r="CT15" s="35">
        <v>0</v>
      </c>
      <c r="CU15" s="35">
        <v>0</v>
      </c>
      <c r="CV15" s="35">
        <v>0</v>
      </c>
      <c r="CW15" s="35">
        <v>0</v>
      </c>
      <c r="CX15" s="35">
        <v>0</v>
      </c>
      <c r="CY15" s="35">
        <v>0</v>
      </c>
      <c r="CZ15" s="35">
        <v>0</v>
      </c>
      <c r="DA15" s="35">
        <v>0</v>
      </c>
      <c r="DB15" s="35">
        <v>0</v>
      </c>
      <c r="DC15" s="35">
        <v>0</v>
      </c>
      <c r="DD15" s="35">
        <v>0</v>
      </c>
      <c r="DE15" s="35">
        <v>0</v>
      </c>
      <c r="DF15" s="35">
        <v>0</v>
      </c>
      <c r="DG15" s="35">
        <v>0</v>
      </c>
      <c r="DH15" s="35">
        <v>0</v>
      </c>
      <c r="DI15" s="35">
        <v>0</v>
      </c>
      <c r="DJ15" s="35">
        <v>0</v>
      </c>
      <c r="DK15" s="35">
        <v>0</v>
      </c>
      <c r="DL15" s="35">
        <v>0</v>
      </c>
      <c r="DM15" s="35">
        <v>0</v>
      </c>
      <c r="DN15" s="35">
        <v>0</v>
      </c>
      <c r="DO15" s="35">
        <v>0</v>
      </c>
      <c r="DP15" s="35">
        <v>0</v>
      </c>
      <c r="DQ15" s="35">
        <v>0</v>
      </c>
      <c r="DR15" s="35">
        <v>0</v>
      </c>
      <c r="DS15" s="35">
        <v>0</v>
      </c>
      <c r="DT15" s="35">
        <v>0</v>
      </c>
      <c r="DU15" s="35">
        <v>0</v>
      </c>
      <c r="DV15" s="35">
        <v>0</v>
      </c>
      <c r="DW15" s="35">
        <v>0</v>
      </c>
      <c r="DX15" s="35">
        <v>0</v>
      </c>
      <c r="DY15" s="35">
        <v>0</v>
      </c>
      <c r="DZ15" s="35">
        <v>0</v>
      </c>
      <c r="EA15" s="35">
        <v>0</v>
      </c>
      <c r="EB15" s="35">
        <v>0</v>
      </c>
      <c r="EC15" s="35">
        <v>0</v>
      </c>
      <c r="ED15" s="35">
        <v>0</v>
      </c>
      <c r="EE15" s="35">
        <v>0</v>
      </c>
      <c r="EF15" s="35">
        <v>0</v>
      </c>
      <c r="EG15" s="35">
        <v>0</v>
      </c>
      <c r="EH15" s="35">
        <v>0</v>
      </c>
      <c r="EI15" s="35">
        <v>0</v>
      </c>
      <c r="EJ15" s="35">
        <v>0</v>
      </c>
      <c r="EK15" s="35">
        <v>0</v>
      </c>
      <c r="EL15" s="35">
        <v>0</v>
      </c>
      <c r="EM15" s="35">
        <v>0</v>
      </c>
      <c r="EN15" s="35">
        <v>0</v>
      </c>
      <c r="EO15" s="35">
        <v>0</v>
      </c>
      <c r="EP15" s="35">
        <v>0</v>
      </c>
      <c r="EQ15" s="35">
        <v>0</v>
      </c>
      <c r="ER15" s="35">
        <v>0</v>
      </c>
      <c r="ES15" s="35">
        <v>0</v>
      </c>
      <c r="ET15" s="35">
        <v>0</v>
      </c>
      <c r="EU15" s="35">
        <v>0</v>
      </c>
      <c r="EV15" s="35">
        <v>0</v>
      </c>
      <c r="EW15" s="35">
        <v>0</v>
      </c>
      <c r="EX15" s="35">
        <v>0</v>
      </c>
      <c r="EY15" s="35">
        <v>0</v>
      </c>
      <c r="EZ15" s="35">
        <v>0</v>
      </c>
      <c r="FA15" s="35">
        <v>0</v>
      </c>
      <c r="FB15" s="35">
        <v>0</v>
      </c>
      <c r="FC15" s="35">
        <v>0</v>
      </c>
      <c r="FD15" s="35">
        <v>0</v>
      </c>
      <c r="FE15" s="35">
        <v>0</v>
      </c>
      <c r="FF15" s="35">
        <v>0</v>
      </c>
      <c r="FG15" s="35">
        <v>0</v>
      </c>
      <c r="FH15" s="35">
        <v>0</v>
      </c>
      <c r="FI15" s="35">
        <v>0</v>
      </c>
      <c r="FJ15" s="35">
        <v>0</v>
      </c>
      <c r="FK15" s="35">
        <v>0</v>
      </c>
      <c r="FL15" s="35">
        <v>0</v>
      </c>
      <c r="FM15" s="35">
        <v>0</v>
      </c>
      <c r="FN15" s="35">
        <v>0</v>
      </c>
      <c r="FO15" s="35">
        <v>0</v>
      </c>
      <c r="FP15" s="35">
        <v>0</v>
      </c>
      <c r="FQ15" s="35">
        <v>0</v>
      </c>
      <c r="FR15" s="35">
        <v>0</v>
      </c>
      <c r="FS15" s="35">
        <v>0</v>
      </c>
      <c r="FT15" s="35">
        <v>0</v>
      </c>
      <c r="FU15" s="35">
        <v>0</v>
      </c>
      <c r="FV15" s="35">
        <v>0</v>
      </c>
      <c r="FW15" s="35">
        <v>0</v>
      </c>
      <c r="FX15" s="35">
        <v>0</v>
      </c>
      <c r="FY15" s="35">
        <v>0</v>
      </c>
      <c r="FZ15" s="35">
        <v>0</v>
      </c>
      <c r="GA15" s="35">
        <v>0</v>
      </c>
      <c r="GB15" s="35">
        <v>0</v>
      </c>
      <c r="GC15" s="35">
        <v>0</v>
      </c>
      <c r="GD15" s="35">
        <v>0</v>
      </c>
      <c r="GE15" s="35">
        <v>0</v>
      </c>
      <c r="GF15" s="35">
        <v>0</v>
      </c>
      <c r="GG15" s="35">
        <v>0</v>
      </c>
      <c r="GH15" s="35">
        <v>0</v>
      </c>
      <c r="GI15" s="35">
        <v>0</v>
      </c>
      <c r="GJ15" s="35">
        <v>0</v>
      </c>
    </row>
    <row r="16" spans="2:1426" x14ac:dyDescent="0.3">
      <c r="B16" s="35" t="s">
        <v>441</v>
      </c>
      <c r="C16" s="31" t="s">
        <v>446</v>
      </c>
      <c r="E16" s="77" t="s">
        <v>447</v>
      </c>
      <c r="F16" s="35">
        <f t="shared" ref="F16:AK16" si="2665">-F14*Flat_Commission</f>
        <v>-355.04927999999995</v>
      </c>
      <c r="G16" s="35">
        <f t="shared" si="2665"/>
        <v>-226.78298740337667</v>
      </c>
      <c r="H16" s="35">
        <f t="shared" si="2665"/>
        <v>-178.60756040926944</v>
      </c>
      <c r="I16" s="35">
        <f t="shared" si="2665"/>
        <v>-157.50612821274029</v>
      </c>
      <c r="J16" s="35">
        <f t="shared" si="2665"/>
        <v>-138.62916211695446</v>
      </c>
      <c r="K16" s="35">
        <f t="shared" si="2665"/>
        <v>-122.07859656475283</v>
      </c>
      <c r="L16" s="35">
        <f t="shared" si="2665"/>
        <v>-107.38602092097751</v>
      </c>
      <c r="M16" s="35">
        <f t="shared" si="2665"/>
        <v>-94.03922811260226</v>
      </c>
      <c r="N16" s="35">
        <f t="shared" si="2665"/>
        <v>-81.955334885025138</v>
      </c>
      <c r="O16" s="35">
        <f t="shared" si="2665"/>
        <v>-71.052789499537994</v>
      </c>
      <c r="P16" s="35">
        <f t="shared" si="2665"/>
        <v>-61.24813090239271</v>
      </c>
      <c r="Q16" s="35">
        <f t="shared" si="2665"/>
        <v>-52.459936696287627</v>
      </c>
      <c r="R16" s="35">
        <f t="shared" si="2665"/>
        <v>-44.342063588962503</v>
      </c>
      <c r="S16" s="35">
        <f t="shared" si="2665"/>
        <v>-36.911721166792915</v>
      </c>
      <c r="T16" s="35">
        <f t="shared" si="2665"/>
        <v>-30.187286601425992</v>
      </c>
      <c r="U16" s="35">
        <f t="shared" si="2665"/>
        <v>-24.18561985157115</v>
      </c>
      <c r="V16" s="35">
        <f t="shared" si="2665"/>
        <v>-18.918818867195132</v>
      </c>
      <c r="W16" s="35">
        <f t="shared" si="2665"/>
        <v>-14.390561858265901</v>
      </c>
      <c r="X16" s="35">
        <f t="shared" si="2665"/>
        <v>-10.592327735895125</v>
      </c>
      <c r="Y16" s="35">
        <f t="shared" si="2665"/>
        <v>-7.4999526318365</v>
      </c>
      <c r="Z16" s="35">
        <f t="shared" si="2665"/>
        <v>-5.0711386804380334</v>
      </c>
      <c r="AA16" s="35">
        <f t="shared" si="2665"/>
        <v>-3.2446268682773609</v>
      </c>
      <c r="AB16" s="35">
        <f t="shared" si="2665"/>
        <v>-2.0045385136000715</v>
      </c>
      <c r="AC16" s="35">
        <f t="shared" si="2665"/>
        <v>-1.19736652091495</v>
      </c>
      <c r="AD16" s="35">
        <f t="shared" si="2665"/>
        <v>-0.69041088911482507</v>
      </c>
      <c r="AE16" s="35">
        <f t="shared" si="2665"/>
        <v>-0.38325485247435725</v>
      </c>
      <c r="AF16" s="35">
        <f t="shared" si="2665"/>
        <v>0</v>
      </c>
      <c r="AG16" s="35" t="e">
        <f t="shared" si="2665"/>
        <v>#N/A</v>
      </c>
      <c r="AH16" s="35" t="e">
        <f t="shared" si="2665"/>
        <v>#N/A</v>
      </c>
      <c r="AI16" s="35" t="e">
        <f t="shared" si="2665"/>
        <v>#N/A</v>
      </c>
      <c r="AJ16" s="35" t="e">
        <f t="shared" si="2665"/>
        <v>#N/A</v>
      </c>
      <c r="AK16" s="35" t="e">
        <f t="shared" si="2665"/>
        <v>#N/A</v>
      </c>
      <c r="AL16" s="35" t="e">
        <f t="shared" ref="AL16:BQ16" si="2666">-AL14*Flat_Commission</f>
        <v>#N/A</v>
      </c>
      <c r="AM16" s="35" t="e">
        <f t="shared" si="2666"/>
        <v>#N/A</v>
      </c>
      <c r="AN16" s="35" t="e">
        <f t="shared" si="2666"/>
        <v>#N/A</v>
      </c>
      <c r="AO16" s="35" t="e">
        <f t="shared" si="2666"/>
        <v>#N/A</v>
      </c>
      <c r="AP16" s="35" t="e">
        <f t="shared" si="2666"/>
        <v>#N/A</v>
      </c>
      <c r="AQ16" s="35" t="e">
        <f t="shared" si="2666"/>
        <v>#N/A</v>
      </c>
      <c r="AR16" s="35" t="e">
        <f t="shared" si="2666"/>
        <v>#N/A</v>
      </c>
      <c r="AS16" s="35" t="e">
        <f t="shared" si="2666"/>
        <v>#N/A</v>
      </c>
      <c r="AT16" s="35" t="e">
        <f t="shared" si="2666"/>
        <v>#N/A</v>
      </c>
      <c r="AU16" s="35" t="e">
        <f t="shared" si="2666"/>
        <v>#N/A</v>
      </c>
      <c r="AV16" s="35" t="e">
        <f t="shared" si="2666"/>
        <v>#N/A</v>
      </c>
      <c r="AW16" s="35" t="e">
        <f t="shared" si="2666"/>
        <v>#N/A</v>
      </c>
      <c r="AX16" s="35" t="e">
        <f t="shared" si="2666"/>
        <v>#N/A</v>
      </c>
      <c r="AY16" s="35" t="e">
        <f t="shared" si="2666"/>
        <v>#N/A</v>
      </c>
      <c r="AZ16" s="35" t="e">
        <f t="shared" si="2666"/>
        <v>#N/A</v>
      </c>
      <c r="BA16" s="35" t="e">
        <f t="shared" si="2666"/>
        <v>#N/A</v>
      </c>
      <c r="BB16" s="35" t="e">
        <f t="shared" si="2666"/>
        <v>#N/A</v>
      </c>
      <c r="BC16" s="35" t="e">
        <f t="shared" si="2666"/>
        <v>#N/A</v>
      </c>
      <c r="BD16" s="35" t="e">
        <f t="shared" si="2666"/>
        <v>#N/A</v>
      </c>
      <c r="BE16" s="35" t="e">
        <f t="shared" si="2666"/>
        <v>#N/A</v>
      </c>
      <c r="BF16" s="35" t="e">
        <f t="shared" si="2666"/>
        <v>#N/A</v>
      </c>
      <c r="BG16" s="35" t="e">
        <f t="shared" si="2666"/>
        <v>#N/A</v>
      </c>
      <c r="BH16" s="35" t="e">
        <f t="shared" si="2666"/>
        <v>#N/A</v>
      </c>
      <c r="BI16" s="35" t="e">
        <f t="shared" si="2666"/>
        <v>#N/A</v>
      </c>
      <c r="BJ16" s="35" t="e">
        <f t="shared" si="2666"/>
        <v>#N/A</v>
      </c>
      <c r="BK16" s="35" t="e">
        <f t="shared" si="2666"/>
        <v>#N/A</v>
      </c>
      <c r="BL16" s="35" t="e">
        <f t="shared" si="2666"/>
        <v>#N/A</v>
      </c>
      <c r="BM16" s="35" t="e">
        <f t="shared" si="2666"/>
        <v>#N/A</v>
      </c>
      <c r="BN16" s="35" t="e">
        <f t="shared" si="2666"/>
        <v>#N/A</v>
      </c>
      <c r="BO16" s="35" t="e">
        <f t="shared" si="2666"/>
        <v>#N/A</v>
      </c>
      <c r="BP16" s="35" t="e">
        <f t="shared" si="2666"/>
        <v>#N/A</v>
      </c>
      <c r="BQ16" s="35" t="e">
        <f t="shared" si="2666"/>
        <v>#N/A</v>
      </c>
      <c r="BR16" s="35" t="e">
        <f t="shared" ref="BR16:CW16" si="2667">-BR14*Flat_Commission</f>
        <v>#N/A</v>
      </c>
      <c r="BS16" s="35" t="e">
        <f t="shared" si="2667"/>
        <v>#N/A</v>
      </c>
      <c r="BT16" s="35" t="e">
        <f t="shared" si="2667"/>
        <v>#N/A</v>
      </c>
      <c r="BU16" s="35" t="e">
        <f t="shared" si="2667"/>
        <v>#N/A</v>
      </c>
      <c r="BV16" s="35" t="e">
        <f t="shared" si="2667"/>
        <v>#N/A</v>
      </c>
      <c r="BW16" s="35" t="e">
        <f t="shared" si="2667"/>
        <v>#N/A</v>
      </c>
      <c r="BX16" s="35" t="e">
        <f t="shared" si="2667"/>
        <v>#N/A</v>
      </c>
      <c r="BY16" s="35" t="e">
        <f t="shared" si="2667"/>
        <v>#N/A</v>
      </c>
      <c r="BZ16" s="35" t="e">
        <f t="shared" si="2667"/>
        <v>#N/A</v>
      </c>
      <c r="CA16" s="35" t="e">
        <f t="shared" si="2667"/>
        <v>#N/A</v>
      </c>
      <c r="CB16" s="35" t="e">
        <f t="shared" si="2667"/>
        <v>#N/A</v>
      </c>
      <c r="CC16" s="35" t="e">
        <f t="shared" si="2667"/>
        <v>#N/A</v>
      </c>
      <c r="CD16" s="35" t="e">
        <f t="shared" si="2667"/>
        <v>#N/A</v>
      </c>
      <c r="CE16" s="35" t="e">
        <f t="shared" si="2667"/>
        <v>#N/A</v>
      </c>
      <c r="CF16" s="35" t="e">
        <f t="shared" si="2667"/>
        <v>#N/A</v>
      </c>
      <c r="CG16" s="35" t="e">
        <f t="shared" si="2667"/>
        <v>#N/A</v>
      </c>
      <c r="CH16" s="35" t="e">
        <f t="shared" si="2667"/>
        <v>#N/A</v>
      </c>
      <c r="CI16" s="35" t="e">
        <f t="shared" si="2667"/>
        <v>#N/A</v>
      </c>
      <c r="CJ16" s="35" t="e">
        <f t="shared" si="2667"/>
        <v>#N/A</v>
      </c>
      <c r="CK16" s="35" t="e">
        <f t="shared" si="2667"/>
        <v>#N/A</v>
      </c>
      <c r="CL16" s="35" t="e">
        <f t="shared" si="2667"/>
        <v>#N/A</v>
      </c>
      <c r="CM16" s="35" t="e">
        <f t="shared" si="2667"/>
        <v>#N/A</v>
      </c>
      <c r="CN16" s="35" t="e">
        <f t="shared" si="2667"/>
        <v>#N/A</v>
      </c>
      <c r="CO16" s="35" t="e">
        <f t="shared" si="2667"/>
        <v>#N/A</v>
      </c>
      <c r="CP16" s="35" t="e">
        <f t="shared" si="2667"/>
        <v>#N/A</v>
      </c>
      <c r="CQ16" s="35" t="e">
        <f t="shared" si="2667"/>
        <v>#N/A</v>
      </c>
      <c r="CR16" s="35" t="e">
        <f t="shared" si="2667"/>
        <v>#N/A</v>
      </c>
      <c r="CS16" s="35" t="e">
        <f t="shared" si="2667"/>
        <v>#N/A</v>
      </c>
      <c r="CT16" s="35" t="e">
        <f t="shared" si="2667"/>
        <v>#N/A</v>
      </c>
      <c r="CU16" s="35" t="e">
        <f t="shared" si="2667"/>
        <v>#N/A</v>
      </c>
      <c r="CV16" s="35" t="e">
        <f t="shared" si="2667"/>
        <v>#N/A</v>
      </c>
      <c r="CW16" s="35" t="e">
        <f t="shared" si="2667"/>
        <v>#N/A</v>
      </c>
      <c r="CX16" s="35" t="e">
        <f t="shared" ref="CX16:EC16" si="2668">-CX14*Flat_Commission</f>
        <v>#N/A</v>
      </c>
      <c r="CY16" s="35" t="e">
        <f t="shared" si="2668"/>
        <v>#N/A</v>
      </c>
      <c r="CZ16" s="35" t="e">
        <f t="shared" si="2668"/>
        <v>#N/A</v>
      </c>
      <c r="DA16" s="35" t="e">
        <f t="shared" si="2668"/>
        <v>#N/A</v>
      </c>
      <c r="DB16" s="35" t="e">
        <f t="shared" si="2668"/>
        <v>#N/A</v>
      </c>
      <c r="DC16" s="35" t="e">
        <f t="shared" si="2668"/>
        <v>#N/A</v>
      </c>
      <c r="DD16" s="35" t="e">
        <f t="shared" si="2668"/>
        <v>#N/A</v>
      </c>
      <c r="DE16" s="35" t="e">
        <f t="shared" si="2668"/>
        <v>#N/A</v>
      </c>
      <c r="DF16" s="35" t="e">
        <f t="shared" si="2668"/>
        <v>#N/A</v>
      </c>
      <c r="DG16" s="35" t="e">
        <f t="shared" si="2668"/>
        <v>#N/A</v>
      </c>
      <c r="DH16" s="35" t="e">
        <f t="shared" si="2668"/>
        <v>#N/A</v>
      </c>
      <c r="DI16" s="35" t="e">
        <f t="shared" si="2668"/>
        <v>#N/A</v>
      </c>
      <c r="DJ16" s="35" t="e">
        <f t="shared" si="2668"/>
        <v>#N/A</v>
      </c>
      <c r="DK16" s="35" t="e">
        <f t="shared" si="2668"/>
        <v>#N/A</v>
      </c>
      <c r="DL16" s="35" t="e">
        <f t="shared" si="2668"/>
        <v>#N/A</v>
      </c>
      <c r="DM16" s="35" t="e">
        <f t="shared" si="2668"/>
        <v>#N/A</v>
      </c>
      <c r="DN16" s="35" t="e">
        <f t="shared" si="2668"/>
        <v>#N/A</v>
      </c>
      <c r="DO16" s="35" t="e">
        <f t="shared" si="2668"/>
        <v>#N/A</v>
      </c>
      <c r="DP16" s="35" t="e">
        <f t="shared" si="2668"/>
        <v>#N/A</v>
      </c>
      <c r="DQ16" s="35" t="e">
        <f t="shared" si="2668"/>
        <v>#N/A</v>
      </c>
      <c r="DR16" s="35" t="e">
        <f t="shared" si="2668"/>
        <v>#N/A</v>
      </c>
      <c r="DS16" s="35" t="e">
        <f t="shared" si="2668"/>
        <v>#N/A</v>
      </c>
      <c r="DT16" s="35" t="e">
        <f t="shared" si="2668"/>
        <v>#N/A</v>
      </c>
      <c r="DU16" s="35" t="e">
        <f t="shared" si="2668"/>
        <v>#N/A</v>
      </c>
      <c r="DV16" s="35" t="e">
        <f t="shared" si="2668"/>
        <v>#N/A</v>
      </c>
      <c r="DW16" s="35" t="e">
        <f t="shared" si="2668"/>
        <v>#N/A</v>
      </c>
      <c r="DX16" s="35" t="e">
        <f t="shared" si="2668"/>
        <v>#N/A</v>
      </c>
      <c r="DY16" s="35" t="e">
        <f t="shared" si="2668"/>
        <v>#N/A</v>
      </c>
      <c r="DZ16" s="35" t="e">
        <f t="shared" si="2668"/>
        <v>#N/A</v>
      </c>
      <c r="EA16" s="35" t="e">
        <f t="shared" si="2668"/>
        <v>#N/A</v>
      </c>
      <c r="EB16" s="35" t="e">
        <f t="shared" si="2668"/>
        <v>#N/A</v>
      </c>
      <c r="EC16" s="35" t="e">
        <f t="shared" si="2668"/>
        <v>#N/A</v>
      </c>
      <c r="ED16" s="35" t="e">
        <f t="shared" ref="ED16:FI16" si="2669">-ED14*Flat_Commission</f>
        <v>#N/A</v>
      </c>
      <c r="EE16" s="35" t="e">
        <f t="shared" si="2669"/>
        <v>#N/A</v>
      </c>
      <c r="EF16" s="35" t="e">
        <f t="shared" si="2669"/>
        <v>#N/A</v>
      </c>
      <c r="EG16" s="35" t="e">
        <f t="shared" si="2669"/>
        <v>#N/A</v>
      </c>
      <c r="EH16" s="35" t="e">
        <f t="shared" si="2669"/>
        <v>#N/A</v>
      </c>
      <c r="EI16" s="35" t="e">
        <f t="shared" si="2669"/>
        <v>#N/A</v>
      </c>
      <c r="EJ16" s="35" t="e">
        <f t="shared" si="2669"/>
        <v>#N/A</v>
      </c>
      <c r="EK16" s="35" t="e">
        <f t="shared" si="2669"/>
        <v>#N/A</v>
      </c>
      <c r="EL16" s="35" t="e">
        <f t="shared" si="2669"/>
        <v>#N/A</v>
      </c>
      <c r="EM16" s="35" t="e">
        <f t="shared" si="2669"/>
        <v>#N/A</v>
      </c>
      <c r="EN16" s="35" t="e">
        <f t="shared" si="2669"/>
        <v>#N/A</v>
      </c>
      <c r="EO16" s="35" t="e">
        <f t="shared" si="2669"/>
        <v>#N/A</v>
      </c>
      <c r="EP16" s="35" t="e">
        <f t="shared" si="2669"/>
        <v>#N/A</v>
      </c>
      <c r="EQ16" s="35" t="e">
        <f t="shared" si="2669"/>
        <v>#N/A</v>
      </c>
      <c r="ER16" s="35" t="e">
        <f t="shared" si="2669"/>
        <v>#N/A</v>
      </c>
      <c r="ES16" s="35" t="e">
        <f t="shared" si="2669"/>
        <v>#N/A</v>
      </c>
      <c r="ET16" s="35" t="e">
        <f t="shared" si="2669"/>
        <v>#N/A</v>
      </c>
      <c r="EU16" s="35" t="e">
        <f t="shared" si="2669"/>
        <v>#N/A</v>
      </c>
      <c r="EV16" s="35" t="e">
        <f t="shared" si="2669"/>
        <v>#N/A</v>
      </c>
      <c r="EW16" s="35" t="e">
        <f t="shared" si="2669"/>
        <v>#N/A</v>
      </c>
      <c r="EX16" s="35" t="e">
        <f t="shared" si="2669"/>
        <v>#N/A</v>
      </c>
      <c r="EY16" s="35" t="e">
        <f t="shared" si="2669"/>
        <v>#N/A</v>
      </c>
      <c r="EZ16" s="35" t="e">
        <f t="shared" si="2669"/>
        <v>#N/A</v>
      </c>
      <c r="FA16" s="35" t="e">
        <f t="shared" si="2669"/>
        <v>#N/A</v>
      </c>
      <c r="FB16" s="35" t="e">
        <f t="shared" si="2669"/>
        <v>#N/A</v>
      </c>
      <c r="FC16" s="35" t="e">
        <f t="shared" si="2669"/>
        <v>#N/A</v>
      </c>
      <c r="FD16" s="35" t="e">
        <f t="shared" si="2669"/>
        <v>#N/A</v>
      </c>
      <c r="FE16" s="35" t="e">
        <f t="shared" si="2669"/>
        <v>#N/A</v>
      </c>
      <c r="FF16" s="35" t="e">
        <f t="shared" si="2669"/>
        <v>#N/A</v>
      </c>
      <c r="FG16" s="35" t="e">
        <f t="shared" si="2669"/>
        <v>#N/A</v>
      </c>
      <c r="FH16" s="35" t="e">
        <f t="shared" si="2669"/>
        <v>#N/A</v>
      </c>
      <c r="FI16" s="35" t="e">
        <f t="shared" si="2669"/>
        <v>#N/A</v>
      </c>
      <c r="FJ16" s="35" t="e">
        <f t="shared" ref="FJ16:GJ16" si="2670">-FJ14*Flat_Commission</f>
        <v>#N/A</v>
      </c>
      <c r="FK16" s="35" t="e">
        <f t="shared" si="2670"/>
        <v>#N/A</v>
      </c>
      <c r="FL16" s="35" t="e">
        <f t="shared" si="2670"/>
        <v>#N/A</v>
      </c>
      <c r="FM16" s="35" t="e">
        <f t="shared" si="2670"/>
        <v>#N/A</v>
      </c>
      <c r="FN16" s="35" t="e">
        <f t="shared" si="2670"/>
        <v>#N/A</v>
      </c>
      <c r="FO16" s="35" t="e">
        <f t="shared" si="2670"/>
        <v>#N/A</v>
      </c>
      <c r="FP16" s="35" t="e">
        <f t="shared" si="2670"/>
        <v>#N/A</v>
      </c>
      <c r="FQ16" s="35" t="e">
        <f t="shared" si="2670"/>
        <v>#N/A</v>
      </c>
      <c r="FR16" s="35" t="e">
        <f t="shared" si="2670"/>
        <v>#N/A</v>
      </c>
      <c r="FS16" s="35" t="e">
        <f t="shared" si="2670"/>
        <v>#N/A</v>
      </c>
      <c r="FT16" s="35" t="e">
        <f t="shared" si="2670"/>
        <v>#N/A</v>
      </c>
      <c r="FU16" s="35" t="e">
        <f t="shared" si="2670"/>
        <v>#N/A</v>
      </c>
      <c r="FV16" s="35" t="e">
        <f t="shared" si="2670"/>
        <v>#N/A</v>
      </c>
      <c r="FW16" s="35" t="e">
        <f t="shared" si="2670"/>
        <v>#N/A</v>
      </c>
      <c r="FX16" s="35" t="e">
        <f t="shared" si="2670"/>
        <v>#N/A</v>
      </c>
      <c r="FY16" s="35" t="e">
        <f t="shared" si="2670"/>
        <v>#N/A</v>
      </c>
      <c r="FZ16" s="35" t="e">
        <f t="shared" si="2670"/>
        <v>#N/A</v>
      </c>
      <c r="GA16" s="35" t="e">
        <f t="shared" si="2670"/>
        <v>#N/A</v>
      </c>
      <c r="GB16" s="35" t="e">
        <f t="shared" si="2670"/>
        <v>#N/A</v>
      </c>
      <c r="GC16" s="35" t="e">
        <f t="shared" si="2670"/>
        <v>#N/A</v>
      </c>
      <c r="GD16" s="35" t="e">
        <f t="shared" si="2670"/>
        <v>#N/A</v>
      </c>
      <c r="GE16" s="35" t="e">
        <f t="shared" si="2670"/>
        <v>#N/A</v>
      </c>
      <c r="GF16" s="35" t="e">
        <f t="shared" si="2670"/>
        <v>#N/A</v>
      </c>
      <c r="GG16" s="35" t="e">
        <f t="shared" si="2670"/>
        <v>#N/A</v>
      </c>
      <c r="GH16" s="35" t="e">
        <f t="shared" si="2670"/>
        <v>#N/A</v>
      </c>
      <c r="GI16" s="35" t="e">
        <f t="shared" si="2670"/>
        <v>#N/A</v>
      </c>
      <c r="GJ16" s="35" t="e">
        <f t="shared" si="2670"/>
        <v>#N/A</v>
      </c>
    </row>
    <row r="17" spans="2:192" x14ac:dyDescent="0.3">
      <c r="B17" s="35" t="s">
        <v>441</v>
      </c>
      <c r="C17" s="31" t="s">
        <v>448</v>
      </c>
      <c r="E17" s="77" t="s">
        <v>449</v>
      </c>
      <c r="F17" s="142">
        <f>(-F44*Attribut_Acq_Expense-Initial_Expense_Percent*F14)*IF(Main_Life_Indicator="Yes",1,0)</f>
        <v>0</v>
      </c>
      <c r="G17" s="35">
        <v>0</v>
      </c>
      <c r="H17" s="35">
        <v>0</v>
      </c>
      <c r="I17" s="35">
        <v>0</v>
      </c>
      <c r="J17" s="35">
        <v>0</v>
      </c>
      <c r="K17" s="35">
        <v>0</v>
      </c>
      <c r="L17" s="35">
        <v>0</v>
      </c>
      <c r="M17" s="35">
        <v>0</v>
      </c>
      <c r="N17" s="35">
        <v>0</v>
      </c>
      <c r="O17" s="35">
        <v>0</v>
      </c>
      <c r="P17" s="35">
        <v>0</v>
      </c>
      <c r="Q17" s="35">
        <v>0</v>
      </c>
      <c r="R17" s="35">
        <v>0</v>
      </c>
      <c r="S17" s="35">
        <v>0</v>
      </c>
      <c r="T17" s="35">
        <v>0</v>
      </c>
      <c r="U17" s="35">
        <v>0</v>
      </c>
      <c r="V17" s="35">
        <v>0</v>
      </c>
      <c r="W17" s="35">
        <v>0</v>
      </c>
      <c r="X17" s="35">
        <v>0</v>
      </c>
      <c r="Y17" s="35">
        <v>0</v>
      </c>
      <c r="Z17" s="35">
        <v>0</v>
      </c>
      <c r="AA17" s="35">
        <v>0</v>
      </c>
      <c r="AB17" s="35">
        <v>0</v>
      </c>
      <c r="AC17" s="35">
        <v>0</v>
      </c>
      <c r="AD17" s="35">
        <v>0</v>
      </c>
      <c r="AE17" s="35">
        <v>0</v>
      </c>
      <c r="AF17" s="35">
        <v>0</v>
      </c>
      <c r="AG17" s="35">
        <v>0</v>
      </c>
      <c r="AH17" s="35">
        <v>0</v>
      </c>
      <c r="AI17" s="35">
        <v>0</v>
      </c>
      <c r="AJ17" s="35">
        <v>0</v>
      </c>
      <c r="AK17" s="35">
        <v>0</v>
      </c>
      <c r="AL17" s="35">
        <v>0</v>
      </c>
      <c r="AM17" s="35">
        <v>0</v>
      </c>
      <c r="AN17" s="35">
        <v>0</v>
      </c>
      <c r="AO17" s="35">
        <v>0</v>
      </c>
      <c r="AP17" s="35">
        <v>0</v>
      </c>
      <c r="AQ17" s="35">
        <v>0</v>
      </c>
      <c r="AR17" s="35">
        <v>0</v>
      </c>
      <c r="AS17" s="35">
        <v>0</v>
      </c>
      <c r="AT17" s="35">
        <v>0</v>
      </c>
      <c r="AU17" s="35">
        <v>0</v>
      </c>
      <c r="AV17" s="35">
        <v>0</v>
      </c>
      <c r="AW17" s="35">
        <v>0</v>
      </c>
      <c r="AX17" s="35">
        <v>0</v>
      </c>
      <c r="AY17" s="35">
        <v>0</v>
      </c>
      <c r="AZ17" s="35">
        <v>0</v>
      </c>
      <c r="BA17" s="35">
        <v>0</v>
      </c>
      <c r="BB17" s="35">
        <v>0</v>
      </c>
      <c r="BC17" s="35">
        <v>0</v>
      </c>
      <c r="BD17" s="35">
        <v>0</v>
      </c>
      <c r="BE17" s="35">
        <v>0</v>
      </c>
      <c r="BF17" s="35">
        <v>0</v>
      </c>
      <c r="BG17" s="35">
        <v>0</v>
      </c>
      <c r="BH17" s="35">
        <v>0</v>
      </c>
      <c r="BI17" s="35">
        <v>0</v>
      </c>
      <c r="BJ17" s="35">
        <v>0</v>
      </c>
      <c r="BK17" s="35">
        <v>0</v>
      </c>
      <c r="BL17" s="35">
        <v>0</v>
      </c>
      <c r="BM17" s="35">
        <v>0</v>
      </c>
      <c r="BN17" s="35">
        <v>0</v>
      </c>
      <c r="BO17" s="35">
        <v>0</v>
      </c>
      <c r="BP17" s="35">
        <v>0</v>
      </c>
      <c r="BQ17" s="35">
        <v>0</v>
      </c>
      <c r="BR17" s="35">
        <v>0</v>
      </c>
      <c r="BS17" s="35">
        <v>0</v>
      </c>
      <c r="BT17" s="35">
        <v>0</v>
      </c>
      <c r="BU17" s="35">
        <v>0</v>
      </c>
      <c r="BV17" s="35">
        <v>0</v>
      </c>
      <c r="BW17" s="35">
        <v>0</v>
      </c>
      <c r="BX17" s="35">
        <v>0</v>
      </c>
      <c r="BY17" s="35">
        <v>0</v>
      </c>
      <c r="BZ17" s="35">
        <v>0</v>
      </c>
      <c r="CA17" s="35">
        <v>0</v>
      </c>
      <c r="CB17" s="35">
        <v>0</v>
      </c>
      <c r="CC17" s="35">
        <v>0</v>
      </c>
      <c r="CD17" s="35">
        <v>0</v>
      </c>
      <c r="CE17" s="35">
        <v>0</v>
      </c>
      <c r="CF17" s="35">
        <v>0</v>
      </c>
      <c r="CG17" s="35">
        <v>0</v>
      </c>
      <c r="CH17" s="35">
        <v>0</v>
      </c>
      <c r="CI17" s="35">
        <v>0</v>
      </c>
      <c r="CJ17" s="35">
        <v>0</v>
      </c>
      <c r="CK17" s="35">
        <v>0</v>
      </c>
      <c r="CL17" s="35">
        <v>0</v>
      </c>
      <c r="CM17" s="35">
        <v>0</v>
      </c>
      <c r="CN17" s="35">
        <v>0</v>
      </c>
      <c r="CO17" s="35">
        <v>0</v>
      </c>
      <c r="CP17" s="35">
        <v>0</v>
      </c>
      <c r="CQ17" s="35">
        <v>0</v>
      </c>
      <c r="CR17" s="35">
        <v>0</v>
      </c>
      <c r="CS17" s="35">
        <v>0</v>
      </c>
      <c r="CT17" s="35">
        <v>0</v>
      </c>
      <c r="CU17" s="35">
        <v>0</v>
      </c>
      <c r="CV17" s="35">
        <v>0</v>
      </c>
      <c r="CW17" s="35">
        <v>0</v>
      </c>
      <c r="CX17" s="35">
        <v>0</v>
      </c>
      <c r="CY17" s="35">
        <v>0</v>
      </c>
      <c r="CZ17" s="35">
        <v>0</v>
      </c>
      <c r="DA17" s="35">
        <v>0</v>
      </c>
      <c r="DB17" s="35">
        <v>0</v>
      </c>
      <c r="DC17" s="35">
        <v>0</v>
      </c>
      <c r="DD17" s="35">
        <v>0</v>
      </c>
      <c r="DE17" s="35">
        <v>0</v>
      </c>
      <c r="DF17" s="35">
        <v>0</v>
      </c>
      <c r="DG17" s="35">
        <v>0</v>
      </c>
      <c r="DH17" s="35">
        <v>0</v>
      </c>
      <c r="DI17" s="35">
        <v>0</v>
      </c>
      <c r="DJ17" s="35">
        <v>0</v>
      </c>
      <c r="DK17" s="35">
        <v>0</v>
      </c>
      <c r="DL17" s="35">
        <v>0</v>
      </c>
      <c r="DM17" s="35">
        <v>0</v>
      </c>
      <c r="DN17" s="35">
        <v>0</v>
      </c>
      <c r="DO17" s="35">
        <v>0</v>
      </c>
      <c r="DP17" s="35">
        <v>0</v>
      </c>
      <c r="DQ17" s="35">
        <v>0</v>
      </c>
      <c r="DR17" s="35">
        <v>0</v>
      </c>
      <c r="DS17" s="35">
        <v>0</v>
      </c>
      <c r="DT17" s="35">
        <v>0</v>
      </c>
      <c r="DU17" s="35">
        <v>0</v>
      </c>
      <c r="DV17" s="35">
        <v>0</v>
      </c>
      <c r="DW17" s="35">
        <v>0</v>
      </c>
      <c r="DX17" s="35">
        <v>0</v>
      </c>
      <c r="DY17" s="35">
        <v>0</v>
      </c>
      <c r="DZ17" s="35">
        <v>0</v>
      </c>
      <c r="EA17" s="35">
        <v>0</v>
      </c>
      <c r="EB17" s="35">
        <v>0</v>
      </c>
      <c r="EC17" s="35">
        <v>0</v>
      </c>
      <c r="ED17" s="35">
        <v>0</v>
      </c>
      <c r="EE17" s="35">
        <v>0</v>
      </c>
      <c r="EF17" s="35">
        <v>0</v>
      </c>
      <c r="EG17" s="35">
        <v>0</v>
      </c>
      <c r="EH17" s="35">
        <v>0</v>
      </c>
      <c r="EI17" s="35">
        <v>0</v>
      </c>
      <c r="EJ17" s="35">
        <v>0</v>
      </c>
      <c r="EK17" s="35">
        <v>0</v>
      </c>
      <c r="EL17" s="35">
        <v>0</v>
      </c>
      <c r="EM17" s="35">
        <v>0</v>
      </c>
      <c r="EN17" s="35">
        <v>0</v>
      </c>
      <c r="EO17" s="35">
        <v>0</v>
      </c>
      <c r="EP17" s="35">
        <v>0</v>
      </c>
      <c r="EQ17" s="35">
        <v>0</v>
      </c>
      <c r="ER17" s="35">
        <v>0</v>
      </c>
      <c r="ES17" s="35">
        <v>0</v>
      </c>
      <c r="ET17" s="35">
        <v>0</v>
      </c>
      <c r="EU17" s="35">
        <v>0</v>
      </c>
      <c r="EV17" s="35">
        <v>0</v>
      </c>
      <c r="EW17" s="35">
        <v>0</v>
      </c>
      <c r="EX17" s="35">
        <v>0</v>
      </c>
      <c r="EY17" s="35">
        <v>0</v>
      </c>
      <c r="EZ17" s="35">
        <v>0</v>
      </c>
      <c r="FA17" s="35">
        <v>0</v>
      </c>
      <c r="FB17" s="35">
        <v>0</v>
      </c>
      <c r="FC17" s="35">
        <v>0</v>
      </c>
      <c r="FD17" s="35">
        <v>0</v>
      </c>
      <c r="FE17" s="35">
        <v>0</v>
      </c>
      <c r="FF17" s="35">
        <v>0</v>
      </c>
      <c r="FG17" s="35">
        <v>0</v>
      </c>
      <c r="FH17" s="35">
        <v>0</v>
      </c>
      <c r="FI17" s="35">
        <v>0</v>
      </c>
      <c r="FJ17" s="35">
        <v>0</v>
      </c>
      <c r="FK17" s="35">
        <v>0</v>
      </c>
      <c r="FL17" s="35">
        <v>0</v>
      </c>
      <c r="FM17" s="35">
        <v>0</v>
      </c>
      <c r="FN17" s="35">
        <v>0</v>
      </c>
      <c r="FO17" s="35">
        <v>0</v>
      </c>
      <c r="FP17" s="35">
        <v>0</v>
      </c>
      <c r="FQ17" s="35">
        <v>0</v>
      </c>
      <c r="FR17" s="35">
        <v>0</v>
      </c>
      <c r="FS17" s="35">
        <v>0</v>
      </c>
      <c r="FT17" s="35">
        <v>0</v>
      </c>
      <c r="FU17" s="35">
        <v>0</v>
      </c>
      <c r="FV17" s="35">
        <v>0</v>
      </c>
      <c r="FW17" s="35">
        <v>0</v>
      </c>
      <c r="FX17" s="35">
        <v>0</v>
      </c>
      <c r="FY17" s="35">
        <v>0</v>
      </c>
      <c r="FZ17" s="35">
        <v>0</v>
      </c>
      <c r="GA17" s="35">
        <v>0</v>
      </c>
      <c r="GB17" s="35">
        <v>0</v>
      </c>
      <c r="GC17" s="35">
        <v>0</v>
      </c>
      <c r="GD17" s="35">
        <v>0</v>
      </c>
      <c r="GE17" s="35">
        <v>0</v>
      </c>
      <c r="GF17" s="35">
        <v>0</v>
      </c>
      <c r="GG17" s="35">
        <v>0</v>
      </c>
      <c r="GH17" s="35">
        <v>0</v>
      </c>
      <c r="GI17" s="35">
        <v>0</v>
      </c>
      <c r="GJ17" s="35">
        <v>0</v>
      </c>
    </row>
    <row r="18" spans="2:192" x14ac:dyDescent="0.3">
      <c r="B18" s="35" t="s">
        <v>441</v>
      </c>
      <c r="C18" s="31" t="s">
        <v>450</v>
      </c>
      <c r="E18" s="77" t="s">
        <v>451</v>
      </c>
      <c r="F18" s="58">
        <f t="shared" ref="F18:AK18" si="2671">-12*(F44*Attribut_Mainten_Expenses+F45*Attr_Maint_Exp_PaidUp)*F8*IF(Main_Life_Indicator="Yes",1,0.5)</f>
        <v>-35.094158114025475</v>
      </c>
      <c r="G18" s="58">
        <f t="shared" si="2671"/>
        <v>-24.562116713530049</v>
      </c>
      <c r="H18" s="58">
        <f t="shared" si="2671"/>
        <v>-20.679263562527929</v>
      </c>
      <c r="I18" s="58">
        <f t="shared" si="2671"/>
        <v>-19.27234315324737</v>
      </c>
      <c r="J18" s="58">
        <f t="shared" si="2671"/>
        <v>-17.854200771751607</v>
      </c>
      <c r="K18" s="58">
        <f t="shared" si="2671"/>
        <v>-16.527944306007821</v>
      </c>
      <c r="L18" s="58">
        <f t="shared" si="2671"/>
        <v>-15.277444435638282</v>
      </c>
      <c r="M18" s="58">
        <f t="shared" si="2671"/>
        <v>-14.056728942646211</v>
      </c>
      <c r="N18" s="58">
        <f t="shared" si="2671"/>
        <v>-12.870908219943153</v>
      </c>
      <c r="O18" s="58">
        <f t="shared" si="2671"/>
        <v>-11.723712920172263</v>
      </c>
      <c r="P18" s="58">
        <f t="shared" si="2671"/>
        <v>-10.617629180187716</v>
      </c>
      <c r="Q18" s="58">
        <f t="shared" si="2671"/>
        <v>-9.5546046841330199</v>
      </c>
      <c r="R18" s="58">
        <f t="shared" si="2671"/>
        <v>-8.4849830867170581</v>
      </c>
      <c r="S18" s="58">
        <f t="shared" si="2671"/>
        <v>-7.4207783212190614</v>
      </c>
      <c r="T18" s="58">
        <f t="shared" si="2671"/>
        <v>-6.3761615100887434</v>
      </c>
      <c r="U18" s="58">
        <f t="shared" si="2671"/>
        <v>-5.3671350066584678</v>
      </c>
      <c r="V18" s="58">
        <f t="shared" si="2671"/>
        <v>-4.4109220370306854</v>
      </c>
      <c r="W18" s="58">
        <f t="shared" si="2671"/>
        <v>-3.5250329258078734</v>
      </c>
      <c r="X18" s="58">
        <f t="shared" si="2671"/>
        <v>-2.7260065916737655</v>
      </c>
      <c r="Y18" s="58">
        <f>-12*(Y44*Attribut_Mainten_Expenses+Y45*Attr_Maint_Exp_PaidUp)*Y8*IF(Main_Life_Indicator="Yes",1,0.5)</f>
        <v>-2.0278885216316751</v>
      </c>
      <c r="Z18" s="58">
        <f t="shared" si="2671"/>
        <v>-1.4405923642351945</v>
      </c>
      <c r="AA18" s="58">
        <f t="shared" si="2671"/>
        <v>-0.96839033413937381</v>
      </c>
      <c r="AB18" s="58">
        <f t="shared" si="2671"/>
        <v>-0.62856494269944607</v>
      </c>
      <c r="AC18" s="58">
        <f t="shared" si="2671"/>
        <v>-0.3944690423972097</v>
      </c>
      <c r="AD18" s="58">
        <f t="shared" si="2671"/>
        <v>-0.23897007066693732</v>
      </c>
      <c r="AE18" s="58">
        <f t="shared" si="2671"/>
        <v>-0.139371381980812</v>
      </c>
      <c r="AF18" s="58">
        <f t="shared" si="2671"/>
        <v>0</v>
      </c>
      <c r="AG18" s="58" t="e">
        <f t="shared" si="2671"/>
        <v>#N/A</v>
      </c>
      <c r="AH18" s="58" t="e">
        <f t="shared" si="2671"/>
        <v>#N/A</v>
      </c>
      <c r="AI18" s="58" t="e">
        <f t="shared" si="2671"/>
        <v>#N/A</v>
      </c>
      <c r="AJ18" s="58" t="e">
        <f t="shared" si="2671"/>
        <v>#N/A</v>
      </c>
      <c r="AK18" s="58" t="e">
        <f t="shared" si="2671"/>
        <v>#N/A</v>
      </c>
      <c r="AL18" s="58" t="e">
        <f t="shared" ref="AL18:BQ18" si="2672">-12*(AL44*Attribut_Mainten_Expenses+AL45*Attr_Maint_Exp_PaidUp)*AL8*IF(Main_Life_Indicator="Yes",1,0.5)</f>
        <v>#N/A</v>
      </c>
      <c r="AM18" s="58" t="e">
        <f t="shared" si="2672"/>
        <v>#N/A</v>
      </c>
      <c r="AN18" s="58" t="e">
        <f t="shared" si="2672"/>
        <v>#N/A</v>
      </c>
      <c r="AO18" s="58" t="e">
        <f t="shared" si="2672"/>
        <v>#N/A</v>
      </c>
      <c r="AP18" s="58" t="e">
        <f t="shared" si="2672"/>
        <v>#N/A</v>
      </c>
      <c r="AQ18" s="58" t="e">
        <f t="shared" si="2672"/>
        <v>#N/A</v>
      </c>
      <c r="AR18" s="58" t="e">
        <f t="shared" si="2672"/>
        <v>#N/A</v>
      </c>
      <c r="AS18" s="58" t="e">
        <f t="shared" si="2672"/>
        <v>#N/A</v>
      </c>
      <c r="AT18" s="58" t="e">
        <f t="shared" si="2672"/>
        <v>#N/A</v>
      </c>
      <c r="AU18" s="58" t="e">
        <f t="shared" si="2672"/>
        <v>#N/A</v>
      </c>
      <c r="AV18" s="58" t="e">
        <f t="shared" si="2672"/>
        <v>#N/A</v>
      </c>
      <c r="AW18" s="58" t="e">
        <f t="shared" si="2672"/>
        <v>#N/A</v>
      </c>
      <c r="AX18" s="58" t="e">
        <f t="shared" si="2672"/>
        <v>#N/A</v>
      </c>
      <c r="AY18" s="58" t="e">
        <f t="shared" si="2672"/>
        <v>#N/A</v>
      </c>
      <c r="AZ18" s="58" t="e">
        <f t="shared" si="2672"/>
        <v>#N/A</v>
      </c>
      <c r="BA18" s="58" t="e">
        <f t="shared" si="2672"/>
        <v>#N/A</v>
      </c>
      <c r="BB18" s="58" t="e">
        <f t="shared" si="2672"/>
        <v>#N/A</v>
      </c>
      <c r="BC18" s="58" t="e">
        <f t="shared" si="2672"/>
        <v>#N/A</v>
      </c>
      <c r="BD18" s="58" t="e">
        <f t="shared" si="2672"/>
        <v>#N/A</v>
      </c>
      <c r="BE18" s="58" t="e">
        <f t="shared" si="2672"/>
        <v>#N/A</v>
      </c>
      <c r="BF18" s="58" t="e">
        <f t="shared" si="2672"/>
        <v>#N/A</v>
      </c>
      <c r="BG18" s="58" t="e">
        <f t="shared" si="2672"/>
        <v>#N/A</v>
      </c>
      <c r="BH18" s="58" t="e">
        <f t="shared" si="2672"/>
        <v>#N/A</v>
      </c>
      <c r="BI18" s="58" t="e">
        <f t="shared" si="2672"/>
        <v>#N/A</v>
      </c>
      <c r="BJ18" s="58" t="e">
        <f t="shared" si="2672"/>
        <v>#N/A</v>
      </c>
      <c r="BK18" s="58" t="e">
        <f t="shared" si="2672"/>
        <v>#N/A</v>
      </c>
      <c r="BL18" s="58" t="e">
        <f t="shared" si="2672"/>
        <v>#N/A</v>
      </c>
      <c r="BM18" s="58" t="e">
        <f t="shared" si="2672"/>
        <v>#N/A</v>
      </c>
      <c r="BN18" s="58" t="e">
        <f t="shared" si="2672"/>
        <v>#N/A</v>
      </c>
      <c r="BO18" s="58" t="e">
        <f t="shared" si="2672"/>
        <v>#N/A</v>
      </c>
      <c r="BP18" s="58" t="e">
        <f t="shared" si="2672"/>
        <v>#N/A</v>
      </c>
      <c r="BQ18" s="58" t="e">
        <f t="shared" si="2672"/>
        <v>#N/A</v>
      </c>
      <c r="BR18" s="58" t="e">
        <f t="shared" ref="BR18:CW18" si="2673">-12*(BR44*Attribut_Mainten_Expenses+BR45*Attr_Maint_Exp_PaidUp)*BR8*IF(Main_Life_Indicator="Yes",1,0.5)</f>
        <v>#N/A</v>
      </c>
      <c r="BS18" s="58" t="e">
        <f t="shared" si="2673"/>
        <v>#N/A</v>
      </c>
      <c r="BT18" s="58" t="e">
        <f t="shared" si="2673"/>
        <v>#N/A</v>
      </c>
      <c r="BU18" s="58" t="e">
        <f t="shared" si="2673"/>
        <v>#N/A</v>
      </c>
      <c r="BV18" s="58" t="e">
        <f t="shared" si="2673"/>
        <v>#N/A</v>
      </c>
      <c r="BW18" s="58" t="e">
        <f t="shared" si="2673"/>
        <v>#N/A</v>
      </c>
      <c r="BX18" s="58" t="e">
        <f t="shared" si="2673"/>
        <v>#N/A</v>
      </c>
      <c r="BY18" s="58" t="e">
        <f t="shared" si="2673"/>
        <v>#N/A</v>
      </c>
      <c r="BZ18" s="58" t="e">
        <f t="shared" si="2673"/>
        <v>#N/A</v>
      </c>
      <c r="CA18" s="58" t="e">
        <f t="shared" si="2673"/>
        <v>#N/A</v>
      </c>
      <c r="CB18" s="58" t="e">
        <f t="shared" si="2673"/>
        <v>#N/A</v>
      </c>
      <c r="CC18" s="58" t="e">
        <f t="shared" si="2673"/>
        <v>#N/A</v>
      </c>
      <c r="CD18" s="58" t="e">
        <f t="shared" si="2673"/>
        <v>#N/A</v>
      </c>
      <c r="CE18" s="58" t="e">
        <f t="shared" si="2673"/>
        <v>#N/A</v>
      </c>
      <c r="CF18" s="58" t="e">
        <f t="shared" si="2673"/>
        <v>#N/A</v>
      </c>
      <c r="CG18" s="58" t="e">
        <f t="shared" si="2673"/>
        <v>#N/A</v>
      </c>
      <c r="CH18" s="58" t="e">
        <f t="shared" si="2673"/>
        <v>#N/A</v>
      </c>
      <c r="CI18" s="58" t="e">
        <f t="shared" si="2673"/>
        <v>#N/A</v>
      </c>
      <c r="CJ18" s="58" t="e">
        <f t="shared" si="2673"/>
        <v>#N/A</v>
      </c>
      <c r="CK18" s="58" t="e">
        <f t="shared" si="2673"/>
        <v>#N/A</v>
      </c>
      <c r="CL18" s="58" t="e">
        <f t="shared" si="2673"/>
        <v>#N/A</v>
      </c>
      <c r="CM18" s="58" t="e">
        <f t="shared" si="2673"/>
        <v>#N/A</v>
      </c>
      <c r="CN18" s="58" t="e">
        <f t="shared" si="2673"/>
        <v>#N/A</v>
      </c>
      <c r="CO18" s="58" t="e">
        <f t="shared" si="2673"/>
        <v>#N/A</v>
      </c>
      <c r="CP18" s="58" t="e">
        <f t="shared" si="2673"/>
        <v>#N/A</v>
      </c>
      <c r="CQ18" s="58" t="e">
        <f t="shared" si="2673"/>
        <v>#N/A</v>
      </c>
      <c r="CR18" s="58" t="e">
        <f t="shared" si="2673"/>
        <v>#N/A</v>
      </c>
      <c r="CS18" s="58" t="e">
        <f t="shared" si="2673"/>
        <v>#N/A</v>
      </c>
      <c r="CT18" s="58" t="e">
        <f t="shared" si="2673"/>
        <v>#N/A</v>
      </c>
      <c r="CU18" s="58" t="e">
        <f t="shared" si="2673"/>
        <v>#N/A</v>
      </c>
      <c r="CV18" s="58" t="e">
        <f t="shared" si="2673"/>
        <v>#N/A</v>
      </c>
      <c r="CW18" s="58" t="e">
        <f t="shared" si="2673"/>
        <v>#N/A</v>
      </c>
      <c r="CX18" s="58" t="e">
        <f t="shared" ref="CX18:EC18" si="2674">-12*(CX44*Attribut_Mainten_Expenses+CX45*Attr_Maint_Exp_PaidUp)*CX8*IF(Main_Life_Indicator="Yes",1,0.5)</f>
        <v>#N/A</v>
      </c>
      <c r="CY18" s="58" t="e">
        <f t="shared" si="2674"/>
        <v>#N/A</v>
      </c>
      <c r="CZ18" s="58" t="e">
        <f t="shared" si="2674"/>
        <v>#N/A</v>
      </c>
      <c r="DA18" s="58" t="e">
        <f t="shared" si="2674"/>
        <v>#N/A</v>
      </c>
      <c r="DB18" s="58" t="e">
        <f t="shared" si="2674"/>
        <v>#N/A</v>
      </c>
      <c r="DC18" s="58" t="e">
        <f t="shared" si="2674"/>
        <v>#N/A</v>
      </c>
      <c r="DD18" s="58" t="e">
        <f t="shared" si="2674"/>
        <v>#N/A</v>
      </c>
      <c r="DE18" s="58" t="e">
        <f t="shared" si="2674"/>
        <v>#N/A</v>
      </c>
      <c r="DF18" s="58" t="e">
        <f t="shared" si="2674"/>
        <v>#N/A</v>
      </c>
      <c r="DG18" s="58" t="e">
        <f t="shared" si="2674"/>
        <v>#N/A</v>
      </c>
      <c r="DH18" s="58" t="e">
        <f t="shared" si="2674"/>
        <v>#N/A</v>
      </c>
      <c r="DI18" s="58" t="e">
        <f t="shared" si="2674"/>
        <v>#N/A</v>
      </c>
      <c r="DJ18" s="58" t="e">
        <f t="shared" si="2674"/>
        <v>#N/A</v>
      </c>
      <c r="DK18" s="58" t="e">
        <f t="shared" si="2674"/>
        <v>#N/A</v>
      </c>
      <c r="DL18" s="58" t="e">
        <f t="shared" si="2674"/>
        <v>#N/A</v>
      </c>
      <c r="DM18" s="58" t="e">
        <f t="shared" si="2674"/>
        <v>#N/A</v>
      </c>
      <c r="DN18" s="58" t="e">
        <f t="shared" si="2674"/>
        <v>#N/A</v>
      </c>
      <c r="DO18" s="58" t="e">
        <f t="shared" si="2674"/>
        <v>#N/A</v>
      </c>
      <c r="DP18" s="58" t="e">
        <f t="shared" si="2674"/>
        <v>#N/A</v>
      </c>
      <c r="DQ18" s="58" t="e">
        <f t="shared" si="2674"/>
        <v>#N/A</v>
      </c>
      <c r="DR18" s="58" t="e">
        <f t="shared" si="2674"/>
        <v>#N/A</v>
      </c>
      <c r="DS18" s="58" t="e">
        <f t="shared" si="2674"/>
        <v>#N/A</v>
      </c>
      <c r="DT18" s="58" t="e">
        <f t="shared" si="2674"/>
        <v>#N/A</v>
      </c>
      <c r="DU18" s="58" t="e">
        <f t="shared" si="2674"/>
        <v>#N/A</v>
      </c>
      <c r="DV18" s="58" t="e">
        <f t="shared" si="2674"/>
        <v>#N/A</v>
      </c>
      <c r="DW18" s="58" t="e">
        <f t="shared" si="2674"/>
        <v>#N/A</v>
      </c>
      <c r="DX18" s="58" t="e">
        <f t="shared" si="2674"/>
        <v>#N/A</v>
      </c>
      <c r="DY18" s="58" t="e">
        <f t="shared" si="2674"/>
        <v>#N/A</v>
      </c>
      <c r="DZ18" s="58" t="e">
        <f t="shared" si="2674"/>
        <v>#N/A</v>
      </c>
      <c r="EA18" s="58" t="e">
        <f t="shared" si="2674"/>
        <v>#N/A</v>
      </c>
      <c r="EB18" s="58" t="e">
        <f t="shared" si="2674"/>
        <v>#N/A</v>
      </c>
      <c r="EC18" s="58" t="e">
        <f t="shared" si="2674"/>
        <v>#N/A</v>
      </c>
      <c r="ED18" s="58" t="e">
        <f t="shared" ref="ED18:FI18" si="2675">-12*(ED44*Attribut_Mainten_Expenses+ED45*Attr_Maint_Exp_PaidUp)*ED8*IF(Main_Life_Indicator="Yes",1,0.5)</f>
        <v>#N/A</v>
      </c>
      <c r="EE18" s="58" t="e">
        <f t="shared" si="2675"/>
        <v>#N/A</v>
      </c>
      <c r="EF18" s="58" t="e">
        <f t="shared" si="2675"/>
        <v>#N/A</v>
      </c>
      <c r="EG18" s="58" t="e">
        <f t="shared" si="2675"/>
        <v>#N/A</v>
      </c>
      <c r="EH18" s="58" t="e">
        <f t="shared" si="2675"/>
        <v>#N/A</v>
      </c>
      <c r="EI18" s="58" t="e">
        <f t="shared" si="2675"/>
        <v>#N/A</v>
      </c>
      <c r="EJ18" s="58" t="e">
        <f t="shared" si="2675"/>
        <v>#N/A</v>
      </c>
      <c r="EK18" s="58" t="e">
        <f t="shared" si="2675"/>
        <v>#N/A</v>
      </c>
      <c r="EL18" s="58" t="e">
        <f t="shared" si="2675"/>
        <v>#N/A</v>
      </c>
      <c r="EM18" s="58" t="e">
        <f t="shared" si="2675"/>
        <v>#N/A</v>
      </c>
      <c r="EN18" s="58" t="e">
        <f t="shared" si="2675"/>
        <v>#N/A</v>
      </c>
      <c r="EO18" s="58" t="e">
        <f t="shared" si="2675"/>
        <v>#N/A</v>
      </c>
      <c r="EP18" s="58" t="e">
        <f t="shared" si="2675"/>
        <v>#N/A</v>
      </c>
      <c r="EQ18" s="58" t="e">
        <f t="shared" si="2675"/>
        <v>#N/A</v>
      </c>
      <c r="ER18" s="58" t="e">
        <f t="shared" si="2675"/>
        <v>#N/A</v>
      </c>
      <c r="ES18" s="58" t="e">
        <f t="shared" si="2675"/>
        <v>#N/A</v>
      </c>
      <c r="ET18" s="58" t="e">
        <f t="shared" si="2675"/>
        <v>#N/A</v>
      </c>
      <c r="EU18" s="58" t="e">
        <f t="shared" si="2675"/>
        <v>#N/A</v>
      </c>
      <c r="EV18" s="58" t="e">
        <f t="shared" si="2675"/>
        <v>#N/A</v>
      </c>
      <c r="EW18" s="58" t="e">
        <f t="shared" si="2675"/>
        <v>#N/A</v>
      </c>
      <c r="EX18" s="58" t="e">
        <f t="shared" si="2675"/>
        <v>#N/A</v>
      </c>
      <c r="EY18" s="58" t="e">
        <f t="shared" si="2675"/>
        <v>#N/A</v>
      </c>
      <c r="EZ18" s="58" t="e">
        <f t="shared" si="2675"/>
        <v>#N/A</v>
      </c>
      <c r="FA18" s="58" t="e">
        <f t="shared" si="2675"/>
        <v>#N/A</v>
      </c>
      <c r="FB18" s="58" t="e">
        <f t="shared" si="2675"/>
        <v>#N/A</v>
      </c>
      <c r="FC18" s="58" t="e">
        <f t="shared" si="2675"/>
        <v>#N/A</v>
      </c>
      <c r="FD18" s="58" t="e">
        <f t="shared" si="2675"/>
        <v>#N/A</v>
      </c>
      <c r="FE18" s="58" t="e">
        <f t="shared" si="2675"/>
        <v>#N/A</v>
      </c>
      <c r="FF18" s="58" t="e">
        <f t="shared" si="2675"/>
        <v>#N/A</v>
      </c>
      <c r="FG18" s="58" t="e">
        <f t="shared" si="2675"/>
        <v>#N/A</v>
      </c>
      <c r="FH18" s="58" t="e">
        <f t="shared" si="2675"/>
        <v>#N/A</v>
      </c>
      <c r="FI18" s="58" t="e">
        <f t="shared" si="2675"/>
        <v>#N/A</v>
      </c>
      <c r="FJ18" s="58" t="e">
        <f t="shared" ref="FJ18:GJ18" si="2676">-12*(FJ44*Attribut_Mainten_Expenses+FJ45*Attr_Maint_Exp_PaidUp)*FJ8*IF(Main_Life_Indicator="Yes",1,0.5)</f>
        <v>#N/A</v>
      </c>
      <c r="FK18" s="58" t="e">
        <f t="shared" si="2676"/>
        <v>#N/A</v>
      </c>
      <c r="FL18" s="58" t="e">
        <f t="shared" si="2676"/>
        <v>#N/A</v>
      </c>
      <c r="FM18" s="58" t="e">
        <f t="shared" si="2676"/>
        <v>#N/A</v>
      </c>
      <c r="FN18" s="58" t="e">
        <f t="shared" si="2676"/>
        <v>#N/A</v>
      </c>
      <c r="FO18" s="58" t="e">
        <f t="shared" si="2676"/>
        <v>#N/A</v>
      </c>
      <c r="FP18" s="58" t="e">
        <f t="shared" si="2676"/>
        <v>#N/A</v>
      </c>
      <c r="FQ18" s="58" t="e">
        <f t="shared" si="2676"/>
        <v>#N/A</v>
      </c>
      <c r="FR18" s="58" t="e">
        <f t="shared" si="2676"/>
        <v>#N/A</v>
      </c>
      <c r="FS18" s="58" t="e">
        <f t="shared" si="2676"/>
        <v>#N/A</v>
      </c>
      <c r="FT18" s="58" t="e">
        <f t="shared" si="2676"/>
        <v>#N/A</v>
      </c>
      <c r="FU18" s="58" t="e">
        <f t="shared" si="2676"/>
        <v>#N/A</v>
      </c>
      <c r="FV18" s="58" t="e">
        <f t="shared" si="2676"/>
        <v>#N/A</v>
      </c>
      <c r="FW18" s="58" t="e">
        <f t="shared" si="2676"/>
        <v>#N/A</v>
      </c>
      <c r="FX18" s="58" t="e">
        <f t="shared" si="2676"/>
        <v>#N/A</v>
      </c>
      <c r="FY18" s="58" t="e">
        <f t="shared" si="2676"/>
        <v>#N/A</v>
      </c>
      <c r="FZ18" s="58" t="e">
        <f t="shared" si="2676"/>
        <v>#N/A</v>
      </c>
      <c r="GA18" s="58" t="e">
        <f t="shared" si="2676"/>
        <v>#N/A</v>
      </c>
      <c r="GB18" s="58" t="e">
        <f t="shared" si="2676"/>
        <v>#N/A</v>
      </c>
      <c r="GC18" s="58" t="e">
        <f t="shared" si="2676"/>
        <v>#N/A</v>
      </c>
      <c r="GD18" s="58" t="e">
        <f t="shared" si="2676"/>
        <v>#N/A</v>
      </c>
      <c r="GE18" s="58" t="e">
        <f t="shared" si="2676"/>
        <v>#N/A</v>
      </c>
      <c r="GF18" s="58" t="e">
        <f t="shared" si="2676"/>
        <v>#N/A</v>
      </c>
      <c r="GG18" s="58" t="e">
        <f t="shared" si="2676"/>
        <v>#N/A</v>
      </c>
      <c r="GH18" s="58" t="e">
        <f t="shared" si="2676"/>
        <v>#N/A</v>
      </c>
      <c r="GI18" s="58" t="e">
        <f t="shared" si="2676"/>
        <v>#N/A</v>
      </c>
      <c r="GJ18" s="58" t="e">
        <f t="shared" si="2676"/>
        <v>#N/A</v>
      </c>
    </row>
    <row r="19" spans="2:192" x14ac:dyDescent="0.3">
      <c r="B19" s="35" t="s">
        <v>441</v>
      </c>
      <c r="C19" s="31" t="s">
        <v>452</v>
      </c>
      <c r="E19" s="77" t="s">
        <v>453</v>
      </c>
      <c r="F19" s="96">
        <f>-F44*Non_Attribut_Acq_Expense*IF(Main_Life_Indicator="Yes",1,0)</f>
        <v>0</v>
      </c>
      <c r="G19" s="35">
        <v>0</v>
      </c>
      <c r="H19" s="35">
        <v>0</v>
      </c>
      <c r="I19" s="35">
        <v>0</v>
      </c>
      <c r="J19" s="35">
        <v>0</v>
      </c>
      <c r="K19" s="35">
        <v>0</v>
      </c>
      <c r="L19" s="35">
        <v>0</v>
      </c>
      <c r="M19" s="35">
        <v>0</v>
      </c>
      <c r="N19" s="35">
        <v>0</v>
      </c>
      <c r="O19" s="35">
        <v>0</v>
      </c>
      <c r="P19" s="35">
        <v>0</v>
      </c>
      <c r="Q19" s="35">
        <v>0</v>
      </c>
      <c r="R19" s="35">
        <v>0</v>
      </c>
      <c r="S19" s="35">
        <v>0</v>
      </c>
      <c r="T19" s="35">
        <v>0</v>
      </c>
      <c r="U19" s="35">
        <v>0</v>
      </c>
      <c r="V19" s="35">
        <v>0</v>
      </c>
      <c r="W19" s="35">
        <v>0</v>
      </c>
      <c r="X19" s="35">
        <v>0</v>
      </c>
      <c r="Y19" s="35">
        <v>0</v>
      </c>
      <c r="Z19" s="35">
        <v>0</v>
      </c>
      <c r="AA19" s="35">
        <v>0</v>
      </c>
      <c r="AB19" s="35">
        <v>0</v>
      </c>
      <c r="AC19" s="35">
        <v>0</v>
      </c>
      <c r="AD19" s="35">
        <v>0</v>
      </c>
      <c r="AE19" s="35">
        <v>0</v>
      </c>
      <c r="AF19" s="35">
        <v>0</v>
      </c>
      <c r="AG19" s="35">
        <v>0</v>
      </c>
      <c r="AH19" s="35">
        <v>0</v>
      </c>
      <c r="AI19" s="35">
        <v>0</v>
      </c>
      <c r="AJ19" s="35">
        <v>0</v>
      </c>
      <c r="AK19" s="35">
        <v>0</v>
      </c>
      <c r="AL19" s="35">
        <v>0</v>
      </c>
      <c r="AM19" s="35">
        <v>0</v>
      </c>
      <c r="AN19" s="35">
        <v>0</v>
      </c>
      <c r="AO19" s="35">
        <v>0</v>
      </c>
      <c r="AP19" s="35">
        <v>0</v>
      </c>
      <c r="AQ19" s="35">
        <v>0</v>
      </c>
      <c r="AR19" s="35">
        <v>0</v>
      </c>
      <c r="AS19" s="35">
        <v>0</v>
      </c>
      <c r="AT19" s="35">
        <v>0</v>
      </c>
      <c r="AU19" s="35">
        <v>0</v>
      </c>
      <c r="AV19" s="35">
        <v>0</v>
      </c>
      <c r="AW19" s="35">
        <v>0</v>
      </c>
      <c r="AX19" s="35">
        <v>0</v>
      </c>
      <c r="AY19" s="35">
        <v>0</v>
      </c>
      <c r="AZ19" s="35">
        <v>0</v>
      </c>
      <c r="BA19" s="35">
        <v>0</v>
      </c>
      <c r="BB19" s="35">
        <v>0</v>
      </c>
      <c r="BC19" s="35">
        <v>0</v>
      </c>
      <c r="BD19" s="35">
        <v>0</v>
      </c>
      <c r="BE19" s="35">
        <v>0</v>
      </c>
      <c r="BF19" s="35">
        <v>0</v>
      </c>
      <c r="BG19" s="35">
        <v>0</v>
      </c>
      <c r="BH19" s="35">
        <v>0</v>
      </c>
      <c r="BI19" s="35">
        <v>0</v>
      </c>
      <c r="BJ19" s="35">
        <v>0</v>
      </c>
      <c r="BK19" s="35">
        <v>0</v>
      </c>
      <c r="BL19" s="35">
        <v>0</v>
      </c>
      <c r="BM19" s="35">
        <v>0</v>
      </c>
      <c r="BN19" s="35">
        <v>0</v>
      </c>
      <c r="BO19" s="35">
        <v>0</v>
      </c>
      <c r="BP19" s="35">
        <v>0</v>
      </c>
      <c r="BQ19" s="35">
        <v>0</v>
      </c>
      <c r="BR19" s="35">
        <v>0</v>
      </c>
      <c r="BS19" s="35">
        <v>0</v>
      </c>
      <c r="BT19" s="35">
        <v>0</v>
      </c>
      <c r="BU19" s="35">
        <v>0</v>
      </c>
      <c r="BV19" s="35">
        <v>0</v>
      </c>
      <c r="BW19" s="35">
        <v>0</v>
      </c>
      <c r="BX19" s="35">
        <v>0</v>
      </c>
      <c r="BY19" s="35">
        <v>0</v>
      </c>
      <c r="BZ19" s="35">
        <v>0</v>
      </c>
      <c r="CA19" s="35">
        <v>0</v>
      </c>
      <c r="CB19" s="35">
        <v>0</v>
      </c>
      <c r="CC19" s="35">
        <v>0</v>
      </c>
      <c r="CD19" s="35">
        <v>0</v>
      </c>
      <c r="CE19" s="35">
        <v>0</v>
      </c>
      <c r="CF19" s="35">
        <v>0</v>
      </c>
      <c r="CG19" s="35">
        <v>0</v>
      </c>
      <c r="CH19" s="35">
        <v>0</v>
      </c>
      <c r="CI19" s="35">
        <v>0</v>
      </c>
      <c r="CJ19" s="35">
        <v>0</v>
      </c>
      <c r="CK19" s="35">
        <v>0</v>
      </c>
      <c r="CL19" s="35">
        <v>0</v>
      </c>
      <c r="CM19" s="35">
        <v>0</v>
      </c>
      <c r="CN19" s="35">
        <v>0</v>
      </c>
      <c r="CO19" s="35">
        <v>0</v>
      </c>
      <c r="CP19" s="35">
        <v>0</v>
      </c>
      <c r="CQ19" s="35">
        <v>0</v>
      </c>
      <c r="CR19" s="35">
        <v>0</v>
      </c>
      <c r="CS19" s="35">
        <v>0</v>
      </c>
      <c r="CT19" s="35">
        <v>0</v>
      </c>
      <c r="CU19" s="35">
        <v>0</v>
      </c>
      <c r="CV19" s="35">
        <v>0</v>
      </c>
      <c r="CW19" s="35">
        <v>0</v>
      </c>
      <c r="CX19" s="35">
        <v>0</v>
      </c>
      <c r="CY19" s="35">
        <v>0</v>
      </c>
      <c r="CZ19" s="35">
        <v>0</v>
      </c>
      <c r="DA19" s="35">
        <v>0</v>
      </c>
      <c r="DB19" s="35">
        <v>0</v>
      </c>
      <c r="DC19" s="35">
        <v>0</v>
      </c>
      <c r="DD19" s="35">
        <v>0</v>
      </c>
      <c r="DE19" s="35">
        <v>0</v>
      </c>
      <c r="DF19" s="35">
        <v>0</v>
      </c>
      <c r="DG19" s="35">
        <v>0</v>
      </c>
      <c r="DH19" s="35">
        <v>0</v>
      </c>
      <c r="DI19" s="35">
        <v>0</v>
      </c>
      <c r="DJ19" s="35">
        <v>0</v>
      </c>
      <c r="DK19" s="35">
        <v>0</v>
      </c>
      <c r="DL19" s="35">
        <v>0</v>
      </c>
      <c r="DM19" s="35">
        <v>0</v>
      </c>
      <c r="DN19" s="35">
        <v>0</v>
      </c>
      <c r="DO19" s="35">
        <v>0</v>
      </c>
      <c r="DP19" s="35">
        <v>0</v>
      </c>
      <c r="DQ19" s="35">
        <v>0</v>
      </c>
      <c r="DR19" s="35">
        <v>0</v>
      </c>
      <c r="DS19" s="35">
        <v>0</v>
      </c>
      <c r="DT19" s="35">
        <v>0</v>
      </c>
      <c r="DU19" s="35">
        <v>0</v>
      </c>
      <c r="DV19" s="35">
        <v>0</v>
      </c>
      <c r="DW19" s="35">
        <v>0</v>
      </c>
      <c r="DX19" s="35">
        <v>0</v>
      </c>
      <c r="DY19" s="35">
        <v>0</v>
      </c>
      <c r="DZ19" s="35">
        <v>0</v>
      </c>
      <c r="EA19" s="35">
        <v>0</v>
      </c>
      <c r="EB19" s="35">
        <v>0</v>
      </c>
      <c r="EC19" s="35">
        <v>0</v>
      </c>
      <c r="ED19" s="35">
        <v>0</v>
      </c>
      <c r="EE19" s="35">
        <v>0</v>
      </c>
      <c r="EF19" s="35">
        <v>0</v>
      </c>
      <c r="EG19" s="35">
        <v>0</v>
      </c>
      <c r="EH19" s="35">
        <v>0</v>
      </c>
      <c r="EI19" s="35">
        <v>0</v>
      </c>
      <c r="EJ19" s="35">
        <v>0</v>
      </c>
      <c r="EK19" s="35">
        <v>0</v>
      </c>
      <c r="EL19" s="35">
        <v>0</v>
      </c>
      <c r="EM19" s="35">
        <v>0</v>
      </c>
      <c r="EN19" s="35">
        <v>0</v>
      </c>
      <c r="EO19" s="35">
        <v>0</v>
      </c>
      <c r="EP19" s="35">
        <v>0</v>
      </c>
      <c r="EQ19" s="35">
        <v>0</v>
      </c>
      <c r="ER19" s="35">
        <v>0</v>
      </c>
      <c r="ES19" s="35">
        <v>0</v>
      </c>
      <c r="ET19" s="35">
        <v>0</v>
      </c>
      <c r="EU19" s="35">
        <v>0</v>
      </c>
      <c r="EV19" s="35">
        <v>0</v>
      </c>
      <c r="EW19" s="35">
        <v>0</v>
      </c>
      <c r="EX19" s="35">
        <v>0</v>
      </c>
      <c r="EY19" s="35">
        <v>0</v>
      </c>
      <c r="EZ19" s="35">
        <v>0</v>
      </c>
      <c r="FA19" s="35">
        <v>0</v>
      </c>
      <c r="FB19" s="35">
        <v>0</v>
      </c>
      <c r="FC19" s="35">
        <v>0</v>
      </c>
      <c r="FD19" s="35">
        <v>0</v>
      </c>
      <c r="FE19" s="35">
        <v>0</v>
      </c>
      <c r="FF19" s="35">
        <v>0</v>
      </c>
      <c r="FG19" s="35">
        <v>0</v>
      </c>
      <c r="FH19" s="35">
        <v>0</v>
      </c>
      <c r="FI19" s="35">
        <v>0</v>
      </c>
      <c r="FJ19" s="35">
        <v>0</v>
      </c>
      <c r="FK19" s="35">
        <v>0</v>
      </c>
      <c r="FL19" s="35">
        <v>0</v>
      </c>
      <c r="FM19" s="35">
        <v>0</v>
      </c>
      <c r="FN19" s="35">
        <v>0</v>
      </c>
      <c r="FO19" s="35">
        <v>0</v>
      </c>
      <c r="FP19" s="35">
        <v>0</v>
      </c>
      <c r="FQ19" s="35">
        <v>0</v>
      </c>
      <c r="FR19" s="35">
        <v>0</v>
      </c>
      <c r="FS19" s="35">
        <v>0</v>
      </c>
      <c r="FT19" s="35">
        <v>0</v>
      </c>
      <c r="FU19" s="35">
        <v>0</v>
      </c>
      <c r="FV19" s="35">
        <v>0</v>
      </c>
      <c r="FW19" s="35">
        <v>0</v>
      </c>
      <c r="FX19" s="35">
        <v>0</v>
      </c>
      <c r="FY19" s="35">
        <v>0</v>
      </c>
      <c r="FZ19" s="35">
        <v>0</v>
      </c>
      <c r="GA19" s="35">
        <v>0</v>
      </c>
      <c r="GB19" s="35">
        <v>0</v>
      </c>
      <c r="GC19" s="35">
        <v>0</v>
      </c>
      <c r="GD19" s="35">
        <v>0</v>
      </c>
      <c r="GE19" s="35">
        <v>0</v>
      </c>
      <c r="GF19" s="35">
        <v>0</v>
      </c>
      <c r="GG19" s="35">
        <v>0</v>
      </c>
      <c r="GH19" s="35">
        <v>0</v>
      </c>
      <c r="GI19" s="35">
        <v>0</v>
      </c>
      <c r="GJ19" s="35">
        <v>0</v>
      </c>
    </row>
    <row r="20" spans="2:192" x14ac:dyDescent="0.3">
      <c r="B20" s="35" t="s">
        <v>441</v>
      </c>
      <c r="C20" s="31" t="s">
        <v>454</v>
      </c>
      <c r="E20" s="77" t="s">
        <v>455</v>
      </c>
      <c r="F20" s="35">
        <f t="shared" ref="F20:AK20" si="2677">-12*(F44*Non_Attribut_Maint_Expense+F45*Non_Attribut_Maint_Expense_PaidUp)*F8*IF(Main_Life_Indicator="Yes",1,0.5)</f>
        <v>-1.8470609533697635</v>
      </c>
      <c r="G20" s="35">
        <f t="shared" si="2677"/>
        <v>-1.2927429849226351</v>
      </c>
      <c r="H20" s="35">
        <f t="shared" si="2677"/>
        <v>-1.0883822927646289</v>
      </c>
      <c r="I20" s="35">
        <f t="shared" si="2677"/>
        <v>-1.0143338501709149</v>
      </c>
      <c r="J20" s="35">
        <f t="shared" si="2677"/>
        <v>-0.93969477746061192</v>
      </c>
      <c r="K20" s="35">
        <f t="shared" si="2677"/>
        <v>-0.86989180557935974</v>
      </c>
      <c r="L20" s="35">
        <f t="shared" si="2677"/>
        <v>-0.80407602292833125</v>
      </c>
      <c r="M20" s="35">
        <f t="shared" si="2677"/>
        <v>-0.7398278390866434</v>
      </c>
      <c r="N20" s="35">
        <f t="shared" si="2677"/>
        <v>-0.67741622210227181</v>
      </c>
      <c r="O20" s="35">
        <f t="shared" si="2677"/>
        <v>-0.61703752211433016</v>
      </c>
      <c r="P20" s="35">
        <f t="shared" si="2677"/>
        <v>-0.55882258843093291</v>
      </c>
      <c r="Q20" s="35">
        <f t="shared" si="2677"/>
        <v>-0.50287393074384357</v>
      </c>
      <c r="R20" s="35">
        <f t="shared" si="2677"/>
        <v>-0.44657805719563498</v>
      </c>
      <c r="S20" s="35">
        <f t="shared" si="2677"/>
        <v>-0.39056728006416142</v>
      </c>
      <c r="T20" s="35">
        <f t="shared" si="2677"/>
        <v>-0.33558744789940781</v>
      </c>
      <c r="U20" s="35">
        <f t="shared" si="2677"/>
        <v>-0.28248078982413011</v>
      </c>
      <c r="V20" s="35">
        <f t="shared" si="2677"/>
        <v>-0.23215379142266787</v>
      </c>
      <c r="W20" s="35">
        <f t="shared" si="2677"/>
        <v>-0.18552804872673034</v>
      </c>
      <c r="X20" s="35">
        <f t="shared" si="2677"/>
        <v>-0.1434740311407246</v>
      </c>
      <c r="Y20" s="35">
        <f t="shared" si="2677"/>
        <v>-0.10673097482271983</v>
      </c>
      <c r="Z20" s="35">
        <f t="shared" si="2677"/>
        <v>-7.5820650749220828E-2</v>
      </c>
      <c r="AA20" s="35">
        <f t="shared" si="2677"/>
        <v>-5.0967912323124982E-2</v>
      </c>
      <c r="AB20" s="35">
        <f t="shared" si="2677"/>
        <v>-3.3082365405234029E-2</v>
      </c>
      <c r="AC20" s="35">
        <f t="shared" si="2677"/>
        <v>-2.0761528547221578E-2</v>
      </c>
      <c r="AD20" s="35">
        <f t="shared" si="2677"/>
        <v>-1.2577372140365131E-2</v>
      </c>
      <c r="AE20" s="35">
        <f t="shared" si="2677"/>
        <v>-7.3353358937269537E-3</v>
      </c>
      <c r="AF20" s="35">
        <f t="shared" si="2677"/>
        <v>0</v>
      </c>
      <c r="AG20" s="35" t="e">
        <f t="shared" si="2677"/>
        <v>#N/A</v>
      </c>
      <c r="AH20" s="35" t="e">
        <f t="shared" si="2677"/>
        <v>#N/A</v>
      </c>
      <c r="AI20" s="35" t="e">
        <f t="shared" si="2677"/>
        <v>#N/A</v>
      </c>
      <c r="AJ20" s="35" t="e">
        <f t="shared" si="2677"/>
        <v>#N/A</v>
      </c>
      <c r="AK20" s="35" t="e">
        <f t="shared" si="2677"/>
        <v>#N/A</v>
      </c>
      <c r="AL20" s="35" t="e">
        <f t="shared" ref="AL20:BQ20" si="2678">-12*(AL44*Non_Attribut_Maint_Expense+AL45*Non_Attribut_Maint_Expense_PaidUp)*AL8*IF(Main_Life_Indicator="Yes",1,0.5)</f>
        <v>#N/A</v>
      </c>
      <c r="AM20" s="35" t="e">
        <f t="shared" si="2678"/>
        <v>#N/A</v>
      </c>
      <c r="AN20" s="35" t="e">
        <f t="shared" si="2678"/>
        <v>#N/A</v>
      </c>
      <c r="AO20" s="35" t="e">
        <f t="shared" si="2678"/>
        <v>#N/A</v>
      </c>
      <c r="AP20" s="35" t="e">
        <f t="shared" si="2678"/>
        <v>#N/A</v>
      </c>
      <c r="AQ20" s="35" t="e">
        <f t="shared" si="2678"/>
        <v>#N/A</v>
      </c>
      <c r="AR20" s="35" t="e">
        <f t="shared" si="2678"/>
        <v>#N/A</v>
      </c>
      <c r="AS20" s="35" t="e">
        <f t="shared" si="2678"/>
        <v>#N/A</v>
      </c>
      <c r="AT20" s="35" t="e">
        <f t="shared" si="2678"/>
        <v>#N/A</v>
      </c>
      <c r="AU20" s="35" t="e">
        <f t="shared" si="2678"/>
        <v>#N/A</v>
      </c>
      <c r="AV20" s="35" t="e">
        <f t="shared" si="2678"/>
        <v>#N/A</v>
      </c>
      <c r="AW20" s="35" t="e">
        <f t="shared" si="2678"/>
        <v>#N/A</v>
      </c>
      <c r="AX20" s="35" t="e">
        <f t="shared" si="2678"/>
        <v>#N/A</v>
      </c>
      <c r="AY20" s="35" t="e">
        <f t="shared" si="2678"/>
        <v>#N/A</v>
      </c>
      <c r="AZ20" s="35" t="e">
        <f t="shared" si="2678"/>
        <v>#N/A</v>
      </c>
      <c r="BA20" s="35" t="e">
        <f t="shared" si="2678"/>
        <v>#N/A</v>
      </c>
      <c r="BB20" s="35" t="e">
        <f t="shared" si="2678"/>
        <v>#N/A</v>
      </c>
      <c r="BC20" s="35" t="e">
        <f t="shared" si="2678"/>
        <v>#N/A</v>
      </c>
      <c r="BD20" s="35" t="e">
        <f t="shared" si="2678"/>
        <v>#N/A</v>
      </c>
      <c r="BE20" s="35" t="e">
        <f t="shared" si="2678"/>
        <v>#N/A</v>
      </c>
      <c r="BF20" s="35" t="e">
        <f t="shared" si="2678"/>
        <v>#N/A</v>
      </c>
      <c r="BG20" s="35" t="e">
        <f t="shared" si="2678"/>
        <v>#N/A</v>
      </c>
      <c r="BH20" s="35" t="e">
        <f t="shared" si="2678"/>
        <v>#N/A</v>
      </c>
      <c r="BI20" s="35" t="e">
        <f t="shared" si="2678"/>
        <v>#N/A</v>
      </c>
      <c r="BJ20" s="35" t="e">
        <f t="shared" si="2678"/>
        <v>#N/A</v>
      </c>
      <c r="BK20" s="35" t="e">
        <f t="shared" si="2678"/>
        <v>#N/A</v>
      </c>
      <c r="BL20" s="35" t="e">
        <f t="shared" si="2678"/>
        <v>#N/A</v>
      </c>
      <c r="BM20" s="35" t="e">
        <f t="shared" si="2678"/>
        <v>#N/A</v>
      </c>
      <c r="BN20" s="35" t="e">
        <f t="shared" si="2678"/>
        <v>#N/A</v>
      </c>
      <c r="BO20" s="35" t="e">
        <f t="shared" si="2678"/>
        <v>#N/A</v>
      </c>
      <c r="BP20" s="35" t="e">
        <f t="shared" si="2678"/>
        <v>#N/A</v>
      </c>
      <c r="BQ20" s="35" t="e">
        <f t="shared" si="2678"/>
        <v>#N/A</v>
      </c>
      <c r="BR20" s="35" t="e">
        <f t="shared" ref="BR20:CW20" si="2679">-12*(BR44*Non_Attribut_Maint_Expense+BR45*Non_Attribut_Maint_Expense_PaidUp)*BR8*IF(Main_Life_Indicator="Yes",1,0.5)</f>
        <v>#N/A</v>
      </c>
      <c r="BS20" s="35" t="e">
        <f t="shared" si="2679"/>
        <v>#N/A</v>
      </c>
      <c r="BT20" s="35" t="e">
        <f t="shared" si="2679"/>
        <v>#N/A</v>
      </c>
      <c r="BU20" s="35" t="e">
        <f t="shared" si="2679"/>
        <v>#N/A</v>
      </c>
      <c r="BV20" s="35" t="e">
        <f t="shared" si="2679"/>
        <v>#N/A</v>
      </c>
      <c r="BW20" s="35" t="e">
        <f t="shared" si="2679"/>
        <v>#N/A</v>
      </c>
      <c r="BX20" s="35" t="e">
        <f t="shared" si="2679"/>
        <v>#N/A</v>
      </c>
      <c r="BY20" s="35" t="e">
        <f t="shared" si="2679"/>
        <v>#N/A</v>
      </c>
      <c r="BZ20" s="35" t="e">
        <f t="shared" si="2679"/>
        <v>#N/A</v>
      </c>
      <c r="CA20" s="35" t="e">
        <f t="shared" si="2679"/>
        <v>#N/A</v>
      </c>
      <c r="CB20" s="35" t="e">
        <f t="shared" si="2679"/>
        <v>#N/A</v>
      </c>
      <c r="CC20" s="35" t="e">
        <f t="shared" si="2679"/>
        <v>#N/A</v>
      </c>
      <c r="CD20" s="35" t="e">
        <f t="shared" si="2679"/>
        <v>#N/A</v>
      </c>
      <c r="CE20" s="35" t="e">
        <f t="shared" si="2679"/>
        <v>#N/A</v>
      </c>
      <c r="CF20" s="35" t="e">
        <f t="shared" si="2679"/>
        <v>#N/A</v>
      </c>
      <c r="CG20" s="35" t="e">
        <f t="shared" si="2679"/>
        <v>#N/A</v>
      </c>
      <c r="CH20" s="35" t="e">
        <f t="shared" si="2679"/>
        <v>#N/A</v>
      </c>
      <c r="CI20" s="35" t="e">
        <f t="shared" si="2679"/>
        <v>#N/A</v>
      </c>
      <c r="CJ20" s="35" t="e">
        <f t="shared" si="2679"/>
        <v>#N/A</v>
      </c>
      <c r="CK20" s="35" t="e">
        <f t="shared" si="2679"/>
        <v>#N/A</v>
      </c>
      <c r="CL20" s="35" t="e">
        <f t="shared" si="2679"/>
        <v>#N/A</v>
      </c>
      <c r="CM20" s="35" t="e">
        <f t="shared" si="2679"/>
        <v>#N/A</v>
      </c>
      <c r="CN20" s="35" t="e">
        <f t="shared" si="2679"/>
        <v>#N/A</v>
      </c>
      <c r="CO20" s="35" t="e">
        <f t="shared" si="2679"/>
        <v>#N/A</v>
      </c>
      <c r="CP20" s="35" t="e">
        <f t="shared" si="2679"/>
        <v>#N/A</v>
      </c>
      <c r="CQ20" s="35" t="e">
        <f t="shared" si="2679"/>
        <v>#N/A</v>
      </c>
      <c r="CR20" s="35" t="e">
        <f t="shared" si="2679"/>
        <v>#N/A</v>
      </c>
      <c r="CS20" s="35" t="e">
        <f t="shared" si="2679"/>
        <v>#N/A</v>
      </c>
      <c r="CT20" s="35" t="e">
        <f t="shared" si="2679"/>
        <v>#N/A</v>
      </c>
      <c r="CU20" s="35" t="e">
        <f t="shared" si="2679"/>
        <v>#N/A</v>
      </c>
      <c r="CV20" s="35" t="e">
        <f t="shared" si="2679"/>
        <v>#N/A</v>
      </c>
      <c r="CW20" s="35" t="e">
        <f t="shared" si="2679"/>
        <v>#N/A</v>
      </c>
      <c r="CX20" s="35" t="e">
        <f t="shared" ref="CX20:EC20" si="2680">-12*(CX44*Non_Attribut_Maint_Expense+CX45*Non_Attribut_Maint_Expense_PaidUp)*CX8*IF(Main_Life_Indicator="Yes",1,0.5)</f>
        <v>#N/A</v>
      </c>
      <c r="CY20" s="35" t="e">
        <f t="shared" si="2680"/>
        <v>#N/A</v>
      </c>
      <c r="CZ20" s="35" t="e">
        <f t="shared" si="2680"/>
        <v>#N/A</v>
      </c>
      <c r="DA20" s="35" t="e">
        <f t="shared" si="2680"/>
        <v>#N/A</v>
      </c>
      <c r="DB20" s="35" t="e">
        <f t="shared" si="2680"/>
        <v>#N/A</v>
      </c>
      <c r="DC20" s="35" t="e">
        <f t="shared" si="2680"/>
        <v>#N/A</v>
      </c>
      <c r="DD20" s="35" t="e">
        <f t="shared" si="2680"/>
        <v>#N/A</v>
      </c>
      <c r="DE20" s="35" t="e">
        <f t="shared" si="2680"/>
        <v>#N/A</v>
      </c>
      <c r="DF20" s="35" t="e">
        <f t="shared" si="2680"/>
        <v>#N/A</v>
      </c>
      <c r="DG20" s="35" t="e">
        <f t="shared" si="2680"/>
        <v>#N/A</v>
      </c>
      <c r="DH20" s="35" t="e">
        <f t="shared" si="2680"/>
        <v>#N/A</v>
      </c>
      <c r="DI20" s="35" t="e">
        <f t="shared" si="2680"/>
        <v>#N/A</v>
      </c>
      <c r="DJ20" s="35" t="e">
        <f t="shared" si="2680"/>
        <v>#N/A</v>
      </c>
      <c r="DK20" s="35" t="e">
        <f t="shared" si="2680"/>
        <v>#N/A</v>
      </c>
      <c r="DL20" s="35" t="e">
        <f t="shared" si="2680"/>
        <v>#N/A</v>
      </c>
      <c r="DM20" s="35" t="e">
        <f t="shared" si="2680"/>
        <v>#N/A</v>
      </c>
      <c r="DN20" s="35" t="e">
        <f t="shared" si="2680"/>
        <v>#N/A</v>
      </c>
      <c r="DO20" s="35" t="e">
        <f t="shared" si="2680"/>
        <v>#N/A</v>
      </c>
      <c r="DP20" s="35" t="e">
        <f t="shared" si="2680"/>
        <v>#N/A</v>
      </c>
      <c r="DQ20" s="35" t="e">
        <f t="shared" si="2680"/>
        <v>#N/A</v>
      </c>
      <c r="DR20" s="35" t="e">
        <f t="shared" si="2680"/>
        <v>#N/A</v>
      </c>
      <c r="DS20" s="35" t="e">
        <f t="shared" si="2680"/>
        <v>#N/A</v>
      </c>
      <c r="DT20" s="35" t="e">
        <f t="shared" si="2680"/>
        <v>#N/A</v>
      </c>
      <c r="DU20" s="35" t="e">
        <f t="shared" si="2680"/>
        <v>#N/A</v>
      </c>
      <c r="DV20" s="35" t="e">
        <f t="shared" si="2680"/>
        <v>#N/A</v>
      </c>
      <c r="DW20" s="35" t="e">
        <f t="shared" si="2680"/>
        <v>#N/A</v>
      </c>
      <c r="DX20" s="35" t="e">
        <f t="shared" si="2680"/>
        <v>#N/A</v>
      </c>
      <c r="DY20" s="35" t="e">
        <f t="shared" si="2680"/>
        <v>#N/A</v>
      </c>
      <c r="DZ20" s="35" t="e">
        <f t="shared" si="2680"/>
        <v>#N/A</v>
      </c>
      <c r="EA20" s="35" t="e">
        <f t="shared" si="2680"/>
        <v>#N/A</v>
      </c>
      <c r="EB20" s="35" t="e">
        <f t="shared" si="2680"/>
        <v>#N/A</v>
      </c>
      <c r="EC20" s="35" t="e">
        <f t="shared" si="2680"/>
        <v>#N/A</v>
      </c>
      <c r="ED20" s="35" t="e">
        <f t="shared" ref="ED20:FI20" si="2681">-12*(ED44*Non_Attribut_Maint_Expense+ED45*Non_Attribut_Maint_Expense_PaidUp)*ED8*IF(Main_Life_Indicator="Yes",1,0.5)</f>
        <v>#N/A</v>
      </c>
      <c r="EE20" s="35" t="e">
        <f t="shared" si="2681"/>
        <v>#N/A</v>
      </c>
      <c r="EF20" s="35" t="e">
        <f t="shared" si="2681"/>
        <v>#N/A</v>
      </c>
      <c r="EG20" s="35" t="e">
        <f t="shared" si="2681"/>
        <v>#N/A</v>
      </c>
      <c r="EH20" s="35" t="e">
        <f t="shared" si="2681"/>
        <v>#N/A</v>
      </c>
      <c r="EI20" s="35" t="e">
        <f t="shared" si="2681"/>
        <v>#N/A</v>
      </c>
      <c r="EJ20" s="35" t="e">
        <f t="shared" si="2681"/>
        <v>#N/A</v>
      </c>
      <c r="EK20" s="35" t="e">
        <f t="shared" si="2681"/>
        <v>#N/A</v>
      </c>
      <c r="EL20" s="35" t="e">
        <f t="shared" si="2681"/>
        <v>#N/A</v>
      </c>
      <c r="EM20" s="35" t="e">
        <f t="shared" si="2681"/>
        <v>#N/A</v>
      </c>
      <c r="EN20" s="35" t="e">
        <f t="shared" si="2681"/>
        <v>#N/A</v>
      </c>
      <c r="EO20" s="35" t="e">
        <f t="shared" si="2681"/>
        <v>#N/A</v>
      </c>
      <c r="EP20" s="35" t="e">
        <f t="shared" si="2681"/>
        <v>#N/A</v>
      </c>
      <c r="EQ20" s="35" t="e">
        <f t="shared" si="2681"/>
        <v>#N/A</v>
      </c>
      <c r="ER20" s="35" t="e">
        <f t="shared" si="2681"/>
        <v>#N/A</v>
      </c>
      <c r="ES20" s="35" t="e">
        <f t="shared" si="2681"/>
        <v>#N/A</v>
      </c>
      <c r="ET20" s="35" t="e">
        <f t="shared" si="2681"/>
        <v>#N/A</v>
      </c>
      <c r="EU20" s="35" t="e">
        <f t="shared" si="2681"/>
        <v>#N/A</v>
      </c>
      <c r="EV20" s="35" t="e">
        <f t="shared" si="2681"/>
        <v>#N/A</v>
      </c>
      <c r="EW20" s="35" t="e">
        <f t="shared" si="2681"/>
        <v>#N/A</v>
      </c>
      <c r="EX20" s="35" t="e">
        <f t="shared" si="2681"/>
        <v>#N/A</v>
      </c>
      <c r="EY20" s="35" t="e">
        <f t="shared" si="2681"/>
        <v>#N/A</v>
      </c>
      <c r="EZ20" s="35" t="e">
        <f t="shared" si="2681"/>
        <v>#N/A</v>
      </c>
      <c r="FA20" s="35" t="e">
        <f t="shared" si="2681"/>
        <v>#N/A</v>
      </c>
      <c r="FB20" s="35" t="e">
        <f t="shared" si="2681"/>
        <v>#N/A</v>
      </c>
      <c r="FC20" s="35" t="e">
        <f t="shared" si="2681"/>
        <v>#N/A</v>
      </c>
      <c r="FD20" s="35" t="e">
        <f t="shared" si="2681"/>
        <v>#N/A</v>
      </c>
      <c r="FE20" s="35" t="e">
        <f t="shared" si="2681"/>
        <v>#N/A</v>
      </c>
      <c r="FF20" s="35" t="e">
        <f t="shared" si="2681"/>
        <v>#N/A</v>
      </c>
      <c r="FG20" s="35" t="e">
        <f t="shared" si="2681"/>
        <v>#N/A</v>
      </c>
      <c r="FH20" s="35" t="e">
        <f t="shared" si="2681"/>
        <v>#N/A</v>
      </c>
      <c r="FI20" s="35" t="e">
        <f t="shared" si="2681"/>
        <v>#N/A</v>
      </c>
      <c r="FJ20" s="35" t="e">
        <f t="shared" ref="FJ20:GJ20" si="2682">-12*(FJ44*Non_Attribut_Maint_Expense+FJ45*Non_Attribut_Maint_Expense_PaidUp)*FJ8*IF(Main_Life_Indicator="Yes",1,0.5)</f>
        <v>#N/A</v>
      </c>
      <c r="FK20" s="35" t="e">
        <f t="shared" si="2682"/>
        <v>#N/A</v>
      </c>
      <c r="FL20" s="35" t="e">
        <f t="shared" si="2682"/>
        <v>#N/A</v>
      </c>
      <c r="FM20" s="35" t="e">
        <f t="shared" si="2682"/>
        <v>#N/A</v>
      </c>
      <c r="FN20" s="35" t="e">
        <f t="shared" si="2682"/>
        <v>#N/A</v>
      </c>
      <c r="FO20" s="35" t="e">
        <f t="shared" si="2682"/>
        <v>#N/A</v>
      </c>
      <c r="FP20" s="35" t="e">
        <f t="shared" si="2682"/>
        <v>#N/A</v>
      </c>
      <c r="FQ20" s="35" t="e">
        <f t="shared" si="2682"/>
        <v>#N/A</v>
      </c>
      <c r="FR20" s="35" t="e">
        <f t="shared" si="2682"/>
        <v>#N/A</v>
      </c>
      <c r="FS20" s="35" t="e">
        <f t="shared" si="2682"/>
        <v>#N/A</v>
      </c>
      <c r="FT20" s="35" t="e">
        <f t="shared" si="2682"/>
        <v>#N/A</v>
      </c>
      <c r="FU20" s="35" t="e">
        <f t="shared" si="2682"/>
        <v>#N/A</v>
      </c>
      <c r="FV20" s="35" t="e">
        <f t="shared" si="2682"/>
        <v>#N/A</v>
      </c>
      <c r="FW20" s="35" t="e">
        <f t="shared" si="2682"/>
        <v>#N/A</v>
      </c>
      <c r="FX20" s="35" t="e">
        <f t="shared" si="2682"/>
        <v>#N/A</v>
      </c>
      <c r="FY20" s="35" t="e">
        <f t="shared" si="2682"/>
        <v>#N/A</v>
      </c>
      <c r="FZ20" s="35" t="e">
        <f t="shared" si="2682"/>
        <v>#N/A</v>
      </c>
      <c r="GA20" s="35" t="e">
        <f t="shared" si="2682"/>
        <v>#N/A</v>
      </c>
      <c r="GB20" s="35" t="e">
        <f t="shared" si="2682"/>
        <v>#N/A</v>
      </c>
      <c r="GC20" s="35" t="e">
        <f t="shared" si="2682"/>
        <v>#N/A</v>
      </c>
      <c r="GD20" s="35" t="e">
        <f t="shared" si="2682"/>
        <v>#N/A</v>
      </c>
      <c r="GE20" s="35" t="e">
        <f t="shared" si="2682"/>
        <v>#N/A</v>
      </c>
      <c r="GF20" s="35" t="e">
        <f t="shared" si="2682"/>
        <v>#N/A</v>
      </c>
      <c r="GG20" s="35" t="e">
        <f t="shared" si="2682"/>
        <v>#N/A</v>
      </c>
      <c r="GH20" s="35" t="e">
        <f t="shared" si="2682"/>
        <v>#N/A</v>
      </c>
      <c r="GI20" s="35" t="e">
        <f t="shared" si="2682"/>
        <v>#N/A</v>
      </c>
      <c r="GJ20" s="35" t="e">
        <f t="shared" si="2682"/>
        <v>#N/A</v>
      </c>
    </row>
    <row r="21" spans="2:192" x14ac:dyDescent="0.3">
      <c r="B21" s="35" t="s">
        <v>456</v>
      </c>
      <c r="C21" s="31" t="s">
        <v>457</v>
      </c>
      <c r="E21" s="77" t="s">
        <v>458</v>
      </c>
      <c r="F21" s="88">
        <f>-F46*(Sum_Assured*(1+Escalation_Factor)^(F5-1)*IF(Accidental_Death_Identifier="Yes",1.1,1)+Termination_Expenses*F8)-IF(AND(Model_Point!$L$2="Yes",MOD(F5,Cash_Back_Period)=0),F44*12*Premium*INDEX(Curves!$O:$O,MATCH(F5,Curves!$A:$A,0))*Cash_Back_Percentage,0)*(1-Prem_Miss/(IF(Prem_Term&lt;10,Prem_Term,100)))-IF(Model_Point!$M$2="Yes",1,0)*F46*Income_Benefit*(1+Escalation_Factor)^(F5-1)</f>
        <v>-715.76087572582719</v>
      </c>
      <c r="G21" s="88">
        <f>-G46*(Sum_Assured*(1+Escalation_Factor)^(G5-1)*IF(Accidental_Death_Identifier="Yes",1.1,1)+Termination_Expenses*G8)-IF(AND(Model_Point!$L$2="Yes",MOD(G5,Cash_Back_Period)=0),G44*12*Premium*INDEX(Curves!$O:$O,MATCH(G5,Curves!$A:$A,0))*Cash_Back_Percentage,0)*(1-Prem_Miss/(IF(Prem_Term&lt;10,Prem_Term,100)))-IF(Model_Point!$M$2="Yes",1,0)*G46*Income_Benefit*(1+Escalation_Factor)^(G5-1)</f>
        <v>-429.54642624211044</v>
      </c>
      <c r="H21" s="88">
        <f>-H46*(Sum_Assured*(1+Escalation_Factor)^(H5-1)*IF(Accidental_Death_Identifier="Yes",1.1,1)+Termination_Expenses*H8)-IF(AND(Model_Point!$L$2="Yes",MOD(H5,Cash_Back_Period)=0),H44*12*Premium*INDEX(Curves!$O:$O,MATCH(H5,Curves!$A:$A,0))*Cash_Back_Percentage,0)*(1-Prem_Miss/(IF(Prem_Term&lt;10,Prem_Term,100)))-IF(Model_Point!$M$2="Yes",1,0)*H46*Income_Benefit*(1+Escalation_Factor)^(H5-1)</f>
        <v>-301.77208419230874</v>
      </c>
      <c r="I21" s="88">
        <f>-I46*(Sum_Assured*(1+Escalation_Factor)^(I5-1)*IF(Accidental_Death_Identifier="Yes",1.1,1)+Termination_Expenses*I8)-IF(AND(Model_Point!$L$2="Yes",MOD(I5,Cash_Back_Period)=0),I44*12*Premium*INDEX(Curves!$O:$O,MATCH(I5,Curves!$A:$A,0))*Cash_Back_Percentage,0)*(1-Prem_Miss/(IF(Prem_Term&lt;10,Prem_Term,100)))-IF(Model_Point!$M$2="Yes",1,0)*I46*Income_Benefit*(1+Escalation_Factor)^(I5-1)</f>
        <v>-274.43848257065105</v>
      </c>
      <c r="J21" s="88">
        <f>-J46*(Sum_Assured*(1+Escalation_Factor)^(J5-1)*IF(Accidental_Death_Identifier="Yes",1.1,1)+Termination_Expenses*J8)-IF(AND(Model_Point!$L$2="Yes",MOD(J5,Cash_Back_Period)=0),J44*12*Premium*INDEX(Curves!$O:$O,MATCH(J5,Curves!$A:$A,0))*Cash_Back_Percentage,0)*(1-Prem_Miss/(IF(Prem_Term&lt;10,Prem_Term,100)))-IF(Model_Point!$M$2="Yes",1,0)*J46*Income_Benefit*(1+Escalation_Factor)^(J5-1)</f>
        <v>-508.40432836419893</v>
      </c>
      <c r="K21" s="88">
        <f>-K46*(Sum_Assured*(1+Escalation_Factor)^(K5-1)*IF(Accidental_Death_Identifier="Yes",1.1,1)+Termination_Expenses*K8)-IF(AND(Model_Point!$L$2="Yes",MOD(K5,Cash_Back_Period)=0),K44*12*Premium*INDEX(Curves!$O:$O,MATCH(K5,Curves!$A:$A,0))*Cash_Back_Percentage,0)*(1-Prem_Miss/(IF(Prem_Term&lt;10,Prem_Term,100)))-IF(Model_Point!$M$2="Yes",1,0)*K46*Income_Benefit*(1+Escalation_Factor)^(K5-1)</f>
        <v>-214.83548641515756</v>
      </c>
      <c r="L21" s="88">
        <f>-L46*(Sum_Assured*(1+Escalation_Factor)^(L5-1)*IF(Accidental_Death_Identifier="Yes",1.1,1)+Termination_Expenses*L8)-IF(AND(Model_Point!$L$2="Yes",MOD(L5,Cash_Back_Period)=0),L44*12*Premium*INDEX(Curves!$O:$O,MATCH(L5,Curves!$A:$A,0))*Cash_Back_Percentage,0)*(1-Prem_Miss/(IF(Prem_Term&lt;10,Prem_Term,100)))-IF(Model_Point!$M$2="Yes",1,0)*L46*Income_Benefit*(1+Escalation_Factor)^(L5-1)</f>
        <v>-201.95833996998343</v>
      </c>
      <c r="M21" s="88">
        <f>-M46*(Sum_Assured*(1+Escalation_Factor)^(M5-1)*IF(Accidental_Death_Identifier="Yes",1.1,1)+Termination_Expenses*M8)-IF(AND(Model_Point!$L$2="Yes",MOD(M5,Cash_Back_Period)=0),M44*12*Premium*INDEX(Curves!$O:$O,MATCH(M5,Curves!$A:$A,0))*Cash_Back_Percentage,0)*(1-Prem_Miss/(IF(Prem_Term&lt;10,Prem_Term,100)))-IF(Model_Point!$M$2="Yes",1,0)*M46*Income_Benefit*(1+Escalation_Factor)^(M5-1)</f>
        <v>-189.03318139753208</v>
      </c>
      <c r="N21" s="88">
        <f>-N46*(Sum_Assured*(1+Escalation_Factor)^(N5-1)*IF(Accidental_Death_Identifier="Yes",1.1,1)+Termination_Expenses*N8)-IF(AND(Model_Point!$L$2="Yes",MOD(N5,Cash_Back_Period)=0),N44*12*Premium*INDEX(Curves!$O:$O,MATCH(N5,Curves!$A:$A,0))*Cash_Back_Percentage,0)*(1-Prem_Miss/(IF(Prem_Term&lt;10,Prem_Term,100)))-IF(Model_Point!$M$2="Yes",1,0)*N46*Income_Benefit*(1+Escalation_Factor)^(N5-1)</f>
        <v>-176.17650483069855</v>
      </c>
      <c r="O21" s="88">
        <f>-O46*(Sum_Assured*(1+Escalation_Factor)^(O5-1)*IF(Accidental_Death_Identifier="Yes",1.1,1)+Termination_Expenses*O8)-IF(AND(Model_Point!$L$2="Yes",MOD(O5,Cash_Back_Period)=0),O44*12*Premium*INDEX(Curves!$O:$O,MATCH(O5,Curves!$A:$A,0))*Cash_Back_Percentage,0)*(1-Prem_Miss/(IF(Prem_Term&lt;10,Prem_Term,100)))-IF(Model_Point!$M$2="Yes",1,0)*O46*Income_Benefit*(1+Escalation_Factor)^(O5-1)</f>
        <v>-301.30042389708319</v>
      </c>
      <c r="P21" s="88">
        <f>-P46*(Sum_Assured*(1+Escalation_Factor)^(P5-1)*IF(Accidental_Death_Identifier="Yes",1.1,1)+Termination_Expenses*P8)-IF(AND(Model_Point!$L$2="Yes",MOD(P5,Cash_Back_Period)=0),P44*12*Premium*INDEX(Curves!$O:$O,MATCH(P5,Curves!$A:$A,0))*Cash_Back_Percentage,0)*(1-Prem_Miss/(IF(Prem_Term&lt;10,Prem_Term,100)))-IF(Model_Point!$M$2="Yes",1,0)*P46*Income_Benefit*(1+Escalation_Factor)^(P5-1)</f>
        <v>-151.40391499460981</v>
      </c>
      <c r="Q21" s="88">
        <f>-Q46*(Sum_Assured*(1+Escalation_Factor)^(Q5-1)*IF(Accidental_Death_Identifier="Yes",1.1,1)+Termination_Expenses*Q8)-IF(AND(Model_Point!$L$2="Yes",MOD(Q5,Cash_Back_Period)=0),Q44*12*Premium*INDEX(Curves!$O:$O,MATCH(Q5,Curves!$A:$A,0))*Cash_Back_Percentage,0)*(1-Prem_Miss/(IF(Prem_Term&lt;10,Prem_Term,100)))-IF(Model_Point!$M$2="Yes",1,0)*Q46*Income_Benefit*(1+Escalation_Factor)^(Q5-1)</f>
        <v>-147.82659555280421</v>
      </c>
      <c r="R21" s="88">
        <f>-R46*(Sum_Assured*(1+Escalation_Factor)^(R5-1)*IF(Accidental_Death_Identifier="Yes",1.1,1)+Termination_Expenses*R8)-IF(AND(Model_Point!$L$2="Yes",MOD(R5,Cash_Back_Period)=0),R44*12*Premium*INDEX(Curves!$O:$O,MATCH(R5,Curves!$A:$A,0))*Cash_Back_Percentage,0)*(1-Prem_Miss/(IF(Prem_Term&lt;10,Prem_Term,100)))-IF(Model_Point!$M$2="Yes",1,0)*R46*Income_Benefit*(1+Escalation_Factor)^(R5-1)</f>
        <v>-142.44214355710531</v>
      </c>
      <c r="S21" s="88">
        <f>-S46*(Sum_Assured*(1+Escalation_Factor)^(S5-1)*IF(Accidental_Death_Identifier="Yes",1.1,1)+Termination_Expenses*S8)-IF(AND(Model_Point!$L$2="Yes",MOD(S5,Cash_Back_Period)=0),S44*12*Premium*INDEX(Curves!$O:$O,MATCH(S5,Curves!$A:$A,0))*Cash_Back_Percentage,0)*(1-Prem_Miss/(IF(Prem_Term&lt;10,Prem_Term,100)))-IF(Model_Point!$M$2="Yes",1,0)*S46*Income_Benefit*(1+Escalation_Factor)^(S5-1)</f>
        <v>-135.17698857162148</v>
      </c>
      <c r="T21" s="88">
        <f>-T46*(Sum_Assured*(1+Escalation_Factor)^(T5-1)*IF(Accidental_Death_Identifier="Yes",1.1,1)+Termination_Expenses*T8)-IF(AND(Model_Point!$L$2="Yes",MOD(T5,Cash_Back_Period)=0),T44*12*Premium*INDEX(Curves!$O:$O,MATCH(T5,Curves!$A:$A,0))*Cash_Back_Percentage,0)*(1-Prem_Miss/(IF(Prem_Term&lt;10,Prem_Term,100)))-IF(Model_Point!$M$2="Yes",1,0)*T46*Income_Benefit*(1+Escalation_Factor)^(T5-1)</f>
        <v>-184.53929833564158</v>
      </c>
      <c r="U21" s="88">
        <f>-U46*(Sum_Assured*(1+Escalation_Factor)^(U5-1)*IF(Accidental_Death_Identifier="Yes",1.1,1)+Termination_Expenses*U8)-IF(AND(Model_Point!$L$2="Yes",MOD(U5,Cash_Back_Period)=0),U44*12*Premium*INDEX(Curves!$O:$O,MATCH(U5,Curves!$A:$A,0))*Cash_Back_Percentage,0)*(1-Prem_Miss/(IF(Prem_Term&lt;10,Prem_Term,100)))-IF(Model_Point!$M$2="Yes",1,0)*U46*Income_Benefit*(1+Escalation_Factor)^(U5-1)</f>
        <v>-115.1291386813036</v>
      </c>
      <c r="V21" s="88">
        <f>-V46*(Sum_Assured*(1+Escalation_Factor)^(V5-1)*IF(Accidental_Death_Identifier="Yes",1.1,1)+Termination_Expenses*V8)-IF(AND(Model_Point!$L$2="Yes",MOD(V5,Cash_Back_Period)=0),V44*12*Premium*INDEX(Curves!$O:$O,MATCH(V5,Curves!$A:$A,0))*Cash_Back_Percentage,0)*(1-Prem_Miss/(IF(Prem_Term&lt;10,Prem_Term,100)))-IF(Model_Point!$M$2="Yes",1,0)*V46*Income_Benefit*(1+Escalation_Factor)^(V5-1)</f>
        <v>-102.6827839322152</v>
      </c>
      <c r="W21" s="88">
        <f>-W46*(Sum_Assured*(1+Escalation_Factor)^(W5-1)*IF(Accidental_Death_Identifier="Yes",1.1,1)+Termination_Expenses*W8)-IF(AND(Model_Point!$L$2="Yes",MOD(W5,Cash_Back_Period)=0),W44*12*Premium*INDEX(Curves!$O:$O,MATCH(W5,Curves!$A:$A,0))*Cash_Back_Percentage,0)*(1-Prem_Miss/(IF(Prem_Term&lt;10,Prem_Term,100)))-IF(Model_Point!$M$2="Yes",1,0)*W46*Income_Benefit*(1+Escalation_Factor)^(W5-1)</f>
        <v>-89.059205451286942</v>
      </c>
      <c r="X21" s="88">
        <f>-X46*(Sum_Assured*(1+Escalation_Factor)^(X5-1)*IF(Accidental_Death_Identifier="Yes",1.1,1)+Termination_Expenses*X8)-IF(AND(Model_Point!$L$2="Yes",MOD(X5,Cash_Back_Period)=0),X44*12*Premium*INDEX(Curves!$O:$O,MATCH(X5,Curves!$A:$A,0))*Cash_Back_Percentage,0)*(1-Prem_Miss/(IF(Prem_Term&lt;10,Prem_Term,100)))-IF(Model_Point!$M$2="Yes",1,0)*X46*Income_Benefit*(1+Escalation_Factor)^(X5-1)</f>
        <v>-74.750284722811458</v>
      </c>
      <c r="Y21" s="88">
        <f>-Y46*(Sum_Assured*(1+Escalation_Factor)^(Y5-1)*IF(Accidental_Death_Identifier="Yes",1.1,1)+Termination_Expenses*Y8)-IF(AND(Model_Point!$L$2="Yes",MOD(Y5,Cash_Back_Period)=0),Y44*12*Premium*INDEX(Curves!$O:$O,MATCH(Y5,Curves!$A:$A,0))*Cash_Back_Percentage,0)*(1-Prem_Miss/(IF(Prem_Term&lt;10,Prem_Term,100)))-IF(Model_Point!$M$2="Yes",1,0)*Y46*Income_Benefit*(1+Escalation_Factor)^(Y5-1)</f>
        <v>-74.891336804763156</v>
      </c>
      <c r="Z21" s="88">
        <f>-Z46*(Sum_Assured*(1+Escalation_Factor)^(Z5-1)*IF(Accidental_Death_Identifier="Yes",1.1,1)+Termination_Expenses*Z8)-IF(AND(Model_Point!$L$2="Yes",MOD(Z5,Cash_Back_Period)=0),Z44*12*Premium*INDEX(Curves!$O:$O,MATCH(Z5,Curves!$A:$A,0))*Cash_Back_Percentage,0)*(1-Prem_Miss/(IF(Prem_Term&lt;10,Prem_Term,100)))-IF(Model_Point!$M$2="Yes",1,0)*Z46*Income_Benefit*(1+Escalation_Factor)^(Z5-1)</f>
        <v>-46.541560025220271</v>
      </c>
      <c r="AA21" s="88">
        <f>-AA46*(Sum_Assured*(1+Escalation_Factor)^(AA5-1)*IF(Accidental_Death_Identifier="Yes",1.1,1)+Termination_Expenses*AA8)-IF(AND(Model_Point!$L$2="Yes",MOD(AA5,Cash_Back_Period)=0),AA44*12*Premium*INDEX(Curves!$O:$O,MATCH(AA5,Curves!$A:$A,0))*Cash_Back_Percentage,0)*(1-Prem_Miss/(IF(Prem_Term&lt;10,Prem_Term,100)))-IF(Model_Point!$M$2="Yes",1,0)*AA46*Income_Benefit*(1+Escalation_Factor)^(AA5-1)</f>
        <v>-32.022469865817321</v>
      </c>
      <c r="AB21" s="88">
        <f>-AB46*(Sum_Assured*(1+Escalation_Factor)^(AB5-1)*IF(Accidental_Death_Identifier="Yes",1.1,1)+Termination_Expenses*AB8)-IF(AND(Model_Point!$L$2="Yes",MOD(AB5,Cash_Back_Period)=0),AB44*12*Premium*INDEX(Curves!$O:$O,MATCH(AB5,Curves!$A:$A,0))*Cash_Back_Percentage,0)*(1-Prem_Miss/(IF(Prem_Term&lt;10,Prem_Term,100)))-IF(Model_Point!$M$2="Yes",1,0)*AB46*Income_Benefit*(1+Escalation_Factor)^(AB5-1)</f>
        <v>-21.079173566910789</v>
      </c>
      <c r="AC21" s="88">
        <f>-AC46*(Sum_Assured*(1+Escalation_Factor)^(AC5-1)*IF(Accidental_Death_Identifier="Yes",1.1,1)+Termination_Expenses*AC8)-IF(AND(Model_Point!$L$2="Yes",MOD(AC5,Cash_Back_Period)=0),AC44*12*Premium*INDEX(Curves!$O:$O,MATCH(AC5,Curves!$A:$A,0))*Cash_Back_Percentage,0)*(1-Prem_Miss/(IF(Prem_Term&lt;10,Prem_Term,100)))-IF(Model_Point!$M$2="Yes",1,0)*AC46*Income_Benefit*(1+Escalation_Factor)^(AC5-1)</f>
        <v>-13.377144669935594</v>
      </c>
      <c r="AD21" s="88">
        <f>-AD46*(Sum_Assured*(1+Escalation_Factor)^(AD5-1)*IF(Accidental_Death_Identifier="Yes",1.1,1)+Termination_Expenses*AD8)-IF(AND(Model_Point!$L$2="Yes",MOD(AD5,Cash_Back_Period)=0),AD44*12*Premium*INDEX(Curves!$O:$O,MATCH(AD5,Curves!$A:$A,0))*Cash_Back_Percentage,0)*(1-Prem_Miss/(IF(Prem_Term&lt;10,Prem_Term,100)))-IF(Model_Point!$M$2="Yes",1,0)*AD46*Income_Benefit*(1+Escalation_Factor)^(AD5-1)</f>
        <v>-9.5230388819928002</v>
      </c>
      <c r="AE21" s="88">
        <f>-AE46*(Sum_Assured*(1+Escalation_Factor)^(AE5-1)*IF(Accidental_Death_Identifier="Yes",1.1,1)+Termination_Expenses*AE8)-IF(AND(Model_Point!$L$2="Yes",MOD(AE5,Cash_Back_Period)=0),AE44*12*Premium*INDEX(Curves!$O:$O,MATCH(AE5,Curves!$A:$A,0))*Cash_Back_Percentage,0)*(1-Prem_Miss/(IF(Prem_Term&lt;10,Prem_Term,100)))-IF(Model_Point!$M$2="Yes",1,0)*AE46*Income_Benefit*(1+Escalation_Factor)^(AE5-1)</f>
        <v>-11.156997658268081</v>
      </c>
      <c r="AF21" s="88" t="e">
        <f>-AF46*(Sum_Assured*(1+Escalation_Factor)^(AF5-1)*IF(Accidental_Death_Identifier="Yes",1.1,1)+Termination_Expenses*AF8)-IF(AND(Model_Point!$L$2="Yes",MOD(AF5,Cash_Back_Period)=0),AF44*12*Premium*INDEX(Curves!$O:$O,MATCH(AF5,Curves!$A:$A,0))*Cash_Back_Percentage,0)*(1-Prem_Miss/(IF(Prem_Term&lt;10,Prem_Term,100)))-IF(Model_Point!$M$2="Yes",1,0)*AF46*Income_Benefit*(1+Escalation_Factor)^(AF5-1)</f>
        <v>#N/A</v>
      </c>
      <c r="AG21" s="88" t="e">
        <f>-AG46*(Sum_Assured*(1+Escalation_Factor)^(AG5-1)*IF(Accidental_Death_Identifier="Yes",1.1,1)+Termination_Expenses*AG8)-IF(AND(Model_Point!$L$2="Yes",MOD(AG5,Cash_Back_Period)=0),AG44*12*Premium*INDEX(Curves!$O:$O,MATCH(AG5,Curves!$A:$A,0))*Cash_Back_Percentage,0)*(1-Prem_Miss/(IF(Prem_Term&lt;10,Prem_Term,100)))-IF(Model_Point!$M$2="Yes",1,0)*AG46*Income_Benefit*(1+Escalation_Factor)^(AG5-1)</f>
        <v>#N/A</v>
      </c>
      <c r="AH21" s="88" t="e">
        <f>-AH46*(Sum_Assured*(1+Escalation_Factor)^(AH5-1)*IF(Accidental_Death_Identifier="Yes",1.1,1)+Termination_Expenses*AH8)-IF(AND(Model_Point!$L$2="Yes",MOD(AH5,Cash_Back_Period)=0),AH44*12*Premium*INDEX(Curves!$O:$O,MATCH(AH5,Curves!$A:$A,0))*Cash_Back_Percentage,0)*(1-Prem_Miss/(IF(Prem_Term&lt;10,Prem_Term,100)))-IF(Model_Point!$M$2="Yes",1,0)*AH46*Income_Benefit*(1+Escalation_Factor)^(AH5-1)</f>
        <v>#N/A</v>
      </c>
      <c r="AI21" s="88" t="e">
        <f>-AI46*(Sum_Assured*(1+Escalation_Factor)^(AI5-1)*IF(Accidental_Death_Identifier="Yes",1.1,1)+Termination_Expenses*AI8)-IF(AND(Model_Point!$L$2="Yes",MOD(AI5,Cash_Back_Period)=0),AI44*12*Premium*INDEX(Curves!$O:$O,MATCH(AI5,Curves!$A:$A,0))*Cash_Back_Percentage,0)*(1-Prem_Miss/(IF(Prem_Term&lt;10,Prem_Term,100)))-IF(Model_Point!$M$2="Yes",1,0)*AI46*Income_Benefit*(1+Escalation_Factor)^(AI5-1)</f>
        <v>#N/A</v>
      </c>
      <c r="AJ21" s="88" t="e">
        <f>-AJ46*(Sum_Assured*(1+Escalation_Factor)^(AJ5-1)*IF(Accidental_Death_Identifier="Yes",1.1,1)+Termination_Expenses*AJ8)-IF(AND(Model_Point!$L$2="Yes",MOD(AJ5,Cash_Back_Period)=0),AJ44*12*Premium*INDEX(Curves!$O:$O,MATCH(AJ5,Curves!$A:$A,0))*Cash_Back_Percentage,0)*(1-Prem_Miss/(IF(Prem_Term&lt;10,Prem_Term,100)))-IF(Model_Point!$M$2="Yes",1,0)*AJ46*Income_Benefit*(1+Escalation_Factor)^(AJ5-1)</f>
        <v>#N/A</v>
      </c>
      <c r="AK21" s="88" t="e">
        <f>-AK46*(Sum_Assured*(1+Escalation_Factor)^(AK5-1)*IF(Accidental_Death_Identifier="Yes",1.1,1)+Termination_Expenses*AK8)-IF(AND(Model_Point!$L$2="Yes",MOD(AK5,Cash_Back_Period)=0),AK44*12*Premium*INDEX(Curves!$O:$O,MATCH(AK5,Curves!$A:$A,0))*Cash_Back_Percentage,0)*(1-Prem_Miss/(IF(Prem_Term&lt;10,Prem_Term,100)))-IF(Model_Point!$M$2="Yes",1,0)*AK46*Income_Benefit*(1+Escalation_Factor)^(AK5-1)</f>
        <v>#N/A</v>
      </c>
      <c r="AL21" s="88" t="e">
        <f>-AL46*(Sum_Assured*(1+Escalation_Factor)^(AL5-1)*IF(Accidental_Death_Identifier="Yes",1.1,1)+Termination_Expenses*AL8)-IF(AND(Model_Point!$L$2="Yes",MOD(AL5,Cash_Back_Period)=0),AL44*12*Premium*INDEX(Curves!$O:$O,MATCH(AL5,Curves!$A:$A,0))*Cash_Back_Percentage,0)*(1-Prem_Miss/(IF(Prem_Term&lt;10,Prem_Term,100)))-IF(Model_Point!$M$2="Yes",1,0)*AL46*Income_Benefit*(1+Escalation_Factor)^(AL5-1)</f>
        <v>#N/A</v>
      </c>
      <c r="AM21" s="88" t="e">
        <f>-AM46*(Sum_Assured*(1+Escalation_Factor)^(AM5-1)*IF(Accidental_Death_Identifier="Yes",1.1,1)+Termination_Expenses*AM8)-IF(AND(Model_Point!$L$2="Yes",MOD(AM5,Cash_Back_Period)=0),AM44*12*Premium*INDEX(Curves!$O:$O,MATCH(AM5,Curves!$A:$A,0))*Cash_Back_Percentage,0)*(1-Prem_Miss/(IF(Prem_Term&lt;10,Prem_Term,100)))-IF(Model_Point!$M$2="Yes",1,0)*AM46*Income_Benefit*(1+Escalation_Factor)^(AM5-1)</f>
        <v>#N/A</v>
      </c>
      <c r="AN21" s="88" t="e">
        <f>-AN46*(Sum_Assured*(1+Escalation_Factor)^(AN5-1)*IF(Accidental_Death_Identifier="Yes",1.1,1)+Termination_Expenses*AN8)-IF(AND(Model_Point!$L$2="Yes",MOD(AN5,Cash_Back_Period)=0),AN44*12*Premium*INDEX(Curves!$O:$O,MATCH(AN5,Curves!$A:$A,0))*Cash_Back_Percentage,0)*(1-Prem_Miss/(IF(Prem_Term&lt;10,Prem_Term,100)))-IF(Model_Point!$M$2="Yes",1,0)*AN46*Income_Benefit*(1+Escalation_Factor)^(AN5-1)</f>
        <v>#N/A</v>
      </c>
      <c r="AO21" s="88" t="e">
        <f>-AO46*(Sum_Assured*(1+Escalation_Factor)^(AO5-1)*IF(Accidental_Death_Identifier="Yes",1.1,1)+Termination_Expenses*AO8)-IF(AND(Model_Point!$L$2="Yes",MOD(AO5,Cash_Back_Period)=0),AO44*12*Premium*INDEX(Curves!$O:$O,MATCH(AO5,Curves!$A:$A,0))*Cash_Back_Percentage,0)*(1-Prem_Miss/(IF(Prem_Term&lt;10,Prem_Term,100)))-IF(Model_Point!$M$2="Yes",1,0)*AO46*Income_Benefit*(1+Escalation_Factor)^(AO5-1)</f>
        <v>#N/A</v>
      </c>
      <c r="AP21" s="88" t="e">
        <f>-AP46*(Sum_Assured*(1+Escalation_Factor)^(AP5-1)*IF(Accidental_Death_Identifier="Yes",1.1,1)+Termination_Expenses*AP8)-IF(AND(Model_Point!$L$2="Yes",MOD(AP5,Cash_Back_Period)=0),AP44*12*Premium*INDEX(Curves!$O:$O,MATCH(AP5,Curves!$A:$A,0))*Cash_Back_Percentage,0)*(1-Prem_Miss/(IF(Prem_Term&lt;10,Prem_Term,100)))-IF(Model_Point!$M$2="Yes",1,0)*AP46*Income_Benefit*(1+Escalation_Factor)^(AP5-1)</f>
        <v>#N/A</v>
      </c>
      <c r="AQ21" s="88" t="e">
        <f>-AQ46*(Sum_Assured*(1+Escalation_Factor)^(AQ5-1)*IF(Accidental_Death_Identifier="Yes",1.1,1)+Termination_Expenses*AQ8)-IF(AND(Model_Point!$L$2="Yes",MOD(AQ5,Cash_Back_Period)=0),AQ44*12*Premium*INDEX(Curves!$O:$O,MATCH(AQ5,Curves!$A:$A,0))*Cash_Back_Percentage,0)*(1-Prem_Miss/(IF(Prem_Term&lt;10,Prem_Term,100)))-IF(Model_Point!$M$2="Yes",1,0)*AQ46*Income_Benefit*(1+Escalation_Factor)^(AQ5-1)</f>
        <v>#N/A</v>
      </c>
      <c r="AR21" s="88" t="e">
        <f>-AR46*(Sum_Assured*(1+Escalation_Factor)^(AR5-1)*IF(Accidental_Death_Identifier="Yes",1.1,1)+Termination_Expenses*AR8)-IF(AND(Model_Point!$L$2="Yes",MOD(AR5,Cash_Back_Period)=0),AR44*12*Premium*INDEX(Curves!$O:$O,MATCH(AR5,Curves!$A:$A,0))*Cash_Back_Percentage,0)*(1-Prem_Miss/(IF(Prem_Term&lt;10,Prem_Term,100)))-IF(Model_Point!$M$2="Yes",1,0)*AR46*Income_Benefit*(1+Escalation_Factor)^(AR5-1)</f>
        <v>#N/A</v>
      </c>
      <c r="AS21" s="88" t="e">
        <f>-AS46*(Sum_Assured*(1+Escalation_Factor)^(AS5-1)*IF(Accidental_Death_Identifier="Yes",1.1,1)+Termination_Expenses*AS8)-IF(AND(Model_Point!$L$2="Yes",MOD(AS5,Cash_Back_Period)=0),AS44*12*Premium*INDEX(Curves!$O:$O,MATCH(AS5,Curves!$A:$A,0))*Cash_Back_Percentage,0)*(1-Prem_Miss/(IF(Prem_Term&lt;10,Prem_Term,100)))-IF(Model_Point!$M$2="Yes",1,0)*AS46*Income_Benefit*(1+Escalation_Factor)^(AS5-1)</f>
        <v>#N/A</v>
      </c>
      <c r="AT21" s="88" t="e">
        <f>-AT46*(Sum_Assured*(1+Escalation_Factor)^(AT5-1)*IF(Accidental_Death_Identifier="Yes",1.1,1)+Termination_Expenses*AT8)-IF(AND(Model_Point!$L$2="Yes",MOD(AT5,Cash_Back_Period)=0),AT44*12*Premium*INDEX(Curves!$O:$O,MATCH(AT5,Curves!$A:$A,0))*Cash_Back_Percentage,0)*(1-Prem_Miss/(IF(Prem_Term&lt;10,Prem_Term,100)))-IF(Model_Point!$M$2="Yes",1,0)*AT46*Income_Benefit*(1+Escalation_Factor)^(AT5-1)</f>
        <v>#N/A</v>
      </c>
      <c r="AU21" s="88" t="e">
        <f>-AU46*(Sum_Assured*(1+Escalation_Factor)^(AU5-1)*IF(Accidental_Death_Identifier="Yes",1.1,1)+Termination_Expenses*AU8)-IF(AND(Model_Point!$L$2="Yes",MOD(AU5,Cash_Back_Period)=0),AU44*12*Premium*INDEX(Curves!$O:$O,MATCH(AU5,Curves!$A:$A,0))*Cash_Back_Percentage,0)*(1-Prem_Miss/(IF(Prem_Term&lt;10,Prem_Term,100)))-IF(Model_Point!$M$2="Yes",1,0)*AU46*Income_Benefit*(1+Escalation_Factor)^(AU5-1)</f>
        <v>#N/A</v>
      </c>
      <c r="AV21" s="88" t="e">
        <f>-AV46*(Sum_Assured*(1+Escalation_Factor)^(AV5-1)*IF(Accidental_Death_Identifier="Yes",1.1,1)+Termination_Expenses*AV8)-IF(AND(Model_Point!$L$2="Yes",MOD(AV5,Cash_Back_Period)=0),AV44*12*Premium*INDEX(Curves!$O:$O,MATCH(AV5,Curves!$A:$A,0))*Cash_Back_Percentage,0)*(1-Prem_Miss/(IF(Prem_Term&lt;10,Prem_Term,100)))-IF(Model_Point!$M$2="Yes",1,0)*AV46*Income_Benefit*(1+Escalation_Factor)^(AV5-1)</f>
        <v>#N/A</v>
      </c>
      <c r="AW21" s="88" t="e">
        <f>-AW46*(Sum_Assured*(1+Escalation_Factor)^(AW5-1)*IF(Accidental_Death_Identifier="Yes",1.1,1)+Termination_Expenses*AW8)-IF(AND(Model_Point!$L$2="Yes",MOD(AW5,Cash_Back_Period)=0),AW44*12*Premium*INDEX(Curves!$O:$O,MATCH(AW5,Curves!$A:$A,0))*Cash_Back_Percentage,0)*(1-Prem_Miss/(IF(Prem_Term&lt;10,Prem_Term,100)))-IF(Model_Point!$M$2="Yes",1,0)*AW46*Income_Benefit*(1+Escalation_Factor)^(AW5-1)</f>
        <v>#N/A</v>
      </c>
      <c r="AX21" s="88" t="e">
        <f>-AX46*(Sum_Assured*(1+Escalation_Factor)^(AX5-1)*IF(Accidental_Death_Identifier="Yes",1.1,1)+Termination_Expenses*AX8)-IF(AND(Model_Point!$L$2="Yes",MOD(AX5,Cash_Back_Period)=0),AX44*12*Premium*INDEX(Curves!$O:$O,MATCH(AX5,Curves!$A:$A,0))*Cash_Back_Percentage,0)*(1-Prem_Miss/(IF(Prem_Term&lt;10,Prem_Term,100)))-IF(Model_Point!$M$2="Yes",1,0)*AX46*Income_Benefit*(1+Escalation_Factor)^(AX5-1)</f>
        <v>#N/A</v>
      </c>
      <c r="AY21" s="88" t="e">
        <f>-AY46*(Sum_Assured*(1+Escalation_Factor)^(AY5-1)*IF(Accidental_Death_Identifier="Yes",1.1,1)+Termination_Expenses*AY8)-IF(AND(Model_Point!$L$2="Yes",MOD(AY5,Cash_Back_Period)=0),AY44*12*Premium*INDEX(Curves!$O:$O,MATCH(AY5,Curves!$A:$A,0))*Cash_Back_Percentage,0)*(1-Prem_Miss/(IF(Prem_Term&lt;10,Prem_Term,100)))-IF(Model_Point!$M$2="Yes",1,0)*AY46*Income_Benefit*(1+Escalation_Factor)^(AY5-1)</f>
        <v>#N/A</v>
      </c>
      <c r="AZ21" s="88" t="e">
        <f>-AZ46*(Sum_Assured*(1+Escalation_Factor)^(AZ5-1)*IF(Accidental_Death_Identifier="Yes",1.1,1)+Termination_Expenses*AZ8)-IF(AND(Model_Point!$L$2="Yes",MOD(AZ5,Cash_Back_Period)=0),AZ44*12*Premium*INDEX(Curves!$O:$O,MATCH(AZ5,Curves!$A:$A,0))*Cash_Back_Percentage,0)*(1-Prem_Miss/(IF(Prem_Term&lt;10,Prem_Term,100)))-IF(Model_Point!$M$2="Yes",1,0)*AZ46*Income_Benefit*(1+Escalation_Factor)^(AZ5-1)</f>
        <v>#N/A</v>
      </c>
      <c r="BA21" s="88" t="e">
        <f>-BA46*(Sum_Assured*(1+Escalation_Factor)^(BA5-1)*IF(Accidental_Death_Identifier="Yes",1.1,1)+Termination_Expenses*BA8)-IF(AND(Model_Point!$L$2="Yes",MOD(BA5,Cash_Back_Period)=0),BA44*12*Premium*INDEX(Curves!$O:$O,MATCH(BA5,Curves!$A:$A,0))*Cash_Back_Percentage,0)*(1-Prem_Miss/(IF(Prem_Term&lt;10,Prem_Term,100)))-IF(Model_Point!$M$2="Yes",1,0)*BA46*Income_Benefit*(1+Escalation_Factor)^(BA5-1)</f>
        <v>#N/A</v>
      </c>
      <c r="BB21" s="88" t="e">
        <f>-BB46*(Sum_Assured*(1+Escalation_Factor)^(BB5-1)*IF(Accidental_Death_Identifier="Yes",1.1,1)+Termination_Expenses*BB8)-IF(AND(Model_Point!$L$2="Yes",MOD(BB5,Cash_Back_Period)=0),BB44*12*Premium*INDEX(Curves!$O:$O,MATCH(BB5,Curves!$A:$A,0))*Cash_Back_Percentage,0)*(1-Prem_Miss/(IF(Prem_Term&lt;10,Prem_Term,100)))-IF(Model_Point!$M$2="Yes",1,0)*BB46*Income_Benefit*(1+Escalation_Factor)^(BB5-1)</f>
        <v>#N/A</v>
      </c>
      <c r="BC21" s="88" t="e">
        <f>-BC46*(Sum_Assured*(1+Escalation_Factor)^(BC5-1)*IF(Accidental_Death_Identifier="Yes",1.1,1)+Termination_Expenses*BC8)-IF(AND(Model_Point!$L$2="Yes",MOD(BC5,Cash_Back_Period)=0),BC44*12*Premium*INDEX(Curves!$O:$O,MATCH(BC5,Curves!$A:$A,0))*Cash_Back_Percentage,0)*(1-Prem_Miss/(IF(Prem_Term&lt;10,Prem_Term,100)))-IF(Model_Point!$M$2="Yes",1,0)*BC46*Income_Benefit*(1+Escalation_Factor)^(BC5-1)</f>
        <v>#N/A</v>
      </c>
      <c r="BD21" s="88" t="e">
        <f>-BD46*(Sum_Assured*(1+Escalation_Factor)^(BD5-1)*IF(Accidental_Death_Identifier="Yes",1.1,1)+Termination_Expenses*BD8)-IF(AND(Model_Point!$L$2="Yes",MOD(BD5,Cash_Back_Period)=0),BD44*12*Premium*INDEX(Curves!$O:$O,MATCH(BD5,Curves!$A:$A,0))*Cash_Back_Percentage,0)*(1-Prem_Miss/(IF(Prem_Term&lt;10,Prem_Term,100)))-IF(Model_Point!$M$2="Yes",1,0)*BD46*Income_Benefit*(1+Escalation_Factor)^(BD5-1)</f>
        <v>#N/A</v>
      </c>
      <c r="BE21" s="88" t="e">
        <f>-BE46*(Sum_Assured*(1+Escalation_Factor)^(BE5-1)*IF(Accidental_Death_Identifier="Yes",1.1,1)+Termination_Expenses*BE8)-IF(AND(Model_Point!$L$2="Yes",MOD(BE5,Cash_Back_Period)=0),BE44*12*Premium*INDEX(Curves!$O:$O,MATCH(BE5,Curves!$A:$A,0))*Cash_Back_Percentage,0)*(1-Prem_Miss/(IF(Prem_Term&lt;10,Prem_Term,100)))-IF(Model_Point!$M$2="Yes",1,0)*BE46*Income_Benefit*(1+Escalation_Factor)^(BE5-1)</f>
        <v>#N/A</v>
      </c>
      <c r="BF21" s="88" t="e">
        <f>-BF46*(Sum_Assured*(1+Escalation_Factor)^(BF5-1)*IF(Accidental_Death_Identifier="Yes",1.1,1)+Termination_Expenses*BF8)-IF(AND(Model_Point!$L$2="Yes",MOD(BF5,Cash_Back_Period)=0),BF44*12*Premium*INDEX(Curves!$O:$O,MATCH(BF5,Curves!$A:$A,0))*Cash_Back_Percentage,0)*(1-Prem_Miss/(IF(Prem_Term&lt;10,Prem_Term,100)))-IF(Model_Point!$M$2="Yes",1,0)*BF46*Income_Benefit*(1+Escalation_Factor)^(BF5-1)</f>
        <v>#N/A</v>
      </c>
      <c r="BG21" s="88" t="e">
        <f>-BG46*(Sum_Assured*(1+Escalation_Factor)^(BG5-1)*IF(Accidental_Death_Identifier="Yes",1.1,1)+Termination_Expenses*BG8)-IF(AND(Model_Point!$L$2="Yes",MOD(BG5,Cash_Back_Period)=0),BG44*12*Premium*INDEX(Curves!$O:$O,MATCH(BG5,Curves!$A:$A,0))*Cash_Back_Percentage,0)*(1-Prem_Miss/(IF(Prem_Term&lt;10,Prem_Term,100)))-IF(Model_Point!$M$2="Yes",1,0)*BG46*Income_Benefit*(1+Escalation_Factor)^(BG5-1)</f>
        <v>#N/A</v>
      </c>
      <c r="BH21" s="88" t="e">
        <f>-BH46*(Sum_Assured*(1+Escalation_Factor)^(BH5-1)*IF(Accidental_Death_Identifier="Yes",1.1,1)+Termination_Expenses*BH8)-IF(AND(Model_Point!$L$2="Yes",MOD(BH5,Cash_Back_Period)=0),BH44*12*Premium*INDEX(Curves!$O:$O,MATCH(BH5,Curves!$A:$A,0))*Cash_Back_Percentage,0)*(1-Prem_Miss/(IF(Prem_Term&lt;10,Prem_Term,100)))-IF(Model_Point!$M$2="Yes",1,0)*BH46*Income_Benefit*(1+Escalation_Factor)^(BH5-1)</f>
        <v>#N/A</v>
      </c>
      <c r="BI21" s="88" t="e">
        <f>-BI46*(Sum_Assured*(1+Escalation_Factor)^(BI5-1)*IF(Accidental_Death_Identifier="Yes",1.1,1)+Termination_Expenses*BI8)-IF(AND(Model_Point!$L$2="Yes",MOD(BI5,Cash_Back_Period)=0),BI44*12*Premium*INDEX(Curves!$O:$O,MATCH(BI5,Curves!$A:$A,0))*Cash_Back_Percentage,0)*(1-Prem_Miss/(IF(Prem_Term&lt;10,Prem_Term,100)))-IF(Model_Point!$M$2="Yes",1,0)*BI46*Income_Benefit*(1+Escalation_Factor)^(BI5-1)</f>
        <v>#N/A</v>
      </c>
      <c r="BJ21" s="88" t="e">
        <f>-BJ46*(Sum_Assured*(1+Escalation_Factor)^(BJ5-1)*IF(Accidental_Death_Identifier="Yes",1.1,1)+Termination_Expenses*BJ8)-IF(AND(Model_Point!$L$2="Yes",MOD(BJ5,Cash_Back_Period)=0),BJ44*12*Premium*INDEX(Curves!$O:$O,MATCH(BJ5,Curves!$A:$A,0))*Cash_Back_Percentage,0)*(1-Prem_Miss/(IF(Prem_Term&lt;10,Prem_Term,100)))-IF(Model_Point!$M$2="Yes",1,0)*BJ46*Income_Benefit*(1+Escalation_Factor)^(BJ5-1)</f>
        <v>#N/A</v>
      </c>
      <c r="BK21" s="88" t="e">
        <f>-BK46*(Sum_Assured*(1+Escalation_Factor)^(BK5-1)*IF(Accidental_Death_Identifier="Yes",1.1,1)+Termination_Expenses*BK8)-IF(AND(Model_Point!$L$2="Yes",MOD(BK5,Cash_Back_Period)=0),BK44*12*Premium*INDEX(Curves!$O:$O,MATCH(BK5,Curves!$A:$A,0))*Cash_Back_Percentage,0)*(1-Prem_Miss/(IF(Prem_Term&lt;10,Prem_Term,100)))-IF(Model_Point!$M$2="Yes",1,0)*BK46*Income_Benefit*(1+Escalation_Factor)^(BK5-1)</f>
        <v>#N/A</v>
      </c>
      <c r="BL21" s="88" t="e">
        <f>-BL46*(Sum_Assured*(1+Escalation_Factor)^(BL5-1)*IF(Accidental_Death_Identifier="Yes",1.1,1)+Termination_Expenses*BL8)-IF(AND(Model_Point!$L$2="Yes",MOD(BL5,Cash_Back_Period)=0),BL44*12*Premium*INDEX(Curves!$O:$O,MATCH(BL5,Curves!$A:$A,0))*Cash_Back_Percentage,0)*(1-Prem_Miss/(IF(Prem_Term&lt;10,Prem_Term,100)))-IF(Model_Point!$M$2="Yes",1,0)*BL46*Income_Benefit*(1+Escalation_Factor)^(BL5-1)</f>
        <v>#N/A</v>
      </c>
      <c r="BM21" s="88" t="e">
        <f>-BM46*(Sum_Assured*(1+Escalation_Factor)^(BM5-1)*IF(Accidental_Death_Identifier="Yes",1.1,1)+Termination_Expenses*BM8)-IF(AND(Model_Point!$L$2="Yes",MOD(BM5,Cash_Back_Period)=0),BM44*12*Premium*INDEX(Curves!$O:$O,MATCH(BM5,Curves!$A:$A,0))*Cash_Back_Percentage,0)*(1-Prem_Miss/(IF(Prem_Term&lt;10,Prem_Term,100)))-IF(Model_Point!$M$2="Yes",1,0)*BM46*Income_Benefit*(1+Escalation_Factor)^(BM5-1)</f>
        <v>#N/A</v>
      </c>
      <c r="BN21" s="88" t="e">
        <f>-BN46*(Sum_Assured*(1+Escalation_Factor)^(BN5-1)*IF(Accidental_Death_Identifier="Yes",1.1,1)+Termination_Expenses*BN8)-IF(AND(Model_Point!$L$2="Yes",MOD(BN5,Cash_Back_Period)=0),BN44*12*Premium*INDEX(Curves!$O:$O,MATCH(BN5,Curves!$A:$A,0))*Cash_Back_Percentage,0)*(1-Prem_Miss/(IF(Prem_Term&lt;10,Prem_Term,100)))-IF(Model_Point!$M$2="Yes",1,0)*BN46*Income_Benefit*(1+Escalation_Factor)^(BN5-1)</f>
        <v>#N/A</v>
      </c>
      <c r="BO21" s="88" t="e">
        <f>-BO46*(Sum_Assured*(1+Escalation_Factor)^(BO5-1)*IF(Accidental_Death_Identifier="Yes",1.1,1)+Termination_Expenses*BO8)-IF(AND(Model_Point!$L$2="Yes",MOD(BO5,Cash_Back_Period)=0),BO44*12*Premium*INDEX(Curves!$O:$O,MATCH(BO5,Curves!$A:$A,0))*Cash_Back_Percentage,0)*(1-Prem_Miss/(IF(Prem_Term&lt;10,Prem_Term,100)))-IF(Model_Point!$M$2="Yes",1,0)*BO46*Income_Benefit*(1+Escalation_Factor)^(BO5-1)</f>
        <v>#N/A</v>
      </c>
      <c r="BP21" s="88" t="e">
        <f>-BP46*(Sum_Assured*(1+Escalation_Factor)^(BP5-1)*IF(Accidental_Death_Identifier="Yes",1.1,1)+Termination_Expenses*BP8)-IF(AND(Model_Point!$L$2="Yes",MOD(BP5,Cash_Back_Period)=0),BP44*12*Premium*INDEX(Curves!$O:$O,MATCH(BP5,Curves!$A:$A,0))*Cash_Back_Percentage,0)*(1-Prem_Miss/(IF(Prem_Term&lt;10,Prem_Term,100)))-IF(Model_Point!$M$2="Yes",1,0)*BP46*Income_Benefit*(1+Escalation_Factor)^(BP5-1)</f>
        <v>#N/A</v>
      </c>
      <c r="BQ21" s="88" t="e">
        <f>-BQ46*(Sum_Assured*(1+Escalation_Factor)^(BQ5-1)*IF(Accidental_Death_Identifier="Yes",1.1,1)+Termination_Expenses*BQ8)-IF(AND(Model_Point!$L$2="Yes",MOD(BQ5,Cash_Back_Period)=0),BQ44*12*Premium*INDEX(Curves!$O:$O,MATCH(BQ5,Curves!$A:$A,0))*Cash_Back_Percentage,0)*(1-Prem_Miss/(IF(Prem_Term&lt;10,Prem_Term,100)))-IF(Model_Point!$M$2="Yes",1,0)*BQ46*Income_Benefit*(1+Escalation_Factor)^(BQ5-1)</f>
        <v>#N/A</v>
      </c>
      <c r="BR21" s="88" t="e">
        <f>-BR46*(Sum_Assured*(1+Escalation_Factor)^(BR5-1)*IF(Accidental_Death_Identifier="Yes",1.1,1)+Termination_Expenses*BR8)-IF(AND(Model_Point!$L$2="Yes",MOD(BR5,Cash_Back_Period)=0),BR44*12*Premium*INDEX(Curves!$O:$O,MATCH(BR5,Curves!$A:$A,0))*Cash_Back_Percentage,0)*(1-Prem_Miss/(IF(Prem_Term&lt;10,Prem_Term,100)))-IF(Model_Point!$M$2="Yes",1,0)*BR46*Income_Benefit*(1+Escalation_Factor)^(BR5-1)</f>
        <v>#N/A</v>
      </c>
      <c r="BS21" s="88" t="e">
        <f>-BS46*(Sum_Assured*(1+Escalation_Factor)^(BS5-1)*IF(Accidental_Death_Identifier="Yes",1.1,1)+Termination_Expenses*BS8)-IF(AND(Model_Point!$L$2="Yes",MOD(BS5,Cash_Back_Period)=0),BS44*12*Premium*INDEX(Curves!$O:$O,MATCH(BS5,Curves!$A:$A,0))*Cash_Back_Percentage,0)*(1-Prem_Miss/(IF(Prem_Term&lt;10,Prem_Term,100)))-IF(Model_Point!$M$2="Yes",1,0)*BS46*Income_Benefit*(1+Escalation_Factor)^(BS5-1)</f>
        <v>#N/A</v>
      </c>
      <c r="BT21" s="88" t="e">
        <f>-BT46*(Sum_Assured*(1+Escalation_Factor)^(BT5-1)*IF(Accidental_Death_Identifier="Yes",1.1,1)+Termination_Expenses*BT8)-IF(AND(Model_Point!$L$2="Yes",MOD(BT5,Cash_Back_Period)=0),BT44*12*Premium*INDEX(Curves!$O:$O,MATCH(BT5,Curves!$A:$A,0))*Cash_Back_Percentage,0)*(1-Prem_Miss/(IF(Prem_Term&lt;10,Prem_Term,100)))-IF(Model_Point!$M$2="Yes",1,0)*BT46*Income_Benefit*(1+Escalation_Factor)^(BT5-1)</f>
        <v>#N/A</v>
      </c>
      <c r="BU21" s="88" t="e">
        <f>-BU46*(Sum_Assured*(1+Escalation_Factor)^(BU5-1)*IF(Accidental_Death_Identifier="Yes",1.1,1)+Termination_Expenses*BU8)-IF(AND(Model_Point!$L$2="Yes",MOD(BU5,Cash_Back_Period)=0),BU44*12*Premium*INDEX(Curves!$O:$O,MATCH(BU5,Curves!$A:$A,0))*Cash_Back_Percentage,0)*(1-Prem_Miss/(IF(Prem_Term&lt;10,Prem_Term,100)))-IF(Model_Point!$M$2="Yes",1,0)*BU46*Income_Benefit*(1+Escalation_Factor)^(BU5-1)</f>
        <v>#N/A</v>
      </c>
      <c r="BV21" s="88" t="e">
        <f>-BV46*(Sum_Assured*(1+Escalation_Factor)^(BV5-1)*IF(Accidental_Death_Identifier="Yes",1.1,1)+Termination_Expenses*BV8)-IF(AND(Model_Point!$L$2="Yes",MOD(BV5,Cash_Back_Period)=0),BV44*12*Premium*INDEX(Curves!$O:$O,MATCH(BV5,Curves!$A:$A,0))*Cash_Back_Percentage,0)*(1-Prem_Miss/(IF(Prem_Term&lt;10,Prem_Term,100)))-IF(Model_Point!$M$2="Yes",1,0)*BV46*Income_Benefit*(1+Escalation_Factor)^(BV5-1)</f>
        <v>#N/A</v>
      </c>
      <c r="BW21" s="88" t="e">
        <f>-BW46*(Sum_Assured*(1+Escalation_Factor)^(BW5-1)*IF(Accidental_Death_Identifier="Yes",1.1,1)+Termination_Expenses*BW8)-IF(AND(Model_Point!$L$2="Yes",MOD(BW5,Cash_Back_Period)=0),BW44*12*Premium*INDEX(Curves!$O:$O,MATCH(BW5,Curves!$A:$A,0))*Cash_Back_Percentage,0)*(1-Prem_Miss/(IF(Prem_Term&lt;10,Prem_Term,100)))-IF(Model_Point!$M$2="Yes",1,0)*BW46*Income_Benefit*(1+Escalation_Factor)^(BW5-1)</f>
        <v>#N/A</v>
      </c>
      <c r="BX21" s="88" t="e">
        <f>-BX46*(Sum_Assured*(1+Escalation_Factor)^(BX5-1)*IF(Accidental_Death_Identifier="Yes",1.1,1)+Termination_Expenses*BX8)-IF(AND(Model_Point!$L$2="Yes",MOD(BX5,Cash_Back_Period)=0),BX44*12*Premium*INDEX(Curves!$O:$O,MATCH(BX5,Curves!$A:$A,0))*Cash_Back_Percentage,0)*(1-Prem_Miss/(IF(Prem_Term&lt;10,Prem_Term,100)))-IF(Model_Point!$M$2="Yes",1,0)*BX46*Income_Benefit*(1+Escalation_Factor)^(BX5-1)</f>
        <v>#N/A</v>
      </c>
      <c r="BY21" s="88" t="e">
        <f>-BY46*(Sum_Assured*(1+Escalation_Factor)^(BY5-1)*IF(Accidental_Death_Identifier="Yes",1.1,1)+Termination_Expenses*BY8)-IF(AND(Model_Point!$L$2="Yes",MOD(BY5,Cash_Back_Period)=0),BY44*12*Premium*INDEX(Curves!$O:$O,MATCH(BY5,Curves!$A:$A,0))*Cash_Back_Percentage,0)*(1-Prem_Miss/(IF(Prem_Term&lt;10,Prem_Term,100)))-IF(Model_Point!$M$2="Yes",1,0)*BY46*Income_Benefit*(1+Escalation_Factor)^(BY5-1)</f>
        <v>#N/A</v>
      </c>
      <c r="BZ21" s="88" t="e">
        <f>-BZ46*(Sum_Assured*(1+Escalation_Factor)^(BZ5-1)*IF(Accidental_Death_Identifier="Yes",1.1,1)+Termination_Expenses*BZ8)-IF(AND(Model_Point!$L$2="Yes",MOD(BZ5,Cash_Back_Period)=0),BZ44*12*Premium*INDEX(Curves!$O:$O,MATCH(BZ5,Curves!$A:$A,0))*Cash_Back_Percentage,0)*(1-Prem_Miss/(IF(Prem_Term&lt;10,Prem_Term,100)))-IF(Model_Point!$M$2="Yes",1,0)*BZ46*Income_Benefit*(1+Escalation_Factor)^(BZ5-1)</f>
        <v>#N/A</v>
      </c>
      <c r="CA21" s="88" t="e">
        <f>-CA46*(Sum_Assured*(1+Escalation_Factor)^(CA5-1)*IF(Accidental_Death_Identifier="Yes",1.1,1)+Termination_Expenses*CA8)-IF(AND(Model_Point!$L$2="Yes",MOD(CA5,Cash_Back_Period)=0),CA44*12*Premium*INDEX(Curves!$O:$O,MATCH(CA5,Curves!$A:$A,0))*Cash_Back_Percentage,0)*(1-Prem_Miss/(IF(Prem_Term&lt;10,Prem_Term,100)))-IF(Model_Point!$M$2="Yes",1,0)*CA46*Income_Benefit*(1+Escalation_Factor)^(CA5-1)</f>
        <v>#N/A</v>
      </c>
      <c r="CB21" s="88" t="e">
        <f>-CB46*(Sum_Assured*(1+Escalation_Factor)^(CB5-1)*IF(Accidental_Death_Identifier="Yes",1.1,1)+Termination_Expenses*CB8)-IF(AND(Model_Point!$L$2="Yes",MOD(CB5,Cash_Back_Period)=0),CB44*12*Premium*INDEX(Curves!$O:$O,MATCH(CB5,Curves!$A:$A,0))*Cash_Back_Percentage,0)*(1-Prem_Miss/(IF(Prem_Term&lt;10,Prem_Term,100)))-IF(Model_Point!$M$2="Yes",1,0)*CB46*Income_Benefit*(1+Escalation_Factor)^(CB5-1)</f>
        <v>#N/A</v>
      </c>
      <c r="CC21" s="88" t="e">
        <f>-CC46*(Sum_Assured*(1+Escalation_Factor)^(CC5-1)*IF(Accidental_Death_Identifier="Yes",1.1,1)+Termination_Expenses*CC8)-IF(AND(Model_Point!$L$2="Yes",MOD(CC5,Cash_Back_Period)=0),CC44*12*Premium*INDEX(Curves!$O:$O,MATCH(CC5,Curves!$A:$A,0))*Cash_Back_Percentage,0)*(1-Prem_Miss/(IF(Prem_Term&lt;10,Prem_Term,100)))-IF(Model_Point!$M$2="Yes",1,0)*CC46*Income_Benefit*(1+Escalation_Factor)^(CC5-1)</f>
        <v>#N/A</v>
      </c>
      <c r="CD21" s="88" t="e">
        <f>-CD46*(Sum_Assured*(1+Escalation_Factor)^(CD5-1)*IF(Accidental_Death_Identifier="Yes",1.1,1)+Termination_Expenses*CD8)-IF(AND(Model_Point!$L$2="Yes",MOD(CD5,Cash_Back_Period)=0),CD44*12*Premium*INDEX(Curves!$O:$O,MATCH(CD5,Curves!$A:$A,0))*Cash_Back_Percentage,0)*(1-Prem_Miss/(IF(Prem_Term&lt;10,Prem_Term,100)))-IF(Model_Point!$M$2="Yes",1,0)*CD46*Income_Benefit*(1+Escalation_Factor)^(CD5-1)</f>
        <v>#N/A</v>
      </c>
      <c r="CE21" s="88" t="e">
        <f>-CE46*(Sum_Assured*(1+Escalation_Factor)^(CE5-1)*IF(Accidental_Death_Identifier="Yes",1.1,1)+Termination_Expenses*CE8)-IF(AND(Model_Point!$L$2="Yes",MOD(CE5,Cash_Back_Period)=0),CE44*12*Premium*INDEX(Curves!$O:$O,MATCH(CE5,Curves!$A:$A,0))*Cash_Back_Percentage,0)*(1-Prem_Miss/(IF(Prem_Term&lt;10,Prem_Term,100)))-IF(Model_Point!$M$2="Yes",1,0)*CE46*Income_Benefit*(1+Escalation_Factor)^(CE5-1)</f>
        <v>#N/A</v>
      </c>
      <c r="CF21" s="88" t="e">
        <f>-CF46*(Sum_Assured*(1+Escalation_Factor)^(CF5-1)*IF(Accidental_Death_Identifier="Yes",1.1,1)+Termination_Expenses*CF8)-IF(AND(Model_Point!$L$2="Yes",MOD(CF5,Cash_Back_Period)=0),CF44*12*Premium*INDEX(Curves!$O:$O,MATCH(CF5,Curves!$A:$A,0))*Cash_Back_Percentage,0)*(1-Prem_Miss/(IF(Prem_Term&lt;10,Prem_Term,100)))-IF(Model_Point!$M$2="Yes",1,0)*CF46*Income_Benefit*(1+Escalation_Factor)^(CF5-1)</f>
        <v>#N/A</v>
      </c>
      <c r="CG21" s="88" t="e">
        <f>-CG46*(Sum_Assured*(1+Escalation_Factor)^(CG5-1)*IF(Accidental_Death_Identifier="Yes",1.1,1)+Termination_Expenses*CG8)-IF(AND(Model_Point!$L$2="Yes",MOD(CG5,Cash_Back_Period)=0),CG44*12*Premium*INDEX(Curves!$O:$O,MATCH(CG5,Curves!$A:$A,0))*Cash_Back_Percentage,0)*(1-Prem_Miss/(IF(Prem_Term&lt;10,Prem_Term,100)))-IF(Model_Point!$M$2="Yes",1,0)*CG46*Income_Benefit*(1+Escalation_Factor)^(CG5-1)</f>
        <v>#N/A</v>
      </c>
      <c r="CH21" s="88" t="e">
        <f>-CH46*(Sum_Assured*(1+Escalation_Factor)^(CH5-1)*IF(Accidental_Death_Identifier="Yes",1.1,1)+Termination_Expenses*CH8)-IF(AND(Model_Point!$L$2="Yes",MOD(CH5,Cash_Back_Period)=0),CH44*12*Premium*INDEX(Curves!$O:$O,MATCH(CH5,Curves!$A:$A,0))*Cash_Back_Percentage,0)*(1-Prem_Miss/(IF(Prem_Term&lt;10,Prem_Term,100)))-IF(Model_Point!$M$2="Yes",1,0)*CH46*Income_Benefit*(1+Escalation_Factor)^(CH5-1)</f>
        <v>#N/A</v>
      </c>
      <c r="CI21" s="88" t="e">
        <f>-CI46*(Sum_Assured*(1+Escalation_Factor)^(CI5-1)*IF(Accidental_Death_Identifier="Yes",1.1,1)+Termination_Expenses*CI8)-IF(AND(Model_Point!$L$2="Yes",MOD(CI5,Cash_Back_Period)=0),CI44*12*Premium*INDEX(Curves!$O:$O,MATCH(CI5,Curves!$A:$A,0))*Cash_Back_Percentage,0)*(1-Prem_Miss/(IF(Prem_Term&lt;10,Prem_Term,100)))-IF(Model_Point!$M$2="Yes",1,0)*CI46*Income_Benefit*(1+Escalation_Factor)^(CI5-1)</f>
        <v>#N/A</v>
      </c>
      <c r="CJ21" s="88" t="e">
        <f>-CJ46*(Sum_Assured*(1+Escalation_Factor)^(CJ5-1)*IF(Accidental_Death_Identifier="Yes",1.1,1)+Termination_Expenses*CJ8)-IF(AND(Model_Point!$L$2="Yes",MOD(CJ5,Cash_Back_Period)=0),CJ44*12*Premium*INDEX(Curves!$O:$O,MATCH(CJ5,Curves!$A:$A,0))*Cash_Back_Percentage,0)*(1-Prem_Miss/(IF(Prem_Term&lt;10,Prem_Term,100)))-IF(Model_Point!$M$2="Yes",1,0)*CJ46*Income_Benefit*(1+Escalation_Factor)^(CJ5-1)</f>
        <v>#N/A</v>
      </c>
      <c r="CK21" s="88" t="e">
        <f>-CK46*(Sum_Assured*(1+Escalation_Factor)^(CK5-1)*IF(Accidental_Death_Identifier="Yes",1.1,1)+Termination_Expenses*CK8)-IF(AND(Model_Point!$L$2="Yes",MOD(CK5,Cash_Back_Period)=0),CK44*12*Premium*INDEX(Curves!$O:$O,MATCH(CK5,Curves!$A:$A,0))*Cash_Back_Percentage,0)*(1-Prem_Miss/(IF(Prem_Term&lt;10,Prem_Term,100)))-IF(Model_Point!$M$2="Yes",1,0)*CK46*Income_Benefit*(1+Escalation_Factor)^(CK5-1)</f>
        <v>#N/A</v>
      </c>
      <c r="CL21" s="88" t="e">
        <f>-CL46*(Sum_Assured*(1+Escalation_Factor)^(CL5-1)*IF(Accidental_Death_Identifier="Yes",1.1,1)+Termination_Expenses*CL8)-IF(AND(Model_Point!$L$2="Yes",MOD(CL5,Cash_Back_Period)=0),CL44*12*Premium*INDEX(Curves!$O:$O,MATCH(CL5,Curves!$A:$A,0))*Cash_Back_Percentage,0)*(1-Prem_Miss/(IF(Prem_Term&lt;10,Prem_Term,100)))-IF(Model_Point!$M$2="Yes",1,0)*CL46*Income_Benefit*(1+Escalation_Factor)^(CL5-1)</f>
        <v>#N/A</v>
      </c>
      <c r="CM21" s="88" t="e">
        <f>-CM46*(Sum_Assured*(1+Escalation_Factor)^(CM5-1)*IF(Accidental_Death_Identifier="Yes",1.1,1)+Termination_Expenses*CM8)-IF(AND(Model_Point!$L$2="Yes",MOD(CM5,Cash_Back_Period)=0),CM44*12*Premium*INDEX(Curves!$O:$O,MATCH(CM5,Curves!$A:$A,0))*Cash_Back_Percentage,0)*(1-Prem_Miss/(IF(Prem_Term&lt;10,Prem_Term,100)))-IF(Model_Point!$M$2="Yes",1,0)*CM46*Income_Benefit*(1+Escalation_Factor)^(CM5-1)</f>
        <v>#N/A</v>
      </c>
      <c r="CN21" s="88" t="e">
        <f>-CN46*(Sum_Assured*(1+Escalation_Factor)^(CN5-1)*IF(Accidental_Death_Identifier="Yes",1.1,1)+Termination_Expenses*CN8)-IF(AND(Model_Point!$L$2="Yes",MOD(CN5,Cash_Back_Period)=0),CN44*12*Premium*INDEX(Curves!$O:$O,MATCH(CN5,Curves!$A:$A,0))*Cash_Back_Percentage,0)*(1-Prem_Miss/(IF(Prem_Term&lt;10,Prem_Term,100)))-IF(Model_Point!$M$2="Yes",1,0)*CN46*Income_Benefit*(1+Escalation_Factor)^(CN5-1)</f>
        <v>#N/A</v>
      </c>
      <c r="CO21" s="88" t="e">
        <f>-CO46*(Sum_Assured*(1+Escalation_Factor)^(CO5-1)*IF(Accidental_Death_Identifier="Yes",1.1,1)+Termination_Expenses*CO8)-IF(AND(Model_Point!$L$2="Yes",MOD(CO5,Cash_Back_Period)=0),CO44*12*Premium*INDEX(Curves!$O:$O,MATCH(CO5,Curves!$A:$A,0))*Cash_Back_Percentage,0)*(1-Prem_Miss/(IF(Prem_Term&lt;10,Prem_Term,100)))-IF(Model_Point!$M$2="Yes",1,0)*CO46*Income_Benefit*(1+Escalation_Factor)^(CO5-1)</f>
        <v>#N/A</v>
      </c>
      <c r="CP21" s="88" t="e">
        <f>-CP46*(Sum_Assured*(1+Escalation_Factor)^(CP5-1)*IF(Accidental_Death_Identifier="Yes",1.1,1)+Termination_Expenses*CP8)-IF(AND(Model_Point!$L$2="Yes",MOD(CP5,Cash_Back_Period)=0),CP44*12*Premium*INDEX(Curves!$O:$O,MATCH(CP5,Curves!$A:$A,0))*Cash_Back_Percentage,0)*(1-Prem_Miss/(IF(Prem_Term&lt;10,Prem_Term,100)))-IF(Model_Point!$M$2="Yes",1,0)*CP46*Income_Benefit*(1+Escalation_Factor)^(CP5-1)</f>
        <v>#N/A</v>
      </c>
      <c r="CQ21" s="88" t="e">
        <f>-CQ46*(Sum_Assured*(1+Escalation_Factor)^(CQ5-1)*IF(Accidental_Death_Identifier="Yes",1.1,1)+Termination_Expenses*CQ8)-IF(AND(Model_Point!$L$2="Yes",MOD(CQ5,Cash_Back_Period)=0),CQ44*12*Premium*INDEX(Curves!$O:$O,MATCH(CQ5,Curves!$A:$A,0))*Cash_Back_Percentage,0)*(1-Prem_Miss/(IF(Prem_Term&lt;10,Prem_Term,100)))-IF(Model_Point!$M$2="Yes",1,0)*CQ46*Income_Benefit*(1+Escalation_Factor)^(CQ5-1)</f>
        <v>#N/A</v>
      </c>
      <c r="CR21" s="88" t="e">
        <f>-CR46*(Sum_Assured*(1+Escalation_Factor)^(CR5-1)*IF(Accidental_Death_Identifier="Yes",1.1,1)+Termination_Expenses*CR8)-IF(AND(Model_Point!$L$2="Yes",MOD(CR5,Cash_Back_Period)=0),CR44*12*Premium*INDEX(Curves!$O:$O,MATCH(CR5,Curves!$A:$A,0))*Cash_Back_Percentage,0)*(1-Prem_Miss/(IF(Prem_Term&lt;10,Prem_Term,100)))-IF(Model_Point!$M$2="Yes",1,0)*CR46*Income_Benefit*(1+Escalation_Factor)^(CR5-1)</f>
        <v>#N/A</v>
      </c>
      <c r="CS21" s="88" t="e">
        <f>-CS46*(Sum_Assured*(1+Escalation_Factor)^(CS5-1)*IF(Accidental_Death_Identifier="Yes",1.1,1)+Termination_Expenses*CS8)-IF(AND(Model_Point!$L$2="Yes",MOD(CS5,Cash_Back_Period)=0),CS44*12*Premium*INDEX(Curves!$O:$O,MATCH(CS5,Curves!$A:$A,0))*Cash_Back_Percentage,0)*(1-Prem_Miss/(IF(Prem_Term&lt;10,Prem_Term,100)))-IF(Model_Point!$M$2="Yes",1,0)*CS46*Income_Benefit*(1+Escalation_Factor)^(CS5-1)</f>
        <v>#N/A</v>
      </c>
      <c r="CT21" s="88" t="e">
        <f>-CT46*(Sum_Assured*(1+Escalation_Factor)^(CT5-1)*IF(Accidental_Death_Identifier="Yes",1.1,1)+Termination_Expenses*CT8)-IF(AND(Model_Point!$L$2="Yes",MOD(CT5,Cash_Back_Period)=0),CT44*12*Premium*INDEX(Curves!$O:$O,MATCH(CT5,Curves!$A:$A,0))*Cash_Back_Percentage,0)*(1-Prem_Miss/(IF(Prem_Term&lt;10,Prem_Term,100)))-IF(Model_Point!$M$2="Yes",1,0)*CT46*Income_Benefit*(1+Escalation_Factor)^(CT5-1)</f>
        <v>#N/A</v>
      </c>
      <c r="CU21" s="88" t="e">
        <f>-CU46*(Sum_Assured*(1+Escalation_Factor)^(CU5-1)*IF(Accidental_Death_Identifier="Yes",1.1,1)+Termination_Expenses*CU8)-IF(AND(Model_Point!$L$2="Yes",MOD(CU5,Cash_Back_Period)=0),CU44*12*Premium*INDEX(Curves!$O:$O,MATCH(CU5,Curves!$A:$A,0))*Cash_Back_Percentage,0)*(1-Prem_Miss/(IF(Prem_Term&lt;10,Prem_Term,100)))-IF(Model_Point!$M$2="Yes",1,0)*CU46*Income_Benefit*(1+Escalation_Factor)^(CU5-1)</f>
        <v>#N/A</v>
      </c>
      <c r="CV21" s="88" t="e">
        <f>-CV46*(Sum_Assured*(1+Escalation_Factor)^(CV5-1)*IF(Accidental_Death_Identifier="Yes",1.1,1)+Termination_Expenses*CV8)-IF(AND(Model_Point!$L$2="Yes",MOD(CV5,Cash_Back_Period)=0),CV44*12*Premium*INDEX(Curves!$O:$O,MATCH(CV5,Curves!$A:$A,0))*Cash_Back_Percentage,0)*(1-Prem_Miss/(IF(Prem_Term&lt;10,Prem_Term,100)))-IF(Model_Point!$M$2="Yes",1,0)*CV46*Income_Benefit*(1+Escalation_Factor)^(CV5-1)</f>
        <v>#N/A</v>
      </c>
      <c r="CW21" s="88" t="e">
        <f>-CW46*(Sum_Assured*(1+Escalation_Factor)^(CW5-1)*IF(Accidental_Death_Identifier="Yes",1.1,1)+Termination_Expenses*CW8)-IF(AND(Model_Point!$L$2="Yes",MOD(CW5,Cash_Back_Period)=0),CW44*12*Premium*INDEX(Curves!$O:$O,MATCH(CW5,Curves!$A:$A,0))*Cash_Back_Percentage,0)*(1-Prem_Miss/(IF(Prem_Term&lt;10,Prem_Term,100)))-IF(Model_Point!$M$2="Yes",1,0)*CW46*Income_Benefit*(1+Escalation_Factor)^(CW5-1)</f>
        <v>#N/A</v>
      </c>
      <c r="CX21" s="88" t="e">
        <f>-CX46*(Sum_Assured*(1+Escalation_Factor)^(CX5-1)*IF(Accidental_Death_Identifier="Yes",1.1,1)+Termination_Expenses*CX8)-IF(AND(Model_Point!$L$2="Yes",MOD(CX5,Cash_Back_Period)=0),CX44*12*Premium*INDEX(Curves!$O:$O,MATCH(CX5,Curves!$A:$A,0))*Cash_Back_Percentage,0)*(1-Prem_Miss/(IF(Prem_Term&lt;10,Prem_Term,100)))-IF(Model_Point!$M$2="Yes",1,0)*CX46*Income_Benefit*(1+Escalation_Factor)^(CX5-1)</f>
        <v>#N/A</v>
      </c>
      <c r="CY21" s="88" t="e">
        <f>-CY46*(Sum_Assured*(1+Escalation_Factor)^(CY5-1)*IF(Accidental_Death_Identifier="Yes",1.1,1)+Termination_Expenses*CY8)-IF(AND(Model_Point!$L$2="Yes",MOD(CY5,Cash_Back_Period)=0),CY44*12*Premium*INDEX(Curves!$O:$O,MATCH(CY5,Curves!$A:$A,0))*Cash_Back_Percentage,0)*(1-Prem_Miss/(IF(Prem_Term&lt;10,Prem_Term,100)))-IF(Model_Point!$M$2="Yes",1,0)*CY46*Income_Benefit*(1+Escalation_Factor)^(CY5-1)</f>
        <v>#N/A</v>
      </c>
      <c r="CZ21" s="88" t="e">
        <f>-CZ46*(Sum_Assured*(1+Escalation_Factor)^(CZ5-1)*IF(Accidental_Death_Identifier="Yes",1.1,1)+Termination_Expenses*CZ8)-IF(AND(Model_Point!$L$2="Yes",MOD(CZ5,Cash_Back_Period)=0),CZ44*12*Premium*INDEX(Curves!$O:$O,MATCH(CZ5,Curves!$A:$A,0))*Cash_Back_Percentage,0)*(1-Prem_Miss/(IF(Prem_Term&lt;10,Prem_Term,100)))-IF(Model_Point!$M$2="Yes",1,0)*CZ46*Income_Benefit*(1+Escalation_Factor)^(CZ5-1)</f>
        <v>#N/A</v>
      </c>
      <c r="DA21" s="88" t="e">
        <f>-DA46*(Sum_Assured*(1+Escalation_Factor)^(DA5-1)*IF(Accidental_Death_Identifier="Yes",1.1,1)+Termination_Expenses*DA8)-IF(AND(Model_Point!$L$2="Yes",MOD(DA5,Cash_Back_Period)=0),DA44*12*Premium*INDEX(Curves!$O:$O,MATCH(DA5,Curves!$A:$A,0))*Cash_Back_Percentage,0)*(1-Prem_Miss/(IF(Prem_Term&lt;10,Prem_Term,100)))-IF(Model_Point!$M$2="Yes",1,0)*DA46*Income_Benefit*(1+Escalation_Factor)^(DA5-1)</f>
        <v>#N/A</v>
      </c>
      <c r="DB21" s="88" t="e">
        <f>-DB46*(Sum_Assured*(1+Escalation_Factor)^(DB5-1)*IF(Accidental_Death_Identifier="Yes",1.1,1)+Termination_Expenses*DB8)-IF(AND(Model_Point!$L$2="Yes",MOD(DB5,Cash_Back_Period)=0),DB44*12*Premium*INDEX(Curves!$O:$O,MATCH(DB5,Curves!$A:$A,0))*Cash_Back_Percentage,0)*(1-Prem_Miss/(IF(Prem_Term&lt;10,Prem_Term,100)))-IF(Model_Point!$M$2="Yes",1,0)*DB46*Income_Benefit*(1+Escalation_Factor)^(DB5-1)</f>
        <v>#N/A</v>
      </c>
      <c r="DC21" s="88" t="e">
        <f>-DC46*(Sum_Assured*(1+Escalation_Factor)^(DC5-1)*IF(Accidental_Death_Identifier="Yes",1.1,1)+Termination_Expenses*DC8)-IF(AND(Model_Point!$L$2="Yes",MOD(DC5,Cash_Back_Period)=0),DC44*12*Premium*INDEX(Curves!$O:$O,MATCH(DC5,Curves!$A:$A,0))*Cash_Back_Percentage,0)*(1-Prem_Miss/(IF(Prem_Term&lt;10,Prem_Term,100)))-IF(Model_Point!$M$2="Yes",1,0)*DC46*Income_Benefit*(1+Escalation_Factor)^(DC5-1)</f>
        <v>#N/A</v>
      </c>
      <c r="DD21" s="88" t="e">
        <f>-DD46*(Sum_Assured*(1+Escalation_Factor)^(DD5-1)*IF(Accidental_Death_Identifier="Yes",1.1,1)+Termination_Expenses*DD8)-IF(AND(Model_Point!$L$2="Yes",MOD(DD5,Cash_Back_Period)=0),DD44*12*Premium*INDEX(Curves!$O:$O,MATCH(DD5,Curves!$A:$A,0))*Cash_Back_Percentage,0)*(1-Prem_Miss/(IF(Prem_Term&lt;10,Prem_Term,100)))-IF(Model_Point!$M$2="Yes",1,0)*DD46*Income_Benefit*(1+Escalation_Factor)^(DD5-1)</f>
        <v>#N/A</v>
      </c>
      <c r="DE21" s="88" t="e">
        <f>-DE46*(Sum_Assured*(1+Escalation_Factor)^(DE5-1)*IF(Accidental_Death_Identifier="Yes",1.1,1)+Termination_Expenses*DE8)-IF(AND(Model_Point!$L$2="Yes",MOD(DE5,Cash_Back_Period)=0),DE44*12*Premium*INDEX(Curves!$O:$O,MATCH(DE5,Curves!$A:$A,0))*Cash_Back_Percentage,0)*(1-Prem_Miss/(IF(Prem_Term&lt;10,Prem_Term,100)))-IF(Model_Point!$M$2="Yes",1,0)*DE46*Income_Benefit*(1+Escalation_Factor)^(DE5-1)</f>
        <v>#N/A</v>
      </c>
      <c r="DF21" s="88" t="e">
        <f>-DF46*(Sum_Assured*(1+Escalation_Factor)^(DF5-1)*IF(Accidental_Death_Identifier="Yes",1.1,1)+Termination_Expenses*DF8)-IF(AND(Model_Point!$L$2="Yes",MOD(DF5,Cash_Back_Period)=0),DF44*12*Premium*INDEX(Curves!$O:$O,MATCH(DF5,Curves!$A:$A,0))*Cash_Back_Percentage,0)*(1-Prem_Miss/(IF(Prem_Term&lt;10,Prem_Term,100)))-IF(Model_Point!$M$2="Yes",1,0)*DF46*Income_Benefit*(1+Escalation_Factor)^(DF5-1)</f>
        <v>#N/A</v>
      </c>
      <c r="DG21" s="88" t="e">
        <f>-DG46*(Sum_Assured*(1+Escalation_Factor)^(DG5-1)*IF(Accidental_Death_Identifier="Yes",1.1,1)+Termination_Expenses*DG8)-IF(AND(Model_Point!$L$2="Yes",MOD(DG5,Cash_Back_Period)=0),DG44*12*Premium*INDEX(Curves!$O:$O,MATCH(DG5,Curves!$A:$A,0))*Cash_Back_Percentage,0)*(1-Prem_Miss/(IF(Prem_Term&lt;10,Prem_Term,100)))-IF(Model_Point!$M$2="Yes",1,0)*DG46*Income_Benefit*(1+Escalation_Factor)^(DG5-1)</f>
        <v>#N/A</v>
      </c>
      <c r="DH21" s="88" t="e">
        <f>-DH46*(Sum_Assured*(1+Escalation_Factor)^(DH5-1)*IF(Accidental_Death_Identifier="Yes",1.1,1)+Termination_Expenses*DH8)-IF(AND(Model_Point!$L$2="Yes",MOD(DH5,Cash_Back_Period)=0),DH44*12*Premium*INDEX(Curves!$O:$O,MATCH(DH5,Curves!$A:$A,0))*Cash_Back_Percentage,0)*(1-Prem_Miss/(IF(Prem_Term&lt;10,Prem_Term,100)))-IF(Model_Point!$M$2="Yes",1,0)*DH46*Income_Benefit*(1+Escalation_Factor)^(DH5-1)</f>
        <v>#N/A</v>
      </c>
      <c r="DI21" s="88" t="e">
        <f>-DI46*(Sum_Assured*(1+Escalation_Factor)^(DI5-1)*IF(Accidental_Death_Identifier="Yes",1.1,1)+Termination_Expenses*DI8)-IF(AND(Model_Point!$L$2="Yes",MOD(DI5,Cash_Back_Period)=0),DI44*12*Premium*INDEX(Curves!$O:$O,MATCH(DI5,Curves!$A:$A,0))*Cash_Back_Percentage,0)*(1-Prem_Miss/(IF(Prem_Term&lt;10,Prem_Term,100)))-IF(Model_Point!$M$2="Yes",1,0)*DI46*Income_Benefit*(1+Escalation_Factor)^(DI5-1)</f>
        <v>#N/A</v>
      </c>
      <c r="DJ21" s="88" t="e">
        <f>-DJ46*(Sum_Assured*(1+Escalation_Factor)^(DJ5-1)*IF(Accidental_Death_Identifier="Yes",1.1,1)+Termination_Expenses*DJ8)-IF(AND(Model_Point!$L$2="Yes",MOD(DJ5,Cash_Back_Period)=0),DJ44*12*Premium*INDEX(Curves!$O:$O,MATCH(DJ5,Curves!$A:$A,0))*Cash_Back_Percentage,0)*(1-Prem_Miss/(IF(Prem_Term&lt;10,Prem_Term,100)))-IF(Model_Point!$M$2="Yes",1,0)*DJ46*Income_Benefit*(1+Escalation_Factor)^(DJ5-1)</f>
        <v>#N/A</v>
      </c>
      <c r="DK21" s="88" t="e">
        <f>-DK46*(Sum_Assured*(1+Escalation_Factor)^(DK5-1)*IF(Accidental_Death_Identifier="Yes",1.1,1)+Termination_Expenses*DK8)-IF(AND(Model_Point!$L$2="Yes",MOD(DK5,Cash_Back_Period)=0),DK44*12*Premium*INDEX(Curves!$O:$O,MATCH(DK5,Curves!$A:$A,0))*Cash_Back_Percentage,0)*(1-Prem_Miss/(IF(Prem_Term&lt;10,Prem_Term,100)))-IF(Model_Point!$M$2="Yes",1,0)*DK46*Income_Benefit*(1+Escalation_Factor)^(DK5-1)</f>
        <v>#N/A</v>
      </c>
      <c r="DL21" s="88" t="e">
        <f>-DL46*(Sum_Assured*(1+Escalation_Factor)^(DL5-1)*IF(Accidental_Death_Identifier="Yes",1.1,1)+Termination_Expenses*DL8)-IF(AND(Model_Point!$L$2="Yes",MOD(DL5,Cash_Back_Period)=0),DL44*12*Premium*INDEX(Curves!$O:$O,MATCH(DL5,Curves!$A:$A,0))*Cash_Back_Percentage,0)*(1-Prem_Miss/(IF(Prem_Term&lt;10,Prem_Term,100)))-IF(Model_Point!$M$2="Yes",1,0)*DL46*Income_Benefit*(1+Escalation_Factor)^(DL5-1)</f>
        <v>#N/A</v>
      </c>
      <c r="DM21" s="88" t="e">
        <f>-DM46*(Sum_Assured*(1+Escalation_Factor)^(DM5-1)*IF(Accidental_Death_Identifier="Yes",1.1,1)+Termination_Expenses*DM8)-IF(AND(Model_Point!$L$2="Yes",MOD(DM5,Cash_Back_Period)=0),DM44*12*Premium*INDEX(Curves!$O:$O,MATCH(DM5,Curves!$A:$A,0))*Cash_Back_Percentage,0)*(1-Prem_Miss/(IF(Prem_Term&lt;10,Prem_Term,100)))-IF(Model_Point!$M$2="Yes",1,0)*DM46*Income_Benefit*(1+Escalation_Factor)^(DM5-1)</f>
        <v>#N/A</v>
      </c>
      <c r="DN21" s="88" t="e">
        <f>-DN46*(Sum_Assured*(1+Escalation_Factor)^(DN5-1)*IF(Accidental_Death_Identifier="Yes",1.1,1)+Termination_Expenses*DN8)-IF(AND(Model_Point!$L$2="Yes",MOD(DN5,Cash_Back_Period)=0),DN44*12*Premium*INDEX(Curves!$O:$O,MATCH(DN5,Curves!$A:$A,0))*Cash_Back_Percentage,0)*(1-Prem_Miss/(IF(Prem_Term&lt;10,Prem_Term,100)))-IF(Model_Point!$M$2="Yes",1,0)*DN46*Income_Benefit*(1+Escalation_Factor)^(DN5-1)</f>
        <v>#N/A</v>
      </c>
      <c r="DO21" s="88" t="e">
        <f>-DO46*(Sum_Assured*(1+Escalation_Factor)^(DO5-1)*IF(Accidental_Death_Identifier="Yes",1.1,1)+Termination_Expenses*DO8)-IF(AND(Model_Point!$L$2="Yes",MOD(DO5,Cash_Back_Period)=0),DO44*12*Premium*INDEX(Curves!$O:$O,MATCH(DO5,Curves!$A:$A,0))*Cash_Back_Percentage,0)*(1-Prem_Miss/(IF(Prem_Term&lt;10,Prem_Term,100)))-IF(Model_Point!$M$2="Yes",1,0)*DO46*Income_Benefit*(1+Escalation_Factor)^(DO5-1)</f>
        <v>#N/A</v>
      </c>
      <c r="DP21" s="88" t="e">
        <f>-DP46*(Sum_Assured*(1+Escalation_Factor)^(DP5-1)*IF(Accidental_Death_Identifier="Yes",1.1,1)+Termination_Expenses*DP8)-IF(AND(Model_Point!$L$2="Yes",MOD(DP5,Cash_Back_Period)=0),DP44*12*Premium*INDEX(Curves!$O:$O,MATCH(DP5,Curves!$A:$A,0))*Cash_Back_Percentage,0)*(1-Prem_Miss/(IF(Prem_Term&lt;10,Prem_Term,100)))-IF(Model_Point!$M$2="Yes",1,0)*DP46*Income_Benefit*(1+Escalation_Factor)^(DP5-1)</f>
        <v>#N/A</v>
      </c>
      <c r="DQ21" s="88" t="e">
        <f>-DQ46*(Sum_Assured*(1+Escalation_Factor)^(DQ5-1)*IF(Accidental_Death_Identifier="Yes",1.1,1)+Termination_Expenses*DQ8)-IF(AND(Model_Point!$L$2="Yes",MOD(DQ5,Cash_Back_Period)=0),DQ44*12*Premium*INDEX(Curves!$O:$O,MATCH(DQ5,Curves!$A:$A,0))*Cash_Back_Percentage,0)*(1-Prem_Miss/(IF(Prem_Term&lt;10,Prem_Term,100)))-IF(Model_Point!$M$2="Yes",1,0)*DQ46*Income_Benefit*(1+Escalation_Factor)^(DQ5-1)</f>
        <v>#N/A</v>
      </c>
      <c r="DR21" s="88" t="e">
        <f>-DR46*(Sum_Assured*(1+Escalation_Factor)^(DR5-1)*IF(Accidental_Death_Identifier="Yes",1.1,1)+Termination_Expenses*DR8)-IF(AND(Model_Point!$L$2="Yes",MOD(DR5,Cash_Back_Period)=0),DR44*12*Premium*INDEX(Curves!$O:$O,MATCH(DR5,Curves!$A:$A,0))*Cash_Back_Percentage,0)*(1-Prem_Miss/(IF(Prem_Term&lt;10,Prem_Term,100)))-IF(Model_Point!$M$2="Yes",1,0)*DR46*Income_Benefit*(1+Escalation_Factor)^(DR5-1)</f>
        <v>#N/A</v>
      </c>
      <c r="DS21" s="88" t="e">
        <f>-DS46*(Sum_Assured*(1+Escalation_Factor)^(DS5-1)*IF(Accidental_Death_Identifier="Yes",1.1,1)+Termination_Expenses*DS8)-IF(AND(Model_Point!$L$2="Yes",MOD(DS5,Cash_Back_Period)=0),DS44*12*Premium*INDEX(Curves!$O:$O,MATCH(DS5,Curves!$A:$A,0))*Cash_Back_Percentage,0)*(1-Prem_Miss/(IF(Prem_Term&lt;10,Prem_Term,100)))-IF(Model_Point!$M$2="Yes",1,0)*DS46*Income_Benefit*(1+Escalation_Factor)^(DS5-1)</f>
        <v>#N/A</v>
      </c>
      <c r="DT21" s="88" t="e">
        <f>-DT46*(Sum_Assured*(1+Escalation_Factor)^(DT5-1)*IF(Accidental_Death_Identifier="Yes",1.1,1)+Termination_Expenses*DT8)-IF(AND(Model_Point!$L$2="Yes",MOD(DT5,Cash_Back_Period)=0),DT44*12*Premium*INDEX(Curves!$O:$O,MATCH(DT5,Curves!$A:$A,0))*Cash_Back_Percentage,0)*(1-Prem_Miss/(IF(Prem_Term&lt;10,Prem_Term,100)))-IF(Model_Point!$M$2="Yes",1,0)*DT46*Income_Benefit*(1+Escalation_Factor)^(DT5-1)</f>
        <v>#N/A</v>
      </c>
      <c r="DU21" s="88" t="e">
        <f>-DU46*(Sum_Assured*(1+Escalation_Factor)^(DU5-1)*IF(Accidental_Death_Identifier="Yes",1.1,1)+Termination_Expenses*DU8)-IF(AND(Model_Point!$L$2="Yes",MOD(DU5,Cash_Back_Period)=0),DU44*12*Premium*INDEX(Curves!$O:$O,MATCH(DU5,Curves!$A:$A,0))*Cash_Back_Percentage,0)*(1-Prem_Miss/(IF(Prem_Term&lt;10,Prem_Term,100)))-IF(Model_Point!$M$2="Yes",1,0)*DU46*Income_Benefit*(1+Escalation_Factor)^(DU5-1)</f>
        <v>#N/A</v>
      </c>
      <c r="DV21" s="88" t="e">
        <f>-DV46*(Sum_Assured*(1+Escalation_Factor)^(DV5-1)*IF(Accidental_Death_Identifier="Yes",1.1,1)+Termination_Expenses*DV8)-IF(AND(Model_Point!$L$2="Yes",MOD(DV5,Cash_Back_Period)=0),DV44*12*Premium*INDEX(Curves!$O:$O,MATCH(DV5,Curves!$A:$A,0))*Cash_Back_Percentage,0)*(1-Prem_Miss/(IF(Prem_Term&lt;10,Prem_Term,100)))-IF(Model_Point!$M$2="Yes",1,0)*DV46*Income_Benefit*(1+Escalation_Factor)^(DV5-1)</f>
        <v>#N/A</v>
      </c>
      <c r="DW21" s="88" t="e">
        <f>-DW46*(Sum_Assured*(1+Escalation_Factor)^(DW5-1)*IF(Accidental_Death_Identifier="Yes",1.1,1)+Termination_Expenses*DW8)-IF(AND(Model_Point!$L$2="Yes",MOD(DW5,Cash_Back_Period)=0),DW44*12*Premium*INDEX(Curves!$O:$O,MATCH(DW5,Curves!$A:$A,0))*Cash_Back_Percentage,0)*(1-Prem_Miss/(IF(Prem_Term&lt;10,Prem_Term,100)))-IF(Model_Point!$M$2="Yes",1,0)*DW46*Income_Benefit*(1+Escalation_Factor)^(DW5-1)</f>
        <v>#N/A</v>
      </c>
      <c r="DX21" s="88" t="e">
        <f>-DX46*(Sum_Assured*(1+Escalation_Factor)^(DX5-1)*IF(Accidental_Death_Identifier="Yes",1.1,1)+Termination_Expenses*DX8)-IF(AND(Model_Point!$L$2="Yes",MOD(DX5,Cash_Back_Period)=0),DX44*12*Premium*INDEX(Curves!$O:$O,MATCH(DX5,Curves!$A:$A,0))*Cash_Back_Percentage,0)*(1-Prem_Miss/(IF(Prem_Term&lt;10,Prem_Term,100)))-IF(Model_Point!$M$2="Yes",1,0)*DX46*Income_Benefit*(1+Escalation_Factor)^(DX5-1)</f>
        <v>#N/A</v>
      </c>
      <c r="DY21" s="88" t="e">
        <f>-DY46*(Sum_Assured*(1+Escalation_Factor)^(DY5-1)*IF(Accidental_Death_Identifier="Yes",1.1,1)+Termination_Expenses*DY8)-IF(AND(Model_Point!$L$2="Yes",MOD(DY5,Cash_Back_Period)=0),DY44*12*Premium*INDEX(Curves!$O:$O,MATCH(DY5,Curves!$A:$A,0))*Cash_Back_Percentage,0)*(1-Prem_Miss/(IF(Prem_Term&lt;10,Prem_Term,100)))-IF(Model_Point!$M$2="Yes",1,0)*DY46*Income_Benefit*(1+Escalation_Factor)^(DY5-1)</f>
        <v>#N/A</v>
      </c>
      <c r="DZ21" s="88" t="e">
        <f>-DZ46*(Sum_Assured*(1+Escalation_Factor)^(DZ5-1)*IF(Accidental_Death_Identifier="Yes",1.1,1)+Termination_Expenses*DZ8)-IF(AND(Model_Point!$L$2="Yes",MOD(DZ5,Cash_Back_Period)=0),DZ44*12*Premium*INDEX(Curves!$O:$O,MATCH(DZ5,Curves!$A:$A,0))*Cash_Back_Percentage,0)*(1-Prem_Miss/(IF(Prem_Term&lt;10,Prem_Term,100)))-IF(Model_Point!$M$2="Yes",1,0)*DZ46*Income_Benefit*(1+Escalation_Factor)^(DZ5-1)</f>
        <v>#N/A</v>
      </c>
      <c r="EA21" s="88" t="e">
        <f>-EA46*(Sum_Assured*(1+Escalation_Factor)^(EA5-1)*IF(Accidental_Death_Identifier="Yes",1.1,1)+Termination_Expenses*EA8)-IF(AND(Model_Point!$L$2="Yes",MOD(EA5,Cash_Back_Period)=0),EA44*12*Premium*INDEX(Curves!$O:$O,MATCH(EA5,Curves!$A:$A,0))*Cash_Back_Percentage,0)*(1-Prem_Miss/(IF(Prem_Term&lt;10,Prem_Term,100)))-IF(Model_Point!$M$2="Yes",1,0)*EA46*Income_Benefit*(1+Escalation_Factor)^(EA5-1)</f>
        <v>#N/A</v>
      </c>
      <c r="EB21" s="88" t="e">
        <f>-EB46*(Sum_Assured*(1+Escalation_Factor)^(EB5-1)*IF(Accidental_Death_Identifier="Yes",1.1,1)+Termination_Expenses*EB8)-IF(AND(Model_Point!$L$2="Yes",MOD(EB5,Cash_Back_Period)=0),EB44*12*Premium*INDEX(Curves!$O:$O,MATCH(EB5,Curves!$A:$A,0))*Cash_Back_Percentage,0)*(1-Prem_Miss/(IF(Prem_Term&lt;10,Prem_Term,100)))-IF(Model_Point!$M$2="Yes",1,0)*EB46*Income_Benefit*(1+Escalation_Factor)^(EB5-1)</f>
        <v>#N/A</v>
      </c>
      <c r="EC21" s="88" t="e">
        <f>-EC46*(Sum_Assured*(1+Escalation_Factor)^(EC5-1)*IF(Accidental_Death_Identifier="Yes",1.1,1)+Termination_Expenses*EC8)-IF(AND(Model_Point!$L$2="Yes",MOD(EC5,Cash_Back_Period)=0),EC44*12*Premium*INDEX(Curves!$O:$O,MATCH(EC5,Curves!$A:$A,0))*Cash_Back_Percentage,0)*(1-Prem_Miss/(IF(Prem_Term&lt;10,Prem_Term,100)))-IF(Model_Point!$M$2="Yes",1,0)*EC46*Income_Benefit*(1+Escalation_Factor)^(EC5-1)</f>
        <v>#N/A</v>
      </c>
      <c r="ED21" s="88" t="e">
        <f>-ED46*(Sum_Assured*(1+Escalation_Factor)^(ED5-1)*IF(Accidental_Death_Identifier="Yes",1.1,1)+Termination_Expenses*ED8)-IF(AND(Model_Point!$L$2="Yes",MOD(ED5,Cash_Back_Period)=0),ED44*12*Premium*INDEX(Curves!$O:$O,MATCH(ED5,Curves!$A:$A,0))*Cash_Back_Percentage,0)*(1-Prem_Miss/(IF(Prem_Term&lt;10,Prem_Term,100)))-IF(Model_Point!$M$2="Yes",1,0)*ED46*Income_Benefit*(1+Escalation_Factor)^(ED5-1)</f>
        <v>#N/A</v>
      </c>
      <c r="EE21" s="88" t="e">
        <f>-EE46*(Sum_Assured*(1+Escalation_Factor)^(EE5-1)*IF(Accidental_Death_Identifier="Yes",1.1,1)+Termination_Expenses*EE8)-IF(AND(Model_Point!$L$2="Yes",MOD(EE5,Cash_Back_Period)=0),EE44*12*Premium*INDEX(Curves!$O:$O,MATCH(EE5,Curves!$A:$A,0))*Cash_Back_Percentage,0)*(1-Prem_Miss/(IF(Prem_Term&lt;10,Prem_Term,100)))-IF(Model_Point!$M$2="Yes",1,0)*EE46*Income_Benefit*(1+Escalation_Factor)^(EE5-1)</f>
        <v>#N/A</v>
      </c>
      <c r="EF21" s="88" t="e">
        <f>-EF46*(Sum_Assured*(1+Escalation_Factor)^(EF5-1)*IF(Accidental_Death_Identifier="Yes",1.1,1)+Termination_Expenses*EF8)-IF(AND(Model_Point!$L$2="Yes",MOD(EF5,Cash_Back_Period)=0),EF44*12*Premium*INDEX(Curves!$O:$O,MATCH(EF5,Curves!$A:$A,0))*Cash_Back_Percentage,0)*(1-Prem_Miss/(IF(Prem_Term&lt;10,Prem_Term,100)))-IF(Model_Point!$M$2="Yes",1,0)*EF46*Income_Benefit*(1+Escalation_Factor)^(EF5-1)</f>
        <v>#N/A</v>
      </c>
      <c r="EG21" s="88" t="e">
        <f>-EG46*(Sum_Assured*(1+Escalation_Factor)^(EG5-1)*IF(Accidental_Death_Identifier="Yes",1.1,1)+Termination_Expenses*EG8)-IF(AND(Model_Point!$L$2="Yes",MOD(EG5,Cash_Back_Period)=0),EG44*12*Premium*INDEX(Curves!$O:$O,MATCH(EG5,Curves!$A:$A,0))*Cash_Back_Percentage,0)*(1-Prem_Miss/(IF(Prem_Term&lt;10,Prem_Term,100)))-IF(Model_Point!$M$2="Yes",1,0)*EG46*Income_Benefit*(1+Escalation_Factor)^(EG5-1)</f>
        <v>#N/A</v>
      </c>
      <c r="EH21" s="88" t="e">
        <f>-EH46*(Sum_Assured*(1+Escalation_Factor)^(EH5-1)*IF(Accidental_Death_Identifier="Yes",1.1,1)+Termination_Expenses*EH8)-IF(AND(Model_Point!$L$2="Yes",MOD(EH5,Cash_Back_Period)=0),EH44*12*Premium*INDEX(Curves!$O:$O,MATCH(EH5,Curves!$A:$A,0))*Cash_Back_Percentage,0)*(1-Prem_Miss/(IF(Prem_Term&lt;10,Prem_Term,100)))-IF(Model_Point!$M$2="Yes",1,0)*EH46*Income_Benefit*(1+Escalation_Factor)^(EH5-1)</f>
        <v>#N/A</v>
      </c>
      <c r="EI21" s="88" t="e">
        <f>-EI46*(Sum_Assured*(1+Escalation_Factor)^(EI5-1)*IF(Accidental_Death_Identifier="Yes",1.1,1)+Termination_Expenses*EI8)-IF(AND(Model_Point!$L$2="Yes",MOD(EI5,Cash_Back_Period)=0),EI44*12*Premium*INDEX(Curves!$O:$O,MATCH(EI5,Curves!$A:$A,0))*Cash_Back_Percentage,0)*(1-Prem_Miss/(IF(Prem_Term&lt;10,Prem_Term,100)))-IF(Model_Point!$M$2="Yes",1,0)*EI46*Income_Benefit*(1+Escalation_Factor)^(EI5-1)</f>
        <v>#N/A</v>
      </c>
      <c r="EJ21" s="88" t="e">
        <f>-EJ46*(Sum_Assured*(1+Escalation_Factor)^(EJ5-1)*IF(Accidental_Death_Identifier="Yes",1.1,1)+Termination_Expenses*EJ8)-IF(AND(Model_Point!$L$2="Yes",MOD(EJ5,Cash_Back_Period)=0),EJ44*12*Premium*INDEX(Curves!$O:$O,MATCH(EJ5,Curves!$A:$A,0))*Cash_Back_Percentage,0)*(1-Prem_Miss/(IF(Prem_Term&lt;10,Prem_Term,100)))-IF(Model_Point!$M$2="Yes",1,0)*EJ46*Income_Benefit*(1+Escalation_Factor)^(EJ5-1)</f>
        <v>#N/A</v>
      </c>
      <c r="EK21" s="88" t="e">
        <f>-EK46*(Sum_Assured*(1+Escalation_Factor)^(EK5-1)*IF(Accidental_Death_Identifier="Yes",1.1,1)+Termination_Expenses*EK8)-IF(AND(Model_Point!$L$2="Yes",MOD(EK5,Cash_Back_Period)=0),EK44*12*Premium*INDEX(Curves!$O:$O,MATCH(EK5,Curves!$A:$A,0))*Cash_Back_Percentage,0)*(1-Prem_Miss/(IF(Prem_Term&lt;10,Prem_Term,100)))-IF(Model_Point!$M$2="Yes",1,0)*EK46*Income_Benefit*(1+Escalation_Factor)^(EK5-1)</f>
        <v>#N/A</v>
      </c>
      <c r="EL21" s="88" t="e">
        <f>-EL46*(Sum_Assured*(1+Escalation_Factor)^(EL5-1)*IF(Accidental_Death_Identifier="Yes",1.1,1)+Termination_Expenses*EL8)-IF(AND(Model_Point!$L$2="Yes",MOD(EL5,Cash_Back_Period)=0),EL44*12*Premium*INDEX(Curves!$O:$O,MATCH(EL5,Curves!$A:$A,0))*Cash_Back_Percentage,0)*(1-Prem_Miss/(IF(Prem_Term&lt;10,Prem_Term,100)))-IF(Model_Point!$M$2="Yes",1,0)*EL46*Income_Benefit*(1+Escalation_Factor)^(EL5-1)</f>
        <v>#N/A</v>
      </c>
      <c r="EM21" s="88" t="e">
        <f>-EM46*(Sum_Assured*(1+Escalation_Factor)^(EM5-1)*IF(Accidental_Death_Identifier="Yes",1.1,1)+Termination_Expenses*EM8)-IF(AND(Model_Point!$L$2="Yes",MOD(EM5,Cash_Back_Period)=0),EM44*12*Premium*INDEX(Curves!$O:$O,MATCH(EM5,Curves!$A:$A,0))*Cash_Back_Percentage,0)*(1-Prem_Miss/(IF(Prem_Term&lt;10,Prem_Term,100)))-IF(Model_Point!$M$2="Yes",1,0)*EM46*Income_Benefit*(1+Escalation_Factor)^(EM5-1)</f>
        <v>#N/A</v>
      </c>
      <c r="EN21" s="88" t="e">
        <f>-EN46*(Sum_Assured*(1+Escalation_Factor)^(EN5-1)*IF(Accidental_Death_Identifier="Yes",1.1,1)+Termination_Expenses*EN8)-IF(AND(Model_Point!$L$2="Yes",MOD(EN5,Cash_Back_Period)=0),EN44*12*Premium*INDEX(Curves!$O:$O,MATCH(EN5,Curves!$A:$A,0))*Cash_Back_Percentage,0)*(1-Prem_Miss/(IF(Prem_Term&lt;10,Prem_Term,100)))-IF(Model_Point!$M$2="Yes",1,0)*EN46*Income_Benefit*(1+Escalation_Factor)^(EN5-1)</f>
        <v>#N/A</v>
      </c>
      <c r="EO21" s="88" t="e">
        <f>-EO46*(Sum_Assured*(1+Escalation_Factor)^(EO5-1)*IF(Accidental_Death_Identifier="Yes",1.1,1)+Termination_Expenses*EO8)-IF(AND(Model_Point!$L$2="Yes",MOD(EO5,Cash_Back_Period)=0),EO44*12*Premium*INDEX(Curves!$O:$O,MATCH(EO5,Curves!$A:$A,0))*Cash_Back_Percentage,0)*(1-Prem_Miss/(IF(Prem_Term&lt;10,Prem_Term,100)))-IF(Model_Point!$M$2="Yes",1,0)*EO46*Income_Benefit*(1+Escalation_Factor)^(EO5-1)</f>
        <v>#N/A</v>
      </c>
      <c r="EP21" s="88" t="e">
        <f>-EP46*(Sum_Assured*(1+Escalation_Factor)^(EP5-1)*IF(Accidental_Death_Identifier="Yes",1.1,1)+Termination_Expenses*EP8)-IF(AND(Model_Point!$L$2="Yes",MOD(EP5,Cash_Back_Period)=0),EP44*12*Premium*INDEX(Curves!$O:$O,MATCH(EP5,Curves!$A:$A,0))*Cash_Back_Percentage,0)*(1-Prem_Miss/(IF(Prem_Term&lt;10,Prem_Term,100)))-IF(Model_Point!$M$2="Yes",1,0)*EP46*Income_Benefit*(1+Escalation_Factor)^(EP5-1)</f>
        <v>#N/A</v>
      </c>
      <c r="EQ21" s="88" t="e">
        <f>-EQ46*(Sum_Assured*(1+Escalation_Factor)^(EQ5-1)*IF(Accidental_Death_Identifier="Yes",1.1,1)+Termination_Expenses*EQ8)-IF(AND(Model_Point!$L$2="Yes",MOD(EQ5,Cash_Back_Period)=0),EQ44*12*Premium*INDEX(Curves!$O:$O,MATCH(EQ5,Curves!$A:$A,0))*Cash_Back_Percentage,0)*(1-Prem_Miss/(IF(Prem_Term&lt;10,Prem_Term,100)))-IF(Model_Point!$M$2="Yes",1,0)*EQ46*Income_Benefit*(1+Escalation_Factor)^(EQ5-1)</f>
        <v>#N/A</v>
      </c>
      <c r="ER21" s="88" t="e">
        <f>-ER46*(Sum_Assured*(1+Escalation_Factor)^(ER5-1)*IF(Accidental_Death_Identifier="Yes",1.1,1)+Termination_Expenses*ER8)-IF(AND(Model_Point!$L$2="Yes",MOD(ER5,Cash_Back_Period)=0),ER44*12*Premium*INDEX(Curves!$O:$O,MATCH(ER5,Curves!$A:$A,0))*Cash_Back_Percentage,0)*(1-Prem_Miss/(IF(Prem_Term&lt;10,Prem_Term,100)))-IF(Model_Point!$M$2="Yes",1,0)*ER46*Income_Benefit*(1+Escalation_Factor)^(ER5-1)</f>
        <v>#N/A</v>
      </c>
      <c r="ES21" s="88" t="e">
        <f>-ES46*(Sum_Assured*(1+Escalation_Factor)^(ES5-1)*IF(Accidental_Death_Identifier="Yes",1.1,1)+Termination_Expenses*ES8)-IF(AND(Model_Point!$L$2="Yes",MOD(ES5,Cash_Back_Period)=0),ES44*12*Premium*INDEX(Curves!$O:$O,MATCH(ES5,Curves!$A:$A,0))*Cash_Back_Percentage,0)*(1-Prem_Miss/(IF(Prem_Term&lt;10,Prem_Term,100)))-IF(Model_Point!$M$2="Yes",1,0)*ES46*Income_Benefit*(1+Escalation_Factor)^(ES5-1)</f>
        <v>#N/A</v>
      </c>
      <c r="ET21" s="88" t="e">
        <f>-ET46*(Sum_Assured*(1+Escalation_Factor)^(ET5-1)*IF(Accidental_Death_Identifier="Yes",1.1,1)+Termination_Expenses*ET8)-IF(AND(Model_Point!$L$2="Yes",MOD(ET5,Cash_Back_Period)=0),ET44*12*Premium*INDEX(Curves!$O:$O,MATCH(ET5,Curves!$A:$A,0))*Cash_Back_Percentage,0)*(1-Prem_Miss/(IF(Prem_Term&lt;10,Prem_Term,100)))-IF(Model_Point!$M$2="Yes",1,0)*ET46*Income_Benefit*(1+Escalation_Factor)^(ET5-1)</f>
        <v>#N/A</v>
      </c>
      <c r="EU21" s="88" t="e">
        <f>-EU46*(Sum_Assured*(1+Escalation_Factor)^(EU5-1)*IF(Accidental_Death_Identifier="Yes",1.1,1)+Termination_Expenses*EU8)-IF(AND(Model_Point!$L$2="Yes",MOD(EU5,Cash_Back_Period)=0),EU44*12*Premium*INDEX(Curves!$O:$O,MATCH(EU5,Curves!$A:$A,0))*Cash_Back_Percentage,0)*(1-Prem_Miss/(IF(Prem_Term&lt;10,Prem_Term,100)))-IF(Model_Point!$M$2="Yes",1,0)*EU46*Income_Benefit*(1+Escalation_Factor)^(EU5-1)</f>
        <v>#N/A</v>
      </c>
      <c r="EV21" s="88" t="e">
        <f>-EV46*(Sum_Assured*(1+Escalation_Factor)^(EV5-1)*IF(Accidental_Death_Identifier="Yes",1.1,1)+Termination_Expenses*EV8)-IF(AND(Model_Point!$L$2="Yes",MOD(EV5,Cash_Back_Period)=0),EV44*12*Premium*INDEX(Curves!$O:$O,MATCH(EV5,Curves!$A:$A,0))*Cash_Back_Percentage,0)*(1-Prem_Miss/(IF(Prem_Term&lt;10,Prem_Term,100)))-IF(Model_Point!$M$2="Yes",1,0)*EV46*Income_Benefit*(1+Escalation_Factor)^(EV5-1)</f>
        <v>#N/A</v>
      </c>
      <c r="EW21" s="88" t="e">
        <f>-EW46*(Sum_Assured*(1+Escalation_Factor)^(EW5-1)*IF(Accidental_Death_Identifier="Yes",1.1,1)+Termination_Expenses*EW8)-IF(AND(Model_Point!$L$2="Yes",MOD(EW5,Cash_Back_Period)=0),EW44*12*Premium*INDEX(Curves!$O:$O,MATCH(EW5,Curves!$A:$A,0))*Cash_Back_Percentage,0)*(1-Prem_Miss/(IF(Prem_Term&lt;10,Prem_Term,100)))-IF(Model_Point!$M$2="Yes",1,0)*EW46*Income_Benefit*(1+Escalation_Factor)^(EW5-1)</f>
        <v>#N/A</v>
      </c>
      <c r="EX21" s="88" t="e">
        <f>-EX46*(Sum_Assured*(1+Escalation_Factor)^(EX5-1)*IF(Accidental_Death_Identifier="Yes",1.1,1)+Termination_Expenses*EX8)-IF(AND(Model_Point!$L$2="Yes",MOD(EX5,Cash_Back_Period)=0),EX44*12*Premium*INDEX(Curves!$O:$O,MATCH(EX5,Curves!$A:$A,0))*Cash_Back_Percentage,0)*(1-Prem_Miss/(IF(Prem_Term&lt;10,Prem_Term,100)))-IF(Model_Point!$M$2="Yes",1,0)*EX46*Income_Benefit*(1+Escalation_Factor)^(EX5-1)</f>
        <v>#N/A</v>
      </c>
      <c r="EY21" s="88" t="e">
        <f>-EY46*(Sum_Assured*(1+Escalation_Factor)^(EY5-1)*IF(Accidental_Death_Identifier="Yes",1.1,1)+Termination_Expenses*EY8)-IF(AND(Model_Point!$L$2="Yes",MOD(EY5,Cash_Back_Period)=0),EY44*12*Premium*INDEX(Curves!$O:$O,MATCH(EY5,Curves!$A:$A,0))*Cash_Back_Percentage,0)*(1-Prem_Miss/(IF(Prem_Term&lt;10,Prem_Term,100)))-IF(Model_Point!$M$2="Yes",1,0)*EY46*Income_Benefit*(1+Escalation_Factor)^(EY5-1)</f>
        <v>#N/A</v>
      </c>
      <c r="EZ21" s="88" t="e">
        <f>-EZ46*(Sum_Assured*(1+Escalation_Factor)^(EZ5-1)*IF(Accidental_Death_Identifier="Yes",1.1,1)+Termination_Expenses*EZ8)-IF(AND(Model_Point!$L$2="Yes",MOD(EZ5,Cash_Back_Period)=0),EZ44*12*Premium*INDEX(Curves!$O:$O,MATCH(EZ5,Curves!$A:$A,0))*Cash_Back_Percentage,0)*(1-Prem_Miss/(IF(Prem_Term&lt;10,Prem_Term,100)))-IF(Model_Point!$M$2="Yes",1,0)*EZ46*Income_Benefit*(1+Escalation_Factor)^(EZ5-1)</f>
        <v>#N/A</v>
      </c>
      <c r="FA21" s="88" t="e">
        <f>-FA46*(Sum_Assured*(1+Escalation_Factor)^(FA5-1)*IF(Accidental_Death_Identifier="Yes",1.1,1)+Termination_Expenses*FA8)-IF(AND(Model_Point!$L$2="Yes",MOD(FA5,Cash_Back_Period)=0),FA44*12*Premium*INDEX(Curves!$O:$O,MATCH(FA5,Curves!$A:$A,0))*Cash_Back_Percentage,0)*(1-Prem_Miss/(IF(Prem_Term&lt;10,Prem_Term,100)))-IF(Model_Point!$M$2="Yes",1,0)*FA46*Income_Benefit*(1+Escalation_Factor)^(FA5-1)</f>
        <v>#N/A</v>
      </c>
      <c r="FB21" s="88" t="e">
        <f>-FB46*(Sum_Assured*(1+Escalation_Factor)^(FB5-1)*IF(Accidental_Death_Identifier="Yes",1.1,1)+Termination_Expenses*FB8)-IF(AND(Model_Point!$L$2="Yes",MOD(FB5,Cash_Back_Period)=0),FB44*12*Premium*INDEX(Curves!$O:$O,MATCH(FB5,Curves!$A:$A,0))*Cash_Back_Percentage,0)*(1-Prem_Miss/(IF(Prem_Term&lt;10,Prem_Term,100)))-IF(Model_Point!$M$2="Yes",1,0)*FB46*Income_Benefit*(1+Escalation_Factor)^(FB5-1)</f>
        <v>#N/A</v>
      </c>
      <c r="FC21" s="88" t="e">
        <f>-FC46*(Sum_Assured*(1+Escalation_Factor)^(FC5-1)*IF(Accidental_Death_Identifier="Yes",1.1,1)+Termination_Expenses*FC8)-IF(AND(Model_Point!$L$2="Yes",MOD(FC5,Cash_Back_Period)=0),FC44*12*Premium*INDEX(Curves!$O:$O,MATCH(FC5,Curves!$A:$A,0))*Cash_Back_Percentage,0)*(1-Prem_Miss/(IF(Prem_Term&lt;10,Prem_Term,100)))-IF(Model_Point!$M$2="Yes",1,0)*FC46*Income_Benefit*(1+Escalation_Factor)^(FC5-1)</f>
        <v>#N/A</v>
      </c>
      <c r="FD21" s="88" t="e">
        <f>-FD46*(Sum_Assured*(1+Escalation_Factor)^(FD5-1)*IF(Accidental_Death_Identifier="Yes",1.1,1)+Termination_Expenses*FD8)-IF(AND(Model_Point!$L$2="Yes",MOD(FD5,Cash_Back_Period)=0),FD44*12*Premium*INDEX(Curves!$O:$O,MATCH(FD5,Curves!$A:$A,0))*Cash_Back_Percentage,0)*(1-Prem_Miss/(IF(Prem_Term&lt;10,Prem_Term,100)))-IF(Model_Point!$M$2="Yes",1,0)*FD46*Income_Benefit*(1+Escalation_Factor)^(FD5-1)</f>
        <v>#N/A</v>
      </c>
      <c r="FE21" s="88" t="e">
        <f>-FE46*(Sum_Assured*(1+Escalation_Factor)^(FE5-1)*IF(Accidental_Death_Identifier="Yes",1.1,1)+Termination_Expenses*FE8)-IF(AND(Model_Point!$L$2="Yes",MOD(FE5,Cash_Back_Period)=0),FE44*12*Premium*INDEX(Curves!$O:$O,MATCH(FE5,Curves!$A:$A,0))*Cash_Back_Percentage,0)*(1-Prem_Miss/(IF(Prem_Term&lt;10,Prem_Term,100)))-IF(Model_Point!$M$2="Yes",1,0)*FE46*Income_Benefit*(1+Escalation_Factor)^(FE5-1)</f>
        <v>#N/A</v>
      </c>
      <c r="FF21" s="88" t="e">
        <f>-FF46*(Sum_Assured*(1+Escalation_Factor)^(FF5-1)*IF(Accidental_Death_Identifier="Yes",1.1,1)+Termination_Expenses*FF8)-IF(AND(Model_Point!$L$2="Yes",MOD(FF5,Cash_Back_Period)=0),FF44*12*Premium*INDEX(Curves!$O:$O,MATCH(FF5,Curves!$A:$A,0))*Cash_Back_Percentage,0)*(1-Prem_Miss/(IF(Prem_Term&lt;10,Prem_Term,100)))-IF(Model_Point!$M$2="Yes",1,0)*FF46*Income_Benefit*(1+Escalation_Factor)^(FF5-1)</f>
        <v>#N/A</v>
      </c>
      <c r="FG21" s="88" t="e">
        <f>-FG46*(Sum_Assured*(1+Escalation_Factor)^(FG5-1)*IF(Accidental_Death_Identifier="Yes",1.1,1)+Termination_Expenses*FG8)-IF(AND(Model_Point!$L$2="Yes",MOD(FG5,Cash_Back_Period)=0),FG44*12*Premium*INDEX(Curves!$O:$O,MATCH(FG5,Curves!$A:$A,0))*Cash_Back_Percentage,0)*(1-Prem_Miss/(IF(Prem_Term&lt;10,Prem_Term,100)))-IF(Model_Point!$M$2="Yes",1,0)*FG46*Income_Benefit*(1+Escalation_Factor)^(FG5-1)</f>
        <v>#N/A</v>
      </c>
      <c r="FH21" s="88" t="e">
        <f>-FH46*(Sum_Assured*(1+Escalation_Factor)^(FH5-1)*IF(Accidental_Death_Identifier="Yes",1.1,1)+Termination_Expenses*FH8)-IF(AND(Model_Point!$L$2="Yes",MOD(FH5,Cash_Back_Period)=0),FH44*12*Premium*INDEX(Curves!$O:$O,MATCH(FH5,Curves!$A:$A,0))*Cash_Back_Percentage,0)*(1-Prem_Miss/(IF(Prem_Term&lt;10,Prem_Term,100)))-IF(Model_Point!$M$2="Yes",1,0)*FH46*Income_Benefit*(1+Escalation_Factor)^(FH5-1)</f>
        <v>#N/A</v>
      </c>
      <c r="FI21" s="88" t="e">
        <f>-FI46*(Sum_Assured*(1+Escalation_Factor)^(FI5-1)*IF(Accidental_Death_Identifier="Yes",1.1,1)+Termination_Expenses*FI8)-IF(AND(Model_Point!$L$2="Yes",MOD(FI5,Cash_Back_Period)=0),FI44*12*Premium*INDEX(Curves!$O:$O,MATCH(FI5,Curves!$A:$A,0))*Cash_Back_Percentage,0)*(1-Prem_Miss/(IF(Prem_Term&lt;10,Prem_Term,100)))-IF(Model_Point!$M$2="Yes",1,0)*FI46*Income_Benefit*(1+Escalation_Factor)^(FI5-1)</f>
        <v>#N/A</v>
      </c>
      <c r="FJ21" s="88" t="e">
        <f>-FJ46*(Sum_Assured*(1+Escalation_Factor)^(FJ5-1)*IF(Accidental_Death_Identifier="Yes",1.1,1)+Termination_Expenses*FJ8)-IF(AND(Model_Point!$L$2="Yes",MOD(FJ5,Cash_Back_Period)=0),FJ44*12*Premium*INDEX(Curves!$O:$O,MATCH(FJ5,Curves!$A:$A,0))*Cash_Back_Percentage,0)*(1-Prem_Miss/(IF(Prem_Term&lt;10,Prem_Term,100)))-IF(Model_Point!$M$2="Yes",1,0)*FJ46*Income_Benefit*(1+Escalation_Factor)^(FJ5-1)</f>
        <v>#N/A</v>
      </c>
      <c r="FK21" s="88" t="e">
        <f>-FK46*(Sum_Assured*(1+Escalation_Factor)^(FK5-1)*IF(Accidental_Death_Identifier="Yes",1.1,1)+Termination_Expenses*FK8)-IF(AND(Model_Point!$L$2="Yes",MOD(FK5,Cash_Back_Period)=0),FK44*12*Premium*INDEX(Curves!$O:$O,MATCH(FK5,Curves!$A:$A,0))*Cash_Back_Percentage,0)*(1-Prem_Miss/(IF(Prem_Term&lt;10,Prem_Term,100)))-IF(Model_Point!$M$2="Yes",1,0)*FK46*Income_Benefit*(1+Escalation_Factor)^(FK5-1)</f>
        <v>#N/A</v>
      </c>
      <c r="FL21" s="88" t="e">
        <f>-FL46*(Sum_Assured*(1+Escalation_Factor)^(FL5-1)*IF(Accidental_Death_Identifier="Yes",1.1,1)+Termination_Expenses*FL8)-IF(AND(Model_Point!$L$2="Yes",MOD(FL5,Cash_Back_Period)=0),FL44*12*Premium*INDEX(Curves!$O:$O,MATCH(FL5,Curves!$A:$A,0))*Cash_Back_Percentage,0)*(1-Prem_Miss/(IF(Prem_Term&lt;10,Prem_Term,100)))-IF(Model_Point!$M$2="Yes",1,0)*FL46*Income_Benefit*(1+Escalation_Factor)^(FL5-1)</f>
        <v>#N/A</v>
      </c>
      <c r="FM21" s="88" t="e">
        <f>-FM46*(Sum_Assured*(1+Escalation_Factor)^(FM5-1)*IF(Accidental_Death_Identifier="Yes",1.1,1)+Termination_Expenses*FM8)-IF(AND(Model_Point!$L$2="Yes",MOD(FM5,Cash_Back_Period)=0),FM44*12*Premium*INDEX(Curves!$O:$O,MATCH(FM5,Curves!$A:$A,0))*Cash_Back_Percentage,0)*(1-Prem_Miss/(IF(Prem_Term&lt;10,Prem_Term,100)))-IF(Model_Point!$M$2="Yes",1,0)*FM46*Income_Benefit*(1+Escalation_Factor)^(FM5-1)</f>
        <v>#N/A</v>
      </c>
      <c r="FN21" s="88" t="e">
        <f>-FN46*(Sum_Assured*(1+Escalation_Factor)^(FN5-1)*IF(Accidental_Death_Identifier="Yes",1.1,1)+Termination_Expenses*FN8)-IF(AND(Model_Point!$L$2="Yes",MOD(FN5,Cash_Back_Period)=0),FN44*12*Premium*INDEX(Curves!$O:$O,MATCH(FN5,Curves!$A:$A,0))*Cash_Back_Percentage,0)*(1-Prem_Miss/(IF(Prem_Term&lt;10,Prem_Term,100)))-IF(Model_Point!$M$2="Yes",1,0)*FN46*Income_Benefit*(1+Escalation_Factor)^(FN5-1)</f>
        <v>#N/A</v>
      </c>
      <c r="FO21" s="88" t="e">
        <f>-FO46*(Sum_Assured*(1+Escalation_Factor)^(FO5-1)*IF(Accidental_Death_Identifier="Yes",1.1,1)+Termination_Expenses*FO8)-IF(AND(Model_Point!$L$2="Yes",MOD(FO5,Cash_Back_Period)=0),FO44*12*Premium*INDEX(Curves!$O:$O,MATCH(FO5,Curves!$A:$A,0))*Cash_Back_Percentage,0)*(1-Prem_Miss/(IF(Prem_Term&lt;10,Prem_Term,100)))-IF(Model_Point!$M$2="Yes",1,0)*FO46*Income_Benefit*(1+Escalation_Factor)^(FO5-1)</f>
        <v>#N/A</v>
      </c>
      <c r="FP21" s="88" t="e">
        <f>-FP46*(Sum_Assured*(1+Escalation_Factor)^(FP5-1)*IF(Accidental_Death_Identifier="Yes",1.1,1)+Termination_Expenses*FP8)-IF(AND(Model_Point!$L$2="Yes",MOD(FP5,Cash_Back_Period)=0),FP44*12*Premium*INDEX(Curves!$O:$O,MATCH(FP5,Curves!$A:$A,0))*Cash_Back_Percentage,0)*(1-Prem_Miss/(IF(Prem_Term&lt;10,Prem_Term,100)))-IF(Model_Point!$M$2="Yes",1,0)*FP46*Income_Benefit*(1+Escalation_Factor)^(FP5-1)</f>
        <v>#N/A</v>
      </c>
      <c r="FQ21" s="88" t="e">
        <f>-FQ46*(Sum_Assured*(1+Escalation_Factor)^(FQ5-1)*IF(Accidental_Death_Identifier="Yes",1.1,1)+Termination_Expenses*FQ8)-IF(AND(Model_Point!$L$2="Yes",MOD(FQ5,Cash_Back_Period)=0),FQ44*12*Premium*INDEX(Curves!$O:$O,MATCH(FQ5,Curves!$A:$A,0))*Cash_Back_Percentage,0)*(1-Prem_Miss/(IF(Prem_Term&lt;10,Prem_Term,100)))-IF(Model_Point!$M$2="Yes",1,0)*FQ46*Income_Benefit*(1+Escalation_Factor)^(FQ5-1)</f>
        <v>#N/A</v>
      </c>
      <c r="FR21" s="88" t="e">
        <f>-FR46*(Sum_Assured*(1+Escalation_Factor)^(FR5-1)*IF(Accidental_Death_Identifier="Yes",1.1,1)+Termination_Expenses*FR8)-IF(AND(Model_Point!$L$2="Yes",MOD(FR5,Cash_Back_Period)=0),FR44*12*Premium*INDEX(Curves!$O:$O,MATCH(FR5,Curves!$A:$A,0))*Cash_Back_Percentage,0)*(1-Prem_Miss/(IF(Prem_Term&lt;10,Prem_Term,100)))-IF(Model_Point!$M$2="Yes",1,0)*FR46*Income_Benefit*(1+Escalation_Factor)^(FR5-1)</f>
        <v>#N/A</v>
      </c>
      <c r="FS21" s="88" t="e">
        <f>-FS46*(Sum_Assured*(1+Escalation_Factor)^(FS5-1)*IF(Accidental_Death_Identifier="Yes",1.1,1)+Termination_Expenses*FS8)-IF(AND(Model_Point!$L$2="Yes",MOD(FS5,Cash_Back_Period)=0),FS44*12*Premium*INDEX(Curves!$O:$O,MATCH(FS5,Curves!$A:$A,0))*Cash_Back_Percentage,0)*(1-Prem_Miss/(IF(Prem_Term&lt;10,Prem_Term,100)))-IF(Model_Point!$M$2="Yes",1,0)*FS46*Income_Benefit*(1+Escalation_Factor)^(FS5-1)</f>
        <v>#N/A</v>
      </c>
      <c r="FT21" s="88" t="e">
        <f>-FT46*(Sum_Assured*(1+Escalation_Factor)^(FT5-1)*IF(Accidental_Death_Identifier="Yes",1.1,1)+Termination_Expenses*FT8)-IF(AND(Model_Point!$L$2="Yes",MOD(FT5,Cash_Back_Period)=0),FT44*12*Premium*INDEX(Curves!$O:$O,MATCH(FT5,Curves!$A:$A,0))*Cash_Back_Percentage,0)*(1-Prem_Miss/(IF(Prem_Term&lt;10,Prem_Term,100)))-IF(Model_Point!$M$2="Yes",1,0)*FT46*Income_Benefit*(1+Escalation_Factor)^(FT5-1)</f>
        <v>#N/A</v>
      </c>
      <c r="FU21" s="88" t="e">
        <f>-FU46*(Sum_Assured*(1+Escalation_Factor)^(FU5-1)*IF(Accidental_Death_Identifier="Yes",1.1,1)+Termination_Expenses*FU8)-IF(AND(Model_Point!$L$2="Yes",MOD(FU5,Cash_Back_Period)=0),FU44*12*Premium*INDEX(Curves!$O:$O,MATCH(FU5,Curves!$A:$A,0))*Cash_Back_Percentage,0)*(1-Prem_Miss/(IF(Prem_Term&lt;10,Prem_Term,100)))-IF(Model_Point!$M$2="Yes",1,0)*FU46*Income_Benefit*(1+Escalation_Factor)^(FU5-1)</f>
        <v>#N/A</v>
      </c>
      <c r="FV21" s="88" t="e">
        <f>-FV46*(Sum_Assured*(1+Escalation_Factor)^(FV5-1)*IF(Accidental_Death_Identifier="Yes",1.1,1)+Termination_Expenses*FV8)-IF(AND(Model_Point!$L$2="Yes",MOD(FV5,Cash_Back_Period)=0),FV44*12*Premium*INDEX(Curves!$O:$O,MATCH(FV5,Curves!$A:$A,0))*Cash_Back_Percentage,0)*(1-Prem_Miss/(IF(Prem_Term&lt;10,Prem_Term,100)))-IF(Model_Point!$M$2="Yes",1,0)*FV46*Income_Benefit*(1+Escalation_Factor)^(FV5-1)</f>
        <v>#N/A</v>
      </c>
      <c r="FW21" s="88" t="e">
        <f>-FW46*(Sum_Assured*(1+Escalation_Factor)^(FW5-1)*IF(Accidental_Death_Identifier="Yes",1.1,1)+Termination_Expenses*FW8)-IF(AND(Model_Point!$L$2="Yes",MOD(FW5,Cash_Back_Period)=0),FW44*12*Premium*INDEX(Curves!$O:$O,MATCH(FW5,Curves!$A:$A,0))*Cash_Back_Percentage,0)*(1-Prem_Miss/(IF(Prem_Term&lt;10,Prem_Term,100)))-IF(Model_Point!$M$2="Yes",1,0)*FW46*Income_Benefit*(1+Escalation_Factor)^(FW5-1)</f>
        <v>#N/A</v>
      </c>
      <c r="FX21" s="88" t="e">
        <f>-FX46*(Sum_Assured*(1+Escalation_Factor)^(FX5-1)*IF(Accidental_Death_Identifier="Yes",1.1,1)+Termination_Expenses*FX8)-IF(AND(Model_Point!$L$2="Yes",MOD(FX5,Cash_Back_Period)=0),FX44*12*Premium*INDEX(Curves!$O:$O,MATCH(FX5,Curves!$A:$A,0))*Cash_Back_Percentage,0)*(1-Prem_Miss/(IF(Prem_Term&lt;10,Prem_Term,100)))-IF(Model_Point!$M$2="Yes",1,0)*FX46*Income_Benefit*(1+Escalation_Factor)^(FX5-1)</f>
        <v>#N/A</v>
      </c>
      <c r="FY21" s="88" t="e">
        <f>-FY46*(Sum_Assured*(1+Escalation_Factor)^(FY5-1)*IF(Accidental_Death_Identifier="Yes",1.1,1)+Termination_Expenses*FY8)-IF(AND(Model_Point!$L$2="Yes",MOD(FY5,Cash_Back_Period)=0),FY44*12*Premium*INDEX(Curves!$O:$O,MATCH(FY5,Curves!$A:$A,0))*Cash_Back_Percentage,0)*(1-Prem_Miss/(IF(Prem_Term&lt;10,Prem_Term,100)))-IF(Model_Point!$M$2="Yes",1,0)*FY46*Income_Benefit*(1+Escalation_Factor)^(FY5-1)</f>
        <v>#N/A</v>
      </c>
      <c r="FZ21" s="88" t="e">
        <f>-FZ46*(Sum_Assured*(1+Escalation_Factor)^(FZ5-1)*IF(Accidental_Death_Identifier="Yes",1.1,1)+Termination_Expenses*FZ8)-IF(AND(Model_Point!$L$2="Yes",MOD(FZ5,Cash_Back_Period)=0),FZ44*12*Premium*INDEX(Curves!$O:$O,MATCH(FZ5,Curves!$A:$A,0))*Cash_Back_Percentage,0)*(1-Prem_Miss/(IF(Prem_Term&lt;10,Prem_Term,100)))-IF(Model_Point!$M$2="Yes",1,0)*FZ46*Income_Benefit*(1+Escalation_Factor)^(FZ5-1)</f>
        <v>#N/A</v>
      </c>
      <c r="GA21" s="88" t="e">
        <f>-GA46*(Sum_Assured*(1+Escalation_Factor)^(GA5-1)*IF(Accidental_Death_Identifier="Yes",1.1,1)+Termination_Expenses*GA8)-IF(AND(Model_Point!$L$2="Yes",MOD(GA5,Cash_Back_Period)=0),GA44*12*Premium*INDEX(Curves!$O:$O,MATCH(GA5,Curves!$A:$A,0))*Cash_Back_Percentage,0)*(1-Prem_Miss/(IF(Prem_Term&lt;10,Prem_Term,100)))-IF(Model_Point!$M$2="Yes",1,0)*GA46*Income_Benefit*(1+Escalation_Factor)^(GA5-1)</f>
        <v>#N/A</v>
      </c>
      <c r="GB21" s="88" t="e">
        <f>-GB46*(Sum_Assured*(1+Escalation_Factor)^(GB5-1)*IF(Accidental_Death_Identifier="Yes",1.1,1)+Termination_Expenses*GB8)-IF(AND(Model_Point!$L$2="Yes",MOD(GB5,Cash_Back_Period)=0),GB44*12*Premium*INDEX(Curves!$O:$O,MATCH(GB5,Curves!$A:$A,0))*Cash_Back_Percentage,0)*(1-Prem_Miss/(IF(Prem_Term&lt;10,Prem_Term,100)))-IF(Model_Point!$M$2="Yes",1,0)*GB46*Income_Benefit*(1+Escalation_Factor)^(GB5-1)</f>
        <v>#N/A</v>
      </c>
      <c r="GC21" s="88" t="e">
        <f>-GC46*(Sum_Assured*(1+Escalation_Factor)^(GC5-1)*IF(Accidental_Death_Identifier="Yes",1.1,1)+Termination_Expenses*GC8)-IF(AND(Model_Point!$L$2="Yes",MOD(GC5,Cash_Back_Period)=0),GC44*12*Premium*INDEX(Curves!$O:$O,MATCH(GC5,Curves!$A:$A,0))*Cash_Back_Percentage,0)*(1-Prem_Miss/(IF(Prem_Term&lt;10,Prem_Term,100)))-IF(Model_Point!$M$2="Yes",1,0)*GC46*Income_Benefit*(1+Escalation_Factor)^(GC5-1)</f>
        <v>#N/A</v>
      </c>
      <c r="GD21" s="88" t="e">
        <f>-GD46*(Sum_Assured*(1+Escalation_Factor)^(GD5-1)*IF(Accidental_Death_Identifier="Yes",1.1,1)+Termination_Expenses*GD8)-IF(AND(Model_Point!$L$2="Yes",MOD(GD5,Cash_Back_Period)=0),GD44*12*Premium*INDEX(Curves!$O:$O,MATCH(GD5,Curves!$A:$A,0))*Cash_Back_Percentage,0)*(1-Prem_Miss/(IF(Prem_Term&lt;10,Prem_Term,100)))-IF(Model_Point!$M$2="Yes",1,0)*GD46*Income_Benefit*(1+Escalation_Factor)^(GD5-1)</f>
        <v>#N/A</v>
      </c>
      <c r="GE21" s="88" t="e">
        <f>-GE46*(Sum_Assured*(1+Escalation_Factor)^(GE5-1)*IF(Accidental_Death_Identifier="Yes",1.1,1)+Termination_Expenses*GE8)-IF(AND(Model_Point!$L$2="Yes",MOD(GE5,Cash_Back_Period)=0),GE44*12*Premium*INDEX(Curves!$O:$O,MATCH(GE5,Curves!$A:$A,0))*Cash_Back_Percentage,0)*(1-Prem_Miss/(IF(Prem_Term&lt;10,Prem_Term,100)))-IF(Model_Point!$M$2="Yes",1,0)*GE46*Income_Benefit*(1+Escalation_Factor)^(GE5-1)</f>
        <v>#N/A</v>
      </c>
      <c r="GF21" s="88" t="e">
        <f>-GF46*(Sum_Assured*(1+Escalation_Factor)^(GF5-1)*IF(Accidental_Death_Identifier="Yes",1.1,1)+Termination_Expenses*GF8)-IF(AND(Model_Point!$L$2="Yes",MOD(GF5,Cash_Back_Period)=0),GF44*12*Premium*INDEX(Curves!$O:$O,MATCH(GF5,Curves!$A:$A,0))*Cash_Back_Percentage,0)*(1-Prem_Miss/(IF(Prem_Term&lt;10,Prem_Term,100)))-IF(Model_Point!$M$2="Yes",1,0)*GF46*Income_Benefit*(1+Escalation_Factor)^(GF5-1)</f>
        <v>#N/A</v>
      </c>
      <c r="GG21" s="88" t="e">
        <f>-GG46*(Sum_Assured*(1+Escalation_Factor)^(GG5-1)*IF(Accidental_Death_Identifier="Yes",1.1,1)+Termination_Expenses*GG8)-IF(AND(Model_Point!$L$2="Yes",MOD(GG5,Cash_Back_Period)=0),GG44*12*Premium*INDEX(Curves!$O:$O,MATCH(GG5,Curves!$A:$A,0))*Cash_Back_Percentage,0)*(1-Prem_Miss/(IF(Prem_Term&lt;10,Prem_Term,100)))-IF(Model_Point!$M$2="Yes",1,0)*GG46*Income_Benefit*(1+Escalation_Factor)^(GG5-1)</f>
        <v>#N/A</v>
      </c>
      <c r="GH21" s="88" t="e">
        <f>-GH46*(Sum_Assured*(1+Escalation_Factor)^(GH5-1)*IF(Accidental_Death_Identifier="Yes",1.1,1)+Termination_Expenses*GH8)-IF(AND(Model_Point!$L$2="Yes",MOD(GH5,Cash_Back_Period)=0),GH44*12*Premium*INDEX(Curves!$O:$O,MATCH(GH5,Curves!$A:$A,0))*Cash_Back_Percentage,0)*(1-Prem_Miss/(IF(Prem_Term&lt;10,Prem_Term,100)))-IF(Model_Point!$M$2="Yes",1,0)*GH46*Income_Benefit*(1+Escalation_Factor)^(GH5-1)</f>
        <v>#N/A</v>
      </c>
      <c r="GI21" s="88" t="e">
        <f>-GI46*(Sum_Assured*(1+Escalation_Factor)^(GI5-1)*IF(Accidental_Death_Identifier="Yes",1.1,1)+Termination_Expenses*GI8)-IF(AND(Model_Point!$L$2="Yes",MOD(GI5,Cash_Back_Period)=0),GI44*12*Premium*INDEX(Curves!$O:$O,MATCH(GI5,Curves!$A:$A,0))*Cash_Back_Percentage,0)*(1-Prem_Miss/(IF(Prem_Term&lt;10,Prem_Term,100)))-IF(Model_Point!$M$2="Yes",1,0)*GI46*Income_Benefit*(1+Escalation_Factor)^(GI5-1)</f>
        <v>#N/A</v>
      </c>
      <c r="GJ21" s="88" t="e">
        <f>-GJ46*(Sum_Assured*(1+Escalation_Factor)^(GJ5-1)*IF(Accidental_Death_Identifier="Yes",1.1,1)+Termination_Expenses*GJ8)-IF(AND(Model_Point!$L$2="Yes",MOD(GJ5,Cash_Back_Period)=0),GJ44*12*Premium*INDEX(Curves!$O:$O,MATCH(GJ5,Curves!$A:$A,0))*Cash_Back_Percentage,0)*(1-Prem_Miss/(IF(Prem_Term&lt;10,Prem_Term,100)))-IF(Model_Point!$M$2="Yes",1,0)*GJ46*Income_Benefit*(1+Escalation_Factor)^(GJ5-1)</f>
        <v>#N/A</v>
      </c>
    </row>
    <row r="22" spans="2:192" x14ac:dyDescent="0.3">
      <c r="C22" s="32" t="s">
        <v>459</v>
      </c>
      <c r="D22" s="41"/>
      <c r="E22" s="78" t="s">
        <v>460</v>
      </c>
      <c r="F22" s="89">
        <f t="shared" ref="F22:X22" si="2683">SUM(F14:F21)</f>
        <v>268.4086252067774</v>
      </c>
      <c r="G22" s="89">
        <f>SUM(G14:G21)</f>
        <v>196.81955380093109</v>
      </c>
      <c r="H22" s="41">
        <f t="shared" si="2683"/>
        <v>190.13007547053013</v>
      </c>
      <c r="I22" s="41">
        <f t="shared" si="2683"/>
        <v>158.2575812548194</v>
      </c>
      <c r="J22" s="41">
        <f t="shared" si="2683"/>
        <v>-128.5050522437204</v>
      </c>
      <c r="K22" s="41">
        <f t="shared" si="2683"/>
        <v>118.86093581064512</v>
      </c>
      <c r="L22" s="41">
        <f t="shared" si="2683"/>
        <v>90.799005941082982</v>
      </c>
      <c r="M22" s="41">
        <f t="shared" si="2683"/>
        <v>66.624165927521432</v>
      </c>
      <c r="N22" s="41">
        <f t="shared" si="2683"/>
        <v>45.97617260589422</v>
      </c>
      <c r="O22" s="41">
        <f t="shared" si="2683"/>
        <v>-109.29555492596981</v>
      </c>
      <c r="P22" s="41">
        <f t="shared" si="2683"/>
        <v>13.567358545203291</v>
      </c>
      <c r="Q22" s="41">
        <f t="shared" si="2683"/>
        <v>-7.0109228938616184</v>
      </c>
      <c r="R22" s="41">
        <f t="shared" si="2683"/>
        <v>-23.847304766870025</v>
      </c>
      <c r="S22" s="41">
        <f t="shared" si="2683"/>
        <v>-36.831368646701833</v>
      </c>
      <c r="T22" s="41">
        <f t="shared" si="2683"/>
        <v>-104.43334706782321</v>
      </c>
      <c r="U22" s="41">
        <f t="shared" si="2683"/>
        <v>-51.221661726368389</v>
      </c>
      <c r="V22" s="41">
        <f t="shared" si="2683"/>
        <v>-52.915923328657748</v>
      </c>
      <c r="W22" s="41">
        <f t="shared" si="2683"/>
        <v>-51.382956740421164</v>
      </c>
      <c r="X22" s="41">
        <f t="shared" si="2683"/>
        <v>-47.156559221462444</v>
      </c>
      <c r="Y22" s="41">
        <f t="shared" ref="Y22:CJ22" si="2684">SUM(Y14:Y21)</f>
        <v>-55.45632508872653</v>
      </c>
      <c r="Z22" s="41">
        <f t="shared" si="2684"/>
        <v>-33.47353543987515</v>
      </c>
      <c r="AA22" s="41">
        <f t="shared" si="2684"/>
        <v>-23.710381847699196</v>
      </c>
      <c r="AB22" s="41">
        <f t="shared" si="2684"/>
        <v>-15.975830266134643</v>
      </c>
      <c r="AC22" s="41">
        <f t="shared" si="2684"/>
        <v>-10.348786254372691</v>
      </c>
      <c r="AD22" s="41">
        <f t="shared" si="2684"/>
        <v>-7.7889860157954507</v>
      </c>
      <c r="AE22" s="41">
        <f t="shared" si="2684"/>
        <v>-10.201475304297762</v>
      </c>
      <c r="AF22" s="41" t="e">
        <f t="shared" si="2684"/>
        <v>#N/A</v>
      </c>
      <c r="AG22" s="41" t="e">
        <f t="shared" si="2684"/>
        <v>#N/A</v>
      </c>
      <c r="AH22" s="41" t="e">
        <f t="shared" si="2684"/>
        <v>#N/A</v>
      </c>
      <c r="AI22" s="41" t="e">
        <f t="shared" si="2684"/>
        <v>#N/A</v>
      </c>
      <c r="AJ22" s="41" t="e">
        <f t="shared" si="2684"/>
        <v>#N/A</v>
      </c>
      <c r="AK22" s="41" t="e">
        <f t="shared" si="2684"/>
        <v>#N/A</v>
      </c>
      <c r="AL22" s="41" t="e">
        <f t="shared" si="2684"/>
        <v>#N/A</v>
      </c>
      <c r="AM22" s="41" t="e">
        <f t="shared" si="2684"/>
        <v>#N/A</v>
      </c>
      <c r="AN22" s="41" t="e">
        <f t="shared" si="2684"/>
        <v>#N/A</v>
      </c>
      <c r="AO22" s="41" t="e">
        <f t="shared" si="2684"/>
        <v>#N/A</v>
      </c>
      <c r="AP22" s="41" t="e">
        <f t="shared" si="2684"/>
        <v>#N/A</v>
      </c>
      <c r="AQ22" s="41" t="e">
        <f t="shared" si="2684"/>
        <v>#N/A</v>
      </c>
      <c r="AR22" s="41" t="e">
        <f t="shared" si="2684"/>
        <v>#N/A</v>
      </c>
      <c r="AS22" s="41" t="e">
        <f t="shared" si="2684"/>
        <v>#N/A</v>
      </c>
      <c r="AT22" s="41" t="e">
        <f t="shared" si="2684"/>
        <v>#N/A</v>
      </c>
      <c r="AU22" s="41" t="e">
        <f t="shared" si="2684"/>
        <v>#N/A</v>
      </c>
      <c r="AV22" s="41" t="e">
        <f t="shared" si="2684"/>
        <v>#N/A</v>
      </c>
      <c r="AW22" s="41" t="e">
        <f t="shared" si="2684"/>
        <v>#N/A</v>
      </c>
      <c r="AX22" s="41" t="e">
        <f t="shared" si="2684"/>
        <v>#N/A</v>
      </c>
      <c r="AY22" s="41" t="e">
        <f t="shared" si="2684"/>
        <v>#N/A</v>
      </c>
      <c r="AZ22" s="41" t="e">
        <f t="shared" si="2684"/>
        <v>#N/A</v>
      </c>
      <c r="BA22" s="41" t="e">
        <f t="shared" si="2684"/>
        <v>#N/A</v>
      </c>
      <c r="BB22" s="41" t="e">
        <f t="shared" si="2684"/>
        <v>#N/A</v>
      </c>
      <c r="BC22" s="41" t="e">
        <f t="shared" si="2684"/>
        <v>#N/A</v>
      </c>
      <c r="BD22" s="41" t="e">
        <f t="shared" si="2684"/>
        <v>#N/A</v>
      </c>
      <c r="BE22" s="41" t="e">
        <f t="shared" si="2684"/>
        <v>#N/A</v>
      </c>
      <c r="BF22" s="41" t="e">
        <f t="shared" si="2684"/>
        <v>#N/A</v>
      </c>
      <c r="BG22" s="41" t="e">
        <f t="shared" si="2684"/>
        <v>#N/A</v>
      </c>
      <c r="BH22" s="41" t="e">
        <f t="shared" si="2684"/>
        <v>#N/A</v>
      </c>
      <c r="BI22" s="41" t="e">
        <f t="shared" si="2684"/>
        <v>#N/A</v>
      </c>
      <c r="BJ22" s="41" t="e">
        <f t="shared" si="2684"/>
        <v>#N/A</v>
      </c>
      <c r="BK22" s="41" t="e">
        <f t="shared" si="2684"/>
        <v>#N/A</v>
      </c>
      <c r="BL22" s="41" t="e">
        <f t="shared" si="2684"/>
        <v>#N/A</v>
      </c>
      <c r="BM22" s="41" t="e">
        <f t="shared" si="2684"/>
        <v>#N/A</v>
      </c>
      <c r="BN22" s="41" t="e">
        <f t="shared" si="2684"/>
        <v>#N/A</v>
      </c>
      <c r="BO22" s="41" t="e">
        <f t="shared" si="2684"/>
        <v>#N/A</v>
      </c>
      <c r="BP22" s="41" t="e">
        <f t="shared" si="2684"/>
        <v>#N/A</v>
      </c>
      <c r="BQ22" s="41" t="e">
        <f t="shared" si="2684"/>
        <v>#N/A</v>
      </c>
      <c r="BR22" s="41" t="e">
        <f t="shared" si="2684"/>
        <v>#N/A</v>
      </c>
      <c r="BS22" s="41" t="e">
        <f t="shared" si="2684"/>
        <v>#N/A</v>
      </c>
      <c r="BT22" s="41" t="e">
        <f t="shared" si="2684"/>
        <v>#N/A</v>
      </c>
      <c r="BU22" s="41" t="e">
        <f t="shared" si="2684"/>
        <v>#N/A</v>
      </c>
      <c r="BV22" s="41" t="e">
        <f t="shared" si="2684"/>
        <v>#N/A</v>
      </c>
      <c r="BW22" s="41" t="e">
        <f t="shared" si="2684"/>
        <v>#N/A</v>
      </c>
      <c r="BX22" s="41" t="e">
        <f t="shared" si="2684"/>
        <v>#N/A</v>
      </c>
      <c r="BY22" s="41" t="e">
        <f t="shared" si="2684"/>
        <v>#N/A</v>
      </c>
      <c r="BZ22" s="41" t="e">
        <f t="shared" si="2684"/>
        <v>#N/A</v>
      </c>
      <c r="CA22" s="41" t="e">
        <f t="shared" si="2684"/>
        <v>#N/A</v>
      </c>
      <c r="CB22" s="41" t="e">
        <f t="shared" si="2684"/>
        <v>#N/A</v>
      </c>
      <c r="CC22" s="41" t="e">
        <f t="shared" si="2684"/>
        <v>#N/A</v>
      </c>
      <c r="CD22" s="41" t="e">
        <f t="shared" si="2684"/>
        <v>#N/A</v>
      </c>
      <c r="CE22" s="41" t="e">
        <f t="shared" si="2684"/>
        <v>#N/A</v>
      </c>
      <c r="CF22" s="41" t="e">
        <f t="shared" si="2684"/>
        <v>#N/A</v>
      </c>
      <c r="CG22" s="41" t="e">
        <f t="shared" si="2684"/>
        <v>#N/A</v>
      </c>
      <c r="CH22" s="41" t="e">
        <f t="shared" si="2684"/>
        <v>#N/A</v>
      </c>
      <c r="CI22" s="41" t="e">
        <f t="shared" si="2684"/>
        <v>#N/A</v>
      </c>
      <c r="CJ22" s="41" t="e">
        <f t="shared" si="2684"/>
        <v>#N/A</v>
      </c>
      <c r="CK22" s="41" t="e">
        <f t="shared" ref="CK22:EV22" si="2685">SUM(CK14:CK21)</f>
        <v>#N/A</v>
      </c>
      <c r="CL22" s="41" t="e">
        <f t="shared" si="2685"/>
        <v>#N/A</v>
      </c>
      <c r="CM22" s="41" t="e">
        <f t="shared" si="2685"/>
        <v>#N/A</v>
      </c>
      <c r="CN22" s="41" t="e">
        <f t="shared" si="2685"/>
        <v>#N/A</v>
      </c>
      <c r="CO22" s="41" t="e">
        <f t="shared" si="2685"/>
        <v>#N/A</v>
      </c>
      <c r="CP22" s="41" t="e">
        <f t="shared" si="2685"/>
        <v>#N/A</v>
      </c>
      <c r="CQ22" s="41" t="e">
        <f t="shared" si="2685"/>
        <v>#N/A</v>
      </c>
      <c r="CR22" s="41" t="e">
        <f t="shared" si="2685"/>
        <v>#N/A</v>
      </c>
      <c r="CS22" s="41" t="e">
        <f t="shared" si="2685"/>
        <v>#N/A</v>
      </c>
      <c r="CT22" s="41" t="e">
        <f t="shared" si="2685"/>
        <v>#N/A</v>
      </c>
      <c r="CU22" s="41" t="e">
        <f t="shared" si="2685"/>
        <v>#N/A</v>
      </c>
      <c r="CV22" s="41" t="e">
        <f t="shared" si="2685"/>
        <v>#N/A</v>
      </c>
      <c r="CW22" s="41" t="e">
        <f t="shared" si="2685"/>
        <v>#N/A</v>
      </c>
      <c r="CX22" s="41" t="e">
        <f t="shared" si="2685"/>
        <v>#N/A</v>
      </c>
      <c r="CY22" s="41" t="e">
        <f t="shared" si="2685"/>
        <v>#N/A</v>
      </c>
      <c r="CZ22" s="41" t="e">
        <f t="shared" si="2685"/>
        <v>#N/A</v>
      </c>
      <c r="DA22" s="41" t="e">
        <f t="shared" si="2685"/>
        <v>#N/A</v>
      </c>
      <c r="DB22" s="41" t="e">
        <f t="shared" si="2685"/>
        <v>#N/A</v>
      </c>
      <c r="DC22" s="41" t="e">
        <f t="shared" si="2685"/>
        <v>#N/A</v>
      </c>
      <c r="DD22" s="41" t="e">
        <f t="shared" si="2685"/>
        <v>#N/A</v>
      </c>
      <c r="DE22" s="41" t="e">
        <f t="shared" si="2685"/>
        <v>#N/A</v>
      </c>
      <c r="DF22" s="41" t="e">
        <f t="shared" si="2685"/>
        <v>#N/A</v>
      </c>
      <c r="DG22" s="41" t="e">
        <f t="shared" si="2685"/>
        <v>#N/A</v>
      </c>
      <c r="DH22" s="41" t="e">
        <f t="shared" si="2685"/>
        <v>#N/A</v>
      </c>
      <c r="DI22" s="41" t="e">
        <f t="shared" si="2685"/>
        <v>#N/A</v>
      </c>
      <c r="DJ22" s="41" t="e">
        <f t="shared" si="2685"/>
        <v>#N/A</v>
      </c>
      <c r="DK22" s="41" t="e">
        <f t="shared" si="2685"/>
        <v>#N/A</v>
      </c>
      <c r="DL22" s="41" t="e">
        <f t="shared" si="2685"/>
        <v>#N/A</v>
      </c>
      <c r="DM22" s="41" t="e">
        <f t="shared" si="2685"/>
        <v>#N/A</v>
      </c>
      <c r="DN22" s="41" t="e">
        <f t="shared" si="2685"/>
        <v>#N/A</v>
      </c>
      <c r="DO22" s="41" t="e">
        <f t="shared" si="2685"/>
        <v>#N/A</v>
      </c>
      <c r="DP22" s="41" t="e">
        <f t="shared" si="2685"/>
        <v>#N/A</v>
      </c>
      <c r="DQ22" s="41" t="e">
        <f t="shared" si="2685"/>
        <v>#N/A</v>
      </c>
      <c r="DR22" s="41" t="e">
        <f t="shared" si="2685"/>
        <v>#N/A</v>
      </c>
      <c r="DS22" s="41" t="e">
        <f t="shared" si="2685"/>
        <v>#N/A</v>
      </c>
      <c r="DT22" s="41" t="e">
        <f t="shared" si="2685"/>
        <v>#N/A</v>
      </c>
      <c r="DU22" s="41" t="e">
        <f t="shared" si="2685"/>
        <v>#N/A</v>
      </c>
      <c r="DV22" s="41" t="e">
        <f t="shared" si="2685"/>
        <v>#N/A</v>
      </c>
      <c r="DW22" s="41" t="e">
        <f t="shared" si="2685"/>
        <v>#N/A</v>
      </c>
      <c r="DX22" s="41" t="e">
        <f t="shared" si="2685"/>
        <v>#N/A</v>
      </c>
      <c r="DY22" s="41" t="e">
        <f t="shared" si="2685"/>
        <v>#N/A</v>
      </c>
      <c r="DZ22" s="41" t="e">
        <f t="shared" si="2685"/>
        <v>#N/A</v>
      </c>
      <c r="EA22" s="41" t="e">
        <f t="shared" si="2685"/>
        <v>#N/A</v>
      </c>
      <c r="EB22" s="41" t="e">
        <f t="shared" si="2685"/>
        <v>#N/A</v>
      </c>
      <c r="EC22" s="41" t="e">
        <f t="shared" si="2685"/>
        <v>#N/A</v>
      </c>
      <c r="ED22" s="41" t="e">
        <f t="shared" si="2685"/>
        <v>#N/A</v>
      </c>
      <c r="EE22" s="41" t="e">
        <f t="shared" si="2685"/>
        <v>#N/A</v>
      </c>
      <c r="EF22" s="41" t="e">
        <f t="shared" si="2685"/>
        <v>#N/A</v>
      </c>
      <c r="EG22" s="41" t="e">
        <f t="shared" si="2685"/>
        <v>#N/A</v>
      </c>
      <c r="EH22" s="41" t="e">
        <f t="shared" si="2685"/>
        <v>#N/A</v>
      </c>
      <c r="EI22" s="41" t="e">
        <f t="shared" si="2685"/>
        <v>#N/A</v>
      </c>
      <c r="EJ22" s="41" t="e">
        <f t="shared" si="2685"/>
        <v>#N/A</v>
      </c>
      <c r="EK22" s="41" t="e">
        <f t="shared" si="2685"/>
        <v>#N/A</v>
      </c>
      <c r="EL22" s="41" t="e">
        <f t="shared" si="2685"/>
        <v>#N/A</v>
      </c>
      <c r="EM22" s="41" t="e">
        <f t="shared" si="2685"/>
        <v>#N/A</v>
      </c>
      <c r="EN22" s="41" t="e">
        <f t="shared" si="2685"/>
        <v>#N/A</v>
      </c>
      <c r="EO22" s="41" t="e">
        <f t="shared" si="2685"/>
        <v>#N/A</v>
      </c>
      <c r="EP22" s="41" t="e">
        <f t="shared" si="2685"/>
        <v>#N/A</v>
      </c>
      <c r="EQ22" s="41" t="e">
        <f t="shared" si="2685"/>
        <v>#N/A</v>
      </c>
      <c r="ER22" s="41" t="e">
        <f t="shared" si="2685"/>
        <v>#N/A</v>
      </c>
      <c r="ES22" s="41" t="e">
        <f t="shared" si="2685"/>
        <v>#N/A</v>
      </c>
      <c r="ET22" s="41" t="e">
        <f t="shared" si="2685"/>
        <v>#N/A</v>
      </c>
      <c r="EU22" s="41" t="e">
        <f t="shared" si="2685"/>
        <v>#N/A</v>
      </c>
      <c r="EV22" s="41" t="e">
        <f t="shared" si="2685"/>
        <v>#N/A</v>
      </c>
      <c r="EW22" s="41" t="e">
        <f t="shared" ref="EW22:GJ22" si="2686">SUM(EW14:EW21)</f>
        <v>#N/A</v>
      </c>
      <c r="EX22" s="41" t="e">
        <f t="shared" si="2686"/>
        <v>#N/A</v>
      </c>
      <c r="EY22" s="41" t="e">
        <f t="shared" si="2686"/>
        <v>#N/A</v>
      </c>
      <c r="EZ22" s="41" t="e">
        <f t="shared" si="2686"/>
        <v>#N/A</v>
      </c>
      <c r="FA22" s="41" t="e">
        <f t="shared" si="2686"/>
        <v>#N/A</v>
      </c>
      <c r="FB22" s="41" t="e">
        <f t="shared" si="2686"/>
        <v>#N/A</v>
      </c>
      <c r="FC22" s="41" t="e">
        <f t="shared" si="2686"/>
        <v>#N/A</v>
      </c>
      <c r="FD22" s="41" t="e">
        <f t="shared" si="2686"/>
        <v>#N/A</v>
      </c>
      <c r="FE22" s="41" t="e">
        <f t="shared" si="2686"/>
        <v>#N/A</v>
      </c>
      <c r="FF22" s="41" t="e">
        <f t="shared" si="2686"/>
        <v>#N/A</v>
      </c>
      <c r="FG22" s="41" t="e">
        <f t="shared" si="2686"/>
        <v>#N/A</v>
      </c>
      <c r="FH22" s="41" t="e">
        <f t="shared" si="2686"/>
        <v>#N/A</v>
      </c>
      <c r="FI22" s="41" t="e">
        <f t="shared" si="2686"/>
        <v>#N/A</v>
      </c>
      <c r="FJ22" s="41" t="e">
        <f t="shared" si="2686"/>
        <v>#N/A</v>
      </c>
      <c r="FK22" s="41" t="e">
        <f t="shared" si="2686"/>
        <v>#N/A</v>
      </c>
      <c r="FL22" s="41" t="e">
        <f t="shared" si="2686"/>
        <v>#N/A</v>
      </c>
      <c r="FM22" s="41" t="e">
        <f t="shared" si="2686"/>
        <v>#N/A</v>
      </c>
      <c r="FN22" s="41" t="e">
        <f t="shared" si="2686"/>
        <v>#N/A</v>
      </c>
      <c r="FO22" s="41" t="e">
        <f t="shared" si="2686"/>
        <v>#N/A</v>
      </c>
      <c r="FP22" s="41" t="e">
        <f t="shared" si="2686"/>
        <v>#N/A</v>
      </c>
      <c r="FQ22" s="41" t="e">
        <f t="shared" si="2686"/>
        <v>#N/A</v>
      </c>
      <c r="FR22" s="41" t="e">
        <f t="shared" si="2686"/>
        <v>#N/A</v>
      </c>
      <c r="FS22" s="41" t="e">
        <f t="shared" si="2686"/>
        <v>#N/A</v>
      </c>
      <c r="FT22" s="41" t="e">
        <f t="shared" si="2686"/>
        <v>#N/A</v>
      </c>
      <c r="FU22" s="41" t="e">
        <f t="shared" si="2686"/>
        <v>#N/A</v>
      </c>
      <c r="FV22" s="41" t="e">
        <f t="shared" si="2686"/>
        <v>#N/A</v>
      </c>
      <c r="FW22" s="41" t="e">
        <f t="shared" si="2686"/>
        <v>#N/A</v>
      </c>
      <c r="FX22" s="41" t="e">
        <f t="shared" si="2686"/>
        <v>#N/A</v>
      </c>
      <c r="FY22" s="41" t="e">
        <f t="shared" si="2686"/>
        <v>#N/A</v>
      </c>
      <c r="FZ22" s="41" t="e">
        <f t="shared" si="2686"/>
        <v>#N/A</v>
      </c>
      <c r="GA22" s="41" t="e">
        <f t="shared" si="2686"/>
        <v>#N/A</v>
      </c>
      <c r="GB22" s="41" t="e">
        <f t="shared" si="2686"/>
        <v>#N/A</v>
      </c>
      <c r="GC22" s="41" t="e">
        <f t="shared" si="2686"/>
        <v>#N/A</v>
      </c>
      <c r="GD22" s="41" t="e">
        <f t="shared" si="2686"/>
        <v>#N/A</v>
      </c>
      <c r="GE22" s="41" t="e">
        <f t="shared" si="2686"/>
        <v>#N/A</v>
      </c>
      <c r="GF22" s="41" t="e">
        <f t="shared" si="2686"/>
        <v>#N/A</v>
      </c>
      <c r="GG22" s="41" t="e">
        <f t="shared" si="2686"/>
        <v>#N/A</v>
      </c>
      <c r="GH22" s="41" t="e">
        <f t="shared" si="2686"/>
        <v>#N/A</v>
      </c>
      <c r="GI22" s="41" t="e">
        <f t="shared" si="2686"/>
        <v>#N/A</v>
      </c>
      <c r="GJ22" s="41" t="e">
        <f t="shared" si="2686"/>
        <v>#N/A</v>
      </c>
    </row>
    <row r="23" spans="2:192" x14ac:dyDescent="0.3">
      <c r="E23" s="77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8"/>
      <c r="AS23" s="88"/>
      <c r="AT23" s="88"/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/>
      <c r="BG23" s="88"/>
      <c r="BH23" s="88"/>
      <c r="BI23" s="88"/>
      <c r="BJ23" s="88"/>
      <c r="BK23" s="88"/>
      <c r="BL23" s="88"/>
      <c r="BM23" s="88"/>
      <c r="BN23" s="88"/>
      <c r="BO23" s="88"/>
      <c r="BP23" s="88"/>
      <c r="BQ23" s="88"/>
      <c r="BR23" s="88"/>
      <c r="BS23" s="88"/>
      <c r="BT23" s="88"/>
      <c r="BU23" s="88"/>
      <c r="BV23" s="88"/>
      <c r="BW23" s="88"/>
      <c r="BX23" s="88"/>
      <c r="BY23" s="88"/>
      <c r="BZ23" s="88"/>
      <c r="CA23" s="88"/>
      <c r="CB23" s="88"/>
      <c r="CC23" s="88"/>
      <c r="CD23" s="88"/>
      <c r="CE23" s="88"/>
      <c r="CF23" s="88"/>
      <c r="CG23" s="88"/>
      <c r="CH23" s="88"/>
      <c r="CI23" s="88"/>
      <c r="CJ23" s="88"/>
      <c r="CK23" s="88"/>
      <c r="CL23" s="88"/>
      <c r="CM23" s="88"/>
      <c r="CN23" s="88"/>
      <c r="CO23" s="88"/>
      <c r="CP23" s="88"/>
      <c r="CQ23" s="88"/>
      <c r="CR23" s="88"/>
      <c r="CS23" s="88"/>
      <c r="CT23" s="88"/>
      <c r="CU23" s="88"/>
      <c r="CV23" s="88"/>
      <c r="CW23" s="88"/>
      <c r="CX23" s="88"/>
      <c r="CY23" s="88"/>
      <c r="CZ23" s="88"/>
      <c r="DA23" s="88"/>
      <c r="DB23" s="88"/>
      <c r="DC23" s="88"/>
      <c r="DD23" s="88"/>
      <c r="DE23" s="88"/>
      <c r="DF23" s="88"/>
      <c r="DG23" s="88"/>
      <c r="DH23" s="88"/>
      <c r="DI23" s="88"/>
      <c r="DJ23" s="88"/>
      <c r="DK23" s="88"/>
      <c r="DL23" s="88"/>
      <c r="DM23" s="88"/>
      <c r="DN23" s="88"/>
      <c r="DO23" s="88"/>
      <c r="DP23" s="88"/>
      <c r="DQ23" s="88"/>
      <c r="DR23" s="88"/>
      <c r="DS23" s="88"/>
      <c r="DT23" s="88"/>
      <c r="DU23" s="88"/>
      <c r="DV23" s="88"/>
      <c r="DW23" s="88"/>
      <c r="DX23" s="88"/>
      <c r="DY23" s="88"/>
      <c r="DZ23" s="88"/>
      <c r="EA23" s="88"/>
      <c r="EB23" s="88"/>
      <c r="EC23" s="88"/>
      <c r="ED23" s="88"/>
      <c r="EE23" s="88"/>
      <c r="EF23" s="88"/>
      <c r="EG23" s="88"/>
      <c r="EH23" s="88"/>
      <c r="EI23" s="88"/>
      <c r="EJ23" s="88"/>
      <c r="EK23" s="88"/>
      <c r="EL23" s="88"/>
      <c r="EM23" s="88"/>
      <c r="EN23" s="88"/>
      <c r="EO23" s="88"/>
      <c r="EP23" s="88"/>
      <c r="EQ23" s="88"/>
      <c r="ER23" s="88"/>
      <c r="ES23" s="88"/>
      <c r="ET23" s="88"/>
      <c r="EU23" s="88"/>
      <c r="EV23" s="88"/>
      <c r="EW23" s="88"/>
      <c r="EX23" s="88"/>
      <c r="EY23" s="88"/>
      <c r="EZ23" s="88"/>
      <c r="FA23" s="88"/>
      <c r="FB23" s="88"/>
      <c r="FC23" s="88"/>
      <c r="FD23" s="88"/>
      <c r="FE23" s="88"/>
      <c r="FF23" s="88"/>
      <c r="FG23" s="88"/>
      <c r="FH23" s="88"/>
      <c r="FI23" s="88"/>
      <c r="FJ23" s="88"/>
      <c r="FK23" s="88"/>
      <c r="FL23" s="88"/>
      <c r="FM23" s="88"/>
      <c r="FN23" s="88"/>
      <c r="FO23" s="88"/>
      <c r="FP23" s="88"/>
      <c r="FQ23" s="88"/>
      <c r="FR23" s="88"/>
      <c r="FS23" s="88"/>
      <c r="FT23" s="88"/>
      <c r="FU23" s="88"/>
      <c r="FV23" s="88"/>
      <c r="FW23" s="88"/>
      <c r="FX23" s="88"/>
      <c r="FY23" s="88"/>
      <c r="FZ23" s="88"/>
      <c r="GA23" s="88"/>
      <c r="GB23" s="88"/>
      <c r="GC23" s="88"/>
      <c r="GD23" s="88"/>
      <c r="GE23" s="88"/>
      <c r="GF23" s="88"/>
      <c r="GG23" s="88"/>
      <c r="GH23" s="88"/>
      <c r="GI23" s="88"/>
      <c r="GJ23" s="88"/>
    </row>
    <row r="24" spans="2:192" x14ac:dyDescent="0.3">
      <c r="C24" s="37" t="s">
        <v>461</v>
      </c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8"/>
      <c r="AI24" s="88"/>
      <c r="AJ24" s="88"/>
      <c r="AK24" s="88"/>
      <c r="AL24" s="88"/>
      <c r="AM24" s="88"/>
      <c r="AN24" s="88"/>
      <c r="AO24" s="88"/>
      <c r="AP24" s="88"/>
      <c r="AQ24" s="88"/>
      <c r="AR24" s="88"/>
      <c r="AS24" s="88"/>
      <c r="AT24" s="88"/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/>
      <c r="BG24" s="88"/>
      <c r="BH24" s="88"/>
      <c r="BI24" s="88"/>
      <c r="BJ24" s="88"/>
      <c r="BK24" s="88"/>
      <c r="BL24" s="88"/>
      <c r="BM24" s="88"/>
      <c r="BN24" s="88"/>
      <c r="BO24" s="88"/>
      <c r="BP24" s="88"/>
      <c r="BQ24" s="88"/>
      <c r="BR24" s="88"/>
      <c r="BS24" s="88"/>
    </row>
    <row r="25" spans="2:192" x14ac:dyDescent="0.3">
      <c r="B25" s="35" t="s">
        <v>441</v>
      </c>
      <c r="C25" s="30" t="s">
        <v>442</v>
      </c>
      <c r="D25" s="38"/>
      <c r="E25" s="231" t="s">
        <v>462</v>
      </c>
      <c r="F25" s="90">
        <f>F14</f>
        <v>1376.1599999999999</v>
      </c>
      <c r="G25" s="90">
        <f t="shared" ref="G25:BR26" si="2687">G14</f>
        <v>879.0038271448708</v>
      </c>
      <c r="H25" s="38">
        <f t="shared" si="2687"/>
        <v>692.27736592740087</v>
      </c>
      <c r="I25" s="38">
        <f t="shared" si="2687"/>
        <v>610.48886904162907</v>
      </c>
      <c r="J25" s="38">
        <f t="shared" si="2687"/>
        <v>537.32233378664523</v>
      </c>
      <c r="K25" s="38">
        <f t="shared" si="2687"/>
        <v>473.17285490214272</v>
      </c>
      <c r="L25" s="38">
        <f t="shared" si="2687"/>
        <v>416.22488729061052</v>
      </c>
      <c r="M25" s="38">
        <f t="shared" si="2687"/>
        <v>364.4931322193886</v>
      </c>
      <c r="N25" s="38">
        <f t="shared" si="2687"/>
        <v>317.65633676366332</v>
      </c>
      <c r="O25" s="38">
        <f t="shared" si="2687"/>
        <v>275.39840891293795</v>
      </c>
      <c r="P25" s="38">
        <f t="shared" si="2687"/>
        <v>237.39585621082446</v>
      </c>
      <c r="Q25" s="38">
        <f t="shared" si="2687"/>
        <v>203.33308797010707</v>
      </c>
      <c r="R25" s="38">
        <f t="shared" si="2687"/>
        <v>171.86846352311048</v>
      </c>
      <c r="S25" s="38">
        <f t="shared" si="2687"/>
        <v>143.06868669299578</v>
      </c>
      <c r="T25" s="38">
        <f t="shared" si="2687"/>
        <v>117.00498682723253</v>
      </c>
      <c r="U25" s="38">
        <f t="shared" si="2687"/>
        <v>93.742712602988959</v>
      </c>
      <c r="V25" s="38">
        <f t="shared" si="2687"/>
        <v>73.328755299205937</v>
      </c>
      <c r="W25" s="38">
        <f t="shared" si="2687"/>
        <v>55.777371543666284</v>
      </c>
      <c r="X25" s="38">
        <f t="shared" si="2687"/>
        <v>41.055533860058624</v>
      </c>
      <c r="Y25" s="38">
        <f t="shared" si="2687"/>
        <v>29.069583844327518</v>
      </c>
      <c r="Z25" s="38">
        <f t="shared" si="2687"/>
        <v>19.655576280767569</v>
      </c>
      <c r="AA25" s="38">
        <f t="shared" si="2687"/>
        <v>12.576073132857987</v>
      </c>
      <c r="AB25" s="38">
        <f t="shared" si="2687"/>
        <v>7.7695291224808969</v>
      </c>
      <c r="AC25" s="38">
        <f t="shared" si="2687"/>
        <v>4.6409555074222864</v>
      </c>
      <c r="AD25" s="38">
        <f t="shared" si="2687"/>
        <v>2.6760111981194767</v>
      </c>
      <c r="AE25" s="38">
        <f t="shared" si="2687"/>
        <v>1.4854839243192142</v>
      </c>
      <c r="AF25" s="38">
        <f t="shared" si="2687"/>
        <v>0</v>
      </c>
      <c r="AG25" s="38" t="e">
        <f t="shared" si="2687"/>
        <v>#N/A</v>
      </c>
      <c r="AH25" s="38" t="e">
        <f t="shared" si="2687"/>
        <v>#N/A</v>
      </c>
      <c r="AI25" s="38" t="e">
        <f t="shared" si="2687"/>
        <v>#N/A</v>
      </c>
      <c r="AJ25" s="38" t="e">
        <f t="shared" si="2687"/>
        <v>#N/A</v>
      </c>
      <c r="AK25" s="38" t="e">
        <f t="shared" si="2687"/>
        <v>#N/A</v>
      </c>
      <c r="AL25" s="38" t="e">
        <f t="shared" si="2687"/>
        <v>#N/A</v>
      </c>
      <c r="AM25" s="38" t="e">
        <f t="shared" si="2687"/>
        <v>#N/A</v>
      </c>
      <c r="AN25" s="38" t="e">
        <f t="shared" si="2687"/>
        <v>#N/A</v>
      </c>
      <c r="AO25" s="38" t="e">
        <f t="shared" si="2687"/>
        <v>#N/A</v>
      </c>
      <c r="AP25" s="38" t="e">
        <f t="shared" si="2687"/>
        <v>#N/A</v>
      </c>
      <c r="AQ25" s="38" t="e">
        <f t="shared" si="2687"/>
        <v>#N/A</v>
      </c>
      <c r="AR25" s="38" t="e">
        <f t="shared" si="2687"/>
        <v>#N/A</v>
      </c>
      <c r="AS25" s="38" t="e">
        <f t="shared" si="2687"/>
        <v>#N/A</v>
      </c>
      <c r="AT25" s="38" t="e">
        <f t="shared" si="2687"/>
        <v>#N/A</v>
      </c>
      <c r="AU25" s="38" t="e">
        <f t="shared" si="2687"/>
        <v>#N/A</v>
      </c>
      <c r="AV25" s="38" t="e">
        <f t="shared" si="2687"/>
        <v>#N/A</v>
      </c>
      <c r="AW25" s="38" t="e">
        <f t="shared" si="2687"/>
        <v>#N/A</v>
      </c>
      <c r="AX25" s="38" t="e">
        <f t="shared" si="2687"/>
        <v>#N/A</v>
      </c>
      <c r="AY25" s="38" t="e">
        <f t="shared" si="2687"/>
        <v>#N/A</v>
      </c>
      <c r="AZ25" s="38" t="e">
        <f t="shared" si="2687"/>
        <v>#N/A</v>
      </c>
      <c r="BA25" s="38" t="e">
        <f t="shared" si="2687"/>
        <v>#N/A</v>
      </c>
      <c r="BB25" s="38" t="e">
        <f t="shared" si="2687"/>
        <v>#N/A</v>
      </c>
      <c r="BC25" s="38" t="e">
        <f t="shared" si="2687"/>
        <v>#N/A</v>
      </c>
      <c r="BD25" s="38" t="e">
        <f t="shared" si="2687"/>
        <v>#N/A</v>
      </c>
      <c r="BE25" s="38" t="e">
        <f t="shared" si="2687"/>
        <v>#N/A</v>
      </c>
      <c r="BF25" s="38" t="e">
        <f t="shared" si="2687"/>
        <v>#N/A</v>
      </c>
      <c r="BG25" s="38" t="e">
        <f t="shared" si="2687"/>
        <v>#N/A</v>
      </c>
      <c r="BH25" s="38" t="e">
        <f t="shared" si="2687"/>
        <v>#N/A</v>
      </c>
      <c r="BI25" s="38" t="e">
        <f t="shared" si="2687"/>
        <v>#N/A</v>
      </c>
      <c r="BJ25" s="38" t="e">
        <f t="shared" si="2687"/>
        <v>#N/A</v>
      </c>
      <c r="BK25" s="38" t="e">
        <f t="shared" si="2687"/>
        <v>#N/A</v>
      </c>
      <c r="BL25" s="38" t="e">
        <f t="shared" si="2687"/>
        <v>#N/A</v>
      </c>
      <c r="BM25" s="38" t="e">
        <f t="shared" si="2687"/>
        <v>#N/A</v>
      </c>
      <c r="BN25" s="38" t="e">
        <f t="shared" si="2687"/>
        <v>#N/A</v>
      </c>
      <c r="BO25" s="38" t="e">
        <f t="shared" si="2687"/>
        <v>#N/A</v>
      </c>
      <c r="BP25" s="38" t="e">
        <f t="shared" si="2687"/>
        <v>#N/A</v>
      </c>
      <c r="BQ25" s="38" t="e">
        <f t="shared" si="2687"/>
        <v>#N/A</v>
      </c>
      <c r="BR25" s="38" t="e">
        <f t="shared" si="2687"/>
        <v>#N/A</v>
      </c>
      <c r="BS25" s="38" t="e">
        <f t="shared" ref="BS25:ED28" si="2688">BS14</f>
        <v>#N/A</v>
      </c>
      <c r="BT25" s="38" t="e">
        <f t="shared" si="2688"/>
        <v>#N/A</v>
      </c>
      <c r="BU25" s="38" t="e">
        <f t="shared" si="2688"/>
        <v>#N/A</v>
      </c>
      <c r="BV25" s="38" t="e">
        <f t="shared" si="2688"/>
        <v>#N/A</v>
      </c>
      <c r="BW25" s="38" t="e">
        <f t="shared" si="2688"/>
        <v>#N/A</v>
      </c>
      <c r="BX25" s="38" t="e">
        <f t="shared" si="2688"/>
        <v>#N/A</v>
      </c>
      <c r="BY25" s="38" t="e">
        <f t="shared" si="2688"/>
        <v>#N/A</v>
      </c>
      <c r="BZ25" s="38" t="e">
        <f t="shared" si="2688"/>
        <v>#N/A</v>
      </c>
      <c r="CA25" s="38" t="e">
        <f t="shared" si="2688"/>
        <v>#N/A</v>
      </c>
      <c r="CB25" s="38" t="e">
        <f t="shared" si="2688"/>
        <v>#N/A</v>
      </c>
      <c r="CC25" s="38" t="e">
        <f t="shared" si="2688"/>
        <v>#N/A</v>
      </c>
      <c r="CD25" s="38" t="e">
        <f t="shared" si="2688"/>
        <v>#N/A</v>
      </c>
      <c r="CE25" s="38" t="e">
        <f t="shared" si="2688"/>
        <v>#N/A</v>
      </c>
      <c r="CF25" s="38" t="e">
        <f t="shared" si="2688"/>
        <v>#N/A</v>
      </c>
      <c r="CG25" s="38" t="e">
        <f t="shared" si="2688"/>
        <v>#N/A</v>
      </c>
      <c r="CH25" s="38" t="e">
        <f t="shared" si="2688"/>
        <v>#N/A</v>
      </c>
      <c r="CI25" s="38" t="e">
        <f t="shared" si="2688"/>
        <v>#N/A</v>
      </c>
      <c r="CJ25" s="38" t="e">
        <f t="shared" si="2688"/>
        <v>#N/A</v>
      </c>
      <c r="CK25" s="38" t="e">
        <f t="shared" si="2688"/>
        <v>#N/A</v>
      </c>
      <c r="CL25" s="38" t="e">
        <f t="shared" si="2688"/>
        <v>#N/A</v>
      </c>
      <c r="CM25" s="38" t="e">
        <f t="shared" si="2688"/>
        <v>#N/A</v>
      </c>
      <c r="CN25" s="38" t="e">
        <f t="shared" si="2688"/>
        <v>#N/A</v>
      </c>
      <c r="CO25" s="38" t="e">
        <f t="shared" si="2688"/>
        <v>#N/A</v>
      </c>
      <c r="CP25" s="38" t="e">
        <f t="shared" si="2688"/>
        <v>#N/A</v>
      </c>
      <c r="CQ25" s="38" t="e">
        <f t="shared" si="2688"/>
        <v>#N/A</v>
      </c>
      <c r="CR25" s="38" t="e">
        <f t="shared" si="2688"/>
        <v>#N/A</v>
      </c>
      <c r="CS25" s="38" t="e">
        <f t="shared" si="2688"/>
        <v>#N/A</v>
      </c>
      <c r="CT25" s="38" t="e">
        <f t="shared" si="2688"/>
        <v>#N/A</v>
      </c>
      <c r="CU25" s="38" t="e">
        <f t="shared" si="2688"/>
        <v>#N/A</v>
      </c>
      <c r="CV25" s="38" t="e">
        <f t="shared" si="2688"/>
        <v>#N/A</v>
      </c>
      <c r="CW25" s="38" t="e">
        <f t="shared" si="2688"/>
        <v>#N/A</v>
      </c>
      <c r="CX25" s="38" t="e">
        <f t="shared" si="2688"/>
        <v>#N/A</v>
      </c>
      <c r="CY25" s="38" t="e">
        <f t="shared" si="2688"/>
        <v>#N/A</v>
      </c>
      <c r="CZ25" s="38" t="e">
        <f t="shared" si="2688"/>
        <v>#N/A</v>
      </c>
      <c r="DA25" s="38" t="e">
        <f t="shared" si="2688"/>
        <v>#N/A</v>
      </c>
      <c r="DB25" s="38" t="e">
        <f t="shared" si="2688"/>
        <v>#N/A</v>
      </c>
      <c r="DC25" s="38" t="e">
        <f t="shared" si="2688"/>
        <v>#N/A</v>
      </c>
      <c r="DD25" s="38" t="e">
        <f t="shared" si="2688"/>
        <v>#N/A</v>
      </c>
      <c r="DE25" s="38" t="e">
        <f t="shared" si="2688"/>
        <v>#N/A</v>
      </c>
      <c r="DF25" s="38" t="e">
        <f t="shared" si="2688"/>
        <v>#N/A</v>
      </c>
      <c r="DG25" s="38" t="e">
        <f t="shared" si="2688"/>
        <v>#N/A</v>
      </c>
      <c r="DH25" s="38" t="e">
        <f t="shared" si="2688"/>
        <v>#N/A</v>
      </c>
      <c r="DI25" s="38" t="e">
        <f t="shared" si="2688"/>
        <v>#N/A</v>
      </c>
      <c r="DJ25" s="38" t="e">
        <f t="shared" si="2688"/>
        <v>#N/A</v>
      </c>
      <c r="DK25" s="38" t="e">
        <f t="shared" si="2688"/>
        <v>#N/A</v>
      </c>
      <c r="DL25" s="38" t="e">
        <f t="shared" si="2688"/>
        <v>#N/A</v>
      </c>
      <c r="DM25" s="38" t="e">
        <f t="shared" si="2688"/>
        <v>#N/A</v>
      </c>
      <c r="DN25" s="38" t="e">
        <f t="shared" si="2688"/>
        <v>#N/A</v>
      </c>
      <c r="DO25" s="38" t="e">
        <f t="shared" si="2688"/>
        <v>#N/A</v>
      </c>
      <c r="DP25" s="38" t="e">
        <f t="shared" si="2688"/>
        <v>#N/A</v>
      </c>
      <c r="DQ25" s="38" t="e">
        <f t="shared" si="2688"/>
        <v>#N/A</v>
      </c>
      <c r="DR25" s="38" t="e">
        <f t="shared" si="2688"/>
        <v>#N/A</v>
      </c>
      <c r="DS25" s="38" t="e">
        <f t="shared" si="2688"/>
        <v>#N/A</v>
      </c>
      <c r="DT25" s="38" t="e">
        <f t="shared" si="2688"/>
        <v>#N/A</v>
      </c>
      <c r="DU25" s="38" t="e">
        <f t="shared" si="2688"/>
        <v>#N/A</v>
      </c>
      <c r="DV25" s="38" t="e">
        <f t="shared" si="2688"/>
        <v>#N/A</v>
      </c>
      <c r="DW25" s="38" t="e">
        <f t="shared" si="2688"/>
        <v>#N/A</v>
      </c>
      <c r="DX25" s="38" t="e">
        <f t="shared" si="2688"/>
        <v>#N/A</v>
      </c>
      <c r="DY25" s="38" t="e">
        <f t="shared" si="2688"/>
        <v>#N/A</v>
      </c>
      <c r="DZ25" s="38" t="e">
        <f t="shared" si="2688"/>
        <v>#N/A</v>
      </c>
      <c r="EA25" s="38" t="e">
        <f t="shared" si="2688"/>
        <v>#N/A</v>
      </c>
      <c r="EB25" s="38" t="e">
        <f t="shared" si="2688"/>
        <v>#N/A</v>
      </c>
      <c r="EC25" s="38" t="e">
        <f t="shared" si="2688"/>
        <v>#N/A</v>
      </c>
      <c r="ED25" s="38" t="e">
        <f t="shared" si="2688"/>
        <v>#N/A</v>
      </c>
      <c r="EE25" s="38" t="e">
        <f t="shared" ref="EE25:GJ27" si="2689">EE14</f>
        <v>#N/A</v>
      </c>
      <c r="EF25" s="38" t="e">
        <f t="shared" si="2689"/>
        <v>#N/A</v>
      </c>
      <c r="EG25" s="38" t="e">
        <f t="shared" si="2689"/>
        <v>#N/A</v>
      </c>
      <c r="EH25" s="38" t="e">
        <f t="shared" si="2689"/>
        <v>#N/A</v>
      </c>
      <c r="EI25" s="38" t="e">
        <f t="shared" si="2689"/>
        <v>#N/A</v>
      </c>
      <c r="EJ25" s="38" t="e">
        <f t="shared" si="2689"/>
        <v>#N/A</v>
      </c>
      <c r="EK25" s="38" t="e">
        <f t="shared" si="2689"/>
        <v>#N/A</v>
      </c>
      <c r="EL25" s="38" t="e">
        <f t="shared" si="2689"/>
        <v>#N/A</v>
      </c>
      <c r="EM25" s="38" t="e">
        <f t="shared" si="2689"/>
        <v>#N/A</v>
      </c>
      <c r="EN25" s="38" t="e">
        <f t="shared" si="2689"/>
        <v>#N/A</v>
      </c>
      <c r="EO25" s="38" t="e">
        <f t="shared" si="2689"/>
        <v>#N/A</v>
      </c>
      <c r="EP25" s="38" t="e">
        <f t="shared" si="2689"/>
        <v>#N/A</v>
      </c>
      <c r="EQ25" s="38" t="e">
        <f t="shared" si="2689"/>
        <v>#N/A</v>
      </c>
      <c r="ER25" s="38" t="e">
        <f t="shared" si="2689"/>
        <v>#N/A</v>
      </c>
      <c r="ES25" s="38" t="e">
        <f t="shared" si="2689"/>
        <v>#N/A</v>
      </c>
      <c r="ET25" s="38" t="e">
        <f t="shared" si="2689"/>
        <v>#N/A</v>
      </c>
      <c r="EU25" s="38" t="e">
        <f t="shared" si="2689"/>
        <v>#N/A</v>
      </c>
      <c r="EV25" s="38" t="e">
        <f t="shared" si="2689"/>
        <v>#N/A</v>
      </c>
      <c r="EW25" s="38" t="e">
        <f t="shared" si="2689"/>
        <v>#N/A</v>
      </c>
      <c r="EX25" s="38" t="e">
        <f t="shared" si="2689"/>
        <v>#N/A</v>
      </c>
      <c r="EY25" s="38" t="e">
        <f t="shared" si="2689"/>
        <v>#N/A</v>
      </c>
      <c r="EZ25" s="38" t="e">
        <f t="shared" si="2689"/>
        <v>#N/A</v>
      </c>
      <c r="FA25" s="38" t="e">
        <f t="shared" si="2689"/>
        <v>#N/A</v>
      </c>
      <c r="FB25" s="38" t="e">
        <f t="shared" si="2689"/>
        <v>#N/A</v>
      </c>
      <c r="FC25" s="38" t="e">
        <f t="shared" si="2689"/>
        <v>#N/A</v>
      </c>
      <c r="FD25" s="38" t="e">
        <f t="shared" si="2689"/>
        <v>#N/A</v>
      </c>
      <c r="FE25" s="38" t="e">
        <f t="shared" si="2689"/>
        <v>#N/A</v>
      </c>
      <c r="FF25" s="38" t="e">
        <f t="shared" si="2689"/>
        <v>#N/A</v>
      </c>
      <c r="FG25" s="38" t="e">
        <f t="shared" si="2689"/>
        <v>#N/A</v>
      </c>
      <c r="FH25" s="38" t="e">
        <f t="shared" si="2689"/>
        <v>#N/A</v>
      </c>
      <c r="FI25" s="38" t="e">
        <f t="shared" si="2689"/>
        <v>#N/A</v>
      </c>
      <c r="FJ25" s="38" t="e">
        <f t="shared" si="2689"/>
        <v>#N/A</v>
      </c>
      <c r="FK25" s="38" t="e">
        <f t="shared" si="2689"/>
        <v>#N/A</v>
      </c>
      <c r="FL25" s="38" t="e">
        <f t="shared" si="2689"/>
        <v>#N/A</v>
      </c>
      <c r="FM25" s="38" t="e">
        <f t="shared" si="2689"/>
        <v>#N/A</v>
      </c>
      <c r="FN25" s="38" t="e">
        <f t="shared" si="2689"/>
        <v>#N/A</v>
      </c>
      <c r="FO25" s="38" t="e">
        <f t="shared" si="2689"/>
        <v>#N/A</v>
      </c>
      <c r="FP25" s="38" t="e">
        <f t="shared" si="2689"/>
        <v>#N/A</v>
      </c>
      <c r="FQ25" s="38" t="e">
        <f t="shared" si="2689"/>
        <v>#N/A</v>
      </c>
      <c r="FR25" s="38" t="e">
        <f t="shared" si="2689"/>
        <v>#N/A</v>
      </c>
      <c r="FS25" s="38" t="e">
        <f t="shared" si="2689"/>
        <v>#N/A</v>
      </c>
      <c r="FT25" s="38" t="e">
        <f t="shared" si="2689"/>
        <v>#N/A</v>
      </c>
      <c r="FU25" s="38" t="e">
        <f t="shared" si="2689"/>
        <v>#N/A</v>
      </c>
      <c r="FV25" s="38" t="e">
        <f t="shared" si="2689"/>
        <v>#N/A</v>
      </c>
      <c r="FW25" s="38" t="e">
        <f t="shared" si="2689"/>
        <v>#N/A</v>
      </c>
      <c r="FX25" s="38" t="e">
        <f t="shared" si="2689"/>
        <v>#N/A</v>
      </c>
      <c r="FY25" s="38" t="e">
        <f t="shared" si="2689"/>
        <v>#N/A</v>
      </c>
      <c r="FZ25" s="38" t="e">
        <f t="shared" si="2689"/>
        <v>#N/A</v>
      </c>
      <c r="GA25" s="38" t="e">
        <f t="shared" si="2689"/>
        <v>#N/A</v>
      </c>
      <c r="GB25" s="38" t="e">
        <f t="shared" si="2689"/>
        <v>#N/A</v>
      </c>
      <c r="GC25" s="38" t="e">
        <f t="shared" si="2689"/>
        <v>#N/A</v>
      </c>
      <c r="GD25" s="38" t="e">
        <f t="shared" si="2689"/>
        <v>#N/A</v>
      </c>
      <c r="GE25" s="38" t="e">
        <f t="shared" si="2689"/>
        <v>#N/A</v>
      </c>
      <c r="GF25" s="38" t="e">
        <f t="shared" si="2689"/>
        <v>#N/A</v>
      </c>
      <c r="GG25" s="38" t="e">
        <f t="shared" si="2689"/>
        <v>#N/A</v>
      </c>
      <c r="GH25" s="38" t="e">
        <f t="shared" si="2689"/>
        <v>#N/A</v>
      </c>
      <c r="GI25" s="38" t="e">
        <f t="shared" si="2689"/>
        <v>#N/A</v>
      </c>
      <c r="GJ25" s="38" t="e">
        <f t="shared" si="2689"/>
        <v>#N/A</v>
      </c>
    </row>
    <row r="26" spans="2:192" x14ac:dyDescent="0.3">
      <c r="B26" s="35" t="s">
        <v>441</v>
      </c>
      <c r="C26" s="31" t="s">
        <v>444</v>
      </c>
      <c r="E26" s="232"/>
      <c r="F26" s="88">
        <f t="shared" ref="F26:U32" si="2690">F15</f>
        <v>0</v>
      </c>
      <c r="G26" s="88">
        <f t="shared" si="2690"/>
        <v>0</v>
      </c>
      <c r="H26" s="35">
        <f t="shared" si="2690"/>
        <v>0</v>
      </c>
      <c r="I26" s="35">
        <f t="shared" si="2690"/>
        <v>0</v>
      </c>
      <c r="J26" s="35">
        <f t="shared" si="2690"/>
        <v>0</v>
      </c>
      <c r="K26" s="35">
        <f t="shared" si="2690"/>
        <v>0</v>
      </c>
      <c r="L26" s="35">
        <f t="shared" si="2690"/>
        <v>0</v>
      </c>
      <c r="M26" s="35">
        <f t="shared" si="2690"/>
        <v>0</v>
      </c>
      <c r="N26" s="35">
        <f t="shared" si="2690"/>
        <v>0</v>
      </c>
      <c r="O26" s="35">
        <f t="shared" si="2690"/>
        <v>0</v>
      </c>
      <c r="P26" s="35">
        <f t="shared" si="2690"/>
        <v>0</v>
      </c>
      <c r="Q26" s="35">
        <f t="shared" si="2690"/>
        <v>0</v>
      </c>
      <c r="R26" s="35">
        <f t="shared" si="2690"/>
        <v>0</v>
      </c>
      <c r="S26" s="35">
        <f t="shared" si="2690"/>
        <v>0</v>
      </c>
      <c r="T26" s="35">
        <f t="shared" si="2690"/>
        <v>0</v>
      </c>
      <c r="U26" s="35">
        <f t="shared" si="2690"/>
        <v>0</v>
      </c>
      <c r="V26" s="35">
        <f t="shared" si="2687"/>
        <v>0</v>
      </c>
      <c r="W26" s="35">
        <f t="shared" si="2687"/>
        <v>0</v>
      </c>
      <c r="X26" s="35">
        <f t="shared" si="2687"/>
        <v>0</v>
      </c>
      <c r="Y26" s="35">
        <f t="shared" si="2687"/>
        <v>0</v>
      </c>
      <c r="Z26" s="35">
        <f t="shared" si="2687"/>
        <v>0</v>
      </c>
      <c r="AA26" s="35">
        <f t="shared" si="2687"/>
        <v>0</v>
      </c>
      <c r="AB26" s="35">
        <f t="shared" si="2687"/>
        <v>0</v>
      </c>
      <c r="AC26" s="35">
        <f t="shared" si="2687"/>
        <v>0</v>
      </c>
      <c r="AD26" s="35">
        <f t="shared" si="2687"/>
        <v>0</v>
      </c>
      <c r="AE26" s="35">
        <f t="shared" si="2687"/>
        <v>0</v>
      </c>
      <c r="AF26" s="35">
        <f t="shared" si="2687"/>
        <v>0</v>
      </c>
      <c r="AG26" s="35">
        <f t="shared" si="2687"/>
        <v>0</v>
      </c>
      <c r="AH26" s="35">
        <f t="shared" si="2687"/>
        <v>0</v>
      </c>
      <c r="AI26" s="35">
        <f t="shared" si="2687"/>
        <v>0</v>
      </c>
      <c r="AJ26" s="35">
        <f t="shared" si="2687"/>
        <v>0</v>
      </c>
      <c r="AK26" s="35">
        <f t="shared" si="2687"/>
        <v>0</v>
      </c>
      <c r="AL26" s="35">
        <f t="shared" si="2687"/>
        <v>0</v>
      </c>
      <c r="AM26" s="35">
        <f t="shared" si="2687"/>
        <v>0</v>
      </c>
      <c r="AN26" s="35">
        <f t="shared" si="2687"/>
        <v>0</v>
      </c>
      <c r="AO26" s="35">
        <f t="shared" si="2687"/>
        <v>0</v>
      </c>
      <c r="AP26" s="35">
        <f t="shared" si="2687"/>
        <v>0</v>
      </c>
      <c r="AQ26" s="35">
        <f t="shared" si="2687"/>
        <v>0</v>
      </c>
      <c r="AR26" s="35">
        <f t="shared" si="2687"/>
        <v>0</v>
      </c>
      <c r="AS26" s="35">
        <f t="shared" si="2687"/>
        <v>0</v>
      </c>
      <c r="AT26" s="35">
        <f t="shared" si="2687"/>
        <v>0</v>
      </c>
      <c r="AU26" s="35">
        <f t="shared" si="2687"/>
        <v>0</v>
      </c>
      <c r="AV26" s="35">
        <f t="shared" si="2687"/>
        <v>0</v>
      </c>
      <c r="AW26" s="35">
        <f t="shared" si="2687"/>
        <v>0</v>
      </c>
      <c r="AX26" s="35">
        <f t="shared" si="2687"/>
        <v>0</v>
      </c>
      <c r="AY26" s="35">
        <f t="shared" si="2687"/>
        <v>0</v>
      </c>
      <c r="AZ26" s="35">
        <f t="shared" si="2687"/>
        <v>0</v>
      </c>
      <c r="BA26" s="35">
        <f t="shared" si="2687"/>
        <v>0</v>
      </c>
      <c r="BB26" s="35">
        <f t="shared" si="2687"/>
        <v>0</v>
      </c>
      <c r="BC26" s="35">
        <f t="shared" si="2687"/>
        <v>0</v>
      </c>
      <c r="BD26" s="35">
        <f t="shared" si="2687"/>
        <v>0</v>
      </c>
      <c r="BE26" s="35">
        <f t="shared" si="2687"/>
        <v>0</v>
      </c>
      <c r="BF26" s="35">
        <f t="shared" si="2687"/>
        <v>0</v>
      </c>
      <c r="BG26" s="35">
        <f t="shared" si="2687"/>
        <v>0</v>
      </c>
      <c r="BH26" s="35">
        <f t="shared" si="2687"/>
        <v>0</v>
      </c>
      <c r="BI26" s="35">
        <f t="shared" si="2687"/>
        <v>0</v>
      </c>
      <c r="BJ26" s="35">
        <f t="shared" si="2687"/>
        <v>0</v>
      </c>
      <c r="BK26" s="35">
        <f t="shared" si="2687"/>
        <v>0</v>
      </c>
      <c r="BL26" s="35">
        <f t="shared" si="2687"/>
        <v>0</v>
      </c>
      <c r="BM26" s="35">
        <f t="shared" si="2687"/>
        <v>0</v>
      </c>
      <c r="BN26" s="35">
        <f t="shared" si="2687"/>
        <v>0</v>
      </c>
      <c r="BO26" s="35">
        <f t="shared" si="2687"/>
        <v>0</v>
      </c>
      <c r="BP26" s="35">
        <f t="shared" si="2687"/>
        <v>0</v>
      </c>
      <c r="BQ26" s="35">
        <f t="shared" si="2687"/>
        <v>0</v>
      </c>
      <c r="BR26" s="35">
        <f t="shared" si="2687"/>
        <v>0</v>
      </c>
      <c r="BS26" s="35">
        <f t="shared" si="2688"/>
        <v>0</v>
      </c>
      <c r="BT26" s="35">
        <f t="shared" si="2688"/>
        <v>0</v>
      </c>
      <c r="BU26" s="35">
        <f t="shared" si="2688"/>
        <v>0</v>
      </c>
      <c r="BV26" s="35">
        <f t="shared" si="2688"/>
        <v>0</v>
      </c>
      <c r="BW26" s="35">
        <f t="shared" si="2688"/>
        <v>0</v>
      </c>
      <c r="BX26" s="35">
        <f t="shared" si="2688"/>
        <v>0</v>
      </c>
      <c r="BY26" s="35">
        <f t="shared" si="2688"/>
        <v>0</v>
      </c>
      <c r="BZ26" s="35">
        <f t="shared" si="2688"/>
        <v>0</v>
      </c>
      <c r="CA26" s="35">
        <f t="shared" si="2688"/>
        <v>0</v>
      </c>
      <c r="CB26" s="35">
        <f t="shared" si="2688"/>
        <v>0</v>
      </c>
      <c r="CC26" s="35">
        <f t="shared" si="2688"/>
        <v>0</v>
      </c>
      <c r="CD26" s="35">
        <f t="shared" si="2688"/>
        <v>0</v>
      </c>
      <c r="CE26" s="35">
        <f t="shared" si="2688"/>
        <v>0</v>
      </c>
      <c r="CF26" s="35">
        <f t="shared" si="2688"/>
        <v>0</v>
      </c>
      <c r="CG26" s="35">
        <f t="shared" si="2688"/>
        <v>0</v>
      </c>
      <c r="CH26" s="35">
        <f t="shared" si="2688"/>
        <v>0</v>
      </c>
      <c r="CI26" s="35">
        <f t="shared" si="2688"/>
        <v>0</v>
      </c>
      <c r="CJ26" s="35">
        <f t="shared" si="2688"/>
        <v>0</v>
      </c>
      <c r="CK26" s="35">
        <f t="shared" si="2688"/>
        <v>0</v>
      </c>
      <c r="CL26" s="35">
        <f t="shared" si="2688"/>
        <v>0</v>
      </c>
      <c r="CM26" s="35">
        <f t="shared" si="2688"/>
        <v>0</v>
      </c>
      <c r="CN26" s="35">
        <f t="shared" si="2688"/>
        <v>0</v>
      </c>
      <c r="CO26" s="35">
        <f t="shared" si="2688"/>
        <v>0</v>
      </c>
      <c r="CP26" s="35">
        <f t="shared" si="2688"/>
        <v>0</v>
      </c>
      <c r="CQ26" s="35">
        <f t="shared" si="2688"/>
        <v>0</v>
      </c>
      <c r="CR26" s="35">
        <f t="shared" si="2688"/>
        <v>0</v>
      </c>
      <c r="CS26" s="35">
        <f t="shared" si="2688"/>
        <v>0</v>
      </c>
      <c r="CT26" s="35">
        <f t="shared" si="2688"/>
        <v>0</v>
      </c>
      <c r="CU26" s="35">
        <f t="shared" si="2688"/>
        <v>0</v>
      </c>
      <c r="CV26" s="35">
        <f t="shared" si="2688"/>
        <v>0</v>
      </c>
      <c r="CW26" s="35">
        <f t="shared" si="2688"/>
        <v>0</v>
      </c>
      <c r="CX26" s="35">
        <f t="shared" si="2688"/>
        <v>0</v>
      </c>
      <c r="CY26" s="35">
        <f t="shared" si="2688"/>
        <v>0</v>
      </c>
      <c r="CZ26" s="35">
        <f t="shared" si="2688"/>
        <v>0</v>
      </c>
      <c r="DA26" s="35">
        <f t="shared" si="2688"/>
        <v>0</v>
      </c>
      <c r="DB26" s="35">
        <f t="shared" si="2688"/>
        <v>0</v>
      </c>
      <c r="DC26" s="35">
        <f t="shared" si="2688"/>
        <v>0</v>
      </c>
      <c r="DD26" s="35">
        <f t="shared" si="2688"/>
        <v>0</v>
      </c>
      <c r="DE26" s="35">
        <f t="shared" si="2688"/>
        <v>0</v>
      </c>
      <c r="DF26" s="35">
        <f t="shared" si="2688"/>
        <v>0</v>
      </c>
      <c r="DG26" s="35">
        <f t="shared" si="2688"/>
        <v>0</v>
      </c>
      <c r="DH26" s="35">
        <f t="shared" si="2688"/>
        <v>0</v>
      </c>
      <c r="DI26" s="35">
        <f t="shared" si="2688"/>
        <v>0</v>
      </c>
      <c r="DJ26" s="35">
        <f t="shared" si="2688"/>
        <v>0</v>
      </c>
      <c r="DK26" s="35">
        <f t="shared" si="2688"/>
        <v>0</v>
      </c>
      <c r="DL26" s="35">
        <f t="shared" si="2688"/>
        <v>0</v>
      </c>
      <c r="DM26" s="35">
        <f t="shared" si="2688"/>
        <v>0</v>
      </c>
      <c r="DN26" s="35">
        <f t="shared" si="2688"/>
        <v>0</v>
      </c>
      <c r="DO26" s="35">
        <f t="shared" si="2688"/>
        <v>0</v>
      </c>
      <c r="DP26" s="35">
        <f t="shared" si="2688"/>
        <v>0</v>
      </c>
      <c r="DQ26" s="35">
        <f t="shared" si="2688"/>
        <v>0</v>
      </c>
      <c r="DR26" s="35">
        <f t="shared" si="2688"/>
        <v>0</v>
      </c>
      <c r="DS26" s="35">
        <f t="shared" si="2688"/>
        <v>0</v>
      </c>
      <c r="DT26" s="35">
        <f t="shared" si="2688"/>
        <v>0</v>
      </c>
      <c r="DU26" s="35">
        <f t="shared" si="2688"/>
        <v>0</v>
      </c>
      <c r="DV26" s="35">
        <f t="shared" si="2688"/>
        <v>0</v>
      </c>
      <c r="DW26" s="35">
        <f t="shared" si="2688"/>
        <v>0</v>
      </c>
      <c r="DX26" s="35">
        <f t="shared" si="2688"/>
        <v>0</v>
      </c>
      <c r="DY26" s="35">
        <f t="shared" si="2688"/>
        <v>0</v>
      </c>
      <c r="DZ26" s="35">
        <f t="shared" si="2688"/>
        <v>0</v>
      </c>
      <c r="EA26" s="35">
        <f t="shared" si="2688"/>
        <v>0</v>
      </c>
      <c r="EB26" s="35">
        <f t="shared" si="2688"/>
        <v>0</v>
      </c>
      <c r="EC26" s="35">
        <f t="shared" si="2688"/>
        <v>0</v>
      </c>
      <c r="ED26" s="35">
        <f t="shared" si="2688"/>
        <v>0</v>
      </c>
      <c r="EE26" s="35">
        <f t="shared" si="2689"/>
        <v>0</v>
      </c>
      <c r="EF26" s="35">
        <f t="shared" si="2689"/>
        <v>0</v>
      </c>
      <c r="EG26" s="35">
        <f t="shared" si="2689"/>
        <v>0</v>
      </c>
      <c r="EH26" s="35">
        <f t="shared" si="2689"/>
        <v>0</v>
      </c>
      <c r="EI26" s="35">
        <f t="shared" si="2689"/>
        <v>0</v>
      </c>
      <c r="EJ26" s="35">
        <f t="shared" si="2689"/>
        <v>0</v>
      </c>
      <c r="EK26" s="35">
        <f t="shared" si="2689"/>
        <v>0</v>
      </c>
      <c r="EL26" s="35">
        <f t="shared" si="2689"/>
        <v>0</v>
      </c>
      <c r="EM26" s="35">
        <f t="shared" si="2689"/>
        <v>0</v>
      </c>
      <c r="EN26" s="35">
        <f t="shared" si="2689"/>
        <v>0</v>
      </c>
      <c r="EO26" s="35">
        <f t="shared" si="2689"/>
        <v>0</v>
      </c>
      <c r="EP26" s="35">
        <f t="shared" si="2689"/>
        <v>0</v>
      </c>
      <c r="EQ26" s="35">
        <f t="shared" si="2689"/>
        <v>0</v>
      </c>
      <c r="ER26" s="35">
        <f t="shared" si="2689"/>
        <v>0</v>
      </c>
      <c r="ES26" s="35">
        <f t="shared" si="2689"/>
        <v>0</v>
      </c>
      <c r="ET26" s="35">
        <f t="shared" si="2689"/>
        <v>0</v>
      </c>
      <c r="EU26" s="35">
        <f t="shared" si="2689"/>
        <v>0</v>
      </c>
      <c r="EV26" s="35">
        <f t="shared" si="2689"/>
        <v>0</v>
      </c>
      <c r="EW26" s="35">
        <f t="shared" si="2689"/>
        <v>0</v>
      </c>
      <c r="EX26" s="35">
        <f t="shared" si="2689"/>
        <v>0</v>
      </c>
      <c r="EY26" s="35">
        <f t="shared" si="2689"/>
        <v>0</v>
      </c>
      <c r="EZ26" s="35">
        <f t="shared" si="2689"/>
        <v>0</v>
      </c>
      <c r="FA26" s="35">
        <f t="shared" si="2689"/>
        <v>0</v>
      </c>
      <c r="FB26" s="35">
        <f t="shared" si="2689"/>
        <v>0</v>
      </c>
      <c r="FC26" s="35">
        <f t="shared" si="2689"/>
        <v>0</v>
      </c>
      <c r="FD26" s="35">
        <f t="shared" si="2689"/>
        <v>0</v>
      </c>
      <c r="FE26" s="35">
        <f t="shared" si="2689"/>
        <v>0</v>
      </c>
      <c r="FF26" s="35">
        <f t="shared" si="2689"/>
        <v>0</v>
      </c>
      <c r="FG26" s="35">
        <f t="shared" si="2689"/>
        <v>0</v>
      </c>
      <c r="FH26" s="35">
        <f t="shared" si="2689"/>
        <v>0</v>
      </c>
      <c r="FI26" s="35">
        <f t="shared" si="2689"/>
        <v>0</v>
      </c>
      <c r="FJ26" s="35">
        <f t="shared" si="2689"/>
        <v>0</v>
      </c>
      <c r="FK26" s="35">
        <f t="shared" si="2689"/>
        <v>0</v>
      </c>
      <c r="FL26" s="35">
        <f t="shared" si="2689"/>
        <v>0</v>
      </c>
      <c r="FM26" s="35">
        <f t="shared" si="2689"/>
        <v>0</v>
      </c>
      <c r="FN26" s="35">
        <f t="shared" si="2689"/>
        <v>0</v>
      </c>
      <c r="FO26" s="35">
        <f t="shared" si="2689"/>
        <v>0</v>
      </c>
      <c r="FP26" s="35">
        <f t="shared" si="2689"/>
        <v>0</v>
      </c>
      <c r="FQ26" s="35">
        <f t="shared" si="2689"/>
        <v>0</v>
      </c>
      <c r="FR26" s="35">
        <f t="shared" si="2689"/>
        <v>0</v>
      </c>
      <c r="FS26" s="35">
        <f t="shared" si="2689"/>
        <v>0</v>
      </c>
      <c r="FT26" s="35">
        <f t="shared" si="2689"/>
        <v>0</v>
      </c>
      <c r="FU26" s="35">
        <f t="shared" si="2689"/>
        <v>0</v>
      </c>
      <c r="FV26" s="35">
        <f t="shared" si="2689"/>
        <v>0</v>
      </c>
      <c r="FW26" s="35">
        <f t="shared" si="2689"/>
        <v>0</v>
      </c>
      <c r="FX26" s="35">
        <f t="shared" si="2689"/>
        <v>0</v>
      </c>
      <c r="FY26" s="35">
        <f t="shared" si="2689"/>
        <v>0</v>
      </c>
      <c r="FZ26" s="35">
        <f t="shared" si="2689"/>
        <v>0</v>
      </c>
      <c r="GA26" s="35">
        <f t="shared" si="2689"/>
        <v>0</v>
      </c>
      <c r="GB26" s="35">
        <f t="shared" si="2689"/>
        <v>0</v>
      </c>
      <c r="GC26" s="35">
        <f t="shared" si="2689"/>
        <v>0</v>
      </c>
      <c r="GD26" s="35">
        <f t="shared" si="2689"/>
        <v>0</v>
      </c>
      <c r="GE26" s="35">
        <f t="shared" si="2689"/>
        <v>0</v>
      </c>
      <c r="GF26" s="35">
        <f t="shared" si="2689"/>
        <v>0</v>
      </c>
      <c r="GG26" s="35">
        <f t="shared" si="2689"/>
        <v>0</v>
      </c>
      <c r="GH26" s="35">
        <f t="shared" si="2689"/>
        <v>0</v>
      </c>
      <c r="GI26" s="35">
        <f t="shared" si="2689"/>
        <v>0</v>
      </c>
      <c r="GJ26" s="35">
        <f t="shared" si="2689"/>
        <v>0</v>
      </c>
    </row>
    <row r="27" spans="2:192" x14ac:dyDescent="0.3">
      <c r="B27" s="35" t="s">
        <v>441</v>
      </c>
      <c r="C27" s="31" t="s">
        <v>446</v>
      </c>
      <c r="E27" s="232"/>
      <c r="F27" s="88">
        <f t="shared" si="2690"/>
        <v>-355.04927999999995</v>
      </c>
      <c r="G27" s="88">
        <f t="shared" ref="G27:BR30" si="2691">G16</f>
        <v>-226.78298740337667</v>
      </c>
      <c r="H27" s="35">
        <f t="shared" si="2691"/>
        <v>-178.60756040926944</v>
      </c>
      <c r="I27" s="35">
        <f t="shared" si="2691"/>
        <v>-157.50612821274029</v>
      </c>
      <c r="J27" s="35">
        <f t="shared" si="2691"/>
        <v>-138.62916211695446</v>
      </c>
      <c r="K27" s="35">
        <f t="shared" si="2691"/>
        <v>-122.07859656475283</v>
      </c>
      <c r="L27" s="35">
        <f t="shared" si="2691"/>
        <v>-107.38602092097751</v>
      </c>
      <c r="M27" s="35">
        <f t="shared" si="2691"/>
        <v>-94.03922811260226</v>
      </c>
      <c r="N27" s="35">
        <f t="shared" si="2691"/>
        <v>-81.955334885025138</v>
      </c>
      <c r="O27" s="35">
        <f t="shared" si="2691"/>
        <v>-71.052789499537994</v>
      </c>
      <c r="P27" s="35">
        <f t="shared" si="2691"/>
        <v>-61.24813090239271</v>
      </c>
      <c r="Q27" s="35">
        <f t="shared" si="2691"/>
        <v>-52.459936696287627</v>
      </c>
      <c r="R27" s="35">
        <f t="shared" si="2691"/>
        <v>-44.342063588962503</v>
      </c>
      <c r="S27" s="35">
        <f t="shared" si="2691"/>
        <v>-36.911721166792915</v>
      </c>
      <c r="T27" s="35">
        <f t="shared" si="2691"/>
        <v>-30.187286601425992</v>
      </c>
      <c r="U27" s="35">
        <f t="shared" si="2691"/>
        <v>-24.18561985157115</v>
      </c>
      <c r="V27" s="35">
        <f t="shared" si="2691"/>
        <v>-18.918818867195132</v>
      </c>
      <c r="W27" s="35">
        <f t="shared" si="2691"/>
        <v>-14.390561858265901</v>
      </c>
      <c r="X27" s="35">
        <f t="shared" si="2691"/>
        <v>-10.592327735895125</v>
      </c>
      <c r="Y27" s="35">
        <f t="shared" si="2691"/>
        <v>-7.4999526318365</v>
      </c>
      <c r="Z27" s="35">
        <f t="shared" si="2691"/>
        <v>-5.0711386804380334</v>
      </c>
      <c r="AA27" s="35">
        <f t="shared" si="2691"/>
        <v>-3.2446268682773609</v>
      </c>
      <c r="AB27" s="35">
        <f t="shared" si="2691"/>
        <v>-2.0045385136000715</v>
      </c>
      <c r="AC27" s="35">
        <f t="shared" si="2691"/>
        <v>-1.19736652091495</v>
      </c>
      <c r="AD27" s="35">
        <f t="shared" si="2691"/>
        <v>-0.69041088911482507</v>
      </c>
      <c r="AE27" s="35">
        <f t="shared" si="2691"/>
        <v>-0.38325485247435725</v>
      </c>
      <c r="AF27" s="35">
        <f t="shared" si="2691"/>
        <v>0</v>
      </c>
      <c r="AG27" s="35" t="e">
        <f t="shared" si="2691"/>
        <v>#N/A</v>
      </c>
      <c r="AH27" s="35" t="e">
        <f t="shared" si="2691"/>
        <v>#N/A</v>
      </c>
      <c r="AI27" s="35" t="e">
        <f t="shared" si="2691"/>
        <v>#N/A</v>
      </c>
      <c r="AJ27" s="35" t="e">
        <f t="shared" si="2691"/>
        <v>#N/A</v>
      </c>
      <c r="AK27" s="35" t="e">
        <f t="shared" si="2691"/>
        <v>#N/A</v>
      </c>
      <c r="AL27" s="35" t="e">
        <f t="shared" si="2691"/>
        <v>#N/A</v>
      </c>
      <c r="AM27" s="35" t="e">
        <f t="shared" si="2691"/>
        <v>#N/A</v>
      </c>
      <c r="AN27" s="35" t="e">
        <f t="shared" si="2691"/>
        <v>#N/A</v>
      </c>
      <c r="AO27" s="35" t="e">
        <f t="shared" si="2691"/>
        <v>#N/A</v>
      </c>
      <c r="AP27" s="35" t="e">
        <f t="shared" si="2691"/>
        <v>#N/A</v>
      </c>
      <c r="AQ27" s="35" t="e">
        <f t="shared" si="2691"/>
        <v>#N/A</v>
      </c>
      <c r="AR27" s="35" t="e">
        <f t="shared" si="2691"/>
        <v>#N/A</v>
      </c>
      <c r="AS27" s="35" t="e">
        <f t="shared" si="2691"/>
        <v>#N/A</v>
      </c>
      <c r="AT27" s="35" t="e">
        <f t="shared" si="2691"/>
        <v>#N/A</v>
      </c>
      <c r="AU27" s="35" t="e">
        <f t="shared" si="2691"/>
        <v>#N/A</v>
      </c>
      <c r="AV27" s="35" t="e">
        <f t="shared" si="2691"/>
        <v>#N/A</v>
      </c>
      <c r="AW27" s="35" t="e">
        <f t="shared" si="2691"/>
        <v>#N/A</v>
      </c>
      <c r="AX27" s="35" t="e">
        <f t="shared" si="2691"/>
        <v>#N/A</v>
      </c>
      <c r="AY27" s="35" t="e">
        <f t="shared" si="2691"/>
        <v>#N/A</v>
      </c>
      <c r="AZ27" s="35" t="e">
        <f t="shared" si="2691"/>
        <v>#N/A</v>
      </c>
      <c r="BA27" s="35" t="e">
        <f t="shared" si="2691"/>
        <v>#N/A</v>
      </c>
      <c r="BB27" s="35" t="e">
        <f t="shared" si="2691"/>
        <v>#N/A</v>
      </c>
      <c r="BC27" s="35" t="e">
        <f t="shared" si="2691"/>
        <v>#N/A</v>
      </c>
      <c r="BD27" s="35" t="e">
        <f t="shared" si="2691"/>
        <v>#N/A</v>
      </c>
      <c r="BE27" s="35" t="e">
        <f t="shared" si="2691"/>
        <v>#N/A</v>
      </c>
      <c r="BF27" s="35" t="e">
        <f t="shared" si="2691"/>
        <v>#N/A</v>
      </c>
      <c r="BG27" s="35" t="e">
        <f t="shared" si="2691"/>
        <v>#N/A</v>
      </c>
      <c r="BH27" s="35" t="e">
        <f t="shared" si="2691"/>
        <v>#N/A</v>
      </c>
      <c r="BI27" s="35" t="e">
        <f t="shared" si="2691"/>
        <v>#N/A</v>
      </c>
      <c r="BJ27" s="35" t="e">
        <f t="shared" si="2691"/>
        <v>#N/A</v>
      </c>
      <c r="BK27" s="35" t="e">
        <f t="shared" si="2691"/>
        <v>#N/A</v>
      </c>
      <c r="BL27" s="35" t="e">
        <f t="shared" si="2691"/>
        <v>#N/A</v>
      </c>
      <c r="BM27" s="35" t="e">
        <f t="shared" si="2691"/>
        <v>#N/A</v>
      </c>
      <c r="BN27" s="35" t="e">
        <f t="shared" si="2691"/>
        <v>#N/A</v>
      </c>
      <c r="BO27" s="35" t="e">
        <f t="shared" si="2691"/>
        <v>#N/A</v>
      </c>
      <c r="BP27" s="35" t="e">
        <f t="shared" si="2691"/>
        <v>#N/A</v>
      </c>
      <c r="BQ27" s="35" t="e">
        <f t="shared" si="2691"/>
        <v>#N/A</v>
      </c>
      <c r="BR27" s="35" t="e">
        <f t="shared" si="2691"/>
        <v>#N/A</v>
      </c>
      <c r="BS27" s="35" t="e">
        <f t="shared" si="2688"/>
        <v>#N/A</v>
      </c>
      <c r="BT27" s="35" t="e">
        <f t="shared" si="2688"/>
        <v>#N/A</v>
      </c>
      <c r="BU27" s="35" t="e">
        <f t="shared" si="2688"/>
        <v>#N/A</v>
      </c>
      <c r="BV27" s="35" t="e">
        <f t="shared" si="2688"/>
        <v>#N/A</v>
      </c>
      <c r="BW27" s="35" t="e">
        <f t="shared" si="2688"/>
        <v>#N/A</v>
      </c>
      <c r="BX27" s="35" t="e">
        <f t="shared" si="2688"/>
        <v>#N/A</v>
      </c>
      <c r="BY27" s="35" t="e">
        <f t="shared" si="2688"/>
        <v>#N/A</v>
      </c>
      <c r="BZ27" s="35" t="e">
        <f t="shared" si="2688"/>
        <v>#N/A</v>
      </c>
      <c r="CA27" s="35" t="e">
        <f t="shared" si="2688"/>
        <v>#N/A</v>
      </c>
      <c r="CB27" s="35" t="e">
        <f t="shared" si="2688"/>
        <v>#N/A</v>
      </c>
      <c r="CC27" s="35" t="e">
        <f t="shared" si="2688"/>
        <v>#N/A</v>
      </c>
      <c r="CD27" s="35" t="e">
        <f t="shared" si="2688"/>
        <v>#N/A</v>
      </c>
      <c r="CE27" s="35" t="e">
        <f t="shared" si="2688"/>
        <v>#N/A</v>
      </c>
      <c r="CF27" s="35" t="e">
        <f t="shared" si="2688"/>
        <v>#N/A</v>
      </c>
      <c r="CG27" s="35" t="e">
        <f t="shared" si="2688"/>
        <v>#N/A</v>
      </c>
      <c r="CH27" s="35" t="e">
        <f t="shared" si="2688"/>
        <v>#N/A</v>
      </c>
      <c r="CI27" s="35" t="e">
        <f t="shared" si="2688"/>
        <v>#N/A</v>
      </c>
      <c r="CJ27" s="35" t="e">
        <f t="shared" si="2688"/>
        <v>#N/A</v>
      </c>
      <c r="CK27" s="35" t="e">
        <f t="shared" si="2688"/>
        <v>#N/A</v>
      </c>
      <c r="CL27" s="35" t="e">
        <f t="shared" si="2688"/>
        <v>#N/A</v>
      </c>
      <c r="CM27" s="35" t="e">
        <f t="shared" si="2688"/>
        <v>#N/A</v>
      </c>
      <c r="CN27" s="35" t="e">
        <f t="shared" si="2688"/>
        <v>#N/A</v>
      </c>
      <c r="CO27" s="35" t="e">
        <f t="shared" si="2688"/>
        <v>#N/A</v>
      </c>
      <c r="CP27" s="35" t="e">
        <f t="shared" si="2688"/>
        <v>#N/A</v>
      </c>
      <c r="CQ27" s="35" t="e">
        <f t="shared" si="2688"/>
        <v>#N/A</v>
      </c>
      <c r="CR27" s="35" t="e">
        <f t="shared" si="2688"/>
        <v>#N/A</v>
      </c>
      <c r="CS27" s="35" t="e">
        <f t="shared" si="2688"/>
        <v>#N/A</v>
      </c>
      <c r="CT27" s="35" t="e">
        <f t="shared" si="2688"/>
        <v>#N/A</v>
      </c>
      <c r="CU27" s="35" t="e">
        <f t="shared" si="2688"/>
        <v>#N/A</v>
      </c>
      <c r="CV27" s="35" t="e">
        <f t="shared" si="2688"/>
        <v>#N/A</v>
      </c>
      <c r="CW27" s="35" t="e">
        <f t="shared" si="2688"/>
        <v>#N/A</v>
      </c>
      <c r="CX27" s="35" t="e">
        <f t="shared" si="2688"/>
        <v>#N/A</v>
      </c>
      <c r="CY27" s="35" t="e">
        <f t="shared" si="2688"/>
        <v>#N/A</v>
      </c>
      <c r="CZ27" s="35" t="e">
        <f t="shared" si="2688"/>
        <v>#N/A</v>
      </c>
      <c r="DA27" s="35" t="e">
        <f t="shared" si="2688"/>
        <v>#N/A</v>
      </c>
      <c r="DB27" s="35" t="e">
        <f t="shared" si="2688"/>
        <v>#N/A</v>
      </c>
      <c r="DC27" s="35" t="e">
        <f t="shared" si="2688"/>
        <v>#N/A</v>
      </c>
      <c r="DD27" s="35" t="e">
        <f t="shared" si="2688"/>
        <v>#N/A</v>
      </c>
      <c r="DE27" s="35" t="e">
        <f t="shared" si="2688"/>
        <v>#N/A</v>
      </c>
      <c r="DF27" s="35" t="e">
        <f t="shared" si="2688"/>
        <v>#N/A</v>
      </c>
      <c r="DG27" s="35" t="e">
        <f t="shared" si="2688"/>
        <v>#N/A</v>
      </c>
      <c r="DH27" s="35" t="e">
        <f t="shared" si="2688"/>
        <v>#N/A</v>
      </c>
      <c r="DI27" s="35" t="e">
        <f t="shared" si="2688"/>
        <v>#N/A</v>
      </c>
      <c r="DJ27" s="35" t="e">
        <f t="shared" si="2688"/>
        <v>#N/A</v>
      </c>
      <c r="DK27" s="35" t="e">
        <f t="shared" si="2688"/>
        <v>#N/A</v>
      </c>
      <c r="DL27" s="35" t="e">
        <f t="shared" si="2688"/>
        <v>#N/A</v>
      </c>
      <c r="DM27" s="35" t="e">
        <f t="shared" si="2688"/>
        <v>#N/A</v>
      </c>
      <c r="DN27" s="35" t="e">
        <f t="shared" si="2688"/>
        <v>#N/A</v>
      </c>
      <c r="DO27" s="35" t="e">
        <f t="shared" si="2688"/>
        <v>#N/A</v>
      </c>
      <c r="DP27" s="35" t="e">
        <f t="shared" si="2688"/>
        <v>#N/A</v>
      </c>
      <c r="DQ27" s="35" t="e">
        <f t="shared" si="2688"/>
        <v>#N/A</v>
      </c>
      <c r="DR27" s="35" t="e">
        <f t="shared" si="2688"/>
        <v>#N/A</v>
      </c>
      <c r="DS27" s="35" t="e">
        <f t="shared" si="2688"/>
        <v>#N/A</v>
      </c>
      <c r="DT27" s="35" t="e">
        <f t="shared" si="2688"/>
        <v>#N/A</v>
      </c>
      <c r="DU27" s="35" t="e">
        <f t="shared" si="2688"/>
        <v>#N/A</v>
      </c>
      <c r="DV27" s="35" t="e">
        <f t="shared" si="2688"/>
        <v>#N/A</v>
      </c>
      <c r="DW27" s="35" t="e">
        <f t="shared" si="2688"/>
        <v>#N/A</v>
      </c>
      <c r="DX27" s="35" t="e">
        <f t="shared" si="2688"/>
        <v>#N/A</v>
      </c>
      <c r="DY27" s="35" t="e">
        <f t="shared" si="2688"/>
        <v>#N/A</v>
      </c>
      <c r="DZ27" s="35" t="e">
        <f t="shared" si="2688"/>
        <v>#N/A</v>
      </c>
      <c r="EA27" s="35" t="e">
        <f t="shared" si="2688"/>
        <v>#N/A</v>
      </c>
      <c r="EB27" s="35" t="e">
        <f t="shared" si="2688"/>
        <v>#N/A</v>
      </c>
      <c r="EC27" s="35" t="e">
        <f t="shared" si="2688"/>
        <v>#N/A</v>
      </c>
      <c r="ED27" s="35" t="e">
        <f t="shared" si="2688"/>
        <v>#N/A</v>
      </c>
      <c r="EE27" s="35" t="e">
        <f t="shared" si="2689"/>
        <v>#N/A</v>
      </c>
      <c r="EF27" s="35" t="e">
        <f t="shared" si="2689"/>
        <v>#N/A</v>
      </c>
      <c r="EG27" s="35" t="e">
        <f t="shared" si="2689"/>
        <v>#N/A</v>
      </c>
      <c r="EH27" s="35" t="e">
        <f t="shared" si="2689"/>
        <v>#N/A</v>
      </c>
      <c r="EI27" s="35" t="e">
        <f t="shared" si="2689"/>
        <v>#N/A</v>
      </c>
      <c r="EJ27" s="35" t="e">
        <f t="shared" si="2689"/>
        <v>#N/A</v>
      </c>
      <c r="EK27" s="35" t="e">
        <f t="shared" si="2689"/>
        <v>#N/A</v>
      </c>
      <c r="EL27" s="35" t="e">
        <f t="shared" si="2689"/>
        <v>#N/A</v>
      </c>
      <c r="EM27" s="35" t="e">
        <f t="shared" si="2689"/>
        <v>#N/A</v>
      </c>
      <c r="EN27" s="35" t="e">
        <f t="shared" si="2689"/>
        <v>#N/A</v>
      </c>
      <c r="EO27" s="35" t="e">
        <f t="shared" si="2689"/>
        <v>#N/A</v>
      </c>
      <c r="EP27" s="35" t="e">
        <f t="shared" si="2689"/>
        <v>#N/A</v>
      </c>
      <c r="EQ27" s="35" t="e">
        <f t="shared" si="2689"/>
        <v>#N/A</v>
      </c>
      <c r="ER27" s="35" t="e">
        <f t="shared" si="2689"/>
        <v>#N/A</v>
      </c>
      <c r="ES27" s="35" t="e">
        <f t="shared" si="2689"/>
        <v>#N/A</v>
      </c>
      <c r="ET27" s="35" t="e">
        <f t="shared" si="2689"/>
        <v>#N/A</v>
      </c>
      <c r="EU27" s="35" t="e">
        <f t="shared" si="2689"/>
        <v>#N/A</v>
      </c>
      <c r="EV27" s="35" t="e">
        <f t="shared" si="2689"/>
        <v>#N/A</v>
      </c>
      <c r="EW27" s="35" t="e">
        <f t="shared" si="2689"/>
        <v>#N/A</v>
      </c>
      <c r="EX27" s="35" t="e">
        <f t="shared" si="2689"/>
        <v>#N/A</v>
      </c>
      <c r="EY27" s="35" t="e">
        <f t="shared" si="2689"/>
        <v>#N/A</v>
      </c>
      <c r="EZ27" s="35" t="e">
        <f t="shared" si="2689"/>
        <v>#N/A</v>
      </c>
      <c r="FA27" s="35" t="e">
        <f t="shared" si="2689"/>
        <v>#N/A</v>
      </c>
      <c r="FB27" s="35" t="e">
        <f t="shared" si="2689"/>
        <v>#N/A</v>
      </c>
      <c r="FC27" s="35" t="e">
        <f t="shared" si="2689"/>
        <v>#N/A</v>
      </c>
      <c r="FD27" s="35" t="e">
        <f t="shared" si="2689"/>
        <v>#N/A</v>
      </c>
      <c r="FE27" s="35" t="e">
        <f t="shared" si="2689"/>
        <v>#N/A</v>
      </c>
      <c r="FF27" s="35" t="e">
        <f t="shared" si="2689"/>
        <v>#N/A</v>
      </c>
      <c r="FG27" s="35" t="e">
        <f t="shared" si="2689"/>
        <v>#N/A</v>
      </c>
      <c r="FH27" s="35" t="e">
        <f t="shared" si="2689"/>
        <v>#N/A</v>
      </c>
      <c r="FI27" s="35" t="e">
        <f t="shared" si="2689"/>
        <v>#N/A</v>
      </c>
      <c r="FJ27" s="35" t="e">
        <f t="shared" si="2689"/>
        <v>#N/A</v>
      </c>
      <c r="FK27" s="35" t="e">
        <f t="shared" si="2689"/>
        <v>#N/A</v>
      </c>
      <c r="FL27" s="35" t="e">
        <f t="shared" si="2689"/>
        <v>#N/A</v>
      </c>
      <c r="FM27" s="35" t="e">
        <f t="shared" si="2689"/>
        <v>#N/A</v>
      </c>
      <c r="FN27" s="35" t="e">
        <f t="shared" si="2689"/>
        <v>#N/A</v>
      </c>
      <c r="FO27" s="35" t="e">
        <f t="shared" si="2689"/>
        <v>#N/A</v>
      </c>
      <c r="FP27" s="35" t="e">
        <f t="shared" si="2689"/>
        <v>#N/A</v>
      </c>
      <c r="FQ27" s="35" t="e">
        <f t="shared" si="2689"/>
        <v>#N/A</v>
      </c>
      <c r="FR27" s="35" t="e">
        <f t="shared" si="2689"/>
        <v>#N/A</v>
      </c>
      <c r="FS27" s="35" t="e">
        <f t="shared" si="2689"/>
        <v>#N/A</v>
      </c>
      <c r="FT27" s="35" t="e">
        <f t="shared" si="2689"/>
        <v>#N/A</v>
      </c>
      <c r="FU27" s="35" t="e">
        <f t="shared" si="2689"/>
        <v>#N/A</v>
      </c>
      <c r="FV27" s="35" t="e">
        <f t="shared" si="2689"/>
        <v>#N/A</v>
      </c>
      <c r="FW27" s="35" t="e">
        <f t="shared" si="2689"/>
        <v>#N/A</v>
      </c>
      <c r="FX27" s="35" t="e">
        <f t="shared" si="2689"/>
        <v>#N/A</v>
      </c>
      <c r="FY27" s="35" t="e">
        <f t="shared" si="2689"/>
        <v>#N/A</v>
      </c>
      <c r="FZ27" s="35" t="e">
        <f t="shared" si="2689"/>
        <v>#N/A</v>
      </c>
      <c r="GA27" s="35" t="e">
        <f t="shared" si="2689"/>
        <v>#N/A</v>
      </c>
      <c r="GB27" s="35" t="e">
        <f t="shared" si="2689"/>
        <v>#N/A</v>
      </c>
      <c r="GC27" s="35" t="e">
        <f t="shared" si="2689"/>
        <v>#N/A</v>
      </c>
      <c r="GD27" s="35" t="e">
        <f t="shared" si="2689"/>
        <v>#N/A</v>
      </c>
      <c r="GE27" s="35" t="e">
        <f t="shared" si="2689"/>
        <v>#N/A</v>
      </c>
      <c r="GF27" s="35" t="e">
        <f t="shared" si="2689"/>
        <v>#N/A</v>
      </c>
      <c r="GG27" s="35" t="e">
        <f t="shared" si="2689"/>
        <v>#N/A</v>
      </c>
      <c r="GH27" s="35" t="e">
        <f t="shared" si="2689"/>
        <v>#N/A</v>
      </c>
      <c r="GI27" s="35" t="e">
        <f t="shared" si="2689"/>
        <v>#N/A</v>
      </c>
      <c r="GJ27" s="35" t="e">
        <f t="shared" si="2689"/>
        <v>#N/A</v>
      </c>
    </row>
    <row r="28" spans="2:192" x14ac:dyDescent="0.3">
      <c r="B28" s="35" t="s">
        <v>441</v>
      </c>
      <c r="C28" s="31" t="s">
        <v>448</v>
      </c>
      <c r="E28" s="232"/>
      <c r="F28" s="88">
        <f t="shared" si="2690"/>
        <v>0</v>
      </c>
      <c r="G28" s="88">
        <f t="shared" si="2691"/>
        <v>0</v>
      </c>
      <c r="H28" s="88">
        <f t="shared" si="2691"/>
        <v>0</v>
      </c>
      <c r="I28" s="88">
        <f t="shared" si="2691"/>
        <v>0</v>
      </c>
      <c r="J28" s="88">
        <f t="shared" si="2691"/>
        <v>0</v>
      </c>
      <c r="K28" s="88">
        <f t="shared" si="2691"/>
        <v>0</v>
      </c>
      <c r="L28" s="88">
        <f t="shared" si="2691"/>
        <v>0</v>
      </c>
      <c r="M28" s="88">
        <f t="shared" si="2691"/>
        <v>0</v>
      </c>
      <c r="N28" s="88">
        <f t="shared" si="2691"/>
        <v>0</v>
      </c>
      <c r="O28" s="88">
        <f t="shared" si="2691"/>
        <v>0</v>
      </c>
      <c r="P28" s="88">
        <f t="shared" si="2691"/>
        <v>0</v>
      </c>
      <c r="Q28" s="88">
        <f t="shared" si="2691"/>
        <v>0</v>
      </c>
      <c r="R28" s="88">
        <f t="shared" si="2691"/>
        <v>0</v>
      </c>
      <c r="S28" s="88">
        <f t="shared" si="2691"/>
        <v>0</v>
      </c>
      <c r="T28" s="88">
        <f t="shared" si="2691"/>
        <v>0</v>
      </c>
      <c r="U28" s="88">
        <f t="shared" si="2691"/>
        <v>0</v>
      </c>
      <c r="V28" s="88">
        <f t="shared" si="2691"/>
        <v>0</v>
      </c>
      <c r="W28" s="88">
        <f t="shared" si="2691"/>
        <v>0</v>
      </c>
      <c r="X28" s="88">
        <f t="shared" si="2691"/>
        <v>0</v>
      </c>
      <c r="Y28" s="88">
        <f t="shared" si="2691"/>
        <v>0</v>
      </c>
      <c r="Z28" s="88">
        <f t="shared" si="2691"/>
        <v>0</v>
      </c>
      <c r="AA28" s="88">
        <f t="shared" si="2691"/>
        <v>0</v>
      </c>
      <c r="AB28" s="88">
        <f t="shared" si="2691"/>
        <v>0</v>
      </c>
      <c r="AC28" s="88">
        <f t="shared" si="2691"/>
        <v>0</v>
      </c>
      <c r="AD28" s="88">
        <f t="shared" si="2691"/>
        <v>0</v>
      </c>
      <c r="AE28" s="88">
        <f t="shared" si="2691"/>
        <v>0</v>
      </c>
      <c r="AF28" s="88">
        <f t="shared" si="2691"/>
        <v>0</v>
      </c>
      <c r="AG28" s="88">
        <f t="shared" si="2691"/>
        <v>0</v>
      </c>
      <c r="AH28" s="88">
        <f t="shared" si="2691"/>
        <v>0</v>
      </c>
      <c r="AI28" s="88">
        <f t="shared" si="2691"/>
        <v>0</v>
      </c>
      <c r="AJ28" s="88">
        <f t="shared" si="2691"/>
        <v>0</v>
      </c>
      <c r="AK28" s="88">
        <f t="shared" si="2691"/>
        <v>0</v>
      </c>
      <c r="AL28" s="88">
        <f t="shared" si="2691"/>
        <v>0</v>
      </c>
      <c r="AM28" s="88">
        <f t="shared" si="2691"/>
        <v>0</v>
      </c>
      <c r="AN28" s="88">
        <f t="shared" si="2691"/>
        <v>0</v>
      </c>
      <c r="AO28" s="88">
        <f t="shared" si="2691"/>
        <v>0</v>
      </c>
      <c r="AP28" s="88">
        <f t="shared" si="2691"/>
        <v>0</v>
      </c>
      <c r="AQ28" s="88">
        <f t="shared" si="2691"/>
        <v>0</v>
      </c>
      <c r="AR28" s="88">
        <f t="shared" si="2691"/>
        <v>0</v>
      </c>
      <c r="AS28" s="88">
        <f t="shared" si="2691"/>
        <v>0</v>
      </c>
      <c r="AT28" s="88">
        <f t="shared" si="2691"/>
        <v>0</v>
      </c>
      <c r="AU28" s="88">
        <f t="shared" si="2691"/>
        <v>0</v>
      </c>
      <c r="AV28" s="88">
        <f t="shared" si="2691"/>
        <v>0</v>
      </c>
      <c r="AW28" s="88">
        <f t="shared" si="2691"/>
        <v>0</v>
      </c>
      <c r="AX28" s="88">
        <f t="shared" si="2691"/>
        <v>0</v>
      </c>
      <c r="AY28" s="88">
        <f t="shared" si="2691"/>
        <v>0</v>
      </c>
      <c r="AZ28" s="88">
        <f t="shared" si="2691"/>
        <v>0</v>
      </c>
      <c r="BA28" s="88">
        <f t="shared" si="2691"/>
        <v>0</v>
      </c>
      <c r="BB28" s="88">
        <f t="shared" si="2691"/>
        <v>0</v>
      </c>
      <c r="BC28" s="88">
        <f t="shared" si="2691"/>
        <v>0</v>
      </c>
      <c r="BD28" s="88">
        <f t="shared" si="2691"/>
        <v>0</v>
      </c>
      <c r="BE28" s="88">
        <f t="shared" si="2691"/>
        <v>0</v>
      </c>
      <c r="BF28" s="88">
        <f t="shared" si="2691"/>
        <v>0</v>
      </c>
      <c r="BG28" s="88">
        <f t="shared" si="2691"/>
        <v>0</v>
      </c>
      <c r="BH28" s="88">
        <f t="shared" si="2691"/>
        <v>0</v>
      </c>
      <c r="BI28" s="88">
        <f t="shared" si="2691"/>
        <v>0</v>
      </c>
      <c r="BJ28" s="88">
        <f t="shared" si="2691"/>
        <v>0</v>
      </c>
      <c r="BK28" s="88">
        <f t="shared" si="2691"/>
        <v>0</v>
      </c>
      <c r="BL28" s="88">
        <f t="shared" si="2691"/>
        <v>0</v>
      </c>
      <c r="BM28" s="88">
        <f t="shared" si="2691"/>
        <v>0</v>
      </c>
      <c r="BN28" s="88">
        <f t="shared" si="2691"/>
        <v>0</v>
      </c>
      <c r="BO28" s="88">
        <f t="shared" si="2691"/>
        <v>0</v>
      </c>
      <c r="BP28" s="88">
        <f t="shared" si="2691"/>
        <v>0</v>
      </c>
      <c r="BQ28" s="88">
        <f t="shared" si="2691"/>
        <v>0</v>
      </c>
      <c r="BR28" s="88">
        <f t="shared" si="2691"/>
        <v>0</v>
      </c>
      <c r="BS28" s="88">
        <f t="shared" si="2688"/>
        <v>0</v>
      </c>
      <c r="BT28" s="88">
        <f t="shared" si="2688"/>
        <v>0</v>
      </c>
      <c r="BU28" s="88">
        <f t="shared" si="2688"/>
        <v>0</v>
      </c>
      <c r="BV28" s="88">
        <f t="shared" si="2688"/>
        <v>0</v>
      </c>
      <c r="BW28" s="88">
        <f t="shared" si="2688"/>
        <v>0</v>
      </c>
      <c r="BX28" s="88">
        <f t="shared" si="2688"/>
        <v>0</v>
      </c>
      <c r="BY28" s="88">
        <f t="shared" si="2688"/>
        <v>0</v>
      </c>
      <c r="BZ28" s="88">
        <f t="shared" si="2688"/>
        <v>0</v>
      </c>
      <c r="CA28" s="88">
        <f t="shared" si="2688"/>
        <v>0</v>
      </c>
      <c r="CB28" s="88">
        <f t="shared" si="2688"/>
        <v>0</v>
      </c>
      <c r="CC28" s="88">
        <f t="shared" si="2688"/>
        <v>0</v>
      </c>
      <c r="CD28" s="88">
        <f t="shared" si="2688"/>
        <v>0</v>
      </c>
      <c r="CE28" s="88">
        <f t="shared" si="2688"/>
        <v>0</v>
      </c>
      <c r="CF28" s="88">
        <f t="shared" si="2688"/>
        <v>0</v>
      </c>
      <c r="CG28" s="88">
        <f t="shared" si="2688"/>
        <v>0</v>
      </c>
      <c r="CH28" s="88">
        <f t="shared" si="2688"/>
        <v>0</v>
      </c>
      <c r="CI28" s="88">
        <f t="shared" si="2688"/>
        <v>0</v>
      </c>
      <c r="CJ28" s="88">
        <f t="shared" si="2688"/>
        <v>0</v>
      </c>
      <c r="CK28" s="88">
        <f t="shared" si="2688"/>
        <v>0</v>
      </c>
      <c r="CL28" s="88">
        <f t="shared" si="2688"/>
        <v>0</v>
      </c>
      <c r="CM28" s="88">
        <f t="shared" si="2688"/>
        <v>0</v>
      </c>
      <c r="CN28" s="88">
        <f t="shared" si="2688"/>
        <v>0</v>
      </c>
      <c r="CO28" s="88">
        <f t="shared" si="2688"/>
        <v>0</v>
      </c>
      <c r="CP28" s="88">
        <f t="shared" si="2688"/>
        <v>0</v>
      </c>
      <c r="CQ28" s="88">
        <f t="shared" si="2688"/>
        <v>0</v>
      </c>
      <c r="CR28" s="88">
        <f t="shared" si="2688"/>
        <v>0</v>
      </c>
      <c r="CS28" s="88">
        <f t="shared" si="2688"/>
        <v>0</v>
      </c>
      <c r="CT28" s="88">
        <f t="shared" si="2688"/>
        <v>0</v>
      </c>
      <c r="CU28" s="88">
        <f t="shared" si="2688"/>
        <v>0</v>
      </c>
      <c r="CV28" s="88">
        <f t="shared" si="2688"/>
        <v>0</v>
      </c>
      <c r="CW28" s="88">
        <f t="shared" si="2688"/>
        <v>0</v>
      </c>
      <c r="CX28" s="88">
        <f t="shared" si="2688"/>
        <v>0</v>
      </c>
      <c r="CY28" s="88">
        <f t="shared" si="2688"/>
        <v>0</v>
      </c>
      <c r="CZ28" s="88">
        <f t="shared" si="2688"/>
        <v>0</v>
      </c>
      <c r="DA28" s="88">
        <f t="shared" si="2688"/>
        <v>0</v>
      </c>
      <c r="DB28" s="88">
        <f t="shared" si="2688"/>
        <v>0</v>
      </c>
      <c r="DC28" s="88">
        <f t="shared" si="2688"/>
        <v>0</v>
      </c>
      <c r="DD28" s="88">
        <f t="shared" si="2688"/>
        <v>0</v>
      </c>
      <c r="DE28" s="88">
        <f t="shared" si="2688"/>
        <v>0</v>
      </c>
      <c r="DF28" s="88">
        <f t="shared" si="2688"/>
        <v>0</v>
      </c>
      <c r="DG28" s="88">
        <f t="shared" si="2688"/>
        <v>0</v>
      </c>
      <c r="DH28" s="88">
        <f t="shared" si="2688"/>
        <v>0</v>
      </c>
      <c r="DI28" s="88">
        <f t="shared" si="2688"/>
        <v>0</v>
      </c>
      <c r="DJ28" s="88">
        <f t="shared" si="2688"/>
        <v>0</v>
      </c>
      <c r="DK28" s="88">
        <f t="shared" si="2688"/>
        <v>0</v>
      </c>
      <c r="DL28" s="88">
        <f t="shared" si="2688"/>
        <v>0</v>
      </c>
      <c r="DM28" s="88">
        <f t="shared" si="2688"/>
        <v>0</v>
      </c>
      <c r="DN28" s="88">
        <f t="shared" si="2688"/>
        <v>0</v>
      </c>
      <c r="DO28" s="88">
        <f t="shared" si="2688"/>
        <v>0</v>
      </c>
      <c r="DP28" s="88">
        <f t="shared" si="2688"/>
        <v>0</v>
      </c>
      <c r="DQ28" s="88">
        <f t="shared" si="2688"/>
        <v>0</v>
      </c>
      <c r="DR28" s="88">
        <f t="shared" si="2688"/>
        <v>0</v>
      </c>
      <c r="DS28" s="88">
        <f t="shared" si="2688"/>
        <v>0</v>
      </c>
      <c r="DT28" s="88">
        <f t="shared" si="2688"/>
        <v>0</v>
      </c>
      <c r="DU28" s="88">
        <f t="shared" si="2688"/>
        <v>0</v>
      </c>
      <c r="DV28" s="88">
        <f t="shared" si="2688"/>
        <v>0</v>
      </c>
      <c r="DW28" s="88">
        <f t="shared" si="2688"/>
        <v>0</v>
      </c>
      <c r="DX28" s="88">
        <f t="shared" si="2688"/>
        <v>0</v>
      </c>
      <c r="DY28" s="88">
        <f t="shared" si="2688"/>
        <v>0</v>
      </c>
      <c r="DZ28" s="88">
        <f t="shared" si="2688"/>
        <v>0</v>
      </c>
      <c r="EA28" s="88">
        <f t="shared" si="2688"/>
        <v>0</v>
      </c>
      <c r="EB28" s="88">
        <f t="shared" si="2688"/>
        <v>0</v>
      </c>
      <c r="EC28" s="88">
        <f t="shared" si="2688"/>
        <v>0</v>
      </c>
      <c r="ED28" s="88">
        <f t="shared" ref="ED28:GJ32" si="2692">ED17</f>
        <v>0</v>
      </c>
      <c r="EE28" s="88">
        <f t="shared" si="2692"/>
        <v>0</v>
      </c>
      <c r="EF28" s="88">
        <f t="shared" si="2692"/>
        <v>0</v>
      </c>
      <c r="EG28" s="88">
        <f t="shared" si="2692"/>
        <v>0</v>
      </c>
      <c r="EH28" s="88">
        <f t="shared" si="2692"/>
        <v>0</v>
      </c>
      <c r="EI28" s="88">
        <f t="shared" si="2692"/>
        <v>0</v>
      </c>
      <c r="EJ28" s="88">
        <f t="shared" si="2692"/>
        <v>0</v>
      </c>
      <c r="EK28" s="88">
        <f t="shared" si="2692"/>
        <v>0</v>
      </c>
      <c r="EL28" s="88">
        <f t="shared" si="2692"/>
        <v>0</v>
      </c>
      <c r="EM28" s="88">
        <f t="shared" si="2692"/>
        <v>0</v>
      </c>
      <c r="EN28" s="88">
        <f t="shared" si="2692"/>
        <v>0</v>
      </c>
      <c r="EO28" s="88">
        <f t="shared" si="2692"/>
        <v>0</v>
      </c>
      <c r="EP28" s="88">
        <f t="shared" si="2692"/>
        <v>0</v>
      </c>
      <c r="EQ28" s="88">
        <f t="shared" si="2692"/>
        <v>0</v>
      </c>
      <c r="ER28" s="88">
        <f t="shared" si="2692"/>
        <v>0</v>
      </c>
      <c r="ES28" s="88">
        <f t="shared" si="2692"/>
        <v>0</v>
      </c>
      <c r="ET28" s="88">
        <f t="shared" si="2692"/>
        <v>0</v>
      </c>
      <c r="EU28" s="88">
        <f t="shared" si="2692"/>
        <v>0</v>
      </c>
      <c r="EV28" s="88">
        <f t="shared" si="2692"/>
        <v>0</v>
      </c>
      <c r="EW28" s="88">
        <f t="shared" si="2692"/>
        <v>0</v>
      </c>
      <c r="EX28" s="88">
        <f t="shared" si="2692"/>
        <v>0</v>
      </c>
      <c r="EY28" s="88">
        <f t="shared" si="2692"/>
        <v>0</v>
      </c>
      <c r="EZ28" s="88">
        <f t="shared" si="2692"/>
        <v>0</v>
      </c>
      <c r="FA28" s="88">
        <f t="shared" si="2692"/>
        <v>0</v>
      </c>
      <c r="FB28" s="88">
        <f t="shared" si="2692"/>
        <v>0</v>
      </c>
      <c r="FC28" s="88">
        <f t="shared" si="2692"/>
        <v>0</v>
      </c>
      <c r="FD28" s="88">
        <f t="shared" si="2692"/>
        <v>0</v>
      </c>
      <c r="FE28" s="88">
        <f t="shared" si="2692"/>
        <v>0</v>
      </c>
      <c r="FF28" s="88">
        <f t="shared" si="2692"/>
        <v>0</v>
      </c>
      <c r="FG28" s="88">
        <f t="shared" si="2692"/>
        <v>0</v>
      </c>
      <c r="FH28" s="88">
        <f t="shared" si="2692"/>
        <v>0</v>
      </c>
      <c r="FI28" s="88">
        <f t="shared" si="2692"/>
        <v>0</v>
      </c>
      <c r="FJ28" s="88">
        <f t="shared" si="2692"/>
        <v>0</v>
      </c>
      <c r="FK28" s="88">
        <f t="shared" si="2692"/>
        <v>0</v>
      </c>
      <c r="FL28" s="88">
        <f t="shared" si="2692"/>
        <v>0</v>
      </c>
      <c r="FM28" s="88">
        <f t="shared" si="2692"/>
        <v>0</v>
      </c>
      <c r="FN28" s="88">
        <f t="shared" si="2692"/>
        <v>0</v>
      </c>
      <c r="FO28" s="88">
        <f t="shared" si="2692"/>
        <v>0</v>
      </c>
      <c r="FP28" s="88">
        <f t="shared" si="2692"/>
        <v>0</v>
      </c>
      <c r="FQ28" s="88">
        <f t="shared" si="2692"/>
        <v>0</v>
      </c>
      <c r="FR28" s="88">
        <f t="shared" si="2692"/>
        <v>0</v>
      </c>
      <c r="FS28" s="88">
        <f t="shared" si="2692"/>
        <v>0</v>
      </c>
      <c r="FT28" s="88">
        <f t="shared" si="2692"/>
        <v>0</v>
      </c>
      <c r="FU28" s="88">
        <f t="shared" si="2692"/>
        <v>0</v>
      </c>
      <c r="FV28" s="88">
        <f t="shared" si="2692"/>
        <v>0</v>
      </c>
      <c r="FW28" s="88">
        <f t="shared" si="2692"/>
        <v>0</v>
      </c>
      <c r="FX28" s="88">
        <f t="shared" si="2692"/>
        <v>0</v>
      </c>
      <c r="FY28" s="88">
        <f t="shared" si="2692"/>
        <v>0</v>
      </c>
      <c r="FZ28" s="88">
        <f t="shared" si="2692"/>
        <v>0</v>
      </c>
      <c r="GA28" s="88">
        <f t="shared" si="2692"/>
        <v>0</v>
      </c>
      <c r="GB28" s="88">
        <f t="shared" si="2692"/>
        <v>0</v>
      </c>
      <c r="GC28" s="88">
        <f t="shared" si="2692"/>
        <v>0</v>
      </c>
      <c r="GD28" s="88">
        <f t="shared" si="2692"/>
        <v>0</v>
      </c>
      <c r="GE28" s="88">
        <f t="shared" si="2692"/>
        <v>0</v>
      </c>
      <c r="GF28" s="88">
        <f t="shared" si="2692"/>
        <v>0</v>
      </c>
      <c r="GG28" s="88">
        <f t="shared" si="2692"/>
        <v>0</v>
      </c>
      <c r="GH28" s="88">
        <f t="shared" si="2692"/>
        <v>0</v>
      </c>
      <c r="GI28" s="88">
        <f t="shared" si="2692"/>
        <v>0</v>
      </c>
      <c r="GJ28" s="88">
        <f t="shared" si="2692"/>
        <v>0</v>
      </c>
    </row>
    <row r="29" spans="2:192" x14ac:dyDescent="0.3">
      <c r="B29" s="35" t="s">
        <v>456</v>
      </c>
      <c r="C29" s="31" t="s">
        <v>450</v>
      </c>
      <c r="E29" s="232"/>
      <c r="F29" s="88">
        <f t="shared" si="2690"/>
        <v>-35.094158114025475</v>
      </c>
      <c r="G29" s="88">
        <f t="shared" si="2691"/>
        <v>-24.562116713530049</v>
      </c>
      <c r="H29" s="88">
        <f t="shared" si="2691"/>
        <v>-20.679263562527929</v>
      </c>
      <c r="I29" s="88">
        <f t="shared" si="2691"/>
        <v>-19.27234315324737</v>
      </c>
      <c r="J29" s="88">
        <f t="shared" si="2691"/>
        <v>-17.854200771751607</v>
      </c>
      <c r="K29" s="88">
        <f t="shared" si="2691"/>
        <v>-16.527944306007821</v>
      </c>
      <c r="L29" s="88">
        <f t="shared" si="2691"/>
        <v>-15.277444435638282</v>
      </c>
      <c r="M29" s="88">
        <f t="shared" si="2691"/>
        <v>-14.056728942646211</v>
      </c>
      <c r="N29" s="88">
        <f t="shared" si="2691"/>
        <v>-12.870908219943153</v>
      </c>
      <c r="O29" s="88">
        <f t="shared" si="2691"/>
        <v>-11.723712920172263</v>
      </c>
      <c r="P29" s="88">
        <f t="shared" si="2691"/>
        <v>-10.617629180187716</v>
      </c>
      <c r="Q29" s="88">
        <f t="shared" si="2691"/>
        <v>-9.5546046841330199</v>
      </c>
      <c r="R29" s="88">
        <f t="shared" si="2691"/>
        <v>-8.4849830867170581</v>
      </c>
      <c r="S29" s="88">
        <f t="shared" si="2691"/>
        <v>-7.4207783212190614</v>
      </c>
      <c r="T29" s="88">
        <f t="shared" si="2691"/>
        <v>-6.3761615100887434</v>
      </c>
      <c r="U29" s="88">
        <f t="shared" si="2691"/>
        <v>-5.3671350066584678</v>
      </c>
      <c r="V29" s="88">
        <f t="shared" si="2691"/>
        <v>-4.4109220370306854</v>
      </c>
      <c r="W29" s="88">
        <f t="shared" si="2691"/>
        <v>-3.5250329258078734</v>
      </c>
      <c r="X29" s="88">
        <f t="shared" si="2691"/>
        <v>-2.7260065916737655</v>
      </c>
      <c r="Y29" s="88">
        <f t="shared" si="2691"/>
        <v>-2.0278885216316751</v>
      </c>
      <c r="Z29" s="88">
        <f t="shared" si="2691"/>
        <v>-1.4405923642351945</v>
      </c>
      <c r="AA29" s="88">
        <f t="shared" si="2691"/>
        <v>-0.96839033413937381</v>
      </c>
      <c r="AB29" s="88">
        <f t="shared" si="2691"/>
        <v>-0.62856494269944607</v>
      </c>
      <c r="AC29" s="88">
        <f t="shared" si="2691"/>
        <v>-0.3944690423972097</v>
      </c>
      <c r="AD29" s="88">
        <f t="shared" si="2691"/>
        <v>-0.23897007066693732</v>
      </c>
      <c r="AE29" s="88">
        <f t="shared" si="2691"/>
        <v>-0.139371381980812</v>
      </c>
      <c r="AF29" s="88">
        <f t="shared" si="2691"/>
        <v>0</v>
      </c>
      <c r="AG29" s="88" t="e">
        <f t="shared" si="2691"/>
        <v>#N/A</v>
      </c>
      <c r="AH29" s="88" t="e">
        <f t="shared" si="2691"/>
        <v>#N/A</v>
      </c>
      <c r="AI29" s="88" t="e">
        <f t="shared" si="2691"/>
        <v>#N/A</v>
      </c>
      <c r="AJ29" s="88" t="e">
        <f t="shared" si="2691"/>
        <v>#N/A</v>
      </c>
      <c r="AK29" s="88" t="e">
        <f t="shared" si="2691"/>
        <v>#N/A</v>
      </c>
      <c r="AL29" s="88" t="e">
        <f t="shared" si="2691"/>
        <v>#N/A</v>
      </c>
      <c r="AM29" s="88" t="e">
        <f t="shared" si="2691"/>
        <v>#N/A</v>
      </c>
      <c r="AN29" s="88" t="e">
        <f t="shared" si="2691"/>
        <v>#N/A</v>
      </c>
      <c r="AO29" s="88" t="e">
        <f t="shared" si="2691"/>
        <v>#N/A</v>
      </c>
      <c r="AP29" s="88" t="e">
        <f t="shared" si="2691"/>
        <v>#N/A</v>
      </c>
      <c r="AQ29" s="88" t="e">
        <f t="shared" si="2691"/>
        <v>#N/A</v>
      </c>
      <c r="AR29" s="88" t="e">
        <f t="shared" si="2691"/>
        <v>#N/A</v>
      </c>
      <c r="AS29" s="88" t="e">
        <f t="shared" si="2691"/>
        <v>#N/A</v>
      </c>
      <c r="AT29" s="88" t="e">
        <f t="shared" si="2691"/>
        <v>#N/A</v>
      </c>
      <c r="AU29" s="88" t="e">
        <f t="shared" si="2691"/>
        <v>#N/A</v>
      </c>
      <c r="AV29" s="88" t="e">
        <f t="shared" si="2691"/>
        <v>#N/A</v>
      </c>
      <c r="AW29" s="88" t="e">
        <f t="shared" si="2691"/>
        <v>#N/A</v>
      </c>
      <c r="AX29" s="88" t="e">
        <f t="shared" si="2691"/>
        <v>#N/A</v>
      </c>
      <c r="AY29" s="88" t="e">
        <f t="shared" si="2691"/>
        <v>#N/A</v>
      </c>
      <c r="AZ29" s="88" t="e">
        <f t="shared" si="2691"/>
        <v>#N/A</v>
      </c>
      <c r="BA29" s="88" t="e">
        <f t="shared" si="2691"/>
        <v>#N/A</v>
      </c>
      <c r="BB29" s="88" t="e">
        <f t="shared" si="2691"/>
        <v>#N/A</v>
      </c>
      <c r="BC29" s="88" t="e">
        <f t="shared" si="2691"/>
        <v>#N/A</v>
      </c>
      <c r="BD29" s="88" t="e">
        <f t="shared" si="2691"/>
        <v>#N/A</v>
      </c>
      <c r="BE29" s="88" t="e">
        <f t="shared" si="2691"/>
        <v>#N/A</v>
      </c>
      <c r="BF29" s="88" t="e">
        <f t="shared" si="2691"/>
        <v>#N/A</v>
      </c>
      <c r="BG29" s="88" t="e">
        <f t="shared" si="2691"/>
        <v>#N/A</v>
      </c>
      <c r="BH29" s="88" t="e">
        <f t="shared" si="2691"/>
        <v>#N/A</v>
      </c>
      <c r="BI29" s="88" t="e">
        <f t="shared" si="2691"/>
        <v>#N/A</v>
      </c>
      <c r="BJ29" s="88" t="e">
        <f t="shared" si="2691"/>
        <v>#N/A</v>
      </c>
      <c r="BK29" s="88" t="e">
        <f t="shared" si="2691"/>
        <v>#N/A</v>
      </c>
      <c r="BL29" s="88" t="e">
        <f t="shared" si="2691"/>
        <v>#N/A</v>
      </c>
      <c r="BM29" s="88" t="e">
        <f t="shared" si="2691"/>
        <v>#N/A</v>
      </c>
      <c r="BN29" s="88" t="e">
        <f t="shared" si="2691"/>
        <v>#N/A</v>
      </c>
      <c r="BO29" s="88" t="e">
        <f t="shared" si="2691"/>
        <v>#N/A</v>
      </c>
      <c r="BP29" s="88" t="e">
        <f t="shared" si="2691"/>
        <v>#N/A</v>
      </c>
      <c r="BQ29" s="88" t="e">
        <f t="shared" si="2691"/>
        <v>#N/A</v>
      </c>
      <c r="BR29" s="88" t="e">
        <f t="shared" si="2691"/>
        <v>#N/A</v>
      </c>
      <c r="BS29" s="88" t="e">
        <f t="shared" ref="BS29:ED32" si="2693">BS18</f>
        <v>#N/A</v>
      </c>
      <c r="BT29" s="88" t="e">
        <f t="shared" si="2693"/>
        <v>#N/A</v>
      </c>
      <c r="BU29" s="88" t="e">
        <f t="shared" si="2693"/>
        <v>#N/A</v>
      </c>
      <c r="BV29" s="88" t="e">
        <f t="shared" si="2693"/>
        <v>#N/A</v>
      </c>
      <c r="BW29" s="88" t="e">
        <f t="shared" si="2693"/>
        <v>#N/A</v>
      </c>
      <c r="BX29" s="88" t="e">
        <f t="shared" si="2693"/>
        <v>#N/A</v>
      </c>
      <c r="BY29" s="88" t="e">
        <f t="shared" si="2693"/>
        <v>#N/A</v>
      </c>
      <c r="BZ29" s="88" t="e">
        <f t="shared" si="2693"/>
        <v>#N/A</v>
      </c>
      <c r="CA29" s="88" t="e">
        <f t="shared" si="2693"/>
        <v>#N/A</v>
      </c>
      <c r="CB29" s="88" t="e">
        <f t="shared" si="2693"/>
        <v>#N/A</v>
      </c>
      <c r="CC29" s="88" t="e">
        <f t="shared" si="2693"/>
        <v>#N/A</v>
      </c>
      <c r="CD29" s="88" t="e">
        <f t="shared" si="2693"/>
        <v>#N/A</v>
      </c>
      <c r="CE29" s="88" t="e">
        <f t="shared" si="2693"/>
        <v>#N/A</v>
      </c>
      <c r="CF29" s="88" t="e">
        <f t="shared" si="2693"/>
        <v>#N/A</v>
      </c>
      <c r="CG29" s="88" t="e">
        <f t="shared" si="2693"/>
        <v>#N/A</v>
      </c>
      <c r="CH29" s="88" t="e">
        <f t="shared" si="2693"/>
        <v>#N/A</v>
      </c>
      <c r="CI29" s="88" t="e">
        <f t="shared" si="2693"/>
        <v>#N/A</v>
      </c>
      <c r="CJ29" s="88" t="e">
        <f t="shared" si="2693"/>
        <v>#N/A</v>
      </c>
      <c r="CK29" s="88" t="e">
        <f t="shared" si="2693"/>
        <v>#N/A</v>
      </c>
      <c r="CL29" s="88" t="e">
        <f t="shared" si="2693"/>
        <v>#N/A</v>
      </c>
      <c r="CM29" s="88" t="e">
        <f t="shared" si="2693"/>
        <v>#N/A</v>
      </c>
      <c r="CN29" s="88" t="e">
        <f t="shared" si="2693"/>
        <v>#N/A</v>
      </c>
      <c r="CO29" s="88" t="e">
        <f t="shared" si="2693"/>
        <v>#N/A</v>
      </c>
      <c r="CP29" s="88" t="e">
        <f t="shared" si="2693"/>
        <v>#N/A</v>
      </c>
      <c r="CQ29" s="88" t="e">
        <f t="shared" si="2693"/>
        <v>#N/A</v>
      </c>
      <c r="CR29" s="88" t="e">
        <f t="shared" si="2693"/>
        <v>#N/A</v>
      </c>
      <c r="CS29" s="88" t="e">
        <f t="shared" si="2693"/>
        <v>#N/A</v>
      </c>
      <c r="CT29" s="88" t="e">
        <f t="shared" si="2693"/>
        <v>#N/A</v>
      </c>
      <c r="CU29" s="88" t="e">
        <f t="shared" si="2693"/>
        <v>#N/A</v>
      </c>
      <c r="CV29" s="88" t="e">
        <f t="shared" si="2693"/>
        <v>#N/A</v>
      </c>
      <c r="CW29" s="88" t="e">
        <f t="shared" si="2693"/>
        <v>#N/A</v>
      </c>
      <c r="CX29" s="88" t="e">
        <f t="shared" si="2693"/>
        <v>#N/A</v>
      </c>
      <c r="CY29" s="88" t="e">
        <f t="shared" si="2693"/>
        <v>#N/A</v>
      </c>
      <c r="CZ29" s="88" t="e">
        <f t="shared" si="2693"/>
        <v>#N/A</v>
      </c>
      <c r="DA29" s="88" t="e">
        <f t="shared" si="2693"/>
        <v>#N/A</v>
      </c>
      <c r="DB29" s="88" t="e">
        <f t="shared" si="2693"/>
        <v>#N/A</v>
      </c>
      <c r="DC29" s="88" t="e">
        <f t="shared" si="2693"/>
        <v>#N/A</v>
      </c>
      <c r="DD29" s="88" t="e">
        <f t="shared" si="2693"/>
        <v>#N/A</v>
      </c>
      <c r="DE29" s="88" t="e">
        <f t="shared" si="2693"/>
        <v>#N/A</v>
      </c>
      <c r="DF29" s="88" t="e">
        <f t="shared" si="2693"/>
        <v>#N/A</v>
      </c>
      <c r="DG29" s="88" t="e">
        <f t="shared" si="2693"/>
        <v>#N/A</v>
      </c>
      <c r="DH29" s="88" t="e">
        <f t="shared" si="2693"/>
        <v>#N/A</v>
      </c>
      <c r="DI29" s="88" t="e">
        <f t="shared" si="2693"/>
        <v>#N/A</v>
      </c>
      <c r="DJ29" s="88" t="e">
        <f t="shared" si="2693"/>
        <v>#N/A</v>
      </c>
      <c r="DK29" s="88" t="e">
        <f t="shared" si="2693"/>
        <v>#N/A</v>
      </c>
      <c r="DL29" s="88" t="e">
        <f t="shared" si="2693"/>
        <v>#N/A</v>
      </c>
      <c r="DM29" s="88" t="e">
        <f t="shared" si="2693"/>
        <v>#N/A</v>
      </c>
      <c r="DN29" s="88" t="e">
        <f t="shared" si="2693"/>
        <v>#N/A</v>
      </c>
      <c r="DO29" s="88" t="e">
        <f t="shared" si="2693"/>
        <v>#N/A</v>
      </c>
      <c r="DP29" s="88" t="e">
        <f t="shared" si="2693"/>
        <v>#N/A</v>
      </c>
      <c r="DQ29" s="88" t="e">
        <f t="shared" si="2693"/>
        <v>#N/A</v>
      </c>
      <c r="DR29" s="88" t="e">
        <f t="shared" si="2693"/>
        <v>#N/A</v>
      </c>
      <c r="DS29" s="88" t="e">
        <f t="shared" si="2693"/>
        <v>#N/A</v>
      </c>
      <c r="DT29" s="88" t="e">
        <f t="shared" si="2693"/>
        <v>#N/A</v>
      </c>
      <c r="DU29" s="88" t="e">
        <f t="shared" si="2693"/>
        <v>#N/A</v>
      </c>
      <c r="DV29" s="88" t="e">
        <f t="shared" si="2693"/>
        <v>#N/A</v>
      </c>
      <c r="DW29" s="88" t="e">
        <f t="shared" si="2693"/>
        <v>#N/A</v>
      </c>
      <c r="DX29" s="88" t="e">
        <f t="shared" si="2693"/>
        <v>#N/A</v>
      </c>
      <c r="DY29" s="88" t="e">
        <f t="shared" si="2693"/>
        <v>#N/A</v>
      </c>
      <c r="DZ29" s="88" t="e">
        <f t="shared" si="2693"/>
        <v>#N/A</v>
      </c>
      <c r="EA29" s="88" t="e">
        <f t="shared" si="2693"/>
        <v>#N/A</v>
      </c>
      <c r="EB29" s="88" t="e">
        <f t="shared" si="2693"/>
        <v>#N/A</v>
      </c>
      <c r="EC29" s="88" t="e">
        <f t="shared" si="2693"/>
        <v>#N/A</v>
      </c>
      <c r="ED29" s="88" t="e">
        <f t="shared" si="2693"/>
        <v>#N/A</v>
      </c>
      <c r="EE29" s="88" t="e">
        <f t="shared" si="2692"/>
        <v>#N/A</v>
      </c>
      <c r="EF29" s="88" t="e">
        <f t="shared" si="2692"/>
        <v>#N/A</v>
      </c>
      <c r="EG29" s="88" t="e">
        <f t="shared" si="2692"/>
        <v>#N/A</v>
      </c>
      <c r="EH29" s="88" t="e">
        <f t="shared" si="2692"/>
        <v>#N/A</v>
      </c>
      <c r="EI29" s="88" t="e">
        <f t="shared" si="2692"/>
        <v>#N/A</v>
      </c>
      <c r="EJ29" s="88" t="e">
        <f t="shared" si="2692"/>
        <v>#N/A</v>
      </c>
      <c r="EK29" s="88" t="e">
        <f t="shared" si="2692"/>
        <v>#N/A</v>
      </c>
      <c r="EL29" s="88" t="e">
        <f t="shared" si="2692"/>
        <v>#N/A</v>
      </c>
      <c r="EM29" s="88" t="e">
        <f t="shared" si="2692"/>
        <v>#N/A</v>
      </c>
      <c r="EN29" s="88" t="e">
        <f t="shared" si="2692"/>
        <v>#N/A</v>
      </c>
      <c r="EO29" s="88" t="e">
        <f t="shared" si="2692"/>
        <v>#N/A</v>
      </c>
      <c r="EP29" s="88" t="e">
        <f t="shared" si="2692"/>
        <v>#N/A</v>
      </c>
      <c r="EQ29" s="88" t="e">
        <f t="shared" si="2692"/>
        <v>#N/A</v>
      </c>
      <c r="ER29" s="88" t="e">
        <f t="shared" si="2692"/>
        <v>#N/A</v>
      </c>
      <c r="ES29" s="88" t="e">
        <f t="shared" si="2692"/>
        <v>#N/A</v>
      </c>
      <c r="ET29" s="88" t="e">
        <f t="shared" si="2692"/>
        <v>#N/A</v>
      </c>
      <c r="EU29" s="88" t="e">
        <f t="shared" si="2692"/>
        <v>#N/A</v>
      </c>
      <c r="EV29" s="88" t="e">
        <f t="shared" si="2692"/>
        <v>#N/A</v>
      </c>
      <c r="EW29" s="88" t="e">
        <f t="shared" si="2692"/>
        <v>#N/A</v>
      </c>
      <c r="EX29" s="88" t="e">
        <f t="shared" si="2692"/>
        <v>#N/A</v>
      </c>
      <c r="EY29" s="88" t="e">
        <f t="shared" si="2692"/>
        <v>#N/A</v>
      </c>
      <c r="EZ29" s="88" t="e">
        <f t="shared" si="2692"/>
        <v>#N/A</v>
      </c>
      <c r="FA29" s="88" t="e">
        <f t="shared" si="2692"/>
        <v>#N/A</v>
      </c>
      <c r="FB29" s="88" t="e">
        <f t="shared" si="2692"/>
        <v>#N/A</v>
      </c>
      <c r="FC29" s="88" t="e">
        <f t="shared" si="2692"/>
        <v>#N/A</v>
      </c>
      <c r="FD29" s="88" t="e">
        <f t="shared" si="2692"/>
        <v>#N/A</v>
      </c>
      <c r="FE29" s="88" t="e">
        <f t="shared" si="2692"/>
        <v>#N/A</v>
      </c>
      <c r="FF29" s="88" t="e">
        <f t="shared" si="2692"/>
        <v>#N/A</v>
      </c>
      <c r="FG29" s="88" t="e">
        <f t="shared" si="2692"/>
        <v>#N/A</v>
      </c>
      <c r="FH29" s="88" t="e">
        <f t="shared" si="2692"/>
        <v>#N/A</v>
      </c>
      <c r="FI29" s="88" t="e">
        <f t="shared" si="2692"/>
        <v>#N/A</v>
      </c>
      <c r="FJ29" s="88" t="e">
        <f t="shared" si="2692"/>
        <v>#N/A</v>
      </c>
      <c r="FK29" s="88" t="e">
        <f t="shared" si="2692"/>
        <v>#N/A</v>
      </c>
      <c r="FL29" s="88" t="e">
        <f t="shared" si="2692"/>
        <v>#N/A</v>
      </c>
      <c r="FM29" s="88" t="e">
        <f t="shared" si="2692"/>
        <v>#N/A</v>
      </c>
      <c r="FN29" s="88" t="e">
        <f t="shared" si="2692"/>
        <v>#N/A</v>
      </c>
      <c r="FO29" s="88" t="e">
        <f t="shared" si="2692"/>
        <v>#N/A</v>
      </c>
      <c r="FP29" s="88" t="e">
        <f t="shared" si="2692"/>
        <v>#N/A</v>
      </c>
      <c r="FQ29" s="88" t="e">
        <f t="shared" si="2692"/>
        <v>#N/A</v>
      </c>
      <c r="FR29" s="88" t="e">
        <f t="shared" si="2692"/>
        <v>#N/A</v>
      </c>
      <c r="FS29" s="88" t="e">
        <f t="shared" si="2692"/>
        <v>#N/A</v>
      </c>
      <c r="FT29" s="88" t="e">
        <f t="shared" si="2692"/>
        <v>#N/A</v>
      </c>
      <c r="FU29" s="88" t="e">
        <f t="shared" si="2692"/>
        <v>#N/A</v>
      </c>
      <c r="FV29" s="88" t="e">
        <f t="shared" si="2692"/>
        <v>#N/A</v>
      </c>
      <c r="FW29" s="88" t="e">
        <f t="shared" si="2692"/>
        <v>#N/A</v>
      </c>
      <c r="FX29" s="88" t="e">
        <f t="shared" si="2692"/>
        <v>#N/A</v>
      </c>
      <c r="FY29" s="88" t="e">
        <f t="shared" si="2692"/>
        <v>#N/A</v>
      </c>
      <c r="FZ29" s="88" t="e">
        <f t="shared" si="2692"/>
        <v>#N/A</v>
      </c>
      <c r="GA29" s="88" t="e">
        <f t="shared" si="2692"/>
        <v>#N/A</v>
      </c>
      <c r="GB29" s="88" t="e">
        <f t="shared" si="2692"/>
        <v>#N/A</v>
      </c>
      <c r="GC29" s="88" t="e">
        <f t="shared" si="2692"/>
        <v>#N/A</v>
      </c>
      <c r="GD29" s="88" t="e">
        <f t="shared" si="2692"/>
        <v>#N/A</v>
      </c>
      <c r="GE29" s="88" t="e">
        <f t="shared" si="2692"/>
        <v>#N/A</v>
      </c>
      <c r="GF29" s="88" t="e">
        <f t="shared" si="2692"/>
        <v>#N/A</v>
      </c>
      <c r="GG29" s="88" t="e">
        <f t="shared" si="2692"/>
        <v>#N/A</v>
      </c>
      <c r="GH29" s="88" t="e">
        <f t="shared" si="2692"/>
        <v>#N/A</v>
      </c>
      <c r="GI29" s="88" t="e">
        <f t="shared" si="2692"/>
        <v>#N/A</v>
      </c>
      <c r="GJ29" s="88" t="e">
        <f t="shared" si="2692"/>
        <v>#N/A</v>
      </c>
    </row>
    <row r="30" spans="2:192" x14ac:dyDescent="0.3">
      <c r="B30" s="35" t="s">
        <v>441</v>
      </c>
      <c r="C30" s="31" t="s">
        <v>452</v>
      </c>
      <c r="E30" s="232"/>
      <c r="F30" s="88">
        <f t="shared" si="2690"/>
        <v>0</v>
      </c>
      <c r="G30" s="88">
        <f t="shared" si="2691"/>
        <v>0</v>
      </c>
      <c r="H30" s="35">
        <f t="shared" si="2691"/>
        <v>0</v>
      </c>
      <c r="I30" s="35">
        <f t="shared" si="2691"/>
        <v>0</v>
      </c>
      <c r="J30" s="35">
        <f t="shared" si="2691"/>
        <v>0</v>
      </c>
      <c r="K30" s="35">
        <f t="shared" si="2691"/>
        <v>0</v>
      </c>
      <c r="L30" s="35">
        <f t="shared" si="2691"/>
        <v>0</v>
      </c>
      <c r="M30" s="35">
        <f t="shared" si="2691"/>
        <v>0</v>
      </c>
      <c r="N30" s="35">
        <f t="shared" si="2691"/>
        <v>0</v>
      </c>
      <c r="O30" s="35">
        <f t="shared" si="2691"/>
        <v>0</v>
      </c>
      <c r="P30" s="35">
        <f t="shared" si="2691"/>
        <v>0</v>
      </c>
      <c r="Q30" s="35">
        <f t="shared" si="2691"/>
        <v>0</v>
      </c>
      <c r="R30" s="35">
        <f t="shared" si="2691"/>
        <v>0</v>
      </c>
      <c r="S30" s="35">
        <f t="shared" si="2691"/>
        <v>0</v>
      </c>
      <c r="T30" s="35">
        <f t="shared" si="2691"/>
        <v>0</v>
      </c>
      <c r="U30" s="35">
        <f t="shared" si="2691"/>
        <v>0</v>
      </c>
      <c r="V30" s="35">
        <f t="shared" si="2691"/>
        <v>0</v>
      </c>
      <c r="W30" s="35">
        <f t="shared" si="2691"/>
        <v>0</v>
      </c>
      <c r="X30" s="35">
        <f t="shared" si="2691"/>
        <v>0</v>
      </c>
      <c r="Y30" s="35">
        <f t="shared" si="2691"/>
        <v>0</v>
      </c>
      <c r="Z30" s="35">
        <f t="shared" si="2691"/>
        <v>0</v>
      </c>
      <c r="AA30" s="35">
        <f t="shared" si="2691"/>
        <v>0</v>
      </c>
      <c r="AB30" s="35">
        <f t="shared" si="2691"/>
        <v>0</v>
      </c>
      <c r="AC30" s="35">
        <f t="shared" si="2691"/>
        <v>0</v>
      </c>
      <c r="AD30" s="35">
        <f t="shared" si="2691"/>
        <v>0</v>
      </c>
      <c r="AE30" s="35">
        <f t="shared" si="2691"/>
        <v>0</v>
      </c>
      <c r="AF30" s="35">
        <f t="shared" si="2691"/>
        <v>0</v>
      </c>
      <c r="AG30" s="35">
        <f t="shared" si="2691"/>
        <v>0</v>
      </c>
      <c r="AH30" s="35">
        <f t="shared" si="2691"/>
        <v>0</v>
      </c>
      <c r="AI30" s="35">
        <f t="shared" si="2691"/>
        <v>0</v>
      </c>
      <c r="AJ30" s="35">
        <f t="shared" si="2691"/>
        <v>0</v>
      </c>
      <c r="AK30" s="35">
        <f t="shared" si="2691"/>
        <v>0</v>
      </c>
      <c r="AL30" s="35">
        <f t="shared" si="2691"/>
        <v>0</v>
      </c>
      <c r="AM30" s="35">
        <f t="shared" si="2691"/>
        <v>0</v>
      </c>
      <c r="AN30" s="35">
        <f t="shared" si="2691"/>
        <v>0</v>
      </c>
      <c r="AO30" s="35">
        <f t="shared" si="2691"/>
        <v>0</v>
      </c>
      <c r="AP30" s="35">
        <f t="shared" si="2691"/>
        <v>0</v>
      </c>
      <c r="AQ30" s="35">
        <f t="shared" si="2691"/>
        <v>0</v>
      </c>
      <c r="AR30" s="35">
        <f t="shared" si="2691"/>
        <v>0</v>
      </c>
      <c r="AS30" s="35">
        <f t="shared" si="2691"/>
        <v>0</v>
      </c>
      <c r="AT30" s="35">
        <f t="shared" si="2691"/>
        <v>0</v>
      </c>
      <c r="AU30" s="35">
        <f t="shared" si="2691"/>
        <v>0</v>
      </c>
      <c r="AV30" s="35">
        <f t="shared" si="2691"/>
        <v>0</v>
      </c>
      <c r="AW30" s="35">
        <f t="shared" si="2691"/>
        <v>0</v>
      </c>
      <c r="AX30" s="35">
        <f t="shared" si="2691"/>
        <v>0</v>
      </c>
      <c r="AY30" s="35">
        <f t="shared" si="2691"/>
        <v>0</v>
      </c>
      <c r="AZ30" s="35">
        <f t="shared" si="2691"/>
        <v>0</v>
      </c>
      <c r="BA30" s="35">
        <f t="shared" si="2691"/>
        <v>0</v>
      </c>
      <c r="BB30" s="35">
        <f t="shared" si="2691"/>
        <v>0</v>
      </c>
      <c r="BC30" s="35">
        <f t="shared" si="2691"/>
        <v>0</v>
      </c>
      <c r="BD30" s="35">
        <f t="shared" si="2691"/>
        <v>0</v>
      </c>
      <c r="BE30" s="35">
        <f t="shared" si="2691"/>
        <v>0</v>
      </c>
      <c r="BF30" s="35">
        <f t="shared" si="2691"/>
        <v>0</v>
      </c>
      <c r="BG30" s="35">
        <f t="shared" si="2691"/>
        <v>0</v>
      </c>
      <c r="BH30" s="35">
        <f t="shared" si="2691"/>
        <v>0</v>
      </c>
      <c r="BI30" s="35">
        <f t="shared" si="2691"/>
        <v>0</v>
      </c>
      <c r="BJ30" s="35">
        <f t="shared" si="2691"/>
        <v>0</v>
      </c>
      <c r="BK30" s="35">
        <f t="shared" si="2691"/>
        <v>0</v>
      </c>
      <c r="BL30" s="35">
        <f t="shared" si="2691"/>
        <v>0</v>
      </c>
      <c r="BM30" s="35">
        <f t="shared" si="2691"/>
        <v>0</v>
      </c>
      <c r="BN30" s="35">
        <f t="shared" si="2691"/>
        <v>0</v>
      </c>
      <c r="BO30" s="35">
        <f t="shared" si="2691"/>
        <v>0</v>
      </c>
      <c r="BP30" s="35">
        <f t="shared" si="2691"/>
        <v>0</v>
      </c>
      <c r="BQ30" s="35">
        <f t="shared" si="2691"/>
        <v>0</v>
      </c>
      <c r="BR30" s="35">
        <f t="shared" ref="BR30:EC32" si="2694">BR19</f>
        <v>0</v>
      </c>
      <c r="BS30" s="35">
        <f t="shared" si="2694"/>
        <v>0</v>
      </c>
      <c r="BT30" s="35">
        <f t="shared" si="2694"/>
        <v>0</v>
      </c>
      <c r="BU30" s="35">
        <f t="shared" si="2694"/>
        <v>0</v>
      </c>
      <c r="BV30" s="35">
        <f t="shared" si="2694"/>
        <v>0</v>
      </c>
      <c r="BW30" s="35">
        <f t="shared" si="2694"/>
        <v>0</v>
      </c>
      <c r="BX30" s="35">
        <f t="shared" si="2694"/>
        <v>0</v>
      </c>
      <c r="BY30" s="35">
        <f t="shared" si="2694"/>
        <v>0</v>
      </c>
      <c r="BZ30" s="35">
        <f t="shared" si="2694"/>
        <v>0</v>
      </c>
      <c r="CA30" s="35">
        <f t="shared" si="2694"/>
        <v>0</v>
      </c>
      <c r="CB30" s="35">
        <f t="shared" si="2694"/>
        <v>0</v>
      </c>
      <c r="CC30" s="35">
        <f t="shared" si="2694"/>
        <v>0</v>
      </c>
      <c r="CD30" s="35">
        <f t="shared" si="2694"/>
        <v>0</v>
      </c>
      <c r="CE30" s="35">
        <f t="shared" si="2694"/>
        <v>0</v>
      </c>
      <c r="CF30" s="35">
        <f t="shared" si="2694"/>
        <v>0</v>
      </c>
      <c r="CG30" s="35">
        <f t="shared" si="2694"/>
        <v>0</v>
      </c>
      <c r="CH30" s="35">
        <f t="shared" si="2694"/>
        <v>0</v>
      </c>
      <c r="CI30" s="35">
        <f t="shared" si="2694"/>
        <v>0</v>
      </c>
      <c r="CJ30" s="35">
        <f t="shared" si="2694"/>
        <v>0</v>
      </c>
      <c r="CK30" s="35">
        <f t="shared" si="2694"/>
        <v>0</v>
      </c>
      <c r="CL30" s="35">
        <f t="shared" si="2694"/>
        <v>0</v>
      </c>
      <c r="CM30" s="35">
        <f t="shared" si="2694"/>
        <v>0</v>
      </c>
      <c r="CN30" s="35">
        <f t="shared" si="2694"/>
        <v>0</v>
      </c>
      <c r="CO30" s="35">
        <f t="shared" si="2694"/>
        <v>0</v>
      </c>
      <c r="CP30" s="35">
        <f t="shared" si="2694"/>
        <v>0</v>
      </c>
      <c r="CQ30" s="35">
        <f t="shared" si="2694"/>
        <v>0</v>
      </c>
      <c r="CR30" s="35">
        <f t="shared" si="2694"/>
        <v>0</v>
      </c>
      <c r="CS30" s="35">
        <f t="shared" si="2694"/>
        <v>0</v>
      </c>
      <c r="CT30" s="35">
        <f t="shared" si="2694"/>
        <v>0</v>
      </c>
      <c r="CU30" s="35">
        <f t="shared" si="2694"/>
        <v>0</v>
      </c>
      <c r="CV30" s="35">
        <f t="shared" si="2694"/>
        <v>0</v>
      </c>
      <c r="CW30" s="35">
        <f t="shared" si="2694"/>
        <v>0</v>
      </c>
      <c r="CX30" s="35">
        <f t="shared" si="2694"/>
        <v>0</v>
      </c>
      <c r="CY30" s="35">
        <f t="shared" si="2694"/>
        <v>0</v>
      </c>
      <c r="CZ30" s="35">
        <f t="shared" si="2694"/>
        <v>0</v>
      </c>
      <c r="DA30" s="35">
        <f t="shared" si="2694"/>
        <v>0</v>
      </c>
      <c r="DB30" s="35">
        <f t="shared" si="2694"/>
        <v>0</v>
      </c>
      <c r="DC30" s="35">
        <f t="shared" si="2694"/>
        <v>0</v>
      </c>
      <c r="DD30" s="35">
        <f t="shared" si="2694"/>
        <v>0</v>
      </c>
      <c r="DE30" s="35">
        <f t="shared" si="2694"/>
        <v>0</v>
      </c>
      <c r="DF30" s="35">
        <f t="shared" si="2694"/>
        <v>0</v>
      </c>
      <c r="DG30" s="35">
        <f t="shared" si="2694"/>
        <v>0</v>
      </c>
      <c r="DH30" s="35">
        <f t="shared" si="2694"/>
        <v>0</v>
      </c>
      <c r="DI30" s="35">
        <f t="shared" si="2694"/>
        <v>0</v>
      </c>
      <c r="DJ30" s="35">
        <f t="shared" si="2694"/>
        <v>0</v>
      </c>
      <c r="DK30" s="35">
        <f t="shared" si="2694"/>
        <v>0</v>
      </c>
      <c r="DL30" s="35">
        <f t="shared" si="2694"/>
        <v>0</v>
      </c>
      <c r="DM30" s="35">
        <f t="shared" si="2694"/>
        <v>0</v>
      </c>
      <c r="DN30" s="35">
        <f t="shared" si="2694"/>
        <v>0</v>
      </c>
      <c r="DO30" s="35">
        <f t="shared" si="2694"/>
        <v>0</v>
      </c>
      <c r="DP30" s="35">
        <f t="shared" si="2694"/>
        <v>0</v>
      </c>
      <c r="DQ30" s="35">
        <f t="shared" si="2694"/>
        <v>0</v>
      </c>
      <c r="DR30" s="35">
        <f t="shared" si="2694"/>
        <v>0</v>
      </c>
      <c r="DS30" s="35">
        <f t="shared" si="2694"/>
        <v>0</v>
      </c>
      <c r="DT30" s="35">
        <f t="shared" si="2694"/>
        <v>0</v>
      </c>
      <c r="DU30" s="35">
        <f t="shared" si="2694"/>
        <v>0</v>
      </c>
      <c r="DV30" s="35">
        <f t="shared" si="2694"/>
        <v>0</v>
      </c>
      <c r="DW30" s="35">
        <f t="shared" si="2694"/>
        <v>0</v>
      </c>
      <c r="DX30" s="35">
        <f t="shared" si="2694"/>
        <v>0</v>
      </c>
      <c r="DY30" s="35">
        <f t="shared" si="2694"/>
        <v>0</v>
      </c>
      <c r="DZ30" s="35">
        <f t="shared" si="2694"/>
        <v>0</v>
      </c>
      <c r="EA30" s="35">
        <f t="shared" si="2694"/>
        <v>0</v>
      </c>
      <c r="EB30" s="35">
        <f t="shared" si="2694"/>
        <v>0</v>
      </c>
      <c r="EC30" s="35">
        <f t="shared" si="2694"/>
        <v>0</v>
      </c>
      <c r="ED30" s="35">
        <f t="shared" si="2693"/>
        <v>0</v>
      </c>
      <c r="EE30" s="35">
        <f t="shared" si="2692"/>
        <v>0</v>
      </c>
      <c r="EF30" s="35">
        <f t="shared" si="2692"/>
        <v>0</v>
      </c>
      <c r="EG30" s="35">
        <f t="shared" si="2692"/>
        <v>0</v>
      </c>
      <c r="EH30" s="35">
        <f t="shared" si="2692"/>
        <v>0</v>
      </c>
      <c r="EI30" s="35">
        <f t="shared" si="2692"/>
        <v>0</v>
      </c>
      <c r="EJ30" s="35">
        <f t="shared" si="2692"/>
        <v>0</v>
      </c>
      <c r="EK30" s="35">
        <f t="shared" si="2692"/>
        <v>0</v>
      </c>
      <c r="EL30" s="35">
        <f t="shared" si="2692"/>
        <v>0</v>
      </c>
      <c r="EM30" s="35">
        <f t="shared" si="2692"/>
        <v>0</v>
      </c>
      <c r="EN30" s="35">
        <f t="shared" si="2692"/>
        <v>0</v>
      </c>
      <c r="EO30" s="35">
        <f t="shared" si="2692"/>
        <v>0</v>
      </c>
      <c r="EP30" s="35">
        <f t="shared" si="2692"/>
        <v>0</v>
      </c>
      <c r="EQ30" s="35">
        <f t="shared" si="2692"/>
        <v>0</v>
      </c>
      <c r="ER30" s="35">
        <f t="shared" si="2692"/>
        <v>0</v>
      </c>
      <c r="ES30" s="35">
        <f t="shared" si="2692"/>
        <v>0</v>
      </c>
      <c r="ET30" s="35">
        <f t="shared" si="2692"/>
        <v>0</v>
      </c>
      <c r="EU30" s="35">
        <f t="shared" si="2692"/>
        <v>0</v>
      </c>
      <c r="EV30" s="35">
        <f t="shared" si="2692"/>
        <v>0</v>
      </c>
      <c r="EW30" s="35">
        <f t="shared" si="2692"/>
        <v>0</v>
      </c>
      <c r="EX30" s="35">
        <f t="shared" si="2692"/>
        <v>0</v>
      </c>
      <c r="EY30" s="35">
        <f t="shared" si="2692"/>
        <v>0</v>
      </c>
      <c r="EZ30" s="35">
        <f t="shared" si="2692"/>
        <v>0</v>
      </c>
      <c r="FA30" s="35">
        <f t="shared" si="2692"/>
        <v>0</v>
      </c>
      <c r="FB30" s="35">
        <f t="shared" si="2692"/>
        <v>0</v>
      </c>
      <c r="FC30" s="35">
        <f t="shared" si="2692"/>
        <v>0</v>
      </c>
      <c r="FD30" s="35">
        <f t="shared" si="2692"/>
        <v>0</v>
      </c>
      <c r="FE30" s="35">
        <f t="shared" si="2692"/>
        <v>0</v>
      </c>
      <c r="FF30" s="35">
        <f t="shared" si="2692"/>
        <v>0</v>
      </c>
      <c r="FG30" s="35">
        <f t="shared" si="2692"/>
        <v>0</v>
      </c>
      <c r="FH30" s="35">
        <f t="shared" si="2692"/>
        <v>0</v>
      </c>
      <c r="FI30" s="35">
        <f t="shared" si="2692"/>
        <v>0</v>
      </c>
      <c r="FJ30" s="35">
        <f t="shared" si="2692"/>
        <v>0</v>
      </c>
      <c r="FK30" s="35">
        <f t="shared" si="2692"/>
        <v>0</v>
      </c>
      <c r="FL30" s="35">
        <f t="shared" si="2692"/>
        <v>0</v>
      </c>
      <c r="FM30" s="35">
        <f t="shared" si="2692"/>
        <v>0</v>
      </c>
      <c r="FN30" s="35">
        <f t="shared" si="2692"/>
        <v>0</v>
      </c>
      <c r="FO30" s="35">
        <f t="shared" si="2692"/>
        <v>0</v>
      </c>
      <c r="FP30" s="35">
        <f t="shared" si="2692"/>
        <v>0</v>
      </c>
      <c r="FQ30" s="35">
        <f t="shared" si="2692"/>
        <v>0</v>
      </c>
      <c r="FR30" s="35">
        <f t="shared" si="2692"/>
        <v>0</v>
      </c>
      <c r="FS30" s="35">
        <f t="shared" si="2692"/>
        <v>0</v>
      </c>
      <c r="FT30" s="35">
        <f t="shared" si="2692"/>
        <v>0</v>
      </c>
      <c r="FU30" s="35">
        <f t="shared" si="2692"/>
        <v>0</v>
      </c>
      <c r="FV30" s="35">
        <f t="shared" si="2692"/>
        <v>0</v>
      </c>
      <c r="FW30" s="35">
        <f t="shared" si="2692"/>
        <v>0</v>
      </c>
      <c r="FX30" s="35">
        <f t="shared" si="2692"/>
        <v>0</v>
      </c>
      <c r="FY30" s="35">
        <f t="shared" si="2692"/>
        <v>0</v>
      </c>
      <c r="FZ30" s="35">
        <f t="shared" si="2692"/>
        <v>0</v>
      </c>
      <c r="GA30" s="35">
        <f t="shared" si="2692"/>
        <v>0</v>
      </c>
      <c r="GB30" s="35">
        <f t="shared" si="2692"/>
        <v>0</v>
      </c>
      <c r="GC30" s="35">
        <f t="shared" si="2692"/>
        <v>0</v>
      </c>
      <c r="GD30" s="35">
        <f t="shared" si="2692"/>
        <v>0</v>
      </c>
      <c r="GE30" s="35">
        <f t="shared" si="2692"/>
        <v>0</v>
      </c>
      <c r="GF30" s="35">
        <f t="shared" si="2692"/>
        <v>0</v>
      </c>
      <c r="GG30" s="35">
        <f t="shared" si="2692"/>
        <v>0</v>
      </c>
      <c r="GH30" s="35">
        <f t="shared" si="2692"/>
        <v>0</v>
      </c>
      <c r="GI30" s="35">
        <f t="shared" si="2692"/>
        <v>0</v>
      </c>
      <c r="GJ30" s="35">
        <f t="shared" si="2692"/>
        <v>0</v>
      </c>
    </row>
    <row r="31" spans="2:192" x14ac:dyDescent="0.3">
      <c r="B31" s="35" t="s">
        <v>456</v>
      </c>
      <c r="C31" s="31" t="s">
        <v>454</v>
      </c>
      <c r="E31" s="232"/>
      <c r="F31" s="88">
        <f t="shared" si="2690"/>
        <v>-1.8470609533697635</v>
      </c>
      <c r="G31" s="88">
        <f t="shared" ref="G31:BR32" si="2695">G20</f>
        <v>-1.2927429849226351</v>
      </c>
      <c r="H31" s="88">
        <f t="shared" si="2695"/>
        <v>-1.0883822927646289</v>
      </c>
      <c r="I31" s="88">
        <f t="shared" si="2695"/>
        <v>-1.0143338501709149</v>
      </c>
      <c r="J31" s="88">
        <f t="shared" si="2695"/>
        <v>-0.93969477746061192</v>
      </c>
      <c r="K31" s="88">
        <f t="shared" si="2695"/>
        <v>-0.86989180557935974</v>
      </c>
      <c r="L31" s="88">
        <f t="shared" si="2695"/>
        <v>-0.80407602292833125</v>
      </c>
      <c r="M31" s="88">
        <f t="shared" si="2695"/>
        <v>-0.7398278390866434</v>
      </c>
      <c r="N31" s="88">
        <f t="shared" si="2695"/>
        <v>-0.67741622210227181</v>
      </c>
      <c r="O31" s="88">
        <f t="shared" si="2695"/>
        <v>-0.61703752211433016</v>
      </c>
      <c r="P31" s="88">
        <f t="shared" si="2695"/>
        <v>-0.55882258843093291</v>
      </c>
      <c r="Q31" s="88">
        <f t="shared" si="2695"/>
        <v>-0.50287393074384357</v>
      </c>
      <c r="R31" s="88">
        <f t="shared" si="2695"/>
        <v>-0.44657805719563498</v>
      </c>
      <c r="S31" s="88">
        <f t="shared" si="2695"/>
        <v>-0.39056728006416142</v>
      </c>
      <c r="T31" s="88">
        <f t="shared" si="2695"/>
        <v>-0.33558744789940781</v>
      </c>
      <c r="U31" s="88">
        <f t="shared" si="2695"/>
        <v>-0.28248078982413011</v>
      </c>
      <c r="V31" s="88">
        <f t="shared" si="2695"/>
        <v>-0.23215379142266787</v>
      </c>
      <c r="W31" s="88">
        <f t="shared" si="2695"/>
        <v>-0.18552804872673034</v>
      </c>
      <c r="X31" s="88">
        <f t="shared" si="2695"/>
        <v>-0.1434740311407246</v>
      </c>
      <c r="Y31" s="88">
        <f t="shared" si="2695"/>
        <v>-0.10673097482271983</v>
      </c>
      <c r="Z31" s="88">
        <f t="shared" si="2695"/>
        <v>-7.5820650749220828E-2</v>
      </c>
      <c r="AA31" s="88">
        <f t="shared" si="2695"/>
        <v>-5.0967912323124982E-2</v>
      </c>
      <c r="AB31" s="88">
        <f t="shared" si="2695"/>
        <v>-3.3082365405234029E-2</v>
      </c>
      <c r="AC31" s="88">
        <f t="shared" si="2695"/>
        <v>-2.0761528547221578E-2</v>
      </c>
      <c r="AD31" s="88">
        <f t="shared" si="2695"/>
        <v>-1.2577372140365131E-2</v>
      </c>
      <c r="AE31" s="88">
        <f t="shared" si="2695"/>
        <v>-7.3353358937269537E-3</v>
      </c>
      <c r="AF31" s="88">
        <f t="shared" si="2695"/>
        <v>0</v>
      </c>
      <c r="AG31" s="88" t="e">
        <f t="shared" si="2695"/>
        <v>#N/A</v>
      </c>
      <c r="AH31" s="88" t="e">
        <f t="shared" si="2695"/>
        <v>#N/A</v>
      </c>
      <c r="AI31" s="88" t="e">
        <f t="shared" si="2695"/>
        <v>#N/A</v>
      </c>
      <c r="AJ31" s="88" t="e">
        <f t="shared" si="2695"/>
        <v>#N/A</v>
      </c>
      <c r="AK31" s="88" t="e">
        <f t="shared" si="2695"/>
        <v>#N/A</v>
      </c>
      <c r="AL31" s="88" t="e">
        <f t="shared" si="2695"/>
        <v>#N/A</v>
      </c>
      <c r="AM31" s="88" t="e">
        <f t="shared" si="2695"/>
        <v>#N/A</v>
      </c>
      <c r="AN31" s="88" t="e">
        <f t="shared" si="2695"/>
        <v>#N/A</v>
      </c>
      <c r="AO31" s="88" t="e">
        <f t="shared" si="2695"/>
        <v>#N/A</v>
      </c>
      <c r="AP31" s="88" t="e">
        <f t="shared" si="2695"/>
        <v>#N/A</v>
      </c>
      <c r="AQ31" s="88" t="e">
        <f t="shared" si="2695"/>
        <v>#N/A</v>
      </c>
      <c r="AR31" s="88" t="e">
        <f t="shared" si="2695"/>
        <v>#N/A</v>
      </c>
      <c r="AS31" s="88" t="e">
        <f t="shared" si="2695"/>
        <v>#N/A</v>
      </c>
      <c r="AT31" s="88" t="e">
        <f t="shared" si="2695"/>
        <v>#N/A</v>
      </c>
      <c r="AU31" s="88" t="e">
        <f t="shared" si="2695"/>
        <v>#N/A</v>
      </c>
      <c r="AV31" s="88" t="e">
        <f t="shared" si="2695"/>
        <v>#N/A</v>
      </c>
      <c r="AW31" s="88" t="e">
        <f t="shared" si="2695"/>
        <v>#N/A</v>
      </c>
      <c r="AX31" s="88" t="e">
        <f t="shared" si="2695"/>
        <v>#N/A</v>
      </c>
      <c r="AY31" s="88" t="e">
        <f t="shared" si="2695"/>
        <v>#N/A</v>
      </c>
      <c r="AZ31" s="88" t="e">
        <f t="shared" si="2695"/>
        <v>#N/A</v>
      </c>
      <c r="BA31" s="88" t="e">
        <f t="shared" si="2695"/>
        <v>#N/A</v>
      </c>
      <c r="BB31" s="88" t="e">
        <f t="shared" si="2695"/>
        <v>#N/A</v>
      </c>
      <c r="BC31" s="88" t="e">
        <f t="shared" si="2695"/>
        <v>#N/A</v>
      </c>
      <c r="BD31" s="88" t="e">
        <f t="shared" si="2695"/>
        <v>#N/A</v>
      </c>
      <c r="BE31" s="88" t="e">
        <f t="shared" si="2695"/>
        <v>#N/A</v>
      </c>
      <c r="BF31" s="88" t="e">
        <f t="shared" si="2695"/>
        <v>#N/A</v>
      </c>
      <c r="BG31" s="88" t="e">
        <f t="shared" si="2695"/>
        <v>#N/A</v>
      </c>
      <c r="BH31" s="88" t="e">
        <f t="shared" si="2695"/>
        <v>#N/A</v>
      </c>
      <c r="BI31" s="88" t="e">
        <f t="shared" si="2695"/>
        <v>#N/A</v>
      </c>
      <c r="BJ31" s="88" t="e">
        <f t="shared" si="2695"/>
        <v>#N/A</v>
      </c>
      <c r="BK31" s="88" t="e">
        <f t="shared" si="2695"/>
        <v>#N/A</v>
      </c>
      <c r="BL31" s="88" t="e">
        <f t="shared" si="2695"/>
        <v>#N/A</v>
      </c>
      <c r="BM31" s="88" t="e">
        <f t="shared" si="2695"/>
        <v>#N/A</v>
      </c>
      <c r="BN31" s="88" t="e">
        <f t="shared" si="2695"/>
        <v>#N/A</v>
      </c>
      <c r="BO31" s="88" t="e">
        <f t="shared" si="2695"/>
        <v>#N/A</v>
      </c>
      <c r="BP31" s="88" t="e">
        <f t="shared" si="2695"/>
        <v>#N/A</v>
      </c>
      <c r="BQ31" s="88" t="e">
        <f t="shared" si="2695"/>
        <v>#N/A</v>
      </c>
      <c r="BR31" s="88" t="e">
        <f t="shared" si="2695"/>
        <v>#N/A</v>
      </c>
      <c r="BS31" s="88" t="e">
        <f t="shared" si="2694"/>
        <v>#N/A</v>
      </c>
      <c r="BT31" s="88" t="e">
        <f t="shared" si="2694"/>
        <v>#N/A</v>
      </c>
      <c r="BU31" s="88" t="e">
        <f t="shared" si="2694"/>
        <v>#N/A</v>
      </c>
      <c r="BV31" s="88" t="e">
        <f t="shared" si="2694"/>
        <v>#N/A</v>
      </c>
      <c r="BW31" s="88" t="e">
        <f t="shared" si="2694"/>
        <v>#N/A</v>
      </c>
      <c r="BX31" s="88" t="e">
        <f t="shared" si="2694"/>
        <v>#N/A</v>
      </c>
      <c r="BY31" s="88" t="e">
        <f t="shared" si="2694"/>
        <v>#N/A</v>
      </c>
      <c r="BZ31" s="88" t="e">
        <f t="shared" si="2694"/>
        <v>#N/A</v>
      </c>
      <c r="CA31" s="88" t="e">
        <f t="shared" si="2694"/>
        <v>#N/A</v>
      </c>
      <c r="CB31" s="88" t="e">
        <f t="shared" si="2694"/>
        <v>#N/A</v>
      </c>
      <c r="CC31" s="88" t="e">
        <f t="shared" si="2694"/>
        <v>#N/A</v>
      </c>
      <c r="CD31" s="88" t="e">
        <f t="shared" si="2694"/>
        <v>#N/A</v>
      </c>
      <c r="CE31" s="88" t="e">
        <f t="shared" si="2694"/>
        <v>#N/A</v>
      </c>
      <c r="CF31" s="88" t="e">
        <f t="shared" si="2694"/>
        <v>#N/A</v>
      </c>
      <c r="CG31" s="88" t="e">
        <f t="shared" si="2694"/>
        <v>#N/A</v>
      </c>
      <c r="CH31" s="88" t="e">
        <f t="shared" si="2694"/>
        <v>#N/A</v>
      </c>
      <c r="CI31" s="88" t="e">
        <f t="shared" si="2694"/>
        <v>#N/A</v>
      </c>
      <c r="CJ31" s="88" t="e">
        <f t="shared" si="2694"/>
        <v>#N/A</v>
      </c>
      <c r="CK31" s="88" t="e">
        <f t="shared" si="2694"/>
        <v>#N/A</v>
      </c>
      <c r="CL31" s="88" t="e">
        <f t="shared" si="2694"/>
        <v>#N/A</v>
      </c>
      <c r="CM31" s="88" t="e">
        <f t="shared" si="2694"/>
        <v>#N/A</v>
      </c>
      <c r="CN31" s="88" t="e">
        <f t="shared" si="2694"/>
        <v>#N/A</v>
      </c>
      <c r="CO31" s="88" t="e">
        <f t="shared" si="2694"/>
        <v>#N/A</v>
      </c>
      <c r="CP31" s="88" t="e">
        <f t="shared" si="2694"/>
        <v>#N/A</v>
      </c>
      <c r="CQ31" s="88" t="e">
        <f t="shared" si="2694"/>
        <v>#N/A</v>
      </c>
      <c r="CR31" s="88" t="e">
        <f t="shared" si="2694"/>
        <v>#N/A</v>
      </c>
      <c r="CS31" s="88" t="e">
        <f t="shared" si="2694"/>
        <v>#N/A</v>
      </c>
      <c r="CT31" s="88" t="e">
        <f t="shared" si="2694"/>
        <v>#N/A</v>
      </c>
      <c r="CU31" s="88" t="e">
        <f t="shared" si="2694"/>
        <v>#N/A</v>
      </c>
      <c r="CV31" s="88" t="e">
        <f t="shared" si="2694"/>
        <v>#N/A</v>
      </c>
      <c r="CW31" s="88" t="e">
        <f t="shared" si="2694"/>
        <v>#N/A</v>
      </c>
      <c r="CX31" s="88" t="e">
        <f t="shared" si="2694"/>
        <v>#N/A</v>
      </c>
      <c r="CY31" s="88" t="e">
        <f t="shared" si="2694"/>
        <v>#N/A</v>
      </c>
      <c r="CZ31" s="88" t="e">
        <f t="shared" si="2694"/>
        <v>#N/A</v>
      </c>
      <c r="DA31" s="88" t="e">
        <f t="shared" si="2694"/>
        <v>#N/A</v>
      </c>
      <c r="DB31" s="88" t="e">
        <f t="shared" si="2694"/>
        <v>#N/A</v>
      </c>
      <c r="DC31" s="88" t="e">
        <f t="shared" si="2694"/>
        <v>#N/A</v>
      </c>
      <c r="DD31" s="88" t="e">
        <f t="shared" si="2694"/>
        <v>#N/A</v>
      </c>
      <c r="DE31" s="88" t="e">
        <f t="shared" si="2694"/>
        <v>#N/A</v>
      </c>
      <c r="DF31" s="88" t="e">
        <f t="shared" si="2694"/>
        <v>#N/A</v>
      </c>
      <c r="DG31" s="88" t="e">
        <f t="shared" si="2694"/>
        <v>#N/A</v>
      </c>
      <c r="DH31" s="88" t="e">
        <f t="shared" si="2694"/>
        <v>#N/A</v>
      </c>
      <c r="DI31" s="88" t="e">
        <f t="shared" si="2694"/>
        <v>#N/A</v>
      </c>
      <c r="DJ31" s="88" t="e">
        <f t="shared" si="2694"/>
        <v>#N/A</v>
      </c>
      <c r="DK31" s="88" t="e">
        <f t="shared" si="2694"/>
        <v>#N/A</v>
      </c>
      <c r="DL31" s="88" t="e">
        <f t="shared" si="2694"/>
        <v>#N/A</v>
      </c>
      <c r="DM31" s="88" t="e">
        <f t="shared" si="2694"/>
        <v>#N/A</v>
      </c>
      <c r="DN31" s="88" t="e">
        <f t="shared" si="2694"/>
        <v>#N/A</v>
      </c>
      <c r="DO31" s="88" t="e">
        <f t="shared" si="2694"/>
        <v>#N/A</v>
      </c>
      <c r="DP31" s="88" t="e">
        <f t="shared" si="2694"/>
        <v>#N/A</v>
      </c>
      <c r="DQ31" s="88" t="e">
        <f t="shared" si="2694"/>
        <v>#N/A</v>
      </c>
      <c r="DR31" s="88" t="e">
        <f t="shared" si="2694"/>
        <v>#N/A</v>
      </c>
      <c r="DS31" s="88" t="e">
        <f t="shared" si="2694"/>
        <v>#N/A</v>
      </c>
      <c r="DT31" s="88" t="e">
        <f t="shared" si="2694"/>
        <v>#N/A</v>
      </c>
      <c r="DU31" s="88" t="e">
        <f t="shared" si="2694"/>
        <v>#N/A</v>
      </c>
      <c r="DV31" s="88" t="e">
        <f t="shared" si="2694"/>
        <v>#N/A</v>
      </c>
      <c r="DW31" s="88" t="e">
        <f t="shared" si="2694"/>
        <v>#N/A</v>
      </c>
      <c r="DX31" s="88" t="e">
        <f t="shared" si="2694"/>
        <v>#N/A</v>
      </c>
      <c r="DY31" s="88" t="e">
        <f t="shared" si="2694"/>
        <v>#N/A</v>
      </c>
      <c r="DZ31" s="88" t="e">
        <f t="shared" si="2694"/>
        <v>#N/A</v>
      </c>
      <c r="EA31" s="88" t="e">
        <f t="shared" si="2694"/>
        <v>#N/A</v>
      </c>
      <c r="EB31" s="88" t="e">
        <f t="shared" si="2694"/>
        <v>#N/A</v>
      </c>
      <c r="EC31" s="88" t="e">
        <f t="shared" si="2694"/>
        <v>#N/A</v>
      </c>
      <c r="ED31" s="88" t="e">
        <f t="shared" si="2693"/>
        <v>#N/A</v>
      </c>
      <c r="EE31" s="88" t="e">
        <f t="shared" si="2692"/>
        <v>#N/A</v>
      </c>
      <c r="EF31" s="88" t="e">
        <f t="shared" si="2692"/>
        <v>#N/A</v>
      </c>
      <c r="EG31" s="88" t="e">
        <f t="shared" si="2692"/>
        <v>#N/A</v>
      </c>
      <c r="EH31" s="88" t="e">
        <f t="shared" si="2692"/>
        <v>#N/A</v>
      </c>
      <c r="EI31" s="88" t="e">
        <f t="shared" si="2692"/>
        <v>#N/A</v>
      </c>
      <c r="EJ31" s="88" t="e">
        <f t="shared" si="2692"/>
        <v>#N/A</v>
      </c>
      <c r="EK31" s="88" t="e">
        <f t="shared" si="2692"/>
        <v>#N/A</v>
      </c>
      <c r="EL31" s="88" t="e">
        <f t="shared" si="2692"/>
        <v>#N/A</v>
      </c>
      <c r="EM31" s="88" t="e">
        <f t="shared" si="2692"/>
        <v>#N/A</v>
      </c>
      <c r="EN31" s="88" t="e">
        <f t="shared" si="2692"/>
        <v>#N/A</v>
      </c>
      <c r="EO31" s="88" t="e">
        <f t="shared" si="2692"/>
        <v>#N/A</v>
      </c>
      <c r="EP31" s="88" t="e">
        <f t="shared" si="2692"/>
        <v>#N/A</v>
      </c>
      <c r="EQ31" s="88" t="e">
        <f t="shared" si="2692"/>
        <v>#N/A</v>
      </c>
      <c r="ER31" s="88" t="e">
        <f t="shared" si="2692"/>
        <v>#N/A</v>
      </c>
      <c r="ES31" s="88" t="e">
        <f t="shared" si="2692"/>
        <v>#N/A</v>
      </c>
      <c r="ET31" s="88" t="e">
        <f t="shared" si="2692"/>
        <v>#N/A</v>
      </c>
      <c r="EU31" s="88" t="e">
        <f t="shared" si="2692"/>
        <v>#N/A</v>
      </c>
      <c r="EV31" s="88" t="e">
        <f t="shared" si="2692"/>
        <v>#N/A</v>
      </c>
      <c r="EW31" s="88" t="e">
        <f t="shared" si="2692"/>
        <v>#N/A</v>
      </c>
      <c r="EX31" s="88" t="e">
        <f t="shared" si="2692"/>
        <v>#N/A</v>
      </c>
      <c r="EY31" s="88" t="e">
        <f t="shared" si="2692"/>
        <v>#N/A</v>
      </c>
      <c r="EZ31" s="88" t="e">
        <f t="shared" si="2692"/>
        <v>#N/A</v>
      </c>
      <c r="FA31" s="88" t="e">
        <f t="shared" si="2692"/>
        <v>#N/A</v>
      </c>
      <c r="FB31" s="88" t="e">
        <f t="shared" si="2692"/>
        <v>#N/A</v>
      </c>
      <c r="FC31" s="88" t="e">
        <f t="shared" si="2692"/>
        <v>#N/A</v>
      </c>
      <c r="FD31" s="88" t="e">
        <f t="shared" si="2692"/>
        <v>#N/A</v>
      </c>
      <c r="FE31" s="88" t="e">
        <f t="shared" si="2692"/>
        <v>#N/A</v>
      </c>
      <c r="FF31" s="88" t="e">
        <f t="shared" si="2692"/>
        <v>#N/A</v>
      </c>
      <c r="FG31" s="88" t="e">
        <f t="shared" si="2692"/>
        <v>#N/A</v>
      </c>
      <c r="FH31" s="88" t="e">
        <f t="shared" si="2692"/>
        <v>#N/A</v>
      </c>
      <c r="FI31" s="88" t="e">
        <f t="shared" si="2692"/>
        <v>#N/A</v>
      </c>
      <c r="FJ31" s="88" t="e">
        <f t="shared" si="2692"/>
        <v>#N/A</v>
      </c>
      <c r="FK31" s="88" t="e">
        <f t="shared" si="2692"/>
        <v>#N/A</v>
      </c>
      <c r="FL31" s="88" t="e">
        <f t="shared" si="2692"/>
        <v>#N/A</v>
      </c>
      <c r="FM31" s="88" t="e">
        <f t="shared" si="2692"/>
        <v>#N/A</v>
      </c>
      <c r="FN31" s="88" t="e">
        <f t="shared" si="2692"/>
        <v>#N/A</v>
      </c>
      <c r="FO31" s="88" t="e">
        <f t="shared" si="2692"/>
        <v>#N/A</v>
      </c>
      <c r="FP31" s="88" t="e">
        <f t="shared" si="2692"/>
        <v>#N/A</v>
      </c>
      <c r="FQ31" s="88" t="e">
        <f t="shared" si="2692"/>
        <v>#N/A</v>
      </c>
      <c r="FR31" s="88" t="e">
        <f t="shared" si="2692"/>
        <v>#N/A</v>
      </c>
      <c r="FS31" s="88" t="e">
        <f t="shared" si="2692"/>
        <v>#N/A</v>
      </c>
      <c r="FT31" s="88" t="e">
        <f t="shared" si="2692"/>
        <v>#N/A</v>
      </c>
      <c r="FU31" s="88" t="e">
        <f t="shared" si="2692"/>
        <v>#N/A</v>
      </c>
      <c r="FV31" s="88" t="e">
        <f t="shared" si="2692"/>
        <v>#N/A</v>
      </c>
      <c r="FW31" s="88" t="e">
        <f t="shared" si="2692"/>
        <v>#N/A</v>
      </c>
      <c r="FX31" s="88" t="e">
        <f t="shared" si="2692"/>
        <v>#N/A</v>
      </c>
      <c r="FY31" s="88" t="e">
        <f t="shared" si="2692"/>
        <v>#N/A</v>
      </c>
      <c r="FZ31" s="88" t="e">
        <f t="shared" si="2692"/>
        <v>#N/A</v>
      </c>
      <c r="GA31" s="88" t="e">
        <f t="shared" si="2692"/>
        <v>#N/A</v>
      </c>
      <c r="GB31" s="88" t="e">
        <f t="shared" si="2692"/>
        <v>#N/A</v>
      </c>
      <c r="GC31" s="88" t="e">
        <f t="shared" si="2692"/>
        <v>#N/A</v>
      </c>
      <c r="GD31" s="88" t="e">
        <f t="shared" si="2692"/>
        <v>#N/A</v>
      </c>
      <c r="GE31" s="88" t="e">
        <f t="shared" si="2692"/>
        <v>#N/A</v>
      </c>
      <c r="GF31" s="88" t="e">
        <f t="shared" si="2692"/>
        <v>#N/A</v>
      </c>
      <c r="GG31" s="88" t="e">
        <f t="shared" si="2692"/>
        <v>#N/A</v>
      </c>
      <c r="GH31" s="88" t="e">
        <f t="shared" si="2692"/>
        <v>#N/A</v>
      </c>
      <c r="GI31" s="88" t="e">
        <f t="shared" si="2692"/>
        <v>#N/A</v>
      </c>
      <c r="GJ31" s="88" t="e">
        <f t="shared" si="2692"/>
        <v>#N/A</v>
      </c>
    </row>
    <row r="32" spans="2:192" x14ac:dyDescent="0.3">
      <c r="B32" s="35" t="s">
        <v>456</v>
      </c>
      <c r="C32" s="31" t="s">
        <v>457</v>
      </c>
      <c r="F32" s="88">
        <f t="shared" si="2690"/>
        <v>-715.76087572582719</v>
      </c>
      <c r="G32" s="88">
        <f t="shared" si="2695"/>
        <v>-429.54642624211044</v>
      </c>
      <c r="H32" s="88">
        <f t="shared" si="2695"/>
        <v>-301.77208419230874</v>
      </c>
      <c r="I32" s="88">
        <f t="shared" si="2695"/>
        <v>-274.43848257065105</v>
      </c>
      <c r="J32" s="88">
        <f t="shared" si="2695"/>
        <v>-508.40432836419893</v>
      </c>
      <c r="K32" s="35">
        <f t="shared" si="2695"/>
        <v>-214.83548641515756</v>
      </c>
      <c r="L32" s="35">
        <f t="shared" si="2695"/>
        <v>-201.95833996998343</v>
      </c>
      <c r="M32" s="35">
        <f t="shared" si="2695"/>
        <v>-189.03318139753208</v>
      </c>
      <c r="N32" s="35">
        <f t="shared" si="2695"/>
        <v>-176.17650483069855</v>
      </c>
      <c r="O32" s="35">
        <f t="shared" si="2695"/>
        <v>-301.30042389708319</v>
      </c>
      <c r="P32" s="35">
        <f t="shared" si="2695"/>
        <v>-151.40391499460981</v>
      </c>
      <c r="Q32" s="35">
        <f t="shared" si="2695"/>
        <v>-147.82659555280421</v>
      </c>
      <c r="R32" s="35">
        <f t="shared" si="2695"/>
        <v>-142.44214355710531</v>
      </c>
      <c r="S32" s="35">
        <f t="shared" si="2695"/>
        <v>-135.17698857162148</v>
      </c>
      <c r="T32" s="35">
        <f t="shared" si="2695"/>
        <v>-184.53929833564158</v>
      </c>
      <c r="U32" s="35">
        <f t="shared" si="2695"/>
        <v>-115.1291386813036</v>
      </c>
      <c r="V32" s="35">
        <f t="shared" si="2695"/>
        <v>-102.6827839322152</v>
      </c>
      <c r="W32" s="35">
        <f t="shared" si="2695"/>
        <v>-89.059205451286942</v>
      </c>
      <c r="X32" s="35">
        <f t="shared" si="2695"/>
        <v>-74.750284722811458</v>
      </c>
      <c r="Y32" s="35">
        <f t="shared" si="2695"/>
        <v>-74.891336804763156</v>
      </c>
      <c r="Z32" s="35">
        <f t="shared" si="2695"/>
        <v>-46.541560025220271</v>
      </c>
      <c r="AA32" s="35">
        <f t="shared" si="2695"/>
        <v>-32.022469865817321</v>
      </c>
      <c r="AB32" s="35">
        <f t="shared" si="2695"/>
        <v>-21.079173566910789</v>
      </c>
      <c r="AC32" s="35">
        <f t="shared" si="2695"/>
        <v>-13.377144669935594</v>
      </c>
      <c r="AD32" s="35">
        <f t="shared" si="2695"/>
        <v>-9.5230388819928002</v>
      </c>
      <c r="AE32" s="35">
        <f t="shared" si="2695"/>
        <v>-11.156997658268081</v>
      </c>
      <c r="AF32" s="35" t="e">
        <f t="shared" si="2695"/>
        <v>#N/A</v>
      </c>
      <c r="AG32" s="35" t="e">
        <f t="shared" si="2695"/>
        <v>#N/A</v>
      </c>
      <c r="AH32" s="35" t="e">
        <f t="shared" si="2695"/>
        <v>#N/A</v>
      </c>
      <c r="AI32" s="35" t="e">
        <f t="shared" si="2695"/>
        <v>#N/A</v>
      </c>
      <c r="AJ32" s="35" t="e">
        <f t="shared" si="2695"/>
        <v>#N/A</v>
      </c>
      <c r="AK32" s="35" t="e">
        <f t="shared" si="2695"/>
        <v>#N/A</v>
      </c>
      <c r="AL32" s="35" t="e">
        <f t="shared" si="2695"/>
        <v>#N/A</v>
      </c>
      <c r="AM32" s="35" t="e">
        <f t="shared" si="2695"/>
        <v>#N/A</v>
      </c>
      <c r="AN32" s="35" t="e">
        <f t="shared" si="2695"/>
        <v>#N/A</v>
      </c>
      <c r="AO32" s="35" t="e">
        <f t="shared" si="2695"/>
        <v>#N/A</v>
      </c>
      <c r="AP32" s="35" t="e">
        <f t="shared" si="2695"/>
        <v>#N/A</v>
      </c>
      <c r="AQ32" s="35" t="e">
        <f t="shared" si="2695"/>
        <v>#N/A</v>
      </c>
      <c r="AR32" s="35" t="e">
        <f t="shared" si="2695"/>
        <v>#N/A</v>
      </c>
      <c r="AS32" s="35" t="e">
        <f t="shared" si="2695"/>
        <v>#N/A</v>
      </c>
      <c r="AT32" s="35" t="e">
        <f t="shared" si="2695"/>
        <v>#N/A</v>
      </c>
      <c r="AU32" s="35" t="e">
        <f t="shared" si="2695"/>
        <v>#N/A</v>
      </c>
      <c r="AV32" s="35" t="e">
        <f t="shared" si="2695"/>
        <v>#N/A</v>
      </c>
      <c r="AW32" s="35" t="e">
        <f t="shared" si="2695"/>
        <v>#N/A</v>
      </c>
      <c r="AX32" s="35" t="e">
        <f t="shared" si="2695"/>
        <v>#N/A</v>
      </c>
      <c r="AY32" s="35" t="e">
        <f t="shared" si="2695"/>
        <v>#N/A</v>
      </c>
      <c r="AZ32" s="35" t="e">
        <f t="shared" si="2695"/>
        <v>#N/A</v>
      </c>
      <c r="BA32" s="35" t="e">
        <f t="shared" si="2695"/>
        <v>#N/A</v>
      </c>
      <c r="BB32" s="35" t="e">
        <f t="shared" si="2695"/>
        <v>#N/A</v>
      </c>
      <c r="BC32" s="35" t="e">
        <f t="shared" si="2695"/>
        <v>#N/A</v>
      </c>
      <c r="BD32" s="35" t="e">
        <f t="shared" si="2695"/>
        <v>#N/A</v>
      </c>
      <c r="BE32" s="35" t="e">
        <f t="shared" si="2695"/>
        <v>#N/A</v>
      </c>
      <c r="BF32" s="35" t="e">
        <f t="shared" si="2695"/>
        <v>#N/A</v>
      </c>
      <c r="BG32" s="35" t="e">
        <f t="shared" si="2695"/>
        <v>#N/A</v>
      </c>
      <c r="BH32" s="35" t="e">
        <f t="shared" si="2695"/>
        <v>#N/A</v>
      </c>
      <c r="BI32" s="35" t="e">
        <f t="shared" si="2695"/>
        <v>#N/A</v>
      </c>
      <c r="BJ32" s="35" t="e">
        <f t="shared" si="2695"/>
        <v>#N/A</v>
      </c>
      <c r="BK32" s="35" t="e">
        <f t="shared" si="2695"/>
        <v>#N/A</v>
      </c>
      <c r="BL32" s="35" t="e">
        <f t="shared" si="2695"/>
        <v>#N/A</v>
      </c>
      <c r="BM32" s="35" t="e">
        <f t="shared" si="2695"/>
        <v>#N/A</v>
      </c>
      <c r="BN32" s="35" t="e">
        <f t="shared" si="2695"/>
        <v>#N/A</v>
      </c>
      <c r="BO32" s="35" t="e">
        <f t="shared" si="2695"/>
        <v>#N/A</v>
      </c>
      <c r="BP32" s="35" t="e">
        <f t="shared" si="2695"/>
        <v>#N/A</v>
      </c>
      <c r="BQ32" s="35" t="e">
        <f t="shared" si="2695"/>
        <v>#N/A</v>
      </c>
      <c r="BR32" s="35" t="e">
        <f t="shared" si="2695"/>
        <v>#N/A</v>
      </c>
      <c r="BS32" s="35" t="e">
        <f t="shared" si="2694"/>
        <v>#N/A</v>
      </c>
      <c r="BT32" s="35" t="e">
        <f t="shared" si="2694"/>
        <v>#N/A</v>
      </c>
      <c r="BU32" s="35" t="e">
        <f t="shared" si="2694"/>
        <v>#N/A</v>
      </c>
      <c r="BV32" s="35" t="e">
        <f t="shared" si="2694"/>
        <v>#N/A</v>
      </c>
      <c r="BW32" s="35" t="e">
        <f t="shared" si="2694"/>
        <v>#N/A</v>
      </c>
      <c r="BX32" s="35" t="e">
        <f t="shared" si="2694"/>
        <v>#N/A</v>
      </c>
      <c r="BY32" s="35" t="e">
        <f t="shared" si="2694"/>
        <v>#N/A</v>
      </c>
      <c r="BZ32" s="35" t="e">
        <f t="shared" si="2694"/>
        <v>#N/A</v>
      </c>
      <c r="CA32" s="35" t="e">
        <f t="shared" si="2694"/>
        <v>#N/A</v>
      </c>
      <c r="CB32" s="35" t="e">
        <f t="shared" si="2694"/>
        <v>#N/A</v>
      </c>
      <c r="CC32" s="35" t="e">
        <f t="shared" si="2694"/>
        <v>#N/A</v>
      </c>
      <c r="CD32" s="35" t="e">
        <f t="shared" si="2694"/>
        <v>#N/A</v>
      </c>
      <c r="CE32" s="35" t="e">
        <f t="shared" si="2694"/>
        <v>#N/A</v>
      </c>
      <c r="CF32" s="35" t="e">
        <f t="shared" si="2694"/>
        <v>#N/A</v>
      </c>
      <c r="CG32" s="35" t="e">
        <f t="shared" si="2694"/>
        <v>#N/A</v>
      </c>
      <c r="CH32" s="35" t="e">
        <f t="shared" si="2694"/>
        <v>#N/A</v>
      </c>
      <c r="CI32" s="35" t="e">
        <f t="shared" si="2694"/>
        <v>#N/A</v>
      </c>
      <c r="CJ32" s="35" t="e">
        <f t="shared" si="2694"/>
        <v>#N/A</v>
      </c>
      <c r="CK32" s="35" t="e">
        <f t="shared" si="2694"/>
        <v>#N/A</v>
      </c>
      <c r="CL32" s="35" t="e">
        <f t="shared" si="2694"/>
        <v>#N/A</v>
      </c>
      <c r="CM32" s="35" t="e">
        <f t="shared" si="2694"/>
        <v>#N/A</v>
      </c>
      <c r="CN32" s="35" t="e">
        <f t="shared" si="2694"/>
        <v>#N/A</v>
      </c>
      <c r="CO32" s="35" t="e">
        <f t="shared" si="2694"/>
        <v>#N/A</v>
      </c>
      <c r="CP32" s="35" t="e">
        <f t="shared" si="2694"/>
        <v>#N/A</v>
      </c>
      <c r="CQ32" s="35" t="e">
        <f t="shared" si="2694"/>
        <v>#N/A</v>
      </c>
      <c r="CR32" s="35" t="e">
        <f t="shared" si="2694"/>
        <v>#N/A</v>
      </c>
      <c r="CS32" s="35" t="e">
        <f t="shared" si="2694"/>
        <v>#N/A</v>
      </c>
      <c r="CT32" s="35" t="e">
        <f t="shared" si="2694"/>
        <v>#N/A</v>
      </c>
      <c r="CU32" s="35" t="e">
        <f t="shared" si="2694"/>
        <v>#N/A</v>
      </c>
      <c r="CV32" s="35" t="e">
        <f t="shared" si="2694"/>
        <v>#N/A</v>
      </c>
      <c r="CW32" s="35" t="e">
        <f t="shared" si="2694"/>
        <v>#N/A</v>
      </c>
      <c r="CX32" s="35" t="e">
        <f t="shared" si="2694"/>
        <v>#N/A</v>
      </c>
      <c r="CY32" s="35" t="e">
        <f t="shared" si="2694"/>
        <v>#N/A</v>
      </c>
      <c r="CZ32" s="35" t="e">
        <f t="shared" si="2694"/>
        <v>#N/A</v>
      </c>
      <c r="DA32" s="35" t="e">
        <f t="shared" si="2694"/>
        <v>#N/A</v>
      </c>
      <c r="DB32" s="35" t="e">
        <f t="shared" si="2694"/>
        <v>#N/A</v>
      </c>
      <c r="DC32" s="35" t="e">
        <f t="shared" si="2694"/>
        <v>#N/A</v>
      </c>
      <c r="DD32" s="35" t="e">
        <f t="shared" si="2694"/>
        <v>#N/A</v>
      </c>
      <c r="DE32" s="35" t="e">
        <f t="shared" si="2694"/>
        <v>#N/A</v>
      </c>
      <c r="DF32" s="35" t="e">
        <f t="shared" si="2694"/>
        <v>#N/A</v>
      </c>
      <c r="DG32" s="35" t="e">
        <f t="shared" si="2694"/>
        <v>#N/A</v>
      </c>
      <c r="DH32" s="35" t="e">
        <f t="shared" si="2694"/>
        <v>#N/A</v>
      </c>
      <c r="DI32" s="35" t="e">
        <f t="shared" si="2694"/>
        <v>#N/A</v>
      </c>
      <c r="DJ32" s="35" t="e">
        <f t="shared" si="2694"/>
        <v>#N/A</v>
      </c>
      <c r="DK32" s="35" t="e">
        <f t="shared" si="2694"/>
        <v>#N/A</v>
      </c>
      <c r="DL32" s="35" t="e">
        <f t="shared" si="2694"/>
        <v>#N/A</v>
      </c>
      <c r="DM32" s="35" t="e">
        <f t="shared" si="2694"/>
        <v>#N/A</v>
      </c>
      <c r="DN32" s="35" t="e">
        <f t="shared" si="2694"/>
        <v>#N/A</v>
      </c>
      <c r="DO32" s="35" t="e">
        <f t="shared" si="2694"/>
        <v>#N/A</v>
      </c>
      <c r="DP32" s="35" t="e">
        <f t="shared" si="2694"/>
        <v>#N/A</v>
      </c>
      <c r="DQ32" s="35" t="e">
        <f t="shared" si="2694"/>
        <v>#N/A</v>
      </c>
      <c r="DR32" s="35" t="e">
        <f t="shared" si="2694"/>
        <v>#N/A</v>
      </c>
      <c r="DS32" s="35" t="e">
        <f t="shared" si="2694"/>
        <v>#N/A</v>
      </c>
      <c r="DT32" s="35" t="e">
        <f t="shared" si="2694"/>
        <v>#N/A</v>
      </c>
      <c r="DU32" s="35" t="e">
        <f t="shared" si="2694"/>
        <v>#N/A</v>
      </c>
      <c r="DV32" s="35" t="e">
        <f t="shared" si="2694"/>
        <v>#N/A</v>
      </c>
      <c r="DW32" s="35" t="e">
        <f t="shared" si="2694"/>
        <v>#N/A</v>
      </c>
      <c r="DX32" s="35" t="e">
        <f t="shared" si="2694"/>
        <v>#N/A</v>
      </c>
      <c r="DY32" s="35" t="e">
        <f t="shared" si="2694"/>
        <v>#N/A</v>
      </c>
      <c r="DZ32" s="35" t="e">
        <f t="shared" si="2694"/>
        <v>#N/A</v>
      </c>
      <c r="EA32" s="35" t="e">
        <f t="shared" si="2694"/>
        <v>#N/A</v>
      </c>
      <c r="EB32" s="35" t="e">
        <f t="shared" si="2694"/>
        <v>#N/A</v>
      </c>
      <c r="EC32" s="35" t="e">
        <f t="shared" si="2694"/>
        <v>#N/A</v>
      </c>
      <c r="ED32" s="35" t="e">
        <f t="shared" si="2693"/>
        <v>#N/A</v>
      </c>
      <c r="EE32" s="35" t="e">
        <f t="shared" si="2692"/>
        <v>#N/A</v>
      </c>
      <c r="EF32" s="35" t="e">
        <f t="shared" si="2692"/>
        <v>#N/A</v>
      </c>
      <c r="EG32" s="35" t="e">
        <f t="shared" si="2692"/>
        <v>#N/A</v>
      </c>
      <c r="EH32" s="35" t="e">
        <f t="shared" si="2692"/>
        <v>#N/A</v>
      </c>
      <c r="EI32" s="35" t="e">
        <f t="shared" si="2692"/>
        <v>#N/A</v>
      </c>
      <c r="EJ32" s="35" t="e">
        <f t="shared" si="2692"/>
        <v>#N/A</v>
      </c>
      <c r="EK32" s="35" t="e">
        <f t="shared" si="2692"/>
        <v>#N/A</v>
      </c>
      <c r="EL32" s="35" t="e">
        <f t="shared" si="2692"/>
        <v>#N/A</v>
      </c>
      <c r="EM32" s="35" t="e">
        <f t="shared" si="2692"/>
        <v>#N/A</v>
      </c>
      <c r="EN32" s="35" t="e">
        <f t="shared" si="2692"/>
        <v>#N/A</v>
      </c>
      <c r="EO32" s="35" t="e">
        <f t="shared" si="2692"/>
        <v>#N/A</v>
      </c>
      <c r="EP32" s="35" t="e">
        <f t="shared" si="2692"/>
        <v>#N/A</v>
      </c>
      <c r="EQ32" s="35" t="e">
        <f t="shared" si="2692"/>
        <v>#N/A</v>
      </c>
      <c r="ER32" s="35" t="e">
        <f t="shared" si="2692"/>
        <v>#N/A</v>
      </c>
      <c r="ES32" s="35" t="e">
        <f t="shared" si="2692"/>
        <v>#N/A</v>
      </c>
      <c r="ET32" s="35" t="e">
        <f t="shared" si="2692"/>
        <v>#N/A</v>
      </c>
      <c r="EU32" s="35" t="e">
        <f t="shared" si="2692"/>
        <v>#N/A</v>
      </c>
      <c r="EV32" s="35" t="e">
        <f t="shared" si="2692"/>
        <v>#N/A</v>
      </c>
      <c r="EW32" s="35" t="e">
        <f t="shared" si="2692"/>
        <v>#N/A</v>
      </c>
      <c r="EX32" s="35" t="e">
        <f t="shared" si="2692"/>
        <v>#N/A</v>
      </c>
      <c r="EY32" s="35" t="e">
        <f t="shared" si="2692"/>
        <v>#N/A</v>
      </c>
      <c r="EZ32" s="35" t="e">
        <f t="shared" si="2692"/>
        <v>#N/A</v>
      </c>
      <c r="FA32" s="35" t="e">
        <f t="shared" ref="FA32:GJ32" si="2696">FA21</f>
        <v>#N/A</v>
      </c>
      <c r="FB32" s="35" t="e">
        <f t="shared" si="2696"/>
        <v>#N/A</v>
      </c>
      <c r="FC32" s="35" t="e">
        <f t="shared" si="2696"/>
        <v>#N/A</v>
      </c>
      <c r="FD32" s="35" t="e">
        <f t="shared" si="2696"/>
        <v>#N/A</v>
      </c>
      <c r="FE32" s="35" t="e">
        <f t="shared" si="2696"/>
        <v>#N/A</v>
      </c>
      <c r="FF32" s="35" t="e">
        <f t="shared" si="2696"/>
        <v>#N/A</v>
      </c>
      <c r="FG32" s="35" t="e">
        <f t="shared" si="2696"/>
        <v>#N/A</v>
      </c>
      <c r="FH32" s="35" t="e">
        <f t="shared" si="2696"/>
        <v>#N/A</v>
      </c>
      <c r="FI32" s="35" t="e">
        <f t="shared" si="2696"/>
        <v>#N/A</v>
      </c>
      <c r="FJ32" s="35" t="e">
        <f t="shared" si="2696"/>
        <v>#N/A</v>
      </c>
      <c r="FK32" s="35" t="e">
        <f t="shared" si="2696"/>
        <v>#N/A</v>
      </c>
      <c r="FL32" s="35" t="e">
        <f t="shared" si="2696"/>
        <v>#N/A</v>
      </c>
      <c r="FM32" s="35" t="e">
        <f t="shared" si="2696"/>
        <v>#N/A</v>
      </c>
      <c r="FN32" s="35" t="e">
        <f t="shared" si="2696"/>
        <v>#N/A</v>
      </c>
      <c r="FO32" s="35" t="e">
        <f t="shared" si="2696"/>
        <v>#N/A</v>
      </c>
      <c r="FP32" s="35" t="e">
        <f t="shared" si="2696"/>
        <v>#N/A</v>
      </c>
      <c r="FQ32" s="35" t="e">
        <f t="shared" si="2696"/>
        <v>#N/A</v>
      </c>
      <c r="FR32" s="35" t="e">
        <f t="shared" si="2696"/>
        <v>#N/A</v>
      </c>
      <c r="FS32" s="35" t="e">
        <f t="shared" si="2696"/>
        <v>#N/A</v>
      </c>
      <c r="FT32" s="35" t="e">
        <f t="shared" si="2696"/>
        <v>#N/A</v>
      </c>
      <c r="FU32" s="35" t="e">
        <f t="shared" si="2696"/>
        <v>#N/A</v>
      </c>
      <c r="FV32" s="35" t="e">
        <f t="shared" si="2696"/>
        <v>#N/A</v>
      </c>
      <c r="FW32" s="35" t="e">
        <f t="shared" si="2696"/>
        <v>#N/A</v>
      </c>
      <c r="FX32" s="35" t="e">
        <f t="shared" si="2696"/>
        <v>#N/A</v>
      </c>
      <c r="FY32" s="35" t="e">
        <f t="shared" si="2696"/>
        <v>#N/A</v>
      </c>
      <c r="FZ32" s="35" t="e">
        <f t="shared" si="2696"/>
        <v>#N/A</v>
      </c>
      <c r="GA32" s="35" t="e">
        <f t="shared" si="2696"/>
        <v>#N/A</v>
      </c>
      <c r="GB32" s="35" t="e">
        <f t="shared" si="2696"/>
        <v>#N/A</v>
      </c>
      <c r="GC32" s="35" t="e">
        <f t="shared" si="2696"/>
        <v>#N/A</v>
      </c>
      <c r="GD32" s="35" t="e">
        <f t="shared" si="2696"/>
        <v>#N/A</v>
      </c>
      <c r="GE32" s="35" t="e">
        <f t="shared" si="2696"/>
        <v>#N/A</v>
      </c>
      <c r="GF32" s="35" t="e">
        <f t="shared" si="2696"/>
        <v>#N/A</v>
      </c>
      <c r="GG32" s="35" t="e">
        <f t="shared" si="2696"/>
        <v>#N/A</v>
      </c>
      <c r="GH32" s="35" t="e">
        <f t="shared" si="2696"/>
        <v>#N/A</v>
      </c>
      <c r="GI32" s="35" t="e">
        <f t="shared" si="2696"/>
        <v>#N/A</v>
      </c>
      <c r="GJ32" s="35" t="e">
        <f t="shared" si="2696"/>
        <v>#N/A</v>
      </c>
    </row>
    <row r="33" spans="2:192" x14ac:dyDescent="0.3">
      <c r="C33" s="32" t="s">
        <v>459</v>
      </c>
      <c r="D33" s="41"/>
      <c r="E33" s="69"/>
      <c r="F33" s="41">
        <f t="shared" ref="F33" si="2697">SUM(F25:F32)</f>
        <v>268.4086252067774</v>
      </c>
      <c r="G33" s="41">
        <f t="shared" ref="G33:H33" si="2698">SUM(G25:G32)</f>
        <v>196.81955380093109</v>
      </c>
      <c r="H33" s="41">
        <f t="shared" si="2698"/>
        <v>190.13007547053013</v>
      </c>
      <c r="I33" s="41">
        <f t="shared" ref="I33:X33" si="2699">SUM(I25:I32)</f>
        <v>158.2575812548194</v>
      </c>
      <c r="J33" s="41">
        <f t="shared" si="2699"/>
        <v>-128.5050522437204</v>
      </c>
      <c r="K33" s="41">
        <f t="shared" si="2699"/>
        <v>118.86093581064512</v>
      </c>
      <c r="L33" s="41">
        <f t="shared" si="2699"/>
        <v>90.799005941082982</v>
      </c>
      <c r="M33" s="41">
        <f t="shared" si="2699"/>
        <v>66.624165927521432</v>
      </c>
      <c r="N33" s="41">
        <f t="shared" si="2699"/>
        <v>45.97617260589422</v>
      </c>
      <c r="O33" s="41">
        <f t="shared" si="2699"/>
        <v>-109.29555492596981</v>
      </c>
      <c r="P33" s="41">
        <f t="shared" si="2699"/>
        <v>13.567358545203291</v>
      </c>
      <c r="Q33" s="41">
        <f t="shared" si="2699"/>
        <v>-7.0109228938616184</v>
      </c>
      <c r="R33" s="41">
        <f t="shared" si="2699"/>
        <v>-23.847304766870025</v>
      </c>
      <c r="S33" s="41">
        <f t="shared" si="2699"/>
        <v>-36.831368646701833</v>
      </c>
      <c r="T33" s="41">
        <f t="shared" si="2699"/>
        <v>-104.43334706782321</v>
      </c>
      <c r="U33" s="41">
        <f t="shared" si="2699"/>
        <v>-51.221661726368389</v>
      </c>
      <c r="V33" s="41">
        <f t="shared" si="2699"/>
        <v>-52.915923328657748</v>
      </c>
      <c r="W33" s="41">
        <f t="shared" si="2699"/>
        <v>-51.382956740421164</v>
      </c>
      <c r="X33" s="41">
        <f t="shared" si="2699"/>
        <v>-47.156559221462444</v>
      </c>
      <c r="Y33" s="41">
        <f t="shared" ref="Y33:CJ33" si="2700">SUM(Y25:Y32)</f>
        <v>-55.45632508872653</v>
      </c>
      <c r="Z33" s="41">
        <f t="shared" si="2700"/>
        <v>-33.47353543987515</v>
      </c>
      <c r="AA33" s="41">
        <f t="shared" si="2700"/>
        <v>-23.710381847699196</v>
      </c>
      <c r="AB33" s="41">
        <f t="shared" si="2700"/>
        <v>-15.975830266134643</v>
      </c>
      <c r="AC33" s="41">
        <f t="shared" si="2700"/>
        <v>-10.348786254372691</v>
      </c>
      <c r="AD33" s="41">
        <f t="shared" si="2700"/>
        <v>-7.7889860157954507</v>
      </c>
      <c r="AE33" s="41">
        <f t="shared" si="2700"/>
        <v>-10.201475304297762</v>
      </c>
      <c r="AF33" s="41" t="e">
        <f t="shared" si="2700"/>
        <v>#N/A</v>
      </c>
      <c r="AG33" s="41" t="e">
        <f t="shared" si="2700"/>
        <v>#N/A</v>
      </c>
      <c r="AH33" s="41" t="e">
        <f t="shared" si="2700"/>
        <v>#N/A</v>
      </c>
      <c r="AI33" s="41" t="e">
        <f t="shared" si="2700"/>
        <v>#N/A</v>
      </c>
      <c r="AJ33" s="41" t="e">
        <f t="shared" si="2700"/>
        <v>#N/A</v>
      </c>
      <c r="AK33" s="41" t="e">
        <f t="shared" si="2700"/>
        <v>#N/A</v>
      </c>
      <c r="AL33" s="41" t="e">
        <f t="shared" si="2700"/>
        <v>#N/A</v>
      </c>
      <c r="AM33" s="41" t="e">
        <f t="shared" si="2700"/>
        <v>#N/A</v>
      </c>
      <c r="AN33" s="41" t="e">
        <f t="shared" si="2700"/>
        <v>#N/A</v>
      </c>
      <c r="AO33" s="41" t="e">
        <f t="shared" si="2700"/>
        <v>#N/A</v>
      </c>
      <c r="AP33" s="41" t="e">
        <f t="shared" si="2700"/>
        <v>#N/A</v>
      </c>
      <c r="AQ33" s="41" t="e">
        <f t="shared" si="2700"/>
        <v>#N/A</v>
      </c>
      <c r="AR33" s="41" t="e">
        <f t="shared" si="2700"/>
        <v>#N/A</v>
      </c>
      <c r="AS33" s="41" t="e">
        <f t="shared" si="2700"/>
        <v>#N/A</v>
      </c>
      <c r="AT33" s="41" t="e">
        <f t="shared" si="2700"/>
        <v>#N/A</v>
      </c>
      <c r="AU33" s="41" t="e">
        <f t="shared" si="2700"/>
        <v>#N/A</v>
      </c>
      <c r="AV33" s="41" t="e">
        <f t="shared" si="2700"/>
        <v>#N/A</v>
      </c>
      <c r="AW33" s="41" t="e">
        <f t="shared" si="2700"/>
        <v>#N/A</v>
      </c>
      <c r="AX33" s="41" t="e">
        <f t="shared" si="2700"/>
        <v>#N/A</v>
      </c>
      <c r="AY33" s="41" t="e">
        <f t="shared" si="2700"/>
        <v>#N/A</v>
      </c>
      <c r="AZ33" s="41" t="e">
        <f t="shared" si="2700"/>
        <v>#N/A</v>
      </c>
      <c r="BA33" s="41" t="e">
        <f t="shared" si="2700"/>
        <v>#N/A</v>
      </c>
      <c r="BB33" s="41" t="e">
        <f t="shared" si="2700"/>
        <v>#N/A</v>
      </c>
      <c r="BC33" s="41" t="e">
        <f t="shared" si="2700"/>
        <v>#N/A</v>
      </c>
      <c r="BD33" s="41" t="e">
        <f t="shared" si="2700"/>
        <v>#N/A</v>
      </c>
      <c r="BE33" s="41" t="e">
        <f t="shared" si="2700"/>
        <v>#N/A</v>
      </c>
      <c r="BF33" s="41" t="e">
        <f t="shared" si="2700"/>
        <v>#N/A</v>
      </c>
      <c r="BG33" s="41" t="e">
        <f t="shared" si="2700"/>
        <v>#N/A</v>
      </c>
      <c r="BH33" s="41" t="e">
        <f t="shared" si="2700"/>
        <v>#N/A</v>
      </c>
      <c r="BI33" s="41" t="e">
        <f t="shared" si="2700"/>
        <v>#N/A</v>
      </c>
      <c r="BJ33" s="41" t="e">
        <f t="shared" si="2700"/>
        <v>#N/A</v>
      </c>
      <c r="BK33" s="41" t="e">
        <f t="shared" si="2700"/>
        <v>#N/A</v>
      </c>
      <c r="BL33" s="41" t="e">
        <f t="shared" si="2700"/>
        <v>#N/A</v>
      </c>
      <c r="BM33" s="41" t="e">
        <f t="shared" si="2700"/>
        <v>#N/A</v>
      </c>
      <c r="BN33" s="41" t="e">
        <f t="shared" si="2700"/>
        <v>#N/A</v>
      </c>
      <c r="BO33" s="41" t="e">
        <f t="shared" si="2700"/>
        <v>#N/A</v>
      </c>
      <c r="BP33" s="41" t="e">
        <f t="shared" si="2700"/>
        <v>#N/A</v>
      </c>
      <c r="BQ33" s="41" t="e">
        <f t="shared" si="2700"/>
        <v>#N/A</v>
      </c>
      <c r="BR33" s="41" t="e">
        <f t="shared" si="2700"/>
        <v>#N/A</v>
      </c>
      <c r="BS33" s="41" t="e">
        <f t="shared" si="2700"/>
        <v>#N/A</v>
      </c>
      <c r="BT33" s="41" t="e">
        <f t="shared" si="2700"/>
        <v>#N/A</v>
      </c>
      <c r="BU33" s="41" t="e">
        <f t="shared" si="2700"/>
        <v>#N/A</v>
      </c>
      <c r="BV33" s="41" t="e">
        <f t="shared" si="2700"/>
        <v>#N/A</v>
      </c>
      <c r="BW33" s="41" t="e">
        <f t="shared" si="2700"/>
        <v>#N/A</v>
      </c>
      <c r="BX33" s="41" t="e">
        <f t="shared" si="2700"/>
        <v>#N/A</v>
      </c>
      <c r="BY33" s="41" t="e">
        <f t="shared" si="2700"/>
        <v>#N/A</v>
      </c>
      <c r="BZ33" s="41" t="e">
        <f t="shared" si="2700"/>
        <v>#N/A</v>
      </c>
      <c r="CA33" s="41" t="e">
        <f t="shared" si="2700"/>
        <v>#N/A</v>
      </c>
      <c r="CB33" s="41" t="e">
        <f t="shared" si="2700"/>
        <v>#N/A</v>
      </c>
      <c r="CC33" s="41" t="e">
        <f t="shared" si="2700"/>
        <v>#N/A</v>
      </c>
      <c r="CD33" s="41" t="e">
        <f t="shared" si="2700"/>
        <v>#N/A</v>
      </c>
      <c r="CE33" s="41" t="e">
        <f t="shared" si="2700"/>
        <v>#N/A</v>
      </c>
      <c r="CF33" s="41" t="e">
        <f t="shared" si="2700"/>
        <v>#N/A</v>
      </c>
      <c r="CG33" s="41" t="e">
        <f t="shared" si="2700"/>
        <v>#N/A</v>
      </c>
      <c r="CH33" s="41" t="e">
        <f t="shared" si="2700"/>
        <v>#N/A</v>
      </c>
      <c r="CI33" s="41" t="e">
        <f t="shared" si="2700"/>
        <v>#N/A</v>
      </c>
      <c r="CJ33" s="41" t="e">
        <f t="shared" si="2700"/>
        <v>#N/A</v>
      </c>
      <c r="CK33" s="41" t="e">
        <f t="shared" ref="CK33:EV33" si="2701">SUM(CK25:CK32)</f>
        <v>#N/A</v>
      </c>
      <c r="CL33" s="41" t="e">
        <f t="shared" si="2701"/>
        <v>#N/A</v>
      </c>
      <c r="CM33" s="41" t="e">
        <f t="shared" si="2701"/>
        <v>#N/A</v>
      </c>
      <c r="CN33" s="41" t="e">
        <f t="shared" si="2701"/>
        <v>#N/A</v>
      </c>
      <c r="CO33" s="41" t="e">
        <f t="shared" si="2701"/>
        <v>#N/A</v>
      </c>
      <c r="CP33" s="41" t="e">
        <f t="shared" si="2701"/>
        <v>#N/A</v>
      </c>
      <c r="CQ33" s="41" t="e">
        <f t="shared" si="2701"/>
        <v>#N/A</v>
      </c>
      <c r="CR33" s="41" t="e">
        <f t="shared" si="2701"/>
        <v>#N/A</v>
      </c>
      <c r="CS33" s="41" t="e">
        <f t="shared" si="2701"/>
        <v>#N/A</v>
      </c>
      <c r="CT33" s="41" t="e">
        <f t="shared" si="2701"/>
        <v>#N/A</v>
      </c>
      <c r="CU33" s="41" t="e">
        <f t="shared" si="2701"/>
        <v>#N/A</v>
      </c>
      <c r="CV33" s="41" t="e">
        <f t="shared" si="2701"/>
        <v>#N/A</v>
      </c>
      <c r="CW33" s="41" t="e">
        <f t="shared" si="2701"/>
        <v>#N/A</v>
      </c>
      <c r="CX33" s="41" t="e">
        <f t="shared" si="2701"/>
        <v>#N/A</v>
      </c>
      <c r="CY33" s="41" t="e">
        <f t="shared" si="2701"/>
        <v>#N/A</v>
      </c>
      <c r="CZ33" s="41" t="e">
        <f t="shared" si="2701"/>
        <v>#N/A</v>
      </c>
      <c r="DA33" s="41" t="e">
        <f t="shared" si="2701"/>
        <v>#N/A</v>
      </c>
      <c r="DB33" s="41" t="e">
        <f t="shared" si="2701"/>
        <v>#N/A</v>
      </c>
      <c r="DC33" s="41" t="e">
        <f t="shared" si="2701"/>
        <v>#N/A</v>
      </c>
      <c r="DD33" s="41" t="e">
        <f t="shared" si="2701"/>
        <v>#N/A</v>
      </c>
      <c r="DE33" s="41" t="e">
        <f t="shared" si="2701"/>
        <v>#N/A</v>
      </c>
      <c r="DF33" s="41" t="e">
        <f t="shared" si="2701"/>
        <v>#N/A</v>
      </c>
      <c r="DG33" s="41" t="e">
        <f t="shared" si="2701"/>
        <v>#N/A</v>
      </c>
      <c r="DH33" s="41" t="e">
        <f t="shared" si="2701"/>
        <v>#N/A</v>
      </c>
      <c r="DI33" s="41" t="e">
        <f t="shared" si="2701"/>
        <v>#N/A</v>
      </c>
      <c r="DJ33" s="41" t="e">
        <f t="shared" si="2701"/>
        <v>#N/A</v>
      </c>
      <c r="DK33" s="41" t="e">
        <f t="shared" si="2701"/>
        <v>#N/A</v>
      </c>
      <c r="DL33" s="41" t="e">
        <f t="shared" si="2701"/>
        <v>#N/A</v>
      </c>
      <c r="DM33" s="41" t="e">
        <f t="shared" si="2701"/>
        <v>#N/A</v>
      </c>
      <c r="DN33" s="41" t="e">
        <f t="shared" si="2701"/>
        <v>#N/A</v>
      </c>
      <c r="DO33" s="41" t="e">
        <f t="shared" si="2701"/>
        <v>#N/A</v>
      </c>
      <c r="DP33" s="41" t="e">
        <f t="shared" si="2701"/>
        <v>#N/A</v>
      </c>
      <c r="DQ33" s="41" t="e">
        <f t="shared" si="2701"/>
        <v>#N/A</v>
      </c>
      <c r="DR33" s="41" t="e">
        <f t="shared" si="2701"/>
        <v>#N/A</v>
      </c>
      <c r="DS33" s="41" t="e">
        <f t="shared" si="2701"/>
        <v>#N/A</v>
      </c>
      <c r="DT33" s="41" t="e">
        <f t="shared" si="2701"/>
        <v>#N/A</v>
      </c>
      <c r="DU33" s="41" t="e">
        <f t="shared" si="2701"/>
        <v>#N/A</v>
      </c>
      <c r="DV33" s="41" t="e">
        <f t="shared" si="2701"/>
        <v>#N/A</v>
      </c>
      <c r="DW33" s="41" t="e">
        <f t="shared" si="2701"/>
        <v>#N/A</v>
      </c>
      <c r="DX33" s="41" t="e">
        <f t="shared" si="2701"/>
        <v>#N/A</v>
      </c>
      <c r="DY33" s="41" t="e">
        <f t="shared" si="2701"/>
        <v>#N/A</v>
      </c>
      <c r="DZ33" s="41" t="e">
        <f t="shared" si="2701"/>
        <v>#N/A</v>
      </c>
      <c r="EA33" s="41" t="e">
        <f t="shared" si="2701"/>
        <v>#N/A</v>
      </c>
      <c r="EB33" s="41" t="e">
        <f t="shared" si="2701"/>
        <v>#N/A</v>
      </c>
      <c r="EC33" s="41" t="e">
        <f t="shared" si="2701"/>
        <v>#N/A</v>
      </c>
      <c r="ED33" s="41" t="e">
        <f t="shared" si="2701"/>
        <v>#N/A</v>
      </c>
      <c r="EE33" s="41" t="e">
        <f t="shared" si="2701"/>
        <v>#N/A</v>
      </c>
      <c r="EF33" s="41" t="e">
        <f t="shared" si="2701"/>
        <v>#N/A</v>
      </c>
      <c r="EG33" s="41" t="e">
        <f t="shared" si="2701"/>
        <v>#N/A</v>
      </c>
      <c r="EH33" s="41" t="e">
        <f t="shared" si="2701"/>
        <v>#N/A</v>
      </c>
      <c r="EI33" s="41" t="e">
        <f t="shared" si="2701"/>
        <v>#N/A</v>
      </c>
      <c r="EJ33" s="41" t="e">
        <f t="shared" si="2701"/>
        <v>#N/A</v>
      </c>
      <c r="EK33" s="41" t="e">
        <f t="shared" si="2701"/>
        <v>#N/A</v>
      </c>
      <c r="EL33" s="41" t="e">
        <f t="shared" si="2701"/>
        <v>#N/A</v>
      </c>
      <c r="EM33" s="41" t="e">
        <f t="shared" si="2701"/>
        <v>#N/A</v>
      </c>
      <c r="EN33" s="41" t="e">
        <f t="shared" si="2701"/>
        <v>#N/A</v>
      </c>
      <c r="EO33" s="41" t="e">
        <f t="shared" si="2701"/>
        <v>#N/A</v>
      </c>
      <c r="EP33" s="41" t="e">
        <f t="shared" si="2701"/>
        <v>#N/A</v>
      </c>
      <c r="EQ33" s="41" t="e">
        <f t="shared" si="2701"/>
        <v>#N/A</v>
      </c>
      <c r="ER33" s="41" t="e">
        <f t="shared" si="2701"/>
        <v>#N/A</v>
      </c>
      <c r="ES33" s="41" t="e">
        <f t="shared" si="2701"/>
        <v>#N/A</v>
      </c>
      <c r="ET33" s="41" t="e">
        <f t="shared" si="2701"/>
        <v>#N/A</v>
      </c>
      <c r="EU33" s="41" t="e">
        <f t="shared" si="2701"/>
        <v>#N/A</v>
      </c>
      <c r="EV33" s="41" t="e">
        <f t="shared" si="2701"/>
        <v>#N/A</v>
      </c>
      <c r="EW33" s="41" t="e">
        <f t="shared" ref="EW33:GJ33" si="2702">SUM(EW25:EW32)</f>
        <v>#N/A</v>
      </c>
      <c r="EX33" s="41" t="e">
        <f t="shared" si="2702"/>
        <v>#N/A</v>
      </c>
      <c r="EY33" s="41" t="e">
        <f t="shared" si="2702"/>
        <v>#N/A</v>
      </c>
      <c r="EZ33" s="41" t="e">
        <f t="shared" si="2702"/>
        <v>#N/A</v>
      </c>
      <c r="FA33" s="41" t="e">
        <f t="shared" si="2702"/>
        <v>#N/A</v>
      </c>
      <c r="FB33" s="41" t="e">
        <f t="shared" si="2702"/>
        <v>#N/A</v>
      </c>
      <c r="FC33" s="41" t="e">
        <f t="shared" si="2702"/>
        <v>#N/A</v>
      </c>
      <c r="FD33" s="41" t="e">
        <f t="shared" si="2702"/>
        <v>#N/A</v>
      </c>
      <c r="FE33" s="41" t="e">
        <f t="shared" si="2702"/>
        <v>#N/A</v>
      </c>
      <c r="FF33" s="41" t="e">
        <f t="shared" si="2702"/>
        <v>#N/A</v>
      </c>
      <c r="FG33" s="41" t="e">
        <f t="shared" si="2702"/>
        <v>#N/A</v>
      </c>
      <c r="FH33" s="41" t="e">
        <f t="shared" si="2702"/>
        <v>#N/A</v>
      </c>
      <c r="FI33" s="41" t="e">
        <f t="shared" si="2702"/>
        <v>#N/A</v>
      </c>
      <c r="FJ33" s="41" t="e">
        <f t="shared" si="2702"/>
        <v>#N/A</v>
      </c>
      <c r="FK33" s="41" t="e">
        <f t="shared" si="2702"/>
        <v>#N/A</v>
      </c>
      <c r="FL33" s="41" t="e">
        <f t="shared" si="2702"/>
        <v>#N/A</v>
      </c>
      <c r="FM33" s="41" t="e">
        <f t="shared" si="2702"/>
        <v>#N/A</v>
      </c>
      <c r="FN33" s="41" t="e">
        <f t="shared" si="2702"/>
        <v>#N/A</v>
      </c>
      <c r="FO33" s="41" t="e">
        <f t="shared" si="2702"/>
        <v>#N/A</v>
      </c>
      <c r="FP33" s="41" t="e">
        <f t="shared" si="2702"/>
        <v>#N/A</v>
      </c>
      <c r="FQ33" s="41" t="e">
        <f t="shared" si="2702"/>
        <v>#N/A</v>
      </c>
      <c r="FR33" s="41" t="e">
        <f t="shared" si="2702"/>
        <v>#N/A</v>
      </c>
      <c r="FS33" s="41" t="e">
        <f t="shared" si="2702"/>
        <v>#N/A</v>
      </c>
      <c r="FT33" s="41" t="e">
        <f t="shared" si="2702"/>
        <v>#N/A</v>
      </c>
      <c r="FU33" s="41" t="e">
        <f t="shared" si="2702"/>
        <v>#N/A</v>
      </c>
      <c r="FV33" s="41" t="e">
        <f t="shared" si="2702"/>
        <v>#N/A</v>
      </c>
      <c r="FW33" s="41" t="e">
        <f t="shared" si="2702"/>
        <v>#N/A</v>
      </c>
      <c r="FX33" s="41" t="e">
        <f t="shared" si="2702"/>
        <v>#N/A</v>
      </c>
      <c r="FY33" s="41" t="e">
        <f t="shared" si="2702"/>
        <v>#N/A</v>
      </c>
      <c r="FZ33" s="41" t="e">
        <f t="shared" si="2702"/>
        <v>#N/A</v>
      </c>
      <c r="GA33" s="41" t="e">
        <f t="shared" si="2702"/>
        <v>#N/A</v>
      </c>
      <c r="GB33" s="41" t="e">
        <f t="shared" si="2702"/>
        <v>#N/A</v>
      </c>
      <c r="GC33" s="41" t="e">
        <f t="shared" si="2702"/>
        <v>#N/A</v>
      </c>
      <c r="GD33" s="41" t="e">
        <f t="shared" si="2702"/>
        <v>#N/A</v>
      </c>
      <c r="GE33" s="41" t="e">
        <f t="shared" si="2702"/>
        <v>#N/A</v>
      </c>
      <c r="GF33" s="41" t="e">
        <f t="shared" si="2702"/>
        <v>#N/A</v>
      </c>
      <c r="GG33" s="41" t="e">
        <f t="shared" si="2702"/>
        <v>#N/A</v>
      </c>
      <c r="GH33" s="41" t="e">
        <f t="shared" si="2702"/>
        <v>#N/A</v>
      </c>
      <c r="GI33" s="41" t="e">
        <f t="shared" si="2702"/>
        <v>#N/A</v>
      </c>
      <c r="GJ33" s="41" t="e">
        <f t="shared" si="2702"/>
        <v>#N/A</v>
      </c>
    </row>
    <row r="34" spans="2:192" x14ac:dyDescent="0.3">
      <c r="F34" s="35">
        <f>+F33-F22</f>
        <v>0</v>
      </c>
      <c r="G34" s="35">
        <f t="shared" ref="G34:BR34" si="2703">+G33-G22</f>
        <v>0</v>
      </c>
      <c r="H34" s="35">
        <f t="shared" si="2703"/>
        <v>0</v>
      </c>
      <c r="I34" s="35">
        <f t="shared" si="2703"/>
        <v>0</v>
      </c>
      <c r="J34" s="35">
        <f t="shared" si="2703"/>
        <v>0</v>
      </c>
      <c r="K34" s="35">
        <f t="shared" si="2703"/>
        <v>0</v>
      </c>
      <c r="L34" s="35">
        <f t="shared" si="2703"/>
        <v>0</v>
      </c>
      <c r="M34" s="35">
        <f t="shared" si="2703"/>
        <v>0</v>
      </c>
      <c r="N34" s="35">
        <f t="shared" si="2703"/>
        <v>0</v>
      </c>
      <c r="O34" s="35">
        <f t="shared" si="2703"/>
        <v>0</v>
      </c>
      <c r="P34" s="35">
        <f t="shared" si="2703"/>
        <v>0</v>
      </c>
      <c r="Q34" s="35">
        <f t="shared" si="2703"/>
        <v>0</v>
      </c>
      <c r="R34" s="35">
        <f t="shared" si="2703"/>
        <v>0</v>
      </c>
      <c r="S34" s="35">
        <f t="shared" si="2703"/>
        <v>0</v>
      </c>
      <c r="T34" s="35">
        <f t="shared" si="2703"/>
        <v>0</v>
      </c>
      <c r="U34" s="35">
        <f t="shared" si="2703"/>
        <v>0</v>
      </c>
      <c r="V34" s="35">
        <f t="shared" si="2703"/>
        <v>0</v>
      </c>
      <c r="W34" s="35">
        <f t="shared" si="2703"/>
        <v>0</v>
      </c>
      <c r="X34" s="35">
        <f t="shared" si="2703"/>
        <v>0</v>
      </c>
      <c r="Y34" s="35">
        <f t="shared" si="2703"/>
        <v>0</v>
      </c>
      <c r="Z34" s="35">
        <f t="shared" si="2703"/>
        <v>0</v>
      </c>
      <c r="AA34" s="35">
        <f t="shared" si="2703"/>
        <v>0</v>
      </c>
      <c r="AB34" s="35">
        <f t="shared" si="2703"/>
        <v>0</v>
      </c>
      <c r="AC34" s="35">
        <f t="shared" si="2703"/>
        <v>0</v>
      </c>
      <c r="AD34" s="35">
        <f t="shared" si="2703"/>
        <v>0</v>
      </c>
      <c r="AE34" s="35">
        <f t="shared" si="2703"/>
        <v>0</v>
      </c>
      <c r="AF34" s="35" t="e">
        <f t="shared" si="2703"/>
        <v>#N/A</v>
      </c>
      <c r="AG34" s="35" t="e">
        <f t="shared" si="2703"/>
        <v>#N/A</v>
      </c>
      <c r="AH34" s="35" t="e">
        <f t="shared" si="2703"/>
        <v>#N/A</v>
      </c>
      <c r="AI34" s="35" t="e">
        <f t="shared" si="2703"/>
        <v>#N/A</v>
      </c>
      <c r="AJ34" s="35" t="e">
        <f t="shared" si="2703"/>
        <v>#N/A</v>
      </c>
      <c r="AK34" s="35" t="e">
        <f t="shared" si="2703"/>
        <v>#N/A</v>
      </c>
      <c r="AL34" s="35" t="e">
        <f t="shared" si="2703"/>
        <v>#N/A</v>
      </c>
      <c r="AM34" s="35" t="e">
        <f t="shared" si="2703"/>
        <v>#N/A</v>
      </c>
      <c r="AN34" s="35" t="e">
        <f t="shared" si="2703"/>
        <v>#N/A</v>
      </c>
      <c r="AO34" s="35" t="e">
        <f t="shared" si="2703"/>
        <v>#N/A</v>
      </c>
      <c r="AP34" s="35" t="e">
        <f t="shared" si="2703"/>
        <v>#N/A</v>
      </c>
      <c r="AQ34" s="35" t="e">
        <f t="shared" si="2703"/>
        <v>#N/A</v>
      </c>
      <c r="AR34" s="35" t="e">
        <f t="shared" si="2703"/>
        <v>#N/A</v>
      </c>
      <c r="AS34" s="35" t="e">
        <f t="shared" si="2703"/>
        <v>#N/A</v>
      </c>
      <c r="AT34" s="35" t="e">
        <f t="shared" si="2703"/>
        <v>#N/A</v>
      </c>
      <c r="AU34" s="35" t="e">
        <f t="shared" si="2703"/>
        <v>#N/A</v>
      </c>
      <c r="AV34" s="35" t="e">
        <f t="shared" si="2703"/>
        <v>#N/A</v>
      </c>
      <c r="AW34" s="35" t="e">
        <f t="shared" si="2703"/>
        <v>#N/A</v>
      </c>
      <c r="AX34" s="35" t="e">
        <f t="shared" si="2703"/>
        <v>#N/A</v>
      </c>
      <c r="AY34" s="35" t="e">
        <f t="shared" si="2703"/>
        <v>#N/A</v>
      </c>
      <c r="AZ34" s="35" t="e">
        <f t="shared" si="2703"/>
        <v>#N/A</v>
      </c>
      <c r="BA34" s="35" t="e">
        <f t="shared" si="2703"/>
        <v>#N/A</v>
      </c>
      <c r="BB34" s="35" t="e">
        <f t="shared" si="2703"/>
        <v>#N/A</v>
      </c>
      <c r="BC34" s="35" t="e">
        <f t="shared" si="2703"/>
        <v>#N/A</v>
      </c>
      <c r="BD34" s="35" t="e">
        <f t="shared" si="2703"/>
        <v>#N/A</v>
      </c>
      <c r="BE34" s="35" t="e">
        <f t="shared" si="2703"/>
        <v>#N/A</v>
      </c>
      <c r="BF34" s="35" t="e">
        <f t="shared" si="2703"/>
        <v>#N/A</v>
      </c>
      <c r="BG34" s="35" t="e">
        <f t="shared" si="2703"/>
        <v>#N/A</v>
      </c>
      <c r="BH34" s="35" t="e">
        <f t="shared" si="2703"/>
        <v>#N/A</v>
      </c>
      <c r="BI34" s="35" t="e">
        <f t="shared" si="2703"/>
        <v>#N/A</v>
      </c>
      <c r="BJ34" s="35" t="e">
        <f t="shared" si="2703"/>
        <v>#N/A</v>
      </c>
      <c r="BK34" s="35" t="e">
        <f t="shared" si="2703"/>
        <v>#N/A</v>
      </c>
      <c r="BL34" s="35" t="e">
        <f t="shared" si="2703"/>
        <v>#N/A</v>
      </c>
      <c r="BM34" s="35" t="e">
        <f t="shared" si="2703"/>
        <v>#N/A</v>
      </c>
      <c r="BN34" s="35" t="e">
        <f t="shared" si="2703"/>
        <v>#N/A</v>
      </c>
      <c r="BO34" s="35" t="e">
        <f t="shared" si="2703"/>
        <v>#N/A</v>
      </c>
      <c r="BP34" s="35" t="e">
        <f t="shared" si="2703"/>
        <v>#N/A</v>
      </c>
      <c r="BQ34" s="35" t="e">
        <f t="shared" si="2703"/>
        <v>#N/A</v>
      </c>
      <c r="BR34" s="35" t="e">
        <f t="shared" si="2703"/>
        <v>#N/A</v>
      </c>
      <c r="BS34" s="35" t="e">
        <f t="shared" ref="BS34:DA34" si="2704">+BS33-BS22</f>
        <v>#N/A</v>
      </c>
      <c r="BT34" s="35" t="e">
        <f t="shared" si="2704"/>
        <v>#N/A</v>
      </c>
      <c r="BU34" s="35" t="e">
        <f t="shared" si="2704"/>
        <v>#N/A</v>
      </c>
      <c r="BV34" s="35" t="e">
        <f t="shared" si="2704"/>
        <v>#N/A</v>
      </c>
      <c r="BW34" s="35" t="e">
        <f t="shared" si="2704"/>
        <v>#N/A</v>
      </c>
      <c r="BX34" s="35" t="e">
        <f t="shared" si="2704"/>
        <v>#N/A</v>
      </c>
      <c r="BY34" s="35" t="e">
        <f t="shared" si="2704"/>
        <v>#N/A</v>
      </c>
      <c r="BZ34" s="35" t="e">
        <f t="shared" si="2704"/>
        <v>#N/A</v>
      </c>
      <c r="CA34" s="35" t="e">
        <f t="shared" si="2704"/>
        <v>#N/A</v>
      </c>
      <c r="CB34" s="35" t="e">
        <f t="shared" si="2704"/>
        <v>#N/A</v>
      </c>
      <c r="CC34" s="35" t="e">
        <f t="shared" si="2704"/>
        <v>#N/A</v>
      </c>
      <c r="CD34" s="35" t="e">
        <f t="shared" si="2704"/>
        <v>#N/A</v>
      </c>
      <c r="CE34" s="35" t="e">
        <f t="shared" si="2704"/>
        <v>#N/A</v>
      </c>
      <c r="CF34" s="35" t="e">
        <f t="shared" si="2704"/>
        <v>#N/A</v>
      </c>
      <c r="CG34" s="35" t="e">
        <f t="shared" si="2704"/>
        <v>#N/A</v>
      </c>
      <c r="CH34" s="35" t="e">
        <f t="shared" si="2704"/>
        <v>#N/A</v>
      </c>
      <c r="CI34" s="35" t="e">
        <f t="shared" si="2704"/>
        <v>#N/A</v>
      </c>
      <c r="CJ34" s="35" t="e">
        <f t="shared" si="2704"/>
        <v>#N/A</v>
      </c>
      <c r="CK34" s="35" t="e">
        <f t="shared" si="2704"/>
        <v>#N/A</v>
      </c>
      <c r="CL34" s="35" t="e">
        <f t="shared" si="2704"/>
        <v>#N/A</v>
      </c>
      <c r="CM34" s="35" t="e">
        <f t="shared" si="2704"/>
        <v>#N/A</v>
      </c>
      <c r="CN34" s="35" t="e">
        <f t="shared" si="2704"/>
        <v>#N/A</v>
      </c>
      <c r="CO34" s="35" t="e">
        <f t="shared" si="2704"/>
        <v>#N/A</v>
      </c>
      <c r="CP34" s="35" t="e">
        <f t="shared" si="2704"/>
        <v>#N/A</v>
      </c>
      <c r="CQ34" s="35" t="e">
        <f t="shared" si="2704"/>
        <v>#N/A</v>
      </c>
      <c r="CR34" s="35" t="e">
        <f t="shared" si="2704"/>
        <v>#N/A</v>
      </c>
      <c r="CS34" s="35" t="e">
        <f t="shared" si="2704"/>
        <v>#N/A</v>
      </c>
      <c r="CT34" s="35" t="e">
        <f t="shared" si="2704"/>
        <v>#N/A</v>
      </c>
      <c r="CU34" s="35" t="e">
        <f t="shared" si="2704"/>
        <v>#N/A</v>
      </c>
      <c r="CV34" s="35" t="e">
        <f t="shared" si="2704"/>
        <v>#N/A</v>
      </c>
      <c r="CW34" s="35" t="e">
        <f t="shared" si="2704"/>
        <v>#N/A</v>
      </c>
      <c r="CX34" s="35" t="e">
        <f t="shared" si="2704"/>
        <v>#N/A</v>
      </c>
      <c r="CY34" s="35" t="e">
        <f t="shared" si="2704"/>
        <v>#N/A</v>
      </c>
      <c r="CZ34" s="35" t="e">
        <f t="shared" si="2704"/>
        <v>#N/A</v>
      </c>
      <c r="DA34" s="35" t="e">
        <f t="shared" si="2704"/>
        <v>#N/A</v>
      </c>
    </row>
    <row r="35" spans="2:192" hidden="1" x14ac:dyDescent="0.3">
      <c r="C35" s="37"/>
    </row>
    <row r="36" spans="2:192" hidden="1" x14ac:dyDescent="0.3">
      <c r="B36" s="45"/>
      <c r="C36" s="30"/>
      <c r="D36" s="38"/>
      <c r="E36" s="6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  <c r="EV36" s="38"/>
      <c r="EW36" s="38"/>
      <c r="EX36" s="38"/>
      <c r="EY36" s="38"/>
      <c r="EZ36" s="38"/>
      <c r="FA36" s="38"/>
      <c r="FB36" s="38"/>
      <c r="FC36" s="38"/>
      <c r="FD36" s="38"/>
      <c r="FE36" s="38"/>
      <c r="FF36" s="38"/>
      <c r="FG36" s="38"/>
      <c r="FH36" s="38"/>
      <c r="FI36" s="38"/>
      <c r="FJ36" s="38"/>
      <c r="FK36" s="38"/>
      <c r="FL36" s="38"/>
      <c r="FM36" s="38"/>
      <c r="FN36" s="38"/>
      <c r="FO36" s="38"/>
      <c r="FP36" s="38"/>
      <c r="FQ36" s="38"/>
      <c r="FR36" s="38"/>
      <c r="FS36" s="38"/>
      <c r="FT36" s="38"/>
      <c r="FU36" s="38"/>
      <c r="FV36" s="38"/>
      <c r="FW36" s="38"/>
      <c r="FX36" s="38"/>
      <c r="FY36" s="38"/>
      <c r="FZ36" s="38"/>
      <c r="GA36" s="38"/>
      <c r="GB36" s="38"/>
      <c r="GC36" s="38"/>
      <c r="GD36" s="38"/>
      <c r="GE36" s="38"/>
      <c r="GF36" s="38"/>
      <c r="GG36" s="38"/>
      <c r="GH36" s="38"/>
      <c r="GI36" s="38"/>
      <c r="GJ36" s="39"/>
    </row>
    <row r="37" spans="2:192" hidden="1" x14ac:dyDescent="0.3">
      <c r="B37" s="45"/>
      <c r="C37" s="32"/>
      <c r="D37" s="41"/>
      <c r="E37" s="69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  <c r="CX37" s="41"/>
      <c r="CY37" s="41"/>
      <c r="CZ37" s="41"/>
      <c r="DA37" s="41"/>
      <c r="DB37" s="41"/>
      <c r="DC37" s="41"/>
      <c r="DD37" s="41"/>
      <c r="DE37" s="41"/>
      <c r="DF37" s="41"/>
      <c r="DG37" s="41"/>
      <c r="DH37" s="41"/>
      <c r="DI37" s="41"/>
      <c r="DJ37" s="41"/>
      <c r="DK37" s="41"/>
      <c r="DL37" s="41"/>
      <c r="DM37" s="41"/>
      <c r="DN37" s="41"/>
      <c r="DO37" s="41"/>
      <c r="DP37" s="41"/>
      <c r="DQ37" s="41"/>
      <c r="DR37" s="41"/>
      <c r="DS37" s="41"/>
      <c r="DT37" s="41"/>
      <c r="DU37" s="41"/>
      <c r="DV37" s="41"/>
      <c r="DW37" s="41"/>
      <c r="DX37" s="41"/>
      <c r="DY37" s="41"/>
      <c r="DZ37" s="41"/>
      <c r="EA37" s="41"/>
      <c r="EB37" s="41"/>
      <c r="EC37" s="41"/>
      <c r="ED37" s="41"/>
      <c r="EE37" s="41"/>
      <c r="EF37" s="41"/>
      <c r="EG37" s="41"/>
      <c r="EH37" s="41"/>
      <c r="EI37" s="41"/>
      <c r="EJ37" s="41"/>
      <c r="EK37" s="41"/>
      <c r="EL37" s="41"/>
      <c r="EM37" s="41"/>
      <c r="EN37" s="41"/>
      <c r="EO37" s="41"/>
      <c r="EP37" s="41"/>
      <c r="EQ37" s="41"/>
      <c r="ER37" s="41"/>
      <c r="ES37" s="41"/>
      <c r="ET37" s="41"/>
      <c r="EU37" s="41"/>
      <c r="EV37" s="41"/>
      <c r="EW37" s="41"/>
      <c r="EX37" s="41"/>
      <c r="EY37" s="41"/>
      <c r="EZ37" s="41"/>
      <c r="FA37" s="41"/>
      <c r="FB37" s="41"/>
      <c r="FC37" s="41"/>
      <c r="FD37" s="41"/>
      <c r="FE37" s="41"/>
      <c r="FF37" s="41"/>
      <c r="FG37" s="41"/>
      <c r="FH37" s="41"/>
      <c r="FI37" s="41"/>
      <c r="FJ37" s="41"/>
      <c r="FK37" s="41"/>
      <c r="FL37" s="41"/>
      <c r="FM37" s="41"/>
      <c r="FN37" s="41"/>
      <c r="FO37" s="41"/>
      <c r="FP37" s="41"/>
      <c r="FQ37" s="41"/>
      <c r="FR37" s="41"/>
      <c r="FS37" s="41"/>
      <c r="FT37" s="41"/>
      <c r="FU37" s="41"/>
      <c r="FV37" s="41"/>
      <c r="FW37" s="41"/>
      <c r="FX37" s="41"/>
      <c r="FY37" s="41"/>
      <c r="FZ37" s="41"/>
      <c r="GA37" s="41"/>
      <c r="GB37" s="41"/>
      <c r="GC37" s="41"/>
      <c r="GD37" s="41"/>
      <c r="GE37" s="41"/>
      <c r="GF37" s="41"/>
      <c r="GG37" s="41"/>
      <c r="GH37" s="41"/>
      <c r="GI37" s="41"/>
      <c r="GJ37" s="42"/>
    </row>
    <row r="38" spans="2:192" hidden="1" x14ac:dyDescent="0.3">
      <c r="B38" s="45"/>
      <c r="C38" s="93"/>
    </row>
    <row r="39" spans="2:192" hidden="1" x14ac:dyDescent="0.3">
      <c r="B39" s="45"/>
      <c r="C39" s="37"/>
    </row>
    <row r="40" spans="2:192" hidden="1" x14ac:dyDescent="0.3">
      <c r="B40" s="45"/>
      <c r="C40" s="30"/>
      <c r="D40" s="38"/>
      <c r="E40" s="6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  <c r="CN40" s="38"/>
      <c r="CO40" s="38"/>
      <c r="CP40" s="38"/>
      <c r="CQ40" s="38"/>
      <c r="CR40" s="38"/>
      <c r="CS40" s="38"/>
      <c r="CT40" s="38"/>
      <c r="CU40" s="38"/>
      <c r="CV40" s="38"/>
      <c r="CW40" s="38"/>
      <c r="CX40" s="38"/>
      <c r="CY40" s="38"/>
      <c r="CZ40" s="38"/>
      <c r="DA40" s="38"/>
      <c r="DB40" s="38"/>
      <c r="DC40" s="38"/>
      <c r="DD40" s="38"/>
      <c r="DE40" s="38"/>
      <c r="DF40" s="38"/>
      <c r="DG40" s="38"/>
      <c r="DH40" s="38"/>
      <c r="DI40" s="38"/>
      <c r="DJ40" s="38"/>
      <c r="DK40" s="38"/>
      <c r="DL40" s="38"/>
      <c r="DM40" s="38"/>
      <c r="DN40" s="38"/>
      <c r="DO40" s="38"/>
      <c r="DP40" s="38"/>
      <c r="DQ40" s="38"/>
      <c r="DR40" s="38"/>
      <c r="DS40" s="38"/>
      <c r="DT40" s="38"/>
      <c r="DU40" s="38"/>
      <c r="DV40" s="38"/>
      <c r="DW40" s="38"/>
      <c r="DX40" s="38"/>
      <c r="DY40" s="38"/>
      <c r="DZ40" s="38"/>
      <c r="EA40" s="38"/>
      <c r="EB40" s="38"/>
      <c r="EC40" s="38"/>
      <c r="ED40" s="38"/>
      <c r="EE40" s="38"/>
      <c r="EF40" s="38"/>
      <c r="EG40" s="38"/>
      <c r="EH40" s="38"/>
      <c r="EI40" s="38"/>
      <c r="EJ40" s="38"/>
      <c r="EK40" s="38"/>
      <c r="EL40" s="38"/>
      <c r="EM40" s="38"/>
      <c r="EN40" s="38"/>
      <c r="EO40" s="38"/>
      <c r="EP40" s="38"/>
      <c r="EQ40" s="38"/>
      <c r="ER40" s="38"/>
      <c r="ES40" s="38"/>
      <c r="ET40" s="38"/>
      <c r="EU40" s="38"/>
      <c r="EV40" s="38"/>
      <c r="EW40" s="38"/>
      <c r="EX40" s="38"/>
      <c r="EY40" s="38"/>
      <c r="EZ40" s="38"/>
      <c r="FA40" s="38"/>
      <c r="FB40" s="38"/>
      <c r="FC40" s="38"/>
      <c r="FD40" s="38"/>
      <c r="FE40" s="38"/>
      <c r="FF40" s="38"/>
      <c r="FG40" s="38"/>
      <c r="FH40" s="38"/>
      <c r="FI40" s="38"/>
      <c r="FJ40" s="38"/>
      <c r="FK40" s="38"/>
      <c r="FL40" s="38"/>
      <c r="FM40" s="38"/>
      <c r="FN40" s="38"/>
      <c r="FO40" s="38"/>
      <c r="FP40" s="38"/>
      <c r="FQ40" s="38"/>
      <c r="FR40" s="38"/>
      <c r="FS40" s="38"/>
      <c r="FT40" s="38"/>
      <c r="FU40" s="38"/>
      <c r="FV40" s="38"/>
      <c r="FW40" s="38"/>
      <c r="FX40" s="38"/>
      <c r="FY40" s="38"/>
      <c r="FZ40" s="38"/>
      <c r="GA40" s="38"/>
      <c r="GB40" s="38"/>
      <c r="GC40" s="38"/>
      <c r="GD40" s="38"/>
      <c r="GE40" s="38"/>
      <c r="GF40" s="38"/>
      <c r="GG40" s="38"/>
      <c r="GH40" s="38"/>
      <c r="GI40" s="38"/>
      <c r="GJ40" s="39"/>
    </row>
    <row r="41" spans="2:192" hidden="1" x14ac:dyDescent="0.3">
      <c r="B41" s="45"/>
      <c r="C41" s="32"/>
      <c r="D41" s="41"/>
      <c r="E41" s="69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1"/>
      <c r="DM41" s="41"/>
      <c r="DN41" s="41"/>
      <c r="DO41" s="41"/>
      <c r="DP41" s="41"/>
      <c r="DQ41" s="41"/>
      <c r="DR41" s="41"/>
      <c r="DS41" s="41"/>
      <c r="DT41" s="41"/>
      <c r="DU41" s="41"/>
      <c r="DV41" s="41"/>
      <c r="DW41" s="41"/>
      <c r="DX41" s="41"/>
      <c r="DY41" s="41"/>
      <c r="DZ41" s="41"/>
      <c r="EA41" s="41"/>
      <c r="EB41" s="41"/>
      <c r="EC41" s="41"/>
      <c r="ED41" s="41"/>
      <c r="EE41" s="41"/>
      <c r="EF41" s="41"/>
      <c r="EG41" s="41"/>
      <c r="EH41" s="41"/>
      <c r="EI41" s="41"/>
      <c r="EJ41" s="41"/>
      <c r="EK41" s="41"/>
      <c r="EL41" s="41"/>
      <c r="EM41" s="41"/>
      <c r="EN41" s="41"/>
      <c r="EO41" s="41"/>
      <c r="EP41" s="41"/>
      <c r="EQ41" s="41"/>
      <c r="ER41" s="41"/>
      <c r="ES41" s="41"/>
      <c r="ET41" s="41"/>
      <c r="EU41" s="41"/>
      <c r="EV41" s="41"/>
      <c r="EW41" s="41"/>
      <c r="EX41" s="41"/>
      <c r="EY41" s="41"/>
      <c r="EZ41" s="41"/>
      <c r="FA41" s="41"/>
      <c r="FB41" s="41"/>
      <c r="FC41" s="41"/>
      <c r="FD41" s="41"/>
      <c r="FE41" s="41"/>
      <c r="FF41" s="41"/>
      <c r="FG41" s="41"/>
      <c r="FH41" s="41"/>
      <c r="FI41" s="41"/>
      <c r="FJ41" s="41"/>
      <c r="FK41" s="41"/>
      <c r="FL41" s="41"/>
      <c r="FM41" s="41"/>
      <c r="FN41" s="41"/>
      <c r="FO41" s="41"/>
      <c r="FP41" s="41"/>
      <c r="FQ41" s="41"/>
      <c r="FR41" s="41"/>
      <c r="FS41" s="41"/>
      <c r="FT41" s="41"/>
      <c r="FU41" s="41"/>
      <c r="FV41" s="41"/>
      <c r="FW41" s="41"/>
      <c r="FX41" s="41"/>
      <c r="FY41" s="41"/>
      <c r="FZ41" s="41"/>
      <c r="GA41" s="41"/>
      <c r="GB41" s="41"/>
      <c r="GC41" s="41"/>
      <c r="GD41" s="41"/>
      <c r="GE41" s="41"/>
      <c r="GF41" s="41"/>
      <c r="GG41" s="41"/>
      <c r="GH41" s="41"/>
      <c r="GI41" s="41"/>
      <c r="GJ41" s="42"/>
    </row>
    <row r="42" spans="2:192" x14ac:dyDescent="0.3">
      <c r="C42" s="93"/>
      <c r="F42" s="35">
        <f>0.2*10</f>
        <v>2</v>
      </c>
    </row>
    <row r="43" spans="2:192" x14ac:dyDescent="0.3">
      <c r="C43" s="37" t="s">
        <v>463</v>
      </c>
    </row>
    <row r="44" spans="2:192" x14ac:dyDescent="0.3">
      <c r="C44" s="30" t="s">
        <v>464</v>
      </c>
      <c r="D44" s="38"/>
      <c r="E44" s="68"/>
      <c r="F44" s="115">
        <f>VLOOKUP(F$5,Decrements!$A$5:$P$491,8,FALSE)</f>
        <v>1</v>
      </c>
      <c r="G44" s="115">
        <f>VLOOKUP(G$5,Decrements!$A$5:$P$491,8,FALSE)</f>
        <v>0.63873664918677409</v>
      </c>
      <c r="H44" s="57">
        <f>VLOOKUP(H$5,Decrements!$A$5:$P$491,8,FALSE)</f>
        <v>0.5030500566267011</v>
      </c>
      <c r="I44" s="57">
        <f>VLOOKUP(I$5,Decrements!$A$5:$P$491,8,FALSE)</f>
        <v>0.44361765277411719</v>
      </c>
      <c r="J44" s="57">
        <f>VLOOKUP(J$5,Decrements!$A$5:$P$491,8,FALSE)</f>
        <v>0.39045048089367895</v>
      </c>
      <c r="K44" s="57">
        <f>VLOOKUP(K$5,Decrements!$A$5:$P$491,8,FALSE)</f>
        <v>0.34383564040674247</v>
      </c>
      <c r="L44" s="57">
        <f>VLOOKUP(L$5,Decrements!$A$5:$P$491,8,FALSE)</f>
        <v>0.3024538478742374</v>
      </c>
      <c r="M44" s="57">
        <f>VLOOKUP(M$5,Decrements!$A$5:$P$491,8,FALSE)</f>
        <v>0.26486246673307512</v>
      </c>
      <c r="N44" s="57">
        <f>VLOOKUP(N$5,Decrements!$A$5:$P$491,8,FALSE)</f>
        <v>0.2308280554322632</v>
      </c>
      <c r="O44" s="57">
        <f>VLOOKUP(O$5,Decrements!$A$5:$P$491,8,FALSE)</f>
        <v>0.20012092264921083</v>
      </c>
      <c r="P44" s="57">
        <f>VLOOKUP(P$5,Decrements!$A$5:$P$491,8,FALSE)</f>
        <v>0.17250599945560435</v>
      </c>
      <c r="Q44" s="57">
        <f>VLOOKUP(Q$5,Decrements!$A$5:$P$491,8,FALSE)</f>
        <v>0.14775395882027315</v>
      </c>
      <c r="R44" s="57">
        <f>VLOOKUP(R$5,Decrements!$A$5:$P$491,8,FALSE)</f>
        <v>0.1248898845505686</v>
      </c>
      <c r="S44" s="57">
        <f>VLOOKUP(S$5,Decrements!$A$5:$P$491,8,FALSE)</f>
        <v>0.10396224762599973</v>
      </c>
      <c r="T44" s="57">
        <f>VLOOKUP(T$5,Decrements!$A$5:$P$491,8,FALSE)</f>
        <v>8.5022807542169898E-2</v>
      </c>
      <c r="U44" s="57">
        <f>VLOOKUP(U$5,Decrements!$A$5:$P$491,8,FALSE)</f>
        <v>6.8119050548620053E-2</v>
      </c>
      <c r="V44" s="57">
        <f>VLOOKUP(V$5,Decrements!$A$5:$P$491,8,FALSE)</f>
        <v>5.328505064760343E-2</v>
      </c>
      <c r="W44" s="57">
        <f>VLOOKUP(W$5,Decrements!$A$5:$P$491,8,FALSE)</f>
        <v>4.0531167555855632E-2</v>
      </c>
      <c r="X44" s="57">
        <f>VLOOKUP(X$5,Decrements!$A$5:$P$491,8,FALSE)</f>
        <v>2.9833401537654507E-2</v>
      </c>
      <c r="Y44" s="57">
        <f>VLOOKUP(Y$5,Decrements!$A$5:$P$491,8,FALSE)</f>
        <v>2.1123694806074525E-2</v>
      </c>
      <c r="Z44" s="115">
        <f>VLOOKUP(Z$5,Decrements!$A$5:$P$491,8,FALSE)</f>
        <v>1.4282914981373945E-2</v>
      </c>
      <c r="AA44" s="115">
        <f>VLOOKUP(AA$5,Decrements!$A$5:$P$491,8,FALSE)</f>
        <v>9.1385254133661692E-3</v>
      </c>
      <c r="AB44" s="115">
        <f>VLOOKUP(AB$5,Decrements!$A$5:$P$491,8,FALSE)</f>
        <v>5.6458036292879443E-3</v>
      </c>
      <c r="AC44" s="115">
        <f>VLOOKUP(AC$5,Decrements!$A$5:$P$491,8,FALSE)</f>
        <v>3.3723952937320415E-3</v>
      </c>
      <c r="AD44" s="115">
        <f>VLOOKUP(AD$5,Decrements!$A$5:$P$491,8,FALSE)</f>
        <v>1.9445494696252448E-3</v>
      </c>
      <c r="AE44" s="115">
        <f>VLOOKUP(AE$5,Decrements!$A$5:$P$491,8,FALSE)</f>
        <v>1.0794412890355876E-3</v>
      </c>
      <c r="AF44" s="115">
        <f>VLOOKUP(AF$5,Decrements!$A$5:$P$491,8,FALSE)</f>
        <v>0</v>
      </c>
      <c r="AG44" s="115" t="e">
        <f>VLOOKUP(AG$5,Decrements!$A$5:$P$491,8,FALSE)</f>
        <v>#N/A</v>
      </c>
      <c r="AH44" s="115" t="e">
        <f>VLOOKUP(AH$5,Decrements!$A$5:$P$491,8,FALSE)</f>
        <v>#N/A</v>
      </c>
      <c r="AI44" s="57" t="e">
        <f>VLOOKUP(AI$5,Decrements!$A$5:$P$491,8,FALSE)</f>
        <v>#N/A</v>
      </c>
      <c r="AJ44" s="57" t="e">
        <f>VLOOKUP(AJ$5,Decrements!$A$5:$P$491,8,FALSE)</f>
        <v>#N/A</v>
      </c>
      <c r="AK44" s="57" t="e">
        <f>VLOOKUP(AK$5,Decrements!$A$5:$P$491,8,FALSE)</f>
        <v>#N/A</v>
      </c>
      <c r="AL44" s="57" t="e">
        <f>VLOOKUP(AL$5,Decrements!$A$5:$P$491,8,FALSE)</f>
        <v>#N/A</v>
      </c>
      <c r="AM44" s="57" t="e">
        <f>VLOOKUP(AM$5,Decrements!$A$5:$P$491,8,FALSE)</f>
        <v>#N/A</v>
      </c>
      <c r="AN44" s="57" t="e">
        <f>VLOOKUP(AN$5,Decrements!$A$5:$P$491,8,FALSE)</f>
        <v>#N/A</v>
      </c>
      <c r="AO44" s="57" t="e">
        <f>VLOOKUP(AO$5,Decrements!$A$5:$P$491,8,FALSE)</f>
        <v>#N/A</v>
      </c>
      <c r="AP44" s="57" t="e">
        <f>VLOOKUP(AP$5,Decrements!$A$5:$P$491,8,FALSE)</f>
        <v>#N/A</v>
      </c>
      <c r="AQ44" s="57" t="e">
        <f>VLOOKUP(AQ$5,Decrements!$A$5:$P$491,8,FALSE)</f>
        <v>#N/A</v>
      </c>
      <c r="AR44" s="57" t="e">
        <f>VLOOKUP(AR$5,Decrements!$A$5:$P$491,8,FALSE)</f>
        <v>#N/A</v>
      </c>
      <c r="AS44" s="57" t="e">
        <f>VLOOKUP(AS$5,Decrements!$A$5:$P$491,8,FALSE)</f>
        <v>#N/A</v>
      </c>
      <c r="AT44" s="57" t="e">
        <f>VLOOKUP(AT$5,Decrements!$A$5:$P$491,8,FALSE)</f>
        <v>#N/A</v>
      </c>
      <c r="AU44" s="57" t="e">
        <f>VLOOKUP(AU$5,Decrements!$A$5:$P$491,8,FALSE)</f>
        <v>#N/A</v>
      </c>
      <c r="AV44" s="57" t="e">
        <f>VLOOKUP(AV$5,Decrements!$A$5:$P$491,8,FALSE)</f>
        <v>#N/A</v>
      </c>
      <c r="AW44" s="57" t="e">
        <f>VLOOKUP(AW$5,Decrements!$A$5:$P$491,8,FALSE)</f>
        <v>#N/A</v>
      </c>
      <c r="AX44" s="57" t="e">
        <f>VLOOKUP(AX$5,Decrements!$A$5:$P$491,8,FALSE)</f>
        <v>#N/A</v>
      </c>
      <c r="AY44" s="57" t="e">
        <f>VLOOKUP(AY$5,Decrements!$A$5:$P$491,8,FALSE)</f>
        <v>#N/A</v>
      </c>
      <c r="AZ44" s="57" t="e">
        <f>VLOOKUP(AZ$5,Decrements!$A$5:$P$491,8,FALSE)</f>
        <v>#N/A</v>
      </c>
      <c r="BA44" s="57" t="e">
        <f>VLOOKUP(BA$5,Decrements!$A$5:$P$491,8,FALSE)</f>
        <v>#N/A</v>
      </c>
      <c r="BB44" s="57" t="e">
        <f>VLOOKUP(BB$5,Decrements!$A$5:$P$491,8,FALSE)</f>
        <v>#N/A</v>
      </c>
      <c r="BC44" s="57" t="e">
        <f>VLOOKUP(BC$5,Decrements!$A$5:$P$491,8,FALSE)</f>
        <v>#N/A</v>
      </c>
      <c r="BD44" s="57" t="e">
        <f>VLOOKUP(BD$5,Decrements!$A$5:$P$491,8,FALSE)</f>
        <v>#N/A</v>
      </c>
      <c r="BE44" s="57" t="e">
        <f>VLOOKUP(BE$5,Decrements!$A$5:$P$491,8,FALSE)</f>
        <v>#N/A</v>
      </c>
      <c r="BF44" s="57" t="e">
        <f>VLOOKUP(BF$5,Decrements!$A$5:$P$491,8,FALSE)</f>
        <v>#N/A</v>
      </c>
      <c r="BG44" s="57" t="e">
        <f>VLOOKUP(BG$5,Decrements!$A$5:$P$491,8,FALSE)</f>
        <v>#N/A</v>
      </c>
      <c r="BH44" s="112" t="e">
        <f>VLOOKUP(BH$5,Decrements!$A$5:$P$491,8,FALSE)</f>
        <v>#N/A</v>
      </c>
      <c r="BI44" s="112" t="e">
        <f>VLOOKUP(BI$5,Decrements!$A$5:$P$491,8,FALSE)</f>
        <v>#N/A</v>
      </c>
      <c r="BJ44" s="57" t="e">
        <f>VLOOKUP(BJ$5,Decrements!$A$5:$P$491,8,FALSE)</f>
        <v>#N/A</v>
      </c>
      <c r="BK44" s="57" t="e">
        <f>VLOOKUP(BK$5,Decrements!$A$5:$P$491,8,FALSE)</f>
        <v>#N/A</v>
      </c>
      <c r="BL44" s="57" t="e">
        <f>VLOOKUP(BL$5,Decrements!$A$5:$P$491,8,FALSE)</f>
        <v>#N/A</v>
      </c>
      <c r="BM44" s="57" t="e">
        <f>VLOOKUP(BM$5,Decrements!$A$5:$P$491,8,FALSE)</f>
        <v>#N/A</v>
      </c>
      <c r="BN44" s="57" t="e">
        <f>VLOOKUP(BN$5,Decrements!$A$5:$P$491,8,FALSE)</f>
        <v>#N/A</v>
      </c>
      <c r="BO44" s="57" t="e">
        <f>VLOOKUP(BO$5,Decrements!$A$5:$P$491,8,FALSE)</f>
        <v>#N/A</v>
      </c>
      <c r="BP44" s="57" t="e">
        <f>VLOOKUP(BP$5,Decrements!$A$5:$P$491,8,FALSE)</f>
        <v>#N/A</v>
      </c>
      <c r="BQ44" s="57" t="e">
        <f>VLOOKUP(BQ$5,Decrements!$A$5:$P$491,8,FALSE)</f>
        <v>#N/A</v>
      </c>
      <c r="BR44" s="57" t="e">
        <f>VLOOKUP(BR$5,Decrements!$A$5:$P$491,8,FALSE)</f>
        <v>#N/A</v>
      </c>
      <c r="BS44" s="57" t="e">
        <f>VLOOKUP(BS$5,Decrements!$A$5:$P$491,8,FALSE)</f>
        <v>#N/A</v>
      </c>
      <c r="BT44" s="57" t="e">
        <f>VLOOKUP(BT$5,Decrements!$A$5:$P$491,8,FALSE)</f>
        <v>#N/A</v>
      </c>
      <c r="BU44" s="57" t="e">
        <f>VLOOKUP(BU$5,Decrements!$A$5:$P$491,8,FALSE)</f>
        <v>#N/A</v>
      </c>
      <c r="BV44" s="57" t="e">
        <f>VLOOKUP(BV$5,Decrements!$A$5:$P$491,8,FALSE)</f>
        <v>#N/A</v>
      </c>
      <c r="BW44" s="57" t="e">
        <f>VLOOKUP(BW$5,Decrements!$A$5:$P$491,8,FALSE)</f>
        <v>#N/A</v>
      </c>
      <c r="BX44" s="57" t="e">
        <f>VLOOKUP(BX$5,Decrements!$A$5:$P$491,8,FALSE)</f>
        <v>#N/A</v>
      </c>
      <c r="BY44" s="57" t="e">
        <f>VLOOKUP(BY$5,Decrements!$A$5:$P$491,8,FALSE)</f>
        <v>#N/A</v>
      </c>
      <c r="BZ44" s="57" t="e">
        <f>VLOOKUP(BZ$5,Decrements!$A$5:$P$491,8,FALSE)</f>
        <v>#N/A</v>
      </c>
      <c r="CA44" s="57" t="e">
        <f>VLOOKUP(CA$5,Decrements!$A$5:$P$491,8,FALSE)</f>
        <v>#N/A</v>
      </c>
      <c r="CB44" s="57" t="e">
        <f>VLOOKUP(CB$5,Decrements!$A$5:$P$491,8,FALSE)</f>
        <v>#N/A</v>
      </c>
      <c r="CC44" s="57" t="e">
        <f>VLOOKUP(CC$5,Decrements!$A$5:$P$491,8,FALSE)</f>
        <v>#N/A</v>
      </c>
      <c r="CD44" s="57" t="e">
        <f>VLOOKUP(CD$5,Decrements!$A$5:$P$491,8,FALSE)</f>
        <v>#N/A</v>
      </c>
      <c r="CE44" s="57" t="e">
        <f>VLOOKUP(CE$5,Decrements!$A$5:$P$491,8,FALSE)</f>
        <v>#N/A</v>
      </c>
      <c r="CF44" s="57" t="e">
        <f>VLOOKUP(CF$5,Decrements!$A$5:$P$491,8,FALSE)</f>
        <v>#N/A</v>
      </c>
      <c r="CG44" s="57" t="e">
        <f>VLOOKUP(CG$5,Decrements!$A$5:$P$491,8,FALSE)</f>
        <v>#N/A</v>
      </c>
      <c r="CH44" s="57" t="e">
        <f>VLOOKUP(CH$5,Decrements!$A$5:$P$491,8,FALSE)</f>
        <v>#N/A</v>
      </c>
      <c r="CI44" s="57" t="e">
        <f>VLOOKUP(CI$5,Decrements!$A$5:$P$491,8,FALSE)</f>
        <v>#N/A</v>
      </c>
      <c r="CJ44" s="57" t="e">
        <f>VLOOKUP(CJ$5,Decrements!$A$5:$P$491,8,FALSE)</f>
        <v>#N/A</v>
      </c>
      <c r="CK44" s="57" t="e">
        <f>VLOOKUP(CK$5,Decrements!$A$5:$P$491,8,FALSE)</f>
        <v>#N/A</v>
      </c>
      <c r="CL44" s="57" t="e">
        <f>VLOOKUP(CL$5,Decrements!$A$5:$P$491,8,FALSE)</f>
        <v>#N/A</v>
      </c>
      <c r="CM44" s="57" t="e">
        <f>VLOOKUP(CM$5,Decrements!$A$5:$P$491,8,FALSE)</f>
        <v>#N/A</v>
      </c>
      <c r="CN44" s="57" t="e">
        <f>VLOOKUP(CN$5,Decrements!$A$5:$P$491,8,FALSE)</f>
        <v>#N/A</v>
      </c>
      <c r="CO44" s="57" t="e">
        <f>VLOOKUP(CO$5,Decrements!$A$5:$P$491,8,FALSE)</f>
        <v>#N/A</v>
      </c>
      <c r="CP44" s="57" t="e">
        <f>VLOOKUP(CP$5,Decrements!$A$5:$P$491,8,FALSE)</f>
        <v>#N/A</v>
      </c>
      <c r="CQ44" s="57" t="e">
        <f>VLOOKUP(CQ$5,Decrements!$A$5:$P$491,8,FALSE)</f>
        <v>#N/A</v>
      </c>
      <c r="CR44" s="57" t="e">
        <f>VLOOKUP(CR$5,Decrements!$A$5:$P$491,8,FALSE)</f>
        <v>#N/A</v>
      </c>
      <c r="CS44" s="57" t="e">
        <f>VLOOKUP(CS$5,Decrements!$A$5:$P$491,8,FALSE)</f>
        <v>#N/A</v>
      </c>
      <c r="CT44" s="57" t="e">
        <f>VLOOKUP(CT$5,Decrements!$A$5:$P$491,8,FALSE)</f>
        <v>#N/A</v>
      </c>
      <c r="CU44" s="57" t="e">
        <f>VLOOKUP(CU$5,Decrements!$A$5:$P$491,8,FALSE)</f>
        <v>#N/A</v>
      </c>
      <c r="CV44" s="57" t="e">
        <f>VLOOKUP(CV$5,Decrements!$A$5:$P$491,8,FALSE)</f>
        <v>#N/A</v>
      </c>
      <c r="CW44" s="57" t="e">
        <f>VLOOKUP(CW$5,Decrements!$A$5:$P$491,8,FALSE)</f>
        <v>#N/A</v>
      </c>
      <c r="CX44" s="57" t="e">
        <f>VLOOKUP(CX$5,Decrements!$A$5:$P$491,8,FALSE)</f>
        <v>#N/A</v>
      </c>
      <c r="CY44" s="57" t="e">
        <f>VLOOKUP(CY$5,Decrements!$A$5:$P$491,8,FALSE)</f>
        <v>#N/A</v>
      </c>
      <c r="CZ44" s="57" t="e">
        <f>VLOOKUP(CZ$5,Decrements!$A$5:$P$491,8,FALSE)</f>
        <v>#N/A</v>
      </c>
      <c r="DA44" s="57" t="e">
        <f>VLOOKUP(DA$5,Decrements!$A$5:$P$491,8,FALSE)</f>
        <v>#N/A</v>
      </c>
      <c r="DB44" s="57" t="e">
        <f>VLOOKUP(DB$5,Decrements!$A$5:$P$491,8,FALSE)</f>
        <v>#N/A</v>
      </c>
      <c r="DC44" s="57" t="e">
        <f>VLOOKUP(DC$5,Decrements!$A$5:$P$491,8,FALSE)</f>
        <v>#N/A</v>
      </c>
      <c r="DD44" s="57" t="e">
        <f>VLOOKUP(DD$5,Decrements!$A$5:$P$491,8,FALSE)</f>
        <v>#N/A</v>
      </c>
      <c r="DE44" s="57" t="e">
        <f>VLOOKUP(DE$5,Decrements!$A$5:$P$491,8,FALSE)</f>
        <v>#N/A</v>
      </c>
      <c r="DF44" s="57" t="e">
        <f>VLOOKUP(DF$5,Decrements!$A$5:$P$491,8,FALSE)</f>
        <v>#N/A</v>
      </c>
      <c r="DG44" s="57" t="e">
        <f>VLOOKUP(DG$5,Decrements!$A$5:$P$491,8,FALSE)</f>
        <v>#N/A</v>
      </c>
      <c r="DH44" s="57" t="e">
        <f>VLOOKUP(DH$5,Decrements!$A$5:$P$491,8,FALSE)</f>
        <v>#N/A</v>
      </c>
      <c r="DI44" s="57" t="e">
        <f>VLOOKUP(DI$5,Decrements!$A$5:$P$491,8,FALSE)</f>
        <v>#N/A</v>
      </c>
      <c r="DJ44" s="57" t="e">
        <f>VLOOKUP(DJ$5,Decrements!$A$5:$P$491,8,FALSE)</f>
        <v>#N/A</v>
      </c>
      <c r="DK44" s="57" t="e">
        <f>VLOOKUP(DK$5,Decrements!$A$5:$P$491,8,FALSE)</f>
        <v>#N/A</v>
      </c>
      <c r="DL44" s="57" t="e">
        <f>VLOOKUP(DL$5,Decrements!$A$5:$P$491,8,FALSE)</f>
        <v>#N/A</v>
      </c>
      <c r="DM44" s="57" t="e">
        <f>VLOOKUP(DM$5,Decrements!$A$5:$P$491,8,FALSE)</f>
        <v>#N/A</v>
      </c>
      <c r="DN44" s="57" t="e">
        <f>VLOOKUP(DN$5,Decrements!$A$5:$P$491,8,FALSE)</f>
        <v>#N/A</v>
      </c>
      <c r="DO44" s="57" t="e">
        <f>VLOOKUP(DO$5,Decrements!$A$5:$P$491,8,FALSE)</f>
        <v>#N/A</v>
      </c>
      <c r="DP44" s="57" t="e">
        <f>VLOOKUP(DP$5,Decrements!$A$5:$P$491,8,FALSE)</f>
        <v>#N/A</v>
      </c>
      <c r="DQ44" s="57" t="e">
        <f>VLOOKUP(DQ$5,Decrements!$A$5:$P$491,8,FALSE)</f>
        <v>#N/A</v>
      </c>
      <c r="DR44" s="57" t="e">
        <f>VLOOKUP(DR$5,Decrements!$A$5:$P$491,8,FALSE)</f>
        <v>#N/A</v>
      </c>
      <c r="DS44" s="57" t="e">
        <f>VLOOKUP(DS$5,Decrements!$A$5:$P$491,8,FALSE)</f>
        <v>#N/A</v>
      </c>
      <c r="DT44" s="57" t="e">
        <f>VLOOKUP(DT$5,Decrements!$A$5:$P$491,8,FALSE)</f>
        <v>#N/A</v>
      </c>
      <c r="DU44" s="57" t="e">
        <f>VLOOKUP(DU$5,Decrements!$A$5:$P$491,8,FALSE)</f>
        <v>#N/A</v>
      </c>
      <c r="DV44" s="57" t="e">
        <f>VLOOKUP(DV$5,Decrements!$A$5:$P$491,8,FALSE)</f>
        <v>#N/A</v>
      </c>
      <c r="DW44" s="57" t="e">
        <f>VLOOKUP(DW$5,Decrements!$A$5:$P$491,8,FALSE)</f>
        <v>#N/A</v>
      </c>
      <c r="DX44" s="57" t="e">
        <f>VLOOKUP(DX$5,Decrements!$A$5:$P$491,8,FALSE)</f>
        <v>#N/A</v>
      </c>
      <c r="DY44" s="57" t="e">
        <f>VLOOKUP(DY$5,Decrements!$A$5:$P$491,8,FALSE)</f>
        <v>#N/A</v>
      </c>
      <c r="DZ44" s="57" t="e">
        <f>VLOOKUP(DZ$5,Decrements!$A$5:$P$491,8,FALSE)</f>
        <v>#N/A</v>
      </c>
      <c r="EA44" s="57" t="e">
        <f>VLOOKUP(EA$5,Decrements!$A$5:$P$491,8,FALSE)</f>
        <v>#N/A</v>
      </c>
      <c r="EB44" s="57" t="e">
        <f>VLOOKUP(EB$5,Decrements!$A$5:$P$491,8,FALSE)</f>
        <v>#N/A</v>
      </c>
      <c r="EC44" s="57" t="e">
        <f>VLOOKUP(EC$5,Decrements!$A$5:$P$491,8,FALSE)</f>
        <v>#N/A</v>
      </c>
      <c r="ED44" s="57" t="e">
        <f>VLOOKUP(ED$5,Decrements!$A$5:$P$491,8,FALSE)</f>
        <v>#N/A</v>
      </c>
      <c r="EE44" s="57" t="e">
        <f>VLOOKUP(EE$5,Decrements!$A$5:$P$491,8,FALSE)</f>
        <v>#N/A</v>
      </c>
      <c r="EF44" s="57" t="e">
        <f>VLOOKUP(EF$5,Decrements!$A$5:$P$491,8,FALSE)</f>
        <v>#N/A</v>
      </c>
      <c r="EG44" s="57" t="e">
        <f>VLOOKUP(EG$5,Decrements!$A$5:$P$491,8,FALSE)</f>
        <v>#N/A</v>
      </c>
      <c r="EH44" s="57" t="e">
        <f>VLOOKUP(EH$5,Decrements!$A$5:$P$491,8,FALSE)</f>
        <v>#N/A</v>
      </c>
      <c r="EI44" s="57" t="e">
        <f>VLOOKUP(EI$5,Decrements!$A$5:$P$491,8,FALSE)</f>
        <v>#N/A</v>
      </c>
      <c r="EJ44" s="57" t="e">
        <f>VLOOKUP(EJ$5,Decrements!$A$5:$P$491,8,FALSE)</f>
        <v>#N/A</v>
      </c>
      <c r="EK44" s="57" t="e">
        <f>VLOOKUP(EK$5,Decrements!$A$5:$P$491,8,FALSE)</f>
        <v>#N/A</v>
      </c>
      <c r="EL44" s="57" t="e">
        <f>VLOOKUP(EL$5,Decrements!$A$5:$P$491,8,FALSE)</f>
        <v>#N/A</v>
      </c>
      <c r="EM44" s="57" t="e">
        <f>VLOOKUP(EM$5,Decrements!$A$5:$P$491,8,FALSE)</f>
        <v>#N/A</v>
      </c>
      <c r="EN44" s="57" t="e">
        <f>VLOOKUP(EN$5,Decrements!$A$5:$P$491,8,FALSE)</f>
        <v>#N/A</v>
      </c>
      <c r="EO44" s="57" t="e">
        <f>VLOOKUP(EO$5,Decrements!$A$5:$P$491,8,FALSE)</f>
        <v>#N/A</v>
      </c>
      <c r="EP44" s="57" t="e">
        <f>VLOOKUP(EP$5,Decrements!$A$5:$P$491,8,FALSE)</f>
        <v>#N/A</v>
      </c>
      <c r="EQ44" s="57" t="e">
        <f>VLOOKUP(EQ$5,Decrements!$A$5:$P$491,8,FALSE)</f>
        <v>#N/A</v>
      </c>
      <c r="ER44" s="57" t="e">
        <f>VLOOKUP(ER$5,Decrements!$A$5:$P$491,8,FALSE)</f>
        <v>#N/A</v>
      </c>
      <c r="ES44" s="57" t="e">
        <f>VLOOKUP(ES$5,Decrements!$A$5:$P$491,8,FALSE)</f>
        <v>#N/A</v>
      </c>
      <c r="ET44" s="57" t="e">
        <f>VLOOKUP(ET$5,Decrements!$A$5:$P$491,8,FALSE)</f>
        <v>#N/A</v>
      </c>
      <c r="EU44" s="57" t="e">
        <f>VLOOKUP(EU$5,Decrements!$A$5:$P$491,8,FALSE)</f>
        <v>#N/A</v>
      </c>
      <c r="EV44" s="57" t="e">
        <f>VLOOKUP(EV$5,Decrements!$A$5:$P$491,8,FALSE)</f>
        <v>#N/A</v>
      </c>
      <c r="EW44" s="57" t="e">
        <f>VLOOKUP(EW$5,Decrements!$A$5:$P$491,8,FALSE)</f>
        <v>#N/A</v>
      </c>
      <c r="EX44" s="57" t="e">
        <f>VLOOKUP(EX$5,Decrements!$A$5:$P$491,8,FALSE)</f>
        <v>#N/A</v>
      </c>
      <c r="EY44" s="57" t="e">
        <f>VLOOKUP(EY$5,Decrements!$A$5:$P$491,8,FALSE)</f>
        <v>#N/A</v>
      </c>
      <c r="EZ44" s="57" t="e">
        <f>VLOOKUP(EZ$5,Decrements!$A$5:$P$491,8,FALSE)</f>
        <v>#N/A</v>
      </c>
      <c r="FA44" s="57" t="e">
        <f>VLOOKUP(FA$5,Decrements!$A$5:$P$491,8,FALSE)</f>
        <v>#N/A</v>
      </c>
      <c r="FB44" s="57" t="e">
        <f>VLOOKUP(FB$5,Decrements!$A$5:$P$491,8,FALSE)</f>
        <v>#N/A</v>
      </c>
      <c r="FC44" s="57" t="e">
        <f>VLOOKUP(FC$5,Decrements!$A$5:$P$491,8,FALSE)</f>
        <v>#N/A</v>
      </c>
      <c r="FD44" s="57" t="e">
        <f>VLOOKUP(FD$5,Decrements!$A$5:$P$491,8,FALSE)</f>
        <v>#N/A</v>
      </c>
      <c r="FE44" s="57" t="e">
        <f>VLOOKUP(FE$5,Decrements!$A$5:$P$491,8,FALSE)</f>
        <v>#N/A</v>
      </c>
      <c r="FF44" s="57" t="e">
        <f>VLOOKUP(FF$5,Decrements!$A$5:$P$491,8,FALSE)</f>
        <v>#N/A</v>
      </c>
      <c r="FG44" s="57" t="e">
        <f>VLOOKUP(FG$5,Decrements!$A$5:$P$491,8,FALSE)</f>
        <v>#N/A</v>
      </c>
      <c r="FH44" s="57" t="e">
        <f>VLOOKUP(FH$5,Decrements!$A$5:$P$491,8,FALSE)</f>
        <v>#N/A</v>
      </c>
      <c r="FI44" s="57" t="e">
        <f>VLOOKUP(FI$5,Decrements!$A$5:$P$491,8,FALSE)</f>
        <v>#N/A</v>
      </c>
      <c r="FJ44" s="57" t="e">
        <f>VLOOKUP(FJ$5,Decrements!$A$5:$P$491,8,FALSE)</f>
        <v>#N/A</v>
      </c>
      <c r="FK44" s="57" t="e">
        <f>VLOOKUP(FK$5,Decrements!$A$5:$P$491,8,FALSE)</f>
        <v>#N/A</v>
      </c>
      <c r="FL44" s="57" t="e">
        <f>VLOOKUP(FL$5,Decrements!$A$5:$P$491,8,FALSE)</f>
        <v>#N/A</v>
      </c>
      <c r="FM44" s="57" t="e">
        <f>VLOOKUP(FM$5,Decrements!$A$5:$P$491,8,FALSE)</f>
        <v>#N/A</v>
      </c>
      <c r="FN44" s="57" t="e">
        <f>VLOOKUP(FN$5,Decrements!$A$5:$P$491,8,FALSE)</f>
        <v>#N/A</v>
      </c>
      <c r="FO44" s="57" t="e">
        <f>VLOOKUP(FO$5,Decrements!$A$5:$P$491,8,FALSE)</f>
        <v>#N/A</v>
      </c>
      <c r="FP44" s="57" t="e">
        <f>VLOOKUP(FP$5,Decrements!$A$5:$P$491,8,FALSE)</f>
        <v>#N/A</v>
      </c>
      <c r="FQ44" s="57" t="e">
        <f>VLOOKUP(FQ$5,Decrements!$A$5:$P$491,8,FALSE)</f>
        <v>#N/A</v>
      </c>
      <c r="FR44" s="57" t="e">
        <f>VLOOKUP(FR$5,Decrements!$A$5:$P$491,8,FALSE)</f>
        <v>#N/A</v>
      </c>
      <c r="FS44" s="57" t="e">
        <f>VLOOKUP(FS$5,Decrements!$A$5:$P$491,8,FALSE)</f>
        <v>#N/A</v>
      </c>
      <c r="FT44" s="57" t="e">
        <f>VLOOKUP(FT$5,Decrements!$A$5:$P$491,8,FALSE)</f>
        <v>#N/A</v>
      </c>
      <c r="FU44" s="57" t="e">
        <f>VLOOKUP(FU$5,Decrements!$A$5:$P$491,8,FALSE)</f>
        <v>#N/A</v>
      </c>
      <c r="FV44" s="57" t="e">
        <f>VLOOKUP(FV$5,Decrements!$A$5:$P$491,8,FALSE)</f>
        <v>#N/A</v>
      </c>
      <c r="FW44" s="57" t="e">
        <f>VLOOKUP(FW$5,Decrements!$A$5:$P$491,8,FALSE)</f>
        <v>#N/A</v>
      </c>
      <c r="FX44" s="57" t="e">
        <f>VLOOKUP(FX$5,Decrements!$A$5:$P$491,8,FALSE)</f>
        <v>#N/A</v>
      </c>
      <c r="FY44" s="57" t="e">
        <f>VLOOKUP(FY$5,Decrements!$A$5:$P$491,8,FALSE)</f>
        <v>#N/A</v>
      </c>
      <c r="FZ44" s="57" t="e">
        <f>VLOOKUP(FZ$5,Decrements!$A$5:$P$491,8,FALSE)</f>
        <v>#N/A</v>
      </c>
      <c r="GA44" s="57" t="e">
        <f>VLOOKUP(GA$5,Decrements!$A$5:$P$491,8,FALSE)</f>
        <v>#N/A</v>
      </c>
      <c r="GB44" s="57" t="e">
        <f>VLOOKUP(GB$5,Decrements!$A$5:$P$491,8,FALSE)</f>
        <v>#N/A</v>
      </c>
      <c r="GC44" s="57" t="e">
        <f>VLOOKUP(GC$5,Decrements!$A$5:$P$491,8,FALSE)</f>
        <v>#N/A</v>
      </c>
      <c r="GD44" s="57" t="e">
        <f>VLOOKUP(GD$5,Decrements!$A$5:$P$491,8,FALSE)</f>
        <v>#N/A</v>
      </c>
      <c r="GE44" s="57" t="e">
        <f>VLOOKUP(GE$5,Decrements!$A$5:$P$491,8,FALSE)</f>
        <v>#N/A</v>
      </c>
      <c r="GF44" s="57" t="e">
        <f>VLOOKUP(GF$5,Decrements!$A$5:$P$491,8,FALSE)</f>
        <v>#N/A</v>
      </c>
      <c r="GG44" s="57" t="e">
        <f>VLOOKUP(GG$5,Decrements!$A$5:$P$491,8,FALSE)</f>
        <v>#N/A</v>
      </c>
      <c r="GH44" s="57" t="e">
        <f>VLOOKUP(GH$5,Decrements!$A$5:$P$491,8,FALSE)</f>
        <v>#N/A</v>
      </c>
      <c r="GI44" s="57" t="e">
        <f>VLOOKUP(GI$5,Decrements!$A$5:$P$491,8,FALSE)</f>
        <v>#N/A</v>
      </c>
      <c r="GJ44" s="57" t="e">
        <f>VLOOKUP(GJ$5,Decrements!$A$5:$P$491,8,FALSE)</f>
        <v>#N/A</v>
      </c>
    </row>
    <row r="45" spans="2:192" x14ac:dyDescent="0.3">
      <c r="C45" s="31" t="s">
        <v>465</v>
      </c>
      <c r="F45" s="107">
        <f>+VLOOKUP(F$5,Decrements!$A$5:$P$491,9,FALSE)</f>
        <v>0</v>
      </c>
      <c r="G45" s="107">
        <f>+VLOOKUP(G$5,Decrements!$A$5:$P$491,9,FALSE)</f>
        <v>0</v>
      </c>
      <c r="H45" s="58">
        <f>+VLOOKUP(H$5,Decrements!$A$5:$P$491,9,FALSE)</f>
        <v>0</v>
      </c>
      <c r="I45" s="58">
        <f>+VLOOKUP(I$5,Decrements!$A$5:$P$491,9,FALSE)</f>
        <v>0</v>
      </c>
      <c r="J45" s="58">
        <f>+VLOOKUP(J$5,Decrements!$A$5:$P$491,9,FALSE)</f>
        <v>0</v>
      </c>
      <c r="K45" s="58">
        <f>+VLOOKUP(K$5,Decrements!$A$5:$P$491,9,FALSE)</f>
        <v>0</v>
      </c>
      <c r="L45" s="58">
        <f>+VLOOKUP(L$5,Decrements!$A$5:$P$491,9,FALSE)</f>
        <v>0</v>
      </c>
      <c r="M45" s="58">
        <f>+VLOOKUP(M$5,Decrements!$A$5:$P$491,9,FALSE)</f>
        <v>0</v>
      </c>
      <c r="N45" s="58">
        <f>+VLOOKUP(N$5,Decrements!$A$5:$P$491,9,FALSE)</f>
        <v>0</v>
      </c>
      <c r="O45" s="58">
        <f>+VLOOKUP(O$5,Decrements!$A$5:$P$491,9,FALSE)</f>
        <v>0</v>
      </c>
      <c r="P45" s="58">
        <f>+VLOOKUP(P$5,Decrements!$A$5:$P$491,9,FALSE)</f>
        <v>0</v>
      </c>
      <c r="Q45" s="58">
        <f>+VLOOKUP(Q$5,Decrements!$A$5:$P$491,9,FALSE)</f>
        <v>0</v>
      </c>
      <c r="R45" s="58">
        <f>+VLOOKUP(R$5,Decrements!$A$5:$P$491,9,FALSE)</f>
        <v>0</v>
      </c>
      <c r="S45" s="58">
        <f>+VLOOKUP(S$5,Decrements!$A$5:$P$491,9,FALSE)</f>
        <v>0</v>
      </c>
      <c r="T45" s="58">
        <f>+VLOOKUP(T$5,Decrements!$A$5:$P$491,9,FALSE)</f>
        <v>0</v>
      </c>
      <c r="U45" s="58">
        <f>+VLOOKUP(U$5,Decrements!$A$5:$P$491,9,FALSE)</f>
        <v>0</v>
      </c>
      <c r="V45" s="58">
        <f>+VLOOKUP(V$5,Decrements!$A$5:$P$491,9,FALSE)</f>
        <v>0</v>
      </c>
      <c r="W45" s="58">
        <f>+VLOOKUP(W$5,Decrements!$A$5:$P$491,9,FALSE)</f>
        <v>0</v>
      </c>
      <c r="X45" s="58">
        <f>+VLOOKUP(X$5,Decrements!$A$5:$P$491,9,FALSE)</f>
        <v>0</v>
      </c>
      <c r="Y45" s="58">
        <f>+VLOOKUP(Y$5,Decrements!$A$5:$P$491,9,FALSE)</f>
        <v>0</v>
      </c>
      <c r="Z45" s="58">
        <f>+VLOOKUP(Z$5,Decrements!$A$5:$P$491,9,FALSE)</f>
        <v>0</v>
      </c>
      <c r="AA45" s="58">
        <f>+VLOOKUP(AA$5,Decrements!$A$5:$P$491,9,FALSE)</f>
        <v>0</v>
      </c>
      <c r="AB45" s="58">
        <f>+VLOOKUP(AB$5,Decrements!$A$5:$P$491,9,FALSE)</f>
        <v>0</v>
      </c>
      <c r="AC45" s="58">
        <f>+VLOOKUP(AC$5,Decrements!$A$5:$P$491,9,FALSE)</f>
        <v>0</v>
      </c>
      <c r="AD45" s="58">
        <f>+VLOOKUP(AD$5,Decrements!$A$5:$P$491,9,FALSE)</f>
        <v>0</v>
      </c>
      <c r="AE45" s="58">
        <f>+VLOOKUP(AE$5,Decrements!$A$5:$P$491,9,FALSE)</f>
        <v>0</v>
      </c>
      <c r="AF45" s="58">
        <f>+VLOOKUP(AF$5,Decrements!$A$5:$P$491,9,FALSE)</f>
        <v>0</v>
      </c>
      <c r="AG45" s="58" t="e">
        <f>+VLOOKUP(AG$5,Decrements!$A$5:$P$491,9,FALSE)</f>
        <v>#N/A</v>
      </c>
      <c r="AH45" s="58" t="e">
        <f>+VLOOKUP(AH$5,Decrements!$A$5:$P$491,9,FALSE)</f>
        <v>#N/A</v>
      </c>
      <c r="AI45" s="58" t="e">
        <f>+VLOOKUP(AI$5,Decrements!$A$5:$P$491,9,FALSE)</f>
        <v>#N/A</v>
      </c>
      <c r="AJ45" s="58" t="e">
        <f>+VLOOKUP(AJ$5,Decrements!$A$5:$P$491,9,FALSE)</f>
        <v>#N/A</v>
      </c>
      <c r="AK45" s="58" t="e">
        <f>+VLOOKUP(AK$5,Decrements!$A$5:$P$491,9,FALSE)</f>
        <v>#N/A</v>
      </c>
      <c r="AL45" s="58" t="e">
        <f>+VLOOKUP(AL$5,Decrements!$A$5:$P$491,9,FALSE)</f>
        <v>#N/A</v>
      </c>
      <c r="AM45" s="58" t="e">
        <f>+VLOOKUP(AM$5,Decrements!$A$5:$P$491,9,FALSE)</f>
        <v>#N/A</v>
      </c>
      <c r="AN45" s="58" t="e">
        <f>+VLOOKUP(AN$5,Decrements!$A$5:$P$491,9,FALSE)</f>
        <v>#N/A</v>
      </c>
      <c r="AO45" s="58" t="e">
        <f>+VLOOKUP(AO$5,Decrements!$A$5:$P$491,9,FALSE)</f>
        <v>#N/A</v>
      </c>
      <c r="AP45" s="58" t="e">
        <f>+VLOOKUP(AP$5,Decrements!$A$5:$P$491,9,FALSE)</f>
        <v>#N/A</v>
      </c>
      <c r="AQ45" s="58" t="e">
        <f>+VLOOKUP(AQ$5,Decrements!$A$5:$P$491,9,FALSE)</f>
        <v>#N/A</v>
      </c>
      <c r="AR45" s="58" t="e">
        <f>+VLOOKUP(AR$5,Decrements!$A$5:$P$491,9,FALSE)</f>
        <v>#N/A</v>
      </c>
      <c r="AS45" s="58" t="e">
        <f>+VLOOKUP(AS$5,Decrements!$A$5:$P$491,9,FALSE)</f>
        <v>#N/A</v>
      </c>
      <c r="AT45" s="58" t="e">
        <f>+VLOOKUP(AT$5,Decrements!$A$5:$P$491,9,FALSE)</f>
        <v>#N/A</v>
      </c>
      <c r="AU45" s="58" t="e">
        <f>+VLOOKUP(AU$5,Decrements!$A$5:$P$491,9,FALSE)</f>
        <v>#N/A</v>
      </c>
      <c r="AV45" s="58" t="e">
        <f>+VLOOKUP(AV$5,Decrements!$A$5:$P$491,9,FALSE)</f>
        <v>#N/A</v>
      </c>
      <c r="AW45" s="58" t="e">
        <f>+VLOOKUP(AW$5,Decrements!$A$5:$P$491,9,FALSE)</f>
        <v>#N/A</v>
      </c>
      <c r="AX45" s="58" t="e">
        <f>+VLOOKUP(AX$5,Decrements!$A$5:$P$491,9,FALSE)</f>
        <v>#N/A</v>
      </c>
      <c r="AY45" s="58" t="e">
        <f>+VLOOKUP(AY$5,Decrements!$A$5:$P$491,9,FALSE)</f>
        <v>#N/A</v>
      </c>
      <c r="AZ45" s="58" t="e">
        <f>+VLOOKUP(AZ$5,Decrements!$A$5:$P$491,9,FALSE)</f>
        <v>#N/A</v>
      </c>
      <c r="BA45" s="58" t="e">
        <f>+VLOOKUP(BA$5,Decrements!$A$5:$P$491,9,FALSE)</f>
        <v>#N/A</v>
      </c>
      <c r="BB45" s="58" t="e">
        <f>+VLOOKUP(BB$5,Decrements!$A$5:$P$491,9,FALSE)</f>
        <v>#N/A</v>
      </c>
      <c r="BC45" s="58" t="e">
        <f>+VLOOKUP(BC$5,Decrements!$A$5:$P$491,9,FALSE)</f>
        <v>#N/A</v>
      </c>
      <c r="BD45" s="58" t="e">
        <f>+VLOOKUP(BD$5,Decrements!$A$5:$P$491,9,FALSE)</f>
        <v>#N/A</v>
      </c>
      <c r="BE45" s="58" t="e">
        <f>+VLOOKUP(BE$5,Decrements!$A$5:$P$491,9,FALSE)</f>
        <v>#N/A</v>
      </c>
      <c r="BF45" s="58" t="e">
        <f>+VLOOKUP(BF$5,Decrements!$A$5:$P$491,9,FALSE)</f>
        <v>#N/A</v>
      </c>
      <c r="BG45" s="58" t="e">
        <f>+VLOOKUP(BG$5,Decrements!$A$5:$P$491,9,FALSE)</f>
        <v>#N/A</v>
      </c>
      <c r="BH45" s="106" t="e">
        <f>+VLOOKUP(BH$5,Decrements!$A$5:$P$491,9,FALSE)</f>
        <v>#N/A</v>
      </c>
      <c r="BI45" s="106" t="e">
        <f>+VLOOKUP(BI$5,Decrements!$A$5:$P$491,9,FALSE)</f>
        <v>#N/A</v>
      </c>
      <c r="BJ45" s="58" t="e">
        <f>+VLOOKUP(BJ$5,Decrements!$A$5:$P$491,9,FALSE)</f>
        <v>#N/A</v>
      </c>
      <c r="BK45" s="58" t="e">
        <f>+VLOOKUP(BK$5,Decrements!$A$5:$P$491,9,FALSE)</f>
        <v>#N/A</v>
      </c>
      <c r="BL45" s="58" t="e">
        <f>+VLOOKUP(BL$5,Decrements!$A$5:$P$491,9,FALSE)</f>
        <v>#N/A</v>
      </c>
      <c r="BM45" s="58" t="e">
        <f>+VLOOKUP(BM$5,Decrements!$A$5:$P$491,9,FALSE)</f>
        <v>#N/A</v>
      </c>
      <c r="BN45" s="58" t="e">
        <f>+VLOOKUP(BN$5,Decrements!$A$5:$P$491,9,FALSE)</f>
        <v>#N/A</v>
      </c>
      <c r="BO45" s="58" t="e">
        <f>+VLOOKUP(BO$5,Decrements!$A$5:$P$491,9,FALSE)</f>
        <v>#N/A</v>
      </c>
      <c r="BP45" s="58" t="e">
        <f>+VLOOKUP(BP$5,Decrements!$A$5:$P$491,9,FALSE)</f>
        <v>#N/A</v>
      </c>
      <c r="BQ45" s="58" t="e">
        <f>+VLOOKUP(BQ$5,Decrements!$A$5:$P$491,9,FALSE)</f>
        <v>#N/A</v>
      </c>
      <c r="BR45" s="58" t="e">
        <f>+VLOOKUP(BR$5,Decrements!$A$5:$P$491,9,FALSE)</f>
        <v>#N/A</v>
      </c>
      <c r="BS45" s="58" t="e">
        <f>+VLOOKUP(BS$5,Decrements!$A$5:$P$491,9,FALSE)</f>
        <v>#N/A</v>
      </c>
      <c r="BT45" s="58" t="e">
        <f>+VLOOKUP(BT$5,Decrements!$A$5:$P$491,9,FALSE)</f>
        <v>#N/A</v>
      </c>
      <c r="BU45" s="58" t="e">
        <f>+VLOOKUP(BU$5,Decrements!$A$5:$P$491,9,FALSE)</f>
        <v>#N/A</v>
      </c>
      <c r="BV45" s="58" t="e">
        <f>+VLOOKUP(BV$5,Decrements!$A$5:$P$491,9,FALSE)</f>
        <v>#N/A</v>
      </c>
      <c r="BW45" s="58" t="e">
        <f>+VLOOKUP(BW$5,Decrements!$A$5:$P$491,9,FALSE)</f>
        <v>#N/A</v>
      </c>
      <c r="BX45" s="58" t="e">
        <f>+VLOOKUP(BX$5,Decrements!$A$5:$P$491,9,FALSE)</f>
        <v>#N/A</v>
      </c>
      <c r="BY45" s="58" t="e">
        <f>+VLOOKUP(BY$5,Decrements!$A$5:$P$491,9,FALSE)</f>
        <v>#N/A</v>
      </c>
      <c r="BZ45" s="58" t="e">
        <f>+VLOOKUP(BZ$5,Decrements!$A$5:$P$491,9,FALSE)</f>
        <v>#N/A</v>
      </c>
      <c r="CA45" s="58" t="e">
        <f>+VLOOKUP(CA$5,Decrements!$A$5:$P$491,9,FALSE)</f>
        <v>#N/A</v>
      </c>
      <c r="CB45" s="58" t="e">
        <f>+VLOOKUP(CB$5,Decrements!$A$5:$P$491,9,FALSE)</f>
        <v>#N/A</v>
      </c>
      <c r="CC45" s="58" t="e">
        <f>+VLOOKUP(CC$5,Decrements!$A$5:$P$491,9,FALSE)</f>
        <v>#N/A</v>
      </c>
      <c r="CD45" s="58" t="e">
        <f>+VLOOKUP(CD$5,Decrements!$A$5:$P$491,9,FALSE)</f>
        <v>#N/A</v>
      </c>
      <c r="CE45" s="58" t="e">
        <f>+VLOOKUP(CE$5,Decrements!$A$5:$P$491,9,FALSE)</f>
        <v>#N/A</v>
      </c>
      <c r="CF45" s="58" t="e">
        <f>+VLOOKUP(CF$5,Decrements!$A$5:$P$491,9,FALSE)</f>
        <v>#N/A</v>
      </c>
      <c r="CG45" s="58" t="e">
        <f>+VLOOKUP(CG$5,Decrements!$A$5:$P$491,9,FALSE)</f>
        <v>#N/A</v>
      </c>
      <c r="CH45" s="58" t="e">
        <f>+VLOOKUP(CH$5,Decrements!$A$5:$P$491,9,FALSE)</f>
        <v>#N/A</v>
      </c>
      <c r="CI45" s="58" t="e">
        <f>+VLOOKUP(CI$5,Decrements!$A$5:$P$491,9,FALSE)</f>
        <v>#N/A</v>
      </c>
      <c r="CJ45" s="58" t="e">
        <f>+VLOOKUP(CJ$5,Decrements!$A$5:$P$491,9,FALSE)</f>
        <v>#N/A</v>
      </c>
      <c r="CK45" s="58" t="e">
        <f>+VLOOKUP(CK$5,Decrements!$A$5:$P$491,9,FALSE)</f>
        <v>#N/A</v>
      </c>
      <c r="CL45" s="58" t="e">
        <f>+VLOOKUP(CL$5,Decrements!$A$5:$P$491,9,FALSE)</f>
        <v>#N/A</v>
      </c>
      <c r="CM45" s="58" t="e">
        <f>+VLOOKUP(CM$5,Decrements!$A$5:$P$491,9,FALSE)</f>
        <v>#N/A</v>
      </c>
      <c r="CN45" s="58" t="e">
        <f>+VLOOKUP(CN$5,Decrements!$A$5:$P$491,9,FALSE)</f>
        <v>#N/A</v>
      </c>
      <c r="CO45" s="58" t="e">
        <f>+VLOOKUP(CO$5,Decrements!$A$5:$P$491,9,FALSE)</f>
        <v>#N/A</v>
      </c>
      <c r="CP45" s="58" t="e">
        <f>+VLOOKUP(CP$5,Decrements!$A$5:$P$491,9,FALSE)</f>
        <v>#N/A</v>
      </c>
      <c r="CQ45" s="58" t="e">
        <f>+VLOOKUP(CQ$5,Decrements!$A$5:$P$491,9,FALSE)</f>
        <v>#N/A</v>
      </c>
      <c r="CR45" s="58" t="e">
        <f>+VLOOKUP(CR$5,Decrements!$A$5:$P$491,9,FALSE)</f>
        <v>#N/A</v>
      </c>
      <c r="CS45" s="58" t="e">
        <f>+VLOOKUP(CS$5,Decrements!$A$5:$P$491,9,FALSE)</f>
        <v>#N/A</v>
      </c>
      <c r="CT45" s="58" t="e">
        <f>+VLOOKUP(CT$5,Decrements!$A$5:$P$491,9,FALSE)</f>
        <v>#N/A</v>
      </c>
      <c r="CU45" s="58" t="e">
        <f>+VLOOKUP(CU$5,Decrements!$A$5:$P$491,9,FALSE)</f>
        <v>#N/A</v>
      </c>
      <c r="CV45" s="58" t="e">
        <f>+VLOOKUP(CV$5,Decrements!$A$5:$P$491,9,FALSE)</f>
        <v>#N/A</v>
      </c>
      <c r="CW45" s="58" t="e">
        <f>+VLOOKUP(CW$5,Decrements!$A$5:$P$491,9,FALSE)</f>
        <v>#N/A</v>
      </c>
      <c r="CX45" s="58" t="e">
        <f>+VLOOKUP(CX$5,Decrements!$A$5:$P$491,9,FALSE)</f>
        <v>#N/A</v>
      </c>
      <c r="CY45" s="58" t="e">
        <f>+VLOOKUP(CY$5,Decrements!$A$5:$P$491,9,FALSE)</f>
        <v>#N/A</v>
      </c>
      <c r="CZ45" s="58" t="e">
        <f>+VLOOKUP(CZ$5,Decrements!$A$5:$P$491,9,FALSE)</f>
        <v>#N/A</v>
      </c>
      <c r="DA45" s="58" t="e">
        <f>+VLOOKUP(DA$5,Decrements!$A$5:$P$491,9,FALSE)</f>
        <v>#N/A</v>
      </c>
      <c r="DB45" s="58" t="e">
        <f>+VLOOKUP(DB$5,Decrements!$A$5:$P$491,9,FALSE)</f>
        <v>#N/A</v>
      </c>
      <c r="DC45" s="58" t="e">
        <f>+VLOOKUP(DC$5,Decrements!$A$5:$P$491,9,FALSE)</f>
        <v>#N/A</v>
      </c>
      <c r="DD45" s="58" t="e">
        <f>+VLOOKUP(DD$5,Decrements!$A$5:$P$491,9,FALSE)</f>
        <v>#N/A</v>
      </c>
      <c r="DE45" s="58" t="e">
        <f>+VLOOKUP(DE$5,Decrements!$A$5:$P$491,9,FALSE)</f>
        <v>#N/A</v>
      </c>
      <c r="DF45" s="58" t="e">
        <f>+VLOOKUP(DF$5,Decrements!$A$5:$P$491,9,FALSE)</f>
        <v>#N/A</v>
      </c>
      <c r="DG45" s="58" t="e">
        <f>+VLOOKUP(DG$5,Decrements!$A$5:$P$491,9,FALSE)</f>
        <v>#N/A</v>
      </c>
      <c r="DH45" s="58" t="e">
        <f>+VLOOKUP(DH$5,Decrements!$A$5:$P$491,9,FALSE)</f>
        <v>#N/A</v>
      </c>
      <c r="DI45" s="58" t="e">
        <f>+VLOOKUP(DI$5,Decrements!$A$5:$P$491,9,FALSE)</f>
        <v>#N/A</v>
      </c>
      <c r="DJ45" s="58" t="e">
        <f>+VLOOKUP(DJ$5,Decrements!$A$5:$P$491,9,FALSE)</f>
        <v>#N/A</v>
      </c>
      <c r="DK45" s="58" t="e">
        <f>+VLOOKUP(DK$5,Decrements!$A$5:$P$491,9,FALSE)</f>
        <v>#N/A</v>
      </c>
      <c r="DL45" s="58" t="e">
        <f>+VLOOKUP(DL$5,Decrements!$A$5:$P$491,9,FALSE)</f>
        <v>#N/A</v>
      </c>
      <c r="DM45" s="58" t="e">
        <f>+VLOOKUP(DM$5,Decrements!$A$5:$P$491,9,FALSE)</f>
        <v>#N/A</v>
      </c>
      <c r="DN45" s="58" t="e">
        <f>+VLOOKUP(DN$5,Decrements!$A$5:$P$491,9,FALSE)</f>
        <v>#N/A</v>
      </c>
      <c r="DO45" s="58" t="e">
        <f>+VLOOKUP(DO$5,Decrements!$A$5:$P$491,9,FALSE)</f>
        <v>#N/A</v>
      </c>
      <c r="DP45" s="58" t="e">
        <f>+VLOOKUP(DP$5,Decrements!$A$5:$P$491,9,FALSE)</f>
        <v>#N/A</v>
      </c>
      <c r="DQ45" s="58" t="e">
        <f>+VLOOKUP(DQ$5,Decrements!$A$5:$P$491,9,FALSE)</f>
        <v>#N/A</v>
      </c>
      <c r="DR45" s="58" t="e">
        <f>+VLOOKUP(DR$5,Decrements!$A$5:$P$491,9,FALSE)</f>
        <v>#N/A</v>
      </c>
      <c r="DS45" s="58" t="e">
        <f>+VLOOKUP(DS$5,Decrements!$A$5:$P$491,9,FALSE)</f>
        <v>#N/A</v>
      </c>
      <c r="DT45" s="58" t="e">
        <f>+VLOOKUP(DT$5,Decrements!$A$5:$P$491,9,FALSE)</f>
        <v>#N/A</v>
      </c>
      <c r="DU45" s="58" t="e">
        <f>+VLOOKUP(DU$5,Decrements!$A$5:$P$491,9,FALSE)</f>
        <v>#N/A</v>
      </c>
      <c r="DV45" s="58" t="e">
        <f>+VLOOKUP(DV$5,Decrements!$A$5:$P$491,9,FALSE)</f>
        <v>#N/A</v>
      </c>
      <c r="DW45" s="58" t="e">
        <f>+VLOOKUP(DW$5,Decrements!$A$5:$P$491,9,FALSE)</f>
        <v>#N/A</v>
      </c>
      <c r="DX45" s="58" t="e">
        <f>+VLOOKUP(DX$5,Decrements!$A$5:$P$491,9,FALSE)</f>
        <v>#N/A</v>
      </c>
      <c r="DY45" s="58" t="e">
        <f>+VLOOKUP(DY$5,Decrements!$A$5:$P$491,9,FALSE)</f>
        <v>#N/A</v>
      </c>
      <c r="DZ45" s="58" t="e">
        <f>+VLOOKUP(DZ$5,Decrements!$A$5:$P$491,9,FALSE)</f>
        <v>#N/A</v>
      </c>
      <c r="EA45" s="58" t="e">
        <f>+VLOOKUP(EA$5,Decrements!$A$5:$P$491,9,FALSE)</f>
        <v>#N/A</v>
      </c>
      <c r="EB45" s="58" t="e">
        <f>+VLOOKUP(EB$5,Decrements!$A$5:$P$491,9,FALSE)</f>
        <v>#N/A</v>
      </c>
      <c r="EC45" s="58" t="e">
        <f>+VLOOKUP(EC$5,Decrements!$A$5:$P$491,9,FALSE)</f>
        <v>#N/A</v>
      </c>
      <c r="ED45" s="58" t="e">
        <f>+VLOOKUP(ED$5,Decrements!$A$5:$P$491,9,FALSE)</f>
        <v>#N/A</v>
      </c>
      <c r="EE45" s="58" t="e">
        <f>+VLOOKUP(EE$5,Decrements!$A$5:$P$491,9,FALSE)</f>
        <v>#N/A</v>
      </c>
      <c r="EF45" s="58" t="e">
        <f>+VLOOKUP(EF$5,Decrements!$A$5:$P$491,9,FALSE)</f>
        <v>#N/A</v>
      </c>
      <c r="EG45" s="58" t="e">
        <f>+VLOOKUP(EG$5,Decrements!$A$5:$P$491,9,FALSE)</f>
        <v>#N/A</v>
      </c>
      <c r="EH45" s="58" t="e">
        <f>+VLOOKUP(EH$5,Decrements!$A$5:$P$491,9,FALSE)</f>
        <v>#N/A</v>
      </c>
      <c r="EI45" s="58" t="e">
        <f>+VLOOKUP(EI$5,Decrements!$A$5:$P$491,9,FALSE)</f>
        <v>#N/A</v>
      </c>
      <c r="EJ45" s="58" t="e">
        <f>+VLOOKUP(EJ$5,Decrements!$A$5:$P$491,9,FALSE)</f>
        <v>#N/A</v>
      </c>
      <c r="EK45" s="58" t="e">
        <f>+VLOOKUP(EK$5,Decrements!$A$5:$P$491,9,FALSE)</f>
        <v>#N/A</v>
      </c>
      <c r="EL45" s="58" t="e">
        <f>+VLOOKUP(EL$5,Decrements!$A$5:$P$491,9,FALSE)</f>
        <v>#N/A</v>
      </c>
      <c r="EM45" s="58" t="e">
        <f>+VLOOKUP(EM$5,Decrements!$A$5:$P$491,9,FALSE)</f>
        <v>#N/A</v>
      </c>
      <c r="EN45" s="58" t="e">
        <f>+VLOOKUP(EN$5,Decrements!$A$5:$P$491,9,FALSE)</f>
        <v>#N/A</v>
      </c>
      <c r="EO45" s="58" t="e">
        <f>+VLOOKUP(EO$5,Decrements!$A$5:$P$491,9,FALSE)</f>
        <v>#N/A</v>
      </c>
      <c r="EP45" s="58" t="e">
        <f>+VLOOKUP(EP$5,Decrements!$A$5:$P$491,9,FALSE)</f>
        <v>#N/A</v>
      </c>
      <c r="EQ45" s="58" t="e">
        <f>+VLOOKUP(EQ$5,Decrements!$A$5:$P$491,9,FALSE)</f>
        <v>#N/A</v>
      </c>
      <c r="ER45" s="58" t="e">
        <f>+VLOOKUP(ER$5,Decrements!$A$5:$P$491,9,FALSE)</f>
        <v>#N/A</v>
      </c>
      <c r="ES45" s="58" t="e">
        <f>+VLOOKUP(ES$5,Decrements!$A$5:$P$491,9,FALSE)</f>
        <v>#N/A</v>
      </c>
      <c r="ET45" s="58" t="e">
        <f>+VLOOKUP(ET$5,Decrements!$A$5:$P$491,9,FALSE)</f>
        <v>#N/A</v>
      </c>
      <c r="EU45" s="58" t="e">
        <f>+VLOOKUP(EU$5,Decrements!$A$5:$P$491,9,FALSE)</f>
        <v>#N/A</v>
      </c>
      <c r="EV45" s="58" t="e">
        <f>+VLOOKUP(EV$5,Decrements!$A$5:$P$491,9,FALSE)</f>
        <v>#N/A</v>
      </c>
      <c r="EW45" s="58" t="e">
        <f>+VLOOKUP(EW$5,Decrements!$A$5:$P$491,9,FALSE)</f>
        <v>#N/A</v>
      </c>
      <c r="EX45" s="58" t="e">
        <f>+VLOOKUP(EX$5,Decrements!$A$5:$P$491,9,FALSE)</f>
        <v>#N/A</v>
      </c>
      <c r="EY45" s="58" t="e">
        <f>+VLOOKUP(EY$5,Decrements!$A$5:$P$491,9,FALSE)</f>
        <v>#N/A</v>
      </c>
      <c r="EZ45" s="58" t="e">
        <f>+VLOOKUP(EZ$5,Decrements!$A$5:$P$491,9,FALSE)</f>
        <v>#N/A</v>
      </c>
      <c r="FA45" s="58" t="e">
        <f>+VLOOKUP(FA$5,Decrements!$A$5:$P$491,9,FALSE)</f>
        <v>#N/A</v>
      </c>
      <c r="FB45" s="58" t="e">
        <f>+VLOOKUP(FB$5,Decrements!$A$5:$P$491,9,FALSE)</f>
        <v>#N/A</v>
      </c>
      <c r="FC45" s="58" t="e">
        <f>+VLOOKUP(FC$5,Decrements!$A$5:$P$491,9,FALSE)</f>
        <v>#N/A</v>
      </c>
      <c r="FD45" s="58" t="e">
        <f>+VLOOKUP(FD$5,Decrements!$A$5:$P$491,9,FALSE)</f>
        <v>#N/A</v>
      </c>
      <c r="FE45" s="58" t="e">
        <f>+VLOOKUP(FE$5,Decrements!$A$5:$P$491,9,FALSE)</f>
        <v>#N/A</v>
      </c>
      <c r="FF45" s="58" t="e">
        <f>+VLOOKUP(FF$5,Decrements!$A$5:$P$491,9,FALSE)</f>
        <v>#N/A</v>
      </c>
      <c r="FG45" s="58" t="e">
        <f>+VLOOKUP(FG$5,Decrements!$A$5:$P$491,9,FALSE)</f>
        <v>#N/A</v>
      </c>
      <c r="FH45" s="58" t="e">
        <f>+VLOOKUP(FH$5,Decrements!$A$5:$P$491,9,FALSE)</f>
        <v>#N/A</v>
      </c>
      <c r="FI45" s="58" t="e">
        <f>+VLOOKUP(FI$5,Decrements!$A$5:$P$491,9,FALSE)</f>
        <v>#N/A</v>
      </c>
      <c r="FJ45" s="58" t="e">
        <f>+VLOOKUP(FJ$5,Decrements!$A$5:$P$491,9,FALSE)</f>
        <v>#N/A</v>
      </c>
      <c r="FK45" s="58" t="e">
        <f>+VLOOKUP(FK$5,Decrements!$A$5:$P$491,9,FALSE)</f>
        <v>#N/A</v>
      </c>
      <c r="FL45" s="58" t="e">
        <f>+VLOOKUP(FL$5,Decrements!$A$5:$P$491,9,FALSE)</f>
        <v>#N/A</v>
      </c>
      <c r="FM45" s="58" t="e">
        <f>+VLOOKUP(FM$5,Decrements!$A$5:$P$491,9,FALSE)</f>
        <v>#N/A</v>
      </c>
      <c r="FN45" s="58" t="e">
        <f>+VLOOKUP(FN$5,Decrements!$A$5:$P$491,9,FALSE)</f>
        <v>#N/A</v>
      </c>
      <c r="FO45" s="58" t="e">
        <f>+VLOOKUP(FO$5,Decrements!$A$5:$P$491,9,FALSE)</f>
        <v>#N/A</v>
      </c>
      <c r="FP45" s="58" t="e">
        <f>+VLOOKUP(FP$5,Decrements!$A$5:$P$491,9,FALSE)</f>
        <v>#N/A</v>
      </c>
      <c r="FQ45" s="58" t="e">
        <f>+VLOOKUP(FQ$5,Decrements!$A$5:$P$491,9,FALSE)</f>
        <v>#N/A</v>
      </c>
      <c r="FR45" s="58" t="e">
        <f>+VLOOKUP(FR$5,Decrements!$A$5:$P$491,9,FALSE)</f>
        <v>#N/A</v>
      </c>
      <c r="FS45" s="58" t="e">
        <f>+VLOOKUP(FS$5,Decrements!$A$5:$P$491,9,FALSE)</f>
        <v>#N/A</v>
      </c>
      <c r="FT45" s="58" t="e">
        <f>+VLOOKUP(FT$5,Decrements!$A$5:$P$491,9,FALSE)</f>
        <v>#N/A</v>
      </c>
      <c r="FU45" s="58" t="e">
        <f>+VLOOKUP(FU$5,Decrements!$A$5:$P$491,9,FALSE)</f>
        <v>#N/A</v>
      </c>
      <c r="FV45" s="58" t="e">
        <f>+VLOOKUP(FV$5,Decrements!$A$5:$P$491,9,FALSE)</f>
        <v>#N/A</v>
      </c>
      <c r="FW45" s="58" t="e">
        <f>+VLOOKUP(FW$5,Decrements!$A$5:$P$491,9,FALSE)</f>
        <v>#N/A</v>
      </c>
      <c r="FX45" s="58" t="e">
        <f>+VLOOKUP(FX$5,Decrements!$A$5:$P$491,9,FALSE)</f>
        <v>#N/A</v>
      </c>
      <c r="FY45" s="58" t="e">
        <f>+VLOOKUP(FY$5,Decrements!$A$5:$P$491,9,FALSE)</f>
        <v>#N/A</v>
      </c>
      <c r="FZ45" s="58" t="e">
        <f>+VLOOKUP(FZ$5,Decrements!$A$5:$P$491,9,FALSE)</f>
        <v>#N/A</v>
      </c>
      <c r="GA45" s="58" t="e">
        <f>+VLOOKUP(GA$5,Decrements!$A$5:$P$491,9,FALSE)</f>
        <v>#N/A</v>
      </c>
      <c r="GB45" s="58" t="e">
        <f>+VLOOKUP(GB$5,Decrements!$A$5:$P$491,9,FALSE)</f>
        <v>#N/A</v>
      </c>
      <c r="GC45" s="58" t="e">
        <f>+VLOOKUP(GC$5,Decrements!$A$5:$P$491,9,FALSE)</f>
        <v>#N/A</v>
      </c>
      <c r="GD45" s="58" t="e">
        <f>+VLOOKUP(GD$5,Decrements!$A$5:$P$491,9,FALSE)</f>
        <v>#N/A</v>
      </c>
      <c r="GE45" s="58" t="e">
        <f>+VLOOKUP(GE$5,Decrements!$A$5:$P$491,9,FALSE)</f>
        <v>#N/A</v>
      </c>
      <c r="GF45" s="58" t="e">
        <f>+VLOOKUP(GF$5,Decrements!$A$5:$P$491,9,FALSE)</f>
        <v>#N/A</v>
      </c>
      <c r="GG45" s="58" t="e">
        <f>+VLOOKUP(GG$5,Decrements!$A$5:$P$491,9,FALSE)</f>
        <v>#N/A</v>
      </c>
      <c r="GH45" s="58" t="e">
        <f>+VLOOKUP(GH$5,Decrements!$A$5:$P$491,9,FALSE)</f>
        <v>#N/A</v>
      </c>
      <c r="GI45" s="58" t="e">
        <f>+VLOOKUP(GI$5,Decrements!$A$5:$P$491,9,FALSE)</f>
        <v>#N/A</v>
      </c>
      <c r="GJ45" s="58" t="e">
        <f>+VLOOKUP(GJ$5,Decrements!$A$5:$P$491,9,FALSE)</f>
        <v>#N/A</v>
      </c>
    </row>
    <row r="46" spans="2:192" s="93" customFormat="1" x14ac:dyDescent="0.3">
      <c r="C46" s="91" t="s">
        <v>466</v>
      </c>
      <c r="E46" s="209"/>
      <c r="F46" s="210">
        <f>VLOOKUP(F$5,Decrements!$A$5:$P$491,13,FALSE)+VLOOKUP(F$5,Decrements!$A$5:$P$491,15,FALSE)</f>
        <v>7.092851027378308E-2</v>
      </c>
      <c r="G46" s="210">
        <f>VLOOKUP(G$5,Decrements!$A$5:$P$491,13,FALSE)+VLOOKUP(G$5,Decrements!$A$5:$P$491,15,FALSE)</f>
        <v>4.2529174666239379E-2</v>
      </c>
      <c r="H46" s="211">
        <f>VLOOKUP(H$5,Decrements!$A$5:$P$491,13,FALSE)+VLOOKUP(H$5,Decrements!$A$5:$P$491,15,FALSE)</f>
        <v>2.985789366764275E-2</v>
      </c>
      <c r="I46" s="211">
        <f>VLOOKUP(I$5,Decrements!$A$5:$P$491,13,FALSE)+VLOOKUP(I$5,Decrements!$A$5:$P$491,15,FALSE)</f>
        <v>2.7137139820859628E-2</v>
      </c>
      <c r="J46" s="211">
        <f>VLOOKUP(J$5,Decrements!$A$5:$P$491,13,FALSE)+VLOOKUP(J$5,Decrements!$A$5:$P$491,15,FALSE)</f>
        <v>2.3692464459820317E-2</v>
      </c>
      <c r="K46" s="211">
        <f>VLOOKUP(K$5,Decrements!$A$5:$P$491,13,FALSE)+VLOOKUP(K$5,Decrements!$A$5:$P$491,15,FALSE)</f>
        <v>2.121820267422261E-2</v>
      </c>
      <c r="L46" s="212">
        <f>VLOOKUP(L$5,Decrements!$A$5:$P$491,13,FALSE)+VLOOKUP(L$5,Decrements!$A$5:$P$491,15,FALSE)</f>
        <v>1.993388335895727E-2</v>
      </c>
      <c r="M46" s="211">
        <f>VLOOKUP(M$5,Decrements!$A$5:$P$491,13,FALSE)+VLOOKUP(M$5,Decrements!$A$5:$P$491,15,FALSE)</f>
        <v>1.8645874271994389E-2</v>
      </c>
      <c r="N46" s="211">
        <f>VLOOKUP(N$5,Decrements!$A$5:$P$491,13,FALSE)+VLOOKUP(N$5,Decrements!$A$5:$P$491,15,FALSE)</f>
        <v>1.7365737939771638E-2</v>
      </c>
      <c r="O46" s="211">
        <f>VLOOKUP(O$5,Decrements!$A$5:$P$491,13,FALSE)+VLOOKUP(O$5,Decrements!$A$5:$P$491,15,FALSE)</f>
        <v>1.6114523229899522E-2</v>
      </c>
      <c r="P46" s="211">
        <f>VLOOKUP(P$5,Decrements!$A$5:$P$491,13,FALSE)+VLOOKUP(P$5,Decrements!$A$5:$P$491,15,FALSE)</f>
        <v>1.4901776713979671E-2</v>
      </c>
      <c r="Q46" s="211">
        <f>VLOOKUP(Q$5,Decrements!$A$5:$P$491,13,FALSE)+VLOOKUP(Q$5,Decrements!$A$5:$P$491,15,FALSE)</f>
        <v>1.4538081966333294E-2</v>
      </c>
      <c r="R46" s="211">
        <f>VLOOKUP(R$5,Decrements!$A$5:$P$491,13,FALSE)+VLOOKUP(R$5,Decrements!$A$5:$P$491,15,FALSE)</f>
        <v>1.3996820416168888E-2</v>
      </c>
      <c r="S46" s="211">
        <f>VLOOKUP(S$5,Decrements!$A$5:$P$491,13,FALSE)+VLOOKUP(S$5,Decrements!$A$5:$P$491,15,FALSE)</f>
        <v>1.3271252914351845E-2</v>
      </c>
      <c r="T46" s="211">
        <f>VLOOKUP(T$5,Decrements!$A$5:$P$491,13,FALSE)+VLOOKUP(T$5,Decrements!$A$5:$P$491,15,FALSE)</f>
        <v>1.2362486956975179E-2</v>
      </c>
      <c r="U46" s="211">
        <f>VLOOKUP(U$5,Decrements!$A$5:$P$491,13,FALSE)+VLOOKUP(U$5,Decrements!$A$5:$P$491,15,FALSE)</f>
        <v>1.128166319117639E-2</v>
      </c>
      <c r="V46" s="211">
        <f>VLOOKUP(V$5,Decrements!$A$5:$P$491,13,FALSE)+VLOOKUP(V$5,Decrements!$A$5:$P$491,15,FALSE)</f>
        <v>1.0051805254690757E-2</v>
      </c>
      <c r="W46" s="211">
        <f>VLOOKUP(W$5,Decrements!$A$5:$P$491,13,FALSE)+VLOOKUP(W$5,Decrements!$A$5:$P$491,15,FALSE)</f>
        <v>8.7088725823574967E-3</v>
      </c>
      <c r="X46" s="211">
        <f>VLOOKUP(X$5,Decrements!$A$5:$P$491,13,FALSE)+VLOOKUP(X$5,Decrements!$A$5:$P$491,15,FALSE)</f>
        <v>7.3014604111750134E-3</v>
      </c>
      <c r="Y46" s="211">
        <f>VLOOKUP(Y$5,Decrements!$A$5:$P$491,13,FALSE)+VLOOKUP(Y$5,Decrements!$A$5:$P$491,15,FALSE)</f>
        <v>5.888585492608984E-3</v>
      </c>
      <c r="Z46" s="211">
        <f>VLOOKUP(Z$5,Decrements!$A$5:$P$491,13,FALSE)+VLOOKUP(Z$5,Decrements!$A$5:$P$491,15,FALSE)</f>
        <v>4.5351545404500315E-3</v>
      </c>
      <c r="AA46" s="211">
        <f>VLOOKUP(AA$5,Decrements!$A$5:$P$491,13,FALSE)+VLOOKUP(AA$5,Decrements!$A$5:$P$491,15,FALSE)</f>
        <v>3.1163348754590283E-3</v>
      </c>
      <c r="AB46" s="211">
        <f>VLOOKUP(AB$5,Decrements!$A$5:$P$491,13,FALSE)+VLOOKUP(AB$5,Decrements!$A$5:$P$491,15,FALSE)</f>
        <v>2.0485819826404333E-3</v>
      </c>
      <c r="AC46" s="211">
        <f>VLOOKUP(AC$5,Decrements!$A$5:$P$491,13,FALSE)+VLOOKUP(AC$5,Decrements!$A$5:$P$491,15,FALSE)</f>
        <v>1.2982091927984472E-3</v>
      </c>
      <c r="AD46" s="211">
        <f>VLOOKUP(AD$5,Decrements!$A$5:$P$491,13,FALSE)+VLOOKUP(AD$5,Decrements!$A$5:$P$491,15,FALSE)</f>
        <v>7.9314542798728492E-4</v>
      </c>
      <c r="AE46" s="211">
        <f>VLOOKUP(AE$5,Decrements!$A$5:$P$491,13,FALSE)+VLOOKUP(AE$5,Decrements!$A$5:$P$491,15,FALSE)</f>
        <v>1.0794412890355876E-3</v>
      </c>
      <c r="AF46" s="211" t="e">
        <f>VLOOKUP(AF$5,Decrements!$A$5:$P$491,13,FALSE)+VLOOKUP(AF$5,Decrements!$A$5:$P$491,15,FALSE)</f>
        <v>#N/A</v>
      </c>
      <c r="AG46" s="211" t="e">
        <f>VLOOKUP(AG$5,Decrements!$A$5:$P$491,13,FALSE)+VLOOKUP(AG$5,Decrements!$A$5:$P$491,15,FALSE)</f>
        <v>#N/A</v>
      </c>
      <c r="AH46" s="211" t="e">
        <f>VLOOKUP(AH$5,Decrements!$A$5:$P$491,13,FALSE)+VLOOKUP(AH$5,Decrements!$A$5:$P$491,15,FALSE)</f>
        <v>#N/A</v>
      </c>
      <c r="AI46" s="211" t="e">
        <f>VLOOKUP(AI$5,Decrements!$A$5:$P$491,13,FALSE)+VLOOKUP(AI$5,Decrements!$A$5:$P$491,15,FALSE)</f>
        <v>#N/A</v>
      </c>
      <c r="AJ46" s="211" t="e">
        <f>VLOOKUP(AJ$5,Decrements!$A$5:$P$491,13,FALSE)+VLOOKUP(AJ$5,Decrements!$A$5:$P$491,15,FALSE)</f>
        <v>#N/A</v>
      </c>
      <c r="AK46" s="211" t="e">
        <f>VLOOKUP(AK$5,Decrements!$A$5:$P$491,13,FALSE)+VLOOKUP(AK$5,Decrements!$A$5:$P$491,15,FALSE)</f>
        <v>#N/A</v>
      </c>
      <c r="AL46" s="211" t="e">
        <f>VLOOKUP(AL$5,Decrements!$A$5:$P$491,13,FALSE)+VLOOKUP(AL$5,Decrements!$A$5:$P$491,15,FALSE)</f>
        <v>#N/A</v>
      </c>
      <c r="AM46" s="211" t="e">
        <f>VLOOKUP(AM$5,Decrements!$A$5:$P$491,13,FALSE)+VLOOKUP(AM$5,Decrements!$A$5:$P$491,15,FALSE)</f>
        <v>#N/A</v>
      </c>
      <c r="AN46" s="211" t="e">
        <f>VLOOKUP(AN$5,Decrements!$A$5:$P$491,13,FALSE)+VLOOKUP(AN$5,Decrements!$A$5:$P$491,15,FALSE)</f>
        <v>#N/A</v>
      </c>
      <c r="AO46" s="211" t="e">
        <f>VLOOKUP(AO$5,Decrements!$A$5:$P$491,13,FALSE)+VLOOKUP(AO$5,Decrements!$A$5:$P$491,15,FALSE)</f>
        <v>#N/A</v>
      </c>
      <c r="AP46" s="211" t="e">
        <f>VLOOKUP(AP$5,Decrements!$A$5:$P$491,13,FALSE)+VLOOKUP(AP$5,Decrements!$A$5:$P$491,15,FALSE)</f>
        <v>#N/A</v>
      </c>
      <c r="AQ46" s="211" t="e">
        <f>VLOOKUP(AQ$5,Decrements!$A$5:$P$491,13,FALSE)+VLOOKUP(AQ$5,Decrements!$A$5:$P$491,15,FALSE)</f>
        <v>#N/A</v>
      </c>
      <c r="AR46" s="211" t="e">
        <f>VLOOKUP(AR$5,Decrements!$A$5:$P$491,13,FALSE)+VLOOKUP(AR$5,Decrements!$A$5:$P$491,15,FALSE)</f>
        <v>#N/A</v>
      </c>
      <c r="AS46" s="211" t="e">
        <f>VLOOKUP(AS$5,Decrements!$A$5:$P$491,13,FALSE)+VLOOKUP(AS$5,Decrements!$A$5:$P$491,15,FALSE)</f>
        <v>#N/A</v>
      </c>
      <c r="AT46" s="211" t="e">
        <f>VLOOKUP(AT$5,Decrements!$A$5:$P$491,13,FALSE)+VLOOKUP(AT$5,Decrements!$A$5:$P$491,15,FALSE)</f>
        <v>#N/A</v>
      </c>
      <c r="AU46" s="211" t="e">
        <f>VLOOKUP(AU$5,Decrements!$A$5:$P$491,13,FALSE)+VLOOKUP(AU$5,Decrements!$A$5:$P$491,15,FALSE)</f>
        <v>#N/A</v>
      </c>
      <c r="AV46" s="211" t="e">
        <f>VLOOKUP(AV$5,Decrements!$A$5:$P$491,13,FALSE)+VLOOKUP(AV$5,Decrements!$A$5:$P$491,15,FALSE)</f>
        <v>#N/A</v>
      </c>
      <c r="AW46" s="211" t="e">
        <f>VLOOKUP(AW$5,Decrements!$A$5:$P$491,13,FALSE)+VLOOKUP(AW$5,Decrements!$A$5:$P$491,15,FALSE)</f>
        <v>#N/A</v>
      </c>
      <c r="AX46" s="211" t="e">
        <f>VLOOKUP(AX$5,Decrements!$A$5:$P$491,13,FALSE)+VLOOKUP(AX$5,Decrements!$A$5:$P$491,15,FALSE)</f>
        <v>#N/A</v>
      </c>
      <c r="AY46" s="211" t="e">
        <f>VLOOKUP(AY$5,Decrements!$A$5:$P$491,13,FALSE)+VLOOKUP(AY$5,Decrements!$A$5:$P$491,15,FALSE)</f>
        <v>#N/A</v>
      </c>
      <c r="AZ46" s="211" t="e">
        <f>VLOOKUP(AZ$5,Decrements!$A$5:$P$491,13,FALSE)+VLOOKUP(AZ$5,Decrements!$A$5:$P$491,15,FALSE)</f>
        <v>#N/A</v>
      </c>
      <c r="BA46" s="211" t="e">
        <f>VLOOKUP(BA$5,Decrements!$A$5:$P$491,13,FALSE)+VLOOKUP(BA$5,Decrements!$A$5:$P$491,15,FALSE)</f>
        <v>#N/A</v>
      </c>
      <c r="BB46" s="211" t="e">
        <f>VLOOKUP(BB$5,Decrements!$A$5:$P$491,13,FALSE)+VLOOKUP(BB$5,Decrements!$A$5:$P$491,15,FALSE)</f>
        <v>#N/A</v>
      </c>
      <c r="BC46" s="211" t="e">
        <f>VLOOKUP(BC$5,Decrements!$A$5:$P$491,13,FALSE)+VLOOKUP(BC$5,Decrements!$A$5:$P$491,15,FALSE)</f>
        <v>#N/A</v>
      </c>
      <c r="BD46" s="211" t="e">
        <f>VLOOKUP(BD$5,Decrements!$A$5:$P$491,13,FALSE)+VLOOKUP(BD$5,Decrements!$A$5:$P$491,15,FALSE)</f>
        <v>#N/A</v>
      </c>
      <c r="BE46" s="211" t="e">
        <f>VLOOKUP(BE$5,Decrements!$A$5:$P$491,13,FALSE)+VLOOKUP(BE$5,Decrements!$A$5:$P$491,15,FALSE)</f>
        <v>#N/A</v>
      </c>
      <c r="BF46" s="211" t="e">
        <f>VLOOKUP(BF$5,Decrements!$A$5:$P$491,13,FALSE)+VLOOKUP(BF$5,Decrements!$A$5:$P$491,15,FALSE)</f>
        <v>#N/A</v>
      </c>
      <c r="BG46" s="211" t="e">
        <f>VLOOKUP(BG$5,Decrements!$A$5:$P$491,13,FALSE)+VLOOKUP(BG$5,Decrements!$A$5:$P$491,15,FALSE)</f>
        <v>#N/A</v>
      </c>
      <c r="BH46" s="212" t="e">
        <f>VLOOKUP(BH$5,Decrements!$A$5:$P$491,13,FALSE)+VLOOKUP(BH$5,Decrements!$A$5:$P$491,15,FALSE)</f>
        <v>#N/A</v>
      </c>
      <c r="BI46" s="212" t="e">
        <f>VLOOKUP(BI$5,Decrements!$A$5:$P$491,13,FALSE)+VLOOKUP(BI$5,Decrements!$A$5:$P$491,15,FALSE)</f>
        <v>#N/A</v>
      </c>
      <c r="BJ46" s="211" t="e">
        <f>VLOOKUP(BJ$5,Decrements!$A$5:$P$491,13,FALSE)+VLOOKUP(BJ$5,Decrements!$A$5:$P$491,15,FALSE)</f>
        <v>#N/A</v>
      </c>
      <c r="BK46" s="211" t="e">
        <f>VLOOKUP(BK$5,Decrements!$A$5:$P$491,13,FALSE)+VLOOKUP(BK$5,Decrements!$A$5:$P$491,15,FALSE)</f>
        <v>#N/A</v>
      </c>
      <c r="BL46" s="211" t="e">
        <f>VLOOKUP(BL$5,Decrements!$A$5:$P$491,13,FALSE)+VLOOKUP(BL$5,Decrements!$A$5:$P$491,15,FALSE)</f>
        <v>#N/A</v>
      </c>
      <c r="BM46" s="211" t="e">
        <f>VLOOKUP(BM$5,Decrements!$A$5:$P$491,13,FALSE)+VLOOKUP(BM$5,Decrements!$A$5:$P$491,15,FALSE)</f>
        <v>#N/A</v>
      </c>
      <c r="BN46" s="211" t="e">
        <f>VLOOKUP(BN$5,Decrements!$A$5:$P$491,13,FALSE)+VLOOKUP(BN$5,Decrements!$A$5:$P$491,15,FALSE)</f>
        <v>#N/A</v>
      </c>
      <c r="BO46" s="211" t="e">
        <f>VLOOKUP(BO$5,Decrements!$A$5:$P$491,13,FALSE)+VLOOKUP(BO$5,Decrements!$A$5:$P$491,15,FALSE)</f>
        <v>#N/A</v>
      </c>
      <c r="BP46" s="211" t="e">
        <f>VLOOKUP(BP$5,Decrements!$A$5:$P$491,13,FALSE)+VLOOKUP(BP$5,Decrements!$A$5:$P$491,15,FALSE)</f>
        <v>#N/A</v>
      </c>
      <c r="BQ46" s="211" t="e">
        <f>VLOOKUP(BQ$5,Decrements!$A$5:$P$491,13,FALSE)+VLOOKUP(BQ$5,Decrements!$A$5:$P$491,15,FALSE)</f>
        <v>#N/A</v>
      </c>
      <c r="BR46" s="211" t="e">
        <f>VLOOKUP(BR$5,Decrements!$A$5:$P$491,13,FALSE)+VLOOKUP(BR$5,Decrements!$A$5:$P$491,15,FALSE)</f>
        <v>#N/A</v>
      </c>
      <c r="BS46" s="211" t="e">
        <f>VLOOKUP(BS$5,Decrements!$A$5:$P$491,13,FALSE)+VLOOKUP(BS$5,Decrements!$A$5:$P$491,15,FALSE)</f>
        <v>#N/A</v>
      </c>
      <c r="BT46" s="211" t="e">
        <f>VLOOKUP(BT$5,Decrements!$A$5:$P$491,13,FALSE)+VLOOKUP(BT$5,Decrements!$A$5:$P$491,15,FALSE)</f>
        <v>#N/A</v>
      </c>
      <c r="BU46" s="211" t="e">
        <f>VLOOKUP(BU$5,Decrements!$A$5:$P$491,13,FALSE)+VLOOKUP(BU$5,Decrements!$A$5:$P$491,15,FALSE)</f>
        <v>#N/A</v>
      </c>
      <c r="BV46" s="211" t="e">
        <f>VLOOKUP(BV$5,Decrements!$A$5:$P$491,13,FALSE)+VLOOKUP(BV$5,Decrements!$A$5:$P$491,15,FALSE)</f>
        <v>#N/A</v>
      </c>
      <c r="BW46" s="211" t="e">
        <f>VLOOKUP(BW$5,Decrements!$A$5:$P$491,13,FALSE)+VLOOKUP(BW$5,Decrements!$A$5:$P$491,15,FALSE)</f>
        <v>#N/A</v>
      </c>
      <c r="BX46" s="211" t="e">
        <f>VLOOKUP(BX$5,Decrements!$A$5:$P$491,13,FALSE)+VLOOKUP(BX$5,Decrements!$A$5:$P$491,15,FALSE)</f>
        <v>#N/A</v>
      </c>
      <c r="BY46" s="211" t="e">
        <f>VLOOKUP(BY$5,Decrements!$A$5:$P$491,13,FALSE)+VLOOKUP(BY$5,Decrements!$A$5:$P$491,15,FALSE)</f>
        <v>#N/A</v>
      </c>
      <c r="BZ46" s="211" t="e">
        <f>VLOOKUP(BZ$5,Decrements!$A$5:$P$491,13,FALSE)+VLOOKUP(BZ$5,Decrements!$A$5:$P$491,15,FALSE)</f>
        <v>#N/A</v>
      </c>
      <c r="CA46" s="211" t="e">
        <f>VLOOKUP(CA$5,Decrements!$A$5:$P$491,13,FALSE)+VLOOKUP(CA$5,Decrements!$A$5:$P$491,15,FALSE)</f>
        <v>#N/A</v>
      </c>
      <c r="CB46" s="211" t="e">
        <f>VLOOKUP(CB$5,Decrements!$A$5:$P$491,13,FALSE)+VLOOKUP(CB$5,Decrements!$A$5:$P$491,15,FALSE)</f>
        <v>#N/A</v>
      </c>
      <c r="CC46" s="211" t="e">
        <f>VLOOKUP(CC$5,Decrements!$A$5:$P$491,13,FALSE)+VLOOKUP(CC$5,Decrements!$A$5:$P$491,15,FALSE)</f>
        <v>#N/A</v>
      </c>
      <c r="CD46" s="211" t="e">
        <f>VLOOKUP(CD$5,Decrements!$A$5:$P$491,13,FALSE)+VLOOKUP(CD$5,Decrements!$A$5:$P$491,15,FALSE)</f>
        <v>#N/A</v>
      </c>
      <c r="CE46" s="211" t="e">
        <f>VLOOKUP(CE$5,Decrements!$A$5:$P$491,13,FALSE)+VLOOKUP(CE$5,Decrements!$A$5:$P$491,15,FALSE)</f>
        <v>#N/A</v>
      </c>
      <c r="CF46" s="211" t="e">
        <f>VLOOKUP(CF$5,Decrements!$A$5:$P$491,13,FALSE)+VLOOKUP(CF$5,Decrements!$A$5:$P$491,15,FALSE)</f>
        <v>#N/A</v>
      </c>
      <c r="CG46" s="211" t="e">
        <f>VLOOKUP(CG$5,Decrements!$A$5:$P$491,13,FALSE)+VLOOKUP(CG$5,Decrements!$A$5:$P$491,15,FALSE)</f>
        <v>#N/A</v>
      </c>
      <c r="CH46" s="211" t="e">
        <f>VLOOKUP(CH$5,Decrements!$A$5:$P$491,13,FALSE)+VLOOKUP(CH$5,Decrements!$A$5:$P$491,15,FALSE)</f>
        <v>#N/A</v>
      </c>
      <c r="CI46" s="211" t="e">
        <f>VLOOKUP(CI$5,Decrements!$A$5:$P$491,13,FALSE)+VLOOKUP(CI$5,Decrements!$A$5:$P$491,15,FALSE)</f>
        <v>#N/A</v>
      </c>
      <c r="CJ46" s="211" t="e">
        <f>VLOOKUP(CJ$5,Decrements!$A$5:$P$491,13,FALSE)+VLOOKUP(CJ$5,Decrements!$A$5:$P$491,15,FALSE)</f>
        <v>#N/A</v>
      </c>
      <c r="CK46" s="211" t="e">
        <f>VLOOKUP(CK$5,Decrements!$A$5:$P$491,13,FALSE)+VLOOKUP(CK$5,Decrements!$A$5:$P$491,15,FALSE)</f>
        <v>#N/A</v>
      </c>
      <c r="CL46" s="211" t="e">
        <f>VLOOKUP(CL$5,Decrements!$A$5:$P$491,13,FALSE)+VLOOKUP(CL$5,Decrements!$A$5:$P$491,15,FALSE)</f>
        <v>#N/A</v>
      </c>
      <c r="CM46" s="211" t="e">
        <f>VLOOKUP(CM$5,Decrements!$A$5:$P$491,13,FALSE)+VLOOKUP(CM$5,Decrements!$A$5:$P$491,15,FALSE)</f>
        <v>#N/A</v>
      </c>
      <c r="CN46" s="211" t="e">
        <f>VLOOKUP(CN$5,Decrements!$A$5:$P$491,13,FALSE)+VLOOKUP(CN$5,Decrements!$A$5:$P$491,15,FALSE)</f>
        <v>#N/A</v>
      </c>
      <c r="CO46" s="211" t="e">
        <f>VLOOKUP(CO$5,Decrements!$A$5:$P$491,13,FALSE)+VLOOKUP(CO$5,Decrements!$A$5:$P$491,15,FALSE)</f>
        <v>#N/A</v>
      </c>
      <c r="CP46" s="211" t="e">
        <f>VLOOKUP(CP$5,Decrements!$A$5:$P$491,13,FALSE)+VLOOKUP(CP$5,Decrements!$A$5:$P$491,15,FALSE)</f>
        <v>#N/A</v>
      </c>
      <c r="CQ46" s="211" t="e">
        <f>VLOOKUP(CQ$5,Decrements!$A$5:$P$491,13,FALSE)+VLOOKUP(CQ$5,Decrements!$A$5:$P$491,15,FALSE)</f>
        <v>#N/A</v>
      </c>
      <c r="CR46" s="211" t="e">
        <f>VLOOKUP(CR$5,Decrements!$A$5:$P$491,13,FALSE)+VLOOKUP(CR$5,Decrements!$A$5:$P$491,15,FALSE)</f>
        <v>#N/A</v>
      </c>
      <c r="CS46" s="211" t="e">
        <f>VLOOKUP(CS$5,Decrements!$A$5:$P$491,13,FALSE)+VLOOKUP(CS$5,Decrements!$A$5:$P$491,15,FALSE)</f>
        <v>#N/A</v>
      </c>
      <c r="CT46" s="211" t="e">
        <f>VLOOKUP(CT$5,Decrements!$A$5:$P$491,13,FALSE)+VLOOKUP(CT$5,Decrements!$A$5:$P$491,15,FALSE)</f>
        <v>#N/A</v>
      </c>
      <c r="CU46" s="211" t="e">
        <f>VLOOKUP(CU$5,Decrements!$A$5:$P$491,13,FALSE)+VLOOKUP(CU$5,Decrements!$A$5:$P$491,15,FALSE)</f>
        <v>#N/A</v>
      </c>
      <c r="CV46" s="211" t="e">
        <f>VLOOKUP(CV$5,Decrements!$A$5:$P$491,13,FALSE)+VLOOKUP(CV$5,Decrements!$A$5:$P$491,15,FALSE)</f>
        <v>#N/A</v>
      </c>
      <c r="CW46" s="211" t="e">
        <f>VLOOKUP(CW$5,Decrements!$A$5:$P$491,13,FALSE)+VLOOKUP(CW$5,Decrements!$A$5:$P$491,15,FALSE)</f>
        <v>#N/A</v>
      </c>
      <c r="CX46" s="211" t="e">
        <f>VLOOKUP(CX$5,Decrements!$A$5:$P$491,13,FALSE)+VLOOKUP(CX$5,Decrements!$A$5:$P$491,15,FALSE)</f>
        <v>#N/A</v>
      </c>
      <c r="CY46" s="211" t="e">
        <f>VLOOKUP(CY$5,Decrements!$A$5:$P$491,13,FALSE)+VLOOKUP(CY$5,Decrements!$A$5:$P$491,15,FALSE)</f>
        <v>#N/A</v>
      </c>
      <c r="CZ46" s="211" t="e">
        <f>VLOOKUP(CZ$5,Decrements!$A$5:$P$491,13,FALSE)+VLOOKUP(CZ$5,Decrements!$A$5:$P$491,15,FALSE)</f>
        <v>#N/A</v>
      </c>
      <c r="DA46" s="211" t="e">
        <f>VLOOKUP(DA$5,Decrements!$A$5:$P$491,13,FALSE)+VLOOKUP(DA$5,Decrements!$A$5:$P$491,15,FALSE)</f>
        <v>#N/A</v>
      </c>
      <c r="DB46" s="211" t="e">
        <f>VLOOKUP(DB$5,Decrements!$A$5:$P$491,13,FALSE)+VLOOKUP(DB$5,Decrements!$A$5:$P$491,15,FALSE)</f>
        <v>#N/A</v>
      </c>
      <c r="DC46" s="211" t="e">
        <f>VLOOKUP(DC$5,Decrements!$A$5:$P$491,13,FALSE)+VLOOKUP(DC$5,Decrements!$A$5:$P$491,15,FALSE)</f>
        <v>#N/A</v>
      </c>
      <c r="DD46" s="211" t="e">
        <f>VLOOKUP(DD$5,Decrements!$A$5:$P$491,13,FALSE)+VLOOKUP(DD$5,Decrements!$A$5:$P$491,15,FALSE)</f>
        <v>#N/A</v>
      </c>
      <c r="DE46" s="211" t="e">
        <f>VLOOKUP(DE$5,Decrements!$A$5:$P$491,13,FALSE)+VLOOKUP(DE$5,Decrements!$A$5:$P$491,15,FALSE)</f>
        <v>#N/A</v>
      </c>
      <c r="DF46" s="211" t="e">
        <f>VLOOKUP(DF$5,Decrements!$A$5:$P$491,13,FALSE)+VLOOKUP(DF$5,Decrements!$A$5:$P$491,15,FALSE)</f>
        <v>#N/A</v>
      </c>
      <c r="DG46" s="211" t="e">
        <f>VLOOKUP(DG$5,Decrements!$A$5:$P$491,13,FALSE)+VLOOKUP(DG$5,Decrements!$A$5:$P$491,15,FALSE)</f>
        <v>#N/A</v>
      </c>
      <c r="DH46" s="211" t="e">
        <f>VLOOKUP(DH$5,Decrements!$A$5:$P$491,13,FALSE)+VLOOKUP(DH$5,Decrements!$A$5:$P$491,15,FALSE)</f>
        <v>#N/A</v>
      </c>
      <c r="DI46" s="211" t="e">
        <f>VLOOKUP(DI$5,Decrements!$A$5:$P$491,13,FALSE)+VLOOKUP(DI$5,Decrements!$A$5:$P$491,15,FALSE)</f>
        <v>#N/A</v>
      </c>
      <c r="DJ46" s="211" t="e">
        <f>VLOOKUP(DJ$5,Decrements!$A$5:$P$491,13,FALSE)+VLOOKUP(DJ$5,Decrements!$A$5:$P$491,15,FALSE)</f>
        <v>#N/A</v>
      </c>
      <c r="DK46" s="211" t="e">
        <f>VLOOKUP(DK$5,Decrements!$A$5:$P$491,13,FALSE)+VLOOKUP(DK$5,Decrements!$A$5:$P$491,15,FALSE)</f>
        <v>#N/A</v>
      </c>
      <c r="DL46" s="211" t="e">
        <f>VLOOKUP(DL$5,Decrements!$A$5:$P$491,13,FALSE)+VLOOKUP(DL$5,Decrements!$A$5:$P$491,15,FALSE)</f>
        <v>#N/A</v>
      </c>
      <c r="DM46" s="211" t="e">
        <f>VLOOKUP(DM$5,Decrements!$A$5:$P$491,13,FALSE)+VLOOKUP(DM$5,Decrements!$A$5:$P$491,15,FALSE)</f>
        <v>#N/A</v>
      </c>
      <c r="DN46" s="211" t="e">
        <f>VLOOKUP(DN$5,Decrements!$A$5:$P$491,13,FALSE)+VLOOKUP(DN$5,Decrements!$A$5:$P$491,15,FALSE)</f>
        <v>#N/A</v>
      </c>
      <c r="DO46" s="211" t="e">
        <f>VLOOKUP(DO$5,Decrements!$A$5:$P$491,13,FALSE)+VLOOKUP(DO$5,Decrements!$A$5:$P$491,15,FALSE)</f>
        <v>#N/A</v>
      </c>
      <c r="DP46" s="211" t="e">
        <f>VLOOKUP(DP$5,Decrements!$A$5:$P$491,13,FALSE)+VLOOKUP(DP$5,Decrements!$A$5:$P$491,15,FALSE)</f>
        <v>#N/A</v>
      </c>
      <c r="DQ46" s="211" t="e">
        <f>VLOOKUP(DQ$5,Decrements!$A$5:$P$491,13,FALSE)+VLOOKUP(DQ$5,Decrements!$A$5:$P$491,15,FALSE)</f>
        <v>#N/A</v>
      </c>
      <c r="DR46" s="211" t="e">
        <f>VLOOKUP(DR$5,Decrements!$A$5:$P$491,13,FALSE)+VLOOKUP(DR$5,Decrements!$A$5:$P$491,15,FALSE)</f>
        <v>#N/A</v>
      </c>
      <c r="DS46" s="211" t="e">
        <f>VLOOKUP(DS$5,Decrements!$A$5:$P$491,13,FALSE)+VLOOKUP(DS$5,Decrements!$A$5:$P$491,15,FALSE)</f>
        <v>#N/A</v>
      </c>
      <c r="DT46" s="211" t="e">
        <f>VLOOKUP(DT$5,Decrements!$A$5:$P$491,13,FALSE)+VLOOKUP(DT$5,Decrements!$A$5:$P$491,15,FALSE)</f>
        <v>#N/A</v>
      </c>
      <c r="DU46" s="211" t="e">
        <f>VLOOKUP(DU$5,Decrements!$A$5:$P$491,13,FALSE)+VLOOKUP(DU$5,Decrements!$A$5:$P$491,15,FALSE)</f>
        <v>#N/A</v>
      </c>
      <c r="DV46" s="211" t="e">
        <f>VLOOKUP(DV$5,Decrements!$A$5:$P$491,13,FALSE)+VLOOKUP(DV$5,Decrements!$A$5:$P$491,15,FALSE)</f>
        <v>#N/A</v>
      </c>
      <c r="DW46" s="211" t="e">
        <f>VLOOKUP(DW$5,Decrements!$A$5:$P$491,13,FALSE)+VLOOKUP(DW$5,Decrements!$A$5:$P$491,15,FALSE)</f>
        <v>#N/A</v>
      </c>
      <c r="DX46" s="211" t="e">
        <f>VLOOKUP(DX$5,Decrements!$A$5:$P$491,13,FALSE)+VLOOKUP(DX$5,Decrements!$A$5:$P$491,15,FALSE)</f>
        <v>#N/A</v>
      </c>
      <c r="DY46" s="211" t="e">
        <f>VLOOKUP(DY$5,Decrements!$A$5:$P$491,13,FALSE)+VLOOKUP(DY$5,Decrements!$A$5:$P$491,15,FALSE)</f>
        <v>#N/A</v>
      </c>
      <c r="DZ46" s="211" t="e">
        <f>VLOOKUP(DZ$5,Decrements!$A$5:$P$491,13,FALSE)+VLOOKUP(DZ$5,Decrements!$A$5:$P$491,15,FALSE)</f>
        <v>#N/A</v>
      </c>
      <c r="EA46" s="211" t="e">
        <f>VLOOKUP(EA$5,Decrements!$A$5:$P$491,13,FALSE)+VLOOKUP(EA$5,Decrements!$A$5:$P$491,15,FALSE)</f>
        <v>#N/A</v>
      </c>
      <c r="EB46" s="211" t="e">
        <f>VLOOKUP(EB$5,Decrements!$A$5:$P$491,13,FALSE)+VLOOKUP(EB$5,Decrements!$A$5:$P$491,15,FALSE)</f>
        <v>#N/A</v>
      </c>
      <c r="EC46" s="211" t="e">
        <f>VLOOKUP(EC$5,Decrements!$A$5:$P$491,13,FALSE)+VLOOKUP(EC$5,Decrements!$A$5:$P$491,15,FALSE)</f>
        <v>#N/A</v>
      </c>
      <c r="ED46" s="211" t="e">
        <f>VLOOKUP(ED$5,Decrements!$A$5:$P$491,13,FALSE)+VLOOKUP(ED$5,Decrements!$A$5:$P$491,15,FALSE)</f>
        <v>#N/A</v>
      </c>
      <c r="EE46" s="211" t="e">
        <f>VLOOKUP(EE$5,Decrements!$A$5:$P$491,13,FALSE)+VLOOKUP(EE$5,Decrements!$A$5:$P$491,15,FALSE)</f>
        <v>#N/A</v>
      </c>
      <c r="EF46" s="211" t="e">
        <f>VLOOKUP(EF$5,Decrements!$A$5:$P$491,13,FALSE)+VLOOKUP(EF$5,Decrements!$A$5:$P$491,15,FALSE)</f>
        <v>#N/A</v>
      </c>
      <c r="EG46" s="211" t="e">
        <f>VLOOKUP(EG$5,Decrements!$A$5:$P$491,13,FALSE)+VLOOKUP(EG$5,Decrements!$A$5:$P$491,15,FALSE)</f>
        <v>#N/A</v>
      </c>
      <c r="EH46" s="211" t="e">
        <f>VLOOKUP(EH$5,Decrements!$A$5:$P$491,13,FALSE)+VLOOKUP(EH$5,Decrements!$A$5:$P$491,15,FALSE)</f>
        <v>#N/A</v>
      </c>
      <c r="EI46" s="211" t="e">
        <f>VLOOKUP(EI$5,Decrements!$A$5:$P$491,13,FALSE)+VLOOKUP(EI$5,Decrements!$A$5:$P$491,15,FALSE)</f>
        <v>#N/A</v>
      </c>
      <c r="EJ46" s="211" t="e">
        <f>VLOOKUP(EJ$5,Decrements!$A$5:$P$491,13,FALSE)+VLOOKUP(EJ$5,Decrements!$A$5:$P$491,15,FALSE)</f>
        <v>#N/A</v>
      </c>
      <c r="EK46" s="211" t="e">
        <f>VLOOKUP(EK$5,Decrements!$A$5:$P$491,13,FALSE)+VLOOKUP(EK$5,Decrements!$A$5:$P$491,15,FALSE)</f>
        <v>#N/A</v>
      </c>
      <c r="EL46" s="211" t="e">
        <f>VLOOKUP(EL$5,Decrements!$A$5:$P$491,13,FALSE)+VLOOKUP(EL$5,Decrements!$A$5:$P$491,15,FALSE)</f>
        <v>#N/A</v>
      </c>
      <c r="EM46" s="211" t="e">
        <f>VLOOKUP(EM$5,Decrements!$A$5:$P$491,13,FALSE)+VLOOKUP(EM$5,Decrements!$A$5:$P$491,15,FALSE)</f>
        <v>#N/A</v>
      </c>
      <c r="EN46" s="211" t="e">
        <f>VLOOKUP(EN$5,Decrements!$A$5:$P$491,13,FALSE)+VLOOKUP(EN$5,Decrements!$A$5:$P$491,15,FALSE)</f>
        <v>#N/A</v>
      </c>
      <c r="EO46" s="211" t="e">
        <f>VLOOKUP(EO$5,Decrements!$A$5:$P$491,13,FALSE)+VLOOKUP(EO$5,Decrements!$A$5:$P$491,15,FALSE)</f>
        <v>#N/A</v>
      </c>
      <c r="EP46" s="211" t="e">
        <f>VLOOKUP(EP$5,Decrements!$A$5:$P$491,13,FALSE)+VLOOKUP(EP$5,Decrements!$A$5:$P$491,15,FALSE)</f>
        <v>#N/A</v>
      </c>
      <c r="EQ46" s="211" t="e">
        <f>VLOOKUP(EQ$5,Decrements!$A$5:$P$491,13,FALSE)+VLOOKUP(EQ$5,Decrements!$A$5:$P$491,15,FALSE)</f>
        <v>#N/A</v>
      </c>
      <c r="ER46" s="211" t="e">
        <f>VLOOKUP(ER$5,Decrements!$A$5:$P$491,13,FALSE)+VLOOKUP(ER$5,Decrements!$A$5:$P$491,15,FALSE)</f>
        <v>#N/A</v>
      </c>
      <c r="ES46" s="211" t="e">
        <f>VLOOKUP(ES$5,Decrements!$A$5:$P$491,13,FALSE)+VLOOKUP(ES$5,Decrements!$A$5:$P$491,15,FALSE)</f>
        <v>#N/A</v>
      </c>
      <c r="ET46" s="211" t="e">
        <f>VLOOKUP(ET$5,Decrements!$A$5:$P$491,13,FALSE)+VLOOKUP(ET$5,Decrements!$A$5:$P$491,15,FALSE)</f>
        <v>#N/A</v>
      </c>
      <c r="EU46" s="211" t="e">
        <f>VLOOKUP(EU$5,Decrements!$A$5:$P$491,13,FALSE)+VLOOKUP(EU$5,Decrements!$A$5:$P$491,15,FALSE)</f>
        <v>#N/A</v>
      </c>
      <c r="EV46" s="211" t="e">
        <f>VLOOKUP(EV$5,Decrements!$A$5:$P$491,13,FALSE)+VLOOKUP(EV$5,Decrements!$A$5:$P$491,15,FALSE)</f>
        <v>#N/A</v>
      </c>
      <c r="EW46" s="211" t="e">
        <f>VLOOKUP(EW$5,Decrements!$A$5:$P$491,13,FALSE)+VLOOKUP(EW$5,Decrements!$A$5:$P$491,15,FALSE)</f>
        <v>#N/A</v>
      </c>
      <c r="EX46" s="211" t="e">
        <f>VLOOKUP(EX$5,Decrements!$A$5:$P$491,13,FALSE)+VLOOKUP(EX$5,Decrements!$A$5:$P$491,15,FALSE)</f>
        <v>#N/A</v>
      </c>
      <c r="EY46" s="211" t="e">
        <f>VLOOKUP(EY$5,Decrements!$A$5:$P$491,13,FALSE)+VLOOKUP(EY$5,Decrements!$A$5:$P$491,15,FALSE)</f>
        <v>#N/A</v>
      </c>
      <c r="EZ46" s="211" t="e">
        <f>VLOOKUP(EZ$5,Decrements!$A$5:$P$491,13,FALSE)+VLOOKUP(EZ$5,Decrements!$A$5:$P$491,15,FALSE)</f>
        <v>#N/A</v>
      </c>
      <c r="FA46" s="211" t="e">
        <f>VLOOKUP(FA$5,Decrements!$A$5:$P$491,13,FALSE)+VLOOKUP(FA$5,Decrements!$A$5:$P$491,15,FALSE)</f>
        <v>#N/A</v>
      </c>
      <c r="FB46" s="211" t="e">
        <f>VLOOKUP(FB$5,Decrements!$A$5:$P$491,13,FALSE)+VLOOKUP(FB$5,Decrements!$A$5:$P$491,15,FALSE)</f>
        <v>#N/A</v>
      </c>
      <c r="FC46" s="211" t="e">
        <f>VLOOKUP(FC$5,Decrements!$A$5:$P$491,13,FALSE)+VLOOKUP(FC$5,Decrements!$A$5:$P$491,15,FALSE)</f>
        <v>#N/A</v>
      </c>
      <c r="FD46" s="211" t="e">
        <f>VLOOKUP(FD$5,Decrements!$A$5:$P$491,13,FALSE)+VLOOKUP(FD$5,Decrements!$A$5:$P$491,15,FALSE)</f>
        <v>#N/A</v>
      </c>
      <c r="FE46" s="211" t="e">
        <f>VLOOKUP(FE$5,Decrements!$A$5:$P$491,13,FALSE)+VLOOKUP(FE$5,Decrements!$A$5:$P$491,15,FALSE)</f>
        <v>#N/A</v>
      </c>
      <c r="FF46" s="211" t="e">
        <f>VLOOKUP(FF$5,Decrements!$A$5:$P$491,13,FALSE)+VLOOKUP(FF$5,Decrements!$A$5:$P$491,15,FALSE)</f>
        <v>#N/A</v>
      </c>
      <c r="FG46" s="211" t="e">
        <f>VLOOKUP(FG$5,Decrements!$A$5:$P$491,13,FALSE)+VLOOKUP(FG$5,Decrements!$A$5:$P$491,15,FALSE)</f>
        <v>#N/A</v>
      </c>
      <c r="FH46" s="211" t="e">
        <f>VLOOKUP(FH$5,Decrements!$A$5:$P$491,13,FALSE)+VLOOKUP(FH$5,Decrements!$A$5:$P$491,15,FALSE)</f>
        <v>#N/A</v>
      </c>
      <c r="FI46" s="211" t="e">
        <f>VLOOKUP(FI$5,Decrements!$A$5:$P$491,13,FALSE)+VLOOKUP(FI$5,Decrements!$A$5:$P$491,15,FALSE)</f>
        <v>#N/A</v>
      </c>
      <c r="FJ46" s="211" t="e">
        <f>VLOOKUP(FJ$5,Decrements!$A$5:$P$491,13,FALSE)+VLOOKUP(FJ$5,Decrements!$A$5:$P$491,15,FALSE)</f>
        <v>#N/A</v>
      </c>
      <c r="FK46" s="211" t="e">
        <f>VLOOKUP(FK$5,Decrements!$A$5:$P$491,13,FALSE)+VLOOKUP(FK$5,Decrements!$A$5:$P$491,15,FALSE)</f>
        <v>#N/A</v>
      </c>
      <c r="FL46" s="211" t="e">
        <f>VLOOKUP(FL$5,Decrements!$A$5:$P$491,13,FALSE)+VLOOKUP(FL$5,Decrements!$A$5:$P$491,15,FALSE)</f>
        <v>#N/A</v>
      </c>
      <c r="FM46" s="211" t="e">
        <f>VLOOKUP(FM$5,Decrements!$A$5:$P$491,13,FALSE)+VLOOKUP(FM$5,Decrements!$A$5:$P$491,15,FALSE)</f>
        <v>#N/A</v>
      </c>
      <c r="FN46" s="211" t="e">
        <f>VLOOKUP(FN$5,Decrements!$A$5:$P$491,13,FALSE)+VLOOKUP(FN$5,Decrements!$A$5:$P$491,15,FALSE)</f>
        <v>#N/A</v>
      </c>
      <c r="FO46" s="211" t="e">
        <f>VLOOKUP(FO$5,Decrements!$A$5:$P$491,13,FALSE)+VLOOKUP(FO$5,Decrements!$A$5:$P$491,15,FALSE)</f>
        <v>#N/A</v>
      </c>
      <c r="FP46" s="211" t="e">
        <f>VLOOKUP(FP$5,Decrements!$A$5:$P$491,13,FALSE)+VLOOKUP(FP$5,Decrements!$A$5:$P$491,15,FALSE)</f>
        <v>#N/A</v>
      </c>
      <c r="FQ46" s="211" t="e">
        <f>VLOOKUP(FQ$5,Decrements!$A$5:$P$491,13,FALSE)+VLOOKUP(FQ$5,Decrements!$A$5:$P$491,15,FALSE)</f>
        <v>#N/A</v>
      </c>
      <c r="FR46" s="211" t="e">
        <f>VLOOKUP(FR$5,Decrements!$A$5:$P$491,13,FALSE)+VLOOKUP(FR$5,Decrements!$A$5:$P$491,15,FALSE)</f>
        <v>#N/A</v>
      </c>
      <c r="FS46" s="211" t="e">
        <f>VLOOKUP(FS$5,Decrements!$A$5:$P$491,13,FALSE)+VLOOKUP(FS$5,Decrements!$A$5:$P$491,15,FALSE)</f>
        <v>#N/A</v>
      </c>
      <c r="FT46" s="211" t="e">
        <f>VLOOKUP(FT$5,Decrements!$A$5:$P$491,13,FALSE)+VLOOKUP(FT$5,Decrements!$A$5:$P$491,15,FALSE)</f>
        <v>#N/A</v>
      </c>
      <c r="FU46" s="211" t="e">
        <f>VLOOKUP(FU$5,Decrements!$A$5:$P$491,13,FALSE)+VLOOKUP(FU$5,Decrements!$A$5:$P$491,15,FALSE)</f>
        <v>#N/A</v>
      </c>
      <c r="FV46" s="211" t="e">
        <f>VLOOKUP(FV$5,Decrements!$A$5:$P$491,13,FALSE)+VLOOKUP(FV$5,Decrements!$A$5:$P$491,15,FALSE)</f>
        <v>#N/A</v>
      </c>
      <c r="FW46" s="211" t="e">
        <f>VLOOKUP(FW$5,Decrements!$A$5:$P$491,13,FALSE)+VLOOKUP(FW$5,Decrements!$A$5:$P$491,15,FALSE)</f>
        <v>#N/A</v>
      </c>
      <c r="FX46" s="211" t="e">
        <f>VLOOKUP(FX$5,Decrements!$A$5:$P$491,13,FALSE)+VLOOKUP(FX$5,Decrements!$A$5:$P$491,15,FALSE)</f>
        <v>#N/A</v>
      </c>
      <c r="FY46" s="211" t="e">
        <f>VLOOKUP(FY$5,Decrements!$A$5:$P$491,13,FALSE)+VLOOKUP(FY$5,Decrements!$A$5:$P$491,15,FALSE)</f>
        <v>#N/A</v>
      </c>
      <c r="FZ46" s="211" t="e">
        <f>VLOOKUP(FZ$5,Decrements!$A$5:$P$491,13,FALSE)+VLOOKUP(FZ$5,Decrements!$A$5:$P$491,15,FALSE)</f>
        <v>#N/A</v>
      </c>
      <c r="GA46" s="211" t="e">
        <f>VLOOKUP(GA$5,Decrements!$A$5:$P$491,13,FALSE)+VLOOKUP(GA$5,Decrements!$A$5:$P$491,15,FALSE)</f>
        <v>#N/A</v>
      </c>
      <c r="GB46" s="211" t="e">
        <f>VLOOKUP(GB$5,Decrements!$A$5:$P$491,13,FALSE)+VLOOKUP(GB$5,Decrements!$A$5:$P$491,15,FALSE)</f>
        <v>#N/A</v>
      </c>
      <c r="GC46" s="211" t="e">
        <f>VLOOKUP(GC$5,Decrements!$A$5:$P$491,13,FALSE)+VLOOKUP(GC$5,Decrements!$A$5:$P$491,15,FALSE)</f>
        <v>#N/A</v>
      </c>
      <c r="GD46" s="211" t="e">
        <f>VLOOKUP(GD$5,Decrements!$A$5:$P$491,13,FALSE)+VLOOKUP(GD$5,Decrements!$A$5:$P$491,15,FALSE)</f>
        <v>#N/A</v>
      </c>
      <c r="GE46" s="211" t="e">
        <f>VLOOKUP(GE$5,Decrements!$A$5:$P$491,13,FALSE)+VLOOKUP(GE$5,Decrements!$A$5:$P$491,15,FALSE)</f>
        <v>#N/A</v>
      </c>
      <c r="GF46" s="211" t="e">
        <f>VLOOKUP(GF$5,Decrements!$A$5:$P$491,13,FALSE)+VLOOKUP(GF$5,Decrements!$A$5:$P$491,15,FALSE)</f>
        <v>#N/A</v>
      </c>
      <c r="GG46" s="211" t="e">
        <f>VLOOKUP(GG$5,Decrements!$A$5:$P$491,13,FALSE)+VLOOKUP(GG$5,Decrements!$A$5:$P$491,15,FALSE)</f>
        <v>#N/A</v>
      </c>
      <c r="GH46" s="211" t="e">
        <f>VLOOKUP(GH$5,Decrements!$A$5:$P$491,13,FALSE)+VLOOKUP(GH$5,Decrements!$A$5:$P$491,15,FALSE)</f>
        <v>#N/A</v>
      </c>
      <c r="GI46" s="211" t="e">
        <f>VLOOKUP(GI$5,Decrements!$A$5:$P$491,13,FALSE)+VLOOKUP(GI$5,Decrements!$A$5:$P$491,15,FALSE)</f>
        <v>#N/A</v>
      </c>
      <c r="GJ46" s="211" t="e">
        <f>VLOOKUP(GJ$5,Decrements!$A$5:$P$491,13,FALSE)+VLOOKUP(GJ$5,Decrements!$A$5:$P$491,15,FALSE)</f>
        <v>#N/A</v>
      </c>
    </row>
    <row r="47" spans="2:192" x14ac:dyDescent="0.3">
      <c r="C47" s="31" t="s">
        <v>158</v>
      </c>
      <c r="F47" s="107">
        <f>VLOOKUP(F$5,Decrements!$A$5:$P$491,14,FALSE)</f>
        <v>0.29033484053944281</v>
      </c>
      <c r="G47" s="107">
        <f>VLOOKUP(G$5,Decrements!$A$5:$P$491,14,FALSE)</f>
        <v>9.3157417893833541E-2</v>
      </c>
      <c r="H47" s="58">
        <f>VLOOKUP(H$5,Decrements!$A$5:$P$491,14,FALSE)</f>
        <v>2.9574510184941148E-2</v>
      </c>
      <c r="I47" s="58">
        <f>VLOOKUP(I$5,Decrements!$A$5:$P$491,14,FALSE)</f>
        <v>2.6030032059578597E-2</v>
      </c>
      <c r="J47" s="58">
        <f>VLOOKUP(J$5,Decrements!$A$5:$P$491,14,FALSE)</f>
        <v>2.2922376027116165E-2</v>
      </c>
      <c r="K47" s="58">
        <f>VLOOKUP(K$5,Decrements!$A$5:$P$491,14,FALSE)</f>
        <v>2.0163589858282493E-2</v>
      </c>
      <c r="L47" s="58">
        <f>VLOOKUP(L$5,Decrements!$A$5:$P$491,14,FALSE)</f>
        <v>1.7657497782205007E-2</v>
      </c>
      <c r="M47" s="58">
        <f>VLOOKUP(M$5,Decrements!$A$5:$P$491,14,FALSE)</f>
        <v>1.5388537028817546E-2</v>
      </c>
      <c r="N47" s="58">
        <f>VLOOKUP(N$5,Decrements!$A$5:$P$491,14,FALSE)</f>
        <v>1.3341394843280723E-2</v>
      </c>
      <c r="O47" s="58">
        <f>VLOOKUP(O$5,Decrements!$A$5:$P$491,14,FALSE)</f>
        <v>1.1500399963706956E-2</v>
      </c>
      <c r="P47" s="58">
        <f>VLOOKUP(P$5,Decrements!$A$5:$P$491,14,FALSE)</f>
        <v>9.8502639213515434E-3</v>
      </c>
      <c r="Q47" s="58">
        <f>VLOOKUP(Q$5,Decrements!$A$5:$P$491,14,FALSE)</f>
        <v>8.3259923033712404E-3</v>
      </c>
      <c r="R47" s="58">
        <f>VLOOKUP(R$5,Decrements!$A$5:$P$491,14,FALSE)</f>
        <v>6.9308165083999821E-3</v>
      </c>
      <c r="S47" s="58">
        <f>VLOOKUP(S$5,Decrements!$A$5:$P$491,14,FALSE)</f>
        <v>5.6681871694779931E-3</v>
      </c>
      <c r="T47" s="58">
        <f>VLOOKUP(T$5,Decrements!$A$5:$P$491,14,FALSE)</f>
        <v>4.5412700365746704E-3</v>
      </c>
      <c r="U47" s="58">
        <f>VLOOKUP(U$5,Decrements!$A$5:$P$491,14,FALSE)</f>
        <v>3.5523367098402288E-3</v>
      </c>
      <c r="V47" s="58">
        <f>VLOOKUP(V$5,Decrements!$A$5:$P$491,14,FALSE)</f>
        <v>2.7020778370570419E-3</v>
      </c>
      <c r="W47" s="58">
        <f>VLOOKUP(W$5,Decrements!$A$5:$P$491,14,FALSE)</f>
        <v>1.9888934358436336E-3</v>
      </c>
      <c r="X47" s="58">
        <f>VLOOKUP(X$5,Decrements!$A$5:$P$491,14,FALSE)</f>
        <v>1.4082463204049683E-3</v>
      </c>
      <c r="Y47" s="58">
        <f>VLOOKUP(Y$5,Decrements!$A$5:$P$491,14,FALSE)</f>
        <v>9.5219433209159637E-4</v>
      </c>
      <c r="Z47" s="58">
        <f>VLOOKUP(Z$5,Decrements!$A$5:$P$491,14,FALSE)</f>
        <v>6.0923502755774457E-4</v>
      </c>
      <c r="AA47" s="58">
        <f>VLOOKUP(AA$5,Decrements!$A$5:$P$491,14,FALSE)</f>
        <v>3.7638690861919631E-4</v>
      </c>
      <c r="AB47" s="58">
        <f>VLOOKUP(AB$5,Decrements!$A$5:$P$491,14,FALSE)</f>
        <v>2.2482635291546944E-4</v>
      </c>
      <c r="AC47" s="58">
        <f>VLOOKUP(AC$5,Decrements!$A$5:$P$491,14,FALSE)</f>
        <v>1.2963663130834965E-4</v>
      </c>
      <c r="AD47" s="58">
        <f>VLOOKUP(AD$5,Decrements!$A$5:$P$491,14,FALSE)</f>
        <v>7.1962752602372499E-5</v>
      </c>
      <c r="AE47" s="58">
        <f>VLOOKUP(AE$5,Decrements!$A$5:$P$491,14,FALSE)</f>
        <v>0</v>
      </c>
      <c r="AF47" s="58" t="e">
        <f>VLOOKUP(AF$5,Decrements!$A$5:$P$491,14,FALSE)</f>
        <v>#N/A</v>
      </c>
      <c r="AG47" s="58" t="e">
        <f>VLOOKUP(AG$5,Decrements!$A$5:$P$491,14,FALSE)</f>
        <v>#N/A</v>
      </c>
      <c r="AH47" s="58" t="e">
        <f>VLOOKUP(AH$5,Decrements!$A$5:$P$491,14,FALSE)</f>
        <v>#N/A</v>
      </c>
      <c r="AI47" s="58" t="e">
        <f>VLOOKUP(AI$5,Decrements!$A$5:$P$491,14,FALSE)</f>
        <v>#N/A</v>
      </c>
      <c r="AJ47" s="58" t="e">
        <f>VLOOKUP(AJ$5,Decrements!$A$5:$P$491,14,FALSE)</f>
        <v>#N/A</v>
      </c>
      <c r="AK47" s="58" t="e">
        <f>VLOOKUP(AK$5,Decrements!$A$5:$P$491,14,FALSE)</f>
        <v>#N/A</v>
      </c>
      <c r="AL47" s="58" t="e">
        <f>VLOOKUP(AL$5,Decrements!$A$5:$P$491,14,FALSE)</f>
        <v>#N/A</v>
      </c>
      <c r="AM47" s="58" t="e">
        <f>VLOOKUP(AM$5,Decrements!$A$5:$P$491,14,FALSE)</f>
        <v>#N/A</v>
      </c>
      <c r="AN47" s="58" t="e">
        <f>VLOOKUP(AN$5,Decrements!$A$5:$P$491,14,FALSE)</f>
        <v>#N/A</v>
      </c>
      <c r="AO47" s="58" t="e">
        <f>VLOOKUP(AO$5,Decrements!$A$5:$P$491,14,FALSE)</f>
        <v>#N/A</v>
      </c>
      <c r="AP47" s="58" t="e">
        <f>VLOOKUP(AP$5,Decrements!$A$5:$P$491,14,FALSE)</f>
        <v>#N/A</v>
      </c>
      <c r="AQ47" s="58" t="e">
        <f>VLOOKUP(AQ$5,Decrements!$A$5:$P$491,14,FALSE)</f>
        <v>#N/A</v>
      </c>
      <c r="AR47" s="58" t="e">
        <f>VLOOKUP(AR$5,Decrements!$A$5:$P$491,14,FALSE)</f>
        <v>#N/A</v>
      </c>
      <c r="AS47" s="58" t="e">
        <f>VLOOKUP(AS$5,Decrements!$A$5:$P$491,14,FALSE)</f>
        <v>#N/A</v>
      </c>
      <c r="AT47" s="58" t="e">
        <f>VLOOKUP(AT$5,Decrements!$A$5:$P$491,14,FALSE)</f>
        <v>#N/A</v>
      </c>
      <c r="AU47" s="58" t="e">
        <f>VLOOKUP(AU$5,Decrements!$A$5:$P$491,14,FALSE)</f>
        <v>#N/A</v>
      </c>
      <c r="AV47" s="58" t="e">
        <f>VLOOKUP(AV$5,Decrements!$A$5:$P$491,14,FALSE)</f>
        <v>#N/A</v>
      </c>
      <c r="AW47" s="58" t="e">
        <f>VLOOKUP(AW$5,Decrements!$A$5:$P$491,14,FALSE)</f>
        <v>#N/A</v>
      </c>
      <c r="AX47" s="58" t="e">
        <f>VLOOKUP(AX$5,Decrements!$A$5:$P$491,14,FALSE)</f>
        <v>#N/A</v>
      </c>
      <c r="AY47" s="58" t="e">
        <f>VLOOKUP(AY$5,Decrements!$A$5:$P$491,14,FALSE)</f>
        <v>#N/A</v>
      </c>
      <c r="AZ47" s="58" t="e">
        <f>VLOOKUP(AZ$5,Decrements!$A$5:$P$491,14,FALSE)</f>
        <v>#N/A</v>
      </c>
      <c r="BA47" s="58" t="e">
        <f>VLOOKUP(BA$5,Decrements!$A$5:$P$491,14,FALSE)</f>
        <v>#N/A</v>
      </c>
      <c r="BB47" s="58" t="e">
        <f>VLOOKUP(BB$5,Decrements!$A$5:$P$491,14,FALSE)</f>
        <v>#N/A</v>
      </c>
      <c r="BC47" s="58" t="e">
        <f>VLOOKUP(BC$5,Decrements!$A$5:$P$491,14,FALSE)</f>
        <v>#N/A</v>
      </c>
      <c r="BD47" s="58" t="e">
        <f>VLOOKUP(BD$5,Decrements!$A$5:$P$491,14,FALSE)</f>
        <v>#N/A</v>
      </c>
      <c r="BE47" s="58" t="e">
        <f>VLOOKUP(BE$5,Decrements!$A$5:$P$491,14,FALSE)</f>
        <v>#N/A</v>
      </c>
      <c r="BF47" s="58" t="e">
        <f>VLOOKUP(BF$5,Decrements!$A$5:$P$491,14,FALSE)</f>
        <v>#N/A</v>
      </c>
      <c r="BG47" s="58" t="e">
        <f>VLOOKUP(BG$5,Decrements!$A$5:$P$491,14,FALSE)</f>
        <v>#N/A</v>
      </c>
      <c r="BH47" s="106" t="e">
        <f>VLOOKUP(BH$5,Decrements!$A$5:$P$491,14,FALSE)</f>
        <v>#N/A</v>
      </c>
      <c r="BI47" s="106" t="e">
        <f>VLOOKUP(BI$5,Decrements!$A$5:$P$491,14,FALSE)</f>
        <v>#N/A</v>
      </c>
      <c r="BJ47" s="58" t="e">
        <f>VLOOKUP(BJ$5,Decrements!$A$5:$P$491,14,FALSE)</f>
        <v>#N/A</v>
      </c>
      <c r="BK47" s="58" t="e">
        <f>VLOOKUP(BK$5,Decrements!$A$5:$P$491,14,FALSE)</f>
        <v>#N/A</v>
      </c>
      <c r="BL47" s="58" t="e">
        <f>VLOOKUP(BL$5,Decrements!$A$5:$P$491,14,FALSE)</f>
        <v>#N/A</v>
      </c>
      <c r="BM47" s="58" t="e">
        <f>VLOOKUP(BM$5,Decrements!$A$5:$P$491,14,FALSE)</f>
        <v>#N/A</v>
      </c>
      <c r="BN47" s="58" t="e">
        <f>VLOOKUP(BN$5,Decrements!$A$5:$P$491,14,FALSE)</f>
        <v>#N/A</v>
      </c>
      <c r="BO47" s="58" t="e">
        <f>VLOOKUP(BO$5,Decrements!$A$5:$P$491,14,FALSE)</f>
        <v>#N/A</v>
      </c>
      <c r="BP47" s="58" t="e">
        <f>VLOOKUP(BP$5,Decrements!$A$5:$P$491,14,FALSE)</f>
        <v>#N/A</v>
      </c>
      <c r="BQ47" s="58" t="e">
        <f>VLOOKUP(BQ$5,Decrements!$A$5:$P$491,14,FALSE)</f>
        <v>#N/A</v>
      </c>
      <c r="BR47" s="58" t="e">
        <f>VLOOKUP(BR$5,Decrements!$A$5:$P$491,14,FALSE)</f>
        <v>#N/A</v>
      </c>
      <c r="BS47" s="58" t="e">
        <f>VLOOKUP(BS$5,Decrements!$A$5:$P$491,14,FALSE)</f>
        <v>#N/A</v>
      </c>
      <c r="BT47" s="58" t="e">
        <f>VLOOKUP(BT$5,Decrements!$A$5:$P$491,14,FALSE)</f>
        <v>#N/A</v>
      </c>
      <c r="BU47" s="58" t="e">
        <f>VLOOKUP(BU$5,Decrements!$A$5:$P$491,14,FALSE)</f>
        <v>#N/A</v>
      </c>
      <c r="BV47" s="58" t="e">
        <f>VLOOKUP(BV$5,Decrements!$A$5:$P$491,14,FALSE)</f>
        <v>#N/A</v>
      </c>
      <c r="BW47" s="58" t="e">
        <f>VLOOKUP(BW$5,Decrements!$A$5:$P$491,14,FALSE)</f>
        <v>#N/A</v>
      </c>
      <c r="BX47" s="58" t="e">
        <f>VLOOKUP(BX$5,Decrements!$A$5:$P$491,14,FALSE)</f>
        <v>#N/A</v>
      </c>
      <c r="BY47" s="58" t="e">
        <f>VLOOKUP(BY$5,Decrements!$A$5:$P$491,14,FALSE)</f>
        <v>#N/A</v>
      </c>
      <c r="BZ47" s="58" t="e">
        <f>VLOOKUP(BZ$5,Decrements!$A$5:$P$491,14,FALSE)</f>
        <v>#N/A</v>
      </c>
      <c r="CA47" s="58" t="e">
        <f>VLOOKUP(CA$5,Decrements!$A$5:$P$491,14,FALSE)</f>
        <v>#N/A</v>
      </c>
      <c r="CB47" s="58" t="e">
        <f>VLOOKUP(CB$5,Decrements!$A$5:$P$491,14,FALSE)</f>
        <v>#N/A</v>
      </c>
      <c r="CC47" s="58" t="e">
        <f>VLOOKUP(CC$5,Decrements!$A$5:$P$491,14,FALSE)</f>
        <v>#N/A</v>
      </c>
      <c r="CD47" s="58" t="e">
        <f>VLOOKUP(CD$5,Decrements!$A$5:$P$491,14,FALSE)</f>
        <v>#N/A</v>
      </c>
      <c r="CE47" s="58" t="e">
        <f>VLOOKUP(CE$5,Decrements!$A$5:$P$491,14,FALSE)</f>
        <v>#N/A</v>
      </c>
      <c r="CF47" s="58" t="e">
        <f>VLOOKUP(CF$5,Decrements!$A$5:$P$491,14,FALSE)</f>
        <v>#N/A</v>
      </c>
      <c r="CG47" s="58" t="e">
        <f>VLOOKUP(CG$5,Decrements!$A$5:$P$491,14,FALSE)</f>
        <v>#N/A</v>
      </c>
      <c r="CH47" s="58" t="e">
        <f>VLOOKUP(CH$5,Decrements!$A$5:$P$491,14,FALSE)</f>
        <v>#N/A</v>
      </c>
      <c r="CI47" s="58" t="e">
        <f>VLOOKUP(CI$5,Decrements!$A$5:$P$491,14,FALSE)</f>
        <v>#N/A</v>
      </c>
      <c r="CJ47" s="58" t="e">
        <f>VLOOKUP(CJ$5,Decrements!$A$5:$P$491,14,FALSE)</f>
        <v>#N/A</v>
      </c>
      <c r="CK47" s="58" t="e">
        <f>VLOOKUP(CK$5,Decrements!$A$5:$P$491,14,FALSE)</f>
        <v>#N/A</v>
      </c>
      <c r="CL47" s="58" t="e">
        <f>VLOOKUP(CL$5,Decrements!$A$5:$P$491,14,FALSE)</f>
        <v>#N/A</v>
      </c>
      <c r="CM47" s="58" t="e">
        <f>VLOOKUP(CM$5,Decrements!$A$5:$P$491,14,FALSE)</f>
        <v>#N/A</v>
      </c>
      <c r="CN47" s="58" t="e">
        <f>VLOOKUP(CN$5,Decrements!$A$5:$P$491,14,FALSE)</f>
        <v>#N/A</v>
      </c>
      <c r="CO47" s="58" t="e">
        <f>VLOOKUP(CO$5,Decrements!$A$5:$P$491,14,FALSE)</f>
        <v>#N/A</v>
      </c>
      <c r="CP47" s="58" t="e">
        <f>VLOOKUP(CP$5,Decrements!$A$5:$P$491,14,FALSE)</f>
        <v>#N/A</v>
      </c>
      <c r="CQ47" s="58" t="e">
        <f>VLOOKUP(CQ$5,Decrements!$A$5:$P$491,14,FALSE)</f>
        <v>#N/A</v>
      </c>
      <c r="CR47" s="58" t="e">
        <f>VLOOKUP(CR$5,Decrements!$A$5:$P$491,14,FALSE)</f>
        <v>#N/A</v>
      </c>
      <c r="CS47" s="58" t="e">
        <f>VLOOKUP(CS$5,Decrements!$A$5:$P$491,14,FALSE)</f>
        <v>#N/A</v>
      </c>
      <c r="CT47" s="58" t="e">
        <f>VLOOKUP(CT$5,Decrements!$A$5:$P$491,14,FALSE)</f>
        <v>#N/A</v>
      </c>
      <c r="CU47" s="58" t="e">
        <f>VLOOKUP(CU$5,Decrements!$A$5:$P$491,14,FALSE)</f>
        <v>#N/A</v>
      </c>
      <c r="CV47" s="58" t="e">
        <f>VLOOKUP(CV$5,Decrements!$A$5:$P$491,14,FALSE)</f>
        <v>#N/A</v>
      </c>
      <c r="CW47" s="58" t="e">
        <f>VLOOKUP(CW$5,Decrements!$A$5:$P$491,14,FALSE)</f>
        <v>#N/A</v>
      </c>
      <c r="CX47" s="58" t="e">
        <f>VLOOKUP(CX$5,Decrements!$A$5:$P$491,14,FALSE)</f>
        <v>#N/A</v>
      </c>
      <c r="CY47" s="58" t="e">
        <f>VLOOKUP(CY$5,Decrements!$A$5:$P$491,14,FALSE)</f>
        <v>#N/A</v>
      </c>
      <c r="CZ47" s="58" t="e">
        <f>VLOOKUP(CZ$5,Decrements!$A$5:$P$491,14,FALSE)</f>
        <v>#N/A</v>
      </c>
      <c r="DA47" s="58" t="e">
        <f>VLOOKUP(DA$5,Decrements!$A$5:$P$491,14,FALSE)</f>
        <v>#N/A</v>
      </c>
      <c r="DB47" s="58" t="e">
        <f>VLOOKUP(DB$5,Decrements!$A$5:$P$491,14,FALSE)</f>
        <v>#N/A</v>
      </c>
      <c r="DC47" s="58" t="e">
        <f>VLOOKUP(DC$5,Decrements!$A$5:$P$491,14,FALSE)</f>
        <v>#N/A</v>
      </c>
      <c r="DD47" s="58" t="e">
        <f>VLOOKUP(DD$5,Decrements!$A$5:$P$491,14,FALSE)</f>
        <v>#N/A</v>
      </c>
      <c r="DE47" s="58" t="e">
        <f>VLOOKUP(DE$5,Decrements!$A$5:$P$491,14,FALSE)</f>
        <v>#N/A</v>
      </c>
      <c r="DF47" s="58" t="e">
        <f>VLOOKUP(DF$5,Decrements!$A$5:$P$491,14,FALSE)</f>
        <v>#N/A</v>
      </c>
      <c r="DG47" s="58" t="e">
        <f>VLOOKUP(DG$5,Decrements!$A$5:$P$491,14,FALSE)</f>
        <v>#N/A</v>
      </c>
      <c r="DH47" s="58" t="e">
        <f>VLOOKUP(DH$5,Decrements!$A$5:$P$491,14,FALSE)</f>
        <v>#N/A</v>
      </c>
      <c r="DI47" s="58" t="e">
        <f>VLOOKUP(DI$5,Decrements!$A$5:$P$491,14,FALSE)</f>
        <v>#N/A</v>
      </c>
      <c r="DJ47" s="58" t="e">
        <f>VLOOKUP(DJ$5,Decrements!$A$5:$P$491,14,FALSE)</f>
        <v>#N/A</v>
      </c>
      <c r="DK47" s="58" t="e">
        <f>VLOOKUP(DK$5,Decrements!$A$5:$P$491,14,FALSE)</f>
        <v>#N/A</v>
      </c>
      <c r="DL47" s="58" t="e">
        <f>VLOOKUP(DL$5,Decrements!$A$5:$P$491,14,FALSE)</f>
        <v>#N/A</v>
      </c>
      <c r="DM47" s="58" t="e">
        <f>VLOOKUP(DM$5,Decrements!$A$5:$P$491,14,FALSE)</f>
        <v>#N/A</v>
      </c>
      <c r="DN47" s="58" t="e">
        <f>VLOOKUP(DN$5,Decrements!$A$5:$P$491,14,FALSE)</f>
        <v>#N/A</v>
      </c>
      <c r="DO47" s="58" t="e">
        <f>VLOOKUP(DO$5,Decrements!$A$5:$P$491,14,FALSE)</f>
        <v>#N/A</v>
      </c>
      <c r="DP47" s="58" t="e">
        <f>VLOOKUP(DP$5,Decrements!$A$5:$P$491,14,FALSE)</f>
        <v>#N/A</v>
      </c>
      <c r="DQ47" s="58" t="e">
        <f>VLOOKUP(DQ$5,Decrements!$A$5:$P$491,14,FALSE)</f>
        <v>#N/A</v>
      </c>
      <c r="DR47" s="58" t="e">
        <f>VLOOKUP(DR$5,Decrements!$A$5:$P$491,14,FALSE)</f>
        <v>#N/A</v>
      </c>
      <c r="DS47" s="58" t="e">
        <f>VLOOKUP(DS$5,Decrements!$A$5:$P$491,14,FALSE)</f>
        <v>#N/A</v>
      </c>
      <c r="DT47" s="58" t="e">
        <f>VLOOKUP(DT$5,Decrements!$A$5:$P$491,14,FALSE)</f>
        <v>#N/A</v>
      </c>
      <c r="DU47" s="58" t="e">
        <f>VLOOKUP(DU$5,Decrements!$A$5:$P$491,14,FALSE)</f>
        <v>#N/A</v>
      </c>
      <c r="DV47" s="58" t="e">
        <f>VLOOKUP(DV$5,Decrements!$A$5:$P$491,14,FALSE)</f>
        <v>#N/A</v>
      </c>
      <c r="DW47" s="58" t="e">
        <f>VLOOKUP(DW$5,Decrements!$A$5:$P$491,14,FALSE)</f>
        <v>#N/A</v>
      </c>
      <c r="DX47" s="58" t="e">
        <f>VLOOKUP(DX$5,Decrements!$A$5:$P$491,14,FALSE)</f>
        <v>#N/A</v>
      </c>
      <c r="DY47" s="58" t="e">
        <f>VLOOKUP(DY$5,Decrements!$A$5:$P$491,14,FALSE)</f>
        <v>#N/A</v>
      </c>
      <c r="DZ47" s="58" t="e">
        <f>VLOOKUP(DZ$5,Decrements!$A$5:$P$491,14,FALSE)</f>
        <v>#N/A</v>
      </c>
      <c r="EA47" s="58" t="e">
        <f>VLOOKUP(EA$5,Decrements!$A$5:$P$491,14,FALSE)</f>
        <v>#N/A</v>
      </c>
      <c r="EB47" s="58" t="e">
        <f>VLOOKUP(EB$5,Decrements!$A$5:$P$491,14,FALSE)</f>
        <v>#N/A</v>
      </c>
      <c r="EC47" s="58" t="e">
        <f>VLOOKUP(EC$5,Decrements!$A$5:$P$491,14,FALSE)</f>
        <v>#N/A</v>
      </c>
      <c r="ED47" s="58" t="e">
        <f>VLOOKUP(ED$5,Decrements!$A$5:$P$491,14,FALSE)</f>
        <v>#N/A</v>
      </c>
      <c r="EE47" s="58" t="e">
        <f>VLOOKUP(EE$5,Decrements!$A$5:$P$491,14,FALSE)</f>
        <v>#N/A</v>
      </c>
      <c r="EF47" s="58" t="e">
        <f>VLOOKUP(EF$5,Decrements!$A$5:$P$491,14,FALSE)</f>
        <v>#N/A</v>
      </c>
      <c r="EG47" s="58" t="e">
        <f>VLOOKUP(EG$5,Decrements!$A$5:$P$491,14,FALSE)</f>
        <v>#N/A</v>
      </c>
      <c r="EH47" s="58" t="e">
        <f>VLOOKUP(EH$5,Decrements!$A$5:$P$491,14,FALSE)</f>
        <v>#N/A</v>
      </c>
      <c r="EI47" s="58" t="e">
        <f>VLOOKUP(EI$5,Decrements!$A$5:$P$491,14,FALSE)</f>
        <v>#N/A</v>
      </c>
      <c r="EJ47" s="58" t="e">
        <f>VLOOKUP(EJ$5,Decrements!$A$5:$P$491,14,FALSE)</f>
        <v>#N/A</v>
      </c>
      <c r="EK47" s="58" t="e">
        <f>VLOOKUP(EK$5,Decrements!$A$5:$P$491,14,FALSE)</f>
        <v>#N/A</v>
      </c>
      <c r="EL47" s="58" t="e">
        <f>VLOOKUP(EL$5,Decrements!$A$5:$P$491,14,FALSE)</f>
        <v>#N/A</v>
      </c>
      <c r="EM47" s="58" t="e">
        <f>VLOOKUP(EM$5,Decrements!$A$5:$P$491,14,FALSE)</f>
        <v>#N/A</v>
      </c>
      <c r="EN47" s="58" t="e">
        <f>VLOOKUP(EN$5,Decrements!$A$5:$P$491,14,FALSE)</f>
        <v>#N/A</v>
      </c>
      <c r="EO47" s="58" t="e">
        <f>VLOOKUP(EO$5,Decrements!$A$5:$P$491,14,FALSE)</f>
        <v>#N/A</v>
      </c>
      <c r="EP47" s="58" t="e">
        <f>VLOOKUP(EP$5,Decrements!$A$5:$P$491,14,FALSE)</f>
        <v>#N/A</v>
      </c>
      <c r="EQ47" s="58" t="e">
        <f>VLOOKUP(EQ$5,Decrements!$A$5:$P$491,14,FALSE)</f>
        <v>#N/A</v>
      </c>
      <c r="ER47" s="58" t="e">
        <f>VLOOKUP(ER$5,Decrements!$A$5:$P$491,14,FALSE)</f>
        <v>#N/A</v>
      </c>
      <c r="ES47" s="58" t="e">
        <f>VLOOKUP(ES$5,Decrements!$A$5:$P$491,14,FALSE)</f>
        <v>#N/A</v>
      </c>
      <c r="ET47" s="58" t="e">
        <f>VLOOKUP(ET$5,Decrements!$A$5:$P$491,14,FALSE)</f>
        <v>#N/A</v>
      </c>
      <c r="EU47" s="58" t="e">
        <f>VLOOKUP(EU$5,Decrements!$A$5:$P$491,14,FALSE)</f>
        <v>#N/A</v>
      </c>
      <c r="EV47" s="58" t="e">
        <f>VLOOKUP(EV$5,Decrements!$A$5:$P$491,14,FALSE)</f>
        <v>#N/A</v>
      </c>
      <c r="EW47" s="58" t="e">
        <f>VLOOKUP(EW$5,Decrements!$A$5:$P$491,14,FALSE)</f>
        <v>#N/A</v>
      </c>
      <c r="EX47" s="58" t="e">
        <f>VLOOKUP(EX$5,Decrements!$A$5:$P$491,14,FALSE)</f>
        <v>#N/A</v>
      </c>
      <c r="EY47" s="58" t="e">
        <f>VLOOKUP(EY$5,Decrements!$A$5:$P$491,14,FALSE)</f>
        <v>#N/A</v>
      </c>
      <c r="EZ47" s="58" t="e">
        <f>VLOOKUP(EZ$5,Decrements!$A$5:$P$491,14,FALSE)</f>
        <v>#N/A</v>
      </c>
      <c r="FA47" s="58" t="e">
        <f>VLOOKUP(FA$5,Decrements!$A$5:$P$491,14,FALSE)</f>
        <v>#N/A</v>
      </c>
      <c r="FB47" s="58" t="e">
        <f>VLOOKUP(FB$5,Decrements!$A$5:$P$491,14,FALSE)</f>
        <v>#N/A</v>
      </c>
      <c r="FC47" s="58" t="e">
        <f>VLOOKUP(FC$5,Decrements!$A$5:$P$491,14,FALSE)</f>
        <v>#N/A</v>
      </c>
      <c r="FD47" s="58" t="e">
        <f>VLOOKUP(FD$5,Decrements!$A$5:$P$491,14,FALSE)</f>
        <v>#N/A</v>
      </c>
      <c r="FE47" s="58" t="e">
        <f>VLOOKUP(FE$5,Decrements!$A$5:$P$491,14,FALSE)</f>
        <v>#N/A</v>
      </c>
      <c r="FF47" s="58" t="e">
        <f>VLOOKUP(FF$5,Decrements!$A$5:$P$491,14,FALSE)</f>
        <v>#N/A</v>
      </c>
      <c r="FG47" s="58" t="e">
        <f>VLOOKUP(FG$5,Decrements!$A$5:$P$491,14,FALSE)</f>
        <v>#N/A</v>
      </c>
      <c r="FH47" s="58" t="e">
        <f>VLOOKUP(FH$5,Decrements!$A$5:$P$491,14,FALSE)</f>
        <v>#N/A</v>
      </c>
      <c r="FI47" s="58" t="e">
        <f>VLOOKUP(FI$5,Decrements!$A$5:$P$491,14,FALSE)</f>
        <v>#N/A</v>
      </c>
      <c r="FJ47" s="58" t="e">
        <f>VLOOKUP(FJ$5,Decrements!$A$5:$P$491,14,FALSE)</f>
        <v>#N/A</v>
      </c>
      <c r="FK47" s="58" t="e">
        <f>VLOOKUP(FK$5,Decrements!$A$5:$P$491,14,FALSE)</f>
        <v>#N/A</v>
      </c>
      <c r="FL47" s="58" t="e">
        <f>VLOOKUP(FL$5,Decrements!$A$5:$P$491,14,FALSE)</f>
        <v>#N/A</v>
      </c>
      <c r="FM47" s="58" t="e">
        <f>VLOOKUP(FM$5,Decrements!$A$5:$P$491,14,FALSE)</f>
        <v>#N/A</v>
      </c>
      <c r="FN47" s="58" t="e">
        <f>VLOOKUP(FN$5,Decrements!$A$5:$P$491,14,FALSE)</f>
        <v>#N/A</v>
      </c>
      <c r="FO47" s="58" t="e">
        <f>VLOOKUP(FO$5,Decrements!$A$5:$P$491,14,FALSE)</f>
        <v>#N/A</v>
      </c>
      <c r="FP47" s="58" t="e">
        <f>VLOOKUP(FP$5,Decrements!$A$5:$P$491,14,FALSE)</f>
        <v>#N/A</v>
      </c>
      <c r="FQ47" s="58" t="e">
        <f>VLOOKUP(FQ$5,Decrements!$A$5:$P$491,14,FALSE)</f>
        <v>#N/A</v>
      </c>
      <c r="FR47" s="58" t="e">
        <f>VLOOKUP(FR$5,Decrements!$A$5:$P$491,14,FALSE)</f>
        <v>#N/A</v>
      </c>
      <c r="FS47" s="58" t="e">
        <f>VLOOKUP(FS$5,Decrements!$A$5:$P$491,14,FALSE)</f>
        <v>#N/A</v>
      </c>
      <c r="FT47" s="58" t="e">
        <f>VLOOKUP(FT$5,Decrements!$A$5:$P$491,14,FALSE)</f>
        <v>#N/A</v>
      </c>
      <c r="FU47" s="58" t="e">
        <f>VLOOKUP(FU$5,Decrements!$A$5:$P$491,14,FALSE)</f>
        <v>#N/A</v>
      </c>
      <c r="FV47" s="58" t="e">
        <f>VLOOKUP(FV$5,Decrements!$A$5:$P$491,14,FALSE)</f>
        <v>#N/A</v>
      </c>
      <c r="FW47" s="58" t="e">
        <f>VLOOKUP(FW$5,Decrements!$A$5:$P$491,14,FALSE)</f>
        <v>#N/A</v>
      </c>
      <c r="FX47" s="58" t="e">
        <f>VLOOKUP(FX$5,Decrements!$A$5:$P$491,14,FALSE)</f>
        <v>#N/A</v>
      </c>
      <c r="FY47" s="58" t="e">
        <f>VLOOKUP(FY$5,Decrements!$A$5:$P$491,14,FALSE)</f>
        <v>#N/A</v>
      </c>
      <c r="FZ47" s="58" t="e">
        <f>VLOOKUP(FZ$5,Decrements!$A$5:$P$491,14,FALSE)</f>
        <v>#N/A</v>
      </c>
      <c r="GA47" s="58" t="e">
        <f>VLOOKUP(GA$5,Decrements!$A$5:$P$491,14,FALSE)</f>
        <v>#N/A</v>
      </c>
      <c r="GB47" s="58" t="e">
        <f>VLOOKUP(GB$5,Decrements!$A$5:$P$491,14,FALSE)</f>
        <v>#N/A</v>
      </c>
      <c r="GC47" s="58" t="e">
        <f>VLOOKUP(GC$5,Decrements!$A$5:$P$491,14,FALSE)</f>
        <v>#N/A</v>
      </c>
      <c r="GD47" s="58" t="e">
        <f>VLOOKUP(GD$5,Decrements!$A$5:$P$491,14,FALSE)</f>
        <v>#N/A</v>
      </c>
      <c r="GE47" s="58" t="e">
        <f>VLOOKUP(GE$5,Decrements!$A$5:$P$491,14,FALSE)</f>
        <v>#N/A</v>
      </c>
      <c r="GF47" s="58" t="e">
        <f>VLOOKUP(GF$5,Decrements!$A$5:$P$491,14,FALSE)</f>
        <v>#N/A</v>
      </c>
      <c r="GG47" s="58" t="e">
        <f>VLOOKUP(GG$5,Decrements!$A$5:$P$491,14,FALSE)</f>
        <v>#N/A</v>
      </c>
      <c r="GH47" s="58" t="e">
        <f>VLOOKUP(GH$5,Decrements!$A$5:$P$491,14,FALSE)</f>
        <v>#N/A</v>
      </c>
      <c r="GI47" s="58" t="e">
        <f>VLOOKUP(GI$5,Decrements!$A$5:$P$491,14,FALSE)</f>
        <v>#N/A</v>
      </c>
      <c r="GJ47" s="58" t="e">
        <f>VLOOKUP(GJ$5,Decrements!$A$5:$P$491,14,FALSE)</f>
        <v>#N/A</v>
      </c>
    </row>
    <row r="48" spans="2:192" x14ac:dyDescent="0.3">
      <c r="C48" s="32" t="s">
        <v>467</v>
      </c>
      <c r="D48" s="41"/>
      <c r="E48" s="69"/>
      <c r="F48" s="116">
        <f>F44+F45-F46-F47</f>
        <v>0.63873664918677409</v>
      </c>
      <c r="G48" s="116">
        <f t="shared" ref="G48:BR48" si="2705">G44+G45-G46-G47</f>
        <v>0.5030500566267011</v>
      </c>
      <c r="H48" s="59">
        <f t="shared" si="2705"/>
        <v>0.44361765277411719</v>
      </c>
      <c r="I48" s="59">
        <f t="shared" si="2705"/>
        <v>0.39045048089367895</v>
      </c>
      <c r="J48" s="59">
        <f t="shared" si="2705"/>
        <v>0.34383564040674247</v>
      </c>
      <c r="K48" s="59">
        <f t="shared" si="2705"/>
        <v>0.3024538478742374</v>
      </c>
      <c r="L48" s="59">
        <f t="shared" si="2705"/>
        <v>0.26486246673307512</v>
      </c>
      <c r="M48" s="59">
        <f t="shared" si="2705"/>
        <v>0.2308280554322632</v>
      </c>
      <c r="N48" s="59">
        <f t="shared" si="2705"/>
        <v>0.20012092264921083</v>
      </c>
      <c r="O48" s="59">
        <f t="shared" si="2705"/>
        <v>0.17250599945560435</v>
      </c>
      <c r="P48" s="59">
        <f t="shared" si="2705"/>
        <v>0.14775395882027315</v>
      </c>
      <c r="Q48" s="59">
        <f t="shared" si="2705"/>
        <v>0.12488988455056861</v>
      </c>
      <c r="R48" s="59">
        <f t="shared" si="2705"/>
        <v>0.10396224762599973</v>
      </c>
      <c r="S48" s="59">
        <f t="shared" si="2705"/>
        <v>8.5022807542169898E-2</v>
      </c>
      <c r="T48" s="59">
        <f t="shared" si="2705"/>
        <v>6.8119050548620053E-2</v>
      </c>
      <c r="U48" s="59">
        <f t="shared" si="2705"/>
        <v>5.328505064760343E-2</v>
      </c>
      <c r="V48" s="59">
        <f t="shared" si="2705"/>
        <v>4.0531167555855632E-2</v>
      </c>
      <c r="W48" s="59">
        <f t="shared" si="2705"/>
        <v>2.9833401537654503E-2</v>
      </c>
      <c r="X48" s="59">
        <f t="shared" si="2705"/>
        <v>2.1123694806074525E-2</v>
      </c>
      <c r="Y48" s="59">
        <f t="shared" si="2705"/>
        <v>1.4282914981373945E-2</v>
      </c>
      <c r="Z48" s="59">
        <f t="shared" si="2705"/>
        <v>9.1385254133661692E-3</v>
      </c>
      <c r="AA48" s="59">
        <f t="shared" si="2705"/>
        <v>5.6458036292879443E-3</v>
      </c>
      <c r="AB48" s="59">
        <f t="shared" si="2705"/>
        <v>3.3723952937320415E-3</v>
      </c>
      <c r="AC48" s="59">
        <f t="shared" si="2705"/>
        <v>1.9445494696252448E-3</v>
      </c>
      <c r="AD48" s="59">
        <f t="shared" si="2705"/>
        <v>1.0794412890355876E-3</v>
      </c>
      <c r="AE48" s="59">
        <f t="shared" si="2705"/>
        <v>0</v>
      </c>
      <c r="AF48" s="59" t="e">
        <f t="shared" si="2705"/>
        <v>#N/A</v>
      </c>
      <c r="AG48" s="59" t="e">
        <f t="shared" si="2705"/>
        <v>#N/A</v>
      </c>
      <c r="AH48" s="59" t="e">
        <f t="shared" si="2705"/>
        <v>#N/A</v>
      </c>
      <c r="AI48" s="59" t="e">
        <f t="shared" si="2705"/>
        <v>#N/A</v>
      </c>
      <c r="AJ48" s="59" t="e">
        <f t="shared" si="2705"/>
        <v>#N/A</v>
      </c>
      <c r="AK48" s="59" t="e">
        <f t="shared" si="2705"/>
        <v>#N/A</v>
      </c>
      <c r="AL48" s="59" t="e">
        <f t="shared" si="2705"/>
        <v>#N/A</v>
      </c>
      <c r="AM48" s="59" t="e">
        <f t="shared" si="2705"/>
        <v>#N/A</v>
      </c>
      <c r="AN48" s="59" t="e">
        <f t="shared" si="2705"/>
        <v>#N/A</v>
      </c>
      <c r="AO48" s="59" t="e">
        <f t="shared" si="2705"/>
        <v>#N/A</v>
      </c>
      <c r="AP48" s="59" t="e">
        <f t="shared" si="2705"/>
        <v>#N/A</v>
      </c>
      <c r="AQ48" s="59" t="e">
        <f t="shared" si="2705"/>
        <v>#N/A</v>
      </c>
      <c r="AR48" s="59" t="e">
        <f t="shared" si="2705"/>
        <v>#N/A</v>
      </c>
      <c r="AS48" s="59" t="e">
        <f t="shared" si="2705"/>
        <v>#N/A</v>
      </c>
      <c r="AT48" s="59" t="e">
        <f t="shared" si="2705"/>
        <v>#N/A</v>
      </c>
      <c r="AU48" s="59" t="e">
        <f t="shared" si="2705"/>
        <v>#N/A</v>
      </c>
      <c r="AV48" s="59" t="e">
        <f t="shared" si="2705"/>
        <v>#N/A</v>
      </c>
      <c r="AW48" s="59" t="e">
        <f t="shared" si="2705"/>
        <v>#N/A</v>
      </c>
      <c r="AX48" s="59" t="e">
        <f t="shared" si="2705"/>
        <v>#N/A</v>
      </c>
      <c r="AY48" s="59" t="e">
        <f t="shared" si="2705"/>
        <v>#N/A</v>
      </c>
      <c r="AZ48" s="59" t="e">
        <f t="shared" si="2705"/>
        <v>#N/A</v>
      </c>
      <c r="BA48" s="59" t="e">
        <f t="shared" si="2705"/>
        <v>#N/A</v>
      </c>
      <c r="BB48" s="59" t="e">
        <f t="shared" si="2705"/>
        <v>#N/A</v>
      </c>
      <c r="BC48" s="59" t="e">
        <f t="shared" si="2705"/>
        <v>#N/A</v>
      </c>
      <c r="BD48" s="59" t="e">
        <f t="shared" si="2705"/>
        <v>#N/A</v>
      </c>
      <c r="BE48" s="59" t="e">
        <f t="shared" si="2705"/>
        <v>#N/A</v>
      </c>
      <c r="BF48" s="59" t="e">
        <f t="shared" si="2705"/>
        <v>#N/A</v>
      </c>
      <c r="BG48" s="59" t="e">
        <f t="shared" si="2705"/>
        <v>#N/A</v>
      </c>
      <c r="BH48" s="105" t="e">
        <f t="shared" si="2705"/>
        <v>#N/A</v>
      </c>
      <c r="BI48" s="105" t="e">
        <f t="shared" si="2705"/>
        <v>#N/A</v>
      </c>
      <c r="BJ48" s="59" t="e">
        <f t="shared" si="2705"/>
        <v>#N/A</v>
      </c>
      <c r="BK48" s="59" t="e">
        <f t="shared" si="2705"/>
        <v>#N/A</v>
      </c>
      <c r="BL48" s="59" t="e">
        <f t="shared" si="2705"/>
        <v>#N/A</v>
      </c>
      <c r="BM48" s="59" t="e">
        <f t="shared" si="2705"/>
        <v>#N/A</v>
      </c>
      <c r="BN48" s="59" t="e">
        <f t="shared" si="2705"/>
        <v>#N/A</v>
      </c>
      <c r="BO48" s="59" t="e">
        <f t="shared" si="2705"/>
        <v>#N/A</v>
      </c>
      <c r="BP48" s="59" t="e">
        <f t="shared" si="2705"/>
        <v>#N/A</v>
      </c>
      <c r="BQ48" s="59" t="e">
        <f t="shared" si="2705"/>
        <v>#N/A</v>
      </c>
      <c r="BR48" s="59" t="e">
        <f t="shared" si="2705"/>
        <v>#N/A</v>
      </c>
      <c r="BS48" s="59" t="e">
        <f t="shared" ref="BS48:ED48" si="2706">BS44+BS45-BS46-BS47</f>
        <v>#N/A</v>
      </c>
      <c r="BT48" s="59" t="e">
        <f t="shared" si="2706"/>
        <v>#N/A</v>
      </c>
      <c r="BU48" s="59" t="e">
        <f t="shared" si="2706"/>
        <v>#N/A</v>
      </c>
      <c r="BV48" s="59" t="e">
        <f t="shared" ref="BV48:BW48" si="2707">BV44+BV45-BV46-BV47</f>
        <v>#N/A</v>
      </c>
      <c r="BW48" s="59" t="e">
        <f t="shared" si="2707"/>
        <v>#N/A</v>
      </c>
      <c r="BX48" s="59" t="e">
        <f t="shared" si="2706"/>
        <v>#N/A</v>
      </c>
      <c r="BY48" s="59" t="e">
        <f t="shared" si="2706"/>
        <v>#N/A</v>
      </c>
      <c r="BZ48" s="59" t="e">
        <f t="shared" si="2706"/>
        <v>#N/A</v>
      </c>
      <c r="CA48" s="59" t="e">
        <f t="shared" si="2706"/>
        <v>#N/A</v>
      </c>
      <c r="CB48" s="59" t="e">
        <f t="shared" si="2706"/>
        <v>#N/A</v>
      </c>
      <c r="CC48" s="59" t="e">
        <f t="shared" si="2706"/>
        <v>#N/A</v>
      </c>
      <c r="CD48" s="59" t="e">
        <f t="shared" si="2706"/>
        <v>#N/A</v>
      </c>
      <c r="CE48" s="59" t="e">
        <f t="shared" si="2706"/>
        <v>#N/A</v>
      </c>
      <c r="CF48" s="59" t="e">
        <f t="shared" si="2706"/>
        <v>#N/A</v>
      </c>
      <c r="CG48" s="59" t="e">
        <f t="shared" si="2706"/>
        <v>#N/A</v>
      </c>
      <c r="CH48" s="59" t="e">
        <f t="shared" si="2706"/>
        <v>#N/A</v>
      </c>
      <c r="CI48" s="59" t="e">
        <f t="shared" si="2706"/>
        <v>#N/A</v>
      </c>
      <c r="CJ48" s="59" t="e">
        <f t="shared" si="2706"/>
        <v>#N/A</v>
      </c>
      <c r="CK48" s="59" t="e">
        <f t="shared" si="2706"/>
        <v>#N/A</v>
      </c>
      <c r="CL48" s="59" t="e">
        <f t="shared" si="2706"/>
        <v>#N/A</v>
      </c>
      <c r="CM48" s="59" t="e">
        <f t="shared" si="2706"/>
        <v>#N/A</v>
      </c>
      <c r="CN48" s="59" t="e">
        <f t="shared" si="2706"/>
        <v>#N/A</v>
      </c>
      <c r="CO48" s="59" t="e">
        <f t="shared" si="2706"/>
        <v>#N/A</v>
      </c>
      <c r="CP48" s="59" t="e">
        <f t="shared" si="2706"/>
        <v>#N/A</v>
      </c>
      <c r="CQ48" s="59" t="e">
        <f t="shared" si="2706"/>
        <v>#N/A</v>
      </c>
      <c r="CR48" s="59" t="e">
        <f t="shared" si="2706"/>
        <v>#N/A</v>
      </c>
      <c r="CS48" s="59" t="e">
        <f t="shared" si="2706"/>
        <v>#N/A</v>
      </c>
      <c r="CT48" s="59" t="e">
        <f t="shared" si="2706"/>
        <v>#N/A</v>
      </c>
      <c r="CU48" s="59" t="e">
        <f t="shared" si="2706"/>
        <v>#N/A</v>
      </c>
      <c r="CV48" s="59" t="e">
        <f t="shared" si="2706"/>
        <v>#N/A</v>
      </c>
      <c r="CW48" s="59" t="e">
        <f t="shared" si="2706"/>
        <v>#N/A</v>
      </c>
      <c r="CX48" s="59" t="e">
        <f t="shared" si="2706"/>
        <v>#N/A</v>
      </c>
      <c r="CY48" s="59" t="e">
        <f t="shared" si="2706"/>
        <v>#N/A</v>
      </c>
      <c r="CZ48" s="59" t="e">
        <f t="shared" si="2706"/>
        <v>#N/A</v>
      </c>
      <c r="DA48" s="59" t="e">
        <f t="shared" si="2706"/>
        <v>#N/A</v>
      </c>
      <c r="DB48" s="59" t="e">
        <f t="shared" si="2706"/>
        <v>#N/A</v>
      </c>
      <c r="DC48" s="59" t="e">
        <f t="shared" si="2706"/>
        <v>#N/A</v>
      </c>
      <c r="DD48" s="59" t="e">
        <f t="shared" si="2706"/>
        <v>#N/A</v>
      </c>
      <c r="DE48" s="59" t="e">
        <f t="shared" si="2706"/>
        <v>#N/A</v>
      </c>
      <c r="DF48" s="59" t="e">
        <f t="shared" si="2706"/>
        <v>#N/A</v>
      </c>
      <c r="DG48" s="59" t="e">
        <f t="shared" si="2706"/>
        <v>#N/A</v>
      </c>
      <c r="DH48" s="59" t="e">
        <f t="shared" si="2706"/>
        <v>#N/A</v>
      </c>
      <c r="DI48" s="59" t="e">
        <f t="shared" si="2706"/>
        <v>#N/A</v>
      </c>
      <c r="DJ48" s="59" t="e">
        <f t="shared" si="2706"/>
        <v>#N/A</v>
      </c>
      <c r="DK48" s="59" t="e">
        <f t="shared" si="2706"/>
        <v>#N/A</v>
      </c>
      <c r="DL48" s="59" t="e">
        <f t="shared" si="2706"/>
        <v>#N/A</v>
      </c>
      <c r="DM48" s="59" t="e">
        <f t="shared" si="2706"/>
        <v>#N/A</v>
      </c>
      <c r="DN48" s="59" t="e">
        <f t="shared" si="2706"/>
        <v>#N/A</v>
      </c>
      <c r="DO48" s="59" t="e">
        <f t="shared" si="2706"/>
        <v>#N/A</v>
      </c>
      <c r="DP48" s="59" t="e">
        <f t="shared" si="2706"/>
        <v>#N/A</v>
      </c>
      <c r="DQ48" s="59" t="e">
        <f t="shared" si="2706"/>
        <v>#N/A</v>
      </c>
      <c r="DR48" s="59" t="e">
        <f t="shared" si="2706"/>
        <v>#N/A</v>
      </c>
      <c r="DS48" s="59" t="e">
        <f t="shared" si="2706"/>
        <v>#N/A</v>
      </c>
      <c r="DT48" s="59" t="e">
        <f t="shared" si="2706"/>
        <v>#N/A</v>
      </c>
      <c r="DU48" s="59" t="e">
        <f t="shared" si="2706"/>
        <v>#N/A</v>
      </c>
      <c r="DV48" s="59" t="e">
        <f t="shared" si="2706"/>
        <v>#N/A</v>
      </c>
      <c r="DW48" s="59" t="e">
        <f t="shared" si="2706"/>
        <v>#N/A</v>
      </c>
      <c r="DX48" s="59" t="e">
        <f t="shared" si="2706"/>
        <v>#N/A</v>
      </c>
      <c r="DY48" s="59" t="e">
        <f t="shared" si="2706"/>
        <v>#N/A</v>
      </c>
      <c r="DZ48" s="59" t="e">
        <f t="shared" si="2706"/>
        <v>#N/A</v>
      </c>
      <c r="EA48" s="59" t="e">
        <f t="shared" si="2706"/>
        <v>#N/A</v>
      </c>
      <c r="EB48" s="59" t="e">
        <f t="shared" si="2706"/>
        <v>#N/A</v>
      </c>
      <c r="EC48" s="59" t="e">
        <f t="shared" si="2706"/>
        <v>#N/A</v>
      </c>
      <c r="ED48" s="59" t="e">
        <f t="shared" si="2706"/>
        <v>#N/A</v>
      </c>
      <c r="EE48" s="59" t="e">
        <f t="shared" ref="EE48:GJ48" si="2708">EE44+EE45-EE46-EE47</f>
        <v>#N/A</v>
      </c>
      <c r="EF48" s="59" t="e">
        <f t="shared" si="2708"/>
        <v>#N/A</v>
      </c>
      <c r="EG48" s="59" t="e">
        <f t="shared" si="2708"/>
        <v>#N/A</v>
      </c>
      <c r="EH48" s="59" t="e">
        <f t="shared" si="2708"/>
        <v>#N/A</v>
      </c>
      <c r="EI48" s="59" t="e">
        <f t="shared" si="2708"/>
        <v>#N/A</v>
      </c>
      <c r="EJ48" s="59" t="e">
        <f t="shared" si="2708"/>
        <v>#N/A</v>
      </c>
      <c r="EK48" s="59" t="e">
        <f t="shared" si="2708"/>
        <v>#N/A</v>
      </c>
      <c r="EL48" s="59" t="e">
        <f t="shared" si="2708"/>
        <v>#N/A</v>
      </c>
      <c r="EM48" s="59" t="e">
        <f t="shared" si="2708"/>
        <v>#N/A</v>
      </c>
      <c r="EN48" s="59" t="e">
        <f t="shared" si="2708"/>
        <v>#N/A</v>
      </c>
      <c r="EO48" s="59" t="e">
        <f t="shared" si="2708"/>
        <v>#N/A</v>
      </c>
      <c r="EP48" s="59" t="e">
        <f t="shared" si="2708"/>
        <v>#N/A</v>
      </c>
      <c r="EQ48" s="59" t="e">
        <f t="shared" si="2708"/>
        <v>#N/A</v>
      </c>
      <c r="ER48" s="59" t="e">
        <f t="shared" si="2708"/>
        <v>#N/A</v>
      </c>
      <c r="ES48" s="59" t="e">
        <f t="shared" si="2708"/>
        <v>#N/A</v>
      </c>
      <c r="ET48" s="59" t="e">
        <f t="shared" si="2708"/>
        <v>#N/A</v>
      </c>
      <c r="EU48" s="59" t="e">
        <f t="shared" si="2708"/>
        <v>#N/A</v>
      </c>
      <c r="EV48" s="59" t="e">
        <f t="shared" si="2708"/>
        <v>#N/A</v>
      </c>
      <c r="EW48" s="59" t="e">
        <f t="shared" si="2708"/>
        <v>#N/A</v>
      </c>
      <c r="EX48" s="59" t="e">
        <f t="shared" si="2708"/>
        <v>#N/A</v>
      </c>
      <c r="EY48" s="59" t="e">
        <f t="shared" si="2708"/>
        <v>#N/A</v>
      </c>
      <c r="EZ48" s="59" t="e">
        <f t="shared" si="2708"/>
        <v>#N/A</v>
      </c>
      <c r="FA48" s="59" t="e">
        <f t="shared" si="2708"/>
        <v>#N/A</v>
      </c>
      <c r="FB48" s="59" t="e">
        <f t="shared" si="2708"/>
        <v>#N/A</v>
      </c>
      <c r="FC48" s="59" t="e">
        <f t="shared" si="2708"/>
        <v>#N/A</v>
      </c>
      <c r="FD48" s="59" t="e">
        <f t="shared" si="2708"/>
        <v>#N/A</v>
      </c>
      <c r="FE48" s="59" t="e">
        <f t="shared" si="2708"/>
        <v>#N/A</v>
      </c>
      <c r="FF48" s="59" t="e">
        <f t="shared" si="2708"/>
        <v>#N/A</v>
      </c>
      <c r="FG48" s="59" t="e">
        <f t="shared" si="2708"/>
        <v>#N/A</v>
      </c>
      <c r="FH48" s="59" t="e">
        <f t="shared" si="2708"/>
        <v>#N/A</v>
      </c>
      <c r="FI48" s="59" t="e">
        <f t="shared" si="2708"/>
        <v>#N/A</v>
      </c>
      <c r="FJ48" s="59" t="e">
        <f t="shared" si="2708"/>
        <v>#N/A</v>
      </c>
      <c r="FK48" s="59" t="e">
        <f t="shared" si="2708"/>
        <v>#N/A</v>
      </c>
      <c r="FL48" s="59" t="e">
        <f t="shared" si="2708"/>
        <v>#N/A</v>
      </c>
      <c r="FM48" s="59" t="e">
        <f t="shared" si="2708"/>
        <v>#N/A</v>
      </c>
      <c r="FN48" s="59" t="e">
        <f t="shared" si="2708"/>
        <v>#N/A</v>
      </c>
      <c r="FO48" s="59" t="e">
        <f t="shared" si="2708"/>
        <v>#N/A</v>
      </c>
      <c r="FP48" s="59" t="e">
        <f t="shared" si="2708"/>
        <v>#N/A</v>
      </c>
      <c r="FQ48" s="59" t="e">
        <f t="shared" si="2708"/>
        <v>#N/A</v>
      </c>
      <c r="FR48" s="59" t="e">
        <f t="shared" si="2708"/>
        <v>#N/A</v>
      </c>
      <c r="FS48" s="59" t="e">
        <f t="shared" si="2708"/>
        <v>#N/A</v>
      </c>
      <c r="FT48" s="59" t="e">
        <f t="shared" si="2708"/>
        <v>#N/A</v>
      </c>
      <c r="FU48" s="59" t="e">
        <f t="shared" si="2708"/>
        <v>#N/A</v>
      </c>
      <c r="FV48" s="59" t="e">
        <f t="shared" si="2708"/>
        <v>#N/A</v>
      </c>
      <c r="FW48" s="59" t="e">
        <f t="shared" si="2708"/>
        <v>#N/A</v>
      </c>
      <c r="FX48" s="59" t="e">
        <f t="shared" si="2708"/>
        <v>#N/A</v>
      </c>
      <c r="FY48" s="59" t="e">
        <f t="shared" si="2708"/>
        <v>#N/A</v>
      </c>
      <c r="FZ48" s="59" t="e">
        <f t="shared" si="2708"/>
        <v>#N/A</v>
      </c>
      <c r="GA48" s="59" t="e">
        <f t="shared" si="2708"/>
        <v>#N/A</v>
      </c>
      <c r="GB48" s="59" t="e">
        <f t="shared" si="2708"/>
        <v>#N/A</v>
      </c>
      <c r="GC48" s="59" t="e">
        <f t="shared" si="2708"/>
        <v>#N/A</v>
      </c>
      <c r="GD48" s="59" t="e">
        <f t="shared" si="2708"/>
        <v>#N/A</v>
      </c>
      <c r="GE48" s="59" t="e">
        <f t="shared" si="2708"/>
        <v>#N/A</v>
      </c>
      <c r="GF48" s="59" t="e">
        <f t="shared" si="2708"/>
        <v>#N/A</v>
      </c>
      <c r="GG48" s="59" t="e">
        <f t="shared" si="2708"/>
        <v>#N/A</v>
      </c>
      <c r="GH48" s="59" t="e">
        <f t="shared" si="2708"/>
        <v>#N/A</v>
      </c>
      <c r="GI48" s="59" t="e">
        <f t="shared" si="2708"/>
        <v>#N/A</v>
      </c>
      <c r="GJ48" s="59" t="e">
        <f t="shared" si="2708"/>
        <v>#N/A</v>
      </c>
    </row>
    <row r="49" spans="1:192" x14ac:dyDescent="0.3">
      <c r="C49" s="124" t="s">
        <v>468</v>
      </c>
      <c r="D49" s="124"/>
      <c r="E49" s="125"/>
      <c r="F49" s="124">
        <f t="shared" ref="F49:AK49" si="2709">+(F44+F45)*Sum_Assured*(1+Escalation_Factor)^(F5-1)*F11</f>
        <v>10000</v>
      </c>
      <c r="G49" s="124">
        <f t="shared" si="2709"/>
        <v>5883.7727324101152</v>
      </c>
      <c r="H49" s="124">
        <f t="shared" si="2709"/>
        <v>4213.0966733084942</v>
      </c>
      <c r="I49" s="124">
        <f t="shared" si="2709"/>
        <v>3450.1224264034295</v>
      </c>
      <c r="J49" s="124">
        <f t="shared" si="2709"/>
        <v>2846.387601237454</v>
      </c>
      <c r="K49" s="124">
        <f t="shared" si="2709"/>
        <v>2357.1434444132396</v>
      </c>
      <c r="L49" s="124">
        <f t="shared" si="2709"/>
        <v>1951.8356374897746</v>
      </c>
      <c r="M49" s="124">
        <f t="shared" si="2709"/>
        <v>1609.4906950610778</v>
      </c>
      <c r="N49" s="124">
        <f t="shared" si="2709"/>
        <v>1320.9347509624522</v>
      </c>
      <c r="O49" s="124">
        <f t="shared" si="2709"/>
        <v>1078.5053282855263</v>
      </c>
      <c r="P49" s="124">
        <f t="shared" si="2709"/>
        <v>875.53746617649028</v>
      </c>
      <c r="Q49" s="124">
        <f t="shared" si="2709"/>
        <v>706.23869212073816</v>
      </c>
      <c r="R49" s="124">
        <f t="shared" si="2709"/>
        <v>562.18833692973192</v>
      </c>
      <c r="S49" s="124">
        <f t="shared" si="2709"/>
        <v>440.72990014274694</v>
      </c>
      <c r="T49" s="124">
        <f t="shared" si="2709"/>
        <v>339.44906323012111</v>
      </c>
      <c r="U49" s="124">
        <f t="shared" si="2709"/>
        <v>256.1238880725528</v>
      </c>
      <c r="V49" s="124">
        <f t="shared" si="2709"/>
        <v>188.68145330245397</v>
      </c>
      <c r="W49" s="124">
        <f t="shared" si="2709"/>
        <v>135.1622071044396</v>
      </c>
      <c r="X49" s="124">
        <f t="shared" si="2709"/>
        <v>93.693888818209075</v>
      </c>
      <c r="Y49" s="124">
        <f t="shared" si="2709"/>
        <v>62.477077566701979</v>
      </c>
      <c r="Z49" s="124">
        <f t="shared" si="2709"/>
        <v>39.784142766069067</v>
      </c>
      <c r="AA49" s="124">
        <f t="shared" si="2709"/>
        <v>23.972405130840531</v>
      </c>
      <c r="AB49" s="124">
        <f t="shared" si="2709"/>
        <v>13.947731690628528</v>
      </c>
      <c r="AC49" s="124">
        <f t="shared" si="2709"/>
        <v>7.8461864016096978</v>
      </c>
      <c r="AD49" s="124">
        <f t="shared" si="2709"/>
        <v>4.2607050811079956</v>
      </c>
      <c r="AE49" s="124">
        <f t="shared" si="2709"/>
        <v>2.2274288223673109</v>
      </c>
      <c r="AF49" s="124">
        <f t="shared" si="2709"/>
        <v>0</v>
      </c>
      <c r="AG49" s="124" t="e">
        <f t="shared" si="2709"/>
        <v>#N/A</v>
      </c>
      <c r="AH49" s="124" t="e">
        <f t="shared" si="2709"/>
        <v>#N/A</v>
      </c>
      <c r="AI49" s="124" t="e">
        <f t="shared" si="2709"/>
        <v>#N/A</v>
      </c>
      <c r="AJ49" s="124" t="e">
        <f t="shared" si="2709"/>
        <v>#N/A</v>
      </c>
      <c r="AK49" s="124" t="e">
        <f t="shared" si="2709"/>
        <v>#N/A</v>
      </c>
      <c r="AL49" s="124" t="e">
        <f t="shared" ref="AL49:BQ49" si="2710">+(AL44+AL45)*Sum_Assured*(1+Escalation_Factor)^(AL5-1)*AL11</f>
        <v>#N/A</v>
      </c>
      <c r="AM49" s="124" t="e">
        <f t="shared" si="2710"/>
        <v>#N/A</v>
      </c>
      <c r="AN49" s="124" t="e">
        <f t="shared" si="2710"/>
        <v>#N/A</v>
      </c>
      <c r="AO49" s="124" t="e">
        <f t="shared" si="2710"/>
        <v>#N/A</v>
      </c>
      <c r="AP49" s="124" t="e">
        <f t="shared" si="2710"/>
        <v>#N/A</v>
      </c>
      <c r="AQ49" s="124" t="e">
        <f t="shared" si="2710"/>
        <v>#N/A</v>
      </c>
      <c r="AR49" s="124" t="e">
        <f t="shared" si="2710"/>
        <v>#N/A</v>
      </c>
      <c r="AS49" s="124" t="e">
        <f t="shared" si="2710"/>
        <v>#N/A</v>
      </c>
      <c r="AT49" s="124" t="e">
        <f t="shared" si="2710"/>
        <v>#N/A</v>
      </c>
      <c r="AU49" s="124" t="e">
        <f t="shared" si="2710"/>
        <v>#N/A</v>
      </c>
      <c r="AV49" s="124" t="e">
        <f t="shared" si="2710"/>
        <v>#N/A</v>
      </c>
      <c r="AW49" s="124" t="e">
        <f t="shared" si="2710"/>
        <v>#N/A</v>
      </c>
      <c r="AX49" s="124" t="e">
        <f t="shared" si="2710"/>
        <v>#N/A</v>
      </c>
      <c r="AY49" s="124" t="e">
        <f t="shared" si="2710"/>
        <v>#N/A</v>
      </c>
      <c r="AZ49" s="124" t="e">
        <f t="shared" si="2710"/>
        <v>#N/A</v>
      </c>
      <c r="BA49" s="124" t="e">
        <f t="shared" si="2710"/>
        <v>#N/A</v>
      </c>
      <c r="BB49" s="124" t="e">
        <f t="shared" si="2710"/>
        <v>#N/A</v>
      </c>
      <c r="BC49" s="124" t="e">
        <f t="shared" si="2710"/>
        <v>#N/A</v>
      </c>
      <c r="BD49" s="124" t="e">
        <f t="shared" si="2710"/>
        <v>#N/A</v>
      </c>
      <c r="BE49" s="124" t="e">
        <f t="shared" si="2710"/>
        <v>#N/A</v>
      </c>
      <c r="BF49" s="124" t="e">
        <f t="shared" si="2710"/>
        <v>#N/A</v>
      </c>
      <c r="BG49" s="124" t="e">
        <f t="shared" si="2710"/>
        <v>#N/A</v>
      </c>
      <c r="BH49" s="124" t="e">
        <f t="shared" si="2710"/>
        <v>#N/A</v>
      </c>
      <c r="BI49" s="124" t="e">
        <f t="shared" si="2710"/>
        <v>#N/A</v>
      </c>
      <c r="BJ49" s="124" t="e">
        <f t="shared" si="2710"/>
        <v>#N/A</v>
      </c>
      <c r="BK49" s="124" t="e">
        <f t="shared" si="2710"/>
        <v>#N/A</v>
      </c>
      <c r="BL49" s="124" t="e">
        <f t="shared" si="2710"/>
        <v>#N/A</v>
      </c>
      <c r="BM49" s="124" t="e">
        <f t="shared" si="2710"/>
        <v>#N/A</v>
      </c>
      <c r="BN49" s="124" t="e">
        <f t="shared" si="2710"/>
        <v>#N/A</v>
      </c>
      <c r="BO49" s="124" t="e">
        <f t="shared" si="2710"/>
        <v>#N/A</v>
      </c>
      <c r="BP49" s="124" t="e">
        <f t="shared" si="2710"/>
        <v>#N/A</v>
      </c>
      <c r="BQ49" s="124" t="e">
        <f t="shared" si="2710"/>
        <v>#N/A</v>
      </c>
      <c r="BR49" s="124" t="e">
        <f t="shared" ref="BR49:CW49" si="2711">+(BR44+BR45)*Sum_Assured*(1+Escalation_Factor)^(BR5-1)*BR11</f>
        <v>#N/A</v>
      </c>
      <c r="BS49" s="124" t="e">
        <f t="shared" si="2711"/>
        <v>#N/A</v>
      </c>
      <c r="BT49" s="124" t="e">
        <f t="shared" si="2711"/>
        <v>#N/A</v>
      </c>
      <c r="BU49" s="124" t="e">
        <f t="shared" si="2711"/>
        <v>#N/A</v>
      </c>
      <c r="BV49" s="124" t="e">
        <f t="shared" si="2711"/>
        <v>#N/A</v>
      </c>
      <c r="BW49" s="124" t="e">
        <f t="shared" si="2711"/>
        <v>#N/A</v>
      </c>
      <c r="BX49" s="124" t="e">
        <f t="shared" si="2711"/>
        <v>#N/A</v>
      </c>
      <c r="BY49" s="124" t="e">
        <f t="shared" si="2711"/>
        <v>#N/A</v>
      </c>
      <c r="BZ49" s="124" t="e">
        <f t="shared" si="2711"/>
        <v>#N/A</v>
      </c>
      <c r="CA49" s="124" t="e">
        <f t="shared" si="2711"/>
        <v>#N/A</v>
      </c>
      <c r="CB49" s="124" t="e">
        <f t="shared" si="2711"/>
        <v>#N/A</v>
      </c>
      <c r="CC49" s="124" t="e">
        <f t="shared" si="2711"/>
        <v>#N/A</v>
      </c>
      <c r="CD49" s="124" t="e">
        <f t="shared" si="2711"/>
        <v>#N/A</v>
      </c>
      <c r="CE49" s="124" t="e">
        <f t="shared" si="2711"/>
        <v>#N/A</v>
      </c>
      <c r="CF49" s="124" t="e">
        <f t="shared" si="2711"/>
        <v>#N/A</v>
      </c>
      <c r="CG49" s="124" t="e">
        <f t="shared" si="2711"/>
        <v>#N/A</v>
      </c>
      <c r="CH49" s="124" t="e">
        <f t="shared" si="2711"/>
        <v>#N/A</v>
      </c>
      <c r="CI49" s="124" t="e">
        <f t="shared" si="2711"/>
        <v>#N/A</v>
      </c>
      <c r="CJ49" s="124" t="e">
        <f t="shared" si="2711"/>
        <v>#N/A</v>
      </c>
      <c r="CK49" s="124" t="e">
        <f t="shared" si="2711"/>
        <v>#N/A</v>
      </c>
      <c r="CL49" s="124" t="e">
        <f t="shared" si="2711"/>
        <v>#N/A</v>
      </c>
      <c r="CM49" s="124" t="e">
        <f t="shared" si="2711"/>
        <v>#N/A</v>
      </c>
      <c r="CN49" s="124" t="e">
        <f t="shared" si="2711"/>
        <v>#N/A</v>
      </c>
      <c r="CO49" s="124" t="e">
        <f t="shared" si="2711"/>
        <v>#N/A</v>
      </c>
      <c r="CP49" s="124" t="e">
        <f t="shared" si="2711"/>
        <v>#N/A</v>
      </c>
      <c r="CQ49" s="124" t="e">
        <f t="shared" si="2711"/>
        <v>#N/A</v>
      </c>
      <c r="CR49" s="124" t="e">
        <f t="shared" si="2711"/>
        <v>#N/A</v>
      </c>
      <c r="CS49" s="124" t="e">
        <f t="shared" si="2711"/>
        <v>#N/A</v>
      </c>
      <c r="CT49" s="124" t="e">
        <f t="shared" si="2711"/>
        <v>#N/A</v>
      </c>
      <c r="CU49" s="124" t="e">
        <f t="shared" si="2711"/>
        <v>#N/A</v>
      </c>
      <c r="CV49" s="124" t="e">
        <f t="shared" si="2711"/>
        <v>#N/A</v>
      </c>
      <c r="CW49" s="124" t="e">
        <f t="shared" si="2711"/>
        <v>#N/A</v>
      </c>
      <c r="CX49" s="124" t="e">
        <f t="shared" ref="CX49:EC49" si="2712">+(CX44+CX45)*Sum_Assured*(1+Escalation_Factor)^(CX5-1)*CX11</f>
        <v>#N/A</v>
      </c>
      <c r="CY49" s="124" t="e">
        <f t="shared" si="2712"/>
        <v>#N/A</v>
      </c>
      <c r="CZ49" s="124" t="e">
        <f t="shared" si="2712"/>
        <v>#N/A</v>
      </c>
      <c r="DA49" s="124" t="e">
        <f t="shared" si="2712"/>
        <v>#N/A</v>
      </c>
      <c r="DB49" s="124" t="e">
        <f t="shared" si="2712"/>
        <v>#N/A</v>
      </c>
      <c r="DC49" s="124" t="e">
        <f t="shared" si="2712"/>
        <v>#N/A</v>
      </c>
      <c r="DD49" s="124" t="e">
        <f t="shared" si="2712"/>
        <v>#N/A</v>
      </c>
      <c r="DE49" s="124" t="e">
        <f t="shared" si="2712"/>
        <v>#N/A</v>
      </c>
      <c r="DF49" s="124" t="e">
        <f t="shared" si="2712"/>
        <v>#N/A</v>
      </c>
      <c r="DG49" s="124" t="e">
        <f t="shared" si="2712"/>
        <v>#N/A</v>
      </c>
      <c r="DH49" s="124" t="e">
        <f t="shared" si="2712"/>
        <v>#N/A</v>
      </c>
      <c r="DI49" s="124" t="e">
        <f t="shared" si="2712"/>
        <v>#N/A</v>
      </c>
      <c r="DJ49" s="124" t="e">
        <f t="shared" si="2712"/>
        <v>#N/A</v>
      </c>
      <c r="DK49" s="124" t="e">
        <f t="shared" si="2712"/>
        <v>#N/A</v>
      </c>
      <c r="DL49" s="124" t="e">
        <f t="shared" si="2712"/>
        <v>#N/A</v>
      </c>
      <c r="DM49" s="124" t="e">
        <f t="shared" si="2712"/>
        <v>#N/A</v>
      </c>
      <c r="DN49" s="124" t="e">
        <f t="shared" si="2712"/>
        <v>#N/A</v>
      </c>
      <c r="DO49" s="124" t="e">
        <f t="shared" si="2712"/>
        <v>#N/A</v>
      </c>
      <c r="DP49" s="124" t="e">
        <f t="shared" si="2712"/>
        <v>#N/A</v>
      </c>
      <c r="DQ49" s="124" t="e">
        <f t="shared" si="2712"/>
        <v>#N/A</v>
      </c>
      <c r="DR49" s="124" t="e">
        <f t="shared" si="2712"/>
        <v>#N/A</v>
      </c>
      <c r="DS49" s="124" t="e">
        <f t="shared" si="2712"/>
        <v>#N/A</v>
      </c>
      <c r="DT49" s="124" t="e">
        <f t="shared" si="2712"/>
        <v>#N/A</v>
      </c>
      <c r="DU49" s="124" t="e">
        <f t="shared" si="2712"/>
        <v>#N/A</v>
      </c>
      <c r="DV49" s="124" t="e">
        <f t="shared" si="2712"/>
        <v>#N/A</v>
      </c>
      <c r="DW49" s="124" t="e">
        <f t="shared" si="2712"/>
        <v>#N/A</v>
      </c>
      <c r="DX49" s="124" t="e">
        <f t="shared" si="2712"/>
        <v>#N/A</v>
      </c>
      <c r="DY49" s="124" t="e">
        <f t="shared" si="2712"/>
        <v>#N/A</v>
      </c>
      <c r="DZ49" s="124" t="e">
        <f t="shared" si="2712"/>
        <v>#N/A</v>
      </c>
      <c r="EA49" s="124" t="e">
        <f t="shared" si="2712"/>
        <v>#N/A</v>
      </c>
      <c r="EB49" s="124" t="e">
        <f t="shared" si="2712"/>
        <v>#N/A</v>
      </c>
      <c r="EC49" s="124" t="e">
        <f t="shared" si="2712"/>
        <v>#N/A</v>
      </c>
      <c r="ED49" s="124" t="e">
        <f t="shared" ref="ED49:FI49" si="2713">+(ED44+ED45)*Sum_Assured*(1+Escalation_Factor)^(ED5-1)*ED11</f>
        <v>#N/A</v>
      </c>
      <c r="EE49" s="124" t="e">
        <f t="shared" si="2713"/>
        <v>#N/A</v>
      </c>
      <c r="EF49" s="124" t="e">
        <f t="shared" si="2713"/>
        <v>#N/A</v>
      </c>
      <c r="EG49" s="124" t="e">
        <f t="shared" si="2713"/>
        <v>#N/A</v>
      </c>
      <c r="EH49" s="124" t="e">
        <f t="shared" si="2713"/>
        <v>#N/A</v>
      </c>
      <c r="EI49" s="124" t="e">
        <f t="shared" si="2713"/>
        <v>#N/A</v>
      </c>
      <c r="EJ49" s="124" t="e">
        <f t="shared" si="2713"/>
        <v>#N/A</v>
      </c>
      <c r="EK49" s="124" t="e">
        <f t="shared" si="2713"/>
        <v>#N/A</v>
      </c>
      <c r="EL49" s="124" t="e">
        <f t="shared" si="2713"/>
        <v>#N/A</v>
      </c>
      <c r="EM49" s="124" t="e">
        <f t="shared" si="2713"/>
        <v>#N/A</v>
      </c>
      <c r="EN49" s="124" t="e">
        <f t="shared" si="2713"/>
        <v>#N/A</v>
      </c>
      <c r="EO49" s="124" t="e">
        <f t="shared" si="2713"/>
        <v>#N/A</v>
      </c>
      <c r="EP49" s="124" t="e">
        <f t="shared" si="2713"/>
        <v>#N/A</v>
      </c>
      <c r="EQ49" s="124" t="e">
        <f t="shared" si="2713"/>
        <v>#N/A</v>
      </c>
      <c r="ER49" s="124" t="e">
        <f t="shared" si="2713"/>
        <v>#N/A</v>
      </c>
      <c r="ES49" s="124" t="e">
        <f t="shared" si="2713"/>
        <v>#N/A</v>
      </c>
      <c r="ET49" s="124" t="e">
        <f t="shared" si="2713"/>
        <v>#N/A</v>
      </c>
      <c r="EU49" s="124" t="e">
        <f t="shared" si="2713"/>
        <v>#N/A</v>
      </c>
      <c r="EV49" s="124" t="e">
        <f t="shared" si="2713"/>
        <v>#N/A</v>
      </c>
      <c r="EW49" s="124" t="e">
        <f t="shared" si="2713"/>
        <v>#N/A</v>
      </c>
      <c r="EX49" s="124" t="e">
        <f t="shared" si="2713"/>
        <v>#N/A</v>
      </c>
      <c r="EY49" s="124" t="e">
        <f t="shared" si="2713"/>
        <v>#N/A</v>
      </c>
      <c r="EZ49" s="124" t="e">
        <f t="shared" si="2713"/>
        <v>#N/A</v>
      </c>
      <c r="FA49" s="124" t="e">
        <f t="shared" si="2713"/>
        <v>#N/A</v>
      </c>
      <c r="FB49" s="124" t="e">
        <f t="shared" si="2713"/>
        <v>#N/A</v>
      </c>
      <c r="FC49" s="124" t="e">
        <f t="shared" si="2713"/>
        <v>#N/A</v>
      </c>
      <c r="FD49" s="124" t="e">
        <f t="shared" si="2713"/>
        <v>#N/A</v>
      </c>
      <c r="FE49" s="124" t="e">
        <f t="shared" si="2713"/>
        <v>#N/A</v>
      </c>
      <c r="FF49" s="124" t="e">
        <f t="shared" si="2713"/>
        <v>#N/A</v>
      </c>
      <c r="FG49" s="124" t="e">
        <f t="shared" si="2713"/>
        <v>#N/A</v>
      </c>
      <c r="FH49" s="124" t="e">
        <f t="shared" si="2713"/>
        <v>#N/A</v>
      </c>
      <c r="FI49" s="124" t="e">
        <f t="shared" si="2713"/>
        <v>#N/A</v>
      </c>
      <c r="FJ49" s="124" t="e">
        <f t="shared" ref="FJ49:GJ49" si="2714">+(FJ44+FJ45)*Sum_Assured*(1+Escalation_Factor)^(FJ5-1)*FJ11</f>
        <v>#N/A</v>
      </c>
      <c r="FK49" s="124" t="e">
        <f t="shared" si="2714"/>
        <v>#N/A</v>
      </c>
      <c r="FL49" s="124" t="e">
        <f t="shared" si="2714"/>
        <v>#N/A</v>
      </c>
      <c r="FM49" s="124" t="e">
        <f t="shared" si="2714"/>
        <v>#N/A</v>
      </c>
      <c r="FN49" s="124" t="e">
        <f t="shared" si="2714"/>
        <v>#N/A</v>
      </c>
      <c r="FO49" s="124" t="e">
        <f t="shared" si="2714"/>
        <v>#N/A</v>
      </c>
      <c r="FP49" s="124" t="e">
        <f t="shared" si="2714"/>
        <v>#N/A</v>
      </c>
      <c r="FQ49" s="124" t="e">
        <f t="shared" si="2714"/>
        <v>#N/A</v>
      </c>
      <c r="FR49" s="124" t="e">
        <f t="shared" si="2714"/>
        <v>#N/A</v>
      </c>
      <c r="FS49" s="124" t="e">
        <f t="shared" si="2714"/>
        <v>#N/A</v>
      </c>
      <c r="FT49" s="124" t="e">
        <f t="shared" si="2714"/>
        <v>#N/A</v>
      </c>
      <c r="FU49" s="124" t="e">
        <f t="shared" si="2714"/>
        <v>#N/A</v>
      </c>
      <c r="FV49" s="124" t="e">
        <f t="shared" si="2714"/>
        <v>#N/A</v>
      </c>
      <c r="FW49" s="124" t="e">
        <f t="shared" si="2714"/>
        <v>#N/A</v>
      </c>
      <c r="FX49" s="124" t="e">
        <f t="shared" si="2714"/>
        <v>#N/A</v>
      </c>
      <c r="FY49" s="124" t="e">
        <f t="shared" si="2714"/>
        <v>#N/A</v>
      </c>
      <c r="FZ49" s="124" t="e">
        <f t="shared" si="2714"/>
        <v>#N/A</v>
      </c>
      <c r="GA49" s="124" t="e">
        <f t="shared" si="2714"/>
        <v>#N/A</v>
      </c>
      <c r="GB49" s="124" t="e">
        <f t="shared" si="2714"/>
        <v>#N/A</v>
      </c>
      <c r="GC49" s="124" t="e">
        <f t="shared" si="2714"/>
        <v>#N/A</v>
      </c>
      <c r="GD49" s="124" t="e">
        <f t="shared" si="2714"/>
        <v>#N/A</v>
      </c>
      <c r="GE49" s="124" t="e">
        <f t="shared" si="2714"/>
        <v>#N/A</v>
      </c>
      <c r="GF49" s="124" t="e">
        <f t="shared" si="2714"/>
        <v>#N/A</v>
      </c>
      <c r="GG49" s="124" t="e">
        <f t="shared" si="2714"/>
        <v>#N/A</v>
      </c>
      <c r="GH49" s="124" t="e">
        <f t="shared" si="2714"/>
        <v>#N/A</v>
      </c>
      <c r="GI49" s="124" t="e">
        <f t="shared" si="2714"/>
        <v>#N/A</v>
      </c>
      <c r="GJ49" s="124" t="e">
        <f t="shared" si="2714"/>
        <v>#N/A</v>
      </c>
    </row>
    <row r="50" spans="1:192" x14ac:dyDescent="0.3">
      <c r="C50" s="124" t="s">
        <v>469</v>
      </c>
      <c r="D50" s="124"/>
      <c r="E50" s="125"/>
      <c r="F50" s="124">
        <f t="shared" ref="F50:AK50" ca="1" si="2715">SUM(OFFSET(F49,,,,MIN(Entry_Age+cover_term,101)-Entry_Age-F5+1))</f>
        <v>38463.609862928359</v>
      </c>
      <c r="G50" s="124">
        <f t="shared" ca="1" si="2715"/>
        <v>28463.609862928373</v>
      </c>
      <c r="H50" s="124">
        <f t="shared" ca="1" si="2715"/>
        <v>22579.837130518259</v>
      </c>
      <c r="I50" s="124">
        <f t="shared" ca="1" si="2715"/>
        <v>18366.740457209758</v>
      </c>
      <c r="J50" s="124">
        <f t="shared" ca="1" si="2715"/>
        <v>14916.618030806332</v>
      </c>
      <c r="K50" s="124">
        <f t="shared" ca="1" si="2715"/>
        <v>12070.230429568879</v>
      </c>
      <c r="L50" s="124">
        <f t="shared" ca="1" si="2715"/>
        <v>9713.0869851556381</v>
      </c>
      <c r="M50" s="124">
        <f t="shared" ca="1" si="2715"/>
        <v>7761.251347665866</v>
      </c>
      <c r="N50" s="124">
        <f t="shared" ca="1" si="2715"/>
        <v>6151.7606526047875</v>
      </c>
      <c r="O50" s="124">
        <f t="shared" ca="1" si="2715"/>
        <v>4830.8259016423362</v>
      </c>
      <c r="P50" s="124">
        <f t="shared" ca="1" si="2715"/>
        <v>3752.3205733568093</v>
      </c>
      <c r="Q50" s="124">
        <f t="shared" ca="1" si="2715"/>
        <v>2876.7831071803189</v>
      </c>
      <c r="R50" s="124">
        <f t="shared" ca="1" si="2715"/>
        <v>2170.5444150595808</v>
      </c>
      <c r="S50" s="124">
        <f t="shared" ca="1" si="2715"/>
        <v>1608.3560781298488</v>
      </c>
      <c r="T50" s="124">
        <f t="shared" ca="1" si="2715"/>
        <v>1167.6261779871015</v>
      </c>
      <c r="U50" s="124">
        <f t="shared" ca="1" si="2715"/>
        <v>828.17711475698047</v>
      </c>
      <c r="V50" s="124">
        <f t="shared" ca="1" si="2715"/>
        <v>572.05322668442773</v>
      </c>
      <c r="W50" s="124">
        <f t="shared" ca="1" si="2715"/>
        <v>383.37177338197375</v>
      </c>
      <c r="X50" s="124">
        <f t="shared" ca="1" si="2715"/>
        <v>248.20956627753418</v>
      </c>
      <c r="Y50" s="124">
        <f t="shared" ca="1" si="2715"/>
        <v>154.51567745932508</v>
      </c>
      <c r="Z50" s="124">
        <f t="shared" ca="1" si="2715"/>
        <v>92.038599892623139</v>
      </c>
      <c r="AA50" s="124">
        <f t="shared" ca="1" si="2715"/>
        <v>52.254457126554058</v>
      </c>
      <c r="AB50" s="124">
        <f t="shared" ca="1" si="2715"/>
        <v>28.282051995713534</v>
      </c>
      <c r="AC50" s="124">
        <f t="shared" ca="1" si="2715"/>
        <v>14.334320305085004</v>
      </c>
      <c r="AD50" s="124">
        <f t="shared" ca="1" si="2715"/>
        <v>6.4881339034753065</v>
      </c>
      <c r="AE50" s="124">
        <f t="shared" ca="1" si="2715"/>
        <v>2.2274288223673109</v>
      </c>
      <c r="AF50" s="124" t="e">
        <f t="shared" ca="1" si="2715"/>
        <v>#REF!</v>
      </c>
      <c r="AG50" s="124" t="e">
        <f t="shared" ca="1" si="2715"/>
        <v>#N/A</v>
      </c>
      <c r="AH50" s="124" t="e">
        <f t="shared" ca="1" si="2715"/>
        <v>#N/A</v>
      </c>
      <c r="AI50" s="124" t="e">
        <f t="shared" ca="1" si="2715"/>
        <v>#N/A</v>
      </c>
      <c r="AJ50" s="124" t="e">
        <f t="shared" ca="1" si="2715"/>
        <v>#N/A</v>
      </c>
      <c r="AK50" s="124" t="e">
        <f t="shared" ca="1" si="2715"/>
        <v>#N/A</v>
      </c>
      <c r="AL50" s="124" t="e">
        <f t="shared" ref="AL50:BQ50" ca="1" si="2716">SUM(OFFSET(AL49,,,,MIN(Entry_Age+cover_term,101)-Entry_Age-AL5+1))</f>
        <v>#N/A</v>
      </c>
      <c r="AM50" s="124" t="e">
        <f t="shared" ca="1" si="2716"/>
        <v>#N/A</v>
      </c>
      <c r="AN50" s="124" t="e">
        <f t="shared" ca="1" si="2716"/>
        <v>#N/A</v>
      </c>
      <c r="AO50" s="124" t="e">
        <f t="shared" ca="1" si="2716"/>
        <v>#N/A</v>
      </c>
      <c r="AP50" s="124" t="e">
        <f t="shared" ca="1" si="2716"/>
        <v>#N/A</v>
      </c>
      <c r="AQ50" s="124" t="e">
        <f t="shared" ca="1" si="2716"/>
        <v>#N/A</v>
      </c>
      <c r="AR50" s="124" t="e">
        <f t="shared" ca="1" si="2716"/>
        <v>#N/A</v>
      </c>
      <c r="AS50" s="124" t="e">
        <f t="shared" ca="1" si="2716"/>
        <v>#N/A</v>
      </c>
      <c r="AT50" s="124" t="e">
        <f t="shared" ca="1" si="2716"/>
        <v>#N/A</v>
      </c>
      <c r="AU50" s="124" t="e">
        <f t="shared" ca="1" si="2716"/>
        <v>#N/A</v>
      </c>
      <c r="AV50" s="124" t="e">
        <f t="shared" ca="1" si="2716"/>
        <v>#N/A</v>
      </c>
      <c r="AW50" s="124" t="e">
        <f t="shared" ca="1" si="2716"/>
        <v>#N/A</v>
      </c>
      <c r="AX50" s="124" t="e">
        <f t="shared" ca="1" si="2716"/>
        <v>#N/A</v>
      </c>
      <c r="AY50" s="124" t="e">
        <f t="shared" ca="1" si="2716"/>
        <v>#N/A</v>
      </c>
      <c r="AZ50" s="124" t="e">
        <f t="shared" ca="1" si="2716"/>
        <v>#N/A</v>
      </c>
      <c r="BA50" s="124" t="e">
        <f t="shared" ca="1" si="2716"/>
        <v>#N/A</v>
      </c>
      <c r="BB50" s="124" t="e">
        <f t="shared" ca="1" si="2716"/>
        <v>#N/A</v>
      </c>
      <c r="BC50" s="124" t="e">
        <f t="shared" ca="1" si="2716"/>
        <v>#N/A</v>
      </c>
      <c r="BD50" s="124" t="e">
        <f t="shared" ca="1" si="2716"/>
        <v>#N/A</v>
      </c>
      <c r="BE50" s="124" t="e">
        <f t="shared" ca="1" si="2716"/>
        <v>#N/A</v>
      </c>
      <c r="BF50" s="124" t="e">
        <f t="shared" ca="1" si="2716"/>
        <v>#N/A</v>
      </c>
      <c r="BG50" s="124" t="e">
        <f t="shared" ca="1" si="2716"/>
        <v>#N/A</v>
      </c>
      <c r="BH50" s="124" t="e">
        <f t="shared" ca="1" si="2716"/>
        <v>#N/A</v>
      </c>
      <c r="BI50" s="124" t="e">
        <f t="shared" ca="1" si="2716"/>
        <v>#N/A</v>
      </c>
      <c r="BJ50" s="124" t="e">
        <f t="shared" ca="1" si="2716"/>
        <v>#N/A</v>
      </c>
      <c r="BK50" s="124" t="e">
        <f t="shared" ca="1" si="2716"/>
        <v>#N/A</v>
      </c>
      <c r="BL50" s="124" t="e">
        <f t="shared" ca="1" si="2716"/>
        <v>#N/A</v>
      </c>
      <c r="BM50" s="124" t="e">
        <f t="shared" ca="1" si="2716"/>
        <v>#N/A</v>
      </c>
      <c r="BN50" s="124" t="e">
        <f t="shared" ca="1" si="2716"/>
        <v>#N/A</v>
      </c>
      <c r="BO50" s="124" t="e">
        <f t="shared" ca="1" si="2716"/>
        <v>#N/A</v>
      </c>
      <c r="BP50" s="124" t="e">
        <f t="shared" ca="1" si="2716"/>
        <v>#N/A</v>
      </c>
      <c r="BQ50" s="124" t="e">
        <f t="shared" ca="1" si="2716"/>
        <v>#N/A</v>
      </c>
      <c r="BR50" s="124" t="e">
        <f t="shared" ref="BR50:CW50" ca="1" si="2717">SUM(OFFSET(BR49,,,,MIN(Entry_Age+cover_term,101)-Entry_Age-BR5+1))</f>
        <v>#N/A</v>
      </c>
      <c r="BS50" s="124" t="e">
        <f t="shared" ca="1" si="2717"/>
        <v>#N/A</v>
      </c>
      <c r="BT50" s="124" t="e">
        <f t="shared" ca="1" si="2717"/>
        <v>#N/A</v>
      </c>
      <c r="BU50" s="124" t="e">
        <f t="shared" ca="1" si="2717"/>
        <v>#N/A</v>
      </c>
      <c r="BV50" s="124" t="e">
        <f t="shared" ca="1" si="2717"/>
        <v>#N/A</v>
      </c>
      <c r="BW50" s="124" t="e">
        <f t="shared" ca="1" si="2717"/>
        <v>#N/A</v>
      </c>
      <c r="BX50" s="124" t="e">
        <f t="shared" ca="1" si="2717"/>
        <v>#N/A</v>
      </c>
      <c r="BY50" s="124" t="e">
        <f t="shared" ca="1" si="2717"/>
        <v>#N/A</v>
      </c>
      <c r="BZ50" s="124" t="e">
        <f t="shared" ca="1" si="2717"/>
        <v>#N/A</v>
      </c>
      <c r="CA50" s="124" t="e">
        <f t="shared" ca="1" si="2717"/>
        <v>#N/A</v>
      </c>
      <c r="CB50" s="124" t="e">
        <f t="shared" ca="1" si="2717"/>
        <v>#N/A</v>
      </c>
      <c r="CC50" s="124" t="e">
        <f t="shared" ca="1" si="2717"/>
        <v>#N/A</v>
      </c>
      <c r="CD50" s="124" t="e">
        <f t="shared" ca="1" si="2717"/>
        <v>#N/A</v>
      </c>
      <c r="CE50" s="124" t="e">
        <f t="shared" ca="1" si="2717"/>
        <v>#N/A</v>
      </c>
      <c r="CF50" s="124" t="e">
        <f t="shared" ca="1" si="2717"/>
        <v>#N/A</v>
      </c>
      <c r="CG50" s="124" t="e">
        <f t="shared" ca="1" si="2717"/>
        <v>#N/A</v>
      </c>
      <c r="CH50" s="124" t="e">
        <f t="shared" ca="1" si="2717"/>
        <v>#N/A</v>
      </c>
      <c r="CI50" s="124" t="e">
        <f t="shared" ca="1" si="2717"/>
        <v>#N/A</v>
      </c>
      <c r="CJ50" s="124" t="e">
        <f t="shared" ca="1" si="2717"/>
        <v>#N/A</v>
      </c>
      <c r="CK50" s="124" t="e">
        <f t="shared" ca="1" si="2717"/>
        <v>#N/A</v>
      </c>
      <c r="CL50" s="124" t="e">
        <f t="shared" ca="1" si="2717"/>
        <v>#N/A</v>
      </c>
      <c r="CM50" s="124" t="e">
        <f t="shared" ca="1" si="2717"/>
        <v>#N/A</v>
      </c>
      <c r="CN50" s="124" t="e">
        <f t="shared" ca="1" si="2717"/>
        <v>#N/A</v>
      </c>
      <c r="CO50" s="124" t="e">
        <f t="shared" ca="1" si="2717"/>
        <v>#N/A</v>
      </c>
      <c r="CP50" s="124" t="e">
        <f t="shared" ca="1" si="2717"/>
        <v>#N/A</v>
      </c>
      <c r="CQ50" s="124" t="e">
        <f t="shared" ca="1" si="2717"/>
        <v>#N/A</v>
      </c>
      <c r="CR50" s="124" t="e">
        <f t="shared" ca="1" si="2717"/>
        <v>#N/A</v>
      </c>
      <c r="CS50" s="124" t="e">
        <f t="shared" ca="1" si="2717"/>
        <v>#N/A</v>
      </c>
      <c r="CT50" s="124" t="e">
        <f t="shared" ca="1" si="2717"/>
        <v>#N/A</v>
      </c>
      <c r="CU50" s="124" t="e">
        <f t="shared" ca="1" si="2717"/>
        <v>#N/A</v>
      </c>
      <c r="CV50" s="124" t="e">
        <f t="shared" ca="1" si="2717"/>
        <v>#N/A</v>
      </c>
      <c r="CW50" s="124" t="e">
        <f t="shared" ca="1" si="2717"/>
        <v>#N/A</v>
      </c>
      <c r="CX50" s="124" t="e">
        <f t="shared" ref="CX50:EC50" ca="1" si="2718">SUM(OFFSET(CX49,,,,MIN(Entry_Age+cover_term,101)-Entry_Age-CX5+1))</f>
        <v>#N/A</v>
      </c>
      <c r="CY50" s="124" t="e">
        <f t="shared" ca="1" si="2718"/>
        <v>#N/A</v>
      </c>
      <c r="CZ50" s="124" t="e">
        <f t="shared" ca="1" si="2718"/>
        <v>#N/A</v>
      </c>
      <c r="DA50" s="124" t="e">
        <f t="shared" ca="1" si="2718"/>
        <v>#N/A</v>
      </c>
      <c r="DB50" s="124" t="e">
        <f t="shared" ca="1" si="2718"/>
        <v>#N/A</v>
      </c>
      <c r="DC50" s="124" t="e">
        <f t="shared" ca="1" si="2718"/>
        <v>#N/A</v>
      </c>
      <c r="DD50" s="124" t="e">
        <f t="shared" ca="1" si="2718"/>
        <v>#N/A</v>
      </c>
      <c r="DE50" s="124" t="e">
        <f t="shared" ca="1" si="2718"/>
        <v>#N/A</v>
      </c>
      <c r="DF50" s="124" t="e">
        <f t="shared" ca="1" si="2718"/>
        <v>#N/A</v>
      </c>
      <c r="DG50" s="124" t="e">
        <f t="shared" ca="1" si="2718"/>
        <v>#N/A</v>
      </c>
      <c r="DH50" s="124" t="e">
        <f t="shared" ca="1" si="2718"/>
        <v>#N/A</v>
      </c>
      <c r="DI50" s="124" t="e">
        <f t="shared" ca="1" si="2718"/>
        <v>#N/A</v>
      </c>
      <c r="DJ50" s="124" t="e">
        <f t="shared" ca="1" si="2718"/>
        <v>#N/A</v>
      </c>
      <c r="DK50" s="124" t="e">
        <f t="shared" ca="1" si="2718"/>
        <v>#N/A</v>
      </c>
      <c r="DL50" s="124" t="e">
        <f t="shared" ca="1" si="2718"/>
        <v>#N/A</v>
      </c>
      <c r="DM50" s="124" t="e">
        <f t="shared" ca="1" si="2718"/>
        <v>#N/A</v>
      </c>
      <c r="DN50" s="124" t="e">
        <f t="shared" ca="1" si="2718"/>
        <v>#N/A</v>
      </c>
      <c r="DO50" s="124" t="e">
        <f t="shared" ca="1" si="2718"/>
        <v>#N/A</v>
      </c>
      <c r="DP50" s="124" t="e">
        <f t="shared" ca="1" si="2718"/>
        <v>#N/A</v>
      </c>
      <c r="DQ50" s="124" t="e">
        <f t="shared" ca="1" si="2718"/>
        <v>#N/A</v>
      </c>
      <c r="DR50" s="124" t="e">
        <f t="shared" ca="1" si="2718"/>
        <v>#N/A</v>
      </c>
      <c r="DS50" s="124" t="e">
        <f t="shared" ca="1" si="2718"/>
        <v>#N/A</v>
      </c>
      <c r="DT50" s="124" t="e">
        <f t="shared" ca="1" si="2718"/>
        <v>#N/A</v>
      </c>
      <c r="DU50" s="124" t="e">
        <f t="shared" ca="1" si="2718"/>
        <v>#N/A</v>
      </c>
      <c r="DV50" s="124" t="e">
        <f t="shared" ca="1" si="2718"/>
        <v>#N/A</v>
      </c>
      <c r="DW50" s="124" t="e">
        <f t="shared" ca="1" si="2718"/>
        <v>#N/A</v>
      </c>
      <c r="DX50" s="124" t="e">
        <f t="shared" ca="1" si="2718"/>
        <v>#N/A</v>
      </c>
      <c r="DY50" s="124" t="e">
        <f t="shared" ca="1" si="2718"/>
        <v>#N/A</v>
      </c>
      <c r="DZ50" s="124" t="e">
        <f t="shared" ca="1" si="2718"/>
        <v>#N/A</v>
      </c>
      <c r="EA50" s="124" t="e">
        <f t="shared" ca="1" si="2718"/>
        <v>#N/A</v>
      </c>
      <c r="EB50" s="124" t="e">
        <f t="shared" ca="1" si="2718"/>
        <v>#N/A</v>
      </c>
      <c r="EC50" s="124" t="e">
        <f t="shared" ca="1" si="2718"/>
        <v>#N/A</v>
      </c>
      <c r="ED50" s="124" t="e">
        <f t="shared" ref="ED50:FI50" ca="1" si="2719">SUM(OFFSET(ED49,,,,MIN(Entry_Age+cover_term,101)-Entry_Age-ED5+1))</f>
        <v>#N/A</v>
      </c>
      <c r="EE50" s="124" t="e">
        <f t="shared" ca="1" si="2719"/>
        <v>#N/A</v>
      </c>
      <c r="EF50" s="124" t="e">
        <f t="shared" ca="1" si="2719"/>
        <v>#N/A</v>
      </c>
      <c r="EG50" s="124" t="e">
        <f t="shared" ca="1" si="2719"/>
        <v>#N/A</v>
      </c>
      <c r="EH50" s="124" t="e">
        <f t="shared" ca="1" si="2719"/>
        <v>#N/A</v>
      </c>
      <c r="EI50" s="124" t="e">
        <f t="shared" ca="1" si="2719"/>
        <v>#N/A</v>
      </c>
      <c r="EJ50" s="124" t="e">
        <f t="shared" ca="1" si="2719"/>
        <v>#N/A</v>
      </c>
      <c r="EK50" s="124" t="e">
        <f t="shared" ca="1" si="2719"/>
        <v>#N/A</v>
      </c>
      <c r="EL50" s="124" t="e">
        <f t="shared" ca="1" si="2719"/>
        <v>#N/A</v>
      </c>
      <c r="EM50" s="124" t="e">
        <f t="shared" ca="1" si="2719"/>
        <v>#N/A</v>
      </c>
      <c r="EN50" s="124" t="e">
        <f t="shared" ca="1" si="2719"/>
        <v>#N/A</v>
      </c>
      <c r="EO50" s="124" t="e">
        <f t="shared" ca="1" si="2719"/>
        <v>#N/A</v>
      </c>
      <c r="EP50" s="124" t="e">
        <f t="shared" ca="1" si="2719"/>
        <v>#N/A</v>
      </c>
      <c r="EQ50" s="124" t="e">
        <f t="shared" ca="1" si="2719"/>
        <v>#N/A</v>
      </c>
      <c r="ER50" s="124" t="e">
        <f t="shared" ca="1" si="2719"/>
        <v>#N/A</v>
      </c>
      <c r="ES50" s="124" t="e">
        <f t="shared" ca="1" si="2719"/>
        <v>#N/A</v>
      </c>
      <c r="ET50" s="124" t="e">
        <f t="shared" ca="1" si="2719"/>
        <v>#N/A</v>
      </c>
      <c r="EU50" s="124" t="e">
        <f t="shared" ca="1" si="2719"/>
        <v>#N/A</v>
      </c>
      <c r="EV50" s="124" t="e">
        <f t="shared" ca="1" si="2719"/>
        <v>#N/A</v>
      </c>
      <c r="EW50" s="124" t="e">
        <f t="shared" ca="1" si="2719"/>
        <v>#N/A</v>
      </c>
      <c r="EX50" s="124" t="e">
        <f t="shared" ca="1" si="2719"/>
        <v>#N/A</v>
      </c>
      <c r="EY50" s="124" t="e">
        <f t="shared" ca="1" si="2719"/>
        <v>#N/A</v>
      </c>
      <c r="EZ50" s="124" t="e">
        <f t="shared" ca="1" si="2719"/>
        <v>#N/A</v>
      </c>
      <c r="FA50" s="124" t="e">
        <f t="shared" ca="1" si="2719"/>
        <v>#N/A</v>
      </c>
      <c r="FB50" s="124" t="e">
        <f t="shared" ca="1" si="2719"/>
        <v>#N/A</v>
      </c>
      <c r="FC50" s="124" t="e">
        <f t="shared" ca="1" si="2719"/>
        <v>#N/A</v>
      </c>
      <c r="FD50" s="124" t="e">
        <f t="shared" ca="1" si="2719"/>
        <v>#N/A</v>
      </c>
      <c r="FE50" s="124" t="e">
        <f t="shared" ca="1" si="2719"/>
        <v>#N/A</v>
      </c>
      <c r="FF50" s="124" t="e">
        <f t="shared" ca="1" si="2719"/>
        <v>#N/A</v>
      </c>
      <c r="FG50" s="124" t="e">
        <f t="shared" ca="1" si="2719"/>
        <v>#N/A</v>
      </c>
      <c r="FH50" s="124" t="e">
        <f t="shared" ca="1" si="2719"/>
        <v>#N/A</v>
      </c>
      <c r="FI50" s="124" t="e">
        <f t="shared" ca="1" si="2719"/>
        <v>#N/A</v>
      </c>
      <c r="FJ50" s="124" t="e">
        <f t="shared" ref="FJ50:GJ50" ca="1" si="2720">SUM(OFFSET(FJ49,,,,MIN(Entry_Age+cover_term,101)-Entry_Age-FJ5+1))</f>
        <v>#N/A</v>
      </c>
      <c r="FK50" s="124" t="e">
        <f t="shared" ca="1" si="2720"/>
        <v>#N/A</v>
      </c>
      <c r="FL50" s="124" t="e">
        <f t="shared" ca="1" si="2720"/>
        <v>#N/A</v>
      </c>
      <c r="FM50" s="124" t="e">
        <f t="shared" ca="1" si="2720"/>
        <v>#N/A</v>
      </c>
      <c r="FN50" s="124" t="e">
        <f t="shared" ca="1" si="2720"/>
        <v>#N/A</v>
      </c>
      <c r="FO50" s="124" t="e">
        <f t="shared" ca="1" si="2720"/>
        <v>#N/A</v>
      </c>
      <c r="FP50" s="124" t="e">
        <f t="shared" ca="1" si="2720"/>
        <v>#N/A</v>
      </c>
      <c r="FQ50" s="124" t="e">
        <f t="shared" ca="1" si="2720"/>
        <v>#N/A</v>
      </c>
      <c r="FR50" s="124" t="e">
        <f t="shared" ca="1" si="2720"/>
        <v>#N/A</v>
      </c>
      <c r="FS50" s="124" t="e">
        <f t="shared" ca="1" si="2720"/>
        <v>#N/A</v>
      </c>
      <c r="FT50" s="124" t="e">
        <f t="shared" ca="1" si="2720"/>
        <v>#N/A</v>
      </c>
      <c r="FU50" s="124" t="e">
        <f t="shared" ca="1" si="2720"/>
        <v>#N/A</v>
      </c>
      <c r="FV50" s="124" t="e">
        <f t="shared" ca="1" si="2720"/>
        <v>#N/A</v>
      </c>
      <c r="FW50" s="124" t="e">
        <f t="shared" ca="1" si="2720"/>
        <v>#N/A</v>
      </c>
      <c r="FX50" s="124" t="e">
        <f t="shared" ca="1" si="2720"/>
        <v>#N/A</v>
      </c>
      <c r="FY50" s="124" t="e">
        <f t="shared" ca="1" si="2720"/>
        <v>#N/A</v>
      </c>
      <c r="FZ50" s="124" t="e">
        <f t="shared" ca="1" si="2720"/>
        <v>#N/A</v>
      </c>
      <c r="GA50" s="124" t="e">
        <f t="shared" ca="1" si="2720"/>
        <v>#N/A</v>
      </c>
      <c r="GB50" s="124" t="e">
        <f t="shared" ca="1" si="2720"/>
        <v>#N/A</v>
      </c>
      <c r="GC50" s="124" t="e">
        <f t="shared" ca="1" si="2720"/>
        <v>#N/A</v>
      </c>
      <c r="GD50" s="124" t="e">
        <f t="shared" ca="1" si="2720"/>
        <v>#N/A</v>
      </c>
      <c r="GE50" s="124" t="e">
        <f t="shared" ca="1" si="2720"/>
        <v>#N/A</v>
      </c>
      <c r="GF50" s="124" t="e">
        <f t="shared" ca="1" si="2720"/>
        <v>#N/A</v>
      </c>
      <c r="GG50" s="124" t="e">
        <f t="shared" ca="1" si="2720"/>
        <v>#N/A</v>
      </c>
      <c r="GH50" s="124" t="e">
        <f t="shared" ca="1" si="2720"/>
        <v>#N/A</v>
      </c>
      <c r="GI50" s="124" t="e">
        <f t="shared" ca="1" si="2720"/>
        <v>#N/A</v>
      </c>
      <c r="GJ50" s="124" t="e">
        <f t="shared" ca="1" si="2720"/>
        <v>#N/A</v>
      </c>
    </row>
    <row r="52" spans="1:192" x14ac:dyDescent="0.3">
      <c r="C52" s="37" t="s">
        <v>394</v>
      </c>
      <c r="K52" s="37" t="s">
        <v>470</v>
      </c>
    </row>
    <row r="53" spans="1:192" x14ac:dyDescent="0.3">
      <c r="C53" s="30" t="s">
        <v>396</v>
      </c>
      <c r="D53" s="38"/>
      <c r="E53" s="70"/>
      <c r="F53" s="64">
        <f ca="1">SUMPRODUCT(OFFSET(F14,,,,MIN(Entry_Age+cover_term,101)-Entry_Age),OFFSET(F11,,,,MIN(Entry_Age+cover_term,101)-Entry_Age))</f>
        <v>5293.2081348967504</v>
      </c>
      <c r="G53" s="60" t="s">
        <v>442</v>
      </c>
      <c r="H53" s="38"/>
      <c r="I53" s="38"/>
      <c r="J53" s="39"/>
      <c r="K53" s="64">
        <f ca="1">SUMPRODUCT(OFFSET(F14,,,,MIN(Entry_Age+cover_term,101)-Entry_Age-1),OFFSET(F11,,,,MIN(Entry_Age+cover_term,101)-Entry_Age-1))</f>
        <v>5292.9016050519313</v>
      </c>
      <c r="N53" s="64"/>
    </row>
    <row r="54" spans="1:192" x14ac:dyDescent="0.3">
      <c r="A54" s="88"/>
      <c r="C54" s="31" t="s">
        <v>471</v>
      </c>
      <c r="E54" s="71"/>
      <c r="F54" s="65">
        <f ca="1">SUMPRODUCT(OFFSET(F16,,,,MIN(Entry_Age+cover_term,101)-Entry_Age),OFFSET(F11,,,,MIN(Entry_Age+cover_term,101)-Entry_Age))</f>
        <v>-1365.6476988033617</v>
      </c>
      <c r="G54" s="61" t="s">
        <v>444</v>
      </c>
      <c r="J54" s="40"/>
      <c r="K54" s="65">
        <f ca="1">SUMPRODUCT(OFFSET(F26,,,,MIN(Entry_Age+cover_term,101)-Entry_Age-1),OFFSET(F11,,,,MIN(Entry_Age+cover_term,101)-Entry_Age-1))</f>
        <v>0</v>
      </c>
      <c r="N54" s="65"/>
    </row>
    <row r="55" spans="1:192" x14ac:dyDescent="0.3">
      <c r="A55" s="88"/>
      <c r="C55" s="31" t="s">
        <v>472</v>
      </c>
      <c r="E55" s="71"/>
      <c r="F55" s="65">
        <f ca="1">SUMPRODUCT(OFFSET(F11,,,,MIN(Entry_Age+cover_term,101)-Entry_Age),OFFSET(F18,,,,MIN(Entry_Age+cover_term,101)-Entry_Age))</f>
        <v>-173.12007052840659</v>
      </c>
      <c r="G55" s="61" t="s">
        <v>446</v>
      </c>
      <c r="J55" s="40"/>
      <c r="K55" s="65">
        <f ca="1">SUMPRODUCT(OFFSET(F27,,,,MIN(Entry_Age+cover_term,101)-Entry_Age-1),OFFSET(F11,,,,MIN(Entry_Age+cover_term,101)-Entry_Age-1))</f>
        <v>-1365.5686141033984</v>
      </c>
      <c r="N55" s="65"/>
      <c r="O55" s="88"/>
      <c r="P55" s="88"/>
    </row>
    <row r="56" spans="1:192" x14ac:dyDescent="0.3">
      <c r="A56" s="88"/>
      <c r="C56" s="31" t="s">
        <v>397</v>
      </c>
      <c r="E56" s="71"/>
      <c r="F56" s="65">
        <f ca="1">SUMPRODUCT(OFFSET(F21,,,,MIN(Entry_Age+cover_term,101)-Entry_Age),OFFSET(G11,,,,MIN(Entry_Age+cover_term,101)-Entry_Age))</f>
        <v>-2920.4714006407789</v>
      </c>
      <c r="G56" s="61" t="s">
        <v>448</v>
      </c>
      <c r="J56" s="40"/>
      <c r="K56" s="65">
        <f ca="1">SUMPRODUCT(OFFSET(F28,,,,MIN(Entry_Age+cover_term,101)-Entry_Age-1),OFFSET(F11,,,,MIN(Entry_Age+cover_term,101)-Entry_Age-1))</f>
        <v>0</v>
      </c>
      <c r="N56" s="65"/>
      <c r="O56" s="88"/>
      <c r="P56" s="88"/>
    </row>
    <row r="57" spans="1:192" x14ac:dyDescent="0.3">
      <c r="A57" s="88"/>
      <c r="C57" s="31" t="s">
        <v>473</v>
      </c>
      <c r="E57" s="71"/>
      <c r="F57" s="65">
        <f ca="1">SUMPRODUCT(OFFSET(F17,,,,MIN(Entry_Age+cover_term,101)-Entry_Age),OFFSET(F11,,,,MIN(Entry_Age+cover_term,101)-Entry_Age))</f>
        <v>0</v>
      </c>
      <c r="G57" s="61" t="s">
        <v>450</v>
      </c>
      <c r="J57" s="40"/>
      <c r="K57" s="65">
        <f ca="1">SUMPRODUCT(OFFSET(F29,,,,MIN(Entry_Age+cover_term,101)-Entry_Age-1),OFFSET(F11,,,,MIN(Entry_Age+cover_term,101)-Entry_Age-1))</f>
        <v>-173.09131122149563</v>
      </c>
      <c r="N57" s="65"/>
    </row>
    <row r="58" spans="1:192" x14ac:dyDescent="0.3">
      <c r="A58" s="88"/>
      <c r="C58" s="91" t="s">
        <v>474</v>
      </c>
      <c r="E58" s="71"/>
      <c r="F58" s="65">
        <f ca="1">RA_Calc!F74</f>
        <v>-131.22685488167389</v>
      </c>
      <c r="G58" s="61" t="s">
        <v>452</v>
      </c>
      <c r="J58" s="40"/>
      <c r="K58" s="65">
        <f ca="1">SUMPRODUCT(OFFSET(F30,,,,MIN(Entry_Age+cover_term,101)-Entry_Age-1),OFFSET(F11,,,,MIN(Entry_Age+cover_term,101)-Entry_Age-1))</f>
        <v>0</v>
      </c>
      <c r="N58" s="65"/>
    </row>
    <row r="59" spans="1:192" x14ac:dyDescent="0.3">
      <c r="A59" s="88"/>
      <c r="C59" s="31" t="s">
        <v>475</v>
      </c>
      <c r="E59" s="71"/>
      <c r="F59" s="65">
        <f ca="1">SUM(F53:F58)</f>
        <v>702.74211004252925</v>
      </c>
      <c r="G59" s="61" t="s">
        <v>454</v>
      </c>
      <c r="J59" s="40"/>
      <c r="K59" s="65">
        <f ca="1">SUMPRODUCT(OFFSET(F31,,,,MIN(Entry_Age+cover_term,101)-Entry_Age-1),OFFSET(F11,,,,MIN(Entry_Age+cover_term,101)-Entry_Age-1))</f>
        <v>-9.110069011657675</v>
      </c>
      <c r="N59" s="65"/>
    </row>
    <row r="60" spans="1:192" x14ac:dyDescent="0.3">
      <c r="A60" s="88"/>
      <c r="C60" s="31" t="s">
        <v>476</v>
      </c>
      <c r="E60" s="71"/>
      <c r="F60" s="65">
        <f ca="1">MAX(0,F59)</f>
        <v>702.74211004252925</v>
      </c>
      <c r="G60" s="61" t="s">
        <v>457</v>
      </c>
      <c r="J60" s="40"/>
      <c r="K60" s="65">
        <f ca="1">SUMPRODUCT(OFFSET(F21,,,,MIN(Entry_Age+cover_term,101)-Entry_Age),OFFSET(F11,,,,MIN(Entry_Age+cover_term,101)-Entry_Age))</f>
        <v>-3135.570206088536</v>
      </c>
      <c r="N60" s="65"/>
    </row>
    <row r="61" spans="1:192" x14ac:dyDescent="0.3">
      <c r="C61" s="32" t="s">
        <v>394</v>
      </c>
      <c r="D61" s="41"/>
      <c r="E61" s="72"/>
      <c r="F61" s="74">
        <f ca="1">-F59+F60</f>
        <v>0</v>
      </c>
      <c r="G61" s="62" t="s">
        <v>459</v>
      </c>
      <c r="H61" s="41"/>
      <c r="I61" s="41"/>
      <c r="J61" s="42"/>
      <c r="K61" s="66">
        <f ca="1">SUM(K53:K60)</f>
        <v>609.56140462684334</v>
      </c>
      <c r="M61" s="143"/>
      <c r="N61" s="66"/>
      <c r="O61" s="143"/>
    </row>
    <row r="62" spans="1:192" x14ac:dyDescent="0.3">
      <c r="F62" s="143"/>
      <c r="G62" s="144"/>
    </row>
    <row r="63" spans="1:192" x14ac:dyDescent="0.3">
      <c r="C63" s="37" t="s">
        <v>477</v>
      </c>
      <c r="F63" s="58"/>
    </row>
    <row r="64" spans="1:192" x14ac:dyDescent="0.3">
      <c r="C64" s="30" t="s">
        <v>478</v>
      </c>
      <c r="D64" s="38"/>
      <c r="E64" s="68"/>
      <c r="F64" s="38">
        <v>0</v>
      </c>
      <c r="G64" s="38">
        <f ca="1">F69</f>
        <v>-550.69948226768599</v>
      </c>
      <c r="H64" s="38">
        <f t="shared" ref="H64:X64" ca="1" si="2721">G69</f>
        <v>-344.90078374457119</v>
      </c>
      <c r="I64" s="38">
        <f t="shared" ca="1" si="2721"/>
        <v>-142.2982045369252</v>
      </c>
      <c r="J64" s="38">
        <f t="shared" ca="1" si="2721"/>
        <v>36.450498144040374</v>
      </c>
      <c r="K64" s="38">
        <f t="shared" ca="1" si="2721"/>
        <v>-64.662487316251443</v>
      </c>
      <c r="L64" s="38">
        <f t="shared" ca="1" si="2721"/>
        <v>71.885864097479441</v>
      </c>
      <c r="M64" s="38">
        <f t="shared" ca="1" si="2721"/>
        <v>186.1391369971393</v>
      </c>
      <c r="N64" s="38">
        <f t="shared" ca="1" si="2721"/>
        <v>280.88710131450716</v>
      </c>
      <c r="O64" s="38">
        <f t="shared" ca="1" si="2721"/>
        <v>358.69535579869876</v>
      </c>
      <c r="P64" s="38">
        <f t="shared" ca="1" si="2721"/>
        <v>284.11054805681579</v>
      </c>
      <c r="Q64" s="38">
        <f t="shared" ca="1" si="2721"/>
        <v>326.04148297606372</v>
      </c>
      <c r="R64" s="38">
        <f t="shared" ca="1" si="2721"/>
        <v>348.43352989747365</v>
      </c>
      <c r="S64" s="38">
        <f t="shared" ca="1" si="2721"/>
        <v>353.93988940004897</v>
      </c>
      <c r="T64" s="38">
        <f t="shared" ca="1" si="2721"/>
        <v>345.49102787082342</v>
      </c>
      <c r="U64" s="38">
        <f t="shared" ca="1" si="2721"/>
        <v>267.73147135511368</v>
      </c>
      <c r="V64" s="38">
        <f t="shared" ca="1" si="2721"/>
        <v>237.31716628677606</v>
      </c>
      <c r="W64" s="38">
        <f t="shared" ca="1" si="2721"/>
        <v>202.40003738194923</v>
      </c>
      <c r="X64" s="38">
        <f t="shared" ca="1" si="2721"/>
        <v>166.05956960707323</v>
      </c>
      <c r="Y64" s="39">
        <f ca="1">X69</f>
        <v>131.03020736743764</v>
      </c>
      <c r="Z64" s="38">
        <f t="shared" ref="Z64" ca="1" si="2722">Y69</f>
        <v>84.991462655354198</v>
      </c>
      <c r="AA64" s="39">
        <f ca="1">Z69</f>
        <v>57.662096401110517</v>
      </c>
      <c r="AB64" s="39">
        <f t="shared" ref="AB64:CM64" ca="1" si="2723">AA69</f>
        <v>38.085449871192743</v>
      </c>
      <c r="AC64" s="39">
        <f t="shared" ca="1" si="2723"/>
        <v>24.815393488936291</v>
      </c>
      <c r="AD64" s="39">
        <f t="shared" ca="1" si="2723"/>
        <v>16.210414044982667</v>
      </c>
      <c r="AE64" s="39">
        <f t="shared" ca="1" si="2723"/>
        <v>9.5444070059712534</v>
      </c>
      <c r="AF64" s="39">
        <f t="shared" ca="1" si="2723"/>
        <v>-4.134470543704083E-12</v>
      </c>
      <c r="AG64" s="39" t="e">
        <f t="shared" ca="1" si="2723"/>
        <v>#N/A</v>
      </c>
      <c r="AH64" s="39" t="e">
        <f t="shared" ca="1" si="2723"/>
        <v>#N/A</v>
      </c>
      <c r="AI64" s="39" t="e">
        <f t="shared" ca="1" si="2723"/>
        <v>#N/A</v>
      </c>
      <c r="AJ64" s="39" t="e">
        <f t="shared" ca="1" si="2723"/>
        <v>#N/A</v>
      </c>
      <c r="AK64" s="39" t="e">
        <f t="shared" ca="1" si="2723"/>
        <v>#N/A</v>
      </c>
      <c r="AL64" s="39" t="e">
        <f t="shared" ca="1" si="2723"/>
        <v>#N/A</v>
      </c>
      <c r="AM64" s="39" t="e">
        <f t="shared" ca="1" si="2723"/>
        <v>#N/A</v>
      </c>
      <c r="AN64" s="39" t="e">
        <f t="shared" ca="1" si="2723"/>
        <v>#N/A</v>
      </c>
      <c r="AO64" s="39" t="e">
        <f t="shared" ca="1" si="2723"/>
        <v>#N/A</v>
      </c>
      <c r="AP64" s="39" t="e">
        <f t="shared" ca="1" si="2723"/>
        <v>#N/A</v>
      </c>
      <c r="AQ64" s="39" t="e">
        <f t="shared" ca="1" si="2723"/>
        <v>#N/A</v>
      </c>
      <c r="AR64" s="39" t="e">
        <f t="shared" ca="1" si="2723"/>
        <v>#N/A</v>
      </c>
      <c r="AS64" s="39" t="e">
        <f t="shared" ca="1" si="2723"/>
        <v>#N/A</v>
      </c>
      <c r="AT64" s="39" t="e">
        <f t="shared" ca="1" si="2723"/>
        <v>#N/A</v>
      </c>
      <c r="AU64" s="39" t="e">
        <f t="shared" ca="1" si="2723"/>
        <v>#N/A</v>
      </c>
      <c r="AV64" s="39" t="e">
        <f t="shared" ca="1" si="2723"/>
        <v>#N/A</v>
      </c>
      <c r="AW64" s="39" t="e">
        <f t="shared" ca="1" si="2723"/>
        <v>#N/A</v>
      </c>
      <c r="AX64" s="39" t="e">
        <f t="shared" ca="1" si="2723"/>
        <v>#N/A</v>
      </c>
      <c r="AY64" s="39" t="e">
        <f t="shared" ca="1" si="2723"/>
        <v>#N/A</v>
      </c>
      <c r="AZ64" s="39" t="e">
        <f t="shared" ca="1" si="2723"/>
        <v>#N/A</v>
      </c>
      <c r="BA64" s="39" t="e">
        <f t="shared" ca="1" si="2723"/>
        <v>#N/A</v>
      </c>
      <c r="BB64" s="39" t="e">
        <f t="shared" ca="1" si="2723"/>
        <v>#N/A</v>
      </c>
      <c r="BC64" s="39" t="e">
        <f t="shared" ca="1" si="2723"/>
        <v>#N/A</v>
      </c>
      <c r="BD64" s="39" t="e">
        <f t="shared" ca="1" si="2723"/>
        <v>#N/A</v>
      </c>
      <c r="BE64" s="39" t="e">
        <f t="shared" ca="1" si="2723"/>
        <v>#N/A</v>
      </c>
      <c r="BF64" s="39" t="e">
        <f t="shared" ca="1" si="2723"/>
        <v>#N/A</v>
      </c>
      <c r="BG64" s="39" t="e">
        <f t="shared" ca="1" si="2723"/>
        <v>#N/A</v>
      </c>
      <c r="BH64" s="39" t="e">
        <f t="shared" ca="1" si="2723"/>
        <v>#N/A</v>
      </c>
      <c r="BI64" s="39" t="e">
        <f t="shared" ca="1" si="2723"/>
        <v>#N/A</v>
      </c>
      <c r="BJ64" s="39" t="e">
        <f t="shared" ca="1" si="2723"/>
        <v>#N/A</v>
      </c>
      <c r="BK64" s="39" t="e">
        <f t="shared" ca="1" si="2723"/>
        <v>#N/A</v>
      </c>
      <c r="BL64" s="39" t="e">
        <f t="shared" ca="1" si="2723"/>
        <v>#N/A</v>
      </c>
      <c r="BM64" s="39" t="e">
        <f t="shared" ca="1" si="2723"/>
        <v>#N/A</v>
      </c>
      <c r="BN64" s="39" t="e">
        <f t="shared" ca="1" si="2723"/>
        <v>#N/A</v>
      </c>
      <c r="BO64" s="39" t="e">
        <f t="shared" ca="1" si="2723"/>
        <v>#N/A</v>
      </c>
      <c r="BP64" s="39" t="e">
        <f t="shared" ca="1" si="2723"/>
        <v>#N/A</v>
      </c>
      <c r="BQ64" s="39" t="e">
        <f t="shared" ca="1" si="2723"/>
        <v>#N/A</v>
      </c>
      <c r="BR64" s="39" t="e">
        <f t="shared" ca="1" si="2723"/>
        <v>#N/A</v>
      </c>
      <c r="BS64" s="39" t="e">
        <f t="shared" ca="1" si="2723"/>
        <v>#N/A</v>
      </c>
      <c r="BT64" s="39" t="e">
        <f t="shared" ca="1" si="2723"/>
        <v>#N/A</v>
      </c>
      <c r="BU64" s="39" t="e">
        <f t="shared" ca="1" si="2723"/>
        <v>#N/A</v>
      </c>
      <c r="BV64" s="39" t="e">
        <f t="shared" ca="1" si="2723"/>
        <v>#N/A</v>
      </c>
      <c r="BW64" s="39" t="e">
        <f t="shared" ca="1" si="2723"/>
        <v>#N/A</v>
      </c>
      <c r="BX64" s="39" t="e">
        <f t="shared" ca="1" si="2723"/>
        <v>#N/A</v>
      </c>
      <c r="BY64" s="39" t="e">
        <f t="shared" ca="1" si="2723"/>
        <v>#N/A</v>
      </c>
      <c r="BZ64" s="39" t="e">
        <f t="shared" ca="1" si="2723"/>
        <v>#N/A</v>
      </c>
      <c r="CA64" s="39" t="e">
        <f t="shared" ca="1" si="2723"/>
        <v>#N/A</v>
      </c>
      <c r="CB64" s="39" t="e">
        <f t="shared" ca="1" si="2723"/>
        <v>#N/A</v>
      </c>
      <c r="CC64" s="39" t="e">
        <f t="shared" ca="1" si="2723"/>
        <v>#N/A</v>
      </c>
      <c r="CD64" s="39" t="e">
        <f t="shared" ca="1" si="2723"/>
        <v>#N/A</v>
      </c>
      <c r="CE64" s="39" t="e">
        <f t="shared" ca="1" si="2723"/>
        <v>#N/A</v>
      </c>
      <c r="CF64" s="39" t="e">
        <f t="shared" ca="1" si="2723"/>
        <v>#N/A</v>
      </c>
      <c r="CG64" s="39" t="e">
        <f t="shared" ca="1" si="2723"/>
        <v>#N/A</v>
      </c>
      <c r="CH64" s="39" t="e">
        <f t="shared" ca="1" si="2723"/>
        <v>#N/A</v>
      </c>
      <c r="CI64" s="39" t="e">
        <f t="shared" ca="1" si="2723"/>
        <v>#N/A</v>
      </c>
      <c r="CJ64" s="39" t="e">
        <f t="shared" ca="1" si="2723"/>
        <v>#N/A</v>
      </c>
      <c r="CK64" s="39" t="e">
        <f t="shared" ca="1" si="2723"/>
        <v>#N/A</v>
      </c>
      <c r="CL64" s="39" t="e">
        <f t="shared" ca="1" si="2723"/>
        <v>#N/A</v>
      </c>
      <c r="CM64" s="39" t="e">
        <f t="shared" ca="1" si="2723"/>
        <v>#N/A</v>
      </c>
      <c r="CN64" s="39" t="e">
        <f t="shared" ref="CN64:EY64" ca="1" si="2724">CM69</f>
        <v>#N/A</v>
      </c>
      <c r="CO64" s="39" t="e">
        <f t="shared" ca="1" si="2724"/>
        <v>#N/A</v>
      </c>
      <c r="CP64" s="39" t="e">
        <f t="shared" ca="1" si="2724"/>
        <v>#N/A</v>
      </c>
      <c r="CQ64" s="39" t="e">
        <f t="shared" ca="1" si="2724"/>
        <v>#N/A</v>
      </c>
      <c r="CR64" s="39" t="e">
        <f t="shared" ca="1" si="2724"/>
        <v>#N/A</v>
      </c>
      <c r="CS64" s="39" t="e">
        <f t="shared" ca="1" si="2724"/>
        <v>#N/A</v>
      </c>
      <c r="CT64" s="39" t="e">
        <f t="shared" ca="1" si="2724"/>
        <v>#N/A</v>
      </c>
      <c r="CU64" s="39" t="e">
        <f t="shared" ca="1" si="2724"/>
        <v>#N/A</v>
      </c>
      <c r="CV64" s="39" t="e">
        <f t="shared" ca="1" si="2724"/>
        <v>#N/A</v>
      </c>
      <c r="CW64" s="39" t="e">
        <f t="shared" ca="1" si="2724"/>
        <v>#N/A</v>
      </c>
      <c r="CX64" s="39" t="e">
        <f t="shared" ca="1" si="2724"/>
        <v>#N/A</v>
      </c>
      <c r="CY64" s="39" t="e">
        <f t="shared" ca="1" si="2724"/>
        <v>#N/A</v>
      </c>
      <c r="CZ64" s="39" t="e">
        <f t="shared" ca="1" si="2724"/>
        <v>#N/A</v>
      </c>
      <c r="DA64" s="39" t="e">
        <f t="shared" ca="1" si="2724"/>
        <v>#N/A</v>
      </c>
      <c r="DB64" s="39" t="e">
        <f t="shared" ca="1" si="2724"/>
        <v>#N/A</v>
      </c>
      <c r="DC64" s="39" t="e">
        <f t="shared" ca="1" si="2724"/>
        <v>#N/A</v>
      </c>
      <c r="DD64" s="39" t="e">
        <f t="shared" ca="1" si="2724"/>
        <v>#N/A</v>
      </c>
      <c r="DE64" s="39" t="e">
        <f t="shared" ca="1" si="2724"/>
        <v>#N/A</v>
      </c>
      <c r="DF64" s="39" t="e">
        <f t="shared" ca="1" si="2724"/>
        <v>#N/A</v>
      </c>
      <c r="DG64" s="39" t="e">
        <f t="shared" ca="1" si="2724"/>
        <v>#N/A</v>
      </c>
      <c r="DH64" s="39" t="e">
        <f t="shared" ca="1" si="2724"/>
        <v>#N/A</v>
      </c>
      <c r="DI64" s="39" t="e">
        <f t="shared" ca="1" si="2724"/>
        <v>#N/A</v>
      </c>
      <c r="DJ64" s="39" t="e">
        <f t="shared" ca="1" si="2724"/>
        <v>#N/A</v>
      </c>
      <c r="DK64" s="39" t="e">
        <f t="shared" ca="1" si="2724"/>
        <v>#N/A</v>
      </c>
      <c r="DL64" s="39" t="e">
        <f t="shared" ca="1" si="2724"/>
        <v>#N/A</v>
      </c>
      <c r="DM64" s="39" t="e">
        <f t="shared" ca="1" si="2724"/>
        <v>#N/A</v>
      </c>
      <c r="DN64" s="39" t="e">
        <f t="shared" ca="1" si="2724"/>
        <v>#N/A</v>
      </c>
      <c r="DO64" s="39" t="e">
        <f t="shared" ca="1" si="2724"/>
        <v>#N/A</v>
      </c>
      <c r="DP64" s="39" t="e">
        <f t="shared" ca="1" si="2724"/>
        <v>#N/A</v>
      </c>
      <c r="DQ64" s="39" t="e">
        <f t="shared" ca="1" si="2724"/>
        <v>#N/A</v>
      </c>
      <c r="DR64" s="39" t="e">
        <f t="shared" ca="1" si="2724"/>
        <v>#N/A</v>
      </c>
      <c r="DS64" s="39" t="e">
        <f t="shared" ca="1" si="2724"/>
        <v>#N/A</v>
      </c>
      <c r="DT64" s="39" t="e">
        <f t="shared" ca="1" si="2724"/>
        <v>#N/A</v>
      </c>
      <c r="DU64" s="39" t="e">
        <f t="shared" ca="1" si="2724"/>
        <v>#N/A</v>
      </c>
      <c r="DV64" s="39" t="e">
        <f t="shared" ca="1" si="2724"/>
        <v>#N/A</v>
      </c>
      <c r="DW64" s="39" t="e">
        <f t="shared" ca="1" si="2724"/>
        <v>#N/A</v>
      </c>
      <c r="DX64" s="39" t="e">
        <f t="shared" ca="1" si="2724"/>
        <v>#N/A</v>
      </c>
      <c r="DY64" s="39" t="e">
        <f t="shared" ca="1" si="2724"/>
        <v>#N/A</v>
      </c>
      <c r="DZ64" s="39" t="e">
        <f t="shared" ca="1" si="2724"/>
        <v>#N/A</v>
      </c>
      <c r="EA64" s="39" t="e">
        <f t="shared" ca="1" si="2724"/>
        <v>#N/A</v>
      </c>
      <c r="EB64" s="39" t="e">
        <f t="shared" ca="1" si="2724"/>
        <v>#N/A</v>
      </c>
      <c r="EC64" s="39" t="e">
        <f t="shared" ca="1" si="2724"/>
        <v>#N/A</v>
      </c>
      <c r="ED64" s="39" t="e">
        <f t="shared" ca="1" si="2724"/>
        <v>#N/A</v>
      </c>
      <c r="EE64" s="39" t="e">
        <f t="shared" ca="1" si="2724"/>
        <v>#N/A</v>
      </c>
      <c r="EF64" s="39" t="e">
        <f t="shared" ca="1" si="2724"/>
        <v>#N/A</v>
      </c>
      <c r="EG64" s="39" t="e">
        <f t="shared" ca="1" si="2724"/>
        <v>#N/A</v>
      </c>
      <c r="EH64" s="39" t="e">
        <f t="shared" ca="1" si="2724"/>
        <v>#N/A</v>
      </c>
      <c r="EI64" s="39" t="e">
        <f t="shared" ca="1" si="2724"/>
        <v>#N/A</v>
      </c>
      <c r="EJ64" s="39" t="e">
        <f t="shared" ca="1" si="2724"/>
        <v>#N/A</v>
      </c>
      <c r="EK64" s="39" t="e">
        <f t="shared" ca="1" si="2724"/>
        <v>#N/A</v>
      </c>
      <c r="EL64" s="39" t="e">
        <f t="shared" ca="1" si="2724"/>
        <v>#N/A</v>
      </c>
      <c r="EM64" s="39" t="e">
        <f t="shared" ca="1" si="2724"/>
        <v>#N/A</v>
      </c>
      <c r="EN64" s="39" t="e">
        <f t="shared" ca="1" si="2724"/>
        <v>#N/A</v>
      </c>
      <c r="EO64" s="39" t="e">
        <f t="shared" ca="1" si="2724"/>
        <v>#N/A</v>
      </c>
      <c r="EP64" s="39" t="e">
        <f t="shared" ca="1" si="2724"/>
        <v>#N/A</v>
      </c>
      <c r="EQ64" s="39" t="e">
        <f t="shared" ca="1" si="2724"/>
        <v>#N/A</v>
      </c>
      <c r="ER64" s="39" t="e">
        <f t="shared" ca="1" si="2724"/>
        <v>#N/A</v>
      </c>
      <c r="ES64" s="39" t="e">
        <f t="shared" ca="1" si="2724"/>
        <v>#N/A</v>
      </c>
      <c r="ET64" s="39" t="e">
        <f t="shared" ca="1" si="2724"/>
        <v>#N/A</v>
      </c>
      <c r="EU64" s="39" t="e">
        <f t="shared" ca="1" si="2724"/>
        <v>#N/A</v>
      </c>
      <c r="EV64" s="39" t="e">
        <f t="shared" ca="1" si="2724"/>
        <v>#N/A</v>
      </c>
      <c r="EW64" s="39" t="e">
        <f t="shared" ca="1" si="2724"/>
        <v>#N/A</v>
      </c>
      <c r="EX64" s="39" t="e">
        <f t="shared" ca="1" si="2724"/>
        <v>#N/A</v>
      </c>
      <c r="EY64" s="39" t="e">
        <f t="shared" ca="1" si="2724"/>
        <v>#N/A</v>
      </c>
      <c r="EZ64" s="39" t="e">
        <f t="shared" ref="EZ64:GJ64" ca="1" si="2725">EY69</f>
        <v>#N/A</v>
      </c>
      <c r="FA64" s="39" t="e">
        <f t="shared" ca="1" si="2725"/>
        <v>#N/A</v>
      </c>
      <c r="FB64" s="39" t="e">
        <f t="shared" ca="1" si="2725"/>
        <v>#N/A</v>
      </c>
      <c r="FC64" s="39" t="e">
        <f t="shared" ca="1" si="2725"/>
        <v>#N/A</v>
      </c>
      <c r="FD64" s="39" t="e">
        <f t="shared" ca="1" si="2725"/>
        <v>#N/A</v>
      </c>
      <c r="FE64" s="39" t="e">
        <f t="shared" ca="1" si="2725"/>
        <v>#N/A</v>
      </c>
      <c r="FF64" s="39" t="e">
        <f t="shared" ca="1" si="2725"/>
        <v>#N/A</v>
      </c>
      <c r="FG64" s="39" t="e">
        <f t="shared" ca="1" si="2725"/>
        <v>#N/A</v>
      </c>
      <c r="FH64" s="39" t="e">
        <f t="shared" ca="1" si="2725"/>
        <v>#N/A</v>
      </c>
      <c r="FI64" s="39" t="e">
        <f t="shared" ca="1" si="2725"/>
        <v>#N/A</v>
      </c>
      <c r="FJ64" s="39" t="e">
        <f t="shared" ca="1" si="2725"/>
        <v>#N/A</v>
      </c>
      <c r="FK64" s="39" t="e">
        <f t="shared" ca="1" si="2725"/>
        <v>#N/A</v>
      </c>
      <c r="FL64" s="39" t="e">
        <f t="shared" ca="1" si="2725"/>
        <v>#N/A</v>
      </c>
      <c r="FM64" s="39" t="e">
        <f t="shared" ca="1" si="2725"/>
        <v>#N/A</v>
      </c>
      <c r="FN64" s="39" t="e">
        <f t="shared" ca="1" si="2725"/>
        <v>#N/A</v>
      </c>
      <c r="FO64" s="39" t="e">
        <f t="shared" ca="1" si="2725"/>
        <v>#N/A</v>
      </c>
      <c r="FP64" s="39" t="e">
        <f t="shared" ca="1" si="2725"/>
        <v>#N/A</v>
      </c>
      <c r="FQ64" s="39" t="e">
        <f t="shared" ca="1" si="2725"/>
        <v>#N/A</v>
      </c>
      <c r="FR64" s="39" t="e">
        <f t="shared" ca="1" si="2725"/>
        <v>#N/A</v>
      </c>
      <c r="FS64" s="39" t="e">
        <f t="shared" ca="1" si="2725"/>
        <v>#N/A</v>
      </c>
      <c r="FT64" s="39" t="e">
        <f t="shared" ca="1" si="2725"/>
        <v>#N/A</v>
      </c>
      <c r="FU64" s="39" t="e">
        <f t="shared" ca="1" si="2725"/>
        <v>#N/A</v>
      </c>
      <c r="FV64" s="39" t="e">
        <f t="shared" ca="1" si="2725"/>
        <v>#N/A</v>
      </c>
      <c r="FW64" s="39" t="e">
        <f t="shared" ca="1" si="2725"/>
        <v>#N/A</v>
      </c>
      <c r="FX64" s="39" t="e">
        <f t="shared" ca="1" si="2725"/>
        <v>#N/A</v>
      </c>
      <c r="FY64" s="39" t="e">
        <f t="shared" ca="1" si="2725"/>
        <v>#N/A</v>
      </c>
      <c r="FZ64" s="39" t="e">
        <f t="shared" ca="1" si="2725"/>
        <v>#N/A</v>
      </c>
      <c r="GA64" s="39" t="e">
        <f t="shared" ca="1" si="2725"/>
        <v>#N/A</v>
      </c>
      <c r="GB64" s="39" t="e">
        <f t="shared" ca="1" si="2725"/>
        <v>#N/A</v>
      </c>
      <c r="GC64" s="39" t="e">
        <f t="shared" ca="1" si="2725"/>
        <v>#N/A</v>
      </c>
      <c r="GD64" s="39" t="e">
        <f t="shared" ca="1" si="2725"/>
        <v>#N/A</v>
      </c>
      <c r="GE64" s="39" t="e">
        <f t="shared" ca="1" si="2725"/>
        <v>#N/A</v>
      </c>
      <c r="GF64" s="39" t="e">
        <f t="shared" ca="1" si="2725"/>
        <v>#N/A</v>
      </c>
      <c r="GG64" s="39" t="e">
        <f t="shared" ca="1" si="2725"/>
        <v>#N/A</v>
      </c>
      <c r="GH64" s="39" t="e">
        <f t="shared" ca="1" si="2725"/>
        <v>#N/A</v>
      </c>
      <c r="GI64" s="39" t="e">
        <f t="shared" ca="1" si="2725"/>
        <v>#N/A</v>
      </c>
      <c r="GJ64" s="39" t="e">
        <f t="shared" ca="1" si="2725"/>
        <v>#N/A</v>
      </c>
    </row>
    <row r="65" spans="2:192" x14ac:dyDescent="0.3">
      <c r="C65" s="31" t="s">
        <v>479</v>
      </c>
      <c r="E65" s="103"/>
      <c r="F65" s="88">
        <f ca="1">SUM(F53:F57)*-1</f>
        <v>-833.96896492420319</v>
      </c>
      <c r="G65" s="35">
        <v>0</v>
      </c>
      <c r="H65" s="35">
        <v>0</v>
      </c>
      <c r="I65" s="35">
        <v>0</v>
      </c>
      <c r="J65" s="35">
        <v>0</v>
      </c>
      <c r="K65" s="35">
        <v>0</v>
      </c>
      <c r="L65" s="35">
        <v>0</v>
      </c>
      <c r="M65" s="35">
        <v>0</v>
      </c>
      <c r="N65" s="35">
        <v>0</v>
      </c>
      <c r="O65" s="35">
        <v>0</v>
      </c>
      <c r="P65" s="35">
        <v>0</v>
      </c>
      <c r="Q65" s="35">
        <v>0</v>
      </c>
      <c r="R65" s="35">
        <v>0</v>
      </c>
      <c r="S65" s="35">
        <v>0</v>
      </c>
      <c r="T65" s="35">
        <v>0</v>
      </c>
      <c r="U65" s="35">
        <v>0</v>
      </c>
      <c r="V65" s="35">
        <v>0</v>
      </c>
      <c r="W65" s="35">
        <v>0</v>
      </c>
      <c r="X65" s="35">
        <v>0</v>
      </c>
      <c r="Y65" s="40">
        <v>0</v>
      </c>
      <c r="Z65" s="35">
        <v>0</v>
      </c>
      <c r="AA65" s="40">
        <v>0</v>
      </c>
      <c r="AB65" s="40">
        <v>0</v>
      </c>
      <c r="AC65" s="40">
        <v>0</v>
      </c>
      <c r="AD65" s="40">
        <v>0</v>
      </c>
      <c r="AE65" s="40">
        <v>0</v>
      </c>
      <c r="AF65" s="40">
        <v>0</v>
      </c>
      <c r="AG65" s="40">
        <v>0</v>
      </c>
      <c r="AH65" s="40">
        <v>0</v>
      </c>
      <c r="AI65" s="40">
        <v>0</v>
      </c>
      <c r="AJ65" s="40">
        <v>0</v>
      </c>
      <c r="AK65" s="40">
        <v>0</v>
      </c>
      <c r="AL65" s="40">
        <v>0</v>
      </c>
      <c r="AM65" s="40">
        <v>0</v>
      </c>
      <c r="AN65" s="40">
        <v>0</v>
      </c>
      <c r="AO65" s="40">
        <v>0</v>
      </c>
      <c r="AP65" s="40">
        <v>0</v>
      </c>
      <c r="AQ65" s="40">
        <v>0</v>
      </c>
      <c r="AR65" s="40">
        <v>0</v>
      </c>
      <c r="AS65" s="40">
        <v>0</v>
      </c>
      <c r="AT65" s="40">
        <v>0</v>
      </c>
      <c r="AU65" s="40">
        <v>0</v>
      </c>
      <c r="AV65" s="40">
        <v>0</v>
      </c>
      <c r="AW65" s="40">
        <v>0</v>
      </c>
      <c r="AX65" s="40">
        <v>0</v>
      </c>
      <c r="AY65" s="40">
        <v>0</v>
      </c>
      <c r="AZ65" s="40">
        <v>0</v>
      </c>
      <c r="BA65" s="40">
        <v>0</v>
      </c>
      <c r="BB65" s="40">
        <v>0</v>
      </c>
      <c r="BC65" s="40">
        <v>0</v>
      </c>
      <c r="BD65" s="40">
        <v>0</v>
      </c>
      <c r="BE65" s="40">
        <v>0</v>
      </c>
      <c r="BF65" s="40">
        <v>0</v>
      </c>
      <c r="BG65" s="40">
        <v>0</v>
      </c>
      <c r="BH65" s="40">
        <v>0</v>
      </c>
      <c r="BI65" s="40">
        <v>0</v>
      </c>
      <c r="BJ65" s="40">
        <v>0</v>
      </c>
      <c r="BK65" s="40">
        <v>0</v>
      </c>
      <c r="BL65" s="40">
        <v>0</v>
      </c>
      <c r="BM65" s="40">
        <v>0</v>
      </c>
      <c r="BN65" s="40">
        <v>0</v>
      </c>
      <c r="BO65" s="40">
        <v>0</v>
      </c>
      <c r="BP65" s="40">
        <v>0</v>
      </c>
      <c r="BQ65" s="40">
        <v>0</v>
      </c>
      <c r="BR65" s="40">
        <v>0</v>
      </c>
      <c r="BS65" s="40">
        <v>0</v>
      </c>
      <c r="BT65" s="40">
        <v>0</v>
      </c>
      <c r="BU65" s="40">
        <v>0</v>
      </c>
      <c r="BV65" s="40">
        <v>0</v>
      </c>
      <c r="BW65" s="40">
        <v>0</v>
      </c>
      <c r="BX65" s="40">
        <v>0</v>
      </c>
      <c r="BY65" s="40">
        <v>0</v>
      </c>
      <c r="BZ65" s="40">
        <v>0</v>
      </c>
      <c r="CA65" s="40">
        <v>0</v>
      </c>
      <c r="CB65" s="40">
        <v>0</v>
      </c>
      <c r="CC65" s="40">
        <v>0</v>
      </c>
      <c r="CD65" s="40">
        <v>0</v>
      </c>
      <c r="CE65" s="40">
        <v>0</v>
      </c>
      <c r="CF65" s="40">
        <v>0</v>
      </c>
      <c r="CG65" s="40">
        <v>0</v>
      </c>
      <c r="CH65" s="40">
        <v>0</v>
      </c>
      <c r="CI65" s="40">
        <v>0</v>
      </c>
      <c r="CJ65" s="40">
        <v>0</v>
      </c>
      <c r="CK65" s="40">
        <v>0</v>
      </c>
      <c r="CL65" s="40">
        <v>0</v>
      </c>
      <c r="CM65" s="40">
        <v>0</v>
      </c>
      <c r="CN65" s="40">
        <v>0</v>
      </c>
      <c r="CO65" s="40">
        <v>0</v>
      </c>
      <c r="CP65" s="40">
        <v>0</v>
      </c>
      <c r="CQ65" s="40">
        <v>0</v>
      </c>
      <c r="CR65" s="40">
        <v>0</v>
      </c>
      <c r="CS65" s="40">
        <v>0</v>
      </c>
      <c r="CT65" s="40">
        <v>0</v>
      </c>
      <c r="CU65" s="40">
        <v>0</v>
      </c>
      <c r="CV65" s="40">
        <v>0</v>
      </c>
      <c r="CW65" s="40">
        <v>0</v>
      </c>
      <c r="CX65" s="40">
        <v>0</v>
      </c>
      <c r="CY65" s="40">
        <v>0</v>
      </c>
      <c r="CZ65" s="40">
        <v>0</v>
      </c>
      <c r="DA65" s="40">
        <v>0</v>
      </c>
      <c r="DB65" s="40">
        <v>0</v>
      </c>
      <c r="DC65" s="40">
        <v>0</v>
      </c>
      <c r="DD65" s="40">
        <v>0</v>
      </c>
      <c r="DE65" s="40">
        <v>0</v>
      </c>
      <c r="DF65" s="40">
        <v>0</v>
      </c>
      <c r="DG65" s="40">
        <v>0</v>
      </c>
      <c r="DH65" s="40">
        <v>0</v>
      </c>
      <c r="DI65" s="40">
        <v>0</v>
      </c>
      <c r="DJ65" s="40">
        <v>0</v>
      </c>
      <c r="DK65" s="40">
        <v>0</v>
      </c>
      <c r="DL65" s="40">
        <v>0</v>
      </c>
      <c r="DM65" s="40">
        <v>0</v>
      </c>
      <c r="DN65" s="40">
        <v>0</v>
      </c>
      <c r="DO65" s="40">
        <v>0</v>
      </c>
      <c r="DP65" s="40">
        <v>0</v>
      </c>
      <c r="DQ65" s="40">
        <v>0</v>
      </c>
      <c r="DR65" s="40">
        <v>0</v>
      </c>
      <c r="DS65" s="40">
        <v>0</v>
      </c>
      <c r="DT65" s="40">
        <v>0</v>
      </c>
      <c r="DU65" s="40">
        <v>0</v>
      </c>
      <c r="DV65" s="40">
        <v>0</v>
      </c>
      <c r="DW65" s="40">
        <v>0</v>
      </c>
      <c r="DX65" s="40">
        <v>0</v>
      </c>
      <c r="DY65" s="40">
        <v>0</v>
      </c>
      <c r="DZ65" s="40">
        <v>0</v>
      </c>
      <c r="EA65" s="40">
        <v>0</v>
      </c>
      <c r="EB65" s="40">
        <v>0</v>
      </c>
      <c r="EC65" s="40">
        <v>0</v>
      </c>
      <c r="ED65" s="40">
        <v>0</v>
      </c>
      <c r="EE65" s="40">
        <v>0</v>
      </c>
      <c r="EF65" s="40">
        <v>0</v>
      </c>
      <c r="EG65" s="40">
        <v>0</v>
      </c>
      <c r="EH65" s="40">
        <v>0</v>
      </c>
      <c r="EI65" s="40">
        <v>0</v>
      </c>
      <c r="EJ65" s="40">
        <v>0</v>
      </c>
      <c r="EK65" s="40">
        <v>0</v>
      </c>
      <c r="EL65" s="40">
        <v>0</v>
      </c>
      <c r="EM65" s="40">
        <v>0</v>
      </c>
      <c r="EN65" s="40">
        <v>0</v>
      </c>
      <c r="EO65" s="40">
        <v>0</v>
      </c>
      <c r="EP65" s="40">
        <v>0</v>
      </c>
      <c r="EQ65" s="40">
        <v>0</v>
      </c>
      <c r="ER65" s="40">
        <v>0</v>
      </c>
      <c r="ES65" s="40">
        <v>0</v>
      </c>
      <c r="ET65" s="40">
        <v>0</v>
      </c>
      <c r="EU65" s="40">
        <v>0</v>
      </c>
      <c r="EV65" s="40">
        <v>0</v>
      </c>
      <c r="EW65" s="40">
        <v>0</v>
      </c>
      <c r="EX65" s="40">
        <v>0</v>
      </c>
      <c r="EY65" s="40">
        <v>0</v>
      </c>
      <c r="EZ65" s="40">
        <v>0</v>
      </c>
      <c r="FA65" s="40">
        <v>0</v>
      </c>
      <c r="FB65" s="40">
        <v>0</v>
      </c>
      <c r="FC65" s="40">
        <v>0</v>
      </c>
      <c r="FD65" s="40">
        <v>0</v>
      </c>
      <c r="FE65" s="40">
        <v>0</v>
      </c>
      <c r="FF65" s="40">
        <v>0</v>
      </c>
      <c r="FG65" s="40">
        <v>0</v>
      </c>
      <c r="FH65" s="40">
        <v>0</v>
      </c>
      <c r="FI65" s="40">
        <v>0</v>
      </c>
      <c r="FJ65" s="40">
        <v>0</v>
      </c>
      <c r="FK65" s="40">
        <v>0</v>
      </c>
      <c r="FL65" s="40">
        <v>0</v>
      </c>
      <c r="FM65" s="40">
        <v>0</v>
      </c>
      <c r="FN65" s="40">
        <v>0</v>
      </c>
      <c r="FO65" s="40">
        <v>0</v>
      </c>
      <c r="FP65" s="40">
        <v>0</v>
      </c>
      <c r="FQ65" s="40">
        <v>0</v>
      </c>
      <c r="FR65" s="40">
        <v>0</v>
      </c>
      <c r="FS65" s="40">
        <v>0</v>
      </c>
      <c r="FT65" s="40">
        <v>0</v>
      </c>
      <c r="FU65" s="40">
        <v>0</v>
      </c>
      <c r="FV65" s="40">
        <v>0</v>
      </c>
      <c r="FW65" s="40">
        <v>0</v>
      </c>
      <c r="FX65" s="40">
        <v>0</v>
      </c>
      <c r="FY65" s="40">
        <v>0</v>
      </c>
      <c r="FZ65" s="40">
        <v>0</v>
      </c>
      <c r="GA65" s="40">
        <v>0</v>
      </c>
      <c r="GB65" s="40">
        <v>0</v>
      </c>
      <c r="GC65" s="40">
        <v>0</v>
      </c>
      <c r="GD65" s="40">
        <v>0</v>
      </c>
      <c r="GE65" s="40">
        <v>0</v>
      </c>
      <c r="GF65" s="40">
        <v>0</v>
      </c>
      <c r="GG65" s="40">
        <v>0</v>
      </c>
      <c r="GH65" s="40">
        <v>0</v>
      </c>
      <c r="GI65" s="40">
        <v>0</v>
      </c>
      <c r="GJ65" s="40">
        <v>0</v>
      </c>
    </row>
    <row r="66" spans="2:192" s="214" customFormat="1" x14ac:dyDescent="0.3">
      <c r="C66" s="213" t="s">
        <v>480</v>
      </c>
      <c r="E66" s="215"/>
      <c r="F66" s="214">
        <f>F14</f>
        <v>1376.1599999999999</v>
      </c>
      <c r="G66" s="214">
        <f t="shared" ref="G66:AK66" si="2726">G14</f>
        <v>879.0038271448708</v>
      </c>
      <c r="H66" s="214">
        <f t="shared" si="2726"/>
        <v>692.27736592740087</v>
      </c>
      <c r="I66" s="214">
        <f t="shared" si="2726"/>
        <v>610.48886904162907</v>
      </c>
      <c r="J66" s="214">
        <f t="shared" si="2726"/>
        <v>537.32233378664523</v>
      </c>
      <c r="K66" s="214">
        <f t="shared" si="2726"/>
        <v>473.17285490214272</v>
      </c>
      <c r="L66" s="214">
        <f t="shared" si="2726"/>
        <v>416.22488729061052</v>
      </c>
      <c r="M66" s="214">
        <f t="shared" si="2726"/>
        <v>364.4931322193886</v>
      </c>
      <c r="N66" s="214">
        <f t="shared" si="2726"/>
        <v>317.65633676366332</v>
      </c>
      <c r="O66" s="214">
        <f t="shared" si="2726"/>
        <v>275.39840891293795</v>
      </c>
      <c r="P66" s="214">
        <f t="shared" si="2726"/>
        <v>237.39585621082446</v>
      </c>
      <c r="Q66" s="214">
        <f t="shared" si="2726"/>
        <v>203.33308797010707</v>
      </c>
      <c r="R66" s="214">
        <f t="shared" si="2726"/>
        <v>171.86846352311048</v>
      </c>
      <c r="S66" s="214">
        <f t="shared" si="2726"/>
        <v>143.06868669299578</v>
      </c>
      <c r="T66" s="214">
        <f t="shared" si="2726"/>
        <v>117.00498682723253</v>
      </c>
      <c r="U66" s="214">
        <f t="shared" si="2726"/>
        <v>93.742712602988959</v>
      </c>
      <c r="V66" s="214">
        <f t="shared" si="2726"/>
        <v>73.328755299205937</v>
      </c>
      <c r="W66" s="214">
        <f t="shared" si="2726"/>
        <v>55.777371543666284</v>
      </c>
      <c r="X66" s="214">
        <f t="shared" si="2726"/>
        <v>41.055533860058624</v>
      </c>
      <c r="Y66" s="216">
        <f t="shared" si="2726"/>
        <v>29.069583844327518</v>
      </c>
      <c r="Z66" s="214">
        <f t="shared" si="2726"/>
        <v>19.655576280767569</v>
      </c>
      <c r="AA66" s="216">
        <f t="shared" si="2726"/>
        <v>12.576073132857987</v>
      </c>
      <c r="AB66" s="216">
        <f t="shared" si="2726"/>
        <v>7.7695291224808969</v>
      </c>
      <c r="AC66" s="216">
        <f t="shared" si="2726"/>
        <v>4.6409555074222864</v>
      </c>
      <c r="AD66" s="216">
        <f t="shared" si="2726"/>
        <v>2.6760111981194767</v>
      </c>
      <c r="AE66" s="216">
        <f t="shared" si="2726"/>
        <v>1.4854839243192142</v>
      </c>
      <c r="AF66" s="216">
        <f t="shared" si="2726"/>
        <v>0</v>
      </c>
      <c r="AG66" s="216" t="e">
        <f t="shared" si="2726"/>
        <v>#N/A</v>
      </c>
      <c r="AH66" s="216" t="e">
        <f t="shared" si="2726"/>
        <v>#N/A</v>
      </c>
      <c r="AI66" s="216" t="e">
        <f t="shared" si="2726"/>
        <v>#N/A</v>
      </c>
      <c r="AJ66" s="216" t="e">
        <f t="shared" si="2726"/>
        <v>#N/A</v>
      </c>
      <c r="AK66" s="216" t="e">
        <f t="shared" si="2726"/>
        <v>#N/A</v>
      </c>
      <c r="AL66" s="216" t="e">
        <f t="shared" ref="AL66:BQ66" si="2727">AL14</f>
        <v>#N/A</v>
      </c>
      <c r="AM66" s="216" t="e">
        <f t="shared" si="2727"/>
        <v>#N/A</v>
      </c>
      <c r="AN66" s="216" t="e">
        <f t="shared" si="2727"/>
        <v>#N/A</v>
      </c>
      <c r="AO66" s="216" t="e">
        <f t="shared" si="2727"/>
        <v>#N/A</v>
      </c>
      <c r="AP66" s="216" t="e">
        <f t="shared" si="2727"/>
        <v>#N/A</v>
      </c>
      <c r="AQ66" s="216" t="e">
        <f t="shared" si="2727"/>
        <v>#N/A</v>
      </c>
      <c r="AR66" s="216" t="e">
        <f t="shared" si="2727"/>
        <v>#N/A</v>
      </c>
      <c r="AS66" s="216" t="e">
        <f t="shared" si="2727"/>
        <v>#N/A</v>
      </c>
      <c r="AT66" s="216" t="e">
        <f t="shared" si="2727"/>
        <v>#N/A</v>
      </c>
      <c r="AU66" s="216" t="e">
        <f t="shared" si="2727"/>
        <v>#N/A</v>
      </c>
      <c r="AV66" s="216" t="e">
        <f t="shared" si="2727"/>
        <v>#N/A</v>
      </c>
      <c r="AW66" s="216" t="e">
        <f t="shared" si="2727"/>
        <v>#N/A</v>
      </c>
      <c r="AX66" s="216" t="e">
        <f t="shared" si="2727"/>
        <v>#N/A</v>
      </c>
      <c r="AY66" s="216" t="e">
        <f t="shared" si="2727"/>
        <v>#N/A</v>
      </c>
      <c r="AZ66" s="216" t="e">
        <f t="shared" si="2727"/>
        <v>#N/A</v>
      </c>
      <c r="BA66" s="216" t="e">
        <f t="shared" si="2727"/>
        <v>#N/A</v>
      </c>
      <c r="BB66" s="216" t="e">
        <f t="shared" si="2727"/>
        <v>#N/A</v>
      </c>
      <c r="BC66" s="216" t="e">
        <f t="shared" si="2727"/>
        <v>#N/A</v>
      </c>
      <c r="BD66" s="216" t="e">
        <f t="shared" si="2727"/>
        <v>#N/A</v>
      </c>
      <c r="BE66" s="216" t="e">
        <f t="shared" si="2727"/>
        <v>#N/A</v>
      </c>
      <c r="BF66" s="216" t="e">
        <f t="shared" si="2727"/>
        <v>#N/A</v>
      </c>
      <c r="BG66" s="216" t="e">
        <f t="shared" si="2727"/>
        <v>#N/A</v>
      </c>
      <c r="BH66" s="216" t="e">
        <f t="shared" si="2727"/>
        <v>#N/A</v>
      </c>
      <c r="BI66" s="216" t="e">
        <f t="shared" si="2727"/>
        <v>#N/A</v>
      </c>
      <c r="BJ66" s="216" t="e">
        <f t="shared" si="2727"/>
        <v>#N/A</v>
      </c>
      <c r="BK66" s="216" t="e">
        <f t="shared" si="2727"/>
        <v>#N/A</v>
      </c>
      <c r="BL66" s="216" t="e">
        <f t="shared" si="2727"/>
        <v>#N/A</v>
      </c>
      <c r="BM66" s="216" t="e">
        <f t="shared" si="2727"/>
        <v>#N/A</v>
      </c>
      <c r="BN66" s="216" t="e">
        <f t="shared" si="2727"/>
        <v>#N/A</v>
      </c>
      <c r="BO66" s="216" t="e">
        <f t="shared" si="2727"/>
        <v>#N/A</v>
      </c>
      <c r="BP66" s="216" t="e">
        <f t="shared" si="2727"/>
        <v>#N/A</v>
      </c>
      <c r="BQ66" s="216" t="e">
        <f t="shared" si="2727"/>
        <v>#N/A</v>
      </c>
      <c r="BR66" s="216" t="e">
        <f t="shared" ref="BR66:CW66" si="2728">BR14</f>
        <v>#N/A</v>
      </c>
      <c r="BS66" s="216" t="e">
        <f t="shared" si="2728"/>
        <v>#N/A</v>
      </c>
      <c r="BT66" s="216" t="e">
        <f t="shared" si="2728"/>
        <v>#N/A</v>
      </c>
      <c r="BU66" s="216" t="e">
        <f t="shared" si="2728"/>
        <v>#N/A</v>
      </c>
      <c r="BV66" s="216" t="e">
        <f t="shared" si="2728"/>
        <v>#N/A</v>
      </c>
      <c r="BW66" s="216" t="e">
        <f t="shared" si="2728"/>
        <v>#N/A</v>
      </c>
      <c r="BX66" s="216" t="e">
        <f t="shared" si="2728"/>
        <v>#N/A</v>
      </c>
      <c r="BY66" s="216" t="e">
        <f t="shared" si="2728"/>
        <v>#N/A</v>
      </c>
      <c r="BZ66" s="216" t="e">
        <f t="shared" si="2728"/>
        <v>#N/A</v>
      </c>
      <c r="CA66" s="216" t="e">
        <f t="shared" si="2728"/>
        <v>#N/A</v>
      </c>
      <c r="CB66" s="216" t="e">
        <f t="shared" si="2728"/>
        <v>#N/A</v>
      </c>
      <c r="CC66" s="216" t="e">
        <f t="shared" si="2728"/>
        <v>#N/A</v>
      </c>
      <c r="CD66" s="216" t="e">
        <f t="shared" si="2728"/>
        <v>#N/A</v>
      </c>
      <c r="CE66" s="216" t="e">
        <f t="shared" si="2728"/>
        <v>#N/A</v>
      </c>
      <c r="CF66" s="216" t="e">
        <f t="shared" si="2728"/>
        <v>#N/A</v>
      </c>
      <c r="CG66" s="216" t="e">
        <f t="shared" si="2728"/>
        <v>#N/A</v>
      </c>
      <c r="CH66" s="216" t="e">
        <f t="shared" si="2728"/>
        <v>#N/A</v>
      </c>
      <c r="CI66" s="216" t="e">
        <f t="shared" si="2728"/>
        <v>#N/A</v>
      </c>
      <c r="CJ66" s="216" t="e">
        <f t="shared" si="2728"/>
        <v>#N/A</v>
      </c>
      <c r="CK66" s="216" t="e">
        <f t="shared" si="2728"/>
        <v>#N/A</v>
      </c>
      <c r="CL66" s="216" t="e">
        <f t="shared" si="2728"/>
        <v>#N/A</v>
      </c>
      <c r="CM66" s="216" t="e">
        <f t="shared" si="2728"/>
        <v>#N/A</v>
      </c>
      <c r="CN66" s="216" t="e">
        <f t="shared" si="2728"/>
        <v>#N/A</v>
      </c>
      <c r="CO66" s="216" t="e">
        <f t="shared" si="2728"/>
        <v>#N/A</v>
      </c>
      <c r="CP66" s="216" t="e">
        <f t="shared" si="2728"/>
        <v>#N/A</v>
      </c>
      <c r="CQ66" s="216" t="e">
        <f t="shared" si="2728"/>
        <v>#N/A</v>
      </c>
      <c r="CR66" s="216" t="e">
        <f t="shared" si="2728"/>
        <v>#N/A</v>
      </c>
      <c r="CS66" s="216" t="e">
        <f t="shared" si="2728"/>
        <v>#N/A</v>
      </c>
      <c r="CT66" s="216" t="e">
        <f t="shared" si="2728"/>
        <v>#N/A</v>
      </c>
      <c r="CU66" s="216" t="e">
        <f t="shared" si="2728"/>
        <v>#N/A</v>
      </c>
      <c r="CV66" s="216" t="e">
        <f t="shared" si="2728"/>
        <v>#N/A</v>
      </c>
      <c r="CW66" s="216" t="e">
        <f t="shared" si="2728"/>
        <v>#N/A</v>
      </c>
      <c r="CX66" s="216" t="e">
        <f t="shared" ref="CX66:EC66" si="2729">CX14</f>
        <v>#N/A</v>
      </c>
      <c r="CY66" s="216" t="e">
        <f t="shared" si="2729"/>
        <v>#N/A</v>
      </c>
      <c r="CZ66" s="216" t="e">
        <f t="shared" si="2729"/>
        <v>#N/A</v>
      </c>
      <c r="DA66" s="216" t="e">
        <f t="shared" si="2729"/>
        <v>#N/A</v>
      </c>
      <c r="DB66" s="216" t="e">
        <f t="shared" si="2729"/>
        <v>#N/A</v>
      </c>
      <c r="DC66" s="216" t="e">
        <f t="shared" si="2729"/>
        <v>#N/A</v>
      </c>
      <c r="DD66" s="216" t="e">
        <f t="shared" si="2729"/>
        <v>#N/A</v>
      </c>
      <c r="DE66" s="216" t="e">
        <f t="shared" si="2729"/>
        <v>#N/A</v>
      </c>
      <c r="DF66" s="216" t="e">
        <f t="shared" si="2729"/>
        <v>#N/A</v>
      </c>
      <c r="DG66" s="216" t="e">
        <f t="shared" si="2729"/>
        <v>#N/A</v>
      </c>
      <c r="DH66" s="216" t="e">
        <f t="shared" si="2729"/>
        <v>#N/A</v>
      </c>
      <c r="DI66" s="216" t="e">
        <f t="shared" si="2729"/>
        <v>#N/A</v>
      </c>
      <c r="DJ66" s="216" t="e">
        <f t="shared" si="2729"/>
        <v>#N/A</v>
      </c>
      <c r="DK66" s="216" t="e">
        <f t="shared" si="2729"/>
        <v>#N/A</v>
      </c>
      <c r="DL66" s="216" t="e">
        <f t="shared" si="2729"/>
        <v>#N/A</v>
      </c>
      <c r="DM66" s="216" t="e">
        <f t="shared" si="2729"/>
        <v>#N/A</v>
      </c>
      <c r="DN66" s="216" t="e">
        <f t="shared" si="2729"/>
        <v>#N/A</v>
      </c>
      <c r="DO66" s="216" t="e">
        <f t="shared" si="2729"/>
        <v>#N/A</v>
      </c>
      <c r="DP66" s="216" t="e">
        <f t="shared" si="2729"/>
        <v>#N/A</v>
      </c>
      <c r="DQ66" s="216" t="e">
        <f t="shared" si="2729"/>
        <v>#N/A</v>
      </c>
      <c r="DR66" s="216" t="e">
        <f t="shared" si="2729"/>
        <v>#N/A</v>
      </c>
      <c r="DS66" s="216" t="e">
        <f t="shared" si="2729"/>
        <v>#N/A</v>
      </c>
      <c r="DT66" s="216" t="e">
        <f t="shared" si="2729"/>
        <v>#N/A</v>
      </c>
      <c r="DU66" s="216" t="e">
        <f t="shared" si="2729"/>
        <v>#N/A</v>
      </c>
      <c r="DV66" s="216" t="e">
        <f t="shared" si="2729"/>
        <v>#N/A</v>
      </c>
      <c r="DW66" s="216" t="e">
        <f t="shared" si="2729"/>
        <v>#N/A</v>
      </c>
      <c r="DX66" s="216" t="e">
        <f t="shared" si="2729"/>
        <v>#N/A</v>
      </c>
      <c r="DY66" s="216" t="e">
        <f t="shared" si="2729"/>
        <v>#N/A</v>
      </c>
      <c r="DZ66" s="216" t="e">
        <f t="shared" si="2729"/>
        <v>#N/A</v>
      </c>
      <c r="EA66" s="216" t="e">
        <f t="shared" si="2729"/>
        <v>#N/A</v>
      </c>
      <c r="EB66" s="216" t="e">
        <f t="shared" si="2729"/>
        <v>#N/A</v>
      </c>
      <c r="EC66" s="216" t="e">
        <f t="shared" si="2729"/>
        <v>#N/A</v>
      </c>
      <c r="ED66" s="216" t="e">
        <f t="shared" ref="ED66:FI66" si="2730">ED14</f>
        <v>#N/A</v>
      </c>
      <c r="EE66" s="216" t="e">
        <f t="shared" si="2730"/>
        <v>#N/A</v>
      </c>
      <c r="EF66" s="216" t="e">
        <f t="shared" si="2730"/>
        <v>#N/A</v>
      </c>
      <c r="EG66" s="216" t="e">
        <f t="shared" si="2730"/>
        <v>#N/A</v>
      </c>
      <c r="EH66" s="216" t="e">
        <f t="shared" si="2730"/>
        <v>#N/A</v>
      </c>
      <c r="EI66" s="216" t="e">
        <f t="shared" si="2730"/>
        <v>#N/A</v>
      </c>
      <c r="EJ66" s="216" t="e">
        <f t="shared" si="2730"/>
        <v>#N/A</v>
      </c>
      <c r="EK66" s="216" t="e">
        <f t="shared" si="2730"/>
        <v>#N/A</v>
      </c>
      <c r="EL66" s="216" t="e">
        <f t="shared" si="2730"/>
        <v>#N/A</v>
      </c>
      <c r="EM66" s="216" t="e">
        <f t="shared" si="2730"/>
        <v>#N/A</v>
      </c>
      <c r="EN66" s="216" t="e">
        <f t="shared" si="2730"/>
        <v>#N/A</v>
      </c>
      <c r="EO66" s="216" t="e">
        <f t="shared" si="2730"/>
        <v>#N/A</v>
      </c>
      <c r="EP66" s="216" t="e">
        <f t="shared" si="2730"/>
        <v>#N/A</v>
      </c>
      <c r="EQ66" s="216" t="e">
        <f t="shared" si="2730"/>
        <v>#N/A</v>
      </c>
      <c r="ER66" s="216" t="e">
        <f t="shared" si="2730"/>
        <v>#N/A</v>
      </c>
      <c r="ES66" s="216" t="e">
        <f t="shared" si="2730"/>
        <v>#N/A</v>
      </c>
      <c r="ET66" s="216" t="e">
        <f t="shared" si="2730"/>
        <v>#N/A</v>
      </c>
      <c r="EU66" s="216" t="e">
        <f t="shared" si="2730"/>
        <v>#N/A</v>
      </c>
      <c r="EV66" s="216" t="e">
        <f t="shared" si="2730"/>
        <v>#N/A</v>
      </c>
      <c r="EW66" s="216" t="e">
        <f t="shared" si="2730"/>
        <v>#N/A</v>
      </c>
      <c r="EX66" s="216" t="e">
        <f t="shared" si="2730"/>
        <v>#N/A</v>
      </c>
      <c r="EY66" s="216" t="e">
        <f t="shared" si="2730"/>
        <v>#N/A</v>
      </c>
      <c r="EZ66" s="216" t="e">
        <f t="shared" si="2730"/>
        <v>#N/A</v>
      </c>
      <c r="FA66" s="216" t="e">
        <f t="shared" si="2730"/>
        <v>#N/A</v>
      </c>
      <c r="FB66" s="216" t="e">
        <f t="shared" si="2730"/>
        <v>#N/A</v>
      </c>
      <c r="FC66" s="216" t="e">
        <f t="shared" si="2730"/>
        <v>#N/A</v>
      </c>
      <c r="FD66" s="216" t="e">
        <f t="shared" si="2730"/>
        <v>#N/A</v>
      </c>
      <c r="FE66" s="216" t="e">
        <f t="shared" si="2730"/>
        <v>#N/A</v>
      </c>
      <c r="FF66" s="216" t="e">
        <f t="shared" si="2730"/>
        <v>#N/A</v>
      </c>
      <c r="FG66" s="216" t="e">
        <f t="shared" si="2730"/>
        <v>#N/A</v>
      </c>
      <c r="FH66" s="216" t="e">
        <f t="shared" si="2730"/>
        <v>#N/A</v>
      </c>
      <c r="FI66" s="216" t="e">
        <f t="shared" si="2730"/>
        <v>#N/A</v>
      </c>
      <c r="FJ66" s="216" t="e">
        <f t="shared" ref="FJ66:GJ66" si="2731">FJ14</f>
        <v>#N/A</v>
      </c>
      <c r="FK66" s="216" t="e">
        <f t="shared" si="2731"/>
        <v>#N/A</v>
      </c>
      <c r="FL66" s="216" t="e">
        <f t="shared" si="2731"/>
        <v>#N/A</v>
      </c>
      <c r="FM66" s="216" t="e">
        <f t="shared" si="2731"/>
        <v>#N/A</v>
      </c>
      <c r="FN66" s="216" t="e">
        <f t="shared" si="2731"/>
        <v>#N/A</v>
      </c>
      <c r="FO66" s="216" t="e">
        <f t="shared" si="2731"/>
        <v>#N/A</v>
      </c>
      <c r="FP66" s="216" t="e">
        <f t="shared" si="2731"/>
        <v>#N/A</v>
      </c>
      <c r="FQ66" s="216" t="e">
        <f t="shared" si="2731"/>
        <v>#N/A</v>
      </c>
      <c r="FR66" s="216" t="e">
        <f t="shared" si="2731"/>
        <v>#N/A</v>
      </c>
      <c r="FS66" s="216" t="e">
        <f t="shared" si="2731"/>
        <v>#N/A</v>
      </c>
      <c r="FT66" s="216" t="e">
        <f t="shared" si="2731"/>
        <v>#N/A</v>
      </c>
      <c r="FU66" s="216" t="e">
        <f t="shared" si="2731"/>
        <v>#N/A</v>
      </c>
      <c r="FV66" s="216" t="e">
        <f t="shared" si="2731"/>
        <v>#N/A</v>
      </c>
      <c r="FW66" s="216" t="e">
        <f t="shared" si="2731"/>
        <v>#N/A</v>
      </c>
      <c r="FX66" s="216" t="e">
        <f t="shared" si="2731"/>
        <v>#N/A</v>
      </c>
      <c r="FY66" s="216" t="e">
        <f t="shared" si="2731"/>
        <v>#N/A</v>
      </c>
      <c r="FZ66" s="216" t="e">
        <f t="shared" si="2731"/>
        <v>#N/A</v>
      </c>
      <c r="GA66" s="216" t="e">
        <f t="shared" si="2731"/>
        <v>#N/A</v>
      </c>
      <c r="GB66" s="216" t="e">
        <f t="shared" si="2731"/>
        <v>#N/A</v>
      </c>
      <c r="GC66" s="216" t="e">
        <f t="shared" si="2731"/>
        <v>#N/A</v>
      </c>
      <c r="GD66" s="216" t="e">
        <f t="shared" si="2731"/>
        <v>#N/A</v>
      </c>
      <c r="GE66" s="216" t="e">
        <f t="shared" si="2731"/>
        <v>#N/A</v>
      </c>
      <c r="GF66" s="216" t="e">
        <f t="shared" si="2731"/>
        <v>#N/A</v>
      </c>
      <c r="GG66" s="216" t="e">
        <f t="shared" si="2731"/>
        <v>#N/A</v>
      </c>
      <c r="GH66" s="216" t="e">
        <f t="shared" si="2731"/>
        <v>#N/A</v>
      </c>
      <c r="GI66" s="216" t="e">
        <f t="shared" si="2731"/>
        <v>#N/A</v>
      </c>
      <c r="GJ66" s="216" t="e">
        <f t="shared" si="2731"/>
        <v>#N/A</v>
      </c>
    </row>
    <row r="67" spans="2:192" s="93" customFormat="1" x14ac:dyDescent="0.3">
      <c r="C67" s="91" t="s">
        <v>481</v>
      </c>
      <c r="E67" s="209"/>
      <c r="F67" s="93">
        <f>SUM(F15:F18,F21)</f>
        <v>-1105.9043138398526</v>
      </c>
      <c r="G67" s="93">
        <f t="shared" ref="G67:AK67" si="2732">SUM(G15:G18,G21)</f>
        <v>-680.89153035901722</v>
      </c>
      <c r="H67" s="93">
        <f t="shared" si="2732"/>
        <v>-501.05890816410613</v>
      </c>
      <c r="I67" s="93">
        <f t="shared" si="2732"/>
        <v>-451.21695393663867</v>
      </c>
      <c r="J67" s="93">
        <f t="shared" si="2732"/>
        <v>-664.88769125290503</v>
      </c>
      <c r="K67" s="93">
        <f t="shared" si="2732"/>
        <v>-353.44202728591824</v>
      </c>
      <c r="L67" s="93">
        <f t="shared" si="2732"/>
        <v>-324.6218053265992</v>
      </c>
      <c r="M67" s="93">
        <f t="shared" si="2732"/>
        <v>-297.12913845278058</v>
      </c>
      <c r="N67" s="93">
        <f t="shared" si="2732"/>
        <v>-271.00274793566683</v>
      </c>
      <c r="O67" s="93">
        <f t="shared" si="2732"/>
        <v>-384.07692631679345</v>
      </c>
      <c r="P67" s="93">
        <f t="shared" si="2732"/>
        <v>-223.26967507719024</v>
      </c>
      <c r="Q67" s="93">
        <f t="shared" si="2732"/>
        <v>-209.84113693322485</v>
      </c>
      <c r="R67" s="93">
        <f t="shared" si="2732"/>
        <v>-195.26919023278487</v>
      </c>
      <c r="S67" s="93">
        <f t="shared" si="2732"/>
        <v>-179.50948805963344</v>
      </c>
      <c r="T67" s="93">
        <f t="shared" si="2732"/>
        <v>-221.10274644715631</v>
      </c>
      <c r="U67" s="93">
        <f t="shared" si="2732"/>
        <v>-144.68189353953323</v>
      </c>
      <c r="V67" s="93">
        <f t="shared" si="2732"/>
        <v>-126.01252483644102</v>
      </c>
      <c r="W67" s="93">
        <f t="shared" si="2732"/>
        <v>-106.97480023536072</v>
      </c>
      <c r="X67" s="93">
        <f t="shared" si="2732"/>
        <v>-88.068619050380349</v>
      </c>
      <c r="Y67" s="217">
        <f t="shared" si="2732"/>
        <v>-84.41917795823133</v>
      </c>
      <c r="Z67" s="93">
        <f>SUM(Z15:Z18,Z21)</f>
        <v>-53.053291069893497</v>
      </c>
      <c r="AA67" s="217">
        <f t="shared" si="2732"/>
        <v>-36.235487068234058</v>
      </c>
      <c r="AB67" s="217">
        <f t="shared" si="2732"/>
        <v>-23.712277023210305</v>
      </c>
      <c r="AC67" s="217">
        <f t="shared" si="2732"/>
        <v>-14.968980233247754</v>
      </c>
      <c r="AD67" s="217">
        <f t="shared" si="2732"/>
        <v>-10.452419841774562</v>
      </c>
      <c r="AE67" s="217">
        <f t="shared" si="2732"/>
        <v>-11.679623892723249</v>
      </c>
      <c r="AF67" s="217" t="e">
        <f t="shared" si="2732"/>
        <v>#N/A</v>
      </c>
      <c r="AG67" s="217" t="e">
        <f t="shared" si="2732"/>
        <v>#N/A</v>
      </c>
      <c r="AH67" s="217" t="e">
        <f t="shared" si="2732"/>
        <v>#N/A</v>
      </c>
      <c r="AI67" s="217" t="e">
        <f t="shared" si="2732"/>
        <v>#N/A</v>
      </c>
      <c r="AJ67" s="217" t="e">
        <f t="shared" si="2732"/>
        <v>#N/A</v>
      </c>
      <c r="AK67" s="217" t="e">
        <f t="shared" si="2732"/>
        <v>#N/A</v>
      </c>
      <c r="AL67" s="217" t="e">
        <f t="shared" ref="AL67:BQ67" si="2733">SUM(AL15:AL18,AL21)</f>
        <v>#N/A</v>
      </c>
      <c r="AM67" s="217" t="e">
        <f t="shared" si="2733"/>
        <v>#N/A</v>
      </c>
      <c r="AN67" s="217" t="e">
        <f t="shared" si="2733"/>
        <v>#N/A</v>
      </c>
      <c r="AO67" s="217" t="e">
        <f t="shared" si="2733"/>
        <v>#N/A</v>
      </c>
      <c r="AP67" s="217" t="e">
        <f t="shared" si="2733"/>
        <v>#N/A</v>
      </c>
      <c r="AQ67" s="217" t="e">
        <f t="shared" si="2733"/>
        <v>#N/A</v>
      </c>
      <c r="AR67" s="217" t="e">
        <f t="shared" si="2733"/>
        <v>#N/A</v>
      </c>
      <c r="AS67" s="217" t="e">
        <f t="shared" si="2733"/>
        <v>#N/A</v>
      </c>
      <c r="AT67" s="217" t="e">
        <f t="shared" si="2733"/>
        <v>#N/A</v>
      </c>
      <c r="AU67" s="217" t="e">
        <f t="shared" si="2733"/>
        <v>#N/A</v>
      </c>
      <c r="AV67" s="217" t="e">
        <f t="shared" si="2733"/>
        <v>#N/A</v>
      </c>
      <c r="AW67" s="217" t="e">
        <f t="shared" si="2733"/>
        <v>#N/A</v>
      </c>
      <c r="AX67" s="217" t="e">
        <f t="shared" si="2733"/>
        <v>#N/A</v>
      </c>
      <c r="AY67" s="217" t="e">
        <f t="shared" si="2733"/>
        <v>#N/A</v>
      </c>
      <c r="AZ67" s="217" t="e">
        <f t="shared" si="2733"/>
        <v>#N/A</v>
      </c>
      <c r="BA67" s="217" t="e">
        <f t="shared" si="2733"/>
        <v>#N/A</v>
      </c>
      <c r="BB67" s="217" t="e">
        <f t="shared" si="2733"/>
        <v>#N/A</v>
      </c>
      <c r="BC67" s="217" t="e">
        <f t="shared" si="2733"/>
        <v>#N/A</v>
      </c>
      <c r="BD67" s="217" t="e">
        <f t="shared" si="2733"/>
        <v>#N/A</v>
      </c>
      <c r="BE67" s="217" t="e">
        <f t="shared" si="2733"/>
        <v>#N/A</v>
      </c>
      <c r="BF67" s="217" t="e">
        <f t="shared" si="2733"/>
        <v>#N/A</v>
      </c>
      <c r="BG67" s="217" t="e">
        <f t="shared" si="2733"/>
        <v>#N/A</v>
      </c>
      <c r="BH67" s="217" t="e">
        <f t="shared" si="2733"/>
        <v>#N/A</v>
      </c>
      <c r="BI67" s="217" t="e">
        <f t="shared" si="2733"/>
        <v>#N/A</v>
      </c>
      <c r="BJ67" s="217" t="e">
        <f t="shared" si="2733"/>
        <v>#N/A</v>
      </c>
      <c r="BK67" s="217" t="e">
        <f t="shared" si="2733"/>
        <v>#N/A</v>
      </c>
      <c r="BL67" s="217" t="e">
        <f t="shared" si="2733"/>
        <v>#N/A</v>
      </c>
      <c r="BM67" s="217" t="e">
        <f t="shared" si="2733"/>
        <v>#N/A</v>
      </c>
      <c r="BN67" s="217" t="e">
        <f t="shared" si="2733"/>
        <v>#N/A</v>
      </c>
      <c r="BO67" s="217" t="e">
        <f t="shared" si="2733"/>
        <v>#N/A</v>
      </c>
      <c r="BP67" s="217" t="e">
        <f t="shared" si="2733"/>
        <v>#N/A</v>
      </c>
      <c r="BQ67" s="217" t="e">
        <f t="shared" si="2733"/>
        <v>#N/A</v>
      </c>
      <c r="BR67" s="217" t="e">
        <f t="shared" ref="BR67:CW67" si="2734">SUM(BR15:BR18,BR21)</f>
        <v>#N/A</v>
      </c>
      <c r="BS67" s="217" t="e">
        <f t="shared" si="2734"/>
        <v>#N/A</v>
      </c>
      <c r="BT67" s="217" t="e">
        <f t="shared" si="2734"/>
        <v>#N/A</v>
      </c>
      <c r="BU67" s="217" t="e">
        <f t="shared" si="2734"/>
        <v>#N/A</v>
      </c>
      <c r="BV67" s="217" t="e">
        <f t="shared" si="2734"/>
        <v>#N/A</v>
      </c>
      <c r="BW67" s="217" t="e">
        <f t="shared" si="2734"/>
        <v>#N/A</v>
      </c>
      <c r="BX67" s="217" t="e">
        <f t="shared" si="2734"/>
        <v>#N/A</v>
      </c>
      <c r="BY67" s="217" t="e">
        <f t="shared" si="2734"/>
        <v>#N/A</v>
      </c>
      <c r="BZ67" s="217" t="e">
        <f t="shared" si="2734"/>
        <v>#N/A</v>
      </c>
      <c r="CA67" s="217" t="e">
        <f t="shared" si="2734"/>
        <v>#N/A</v>
      </c>
      <c r="CB67" s="217" t="e">
        <f t="shared" si="2734"/>
        <v>#N/A</v>
      </c>
      <c r="CC67" s="217" t="e">
        <f t="shared" si="2734"/>
        <v>#N/A</v>
      </c>
      <c r="CD67" s="217" t="e">
        <f t="shared" si="2734"/>
        <v>#N/A</v>
      </c>
      <c r="CE67" s="217" t="e">
        <f t="shared" si="2734"/>
        <v>#N/A</v>
      </c>
      <c r="CF67" s="217" t="e">
        <f t="shared" si="2734"/>
        <v>#N/A</v>
      </c>
      <c r="CG67" s="217" t="e">
        <f t="shared" si="2734"/>
        <v>#N/A</v>
      </c>
      <c r="CH67" s="217" t="e">
        <f t="shared" si="2734"/>
        <v>#N/A</v>
      </c>
      <c r="CI67" s="217" t="e">
        <f t="shared" si="2734"/>
        <v>#N/A</v>
      </c>
      <c r="CJ67" s="217" t="e">
        <f t="shared" si="2734"/>
        <v>#N/A</v>
      </c>
      <c r="CK67" s="217" t="e">
        <f t="shared" si="2734"/>
        <v>#N/A</v>
      </c>
      <c r="CL67" s="217" t="e">
        <f t="shared" si="2734"/>
        <v>#N/A</v>
      </c>
      <c r="CM67" s="217" t="e">
        <f t="shared" si="2734"/>
        <v>#N/A</v>
      </c>
      <c r="CN67" s="217" t="e">
        <f t="shared" si="2734"/>
        <v>#N/A</v>
      </c>
      <c r="CO67" s="217" t="e">
        <f t="shared" si="2734"/>
        <v>#N/A</v>
      </c>
      <c r="CP67" s="217" t="e">
        <f t="shared" si="2734"/>
        <v>#N/A</v>
      </c>
      <c r="CQ67" s="217" t="e">
        <f t="shared" si="2734"/>
        <v>#N/A</v>
      </c>
      <c r="CR67" s="217" t="e">
        <f t="shared" si="2734"/>
        <v>#N/A</v>
      </c>
      <c r="CS67" s="217" t="e">
        <f t="shared" si="2734"/>
        <v>#N/A</v>
      </c>
      <c r="CT67" s="217" t="e">
        <f t="shared" si="2734"/>
        <v>#N/A</v>
      </c>
      <c r="CU67" s="217" t="e">
        <f t="shared" si="2734"/>
        <v>#N/A</v>
      </c>
      <c r="CV67" s="217" t="e">
        <f t="shared" si="2734"/>
        <v>#N/A</v>
      </c>
      <c r="CW67" s="217" t="e">
        <f t="shared" si="2734"/>
        <v>#N/A</v>
      </c>
      <c r="CX67" s="217" t="e">
        <f>SUM(CX15:CX18,CX21)</f>
        <v>#N/A</v>
      </c>
      <c r="CY67" s="217" t="e">
        <f t="shared" ref="CY67:EC67" si="2735">SUM(CY15:CY18,CY21)</f>
        <v>#N/A</v>
      </c>
      <c r="CZ67" s="217" t="e">
        <f t="shared" si="2735"/>
        <v>#N/A</v>
      </c>
      <c r="DA67" s="217" t="e">
        <f t="shared" si="2735"/>
        <v>#N/A</v>
      </c>
      <c r="DB67" s="217" t="e">
        <f t="shared" si="2735"/>
        <v>#N/A</v>
      </c>
      <c r="DC67" s="217" t="e">
        <f t="shared" si="2735"/>
        <v>#N/A</v>
      </c>
      <c r="DD67" s="217" t="e">
        <f t="shared" si="2735"/>
        <v>#N/A</v>
      </c>
      <c r="DE67" s="217" t="e">
        <f t="shared" si="2735"/>
        <v>#N/A</v>
      </c>
      <c r="DF67" s="217" t="e">
        <f t="shared" si="2735"/>
        <v>#N/A</v>
      </c>
      <c r="DG67" s="217" t="e">
        <f t="shared" si="2735"/>
        <v>#N/A</v>
      </c>
      <c r="DH67" s="217" t="e">
        <f t="shared" si="2735"/>
        <v>#N/A</v>
      </c>
      <c r="DI67" s="217" t="e">
        <f t="shared" si="2735"/>
        <v>#N/A</v>
      </c>
      <c r="DJ67" s="217" t="e">
        <f t="shared" si="2735"/>
        <v>#N/A</v>
      </c>
      <c r="DK67" s="217" t="e">
        <f t="shared" si="2735"/>
        <v>#N/A</v>
      </c>
      <c r="DL67" s="217" t="e">
        <f t="shared" si="2735"/>
        <v>#N/A</v>
      </c>
      <c r="DM67" s="217" t="e">
        <f t="shared" si="2735"/>
        <v>#N/A</v>
      </c>
      <c r="DN67" s="217" t="e">
        <f t="shared" si="2735"/>
        <v>#N/A</v>
      </c>
      <c r="DO67" s="217" t="e">
        <f t="shared" si="2735"/>
        <v>#N/A</v>
      </c>
      <c r="DP67" s="217" t="e">
        <f t="shared" si="2735"/>
        <v>#N/A</v>
      </c>
      <c r="DQ67" s="217" t="e">
        <f t="shared" si="2735"/>
        <v>#N/A</v>
      </c>
      <c r="DR67" s="217" t="e">
        <f t="shared" si="2735"/>
        <v>#N/A</v>
      </c>
      <c r="DS67" s="217" t="e">
        <f t="shared" si="2735"/>
        <v>#N/A</v>
      </c>
      <c r="DT67" s="217" t="e">
        <f t="shared" si="2735"/>
        <v>#N/A</v>
      </c>
      <c r="DU67" s="217" t="e">
        <f t="shared" si="2735"/>
        <v>#N/A</v>
      </c>
      <c r="DV67" s="217" t="e">
        <f t="shared" si="2735"/>
        <v>#N/A</v>
      </c>
      <c r="DW67" s="217" t="e">
        <f t="shared" si="2735"/>
        <v>#N/A</v>
      </c>
      <c r="DX67" s="217" t="e">
        <f t="shared" si="2735"/>
        <v>#N/A</v>
      </c>
      <c r="DY67" s="217" t="e">
        <f t="shared" si="2735"/>
        <v>#N/A</v>
      </c>
      <c r="DZ67" s="217" t="e">
        <f t="shared" si="2735"/>
        <v>#N/A</v>
      </c>
      <c r="EA67" s="217" t="e">
        <f t="shared" si="2735"/>
        <v>#N/A</v>
      </c>
      <c r="EB67" s="217" t="e">
        <f t="shared" si="2735"/>
        <v>#N/A</v>
      </c>
      <c r="EC67" s="217" t="e">
        <f t="shared" si="2735"/>
        <v>#N/A</v>
      </c>
      <c r="ED67" s="217" t="e">
        <f t="shared" ref="ED67:FI67" si="2736">SUM(ED15:ED18,ED21)</f>
        <v>#N/A</v>
      </c>
      <c r="EE67" s="217" t="e">
        <f t="shared" si="2736"/>
        <v>#N/A</v>
      </c>
      <c r="EF67" s="217" t="e">
        <f t="shared" si="2736"/>
        <v>#N/A</v>
      </c>
      <c r="EG67" s="217" t="e">
        <f t="shared" si="2736"/>
        <v>#N/A</v>
      </c>
      <c r="EH67" s="217" t="e">
        <f t="shared" si="2736"/>
        <v>#N/A</v>
      </c>
      <c r="EI67" s="217" t="e">
        <f t="shared" si="2736"/>
        <v>#N/A</v>
      </c>
      <c r="EJ67" s="217" t="e">
        <f t="shared" si="2736"/>
        <v>#N/A</v>
      </c>
      <c r="EK67" s="217" t="e">
        <f t="shared" si="2736"/>
        <v>#N/A</v>
      </c>
      <c r="EL67" s="217" t="e">
        <f t="shared" si="2736"/>
        <v>#N/A</v>
      </c>
      <c r="EM67" s="217" t="e">
        <f t="shared" si="2736"/>
        <v>#N/A</v>
      </c>
      <c r="EN67" s="217" t="e">
        <f t="shared" si="2736"/>
        <v>#N/A</v>
      </c>
      <c r="EO67" s="217" t="e">
        <f t="shared" si="2736"/>
        <v>#N/A</v>
      </c>
      <c r="EP67" s="217" t="e">
        <f t="shared" si="2736"/>
        <v>#N/A</v>
      </c>
      <c r="EQ67" s="217" t="e">
        <f t="shared" si="2736"/>
        <v>#N/A</v>
      </c>
      <c r="ER67" s="217" t="e">
        <f t="shared" si="2736"/>
        <v>#N/A</v>
      </c>
      <c r="ES67" s="217" t="e">
        <f t="shared" si="2736"/>
        <v>#N/A</v>
      </c>
      <c r="ET67" s="217" t="e">
        <f t="shared" si="2736"/>
        <v>#N/A</v>
      </c>
      <c r="EU67" s="217" t="e">
        <f t="shared" si="2736"/>
        <v>#N/A</v>
      </c>
      <c r="EV67" s="217" t="e">
        <f t="shared" si="2736"/>
        <v>#N/A</v>
      </c>
      <c r="EW67" s="217" t="e">
        <f t="shared" si="2736"/>
        <v>#N/A</v>
      </c>
      <c r="EX67" s="217" t="e">
        <f t="shared" si="2736"/>
        <v>#N/A</v>
      </c>
      <c r="EY67" s="217" t="e">
        <f t="shared" si="2736"/>
        <v>#N/A</v>
      </c>
      <c r="EZ67" s="217" t="e">
        <f t="shared" si="2736"/>
        <v>#N/A</v>
      </c>
      <c r="FA67" s="217" t="e">
        <f t="shared" si="2736"/>
        <v>#N/A</v>
      </c>
      <c r="FB67" s="217" t="e">
        <f t="shared" si="2736"/>
        <v>#N/A</v>
      </c>
      <c r="FC67" s="217" t="e">
        <f t="shared" si="2736"/>
        <v>#N/A</v>
      </c>
      <c r="FD67" s="217" t="e">
        <f t="shared" si="2736"/>
        <v>#N/A</v>
      </c>
      <c r="FE67" s="217" t="e">
        <f t="shared" si="2736"/>
        <v>#N/A</v>
      </c>
      <c r="FF67" s="217" t="e">
        <f t="shared" si="2736"/>
        <v>#N/A</v>
      </c>
      <c r="FG67" s="217" t="e">
        <f t="shared" si="2736"/>
        <v>#N/A</v>
      </c>
      <c r="FH67" s="217" t="e">
        <f t="shared" si="2736"/>
        <v>#N/A</v>
      </c>
      <c r="FI67" s="217" t="e">
        <f t="shared" si="2736"/>
        <v>#N/A</v>
      </c>
      <c r="FJ67" s="217" t="e">
        <f t="shared" ref="FJ67:GJ67" si="2737">SUM(FJ15:FJ18,FJ21)</f>
        <v>#N/A</v>
      </c>
      <c r="FK67" s="217" t="e">
        <f t="shared" si="2737"/>
        <v>#N/A</v>
      </c>
      <c r="FL67" s="217" t="e">
        <f t="shared" si="2737"/>
        <v>#N/A</v>
      </c>
      <c r="FM67" s="217" t="e">
        <f t="shared" si="2737"/>
        <v>#N/A</v>
      </c>
      <c r="FN67" s="217" t="e">
        <f t="shared" si="2737"/>
        <v>#N/A</v>
      </c>
      <c r="FO67" s="217" t="e">
        <f t="shared" si="2737"/>
        <v>#N/A</v>
      </c>
      <c r="FP67" s="217" t="e">
        <f t="shared" si="2737"/>
        <v>#N/A</v>
      </c>
      <c r="FQ67" s="217" t="e">
        <f t="shared" si="2737"/>
        <v>#N/A</v>
      </c>
      <c r="FR67" s="217" t="e">
        <f t="shared" si="2737"/>
        <v>#N/A</v>
      </c>
      <c r="FS67" s="217" t="e">
        <f t="shared" si="2737"/>
        <v>#N/A</v>
      </c>
      <c r="FT67" s="217" t="e">
        <f t="shared" si="2737"/>
        <v>#N/A</v>
      </c>
      <c r="FU67" s="217" t="e">
        <f t="shared" si="2737"/>
        <v>#N/A</v>
      </c>
      <c r="FV67" s="217" t="e">
        <f t="shared" si="2737"/>
        <v>#N/A</v>
      </c>
      <c r="FW67" s="217" t="e">
        <f t="shared" si="2737"/>
        <v>#N/A</v>
      </c>
      <c r="FX67" s="217" t="e">
        <f t="shared" si="2737"/>
        <v>#N/A</v>
      </c>
      <c r="FY67" s="217" t="e">
        <f t="shared" si="2737"/>
        <v>#N/A</v>
      </c>
      <c r="FZ67" s="217" t="e">
        <f t="shared" si="2737"/>
        <v>#N/A</v>
      </c>
      <c r="GA67" s="217" t="e">
        <f t="shared" si="2737"/>
        <v>#N/A</v>
      </c>
      <c r="GB67" s="217" t="e">
        <f t="shared" si="2737"/>
        <v>#N/A</v>
      </c>
      <c r="GC67" s="217" t="e">
        <f t="shared" si="2737"/>
        <v>#N/A</v>
      </c>
      <c r="GD67" s="217" t="e">
        <f t="shared" si="2737"/>
        <v>#N/A</v>
      </c>
      <c r="GE67" s="217" t="e">
        <f t="shared" si="2737"/>
        <v>#N/A</v>
      </c>
      <c r="GF67" s="217" t="e">
        <f t="shared" si="2737"/>
        <v>#N/A</v>
      </c>
      <c r="GG67" s="217" t="e">
        <f t="shared" si="2737"/>
        <v>#N/A</v>
      </c>
      <c r="GH67" s="217" t="e">
        <f t="shared" si="2737"/>
        <v>#N/A</v>
      </c>
      <c r="GI67" s="217" t="e">
        <f t="shared" si="2737"/>
        <v>#N/A</v>
      </c>
      <c r="GJ67" s="217" t="e">
        <f t="shared" si="2737"/>
        <v>#N/A</v>
      </c>
    </row>
    <row r="68" spans="2:192" x14ac:dyDescent="0.3">
      <c r="C68" s="31" t="s">
        <v>482</v>
      </c>
      <c r="F68" s="88">
        <f ca="1">(F64+F65)*F10+SUM(F14:F18)*F10</f>
        <v>13.013796496370006</v>
      </c>
      <c r="G68" s="88">
        <f ca="1">(G64+G65)*G10+SUM(G14:G18)*G10</f>
        <v>7.6864017372612565</v>
      </c>
      <c r="H68" s="88">
        <f t="shared" ref="H68:BS68" ca="1" si="2738">(H64+H65)*H10+SUM(H14:H18)*H10</f>
        <v>11.384121444351237</v>
      </c>
      <c r="I68" s="88">
        <f t="shared" ca="1" si="2738"/>
        <v>19.476787575975173</v>
      </c>
      <c r="J68" s="88">
        <f t="shared" ca="1" si="2738"/>
        <v>26.452372005967998</v>
      </c>
      <c r="K68" s="88">
        <f t="shared" ca="1" si="2738"/>
        <v>16.817523797506389</v>
      </c>
      <c r="L68" s="88">
        <f t="shared" ca="1" si="2738"/>
        <v>22.650190935648524</v>
      </c>
      <c r="M68" s="88">
        <f t="shared" ca="1" si="2738"/>
        <v>27.383970550759869</v>
      </c>
      <c r="N68" s="88">
        <f t="shared" ca="1" si="2738"/>
        <v>31.154665656195064</v>
      </c>
      <c r="O68" s="88">
        <f t="shared" ca="1" si="2738"/>
        <v>34.093709661972511</v>
      </c>
      <c r="P68" s="88">
        <f t="shared" ca="1" si="2738"/>
        <v>27.804753785613705</v>
      </c>
      <c r="Q68" s="88">
        <f t="shared" ca="1" si="2738"/>
        <v>28.900095884527659</v>
      </c>
      <c r="R68" s="88">
        <f t="shared" ca="1" si="2738"/>
        <v>28.907086212249652</v>
      </c>
      <c r="S68" s="88">
        <f t="shared" ca="1" si="2738"/>
        <v>27.991939837412087</v>
      </c>
      <c r="T68" s="88">
        <f t="shared" ca="1" si="2738"/>
        <v>26.33820310421406</v>
      </c>
      <c r="U68" s="88">
        <f t="shared" ca="1" si="2738"/>
        <v>20.524875868206664</v>
      </c>
      <c r="V68" s="88">
        <f t="shared" ca="1" si="2738"/>
        <v>17.766640632408222</v>
      </c>
      <c r="W68" s="88">
        <f t="shared" ca="1" si="2738"/>
        <v>14.856960916818419</v>
      </c>
      <c r="X68" s="88">
        <f t="shared" ca="1" si="2738"/>
        <v>11.983722950686143</v>
      </c>
      <c r="Y68" s="88">
        <f ca="1">(Y64+Y65)*Y10+SUM(Y14:Y18)*Y10</f>
        <v>9.3108494018203665</v>
      </c>
      <c r="Z68" s="88">
        <f ca="1">(Z64+Z65)*Z10+SUM(Z14:Z18)*Z10</f>
        <v>6.0683485348822526</v>
      </c>
      <c r="AA68" s="88">
        <f t="shared" ca="1" si="2738"/>
        <v>4.0827674054582959</v>
      </c>
      <c r="AB68" s="88">
        <f t="shared" ca="1" si="2738"/>
        <v>2.6726915184729552</v>
      </c>
      <c r="AC68" s="88">
        <f t="shared" ca="1" si="2738"/>
        <v>1.7230452818718431</v>
      </c>
      <c r="AD68" s="88">
        <f t="shared" ca="1" si="2738"/>
        <v>1.1104016046436738</v>
      </c>
      <c r="AE68" s="88">
        <f t="shared" ca="1" si="2738"/>
        <v>0.64973296242864809</v>
      </c>
      <c r="AF68" s="88">
        <f t="shared" ca="1" si="2738"/>
        <v>-2.5566138021619335E-13</v>
      </c>
      <c r="AG68" s="88" t="e">
        <f t="shared" ca="1" si="2738"/>
        <v>#N/A</v>
      </c>
      <c r="AH68" s="88" t="e">
        <f t="shared" ca="1" si="2738"/>
        <v>#N/A</v>
      </c>
      <c r="AI68" s="88" t="e">
        <f t="shared" ca="1" si="2738"/>
        <v>#N/A</v>
      </c>
      <c r="AJ68" s="88" t="e">
        <f t="shared" ca="1" si="2738"/>
        <v>#N/A</v>
      </c>
      <c r="AK68" s="88" t="e">
        <f t="shared" ca="1" si="2738"/>
        <v>#N/A</v>
      </c>
      <c r="AL68" s="88" t="e">
        <f t="shared" ca="1" si="2738"/>
        <v>#N/A</v>
      </c>
      <c r="AM68" s="88" t="e">
        <f t="shared" ca="1" si="2738"/>
        <v>#N/A</v>
      </c>
      <c r="AN68" s="88" t="e">
        <f t="shared" ca="1" si="2738"/>
        <v>#N/A</v>
      </c>
      <c r="AO68" s="88" t="e">
        <f t="shared" ca="1" si="2738"/>
        <v>#N/A</v>
      </c>
      <c r="AP68" s="88" t="e">
        <f t="shared" ca="1" si="2738"/>
        <v>#N/A</v>
      </c>
      <c r="AQ68" s="88" t="e">
        <f t="shared" ca="1" si="2738"/>
        <v>#N/A</v>
      </c>
      <c r="AR68" s="88" t="e">
        <f t="shared" ca="1" si="2738"/>
        <v>#N/A</v>
      </c>
      <c r="AS68" s="88" t="e">
        <f t="shared" ca="1" si="2738"/>
        <v>#N/A</v>
      </c>
      <c r="AT68" s="88" t="e">
        <f t="shared" ca="1" si="2738"/>
        <v>#N/A</v>
      </c>
      <c r="AU68" s="88" t="e">
        <f t="shared" ca="1" si="2738"/>
        <v>#N/A</v>
      </c>
      <c r="AV68" s="88" t="e">
        <f t="shared" ca="1" si="2738"/>
        <v>#N/A</v>
      </c>
      <c r="AW68" s="88" t="e">
        <f t="shared" ca="1" si="2738"/>
        <v>#N/A</v>
      </c>
      <c r="AX68" s="88" t="e">
        <f t="shared" ca="1" si="2738"/>
        <v>#N/A</v>
      </c>
      <c r="AY68" s="88" t="e">
        <f t="shared" ca="1" si="2738"/>
        <v>#N/A</v>
      </c>
      <c r="AZ68" s="88" t="e">
        <f t="shared" ca="1" si="2738"/>
        <v>#N/A</v>
      </c>
      <c r="BA68" s="88" t="e">
        <f t="shared" ca="1" si="2738"/>
        <v>#N/A</v>
      </c>
      <c r="BB68" s="88" t="e">
        <f t="shared" ca="1" si="2738"/>
        <v>#N/A</v>
      </c>
      <c r="BC68" s="88" t="e">
        <f t="shared" ca="1" si="2738"/>
        <v>#N/A</v>
      </c>
      <c r="BD68" s="88" t="e">
        <f t="shared" ca="1" si="2738"/>
        <v>#N/A</v>
      </c>
      <c r="BE68" s="88" t="e">
        <f t="shared" ca="1" si="2738"/>
        <v>#N/A</v>
      </c>
      <c r="BF68" s="88" t="e">
        <f t="shared" ca="1" si="2738"/>
        <v>#N/A</v>
      </c>
      <c r="BG68" s="88" t="e">
        <f t="shared" ca="1" si="2738"/>
        <v>#N/A</v>
      </c>
      <c r="BH68" s="88" t="e">
        <f t="shared" ca="1" si="2738"/>
        <v>#N/A</v>
      </c>
      <c r="BI68" s="88" t="e">
        <f t="shared" ca="1" si="2738"/>
        <v>#N/A</v>
      </c>
      <c r="BJ68" s="88" t="e">
        <f t="shared" ca="1" si="2738"/>
        <v>#N/A</v>
      </c>
      <c r="BK68" s="88" t="e">
        <f t="shared" ca="1" si="2738"/>
        <v>#N/A</v>
      </c>
      <c r="BL68" s="88" t="e">
        <f t="shared" ca="1" si="2738"/>
        <v>#N/A</v>
      </c>
      <c r="BM68" s="88" t="e">
        <f t="shared" ca="1" si="2738"/>
        <v>#N/A</v>
      </c>
      <c r="BN68" s="88" t="e">
        <f t="shared" ca="1" si="2738"/>
        <v>#N/A</v>
      </c>
      <c r="BO68" s="88" t="e">
        <f t="shared" ca="1" si="2738"/>
        <v>#N/A</v>
      </c>
      <c r="BP68" s="88" t="e">
        <f t="shared" ca="1" si="2738"/>
        <v>#N/A</v>
      </c>
      <c r="BQ68" s="88" t="e">
        <f t="shared" ca="1" si="2738"/>
        <v>#N/A</v>
      </c>
      <c r="BR68" s="88" t="e">
        <f t="shared" ca="1" si="2738"/>
        <v>#N/A</v>
      </c>
      <c r="BS68" s="88" t="e">
        <f t="shared" ca="1" si="2738"/>
        <v>#N/A</v>
      </c>
      <c r="BT68" s="88" t="e">
        <f t="shared" ref="BT68:EE68" ca="1" si="2739">(BT64+BT65)*BT10+SUM(BT14:BT18)*BT10</f>
        <v>#N/A</v>
      </c>
      <c r="BU68" s="88" t="e">
        <f t="shared" ca="1" si="2739"/>
        <v>#N/A</v>
      </c>
      <c r="BV68" s="88" t="e">
        <f t="shared" ca="1" si="2739"/>
        <v>#N/A</v>
      </c>
      <c r="BW68" s="88" t="e">
        <f t="shared" ca="1" si="2739"/>
        <v>#N/A</v>
      </c>
      <c r="BX68" s="88" t="e">
        <f t="shared" ca="1" si="2739"/>
        <v>#N/A</v>
      </c>
      <c r="BY68" s="88" t="e">
        <f t="shared" ca="1" si="2739"/>
        <v>#N/A</v>
      </c>
      <c r="BZ68" s="88" t="e">
        <f t="shared" ca="1" si="2739"/>
        <v>#N/A</v>
      </c>
      <c r="CA68" s="88" t="e">
        <f t="shared" ca="1" si="2739"/>
        <v>#N/A</v>
      </c>
      <c r="CB68" s="88" t="e">
        <f t="shared" ca="1" si="2739"/>
        <v>#N/A</v>
      </c>
      <c r="CC68" s="88" t="e">
        <f t="shared" ca="1" si="2739"/>
        <v>#N/A</v>
      </c>
      <c r="CD68" s="88" t="e">
        <f t="shared" ca="1" si="2739"/>
        <v>#N/A</v>
      </c>
      <c r="CE68" s="88" t="e">
        <f t="shared" ca="1" si="2739"/>
        <v>#N/A</v>
      </c>
      <c r="CF68" s="88" t="e">
        <f t="shared" ca="1" si="2739"/>
        <v>#N/A</v>
      </c>
      <c r="CG68" s="88" t="e">
        <f t="shared" ca="1" si="2739"/>
        <v>#N/A</v>
      </c>
      <c r="CH68" s="88" t="e">
        <f t="shared" ca="1" si="2739"/>
        <v>#N/A</v>
      </c>
      <c r="CI68" s="88" t="e">
        <f t="shared" ca="1" si="2739"/>
        <v>#N/A</v>
      </c>
      <c r="CJ68" s="88" t="e">
        <f t="shared" ca="1" si="2739"/>
        <v>#N/A</v>
      </c>
      <c r="CK68" s="88" t="e">
        <f t="shared" ca="1" si="2739"/>
        <v>#N/A</v>
      </c>
      <c r="CL68" s="88" t="e">
        <f t="shared" ca="1" si="2739"/>
        <v>#N/A</v>
      </c>
      <c r="CM68" s="88" t="e">
        <f t="shared" ca="1" si="2739"/>
        <v>#N/A</v>
      </c>
      <c r="CN68" s="88" t="e">
        <f t="shared" ca="1" si="2739"/>
        <v>#N/A</v>
      </c>
      <c r="CO68" s="88" t="e">
        <f t="shared" ca="1" si="2739"/>
        <v>#N/A</v>
      </c>
      <c r="CP68" s="88" t="e">
        <f t="shared" ca="1" si="2739"/>
        <v>#N/A</v>
      </c>
      <c r="CQ68" s="88" t="e">
        <f t="shared" ca="1" si="2739"/>
        <v>#N/A</v>
      </c>
      <c r="CR68" s="88" t="e">
        <f t="shared" ca="1" si="2739"/>
        <v>#N/A</v>
      </c>
      <c r="CS68" s="88" t="e">
        <f t="shared" ca="1" si="2739"/>
        <v>#N/A</v>
      </c>
      <c r="CT68" s="88" t="e">
        <f t="shared" ca="1" si="2739"/>
        <v>#N/A</v>
      </c>
      <c r="CU68" s="88" t="e">
        <f t="shared" ca="1" si="2739"/>
        <v>#N/A</v>
      </c>
      <c r="CV68" s="88" t="e">
        <f t="shared" ca="1" si="2739"/>
        <v>#N/A</v>
      </c>
      <c r="CW68" s="88" t="e">
        <f t="shared" ca="1" si="2739"/>
        <v>#N/A</v>
      </c>
      <c r="CX68" s="88" t="e">
        <f t="shared" ca="1" si="2739"/>
        <v>#N/A</v>
      </c>
      <c r="CY68" s="88" t="e">
        <f t="shared" ca="1" si="2739"/>
        <v>#N/A</v>
      </c>
      <c r="CZ68" s="88" t="e">
        <f t="shared" ca="1" si="2739"/>
        <v>#N/A</v>
      </c>
      <c r="DA68" s="88" t="e">
        <f t="shared" ca="1" si="2739"/>
        <v>#N/A</v>
      </c>
      <c r="DB68" s="88" t="e">
        <f t="shared" ca="1" si="2739"/>
        <v>#N/A</v>
      </c>
      <c r="DC68" s="88" t="e">
        <f t="shared" ca="1" si="2739"/>
        <v>#N/A</v>
      </c>
      <c r="DD68" s="88" t="e">
        <f t="shared" ca="1" si="2739"/>
        <v>#N/A</v>
      </c>
      <c r="DE68" s="88" t="e">
        <f t="shared" ca="1" si="2739"/>
        <v>#N/A</v>
      </c>
      <c r="DF68" s="88" t="e">
        <f t="shared" ca="1" si="2739"/>
        <v>#N/A</v>
      </c>
      <c r="DG68" s="88" t="e">
        <f t="shared" ca="1" si="2739"/>
        <v>#N/A</v>
      </c>
      <c r="DH68" s="88" t="e">
        <f t="shared" ca="1" si="2739"/>
        <v>#N/A</v>
      </c>
      <c r="DI68" s="88" t="e">
        <f t="shared" ca="1" si="2739"/>
        <v>#N/A</v>
      </c>
      <c r="DJ68" s="88" t="e">
        <f t="shared" ca="1" si="2739"/>
        <v>#N/A</v>
      </c>
      <c r="DK68" s="88" t="e">
        <f t="shared" ca="1" si="2739"/>
        <v>#N/A</v>
      </c>
      <c r="DL68" s="88" t="e">
        <f t="shared" ca="1" si="2739"/>
        <v>#N/A</v>
      </c>
      <c r="DM68" s="88" t="e">
        <f t="shared" ca="1" si="2739"/>
        <v>#N/A</v>
      </c>
      <c r="DN68" s="88" t="e">
        <f t="shared" ca="1" si="2739"/>
        <v>#N/A</v>
      </c>
      <c r="DO68" s="88" t="e">
        <f t="shared" ca="1" si="2739"/>
        <v>#N/A</v>
      </c>
      <c r="DP68" s="88" t="e">
        <f t="shared" ca="1" si="2739"/>
        <v>#N/A</v>
      </c>
      <c r="DQ68" s="88" t="e">
        <f t="shared" ca="1" si="2739"/>
        <v>#N/A</v>
      </c>
      <c r="DR68" s="88" t="e">
        <f t="shared" ca="1" si="2739"/>
        <v>#N/A</v>
      </c>
      <c r="DS68" s="88" t="e">
        <f t="shared" ca="1" si="2739"/>
        <v>#N/A</v>
      </c>
      <c r="DT68" s="88" t="e">
        <f t="shared" ca="1" si="2739"/>
        <v>#N/A</v>
      </c>
      <c r="DU68" s="88" t="e">
        <f t="shared" ca="1" si="2739"/>
        <v>#N/A</v>
      </c>
      <c r="DV68" s="88" t="e">
        <f t="shared" ca="1" si="2739"/>
        <v>#N/A</v>
      </c>
      <c r="DW68" s="88" t="e">
        <f t="shared" ca="1" si="2739"/>
        <v>#N/A</v>
      </c>
      <c r="DX68" s="88" t="e">
        <f t="shared" ca="1" si="2739"/>
        <v>#N/A</v>
      </c>
      <c r="DY68" s="88" t="e">
        <f t="shared" ca="1" si="2739"/>
        <v>#N/A</v>
      </c>
      <c r="DZ68" s="88" t="e">
        <f t="shared" ca="1" si="2739"/>
        <v>#N/A</v>
      </c>
      <c r="EA68" s="88" t="e">
        <f t="shared" ca="1" si="2739"/>
        <v>#N/A</v>
      </c>
      <c r="EB68" s="88" t="e">
        <f t="shared" ca="1" si="2739"/>
        <v>#N/A</v>
      </c>
      <c r="EC68" s="88" t="e">
        <f t="shared" ca="1" si="2739"/>
        <v>#N/A</v>
      </c>
      <c r="ED68" s="88" t="e">
        <f t="shared" ca="1" si="2739"/>
        <v>#N/A</v>
      </c>
      <c r="EE68" s="88" t="e">
        <f t="shared" ca="1" si="2739"/>
        <v>#N/A</v>
      </c>
      <c r="EF68" s="88" t="e">
        <f t="shared" ref="EF68:GJ68" ca="1" si="2740">(EF64+EF65)*EF10+SUM(EF14:EF18)*EF10</f>
        <v>#N/A</v>
      </c>
      <c r="EG68" s="88" t="e">
        <f t="shared" ca="1" si="2740"/>
        <v>#N/A</v>
      </c>
      <c r="EH68" s="88" t="e">
        <f t="shared" ca="1" si="2740"/>
        <v>#N/A</v>
      </c>
      <c r="EI68" s="88" t="e">
        <f t="shared" ca="1" si="2740"/>
        <v>#N/A</v>
      </c>
      <c r="EJ68" s="88" t="e">
        <f t="shared" ca="1" si="2740"/>
        <v>#N/A</v>
      </c>
      <c r="EK68" s="88" t="e">
        <f t="shared" ca="1" si="2740"/>
        <v>#N/A</v>
      </c>
      <c r="EL68" s="88" t="e">
        <f t="shared" ca="1" si="2740"/>
        <v>#N/A</v>
      </c>
      <c r="EM68" s="88" t="e">
        <f t="shared" ca="1" si="2740"/>
        <v>#N/A</v>
      </c>
      <c r="EN68" s="88" t="e">
        <f t="shared" ca="1" si="2740"/>
        <v>#N/A</v>
      </c>
      <c r="EO68" s="88" t="e">
        <f t="shared" ca="1" si="2740"/>
        <v>#N/A</v>
      </c>
      <c r="EP68" s="88" t="e">
        <f t="shared" ca="1" si="2740"/>
        <v>#N/A</v>
      </c>
      <c r="EQ68" s="88" t="e">
        <f t="shared" ca="1" si="2740"/>
        <v>#N/A</v>
      </c>
      <c r="ER68" s="88" t="e">
        <f t="shared" ca="1" si="2740"/>
        <v>#N/A</v>
      </c>
      <c r="ES68" s="88" t="e">
        <f t="shared" ca="1" si="2740"/>
        <v>#N/A</v>
      </c>
      <c r="ET68" s="88" t="e">
        <f t="shared" ca="1" si="2740"/>
        <v>#N/A</v>
      </c>
      <c r="EU68" s="88" t="e">
        <f t="shared" ca="1" si="2740"/>
        <v>#N/A</v>
      </c>
      <c r="EV68" s="88" t="e">
        <f t="shared" ca="1" si="2740"/>
        <v>#N/A</v>
      </c>
      <c r="EW68" s="88" t="e">
        <f t="shared" ca="1" si="2740"/>
        <v>#N/A</v>
      </c>
      <c r="EX68" s="88" t="e">
        <f t="shared" ca="1" si="2740"/>
        <v>#N/A</v>
      </c>
      <c r="EY68" s="88" t="e">
        <f t="shared" ca="1" si="2740"/>
        <v>#N/A</v>
      </c>
      <c r="EZ68" s="88" t="e">
        <f t="shared" ca="1" si="2740"/>
        <v>#N/A</v>
      </c>
      <c r="FA68" s="88" t="e">
        <f t="shared" ca="1" si="2740"/>
        <v>#N/A</v>
      </c>
      <c r="FB68" s="88" t="e">
        <f t="shared" ca="1" si="2740"/>
        <v>#N/A</v>
      </c>
      <c r="FC68" s="88" t="e">
        <f t="shared" ca="1" si="2740"/>
        <v>#N/A</v>
      </c>
      <c r="FD68" s="88" t="e">
        <f t="shared" ca="1" si="2740"/>
        <v>#N/A</v>
      </c>
      <c r="FE68" s="88" t="e">
        <f t="shared" ca="1" si="2740"/>
        <v>#N/A</v>
      </c>
      <c r="FF68" s="88" t="e">
        <f t="shared" ca="1" si="2740"/>
        <v>#N/A</v>
      </c>
      <c r="FG68" s="88" t="e">
        <f t="shared" ca="1" si="2740"/>
        <v>#N/A</v>
      </c>
      <c r="FH68" s="88" t="e">
        <f t="shared" ca="1" si="2740"/>
        <v>#N/A</v>
      </c>
      <c r="FI68" s="88" t="e">
        <f t="shared" ca="1" si="2740"/>
        <v>#N/A</v>
      </c>
      <c r="FJ68" s="88" t="e">
        <f t="shared" ca="1" si="2740"/>
        <v>#N/A</v>
      </c>
      <c r="FK68" s="88" t="e">
        <f t="shared" ca="1" si="2740"/>
        <v>#N/A</v>
      </c>
      <c r="FL68" s="88" t="e">
        <f t="shared" ca="1" si="2740"/>
        <v>#N/A</v>
      </c>
      <c r="FM68" s="88" t="e">
        <f t="shared" ca="1" si="2740"/>
        <v>#N/A</v>
      </c>
      <c r="FN68" s="88" t="e">
        <f t="shared" ca="1" si="2740"/>
        <v>#N/A</v>
      </c>
      <c r="FO68" s="88" t="e">
        <f t="shared" ca="1" si="2740"/>
        <v>#N/A</v>
      </c>
      <c r="FP68" s="88" t="e">
        <f t="shared" ca="1" si="2740"/>
        <v>#N/A</v>
      </c>
      <c r="FQ68" s="88" t="e">
        <f t="shared" ca="1" si="2740"/>
        <v>#N/A</v>
      </c>
      <c r="FR68" s="88" t="e">
        <f t="shared" ca="1" si="2740"/>
        <v>#N/A</v>
      </c>
      <c r="FS68" s="88" t="e">
        <f t="shared" ca="1" si="2740"/>
        <v>#N/A</v>
      </c>
      <c r="FT68" s="88" t="e">
        <f t="shared" ca="1" si="2740"/>
        <v>#N/A</v>
      </c>
      <c r="FU68" s="88" t="e">
        <f t="shared" ca="1" si="2740"/>
        <v>#N/A</v>
      </c>
      <c r="FV68" s="88" t="e">
        <f t="shared" ca="1" si="2740"/>
        <v>#N/A</v>
      </c>
      <c r="FW68" s="88" t="e">
        <f t="shared" ca="1" si="2740"/>
        <v>#N/A</v>
      </c>
      <c r="FX68" s="88" t="e">
        <f t="shared" ca="1" si="2740"/>
        <v>#N/A</v>
      </c>
      <c r="FY68" s="88" t="e">
        <f t="shared" ca="1" si="2740"/>
        <v>#N/A</v>
      </c>
      <c r="FZ68" s="88" t="e">
        <f t="shared" ca="1" si="2740"/>
        <v>#N/A</v>
      </c>
      <c r="GA68" s="88" t="e">
        <f t="shared" ca="1" si="2740"/>
        <v>#N/A</v>
      </c>
      <c r="GB68" s="88" t="e">
        <f t="shared" ca="1" si="2740"/>
        <v>#N/A</v>
      </c>
      <c r="GC68" s="88" t="e">
        <f t="shared" ca="1" si="2740"/>
        <v>#N/A</v>
      </c>
      <c r="GD68" s="88" t="e">
        <f t="shared" ca="1" si="2740"/>
        <v>#N/A</v>
      </c>
      <c r="GE68" s="88" t="e">
        <f t="shared" ca="1" si="2740"/>
        <v>#N/A</v>
      </c>
      <c r="GF68" s="88" t="e">
        <f t="shared" ca="1" si="2740"/>
        <v>#N/A</v>
      </c>
      <c r="GG68" s="88" t="e">
        <f t="shared" ca="1" si="2740"/>
        <v>#N/A</v>
      </c>
      <c r="GH68" s="88" t="e">
        <f t="shared" ca="1" si="2740"/>
        <v>#N/A</v>
      </c>
      <c r="GI68" s="88" t="e">
        <f t="shared" ca="1" si="2740"/>
        <v>#N/A</v>
      </c>
      <c r="GJ68" s="88" t="e">
        <f t="shared" ca="1" si="2740"/>
        <v>#N/A</v>
      </c>
    </row>
    <row r="69" spans="2:192" x14ac:dyDescent="0.3">
      <c r="C69" s="32" t="s">
        <v>467</v>
      </c>
      <c r="D69" s="41"/>
      <c r="F69" s="41">
        <f ca="1">SUM(F64:F68)</f>
        <v>-550.69948226768599</v>
      </c>
      <c r="G69" s="41">
        <f ca="1">SUM(G64:G68)</f>
        <v>-344.90078374457119</v>
      </c>
      <c r="H69" s="41">
        <f t="shared" ref="H69:AK69" ca="1" si="2741">SUM(H64:H68)</f>
        <v>-142.2982045369252</v>
      </c>
      <c r="I69" s="41">
        <f t="shared" ca="1" si="2741"/>
        <v>36.450498144040374</v>
      </c>
      <c r="J69" s="41">
        <f t="shared" ca="1" si="2741"/>
        <v>-64.662487316251443</v>
      </c>
      <c r="K69" s="41">
        <f t="shared" ca="1" si="2741"/>
        <v>71.885864097479441</v>
      </c>
      <c r="L69" s="41">
        <f t="shared" ca="1" si="2741"/>
        <v>186.1391369971393</v>
      </c>
      <c r="M69" s="41">
        <f t="shared" ca="1" si="2741"/>
        <v>280.88710131450716</v>
      </c>
      <c r="N69" s="41">
        <f t="shared" ca="1" si="2741"/>
        <v>358.69535579869876</v>
      </c>
      <c r="O69" s="41">
        <f t="shared" ca="1" si="2741"/>
        <v>284.11054805681579</v>
      </c>
      <c r="P69" s="41">
        <f t="shared" ca="1" si="2741"/>
        <v>326.04148297606372</v>
      </c>
      <c r="Q69" s="41">
        <f t="shared" ca="1" si="2741"/>
        <v>348.43352989747365</v>
      </c>
      <c r="R69" s="41">
        <f t="shared" ca="1" si="2741"/>
        <v>353.93988940004897</v>
      </c>
      <c r="S69" s="41">
        <f ca="1">SUM(S64:S68)</f>
        <v>345.49102787082342</v>
      </c>
      <c r="T69" s="41">
        <f t="shared" ca="1" si="2741"/>
        <v>267.73147135511368</v>
      </c>
      <c r="U69" s="41">
        <f t="shared" ca="1" si="2741"/>
        <v>237.31716628677606</v>
      </c>
      <c r="V69" s="41">
        <f t="shared" ca="1" si="2741"/>
        <v>202.40003738194923</v>
      </c>
      <c r="W69" s="41">
        <f t="shared" ca="1" si="2741"/>
        <v>166.05956960707323</v>
      </c>
      <c r="X69" s="41">
        <f t="shared" ca="1" si="2741"/>
        <v>131.03020736743764</v>
      </c>
      <c r="Y69" s="42">
        <f ca="1">SUM(Y64:Y68)</f>
        <v>84.991462655354198</v>
      </c>
      <c r="Z69" s="41">
        <f ca="1">SUM(Z64:Z68)</f>
        <v>57.662096401110517</v>
      </c>
      <c r="AA69" s="42">
        <f t="shared" ca="1" si="2741"/>
        <v>38.085449871192743</v>
      </c>
      <c r="AB69" s="42">
        <f t="shared" ca="1" si="2741"/>
        <v>24.815393488936291</v>
      </c>
      <c r="AC69" s="42">
        <f t="shared" ca="1" si="2741"/>
        <v>16.210414044982667</v>
      </c>
      <c r="AD69" s="42">
        <f t="shared" ca="1" si="2741"/>
        <v>9.5444070059712534</v>
      </c>
      <c r="AE69" s="42">
        <f t="shared" ca="1" si="2741"/>
        <v>-4.134470543704083E-12</v>
      </c>
      <c r="AF69" s="42" t="e">
        <f t="shared" ca="1" si="2741"/>
        <v>#N/A</v>
      </c>
      <c r="AG69" s="42" t="e">
        <f t="shared" ca="1" si="2741"/>
        <v>#N/A</v>
      </c>
      <c r="AH69" s="42" t="e">
        <f t="shared" ca="1" si="2741"/>
        <v>#N/A</v>
      </c>
      <c r="AI69" s="42" t="e">
        <f t="shared" ca="1" si="2741"/>
        <v>#N/A</v>
      </c>
      <c r="AJ69" s="42" t="e">
        <f t="shared" ca="1" si="2741"/>
        <v>#N/A</v>
      </c>
      <c r="AK69" s="42" t="e">
        <f t="shared" ca="1" si="2741"/>
        <v>#N/A</v>
      </c>
      <c r="AL69" s="42" t="e">
        <f t="shared" ref="AL69:BQ69" ca="1" si="2742">SUM(AL64:AL68)</f>
        <v>#N/A</v>
      </c>
      <c r="AM69" s="42" t="e">
        <f t="shared" ca="1" si="2742"/>
        <v>#N/A</v>
      </c>
      <c r="AN69" s="42" t="e">
        <f t="shared" ca="1" si="2742"/>
        <v>#N/A</v>
      </c>
      <c r="AO69" s="42" t="e">
        <f t="shared" ca="1" si="2742"/>
        <v>#N/A</v>
      </c>
      <c r="AP69" s="42" t="e">
        <f t="shared" ca="1" si="2742"/>
        <v>#N/A</v>
      </c>
      <c r="AQ69" s="42" t="e">
        <f t="shared" ca="1" si="2742"/>
        <v>#N/A</v>
      </c>
      <c r="AR69" s="42" t="e">
        <f t="shared" ca="1" si="2742"/>
        <v>#N/A</v>
      </c>
      <c r="AS69" s="42" t="e">
        <f t="shared" ca="1" si="2742"/>
        <v>#N/A</v>
      </c>
      <c r="AT69" s="42" t="e">
        <f t="shared" ca="1" si="2742"/>
        <v>#N/A</v>
      </c>
      <c r="AU69" s="42" t="e">
        <f t="shared" ca="1" si="2742"/>
        <v>#N/A</v>
      </c>
      <c r="AV69" s="42" t="e">
        <f t="shared" ca="1" si="2742"/>
        <v>#N/A</v>
      </c>
      <c r="AW69" s="42" t="e">
        <f t="shared" ca="1" si="2742"/>
        <v>#N/A</v>
      </c>
      <c r="AX69" s="42" t="e">
        <f t="shared" ca="1" si="2742"/>
        <v>#N/A</v>
      </c>
      <c r="AY69" s="42" t="e">
        <f t="shared" ca="1" si="2742"/>
        <v>#N/A</v>
      </c>
      <c r="AZ69" s="42" t="e">
        <f t="shared" ca="1" si="2742"/>
        <v>#N/A</v>
      </c>
      <c r="BA69" s="42" t="e">
        <f t="shared" ca="1" si="2742"/>
        <v>#N/A</v>
      </c>
      <c r="BB69" s="42" t="e">
        <f t="shared" ca="1" si="2742"/>
        <v>#N/A</v>
      </c>
      <c r="BC69" s="42" t="e">
        <f t="shared" ca="1" si="2742"/>
        <v>#N/A</v>
      </c>
      <c r="BD69" s="42" t="e">
        <f t="shared" ca="1" si="2742"/>
        <v>#N/A</v>
      </c>
      <c r="BE69" s="42" t="e">
        <f t="shared" ca="1" si="2742"/>
        <v>#N/A</v>
      </c>
      <c r="BF69" s="42" t="e">
        <f t="shared" ca="1" si="2742"/>
        <v>#N/A</v>
      </c>
      <c r="BG69" s="42" t="e">
        <f t="shared" ca="1" si="2742"/>
        <v>#N/A</v>
      </c>
      <c r="BH69" s="42" t="e">
        <f t="shared" ca="1" si="2742"/>
        <v>#N/A</v>
      </c>
      <c r="BI69" s="42" t="e">
        <f t="shared" ca="1" si="2742"/>
        <v>#N/A</v>
      </c>
      <c r="BJ69" s="42" t="e">
        <f t="shared" ca="1" si="2742"/>
        <v>#N/A</v>
      </c>
      <c r="BK69" s="42" t="e">
        <f t="shared" ca="1" si="2742"/>
        <v>#N/A</v>
      </c>
      <c r="BL69" s="42" t="e">
        <f t="shared" ca="1" si="2742"/>
        <v>#N/A</v>
      </c>
      <c r="BM69" s="42" t="e">
        <f t="shared" ca="1" si="2742"/>
        <v>#N/A</v>
      </c>
      <c r="BN69" s="42" t="e">
        <f t="shared" ca="1" si="2742"/>
        <v>#N/A</v>
      </c>
      <c r="BO69" s="42" t="e">
        <f t="shared" ca="1" si="2742"/>
        <v>#N/A</v>
      </c>
      <c r="BP69" s="42" t="e">
        <f t="shared" ca="1" si="2742"/>
        <v>#N/A</v>
      </c>
      <c r="BQ69" s="42" t="e">
        <f t="shared" ca="1" si="2742"/>
        <v>#N/A</v>
      </c>
      <c r="BR69" s="42" t="e">
        <f t="shared" ref="BR69:CW69" ca="1" si="2743">SUM(BR64:BR68)</f>
        <v>#N/A</v>
      </c>
      <c r="BS69" s="42" t="e">
        <f t="shared" ca="1" si="2743"/>
        <v>#N/A</v>
      </c>
      <c r="BT69" s="42" t="e">
        <f t="shared" ca="1" si="2743"/>
        <v>#N/A</v>
      </c>
      <c r="BU69" s="42" t="e">
        <f t="shared" ca="1" si="2743"/>
        <v>#N/A</v>
      </c>
      <c r="BV69" s="42" t="e">
        <f t="shared" ca="1" si="2743"/>
        <v>#N/A</v>
      </c>
      <c r="BW69" s="42" t="e">
        <f ca="1">SUM(BW64:BW68)</f>
        <v>#N/A</v>
      </c>
      <c r="BX69" s="42" t="e">
        <f t="shared" ca="1" si="2743"/>
        <v>#N/A</v>
      </c>
      <c r="BY69" s="42" t="e">
        <f t="shared" ca="1" si="2743"/>
        <v>#N/A</v>
      </c>
      <c r="BZ69" s="42" t="e">
        <f t="shared" ca="1" si="2743"/>
        <v>#N/A</v>
      </c>
      <c r="CA69" s="42" t="e">
        <f t="shared" ca="1" si="2743"/>
        <v>#N/A</v>
      </c>
      <c r="CB69" s="42" t="e">
        <f t="shared" ca="1" si="2743"/>
        <v>#N/A</v>
      </c>
      <c r="CC69" s="42" t="e">
        <f t="shared" ca="1" si="2743"/>
        <v>#N/A</v>
      </c>
      <c r="CD69" s="42" t="e">
        <f t="shared" ca="1" si="2743"/>
        <v>#N/A</v>
      </c>
      <c r="CE69" s="42" t="e">
        <f t="shared" ca="1" si="2743"/>
        <v>#N/A</v>
      </c>
      <c r="CF69" s="42" t="e">
        <f t="shared" ca="1" si="2743"/>
        <v>#N/A</v>
      </c>
      <c r="CG69" s="42" t="e">
        <f t="shared" ca="1" si="2743"/>
        <v>#N/A</v>
      </c>
      <c r="CH69" s="42" t="e">
        <f t="shared" ca="1" si="2743"/>
        <v>#N/A</v>
      </c>
      <c r="CI69" s="42" t="e">
        <f t="shared" ca="1" si="2743"/>
        <v>#N/A</v>
      </c>
      <c r="CJ69" s="42" t="e">
        <f t="shared" ca="1" si="2743"/>
        <v>#N/A</v>
      </c>
      <c r="CK69" s="42" t="e">
        <f t="shared" ca="1" si="2743"/>
        <v>#N/A</v>
      </c>
      <c r="CL69" s="42" t="e">
        <f t="shared" ca="1" si="2743"/>
        <v>#N/A</v>
      </c>
      <c r="CM69" s="42" t="e">
        <f t="shared" ca="1" si="2743"/>
        <v>#N/A</v>
      </c>
      <c r="CN69" s="42" t="e">
        <f t="shared" ca="1" si="2743"/>
        <v>#N/A</v>
      </c>
      <c r="CO69" s="42" t="e">
        <f t="shared" ca="1" si="2743"/>
        <v>#N/A</v>
      </c>
      <c r="CP69" s="42" t="e">
        <f t="shared" ca="1" si="2743"/>
        <v>#N/A</v>
      </c>
      <c r="CQ69" s="42" t="e">
        <f t="shared" ca="1" si="2743"/>
        <v>#N/A</v>
      </c>
      <c r="CR69" s="42" t="e">
        <f t="shared" ca="1" si="2743"/>
        <v>#N/A</v>
      </c>
      <c r="CS69" s="42" t="e">
        <f t="shared" ca="1" si="2743"/>
        <v>#N/A</v>
      </c>
      <c r="CT69" s="42" t="e">
        <f t="shared" ca="1" si="2743"/>
        <v>#N/A</v>
      </c>
      <c r="CU69" s="42" t="e">
        <f t="shared" ca="1" si="2743"/>
        <v>#N/A</v>
      </c>
      <c r="CV69" s="42" t="e">
        <f t="shared" ca="1" si="2743"/>
        <v>#N/A</v>
      </c>
      <c r="CW69" s="42" t="e">
        <f t="shared" ca="1" si="2743"/>
        <v>#N/A</v>
      </c>
      <c r="CX69" s="42" t="e">
        <f ca="1">SUM(CX64:CX68)</f>
        <v>#N/A</v>
      </c>
      <c r="CY69" s="42" t="e">
        <f t="shared" ref="CY69:EC69" ca="1" si="2744">SUM(CY64:CY68)</f>
        <v>#N/A</v>
      </c>
      <c r="CZ69" s="42" t="e">
        <f t="shared" ca="1" si="2744"/>
        <v>#N/A</v>
      </c>
      <c r="DA69" s="42" t="e">
        <f t="shared" ca="1" si="2744"/>
        <v>#N/A</v>
      </c>
      <c r="DB69" s="42" t="e">
        <f t="shared" ca="1" si="2744"/>
        <v>#N/A</v>
      </c>
      <c r="DC69" s="42" t="e">
        <f t="shared" ca="1" si="2744"/>
        <v>#N/A</v>
      </c>
      <c r="DD69" s="42" t="e">
        <f t="shared" ca="1" si="2744"/>
        <v>#N/A</v>
      </c>
      <c r="DE69" s="42" t="e">
        <f t="shared" ca="1" si="2744"/>
        <v>#N/A</v>
      </c>
      <c r="DF69" s="42" t="e">
        <f t="shared" ca="1" si="2744"/>
        <v>#N/A</v>
      </c>
      <c r="DG69" s="42" t="e">
        <f t="shared" ca="1" si="2744"/>
        <v>#N/A</v>
      </c>
      <c r="DH69" s="42" t="e">
        <f t="shared" ca="1" si="2744"/>
        <v>#N/A</v>
      </c>
      <c r="DI69" s="42" t="e">
        <f t="shared" ca="1" si="2744"/>
        <v>#N/A</v>
      </c>
      <c r="DJ69" s="42" t="e">
        <f t="shared" ca="1" si="2744"/>
        <v>#N/A</v>
      </c>
      <c r="DK69" s="42" t="e">
        <f t="shared" ca="1" si="2744"/>
        <v>#N/A</v>
      </c>
      <c r="DL69" s="42" t="e">
        <f t="shared" ca="1" si="2744"/>
        <v>#N/A</v>
      </c>
      <c r="DM69" s="42" t="e">
        <f t="shared" ca="1" si="2744"/>
        <v>#N/A</v>
      </c>
      <c r="DN69" s="42" t="e">
        <f t="shared" ca="1" si="2744"/>
        <v>#N/A</v>
      </c>
      <c r="DO69" s="42" t="e">
        <f t="shared" ca="1" si="2744"/>
        <v>#N/A</v>
      </c>
      <c r="DP69" s="42" t="e">
        <f t="shared" ca="1" si="2744"/>
        <v>#N/A</v>
      </c>
      <c r="DQ69" s="42" t="e">
        <f t="shared" ca="1" si="2744"/>
        <v>#N/A</v>
      </c>
      <c r="DR69" s="42" t="e">
        <f t="shared" ca="1" si="2744"/>
        <v>#N/A</v>
      </c>
      <c r="DS69" s="42" t="e">
        <f t="shared" ca="1" si="2744"/>
        <v>#N/A</v>
      </c>
      <c r="DT69" s="42" t="e">
        <f t="shared" ca="1" si="2744"/>
        <v>#N/A</v>
      </c>
      <c r="DU69" s="42" t="e">
        <f t="shared" ca="1" si="2744"/>
        <v>#N/A</v>
      </c>
      <c r="DV69" s="42" t="e">
        <f t="shared" ca="1" si="2744"/>
        <v>#N/A</v>
      </c>
      <c r="DW69" s="42" t="e">
        <f t="shared" ca="1" si="2744"/>
        <v>#N/A</v>
      </c>
      <c r="DX69" s="42" t="e">
        <f t="shared" ca="1" si="2744"/>
        <v>#N/A</v>
      </c>
      <c r="DY69" s="42" t="e">
        <f t="shared" ca="1" si="2744"/>
        <v>#N/A</v>
      </c>
      <c r="DZ69" s="42" t="e">
        <f t="shared" ca="1" si="2744"/>
        <v>#N/A</v>
      </c>
      <c r="EA69" s="42" t="e">
        <f t="shared" ca="1" si="2744"/>
        <v>#N/A</v>
      </c>
      <c r="EB69" s="42" t="e">
        <f t="shared" ca="1" si="2744"/>
        <v>#N/A</v>
      </c>
      <c r="EC69" s="42" t="e">
        <f t="shared" ca="1" si="2744"/>
        <v>#N/A</v>
      </c>
      <c r="ED69" s="42" t="e">
        <f t="shared" ref="ED69:FI69" ca="1" si="2745">SUM(ED64:ED68)</f>
        <v>#N/A</v>
      </c>
      <c r="EE69" s="42" t="e">
        <f t="shared" ca="1" si="2745"/>
        <v>#N/A</v>
      </c>
      <c r="EF69" s="42" t="e">
        <f t="shared" ca="1" si="2745"/>
        <v>#N/A</v>
      </c>
      <c r="EG69" s="42" t="e">
        <f t="shared" ca="1" si="2745"/>
        <v>#N/A</v>
      </c>
      <c r="EH69" s="42" t="e">
        <f t="shared" ca="1" si="2745"/>
        <v>#N/A</v>
      </c>
      <c r="EI69" s="42" t="e">
        <f t="shared" ca="1" si="2745"/>
        <v>#N/A</v>
      </c>
      <c r="EJ69" s="42" t="e">
        <f t="shared" ca="1" si="2745"/>
        <v>#N/A</v>
      </c>
      <c r="EK69" s="42" t="e">
        <f t="shared" ca="1" si="2745"/>
        <v>#N/A</v>
      </c>
      <c r="EL69" s="42" t="e">
        <f t="shared" ca="1" si="2745"/>
        <v>#N/A</v>
      </c>
      <c r="EM69" s="42" t="e">
        <f t="shared" ca="1" si="2745"/>
        <v>#N/A</v>
      </c>
      <c r="EN69" s="42" t="e">
        <f t="shared" ca="1" si="2745"/>
        <v>#N/A</v>
      </c>
      <c r="EO69" s="42" t="e">
        <f t="shared" ca="1" si="2745"/>
        <v>#N/A</v>
      </c>
      <c r="EP69" s="42" t="e">
        <f t="shared" ca="1" si="2745"/>
        <v>#N/A</v>
      </c>
      <c r="EQ69" s="42" t="e">
        <f t="shared" ca="1" si="2745"/>
        <v>#N/A</v>
      </c>
      <c r="ER69" s="42" t="e">
        <f t="shared" ca="1" si="2745"/>
        <v>#N/A</v>
      </c>
      <c r="ES69" s="42" t="e">
        <f t="shared" ca="1" si="2745"/>
        <v>#N/A</v>
      </c>
      <c r="ET69" s="42" t="e">
        <f t="shared" ca="1" si="2745"/>
        <v>#N/A</v>
      </c>
      <c r="EU69" s="42" t="e">
        <f t="shared" ca="1" si="2745"/>
        <v>#N/A</v>
      </c>
      <c r="EV69" s="42" t="e">
        <f t="shared" ca="1" si="2745"/>
        <v>#N/A</v>
      </c>
      <c r="EW69" s="42" t="e">
        <f t="shared" ca="1" si="2745"/>
        <v>#N/A</v>
      </c>
      <c r="EX69" s="42" t="e">
        <f t="shared" ca="1" si="2745"/>
        <v>#N/A</v>
      </c>
      <c r="EY69" s="42" t="e">
        <f t="shared" ca="1" si="2745"/>
        <v>#N/A</v>
      </c>
      <c r="EZ69" s="42" t="e">
        <f t="shared" ca="1" si="2745"/>
        <v>#N/A</v>
      </c>
      <c r="FA69" s="42" t="e">
        <f t="shared" ca="1" si="2745"/>
        <v>#N/A</v>
      </c>
      <c r="FB69" s="42" t="e">
        <f t="shared" ca="1" si="2745"/>
        <v>#N/A</v>
      </c>
      <c r="FC69" s="42" t="e">
        <f t="shared" ca="1" si="2745"/>
        <v>#N/A</v>
      </c>
      <c r="FD69" s="42" t="e">
        <f t="shared" ca="1" si="2745"/>
        <v>#N/A</v>
      </c>
      <c r="FE69" s="42" t="e">
        <f t="shared" ca="1" si="2745"/>
        <v>#N/A</v>
      </c>
      <c r="FF69" s="42" t="e">
        <f t="shared" ca="1" si="2745"/>
        <v>#N/A</v>
      </c>
      <c r="FG69" s="42" t="e">
        <f t="shared" ca="1" si="2745"/>
        <v>#N/A</v>
      </c>
      <c r="FH69" s="42" t="e">
        <f t="shared" ca="1" si="2745"/>
        <v>#N/A</v>
      </c>
      <c r="FI69" s="42" t="e">
        <f t="shared" ca="1" si="2745"/>
        <v>#N/A</v>
      </c>
      <c r="FJ69" s="42" t="e">
        <f t="shared" ref="FJ69:GJ69" ca="1" si="2746">SUM(FJ64:FJ68)</f>
        <v>#N/A</v>
      </c>
      <c r="FK69" s="42" t="e">
        <f t="shared" ca="1" si="2746"/>
        <v>#N/A</v>
      </c>
      <c r="FL69" s="42" t="e">
        <f t="shared" ca="1" si="2746"/>
        <v>#N/A</v>
      </c>
      <c r="FM69" s="42" t="e">
        <f t="shared" ca="1" si="2746"/>
        <v>#N/A</v>
      </c>
      <c r="FN69" s="42" t="e">
        <f t="shared" ca="1" si="2746"/>
        <v>#N/A</v>
      </c>
      <c r="FO69" s="42" t="e">
        <f t="shared" ca="1" si="2746"/>
        <v>#N/A</v>
      </c>
      <c r="FP69" s="42" t="e">
        <f t="shared" ca="1" si="2746"/>
        <v>#N/A</v>
      </c>
      <c r="FQ69" s="42" t="e">
        <f t="shared" ca="1" si="2746"/>
        <v>#N/A</v>
      </c>
      <c r="FR69" s="42" t="e">
        <f t="shared" ca="1" si="2746"/>
        <v>#N/A</v>
      </c>
      <c r="FS69" s="42" t="e">
        <f t="shared" ca="1" si="2746"/>
        <v>#N/A</v>
      </c>
      <c r="FT69" s="42" t="e">
        <f t="shared" ca="1" si="2746"/>
        <v>#N/A</v>
      </c>
      <c r="FU69" s="42" t="e">
        <f t="shared" ca="1" si="2746"/>
        <v>#N/A</v>
      </c>
      <c r="FV69" s="42" t="e">
        <f t="shared" ca="1" si="2746"/>
        <v>#N/A</v>
      </c>
      <c r="FW69" s="42" t="e">
        <f t="shared" ca="1" si="2746"/>
        <v>#N/A</v>
      </c>
      <c r="FX69" s="42" t="e">
        <f t="shared" ca="1" si="2746"/>
        <v>#N/A</v>
      </c>
      <c r="FY69" s="42" t="e">
        <f t="shared" ca="1" si="2746"/>
        <v>#N/A</v>
      </c>
      <c r="FZ69" s="42" t="e">
        <f t="shared" ca="1" si="2746"/>
        <v>#N/A</v>
      </c>
      <c r="GA69" s="42" t="e">
        <f t="shared" ca="1" si="2746"/>
        <v>#N/A</v>
      </c>
      <c r="GB69" s="42" t="e">
        <f t="shared" ca="1" si="2746"/>
        <v>#N/A</v>
      </c>
      <c r="GC69" s="42" t="e">
        <f t="shared" ca="1" si="2746"/>
        <v>#N/A</v>
      </c>
      <c r="GD69" s="42" t="e">
        <f t="shared" ca="1" si="2746"/>
        <v>#N/A</v>
      </c>
      <c r="GE69" s="42" t="e">
        <f t="shared" ca="1" si="2746"/>
        <v>#N/A</v>
      </c>
      <c r="GF69" s="42" t="e">
        <f t="shared" ca="1" si="2746"/>
        <v>#N/A</v>
      </c>
      <c r="GG69" s="42" t="e">
        <f t="shared" ca="1" si="2746"/>
        <v>#N/A</v>
      </c>
      <c r="GH69" s="42" t="e">
        <f t="shared" ca="1" si="2746"/>
        <v>#N/A</v>
      </c>
      <c r="GI69" s="42" t="e">
        <f t="shared" ca="1" si="2746"/>
        <v>#N/A</v>
      </c>
      <c r="GJ69" s="42" t="e">
        <f t="shared" ca="1" si="2746"/>
        <v>#N/A</v>
      </c>
    </row>
    <row r="71" spans="2:192" x14ac:dyDescent="0.3">
      <c r="C71" s="92" t="s">
        <v>483</v>
      </c>
    </row>
    <row r="72" spans="2:192" x14ac:dyDescent="0.3">
      <c r="C72" s="30" t="s">
        <v>478</v>
      </c>
      <c r="D72" s="38"/>
      <c r="E72" s="68"/>
      <c r="F72" s="38">
        <v>0</v>
      </c>
      <c r="G72" s="38">
        <f ca="1">F76</f>
        <v>117.58595722863188</v>
      </c>
      <c r="H72" s="38">
        <f t="shared" ref="H72:Y72" ca="1" si="2747">G76</f>
        <v>107.64439026451751</v>
      </c>
      <c r="I72" s="38">
        <f t="shared" ca="1" si="2747"/>
        <v>96.751331853401169</v>
      </c>
      <c r="J72" s="38">
        <f t="shared" ca="1" si="2747"/>
        <v>85.66240808321929</v>
      </c>
      <c r="K72" s="38">
        <f t="shared" ca="1" si="2747"/>
        <v>79.409259536346212</v>
      </c>
      <c r="L72" s="38">
        <f t="shared" ca="1" si="2747"/>
        <v>69.526239984007262</v>
      </c>
      <c r="M72" s="38">
        <f t="shared" ca="1" si="2747"/>
        <v>60.646769873264944</v>
      </c>
      <c r="N72" s="38">
        <f t="shared" ca="1" si="2747"/>
        <v>52.890892777356783</v>
      </c>
      <c r="O72" s="38">
        <f t="shared" ca="1" si="2747"/>
        <v>46.336657637856291</v>
      </c>
      <c r="P72" s="38">
        <f t="shared" ca="1" si="2747"/>
        <v>39.836064298802349</v>
      </c>
      <c r="Q72" s="38">
        <f t="shared" ca="1" si="2747"/>
        <v>35.749789064829294</v>
      </c>
      <c r="R72" s="38">
        <f t="shared" ca="1" si="2747"/>
        <v>33.245967046351048</v>
      </c>
      <c r="S72" s="38">
        <f t="shared" ca="1" si="2747"/>
        <v>29.998648341943181</v>
      </c>
      <c r="T72" s="38">
        <f t="shared" ca="1" si="2747"/>
        <v>26.211105196644141</v>
      </c>
      <c r="U72" s="38">
        <f t="shared" ca="1" si="2747"/>
        <v>19.73770211989255</v>
      </c>
      <c r="V72" s="38">
        <f t="shared" ca="1" si="2747"/>
        <v>15.463320692866446</v>
      </c>
      <c r="W72" s="38">
        <f t="shared" ca="1" si="2747"/>
        <v>11.399750135123725</v>
      </c>
      <c r="X72" s="38">
        <f t="shared" ca="1" si="2747"/>
        <v>7.7791795805400596</v>
      </c>
      <c r="Y72" s="39">
        <f t="shared" ca="1" si="2747"/>
        <v>4.7814372418512221</v>
      </c>
      <c r="Z72" s="38">
        <f t="shared" ref="Z72" ca="1" si="2748">Y76</f>
        <v>2.2520694690256153</v>
      </c>
      <c r="AA72" s="39">
        <f t="shared" ref="AA72" ca="1" si="2749">Z76</f>
        <v>0.71187773367862084</v>
      </c>
      <c r="AB72" s="39">
        <f t="shared" ref="AB72" ca="1" si="2750">AA76</f>
        <v>-0.10117047726066786</v>
      </c>
      <c r="AC72" s="39">
        <f t="shared" ref="AC72" ca="1" si="2751">AB76</f>
        <v>-0.43781825047195982</v>
      </c>
      <c r="AD72" s="39">
        <f t="shared" ref="AD72" ca="1" si="2752">AC76</f>
        <v>-0.50353387770166413</v>
      </c>
      <c r="AE72" s="39">
        <f t="shared" ref="AE72" ca="1" si="2753">AD76</f>
        <v>-0.37174230252794627</v>
      </c>
      <c r="AF72" s="39">
        <f t="shared" ref="AF72" ca="1" si="2754">AE76</f>
        <v>-2.3347990207867042E-13</v>
      </c>
      <c r="AG72" s="39" t="e">
        <f t="shared" ref="AG72" ca="1" si="2755">AF76</f>
        <v>#N/A</v>
      </c>
      <c r="AH72" s="39" t="e">
        <f t="shared" ref="AH72" ca="1" si="2756">AG76</f>
        <v>#N/A</v>
      </c>
      <c r="AI72" s="39" t="e">
        <f t="shared" ref="AI72" ca="1" si="2757">AH76</f>
        <v>#N/A</v>
      </c>
      <c r="AJ72" s="39" t="e">
        <f t="shared" ref="AJ72" ca="1" si="2758">AI76</f>
        <v>#N/A</v>
      </c>
      <c r="AK72" s="39" t="e">
        <f t="shared" ref="AK72" ca="1" si="2759">AJ76</f>
        <v>#N/A</v>
      </c>
      <c r="AL72" s="39" t="e">
        <f t="shared" ref="AL72" ca="1" si="2760">AK76</f>
        <v>#N/A</v>
      </c>
      <c r="AM72" s="39" t="e">
        <f t="shared" ref="AM72" ca="1" si="2761">AL76</f>
        <v>#N/A</v>
      </c>
      <c r="AN72" s="39" t="e">
        <f t="shared" ref="AN72" ca="1" si="2762">AM76</f>
        <v>#N/A</v>
      </c>
      <c r="AO72" s="39" t="e">
        <f t="shared" ref="AO72" ca="1" si="2763">AN76</f>
        <v>#N/A</v>
      </c>
      <c r="AP72" s="39" t="e">
        <f t="shared" ref="AP72" ca="1" si="2764">AO76</f>
        <v>#N/A</v>
      </c>
      <c r="AQ72" s="39" t="e">
        <f t="shared" ref="AQ72" ca="1" si="2765">AP76</f>
        <v>#N/A</v>
      </c>
      <c r="AR72" s="39" t="e">
        <f t="shared" ref="AR72" ca="1" si="2766">AQ76</f>
        <v>#N/A</v>
      </c>
      <c r="AS72" s="39" t="e">
        <f t="shared" ref="AS72" ca="1" si="2767">AR76</f>
        <v>#N/A</v>
      </c>
      <c r="AT72" s="39" t="e">
        <f t="shared" ref="AT72" ca="1" si="2768">AS76</f>
        <v>#N/A</v>
      </c>
      <c r="AU72" s="39" t="e">
        <f t="shared" ref="AU72" ca="1" si="2769">AT76</f>
        <v>#N/A</v>
      </c>
      <c r="AV72" s="39" t="e">
        <f t="shared" ref="AV72" ca="1" si="2770">AU76</f>
        <v>#N/A</v>
      </c>
      <c r="AW72" s="39" t="e">
        <f t="shared" ref="AW72" ca="1" si="2771">AV76</f>
        <v>#N/A</v>
      </c>
      <c r="AX72" s="39" t="e">
        <f t="shared" ref="AX72" ca="1" si="2772">AW76</f>
        <v>#N/A</v>
      </c>
      <c r="AY72" s="39" t="e">
        <f t="shared" ref="AY72" ca="1" si="2773">AX76</f>
        <v>#N/A</v>
      </c>
      <c r="AZ72" s="39" t="e">
        <f t="shared" ref="AZ72" ca="1" si="2774">AY76</f>
        <v>#N/A</v>
      </c>
      <c r="BA72" s="39" t="e">
        <f t="shared" ref="BA72" ca="1" si="2775">AZ76</f>
        <v>#N/A</v>
      </c>
      <c r="BB72" s="39" t="e">
        <f t="shared" ref="BB72" ca="1" si="2776">BA76</f>
        <v>#N/A</v>
      </c>
      <c r="BC72" s="39" t="e">
        <f t="shared" ref="BC72" ca="1" si="2777">BB76</f>
        <v>#N/A</v>
      </c>
      <c r="BD72" s="39" t="e">
        <f t="shared" ref="BD72" ca="1" si="2778">BC76</f>
        <v>#N/A</v>
      </c>
      <c r="BE72" s="39" t="e">
        <f t="shared" ref="BE72" ca="1" si="2779">BD76</f>
        <v>#N/A</v>
      </c>
      <c r="BF72" s="39" t="e">
        <f t="shared" ref="BF72" ca="1" si="2780">BE76</f>
        <v>#N/A</v>
      </c>
      <c r="BG72" s="39" t="e">
        <f t="shared" ref="BG72" ca="1" si="2781">BF76</f>
        <v>#N/A</v>
      </c>
      <c r="BH72" s="118" t="e">
        <f t="shared" ref="BH72" ca="1" si="2782">BG76</f>
        <v>#N/A</v>
      </c>
      <c r="BI72" s="118" t="e">
        <f t="shared" ref="BI72" ca="1" si="2783">BH76</f>
        <v>#N/A</v>
      </c>
      <c r="BJ72" s="39" t="e">
        <f t="shared" ref="BJ72" ca="1" si="2784">BI76</f>
        <v>#N/A</v>
      </c>
      <c r="BK72" s="39" t="e">
        <f t="shared" ref="BK72" ca="1" si="2785">BJ76</f>
        <v>#N/A</v>
      </c>
      <c r="BL72" s="39" t="e">
        <f t="shared" ref="BL72" ca="1" si="2786">BK76</f>
        <v>#N/A</v>
      </c>
      <c r="BM72" s="39" t="e">
        <f t="shared" ref="BM72" ca="1" si="2787">BL76</f>
        <v>#N/A</v>
      </c>
      <c r="BN72" s="39" t="e">
        <f t="shared" ref="BN72" ca="1" si="2788">BM76</f>
        <v>#N/A</v>
      </c>
      <c r="BO72" s="39" t="e">
        <f t="shared" ref="BO72" ca="1" si="2789">BN76</f>
        <v>#N/A</v>
      </c>
      <c r="BP72" s="39" t="e">
        <f t="shared" ref="BP72" ca="1" si="2790">BO76</f>
        <v>#N/A</v>
      </c>
      <c r="BQ72" s="39" t="e">
        <f t="shared" ref="BQ72" ca="1" si="2791">BP76</f>
        <v>#N/A</v>
      </c>
      <c r="BR72" s="39" t="e">
        <f t="shared" ref="BR72" ca="1" si="2792">BQ76</f>
        <v>#N/A</v>
      </c>
      <c r="BS72" s="39" t="e">
        <f t="shared" ref="BS72" ca="1" si="2793">BR76</f>
        <v>#N/A</v>
      </c>
      <c r="BT72" s="39" t="e">
        <f t="shared" ref="BT72" ca="1" si="2794">BS76</f>
        <v>#N/A</v>
      </c>
      <c r="BU72" s="39" t="e">
        <f t="shared" ref="BU72" ca="1" si="2795">BT76</f>
        <v>#N/A</v>
      </c>
      <c r="BV72" s="39" t="e">
        <f t="shared" ref="BV72" ca="1" si="2796">BU76</f>
        <v>#N/A</v>
      </c>
      <c r="BW72" s="39" t="e">
        <f t="shared" ref="BW72" ca="1" si="2797">BV76</f>
        <v>#N/A</v>
      </c>
      <c r="BX72" s="39" t="e">
        <f t="shared" ref="BX72" ca="1" si="2798">BW76</f>
        <v>#N/A</v>
      </c>
      <c r="BY72" s="39" t="e">
        <f t="shared" ref="BY72" ca="1" si="2799">BX76</f>
        <v>#N/A</v>
      </c>
      <c r="BZ72" s="39" t="e">
        <f t="shared" ref="BZ72" ca="1" si="2800">BY76</f>
        <v>#N/A</v>
      </c>
      <c r="CA72" s="39" t="e">
        <f t="shared" ref="CA72" ca="1" si="2801">BZ76</f>
        <v>#N/A</v>
      </c>
      <c r="CB72" s="39" t="e">
        <f t="shared" ref="CB72" ca="1" si="2802">CA76</f>
        <v>#N/A</v>
      </c>
      <c r="CC72" s="39" t="e">
        <f t="shared" ref="CC72" ca="1" si="2803">CB76</f>
        <v>#N/A</v>
      </c>
      <c r="CD72" s="39" t="e">
        <f t="shared" ref="CD72" ca="1" si="2804">CC76</f>
        <v>#N/A</v>
      </c>
      <c r="CE72" s="39" t="e">
        <f t="shared" ref="CE72" ca="1" si="2805">CD76</f>
        <v>#N/A</v>
      </c>
      <c r="CF72" s="39" t="e">
        <f t="shared" ref="CF72" ca="1" si="2806">CE76</f>
        <v>#N/A</v>
      </c>
      <c r="CG72" s="39" t="e">
        <f t="shared" ref="CG72" ca="1" si="2807">CF76</f>
        <v>#N/A</v>
      </c>
      <c r="CH72" s="39" t="e">
        <f t="shared" ref="CH72" ca="1" si="2808">CG76</f>
        <v>#N/A</v>
      </c>
      <c r="CI72" s="39" t="e">
        <f t="shared" ref="CI72" ca="1" si="2809">CH76</f>
        <v>#N/A</v>
      </c>
      <c r="CJ72" s="39" t="e">
        <f t="shared" ref="CJ72" ca="1" si="2810">CI76</f>
        <v>#N/A</v>
      </c>
      <c r="CK72" s="39" t="e">
        <f t="shared" ref="CK72" ca="1" si="2811">CJ76</f>
        <v>#N/A</v>
      </c>
      <c r="CL72" s="39" t="e">
        <f t="shared" ref="CL72" ca="1" si="2812">CK76</f>
        <v>#N/A</v>
      </c>
      <c r="CM72" s="39" t="e">
        <f t="shared" ref="CM72" ca="1" si="2813">CL76</f>
        <v>#N/A</v>
      </c>
      <c r="CN72" s="39" t="e">
        <f t="shared" ref="CN72" ca="1" si="2814">CM76</f>
        <v>#N/A</v>
      </c>
      <c r="CO72" s="39" t="e">
        <f t="shared" ref="CO72" ca="1" si="2815">CN76</f>
        <v>#N/A</v>
      </c>
      <c r="CP72" s="39" t="e">
        <f t="shared" ref="CP72" ca="1" si="2816">CO76</f>
        <v>#N/A</v>
      </c>
      <c r="CQ72" s="39" t="e">
        <f t="shared" ref="CQ72" ca="1" si="2817">CP76</f>
        <v>#N/A</v>
      </c>
      <c r="CR72" s="39" t="e">
        <f t="shared" ref="CR72" ca="1" si="2818">CQ76</f>
        <v>#N/A</v>
      </c>
      <c r="CS72" s="39" t="e">
        <f t="shared" ref="CS72" ca="1" si="2819">CR76</f>
        <v>#N/A</v>
      </c>
      <c r="CT72" s="39" t="e">
        <f t="shared" ref="CT72" ca="1" si="2820">CS76</f>
        <v>#N/A</v>
      </c>
      <c r="CU72" s="39" t="e">
        <f t="shared" ref="CU72" ca="1" si="2821">CT76</f>
        <v>#N/A</v>
      </c>
      <c r="CV72" s="39" t="e">
        <f t="shared" ref="CV72" ca="1" si="2822">CU76</f>
        <v>#N/A</v>
      </c>
      <c r="CW72" s="39" t="e">
        <f t="shared" ref="CW72" ca="1" si="2823">CV76</f>
        <v>#N/A</v>
      </c>
      <c r="CX72" s="39" t="e">
        <f t="shared" ref="CX72" ca="1" si="2824">CW76</f>
        <v>#N/A</v>
      </c>
      <c r="CY72" s="39" t="e">
        <f t="shared" ref="CY72" ca="1" si="2825">CX76</f>
        <v>#N/A</v>
      </c>
      <c r="CZ72" s="39" t="e">
        <f t="shared" ref="CZ72" ca="1" si="2826">CY76</f>
        <v>#N/A</v>
      </c>
      <c r="DA72" s="39" t="e">
        <f t="shared" ref="DA72" ca="1" si="2827">CZ76</f>
        <v>#N/A</v>
      </c>
      <c r="DB72" s="39" t="e">
        <f t="shared" ref="DB72" ca="1" si="2828">DA76</f>
        <v>#N/A</v>
      </c>
      <c r="DC72" s="39" t="e">
        <f t="shared" ref="DC72" ca="1" si="2829">DB76</f>
        <v>#N/A</v>
      </c>
      <c r="DD72" s="39" t="e">
        <f t="shared" ref="DD72" ca="1" si="2830">DC76</f>
        <v>#N/A</v>
      </c>
      <c r="DE72" s="39" t="e">
        <f t="shared" ref="DE72" ca="1" si="2831">DD76</f>
        <v>#N/A</v>
      </c>
      <c r="DF72" s="39" t="e">
        <f t="shared" ref="DF72" ca="1" si="2832">DE76</f>
        <v>#N/A</v>
      </c>
      <c r="DG72" s="39" t="e">
        <f t="shared" ref="DG72" ca="1" si="2833">DF76</f>
        <v>#N/A</v>
      </c>
      <c r="DH72" s="39" t="e">
        <f t="shared" ref="DH72" ca="1" si="2834">DG76</f>
        <v>#N/A</v>
      </c>
      <c r="DI72" s="39" t="e">
        <f t="shared" ref="DI72" ca="1" si="2835">DH76</f>
        <v>#N/A</v>
      </c>
      <c r="DJ72" s="39" t="e">
        <f t="shared" ref="DJ72" ca="1" si="2836">DI76</f>
        <v>#N/A</v>
      </c>
      <c r="DK72" s="39" t="e">
        <f t="shared" ref="DK72" ca="1" si="2837">DJ76</f>
        <v>#N/A</v>
      </c>
      <c r="DL72" s="39" t="e">
        <f t="shared" ref="DL72" ca="1" si="2838">DK76</f>
        <v>#N/A</v>
      </c>
      <c r="DM72" s="39" t="e">
        <f t="shared" ref="DM72" ca="1" si="2839">DL76</f>
        <v>#N/A</v>
      </c>
      <c r="DN72" s="39" t="e">
        <f t="shared" ref="DN72" ca="1" si="2840">DM76</f>
        <v>#N/A</v>
      </c>
      <c r="DO72" s="39" t="e">
        <f t="shared" ref="DO72" ca="1" si="2841">DN76</f>
        <v>#N/A</v>
      </c>
      <c r="DP72" s="39" t="e">
        <f t="shared" ref="DP72" ca="1" si="2842">DO76</f>
        <v>#N/A</v>
      </c>
      <c r="DQ72" s="39" t="e">
        <f t="shared" ref="DQ72" ca="1" si="2843">DP76</f>
        <v>#N/A</v>
      </c>
      <c r="DR72" s="39" t="e">
        <f t="shared" ref="DR72" ca="1" si="2844">DQ76</f>
        <v>#N/A</v>
      </c>
      <c r="DS72" s="39" t="e">
        <f t="shared" ref="DS72" ca="1" si="2845">DR76</f>
        <v>#N/A</v>
      </c>
      <c r="DT72" s="39" t="e">
        <f t="shared" ref="DT72" ca="1" si="2846">DS76</f>
        <v>#N/A</v>
      </c>
      <c r="DU72" s="39" t="e">
        <f t="shared" ref="DU72" ca="1" si="2847">DT76</f>
        <v>#N/A</v>
      </c>
      <c r="DV72" s="39" t="e">
        <f t="shared" ref="DV72" ca="1" si="2848">DU76</f>
        <v>#N/A</v>
      </c>
      <c r="DW72" s="39" t="e">
        <f t="shared" ref="DW72" ca="1" si="2849">DV76</f>
        <v>#N/A</v>
      </c>
      <c r="DX72" s="39" t="e">
        <f t="shared" ref="DX72" ca="1" si="2850">DW76</f>
        <v>#N/A</v>
      </c>
      <c r="DY72" s="39" t="e">
        <f t="shared" ref="DY72" ca="1" si="2851">DX76</f>
        <v>#N/A</v>
      </c>
      <c r="DZ72" s="39" t="e">
        <f t="shared" ref="DZ72" ca="1" si="2852">DY76</f>
        <v>#N/A</v>
      </c>
      <c r="EA72" s="39" t="e">
        <f t="shared" ref="EA72" ca="1" si="2853">DZ76</f>
        <v>#N/A</v>
      </c>
      <c r="EB72" s="39" t="e">
        <f t="shared" ref="EB72" ca="1" si="2854">EA76</f>
        <v>#N/A</v>
      </c>
      <c r="EC72" s="39" t="e">
        <f t="shared" ref="EC72" ca="1" si="2855">EB76</f>
        <v>#N/A</v>
      </c>
      <c r="ED72" s="39" t="e">
        <f t="shared" ref="ED72" ca="1" si="2856">EC76</f>
        <v>#N/A</v>
      </c>
      <c r="EE72" s="39" t="e">
        <f t="shared" ref="EE72" ca="1" si="2857">ED76</f>
        <v>#N/A</v>
      </c>
      <c r="EF72" s="39" t="e">
        <f t="shared" ref="EF72" ca="1" si="2858">EE76</f>
        <v>#N/A</v>
      </c>
      <c r="EG72" s="39" t="e">
        <f t="shared" ref="EG72" ca="1" si="2859">EF76</f>
        <v>#N/A</v>
      </c>
      <c r="EH72" s="39" t="e">
        <f t="shared" ref="EH72" ca="1" si="2860">EG76</f>
        <v>#N/A</v>
      </c>
      <c r="EI72" s="39" t="e">
        <f t="shared" ref="EI72" ca="1" si="2861">EH76</f>
        <v>#N/A</v>
      </c>
      <c r="EJ72" s="39" t="e">
        <f t="shared" ref="EJ72" ca="1" si="2862">EI76</f>
        <v>#N/A</v>
      </c>
      <c r="EK72" s="39" t="e">
        <f t="shared" ref="EK72" ca="1" si="2863">EJ76</f>
        <v>#N/A</v>
      </c>
      <c r="EL72" s="39" t="e">
        <f t="shared" ref="EL72" ca="1" si="2864">EK76</f>
        <v>#N/A</v>
      </c>
      <c r="EM72" s="39" t="e">
        <f t="shared" ref="EM72" ca="1" si="2865">EL76</f>
        <v>#N/A</v>
      </c>
      <c r="EN72" s="39" t="e">
        <f t="shared" ref="EN72" ca="1" si="2866">EM76</f>
        <v>#N/A</v>
      </c>
      <c r="EO72" s="39" t="e">
        <f t="shared" ref="EO72" ca="1" si="2867">EN76</f>
        <v>#N/A</v>
      </c>
      <c r="EP72" s="39" t="e">
        <f t="shared" ref="EP72" ca="1" si="2868">EO76</f>
        <v>#N/A</v>
      </c>
      <c r="EQ72" s="39" t="e">
        <f t="shared" ref="EQ72" ca="1" si="2869">EP76</f>
        <v>#N/A</v>
      </c>
      <c r="ER72" s="39" t="e">
        <f t="shared" ref="ER72" ca="1" si="2870">EQ76</f>
        <v>#N/A</v>
      </c>
      <c r="ES72" s="39" t="e">
        <f t="shared" ref="ES72" ca="1" si="2871">ER76</f>
        <v>#N/A</v>
      </c>
      <c r="ET72" s="39" t="e">
        <f t="shared" ref="ET72" ca="1" si="2872">ES76</f>
        <v>#N/A</v>
      </c>
      <c r="EU72" s="39" t="e">
        <f t="shared" ref="EU72" ca="1" si="2873">ET76</f>
        <v>#N/A</v>
      </c>
      <c r="EV72" s="39" t="e">
        <f t="shared" ref="EV72" ca="1" si="2874">EU76</f>
        <v>#N/A</v>
      </c>
      <c r="EW72" s="39" t="e">
        <f t="shared" ref="EW72" ca="1" si="2875">EV76</f>
        <v>#N/A</v>
      </c>
      <c r="EX72" s="39" t="e">
        <f t="shared" ref="EX72" ca="1" si="2876">EW76</f>
        <v>#N/A</v>
      </c>
      <c r="EY72" s="39" t="e">
        <f t="shared" ref="EY72" ca="1" si="2877">EX76</f>
        <v>#N/A</v>
      </c>
      <c r="EZ72" s="39" t="e">
        <f t="shared" ref="EZ72" ca="1" si="2878">EY76</f>
        <v>#N/A</v>
      </c>
      <c r="FA72" s="39" t="e">
        <f t="shared" ref="FA72" ca="1" si="2879">EZ76</f>
        <v>#N/A</v>
      </c>
      <c r="FB72" s="39" t="e">
        <f t="shared" ref="FB72" ca="1" si="2880">FA76</f>
        <v>#N/A</v>
      </c>
      <c r="FC72" s="39" t="e">
        <f t="shared" ref="FC72" ca="1" si="2881">FB76</f>
        <v>#N/A</v>
      </c>
      <c r="FD72" s="39" t="e">
        <f t="shared" ref="FD72" ca="1" si="2882">FC76</f>
        <v>#N/A</v>
      </c>
      <c r="FE72" s="39" t="e">
        <f t="shared" ref="FE72" ca="1" si="2883">FD76</f>
        <v>#N/A</v>
      </c>
      <c r="FF72" s="39" t="e">
        <f t="shared" ref="FF72" ca="1" si="2884">FE76</f>
        <v>#N/A</v>
      </c>
      <c r="FG72" s="39" t="e">
        <f t="shared" ref="FG72" ca="1" si="2885">FF76</f>
        <v>#N/A</v>
      </c>
      <c r="FH72" s="39" t="e">
        <f t="shared" ref="FH72" ca="1" si="2886">FG76</f>
        <v>#N/A</v>
      </c>
      <c r="FI72" s="39" t="e">
        <f t="shared" ref="FI72" ca="1" si="2887">FH76</f>
        <v>#N/A</v>
      </c>
      <c r="FJ72" s="39" t="e">
        <f t="shared" ref="FJ72" ca="1" si="2888">FI76</f>
        <v>#N/A</v>
      </c>
      <c r="FK72" s="39" t="e">
        <f t="shared" ref="FK72" ca="1" si="2889">FJ76</f>
        <v>#N/A</v>
      </c>
      <c r="FL72" s="39" t="e">
        <f t="shared" ref="FL72" ca="1" si="2890">FK76</f>
        <v>#N/A</v>
      </c>
      <c r="FM72" s="39" t="e">
        <f t="shared" ref="FM72" ca="1" si="2891">FL76</f>
        <v>#N/A</v>
      </c>
      <c r="FN72" s="39" t="e">
        <f t="shared" ref="FN72" ca="1" si="2892">FM76</f>
        <v>#N/A</v>
      </c>
      <c r="FO72" s="39" t="e">
        <f t="shared" ref="FO72" ca="1" si="2893">FN76</f>
        <v>#N/A</v>
      </c>
      <c r="FP72" s="39" t="e">
        <f t="shared" ref="FP72" ca="1" si="2894">FO76</f>
        <v>#N/A</v>
      </c>
      <c r="FQ72" s="39" t="e">
        <f t="shared" ref="FQ72" ca="1" si="2895">FP76</f>
        <v>#N/A</v>
      </c>
      <c r="FR72" s="39" t="e">
        <f t="shared" ref="FR72" ca="1" si="2896">FQ76</f>
        <v>#N/A</v>
      </c>
      <c r="FS72" s="39" t="e">
        <f t="shared" ref="FS72" ca="1" si="2897">FR76</f>
        <v>#N/A</v>
      </c>
      <c r="FT72" s="39" t="e">
        <f t="shared" ref="FT72" ca="1" si="2898">FS76</f>
        <v>#N/A</v>
      </c>
      <c r="FU72" s="39" t="e">
        <f t="shared" ref="FU72" ca="1" si="2899">FT76</f>
        <v>#N/A</v>
      </c>
      <c r="FV72" s="39" t="e">
        <f t="shared" ref="FV72" ca="1" si="2900">FU76</f>
        <v>#N/A</v>
      </c>
      <c r="FW72" s="39" t="e">
        <f t="shared" ref="FW72" ca="1" si="2901">FV76</f>
        <v>#N/A</v>
      </c>
      <c r="FX72" s="39" t="e">
        <f t="shared" ref="FX72" ca="1" si="2902">FW76</f>
        <v>#N/A</v>
      </c>
      <c r="FY72" s="39" t="e">
        <f t="shared" ref="FY72" ca="1" si="2903">FX76</f>
        <v>#N/A</v>
      </c>
      <c r="FZ72" s="39" t="e">
        <f t="shared" ref="FZ72" ca="1" si="2904">FY76</f>
        <v>#N/A</v>
      </c>
      <c r="GA72" s="39" t="e">
        <f t="shared" ref="GA72" ca="1" si="2905">FZ76</f>
        <v>#N/A</v>
      </c>
      <c r="GB72" s="39" t="e">
        <f t="shared" ref="GB72" ca="1" si="2906">GA76</f>
        <v>#N/A</v>
      </c>
      <c r="GC72" s="39" t="e">
        <f t="shared" ref="GC72" ca="1" si="2907">GB76</f>
        <v>#N/A</v>
      </c>
      <c r="GD72" s="39" t="e">
        <f t="shared" ref="GD72" ca="1" si="2908">GC76</f>
        <v>#N/A</v>
      </c>
      <c r="GE72" s="39" t="e">
        <f t="shared" ref="GE72" ca="1" si="2909">GD76</f>
        <v>#N/A</v>
      </c>
      <c r="GF72" s="39" t="e">
        <f t="shared" ref="GF72" ca="1" si="2910">GE76</f>
        <v>#N/A</v>
      </c>
      <c r="GG72" s="39" t="e">
        <f t="shared" ref="GG72" ca="1" si="2911">GF76</f>
        <v>#N/A</v>
      </c>
      <c r="GH72" s="39" t="e">
        <f t="shared" ref="GH72" ca="1" si="2912">GG76</f>
        <v>#N/A</v>
      </c>
      <c r="GI72" s="39" t="e">
        <f t="shared" ref="GI72" ca="1" si="2913">GH76</f>
        <v>#N/A</v>
      </c>
      <c r="GJ72" s="39" t="e">
        <f t="shared" ref="GJ72" ca="1" si="2914">GI76</f>
        <v>#N/A</v>
      </c>
    </row>
    <row r="73" spans="2:192" x14ac:dyDescent="0.3">
      <c r="C73" s="31" t="s">
        <v>479</v>
      </c>
      <c r="F73" s="35">
        <f ca="1">-RA_Calc!F74</f>
        <v>131.22685488167389</v>
      </c>
      <c r="G73" s="35">
        <v>0</v>
      </c>
      <c r="H73" s="35">
        <v>0</v>
      </c>
      <c r="I73" s="35">
        <v>0</v>
      </c>
      <c r="J73" s="35">
        <v>0</v>
      </c>
      <c r="K73" s="35">
        <v>0</v>
      </c>
      <c r="L73" s="35">
        <v>0</v>
      </c>
      <c r="M73" s="35">
        <v>0</v>
      </c>
      <c r="N73" s="35">
        <v>0</v>
      </c>
      <c r="O73" s="35">
        <v>0</v>
      </c>
      <c r="P73" s="35">
        <v>0</v>
      </c>
      <c r="Q73" s="35">
        <v>0</v>
      </c>
      <c r="R73" s="35">
        <v>0</v>
      </c>
      <c r="S73" s="35">
        <v>0</v>
      </c>
      <c r="T73" s="35">
        <v>0</v>
      </c>
      <c r="U73" s="35">
        <v>0</v>
      </c>
      <c r="V73" s="35">
        <v>0</v>
      </c>
      <c r="W73" s="35">
        <v>0</v>
      </c>
      <c r="X73" s="35">
        <v>0</v>
      </c>
      <c r="Y73" s="40">
        <v>0</v>
      </c>
      <c r="Z73" s="35">
        <v>0</v>
      </c>
      <c r="AA73" s="40">
        <v>0</v>
      </c>
      <c r="AB73" s="40">
        <v>0</v>
      </c>
      <c r="AC73" s="40">
        <v>0</v>
      </c>
      <c r="AD73" s="40">
        <v>0</v>
      </c>
      <c r="AE73" s="40">
        <v>0</v>
      </c>
      <c r="AF73" s="40">
        <v>0</v>
      </c>
      <c r="AG73" s="40">
        <v>0</v>
      </c>
      <c r="AH73" s="40">
        <v>0</v>
      </c>
      <c r="AI73" s="40">
        <v>0</v>
      </c>
      <c r="AJ73" s="40">
        <v>0</v>
      </c>
      <c r="AK73" s="40">
        <v>0</v>
      </c>
      <c r="AL73" s="40">
        <v>0</v>
      </c>
      <c r="AM73" s="40">
        <v>0</v>
      </c>
      <c r="AN73" s="40">
        <v>0</v>
      </c>
      <c r="AO73" s="40">
        <v>0</v>
      </c>
      <c r="AP73" s="40">
        <v>0</v>
      </c>
      <c r="AQ73" s="40">
        <v>0</v>
      </c>
      <c r="AR73" s="40">
        <v>0</v>
      </c>
      <c r="AS73" s="40">
        <v>0</v>
      </c>
      <c r="AT73" s="40">
        <v>0</v>
      </c>
      <c r="AU73" s="40">
        <v>0</v>
      </c>
      <c r="AV73" s="40">
        <v>0</v>
      </c>
      <c r="AW73" s="40">
        <v>0</v>
      </c>
      <c r="AX73" s="40">
        <v>0</v>
      </c>
      <c r="AY73" s="40">
        <v>0</v>
      </c>
      <c r="AZ73" s="40">
        <v>0</v>
      </c>
      <c r="BA73" s="40">
        <v>0</v>
      </c>
      <c r="BB73" s="40">
        <v>0</v>
      </c>
      <c r="BC73" s="40">
        <v>0</v>
      </c>
      <c r="BD73" s="40">
        <v>0</v>
      </c>
      <c r="BE73" s="40">
        <v>0</v>
      </c>
      <c r="BF73" s="40">
        <v>0</v>
      </c>
      <c r="BG73" s="40">
        <v>0</v>
      </c>
      <c r="BH73" s="119">
        <v>0</v>
      </c>
      <c r="BI73" s="119">
        <v>0</v>
      </c>
      <c r="BJ73" s="40">
        <v>0</v>
      </c>
      <c r="BK73" s="40">
        <v>0</v>
      </c>
      <c r="BL73" s="40">
        <v>0</v>
      </c>
      <c r="BM73" s="40">
        <v>0</v>
      </c>
      <c r="BN73" s="40">
        <v>0</v>
      </c>
      <c r="BO73" s="40">
        <v>0</v>
      </c>
      <c r="BP73" s="40">
        <v>0</v>
      </c>
      <c r="BQ73" s="40">
        <v>0</v>
      </c>
      <c r="BR73" s="40">
        <v>0</v>
      </c>
      <c r="BS73" s="40">
        <v>0</v>
      </c>
      <c r="BT73" s="40">
        <v>0</v>
      </c>
      <c r="BU73" s="40">
        <v>0</v>
      </c>
      <c r="BV73" s="40">
        <v>0</v>
      </c>
      <c r="BW73" s="40">
        <v>0</v>
      </c>
      <c r="BX73" s="40">
        <v>0</v>
      </c>
      <c r="BY73" s="40">
        <v>0</v>
      </c>
      <c r="BZ73" s="40">
        <v>0</v>
      </c>
      <c r="CA73" s="40">
        <v>0</v>
      </c>
      <c r="CB73" s="40">
        <v>0</v>
      </c>
      <c r="CC73" s="40">
        <v>0</v>
      </c>
      <c r="CD73" s="40">
        <v>0</v>
      </c>
      <c r="CE73" s="40">
        <v>0</v>
      </c>
      <c r="CF73" s="40">
        <v>0</v>
      </c>
      <c r="CG73" s="40">
        <v>0</v>
      </c>
      <c r="CH73" s="40">
        <v>0</v>
      </c>
      <c r="CI73" s="40">
        <v>0</v>
      </c>
      <c r="CJ73" s="40">
        <v>0</v>
      </c>
      <c r="CK73" s="40">
        <v>0</v>
      </c>
      <c r="CL73" s="40">
        <v>0</v>
      </c>
      <c r="CM73" s="40">
        <v>0</v>
      </c>
      <c r="CN73" s="40">
        <v>0</v>
      </c>
      <c r="CO73" s="40">
        <v>0</v>
      </c>
      <c r="CP73" s="40">
        <v>0</v>
      </c>
      <c r="CQ73" s="40">
        <v>0</v>
      </c>
      <c r="CR73" s="40">
        <v>0</v>
      </c>
      <c r="CS73" s="40">
        <v>0</v>
      </c>
      <c r="CT73" s="40">
        <v>0</v>
      </c>
      <c r="CU73" s="40">
        <v>0</v>
      </c>
      <c r="CV73" s="40">
        <v>0</v>
      </c>
      <c r="CW73" s="40">
        <v>0</v>
      </c>
      <c r="CX73" s="40">
        <v>0</v>
      </c>
      <c r="CY73" s="40">
        <v>0</v>
      </c>
      <c r="CZ73" s="40">
        <v>0</v>
      </c>
      <c r="DA73" s="40">
        <v>0</v>
      </c>
      <c r="DB73" s="40">
        <v>0</v>
      </c>
      <c r="DC73" s="40">
        <v>0</v>
      </c>
      <c r="DD73" s="40">
        <v>0</v>
      </c>
      <c r="DE73" s="40">
        <v>0</v>
      </c>
      <c r="DF73" s="40">
        <v>0</v>
      </c>
      <c r="DG73" s="40">
        <v>0</v>
      </c>
      <c r="DH73" s="40">
        <v>0</v>
      </c>
      <c r="DI73" s="40">
        <v>0</v>
      </c>
      <c r="DJ73" s="40">
        <v>0</v>
      </c>
      <c r="DK73" s="40">
        <v>0</v>
      </c>
      <c r="DL73" s="40">
        <v>0</v>
      </c>
      <c r="DM73" s="40">
        <v>0</v>
      </c>
      <c r="DN73" s="40">
        <v>0</v>
      </c>
      <c r="DO73" s="40">
        <v>0</v>
      </c>
      <c r="DP73" s="40">
        <v>0</v>
      </c>
      <c r="DQ73" s="40">
        <v>0</v>
      </c>
      <c r="DR73" s="40">
        <v>0</v>
      </c>
      <c r="DS73" s="40">
        <v>0</v>
      </c>
      <c r="DT73" s="40">
        <v>0</v>
      </c>
      <c r="DU73" s="40">
        <v>0</v>
      </c>
      <c r="DV73" s="40">
        <v>0</v>
      </c>
      <c r="DW73" s="40">
        <v>0</v>
      </c>
      <c r="DX73" s="40">
        <v>0</v>
      </c>
      <c r="DY73" s="40">
        <v>0</v>
      </c>
      <c r="DZ73" s="40">
        <v>0</v>
      </c>
      <c r="EA73" s="40">
        <v>0</v>
      </c>
      <c r="EB73" s="40">
        <v>0</v>
      </c>
      <c r="EC73" s="40">
        <v>0</v>
      </c>
      <c r="ED73" s="40">
        <v>0</v>
      </c>
      <c r="EE73" s="40">
        <v>0</v>
      </c>
      <c r="EF73" s="40">
        <v>0</v>
      </c>
      <c r="EG73" s="40">
        <v>0</v>
      </c>
      <c r="EH73" s="40">
        <v>0</v>
      </c>
      <c r="EI73" s="40">
        <v>0</v>
      </c>
      <c r="EJ73" s="40">
        <v>0</v>
      </c>
      <c r="EK73" s="40">
        <v>0</v>
      </c>
      <c r="EL73" s="40">
        <v>0</v>
      </c>
      <c r="EM73" s="40">
        <v>0</v>
      </c>
      <c r="EN73" s="40">
        <v>0</v>
      </c>
      <c r="EO73" s="40">
        <v>0</v>
      </c>
      <c r="EP73" s="40">
        <v>0</v>
      </c>
      <c r="EQ73" s="40">
        <v>0</v>
      </c>
      <c r="ER73" s="40">
        <v>0</v>
      </c>
      <c r="ES73" s="40">
        <v>0</v>
      </c>
      <c r="ET73" s="40">
        <v>0</v>
      </c>
      <c r="EU73" s="40">
        <v>0</v>
      </c>
      <c r="EV73" s="40">
        <v>0</v>
      </c>
      <c r="EW73" s="40">
        <v>0</v>
      </c>
      <c r="EX73" s="40">
        <v>0</v>
      </c>
      <c r="EY73" s="40">
        <v>0</v>
      </c>
      <c r="EZ73" s="40">
        <v>0</v>
      </c>
      <c r="FA73" s="40">
        <v>0</v>
      </c>
      <c r="FB73" s="40">
        <v>0</v>
      </c>
      <c r="FC73" s="40">
        <v>0</v>
      </c>
      <c r="FD73" s="40">
        <v>0</v>
      </c>
      <c r="FE73" s="40">
        <v>0</v>
      </c>
      <c r="FF73" s="40">
        <v>0</v>
      </c>
      <c r="FG73" s="40">
        <v>0</v>
      </c>
      <c r="FH73" s="40">
        <v>0</v>
      </c>
      <c r="FI73" s="40">
        <v>0</v>
      </c>
      <c r="FJ73" s="40">
        <v>0</v>
      </c>
      <c r="FK73" s="40">
        <v>0</v>
      </c>
      <c r="FL73" s="40">
        <v>0</v>
      </c>
      <c r="FM73" s="40">
        <v>0</v>
      </c>
      <c r="FN73" s="40">
        <v>0</v>
      </c>
      <c r="FO73" s="40">
        <v>0</v>
      </c>
      <c r="FP73" s="40">
        <v>0</v>
      </c>
      <c r="FQ73" s="40">
        <v>0</v>
      </c>
      <c r="FR73" s="40">
        <v>0</v>
      </c>
      <c r="FS73" s="40">
        <v>0</v>
      </c>
      <c r="FT73" s="40">
        <v>0</v>
      </c>
      <c r="FU73" s="40">
        <v>0</v>
      </c>
      <c r="FV73" s="40">
        <v>0</v>
      </c>
      <c r="FW73" s="40">
        <v>0</v>
      </c>
      <c r="FX73" s="40">
        <v>0</v>
      </c>
      <c r="FY73" s="40">
        <v>0</v>
      </c>
      <c r="FZ73" s="40">
        <v>0</v>
      </c>
      <c r="GA73" s="40">
        <v>0</v>
      </c>
      <c r="GB73" s="40">
        <v>0</v>
      </c>
      <c r="GC73" s="40">
        <v>0</v>
      </c>
      <c r="GD73" s="40">
        <v>0</v>
      </c>
      <c r="GE73" s="40">
        <v>0</v>
      </c>
      <c r="GF73" s="40">
        <v>0</v>
      </c>
      <c r="GG73" s="40">
        <v>0</v>
      </c>
      <c r="GH73" s="40">
        <v>0</v>
      </c>
      <c r="GI73" s="40">
        <v>0</v>
      </c>
      <c r="GJ73" s="40">
        <v>0</v>
      </c>
    </row>
    <row r="74" spans="2:192" x14ac:dyDescent="0.3">
      <c r="C74" s="31" t="s">
        <v>482</v>
      </c>
      <c r="F74" s="35">
        <f ca="1">(F72+F73)*F10</f>
        <v>11.23174333835844</v>
      </c>
      <c r="G74" s="35">
        <f ca="1">(G72+G73)*G10</f>
        <v>11.7440465497183</v>
      </c>
      <c r="H74" s="35">
        <f t="shared" ref="H74:V74" ca="1" si="2915">(H72+H73)*H10</f>
        <v>8.2749599052496503</v>
      </c>
      <c r="I74" s="35">
        <f t="shared" ca="1" si="2915"/>
        <v>6.4664594775702202</v>
      </c>
      <c r="J74" s="35">
        <f t="shared" ca="1" si="2915"/>
        <v>5.4302206349626303</v>
      </c>
      <c r="K74" s="35">
        <f t="shared" ca="1" si="2915"/>
        <v>4.947936930899389</v>
      </c>
      <c r="L74" s="35">
        <f t="shared" ca="1" si="2915"/>
        <v>4.3091922443223645</v>
      </c>
      <c r="M74" s="35">
        <f t="shared" ca="1" si="2915"/>
        <v>3.7527979389925155</v>
      </c>
      <c r="N74" s="35">
        <f t="shared" ca="1" si="2915"/>
        <v>3.2712762184421278</v>
      </c>
      <c r="O74" s="35">
        <f t="shared" ca="1" si="2915"/>
        <v>2.8654799337206027</v>
      </c>
      <c r="P74" s="35">
        <f t="shared" ca="1" si="2915"/>
        <v>2.4633715255514237</v>
      </c>
      <c r="Q74" s="35">
        <f t="shared" ca="1" si="2915"/>
        <v>2.2106561675485645</v>
      </c>
      <c r="R74" s="35">
        <f t="shared" ca="1" si="2915"/>
        <v>2.0558193381492824</v>
      </c>
      <c r="S74" s="35">
        <f t="shared" ca="1" si="2915"/>
        <v>1.8550137791443859</v>
      </c>
      <c r="T74" s="35">
        <f t="shared" ca="1" si="2915"/>
        <v>1.6208044803610189</v>
      </c>
      <c r="U74" s="35">
        <f t="shared" ca="1" si="2915"/>
        <v>1.2205113934133429</v>
      </c>
      <c r="V74" s="35">
        <f t="shared" ca="1" si="2915"/>
        <v>0.95619836335686248</v>
      </c>
      <c r="W74" s="35">
        <f t="shared" ref="W74" ca="1" si="2916">(W72+W73)*W10</f>
        <v>0.7049211828528561</v>
      </c>
      <c r="X74" s="35">
        <f t="shared" ref="X74" ca="1" si="2917">(X72+X73)*X10</f>
        <v>0.4810376008368431</v>
      </c>
      <c r="Y74" s="35">
        <f t="shared" ref="Y74" ca="1" si="2918">(Y72+Y73)*Y10</f>
        <v>0.29566756667424143</v>
      </c>
      <c r="Z74" s="35">
        <f t="shared" ref="Z74" ca="1" si="2919">(Z72+Z73)*Z10</f>
        <v>0.13926019856106778</v>
      </c>
      <c r="AA74" s="35">
        <f t="shared" ref="AA74" ca="1" si="2920">(AA72+AA73)*AA10</f>
        <v>4.4020060614773981E-2</v>
      </c>
      <c r="AB74" s="35">
        <f t="shared" ref="AB74" ca="1" si="2921">(AB72+AB73)*AB10</f>
        <v>-6.2560329262119638E-3</v>
      </c>
      <c r="AC74" s="35">
        <f t="shared" ref="AC74" ca="1" si="2922">(AC72+AC73)*AC10</f>
        <v>-2.7073168623803205E-2</v>
      </c>
      <c r="AD74" s="35">
        <f t="shared" ref="AD74" ca="1" si="2923">(AD72+AD73)*AD10</f>
        <v>-3.1136796065693789E-2</v>
      </c>
      <c r="AE74" s="35">
        <f t="shared" ref="AE74" ca="1" si="2924">(AE72+AE73)*AE10</f>
        <v>-2.2987260193156108E-2</v>
      </c>
      <c r="AF74" s="35">
        <f t="shared" ref="AF74" ca="1" si="2925">(AF72+AF73)*AF10</f>
        <v>-1.4437590832294698E-14</v>
      </c>
      <c r="AG74" s="35" t="e">
        <f t="shared" ref="AG74" ca="1" si="2926">(AG72+AG73)*AG10</f>
        <v>#N/A</v>
      </c>
      <c r="AH74" s="35" t="e">
        <f t="shared" ref="AH74" ca="1" si="2927">(AH72+AH73)*AH10</f>
        <v>#N/A</v>
      </c>
      <c r="AI74" s="35" t="e">
        <f t="shared" ref="AI74:AK74" ca="1" si="2928">(AI72+AI73)*AI10</f>
        <v>#N/A</v>
      </c>
      <c r="AJ74" s="35" t="e">
        <f t="shared" ca="1" si="2928"/>
        <v>#N/A</v>
      </c>
      <c r="AK74" s="35" t="e">
        <f t="shared" ca="1" si="2928"/>
        <v>#N/A</v>
      </c>
      <c r="AL74" s="35" t="e">
        <f t="shared" ref="AL74" ca="1" si="2929">(AL72+AL73)*AL10</f>
        <v>#N/A</v>
      </c>
      <c r="AM74" s="35" t="e">
        <f t="shared" ref="AM74" ca="1" si="2930">(AM72+AM73)*AM10</f>
        <v>#N/A</v>
      </c>
      <c r="AN74" s="35" t="e">
        <f t="shared" ref="AN74" ca="1" si="2931">(AN72+AN73)*AN10</f>
        <v>#N/A</v>
      </c>
      <c r="AO74" s="35" t="e">
        <f t="shared" ref="AO74" ca="1" si="2932">(AO72+AO73)*AO10</f>
        <v>#N/A</v>
      </c>
      <c r="AP74" s="35" t="e">
        <f t="shared" ref="AP74" ca="1" si="2933">(AP72+AP73)*AP10</f>
        <v>#N/A</v>
      </c>
      <c r="AQ74" s="35" t="e">
        <f t="shared" ref="AQ74" ca="1" si="2934">(AQ72+AQ73)*AQ10</f>
        <v>#N/A</v>
      </c>
      <c r="AR74" s="35" t="e">
        <f t="shared" ref="AR74" ca="1" si="2935">(AR72+AR73)*AR10</f>
        <v>#N/A</v>
      </c>
      <c r="AS74" s="35" t="e">
        <f t="shared" ref="AS74" ca="1" si="2936">(AS72+AS73)*AS10</f>
        <v>#N/A</v>
      </c>
      <c r="AT74" s="35" t="e">
        <f t="shared" ref="AT74" ca="1" si="2937">(AT72+AT73)*AT10</f>
        <v>#N/A</v>
      </c>
      <c r="AU74" s="35" t="e">
        <f t="shared" ref="AU74" ca="1" si="2938">(AU72+AU73)*AU10</f>
        <v>#N/A</v>
      </c>
      <c r="AV74" s="35" t="e">
        <f t="shared" ref="AV74" ca="1" si="2939">(AV72+AV73)*AV10</f>
        <v>#N/A</v>
      </c>
      <c r="AW74" s="35" t="e">
        <f t="shared" ref="AW74" ca="1" si="2940">(AW72+AW73)*AW10</f>
        <v>#N/A</v>
      </c>
      <c r="AX74" s="35" t="e">
        <f t="shared" ref="AX74:AZ74" ca="1" si="2941">(AX72+AX73)*AX10</f>
        <v>#N/A</v>
      </c>
      <c r="AY74" s="35" t="e">
        <f t="shared" ca="1" si="2941"/>
        <v>#N/A</v>
      </c>
      <c r="AZ74" s="35" t="e">
        <f t="shared" ca="1" si="2941"/>
        <v>#N/A</v>
      </c>
      <c r="BA74" s="35" t="e">
        <f t="shared" ref="BA74" ca="1" si="2942">(BA72+BA73)*BA10</f>
        <v>#N/A</v>
      </c>
      <c r="BB74" s="35" t="e">
        <f t="shared" ref="BB74" ca="1" si="2943">(BB72+BB73)*BB10</f>
        <v>#N/A</v>
      </c>
      <c r="BC74" s="35" t="e">
        <f t="shared" ref="BC74" ca="1" si="2944">(BC72+BC73)*BC10</f>
        <v>#N/A</v>
      </c>
      <c r="BD74" s="35" t="e">
        <f t="shared" ref="BD74" ca="1" si="2945">(BD72+BD73)*BD10</f>
        <v>#N/A</v>
      </c>
      <c r="BE74" s="35" t="e">
        <f t="shared" ref="BE74" ca="1" si="2946">(BE72+BE73)*BE10</f>
        <v>#N/A</v>
      </c>
      <c r="BF74" s="35" t="e">
        <f t="shared" ref="BF74" ca="1" si="2947">(BF72+BF73)*BF10</f>
        <v>#N/A</v>
      </c>
      <c r="BG74" s="35" t="e">
        <f t="shared" ref="BG74" ca="1" si="2948">(BG72+BG73)*BG10</f>
        <v>#N/A</v>
      </c>
      <c r="BH74" s="35" t="e">
        <f t="shared" ref="BH74" ca="1" si="2949">(BH72+BH73)*BH10</f>
        <v>#N/A</v>
      </c>
      <c r="BI74" s="35" t="e">
        <f t="shared" ref="BI74" ca="1" si="2950">(BI72+BI73)*BI10</f>
        <v>#N/A</v>
      </c>
      <c r="BJ74" s="35" t="e">
        <f t="shared" ref="BJ74" ca="1" si="2951">(BJ72+BJ73)*BJ10</f>
        <v>#N/A</v>
      </c>
      <c r="BK74" s="35" t="e">
        <f t="shared" ref="BK74" ca="1" si="2952">(BK72+BK73)*BK10</f>
        <v>#N/A</v>
      </c>
      <c r="BL74" s="35" t="e">
        <f t="shared" ref="BL74" ca="1" si="2953">(BL72+BL73)*BL10</f>
        <v>#N/A</v>
      </c>
      <c r="BM74" s="35" t="e">
        <f t="shared" ref="BM74:BO74" ca="1" si="2954">(BM72+BM73)*BM10</f>
        <v>#N/A</v>
      </c>
      <c r="BN74" s="35" t="e">
        <f t="shared" ca="1" si="2954"/>
        <v>#N/A</v>
      </c>
      <c r="BO74" s="35" t="e">
        <f t="shared" ca="1" si="2954"/>
        <v>#N/A</v>
      </c>
      <c r="BP74" s="35" t="e">
        <f t="shared" ref="BP74" ca="1" si="2955">(BP72+BP73)*BP10</f>
        <v>#N/A</v>
      </c>
      <c r="BQ74" s="35" t="e">
        <f t="shared" ref="BQ74" ca="1" si="2956">(BQ72+BQ73)*BQ10</f>
        <v>#N/A</v>
      </c>
      <c r="BR74" s="35" t="e">
        <f t="shared" ref="BR74" ca="1" si="2957">(BR72+BR73)*BR10</f>
        <v>#N/A</v>
      </c>
      <c r="BS74" s="35" t="e">
        <f t="shared" ref="BS74" ca="1" si="2958">(BS72+BS73)*BS10</f>
        <v>#N/A</v>
      </c>
      <c r="BT74" s="35" t="e">
        <f t="shared" ref="BT74" ca="1" si="2959">(BT72+BT73)*BT10</f>
        <v>#N/A</v>
      </c>
      <c r="BU74" s="35" t="e">
        <f t="shared" ref="BU74" ca="1" si="2960">(BU72+BU73)*BU10</f>
        <v>#N/A</v>
      </c>
      <c r="BV74" s="35" t="e">
        <f t="shared" ref="BV74" ca="1" si="2961">(BV72+BV73)*BV10</f>
        <v>#N/A</v>
      </c>
      <c r="BW74" s="35" t="e">
        <f t="shared" ref="BW74" ca="1" si="2962">(BW72+BW73)*BW10</f>
        <v>#N/A</v>
      </c>
      <c r="BX74" s="35" t="e">
        <f t="shared" ref="BX74" ca="1" si="2963">(BX72+BX73)*BX10</f>
        <v>#N/A</v>
      </c>
      <c r="BY74" s="35" t="e">
        <f t="shared" ref="BY74" ca="1" si="2964">(BY72+BY73)*BY10</f>
        <v>#N/A</v>
      </c>
      <c r="BZ74" s="35" t="e">
        <f t="shared" ref="BZ74" ca="1" si="2965">(BZ72+BZ73)*BZ10</f>
        <v>#N/A</v>
      </c>
      <c r="CA74" s="35" t="e">
        <f t="shared" ref="CA74" ca="1" si="2966">(CA72+CA73)*CA10</f>
        <v>#N/A</v>
      </c>
      <c r="CB74" s="35" t="e">
        <f t="shared" ref="CB74:CD74" ca="1" si="2967">(CB72+CB73)*CB10</f>
        <v>#N/A</v>
      </c>
      <c r="CC74" s="35" t="e">
        <f t="shared" ca="1" si="2967"/>
        <v>#N/A</v>
      </c>
      <c r="CD74" s="35" t="e">
        <f t="shared" ca="1" si="2967"/>
        <v>#N/A</v>
      </c>
      <c r="CE74" s="35" t="e">
        <f t="shared" ref="CE74" ca="1" si="2968">(CE72+CE73)*CE10</f>
        <v>#N/A</v>
      </c>
      <c r="CF74" s="35" t="e">
        <f t="shared" ref="CF74" ca="1" si="2969">(CF72+CF73)*CF10</f>
        <v>#N/A</v>
      </c>
      <c r="CG74" s="35" t="e">
        <f t="shared" ref="CG74" ca="1" si="2970">(CG72+CG73)*CG10</f>
        <v>#N/A</v>
      </c>
      <c r="CH74" s="35" t="e">
        <f t="shared" ref="CH74" ca="1" si="2971">(CH72+CH73)*CH10</f>
        <v>#N/A</v>
      </c>
      <c r="CI74" s="35" t="e">
        <f t="shared" ref="CI74" ca="1" si="2972">(CI72+CI73)*CI10</f>
        <v>#N/A</v>
      </c>
      <c r="CJ74" s="35" t="e">
        <f t="shared" ref="CJ74" ca="1" si="2973">(CJ72+CJ73)*CJ10</f>
        <v>#N/A</v>
      </c>
      <c r="CK74" s="35" t="e">
        <f t="shared" ref="CK74" ca="1" si="2974">(CK72+CK73)*CK10</f>
        <v>#N/A</v>
      </c>
      <c r="CL74" s="35" t="e">
        <f t="shared" ref="CL74" ca="1" si="2975">(CL72+CL73)*CL10</f>
        <v>#N/A</v>
      </c>
      <c r="CM74" s="35" t="e">
        <f t="shared" ref="CM74" ca="1" si="2976">(CM72+CM73)*CM10</f>
        <v>#N/A</v>
      </c>
      <c r="CN74" s="35" t="e">
        <f t="shared" ref="CN74" ca="1" si="2977">(CN72+CN73)*CN10</f>
        <v>#N/A</v>
      </c>
      <c r="CO74" s="35" t="e">
        <f t="shared" ref="CO74" ca="1" si="2978">(CO72+CO73)*CO10</f>
        <v>#N/A</v>
      </c>
      <c r="CP74" s="35" t="e">
        <f t="shared" ref="CP74" ca="1" si="2979">(CP72+CP73)*CP10</f>
        <v>#N/A</v>
      </c>
      <c r="CQ74" s="35" t="e">
        <f t="shared" ref="CQ74:CS74" ca="1" si="2980">(CQ72+CQ73)*CQ10</f>
        <v>#N/A</v>
      </c>
      <c r="CR74" s="35" t="e">
        <f t="shared" ca="1" si="2980"/>
        <v>#N/A</v>
      </c>
      <c r="CS74" s="35" t="e">
        <f t="shared" ca="1" si="2980"/>
        <v>#N/A</v>
      </c>
      <c r="CT74" s="35" t="e">
        <f t="shared" ref="CT74" ca="1" si="2981">(CT72+CT73)*CT10</f>
        <v>#N/A</v>
      </c>
      <c r="CU74" s="35" t="e">
        <f t="shared" ref="CU74" ca="1" si="2982">(CU72+CU73)*CU10</f>
        <v>#N/A</v>
      </c>
      <c r="CV74" s="35" t="e">
        <f t="shared" ref="CV74" ca="1" si="2983">(CV72+CV73)*CV10</f>
        <v>#N/A</v>
      </c>
      <c r="CW74" s="35" t="e">
        <f t="shared" ref="CW74" ca="1" si="2984">(CW72+CW73)*CW10</f>
        <v>#N/A</v>
      </c>
      <c r="CX74" s="35" t="e">
        <f t="shared" ref="CX74" ca="1" si="2985">(CX72+CX73)*CX10</f>
        <v>#N/A</v>
      </c>
      <c r="CY74" s="35" t="e">
        <f t="shared" ref="CY74" ca="1" si="2986">(CY72+CY73)*CY10</f>
        <v>#N/A</v>
      </c>
      <c r="CZ74" s="35" t="e">
        <f t="shared" ref="CZ74" ca="1" si="2987">(CZ72+CZ73)*CZ10</f>
        <v>#N/A</v>
      </c>
      <c r="DA74" s="35" t="e">
        <f t="shared" ref="DA74" ca="1" si="2988">(DA72+DA73)*DA10</f>
        <v>#N/A</v>
      </c>
      <c r="DB74" s="35" t="e">
        <f t="shared" ref="DB74" ca="1" si="2989">(DB72+DB73)*DB10</f>
        <v>#N/A</v>
      </c>
      <c r="DC74" s="35" t="e">
        <f t="shared" ref="DC74" ca="1" si="2990">(DC72+DC73)*DC10</f>
        <v>#N/A</v>
      </c>
      <c r="DD74" s="35" t="e">
        <f t="shared" ref="DD74" ca="1" si="2991">(DD72+DD73)*DD10</f>
        <v>#N/A</v>
      </c>
      <c r="DE74" s="35" t="e">
        <f t="shared" ref="DE74" ca="1" si="2992">(DE72+DE73)*DE10</f>
        <v>#N/A</v>
      </c>
      <c r="DF74" s="35" t="e">
        <f t="shared" ref="DF74:DH74" ca="1" si="2993">(DF72+DF73)*DF10</f>
        <v>#N/A</v>
      </c>
      <c r="DG74" s="35" t="e">
        <f t="shared" ca="1" si="2993"/>
        <v>#N/A</v>
      </c>
      <c r="DH74" s="35" t="e">
        <f t="shared" ca="1" si="2993"/>
        <v>#N/A</v>
      </c>
      <c r="DI74" s="35" t="e">
        <f t="shared" ref="DI74" ca="1" si="2994">(DI72+DI73)*DI10</f>
        <v>#N/A</v>
      </c>
      <c r="DJ74" s="35" t="e">
        <f t="shared" ref="DJ74" ca="1" si="2995">(DJ72+DJ73)*DJ10</f>
        <v>#N/A</v>
      </c>
      <c r="DK74" s="35" t="e">
        <f t="shared" ref="DK74" ca="1" si="2996">(DK72+DK73)*DK10</f>
        <v>#N/A</v>
      </c>
      <c r="DL74" s="35" t="e">
        <f t="shared" ref="DL74" ca="1" si="2997">(DL72+DL73)*DL10</f>
        <v>#N/A</v>
      </c>
      <c r="DM74" s="35" t="e">
        <f t="shared" ref="DM74" ca="1" si="2998">(DM72+DM73)*DM10</f>
        <v>#N/A</v>
      </c>
      <c r="DN74" s="35" t="e">
        <f t="shared" ref="DN74" ca="1" si="2999">(DN72+DN73)*DN10</f>
        <v>#N/A</v>
      </c>
      <c r="DO74" s="35" t="e">
        <f t="shared" ref="DO74" ca="1" si="3000">(DO72+DO73)*DO10</f>
        <v>#N/A</v>
      </c>
      <c r="DP74" s="35" t="e">
        <f t="shared" ref="DP74" ca="1" si="3001">(DP72+DP73)*DP10</f>
        <v>#N/A</v>
      </c>
      <c r="DQ74" s="35" t="e">
        <f t="shared" ref="DQ74" ca="1" si="3002">(DQ72+DQ73)*DQ10</f>
        <v>#N/A</v>
      </c>
      <c r="DR74" s="35" t="e">
        <f t="shared" ref="DR74" ca="1" si="3003">(DR72+DR73)*DR10</f>
        <v>#N/A</v>
      </c>
      <c r="DS74" s="35" t="e">
        <f t="shared" ref="DS74" ca="1" si="3004">(DS72+DS73)*DS10</f>
        <v>#N/A</v>
      </c>
      <c r="DT74" s="35" t="e">
        <f t="shared" ref="DT74" ca="1" si="3005">(DT72+DT73)*DT10</f>
        <v>#N/A</v>
      </c>
      <c r="DU74" s="35" t="e">
        <f t="shared" ref="DU74:DW74" ca="1" si="3006">(DU72+DU73)*DU10</f>
        <v>#N/A</v>
      </c>
      <c r="DV74" s="35" t="e">
        <f t="shared" ca="1" si="3006"/>
        <v>#N/A</v>
      </c>
      <c r="DW74" s="35" t="e">
        <f t="shared" ca="1" si="3006"/>
        <v>#N/A</v>
      </c>
      <c r="DX74" s="35" t="e">
        <f t="shared" ref="DX74" ca="1" si="3007">(DX72+DX73)*DX10</f>
        <v>#N/A</v>
      </c>
      <c r="DY74" s="35" t="e">
        <f t="shared" ref="DY74" ca="1" si="3008">(DY72+DY73)*DY10</f>
        <v>#N/A</v>
      </c>
      <c r="DZ74" s="35" t="e">
        <f t="shared" ref="DZ74" ca="1" si="3009">(DZ72+DZ73)*DZ10</f>
        <v>#N/A</v>
      </c>
      <c r="EA74" s="35" t="e">
        <f t="shared" ref="EA74" ca="1" si="3010">(EA72+EA73)*EA10</f>
        <v>#N/A</v>
      </c>
      <c r="EB74" s="35" t="e">
        <f t="shared" ref="EB74" ca="1" si="3011">(EB72+EB73)*EB10</f>
        <v>#N/A</v>
      </c>
      <c r="EC74" s="35" t="e">
        <f t="shared" ref="EC74" ca="1" si="3012">(EC72+EC73)*EC10</f>
        <v>#N/A</v>
      </c>
      <c r="ED74" s="35" t="e">
        <f t="shared" ref="ED74" ca="1" si="3013">(ED72+ED73)*ED10</f>
        <v>#N/A</v>
      </c>
      <c r="EE74" s="35" t="e">
        <f t="shared" ref="EE74" ca="1" si="3014">(EE72+EE73)*EE10</f>
        <v>#N/A</v>
      </c>
      <c r="EF74" s="35" t="e">
        <f t="shared" ref="EF74" ca="1" si="3015">(EF72+EF73)*EF10</f>
        <v>#N/A</v>
      </c>
      <c r="EG74" s="35" t="e">
        <f t="shared" ref="EG74" ca="1" si="3016">(EG72+EG73)*EG10</f>
        <v>#N/A</v>
      </c>
      <c r="EH74" s="35" t="e">
        <f t="shared" ref="EH74" ca="1" si="3017">(EH72+EH73)*EH10</f>
        <v>#N/A</v>
      </c>
      <c r="EI74" s="35" t="e">
        <f t="shared" ref="EI74" ca="1" si="3018">(EI72+EI73)*EI10</f>
        <v>#N/A</v>
      </c>
      <c r="EJ74" s="35" t="e">
        <f t="shared" ref="EJ74:EL74" ca="1" si="3019">(EJ72+EJ73)*EJ10</f>
        <v>#N/A</v>
      </c>
      <c r="EK74" s="35" t="e">
        <f t="shared" ca="1" si="3019"/>
        <v>#N/A</v>
      </c>
      <c r="EL74" s="35" t="e">
        <f t="shared" ca="1" si="3019"/>
        <v>#N/A</v>
      </c>
      <c r="EM74" s="35" t="e">
        <f t="shared" ref="EM74" ca="1" si="3020">(EM72+EM73)*EM10</f>
        <v>#N/A</v>
      </c>
      <c r="EN74" s="35" t="e">
        <f t="shared" ref="EN74" ca="1" si="3021">(EN72+EN73)*EN10</f>
        <v>#N/A</v>
      </c>
      <c r="EO74" s="35" t="e">
        <f t="shared" ref="EO74" ca="1" si="3022">(EO72+EO73)*EO10</f>
        <v>#N/A</v>
      </c>
      <c r="EP74" s="35" t="e">
        <f t="shared" ref="EP74" ca="1" si="3023">(EP72+EP73)*EP10</f>
        <v>#N/A</v>
      </c>
      <c r="EQ74" s="35" t="e">
        <f t="shared" ref="EQ74" ca="1" si="3024">(EQ72+EQ73)*EQ10</f>
        <v>#N/A</v>
      </c>
      <c r="ER74" s="35" t="e">
        <f t="shared" ref="ER74" ca="1" si="3025">(ER72+ER73)*ER10</f>
        <v>#N/A</v>
      </c>
      <c r="ES74" s="35" t="e">
        <f t="shared" ref="ES74" ca="1" si="3026">(ES72+ES73)*ES10</f>
        <v>#N/A</v>
      </c>
      <c r="ET74" s="35" t="e">
        <f t="shared" ref="ET74" ca="1" si="3027">(ET72+ET73)*ET10</f>
        <v>#N/A</v>
      </c>
      <c r="EU74" s="35" t="e">
        <f t="shared" ref="EU74" ca="1" si="3028">(EU72+EU73)*EU10</f>
        <v>#N/A</v>
      </c>
      <c r="EV74" s="35" t="e">
        <f t="shared" ref="EV74" ca="1" si="3029">(EV72+EV73)*EV10</f>
        <v>#N/A</v>
      </c>
      <c r="EW74" s="35" t="e">
        <f t="shared" ref="EW74" ca="1" si="3030">(EW72+EW73)*EW10</f>
        <v>#N/A</v>
      </c>
      <c r="EX74" s="35" t="e">
        <f t="shared" ref="EX74" ca="1" si="3031">(EX72+EX73)*EX10</f>
        <v>#N/A</v>
      </c>
      <c r="EY74" s="35" t="e">
        <f t="shared" ref="EY74:FA74" ca="1" si="3032">(EY72+EY73)*EY10</f>
        <v>#N/A</v>
      </c>
      <c r="EZ74" s="35" t="e">
        <f t="shared" ca="1" si="3032"/>
        <v>#N/A</v>
      </c>
      <c r="FA74" s="35" t="e">
        <f t="shared" ca="1" si="3032"/>
        <v>#N/A</v>
      </c>
      <c r="FB74" s="35" t="e">
        <f t="shared" ref="FB74" ca="1" si="3033">(FB72+FB73)*FB10</f>
        <v>#N/A</v>
      </c>
      <c r="FC74" s="35" t="e">
        <f t="shared" ref="FC74" ca="1" si="3034">(FC72+FC73)*FC10</f>
        <v>#N/A</v>
      </c>
      <c r="FD74" s="35" t="e">
        <f t="shared" ref="FD74" ca="1" si="3035">(FD72+FD73)*FD10</f>
        <v>#N/A</v>
      </c>
      <c r="FE74" s="35" t="e">
        <f t="shared" ref="FE74" ca="1" si="3036">(FE72+FE73)*FE10</f>
        <v>#N/A</v>
      </c>
      <c r="FF74" s="35" t="e">
        <f t="shared" ref="FF74" ca="1" si="3037">(FF72+FF73)*FF10</f>
        <v>#N/A</v>
      </c>
      <c r="FG74" s="35" t="e">
        <f t="shared" ref="FG74" ca="1" si="3038">(FG72+FG73)*FG10</f>
        <v>#N/A</v>
      </c>
      <c r="FH74" s="35" t="e">
        <f t="shared" ref="FH74" ca="1" si="3039">(FH72+FH73)*FH10</f>
        <v>#N/A</v>
      </c>
      <c r="FI74" s="35" t="e">
        <f t="shared" ref="FI74" ca="1" si="3040">(FI72+FI73)*FI10</f>
        <v>#N/A</v>
      </c>
      <c r="FJ74" s="35" t="e">
        <f t="shared" ref="FJ74" ca="1" si="3041">(FJ72+FJ73)*FJ10</f>
        <v>#N/A</v>
      </c>
      <c r="FK74" s="35" t="e">
        <f t="shared" ref="FK74" ca="1" si="3042">(FK72+FK73)*FK10</f>
        <v>#N/A</v>
      </c>
      <c r="FL74" s="35" t="e">
        <f t="shared" ref="FL74" ca="1" si="3043">(FL72+FL73)*FL10</f>
        <v>#N/A</v>
      </c>
      <c r="FM74" s="35" t="e">
        <f t="shared" ref="FM74" ca="1" si="3044">(FM72+FM73)*FM10</f>
        <v>#N/A</v>
      </c>
      <c r="FN74" s="35" t="e">
        <f t="shared" ref="FN74:FP74" ca="1" si="3045">(FN72+FN73)*FN10</f>
        <v>#N/A</v>
      </c>
      <c r="FO74" s="35" t="e">
        <f t="shared" ca="1" si="3045"/>
        <v>#N/A</v>
      </c>
      <c r="FP74" s="35" t="e">
        <f t="shared" ca="1" si="3045"/>
        <v>#N/A</v>
      </c>
      <c r="FQ74" s="35" t="e">
        <f t="shared" ref="FQ74" ca="1" si="3046">(FQ72+FQ73)*FQ10</f>
        <v>#N/A</v>
      </c>
      <c r="FR74" s="35" t="e">
        <f t="shared" ref="FR74" ca="1" si="3047">(FR72+FR73)*FR10</f>
        <v>#N/A</v>
      </c>
      <c r="FS74" s="35" t="e">
        <f t="shared" ref="FS74" ca="1" si="3048">(FS72+FS73)*FS10</f>
        <v>#N/A</v>
      </c>
      <c r="FT74" s="35" t="e">
        <f t="shared" ref="FT74" ca="1" si="3049">(FT72+FT73)*FT10</f>
        <v>#N/A</v>
      </c>
      <c r="FU74" s="35" t="e">
        <f t="shared" ref="FU74" ca="1" si="3050">(FU72+FU73)*FU10</f>
        <v>#N/A</v>
      </c>
      <c r="FV74" s="35" t="e">
        <f t="shared" ref="FV74" ca="1" si="3051">(FV72+FV73)*FV10</f>
        <v>#N/A</v>
      </c>
      <c r="FW74" s="35" t="e">
        <f t="shared" ref="FW74" ca="1" si="3052">(FW72+FW73)*FW10</f>
        <v>#N/A</v>
      </c>
      <c r="FX74" s="35" t="e">
        <f t="shared" ref="FX74" ca="1" si="3053">(FX72+FX73)*FX10</f>
        <v>#N/A</v>
      </c>
      <c r="FY74" s="35" t="e">
        <f t="shared" ref="FY74" ca="1" si="3054">(FY72+FY73)*FY10</f>
        <v>#N/A</v>
      </c>
      <c r="FZ74" s="35" t="e">
        <f t="shared" ref="FZ74" ca="1" si="3055">(FZ72+FZ73)*FZ10</f>
        <v>#N/A</v>
      </c>
      <c r="GA74" s="35" t="e">
        <f t="shared" ref="GA74" ca="1" si="3056">(GA72+GA73)*GA10</f>
        <v>#N/A</v>
      </c>
      <c r="GB74" s="35" t="e">
        <f t="shared" ref="GB74" ca="1" si="3057">(GB72+GB73)*GB10</f>
        <v>#N/A</v>
      </c>
      <c r="GC74" s="35" t="e">
        <f t="shared" ref="GC74:GE74" ca="1" si="3058">(GC72+GC73)*GC10</f>
        <v>#N/A</v>
      </c>
      <c r="GD74" s="35" t="e">
        <f t="shared" ca="1" si="3058"/>
        <v>#N/A</v>
      </c>
      <c r="GE74" s="35" t="e">
        <f t="shared" ca="1" si="3058"/>
        <v>#N/A</v>
      </c>
      <c r="GF74" s="35" t="e">
        <f t="shared" ref="GF74" ca="1" si="3059">(GF72+GF73)*GF10</f>
        <v>#N/A</v>
      </c>
      <c r="GG74" s="35" t="e">
        <f t="shared" ref="GG74" ca="1" si="3060">(GG72+GG73)*GG10</f>
        <v>#N/A</v>
      </c>
      <c r="GH74" s="35" t="e">
        <f t="shared" ref="GH74" ca="1" si="3061">(GH72+GH73)*GH10</f>
        <v>#N/A</v>
      </c>
      <c r="GI74" s="35" t="e">
        <f t="shared" ref="GI74" ca="1" si="3062">(GI72+GI73)*GI10</f>
        <v>#N/A</v>
      </c>
      <c r="GJ74" s="35" t="e">
        <f t="shared" ref="GJ74" ca="1" si="3063">(GJ72+GJ73)*GJ10</f>
        <v>#N/A</v>
      </c>
    </row>
    <row r="75" spans="2:192" x14ac:dyDescent="0.3">
      <c r="C75" s="31" t="s">
        <v>484</v>
      </c>
      <c r="F75" s="35">
        <f>RA_Calc!F73</f>
        <v>-24.872640991400431</v>
      </c>
      <c r="G75" s="35">
        <f>RA_Calc!G73</f>
        <v>-21.685613513832664</v>
      </c>
      <c r="H75" s="35">
        <f>RA_Calc!H73</f>
        <v>-19.168018316365988</v>
      </c>
      <c r="I75" s="35">
        <f>RA_Calc!I73</f>
        <v>-17.555383247752104</v>
      </c>
      <c r="J75" s="35">
        <f>RA_Calc!J73</f>
        <v>-11.683369181835701</v>
      </c>
      <c r="K75" s="35">
        <f>RA_Calc!K73</f>
        <v>-14.830956483238339</v>
      </c>
      <c r="L75" s="35">
        <f>RA_Calc!L73</f>
        <v>-13.188662355064679</v>
      </c>
      <c r="M75" s="35">
        <f>RA_Calc!M73</f>
        <v>-11.508675034900676</v>
      </c>
      <c r="N75" s="35">
        <f>RA_Calc!N73</f>
        <v>-9.8255113579426165</v>
      </c>
      <c r="O75" s="35">
        <f>RA_Calc!O73</f>
        <v>-9.3660732727745426</v>
      </c>
      <c r="P75" s="35">
        <f>RA_Calc!P73</f>
        <v>-6.5496467595244781</v>
      </c>
      <c r="Q75" s="35">
        <f>RA_Calc!Q73</f>
        <v>-4.7144781860268097</v>
      </c>
      <c r="R75" s="35">
        <f>RA_Calc!R73</f>
        <v>-5.3031380425571513</v>
      </c>
      <c r="S75" s="35">
        <f>RA_Calc!S73</f>
        <v>-5.6425569244434257</v>
      </c>
      <c r="T75" s="35">
        <f>RA_Calc!T73</f>
        <v>-8.0942075571126111</v>
      </c>
      <c r="U75" s="35">
        <f>RA_Calc!U73</f>
        <v>-5.4948928204394463</v>
      </c>
      <c r="V75" s="35">
        <f>RA_Calc!V73</f>
        <v>-5.0197689210995833</v>
      </c>
      <c r="W75" s="35">
        <f>RA_Calc!W73</f>
        <v>-4.325491737436522</v>
      </c>
      <c r="X75" s="35">
        <f>RA_Calc!X73</f>
        <v>-3.4787799395256798</v>
      </c>
      <c r="Y75" s="35">
        <f>RA_Calc!Y73</f>
        <v>-2.8250353394998484</v>
      </c>
      <c r="Z75" s="35">
        <f>RA_Calc!Z73</f>
        <v>-1.6794519339080622</v>
      </c>
      <c r="AA75" s="35">
        <f>RA_Calc!AA73</f>
        <v>-0.85706827155406273</v>
      </c>
      <c r="AB75" s="35">
        <f>RA_Calc!AB73</f>
        <v>-0.33039174028508</v>
      </c>
      <c r="AC75" s="35">
        <f>RA_Calc!AC73</f>
        <v>-3.8642458605901098E-2</v>
      </c>
      <c r="AD75" s="35">
        <f>RA_Calc!AD73</f>
        <v>0.16292837123941162</v>
      </c>
      <c r="AE75" s="35">
        <f>RA_Calc!AE73</f>
        <v>0.3947295627208689</v>
      </c>
      <c r="AF75" s="35" t="e">
        <f>RA_Calc!AF73</f>
        <v>#N/A</v>
      </c>
      <c r="AG75" s="35" t="e">
        <f>RA_Calc!AG73</f>
        <v>#N/A</v>
      </c>
      <c r="AH75" s="35" t="e">
        <f>RA_Calc!AH73</f>
        <v>#N/A</v>
      </c>
      <c r="AI75" s="35" t="e">
        <f>RA_Calc!AI73</f>
        <v>#N/A</v>
      </c>
      <c r="AJ75" s="35" t="e">
        <f>RA_Calc!AJ73</f>
        <v>#N/A</v>
      </c>
      <c r="AK75" s="35" t="e">
        <f>RA_Calc!AK73</f>
        <v>#N/A</v>
      </c>
      <c r="AL75" s="35" t="e">
        <f>RA_Calc!AL73</f>
        <v>#N/A</v>
      </c>
      <c r="AM75" s="35" t="e">
        <f>RA_Calc!AM73</f>
        <v>#N/A</v>
      </c>
      <c r="AN75" s="35" t="e">
        <f>RA_Calc!AN73</f>
        <v>#N/A</v>
      </c>
      <c r="AO75" s="35" t="e">
        <f>RA_Calc!AO73</f>
        <v>#N/A</v>
      </c>
      <c r="AP75" s="35" t="e">
        <f>RA_Calc!AP73</f>
        <v>#N/A</v>
      </c>
      <c r="AQ75" s="35" t="e">
        <f>RA_Calc!AQ73</f>
        <v>#N/A</v>
      </c>
      <c r="AR75" s="35" t="e">
        <f>RA_Calc!AR73</f>
        <v>#N/A</v>
      </c>
      <c r="AS75" s="35" t="e">
        <f>RA_Calc!AS73</f>
        <v>#N/A</v>
      </c>
      <c r="AT75" s="35" t="e">
        <f>RA_Calc!AT73</f>
        <v>#N/A</v>
      </c>
      <c r="AU75" s="35" t="e">
        <f>RA_Calc!AU73</f>
        <v>#N/A</v>
      </c>
      <c r="AV75" s="35" t="e">
        <f>RA_Calc!AV73</f>
        <v>#N/A</v>
      </c>
      <c r="AW75" s="35" t="e">
        <f>RA_Calc!AW73</f>
        <v>#N/A</v>
      </c>
      <c r="AX75" s="35" t="e">
        <f>RA_Calc!AX73</f>
        <v>#N/A</v>
      </c>
      <c r="AY75" s="35" t="e">
        <f>RA_Calc!AY73</f>
        <v>#N/A</v>
      </c>
      <c r="AZ75" s="35" t="e">
        <f>RA_Calc!AZ73</f>
        <v>#N/A</v>
      </c>
      <c r="BA75" s="35" t="e">
        <f>RA_Calc!BA73</f>
        <v>#N/A</v>
      </c>
      <c r="BB75" s="35" t="e">
        <f>RA_Calc!BB73</f>
        <v>#N/A</v>
      </c>
      <c r="BC75" s="35" t="e">
        <f>RA_Calc!BC73</f>
        <v>#N/A</v>
      </c>
      <c r="BD75" s="35" t="e">
        <f>RA_Calc!BD73</f>
        <v>#N/A</v>
      </c>
      <c r="BE75" s="35" t="e">
        <f>RA_Calc!BE73</f>
        <v>#N/A</v>
      </c>
      <c r="BF75" s="35" t="e">
        <f>RA_Calc!BF73</f>
        <v>#N/A</v>
      </c>
      <c r="BG75" s="35" t="e">
        <f>RA_Calc!BG73</f>
        <v>#N/A</v>
      </c>
      <c r="BH75" s="35" t="e">
        <f>RA_Calc!BH73</f>
        <v>#N/A</v>
      </c>
      <c r="BI75" s="35" t="e">
        <f>RA_Calc!BI73</f>
        <v>#N/A</v>
      </c>
      <c r="BJ75" s="35" t="e">
        <f>RA_Calc!BJ73</f>
        <v>#N/A</v>
      </c>
      <c r="BK75" s="35" t="e">
        <f>RA_Calc!BK73</f>
        <v>#N/A</v>
      </c>
      <c r="BL75" s="35" t="e">
        <f>RA_Calc!BL73</f>
        <v>#N/A</v>
      </c>
      <c r="BM75" s="35" t="e">
        <f>RA_Calc!BM73</f>
        <v>#N/A</v>
      </c>
      <c r="BN75" s="35" t="e">
        <f>RA_Calc!BN73</f>
        <v>#N/A</v>
      </c>
      <c r="BO75" s="35" t="e">
        <f>RA_Calc!BO73</f>
        <v>#N/A</v>
      </c>
      <c r="BP75" s="35" t="e">
        <f>RA_Calc!BP73</f>
        <v>#N/A</v>
      </c>
      <c r="BQ75" s="35" t="e">
        <f>RA_Calc!BQ73</f>
        <v>#N/A</v>
      </c>
      <c r="BR75" s="35" t="e">
        <f>RA_Calc!BR73</f>
        <v>#N/A</v>
      </c>
      <c r="BS75" s="35" t="e">
        <f>RA_Calc!BS73</f>
        <v>#N/A</v>
      </c>
      <c r="BT75" s="35" t="e">
        <f>RA_Calc!BT73</f>
        <v>#N/A</v>
      </c>
      <c r="BU75" s="35" t="e">
        <f>RA_Calc!BU73</f>
        <v>#N/A</v>
      </c>
      <c r="BV75" s="35" t="e">
        <f>RA_Calc!BV73</f>
        <v>#N/A</v>
      </c>
      <c r="BW75" s="35" t="e">
        <f>RA_Calc!BW73</f>
        <v>#N/A</v>
      </c>
      <c r="BX75" s="35" t="e">
        <f>RA_Calc!BX73</f>
        <v>#N/A</v>
      </c>
      <c r="BY75" s="35" t="e">
        <f>RA_Calc!BY73</f>
        <v>#N/A</v>
      </c>
      <c r="BZ75" s="35" t="e">
        <f>RA_Calc!BZ73</f>
        <v>#N/A</v>
      </c>
      <c r="CA75" s="35" t="e">
        <f>RA_Calc!CA73</f>
        <v>#N/A</v>
      </c>
      <c r="CB75" s="35" t="e">
        <f>RA_Calc!CB73</f>
        <v>#N/A</v>
      </c>
      <c r="CC75" s="35" t="e">
        <f>RA_Calc!CC73</f>
        <v>#N/A</v>
      </c>
      <c r="CD75" s="35" t="e">
        <f>RA_Calc!CD73</f>
        <v>#N/A</v>
      </c>
      <c r="CE75" s="35" t="e">
        <f>RA_Calc!CE73</f>
        <v>#N/A</v>
      </c>
      <c r="CF75" s="35" t="e">
        <f>RA_Calc!CF73</f>
        <v>#N/A</v>
      </c>
      <c r="CG75" s="35" t="e">
        <f>RA_Calc!CG73</f>
        <v>#N/A</v>
      </c>
      <c r="CH75" s="35" t="e">
        <f>RA_Calc!CH73</f>
        <v>#N/A</v>
      </c>
      <c r="CI75" s="35" t="e">
        <f>RA_Calc!CI73</f>
        <v>#N/A</v>
      </c>
      <c r="CJ75" s="35" t="e">
        <f>RA_Calc!CJ73</f>
        <v>#N/A</v>
      </c>
      <c r="CK75" s="35" t="e">
        <f>RA_Calc!CK73</f>
        <v>#N/A</v>
      </c>
      <c r="CL75" s="35" t="e">
        <f>RA_Calc!CL73</f>
        <v>#N/A</v>
      </c>
      <c r="CM75" s="35" t="e">
        <f>RA_Calc!CM73</f>
        <v>#N/A</v>
      </c>
      <c r="CN75" s="35" t="e">
        <f>RA_Calc!CN73</f>
        <v>#N/A</v>
      </c>
      <c r="CO75" s="35" t="e">
        <f>RA_Calc!CO73</f>
        <v>#N/A</v>
      </c>
      <c r="CP75" s="35" t="e">
        <f>RA_Calc!CP73</f>
        <v>#N/A</v>
      </c>
      <c r="CQ75" s="35" t="e">
        <f>RA_Calc!CQ73</f>
        <v>#N/A</v>
      </c>
      <c r="CR75" s="35" t="e">
        <f>RA_Calc!CR73</f>
        <v>#N/A</v>
      </c>
      <c r="CS75" s="35" t="e">
        <f>RA_Calc!CS73</f>
        <v>#N/A</v>
      </c>
      <c r="CT75" s="35" t="e">
        <f>RA_Calc!CT73</f>
        <v>#N/A</v>
      </c>
      <c r="CU75" s="35" t="e">
        <f>RA_Calc!CU73</f>
        <v>#N/A</v>
      </c>
      <c r="CV75" s="35" t="e">
        <f>RA_Calc!CV73</f>
        <v>#N/A</v>
      </c>
      <c r="CW75" s="35" t="e">
        <f>RA_Calc!CW73</f>
        <v>#N/A</v>
      </c>
      <c r="CX75" s="35" t="e">
        <f>RA_Calc!CX73</f>
        <v>#N/A</v>
      </c>
      <c r="CY75" s="35" t="e">
        <f>RA_Calc!CY73</f>
        <v>#N/A</v>
      </c>
      <c r="CZ75" s="35" t="e">
        <f>RA_Calc!CZ73</f>
        <v>#N/A</v>
      </c>
      <c r="DA75" s="35" t="e">
        <f>RA_Calc!DA73</f>
        <v>#N/A</v>
      </c>
      <c r="DB75" s="35" t="e">
        <f>RA_Calc!DB73</f>
        <v>#N/A</v>
      </c>
      <c r="DC75" s="35" t="e">
        <f>RA_Calc!DC73</f>
        <v>#N/A</v>
      </c>
      <c r="DD75" s="35" t="e">
        <f>RA_Calc!DD73</f>
        <v>#N/A</v>
      </c>
      <c r="DE75" s="35" t="e">
        <f>RA_Calc!DE73</f>
        <v>#N/A</v>
      </c>
      <c r="DF75" s="35" t="e">
        <f>RA_Calc!DF73</f>
        <v>#N/A</v>
      </c>
      <c r="DG75" s="35" t="e">
        <f>RA_Calc!DG73</f>
        <v>#N/A</v>
      </c>
      <c r="DH75" s="35" t="e">
        <f>RA_Calc!DH73</f>
        <v>#N/A</v>
      </c>
      <c r="DI75" s="35" t="e">
        <f>RA_Calc!DI73</f>
        <v>#N/A</v>
      </c>
      <c r="DJ75" s="35" t="e">
        <f>RA_Calc!DJ73</f>
        <v>#N/A</v>
      </c>
      <c r="DK75" s="35" t="e">
        <f>RA_Calc!DK73</f>
        <v>#N/A</v>
      </c>
      <c r="DL75" s="35" t="e">
        <f>RA_Calc!DL73</f>
        <v>#N/A</v>
      </c>
      <c r="DM75" s="35" t="e">
        <f>RA_Calc!DM73</f>
        <v>#N/A</v>
      </c>
      <c r="DN75" s="35" t="e">
        <f>RA_Calc!DN73</f>
        <v>#N/A</v>
      </c>
      <c r="DO75" s="35" t="e">
        <f>RA_Calc!DO73</f>
        <v>#N/A</v>
      </c>
      <c r="DP75" s="35" t="e">
        <f>RA_Calc!DP73</f>
        <v>#N/A</v>
      </c>
      <c r="DQ75" s="35" t="e">
        <f>RA_Calc!DQ73</f>
        <v>#N/A</v>
      </c>
      <c r="DR75" s="35" t="e">
        <f>RA_Calc!DR73</f>
        <v>#N/A</v>
      </c>
      <c r="DS75" s="35" t="e">
        <f>RA_Calc!DS73</f>
        <v>#N/A</v>
      </c>
      <c r="DT75" s="35" t="e">
        <f>RA_Calc!DT73</f>
        <v>#N/A</v>
      </c>
      <c r="DU75" s="35" t="e">
        <f>RA_Calc!DU73</f>
        <v>#N/A</v>
      </c>
      <c r="DV75" s="35" t="e">
        <f>RA_Calc!DV73</f>
        <v>#N/A</v>
      </c>
      <c r="DW75" s="35" t="e">
        <f>RA_Calc!DW73</f>
        <v>#N/A</v>
      </c>
      <c r="DX75" s="35" t="e">
        <f>RA_Calc!DX73</f>
        <v>#N/A</v>
      </c>
      <c r="DY75" s="35" t="e">
        <f>RA_Calc!DY73</f>
        <v>#N/A</v>
      </c>
      <c r="DZ75" s="35" t="e">
        <f>RA_Calc!DZ73</f>
        <v>#N/A</v>
      </c>
      <c r="EA75" s="35" t="e">
        <f>RA_Calc!EA73</f>
        <v>#N/A</v>
      </c>
      <c r="EB75" s="35" t="e">
        <f>RA_Calc!EB73</f>
        <v>#N/A</v>
      </c>
      <c r="EC75" s="35" t="e">
        <f>RA_Calc!EC73</f>
        <v>#N/A</v>
      </c>
      <c r="ED75" s="35" t="e">
        <f>RA_Calc!ED73</f>
        <v>#N/A</v>
      </c>
      <c r="EE75" s="35" t="e">
        <f>RA_Calc!EE73</f>
        <v>#N/A</v>
      </c>
      <c r="EF75" s="35" t="e">
        <f>RA_Calc!EF73</f>
        <v>#N/A</v>
      </c>
      <c r="EG75" s="35" t="e">
        <f>RA_Calc!EG73</f>
        <v>#N/A</v>
      </c>
      <c r="EH75" s="35" t="e">
        <f>RA_Calc!EH73</f>
        <v>#N/A</v>
      </c>
      <c r="EI75" s="35" t="e">
        <f>RA_Calc!EI73</f>
        <v>#N/A</v>
      </c>
      <c r="EJ75" s="35" t="e">
        <f>RA_Calc!EJ73</f>
        <v>#N/A</v>
      </c>
      <c r="EK75" s="35" t="e">
        <f>RA_Calc!EK73</f>
        <v>#N/A</v>
      </c>
      <c r="EL75" s="35" t="e">
        <f>RA_Calc!EL73</f>
        <v>#N/A</v>
      </c>
      <c r="EM75" s="35" t="e">
        <f>RA_Calc!EM73</f>
        <v>#N/A</v>
      </c>
      <c r="EN75" s="35" t="e">
        <f>RA_Calc!EN73</f>
        <v>#N/A</v>
      </c>
      <c r="EO75" s="35" t="e">
        <f>RA_Calc!EO73</f>
        <v>#N/A</v>
      </c>
      <c r="EP75" s="35" t="e">
        <f>RA_Calc!EP73</f>
        <v>#N/A</v>
      </c>
      <c r="EQ75" s="35" t="e">
        <f>RA_Calc!EQ73</f>
        <v>#N/A</v>
      </c>
      <c r="ER75" s="35" t="e">
        <f>RA_Calc!ER73</f>
        <v>#N/A</v>
      </c>
      <c r="ES75" s="35" t="e">
        <f>RA_Calc!ES73</f>
        <v>#N/A</v>
      </c>
      <c r="ET75" s="35" t="e">
        <f>RA_Calc!ET73</f>
        <v>#N/A</v>
      </c>
      <c r="EU75" s="35" t="e">
        <f>RA_Calc!EU73</f>
        <v>#N/A</v>
      </c>
      <c r="EV75" s="35" t="e">
        <f>RA_Calc!EV73</f>
        <v>#N/A</v>
      </c>
      <c r="EW75" s="35" t="e">
        <f>RA_Calc!EW73</f>
        <v>#N/A</v>
      </c>
      <c r="EX75" s="35" t="e">
        <f>RA_Calc!EX73</f>
        <v>#N/A</v>
      </c>
      <c r="EY75" s="35" t="e">
        <f>RA_Calc!EY73</f>
        <v>#N/A</v>
      </c>
      <c r="EZ75" s="35" t="e">
        <f>RA_Calc!EZ73</f>
        <v>#N/A</v>
      </c>
      <c r="FA75" s="35" t="e">
        <f>RA_Calc!FA73</f>
        <v>#N/A</v>
      </c>
      <c r="FB75" s="35" t="e">
        <f>RA_Calc!FB73</f>
        <v>#N/A</v>
      </c>
      <c r="FC75" s="35" t="e">
        <f>RA_Calc!FC73</f>
        <v>#N/A</v>
      </c>
      <c r="FD75" s="35" t="e">
        <f>RA_Calc!FD73</f>
        <v>#N/A</v>
      </c>
      <c r="FE75" s="35" t="e">
        <f>RA_Calc!FE73</f>
        <v>#N/A</v>
      </c>
      <c r="FF75" s="35" t="e">
        <f>RA_Calc!FF73</f>
        <v>#N/A</v>
      </c>
      <c r="FG75" s="35" t="e">
        <f>RA_Calc!FG73</f>
        <v>#N/A</v>
      </c>
      <c r="FH75" s="35" t="e">
        <f>RA_Calc!FH73</f>
        <v>#N/A</v>
      </c>
      <c r="FI75" s="35" t="e">
        <f>RA_Calc!FI73</f>
        <v>#N/A</v>
      </c>
      <c r="FJ75" s="35" t="e">
        <f>RA_Calc!FJ73</f>
        <v>#N/A</v>
      </c>
      <c r="FK75" s="35" t="e">
        <f>RA_Calc!FK73</f>
        <v>#N/A</v>
      </c>
      <c r="FL75" s="35" t="e">
        <f>RA_Calc!FL73</f>
        <v>#N/A</v>
      </c>
      <c r="FM75" s="35" t="e">
        <f>RA_Calc!FM73</f>
        <v>#N/A</v>
      </c>
      <c r="FN75" s="35" t="e">
        <f>RA_Calc!FN73</f>
        <v>#N/A</v>
      </c>
      <c r="FO75" s="35" t="e">
        <f>RA_Calc!FO73</f>
        <v>#N/A</v>
      </c>
      <c r="FP75" s="35" t="e">
        <f>RA_Calc!FP73</f>
        <v>#N/A</v>
      </c>
      <c r="FQ75" s="35" t="e">
        <f>RA_Calc!FQ73</f>
        <v>#N/A</v>
      </c>
      <c r="FR75" s="35" t="e">
        <f>RA_Calc!FR73</f>
        <v>#N/A</v>
      </c>
      <c r="FS75" s="35" t="e">
        <f>RA_Calc!FS73</f>
        <v>#N/A</v>
      </c>
      <c r="FT75" s="35" t="e">
        <f>RA_Calc!FT73</f>
        <v>#N/A</v>
      </c>
      <c r="FU75" s="35" t="e">
        <f>RA_Calc!FU73</f>
        <v>#N/A</v>
      </c>
      <c r="FV75" s="35" t="e">
        <f>RA_Calc!FV73</f>
        <v>#N/A</v>
      </c>
      <c r="FW75" s="35" t="e">
        <f>RA_Calc!FW73</f>
        <v>#N/A</v>
      </c>
      <c r="FX75" s="35" t="e">
        <f>RA_Calc!FX73</f>
        <v>#N/A</v>
      </c>
      <c r="FY75" s="35" t="e">
        <f>RA_Calc!FY73</f>
        <v>#N/A</v>
      </c>
      <c r="FZ75" s="35" t="e">
        <f>RA_Calc!FZ73</f>
        <v>#N/A</v>
      </c>
      <c r="GA75" s="35" t="e">
        <f>RA_Calc!GA73</f>
        <v>#N/A</v>
      </c>
      <c r="GB75" s="35" t="e">
        <f>RA_Calc!GB73</f>
        <v>#N/A</v>
      </c>
      <c r="GC75" s="35" t="e">
        <f>RA_Calc!GC73</f>
        <v>#N/A</v>
      </c>
      <c r="GD75" s="35" t="e">
        <f>RA_Calc!GD73</f>
        <v>#N/A</v>
      </c>
      <c r="GE75" s="35" t="e">
        <f>RA_Calc!GE73</f>
        <v>#N/A</v>
      </c>
      <c r="GF75" s="35" t="e">
        <f>RA_Calc!GF73</f>
        <v>#N/A</v>
      </c>
      <c r="GG75" s="35" t="e">
        <f>RA_Calc!GG73</f>
        <v>#N/A</v>
      </c>
      <c r="GH75" s="35" t="e">
        <f>RA_Calc!GH73</f>
        <v>#N/A</v>
      </c>
      <c r="GI75" s="35" t="e">
        <f>RA_Calc!GI73</f>
        <v>#N/A</v>
      </c>
      <c r="GJ75" s="35" t="e">
        <f>RA_Calc!GJ73</f>
        <v>#N/A</v>
      </c>
    </row>
    <row r="76" spans="2:192" x14ac:dyDescent="0.3">
      <c r="C76" s="32" t="s">
        <v>467</v>
      </c>
      <c r="D76" s="41"/>
      <c r="E76" s="69"/>
      <c r="F76" s="41">
        <f ca="1">SUM(F72:F75)</f>
        <v>117.58595722863188</v>
      </c>
      <c r="G76" s="41">
        <f t="shared" ref="G76:AK76" ca="1" si="3064">SUM(G72:G75)</f>
        <v>107.64439026451751</v>
      </c>
      <c r="H76" s="41">
        <f t="shared" ca="1" si="3064"/>
        <v>96.751331853401169</v>
      </c>
      <c r="I76" s="41">
        <f t="shared" ca="1" si="3064"/>
        <v>85.66240808321929</v>
      </c>
      <c r="J76" s="41">
        <f t="shared" ca="1" si="3064"/>
        <v>79.409259536346212</v>
      </c>
      <c r="K76" s="41">
        <f t="shared" ca="1" si="3064"/>
        <v>69.526239984007262</v>
      </c>
      <c r="L76" s="41">
        <f t="shared" ca="1" si="3064"/>
        <v>60.646769873264944</v>
      </c>
      <c r="M76" s="41">
        <f t="shared" ca="1" si="3064"/>
        <v>52.890892777356783</v>
      </c>
      <c r="N76" s="41">
        <f t="shared" ca="1" si="3064"/>
        <v>46.336657637856291</v>
      </c>
      <c r="O76" s="41">
        <f t="shared" ca="1" si="3064"/>
        <v>39.836064298802349</v>
      </c>
      <c r="P76" s="41">
        <f t="shared" ca="1" si="3064"/>
        <v>35.749789064829294</v>
      </c>
      <c r="Q76" s="41">
        <f t="shared" ca="1" si="3064"/>
        <v>33.245967046351048</v>
      </c>
      <c r="R76" s="41">
        <f t="shared" ca="1" si="3064"/>
        <v>29.998648341943181</v>
      </c>
      <c r="S76" s="41">
        <f t="shared" ca="1" si="3064"/>
        <v>26.211105196644141</v>
      </c>
      <c r="T76" s="41">
        <f t="shared" ca="1" si="3064"/>
        <v>19.73770211989255</v>
      </c>
      <c r="U76" s="41">
        <f t="shared" ca="1" si="3064"/>
        <v>15.463320692866446</v>
      </c>
      <c r="V76" s="41">
        <f t="shared" ca="1" si="3064"/>
        <v>11.399750135123725</v>
      </c>
      <c r="W76" s="41">
        <f t="shared" ca="1" si="3064"/>
        <v>7.7791795805400596</v>
      </c>
      <c r="X76" s="41">
        <f t="shared" ca="1" si="3064"/>
        <v>4.7814372418512221</v>
      </c>
      <c r="Y76" s="42">
        <f t="shared" ca="1" si="3064"/>
        <v>2.2520694690256153</v>
      </c>
      <c r="Z76" s="41">
        <f t="shared" ca="1" si="3064"/>
        <v>0.71187773367862084</v>
      </c>
      <c r="AA76" s="42">
        <f t="shared" ca="1" si="3064"/>
        <v>-0.10117047726066786</v>
      </c>
      <c r="AB76" s="42">
        <f t="shared" ca="1" si="3064"/>
        <v>-0.43781825047195982</v>
      </c>
      <c r="AC76" s="42">
        <f t="shared" ca="1" si="3064"/>
        <v>-0.50353387770166413</v>
      </c>
      <c r="AD76" s="42">
        <f t="shared" ca="1" si="3064"/>
        <v>-0.37174230252794627</v>
      </c>
      <c r="AE76" s="42">
        <f t="shared" ca="1" si="3064"/>
        <v>-2.3347990207867042E-13</v>
      </c>
      <c r="AF76" s="42" t="e">
        <f t="shared" ca="1" si="3064"/>
        <v>#N/A</v>
      </c>
      <c r="AG76" s="42" t="e">
        <f t="shared" ca="1" si="3064"/>
        <v>#N/A</v>
      </c>
      <c r="AH76" s="42" t="e">
        <f t="shared" ca="1" si="3064"/>
        <v>#N/A</v>
      </c>
      <c r="AI76" s="42" t="e">
        <f t="shared" ca="1" si="3064"/>
        <v>#N/A</v>
      </c>
      <c r="AJ76" s="42" t="e">
        <f t="shared" ca="1" si="3064"/>
        <v>#N/A</v>
      </c>
      <c r="AK76" s="42" t="e">
        <f t="shared" ca="1" si="3064"/>
        <v>#N/A</v>
      </c>
      <c r="AL76" s="42" t="e">
        <f t="shared" ref="AL76:BQ76" ca="1" si="3065">SUM(AL72:AL75)</f>
        <v>#N/A</v>
      </c>
      <c r="AM76" s="42" t="e">
        <f t="shared" ca="1" si="3065"/>
        <v>#N/A</v>
      </c>
      <c r="AN76" s="42" t="e">
        <f t="shared" ca="1" si="3065"/>
        <v>#N/A</v>
      </c>
      <c r="AO76" s="42" t="e">
        <f t="shared" ca="1" si="3065"/>
        <v>#N/A</v>
      </c>
      <c r="AP76" s="42" t="e">
        <f t="shared" ca="1" si="3065"/>
        <v>#N/A</v>
      </c>
      <c r="AQ76" s="42" t="e">
        <f t="shared" ca="1" si="3065"/>
        <v>#N/A</v>
      </c>
      <c r="AR76" s="42" t="e">
        <f t="shared" ca="1" si="3065"/>
        <v>#N/A</v>
      </c>
      <c r="AS76" s="42" t="e">
        <f t="shared" ca="1" si="3065"/>
        <v>#N/A</v>
      </c>
      <c r="AT76" s="42" t="e">
        <f t="shared" ca="1" si="3065"/>
        <v>#N/A</v>
      </c>
      <c r="AU76" s="42" t="e">
        <f t="shared" ca="1" si="3065"/>
        <v>#N/A</v>
      </c>
      <c r="AV76" s="42" t="e">
        <f t="shared" ca="1" si="3065"/>
        <v>#N/A</v>
      </c>
      <c r="AW76" s="42" t="e">
        <f t="shared" ca="1" si="3065"/>
        <v>#N/A</v>
      </c>
      <c r="AX76" s="42" t="e">
        <f t="shared" ca="1" si="3065"/>
        <v>#N/A</v>
      </c>
      <c r="AY76" s="42" t="e">
        <f t="shared" ca="1" si="3065"/>
        <v>#N/A</v>
      </c>
      <c r="AZ76" s="42" t="e">
        <f t="shared" ca="1" si="3065"/>
        <v>#N/A</v>
      </c>
      <c r="BA76" s="42" t="e">
        <f t="shared" ca="1" si="3065"/>
        <v>#N/A</v>
      </c>
      <c r="BB76" s="42" t="e">
        <f t="shared" ca="1" si="3065"/>
        <v>#N/A</v>
      </c>
      <c r="BC76" s="42" t="e">
        <f t="shared" ca="1" si="3065"/>
        <v>#N/A</v>
      </c>
      <c r="BD76" s="42" t="e">
        <f t="shared" ca="1" si="3065"/>
        <v>#N/A</v>
      </c>
      <c r="BE76" s="42" t="e">
        <f t="shared" ca="1" si="3065"/>
        <v>#N/A</v>
      </c>
      <c r="BF76" s="42" t="e">
        <f t="shared" ca="1" si="3065"/>
        <v>#N/A</v>
      </c>
      <c r="BG76" s="42" t="e">
        <f t="shared" ca="1" si="3065"/>
        <v>#N/A</v>
      </c>
      <c r="BH76" s="120" t="e">
        <f t="shared" ca="1" si="3065"/>
        <v>#N/A</v>
      </c>
      <c r="BI76" s="120" t="e">
        <f t="shared" ca="1" si="3065"/>
        <v>#N/A</v>
      </c>
      <c r="BJ76" s="42" t="e">
        <f t="shared" ca="1" si="3065"/>
        <v>#N/A</v>
      </c>
      <c r="BK76" s="42" t="e">
        <f t="shared" ca="1" si="3065"/>
        <v>#N/A</v>
      </c>
      <c r="BL76" s="42" t="e">
        <f t="shared" ca="1" si="3065"/>
        <v>#N/A</v>
      </c>
      <c r="BM76" s="42" t="e">
        <f t="shared" ca="1" si="3065"/>
        <v>#N/A</v>
      </c>
      <c r="BN76" s="42" t="e">
        <f t="shared" ca="1" si="3065"/>
        <v>#N/A</v>
      </c>
      <c r="BO76" s="42" t="e">
        <f t="shared" ca="1" si="3065"/>
        <v>#N/A</v>
      </c>
      <c r="BP76" s="42" t="e">
        <f t="shared" ca="1" si="3065"/>
        <v>#N/A</v>
      </c>
      <c r="BQ76" s="42" t="e">
        <f t="shared" ca="1" si="3065"/>
        <v>#N/A</v>
      </c>
      <c r="BR76" s="42" t="e">
        <f t="shared" ref="BR76:CW76" ca="1" si="3066">SUM(BR72:BR75)</f>
        <v>#N/A</v>
      </c>
      <c r="BS76" s="42" t="e">
        <f t="shared" ca="1" si="3066"/>
        <v>#N/A</v>
      </c>
      <c r="BT76" s="42" t="e">
        <f t="shared" ca="1" si="3066"/>
        <v>#N/A</v>
      </c>
      <c r="BU76" s="42" t="e">
        <f t="shared" ca="1" si="3066"/>
        <v>#N/A</v>
      </c>
      <c r="BV76" s="42" t="e">
        <f t="shared" ca="1" si="3066"/>
        <v>#N/A</v>
      </c>
      <c r="BW76" s="42" t="e">
        <f t="shared" ca="1" si="3066"/>
        <v>#N/A</v>
      </c>
      <c r="BX76" s="42" t="e">
        <f t="shared" ca="1" si="3066"/>
        <v>#N/A</v>
      </c>
      <c r="BY76" s="42" t="e">
        <f t="shared" ca="1" si="3066"/>
        <v>#N/A</v>
      </c>
      <c r="BZ76" s="42" t="e">
        <f t="shared" ca="1" si="3066"/>
        <v>#N/A</v>
      </c>
      <c r="CA76" s="42" t="e">
        <f t="shared" ca="1" si="3066"/>
        <v>#N/A</v>
      </c>
      <c r="CB76" s="42" t="e">
        <f t="shared" ca="1" si="3066"/>
        <v>#N/A</v>
      </c>
      <c r="CC76" s="42" t="e">
        <f t="shared" ca="1" si="3066"/>
        <v>#N/A</v>
      </c>
      <c r="CD76" s="42" t="e">
        <f t="shared" ca="1" si="3066"/>
        <v>#N/A</v>
      </c>
      <c r="CE76" s="42" t="e">
        <f t="shared" ca="1" si="3066"/>
        <v>#N/A</v>
      </c>
      <c r="CF76" s="42" t="e">
        <f t="shared" ca="1" si="3066"/>
        <v>#N/A</v>
      </c>
      <c r="CG76" s="42" t="e">
        <f t="shared" ca="1" si="3066"/>
        <v>#N/A</v>
      </c>
      <c r="CH76" s="42" t="e">
        <f t="shared" ca="1" si="3066"/>
        <v>#N/A</v>
      </c>
      <c r="CI76" s="42" t="e">
        <f t="shared" ca="1" si="3066"/>
        <v>#N/A</v>
      </c>
      <c r="CJ76" s="42" t="e">
        <f t="shared" ca="1" si="3066"/>
        <v>#N/A</v>
      </c>
      <c r="CK76" s="42" t="e">
        <f t="shared" ca="1" si="3066"/>
        <v>#N/A</v>
      </c>
      <c r="CL76" s="42" t="e">
        <f t="shared" ca="1" si="3066"/>
        <v>#N/A</v>
      </c>
      <c r="CM76" s="42" t="e">
        <f t="shared" ca="1" si="3066"/>
        <v>#N/A</v>
      </c>
      <c r="CN76" s="42" t="e">
        <f t="shared" ca="1" si="3066"/>
        <v>#N/A</v>
      </c>
      <c r="CO76" s="42" t="e">
        <f t="shared" ca="1" si="3066"/>
        <v>#N/A</v>
      </c>
      <c r="CP76" s="42" t="e">
        <f t="shared" ca="1" si="3066"/>
        <v>#N/A</v>
      </c>
      <c r="CQ76" s="42" t="e">
        <f t="shared" ca="1" si="3066"/>
        <v>#N/A</v>
      </c>
      <c r="CR76" s="42" t="e">
        <f t="shared" ca="1" si="3066"/>
        <v>#N/A</v>
      </c>
      <c r="CS76" s="42" t="e">
        <f t="shared" ca="1" si="3066"/>
        <v>#N/A</v>
      </c>
      <c r="CT76" s="42" t="e">
        <f t="shared" ca="1" si="3066"/>
        <v>#N/A</v>
      </c>
      <c r="CU76" s="42" t="e">
        <f t="shared" ca="1" si="3066"/>
        <v>#N/A</v>
      </c>
      <c r="CV76" s="42" t="e">
        <f t="shared" ca="1" si="3066"/>
        <v>#N/A</v>
      </c>
      <c r="CW76" s="42" t="e">
        <f t="shared" ca="1" si="3066"/>
        <v>#N/A</v>
      </c>
      <c r="CX76" s="42" t="e">
        <f t="shared" ref="CX76:EC76" ca="1" si="3067">SUM(CX72:CX75)</f>
        <v>#N/A</v>
      </c>
      <c r="CY76" s="42" t="e">
        <f t="shared" ca="1" si="3067"/>
        <v>#N/A</v>
      </c>
      <c r="CZ76" s="42" t="e">
        <f t="shared" ca="1" si="3067"/>
        <v>#N/A</v>
      </c>
      <c r="DA76" s="42" t="e">
        <f t="shared" ca="1" si="3067"/>
        <v>#N/A</v>
      </c>
      <c r="DB76" s="42" t="e">
        <f t="shared" ca="1" si="3067"/>
        <v>#N/A</v>
      </c>
      <c r="DC76" s="42" t="e">
        <f t="shared" ca="1" si="3067"/>
        <v>#N/A</v>
      </c>
      <c r="DD76" s="42" t="e">
        <f t="shared" ca="1" si="3067"/>
        <v>#N/A</v>
      </c>
      <c r="DE76" s="42" t="e">
        <f t="shared" ca="1" si="3067"/>
        <v>#N/A</v>
      </c>
      <c r="DF76" s="42" t="e">
        <f t="shared" ca="1" si="3067"/>
        <v>#N/A</v>
      </c>
      <c r="DG76" s="42" t="e">
        <f t="shared" ca="1" si="3067"/>
        <v>#N/A</v>
      </c>
      <c r="DH76" s="42" t="e">
        <f t="shared" ca="1" si="3067"/>
        <v>#N/A</v>
      </c>
      <c r="DI76" s="42" t="e">
        <f t="shared" ca="1" si="3067"/>
        <v>#N/A</v>
      </c>
      <c r="DJ76" s="42" t="e">
        <f t="shared" ca="1" si="3067"/>
        <v>#N/A</v>
      </c>
      <c r="DK76" s="42" t="e">
        <f t="shared" ca="1" si="3067"/>
        <v>#N/A</v>
      </c>
      <c r="DL76" s="42" t="e">
        <f t="shared" ca="1" si="3067"/>
        <v>#N/A</v>
      </c>
      <c r="DM76" s="42" t="e">
        <f t="shared" ca="1" si="3067"/>
        <v>#N/A</v>
      </c>
      <c r="DN76" s="42" t="e">
        <f t="shared" ca="1" si="3067"/>
        <v>#N/A</v>
      </c>
      <c r="DO76" s="42" t="e">
        <f t="shared" ca="1" si="3067"/>
        <v>#N/A</v>
      </c>
      <c r="DP76" s="42" t="e">
        <f t="shared" ca="1" si="3067"/>
        <v>#N/A</v>
      </c>
      <c r="DQ76" s="42" t="e">
        <f t="shared" ca="1" si="3067"/>
        <v>#N/A</v>
      </c>
      <c r="DR76" s="42" t="e">
        <f t="shared" ca="1" si="3067"/>
        <v>#N/A</v>
      </c>
      <c r="DS76" s="42" t="e">
        <f t="shared" ca="1" si="3067"/>
        <v>#N/A</v>
      </c>
      <c r="DT76" s="42" t="e">
        <f t="shared" ca="1" si="3067"/>
        <v>#N/A</v>
      </c>
      <c r="DU76" s="42" t="e">
        <f t="shared" ca="1" si="3067"/>
        <v>#N/A</v>
      </c>
      <c r="DV76" s="42" t="e">
        <f t="shared" ca="1" si="3067"/>
        <v>#N/A</v>
      </c>
      <c r="DW76" s="42" t="e">
        <f t="shared" ca="1" si="3067"/>
        <v>#N/A</v>
      </c>
      <c r="DX76" s="42" t="e">
        <f t="shared" ca="1" si="3067"/>
        <v>#N/A</v>
      </c>
      <c r="DY76" s="42" t="e">
        <f t="shared" ca="1" si="3067"/>
        <v>#N/A</v>
      </c>
      <c r="DZ76" s="42" t="e">
        <f t="shared" ca="1" si="3067"/>
        <v>#N/A</v>
      </c>
      <c r="EA76" s="42" t="e">
        <f t="shared" ca="1" si="3067"/>
        <v>#N/A</v>
      </c>
      <c r="EB76" s="42" t="e">
        <f t="shared" ca="1" si="3067"/>
        <v>#N/A</v>
      </c>
      <c r="EC76" s="42" t="e">
        <f t="shared" ca="1" si="3067"/>
        <v>#N/A</v>
      </c>
      <c r="ED76" s="42" t="e">
        <f t="shared" ref="ED76:FI76" ca="1" si="3068">SUM(ED72:ED75)</f>
        <v>#N/A</v>
      </c>
      <c r="EE76" s="42" t="e">
        <f t="shared" ca="1" si="3068"/>
        <v>#N/A</v>
      </c>
      <c r="EF76" s="42" t="e">
        <f t="shared" ca="1" si="3068"/>
        <v>#N/A</v>
      </c>
      <c r="EG76" s="42" t="e">
        <f t="shared" ca="1" si="3068"/>
        <v>#N/A</v>
      </c>
      <c r="EH76" s="42" t="e">
        <f t="shared" ca="1" si="3068"/>
        <v>#N/A</v>
      </c>
      <c r="EI76" s="42" t="e">
        <f t="shared" ca="1" si="3068"/>
        <v>#N/A</v>
      </c>
      <c r="EJ76" s="42" t="e">
        <f t="shared" ca="1" si="3068"/>
        <v>#N/A</v>
      </c>
      <c r="EK76" s="42" t="e">
        <f t="shared" ca="1" si="3068"/>
        <v>#N/A</v>
      </c>
      <c r="EL76" s="42" t="e">
        <f t="shared" ca="1" si="3068"/>
        <v>#N/A</v>
      </c>
      <c r="EM76" s="42" t="e">
        <f t="shared" ca="1" si="3068"/>
        <v>#N/A</v>
      </c>
      <c r="EN76" s="42" t="e">
        <f t="shared" ca="1" si="3068"/>
        <v>#N/A</v>
      </c>
      <c r="EO76" s="42" t="e">
        <f t="shared" ca="1" si="3068"/>
        <v>#N/A</v>
      </c>
      <c r="EP76" s="42" t="e">
        <f t="shared" ca="1" si="3068"/>
        <v>#N/A</v>
      </c>
      <c r="EQ76" s="42" t="e">
        <f t="shared" ca="1" si="3068"/>
        <v>#N/A</v>
      </c>
      <c r="ER76" s="42" t="e">
        <f t="shared" ca="1" si="3068"/>
        <v>#N/A</v>
      </c>
      <c r="ES76" s="42" t="e">
        <f t="shared" ca="1" si="3068"/>
        <v>#N/A</v>
      </c>
      <c r="ET76" s="42" t="e">
        <f t="shared" ca="1" si="3068"/>
        <v>#N/A</v>
      </c>
      <c r="EU76" s="42" t="e">
        <f t="shared" ca="1" si="3068"/>
        <v>#N/A</v>
      </c>
      <c r="EV76" s="42" t="e">
        <f t="shared" ca="1" si="3068"/>
        <v>#N/A</v>
      </c>
      <c r="EW76" s="42" t="e">
        <f t="shared" ca="1" si="3068"/>
        <v>#N/A</v>
      </c>
      <c r="EX76" s="42" t="e">
        <f t="shared" ca="1" si="3068"/>
        <v>#N/A</v>
      </c>
      <c r="EY76" s="42" t="e">
        <f t="shared" ca="1" si="3068"/>
        <v>#N/A</v>
      </c>
      <c r="EZ76" s="42" t="e">
        <f t="shared" ca="1" si="3068"/>
        <v>#N/A</v>
      </c>
      <c r="FA76" s="42" t="e">
        <f t="shared" ca="1" si="3068"/>
        <v>#N/A</v>
      </c>
      <c r="FB76" s="42" t="e">
        <f t="shared" ca="1" si="3068"/>
        <v>#N/A</v>
      </c>
      <c r="FC76" s="42" t="e">
        <f t="shared" ca="1" si="3068"/>
        <v>#N/A</v>
      </c>
      <c r="FD76" s="42" t="e">
        <f t="shared" ca="1" si="3068"/>
        <v>#N/A</v>
      </c>
      <c r="FE76" s="42" t="e">
        <f t="shared" ca="1" si="3068"/>
        <v>#N/A</v>
      </c>
      <c r="FF76" s="42" t="e">
        <f t="shared" ca="1" si="3068"/>
        <v>#N/A</v>
      </c>
      <c r="FG76" s="42" t="e">
        <f t="shared" ca="1" si="3068"/>
        <v>#N/A</v>
      </c>
      <c r="FH76" s="42" t="e">
        <f t="shared" ca="1" si="3068"/>
        <v>#N/A</v>
      </c>
      <c r="FI76" s="42" t="e">
        <f t="shared" ca="1" si="3068"/>
        <v>#N/A</v>
      </c>
      <c r="FJ76" s="42" t="e">
        <f t="shared" ref="FJ76:GJ76" ca="1" si="3069">SUM(FJ72:FJ75)</f>
        <v>#N/A</v>
      </c>
      <c r="FK76" s="42" t="e">
        <f t="shared" ca="1" si="3069"/>
        <v>#N/A</v>
      </c>
      <c r="FL76" s="42" t="e">
        <f t="shared" ca="1" si="3069"/>
        <v>#N/A</v>
      </c>
      <c r="FM76" s="42" t="e">
        <f t="shared" ca="1" si="3069"/>
        <v>#N/A</v>
      </c>
      <c r="FN76" s="42" t="e">
        <f t="shared" ca="1" si="3069"/>
        <v>#N/A</v>
      </c>
      <c r="FO76" s="42" t="e">
        <f t="shared" ca="1" si="3069"/>
        <v>#N/A</v>
      </c>
      <c r="FP76" s="42" t="e">
        <f t="shared" ca="1" si="3069"/>
        <v>#N/A</v>
      </c>
      <c r="FQ76" s="42" t="e">
        <f t="shared" ca="1" si="3069"/>
        <v>#N/A</v>
      </c>
      <c r="FR76" s="42" t="e">
        <f t="shared" ca="1" si="3069"/>
        <v>#N/A</v>
      </c>
      <c r="FS76" s="42" t="e">
        <f t="shared" ca="1" si="3069"/>
        <v>#N/A</v>
      </c>
      <c r="FT76" s="42" t="e">
        <f t="shared" ca="1" si="3069"/>
        <v>#N/A</v>
      </c>
      <c r="FU76" s="42" t="e">
        <f t="shared" ca="1" si="3069"/>
        <v>#N/A</v>
      </c>
      <c r="FV76" s="42" t="e">
        <f t="shared" ca="1" si="3069"/>
        <v>#N/A</v>
      </c>
      <c r="FW76" s="42" t="e">
        <f t="shared" ca="1" si="3069"/>
        <v>#N/A</v>
      </c>
      <c r="FX76" s="42" t="e">
        <f t="shared" ca="1" si="3069"/>
        <v>#N/A</v>
      </c>
      <c r="FY76" s="42" t="e">
        <f t="shared" ca="1" si="3069"/>
        <v>#N/A</v>
      </c>
      <c r="FZ76" s="42" t="e">
        <f t="shared" ca="1" si="3069"/>
        <v>#N/A</v>
      </c>
      <c r="GA76" s="42" t="e">
        <f t="shared" ca="1" si="3069"/>
        <v>#N/A</v>
      </c>
      <c r="GB76" s="42" t="e">
        <f t="shared" ca="1" si="3069"/>
        <v>#N/A</v>
      </c>
      <c r="GC76" s="42" t="e">
        <f t="shared" ca="1" si="3069"/>
        <v>#N/A</v>
      </c>
      <c r="GD76" s="42" t="e">
        <f t="shared" ca="1" si="3069"/>
        <v>#N/A</v>
      </c>
      <c r="GE76" s="42" t="e">
        <f t="shared" ca="1" si="3069"/>
        <v>#N/A</v>
      </c>
      <c r="GF76" s="42" t="e">
        <f t="shared" ca="1" si="3069"/>
        <v>#N/A</v>
      </c>
      <c r="GG76" s="42" t="e">
        <f t="shared" ca="1" si="3069"/>
        <v>#N/A</v>
      </c>
      <c r="GH76" s="42" t="e">
        <f t="shared" ca="1" si="3069"/>
        <v>#N/A</v>
      </c>
      <c r="GI76" s="42" t="e">
        <f t="shared" ca="1" si="3069"/>
        <v>#N/A</v>
      </c>
      <c r="GJ76" s="42" t="e">
        <f t="shared" ca="1" si="3069"/>
        <v>#N/A</v>
      </c>
    </row>
    <row r="78" spans="2:192" x14ac:dyDescent="0.3">
      <c r="B78" s="108"/>
      <c r="C78" s="37" t="s">
        <v>485</v>
      </c>
    </row>
    <row r="79" spans="2:192" x14ac:dyDescent="0.3">
      <c r="B79" s="143"/>
      <c r="C79" s="30" t="s">
        <v>478</v>
      </c>
      <c r="D79" s="38"/>
      <c r="E79" s="68"/>
      <c r="F79" s="38">
        <v>0</v>
      </c>
      <c r="G79" s="38">
        <f ca="1">F83</f>
        <v>564.54928522972295</v>
      </c>
      <c r="H79" s="38">
        <f t="shared" ref="H79:Y79" ca="1" si="3070">G83</f>
        <v>492.5797115446278</v>
      </c>
      <c r="I79" s="38">
        <f t="shared" ca="1" si="3070"/>
        <v>431.47172379477644</v>
      </c>
      <c r="J79" s="38">
        <f t="shared" ca="1" si="3070"/>
        <v>373.84211872614708</v>
      </c>
      <c r="K79" s="38">
        <f t="shared" ca="1" si="3070"/>
        <v>321.68171669810954</v>
      </c>
      <c r="L79" s="38">
        <f t="shared" ca="1" si="3070"/>
        <v>274.99138363190218</v>
      </c>
      <c r="M79" s="38">
        <f t="shared" ca="1" si="3070"/>
        <v>233.3509830572327</v>
      </c>
      <c r="N79" s="38">
        <f t="shared" ca="1" si="3070"/>
        <v>196.40502483236213</v>
      </c>
      <c r="O79" s="38">
        <f t="shared" ca="1" si="3070"/>
        <v>163.77119766040846</v>
      </c>
      <c r="P79" s="38">
        <f t="shared" ca="1" si="3070"/>
        <v>135.07511324826984</v>
      </c>
      <c r="Q79" s="38">
        <f t="shared" ca="1" si="3070"/>
        <v>109.96150516492784</v>
      </c>
      <c r="R79" s="38">
        <f t="shared" ca="1" si="3070"/>
        <v>88.096782452101522</v>
      </c>
      <c r="S79" s="38">
        <f t="shared" ca="1" si="3070"/>
        <v>69.315647928504532</v>
      </c>
      <c r="T79" s="38">
        <f t="shared" ca="1" si="3070"/>
        <v>53.433126658786804</v>
      </c>
      <c r="U79" s="38">
        <f t="shared" ca="1" si="3070"/>
        <v>40.242751122930599</v>
      </c>
      <c r="V79" s="38">
        <f t="shared" ca="1" si="3070"/>
        <v>29.516071055269045</v>
      </c>
      <c r="W79" s="38">
        <f t="shared" ca="1" si="3070"/>
        <v>21.003898486806527</v>
      </c>
      <c r="X79" s="38">
        <f t="shared" ca="1" si="3070"/>
        <v>14.439626559033421</v>
      </c>
      <c r="Y79" s="39">
        <f t="shared" ca="1" si="3070"/>
        <v>9.5448182958418037</v>
      </c>
      <c r="Z79" s="38">
        <f t="shared" ref="Z79" ca="1" si="3071">Y83</f>
        <v>6.0370223992013621</v>
      </c>
      <c r="AA79" s="39">
        <f t="shared" ref="AA79" ca="1" si="3072">Z83</f>
        <v>3.6394335379332849</v>
      </c>
      <c r="AB79" s="39">
        <f t="shared" ref="AB79" ca="1" si="3073">AA83</f>
        <v>2.0916019494872482</v>
      </c>
      <c r="AC79" s="39">
        <f t="shared" ref="AC79" ca="1" si="3074">AB83</f>
        <v>1.1256487545749674</v>
      </c>
      <c r="AD79" s="39">
        <f t="shared" ref="AD79" ca="1" si="3075">AC83</f>
        <v>0.54100747256143422</v>
      </c>
      <c r="AE79" s="39">
        <f t="shared" ref="AE79" ca="1" si="3076">AD83</f>
        <v>0.19721727935240241</v>
      </c>
      <c r="AF79" s="39">
        <f t="shared" ref="AF79" ca="1" si="3077">AE83</f>
        <v>0</v>
      </c>
      <c r="AG79" s="39" t="e">
        <f t="shared" ref="AG79" ca="1" si="3078">AF83</f>
        <v>#REF!</v>
      </c>
      <c r="AH79" s="39" t="e">
        <f t="shared" ref="AH79" ca="1" si="3079">AG83</f>
        <v>#REF!</v>
      </c>
      <c r="AI79" s="39" t="e">
        <f t="shared" ref="AI79" ca="1" si="3080">AH83</f>
        <v>#REF!</v>
      </c>
      <c r="AJ79" s="39" t="e">
        <f t="shared" ref="AJ79" ca="1" si="3081">AI83</f>
        <v>#REF!</v>
      </c>
      <c r="AK79" s="39" t="e">
        <f t="shared" ref="AK79" ca="1" si="3082">AJ83</f>
        <v>#REF!</v>
      </c>
      <c r="AL79" s="39" t="e">
        <f t="shared" ref="AL79" ca="1" si="3083">AK83</f>
        <v>#REF!</v>
      </c>
      <c r="AM79" s="39" t="e">
        <f t="shared" ref="AM79" ca="1" si="3084">AL83</f>
        <v>#REF!</v>
      </c>
      <c r="AN79" s="39" t="e">
        <f t="shared" ref="AN79" ca="1" si="3085">AM83</f>
        <v>#REF!</v>
      </c>
      <c r="AO79" s="39" t="e">
        <f t="shared" ref="AO79" ca="1" si="3086">AN83</f>
        <v>#REF!</v>
      </c>
      <c r="AP79" s="39" t="e">
        <f t="shared" ref="AP79" ca="1" si="3087">AO83</f>
        <v>#REF!</v>
      </c>
      <c r="AQ79" s="39" t="e">
        <f t="shared" ref="AQ79" ca="1" si="3088">AP83</f>
        <v>#REF!</v>
      </c>
      <c r="AR79" s="39" t="e">
        <f t="shared" ref="AR79" ca="1" si="3089">AQ83</f>
        <v>#REF!</v>
      </c>
      <c r="AS79" s="39" t="e">
        <f t="shared" ref="AS79" ca="1" si="3090">AR83</f>
        <v>#REF!</v>
      </c>
      <c r="AT79" s="39" t="e">
        <f t="shared" ref="AT79" ca="1" si="3091">AS83</f>
        <v>#REF!</v>
      </c>
      <c r="AU79" s="39" t="e">
        <f t="shared" ref="AU79" ca="1" si="3092">AT83</f>
        <v>#REF!</v>
      </c>
      <c r="AV79" s="39" t="e">
        <f t="shared" ref="AV79" ca="1" si="3093">AU83</f>
        <v>#REF!</v>
      </c>
      <c r="AW79" s="39" t="e">
        <f t="shared" ref="AW79" ca="1" si="3094">AV83</f>
        <v>#REF!</v>
      </c>
      <c r="AX79" s="39" t="e">
        <f t="shared" ref="AX79" ca="1" si="3095">AW83</f>
        <v>#REF!</v>
      </c>
      <c r="AY79" s="39" t="e">
        <f t="shared" ref="AY79" ca="1" si="3096">AX83</f>
        <v>#REF!</v>
      </c>
      <c r="AZ79" s="39" t="e">
        <f t="shared" ref="AZ79" ca="1" si="3097">AY83</f>
        <v>#REF!</v>
      </c>
      <c r="BA79" s="39" t="e">
        <f t="shared" ref="BA79" ca="1" si="3098">AZ83</f>
        <v>#REF!</v>
      </c>
      <c r="BB79" s="39" t="e">
        <f t="shared" ref="BB79" ca="1" si="3099">BA83</f>
        <v>#REF!</v>
      </c>
      <c r="BC79" s="39" t="e">
        <f t="shared" ref="BC79" ca="1" si="3100">BB83</f>
        <v>#REF!</v>
      </c>
      <c r="BD79" s="39" t="e">
        <f t="shared" ref="BD79" ca="1" si="3101">BC83</f>
        <v>#REF!</v>
      </c>
      <c r="BE79" s="39" t="e">
        <f t="shared" ref="BE79" ca="1" si="3102">BD83</f>
        <v>#REF!</v>
      </c>
      <c r="BF79" s="39" t="e">
        <f t="shared" ref="BF79" ca="1" si="3103">BE83</f>
        <v>#REF!</v>
      </c>
      <c r="BG79" s="39" t="e">
        <f t="shared" ref="BG79" ca="1" si="3104">BF83</f>
        <v>#REF!</v>
      </c>
      <c r="BH79" s="121" t="e">
        <f t="shared" ref="BH79" ca="1" si="3105">BG83</f>
        <v>#REF!</v>
      </c>
      <c r="BI79" s="121" t="e">
        <f t="shared" ref="BI79" ca="1" si="3106">BH83</f>
        <v>#REF!</v>
      </c>
      <c r="BJ79" s="39" t="e">
        <f t="shared" ref="BJ79" ca="1" si="3107">BI83</f>
        <v>#REF!</v>
      </c>
      <c r="BK79" s="39" t="e">
        <f t="shared" ref="BK79" ca="1" si="3108">BJ83</f>
        <v>#REF!</v>
      </c>
      <c r="BL79" s="39" t="e">
        <f t="shared" ref="BL79" ca="1" si="3109">BK83</f>
        <v>#REF!</v>
      </c>
      <c r="BM79" s="39" t="e">
        <f t="shared" ref="BM79" ca="1" si="3110">BL83</f>
        <v>#REF!</v>
      </c>
      <c r="BN79" s="39" t="e">
        <f t="shared" ref="BN79" ca="1" si="3111">BM83</f>
        <v>#REF!</v>
      </c>
      <c r="BO79" s="39" t="e">
        <f t="shared" ref="BO79" ca="1" si="3112">BN83</f>
        <v>#REF!</v>
      </c>
      <c r="BP79" s="39" t="e">
        <f t="shared" ref="BP79" ca="1" si="3113">BO83</f>
        <v>#REF!</v>
      </c>
      <c r="BQ79" s="39" t="e">
        <f t="shared" ref="BQ79" ca="1" si="3114">BP83</f>
        <v>#REF!</v>
      </c>
      <c r="BR79" s="39" t="e">
        <f t="shared" ref="BR79" ca="1" si="3115">BQ83</f>
        <v>#REF!</v>
      </c>
      <c r="BS79" s="39" t="e">
        <f t="shared" ref="BS79" ca="1" si="3116">BR83</f>
        <v>#REF!</v>
      </c>
      <c r="BT79" s="39" t="e">
        <f t="shared" ref="BT79" ca="1" si="3117">BS83</f>
        <v>#REF!</v>
      </c>
      <c r="BU79" s="39" t="e">
        <f t="shared" ref="BU79" ca="1" si="3118">BT83</f>
        <v>#REF!</v>
      </c>
      <c r="BV79" s="39" t="e">
        <f t="shared" ref="BV79" ca="1" si="3119">BU83</f>
        <v>#REF!</v>
      </c>
      <c r="BW79" s="39" t="e">
        <f t="shared" ref="BW79" ca="1" si="3120">BV83</f>
        <v>#REF!</v>
      </c>
      <c r="BX79" s="39" t="e">
        <f t="shared" ref="BX79" ca="1" si="3121">BW83</f>
        <v>#REF!</v>
      </c>
      <c r="BY79" s="39" t="e">
        <f t="shared" ref="BY79" ca="1" si="3122">BX83</f>
        <v>#REF!</v>
      </c>
      <c r="BZ79" s="39" t="e">
        <f t="shared" ref="BZ79" ca="1" si="3123">BY83</f>
        <v>#REF!</v>
      </c>
      <c r="CA79" s="39" t="e">
        <f t="shared" ref="CA79" ca="1" si="3124">BZ83</f>
        <v>#REF!</v>
      </c>
      <c r="CB79" s="39" t="e">
        <f t="shared" ref="CB79" ca="1" si="3125">CA83</f>
        <v>#REF!</v>
      </c>
      <c r="CC79" s="39" t="e">
        <f t="shared" ref="CC79" ca="1" si="3126">CB83</f>
        <v>#REF!</v>
      </c>
      <c r="CD79" s="39" t="e">
        <f t="shared" ref="CD79" ca="1" si="3127">CC83</f>
        <v>#REF!</v>
      </c>
      <c r="CE79" s="39" t="e">
        <f t="shared" ref="CE79" ca="1" si="3128">CD83</f>
        <v>#REF!</v>
      </c>
      <c r="CF79" s="39" t="e">
        <f t="shared" ref="CF79" ca="1" si="3129">CE83</f>
        <v>#REF!</v>
      </c>
      <c r="CG79" s="39" t="e">
        <f t="shared" ref="CG79" ca="1" si="3130">CF83</f>
        <v>#REF!</v>
      </c>
      <c r="CH79" s="39" t="e">
        <f t="shared" ref="CH79" ca="1" si="3131">CG83</f>
        <v>#REF!</v>
      </c>
      <c r="CI79" s="39" t="e">
        <f t="shared" ref="CI79" ca="1" si="3132">CH83</f>
        <v>#REF!</v>
      </c>
      <c r="CJ79" s="39" t="e">
        <f t="shared" ref="CJ79" ca="1" si="3133">CI83</f>
        <v>#REF!</v>
      </c>
      <c r="CK79" s="39" t="e">
        <f t="shared" ref="CK79" ca="1" si="3134">CJ83</f>
        <v>#REF!</v>
      </c>
      <c r="CL79" s="39" t="e">
        <f t="shared" ref="CL79" ca="1" si="3135">CK83</f>
        <v>#REF!</v>
      </c>
      <c r="CM79" s="39" t="e">
        <f t="shared" ref="CM79" ca="1" si="3136">CL83</f>
        <v>#REF!</v>
      </c>
      <c r="CN79" s="39" t="e">
        <f t="shared" ref="CN79" ca="1" si="3137">CM83</f>
        <v>#REF!</v>
      </c>
      <c r="CO79" s="39" t="e">
        <f t="shared" ref="CO79" ca="1" si="3138">CN83</f>
        <v>#REF!</v>
      </c>
      <c r="CP79" s="39" t="e">
        <f t="shared" ref="CP79" ca="1" si="3139">CO83</f>
        <v>#REF!</v>
      </c>
      <c r="CQ79" s="39" t="e">
        <f t="shared" ref="CQ79" ca="1" si="3140">CP83</f>
        <v>#REF!</v>
      </c>
      <c r="CR79" s="39" t="e">
        <f t="shared" ref="CR79" ca="1" si="3141">CQ83</f>
        <v>#REF!</v>
      </c>
      <c r="CS79" s="39" t="e">
        <f t="shared" ref="CS79" ca="1" si="3142">CR83</f>
        <v>#REF!</v>
      </c>
      <c r="CT79" s="39" t="e">
        <f t="shared" ref="CT79" ca="1" si="3143">CS83</f>
        <v>#REF!</v>
      </c>
      <c r="CU79" s="39" t="e">
        <f t="shared" ref="CU79" ca="1" si="3144">CT83</f>
        <v>#REF!</v>
      </c>
      <c r="CV79" s="39" t="e">
        <f t="shared" ref="CV79" ca="1" si="3145">CU83</f>
        <v>#REF!</v>
      </c>
      <c r="CW79" s="39" t="e">
        <f t="shared" ref="CW79" ca="1" si="3146">CV83</f>
        <v>#REF!</v>
      </c>
      <c r="CX79" s="39" t="e">
        <f t="shared" ref="CX79" ca="1" si="3147">CW83</f>
        <v>#REF!</v>
      </c>
      <c r="CY79" s="39" t="e">
        <f t="shared" ref="CY79" ca="1" si="3148">CX83</f>
        <v>#REF!</v>
      </c>
      <c r="CZ79" s="39" t="e">
        <f t="shared" ref="CZ79" ca="1" si="3149">CY83</f>
        <v>#REF!</v>
      </c>
      <c r="DA79" s="39" t="e">
        <f t="shared" ref="DA79" ca="1" si="3150">CZ83</f>
        <v>#REF!</v>
      </c>
      <c r="DB79" s="39" t="e">
        <f t="shared" ref="DB79" ca="1" si="3151">DA83</f>
        <v>#REF!</v>
      </c>
      <c r="DC79" s="39" t="e">
        <f t="shared" ref="DC79" ca="1" si="3152">DB83</f>
        <v>#REF!</v>
      </c>
      <c r="DD79" s="39" t="e">
        <f t="shared" ref="DD79" ca="1" si="3153">DC83</f>
        <v>#REF!</v>
      </c>
      <c r="DE79" s="39" t="e">
        <f t="shared" ref="DE79" ca="1" si="3154">DD83</f>
        <v>#REF!</v>
      </c>
      <c r="DF79" s="39" t="e">
        <f t="shared" ref="DF79" ca="1" si="3155">DE83</f>
        <v>#REF!</v>
      </c>
      <c r="DG79" s="39" t="e">
        <f t="shared" ref="DG79" ca="1" si="3156">DF83</f>
        <v>#REF!</v>
      </c>
      <c r="DH79" s="39" t="e">
        <f t="shared" ref="DH79" ca="1" si="3157">DG83</f>
        <v>#REF!</v>
      </c>
      <c r="DI79" s="39" t="e">
        <f t="shared" ref="DI79" ca="1" si="3158">DH83</f>
        <v>#REF!</v>
      </c>
      <c r="DJ79" s="39" t="e">
        <f t="shared" ref="DJ79" ca="1" si="3159">DI83</f>
        <v>#REF!</v>
      </c>
      <c r="DK79" s="39" t="e">
        <f t="shared" ref="DK79" ca="1" si="3160">DJ83</f>
        <v>#REF!</v>
      </c>
      <c r="DL79" s="39" t="e">
        <f t="shared" ref="DL79" ca="1" si="3161">DK83</f>
        <v>#REF!</v>
      </c>
      <c r="DM79" s="39" t="e">
        <f t="shared" ref="DM79" ca="1" si="3162">DL83</f>
        <v>#REF!</v>
      </c>
      <c r="DN79" s="39" t="e">
        <f t="shared" ref="DN79" ca="1" si="3163">DM83</f>
        <v>#REF!</v>
      </c>
      <c r="DO79" s="39" t="e">
        <f t="shared" ref="DO79" ca="1" si="3164">DN83</f>
        <v>#REF!</v>
      </c>
      <c r="DP79" s="39" t="e">
        <f t="shared" ref="DP79" ca="1" si="3165">DO83</f>
        <v>#REF!</v>
      </c>
      <c r="DQ79" s="39" t="e">
        <f t="shared" ref="DQ79" ca="1" si="3166">DP83</f>
        <v>#REF!</v>
      </c>
      <c r="DR79" s="39" t="e">
        <f t="shared" ref="DR79" ca="1" si="3167">DQ83</f>
        <v>#REF!</v>
      </c>
      <c r="DS79" s="39" t="e">
        <f t="shared" ref="DS79" ca="1" si="3168">DR83</f>
        <v>#REF!</v>
      </c>
      <c r="DT79" s="39" t="e">
        <f t="shared" ref="DT79" ca="1" si="3169">DS83</f>
        <v>#REF!</v>
      </c>
      <c r="DU79" s="39" t="e">
        <f t="shared" ref="DU79" ca="1" si="3170">DT83</f>
        <v>#REF!</v>
      </c>
      <c r="DV79" s="39" t="e">
        <f t="shared" ref="DV79" ca="1" si="3171">DU83</f>
        <v>#REF!</v>
      </c>
      <c r="DW79" s="39" t="e">
        <f t="shared" ref="DW79" ca="1" si="3172">DV83</f>
        <v>#REF!</v>
      </c>
      <c r="DX79" s="39" t="e">
        <f t="shared" ref="DX79" ca="1" si="3173">DW83</f>
        <v>#REF!</v>
      </c>
      <c r="DY79" s="39" t="e">
        <f t="shared" ref="DY79" ca="1" si="3174">DX83</f>
        <v>#REF!</v>
      </c>
      <c r="DZ79" s="39" t="e">
        <f t="shared" ref="DZ79" ca="1" si="3175">DY83</f>
        <v>#REF!</v>
      </c>
      <c r="EA79" s="39" t="e">
        <f t="shared" ref="EA79" ca="1" si="3176">DZ83</f>
        <v>#REF!</v>
      </c>
      <c r="EB79" s="39" t="e">
        <f t="shared" ref="EB79" ca="1" si="3177">EA83</f>
        <v>#REF!</v>
      </c>
      <c r="EC79" s="39" t="e">
        <f t="shared" ref="EC79" ca="1" si="3178">EB83</f>
        <v>#REF!</v>
      </c>
      <c r="ED79" s="39" t="e">
        <f t="shared" ref="ED79" ca="1" si="3179">EC83</f>
        <v>#REF!</v>
      </c>
      <c r="EE79" s="39" t="e">
        <f t="shared" ref="EE79" ca="1" si="3180">ED83</f>
        <v>#REF!</v>
      </c>
      <c r="EF79" s="39" t="e">
        <f t="shared" ref="EF79" ca="1" si="3181">EE83</f>
        <v>#REF!</v>
      </c>
      <c r="EG79" s="39" t="e">
        <f t="shared" ref="EG79" ca="1" si="3182">EF83</f>
        <v>#REF!</v>
      </c>
      <c r="EH79" s="39" t="e">
        <f t="shared" ref="EH79" ca="1" si="3183">EG83</f>
        <v>#REF!</v>
      </c>
      <c r="EI79" s="39" t="e">
        <f t="shared" ref="EI79" ca="1" si="3184">EH83</f>
        <v>#REF!</v>
      </c>
      <c r="EJ79" s="39" t="e">
        <f t="shared" ref="EJ79" ca="1" si="3185">EI83</f>
        <v>#REF!</v>
      </c>
      <c r="EK79" s="39" t="e">
        <f t="shared" ref="EK79" ca="1" si="3186">EJ83</f>
        <v>#REF!</v>
      </c>
      <c r="EL79" s="39" t="e">
        <f t="shared" ref="EL79" ca="1" si="3187">EK83</f>
        <v>#REF!</v>
      </c>
      <c r="EM79" s="39" t="e">
        <f t="shared" ref="EM79" ca="1" si="3188">EL83</f>
        <v>#REF!</v>
      </c>
      <c r="EN79" s="39" t="e">
        <f t="shared" ref="EN79" ca="1" si="3189">EM83</f>
        <v>#REF!</v>
      </c>
      <c r="EO79" s="39" t="e">
        <f t="shared" ref="EO79" ca="1" si="3190">EN83</f>
        <v>#REF!</v>
      </c>
      <c r="EP79" s="39" t="e">
        <f t="shared" ref="EP79" ca="1" si="3191">EO83</f>
        <v>#REF!</v>
      </c>
      <c r="EQ79" s="39" t="e">
        <f t="shared" ref="EQ79" ca="1" si="3192">EP83</f>
        <v>#REF!</v>
      </c>
      <c r="ER79" s="39" t="e">
        <f t="shared" ref="ER79" ca="1" si="3193">EQ83</f>
        <v>#REF!</v>
      </c>
      <c r="ES79" s="39" t="e">
        <f t="shared" ref="ES79" ca="1" si="3194">ER83</f>
        <v>#REF!</v>
      </c>
      <c r="ET79" s="39" t="e">
        <f t="shared" ref="ET79" ca="1" si="3195">ES83</f>
        <v>#REF!</v>
      </c>
      <c r="EU79" s="39" t="e">
        <f t="shared" ref="EU79" ca="1" si="3196">ET83</f>
        <v>#REF!</v>
      </c>
      <c r="EV79" s="39" t="e">
        <f t="shared" ref="EV79" ca="1" si="3197">EU83</f>
        <v>#REF!</v>
      </c>
      <c r="EW79" s="39" t="e">
        <f t="shared" ref="EW79" ca="1" si="3198">EV83</f>
        <v>#REF!</v>
      </c>
      <c r="EX79" s="39" t="e">
        <f t="shared" ref="EX79" ca="1" si="3199">EW83</f>
        <v>#REF!</v>
      </c>
      <c r="EY79" s="39" t="e">
        <f t="shared" ref="EY79" ca="1" si="3200">EX83</f>
        <v>#REF!</v>
      </c>
      <c r="EZ79" s="39" t="e">
        <f t="shared" ref="EZ79" ca="1" si="3201">EY83</f>
        <v>#REF!</v>
      </c>
      <c r="FA79" s="39" t="e">
        <f t="shared" ref="FA79" ca="1" si="3202">EZ83</f>
        <v>#REF!</v>
      </c>
      <c r="FB79" s="39" t="e">
        <f t="shared" ref="FB79" ca="1" si="3203">FA83</f>
        <v>#REF!</v>
      </c>
      <c r="FC79" s="39" t="e">
        <f t="shared" ref="FC79" ca="1" si="3204">FB83</f>
        <v>#REF!</v>
      </c>
      <c r="FD79" s="39" t="e">
        <f t="shared" ref="FD79" ca="1" si="3205">FC83</f>
        <v>#REF!</v>
      </c>
      <c r="FE79" s="39" t="e">
        <f t="shared" ref="FE79" ca="1" si="3206">FD83</f>
        <v>#REF!</v>
      </c>
      <c r="FF79" s="39" t="e">
        <f t="shared" ref="FF79" ca="1" si="3207">FE83</f>
        <v>#REF!</v>
      </c>
      <c r="FG79" s="39" t="e">
        <f t="shared" ref="FG79" ca="1" si="3208">FF83</f>
        <v>#REF!</v>
      </c>
      <c r="FH79" s="39" t="e">
        <f t="shared" ref="FH79" ca="1" si="3209">FG83</f>
        <v>#REF!</v>
      </c>
      <c r="FI79" s="39" t="e">
        <f t="shared" ref="FI79" ca="1" si="3210">FH83</f>
        <v>#REF!</v>
      </c>
      <c r="FJ79" s="39" t="e">
        <f t="shared" ref="FJ79" ca="1" si="3211">FI83</f>
        <v>#REF!</v>
      </c>
      <c r="FK79" s="39" t="e">
        <f t="shared" ref="FK79" ca="1" si="3212">FJ83</f>
        <v>#REF!</v>
      </c>
      <c r="FL79" s="39" t="e">
        <f t="shared" ref="FL79" ca="1" si="3213">FK83</f>
        <v>#REF!</v>
      </c>
      <c r="FM79" s="39" t="e">
        <f t="shared" ref="FM79" ca="1" si="3214">FL83</f>
        <v>#REF!</v>
      </c>
      <c r="FN79" s="39" t="e">
        <f t="shared" ref="FN79" ca="1" si="3215">FM83</f>
        <v>#REF!</v>
      </c>
      <c r="FO79" s="39" t="e">
        <f t="shared" ref="FO79" ca="1" si="3216">FN83</f>
        <v>#REF!</v>
      </c>
      <c r="FP79" s="39" t="e">
        <f t="shared" ref="FP79" ca="1" si="3217">FO83</f>
        <v>#REF!</v>
      </c>
      <c r="FQ79" s="39" t="e">
        <f t="shared" ref="FQ79" ca="1" si="3218">FP83</f>
        <v>#REF!</v>
      </c>
      <c r="FR79" s="39" t="e">
        <f t="shared" ref="FR79" ca="1" si="3219">FQ83</f>
        <v>#REF!</v>
      </c>
      <c r="FS79" s="39" t="e">
        <f t="shared" ref="FS79" ca="1" si="3220">FR83</f>
        <v>#REF!</v>
      </c>
      <c r="FT79" s="39" t="e">
        <f t="shared" ref="FT79" ca="1" si="3221">FS83</f>
        <v>#REF!</v>
      </c>
      <c r="FU79" s="39" t="e">
        <f t="shared" ref="FU79" ca="1" si="3222">FT83</f>
        <v>#REF!</v>
      </c>
      <c r="FV79" s="39" t="e">
        <f t="shared" ref="FV79" ca="1" si="3223">FU83</f>
        <v>#REF!</v>
      </c>
      <c r="FW79" s="39" t="e">
        <f t="shared" ref="FW79" ca="1" si="3224">FV83</f>
        <v>#REF!</v>
      </c>
      <c r="FX79" s="39" t="e">
        <f t="shared" ref="FX79" ca="1" si="3225">FW83</f>
        <v>#REF!</v>
      </c>
      <c r="FY79" s="39" t="e">
        <f t="shared" ref="FY79" ca="1" si="3226">FX83</f>
        <v>#REF!</v>
      </c>
      <c r="FZ79" s="39" t="e">
        <f t="shared" ref="FZ79" ca="1" si="3227">FY83</f>
        <v>#REF!</v>
      </c>
      <c r="GA79" s="39" t="e">
        <f t="shared" ref="GA79" ca="1" si="3228">FZ83</f>
        <v>#REF!</v>
      </c>
      <c r="GB79" s="39" t="e">
        <f t="shared" ref="GB79" ca="1" si="3229">GA83</f>
        <v>#REF!</v>
      </c>
      <c r="GC79" s="39" t="e">
        <f t="shared" ref="GC79" ca="1" si="3230">GB83</f>
        <v>#REF!</v>
      </c>
      <c r="GD79" s="39" t="e">
        <f t="shared" ref="GD79" ca="1" si="3231">GC83</f>
        <v>#REF!</v>
      </c>
      <c r="GE79" s="39" t="e">
        <f t="shared" ref="GE79" ca="1" si="3232">GD83</f>
        <v>#REF!</v>
      </c>
      <c r="GF79" s="39" t="e">
        <f t="shared" ref="GF79" ca="1" si="3233">GE83</f>
        <v>#REF!</v>
      </c>
      <c r="GG79" s="39" t="e">
        <f t="shared" ref="GG79" ca="1" si="3234">GF83</f>
        <v>#REF!</v>
      </c>
      <c r="GH79" s="39" t="e">
        <f t="shared" ref="GH79" ca="1" si="3235">GG83</f>
        <v>#REF!</v>
      </c>
      <c r="GI79" s="39" t="e">
        <f t="shared" ref="GI79" ca="1" si="3236">GH83</f>
        <v>#REF!</v>
      </c>
      <c r="GJ79" s="39" t="e">
        <f t="shared" ref="GJ79" ca="1" si="3237">GI83</f>
        <v>#REF!</v>
      </c>
    </row>
    <row r="80" spans="2:192" x14ac:dyDescent="0.3">
      <c r="C80" s="31" t="s">
        <v>479</v>
      </c>
      <c r="F80" s="35">
        <f ca="1">F60</f>
        <v>702.74211004252925</v>
      </c>
      <c r="G80" s="35">
        <v>0</v>
      </c>
      <c r="H80" s="35">
        <v>0</v>
      </c>
      <c r="I80" s="35">
        <v>0</v>
      </c>
      <c r="J80" s="35">
        <v>0</v>
      </c>
      <c r="K80" s="35">
        <v>0</v>
      </c>
      <c r="L80" s="35">
        <v>0</v>
      </c>
      <c r="M80" s="35">
        <v>0</v>
      </c>
      <c r="N80" s="35">
        <v>0</v>
      </c>
      <c r="O80" s="35">
        <v>0</v>
      </c>
      <c r="P80" s="35">
        <v>0</v>
      </c>
      <c r="Q80" s="35">
        <v>0</v>
      </c>
      <c r="R80" s="35">
        <v>0</v>
      </c>
      <c r="S80" s="35">
        <v>0</v>
      </c>
      <c r="T80" s="35">
        <v>0</v>
      </c>
      <c r="U80" s="35">
        <v>0</v>
      </c>
      <c r="V80" s="35">
        <v>0</v>
      </c>
      <c r="W80" s="35">
        <v>0</v>
      </c>
      <c r="X80" s="35">
        <v>0</v>
      </c>
      <c r="Y80" s="40">
        <v>0</v>
      </c>
      <c r="Z80" s="35">
        <v>0</v>
      </c>
      <c r="AA80" s="40">
        <v>0</v>
      </c>
      <c r="AB80" s="40">
        <v>0</v>
      </c>
      <c r="AC80" s="40">
        <v>0</v>
      </c>
      <c r="AD80" s="40">
        <v>0</v>
      </c>
      <c r="AE80" s="40">
        <v>0</v>
      </c>
      <c r="AF80" s="40">
        <v>0</v>
      </c>
      <c r="AG80" s="40">
        <v>0</v>
      </c>
      <c r="AH80" s="40">
        <v>0</v>
      </c>
      <c r="AI80" s="40">
        <v>0</v>
      </c>
      <c r="AJ80" s="40">
        <v>0</v>
      </c>
      <c r="AK80" s="40">
        <v>0</v>
      </c>
      <c r="AL80" s="40">
        <v>0</v>
      </c>
      <c r="AM80" s="40">
        <v>0</v>
      </c>
      <c r="AN80" s="40">
        <v>0</v>
      </c>
      <c r="AO80" s="40">
        <v>0</v>
      </c>
      <c r="AP80" s="40">
        <v>0</v>
      </c>
      <c r="AQ80" s="40">
        <v>0</v>
      </c>
      <c r="AR80" s="40">
        <v>0</v>
      </c>
      <c r="AS80" s="40">
        <v>0</v>
      </c>
      <c r="AT80" s="40">
        <v>0</v>
      </c>
      <c r="AU80" s="40">
        <v>0</v>
      </c>
      <c r="AV80" s="40">
        <v>0</v>
      </c>
      <c r="AW80" s="40">
        <v>0</v>
      </c>
      <c r="AX80" s="40">
        <v>0</v>
      </c>
      <c r="AY80" s="40">
        <v>0</v>
      </c>
      <c r="AZ80" s="40">
        <v>0</v>
      </c>
      <c r="BA80" s="40">
        <v>0</v>
      </c>
      <c r="BB80" s="40">
        <v>0</v>
      </c>
      <c r="BC80" s="40">
        <v>0</v>
      </c>
      <c r="BD80" s="40">
        <v>0</v>
      </c>
      <c r="BE80" s="40">
        <v>0</v>
      </c>
      <c r="BF80" s="40">
        <v>0</v>
      </c>
      <c r="BG80" s="40">
        <v>0</v>
      </c>
      <c r="BH80" s="122">
        <v>0</v>
      </c>
      <c r="BI80" s="122">
        <v>0</v>
      </c>
      <c r="BJ80" s="40">
        <v>0</v>
      </c>
      <c r="BK80" s="40">
        <v>0</v>
      </c>
      <c r="BL80" s="40">
        <v>0</v>
      </c>
      <c r="BM80" s="40">
        <v>0</v>
      </c>
      <c r="BN80" s="40">
        <v>0</v>
      </c>
      <c r="BO80" s="40">
        <v>0</v>
      </c>
      <c r="BP80" s="40">
        <v>0</v>
      </c>
      <c r="BQ80" s="40">
        <v>0</v>
      </c>
      <c r="BR80" s="40">
        <v>0</v>
      </c>
      <c r="BS80" s="40">
        <v>0</v>
      </c>
      <c r="BT80" s="40">
        <v>0</v>
      </c>
      <c r="BU80" s="40">
        <v>0</v>
      </c>
      <c r="BV80" s="40">
        <v>0</v>
      </c>
      <c r="BW80" s="40">
        <v>0</v>
      </c>
      <c r="BX80" s="40">
        <v>0</v>
      </c>
      <c r="BY80" s="40">
        <v>0</v>
      </c>
      <c r="BZ80" s="40">
        <v>0</v>
      </c>
      <c r="CA80" s="40">
        <v>0</v>
      </c>
      <c r="CB80" s="40">
        <v>0</v>
      </c>
      <c r="CC80" s="40">
        <v>0</v>
      </c>
      <c r="CD80" s="40">
        <v>0</v>
      </c>
      <c r="CE80" s="40">
        <v>0</v>
      </c>
      <c r="CF80" s="40">
        <v>0</v>
      </c>
      <c r="CG80" s="40">
        <v>0</v>
      </c>
      <c r="CH80" s="40">
        <v>0</v>
      </c>
      <c r="CI80" s="40">
        <v>0</v>
      </c>
      <c r="CJ80" s="40">
        <v>0</v>
      </c>
      <c r="CK80" s="40">
        <v>0</v>
      </c>
      <c r="CL80" s="40">
        <v>0</v>
      </c>
      <c r="CM80" s="40">
        <v>0</v>
      </c>
      <c r="CN80" s="40">
        <v>0</v>
      </c>
      <c r="CO80" s="40">
        <v>0</v>
      </c>
      <c r="CP80" s="40">
        <v>0</v>
      </c>
      <c r="CQ80" s="40">
        <v>0</v>
      </c>
      <c r="CR80" s="40">
        <v>0</v>
      </c>
      <c r="CS80" s="40">
        <v>0</v>
      </c>
      <c r="CT80" s="40">
        <v>0</v>
      </c>
      <c r="CU80" s="40">
        <v>0</v>
      </c>
      <c r="CV80" s="40">
        <v>0</v>
      </c>
      <c r="CW80" s="40">
        <v>0</v>
      </c>
      <c r="CX80" s="40">
        <v>0</v>
      </c>
      <c r="CY80" s="40">
        <v>0</v>
      </c>
      <c r="CZ80" s="40">
        <v>0</v>
      </c>
      <c r="DA80" s="40">
        <v>0</v>
      </c>
      <c r="DB80" s="40">
        <v>0</v>
      </c>
      <c r="DC80" s="40">
        <v>0</v>
      </c>
      <c r="DD80" s="40">
        <v>0</v>
      </c>
      <c r="DE80" s="40">
        <v>0</v>
      </c>
      <c r="DF80" s="40">
        <v>0</v>
      </c>
      <c r="DG80" s="40">
        <v>0</v>
      </c>
      <c r="DH80" s="40">
        <v>0</v>
      </c>
      <c r="DI80" s="40">
        <v>0</v>
      </c>
      <c r="DJ80" s="40">
        <v>0</v>
      </c>
      <c r="DK80" s="40">
        <v>0</v>
      </c>
      <c r="DL80" s="40">
        <v>0</v>
      </c>
      <c r="DM80" s="40">
        <v>0</v>
      </c>
      <c r="DN80" s="40">
        <v>0</v>
      </c>
      <c r="DO80" s="40">
        <v>0</v>
      </c>
      <c r="DP80" s="40">
        <v>0</v>
      </c>
      <c r="DQ80" s="40">
        <v>0</v>
      </c>
      <c r="DR80" s="40">
        <v>0</v>
      </c>
      <c r="DS80" s="40">
        <v>0</v>
      </c>
      <c r="DT80" s="40">
        <v>0</v>
      </c>
      <c r="DU80" s="40">
        <v>0</v>
      </c>
      <c r="DV80" s="40">
        <v>0</v>
      </c>
      <c r="DW80" s="40">
        <v>0</v>
      </c>
      <c r="DX80" s="40">
        <v>0</v>
      </c>
      <c r="DY80" s="40">
        <v>0</v>
      </c>
      <c r="DZ80" s="40">
        <v>0</v>
      </c>
      <c r="EA80" s="40">
        <v>0</v>
      </c>
      <c r="EB80" s="40">
        <v>0</v>
      </c>
      <c r="EC80" s="40">
        <v>0</v>
      </c>
      <c r="ED80" s="40">
        <v>0</v>
      </c>
      <c r="EE80" s="40">
        <v>0</v>
      </c>
      <c r="EF80" s="40">
        <v>0</v>
      </c>
      <c r="EG80" s="40">
        <v>0</v>
      </c>
      <c r="EH80" s="40">
        <v>0</v>
      </c>
      <c r="EI80" s="40">
        <v>0</v>
      </c>
      <c r="EJ80" s="40">
        <v>0</v>
      </c>
      <c r="EK80" s="40">
        <v>0</v>
      </c>
      <c r="EL80" s="40">
        <v>0</v>
      </c>
      <c r="EM80" s="40">
        <v>0</v>
      </c>
      <c r="EN80" s="40">
        <v>0</v>
      </c>
      <c r="EO80" s="40">
        <v>0</v>
      </c>
      <c r="EP80" s="40">
        <v>0</v>
      </c>
      <c r="EQ80" s="40">
        <v>0</v>
      </c>
      <c r="ER80" s="40">
        <v>0</v>
      </c>
      <c r="ES80" s="40">
        <v>0</v>
      </c>
      <c r="ET80" s="40">
        <v>0</v>
      </c>
      <c r="EU80" s="40">
        <v>0</v>
      </c>
      <c r="EV80" s="40">
        <v>0</v>
      </c>
      <c r="EW80" s="40">
        <v>0</v>
      </c>
      <c r="EX80" s="40">
        <v>0</v>
      </c>
      <c r="EY80" s="40">
        <v>0</v>
      </c>
      <c r="EZ80" s="40">
        <v>0</v>
      </c>
      <c r="FA80" s="40">
        <v>0</v>
      </c>
      <c r="FB80" s="40">
        <v>0</v>
      </c>
      <c r="FC80" s="40">
        <v>0</v>
      </c>
      <c r="FD80" s="40">
        <v>0</v>
      </c>
      <c r="FE80" s="40">
        <v>0</v>
      </c>
      <c r="FF80" s="40">
        <v>0</v>
      </c>
      <c r="FG80" s="40">
        <v>0</v>
      </c>
      <c r="FH80" s="40">
        <v>0</v>
      </c>
      <c r="FI80" s="40">
        <v>0</v>
      </c>
      <c r="FJ80" s="40">
        <v>0</v>
      </c>
      <c r="FK80" s="40">
        <v>0</v>
      </c>
      <c r="FL80" s="40">
        <v>0</v>
      </c>
      <c r="FM80" s="40">
        <v>0</v>
      </c>
      <c r="FN80" s="40">
        <v>0</v>
      </c>
      <c r="FO80" s="40">
        <v>0</v>
      </c>
      <c r="FP80" s="40">
        <v>0</v>
      </c>
      <c r="FQ80" s="40">
        <v>0</v>
      </c>
      <c r="FR80" s="40">
        <v>0</v>
      </c>
      <c r="FS80" s="40">
        <v>0</v>
      </c>
      <c r="FT80" s="40">
        <v>0</v>
      </c>
      <c r="FU80" s="40">
        <v>0</v>
      </c>
      <c r="FV80" s="40">
        <v>0</v>
      </c>
      <c r="FW80" s="40">
        <v>0</v>
      </c>
      <c r="FX80" s="40">
        <v>0</v>
      </c>
      <c r="FY80" s="40">
        <v>0</v>
      </c>
      <c r="FZ80" s="40">
        <v>0</v>
      </c>
      <c r="GA80" s="40">
        <v>0</v>
      </c>
      <c r="GB80" s="40">
        <v>0</v>
      </c>
      <c r="GC80" s="40">
        <v>0</v>
      </c>
      <c r="GD80" s="40">
        <v>0</v>
      </c>
      <c r="GE80" s="40">
        <v>0</v>
      </c>
      <c r="GF80" s="40">
        <v>0</v>
      </c>
      <c r="GG80" s="40">
        <v>0</v>
      </c>
      <c r="GH80" s="40">
        <v>0</v>
      </c>
      <c r="GI80" s="40">
        <v>0</v>
      </c>
      <c r="GJ80" s="40">
        <v>0</v>
      </c>
    </row>
    <row r="81" spans="3:192" x14ac:dyDescent="0.3">
      <c r="C81" s="31" t="s">
        <v>482</v>
      </c>
      <c r="F81" s="35">
        <f ca="1">(F79+F80)*F10</f>
        <v>60.147894424286839</v>
      </c>
      <c r="G81" s="35">
        <f t="shared" ref="G81:I81" ca="1" si="3238">(G79+G80)*G10</f>
        <v>56.385075578851939</v>
      </c>
      <c r="H81" s="35">
        <f t="shared" ca="1" si="3238"/>
        <v>37.866138246080233</v>
      </c>
      <c r="I81" s="35">
        <f t="shared" ca="1" si="3238"/>
        <v>28.837788216330484</v>
      </c>
      <c r="J81" s="35">
        <f ca="1">(J79+J80)*J10</f>
        <v>23.698203596526561</v>
      </c>
      <c r="K81" s="35">
        <f t="shared" ref="K81" ca="1" si="3239">(K79+K80)*K10</f>
        <v>20.043768892180335</v>
      </c>
      <c r="L81" s="35">
        <f t="shared" ref="L81" ca="1" si="3240">(L79+L80)*L10</f>
        <v>17.043791493321741</v>
      </c>
      <c r="M81" s="35">
        <f t="shared" ref="M81:N81" ca="1" si="3241">(M79+M80)*M10</f>
        <v>14.439665791089487</v>
      </c>
      <c r="N81" s="35">
        <f t="shared" ca="1" si="3241"/>
        <v>12.147556094793346</v>
      </c>
      <c r="O81" s="35">
        <f t="shared" ref="O81" ca="1" si="3242">(O79+O80)*O10</f>
        <v>10.127685174985395</v>
      </c>
      <c r="P81" s="35">
        <f t="shared" ref="P81" ca="1" si="3243">(P79+P80)*P10</f>
        <v>8.3527374916006814</v>
      </c>
      <c r="Q81" s="35">
        <f t="shared" ref="Q81:R81" ca="1" si="3244">(Q79+Q80)*Q10</f>
        <v>6.7996787098506424</v>
      </c>
      <c r="R81" s="35">
        <f t="shared" ca="1" si="3244"/>
        <v>5.4476101940803288</v>
      </c>
      <c r="S81" s="35">
        <f t="shared" ref="S81" ca="1" si="3245">(S79+S80)*S10</f>
        <v>4.28624251839768</v>
      </c>
      <c r="T81" s="35">
        <f t="shared" ref="T81" ca="1" si="3246">(T79+T80)*T10</f>
        <v>3.3041205412180639</v>
      </c>
      <c r="U81" s="35">
        <f t="shared" ref="U81:V81" ca="1" si="3247">(U79+U80)*U10</f>
        <v>2.4884728703212278</v>
      </c>
      <c r="V81" s="35">
        <f t="shared" ca="1" si="3247"/>
        <v>1.8251719275791185</v>
      </c>
      <c r="W81" s="35">
        <f t="shared" ref="W81" ca="1" si="3248">(W79+W80)*W10</f>
        <v>1.2988085519718522</v>
      </c>
      <c r="X81" s="35">
        <f t="shared" ref="X81" ca="1" si="3249">(X79+X80)*X10</f>
        <v>0.89289664096624177</v>
      </c>
      <c r="Y81" s="35">
        <f t="shared" ref="Y81:Z81" ca="1" si="3250">(Y79+Y80)*Y10</f>
        <v>0.5902186010469731</v>
      </c>
      <c r="Z81" s="35">
        <f t="shared" ca="1" si="3250"/>
        <v>0.37330861662724002</v>
      </c>
      <c r="AA81" s="35">
        <f t="shared" ref="AA81" ca="1" si="3251">(AA79+AA80)*AA10</f>
        <v>0.22505000137508291</v>
      </c>
      <c r="AB81" s="35">
        <f t="shared" ref="AB81" ca="1" si="3252">(AB79+AB80)*AB10</f>
        <v>0.1293374413052065</v>
      </c>
      <c r="AC81" s="35">
        <f t="shared" ref="AC81:AD81" ca="1" si="3253">(AC79+AC80)*AC10</f>
        <v>6.9606231606222035E-2</v>
      </c>
      <c r="AD81" s="35">
        <f t="shared" ca="1" si="3253"/>
        <v>3.3454033758464098E-2</v>
      </c>
      <c r="AE81" s="35">
        <f t="shared" ref="AE81" ca="1" si="3254">(AE79+AE80)*AE10</f>
        <v>1.2195235474228055E-2</v>
      </c>
      <c r="AF81" s="35">
        <f t="shared" ref="AF81" ca="1" si="3255">(AF79+AF80)*AF10</f>
        <v>0</v>
      </c>
      <c r="AG81" s="35" t="e">
        <f t="shared" ref="AG81:AH81" ca="1" si="3256">(AG79+AG80)*AG10</f>
        <v>#REF!</v>
      </c>
      <c r="AH81" s="35" t="e">
        <f t="shared" ca="1" si="3256"/>
        <v>#REF!</v>
      </c>
      <c r="AI81" s="35" t="e">
        <f t="shared" ref="AI81" ca="1" si="3257">(AI79+AI80)*AI10</f>
        <v>#REF!</v>
      </c>
      <c r="AJ81" s="35" t="e">
        <f t="shared" ref="AJ81" ca="1" si="3258">(AJ79+AJ80)*AJ10</f>
        <v>#REF!</v>
      </c>
      <c r="AK81" s="35" t="e">
        <f t="shared" ref="AK81:AL81" ca="1" si="3259">(AK79+AK80)*AK10</f>
        <v>#REF!</v>
      </c>
      <c r="AL81" s="35" t="e">
        <f t="shared" ca="1" si="3259"/>
        <v>#REF!</v>
      </c>
      <c r="AM81" s="35" t="e">
        <f t="shared" ref="AM81" ca="1" si="3260">(AM79+AM80)*AM10</f>
        <v>#REF!</v>
      </c>
      <c r="AN81" s="35" t="e">
        <f t="shared" ref="AN81" ca="1" si="3261">(AN79+AN80)*AN10</f>
        <v>#REF!</v>
      </c>
      <c r="AO81" s="35" t="e">
        <f t="shared" ref="AO81:AP81" ca="1" si="3262">(AO79+AO80)*AO10</f>
        <v>#REF!</v>
      </c>
      <c r="AP81" s="35" t="e">
        <f t="shared" ca="1" si="3262"/>
        <v>#REF!</v>
      </c>
      <c r="AQ81" s="35" t="e">
        <f t="shared" ref="AQ81" ca="1" si="3263">(AQ79+AQ80)*AQ10</f>
        <v>#REF!</v>
      </c>
      <c r="AR81" s="35" t="e">
        <f t="shared" ref="AR81" ca="1" si="3264">(AR79+AR80)*AR10</f>
        <v>#REF!</v>
      </c>
      <c r="AS81" s="35" t="e">
        <f t="shared" ref="AS81:AT81" ca="1" si="3265">(AS79+AS80)*AS10</f>
        <v>#REF!</v>
      </c>
      <c r="AT81" s="35" t="e">
        <f t="shared" ca="1" si="3265"/>
        <v>#REF!</v>
      </c>
      <c r="AU81" s="35" t="e">
        <f t="shared" ref="AU81" ca="1" si="3266">(AU79+AU80)*AU10</f>
        <v>#REF!</v>
      </c>
      <c r="AV81" s="35" t="e">
        <f t="shared" ref="AV81" ca="1" si="3267">(AV79+AV80)*AV10</f>
        <v>#REF!</v>
      </c>
      <c r="AW81" s="35" t="e">
        <f t="shared" ref="AW81:AX81" ca="1" si="3268">(AW79+AW80)*AW10</f>
        <v>#REF!</v>
      </c>
      <c r="AX81" s="35" t="e">
        <f t="shared" ca="1" si="3268"/>
        <v>#REF!</v>
      </c>
      <c r="AY81" s="35" t="e">
        <f t="shared" ref="AY81" ca="1" si="3269">(AY79+AY80)*AY10</f>
        <v>#REF!</v>
      </c>
      <c r="AZ81" s="35" t="e">
        <f t="shared" ref="AZ81" ca="1" si="3270">(AZ79+AZ80)*AZ10</f>
        <v>#REF!</v>
      </c>
      <c r="BA81" s="35" t="e">
        <f t="shared" ref="BA81:BB81" ca="1" si="3271">(BA79+BA80)*BA10</f>
        <v>#REF!</v>
      </c>
      <c r="BB81" s="35" t="e">
        <f t="shared" ca="1" si="3271"/>
        <v>#REF!</v>
      </c>
      <c r="BC81" s="35" t="e">
        <f t="shared" ref="BC81" ca="1" si="3272">(BC79+BC80)*BC10</f>
        <v>#REF!</v>
      </c>
      <c r="BD81" s="35" t="e">
        <f t="shared" ref="BD81" ca="1" si="3273">(BD79+BD80)*BD10</f>
        <v>#REF!</v>
      </c>
      <c r="BE81" s="35" t="e">
        <f t="shared" ref="BE81:BF81" ca="1" si="3274">(BE79+BE80)*BE10</f>
        <v>#REF!</v>
      </c>
      <c r="BF81" s="35" t="e">
        <f t="shared" ca="1" si="3274"/>
        <v>#REF!</v>
      </c>
      <c r="BG81" s="35" t="e">
        <f t="shared" ref="BG81" ca="1" si="3275">(BG79+BG80)*BG10</f>
        <v>#REF!</v>
      </c>
      <c r="BH81" s="35" t="e">
        <f t="shared" ref="BH81" ca="1" si="3276">(BH79+BH80)*BH10</f>
        <v>#REF!</v>
      </c>
      <c r="BI81" s="35" t="e">
        <f t="shared" ref="BI81:BJ81" ca="1" si="3277">(BI79+BI80)*BI10</f>
        <v>#REF!</v>
      </c>
      <c r="BJ81" s="35" t="e">
        <f t="shared" ca="1" si="3277"/>
        <v>#REF!</v>
      </c>
      <c r="BK81" s="35" t="e">
        <f t="shared" ref="BK81" ca="1" si="3278">(BK79+BK80)*BK10</f>
        <v>#REF!</v>
      </c>
      <c r="BL81" s="35" t="e">
        <f t="shared" ref="BL81" ca="1" si="3279">(BL79+BL80)*BL10</f>
        <v>#REF!</v>
      </c>
      <c r="BM81" s="35" t="e">
        <f t="shared" ref="BM81:BN81" ca="1" si="3280">(BM79+BM80)*BM10</f>
        <v>#REF!</v>
      </c>
      <c r="BN81" s="35" t="e">
        <f t="shared" ca="1" si="3280"/>
        <v>#REF!</v>
      </c>
      <c r="BO81" s="35" t="e">
        <f t="shared" ref="BO81" ca="1" si="3281">(BO79+BO80)*BO10</f>
        <v>#REF!</v>
      </c>
      <c r="BP81" s="35" t="e">
        <f t="shared" ref="BP81" ca="1" si="3282">(BP79+BP80)*BP10</f>
        <v>#REF!</v>
      </c>
      <c r="BQ81" s="35" t="e">
        <f t="shared" ref="BQ81:BR81" ca="1" si="3283">(BQ79+BQ80)*BQ10</f>
        <v>#REF!</v>
      </c>
      <c r="BR81" s="35" t="e">
        <f t="shared" ca="1" si="3283"/>
        <v>#REF!</v>
      </c>
      <c r="BS81" s="35" t="e">
        <f t="shared" ref="BS81" ca="1" si="3284">(BS79+BS80)*BS10</f>
        <v>#REF!</v>
      </c>
      <c r="BT81" s="35" t="e">
        <f t="shared" ref="BT81" ca="1" si="3285">(BT79+BT80)*BT10</f>
        <v>#REF!</v>
      </c>
      <c r="BU81" s="35" t="e">
        <f t="shared" ref="BU81:BV81" ca="1" si="3286">(BU79+BU80)*BU10</f>
        <v>#REF!</v>
      </c>
      <c r="BV81" s="35" t="e">
        <f t="shared" ca="1" si="3286"/>
        <v>#REF!</v>
      </c>
      <c r="BW81" s="35" t="e">
        <f t="shared" ref="BW81" ca="1" si="3287">(BW79+BW80)*BW10</f>
        <v>#REF!</v>
      </c>
      <c r="BX81" s="35" t="e">
        <f t="shared" ref="BX81" ca="1" si="3288">(BX79+BX80)*BX10</f>
        <v>#REF!</v>
      </c>
      <c r="BY81" s="35" t="e">
        <f t="shared" ref="BY81:BZ81" ca="1" si="3289">(BY79+BY80)*BY10</f>
        <v>#REF!</v>
      </c>
      <c r="BZ81" s="35" t="e">
        <f t="shared" ca="1" si="3289"/>
        <v>#REF!</v>
      </c>
      <c r="CA81" s="35" t="e">
        <f t="shared" ref="CA81" ca="1" si="3290">(CA79+CA80)*CA10</f>
        <v>#REF!</v>
      </c>
      <c r="CB81" s="35" t="e">
        <f t="shared" ref="CB81" ca="1" si="3291">(CB79+CB80)*CB10</f>
        <v>#REF!</v>
      </c>
      <c r="CC81" s="35" t="e">
        <f t="shared" ref="CC81:CD81" ca="1" si="3292">(CC79+CC80)*CC10</f>
        <v>#REF!</v>
      </c>
      <c r="CD81" s="35" t="e">
        <f t="shared" ca="1" si="3292"/>
        <v>#REF!</v>
      </c>
      <c r="CE81" s="35" t="e">
        <f t="shared" ref="CE81" ca="1" si="3293">(CE79+CE80)*CE10</f>
        <v>#REF!</v>
      </c>
      <c r="CF81" s="35" t="e">
        <f t="shared" ref="CF81" ca="1" si="3294">(CF79+CF80)*CF10</f>
        <v>#REF!</v>
      </c>
      <c r="CG81" s="35" t="e">
        <f t="shared" ref="CG81:CH81" ca="1" si="3295">(CG79+CG80)*CG10</f>
        <v>#REF!</v>
      </c>
      <c r="CH81" s="35" t="e">
        <f t="shared" ca="1" si="3295"/>
        <v>#REF!</v>
      </c>
      <c r="CI81" s="35" t="e">
        <f t="shared" ref="CI81" ca="1" si="3296">(CI79+CI80)*CI10</f>
        <v>#REF!</v>
      </c>
      <c r="CJ81" s="35" t="e">
        <f t="shared" ref="CJ81" ca="1" si="3297">(CJ79+CJ80)*CJ10</f>
        <v>#REF!</v>
      </c>
      <c r="CK81" s="35" t="e">
        <f t="shared" ref="CK81:CL81" ca="1" si="3298">(CK79+CK80)*CK10</f>
        <v>#REF!</v>
      </c>
      <c r="CL81" s="35" t="e">
        <f t="shared" ca="1" si="3298"/>
        <v>#REF!</v>
      </c>
      <c r="CM81" s="35" t="e">
        <f t="shared" ref="CM81" ca="1" si="3299">(CM79+CM80)*CM10</f>
        <v>#REF!</v>
      </c>
      <c r="CN81" s="35" t="e">
        <f t="shared" ref="CN81" ca="1" si="3300">(CN79+CN80)*CN10</f>
        <v>#REF!</v>
      </c>
      <c r="CO81" s="35" t="e">
        <f t="shared" ref="CO81:CP81" ca="1" si="3301">(CO79+CO80)*CO10</f>
        <v>#REF!</v>
      </c>
      <c r="CP81" s="35" t="e">
        <f t="shared" ca="1" si="3301"/>
        <v>#REF!</v>
      </c>
      <c r="CQ81" s="35" t="e">
        <f t="shared" ref="CQ81" ca="1" si="3302">(CQ79+CQ80)*CQ10</f>
        <v>#REF!</v>
      </c>
      <c r="CR81" s="35" t="e">
        <f t="shared" ref="CR81" ca="1" si="3303">(CR79+CR80)*CR10</f>
        <v>#REF!</v>
      </c>
      <c r="CS81" s="35" t="e">
        <f t="shared" ref="CS81:CT81" ca="1" si="3304">(CS79+CS80)*CS10</f>
        <v>#REF!</v>
      </c>
      <c r="CT81" s="35" t="e">
        <f t="shared" ca="1" si="3304"/>
        <v>#REF!</v>
      </c>
      <c r="CU81" s="35" t="e">
        <f t="shared" ref="CU81" ca="1" si="3305">(CU79+CU80)*CU10</f>
        <v>#REF!</v>
      </c>
      <c r="CV81" s="35" t="e">
        <f t="shared" ref="CV81" ca="1" si="3306">(CV79+CV80)*CV10</f>
        <v>#REF!</v>
      </c>
      <c r="CW81" s="35" t="e">
        <f t="shared" ref="CW81:CX81" ca="1" si="3307">(CW79+CW80)*CW10</f>
        <v>#REF!</v>
      </c>
      <c r="CX81" s="35" t="e">
        <f t="shared" ca="1" si="3307"/>
        <v>#REF!</v>
      </c>
      <c r="CY81" s="35" t="e">
        <f t="shared" ref="CY81" ca="1" si="3308">(CY79+CY80)*CY10</f>
        <v>#REF!</v>
      </c>
      <c r="CZ81" s="35" t="e">
        <f t="shared" ref="CZ81" ca="1" si="3309">(CZ79+CZ80)*CZ10</f>
        <v>#REF!</v>
      </c>
      <c r="DA81" s="35" t="e">
        <f t="shared" ref="DA81:DB81" ca="1" si="3310">(DA79+DA80)*DA10</f>
        <v>#REF!</v>
      </c>
      <c r="DB81" s="35" t="e">
        <f t="shared" ca="1" si="3310"/>
        <v>#REF!</v>
      </c>
      <c r="DC81" s="35" t="e">
        <f t="shared" ref="DC81" ca="1" si="3311">(DC79+DC80)*DC10</f>
        <v>#REF!</v>
      </c>
      <c r="DD81" s="35" t="e">
        <f t="shared" ref="DD81" ca="1" si="3312">(DD79+DD80)*DD10</f>
        <v>#REF!</v>
      </c>
      <c r="DE81" s="35" t="e">
        <f t="shared" ref="DE81:DF81" ca="1" si="3313">(DE79+DE80)*DE10</f>
        <v>#REF!</v>
      </c>
      <c r="DF81" s="35" t="e">
        <f t="shared" ca="1" si="3313"/>
        <v>#REF!</v>
      </c>
      <c r="DG81" s="35" t="e">
        <f t="shared" ref="DG81" ca="1" si="3314">(DG79+DG80)*DG10</f>
        <v>#REF!</v>
      </c>
      <c r="DH81" s="35" t="e">
        <f t="shared" ref="DH81" ca="1" si="3315">(DH79+DH80)*DH10</f>
        <v>#REF!</v>
      </c>
      <c r="DI81" s="35" t="e">
        <f t="shared" ref="DI81:DJ81" ca="1" si="3316">(DI79+DI80)*DI10</f>
        <v>#REF!</v>
      </c>
      <c r="DJ81" s="35" t="e">
        <f t="shared" ca="1" si="3316"/>
        <v>#REF!</v>
      </c>
      <c r="DK81" s="35" t="e">
        <f t="shared" ref="DK81" ca="1" si="3317">(DK79+DK80)*DK10</f>
        <v>#REF!</v>
      </c>
      <c r="DL81" s="35" t="e">
        <f t="shared" ref="DL81" ca="1" si="3318">(DL79+DL80)*DL10</f>
        <v>#REF!</v>
      </c>
      <c r="DM81" s="35" t="e">
        <f t="shared" ref="DM81:DN81" ca="1" si="3319">(DM79+DM80)*DM10</f>
        <v>#REF!</v>
      </c>
      <c r="DN81" s="35" t="e">
        <f t="shared" ca="1" si="3319"/>
        <v>#REF!</v>
      </c>
      <c r="DO81" s="35" t="e">
        <f t="shared" ref="DO81" ca="1" si="3320">(DO79+DO80)*DO10</f>
        <v>#REF!</v>
      </c>
      <c r="DP81" s="35" t="e">
        <f t="shared" ref="DP81" ca="1" si="3321">(DP79+DP80)*DP10</f>
        <v>#REF!</v>
      </c>
      <c r="DQ81" s="35" t="e">
        <f t="shared" ref="DQ81:DR81" ca="1" si="3322">(DQ79+DQ80)*DQ10</f>
        <v>#REF!</v>
      </c>
      <c r="DR81" s="35" t="e">
        <f t="shared" ca="1" si="3322"/>
        <v>#REF!</v>
      </c>
      <c r="DS81" s="35" t="e">
        <f t="shared" ref="DS81" ca="1" si="3323">(DS79+DS80)*DS10</f>
        <v>#REF!</v>
      </c>
      <c r="DT81" s="35" t="e">
        <f t="shared" ref="DT81" ca="1" si="3324">(DT79+DT80)*DT10</f>
        <v>#REF!</v>
      </c>
      <c r="DU81" s="35" t="e">
        <f t="shared" ref="DU81:DV81" ca="1" si="3325">(DU79+DU80)*DU10</f>
        <v>#REF!</v>
      </c>
      <c r="DV81" s="35" t="e">
        <f t="shared" ca="1" si="3325"/>
        <v>#REF!</v>
      </c>
      <c r="DW81" s="35" t="e">
        <f t="shared" ref="DW81" ca="1" si="3326">(DW79+DW80)*DW10</f>
        <v>#REF!</v>
      </c>
      <c r="DX81" s="35" t="e">
        <f t="shared" ref="DX81" ca="1" si="3327">(DX79+DX80)*DX10</f>
        <v>#REF!</v>
      </c>
      <c r="DY81" s="35" t="e">
        <f t="shared" ref="DY81:DZ81" ca="1" si="3328">(DY79+DY80)*DY10</f>
        <v>#REF!</v>
      </c>
      <c r="DZ81" s="35" t="e">
        <f t="shared" ca="1" si="3328"/>
        <v>#REF!</v>
      </c>
      <c r="EA81" s="35" t="e">
        <f t="shared" ref="EA81" ca="1" si="3329">(EA79+EA80)*EA10</f>
        <v>#REF!</v>
      </c>
      <c r="EB81" s="35" t="e">
        <f t="shared" ref="EB81" ca="1" si="3330">(EB79+EB80)*EB10</f>
        <v>#REF!</v>
      </c>
      <c r="EC81" s="35" t="e">
        <f t="shared" ref="EC81:ED81" ca="1" si="3331">(EC79+EC80)*EC10</f>
        <v>#REF!</v>
      </c>
      <c r="ED81" s="35" t="e">
        <f t="shared" ca="1" si="3331"/>
        <v>#REF!</v>
      </c>
      <c r="EE81" s="35" t="e">
        <f t="shared" ref="EE81" ca="1" si="3332">(EE79+EE80)*EE10</f>
        <v>#REF!</v>
      </c>
      <c r="EF81" s="35" t="e">
        <f t="shared" ref="EF81" ca="1" si="3333">(EF79+EF80)*EF10</f>
        <v>#REF!</v>
      </c>
      <c r="EG81" s="35" t="e">
        <f t="shared" ref="EG81:EH81" ca="1" si="3334">(EG79+EG80)*EG10</f>
        <v>#REF!</v>
      </c>
      <c r="EH81" s="35" t="e">
        <f t="shared" ca="1" si="3334"/>
        <v>#REF!</v>
      </c>
      <c r="EI81" s="35" t="e">
        <f t="shared" ref="EI81" ca="1" si="3335">(EI79+EI80)*EI10</f>
        <v>#REF!</v>
      </c>
      <c r="EJ81" s="35" t="e">
        <f t="shared" ref="EJ81" ca="1" si="3336">(EJ79+EJ80)*EJ10</f>
        <v>#REF!</v>
      </c>
      <c r="EK81" s="35" t="e">
        <f t="shared" ref="EK81:EL81" ca="1" si="3337">(EK79+EK80)*EK10</f>
        <v>#REF!</v>
      </c>
      <c r="EL81" s="35" t="e">
        <f t="shared" ca="1" si="3337"/>
        <v>#REF!</v>
      </c>
      <c r="EM81" s="35" t="e">
        <f t="shared" ref="EM81" ca="1" si="3338">(EM79+EM80)*EM10</f>
        <v>#REF!</v>
      </c>
      <c r="EN81" s="35" t="e">
        <f t="shared" ref="EN81" ca="1" si="3339">(EN79+EN80)*EN10</f>
        <v>#REF!</v>
      </c>
      <c r="EO81" s="35" t="e">
        <f t="shared" ref="EO81:EP81" ca="1" si="3340">(EO79+EO80)*EO10</f>
        <v>#REF!</v>
      </c>
      <c r="EP81" s="35" t="e">
        <f t="shared" ca="1" si="3340"/>
        <v>#REF!</v>
      </c>
      <c r="EQ81" s="35" t="e">
        <f t="shared" ref="EQ81" ca="1" si="3341">(EQ79+EQ80)*EQ10</f>
        <v>#REF!</v>
      </c>
      <c r="ER81" s="35" t="e">
        <f t="shared" ref="ER81" ca="1" si="3342">(ER79+ER80)*ER10</f>
        <v>#REF!</v>
      </c>
      <c r="ES81" s="35" t="e">
        <f t="shared" ref="ES81:ET81" ca="1" si="3343">(ES79+ES80)*ES10</f>
        <v>#REF!</v>
      </c>
      <c r="ET81" s="35" t="e">
        <f t="shared" ca="1" si="3343"/>
        <v>#REF!</v>
      </c>
      <c r="EU81" s="35" t="e">
        <f t="shared" ref="EU81" ca="1" si="3344">(EU79+EU80)*EU10</f>
        <v>#REF!</v>
      </c>
      <c r="EV81" s="35" t="e">
        <f t="shared" ref="EV81" ca="1" si="3345">(EV79+EV80)*EV10</f>
        <v>#REF!</v>
      </c>
      <c r="EW81" s="35" t="e">
        <f t="shared" ref="EW81:EX81" ca="1" si="3346">(EW79+EW80)*EW10</f>
        <v>#REF!</v>
      </c>
      <c r="EX81" s="35" t="e">
        <f t="shared" ca="1" si="3346"/>
        <v>#REF!</v>
      </c>
      <c r="EY81" s="35" t="e">
        <f t="shared" ref="EY81" ca="1" si="3347">(EY79+EY80)*EY10</f>
        <v>#REF!</v>
      </c>
      <c r="EZ81" s="35" t="e">
        <f t="shared" ref="EZ81" ca="1" si="3348">(EZ79+EZ80)*EZ10</f>
        <v>#REF!</v>
      </c>
      <c r="FA81" s="35" t="e">
        <f t="shared" ref="FA81:FB81" ca="1" si="3349">(FA79+FA80)*FA10</f>
        <v>#REF!</v>
      </c>
      <c r="FB81" s="35" t="e">
        <f t="shared" ca="1" si="3349"/>
        <v>#REF!</v>
      </c>
      <c r="FC81" s="35" t="e">
        <f t="shared" ref="FC81" ca="1" si="3350">(FC79+FC80)*FC10</f>
        <v>#REF!</v>
      </c>
      <c r="FD81" s="35" t="e">
        <f t="shared" ref="FD81" ca="1" si="3351">(FD79+FD80)*FD10</f>
        <v>#REF!</v>
      </c>
      <c r="FE81" s="35" t="e">
        <f t="shared" ref="FE81:FF81" ca="1" si="3352">(FE79+FE80)*FE10</f>
        <v>#REF!</v>
      </c>
      <c r="FF81" s="35" t="e">
        <f t="shared" ca="1" si="3352"/>
        <v>#REF!</v>
      </c>
      <c r="FG81" s="35" t="e">
        <f t="shared" ref="FG81" ca="1" si="3353">(FG79+FG80)*FG10</f>
        <v>#REF!</v>
      </c>
      <c r="FH81" s="35" t="e">
        <f t="shared" ref="FH81" ca="1" si="3354">(FH79+FH80)*FH10</f>
        <v>#REF!</v>
      </c>
      <c r="FI81" s="35" t="e">
        <f t="shared" ref="FI81:FJ81" ca="1" si="3355">(FI79+FI80)*FI10</f>
        <v>#REF!</v>
      </c>
      <c r="FJ81" s="35" t="e">
        <f t="shared" ca="1" si="3355"/>
        <v>#REF!</v>
      </c>
      <c r="FK81" s="35" t="e">
        <f t="shared" ref="FK81" ca="1" si="3356">(FK79+FK80)*FK10</f>
        <v>#REF!</v>
      </c>
      <c r="FL81" s="35" t="e">
        <f t="shared" ref="FL81" ca="1" si="3357">(FL79+FL80)*FL10</f>
        <v>#REF!</v>
      </c>
      <c r="FM81" s="35" t="e">
        <f t="shared" ref="FM81:FN81" ca="1" si="3358">(FM79+FM80)*FM10</f>
        <v>#REF!</v>
      </c>
      <c r="FN81" s="35" t="e">
        <f t="shared" ca="1" si="3358"/>
        <v>#REF!</v>
      </c>
      <c r="FO81" s="35" t="e">
        <f t="shared" ref="FO81" ca="1" si="3359">(FO79+FO80)*FO10</f>
        <v>#REF!</v>
      </c>
      <c r="FP81" s="35" t="e">
        <f t="shared" ref="FP81" ca="1" si="3360">(FP79+FP80)*FP10</f>
        <v>#REF!</v>
      </c>
      <c r="FQ81" s="35" t="e">
        <f t="shared" ref="FQ81:FR81" ca="1" si="3361">(FQ79+FQ80)*FQ10</f>
        <v>#REF!</v>
      </c>
      <c r="FR81" s="35" t="e">
        <f t="shared" ca="1" si="3361"/>
        <v>#REF!</v>
      </c>
      <c r="FS81" s="35" t="e">
        <f t="shared" ref="FS81" ca="1" si="3362">(FS79+FS80)*FS10</f>
        <v>#REF!</v>
      </c>
      <c r="FT81" s="35" t="e">
        <f t="shared" ref="FT81" ca="1" si="3363">(FT79+FT80)*FT10</f>
        <v>#REF!</v>
      </c>
      <c r="FU81" s="35" t="e">
        <f t="shared" ref="FU81:FV81" ca="1" si="3364">(FU79+FU80)*FU10</f>
        <v>#REF!</v>
      </c>
      <c r="FV81" s="35" t="e">
        <f t="shared" ca="1" si="3364"/>
        <v>#REF!</v>
      </c>
      <c r="FW81" s="35" t="e">
        <f t="shared" ref="FW81" ca="1" si="3365">(FW79+FW80)*FW10</f>
        <v>#REF!</v>
      </c>
      <c r="FX81" s="35" t="e">
        <f t="shared" ref="FX81" ca="1" si="3366">(FX79+FX80)*FX10</f>
        <v>#REF!</v>
      </c>
      <c r="FY81" s="35" t="e">
        <f t="shared" ref="FY81:FZ81" ca="1" si="3367">(FY79+FY80)*FY10</f>
        <v>#REF!</v>
      </c>
      <c r="FZ81" s="35" t="e">
        <f t="shared" ca="1" si="3367"/>
        <v>#REF!</v>
      </c>
      <c r="GA81" s="35" t="e">
        <f t="shared" ref="GA81" ca="1" si="3368">(GA79+GA80)*GA10</f>
        <v>#REF!</v>
      </c>
      <c r="GB81" s="35" t="e">
        <f t="shared" ref="GB81" ca="1" si="3369">(GB79+GB80)*GB10</f>
        <v>#REF!</v>
      </c>
      <c r="GC81" s="35" t="e">
        <f t="shared" ref="GC81:GD81" ca="1" si="3370">(GC79+GC80)*GC10</f>
        <v>#REF!</v>
      </c>
      <c r="GD81" s="35" t="e">
        <f t="shared" ca="1" si="3370"/>
        <v>#REF!</v>
      </c>
      <c r="GE81" s="35" t="e">
        <f t="shared" ref="GE81" ca="1" si="3371">(GE79+GE80)*GE10</f>
        <v>#REF!</v>
      </c>
      <c r="GF81" s="35" t="e">
        <f t="shared" ref="GF81" ca="1" si="3372">(GF79+GF80)*GF10</f>
        <v>#REF!</v>
      </c>
      <c r="GG81" s="35" t="e">
        <f t="shared" ref="GG81:GH81" ca="1" si="3373">(GG79+GG80)*GG10</f>
        <v>#REF!</v>
      </c>
      <c r="GH81" s="35" t="e">
        <f t="shared" ca="1" si="3373"/>
        <v>#REF!</v>
      </c>
      <c r="GI81" s="35" t="e">
        <f t="shared" ref="GI81" ca="1" si="3374">(GI79+GI80)*GI10</f>
        <v>#REF!</v>
      </c>
      <c r="GJ81" s="35" t="e">
        <f t="shared" ref="GJ81" ca="1" si="3375">(GJ79+GJ80)*GJ10</f>
        <v>#REF!</v>
      </c>
    </row>
    <row r="82" spans="3:192" x14ac:dyDescent="0.3">
      <c r="C82" s="31" t="s">
        <v>484</v>
      </c>
      <c r="F82" s="35">
        <f ca="1">-SUM(F79:F81)*F49/F50</f>
        <v>-198.34071923709317</v>
      </c>
      <c r="G82" s="35">
        <f t="shared" ref="G82:BR82" ca="1" si="3376">-SUM(G79:G81)*G49/G50</f>
        <v>-128.3546492639471</v>
      </c>
      <c r="H82" s="35">
        <f t="shared" ca="1" si="3376"/>
        <v>-98.974125995931615</v>
      </c>
      <c r="I82" s="35">
        <f t="shared" ca="1" si="3376"/>
        <v>-86.467393284959812</v>
      </c>
      <c r="J82" s="35">
        <f t="shared" ca="1" si="3376"/>
        <v>-75.858605624564092</v>
      </c>
      <c r="K82" s="35">
        <f t="shared" ca="1" si="3376"/>
        <v>-66.734101958387654</v>
      </c>
      <c r="L82" s="35">
        <f t="shared" ca="1" si="3376"/>
        <v>-58.684192067991233</v>
      </c>
      <c r="M82" s="35">
        <f t="shared" ca="1" si="3376"/>
        <v>-51.385624015960062</v>
      </c>
      <c r="N82" s="35">
        <f t="shared" ca="1" si="3376"/>
        <v>-44.781383266747021</v>
      </c>
      <c r="O82" s="35">
        <f t="shared" ca="1" si="3376"/>
        <v>-38.823769587124026</v>
      </c>
      <c r="P82" s="35">
        <f t="shared" ca="1" si="3376"/>
        <v>-33.466345574942693</v>
      </c>
      <c r="Q82" s="35">
        <f t="shared" ca="1" si="3376"/>
        <v>-28.664401422676956</v>
      </c>
      <c r="R82" s="35">
        <f t="shared" ca="1" si="3376"/>
        <v>-24.228744717677312</v>
      </c>
      <c r="S82" s="35">
        <f t="shared" ca="1" si="3376"/>
        <v>-20.16876378811541</v>
      </c>
      <c r="T82" s="35">
        <f t="shared" ca="1" si="3376"/>
        <v>-16.494496077074263</v>
      </c>
      <c r="U82" s="35">
        <f t="shared" ca="1" si="3376"/>
        <v>-13.215152937982779</v>
      </c>
      <c r="V82" s="35">
        <f t="shared" ca="1" si="3376"/>
        <v>-10.33734449604164</v>
      </c>
      <c r="W82" s="35">
        <f t="shared" ca="1" si="3376"/>
        <v>-7.8630804797449594</v>
      </c>
      <c r="X82" s="35">
        <f t="shared" ca="1" si="3376"/>
        <v>-5.7877049041578594</v>
      </c>
      <c r="Y82" s="35">
        <f t="shared" ca="1" si="3376"/>
        <v>-4.098014497687414</v>
      </c>
      <c r="Z82" s="35">
        <f t="shared" ca="1" si="3376"/>
        <v>-2.7708974778953168</v>
      </c>
      <c r="AA82" s="35">
        <f t="shared" ca="1" si="3376"/>
        <v>-1.7728815898211194</v>
      </c>
      <c r="AB82" s="35">
        <f t="shared" ca="1" si="3376"/>
        <v>-1.0952906362174875</v>
      </c>
      <c r="AC82" s="35">
        <f t="shared" ca="1" si="3376"/>
        <v>-0.65424751361975519</v>
      </c>
      <c r="AD82" s="35">
        <f t="shared" ca="1" si="3376"/>
        <v>-0.37724422696749593</v>
      </c>
      <c r="AE82" s="35">
        <f t="shared" ca="1" si="3376"/>
        <v>-0.20941251482663045</v>
      </c>
      <c r="AF82" s="35" t="e">
        <f t="shared" ca="1" si="3376"/>
        <v>#REF!</v>
      </c>
      <c r="AG82" s="35" t="e">
        <f t="shared" ca="1" si="3376"/>
        <v>#REF!</v>
      </c>
      <c r="AH82" s="35" t="e">
        <f t="shared" ca="1" si="3376"/>
        <v>#REF!</v>
      </c>
      <c r="AI82" s="35" t="e">
        <f t="shared" ca="1" si="3376"/>
        <v>#REF!</v>
      </c>
      <c r="AJ82" s="35" t="e">
        <f t="shared" ca="1" si="3376"/>
        <v>#REF!</v>
      </c>
      <c r="AK82" s="35" t="e">
        <f t="shared" ca="1" si="3376"/>
        <v>#REF!</v>
      </c>
      <c r="AL82" s="35" t="e">
        <f t="shared" ca="1" si="3376"/>
        <v>#REF!</v>
      </c>
      <c r="AM82" s="35" t="e">
        <f t="shared" ca="1" si="3376"/>
        <v>#REF!</v>
      </c>
      <c r="AN82" s="35" t="e">
        <f t="shared" ca="1" si="3376"/>
        <v>#REF!</v>
      </c>
      <c r="AO82" s="35" t="e">
        <f t="shared" ca="1" si="3376"/>
        <v>#REF!</v>
      </c>
      <c r="AP82" s="35" t="e">
        <f t="shared" ca="1" si="3376"/>
        <v>#REF!</v>
      </c>
      <c r="AQ82" s="35" t="e">
        <f t="shared" ca="1" si="3376"/>
        <v>#REF!</v>
      </c>
      <c r="AR82" s="35" t="e">
        <f t="shared" ca="1" si="3376"/>
        <v>#REF!</v>
      </c>
      <c r="AS82" s="35" t="e">
        <f t="shared" ca="1" si="3376"/>
        <v>#REF!</v>
      </c>
      <c r="AT82" s="35" t="e">
        <f t="shared" ca="1" si="3376"/>
        <v>#REF!</v>
      </c>
      <c r="AU82" s="35" t="e">
        <f t="shared" ca="1" si="3376"/>
        <v>#REF!</v>
      </c>
      <c r="AV82" s="35" t="e">
        <f t="shared" ca="1" si="3376"/>
        <v>#REF!</v>
      </c>
      <c r="AW82" s="35" t="e">
        <f t="shared" ca="1" si="3376"/>
        <v>#REF!</v>
      </c>
      <c r="AX82" s="35" t="e">
        <f t="shared" ca="1" si="3376"/>
        <v>#REF!</v>
      </c>
      <c r="AY82" s="35" t="e">
        <f t="shared" ca="1" si="3376"/>
        <v>#REF!</v>
      </c>
      <c r="AZ82" s="35" t="e">
        <f t="shared" ca="1" si="3376"/>
        <v>#REF!</v>
      </c>
      <c r="BA82" s="35" t="e">
        <f t="shared" ca="1" si="3376"/>
        <v>#REF!</v>
      </c>
      <c r="BB82" s="35" t="e">
        <f t="shared" ca="1" si="3376"/>
        <v>#REF!</v>
      </c>
      <c r="BC82" s="35" t="e">
        <f t="shared" ca="1" si="3376"/>
        <v>#REF!</v>
      </c>
      <c r="BD82" s="35" t="e">
        <f t="shared" ca="1" si="3376"/>
        <v>#REF!</v>
      </c>
      <c r="BE82" s="35" t="e">
        <f t="shared" ca="1" si="3376"/>
        <v>#REF!</v>
      </c>
      <c r="BF82" s="35" t="e">
        <f t="shared" ca="1" si="3376"/>
        <v>#REF!</v>
      </c>
      <c r="BG82" s="35" t="e">
        <f t="shared" ca="1" si="3376"/>
        <v>#REF!</v>
      </c>
      <c r="BH82" s="35" t="e">
        <f t="shared" ca="1" si="3376"/>
        <v>#REF!</v>
      </c>
      <c r="BI82" s="35" t="e">
        <f t="shared" ca="1" si="3376"/>
        <v>#REF!</v>
      </c>
      <c r="BJ82" s="35" t="e">
        <f t="shared" ca="1" si="3376"/>
        <v>#REF!</v>
      </c>
      <c r="BK82" s="35" t="e">
        <f t="shared" ca="1" si="3376"/>
        <v>#REF!</v>
      </c>
      <c r="BL82" s="35" t="e">
        <f t="shared" ca="1" si="3376"/>
        <v>#REF!</v>
      </c>
      <c r="BM82" s="35" t="e">
        <f t="shared" ca="1" si="3376"/>
        <v>#REF!</v>
      </c>
      <c r="BN82" s="35" t="e">
        <f t="shared" ca="1" si="3376"/>
        <v>#REF!</v>
      </c>
      <c r="BO82" s="35" t="e">
        <f t="shared" ca="1" si="3376"/>
        <v>#REF!</v>
      </c>
      <c r="BP82" s="35" t="e">
        <f t="shared" ca="1" si="3376"/>
        <v>#REF!</v>
      </c>
      <c r="BQ82" s="35" t="e">
        <f t="shared" ca="1" si="3376"/>
        <v>#REF!</v>
      </c>
      <c r="BR82" s="35" t="e">
        <f t="shared" ca="1" si="3376"/>
        <v>#REF!</v>
      </c>
      <c r="BS82" s="35" t="e">
        <f t="shared" ref="BS82:ED82" ca="1" si="3377">-SUM(BS79:BS81)*BS49/BS50</f>
        <v>#REF!</v>
      </c>
      <c r="BT82" s="35" t="e">
        <f t="shared" ca="1" si="3377"/>
        <v>#REF!</v>
      </c>
      <c r="BU82" s="35" t="e">
        <f t="shared" ca="1" si="3377"/>
        <v>#REF!</v>
      </c>
      <c r="BV82" s="35" t="e">
        <f t="shared" ca="1" si="3377"/>
        <v>#REF!</v>
      </c>
      <c r="BW82" s="35" t="e">
        <f t="shared" ca="1" si="3377"/>
        <v>#REF!</v>
      </c>
      <c r="BX82" s="35" t="e">
        <f t="shared" ca="1" si="3377"/>
        <v>#REF!</v>
      </c>
      <c r="BY82" s="35" t="e">
        <f t="shared" ca="1" si="3377"/>
        <v>#REF!</v>
      </c>
      <c r="BZ82" s="35" t="e">
        <f t="shared" ca="1" si="3377"/>
        <v>#REF!</v>
      </c>
      <c r="CA82" s="35" t="e">
        <f t="shared" ca="1" si="3377"/>
        <v>#REF!</v>
      </c>
      <c r="CB82" s="35" t="e">
        <f t="shared" ca="1" si="3377"/>
        <v>#REF!</v>
      </c>
      <c r="CC82" s="35" t="e">
        <f t="shared" ca="1" si="3377"/>
        <v>#REF!</v>
      </c>
      <c r="CD82" s="35" t="e">
        <f t="shared" ca="1" si="3377"/>
        <v>#REF!</v>
      </c>
      <c r="CE82" s="35" t="e">
        <f t="shared" ca="1" si="3377"/>
        <v>#REF!</v>
      </c>
      <c r="CF82" s="35" t="e">
        <f t="shared" ca="1" si="3377"/>
        <v>#REF!</v>
      </c>
      <c r="CG82" s="35" t="e">
        <f t="shared" ca="1" si="3377"/>
        <v>#REF!</v>
      </c>
      <c r="CH82" s="35" t="e">
        <f t="shared" ca="1" si="3377"/>
        <v>#REF!</v>
      </c>
      <c r="CI82" s="35" t="e">
        <f t="shared" ca="1" si="3377"/>
        <v>#REF!</v>
      </c>
      <c r="CJ82" s="35" t="e">
        <f t="shared" ca="1" si="3377"/>
        <v>#REF!</v>
      </c>
      <c r="CK82" s="35" t="e">
        <f t="shared" ca="1" si="3377"/>
        <v>#REF!</v>
      </c>
      <c r="CL82" s="35" t="e">
        <f t="shared" ca="1" si="3377"/>
        <v>#REF!</v>
      </c>
      <c r="CM82" s="35" t="e">
        <f t="shared" ca="1" si="3377"/>
        <v>#REF!</v>
      </c>
      <c r="CN82" s="35" t="e">
        <f t="shared" ca="1" si="3377"/>
        <v>#REF!</v>
      </c>
      <c r="CO82" s="35" t="e">
        <f t="shared" ca="1" si="3377"/>
        <v>#REF!</v>
      </c>
      <c r="CP82" s="35" t="e">
        <f t="shared" ca="1" si="3377"/>
        <v>#REF!</v>
      </c>
      <c r="CQ82" s="35" t="e">
        <f t="shared" ca="1" si="3377"/>
        <v>#REF!</v>
      </c>
      <c r="CR82" s="35" t="e">
        <f t="shared" ca="1" si="3377"/>
        <v>#REF!</v>
      </c>
      <c r="CS82" s="35" t="e">
        <f t="shared" ca="1" si="3377"/>
        <v>#REF!</v>
      </c>
      <c r="CT82" s="35" t="e">
        <f t="shared" ca="1" si="3377"/>
        <v>#REF!</v>
      </c>
      <c r="CU82" s="35" t="e">
        <f t="shared" ca="1" si="3377"/>
        <v>#REF!</v>
      </c>
      <c r="CV82" s="35" t="e">
        <f t="shared" ca="1" si="3377"/>
        <v>#REF!</v>
      </c>
      <c r="CW82" s="35" t="e">
        <f t="shared" ca="1" si="3377"/>
        <v>#REF!</v>
      </c>
      <c r="CX82" s="35" t="e">
        <f t="shared" ca="1" si="3377"/>
        <v>#REF!</v>
      </c>
      <c r="CY82" s="35" t="e">
        <f t="shared" ca="1" si="3377"/>
        <v>#REF!</v>
      </c>
      <c r="CZ82" s="35" t="e">
        <f t="shared" ca="1" si="3377"/>
        <v>#REF!</v>
      </c>
      <c r="DA82" s="35" t="e">
        <f t="shared" ca="1" si="3377"/>
        <v>#REF!</v>
      </c>
      <c r="DB82" s="35" t="e">
        <f t="shared" ca="1" si="3377"/>
        <v>#REF!</v>
      </c>
      <c r="DC82" s="35" t="e">
        <f t="shared" ca="1" si="3377"/>
        <v>#REF!</v>
      </c>
      <c r="DD82" s="35" t="e">
        <f t="shared" ca="1" si="3377"/>
        <v>#REF!</v>
      </c>
      <c r="DE82" s="35" t="e">
        <f t="shared" ca="1" si="3377"/>
        <v>#REF!</v>
      </c>
      <c r="DF82" s="35" t="e">
        <f t="shared" ca="1" si="3377"/>
        <v>#REF!</v>
      </c>
      <c r="DG82" s="35" t="e">
        <f t="shared" ca="1" si="3377"/>
        <v>#REF!</v>
      </c>
      <c r="DH82" s="35" t="e">
        <f t="shared" ca="1" si="3377"/>
        <v>#REF!</v>
      </c>
      <c r="DI82" s="35" t="e">
        <f t="shared" ca="1" si="3377"/>
        <v>#REF!</v>
      </c>
      <c r="DJ82" s="35" t="e">
        <f t="shared" ca="1" si="3377"/>
        <v>#REF!</v>
      </c>
      <c r="DK82" s="35" t="e">
        <f t="shared" ca="1" si="3377"/>
        <v>#REF!</v>
      </c>
      <c r="DL82" s="35" t="e">
        <f t="shared" ca="1" si="3377"/>
        <v>#REF!</v>
      </c>
      <c r="DM82" s="35" t="e">
        <f t="shared" ca="1" si="3377"/>
        <v>#REF!</v>
      </c>
      <c r="DN82" s="35" t="e">
        <f t="shared" ca="1" si="3377"/>
        <v>#REF!</v>
      </c>
      <c r="DO82" s="35" t="e">
        <f t="shared" ca="1" si="3377"/>
        <v>#REF!</v>
      </c>
      <c r="DP82" s="35" t="e">
        <f t="shared" ca="1" si="3377"/>
        <v>#REF!</v>
      </c>
      <c r="DQ82" s="35" t="e">
        <f t="shared" ca="1" si="3377"/>
        <v>#REF!</v>
      </c>
      <c r="DR82" s="35" t="e">
        <f t="shared" ca="1" si="3377"/>
        <v>#REF!</v>
      </c>
      <c r="DS82" s="35" t="e">
        <f t="shared" ca="1" si="3377"/>
        <v>#REF!</v>
      </c>
      <c r="DT82" s="35" t="e">
        <f t="shared" ca="1" si="3377"/>
        <v>#REF!</v>
      </c>
      <c r="DU82" s="35" t="e">
        <f t="shared" ca="1" si="3377"/>
        <v>#REF!</v>
      </c>
      <c r="DV82" s="35" t="e">
        <f t="shared" ca="1" si="3377"/>
        <v>#REF!</v>
      </c>
      <c r="DW82" s="35" t="e">
        <f t="shared" ca="1" si="3377"/>
        <v>#REF!</v>
      </c>
      <c r="DX82" s="35" t="e">
        <f t="shared" ca="1" si="3377"/>
        <v>#REF!</v>
      </c>
      <c r="DY82" s="35" t="e">
        <f t="shared" ca="1" si="3377"/>
        <v>#REF!</v>
      </c>
      <c r="DZ82" s="35" t="e">
        <f t="shared" ca="1" si="3377"/>
        <v>#REF!</v>
      </c>
      <c r="EA82" s="35" t="e">
        <f t="shared" ca="1" si="3377"/>
        <v>#REF!</v>
      </c>
      <c r="EB82" s="35" t="e">
        <f t="shared" ca="1" si="3377"/>
        <v>#REF!</v>
      </c>
      <c r="EC82" s="35" t="e">
        <f t="shared" ca="1" si="3377"/>
        <v>#REF!</v>
      </c>
      <c r="ED82" s="35" t="e">
        <f t="shared" ca="1" si="3377"/>
        <v>#REF!</v>
      </c>
      <c r="EE82" s="35" t="e">
        <f t="shared" ref="EE82:GJ82" ca="1" si="3378">-SUM(EE79:EE81)*EE49/EE50</f>
        <v>#REF!</v>
      </c>
      <c r="EF82" s="35" t="e">
        <f t="shared" ca="1" si="3378"/>
        <v>#REF!</v>
      </c>
      <c r="EG82" s="35" t="e">
        <f t="shared" ca="1" si="3378"/>
        <v>#REF!</v>
      </c>
      <c r="EH82" s="35" t="e">
        <f t="shared" ca="1" si="3378"/>
        <v>#REF!</v>
      </c>
      <c r="EI82" s="35" t="e">
        <f t="shared" ca="1" si="3378"/>
        <v>#REF!</v>
      </c>
      <c r="EJ82" s="35" t="e">
        <f t="shared" ca="1" si="3378"/>
        <v>#REF!</v>
      </c>
      <c r="EK82" s="35" t="e">
        <f t="shared" ca="1" si="3378"/>
        <v>#REF!</v>
      </c>
      <c r="EL82" s="35" t="e">
        <f t="shared" ca="1" si="3378"/>
        <v>#REF!</v>
      </c>
      <c r="EM82" s="35" t="e">
        <f t="shared" ca="1" si="3378"/>
        <v>#REF!</v>
      </c>
      <c r="EN82" s="35" t="e">
        <f t="shared" ca="1" si="3378"/>
        <v>#REF!</v>
      </c>
      <c r="EO82" s="35" t="e">
        <f t="shared" ca="1" si="3378"/>
        <v>#REF!</v>
      </c>
      <c r="EP82" s="35" t="e">
        <f t="shared" ca="1" si="3378"/>
        <v>#REF!</v>
      </c>
      <c r="EQ82" s="35" t="e">
        <f t="shared" ca="1" si="3378"/>
        <v>#REF!</v>
      </c>
      <c r="ER82" s="35" t="e">
        <f t="shared" ca="1" si="3378"/>
        <v>#REF!</v>
      </c>
      <c r="ES82" s="35" t="e">
        <f t="shared" ca="1" si="3378"/>
        <v>#REF!</v>
      </c>
      <c r="ET82" s="35" t="e">
        <f t="shared" ca="1" si="3378"/>
        <v>#REF!</v>
      </c>
      <c r="EU82" s="35" t="e">
        <f t="shared" ca="1" si="3378"/>
        <v>#REF!</v>
      </c>
      <c r="EV82" s="35" t="e">
        <f t="shared" ca="1" si="3378"/>
        <v>#REF!</v>
      </c>
      <c r="EW82" s="35" t="e">
        <f t="shared" ca="1" si="3378"/>
        <v>#REF!</v>
      </c>
      <c r="EX82" s="35" t="e">
        <f t="shared" ca="1" si="3378"/>
        <v>#REF!</v>
      </c>
      <c r="EY82" s="35" t="e">
        <f t="shared" ca="1" si="3378"/>
        <v>#REF!</v>
      </c>
      <c r="EZ82" s="35" t="e">
        <f t="shared" ca="1" si="3378"/>
        <v>#REF!</v>
      </c>
      <c r="FA82" s="35" t="e">
        <f t="shared" ca="1" si="3378"/>
        <v>#REF!</v>
      </c>
      <c r="FB82" s="35" t="e">
        <f t="shared" ca="1" si="3378"/>
        <v>#REF!</v>
      </c>
      <c r="FC82" s="35" t="e">
        <f t="shared" ca="1" si="3378"/>
        <v>#REF!</v>
      </c>
      <c r="FD82" s="35" t="e">
        <f t="shared" ca="1" si="3378"/>
        <v>#REF!</v>
      </c>
      <c r="FE82" s="35" t="e">
        <f t="shared" ca="1" si="3378"/>
        <v>#REF!</v>
      </c>
      <c r="FF82" s="35" t="e">
        <f t="shared" ca="1" si="3378"/>
        <v>#REF!</v>
      </c>
      <c r="FG82" s="35" t="e">
        <f t="shared" ca="1" si="3378"/>
        <v>#REF!</v>
      </c>
      <c r="FH82" s="35" t="e">
        <f t="shared" ca="1" si="3378"/>
        <v>#REF!</v>
      </c>
      <c r="FI82" s="35" t="e">
        <f t="shared" ca="1" si="3378"/>
        <v>#REF!</v>
      </c>
      <c r="FJ82" s="35" t="e">
        <f t="shared" ca="1" si="3378"/>
        <v>#REF!</v>
      </c>
      <c r="FK82" s="35" t="e">
        <f t="shared" ca="1" si="3378"/>
        <v>#REF!</v>
      </c>
      <c r="FL82" s="35" t="e">
        <f t="shared" ca="1" si="3378"/>
        <v>#REF!</v>
      </c>
      <c r="FM82" s="35" t="e">
        <f t="shared" ca="1" si="3378"/>
        <v>#REF!</v>
      </c>
      <c r="FN82" s="35" t="e">
        <f t="shared" ca="1" si="3378"/>
        <v>#REF!</v>
      </c>
      <c r="FO82" s="35" t="e">
        <f t="shared" ca="1" si="3378"/>
        <v>#REF!</v>
      </c>
      <c r="FP82" s="35" t="e">
        <f t="shared" ca="1" si="3378"/>
        <v>#REF!</v>
      </c>
      <c r="FQ82" s="35" t="e">
        <f t="shared" ca="1" si="3378"/>
        <v>#REF!</v>
      </c>
      <c r="FR82" s="35" t="e">
        <f t="shared" ca="1" si="3378"/>
        <v>#REF!</v>
      </c>
      <c r="FS82" s="35" t="e">
        <f t="shared" ca="1" si="3378"/>
        <v>#REF!</v>
      </c>
      <c r="FT82" s="35" t="e">
        <f t="shared" ca="1" si="3378"/>
        <v>#REF!</v>
      </c>
      <c r="FU82" s="35" t="e">
        <f t="shared" ca="1" si="3378"/>
        <v>#REF!</v>
      </c>
      <c r="FV82" s="35" t="e">
        <f t="shared" ca="1" si="3378"/>
        <v>#REF!</v>
      </c>
      <c r="FW82" s="35" t="e">
        <f t="shared" ca="1" si="3378"/>
        <v>#REF!</v>
      </c>
      <c r="FX82" s="35" t="e">
        <f t="shared" ca="1" si="3378"/>
        <v>#REF!</v>
      </c>
      <c r="FY82" s="35" t="e">
        <f t="shared" ca="1" si="3378"/>
        <v>#REF!</v>
      </c>
      <c r="FZ82" s="35" t="e">
        <f t="shared" ca="1" si="3378"/>
        <v>#REF!</v>
      </c>
      <c r="GA82" s="35" t="e">
        <f t="shared" ca="1" si="3378"/>
        <v>#REF!</v>
      </c>
      <c r="GB82" s="35" t="e">
        <f t="shared" ca="1" si="3378"/>
        <v>#REF!</v>
      </c>
      <c r="GC82" s="35" t="e">
        <f t="shared" ca="1" si="3378"/>
        <v>#REF!</v>
      </c>
      <c r="GD82" s="35" t="e">
        <f t="shared" ca="1" si="3378"/>
        <v>#REF!</v>
      </c>
      <c r="GE82" s="35" t="e">
        <f t="shared" ca="1" si="3378"/>
        <v>#REF!</v>
      </c>
      <c r="GF82" s="35" t="e">
        <f t="shared" ca="1" si="3378"/>
        <v>#REF!</v>
      </c>
      <c r="GG82" s="35" t="e">
        <f t="shared" ca="1" si="3378"/>
        <v>#REF!</v>
      </c>
      <c r="GH82" s="35" t="e">
        <f t="shared" ca="1" si="3378"/>
        <v>#REF!</v>
      </c>
      <c r="GI82" s="35" t="e">
        <f t="shared" ca="1" si="3378"/>
        <v>#REF!</v>
      </c>
      <c r="GJ82" s="35" t="e">
        <f t="shared" ca="1" si="3378"/>
        <v>#REF!</v>
      </c>
    </row>
    <row r="83" spans="3:192" x14ac:dyDescent="0.3">
      <c r="C83" s="32" t="s">
        <v>467</v>
      </c>
      <c r="D83" s="41"/>
      <c r="E83" s="69"/>
      <c r="F83" s="41">
        <f t="shared" ref="F83:AK83" ca="1" si="3379">SUM(F79:F82)</f>
        <v>564.54928522972295</v>
      </c>
      <c r="G83" s="41">
        <f t="shared" ca="1" si="3379"/>
        <v>492.5797115446278</v>
      </c>
      <c r="H83" s="41">
        <f t="shared" ca="1" si="3379"/>
        <v>431.47172379477644</v>
      </c>
      <c r="I83" s="41">
        <f t="shared" ca="1" si="3379"/>
        <v>373.84211872614708</v>
      </c>
      <c r="J83" s="41">
        <f t="shared" ca="1" si="3379"/>
        <v>321.68171669810954</v>
      </c>
      <c r="K83" s="41">
        <f t="shared" ca="1" si="3379"/>
        <v>274.99138363190218</v>
      </c>
      <c r="L83" s="41">
        <f t="shared" ca="1" si="3379"/>
        <v>233.3509830572327</v>
      </c>
      <c r="M83" s="41">
        <f t="shared" ca="1" si="3379"/>
        <v>196.40502483236213</v>
      </c>
      <c r="N83" s="41">
        <f t="shared" ca="1" si="3379"/>
        <v>163.77119766040846</v>
      </c>
      <c r="O83" s="41">
        <f t="shared" ca="1" si="3379"/>
        <v>135.07511324826984</v>
      </c>
      <c r="P83" s="41">
        <f t="shared" ca="1" si="3379"/>
        <v>109.96150516492784</v>
      </c>
      <c r="Q83" s="41">
        <f t="shared" ca="1" si="3379"/>
        <v>88.096782452101522</v>
      </c>
      <c r="R83" s="41">
        <f t="shared" ca="1" si="3379"/>
        <v>69.315647928504532</v>
      </c>
      <c r="S83" s="41">
        <f t="shared" ca="1" si="3379"/>
        <v>53.433126658786804</v>
      </c>
      <c r="T83" s="41">
        <f t="shared" ca="1" si="3379"/>
        <v>40.242751122930599</v>
      </c>
      <c r="U83" s="41">
        <f t="shared" ca="1" si="3379"/>
        <v>29.516071055269045</v>
      </c>
      <c r="V83" s="41">
        <f t="shared" ca="1" si="3379"/>
        <v>21.003898486806527</v>
      </c>
      <c r="W83" s="41">
        <f t="shared" ca="1" si="3379"/>
        <v>14.439626559033421</v>
      </c>
      <c r="X83" s="41">
        <f t="shared" ca="1" si="3379"/>
        <v>9.5448182958418037</v>
      </c>
      <c r="Y83" s="42">
        <f t="shared" ca="1" si="3379"/>
        <v>6.0370223992013621</v>
      </c>
      <c r="Z83" s="41">
        <f t="shared" ca="1" si="3379"/>
        <v>3.6394335379332849</v>
      </c>
      <c r="AA83" s="42">
        <f t="shared" ca="1" si="3379"/>
        <v>2.0916019494872482</v>
      </c>
      <c r="AB83" s="42">
        <f t="shared" ca="1" si="3379"/>
        <v>1.1256487545749674</v>
      </c>
      <c r="AC83" s="42">
        <f t="shared" ca="1" si="3379"/>
        <v>0.54100747256143422</v>
      </c>
      <c r="AD83" s="42">
        <f t="shared" ca="1" si="3379"/>
        <v>0.19721727935240241</v>
      </c>
      <c r="AE83" s="42">
        <f t="shared" ca="1" si="3379"/>
        <v>0</v>
      </c>
      <c r="AF83" s="42" t="e">
        <f t="shared" ca="1" si="3379"/>
        <v>#REF!</v>
      </c>
      <c r="AG83" s="42" t="e">
        <f t="shared" ca="1" si="3379"/>
        <v>#REF!</v>
      </c>
      <c r="AH83" s="42" t="e">
        <f t="shared" ca="1" si="3379"/>
        <v>#REF!</v>
      </c>
      <c r="AI83" s="42" t="e">
        <f t="shared" ca="1" si="3379"/>
        <v>#REF!</v>
      </c>
      <c r="AJ83" s="42" t="e">
        <f t="shared" ca="1" si="3379"/>
        <v>#REF!</v>
      </c>
      <c r="AK83" s="42" t="e">
        <f t="shared" ca="1" si="3379"/>
        <v>#REF!</v>
      </c>
      <c r="AL83" s="42" t="e">
        <f t="shared" ref="AL83:BQ83" ca="1" si="3380">SUM(AL79:AL82)</f>
        <v>#REF!</v>
      </c>
      <c r="AM83" s="42" t="e">
        <f t="shared" ca="1" si="3380"/>
        <v>#REF!</v>
      </c>
      <c r="AN83" s="42" t="e">
        <f t="shared" ca="1" si="3380"/>
        <v>#REF!</v>
      </c>
      <c r="AO83" s="42" t="e">
        <f t="shared" ca="1" si="3380"/>
        <v>#REF!</v>
      </c>
      <c r="AP83" s="42" t="e">
        <f t="shared" ca="1" si="3380"/>
        <v>#REF!</v>
      </c>
      <c r="AQ83" s="42" t="e">
        <f t="shared" ca="1" si="3380"/>
        <v>#REF!</v>
      </c>
      <c r="AR83" s="42" t="e">
        <f t="shared" ca="1" si="3380"/>
        <v>#REF!</v>
      </c>
      <c r="AS83" s="42" t="e">
        <f t="shared" ca="1" si="3380"/>
        <v>#REF!</v>
      </c>
      <c r="AT83" s="42" t="e">
        <f t="shared" ca="1" si="3380"/>
        <v>#REF!</v>
      </c>
      <c r="AU83" s="42" t="e">
        <f t="shared" ca="1" si="3380"/>
        <v>#REF!</v>
      </c>
      <c r="AV83" s="42" t="e">
        <f t="shared" ca="1" si="3380"/>
        <v>#REF!</v>
      </c>
      <c r="AW83" s="42" t="e">
        <f t="shared" ca="1" si="3380"/>
        <v>#REF!</v>
      </c>
      <c r="AX83" s="42" t="e">
        <f t="shared" ca="1" si="3380"/>
        <v>#REF!</v>
      </c>
      <c r="AY83" s="42" t="e">
        <f t="shared" ca="1" si="3380"/>
        <v>#REF!</v>
      </c>
      <c r="AZ83" s="42" t="e">
        <f t="shared" ca="1" si="3380"/>
        <v>#REF!</v>
      </c>
      <c r="BA83" s="42" t="e">
        <f t="shared" ca="1" si="3380"/>
        <v>#REF!</v>
      </c>
      <c r="BB83" s="42" t="e">
        <f t="shared" ca="1" si="3380"/>
        <v>#REF!</v>
      </c>
      <c r="BC83" s="42" t="e">
        <f t="shared" ca="1" si="3380"/>
        <v>#REF!</v>
      </c>
      <c r="BD83" s="42" t="e">
        <f t="shared" ca="1" si="3380"/>
        <v>#REF!</v>
      </c>
      <c r="BE83" s="42" t="e">
        <f t="shared" ca="1" si="3380"/>
        <v>#REF!</v>
      </c>
      <c r="BF83" s="42" t="e">
        <f t="shared" ca="1" si="3380"/>
        <v>#REF!</v>
      </c>
      <c r="BG83" s="42" t="e">
        <f t="shared" ca="1" si="3380"/>
        <v>#REF!</v>
      </c>
      <c r="BH83" s="123" t="e">
        <f t="shared" ca="1" si="3380"/>
        <v>#REF!</v>
      </c>
      <c r="BI83" s="123" t="e">
        <f t="shared" ca="1" si="3380"/>
        <v>#REF!</v>
      </c>
      <c r="BJ83" s="42" t="e">
        <f t="shared" ca="1" si="3380"/>
        <v>#REF!</v>
      </c>
      <c r="BK83" s="42" t="e">
        <f t="shared" ca="1" si="3380"/>
        <v>#REF!</v>
      </c>
      <c r="BL83" s="42" t="e">
        <f t="shared" ca="1" si="3380"/>
        <v>#REF!</v>
      </c>
      <c r="BM83" s="42" t="e">
        <f t="shared" ca="1" si="3380"/>
        <v>#REF!</v>
      </c>
      <c r="BN83" s="42" t="e">
        <f t="shared" ca="1" si="3380"/>
        <v>#REF!</v>
      </c>
      <c r="BO83" s="42" t="e">
        <f t="shared" ca="1" si="3380"/>
        <v>#REF!</v>
      </c>
      <c r="BP83" s="42" t="e">
        <f t="shared" ca="1" si="3380"/>
        <v>#REF!</v>
      </c>
      <c r="BQ83" s="42" t="e">
        <f t="shared" ca="1" si="3380"/>
        <v>#REF!</v>
      </c>
      <c r="BR83" s="42" t="e">
        <f t="shared" ref="BR83:CW83" ca="1" si="3381">SUM(BR79:BR82)</f>
        <v>#REF!</v>
      </c>
      <c r="BS83" s="42" t="e">
        <f t="shared" ca="1" si="3381"/>
        <v>#REF!</v>
      </c>
      <c r="BT83" s="42" t="e">
        <f t="shared" ca="1" si="3381"/>
        <v>#REF!</v>
      </c>
      <c r="BU83" s="42" t="e">
        <f t="shared" ca="1" si="3381"/>
        <v>#REF!</v>
      </c>
      <c r="BV83" s="42" t="e">
        <f t="shared" ca="1" si="3381"/>
        <v>#REF!</v>
      </c>
      <c r="BW83" s="42" t="e">
        <f t="shared" ca="1" si="3381"/>
        <v>#REF!</v>
      </c>
      <c r="BX83" s="42" t="e">
        <f t="shared" ca="1" si="3381"/>
        <v>#REF!</v>
      </c>
      <c r="BY83" s="42" t="e">
        <f t="shared" ca="1" si="3381"/>
        <v>#REF!</v>
      </c>
      <c r="BZ83" s="42" t="e">
        <f t="shared" ca="1" si="3381"/>
        <v>#REF!</v>
      </c>
      <c r="CA83" s="42" t="e">
        <f t="shared" ca="1" si="3381"/>
        <v>#REF!</v>
      </c>
      <c r="CB83" s="42" t="e">
        <f t="shared" ca="1" si="3381"/>
        <v>#REF!</v>
      </c>
      <c r="CC83" s="42" t="e">
        <f t="shared" ca="1" si="3381"/>
        <v>#REF!</v>
      </c>
      <c r="CD83" s="42" t="e">
        <f t="shared" ca="1" si="3381"/>
        <v>#REF!</v>
      </c>
      <c r="CE83" s="42" t="e">
        <f t="shared" ca="1" si="3381"/>
        <v>#REF!</v>
      </c>
      <c r="CF83" s="42" t="e">
        <f t="shared" ca="1" si="3381"/>
        <v>#REF!</v>
      </c>
      <c r="CG83" s="42" t="e">
        <f t="shared" ca="1" si="3381"/>
        <v>#REF!</v>
      </c>
      <c r="CH83" s="42" t="e">
        <f t="shared" ca="1" si="3381"/>
        <v>#REF!</v>
      </c>
      <c r="CI83" s="42" t="e">
        <f t="shared" ca="1" si="3381"/>
        <v>#REF!</v>
      </c>
      <c r="CJ83" s="42" t="e">
        <f t="shared" ca="1" si="3381"/>
        <v>#REF!</v>
      </c>
      <c r="CK83" s="42" t="e">
        <f t="shared" ca="1" si="3381"/>
        <v>#REF!</v>
      </c>
      <c r="CL83" s="42" t="e">
        <f t="shared" ca="1" si="3381"/>
        <v>#REF!</v>
      </c>
      <c r="CM83" s="42" t="e">
        <f t="shared" ca="1" si="3381"/>
        <v>#REF!</v>
      </c>
      <c r="CN83" s="42" t="e">
        <f t="shared" ca="1" si="3381"/>
        <v>#REF!</v>
      </c>
      <c r="CO83" s="42" t="e">
        <f t="shared" ca="1" si="3381"/>
        <v>#REF!</v>
      </c>
      <c r="CP83" s="42" t="e">
        <f t="shared" ca="1" si="3381"/>
        <v>#REF!</v>
      </c>
      <c r="CQ83" s="42" t="e">
        <f t="shared" ca="1" si="3381"/>
        <v>#REF!</v>
      </c>
      <c r="CR83" s="42" t="e">
        <f t="shared" ca="1" si="3381"/>
        <v>#REF!</v>
      </c>
      <c r="CS83" s="42" t="e">
        <f t="shared" ca="1" si="3381"/>
        <v>#REF!</v>
      </c>
      <c r="CT83" s="42" t="e">
        <f t="shared" ca="1" si="3381"/>
        <v>#REF!</v>
      </c>
      <c r="CU83" s="42" t="e">
        <f t="shared" ca="1" si="3381"/>
        <v>#REF!</v>
      </c>
      <c r="CV83" s="42" t="e">
        <f t="shared" ca="1" si="3381"/>
        <v>#REF!</v>
      </c>
      <c r="CW83" s="42" t="e">
        <f t="shared" ca="1" si="3381"/>
        <v>#REF!</v>
      </c>
      <c r="CX83" s="42" t="e">
        <f t="shared" ref="CX83:EC83" ca="1" si="3382">SUM(CX79:CX82)</f>
        <v>#REF!</v>
      </c>
      <c r="CY83" s="42" t="e">
        <f t="shared" ca="1" si="3382"/>
        <v>#REF!</v>
      </c>
      <c r="CZ83" s="42" t="e">
        <f t="shared" ca="1" si="3382"/>
        <v>#REF!</v>
      </c>
      <c r="DA83" s="42" t="e">
        <f t="shared" ca="1" si="3382"/>
        <v>#REF!</v>
      </c>
      <c r="DB83" s="42" t="e">
        <f t="shared" ca="1" si="3382"/>
        <v>#REF!</v>
      </c>
      <c r="DC83" s="42" t="e">
        <f t="shared" ca="1" si="3382"/>
        <v>#REF!</v>
      </c>
      <c r="DD83" s="42" t="e">
        <f t="shared" ca="1" si="3382"/>
        <v>#REF!</v>
      </c>
      <c r="DE83" s="42" t="e">
        <f t="shared" ca="1" si="3382"/>
        <v>#REF!</v>
      </c>
      <c r="DF83" s="42" t="e">
        <f t="shared" ca="1" si="3382"/>
        <v>#REF!</v>
      </c>
      <c r="DG83" s="42" t="e">
        <f t="shared" ca="1" si="3382"/>
        <v>#REF!</v>
      </c>
      <c r="DH83" s="42" t="e">
        <f t="shared" ca="1" si="3382"/>
        <v>#REF!</v>
      </c>
      <c r="DI83" s="42" t="e">
        <f t="shared" ca="1" si="3382"/>
        <v>#REF!</v>
      </c>
      <c r="DJ83" s="42" t="e">
        <f t="shared" ca="1" si="3382"/>
        <v>#REF!</v>
      </c>
      <c r="DK83" s="42" t="e">
        <f t="shared" ca="1" si="3382"/>
        <v>#REF!</v>
      </c>
      <c r="DL83" s="42" t="e">
        <f t="shared" ca="1" si="3382"/>
        <v>#REF!</v>
      </c>
      <c r="DM83" s="42" t="e">
        <f t="shared" ca="1" si="3382"/>
        <v>#REF!</v>
      </c>
      <c r="DN83" s="42" t="e">
        <f t="shared" ca="1" si="3382"/>
        <v>#REF!</v>
      </c>
      <c r="DO83" s="42" t="e">
        <f t="shared" ca="1" si="3382"/>
        <v>#REF!</v>
      </c>
      <c r="DP83" s="42" t="e">
        <f t="shared" ca="1" si="3382"/>
        <v>#REF!</v>
      </c>
      <c r="DQ83" s="42" t="e">
        <f t="shared" ca="1" si="3382"/>
        <v>#REF!</v>
      </c>
      <c r="DR83" s="42" t="e">
        <f t="shared" ca="1" si="3382"/>
        <v>#REF!</v>
      </c>
      <c r="DS83" s="42" t="e">
        <f t="shared" ca="1" si="3382"/>
        <v>#REF!</v>
      </c>
      <c r="DT83" s="42" t="e">
        <f t="shared" ca="1" si="3382"/>
        <v>#REF!</v>
      </c>
      <c r="DU83" s="42" t="e">
        <f t="shared" ca="1" si="3382"/>
        <v>#REF!</v>
      </c>
      <c r="DV83" s="42" t="e">
        <f t="shared" ca="1" si="3382"/>
        <v>#REF!</v>
      </c>
      <c r="DW83" s="42" t="e">
        <f t="shared" ca="1" si="3382"/>
        <v>#REF!</v>
      </c>
      <c r="DX83" s="42" t="e">
        <f t="shared" ca="1" si="3382"/>
        <v>#REF!</v>
      </c>
      <c r="DY83" s="42" t="e">
        <f t="shared" ca="1" si="3382"/>
        <v>#REF!</v>
      </c>
      <c r="DZ83" s="42" t="e">
        <f t="shared" ca="1" si="3382"/>
        <v>#REF!</v>
      </c>
      <c r="EA83" s="42" t="e">
        <f t="shared" ca="1" si="3382"/>
        <v>#REF!</v>
      </c>
      <c r="EB83" s="42" t="e">
        <f t="shared" ca="1" si="3382"/>
        <v>#REF!</v>
      </c>
      <c r="EC83" s="42" t="e">
        <f t="shared" ca="1" si="3382"/>
        <v>#REF!</v>
      </c>
      <c r="ED83" s="42" t="e">
        <f t="shared" ref="ED83:FI83" ca="1" si="3383">SUM(ED79:ED82)</f>
        <v>#REF!</v>
      </c>
      <c r="EE83" s="42" t="e">
        <f t="shared" ca="1" si="3383"/>
        <v>#REF!</v>
      </c>
      <c r="EF83" s="42" t="e">
        <f t="shared" ca="1" si="3383"/>
        <v>#REF!</v>
      </c>
      <c r="EG83" s="42" t="e">
        <f t="shared" ca="1" si="3383"/>
        <v>#REF!</v>
      </c>
      <c r="EH83" s="42" t="e">
        <f t="shared" ca="1" si="3383"/>
        <v>#REF!</v>
      </c>
      <c r="EI83" s="42" t="e">
        <f t="shared" ca="1" si="3383"/>
        <v>#REF!</v>
      </c>
      <c r="EJ83" s="42" t="e">
        <f t="shared" ca="1" si="3383"/>
        <v>#REF!</v>
      </c>
      <c r="EK83" s="42" t="e">
        <f t="shared" ca="1" si="3383"/>
        <v>#REF!</v>
      </c>
      <c r="EL83" s="42" t="e">
        <f t="shared" ca="1" si="3383"/>
        <v>#REF!</v>
      </c>
      <c r="EM83" s="42" t="e">
        <f t="shared" ca="1" si="3383"/>
        <v>#REF!</v>
      </c>
      <c r="EN83" s="42" t="e">
        <f t="shared" ca="1" si="3383"/>
        <v>#REF!</v>
      </c>
      <c r="EO83" s="42" t="e">
        <f t="shared" ca="1" si="3383"/>
        <v>#REF!</v>
      </c>
      <c r="EP83" s="42" t="e">
        <f t="shared" ca="1" si="3383"/>
        <v>#REF!</v>
      </c>
      <c r="EQ83" s="42" t="e">
        <f t="shared" ca="1" si="3383"/>
        <v>#REF!</v>
      </c>
      <c r="ER83" s="42" t="e">
        <f t="shared" ca="1" si="3383"/>
        <v>#REF!</v>
      </c>
      <c r="ES83" s="42" t="e">
        <f t="shared" ca="1" si="3383"/>
        <v>#REF!</v>
      </c>
      <c r="ET83" s="42" t="e">
        <f t="shared" ca="1" si="3383"/>
        <v>#REF!</v>
      </c>
      <c r="EU83" s="42" t="e">
        <f t="shared" ca="1" si="3383"/>
        <v>#REF!</v>
      </c>
      <c r="EV83" s="42" t="e">
        <f t="shared" ca="1" si="3383"/>
        <v>#REF!</v>
      </c>
      <c r="EW83" s="42" t="e">
        <f t="shared" ca="1" si="3383"/>
        <v>#REF!</v>
      </c>
      <c r="EX83" s="42" t="e">
        <f t="shared" ca="1" si="3383"/>
        <v>#REF!</v>
      </c>
      <c r="EY83" s="42" t="e">
        <f t="shared" ca="1" si="3383"/>
        <v>#REF!</v>
      </c>
      <c r="EZ83" s="42" t="e">
        <f t="shared" ca="1" si="3383"/>
        <v>#REF!</v>
      </c>
      <c r="FA83" s="42" t="e">
        <f t="shared" ca="1" si="3383"/>
        <v>#REF!</v>
      </c>
      <c r="FB83" s="42" t="e">
        <f t="shared" ca="1" si="3383"/>
        <v>#REF!</v>
      </c>
      <c r="FC83" s="42" t="e">
        <f t="shared" ca="1" si="3383"/>
        <v>#REF!</v>
      </c>
      <c r="FD83" s="42" t="e">
        <f t="shared" ca="1" si="3383"/>
        <v>#REF!</v>
      </c>
      <c r="FE83" s="42" t="e">
        <f t="shared" ca="1" si="3383"/>
        <v>#REF!</v>
      </c>
      <c r="FF83" s="42" t="e">
        <f t="shared" ca="1" si="3383"/>
        <v>#REF!</v>
      </c>
      <c r="FG83" s="42" t="e">
        <f t="shared" ca="1" si="3383"/>
        <v>#REF!</v>
      </c>
      <c r="FH83" s="42" t="e">
        <f t="shared" ca="1" si="3383"/>
        <v>#REF!</v>
      </c>
      <c r="FI83" s="42" t="e">
        <f t="shared" ca="1" si="3383"/>
        <v>#REF!</v>
      </c>
      <c r="FJ83" s="42" t="e">
        <f t="shared" ref="FJ83:GJ83" ca="1" si="3384">SUM(FJ79:FJ82)</f>
        <v>#REF!</v>
      </c>
      <c r="FK83" s="42" t="e">
        <f t="shared" ca="1" si="3384"/>
        <v>#REF!</v>
      </c>
      <c r="FL83" s="42" t="e">
        <f t="shared" ca="1" si="3384"/>
        <v>#REF!</v>
      </c>
      <c r="FM83" s="42" t="e">
        <f t="shared" ca="1" si="3384"/>
        <v>#REF!</v>
      </c>
      <c r="FN83" s="42" t="e">
        <f t="shared" ca="1" si="3384"/>
        <v>#REF!</v>
      </c>
      <c r="FO83" s="42" t="e">
        <f t="shared" ca="1" si="3384"/>
        <v>#REF!</v>
      </c>
      <c r="FP83" s="42" t="e">
        <f t="shared" ca="1" si="3384"/>
        <v>#REF!</v>
      </c>
      <c r="FQ83" s="42" t="e">
        <f t="shared" ca="1" si="3384"/>
        <v>#REF!</v>
      </c>
      <c r="FR83" s="42" t="e">
        <f t="shared" ca="1" si="3384"/>
        <v>#REF!</v>
      </c>
      <c r="FS83" s="42" t="e">
        <f t="shared" ca="1" si="3384"/>
        <v>#REF!</v>
      </c>
      <c r="FT83" s="42" t="e">
        <f t="shared" ca="1" si="3384"/>
        <v>#REF!</v>
      </c>
      <c r="FU83" s="42" t="e">
        <f t="shared" ca="1" si="3384"/>
        <v>#REF!</v>
      </c>
      <c r="FV83" s="42" t="e">
        <f t="shared" ca="1" si="3384"/>
        <v>#REF!</v>
      </c>
      <c r="FW83" s="42" t="e">
        <f t="shared" ca="1" si="3384"/>
        <v>#REF!</v>
      </c>
      <c r="FX83" s="42" t="e">
        <f t="shared" ca="1" si="3384"/>
        <v>#REF!</v>
      </c>
      <c r="FY83" s="42" t="e">
        <f t="shared" ca="1" si="3384"/>
        <v>#REF!</v>
      </c>
      <c r="FZ83" s="42" t="e">
        <f t="shared" ca="1" si="3384"/>
        <v>#REF!</v>
      </c>
      <c r="GA83" s="42" t="e">
        <f t="shared" ca="1" si="3384"/>
        <v>#REF!</v>
      </c>
      <c r="GB83" s="42" t="e">
        <f t="shared" ca="1" si="3384"/>
        <v>#REF!</v>
      </c>
      <c r="GC83" s="42" t="e">
        <f t="shared" ca="1" si="3384"/>
        <v>#REF!</v>
      </c>
      <c r="GD83" s="42" t="e">
        <f t="shared" ca="1" si="3384"/>
        <v>#REF!</v>
      </c>
      <c r="GE83" s="42" t="e">
        <f t="shared" ca="1" si="3384"/>
        <v>#REF!</v>
      </c>
      <c r="GF83" s="42" t="e">
        <f t="shared" ca="1" si="3384"/>
        <v>#REF!</v>
      </c>
      <c r="GG83" s="42" t="e">
        <f t="shared" ca="1" si="3384"/>
        <v>#REF!</v>
      </c>
      <c r="GH83" s="42" t="e">
        <f t="shared" ca="1" si="3384"/>
        <v>#REF!</v>
      </c>
      <c r="GI83" s="42" t="e">
        <f t="shared" ca="1" si="3384"/>
        <v>#REF!</v>
      </c>
      <c r="GJ83" s="42" t="e">
        <f t="shared" ca="1" si="3384"/>
        <v>#REF!</v>
      </c>
    </row>
    <row r="85" spans="3:192" x14ac:dyDescent="0.3">
      <c r="C85" s="37" t="s">
        <v>486</v>
      </c>
    </row>
    <row r="86" spans="3:192" x14ac:dyDescent="0.3">
      <c r="C86" s="30" t="s">
        <v>478</v>
      </c>
      <c r="D86" s="38"/>
      <c r="E86" s="68"/>
      <c r="F86" s="38">
        <f t="shared" ref="F86:AK86" si="3385">F64+F72+F79</f>
        <v>0</v>
      </c>
      <c r="G86" s="38">
        <f t="shared" ca="1" si="3385"/>
        <v>131.43576019066882</v>
      </c>
      <c r="H86" s="38">
        <f t="shared" ca="1" si="3385"/>
        <v>255.32331806457412</v>
      </c>
      <c r="I86" s="38">
        <f t="shared" ca="1" si="3385"/>
        <v>385.92485111125239</v>
      </c>
      <c r="J86" s="38">
        <f t="shared" ca="1" si="3385"/>
        <v>495.95502495340673</v>
      </c>
      <c r="K86" s="38">
        <f t="shared" ca="1" si="3385"/>
        <v>336.42848891820432</v>
      </c>
      <c r="L86" s="38">
        <f t="shared" ca="1" si="3385"/>
        <v>416.40348771338887</v>
      </c>
      <c r="M86" s="38">
        <f t="shared" ca="1" si="3385"/>
        <v>480.13688992763696</v>
      </c>
      <c r="N86" s="38">
        <f t="shared" ca="1" si="3385"/>
        <v>530.18301892422608</v>
      </c>
      <c r="O86" s="38">
        <f t="shared" ca="1" si="3385"/>
        <v>568.80321109696354</v>
      </c>
      <c r="P86" s="38">
        <f t="shared" ca="1" si="3385"/>
        <v>459.02172560388794</v>
      </c>
      <c r="Q86" s="38">
        <f t="shared" ca="1" si="3385"/>
        <v>471.75277720582085</v>
      </c>
      <c r="R86" s="38">
        <f t="shared" ca="1" si="3385"/>
        <v>469.77627939592622</v>
      </c>
      <c r="S86" s="38">
        <f t="shared" ca="1" si="3385"/>
        <v>453.25418567049667</v>
      </c>
      <c r="T86" s="38">
        <f t="shared" ca="1" si="3385"/>
        <v>425.13525972625439</v>
      </c>
      <c r="U86" s="38">
        <f t="shared" ca="1" si="3385"/>
        <v>327.71192459793684</v>
      </c>
      <c r="V86" s="38">
        <f t="shared" ca="1" si="3385"/>
        <v>282.29655803491153</v>
      </c>
      <c r="W86" s="38">
        <f t="shared" ca="1" si="3385"/>
        <v>234.80368600387948</v>
      </c>
      <c r="X86" s="38">
        <f t="shared" ca="1" si="3385"/>
        <v>188.27837574664673</v>
      </c>
      <c r="Y86" s="39">
        <f t="shared" ca="1" si="3385"/>
        <v>145.35646290513066</v>
      </c>
      <c r="Z86" s="38">
        <f t="shared" ca="1" si="3385"/>
        <v>93.280554523581173</v>
      </c>
      <c r="AA86" s="39">
        <f t="shared" ca="1" si="3385"/>
        <v>62.013407672722423</v>
      </c>
      <c r="AB86" s="39">
        <f t="shared" ca="1" si="3385"/>
        <v>40.075881343419326</v>
      </c>
      <c r="AC86" s="39">
        <f t="shared" ca="1" si="3385"/>
        <v>25.503223993039299</v>
      </c>
      <c r="AD86" s="39">
        <f t="shared" ca="1" si="3385"/>
        <v>16.247887639842439</v>
      </c>
      <c r="AE86" s="39">
        <f t="shared" ca="1" si="3385"/>
        <v>9.3698819827957092</v>
      </c>
      <c r="AF86" s="39">
        <f t="shared" ca="1" si="3385"/>
        <v>-4.3679504457827534E-12</v>
      </c>
      <c r="AG86" s="39" t="e">
        <f t="shared" ca="1" si="3385"/>
        <v>#N/A</v>
      </c>
      <c r="AH86" s="39" t="e">
        <f t="shared" ca="1" si="3385"/>
        <v>#N/A</v>
      </c>
      <c r="AI86" s="39" t="e">
        <f t="shared" ca="1" si="3385"/>
        <v>#N/A</v>
      </c>
      <c r="AJ86" s="39" t="e">
        <f t="shared" ca="1" si="3385"/>
        <v>#N/A</v>
      </c>
      <c r="AK86" s="39" t="e">
        <f t="shared" ca="1" si="3385"/>
        <v>#N/A</v>
      </c>
      <c r="AL86" s="39" t="e">
        <f t="shared" ref="AL86:BQ86" ca="1" si="3386">AL64+AL72+AL79</f>
        <v>#N/A</v>
      </c>
      <c r="AM86" s="39" t="e">
        <f t="shared" ca="1" si="3386"/>
        <v>#N/A</v>
      </c>
      <c r="AN86" s="39" t="e">
        <f t="shared" ca="1" si="3386"/>
        <v>#N/A</v>
      </c>
      <c r="AO86" s="39" t="e">
        <f t="shared" ca="1" si="3386"/>
        <v>#N/A</v>
      </c>
      <c r="AP86" s="39" t="e">
        <f t="shared" ca="1" si="3386"/>
        <v>#N/A</v>
      </c>
      <c r="AQ86" s="39" t="e">
        <f t="shared" ca="1" si="3386"/>
        <v>#N/A</v>
      </c>
      <c r="AR86" s="39" t="e">
        <f t="shared" ca="1" si="3386"/>
        <v>#N/A</v>
      </c>
      <c r="AS86" s="39" t="e">
        <f t="shared" ca="1" si="3386"/>
        <v>#N/A</v>
      </c>
      <c r="AT86" s="39" t="e">
        <f t="shared" ca="1" si="3386"/>
        <v>#N/A</v>
      </c>
      <c r="AU86" s="39" t="e">
        <f t="shared" ca="1" si="3386"/>
        <v>#N/A</v>
      </c>
      <c r="AV86" s="39" t="e">
        <f t="shared" ca="1" si="3386"/>
        <v>#N/A</v>
      </c>
      <c r="AW86" s="39" t="e">
        <f t="shared" ca="1" si="3386"/>
        <v>#N/A</v>
      </c>
      <c r="AX86" s="39" t="e">
        <f t="shared" ca="1" si="3386"/>
        <v>#N/A</v>
      </c>
      <c r="AY86" s="39" t="e">
        <f t="shared" ca="1" si="3386"/>
        <v>#N/A</v>
      </c>
      <c r="AZ86" s="39" t="e">
        <f t="shared" ca="1" si="3386"/>
        <v>#N/A</v>
      </c>
      <c r="BA86" s="39" t="e">
        <f t="shared" ca="1" si="3386"/>
        <v>#N/A</v>
      </c>
      <c r="BB86" s="39" t="e">
        <f t="shared" ca="1" si="3386"/>
        <v>#N/A</v>
      </c>
      <c r="BC86" s="39" t="e">
        <f t="shared" ca="1" si="3386"/>
        <v>#N/A</v>
      </c>
      <c r="BD86" s="39" t="e">
        <f t="shared" ca="1" si="3386"/>
        <v>#N/A</v>
      </c>
      <c r="BE86" s="39" t="e">
        <f t="shared" ca="1" si="3386"/>
        <v>#N/A</v>
      </c>
      <c r="BF86" s="39" t="e">
        <f t="shared" ca="1" si="3386"/>
        <v>#N/A</v>
      </c>
      <c r="BG86" s="39" t="e">
        <f t="shared" ca="1" si="3386"/>
        <v>#N/A</v>
      </c>
      <c r="BH86" s="39" t="e">
        <f t="shared" ca="1" si="3386"/>
        <v>#N/A</v>
      </c>
      <c r="BI86" s="39" t="e">
        <f t="shared" ca="1" si="3386"/>
        <v>#N/A</v>
      </c>
      <c r="BJ86" s="39" t="e">
        <f t="shared" ca="1" si="3386"/>
        <v>#N/A</v>
      </c>
      <c r="BK86" s="39" t="e">
        <f t="shared" ca="1" si="3386"/>
        <v>#N/A</v>
      </c>
      <c r="BL86" s="39" t="e">
        <f t="shared" ca="1" si="3386"/>
        <v>#N/A</v>
      </c>
      <c r="BM86" s="39" t="e">
        <f t="shared" ca="1" si="3386"/>
        <v>#N/A</v>
      </c>
      <c r="BN86" s="39" t="e">
        <f t="shared" ca="1" si="3386"/>
        <v>#N/A</v>
      </c>
      <c r="BO86" s="39" t="e">
        <f t="shared" ca="1" si="3386"/>
        <v>#N/A</v>
      </c>
      <c r="BP86" s="39" t="e">
        <f t="shared" ca="1" si="3386"/>
        <v>#N/A</v>
      </c>
      <c r="BQ86" s="39" t="e">
        <f t="shared" ca="1" si="3386"/>
        <v>#N/A</v>
      </c>
      <c r="BR86" s="39" t="e">
        <f t="shared" ref="BR86:CW86" ca="1" si="3387">BR64+BR72+BR79</f>
        <v>#N/A</v>
      </c>
      <c r="BS86" s="39" t="e">
        <f t="shared" ca="1" si="3387"/>
        <v>#N/A</v>
      </c>
      <c r="BT86" s="39" t="e">
        <f t="shared" ca="1" si="3387"/>
        <v>#N/A</v>
      </c>
      <c r="BU86" s="39" t="e">
        <f t="shared" ca="1" si="3387"/>
        <v>#N/A</v>
      </c>
      <c r="BV86" s="39" t="e">
        <f t="shared" ca="1" si="3387"/>
        <v>#N/A</v>
      </c>
      <c r="BW86" s="39" t="e">
        <f t="shared" ca="1" si="3387"/>
        <v>#N/A</v>
      </c>
      <c r="BX86" s="39" t="e">
        <f t="shared" ca="1" si="3387"/>
        <v>#N/A</v>
      </c>
      <c r="BY86" s="39" t="e">
        <f t="shared" ca="1" si="3387"/>
        <v>#N/A</v>
      </c>
      <c r="BZ86" s="39" t="e">
        <f t="shared" ca="1" si="3387"/>
        <v>#N/A</v>
      </c>
      <c r="CA86" s="39" t="e">
        <f t="shared" ca="1" si="3387"/>
        <v>#N/A</v>
      </c>
      <c r="CB86" s="39" t="e">
        <f t="shared" ca="1" si="3387"/>
        <v>#N/A</v>
      </c>
      <c r="CC86" s="39" t="e">
        <f t="shared" ca="1" si="3387"/>
        <v>#N/A</v>
      </c>
      <c r="CD86" s="39" t="e">
        <f t="shared" ca="1" si="3387"/>
        <v>#N/A</v>
      </c>
      <c r="CE86" s="39" t="e">
        <f t="shared" ca="1" si="3387"/>
        <v>#N/A</v>
      </c>
      <c r="CF86" s="39" t="e">
        <f t="shared" ca="1" si="3387"/>
        <v>#N/A</v>
      </c>
      <c r="CG86" s="39" t="e">
        <f t="shared" ca="1" si="3387"/>
        <v>#N/A</v>
      </c>
      <c r="CH86" s="39" t="e">
        <f t="shared" ca="1" si="3387"/>
        <v>#N/A</v>
      </c>
      <c r="CI86" s="39" t="e">
        <f t="shared" ca="1" si="3387"/>
        <v>#N/A</v>
      </c>
      <c r="CJ86" s="39" t="e">
        <f t="shared" ca="1" si="3387"/>
        <v>#N/A</v>
      </c>
      <c r="CK86" s="39" t="e">
        <f t="shared" ca="1" si="3387"/>
        <v>#N/A</v>
      </c>
      <c r="CL86" s="39" t="e">
        <f t="shared" ca="1" si="3387"/>
        <v>#N/A</v>
      </c>
      <c r="CM86" s="39" t="e">
        <f t="shared" ca="1" si="3387"/>
        <v>#N/A</v>
      </c>
      <c r="CN86" s="39" t="e">
        <f t="shared" ca="1" si="3387"/>
        <v>#N/A</v>
      </c>
      <c r="CO86" s="39" t="e">
        <f t="shared" ca="1" si="3387"/>
        <v>#N/A</v>
      </c>
      <c r="CP86" s="39" t="e">
        <f t="shared" ca="1" si="3387"/>
        <v>#N/A</v>
      </c>
      <c r="CQ86" s="39" t="e">
        <f t="shared" ca="1" si="3387"/>
        <v>#N/A</v>
      </c>
      <c r="CR86" s="39" t="e">
        <f t="shared" ca="1" si="3387"/>
        <v>#N/A</v>
      </c>
      <c r="CS86" s="39" t="e">
        <f t="shared" ca="1" si="3387"/>
        <v>#N/A</v>
      </c>
      <c r="CT86" s="39" t="e">
        <f t="shared" ca="1" si="3387"/>
        <v>#N/A</v>
      </c>
      <c r="CU86" s="39" t="e">
        <f t="shared" ca="1" si="3387"/>
        <v>#N/A</v>
      </c>
      <c r="CV86" s="39" t="e">
        <f t="shared" ca="1" si="3387"/>
        <v>#N/A</v>
      </c>
      <c r="CW86" s="39" t="e">
        <f t="shared" ca="1" si="3387"/>
        <v>#N/A</v>
      </c>
      <c r="CX86" s="39" t="e">
        <f t="shared" ref="CX86:EC86" ca="1" si="3388">CX64+CX72+CX79</f>
        <v>#N/A</v>
      </c>
      <c r="CY86" s="39" t="e">
        <f t="shared" ca="1" si="3388"/>
        <v>#N/A</v>
      </c>
      <c r="CZ86" s="39" t="e">
        <f t="shared" ca="1" si="3388"/>
        <v>#N/A</v>
      </c>
      <c r="DA86" s="39" t="e">
        <f t="shared" ca="1" si="3388"/>
        <v>#N/A</v>
      </c>
      <c r="DB86" s="39" t="e">
        <f t="shared" ca="1" si="3388"/>
        <v>#N/A</v>
      </c>
      <c r="DC86" s="39" t="e">
        <f t="shared" ca="1" si="3388"/>
        <v>#N/A</v>
      </c>
      <c r="DD86" s="39" t="e">
        <f t="shared" ca="1" si="3388"/>
        <v>#N/A</v>
      </c>
      <c r="DE86" s="39" t="e">
        <f t="shared" ca="1" si="3388"/>
        <v>#N/A</v>
      </c>
      <c r="DF86" s="39" t="e">
        <f t="shared" ca="1" si="3388"/>
        <v>#N/A</v>
      </c>
      <c r="DG86" s="39" t="e">
        <f t="shared" ca="1" si="3388"/>
        <v>#N/A</v>
      </c>
      <c r="DH86" s="39" t="e">
        <f t="shared" ca="1" si="3388"/>
        <v>#N/A</v>
      </c>
      <c r="DI86" s="39" t="e">
        <f t="shared" ca="1" si="3388"/>
        <v>#N/A</v>
      </c>
      <c r="DJ86" s="39" t="e">
        <f t="shared" ca="1" si="3388"/>
        <v>#N/A</v>
      </c>
      <c r="DK86" s="39" t="e">
        <f t="shared" ca="1" si="3388"/>
        <v>#N/A</v>
      </c>
      <c r="DL86" s="39" t="e">
        <f t="shared" ca="1" si="3388"/>
        <v>#N/A</v>
      </c>
      <c r="DM86" s="39" t="e">
        <f t="shared" ca="1" si="3388"/>
        <v>#N/A</v>
      </c>
      <c r="DN86" s="39" t="e">
        <f t="shared" ca="1" si="3388"/>
        <v>#N/A</v>
      </c>
      <c r="DO86" s="39" t="e">
        <f t="shared" ca="1" si="3388"/>
        <v>#N/A</v>
      </c>
      <c r="DP86" s="39" t="e">
        <f t="shared" ca="1" si="3388"/>
        <v>#N/A</v>
      </c>
      <c r="DQ86" s="39" t="e">
        <f t="shared" ca="1" si="3388"/>
        <v>#N/A</v>
      </c>
      <c r="DR86" s="39" t="e">
        <f t="shared" ca="1" si="3388"/>
        <v>#N/A</v>
      </c>
      <c r="DS86" s="39" t="e">
        <f t="shared" ca="1" si="3388"/>
        <v>#N/A</v>
      </c>
      <c r="DT86" s="39" t="e">
        <f t="shared" ca="1" si="3388"/>
        <v>#N/A</v>
      </c>
      <c r="DU86" s="39" t="e">
        <f t="shared" ca="1" si="3388"/>
        <v>#N/A</v>
      </c>
      <c r="DV86" s="39" t="e">
        <f t="shared" ca="1" si="3388"/>
        <v>#N/A</v>
      </c>
      <c r="DW86" s="39" t="e">
        <f t="shared" ca="1" si="3388"/>
        <v>#N/A</v>
      </c>
      <c r="DX86" s="39" t="e">
        <f t="shared" ca="1" si="3388"/>
        <v>#N/A</v>
      </c>
      <c r="DY86" s="39" t="e">
        <f t="shared" ca="1" si="3388"/>
        <v>#N/A</v>
      </c>
      <c r="DZ86" s="39" t="e">
        <f t="shared" ca="1" si="3388"/>
        <v>#N/A</v>
      </c>
      <c r="EA86" s="39" t="e">
        <f t="shared" ca="1" si="3388"/>
        <v>#N/A</v>
      </c>
      <c r="EB86" s="39" t="e">
        <f t="shared" ca="1" si="3388"/>
        <v>#N/A</v>
      </c>
      <c r="EC86" s="39" t="e">
        <f t="shared" ca="1" si="3388"/>
        <v>#N/A</v>
      </c>
      <c r="ED86" s="39" t="e">
        <f t="shared" ref="ED86:FI86" ca="1" si="3389">ED64+ED72+ED79</f>
        <v>#N/A</v>
      </c>
      <c r="EE86" s="39" t="e">
        <f t="shared" ca="1" si="3389"/>
        <v>#N/A</v>
      </c>
      <c r="EF86" s="39" t="e">
        <f t="shared" ca="1" si="3389"/>
        <v>#N/A</v>
      </c>
      <c r="EG86" s="39" t="e">
        <f t="shared" ca="1" si="3389"/>
        <v>#N/A</v>
      </c>
      <c r="EH86" s="39" t="e">
        <f t="shared" ca="1" si="3389"/>
        <v>#N/A</v>
      </c>
      <c r="EI86" s="39" t="e">
        <f t="shared" ca="1" si="3389"/>
        <v>#N/A</v>
      </c>
      <c r="EJ86" s="39" t="e">
        <f t="shared" ca="1" si="3389"/>
        <v>#N/A</v>
      </c>
      <c r="EK86" s="39" t="e">
        <f t="shared" ca="1" si="3389"/>
        <v>#N/A</v>
      </c>
      <c r="EL86" s="39" t="e">
        <f t="shared" ca="1" si="3389"/>
        <v>#N/A</v>
      </c>
      <c r="EM86" s="39" t="e">
        <f t="shared" ca="1" si="3389"/>
        <v>#N/A</v>
      </c>
      <c r="EN86" s="39" t="e">
        <f t="shared" ca="1" si="3389"/>
        <v>#N/A</v>
      </c>
      <c r="EO86" s="39" t="e">
        <f t="shared" ca="1" si="3389"/>
        <v>#N/A</v>
      </c>
      <c r="EP86" s="39" t="e">
        <f t="shared" ca="1" si="3389"/>
        <v>#N/A</v>
      </c>
      <c r="EQ86" s="39" t="e">
        <f t="shared" ca="1" si="3389"/>
        <v>#N/A</v>
      </c>
      <c r="ER86" s="39" t="e">
        <f t="shared" ca="1" si="3389"/>
        <v>#N/A</v>
      </c>
      <c r="ES86" s="39" t="e">
        <f t="shared" ca="1" si="3389"/>
        <v>#N/A</v>
      </c>
      <c r="ET86" s="39" t="e">
        <f t="shared" ca="1" si="3389"/>
        <v>#N/A</v>
      </c>
      <c r="EU86" s="39" t="e">
        <f t="shared" ca="1" si="3389"/>
        <v>#N/A</v>
      </c>
      <c r="EV86" s="39" t="e">
        <f t="shared" ca="1" si="3389"/>
        <v>#N/A</v>
      </c>
      <c r="EW86" s="39" t="e">
        <f t="shared" ca="1" si="3389"/>
        <v>#N/A</v>
      </c>
      <c r="EX86" s="39" t="e">
        <f t="shared" ca="1" si="3389"/>
        <v>#N/A</v>
      </c>
      <c r="EY86" s="39" t="e">
        <f t="shared" ca="1" si="3389"/>
        <v>#N/A</v>
      </c>
      <c r="EZ86" s="39" t="e">
        <f t="shared" ca="1" si="3389"/>
        <v>#N/A</v>
      </c>
      <c r="FA86" s="39" t="e">
        <f t="shared" ca="1" si="3389"/>
        <v>#N/A</v>
      </c>
      <c r="FB86" s="39" t="e">
        <f t="shared" ca="1" si="3389"/>
        <v>#N/A</v>
      </c>
      <c r="FC86" s="39" t="e">
        <f t="shared" ca="1" si="3389"/>
        <v>#N/A</v>
      </c>
      <c r="FD86" s="39" t="e">
        <f t="shared" ca="1" si="3389"/>
        <v>#N/A</v>
      </c>
      <c r="FE86" s="39" t="e">
        <f t="shared" ca="1" si="3389"/>
        <v>#N/A</v>
      </c>
      <c r="FF86" s="39" t="e">
        <f t="shared" ca="1" si="3389"/>
        <v>#N/A</v>
      </c>
      <c r="FG86" s="39" t="e">
        <f t="shared" ca="1" si="3389"/>
        <v>#N/A</v>
      </c>
      <c r="FH86" s="39" t="e">
        <f t="shared" ca="1" si="3389"/>
        <v>#N/A</v>
      </c>
      <c r="FI86" s="39" t="e">
        <f t="shared" ca="1" si="3389"/>
        <v>#N/A</v>
      </c>
      <c r="FJ86" s="39" t="e">
        <f t="shared" ref="FJ86:GJ86" ca="1" si="3390">FJ64+FJ72+FJ79</f>
        <v>#N/A</v>
      </c>
      <c r="FK86" s="39" t="e">
        <f t="shared" ca="1" si="3390"/>
        <v>#N/A</v>
      </c>
      <c r="FL86" s="39" t="e">
        <f t="shared" ca="1" si="3390"/>
        <v>#N/A</v>
      </c>
      <c r="FM86" s="39" t="e">
        <f t="shared" ca="1" si="3390"/>
        <v>#N/A</v>
      </c>
      <c r="FN86" s="39" t="e">
        <f t="shared" ca="1" si="3390"/>
        <v>#N/A</v>
      </c>
      <c r="FO86" s="39" t="e">
        <f t="shared" ca="1" si="3390"/>
        <v>#N/A</v>
      </c>
      <c r="FP86" s="39" t="e">
        <f t="shared" ca="1" si="3390"/>
        <v>#N/A</v>
      </c>
      <c r="FQ86" s="39" t="e">
        <f t="shared" ca="1" si="3390"/>
        <v>#N/A</v>
      </c>
      <c r="FR86" s="39" t="e">
        <f t="shared" ca="1" si="3390"/>
        <v>#N/A</v>
      </c>
      <c r="FS86" s="39" t="e">
        <f t="shared" ca="1" si="3390"/>
        <v>#N/A</v>
      </c>
      <c r="FT86" s="39" t="e">
        <f t="shared" ca="1" si="3390"/>
        <v>#N/A</v>
      </c>
      <c r="FU86" s="39" t="e">
        <f t="shared" ca="1" si="3390"/>
        <v>#N/A</v>
      </c>
      <c r="FV86" s="39" t="e">
        <f t="shared" ca="1" si="3390"/>
        <v>#N/A</v>
      </c>
      <c r="FW86" s="39" t="e">
        <f t="shared" ca="1" si="3390"/>
        <v>#N/A</v>
      </c>
      <c r="FX86" s="39" t="e">
        <f t="shared" ca="1" si="3390"/>
        <v>#N/A</v>
      </c>
      <c r="FY86" s="39" t="e">
        <f t="shared" ca="1" si="3390"/>
        <v>#N/A</v>
      </c>
      <c r="FZ86" s="39" t="e">
        <f t="shared" ca="1" si="3390"/>
        <v>#N/A</v>
      </c>
      <c r="GA86" s="39" t="e">
        <f t="shared" ca="1" si="3390"/>
        <v>#N/A</v>
      </c>
      <c r="GB86" s="39" t="e">
        <f t="shared" ca="1" si="3390"/>
        <v>#N/A</v>
      </c>
      <c r="GC86" s="39" t="e">
        <f t="shared" ca="1" si="3390"/>
        <v>#N/A</v>
      </c>
      <c r="GD86" s="39" t="e">
        <f t="shared" ca="1" si="3390"/>
        <v>#N/A</v>
      </c>
      <c r="GE86" s="39" t="e">
        <f t="shared" ca="1" si="3390"/>
        <v>#N/A</v>
      </c>
      <c r="GF86" s="39" t="e">
        <f t="shared" ca="1" si="3390"/>
        <v>#N/A</v>
      </c>
      <c r="GG86" s="39" t="e">
        <f t="shared" ca="1" si="3390"/>
        <v>#N/A</v>
      </c>
      <c r="GH86" s="39" t="e">
        <f t="shared" ca="1" si="3390"/>
        <v>#N/A</v>
      </c>
      <c r="GI86" s="39" t="e">
        <f t="shared" ca="1" si="3390"/>
        <v>#N/A</v>
      </c>
      <c r="GJ86" s="39" t="e">
        <f t="shared" ca="1" si="3390"/>
        <v>#N/A</v>
      </c>
    </row>
    <row r="87" spans="3:192" x14ac:dyDescent="0.3">
      <c r="C87" s="31" t="s">
        <v>479</v>
      </c>
      <c r="F87" s="35">
        <f ca="1">F65+F73+F80</f>
        <v>0</v>
      </c>
      <c r="G87" s="35">
        <f t="shared" ref="G87:AK87" si="3391">G65+G73+G80</f>
        <v>0</v>
      </c>
      <c r="H87" s="35">
        <f t="shared" si="3391"/>
        <v>0</v>
      </c>
      <c r="I87" s="35">
        <f t="shared" si="3391"/>
        <v>0</v>
      </c>
      <c r="J87" s="35">
        <f t="shared" si="3391"/>
        <v>0</v>
      </c>
      <c r="K87" s="35">
        <f t="shared" si="3391"/>
        <v>0</v>
      </c>
      <c r="L87" s="35">
        <f t="shared" si="3391"/>
        <v>0</v>
      </c>
      <c r="M87" s="35">
        <f t="shared" si="3391"/>
        <v>0</v>
      </c>
      <c r="N87" s="35">
        <f t="shared" si="3391"/>
        <v>0</v>
      </c>
      <c r="O87" s="35">
        <f t="shared" si="3391"/>
        <v>0</v>
      </c>
      <c r="P87" s="35">
        <f t="shared" si="3391"/>
        <v>0</v>
      </c>
      <c r="Q87" s="35">
        <f t="shared" si="3391"/>
        <v>0</v>
      </c>
      <c r="R87" s="35">
        <f t="shared" si="3391"/>
        <v>0</v>
      </c>
      <c r="S87" s="35">
        <f t="shared" si="3391"/>
        <v>0</v>
      </c>
      <c r="T87" s="35">
        <f t="shared" si="3391"/>
        <v>0</v>
      </c>
      <c r="U87" s="35">
        <f t="shared" si="3391"/>
        <v>0</v>
      </c>
      <c r="V87" s="35">
        <f t="shared" si="3391"/>
        <v>0</v>
      </c>
      <c r="W87" s="35">
        <f t="shared" si="3391"/>
        <v>0</v>
      </c>
      <c r="X87" s="35">
        <f t="shared" si="3391"/>
        <v>0</v>
      </c>
      <c r="Y87" s="40">
        <f t="shared" si="3391"/>
        <v>0</v>
      </c>
      <c r="Z87" s="35">
        <f t="shared" si="3391"/>
        <v>0</v>
      </c>
      <c r="AA87" s="40">
        <f t="shared" si="3391"/>
        <v>0</v>
      </c>
      <c r="AB87" s="40">
        <f t="shared" si="3391"/>
        <v>0</v>
      </c>
      <c r="AC87" s="40">
        <f t="shared" si="3391"/>
        <v>0</v>
      </c>
      <c r="AD87" s="40">
        <f t="shared" si="3391"/>
        <v>0</v>
      </c>
      <c r="AE87" s="40">
        <f t="shared" si="3391"/>
        <v>0</v>
      </c>
      <c r="AF87" s="40">
        <f t="shared" si="3391"/>
        <v>0</v>
      </c>
      <c r="AG87" s="40">
        <f t="shared" si="3391"/>
        <v>0</v>
      </c>
      <c r="AH87" s="40">
        <f t="shared" si="3391"/>
        <v>0</v>
      </c>
      <c r="AI87" s="40">
        <f t="shared" si="3391"/>
        <v>0</v>
      </c>
      <c r="AJ87" s="40">
        <f t="shared" si="3391"/>
        <v>0</v>
      </c>
      <c r="AK87" s="40">
        <f t="shared" si="3391"/>
        <v>0</v>
      </c>
      <c r="AL87" s="40">
        <f t="shared" ref="AL87:BQ87" si="3392">AL65+AL73+AL80</f>
        <v>0</v>
      </c>
      <c r="AM87" s="40">
        <f t="shared" si="3392"/>
        <v>0</v>
      </c>
      <c r="AN87" s="40">
        <f t="shared" si="3392"/>
        <v>0</v>
      </c>
      <c r="AO87" s="40">
        <f t="shared" si="3392"/>
        <v>0</v>
      </c>
      <c r="AP87" s="40">
        <f t="shared" si="3392"/>
        <v>0</v>
      </c>
      <c r="AQ87" s="40">
        <f t="shared" si="3392"/>
        <v>0</v>
      </c>
      <c r="AR87" s="40">
        <f t="shared" si="3392"/>
        <v>0</v>
      </c>
      <c r="AS87" s="40">
        <f t="shared" si="3392"/>
        <v>0</v>
      </c>
      <c r="AT87" s="40">
        <f t="shared" si="3392"/>
        <v>0</v>
      </c>
      <c r="AU87" s="40">
        <f t="shared" si="3392"/>
        <v>0</v>
      </c>
      <c r="AV87" s="40">
        <f t="shared" si="3392"/>
        <v>0</v>
      </c>
      <c r="AW87" s="40">
        <f t="shared" si="3392"/>
        <v>0</v>
      </c>
      <c r="AX87" s="40">
        <f t="shared" si="3392"/>
        <v>0</v>
      </c>
      <c r="AY87" s="40">
        <f t="shared" si="3392"/>
        <v>0</v>
      </c>
      <c r="AZ87" s="40">
        <f t="shared" si="3392"/>
        <v>0</v>
      </c>
      <c r="BA87" s="40">
        <f t="shared" si="3392"/>
        <v>0</v>
      </c>
      <c r="BB87" s="40">
        <f t="shared" si="3392"/>
        <v>0</v>
      </c>
      <c r="BC87" s="40">
        <f t="shared" si="3392"/>
        <v>0</v>
      </c>
      <c r="BD87" s="40">
        <f t="shared" si="3392"/>
        <v>0</v>
      </c>
      <c r="BE87" s="40">
        <f t="shared" si="3392"/>
        <v>0</v>
      </c>
      <c r="BF87" s="40">
        <f t="shared" si="3392"/>
        <v>0</v>
      </c>
      <c r="BG87" s="40">
        <f t="shared" si="3392"/>
        <v>0</v>
      </c>
      <c r="BH87" s="40">
        <f t="shared" si="3392"/>
        <v>0</v>
      </c>
      <c r="BI87" s="40">
        <f t="shared" si="3392"/>
        <v>0</v>
      </c>
      <c r="BJ87" s="40">
        <f t="shared" si="3392"/>
        <v>0</v>
      </c>
      <c r="BK87" s="40">
        <f t="shared" si="3392"/>
        <v>0</v>
      </c>
      <c r="BL87" s="40">
        <f t="shared" si="3392"/>
        <v>0</v>
      </c>
      <c r="BM87" s="40">
        <f t="shared" si="3392"/>
        <v>0</v>
      </c>
      <c r="BN87" s="40">
        <f t="shared" si="3392"/>
        <v>0</v>
      </c>
      <c r="BO87" s="40">
        <f t="shared" si="3392"/>
        <v>0</v>
      </c>
      <c r="BP87" s="40">
        <f t="shared" si="3392"/>
        <v>0</v>
      </c>
      <c r="BQ87" s="40">
        <f t="shared" si="3392"/>
        <v>0</v>
      </c>
      <c r="BR87" s="40">
        <f t="shared" ref="BR87:CW87" si="3393">BR65+BR73+BR80</f>
        <v>0</v>
      </c>
      <c r="BS87" s="40">
        <f t="shared" si="3393"/>
        <v>0</v>
      </c>
      <c r="BT87" s="40">
        <f t="shared" si="3393"/>
        <v>0</v>
      </c>
      <c r="BU87" s="40">
        <f t="shared" si="3393"/>
        <v>0</v>
      </c>
      <c r="BV87" s="40">
        <f t="shared" si="3393"/>
        <v>0</v>
      </c>
      <c r="BW87" s="40">
        <f t="shared" si="3393"/>
        <v>0</v>
      </c>
      <c r="BX87" s="40">
        <f t="shared" si="3393"/>
        <v>0</v>
      </c>
      <c r="BY87" s="40">
        <f t="shared" si="3393"/>
        <v>0</v>
      </c>
      <c r="BZ87" s="40">
        <f t="shared" si="3393"/>
        <v>0</v>
      </c>
      <c r="CA87" s="40">
        <f t="shared" si="3393"/>
        <v>0</v>
      </c>
      <c r="CB87" s="40">
        <f t="shared" si="3393"/>
        <v>0</v>
      </c>
      <c r="CC87" s="40">
        <f t="shared" si="3393"/>
        <v>0</v>
      </c>
      <c r="CD87" s="40">
        <f t="shared" si="3393"/>
        <v>0</v>
      </c>
      <c r="CE87" s="40">
        <f t="shared" si="3393"/>
        <v>0</v>
      </c>
      <c r="CF87" s="40">
        <f t="shared" si="3393"/>
        <v>0</v>
      </c>
      <c r="CG87" s="40">
        <f t="shared" si="3393"/>
        <v>0</v>
      </c>
      <c r="CH87" s="40">
        <f t="shared" si="3393"/>
        <v>0</v>
      </c>
      <c r="CI87" s="40">
        <f t="shared" si="3393"/>
        <v>0</v>
      </c>
      <c r="CJ87" s="40">
        <f t="shared" si="3393"/>
        <v>0</v>
      </c>
      <c r="CK87" s="40">
        <f t="shared" si="3393"/>
        <v>0</v>
      </c>
      <c r="CL87" s="40">
        <f t="shared" si="3393"/>
        <v>0</v>
      </c>
      <c r="CM87" s="40">
        <f t="shared" si="3393"/>
        <v>0</v>
      </c>
      <c r="CN87" s="40">
        <f t="shared" si="3393"/>
        <v>0</v>
      </c>
      <c r="CO87" s="40">
        <f t="shared" si="3393"/>
        <v>0</v>
      </c>
      <c r="CP87" s="40">
        <f t="shared" si="3393"/>
        <v>0</v>
      </c>
      <c r="CQ87" s="40">
        <f t="shared" si="3393"/>
        <v>0</v>
      </c>
      <c r="CR87" s="40">
        <f t="shared" si="3393"/>
        <v>0</v>
      </c>
      <c r="CS87" s="40">
        <f t="shared" si="3393"/>
        <v>0</v>
      </c>
      <c r="CT87" s="40">
        <f t="shared" si="3393"/>
        <v>0</v>
      </c>
      <c r="CU87" s="40">
        <f t="shared" si="3393"/>
        <v>0</v>
      </c>
      <c r="CV87" s="40">
        <f t="shared" si="3393"/>
        <v>0</v>
      </c>
      <c r="CW87" s="40">
        <f t="shared" si="3393"/>
        <v>0</v>
      </c>
      <c r="CX87" s="40">
        <f t="shared" ref="CX87:EC87" si="3394">CX65+CX73+CX80</f>
        <v>0</v>
      </c>
      <c r="CY87" s="40">
        <f t="shared" si="3394"/>
        <v>0</v>
      </c>
      <c r="CZ87" s="40">
        <f t="shared" si="3394"/>
        <v>0</v>
      </c>
      <c r="DA87" s="40">
        <f t="shared" si="3394"/>
        <v>0</v>
      </c>
      <c r="DB87" s="40">
        <f t="shared" si="3394"/>
        <v>0</v>
      </c>
      <c r="DC87" s="40">
        <f t="shared" si="3394"/>
        <v>0</v>
      </c>
      <c r="DD87" s="40">
        <f t="shared" si="3394"/>
        <v>0</v>
      </c>
      <c r="DE87" s="40">
        <f t="shared" si="3394"/>
        <v>0</v>
      </c>
      <c r="DF87" s="40">
        <f t="shared" si="3394"/>
        <v>0</v>
      </c>
      <c r="DG87" s="40">
        <f t="shared" si="3394"/>
        <v>0</v>
      </c>
      <c r="DH87" s="40">
        <f t="shared" si="3394"/>
        <v>0</v>
      </c>
      <c r="DI87" s="40">
        <f t="shared" si="3394"/>
        <v>0</v>
      </c>
      <c r="DJ87" s="40">
        <f t="shared" si="3394"/>
        <v>0</v>
      </c>
      <c r="DK87" s="40">
        <f t="shared" si="3394"/>
        <v>0</v>
      </c>
      <c r="DL87" s="40">
        <f t="shared" si="3394"/>
        <v>0</v>
      </c>
      <c r="DM87" s="40">
        <f t="shared" si="3394"/>
        <v>0</v>
      </c>
      <c r="DN87" s="40">
        <f t="shared" si="3394"/>
        <v>0</v>
      </c>
      <c r="DO87" s="40">
        <f t="shared" si="3394"/>
        <v>0</v>
      </c>
      <c r="DP87" s="40">
        <f t="shared" si="3394"/>
        <v>0</v>
      </c>
      <c r="DQ87" s="40">
        <f t="shared" si="3394"/>
        <v>0</v>
      </c>
      <c r="DR87" s="40">
        <f t="shared" si="3394"/>
        <v>0</v>
      </c>
      <c r="DS87" s="40">
        <f t="shared" si="3394"/>
        <v>0</v>
      </c>
      <c r="DT87" s="40">
        <f t="shared" si="3394"/>
        <v>0</v>
      </c>
      <c r="DU87" s="40">
        <f t="shared" si="3394"/>
        <v>0</v>
      </c>
      <c r="DV87" s="40">
        <f t="shared" si="3394"/>
        <v>0</v>
      </c>
      <c r="DW87" s="40">
        <f t="shared" si="3394"/>
        <v>0</v>
      </c>
      <c r="DX87" s="40">
        <f t="shared" si="3394"/>
        <v>0</v>
      </c>
      <c r="DY87" s="40">
        <f t="shared" si="3394"/>
        <v>0</v>
      </c>
      <c r="DZ87" s="40">
        <f t="shared" si="3394"/>
        <v>0</v>
      </c>
      <c r="EA87" s="40">
        <f t="shared" si="3394"/>
        <v>0</v>
      </c>
      <c r="EB87" s="40">
        <f t="shared" si="3394"/>
        <v>0</v>
      </c>
      <c r="EC87" s="40">
        <f t="shared" si="3394"/>
        <v>0</v>
      </c>
      <c r="ED87" s="40">
        <f t="shared" ref="ED87:FI87" si="3395">ED65+ED73+ED80</f>
        <v>0</v>
      </c>
      <c r="EE87" s="40">
        <f t="shared" si="3395"/>
        <v>0</v>
      </c>
      <c r="EF87" s="40">
        <f t="shared" si="3395"/>
        <v>0</v>
      </c>
      <c r="EG87" s="40">
        <f t="shared" si="3395"/>
        <v>0</v>
      </c>
      <c r="EH87" s="40">
        <f t="shared" si="3395"/>
        <v>0</v>
      </c>
      <c r="EI87" s="40">
        <f t="shared" si="3395"/>
        <v>0</v>
      </c>
      <c r="EJ87" s="40">
        <f t="shared" si="3395"/>
        <v>0</v>
      </c>
      <c r="EK87" s="40">
        <f t="shared" si="3395"/>
        <v>0</v>
      </c>
      <c r="EL87" s="40">
        <f t="shared" si="3395"/>
        <v>0</v>
      </c>
      <c r="EM87" s="40">
        <f t="shared" si="3395"/>
        <v>0</v>
      </c>
      <c r="EN87" s="40">
        <f t="shared" si="3395"/>
        <v>0</v>
      </c>
      <c r="EO87" s="40">
        <f t="shared" si="3395"/>
        <v>0</v>
      </c>
      <c r="EP87" s="40">
        <f t="shared" si="3395"/>
        <v>0</v>
      </c>
      <c r="EQ87" s="40">
        <f t="shared" si="3395"/>
        <v>0</v>
      </c>
      <c r="ER87" s="40">
        <f t="shared" si="3395"/>
        <v>0</v>
      </c>
      <c r="ES87" s="40">
        <f t="shared" si="3395"/>
        <v>0</v>
      </c>
      <c r="ET87" s="40">
        <f t="shared" si="3395"/>
        <v>0</v>
      </c>
      <c r="EU87" s="40">
        <f t="shared" si="3395"/>
        <v>0</v>
      </c>
      <c r="EV87" s="40">
        <f t="shared" si="3395"/>
        <v>0</v>
      </c>
      <c r="EW87" s="40">
        <f t="shared" si="3395"/>
        <v>0</v>
      </c>
      <c r="EX87" s="40">
        <f t="shared" si="3395"/>
        <v>0</v>
      </c>
      <c r="EY87" s="40">
        <f t="shared" si="3395"/>
        <v>0</v>
      </c>
      <c r="EZ87" s="40">
        <f t="shared" si="3395"/>
        <v>0</v>
      </c>
      <c r="FA87" s="40">
        <f t="shared" si="3395"/>
        <v>0</v>
      </c>
      <c r="FB87" s="40">
        <f t="shared" si="3395"/>
        <v>0</v>
      </c>
      <c r="FC87" s="40">
        <f t="shared" si="3395"/>
        <v>0</v>
      </c>
      <c r="FD87" s="40">
        <f t="shared" si="3395"/>
        <v>0</v>
      </c>
      <c r="FE87" s="40">
        <f t="shared" si="3395"/>
        <v>0</v>
      </c>
      <c r="FF87" s="40">
        <f t="shared" si="3395"/>
        <v>0</v>
      </c>
      <c r="FG87" s="40">
        <f t="shared" si="3395"/>
        <v>0</v>
      </c>
      <c r="FH87" s="40">
        <f t="shared" si="3395"/>
        <v>0</v>
      </c>
      <c r="FI87" s="40">
        <f t="shared" si="3395"/>
        <v>0</v>
      </c>
      <c r="FJ87" s="40">
        <f t="shared" ref="FJ87:GJ87" si="3396">FJ65+FJ73+FJ80</f>
        <v>0</v>
      </c>
      <c r="FK87" s="40">
        <f t="shared" si="3396"/>
        <v>0</v>
      </c>
      <c r="FL87" s="40">
        <f t="shared" si="3396"/>
        <v>0</v>
      </c>
      <c r="FM87" s="40">
        <f t="shared" si="3396"/>
        <v>0</v>
      </c>
      <c r="FN87" s="40">
        <f t="shared" si="3396"/>
        <v>0</v>
      </c>
      <c r="FO87" s="40">
        <f t="shared" si="3396"/>
        <v>0</v>
      </c>
      <c r="FP87" s="40">
        <f t="shared" si="3396"/>
        <v>0</v>
      </c>
      <c r="FQ87" s="40">
        <f t="shared" si="3396"/>
        <v>0</v>
      </c>
      <c r="FR87" s="40">
        <f t="shared" si="3396"/>
        <v>0</v>
      </c>
      <c r="FS87" s="40">
        <f t="shared" si="3396"/>
        <v>0</v>
      </c>
      <c r="FT87" s="40">
        <f t="shared" si="3396"/>
        <v>0</v>
      </c>
      <c r="FU87" s="40">
        <f t="shared" si="3396"/>
        <v>0</v>
      </c>
      <c r="FV87" s="40">
        <f t="shared" si="3396"/>
        <v>0</v>
      </c>
      <c r="FW87" s="40">
        <f t="shared" si="3396"/>
        <v>0</v>
      </c>
      <c r="FX87" s="40">
        <f t="shared" si="3396"/>
        <v>0</v>
      </c>
      <c r="FY87" s="40">
        <f t="shared" si="3396"/>
        <v>0</v>
      </c>
      <c r="FZ87" s="40">
        <f t="shared" si="3396"/>
        <v>0</v>
      </c>
      <c r="GA87" s="40">
        <f t="shared" si="3396"/>
        <v>0</v>
      </c>
      <c r="GB87" s="40">
        <f t="shared" si="3396"/>
        <v>0</v>
      </c>
      <c r="GC87" s="40">
        <f t="shared" si="3396"/>
        <v>0</v>
      </c>
      <c r="GD87" s="40">
        <f t="shared" si="3396"/>
        <v>0</v>
      </c>
      <c r="GE87" s="40">
        <f t="shared" si="3396"/>
        <v>0</v>
      </c>
      <c r="GF87" s="40">
        <f t="shared" si="3396"/>
        <v>0</v>
      </c>
      <c r="GG87" s="40">
        <f t="shared" si="3396"/>
        <v>0</v>
      </c>
      <c r="GH87" s="40">
        <f t="shared" si="3396"/>
        <v>0</v>
      </c>
      <c r="GI87" s="40">
        <f t="shared" si="3396"/>
        <v>0</v>
      </c>
      <c r="GJ87" s="40">
        <f t="shared" si="3396"/>
        <v>0</v>
      </c>
    </row>
    <row r="88" spans="3:192" x14ac:dyDescent="0.3">
      <c r="C88" s="31" t="s">
        <v>480</v>
      </c>
      <c r="F88" s="35">
        <f>F66</f>
        <v>1376.1599999999999</v>
      </c>
      <c r="G88" s="35">
        <f t="shared" ref="G88:BR88" si="3397">G66</f>
        <v>879.0038271448708</v>
      </c>
      <c r="H88" s="35">
        <f t="shared" si="3397"/>
        <v>692.27736592740087</v>
      </c>
      <c r="I88" s="35">
        <f t="shared" si="3397"/>
        <v>610.48886904162907</v>
      </c>
      <c r="J88" s="35">
        <f t="shared" si="3397"/>
        <v>537.32233378664523</v>
      </c>
      <c r="K88" s="35">
        <f t="shared" si="3397"/>
        <v>473.17285490214272</v>
      </c>
      <c r="L88" s="35">
        <f t="shared" si="3397"/>
        <v>416.22488729061052</v>
      </c>
      <c r="M88" s="35">
        <f t="shared" si="3397"/>
        <v>364.4931322193886</v>
      </c>
      <c r="N88" s="35">
        <f t="shared" si="3397"/>
        <v>317.65633676366332</v>
      </c>
      <c r="O88" s="35">
        <f t="shared" si="3397"/>
        <v>275.39840891293795</v>
      </c>
      <c r="P88" s="35">
        <f t="shared" si="3397"/>
        <v>237.39585621082446</v>
      </c>
      <c r="Q88" s="35">
        <f t="shared" si="3397"/>
        <v>203.33308797010707</v>
      </c>
      <c r="R88" s="35">
        <f t="shared" si="3397"/>
        <v>171.86846352311048</v>
      </c>
      <c r="S88" s="35">
        <f t="shared" si="3397"/>
        <v>143.06868669299578</v>
      </c>
      <c r="T88" s="35">
        <f t="shared" si="3397"/>
        <v>117.00498682723253</v>
      </c>
      <c r="U88" s="35">
        <f t="shared" si="3397"/>
        <v>93.742712602988959</v>
      </c>
      <c r="V88" s="35">
        <f t="shared" si="3397"/>
        <v>73.328755299205937</v>
      </c>
      <c r="W88" s="35">
        <f t="shared" si="3397"/>
        <v>55.777371543666284</v>
      </c>
      <c r="X88" s="35">
        <f t="shared" si="3397"/>
        <v>41.055533860058624</v>
      </c>
      <c r="Y88" s="35">
        <f t="shared" si="3397"/>
        <v>29.069583844327518</v>
      </c>
      <c r="Z88" s="35">
        <f t="shared" si="3397"/>
        <v>19.655576280767569</v>
      </c>
      <c r="AA88" s="35">
        <f t="shared" si="3397"/>
        <v>12.576073132857987</v>
      </c>
      <c r="AB88" s="35">
        <f t="shared" si="3397"/>
        <v>7.7695291224808969</v>
      </c>
      <c r="AC88" s="35">
        <f t="shared" si="3397"/>
        <v>4.6409555074222864</v>
      </c>
      <c r="AD88" s="35">
        <f t="shared" si="3397"/>
        <v>2.6760111981194767</v>
      </c>
      <c r="AE88" s="35">
        <f t="shared" si="3397"/>
        <v>1.4854839243192142</v>
      </c>
      <c r="AF88" s="35">
        <f t="shared" si="3397"/>
        <v>0</v>
      </c>
      <c r="AG88" s="35" t="e">
        <f t="shared" si="3397"/>
        <v>#N/A</v>
      </c>
      <c r="AH88" s="35" t="e">
        <f t="shared" si="3397"/>
        <v>#N/A</v>
      </c>
      <c r="AI88" s="35" t="e">
        <f t="shared" si="3397"/>
        <v>#N/A</v>
      </c>
      <c r="AJ88" s="35" t="e">
        <f t="shared" si="3397"/>
        <v>#N/A</v>
      </c>
      <c r="AK88" s="35" t="e">
        <f t="shared" si="3397"/>
        <v>#N/A</v>
      </c>
      <c r="AL88" s="35" t="e">
        <f t="shared" si="3397"/>
        <v>#N/A</v>
      </c>
      <c r="AM88" s="35" t="e">
        <f t="shared" si="3397"/>
        <v>#N/A</v>
      </c>
      <c r="AN88" s="35" t="e">
        <f t="shared" si="3397"/>
        <v>#N/A</v>
      </c>
      <c r="AO88" s="35" t="e">
        <f t="shared" si="3397"/>
        <v>#N/A</v>
      </c>
      <c r="AP88" s="35" t="e">
        <f t="shared" si="3397"/>
        <v>#N/A</v>
      </c>
      <c r="AQ88" s="35" t="e">
        <f t="shared" si="3397"/>
        <v>#N/A</v>
      </c>
      <c r="AR88" s="35" t="e">
        <f t="shared" si="3397"/>
        <v>#N/A</v>
      </c>
      <c r="AS88" s="35" t="e">
        <f t="shared" si="3397"/>
        <v>#N/A</v>
      </c>
      <c r="AT88" s="35" t="e">
        <f t="shared" si="3397"/>
        <v>#N/A</v>
      </c>
      <c r="AU88" s="35" t="e">
        <f t="shared" si="3397"/>
        <v>#N/A</v>
      </c>
      <c r="AV88" s="35" t="e">
        <f t="shared" si="3397"/>
        <v>#N/A</v>
      </c>
      <c r="AW88" s="35" t="e">
        <f t="shared" si="3397"/>
        <v>#N/A</v>
      </c>
      <c r="AX88" s="35" t="e">
        <f t="shared" si="3397"/>
        <v>#N/A</v>
      </c>
      <c r="AY88" s="35" t="e">
        <f t="shared" si="3397"/>
        <v>#N/A</v>
      </c>
      <c r="AZ88" s="35" t="e">
        <f t="shared" si="3397"/>
        <v>#N/A</v>
      </c>
      <c r="BA88" s="35" t="e">
        <f t="shared" si="3397"/>
        <v>#N/A</v>
      </c>
      <c r="BB88" s="35" t="e">
        <f t="shared" si="3397"/>
        <v>#N/A</v>
      </c>
      <c r="BC88" s="35" t="e">
        <f t="shared" si="3397"/>
        <v>#N/A</v>
      </c>
      <c r="BD88" s="35" t="e">
        <f t="shared" si="3397"/>
        <v>#N/A</v>
      </c>
      <c r="BE88" s="35" t="e">
        <f t="shared" si="3397"/>
        <v>#N/A</v>
      </c>
      <c r="BF88" s="35" t="e">
        <f t="shared" si="3397"/>
        <v>#N/A</v>
      </c>
      <c r="BG88" s="35" t="e">
        <f t="shared" si="3397"/>
        <v>#N/A</v>
      </c>
      <c r="BH88" s="35" t="e">
        <f t="shared" si="3397"/>
        <v>#N/A</v>
      </c>
      <c r="BI88" s="35" t="e">
        <f t="shared" si="3397"/>
        <v>#N/A</v>
      </c>
      <c r="BJ88" s="35" t="e">
        <f t="shared" si="3397"/>
        <v>#N/A</v>
      </c>
      <c r="BK88" s="35" t="e">
        <f t="shared" si="3397"/>
        <v>#N/A</v>
      </c>
      <c r="BL88" s="35" t="e">
        <f t="shared" si="3397"/>
        <v>#N/A</v>
      </c>
      <c r="BM88" s="35" t="e">
        <f t="shared" si="3397"/>
        <v>#N/A</v>
      </c>
      <c r="BN88" s="35" t="e">
        <f t="shared" si="3397"/>
        <v>#N/A</v>
      </c>
      <c r="BO88" s="35" t="e">
        <f t="shared" si="3397"/>
        <v>#N/A</v>
      </c>
      <c r="BP88" s="35" t="e">
        <f t="shared" si="3397"/>
        <v>#N/A</v>
      </c>
      <c r="BQ88" s="35" t="e">
        <f t="shared" si="3397"/>
        <v>#N/A</v>
      </c>
      <c r="BR88" s="35" t="e">
        <f t="shared" si="3397"/>
        <v>#N/A</v>
      </c>
      <c r="BS88" s="35" t="e">
        <f t="shared" ref="BS88:ED88" si="3398">BS66</f>
        <v>#N/A</v>
      </c>
      <c r="BT88" s="35" t="e">
        <f t="shared" si="3398"/>
        <v>#N/A</v>
      </c>
      <c r="BU88" s="35" t="e">
        <f t="shared" si="3398"/>
        <v>#N/A</v>
      </c>
      <c r="BV88" s="35" t="e">
        <f t="shared" si="3398"/>
        <v>#N/A</v>
      </c>
      <c r="BW88" s="35" t="e">
        <f t="shared" si="3398"/>
        <v>#N/A</v>
      </c>
      <c r="BX88" s="35" t="e">
        <f t="shared" si="3398"/>
        <v>#N/A</v>
      </c>
      <c r="BY88" s="35" t="e">
        <f t="shared" si="3398"/>
        <v>#N/A</v>
      </c>
      <c r="BZ88" s="35" t="e">
        <f t="shared" si="3398"/>
        <v>#N/A</v>
      </c>
      <c r="CA88" s="35" t="e">
        <f t="shared" si="3398"/>
        <v>#N/A</v>
      </c>
      <c r="CB88" s="35" t="e">
        <f t="shared" si="3398"/>
        <v>#N/A</v>
      </c>
      <c r="CC88" s="35" t="e">
        <f t="shared" si="3398"/>
        <v>#N/A</v>
      </c>
      <c r="CD88" s="35" t="e">
        <f t="shared" si="3398"/>
        <v>#N/A</v>
      </c>
      <c r="CE88" s="35" t="e">
        <f t="shared" si="3398"/>
        <v>#N/A</v>
      </c>
      <c r="CF88" s="35" t="e">
        <f t="shared" si="3398"/>
        <v>#N/A</v>
      </c>
      <c r="CG88" s="35" t="e">
        <f t="shared" si="3398"/>
        <v>#N/A</v>
      </c>
      <c r="CH88" s="35" t="e">
        <f t="shared" si="3398"/>
        <v>#N/A</v>
      </c>
      <c r="CI88" s="35" t="e">
        <f t="shared" si="3398"/>
        <v>#N/A</v>
      </c>
      <c r="CJ88" s="35" t="e">
        <f t="shared" si="3398"/>
        <v>#N/A</v>
      </c>
      <c r="CK88" s="35" t="e">
        <f t="shared" si="3398"/>
        <v>#N/A</v>
      </c>
      <c r="CL88" s="35" t="e">
        <f t="shared" si="3398"/>
        <v>#N/A</v>
      </c>
      <c r="CM88" s="35" t="e">
        <f t="shared" si="3398"/>
        <v>#N/A</v>
      </c>
      <c r="CN88" s="35" t="e">
        <f t="shared" si="3398"/>
        <v>#N/A</v>
      </c>
      <c r="CO88" s="35" t="e">
        <f t="shared" si="3398"/>
        <v>#N/A</v>
      </c>
      <c r="CP88" s="35" t="e">
        <f t="shared" si="3398"/>
        <v>#N/A</v>
      </c>
      <c r="CQ88" s="35" t="e">
        <f t="shared" si="3398"/>
        <v>#N/A</v>
      </c>
      <c r="CR88" s="35" t="e">
        <f t="shared" si="3398"/>
        <v>#N/A</v>
      </c>
      <c r="CS88" s="35" t="e">
        <f t="shared" si="3398"/>
        <v>#N/A</v>
      </c>
      <c r="CT88" s="35" t="e">
        <f t="shared" si="3398"/>
        <v>#N/A</v>
      </c>
      <c r="CU88" s="35" t="e">
        <f t="shared" si="3398"/>
        <v>#N/A</v>
      </c>
      <c r="CV88" s="35" t="e">
        <f t="shared" si="3398"/>
        <v>#N/A</v>
      </c>
      <c r="CW88" s="35" t="e">
        <f t="shared" si="3398"/>
        <v>#N/A</v>
      </c>
      <c r="CX88" s="35" t="e">
        <f t="shared" si="3398"/>
        <v>#N/A</v>
      </c>
      <c r="CY88" s="35" t="e">
        <f t="shared" si="3398"/>
        <v>#N/A</v>
      </c>
      <c r="CZ88" s="35" t="e">
        <f t="shared" si="3398"/>
        <v>#N/A</v>
      </c>
      <c r="DA88" s="35" t="e">
        <f t="shared" si="3398"/>
        <v>#N/A</v>
      </c>
      <c r="DB88" s="35" t="e">
        <f t="shared" si="3398"/>
        <v>#N/A</v>
      </c>
      <c r="DC88" s="35" t="e">
        <f t="shared" si="3398"/>
        <v>#N/A</v>
      </c>
      <c r="DD88" s="35" t="e">
        <f t="shared" si="3398"/>
        <v>#N/A</v>
      </c>
      <c r="DE88" s="35" t="e">
        <f t="shared" si="3398"/>
        <v>#N/A</v>
      </c>
      <c r="DF88" s="35" t="e">
        <f t="shared" si="3398"/>
        <v>#N/A</v>
      </c>
      <c r="DG88" s="35" t="e">
        <f t="shared" si="3398"/>
        <v>#N/A</v>
      </c>
      <c r="DH88" s="35" t="e">
        <f t="shared" si="3398"/>
        <v>#N/A</v>
      </c>
      <c r="DI88" s="35" t="e">
        <f t="shared" si="3398"/>
        <v>#N/A</v>
      </c>
      <c r="DJ88" s="35" t="e">
        <f t="shared" si="3398"/>
        <v>#N/A</v>
      </c>
      <c r="DK88" s="35" t="e">
        <f t="shared" si="3398"/>
        <v>#N/A</v>
      </c>
      <c r="DL88" s="35" t="e">
        <f t="shared" si="3398"/>
        <v>#N/A</v>
      </c>
      <c r="DM88" s="35" t="e">
        <f t="shared" si="3398"/>
        <v>#N/A</v>
      </c>
      <c r="DN88" s="35" t="e">
        <f t="shared" si="3398"/>
        <v>#N/A</v>
      </c>
      <c r="DO88" s="35" t="e">
        <f t="shared" si="3398"/>
        <v>#N/A</v>
      </c>
      <c r="DP88" s="35" t="e">
        <f t="shared" si="3398"/>
        <v>#N/A</v>
      </c>
      <c r="DQ88" s="35" t="e">
        <f t="shared" si="3398"/>
        <v>#N/A</v>
      </c>
      <c r="DR88" s="35" t="e">
        <f t="shared" si="3398"/>
        <v>#N/A</v>
      </c>
      <c r="DS88" s="35" t="e">
        <f t="shared" si="3398"/>
        <v>#N/A</v>
      </c>
      <c r="DT88" s="35" t="e">
        <f t="shared" si="3398"/>
        <v>#N/A</v>
      </c>
      <c r="DU88" s="35" t="e">
        <f t="shared" si="3398"/>
        <v>#N/A</v>
      </c>
      <c r="DV88" s="35" t="e">
        <f t="shared" si="3398"/>
        <v>#N/A</v>
      </c>
      <c r="DW88" s="35" t="e">
        <f t="shared" si="3398"/>
        <v>#N/A</v>
      </c>
      <c r="DX88" s="35" t="e">
        <f t="shared" si="3398"/>
        <v>#N/A</v>
      </c>
      <c r="DY88" s="35" t="e">
        <f t="shared" si="3398"/>
        <v>#N/A</v>
      </c>
      <c r="DZ88" s="35" t="e">
        <f t="shared" si="3398"/>
        <v>#N/A</v>
      </c>
      <c r="EA88" s="35" t="e">
        <f t="shared" si="3398"/>
        <v>#N/A</v>
      </c>
      <c r="EB88" s="35" t="e">
        <f t="shared" si="3398"/>
        <v>#N/A</v>
      </c>
      <c r="EC88" s="35" t="e">
        <f t="shared" si="3398"/>
        <v>#N/A</v>
      </c>
      <c r="ED88" s="35" t="e">
        <f t="shared" si="3398"/>
        <v>#N/A</v>
      </c>
      <c r="EE88" s="35" t="e">
        <f t="shared" ref="EE88:GJ88" si="3399">EE66</f>
        <v>#N/A</v>
      </c>
      <c r="EF88" s="35" t="e">
        <f t="shared" si="3399"/>
        <v>#N/A</v>
      </c>
      <c r="EG88" s="35" t="e">
        <f t="shared" si="3399"/>
        <v>#N/A</v>
      </c>
      <c r="EH88" s="35" t="e">
        <f t="shared" si="3399"/>
        <v>#N/A</v>
      </c>
      <c r="EI88" s="35" t="e">
        <f t="shared" si="3399"/>
        <v>#N/A</v>
      </c>
      <c r="EJ88" s="35" t="e">
        <f t="shared" si="3399"/>
        <v>#N/A</v>
      </c>
      <c r="EK88" s="35" t="e">
        <f t="shared" si="3399"/>
        <v>#N/A</v>
      </c>
      <c r="EL88" s="35" t="e">
        <f t="shared" si="3399"/>
        <v>#N/A</v>
      </c>
      <c r="EM88" s="35" t="e">
        <f t="shared" si="3399"/>
        <v>#N/A</v>
      </c>
      <c r="EN88" s="35" t="e">
        <f t="shared" si="3399"/>
        <v>#N/A</v>
      </c>
      <c r="EO88" s="35" t="e">
        <f t="shared" si="3399"/>
        <v>#N/A</v>
      </c>
      <c r="EP88" s="35" t="e">
        <f t="shared" si="3399"/>
        <v>#N/A</v>
      </c>
      <c r="EQ88" s="35" t="e">
        <f t="shared" si="3399"/>
        <v>#N/A</v>
      </c>
      <c r="ER88" s="35" t="e">
        <f t="shared" si="3399"/>
        <v>#N/A</v>
      </c>
      <c r="ES88" s="35" t="e">
        <f t="shared" si="3399"/>
        <v>#N/A</v>
      </c>
      <c r="ET88" s="35" t="e">
        <f t="shared" si="3399"/>
        <v>#N/A</v>
      </c>
      <c r="EU88" s="35" t="e">
        <f t="shared" si="3399"/>
        <v>#N/A</v>
      </c>
      <c r="EV88" s="35" t="e">
        <f t="shared" si="3399"/>
        <v>#N/A</v>
      </c>
      <c r="EW88" s="35" t="e">
        <f t="shared" si="3399"/>
        <v>#N/A</v>
      </c>
      <c r="EX88" s="35" t="e">
        <f t="shared" si="3399"/>
        <v>#N/A</v>
      </c>
      <c r="EY88" s="35" t="e">
        <f t="shared" si="3399"/>
        <v>#N/A</v>
      </c>
      <c r="EZ88" s="35" t="e">
        <f t="shared" si="3399"/>
        <v>#N/A</v>
      </c>
      <c r="FA88" s="35" t="e">
        <f t="shared" si="3399"/>
        <v>#N/A</v>
      </c>
      <c r="FB88" s="35" t="e">
        <f t="shared" si="3399"/>
        <v>#N/A</v>
      </c>
      <c r="FC88" s="35" t="e">
        <f t="shared" si="3399"/>
        <v>#N/A</v>
      </c>
      <c r="FD88" s="35" t="e">
        <f t="shared" si="3399"/>
        <v>#N/A</v>
      </c>
      <c r="FE88" s="35" t="e">
        <f t="shared" si="3399"/>
        <v>#N/A</v>
      </c>
      <c r="FF88" s="35" t="e">
        <f t="shared" si="3399"/>
        <v>#N/A</v>
      </c>
      <c r="FG88" s="35" t="e">
        <f t="shared" si="3399"/>
        <v>#N/A</v>
      </c>
      <c r="FH88" s="35" t="e">
        <f t="shared" si="3399"/>
        <v>#N/A</v>
      </c>
      <c r="FI88" s="35" t="e">
        <f t="shared" si="3399"/>
        <v>#N/A</v>
      </c>
      <c r="FJ88" s="35" t="e">
        <f t="shared" si="3399"/>
        <v>#N/A</v>
      </c>
      <c r="FK88" s="35" t="e">
        <f t="shared" si="3399"/>
        <v>#N/A</v>
      </c>
      <c r="FL88" s="35" t="e">
        <f t="shared" si="3399"/>
        <v>#N/A</v>
      </c>
      <c r="FM88" s="35" t="e">
        <f t="shared" si="3399"/>
        <v>#N/A</v>
      </c>
      <c r="FN88" s="35" t="e">
        <f t="shared" si="3399"/>
        <v>#N/A</v>
      </c>
      <c r="FO88" s="35" t="e">
        <f t="shared" si="3399"/>
        <v>#N/A</v>
      </c>
      <c r="FP88" s="35" t="e">
        <f t="shared" si="3399"/>
        <v>#N/A</v>
      </c>
      <c r="FQ88" s="35" t="e">
        <f t="shared" si="3399"/>
        <v>#N/A</v>
      </c>
      <c r="FR88" s="35" t="e">
        <f t="shared" si="3399"/>
        <v>#N/A</v>
      </c>
      <c r="FS88" s="35" t="e">
        <f t="shared" si="3399"/>
        <v>#N/A</v>
      </c>
      <c r="FT88" s="35" t="e">
        <f t="shared" si="3399"/>
        <v>#N/A</v>
      </c>
      <c r="FU88" s="35" t="e">
        <f t="shared" si="3399"/>
        <v>#N/A</v>
      </c>
      <c r="FV88" s="35" t="e">
        <f t="shared" si="3399"/>
        <v>#N/A</v>
      </c>
      <c r="FW88" s="35" t="e">
        <f t="shared" si="3399"/>
        <v>#N/A</v>
      </c>
      <c r="FX88" s="35" t="e">
        <f t="shared" si="3399"/>
        <v>#N/A</v>
      </c>
      <c r="FY88" s="35" t="e">
        <f t="shared" si="3399"/>
        <v>#N/A</v>
      </c>
      <c r="FZ88" s="35" t="e">
        <f t="shared" si="3399"/>
        <v>#N/A</v>
      </c>
      <c r="GA88" s="35" t="e">
        <f t="shared" si="3399"/>
        <v>#N/A</v>
      </c>
      <c r="GB88" s="35" t="e">
        <f t="shared" si="3399"/>
        <v>#N/A</v>
      </c>
      <c r="GC88" s="35" t="e">
        <f t="shared" si="3399"/>
        <v>#N/A</v>
      </c>
      <c r="GD88" s="35" t="e">
        <f t="shared" si="3399"/>
        <v>#N/A</v>
      </c>
      <c r="GE88" s="35" t="e">
        <f t="shared" si="3399"/>
        <v>#N/A</v>
      </c>
      <c r="GF88" s="35" t="e">
        <f t="shared" si="3399"/>
        <v>#N/A</v>
      </c>
      <c r="GG88" s="35" t="e">
        <f t="shared" si="3399"/>
        <v>#N/A</v>
      </c>
      <c r="GH88" s="35" t="e">
        <f t="shared" si="3399"/>
        <v>#N/A</v>
      </c>
      <c r="GI88" s="35" t="e">
        <f t="shared" si="3399"/>
        <v>#N/A</v>
      </c>
      <c r="GJ88" s="35" t="e">
        <f t="shared" si="3399"/>
        <v>#N/A</v>
      </c>
    </row>
    <row r="89" spans="3:192" x14ac:dyDescent="0.3">
      <c r="C89" s="31" t="s">
        <v>481</v>
      </c>
      <c r="F89" s="35">
        <f>F67</f>
        <v>-1105.9043138398526</v>
      </c>
      <c r="G89" s="35">
        <f t="shared" ref="G89:BR89" si="3400">G67</f>
        <v>-680.89153035901722</v>
      </c>
      <c r="H89" s="35">
        <f t="shared" si="3400"/>
        <v>-501.05890816410613</v>
      </c>
      <c r="I89" s="35">
        <f t="shared" si="3400"/>
        <v>-451.21695393663867</v>
      </c>
      <c r="J89" s="35">
        <f t="shared" si="3400"/>
        <v>-664.88769125290503</v>
      </c>
      <c r="K89" s="35">
        <f t="shared" si="3400"/>
        <v>-353.44202728591824</v>
      </c>
      <c r="L89" s="35">
        <f t="shared" si="3400"/>
        <v>-324.6218053265992</v>
      </c>
      <c r="M89" s="35">
        <f t="shared" si="3400"/>
        <v>-297.12913845278058</v>
      </c>
      <c r="N89" s="35">
        <f t="shared" si="3400"/>
        <v>-271.00274793566683</v>
      </c>
      <c r="O89" s="35">
        <f t="shared" si="3400"/>
        <v>-384.07692631679345</v>
      </c>
      <c r="P89" s="35">
        <f t="shared" si="3400"/>
        <v>-223.26967507719024</v>
      </c>
      <c r="Q89" s="35">
        <f t="shared" si="3400"/>
        <v>-209.84113693322485</v>
      </c>
      <c r="R89" s="35">
        <f t="shared" si="3400"/>
        <v>-195.26919023278487</v>
      </c>
      <c r="S89" s="35">
        <f t="shared" si="3400"/>
        <v>-179.50948805963344</v>
      </c>
      <c r="T89" s="35">
        <f t="shared" si="3400"/>
        <v>-221.10274644715631</v>
      </c>
      <c r="U89" s="35">
        <f t="shared" si="3400"/>
        <v>-144.68189353953323</v>
      </c>
      <c r="V89" s="35">
        <f t="shared" si="3400"/>
        <v>-126.01252483644102</v>
      </c>
      <c r="W89" s="35">
        <f t="shared" si="3400"/>
        <v>-106.97480023536072</v>
      </c>
      <c r="X89" s="35">
        <f t="shared" si="3400"/>
        <v>-88.068619050380349</v>
      </c>
      <c r="Y89" s="35">
        <f t="shared" si="3400"/>
        <v>-84.41917795823133</v>
      </c>
      <c r="Z89" s="35">
        <f t="shared" si="3400"/>
        <v>-53.053291069893497</v>
      </c>
      <c r="AA89" s="35">
        <f t="shared" si="3400"/>
        <v>-36.235487068234058</v>
      </c>
      <c r="AB89" s="35">
        <f t="shared" si="3400"/>
        <v>-23.712277023210305</v>
      </c>
      <c r="AC89" s="35">
        <f t="shared" si="3400"/>
        <v>-14.968980233247754</v>
      </c>
      <c r="AD89" s="35">
        <f t="shared" si="3400"/>
        <v>-10.452419841774562</v>
      </c>
      <c r="AE89" s="35">
        <f t="shared" si="3400"/>
        <v>-11.679623892723249</v>
      </c>
      <c r="AF89" s="35" t="e">
        <f t="shared" si="3400"/>
        <v>#N/A</v>
      </c>
      <c r="AG89" s="35" t="e">
        <f t="shared" si="3400"/>
        <v>#N/A</v>
      </c>
      <c r="AH89" s="35" t="e">
        <f t="shared" si="3400"/>
        <v>#N/A</v>
      </c>
      <c r="AI89" s="35" t="e">
        <f t="shared" si="3400"/>
        <v>#N/A</v>
      </c>
      <c r="AJ89" s="35" t="e">
        <f t="shared" si="3400"/>
        <v>#N/A</v>
      </c>
      <c r="AK89" s="35" t="e">
        <f t="shared" si="3400"/>
        <v>#N/A</v>
      </c>
      <c r="AL89" s="35" t="e">
        <f t="shared" si="3400"/>
        <v>#N/A</v>
      </c>
      <c r="AM89" s="35" t="e">
        <f t="shared" si="3400"/>
        <v>#N/A</v>
      </c>
      <c r="AN89" s="35" t="e">
        <f t="shared" si="3400"/>
        <v>#N/A</v>
      </c>
      <c r="AO89" s="35" t="e">
        <f t="shared" si="3400"/>
        <v>#N/A</v>
      </c>
      <c r="AP89" s="35" t="e">
        <f t="shared" si="3400"/>
        <v>#N/A</v>
      </c>
      <c r="AQ89" s="35" t="e">
        <f t="shared" si="3400"/>
        <v>#N/A</v>
      </c>
      <c r="AR89" s="35" t="e">
        <f t="shared" si="3400"/>
        <v>#N/A</v>
      </c>
      <c r="AS89" s="35" t="e">
        <f t="shared" si="3400"/>
        <v>#N/A</v>
      </c>
      <c r="AT89" s="35" t="e">
        <f t="shared" si="3400"/>
        <v>#N/A</v>
      </c>
      <c r="AU89" s="35" t="e">
        <f t="shared" si="3400"/>
        <v>#N/A</v>
      </c>
      <c r="AV89" s="35" t="e">
        <f t="shared" si="3400"/>
        <v>#N/A</v>
      </c>
      <c r="AW89" s="35" t="e">
        <f t="shared" si="3400"/>
        <v>#N/A</v>
      </c>
      <c r="AX89" s="35" t="e">
        <f t="shared" si="3400"/>
        <v>#N/A</v>
      </c>
      <c r="AY89" s="35" t="e">
        <f t="shared" si="3400"/>
        <v>#N/A</v>
      </c>
      <c r="AZ89" s="35" t="e">
        <f t="shared" si="3400"/>
        <v>#N/A</v>
      </c>
      <c r="BA89" s="35" t="e">
        <f t="shared" si="3400"/>
        <v>#N/A</v>
      </c>
      <c r="BB89" s="35" t="e">
        <f t="shared" si="3400"/>
        <v>#N/A</v>
      </c>
      <c r="BC89" s="35" t="e">
        <f t="shared" si="3400"/>
        <v>#N/A</v>
      </c>
      <c r="BD89" s="35" t="e">
        <f t="shared" si="3400"/>
        <v>#N/A</v>
      </c>
      <c r="BE89" s="35" t="e">
        <f t="shared" si="3400"/>
        <v>#N/A</v>
      </c>
      <c r="BF89" s="35" t="e">
        <f t="shared" si="3400"/>
        <v>#N/A</v>
      </c>
      <c r="BG89" s="35" t="e">
        <f t="shared" si="3400"/>
        <v>#N/A</v>
      </c>
      <c r="BH89" s="35" t="e">
        <f t="shared" si="3400"/>
        <v>#N/A</v>
      </c>
      <c r="BI89" s="35" t="e">
        <f t="shared" si="3400"/>
        <v>#N/A</v>
      </c>
      <c r="BJ89" s="35" t="e">
        <f t="shared" si="3400"/>
        <v>#N/A</v>
      </c>
      <c r="BK89" s="35" t="e">
        <f t="shared" si="3400"/>
        <v>#N/A</v>
      </c>
      <c r="BL89" s="35" t="e">
        <f t="shared" si="3400"/>
        <v>#N/A</v>
      </c>
      <c r="BM89" s="35" t="e">
        <f t="shared" si="3400"/>
        <v>#N/A</v>
      </c>
      <c r="BN89" s="35" t="e">
        <f t="shared" si="3400"/>
        <v>#N/A</v>
      </c>
      <c r="BO89" s="35" t="e">
        <f t="shared" si="3400"/>
        <v>#N/A</v>
      </c>
      <c r="BP89" s="35" t="e">
        <f t="shared" si="3400"/>
        <v>#N/A</v>
      </c>
      <c r="BQ89" s="35" t="e">
        <f t="shared" si="3400"/>
        <v>#N/A</v>
      </c>
      <c r="BR89" s="35" t="e">
        <f t="shared" si="3400"/>
        <v>#N/A</v>
      </c>
      <c r="BS89" s="35" t="e">
        <f t="shared" ref="BS89:ED89" si="3401">BS67</f>
        <v>#N/A</v>
      </c>
      <c r="BT89" s="35" t="e">
        <f t="shared" si="3401"/>
        <v>#N/A</v>
      </c>
      <c r="BU89" s="35" t="e">
        <f t="shared" si="3401"/>
        <v>#N/A</v>
      </c>
      <c r="BV89" s="35" t="e">
        <f t="shared" si="3401"/>
        <v>#N/A</v>
      </c>
      <c r="BW89" s="35" t="e">
        <f t="shared" si="3401"/>
        <v>#N/A</v>
      </c>
      <c r="BX89" s="35" t="e">
        <f t="shared" si="3401"/>
        <v>#N/A</v>
      </c>
      <c r="BY89" s="35" t="e">
        <f t="shared" si="3401"/>
        <v>#N/A</v>
      </c>
      <c r="BZ89" s="35" t="e">
        <f t="shared" si="3401"/>
        <v>#N/A</v>
      </c>
      <c r="CA89" s="35" t="e">
        <f t="shared" si="3401"/>
        <v>#N/A</v>
      </c>
      <c r="CB89" s="35" t="e">
        <f t="shared" si="3401"/>
        <v>#N/A</v>
      </c>
      <c r="CC89" s="35" t="e">
        <f t="shared" si="3401"/>
        <v>#N/A</v>
      </c>
      <c r="CD89" s="35" t="e">
        <f t="shared" si="3401"/>
        <v>#N/A</v>
      </c>
      <c r="CE89" s="35" t="e">
        <f t="shared" si="3401"/>
        <v>#N/A</v>
      </c>
      <c r="CF89" s="35" t="e">
        <f t="shared" si="3401"/>
        <v>#N/A</v>
      </c>
      <c r="CG89" s="35" t="e">
        <f t="shared" si="3401"/>
        <v>#N/A</v>
      </c>
      <c r="CH89" s="35" t="e">
        <f t="shared" si="3401"/>
        <v>#N/A</v>
      </c>
      <c r="CI89" s="35" t="e">
        <f t="shared" si="3401"/>
        <v>#N/A</v>
      </c>
      <c r="CJ89" s="35" t="e">
        <f t="shared" si="3401"/>
        <v>#N/A</v>
      </c>
      <c r="CK89" s="35" t="e">
        <f t="shared" si="3401"/>
        <v>#N/A</v>
      </c>
      <c r="CL89" s="35" t="e">
        <f t="shared" si="3401"/>
        <v>#N/A</v>
      </c>
      <c r="CM89" s="35" t="e">
        <f t="shared" si="3401"/>
        <v>#N/A</v>
      </c>
      <c r="CN89" s="35" t="e">
        <f t="shared" si="3401"/>
        <v>#N/A</v>
      </c>
      <c r="CO89" s="35" t="e">
        <f t="shared" si="3401"/>
        <v>#N/A</v>
      </c>
      <c r="CP89" s="35" t="e">
        <f t="shared" si="3401"/>
        <v>#N/A</v>
      </c>
      <c r="CQ89" s="35" t="e">
        <f t="shared" si="3401"/>
        <v>#N/A</v>
      </c>
      <c r="CR89" s="35" t="e">
        <f t="shared" si="3401"/>
        <v>#N/A</v>
      </c>
      <c r="CS89" s="35" t="e">
        <f t="shared" si="3401"/>
        <v>#N/A</v>
      </c>
      <c r="CT89" s="35" t="e">
        <f t="shared" si="3401"/>
        <v>#N/A</v>
      </c>
      <c r="CU89" s="35" t="e">
        <f t="shared" si="3401"/>
        <v>#N/A</v>
      </c>
      <c r="CV89" s="35" t="e">
        <f t="shared" si="3401"/>
        <v>#N/A</v>
      </c>
      <c r="CW89" s="35" t="e">
        <f t="shared" si="3401"/>
        <v>#N/A</v>
      </c>
      <c r="CX89" s="35" t="e">
        <f t="shared" si="3401"/>
        <v>#N/A</v>
      </c>
      <c r="CY89" s="35" t="e">
        <f t="shared" si="3401"/>
        <v>#N/A</v>
      </c>
      <c r="CZ89" s="35" t="e">
        <f t="shared" si="3401"/>
        <v>#N/A</v>
      </c>
      <c r="DA89" s="35" t="e">
        <f t="shared" si="3401"/>
        <v>#N/A</v>
      </c>
      <c r="DB89" s="35" t="e">
        <f t="shared" si="3401"/>
        <v>#N/A</v>
      </c>
      <c r="DC89" s="35" t="e">
        <f t="shared" si="3401"/>
        <v>#N/A</v>
      </c>
      <c r="DD89" s="35" t="e">
        <f t="shared" si="3401"/>
        <v>#N/A</v>
      </c>
      <c r="DE89" s="35" t="e">
        <f t="shared" si="3401"/>
        <v>#N/A</v>
      </c>
      <c r="DF89" s="35" t="e">
        <f t="shared" si="3401"/>
        <v>#N/A</v>
      </c>
      <c r="DG89" s="35" t="e">
        <f t="shared" si="3401"/>
        <v>#N/A</v>
      </c>
      <c r="DH89" s="35" t="e">
        <f t="shared" si="3401"/>
        <v>#N/A</v>
      </c>
      <c r="DI89" s="35" t="e">
        <f t="shared" si="3401"/>
        <v>#N/A</v>
      </c>
      <c r="DJ89" s="35" t="e">
        <f t="shared" si="3401"/>
        <v>#N/A</v>
      </c>
      <c r="DK89" s="35" t="e">
        <f t="shared" si="3401"/>
        <v>#N/A</v>
      </c>
      <c r="DL89" s="35" t="e">
        <f t="shared" si="3401"/>
        <v>#N/A</v>
      </c>
      <c r="DM89" s="35" t="e">
        <f t="shared" si="3401"/>
        <v>#N/A</v>
      </c>
      <c r="DN89" s="35" t="e">
        <f t="shared" si="3401"/>
        <v>#N/A</v>
      </c>
      <c r="DO89" s="35" t="e">
        <f t="shared" si="3401"/>
        <v>#N/A</v>
      </c>
      <c r="DP89" s="35" t="e">
        <f t="shared" si="3401"/>
        <v>#N/A</v>
      </c>
      <c r="DQ89" s="35" t="e">
        <f t="shared" si="3401"/>
        <v>#N/A</v>
      </c>
      <c r="DR89" s="35" t="e">
        <f t="shared" si="3401"/>
        <v>#N/A</v>
      </c>
      <c r="DS89" s="35" t="e">
        <f t="shared" si="3401"/>
        <v>#N/A</v>
      </c>
      <c r="DT89" s="35" t="e">
        <f t="shared" si="3401"/>
        <v>#N/A</v>
      </c>
      <c r="DU89" s="35" t="e">
        <f t="shared" si="3401"/>
        <v>#N/A</v>
      </c>
      <c r="DV89" s="35" t="e">
        <f t="shared" si="3401"/>
        <v>#N/A</v>
      </c>
      <c r="DW89" s="35" t="e">
        <f t="shared" si="3401"/>
        <v>#N/A</v>
      </c>
      <c r="DX89" s="35" t="e">
        <f t="shared" si="3401"/>
        <v>#N/A</v>
      </c>
      <c r="DY89" s="35" t="e">
        <f t="shared" si="3401"/>
        <v>#N/A</v>
      </c>
      <c r="DZ89" s="35" t="e">
        <f t="shared" si="3401"/>
        <v>#N/A</v>
      </c>
      <c r="EA89" s="35" t="e">
        <f t="shared" si="3401"/>
        <v>#N/A</v>
      </c>
      <c r="EB89" s="35" t="e">
        <f t="shared" si="3401"/>
        <v>#N/A</v>
      </c>
      <c r="EC89" s="35" t="e">
        <f t="shared" si="3401"/>
        <v>#N/A</v>
      </c>
      <c r="ED89" s="35" t="e">
        <f t="shared" si="3401"/>
        <v>#N/A</v>
      </c>
      <c r="EE89" s="35" t="e">
        <f t="shared" ref="EE89:GJ89" si="3402">EE67</f>
        <v>#N/A</v>
      </c>
      <c r="EF89" s="35" t="e">
        <f t="shared" si="3402"/>
        <v>#N/A</v>
      </c>
      <c r="EG89" s="35" t="e">
        <f t="shared" si="3402"/>
        <v>#N/A</v>
      </c>
      <c r="EH89" s="35" t="e">
        <f t="shared" si="3402"/>
        <v>#N/A</v>
      </c>
      <c r="EI89" s="35" t="e">
        <f t="shared" si="3402"/>
        <v>#N/A</v>
      </c>
      <c r="EJ89" s="35" t="e">
        <f t="shared" si="3402"/>
        <v>#N/A</v>
      </c>
      <c r="EK89" s="35" t="e">
        <f t="shared" si="3402"/>
        <v>#N/A</v>
      </c>
      <c r="EL89" s="35" t="e">
        <f t="shared" si="3402"/>
        <v>#N/A</v>
      </c>
      <c r="EM89" s="35" t="e">
        <f t="shared" si="3402"/>
        <v>#N/A</v>
      </c>
      <c r="EN89" s="35" t="e">
        <f t="shared" si="3402"/>
        <v>#N/A</v>
      </c>
      <c r="EO89" s="35" t="e">
        <f t="shared" si="3402"/>
        <v>#N/A</v>
      </c>
      <c r="EP89" s="35" t="e">
        <f t="shared" si="3402"/>
        <v>#N/A</v>
      </c>
      <c r="EQ89" s="35" t="e">
        <f t="shared" si="3402"/>
        <v>#N/A</v>
      </c>
      <c r="ER89" s="35" t="e">
        <f t="shared" si="3402"/>
        <v>#N/A</v>
      </c>
      <c r="ES89" s="35" t="e">
        <f t="shared" si="3402"/>
        <v>#N/A</v>
      </c>
      <c r="ET89" s="35" t="e">
        <f t="shared" si="3402"/>
        <v>#N/A</v>
      </c>
      <c r="EU89" s="35" t="e">
        <f t="shared" si="3402"/>
        <v>#N/A</v>
      </c>
      <c r="EV89" s="35" t="e">
        <f t="shared" si="3402"/>
        <v>#N/A</v>
      </c>
      <c r="EW89" s="35" t="e">
        <f t="shared" si="3402"/>
        <v>#N/A</v>
      </c>
      <c r="EX89" s="35" t="e">
        <f t="shared" si="3402"/>
        <v>#N/A</v>
      </c>
      <c r="EY89" s="35" t="e">
        <f t="shared" si="3402"/>
        <v>#N/A</v>
      </c>
      <c r="EZ89" s="35" t="e">
        <f t="shared" si="3402"/>
        <v>#N/A</v>
      </c>
      <c r="FA89" s="35" t="e">
        <f t="shared" si="3402"/>
        <v>#N/A</v>
      </c>
      <c r="FB89" s="35" t="e">
        <f t="shared" si="3402"/>
        <v>#N/A</v>
      </c>
      <c r="FC89" s="35" t="e">
        <f t="shared" si="3402"/>
        <v>#N/A</v>
      </c>
      <c r="FD89" s="35" t="e">
        <f t="shared" si="3402"/>
        <v>#N/A</v>
      </c>
      <c r="FE89" s="35" t="e">
        <f t="shared" si="3402"/>
        <v>#N/A</v>
      </c>
      <c r="FF89" s="35" t="e">
        <f t="shared" si="3402"/>
        <v>#N/A</v>
      </c>
      <c r="FG89" s="35" t="e">
        <f t="shared" si="3402"/>
        <v>#N/A</v>
      </c>
      <c r="FH89" s="35" t="e">
        <f t="shared" si="3402"/>
        <v>#N/A</v>
      </c>
      <c r="FI89" s="35" t="e">
        <f t="shared" si="3402"/>
        <v>#N/A</v>
      </c>
      <c r="FJ89" s="35" t="e">
        <f t="shared" si="3402"/>
        <v>#N/A</v>
      </c>
      <c r="FK89" s="35" t="e">
        <f t="shared" si="3402"/>
        <v>#N/A</v>
      </c>
      <c r="FL89" s="35" t="e">
        <f t="shared" si="3402"/>
        <v>#N/A</v>
      </c>
      <c r="FM89" s="35" t="e">
        <f t="shared" si="3402"/>
        <v>#N/A</v>
      </c>
      <c r="FN89" s="35" t="e">
        <f t="shared" si="3402"/>
        <v>#N/A</v>
      </c>
      <c r="FO89" s="35" t="e">
        <f t="shared" si="3402"/>
        <v>#N/A</v>
      </c>
      <c r="FP89" s="35" t="e">
        <f t="shared" si="3402"/>
        <v>#N/A</v>
      </c>
      <c r="FQ89" s="35" t="e">
        <f t="shared" si="3402"/>
        <v>#N/A</v>
      </c>
      <c r="FR89" s="35" t="e">
        <f t="shared" si="3402"/>
        <v>#N/A</v>
      </c>
      <c r="FS89" s="35" t="e">
        <f t="shared" si="3402"/>
        <v>#N/A</v>
      </c>
      <c r="FT89" s="35" t="e">
        <f t="shared" si="3402"/>
        <v>#N/A</v>
      </c>
      <c r="FU89" s="35" t="e">
        <f t="shared" si="3402"/>
        <v>#N/A</v>
      </c>
      <c r="FV89" s="35" t="e">
        <f t="shared" si="3402"/>
        <v>#N/A</v>
      </c>
      <c r="FW89" s="35" t="e">
        <f t="shared" si="3402"/>
        <v>#N/A</v>
      </c>
      <c r="FX89" s="35" t="e">
        <f t="shared" si="3402"/>
        <v>#N/A</v>
      </c>
      <c r="FY89" s="35" t="e">
        <f t="shared" si="3402"/>
        <v>#N/A</v>
      </c>
      <c r="FZ89" s="35" t="e">
        <f t="shared" si="3402"/>
        <v>#N/A</v>
      </c>
      <c r="GA89" s="35" t="e">
        <f t="shared" si="3402"/>
        <v>#N/A</v>
      </c>
      <c r="GB89" s="35" t="e">
        <f t="shared" si="3402"/>
        <v>#N/A</v>
      </c>
      <c r="GC89" s="35" t="e">
        <f t="shared" si="3402"/>
        <v>#N/A</v>
      </c>
      <c r="GD89" s="35" t="e">
        <f t="shared" si="3402"/>
        <v>#N/A</v>
      </c>
      <c r="GE89" s="35" t="e">
        <f t="shared" si="3402"/>
        <v>#N/A</v>
      </c>
      <c r="GF89" s="35" t="e">
        <f t="shared" si="3402"/>
        <v>#N/A</v>
      </c>
      <c r="GG89" s="35" t="e">
        <f t="shared" si="3402"/>
        <v>#N/A</v>
      </c>
      <c r="GH89" s="35" t="e">
        <f t="shared" si="3402"/>
        <v>#N/A</v>
      </c>
      <c r="GI89" s="35" t="e">
        <f t="shared" si="3402"/>
        <v>#N/A</v>
      </c>
      <c r="GJ89" s="35" t="e">
        <f t="shared" si="3402"/>
        <v>#N/A</v>
      </c>
    </row>
    <row r="90" spans="3:192" x14ac:dyDescent="0.3">
      <c r="C90" s="31" t="s">
        <v>482</v>
      </c>
      <c r="F90" s="35">
        <f ca="1">F68+F74+F81</f>
        <v>84.393434259015294</v>
      </c>
      <c r="G90" s="35">
        <f t="shared" ref="G90:AK90" ca="1" si="3403">G68+G74+G81</f>
        <v>75.815523865831494</v>
      </c>
      <c r="H90" s="35">
        <f t="shared" ca="1" si="3403"/>
        <v>57.525219595681122</v>
      </c>
      <c r="I90" s="35">
        <f t="shared" ca="1" si="3403"/>
        <v>54.781035269875872</v>
      </c>
      <c r="J90" s="35">
        <f t="shared" ca="1" si="3403"/>
        <v>55.580796237457193</v>
      </c>
      <c r="K90" s="35">
        <f t="shared" ca="1" si="3403"/>
        <v>41.809229620586109</v>
      </c>
      <c r="L90" s="35">
        <f t="shared" ca="1" si="3403"/>
        <v>44.003174673292634</v>
      </c>
      <c r="M90" s="35">
        <f t="shared" ca="1" si="3403"/>
        <v>45.576434280841873</v>
      </c>
      <c r="N90" s="35">
        <f t="shared" ca="1" si="3403"/>
        <v>46.573497969430534</v>
      </c>
      <c r="O90" s="35">
        <f t="shared" ca="1" si="3403"/>
        <v>47.086874770678506</v>
      </c>
      <c r="P90" s="35">
        <f t="shared" ca="1" si="3403"/>
        <v>38.620862802765814</v>
      </c>
      <c r="Q90" s="35">
        <f t="shared" ca="1" si="3403"/>
        <v>37.910430761926861</v>
      </c>
      <c r="R90" s="35">
        <f t="shared" ca="1" si="3403"/>
        <v>36.410515744479262</v>
      </c>
      <c r="S90" s="35">
        <f t="shared" ca="1" si="3403"/>
        <v>34.133196134954154</v>
      </c>
      <c r="T90" s="35">
        <f t="shared" ca="1" si="3403"/>
        <v>31.263128125793145</v>
      </c>
      <c r="U90" s="35">
        <f t="shared" ca="1" si="3403"/>
        <v>24.233860131941235</v>
      </c>
      <c r="V90" s="35">
        <f t="shared" ca="1" si="3403"/>
        <v>20.548010923344201</v>
      </c>
      <c r="W90" s="35">
        <f t="shared" ca="1" si="3403"/>
        <v>16.860690651643129</v>
      </c>
      <c r="X90" s="35">
        <f t="shared" ca="1" si="3403"/>
        <v>13.357657192489228</v>
      </c>
      <c r="Y90" s="40">
        <f t="shared" ca="1" si="3403"/>
        <v>10.19673556954158</v>
      </c>
      <c r="Z90" s="35">
        <f t="shared" ca="1" si="3403"/>
        <v>6.5809173500705604</v>
      </c>
      <c r="AA90" s="40">
        <f t="shared" ca="1" si="3403"/>
        <v>4.3518374674481528</v>
      </c>
      <c r="AB90" s="40">
        <f t="shared" ca="1" si="3403"/>
        <v>2.7957729268519498</v>
      </c>
      <c r="AC90" s="40">
        <f t="shared" ca="1" si="3403"/>
        <v>1.7655783448542619</v>
      </c>
      <c r="AD90" s="40">
        <f t="shared" ca="1" si="3403"/>
        <v>1.112718842336444</v>
      </c>
      <c r="AE90" s="40">
        <f t="shared" ca="1" si="3403"/>
        <v>0.63894093770972005</v>
      </c>
      <c r="AF90" s="40">
        <f t="shared" ca="1" si="3403"/>
        <v>-2.7009897104848803E-13</v>
      </c>
      <c r="AG90" s="40" t="e">
        <f t="shared" ca="1" si="3403"/>
        <v>#N/A</v>
      </c>
      <c r="AH90" s="40" t="e">
        <f t="shared" ca="1" si="3403"/>
        <v>#N/A</v>
      </c>
      <c r="AI90" s="40" t="e">
        <f t="shared" ca="1" si="3403"/>
        <v>#N/A</v>
      </c>
      <c r="AJ90" s="40" t="e">
        <f t="shared" ca="1" si="3403"/>
        <v>#N/A</v>
      </c>
      <c r="AK90" s="40" t="e">
        <f t="shared" ca="1" si="3403"/>
        <v>#N/A</v>
      </c>
      <c r="AL90" s="40" t="e">
        <f t="shared" ref="AL90:BQ90" ca="1" si="3404">AL68+AL74+AL81</f>
        <v>#N/A</v>
      </c>
      <c r="AM90" s="40" t="e">
        <f t="shared" ca="1" si="3404"/>
        <v>#N/A</v>
      </c>
      <c r="AN90" s="40" t="e">
        <f t="shared" ca="1" si="3404"/>
        <v>#N/A</v>
      </c>
      <c r="AO90" s="40" t="e">
        <f t="shared" ca="1" si="3404"/>
        <v>#N/A</v>
      </c>
      <c r="AP90" s="40" t="e">
        <f t="shared" ca="1" si="3404"/>
        <v>#N/A</v>
      </c>
      <c r="AQ90" s="40" t="e">
        <f t="shared" ca="1" si="3404"/>
        <v>#N/A</v>
      </c>
      <c r="AR90" s="40" t="e">
        <f t="shared" ca="1" si="3404"/>
        <v>#N/A</v>
      </c>
      <c r="AS90" s="40" t="e">
        <f t="shared" ca="1" si="3404"/>
        <v>#N/A</v>
      </c>
      <c r="AT90" s="40" t="e">
        <f t="shared" ca="1" si="3404"/>
        <v>#N/A</v>
      </c>
      <c r="AU90" s="40" t="e">
        <f t="shared" ca="1" si="3404"/>
        <v>#N/A</v>
      </c>
      <c r="AV90" s="40" t="e">
        <f t="shared" ca="1" si="3404"/>
        <v>#N/A</v>
      </c>
      <c r="AW90" s="40" t="e">
        <f t="shared" ca="1" si="3404"/>
        <v>#N/A</v>
      </c>
      <c r="AX90" s="40" t="e">
        <f t="shared" ca="1" si="3404"/>
        <v>#N/A</v>
      </c>
      <c r="AY90" s="40" t="e">
        <f t="shared" ca="1" si="3404"/>
        <v>#N/A</v>
      </c>
      <c r="AZ90" s="40" t="e">
        <f t="shared" ca="1" si="3404"/>
        <v>#N/A</v>
      </c>
      <c r="BA90" s="40" t="e">
        <f t="shared" ca="1" si="3404"/>
        <v>#N/A</v>
      </c>
      <c r="BB90" s="40" t="e">
        <f t="shared" ca="1" si="3404"/>
        <v>#N/A</v>
      </c>
      <c r="BC90" s="40" t="e">
        <f t="shared" ca="1" si="3404"/>
        <v>#N/A</v>
      </c>
      <c r="BD90" s="40" t="e">
        <f t="shared" ca="1" si="3404"/>
        <v>#N/A</v>
      </c>
      <c r="BE90" s="40" t="e">
        <f t="shared" ca="1" si="3404"/>
        <v>#N/A</v>
      </c>
      <c r="BF90" s="40" t="e">
        <f t="shared" ca="1" si="3404"/>
        <v>#N/A</v>
      </c>
      <c r="BG90" s="40" t="e">
        <f t="shared" ca="1" si="3404"/>
        <v>#N/A</v>
      </c>
      <c r="BH90" s="40" t="e">
        <f t="shared" ca="1" si="3404"/>
        <v>#N/A</v>
      </c>
      <c r="BI90" s="40" t="e">
        <f t="shared" ca="1" si="3404"/>
        <v>#N/A</v>
      </c>
      <c r="BJ90" s="40" t="e">
        <f t="shared" ca="1" si="3404"/>
        <v>#N/A</v>
      </c>
      <c r="BK90" s="40" t="e">
        <f t="shared" ca="1" si="3404"/>
        <v>#N/A</v>
      </c>
      <c r="BL90" s="40" t="e">
        <f t="shared" ca="1" si="3404"/>
        <v>#N/A</v>
      </c>
      <c r="BM90" s="40" t="e">
        <f t="shared" ca="1" si="3404"/>
        <v>#N/A</v>
      </c>
      <c r="BN90" s="40" t="e">
        <f t="shared" ca="1" si="3404"/>
        <v>#N/A</v>
      </c>
      <c r="BO90" s="40" t="e">
        <f t="shared" ca="1" si="3404"/>
        <v>#N/A</v>
      </c>
      <c r="BP90" s="40" t="e">
        <f t="shared" ca="1" si="3404"/>
        <v>#N/A</v>
      </c>
      <c r="BQ90" s="40" t="e">
        <f t="shared" ca="1" si="3404"/>
        <v>#N/A</v>
      </c>
      <c r="BR90" s="40" t="e">
        <f t="shared" ref="BR90:CW90" ca="1" si="3405">BR68+BR74+BR81</f>
        <v>#N/A</v>
      </c>
      <c r="BS90" s="40" t="e">
        <f t="shared" ca="1" si="3405"/>
        <v>#N/A</v>
      </c>
      <c r="BT90" s="40" t="e">
        <f t="shared" ca="1" si="3405"/>
        <v>#N/A</v>
      </c>
      <c r="BU90" s="40" t="e">
        <f t="shared" ca="1" si="3405"/>
        <v>#N/A</v>
      </c>
      <c r="BV90" s="40" t="e">
        <f t="shared" ca="1" si="3405"/>
        <v>#N/A</v>
      </c>
      <c r="BW90" s="40" t="e">
        <f t="shared" ca="1" si="3405"/>
        <v>#N/A</v>
      </c>
      <c r="BX90" s="40" t="e">
        <f t="shared" ca="1" si="3405"/>
        <v>#N/A</v>
      </c>
      <c r="BY90" s="40" t="e">
        <f t="shared" ca="1" si="3405"/>
        <v>#N/A</v>
      </c>
      <c r="BZ90" s="40" t="e">
        <f t="shared" ca="1" si="3405"/>
        <v>#N/A</v>
      </c>
      <c r="CA90" s="40" t="e">
        <f t="shared" ca="1" si="3405"/>
        <v>#N/A</v>
      </c>
      <c r="CB90" s="40" t="e">
        <f t="shared" ca="1" si="3405"/>
        <v>#N/A</v>
      </c>
      <c r="CC90" s="40" t="e">
        <f t="shared" ca="1" si="3405"/>
        <v>#N/A</v>
      </c>
      <c r="CD90" s="40" t="e">
        <f t="shared" ca="1" si="3405"/>
        <v>#N/A</v>
      </c>
      <c r="CE90" s="40" t="e">
        <f t="shared" ca="1" si="3405"/>
        <v>#N/A</v>
      </c>
      <c r="CF90" s="40" t="e">
        <f t="shared" ca="1" si="3405"/>
        <v>#N/A</v>
      </c>
      <c r="CG90" s="40" t="e">
        <f t="shared" ca="1" si="3405"/>
        <v>#N/A</v>
      </c>
      <c r="CH90" s="40" t="e">
        <f t="shared" ca="1" si="3405"/>
        <v>#N/A</v>
      </c>
      <c r="CI90" s="40" t="e">
        <f t="shared" ca="1" si="3405"/>
        <v>#N/A</v>
      </c>
      <c r="CJ90" s="40" t="e">
        <f t="shared" ca="1" si="3405"/>
        <v>#N/A</v>
      </c>
      <c r="CK90" s="40" t="e">
        <f t="shared" ca="1" si="3405"/>
        <v>#N/A</v>
      </c>
      <c r="CL90" s="40" t="e">
        <f t="shared" ca="1" si="3405"/>
        <v>#N/A</v>
      </c>
      <c r="CM90" s="40" t="e">
        <f t="shared" ca="1" si="3405"/>
        <v>#N/A</v>
      </c>
      <c r="CN90" s="40" t="e">
        <f t="shared" ca="1" si="3405"/>
        <v>#N/A</v>
      </c>
      <c r="CO90" s="40" t="e">
        <f t="shared" ca="1" si="3405"/>
        <v>#N/A</v>
      </c>
      <c r="CP90" s="40" t="e">
        <f t="shared" ca="1" si="3405"/>
        <v>#N/A</v>
      </c>
      <c r="CQ90" s="40" t="e">
        <f t="shared" ca="1" si="3405"/>
        <v>#N/A</v>
      </c>
      <c r="CR90" s="40" t="e">
        <f t="shared" ca="1" si="3405"/>
        <v>#N/A</v>
      </c>
      <c r="CS90" s="40" t="e">
        <f t="shared" ca="1" si="3405"/>
        <v>#N/A</v>
      </c>
      <c r="CT90" s="40" t="e">
        <f t="shared" ca="1" si="3405"/>
        <v>#N/A</v>
      </c>
      <c r="CU90" s="40" t="e">
        <f t="shared" ca="1" si="3405"/>
        <v>#N/A</v>
      </c>
      <c r="CV90" s="40" t="e">
        <f t="shared" ca="1" si="3405"/>
        <v>#N/A</v>
      </c>
      <c r="CW90" s="40" t="e">
        <f t="shared" ca="1" si="3405"/>
        <v>#N/A</v>
      </c>
      <c r="CX90" s="40" t="e">
        <f t="shared" ref="CX90:EC90" ca="1" si="3406">CX68+CX74+CX81</f>
        <v>#N/A</v>
      </c>
      <c r="CY90" s="40" t="e">
        <f t="shared" ca="1" si="3406"/>
        <v>#N/A</v>
      </c>
      <c r="CZ90" s="40" t="e">
        <f t="shared" ca="1" si="3406"/>
        <v>#N/A</v>
      </c>
      <c r="DA90" s="40" t="e">
        <f t="shared" ca="1" si="3406"/>
        <v>#N/A</v>
      </c>
      <c r="DB90" s="40" t="e">
        <f t="shared" ca="1" si="3406"/>
        <v>#N/A</v>
      </c>
      <c r="DC90" s="40" t="e">
        <f t="shared" ca="1" si="3406"/>
        <v>#N/A</v>
      </c>
      <c r="DD90" s="40" t="e">
        <f t="shared" ca="1" si="3406"/>
        <v>#N/A</v>
      </c>
      <c r="DE90" s="40" t="e">
        <f t="shared" ca="1" si="3406"/>
        <v>#N/A</v>
      </c>
      <c r="DF90" s="40" t="e">
        <f t="shared" ca="1" si="3406"/>
        <v>#N/A</v>
      </c>
      <c r="DG90" s="40" t="e">
        <f t="shared" ca="1" si="3406"/>
        <v>#N/A</v>
      </c>
      <c r="DH90" s="40" t="e">
        <f t="shared" ca="1" si="3406"/>
        <v>#N/A</v>
      </c>
      <c r="DI90" s="40" t="e">
        <f t="shared" ca="1" si="3406"/>
        <v>#N/A</v>
      </c>
      <c r="DJ90" s="40" t="e">
        <f t="shared" ca="1" si="3406"/>
        <v>#N/A</v>
      </c>
      <c r="DK90" s="40" t="e">
        <f t="shared" ca="1" si="3406"/>
        <v>#N/A</v>
      </c>
      <c r="DL90" s="40" t="e">
        <f t="shared" ca="1" si="3406"/>
        <v>#N/A</v>
      </c>
      <c r="DM90" s="40" t="e">
        <f t="shared" ca="1" si="3406"/>
        <v>#N/A</v>
      </c>
      <c r="DN90" s="40" t="e">
        <f t="shared" ca="1" si="3406"/>
        <v>#N/A</v>
      </c>
      <c r="DO90" s="40" t="e">
        <f t="shared" ca="1" si="3406"/>
        <v>#N/A</v>
      </c>
      <c r="DP90" s="40" t="e">
        <f t="shared" ca="1" si="3406"/>
        <v>#N/A</v>
      </c>
      <c r="DQ90" s="40" t="e">
        <f t="shared" ca="1" si="3406"/>
        <v>#N/A</v>
      </c>
      <c r="DR90" s="40" t="e">
        <f t="shared" ca="1" si="3406"/>
        <v>#N/A</v>
      </c>
      <c r="DS90" s="40" t="e">
        <f t="shared" ca="1" si="3406"/>
        <v>#N/A</v>
      </c>
      <c r="DT90" s="40" t="e">
        <f t="shared" ca="1" si="3406"/>
        <v>#N/A</v>
      </c>
      <c r="DU90" s="40" t="e">
        <f t="shared" ca="1" si="3406"/>
        <v>#N/A</v>
      </c>
      <c r="DV90" s="40" t="e">
        <f t="shared" ca="1" si="3406"/>
        <v>#N/A</v>
      </c>
      <c r="DW90" s="40" t="e">
        <f t="shared" ca="1" si="3406"/>
        <v>#N/A</v>
      </c>
      <c r="DX90" s="40" t="e">
        <f t="shared" ca="1" si="3406"/>
        <v>#N/A</v>
      </c>
      <c r="DY90" s="40" t="e">
        <f t="shared" ca="1" si="3406"/>
        <v>#N/A</v>
      </c>
      <c r="DZ90" s="40" t="e">
        <f t="shared" ca="1" si="3406"/>
        <v>#N/A</v>
      </c>
      <c r="EA90" s="40" t="e">
        <f t="shared" ca="1" si="3406"/>
        <v>#N/A</v>
      </c>
      <c r="EB90" s="40" t="e">
        <f t="shared" ca="1" si="3406"/>
        <v>#N/A</v>
      </c>
      <c r="EC90" s="40" t="e">
        <f t="shared" ca="1" si="3406"/>
        <v>#N/A</v>
      </c>
      <c r="ED90" s="40" t="e">
        <f t="shared" ref="ED90:FI90" ca="1" si="3407">ED68+ED74+ED81</f>
        <v>#N/A</v>
      </c>
      <c r="EE90" s="40" t="e">
        <f t="shared" ca="1" si="3407"/>
        <v>#N/A</v>
      </c>
      <c r="EF90" s="40" t="e">
        <f t="shared" ca="1" si="3407"/>
        <v>#N/A</v>
      </c>
      <c r="EG90" s="40" t="e">
        <f t="shared" ca="1" si="3407"/>
        <v>#N/A</v>
      </c>
      <c r="EH90" s="40" t="e">
        <f t="shared" ca="1" si="3407"/>
        <v>#N/A</v>
      </c>
      <c r="EI90" s="40" t="e">
        <f t="shared" ca="1" si="3407"/>
        <v>#N/A</v>
      </c>
      <c r="EJ90" s="40" t="e">
        <f t="shared" ca="1" si="3407"/>
        <v>#N/A</v>
      </c>
      <c r="EK90" s="40" t="e">
        <f t="shared" ca="1" si="3407"/>
        <v>#N/A</v>
      </c>
      <c r="EL90" s="40" t="e">
        <f t="shared" ca="1" si="3407"/>
        <v>#N/A</v>
      </c>
      <c r="EM90" s="40" t="e">
        <f t="shared" ca="1" si="3407"/>
        <v>#N/A</v>
      </c>
      <c r="EN90" s="40" t="e">
        <f t="shared" ca="1" si="3407"/>
        <v>#N/A</v>
      </c>
      <c r="EO90" s="40" t="e">
        <f t="shared" ca="1" si="3407"/>
        <v>#N/A</v>
      </c>
      <c r="EP90" s="40" t="e">
        <f t="shared" ca="1" si="3407"/>
        <v>#N/A</v>
      </c>
      <c r="EQ90" s="40" t="e">
        <f t="shared" ca="1" si="3407"/>
        <v>#N/A</v>
      </c>
      <c r="ER90" s="40" t="e">
        <f t="shared" ca="1" si="3407"/>
        <v>#N/A</v>
      </c>
      <c r="ES90" s="40" t="e">
        <f t="shared" ca="1" si="3407"/>
        <v>#N/A</v>
      </c>
      <c r="ET90" s="40" t="e">
        <f t="shared" ca="1" si="3407"/>
        <v>#N/A</v>
      </c>
      <c r="EU90" s="40" t="e">
        <f t="shared" ca="1" si="3407"/>
        <v>#N/A</v>
      </c>
      <c r="EV90" s="40" t="e">
        <f t="shared" ca="1" si="3407"/>
        <v>#N/A</v>
      </c>
      <c r="EW90" s="40" t="e">
        <f t="shared" ca="1" si="3407"/>
        <v>#N/A</v>
      </c>
      <c r="EX90" s="40" t="e">
        <f t="shared" ca="1" si="3407"/>
        <v>#N/A</v>
      </c>
      <c r="EY90" s="40" t="e">
        <f t="shared" ca="1" si="3407"/>
        <v>#N/A</v>
      </c>
      <c r="EZ90" s="40" t="e">
        <f t="shared" ca="1" si="3407"/>
        <v>#N/A</v>
      </c>
      <c r="FA90" s="40" t="e">
        <f t="shared" ca="1" si="3407"/>
        <v>#N/A</v>
      </c>
      <c r="FB90" s="40" t="e">
        <f t="shared" ca="1" si="3407"/>
        <v>#N/A</v>
      </c>
      <c r="FC90" s="40" t="e">
        <f t="shared" ca="1" si="3407"/>
        <v>#N/A</v>
      </c>
      <c r="FD90" s="40" t="e">
        <f t="shared" ca="1" si="3407"/>
        <v>#N/A</v>
      </c>
      <c r="FE90" s="40" t="e">
        <f t="shared" ca="1" si="3407"/>
        <v>#N/A</v>
      </c>
      <c r="FF90" s="40" t="e">
        <f t="shared" ca="1" si="3407"/>
        <v>#N/A</v>
      </c>
      <c r="FG90" s="40" t="e">
        <f t="shared" ca="1" si="3407"/>
        <v>#N/A</v>
      </c>
      <c r="FH90" s="40" t="e">
        <f t="shared" ca="1" si="3407"/>
        <v>#N/A</v>
      </c>
      <c r="FI90" s="40" t="e">
        <f t="shared" ca="1" si="3407"/>
        <v>#N/A</v>
      </c>
      <c r="FJ90" s="40" t="e">
        <f t="shared" ref="FJ90:GJ90" ca="1" si="3408">FJ68+FJ74+FJ81</f>
        <v>#N/A</v>
      </c>
      <c r="FK90" s="40" t="e">
        <f t="shared" ca="1" si="3408"/>
        <v>#N/A</v>
      </c>
      <c r="FL90" s="40" t="e">
        <f t="shared" ca="1" si="3408"/>
        <v>#N/A</v>
      </c>
      <c r="FM90" s="40" t="e">
        <f t="shared" ca="1" si="3408"/>
        <v>#N/A</v>
      </c>
      <c r="FN90" s="40" t="e">
        <f t="shared" ca="1" si="3408"/>
        <v>#N/A</v>
      </c>
      <c r="FO90" s="40" t="e">
        <f t="shared" ca="1" si="3408"/>
        <v>#N/A</v>
      </c>
      <c r="FP90" s="40" t="e">
        <f t="shared" ca="1" si="3408"/>
        <v>#N/A</v>
      </c>
      <c r="FQ90" s="40" t="e">
        <f t="shared" ca="1" si="3408"/>
        <v>#N/A</v>
      </c>
      <c r="FR90" s="40" t="e">
        <f t="shared" ca="1" si="3408"/>
        <v>#N/A</v>
      </c>
      <c r="FS90" s="40" t="e">
        <f t="shared" ca="1" si="3408"/>
        <v>#N/A</v>
      </c>
      <c r="FT90" s="40" t="e">
        <f t="shared" ca="1" si="3408"/>
        <v>#N/A</v>
      </c>
      <c r="FU90" s="40" t="e">
        <f t="shared" ca="1" si="3408"/>
        <v>#N/A</v>
      </c>
      <c r="FV90" s="40" t="e">
        <f t="shared" ca="1" si="3408"/>
        <v>#N/A</v>
      </c>
      <c r="FW90" s="40" t="e">
        <f t="shared" ca="1" si="3408"/>
        <v>#N/A</v>
      </c>
      <c r="FX90" s="40" t="e">
        <f t="shared" ca="1" si="3408"/>
        <v>#N/A</v>
      </c>
      <c r="FY90" s="40" t="e">
        <f t="shared" ca="1" si="3408"/>
        <v>#N/A</v>
      </c>
      <c r="FZ90" s="40" t="e">
        <f t="shared" ca="1" si="3408"/>
        <v>#N/A</v>
      </c>
      <c r="GA90" s="40" t="e">
        <f t="shared" ca="1" si="3408"/>
        <v>#N/A</v>
      </c>
      <c r="GB90" s="40" t="e">
        <f t="shared" ca="1" si="3408"/>
        <v>#N/A</v>
      </c>
      <c r="GC90" s="40" t="e">
        <f t="shared" ca="1" si="3408"/>
        <v>#N/A</v>
      </c>
      <c r="GD90" s="40" t="e">
        <f t="shared" ca="1" si="3408"/>
        <v>#N/A</v>
      </c>
      <c r="GE90" s="40" t="e">
        <f t="shared" ca="1" si="3408"/>
        <v>#N/A</v>
      </c>
      <c r="GF90" s="40" t="e">
        <f t="shared" ca="1" si="3408"/>
        <v>#N/A</v>
      </c>
      <c r="GG90" s="40" t="e">
        <f t="shared" ca="1" si="3408"/>
        <v>#N/A</v>
      </c>
      <c r="GH90" s="40" t="e">
        <f t="shared" ca="1" si="3408"/>
        <v>#N/A</v>
      </c>
      <c r="GI90" s="40" t="e">
        <f t="shared" ca="1" si="3408"/>
        <v>#N/A</v>
      </c>
      <c r="GJ90" s="40" t="e">
        <f t="shared" ca="1" si="3408"/>
        <v>#N/A</v>
      </c>
    </row>
    <row r="91" spans="3:192" x14ac:dyDescent="0.3">
      <c r="C91" s="31" t="s">
        <v>484</v>
      </c>
      <c r="E91" s="67">
        <f ca="1">NPV(RDR,F91:O91)</f>
        <v>-795.11165790791972</v>
      </c>
      <c r="F91" s="35">
        <f ca="1">F75+F82</f>
        <v>-223.2133602284936</v>
      </c>
      <c r="G91" s="35">
        <f t="shared" ref="G91:BR91" ca="1" si="3409">G75+G82</f>
        <v>-150.04026277777976</v>
      </c>
      <c r="H91" s="35">
        <f t="shared" ca="1" si="3409"/>
        <v>-118.1421443122976</v>
      </c>
      <c r="I91" s="35">
        <f t="shared" ca="1" si="3409"/>
        <v>-104.02277653271192</v>
      </c>
      <c r="J91" s="35">
        <f t="shared" ca="1" si="3409"/>
        <v>-87.541974806399793</v>
      </c>
      <c r="K91" s="35">
        <f t="shared" ca="1" si="3409"/>
        <v>-81.565058441625993</v>
      </c>
      <c r="L91" s="35">
        <f t="shared" ca="1" si="3409"/>
        <v>-71.872854423055912</v>
      </c>
      <c r="M91" s="35">
        <f t="shared" ca="1" si="3409"/>
        <v>-62.894299050860738</v>
      </c>
      <c r="N91" s="35">
        <f t="shared" ca="1" si="3409"/>
        <v>-54.606894624689637</v>
      </c>
      <c r="O91" s="35">
        <f t="shared" ca="1" si="3409"/>
        <v>-48.189842859898569</v>
      </c>
      <c r="P91" s="35">
        <f t="shared" ca="1" si="3409"/>
        <v>-40.015992334467171</v>
      </c>
      <c r="Q91" s="35">
        <f t="shared" ca="1" si="3409"/>
        <v>-33.37887960870377</v>
      </c>
      <c r="R91" s="35">
        <f t="shared" ca="1" si="3409"/>
        <v>-29.531882760234463</v>
      </c>
      <c r="S91" s="35">
        <f t="shared" ca="1" si="3409"/>
        <v>-25.811320712558835</v>
      </c>
      <c r="T91" s="35">
        <f t="shared" ca="1" si="3409"/>
        <v>-24.588703634186874</v>
      </c>
      <c r="U91" s="35">
        <f t="shared" ca="1" si="3409"/>
        <v>-18.710045758422226</v>
      </c>
      <c r="V91" s="35">
        <f t="shared" ca="1" si="3409"/>
        <v>-15.357113417141223</v>
      </c>
      <c r="W91" s="35">
        <f t="shared" ca="1" si="3409"/>
        <v>-12.188572217181481</v>
      </c>
      <c r="X91" s="35">
        <f t="shared" ca="1" si="3409"/>
        <v>-9.2664848436835392</v>
      </c>
      <c r="Y91" s="35">
        <f t="shared" ca="1" si="3409"/>
        <v>-6.9230498371872624</v>
      </c>
      <c r="Z91" s="35">
        <f t="shared" ca="1" si="3409"/>
        <v>-4.4503494118033791</v>
      </c>
      <c r="AA91" s="35">
        <f t="shared" ca="1" si="3409"/>
        <v>-2.6299498613751822</v>
      </c>
      <c r="AB91" s="35">
        <f t="shared" ca="1" si="3409"/>
        <v>-1.4256823765025675</v>
      </c>
      <c r="AC91" s="35">
        <f t="shared" ca="1" si="3409"/>
        <v>-0.69288997222565629</v>
      </c>
      <c r="AD91" s="35">
        <f t="shared" ca="1" si="3409"/>
        <v>-0.21431585572808431</v>
      </c>
      <c r="AE91" s="35">
        <f t="shared" ca="1" si="3409"/>
        <v>0.18531704789423845</v>
      </c>
      <c r="AF91" s="35" t="e">
        <f t="shared" ca="1" si="3409"/>
        <v>#N/A</v>
      </c>
      <c r="AG91" s="35" t="e">
        <f t="shared" ca="1" si="3409"/>
        <v>#N/A</v>
      </c>
      <c r="AH91" s="35" t="e">
        <f t="shared" ca="1" si="3409"/>
        <v>#N/A</v>
      </c>
      <c r="AI91" s="35" t="e">
        <f t="shared" ca="1" si="3409"/>
        <v>#N/A</v>
      </c>
      <c r="AJ91" s="35" t="e">
        <f t="shared" ca="1" si="3409"/>
        <v>#N/A</v>
      </c>
      <c r="AK91" s="35" t="e">
        <f t="shared" ca="1" si="3409"/>
        <v>#N/A</v>
      </c>
      <c r="AL91" s="35" t="e">
        <f t="shared" ca="1" si="3409"/>
        <v>#N/A</v>
      </c>
      <c r="AM91" s="35" t="e">
        <f t="shared" ca="1" si="3409"/>
        <v>#N/A</v>
      </c>
      <c r="AN91" s="35" t="e">
        <f t="shared" ca="1" si="3409"/>
        <v>#N/A</v>
      </c>
      <c r="AO91" s="35" t="e">
        <f t="shared" ca="1" si="3409"/>
        <v>#N/A</v>
      </c>
      <c r="AP91" s="35" t="e">
        <f t="shared" ca="1" si="3409"/>
        <v>#N/A</v>
      </c>
      <c r="AQ91" s="35" t="e">
        <f t="shared" ca="1" si="3409"/>
        <v>#N/A</v>
      </c>
      <c r="AR91" s="35" t="e">
        <f t="shared" ca="1" si="3409"/>
        <v>#N/A</v>
      </c>
      <c r="AS91" s="35" t="e">
        <f t="shared" ca="1" si="3409"/>
        <v>#N/A</v>
      </c>
      <c r="AT91" s="35" t="e">
        <f t="shared" ca="1" si="3409"/>
        <v>#N/A</v>
      </c>
      <c r="AU91" s="35" t="e">
        <f t="shared" ca="1" si="3409"/>
        <v>#N/A</v>
      </c>
      <c r="AV91" s="35" t="e">
        <f t="shared" ca="1" si="3409"/>
        <v>#N/A</v>
      </c>
      <c r="AW91" s="35" t="e">
        <f t="shared" ca="1" si="3409"/>
        <v>#N/A</v>
      </c>
      <c r="AX91" s="35" t="e">
        <f t="shared" ca="1" si="3409"/>
        <v>#N/A</v>
      </c>
      <c r="AY91" s="35" t="e">
        <f t="shared" ca="1" si="3409"/>
        <v>#N/A</v>
      </c>
      <c r="AZ91" s="35" t="e">
        <f t="shared" ca="1" si="3409"/>
        <v>#N/A</v>
      </c>
      <c r="BA91" s="35" t="e">
        <f t="shared" ca="1" si="3409"/>
        <v>#N/A</v>
      </c>
      <c r="BB91" s="35" t="e">
        <f t="shared" ca="1" si="3409"/>
        <v>#N/A</v>
      </c>
      <c r="BC91" s="35" t="e">
        <f t="shared" ca="1" si="3409"/>
        <v>#N/A</v>
      </c>
      <c r="BD91" s="35" t="e">
        <f t="shared" ca="1" si="3409"/>
        <v>#N/A</v>
      </c>
      <c r="BE91" s="35" t="e">
        <f t="shared" ca="1" si="3409"/>
        <v>#N/A</v>
      </c>
      <c r="BF91" s="35" t="e">
        <f t="shared" ca="1" si="3409"/>
        <v>#N/A</v>
      </c>
      <c r="BG91" s="35" t="e">
        <f t="shared" ca="1" si="3409"/>
        <v>#N/A</v>
      </c>
      <c r="BH91" s="35" t="e">
        <f t="shared" ca="1" si="3409"/>
        <v>#N/A</v>
      </c>
      <c r="BI91" s="35" t="e">
        <f t="shared" ca="1" si="3409"/>
        <v>#N/A</v>
      </c>
      <c r="BJ91" s="35" t="e">
        <f t="shared" ca="1" si="3409"/>
        <v>#N/A</v>
      </c>
      <c r="BK91" s="35" t="e">
        <f t="shared" ca="1" si="3409"/>
        <v>#N/A</v>
      </c>
      <c r="BL91" s="35" t="e">
        <f t="shared" ca="1" si="3409"/>
        <v>#N/A</v>
      </c>
      <c r="BM91" s="35" t="e">
        <f t="shared" ca="1" si="3409"/>
        <v>#N/A</v>
      </c>
      <c r="BN91" s="35" t="e">
        <f t="shared" ca="1" si="3409"/>
        <v>#N/A</v>
      </c>
      <c r="BO91" s="35" t="e">
        <f t="shared" ca="1" si="3409"/>
        <v>#N/A</v>
      </c>
      <c r="BP91" s="35" t="e">
        <f t="shared" ca="1" si="3409"/>
        <v>#N/A</v>
      </c>
      <c r="BQ91" s="35" t="e">
        <f t="shared" ca="1" si="3409"/>
        <v>#N/A</v>
      </c>
      <c r="BR91" s="35" t="e">
        <f t="shared" ca="1" si="3409"/>
        <v>#N/A</v>
      </c>
      <c r="BS91" s="35" t="e">
        <f t="shared" ref="BS91:ED91" ca="1" si="3410">BS75+BS82</f>
        <v>#N/A</v>
      </c>
      <c r="BT91" s="35" t="e">
        <f t="shared" ca="1" si="3410"/>
        <v>#N/A</v>
      </c>
      <c r="BU91" s="35" t="e">
        <f t="shared" ca="1" si="3410"/>
        <v>#N/A</v>
      </c>
      <c r="BV91" s="35" t="e">
        <f t="shared" ca="1" si="3410"/>
        <v>#N/A</v>
      </c>
      <c r="BW91" s="35" t="e">
        <f t="shared" ca="1" si="3410"/>
        <v>#N/A</v>
      </c>
      <c r="BX91" s="35" t="e">
        <f t="shared" ca="1" si="3410"/>
        <v>#N/A</v>
      </c>
      <c r="BY91" s="35" t="e">
        <f t="shared" ca="1" si="3410"/>
        <v>#N/A</v>
      </c>
      <c r="BZ91" s="35" t="e">
        <f t="shared" ca="1" si="3410"/>
        <v>#N/A</v>
      </c>
      <c r="CA91" s="35" t="e">
        <f t="shared" ca="1" si="3410"/>
        <v>#N/A</v>
      </c>
      <c r="CB91" s="35" t="e">
        <f t="shared" ca="1" si="3410"/>
        <v>#N/A</v>
      </c>
      <c r="CC91" s="35" t="e">
        <f t="shared" ca="1" si="3410"/>
        <v>#N/A</v>
      </c>
      <c r="CD91" s="35" t="e">
        <f t="shared" ca="1" si="3410"/>
        <v>#N/A</v>
      </c>
      <c r="CE91" s="35" t="e">
        <f t="shared" ca="1" si="3410"/>
        <v>#N/A</v>
      </c>
      <c r="CF91" s="35" t="e">
        <f t="shared" ca="1" si="3410"/>
        <v>#N/A</v>
      </c>
      <c r="CG91" s="35" t="e">
        <f t="shared" ca="1" si="3410"/>
        <v>#N/A</v>
      </c>
      <c r="CH91" s="35" t="e">
        <f t="shared" ca="1" si="3410"/>
        <v>#N/A</v>
      </c>
      <c r="CI91" s="35" t="e">
        <f t="shared" ca="1" si="3410"/>
        <v>#N/A</v>
      </c>
      <c r="CJ91" s="35" t="e">
        <f t="shared" ca="1" si="3410"/>
        <v>#N/A</v>
      </c>
      <c r="CK91" s="35" t="e">
        <f t="shared" ca="1" si="3410"/>
        <v>#N/A</v>
      </c>
      <c r="CL91" s="35" t="e">
        <f t="shared" ca="1" si="3410"/>
        <v>#N/A</v>
      </c>
      <c r="CM91" s="35" t="e">
        <f t="shared" ca="1" si="3410"/>
        <v>#N/A</v>
      </c>
      <c r="CN91" s="35" t="e">
        <f t="shared" ca="1" si="3410"/>
        <v>#N/A</v>
      </c>
      <c r="CO91" s="35" t="e">
        <f t="shared" ca="1" si="3410"/>
        <v>#N/A</v>
      </c>
      <c r="CP91" s="35" t="e">
        <f t="shared" ca="1" si="3410"/>
        <v>#N/A</v>
      </c>
      <c r="CQ91" s="35" t="e">
        <f t="shared" ca="1" si="3410"/>
        <v>#N/A</v>
      </c>
      <c r="CR91" s="35" t="e">
        <f t="shared" ca="1" si="3410"/>
        <v>#N/A</v>
      </c>
      <c r="CS91" s="35" t="e">
        <f t="shared" ca="1" si="3410"/>
        <v>#N/A</v>
      </c>
      <c r="CT91" s="35" t="e">
        <f t="shared" ca="1" si="3410"/>
        <v>#N/A</v>
      </c>
      <c r="CU91" s="35" t="e">
        <f t="shared" ca="1" si="3410"/>
        <v>#N/A</v>
      </c>
      <c r="CV91" s="35" t="e">
        <f t="shared" ca="1" si="3410"/>
        <v>#N/A</v>
      </c>
      <c r="CW91" s="35" t="e">
        <f t="shared" ca="1" si="3410"/>
        <v>#N/A</v>
      </c>
      <c r="CX91" s="35" t="e">
        <f t="shared" ca="1" si="3410"/>
        <v>#N/A</v>
      </c>
      <c r="CY91" s="35" t="e">
        <f t="shared" ca="1" si="3410"/>
        <v>#N/A</v>
      </c>
      <c r="CZ91" s="35" t="e">
        <f t="shared" ca="1" si="3410"/>
        <v>#N/A</v>
      </c>
      <c r="DA91" s="35" t="e">
        <f t="shared" ca="1" si="3410"/>
        <v>#N/A</v>
      </c>
      <c r="DB91" s="35" t="e">
        <f t="shared" ca="1" si="3410"/>
        <v>#N/A</v>
      </c>
      <c r="DC91" s="35" t="e">
        <f t="shared" ca="1" si="3410"/>
        <v>#N/A</v>
      </c>
      <c r="DD91" s="35" t="e">
        <f t="shared" ca="1" si="3410"/>
        <v>#N/A</v>
      </c>
      <c r="DE91" s="35" t="e">
        <f t="shared" ca="1" si="3410"/>
        <v>#N/A</v>
      </c>
      <c r="DF91" s="35" t="e">
        <f t="shared" ca="1" si="3410"/>
        <v>#N/A</v>
      </c>
      <c r="DG91" s="35" t="e">
        <f t="shared" ca="1" si="3410"/>
        <v>#N/A</v>
      </c>
      <c r="DH91" s="35" t="e">
        <f t="shared" ca="1" si="3410"/>
        <v>#N/A</v>
      </c>
      <c r="DI91" s="35" t="e">
        <f t="shared" ca="1" si="3410"/>
        <v>#N/A</v>
      </c>
      <c r="DJ91" s="35" t="e">
        <f t="shared" ca="1" si="3410"/>
        <v>#N/A</v>
      </c>
      <c r="DK91" s="35" t="e">
        <f t="shared" ca="1" si="3410"/>
        <v>#N/A</v>
      </c>
      <c r="DL91" s="35" t="e">
        <f t="shared" ca="1" si="3410"/>
        <v>#N/A</v>
      </c>
      <c r="DM91" s="35" t="e">
        <f t="shared" ca="1" si="3410"/>
        <v>#N/A</v>
      </c>
      <c r="DN91" s="35" t="e">
        <f t="shared" ca="1" si="3410"/>
        <v>#N/A</v>
      </c>
      <c r="DO91" s="35" t="e">
        <f t="shared" ca="1" si="3410"/>
        <v>#N/A</v>
      </c>
      <c r="DP91" s="35" t="e">
        <f t="shared" ca="1" si="3410"/>
        <v>#N/A</v>
      </c>
      <c r="DQ91" s="35" t="e">
        <f t="shared" ca="1" si="3410"/>
        <v>#N/A</v>
      </c>
      <c r="DR91" s="35" t="e">
        <f t="shared" ca="1" si="3410"/>
        <v>#N/A</v>
      </c>
      <c r="DS91" s="35" t="e">
        <f t="shared" ca="1" si="3410"/>
        <v>#N/A</v>
      </c>
      <c r="DT91" s="35" t="e">
        <f t="shared" ca="1" si="3410"/>
        <v>#N/A</v>
      </c>
      <c r="DU91" s="35" t="e">
        <f t="shared" ca="1" si="3410"/>
        <v>#N/A</v>
      </c>
      <c r="DV91" s="35" t="e">
        <f t="shared" ca="1" si="3410"/>
        <v>#N/A</v>
      </c>
      <c r="DW91" s="35" t="e">
        <f t="shared" ca="1" si="3410"/>
        <v>#N/A</v>
      </c>
      <c r="DX91" s="35" t="e">
        <f t="shared" ca="1" si="3410"/>
        <v>#N/A</v>
      </c>
      <c r="DY91" s="35" t="e">
        <f t="shared" ca="1" si="3410"/>
        <v>#N/A</v>
      </c>
      <c r="DZ91" s="35" t="e">
        <f t="shared" ca="1" si="3410"/>
        <v>#N/A</v>
      </c>
      <c r="EA91" s="35" t="e">
        <f t="shared" ca="1" si="3410"/>
        <v>#N/A</v>
      </c>
      <c r="EB91" s="35" t="e">
        <f t="shared" ca="1" si="3410"/>
        <v>#N/A</v>
      </c>
      <c r="EC91" s="35" t="e">
        <f t="shared" ca="1" si="3410"/>
        <v>#N/A</v>
      </c>
      <c r="ED91" s="35" t="e">
        <f t="shared" ca="1" si="3410"/>
        <v>#N/A</v>
      </c>
      <c r="EE91" s="35" t="e">
        <f t="shared" ref="EE91:GJ91" ca="1" si="3411">EE75+EE82</f>
        <v>#N/A</v>
      </c>
      <c r="EF91" s="35" t="e">
        <f t="shared" ca="1" si="3411"/>
        <v>#N/A</v>
      </c>
      <c r="EG91" s="35" t="e">
        <f t="shared" ca="1" si="3411"/>
        <v>#N/A</v>
      </c>
      <c r="EH91" s="35" t="e">
        <f t="shared" ca="1" si="3411"/>
        <v>#N/A</v>
      </c>
      <c r="EI91" s="35" t="e">
        <f t="shared" ca="1" si="3411"/>
        <v>#N/A</v>
      </c>
      <c r="EJ91" s="35" t="e">
        <f t="shared" ca="1" si="3411"/>
        <v>#N/A</v>
      </c>
      <c r="EK91" s="35" t="e">
        <f t="shared" ca="1" si="3411"/>
        <v>#N/A</v>
      </c>
      <c r="EL91" s="35" t="e">
        <f t="shared" ca="1" si="3411"/>
        <v>#N/A</v>
      </c>
      <c r="EM91" s="35" t="e">
        <f t="shared" ca="1" si="3411"/>
        <v>#N/A</v>
      </c>
      <c r="EN91" s="35" t="e">
        <f t="shared" ca="1" si="3411"/>
        <v>#N/A</v>
      </c>
      <c r="EO91" s="35" t="e">
        <f t="shared" ca="1" si="3411"/>
        <v>#N/A</v>
      </c>
      <c r="EP91" s="35" t="e">
        <f t="shared" ca="1" si="3411"/>
        <v>#N/A</v>
      </c>
      <c r="EQ91" s="35" t="e">
        <f t="shared" ca="1" si="3411"/>
        <v>#N/A</v>
      </c>
      <c r="ER91" s="35" t="e">
        <f t="shared" ca="1" si="3411"/>
        <v>#N/A</v>
      </c>
      <c r="ES91" s="35" t="e">
        <f t="shared" ca="1" si="3411"/>
        <v>#N/A</v>
      </c>
      <c r="ET91" s="35" t="e">
        <f t="shared" ca="1" si="3411"/>
        <v>#N/A</v>
      </c>
      <c r="EU91" s="35" t="e">
        <f t="shared" ca="1" si="3411"/>
        <v>#N/A</v>
      </c>
      <c r="EV91" s="35" t="e">
        <f t="shared" ca="1" si="3411"/>
        <v>#N/A</v>
      </c>
      <c r="EW91" s="35" t="e">
        <f t="shared" ca="1" si="3411"/>
        <v>#N/A</v>
      </c>
      <c r="EX91" s="35" t="e">
        <f t="shared" ca="1" si="3411"/>
        <v>#N/A</v>
      </c>
      <c r="EY91" s="35" t="e">
        <f t="shared" ca="1" si="3411"/>
        <v>#N/A</v>
      </c>
      <c r="EZ91" s="35" t="e">
        <f t="shared" ca="1" si="3411"/>
        <v>#N/A</v>
      </c>
      <c r="FA91" s="35" t="e">
        <f t="shared" ca="1" si="3411"/>
        <v>#N/A</v>
      </c>
      <c r="FB91" s="35" t="e">
        <f t="shared" ca="1" si="3411"/>
        <v>#N/A</v>
      </c>
      <c r="FC91" s="35" t="e">
        <f t="shared" ca="1" si="3411"/>
        <v>#N/A</v>
      </c>
      <c r="FD91" s="35" t="e">
        <f t="shared" ca="1" si="3411"/>
        <v>#N/A</v>
      </c>
      <c r="FE91" s="35" t="e">
        <f t="shared" ca="1" si="3411"/>
        <v>#N/A</v>
      </c>
      <c r="FF91" s="35" t="e">
        <f t="shared" ca="1" si="3411"/>
        <v>#N/A</v>
      </c>
      <c r="FG91" s="35" t="e">
        <f t="shared" ca="1" si="3411"/>
        <v>#N/A</v>
      </c>
      <c r="FH91" s="35" t="e">
        <f t="shared" ca="1" si="3411"/>
        <v>#N/A</v>
      </c>
      <c r="FI91" s="35" t="e">
        <f t="shared" ca="1" si="3411"/>
        <v>#N/A</v>
      </c>
      <c r="FJ91" s="35" t="e">
        <f t="shared" ca="1" si="3411"/>
        <v>#N/A</v>
      </c>
      <c r="FK91" s="35" t="e">
        <f t="shared" ca="1" si="3411"/>
        <v>#N/A</v>
      </c>
      <c r="FL91" s="35" t="e">
        <f t="shared" ca="1" si="3411"/>
        <v>#N/A</v>
      </c>
      <c r="FM91" s="35" t="e">
        <f t="shared" ca="1" si="3411"/>
        <v>#N/A</v>
      </c>
      <c r="FN91" s="35" t="e">
        <f t="shared" ca="1" si="3411"/>
        <v>#N/A</v>
      </c>
      <c r="FO91" s="35" t="e">
        <f t="shared" ca="1" si="3411"/>
        <v>#N/A</v>
      </c>
      <c r="FP91" s="35" t="e">
        <f t="shared" ca="1" si="3411"/>
        <v>#N/A</v>
      </c>
      <c r="FQ91" s="35" t="e">
        <f t="shared" ca="1" si="3411"/>
        <v>#N/A</v>
      </c>
      <c r="FR91" s="35" t="e">
        <f t="shared" ca="1" si="3411"/>
        <v>#N/A</v>
      </c>
      <c r="FS91" s="35" t="e">
        <f t="shared" ca="1" si="3411"/>
        <v>#N/A</v>
      </c>
      <c r="FT91" s="35" t="e">
        <f t="shared" ca="1" si="3411"/>
        <v>#N/A</v>
      </c>
      <c r="FU91" s="35" t="e">
        <f t="shared" ca="1" si="3411"/>
        <v>#N/A</v>
      </c>
      <c r="FV91" s="35" t="e">
        <f t="shared" ca="1" si="3411"/>
        <v>#N/A</v>
      </c>
      <c r="FW91" s="35" t="e">
        <f t="shared" ca="1" si="3411"/>
        <v>#N/A</v>
      </c>
      <c r="FX91" s="35" t="e">
        <f t="shared" ca="1" si="3411"/>
        <v>#N/A</v>
      </c>
      <c r="FY91" s="35" t="e">
        <f t="shared" ca="1" si="3411"/>
        <v>#N/A</v>
      </c>
      <c r="FZ91" s="35" t="e">
        <f t="shared" ca="1" si="3411"/>
        <v>#N/A</v>
      </c>
      <c r="GA91" s="35" t="e">
        <f t="shared" ca="1" si="3411"/>
        <v>#N/A</v>
      </c>
      <c r="GB91" s="35" t="e">
        <f t="shared" ca="1" si="3411"/>
        <v>#N/A</v>
      </c>
      <c r="GC91" s="35" t="e">
        <f t="shared" ca="1" si="3411"/>
        <v>#N/A</v>
      </c>
      <c r="GD91" s="35" t="e">
        <f t="shared" ca="1" si="3411"/>
        <v>#N/A</v>
      </c>
      <c r="GE91" s="35" t="e">
        <f t="shared" ca="1" si="3411"/>
        <v>#N/A</v>
      </c>
      <c r="GF91" s="35" t="e">
        <f t="shared" ca="1" si="3411"/>
        <v>#N/A</v>
      </c>
      <c r="GG91" s="35" t="e">
        <f t="shared" ca="1" si="3411"/>
        <v>#N/A</v>
      </c>
      <c r="GH91" s="35" t="e">
        <f t="shared" ca="1" si="3411"/>
        <v>#N/A</v>
      </c>
      <c r="GI91" s="35" t="e">
        <f t="shared" ca="1" si="3411"/>
        <v>#N/A</v>
      </c>
      <c r="GJ91" s="35" t="e">
        <f t="shared" ca="1" si="3411"/>
        <v>#N/A</v>
      </c>
    </row>
    <row r="92" spans="3:192" x14ac:dyDescent="0.3">
      <c r="C92" s="32" t="s">
        <v>467</v>
      </c>
      <c r="D92" s="41"/>
      <c r="E92" s="69"/>
      <c r="F92" s="41">
        <f ca="1">F69+F76+F83</f>
        <v>131.43576019066882</v>
      </c>
      <c r="G92" s="41">
        <f t="shared" ref="G92:AK92" ca="1" si="3412">G69+G76+G83</f>
        <v>255.32331806457412</v>
      </c>
      <c r="H92" s="41">
        <f t="shared" ca="1" si="3412"/>
        <v>385.92485111125239</v>
      </c>
      <c r="I92" s="41">
        <f t="shared" ca="1" si="3412"/>
        <v>495.95502495340673</v>
      </c>
      <c r="J92" s="41">
        <f t="shared" ca="1" si="3412"/>
        <v>336.42848891820432</v>
      </c>
      <c r="K92" s="41">
        <f t="shared" ca="1" si="3412"/>
        <v>416.40348771338887</v>
      </c>
      <c r="L92" s="41">
        <f t="shared" ca="1" si="3412"/>
        <v>480.13688992763696</v>
      </c>
      <c r="M92" s="41">
        <f t="shared" ca="1" si="3412"/>
        <v>530.18301892422608</v>
      </c>
      <c r="N92" s="41">
        <f t="shared" ca="1" si="3412"/>
        <v>568.80321109696354</v>
      </c>
      <c r="O92" s="41">
        <f t="shared" ca="1" si="3412"/>
        <v>459.02172560388794</v>
      </c>
      <c r="P92" s="41">
        <f t="shared" ca="1" si="3412"/>
        <v>471.75277720582085</v>
      </c>
      <c r="Q92" s="41">
        <f t="shared" ca="1" si="3412"/>
        <v>469.77627939592622</v>
      </c>
      <c r="R92" s="41">
        <f t="shared" ca="1" si="3412"/>
        <v>453.25418567049667</v>
      </c>
      <c r="S92" s="41">
        <f t="shared" ca="1" si="3412"/>
        <v>425.13525972625439</v>
      </c>
      <c r="T92" s="41">
        <f t="shared" ca="1" si="3412"/>
        <v>327.71192459793684</v>
      </c>
      <c r="U92" s="41">
        <f t="shared" ca="1" si="3412"/>
        <v>282.29655803491153</v>
      </c>
      <c r="V92" s="41">
        <f t="shared" ca="1" si="3412"/>
        <v>234.80368600387948</v>
      </c>
      <c r="W92" s="41">
        <f t="shared" ca="1" si="3412"/>
        <v>188.27837574664673</v>
      </c>
      <c r="X92" s="41">
        <f t="shared" ca="1" si="3412"/>
        <v>145.35646290513066</v>
      </c>
      <c r="Y92" s="42">
        <f t="shared" ca="1" si="3412"/>
        <v>93.280554523581173</v>
      </c>
      <c r="Z92" s="41">
        <f t="shared" ca="1" si="3412"/>
        <v>62.013407672722423</v>
      </c>
      <c r="AA92" s="42">
        <f t="shared" ca="1" si="3412"/>
        <v>40.075881343419326</v>
      </c>
      <c r="AB92" s="42">
        <f t="shared" ca="1" si="3412"/>
        <v>25.503223993039299</v>
      </c>
      <c r="AC92" s="42">
        <f t="shared" ca="1" si="3412"/>
        <v>16.247887639842439</v>
      </c>
      <c r="AD92" s="42">
        <f t="shared" ca="1" si="3412"/>
        <v>9.3698819827957092</v>
      </c>
      <c r="AE92" s="42">
        <f t="shared" ca="1" si="3412"/>
        <v>-4.3679504457827534E-12</v>
      </c>
      <c r="AF92" s="42" t="e">
        <f t="shared" ca="1" si="3412"/>
        <v>#N/A</v>
      </c>
      <c r="AG92" s="42" t="e">
        <f t="shared" ca="1" si="3412"/>
        <v>#N/A</v>
      </c>
      <c r="AH92" s="42" t="e">
        <f t="shared" ca="1" si="3412"/>
        <v>#N/A</v>
      </c>
      <c r="AI92" s="42" t="e">
        <f t="shared" ca="1" si="3412"/>
        <v>#N/A</v>
      </c>
      <c r="AJ92" s="42" t="e">
        <f t="shared" ca="1" si="3412"/>
        <v>#N/A</v>
      </c>
      <c r="AK92" s="42" t="e">
        <f t="shared" ca="1" si="3412"/>
        <v>#N/A</v>
      </c>
      <c r="AL92" s="42" t="e">
        <f t="shared" ref="AL92:BQ92" ca="1" si="3413">AL69+AL76+AL83</f>
        <v>#N/A</v>
      </c>
      <c r="AM92" s="42" t="e">
        <f t="shared" ca="1" si="3413"/>
        <v>#N/A</v>
      </c>
      <c r="AN92" s="42" t="e">
        <f t="shared" ca="1" si="3413"/>
        <v>#N/A</v>
      </c>
      <c r="AO92" s="42" t="e">
        <f t="shared" ca="1" si="3413"/>
        <v>#N/A</v>
      </c>
      <c r="AP92" s="42" t="e">
        <f t="shared" ca="1" si="3413"/>
        <v>#N/A</v>
      </c>
      <c r="AQ92" s="42" t="e">
        <f t="shared" ca="1" si="3413"/>
        <v>#N/A</v>
      </c>
      <c r="AR92" s="42" t="e">
        <f t="shared" ca="1" si="3413"/>
        <v>#N/A</v>
      </c>
      <c r="AS92" s="42" t="e">
        <f t="shared" ca="1" si="3413"/>
        <v>#N/A</v>
      </c>
      <c r="AT92" s="42" t="e">
        <f t="shared" ca="1" si="3413"/>
        <v>#N/A</v>
      </c>
      <c r="AU92" s="42" t="e">
        <f t="shared" ca="1" si="3413"/>
        <v>#N/A</v>
      </c>
      <c r="AV92" s="42" t="e">
        <f t="shared" ca="1" si="3413"/>
        <v>#N/A</v>
      </c>
      <c r="AW92" s="42" t="e">
        <f t="shared" ca="1" si="3413"/>
        <v>#N/A</v>
      </c>
      <c r="AX92" s="42" t="e">
        <f t="shared" ca="1" si="3413"/>
        <v>#N/A</v>
      </c>
      <c r="AY92" s="42" t="e">
        <f t="shared" ca="1" si="3413"/>
        <v>#N/A</v>
      </c>
      <c r="AZ92" s="42" t="e">
        <f t="shared" ca="1" si="3413"/>
        <v>#N/A</v>
      </c>
      <c r="BA92" s="42" t="e">
        <f t="shared" ca="1" si="3413"/>
        <v>#N/A</v>
      </c>
      <c r="BB92" s="42" t="e">
        <f t="shared" ca="1" si="3413"/>
        <v>#N/A</v>
      </c>
      <c r="BC92" s="42" t="e">
        <f t="shared" ca="1" si="3413"/>
        <v>#N/A</v>
      </c>
      <c r="BD92" s="42" t="e">
        <f t="shared" ca="1" si="3413"/>
        <v>#N/A</v>
      </c>
      <c r="BE92" s="42" t="e">
        <f t="shared" ca="1" si="3413"/>
        <v>#N/A</v>
      </c>
      <c r="BF92" s="42" t="e">
        <f t="shared" ca="1" si="3413"/>
        <v>#N/A</v>
      </c>
      <c r="BG92" s="42" t="e">
        <f t="shared" ca="1" si="3413"/>
        <v>#N/A</v>
      </c>
      <c r="BH92" s="42" t="e">
        <f t="shared" ca="1" si="3413"/>
        <v>#N/A</v>
      </c>
      <c r="BI92" s="42" t="e">
        <f t="shared" ca="1" si="3413"/>
        <v>#N/A</v>
      </c>
      <c r="BJ92" s="42" t="e">
        <f t="shared" ca="1" si="3413"/>
        <v>#N/A</v>
      </c>
      <c r="BK92" s="42" t="e">
        <f t="shared" ca="1" si="3413"/>
        <v>#N/A</v>
      </c>
      <c r="BL92" s="42" t="e">
        <f t="shared" ca="1" si="3413"/>
        <v>#N/A</v>
      </c>
      <c r="BM92" s="42" t="e">
        <f t="shared" ca="1" si="3413"/>
        <v>#N/A</v>
      </c>
      <c r="BN92" s="42" t="e">
        <f t="shared" ca="1" si="3413"/>
        <v>#N/A</v>
      </c>
      <c r="BO92" s="42" t="e">
        <f t="shared" ca="1" si="3413"/>
        <v>#N/A</v>
      </c>
      <c r="BP92" s="42" t="e">
        <f t="shared" ca="1" si="3413"/>
        <v>#N/A</v>
      </c>
      <c r="BQ92" s="42" t="e">
        <f t="shared" ca="1" si="3413"/>
        <v>#N/A</v>
      </c>
      <c r="BR92" s="42" t="e">
        <f t="shared" ref="BR92:CW92" ca="1" si="3414">BR69+BR76+BR83</f>
        <v>#N/A</v>
      </c>
      <c r="BS92" s="42" t="e">
        <f t="shared" ca="1" si="3414"/>
        <v>#N/A</v>
      </c>
      <c r="BT92" s="42" t="e">
        <f t="shared" ca="1" si="3414"/>
        <v>#N/A</v>
      </c>
      <c r="BU92" s="42" t="e">
        <f t="shared" ca="1" si="3414"/>
        <v>#N/A</v>
      </c>
      <c r="BV92" s="42" t="e">
        <f t="shared" ca="1" si="3414"/>
        <v>#N/A</v>
      </c>
      <c r="BW92" s="42" t="e">
        <f t="shared" ca="1" si="3414"/>
        <v>#N/A</v>
      </c>
      <c r="BX92" s="42" t="e">
        <f t="shared" ca="1" si="3414"/>
        <v>#N/A</v>
      </c>
      <c r="BY92" s="42" t="e">
        <f t="shared" ca="1" si="3414"/>
        <v>#N/A</v>
      </c>
      <c r="BZ92" s="42" t="e">
        <f t="shared" ca="1" si="3414"/>
        <v>#N/A</v>
      </c>
      <c r="CA92" s="42" t="e">
        <f t="shared" ca="1" si="3414"/>
        <v>#N/A</v>
      </c>
      <c r="CB92" s="42" t="e">
        <f t="shared" ca="1" si="3414"/>
        <v>#N/A</v>
      </c>
      <c r="CC92" s="42" t="e">
        <f t="shared" ca="1" si="3414"/>
        <v>#N/A</v>
      </c>
      <c r="CD92" s="42" t="e">
        <f t="shared" ca="1" si="3414"/>
        <v>#N/A</v>
      </c>
      <c r="CE92" s="42" t="e">
        <f t="shared" ca="1" si="3414"/>
        <v>#N/A</v>
      </c>
      <c r="CF92" s="42" t="e">
        <f t="shared" ca="1" si="3414"/>
        <v>#N/A</v>
      </c>
      <c r="CG92" s="42" t="e">
        <f t="shared" ca="1" si="3414"/>
        <v>#N/A</v>
      </c>
      <c r="CH92" s="42" t="e">
        <f t="shared" ca="1" si="3414"/>
        <v>#N/A</v>
      </c>
      <c r="CI92" s="42" t="e">
        <f t="shared" ca="1" si="3414"/>
        <v>#N/A</v>
      </c>
      <c r="CJ92" s="42" t="e">
        <f t="shared" ca="1" si="3414"/>
        <v>#N/A</v>
      </c>
      <c r="CK92" s="42" t="e">
        <f t="shared" ca="1" si="3414"/>
        <v>#N/A</v>
      </c>
      <c r="CL92" s="42" t="e">
        <f t="shared" ca="1" si="3414"/>
        <v>#N/A</v>
      </c>
      <c r="CM92" s="42" t="e">
        <f t="shared" ca="1" si="3414"/>
        <v>#N/A</v>
      </c>
      <c r="CN92" s="42" t="e">
        <f t="shared" ca="1" si="3414"/>
        <v>#N/A</v>
      </c>
      <c r="CO92" s="42" t="e">
        <f t="shared" ca="1" si="3414"/>
        <v>#N/A</v>
      </c>
      <c r="CP92" s="42" t="e">
        <f t="shared" ca="1" si="3414"/>
        <v>#N/A</v>
      </c>
      <c r="CQ92" s="42" t="e">
        <f t="shared" ca="1" si="3414"/>
        <v>#N/A</v>
      </c>
      <c r="CR92" s="42" t="e">
        <f t="shared" ca="1" si="3414"/>
        <v>#N/A</v>
      </c>
      <c r="CS92" s="42" t="e">
        <f t="shared" ca="1" si="3414"/>
        <v>#N/A</v>
      </c>
      <c r="CT92" s="42" t="e">
        <f t="shared" ca="1" si="3414"/>
        <v>#N/A</v>
      </c>
      <c r="CU92" s="42" t="e">
        <f t="shared" ca="1" si="3414"/>
        <v>#N/A</v>
      </c>
      <c r="CV92" s="42" t="e">
        <f t="shared" ca="1" si="3414"/>
        <v>#N/A</v>
      </c>
      <c r="CW92" s="42" t="e">
        <f t="shared" ca="1" si="3414"/>
        <v>#N/A</v>
      </c>
      <c r="CX92" s="42" t="e">
        <f t="shared" ref="CX92:EC92" ca="1" si="3415">CX69+CX76+CX83</f>
        <v>#N/A</v>
      </c>
      <c r="CY92" s="42" t="e">
        <f t="shared" ca="1" si="3415"/>
        <v>#N/A</v>
      </c>
      <c r="CZ92" s="42" t="e">
        <f t="shared" ca="1" si="3415"/>
        <v>#N/A</v>
      </c>
      <c r="DA92" s="42" t="e">
        <f t="shared" ca="1" si="3415"/>
        <v>#N/A</v>
      </c>
      <c r="DB92" s="42" t="e">
        <f t="shared" ca="1" si="3415"/>
        <v>#N/A</v>
      </c>
      <c r="DC92" s="42" t="e">
        <f t="shared" ca="1" si="3415"/>
        <v>#N/A</v>
      </c>
      <c r="DD92" s="42" t="e">
        <f t="shared" ca="1" si="3415"/>
        <v>#N/A</v>
      </c>
      <c r="DE92" s="42" t="e">
        <f t="shared" ca="1" si="3415"/>
        <v>#N/A</v>
      </c>
      <c r="DF92" s="42" t="e">
        <f t="shared" ca="1" si="3415"/>
        <v>#N/A</v>
      </c>
      <c r="DG92" s="42" t="e">
        <f t="shared" ca="1" si="3415"/>
        <v>#N/A</v>
      </c>
      <c r="DH92" s="42" t="e">
        <f t="shared" ca="1" si="3415"/>
        <v>#N/A</v>
      </c>
      <c r="DI92" s="42" t="e">
        <f t="shared" ca="1" si="3415"/>
        <v>#N/A</v>
      </c>
      <c r="DJ92" s="42" t="e">
        <f t="shared" ca="1" si="3415"/>
        <v>#N/A</v>
      </c>
      <c r="DK92" s="42" t="e">
        <f t="shared" ca="1" si="3415"/>
        <v>#N/A</v>
      </c>
      <c r="DL92" s="42" t="e">
        <f t="shared" ca="1" si="3415"/>
        <v>#N/A</v>
      </c>
      <c r="DM92" s="42" t="e">
        <f t="shared" ca="1" si="3415"/>
        <v>#N/A</v>
      </c>
      <c r="DN92" s="42" t="e">
        <f t="shared" ca="1" si="3415"/>
        <v>#N/A</v>
      </c>
      <c r="DO92" s="42" t="e">
        <f t="shared" ca="1" si="3415"/>
        <v>#N/A</v>
      </c>
      <c r="DP92" s="42" t="e">
        <f t="shared" ca="1" si="3415"/>
        <v>#N/A</v>
      </c>
      <c r="DQ92" s="42" t="e">
        <f t="shared" ca="1" si="3415"/>
        <v>#N/A</v>
      </c>
      <c r="DR92" s="42" t="e">
        <f t="shared" ca="1" si="3415"/>
        <v>#N/A</v>
      </c>
      <c r="DS92" s="42" t="e">
        <f t="shared" ca="1" si="3415"/>
        <v>#N/A</v>
      </c>
      <c r="DT92" s="42" t="e">
        <f t="shared" ca="1" si="3415"/>
        <v>#N/A</v>
      </c>
      <c r="DU92" s="42" t="e">
        <f t="shared" ca="1" si="3415"/>
        <v>#N/A</v>
      </c>
      <c r="DV92" s="42" t="e">
        <f t="shared" ca="1" si="3415"/>
        <v>#N/A</v>
      </c>
      <c r="DW92" s="42" t="e">
        <f t="shared" ca="1" si="3415"/>
        <v>#N/A</v>
      </c>
      <c r="DX92" s="42" t="e">
        <f t="shared" ca="1" si="3415"/>
        <v>#N/A</v>
      </c>
      <c r="DY92" s="42" t="e">
        <f t="shared" ca="1" si="3415"/>
        <v>#N/A</v>
      </c>
      <c r="DZ92" s="42" t="e">
        <f t="shared" ca="1" si="3415"/>
        <v>#N/A</v>
      </c>
      <c r="EA92" s="42" t="e">
        <f t="shared" ca="1" si="3415"/>
        <v>#N/A</v>
      </c>
      <c r="EB92" s="42" t="e">
        <f t="shared" ca="1" si="3415"/>
        <v>#N/A</v>
      </c>
      <c r="EC92" s="42" t="e">
        <f t="shared" ca="1" si="3415"/>
        <v>#N/A</v>
      </c>
      <c r="ED92" s="42" t="e">
        <f t="shared" ref="ED92:FI92" ca="1" si="3416">ED69+ED76+ED83</f>
        <v>#N/A</v>
      </c>
      <c r="EE92" s="42" t="e">
        <f t="shared" ca="1" si="3416"/>
        <v>#N/A</v>
      </c>
      <c r="EF92" s="42" t="e">
        <f t="shared" ca="1" si="3416"/>
        <v>#N/A</v>
      </c>
      <c r="EG92" s="42" t="e">
        <f t="shared" ca="1" si="3416"/>
        <v>#N/A</v>
      </c>
      <c r="EH92" s="42" t="e">
        <f t="shared" ca="1" si="3416"/>
        <v>#N/A</v>
      </c>
      <c r="EI92" s="42" t="e">
        <f t="shared" ca="1" si="3416"/>
        <v>#N/A</v>
      </c>
      <c r="EJ92" s="42" t="e">
        <f t="shared" ca="1" si="3416"/>
        <v>#N/A</v>
      </c>
      <c r="EK92" s="42" t="e">
        <f t="shared" ca="1" si="3416"/>
        <v>#N/A</v>
      </c>
      <c r="EL92" s="42" t="e">
        <f t="shared" ca="1" si="3416"/>
        <v>#N/A</v>
      </c>
      <c r="EM92" s="42" t="e">
        <f t="shared" ca="1" si="3416"/>
        <v>#N/A</v>
      </c>
      <c r="EN92" s="42" t="e">
        <f t="shared" ca="1" si="3416"/>
        <v>#N/A</v>
      </c>
      <c r="EO92" s="42" t="e">
        <f t="shared" ca="1" si="3416"/>
        <v>#N/A</v>
      </c>
      <c r="EP92" s="42" t="e">
        <f t="shared" ca="1" si="3416"/>
        <v>#N/A</v>
      </c>
      <c r="EQ92" s="42" t="e">
        <f t="shared" ca="1" si="3416"/>
        <v>#N/A</v>
      </c>
      <c r="ER92" s="42" t="e">
        <f t="shared" ca="1" si="3416"/>
        <v>#N/A</v>
      </c>
      <c r="ES92" s="42" t="e">
        <f t="shared" ca="1" si="3416"/>
        <v>#N/A</v>
      </c>
      <c r="ET92" s="42" t="e">
        <f t="shared" ca="1" si="3416"/>
        <v>#N/A</v>
      </c>
      <c r="EU92" s="42" t="e">
        <f t="shared" ca="1" si="3416"/>
        <v>#N/A</v>
      </c>
      <c r="EV92" s="42" t="e">
        <f t="shared" ca="1" si="3416"/>
        <v>#N/A</v>
      </c>
      <c r="EW92" s="42" t="e">
        <f t="shared" ca="1" si="3416"/>
        <v>#N/A</v>
      </c>
      <c r="EX92" s="42" t="e">
        <f t="shared" ca="1" si="3416"/>
        <v>#N/A</v>
      </c>
      <c r="EY92" s="42" t="e">
        <f t="shared" ca="1" si="3416"/>
        <v>#N/A</v>
      </c>
      <c r="EZ92" s="42" t="e">
        <f t="shared" ca="1" si="3416"/>
        <v>#N/A</v>
      </c>
      <c r="FA92" s="42" t="e">
        <f t="shared" ca="1" si="3416"/>
        <v>#N/A</v>
      </c>
      <c r="FB92" s="42" t="e">
        <f t="shared" ca="1" si="3416"/>
        <v>#N/A</v>
      </c>
      <c r="FC92" s="42" t="e">
        <f t="shared" ca="1" si="3416"/>
        <v>#N/A</v>
      </c>
      <c r="FD92" s="42" t="e">
        <f t="shared" ca="1" si="3416"/>
        <v>#N/A</v>
      </c>
      <c r="FE92" s="42" t="e">
        <f t="shared" ca="1" si="3416"/>
        <v>#N/A</v>
      </c>
      <c r="FF92" s="42" t="e">
        <f t="shared" ca="1" si="3416"/>
        <v>#N/A</v>
      </c>
      <c r="FG92" s="42" t="e">
        <f t="shared" ca="1" si="3416"/>
        <v>#N/A</v>
      </c>
      <c r="FH92" s="42" t="e">
        <f t="shared" ca="1" si="3416"/>
        <v>#N/A</v>
      </c>
      <c r="FI92" s="42" t="e">
        <f t="shared" ca="1" si="3416"/>
        <v>#N/A</v>
      </c>
      <c r="FJ92" s="42" t="e">
        <f t="shared" ref="FJ92:GJ92" ca="1" si="3417">FJ69+FJ76+FJ83</f>
        <v>#N/A</v>
      </c>
      <c r="FK92" s="42" t="e">
        <f t="shared" ca="1" si="3417"/>
        <v>#N/A</v>
      </c>
      <c r="FL92" s="42" t="e">
        <f t="shared" ca="1" si="3417"/>
        <v>#N/A</v>
      </c>
      <c r="FM92" s="42" t="e">
        <f t="shared" ca="1" si="3417"/>
        <v>#N/A</v>
      </c>
      <c r="FN92" s="42" t="e">
        <f t="shared" ca="1" si="3417"/>
        <v>#N/A</v>
      </c>
      <c r="FO92" s="42" t="e">
        <f t="shared" ca="1" si="3417"/>
        <v>#N/A</v>
      </c>
      <c r="FP92" s="42" t="e">
        <f t="shared" ca="1" si="3417"/>
        <v>#N/A</v>
      </c>
      <c r="FQ92" s="42" t="e">
        <f t="shared" ca="1" si="3417"/>
        <v>#N/A</v>
      </c>
      <c r="FR92" s="42" t="e">
        <f t="shared" ca="1" si="3417"/>
        <v>#N/A</v>
      </c>
      <c r="FS92" s="42" t="e">
        <f t="shared" ca="1" si="3417"/>
        <v>#N/A</v>
      </c>
      <c r="FT92" s="42" t="e">
        <f t="shared" ca="1" si="3417"/>
        <v>#N/A</v>
      </c>
      <c r="FU92" s="42" t="e">
        <f t="shared" ca="1" si="3417"/>
        <v>#N/A</v>
      </c>
      <c r="FV92" s="42" t="e">
        <f t="shared" ca="1" si="3417"/>
        <v>#N/A</v>
      </c>
      <c r="FW92" s="42" t="e">
        <f t="shared" ca="1" si="3417"/>
        <v>#N/A</v>
      </c>
      <c r="FX92" s="42" t="e">
        <f t="shared" ca="1" si="3417"/>
        <v>#N/A</v>
      </c>
      <c r="FY92" s="42" t="e">
        <f t="shared" ca="1" si="3417"/>
        <v>#N/A</v>
      </c>
      <c r="FZ92" s="42" t="e">
        <f t="shared" ca="1" si="3417"/>
        <v>#N/A</v>
      </c>
      <c r="GA92" s="42" t="e">
        <f t="shared" ca="1" si="3417"/>
        <v>#N/A</v>
      </c>
      <c r="GB92" s="42" t="e">
        <f t="shared" ca="1" si="3417"/>
        <v>#N/A</v>
      </c>
      <c r="GC92" s="42" t="e">
        <f t="shared" ca="1" si="3417"/>
        <v>#N/A</v>
      </c>
      <c r="GD92" s="42" t="e">
        <f t="shared" ca="1" si="3417"/>
        <v>#N/A</v>
      </c>
      <c r="GE92" s="42" t="e">
        <f t="shared" ca="1" si="3417"/>
        <v>#N/A</v>
      </c>
      <c r="GF92" s="42" t="e">
        <f t="shared" ca="1" si="3417"/>
        <v>#N/A</v>
      </c>
      <c r="GG92" s="42" t="e">
        <f t="shared" ca="1" si="3417"/>
        <v>#N/A</v>
      </c>
      <c r="GH92" s="42" t="e">
        <f t="shared" ca="1" si="3417"/>
        <v>#N/A</v>
      </c>
      <c r="GI92" s="42" t="e">
        <f t="shared" ca="1" si="3417"/>
        <v>#N/A</v>
      </c>
      <c r="GJ92" s="42" t="e">
        <f t="shared" ca="1" si="3417"/>
        <v>#N/A</v>
      </c>
    </row>
    <row r="94" spans="3:192" x14ac:dyDescent="0.3">
      <c r="C94" s="37" t="s">
        <v>487</v>
      </c>
    </row>
    <row r="95" spans="3:192" x14ac:dyDescent="0.3">
      <c r="C95" s="30" t="s">
        <v>478</v>
      </c>
      <c r="D95" s="38"/>
      <c r="E95" s="68"/>
      <c r="F95" s="38">
        <v>0</v>
      </c>
      <c r="G95" s="38">
        <f ca="1">F99</f>
        <v>0</v>
      </c>
      <c r="H95" s="38">
        <f t="shared" ref="H95:Y95" ca="1" si="3418">G99</f>
        <v>0</v>
      </c>
      <c r="I95" s="38">
        <f t="shared" ca="1" si="3418"/>
        <v>0</v>
      </c>
      <c r="J95" s="38">
        <f t="shared" ca="1" si="3418"/>
        <v>0</v>
      </c>
      <c r="K95" s="38">
        <f t="shared" ca="1" si="3418"/>
        <v>0</v>
      </c>
      <c r="L95" s="38">
        <f t="shared" ca="1" si="3418"/>
        <v>0</v>
      </c>
      <c r="M95" s="38">
        <f t="shared" ca="1" si="3418"/>
        <v>0</v>
      </c>
      <c r="N95" s="38">
        <f t="shared" ca="1" si="3418"/>
        <v>0</v>
      </c>
      <c r="O95" s="38">
        <f t="shared" ca="1" si="3418"/>
        <v>0</v>
      </c>
      <c r="P95" s="38">
        <f t="shared" ca="1" si="3418"/>
        <v>0</v>
      </c>
      <c r="Q95" s="38">
        <f t="shared" ca="1" si="3418"/>
        <v>0</v>
      </c>
      <c r="R95" s="38">
        <f t="shared" ca="1" si="3418"/>
        <v>0</v>
      </c>
      <c r="S95" s="38">
        <f t="shared" ca="1" si="3418"/>
        <v>0</v>
      </c>
      <c r="T95" s="38">
        <f t="shared" ca="1" si="3418"/>
        <v>0</v>
      </c>
      <c r="U95" s="38">
        <f t="shared" ca="1" si="3418"/>
        <v>0</v>
      </c>
      <c r="V95" s="38">
        <f t="shared" ca="1" si="3418"/>
        <v>0</v>
      </c>
      <c r="W95" s="38">
        <f t="shared" ca="1" si="3418"/>
        <v>0</v>
      </c>
      <c r="X95" s="38">
        <f t="shared" ca="1" si="3418"/>
        <v>0</v>
      </c>
      <c r="Y95" s="39">
        <f t="shared" ca="1" si="3418"/>
        <v>0</v>
      </c>
      <c r="Z95" s="38">
        <f t="shared" ref="Z95" ca="1" si="3419">Y99</f>
        <v>0</v>
      </c>
      <c r="AA95" s="39">
        <f t="shared" ref="AA95" ca="1" si="3420">Z99</f>
        <v>0</v>
      </c>
      <c r="AB95" s="39">
        <f t="shared" ref="AB95" ca="1" si="3421">AA99</f>
        <v>0</v>
      </c>
      <c r="AC95" s="39">
        <f t="shared" ref="AC95" ca="1" si="3422">AB99</f>
        <v>0</v>
      </c>
      <c r="AD95" s="39">
        <f t="shared" ref="AD95" ca="1" si="3423">AC99</f>
        <v>0</v>
      </c>
      <c r="AE95" s="39">
        <f t="shared" ref="AE95" ca="1" si="3424">AD99</f>
        <v>0</v>
      </c>
      <c r="AF95" s="39">
        <f t="shared" ref="AF95" ca="1" si="3425">AE99</f>
        <v>0</v>
      </c>
      <c r="AG95" s="39" t="e">
        <f t="shared" ref="AG95" ca="1" si="3426">AF99</f>
        <v>#REF!</v>
      </c>
      <c r="AH95" s="39" t="e">
        <f t="shared" ref="AH95" ca="1" si="3427">AG99</f>
        <v>#REF!</v>
      </c>
      <c r="AI95" s="39" t="e">
        <f t="shared" ref="AI95" ca="1" si="3428">AH99</f>
        <v>#REF!</v>
      </c>
      <c r="AJ95" s="39" t="e">
        <f t="shared" ref="AJ95" ca="1" si="3429">AI99</f>
        <v>#REF!</v>
      </c>
      <c r="AK95" s="39" t="e">
        <f t="shared" ref="AK95" ca="1" si="3430">AJ99</f>
        <v>#REF!</v>
      </c>
      <c r="AL95" s="39" t="e">
        <f t="shared" ref="AL95" ca="1" si="3431">AK99</f>
        <v>#REF!</v>
      </c>
      <c r="AM95" s="39" t="e">
        <f t="shared" ref="AM95" ca="1" si="3432">AL99</f>
        <v>#REF!</v>
      </c>
      <c r="AN95" s="39" t="e">
        <f t="shared" ref="AN95" ca="1" si="3433">AM99</f>
        <v>#REF!</v>
      </c>
      <c r="AO95" s="39" t="e">
        <f t="shared" ref="AO95" ca="1" si="3434">AN99</f>
        <v>#REF!</v>
      </c>
      <c r="AP95" s="39" t="e">
        <f t="shared" ref="AP95" ca="1" si="3435">AO99</f>
        <v>#REF!</v>
      </c>
      <c r="AQ95" s="39" t="e">
        <f t="shared" ref="AQ95" ca="1" si="3436">AP99</f>
        <v>#REF!</v>
      </c>
      <c r="AR95" s="39" t="e">
        <f t="shared" ref="AR95" ca="1" si="3437">AQ99</f>
        <v>#REF!</v>
      </c>
      <c r="AS95" s="39" t="e">
        <f t="shared" ref="AS95" ca="1" si="3438">AR99</f>
        <v>#REF!</v>
      </c>
      <c r="AT95" s="39" t="e">
        <f t="shared" ref="AT95" ca="1" si="3439">AS99</f>
        <v>#REF!</v>
      </c>
      <c r="AU95" s="39" t="e">
        <f t="shared" ref="AU95" ca="1" si="3440">AT99</f>
        <v>#REF!</v>
      </c>
      <c r="AV95" s="39" t="e">
        <f t="shared" ref="AV95" ca="1" si="3441">AU99</f>
        <v>#REF!</v>
      </c>
      <c r="AW95" s="39" t="e">
        <f t="shared" ref="AW95" ca="1" si="3442">AV99</f>
        <v>#REF!</v>
      </c>
      <c r="AX95" s="39" t="e">
        <f t="shared" ref="AX95" ca="1" si="3443">AW99</f>
        <v>#REF!</v>
      </c>
      <c r="AY95" s="39" t="e">
        <f t="shared" ref="AY95" ca="1" si="3444">AX99</f>
        <v>#REF!</v>
      </c>
      <c r="AZ95" s="39" t="e">
        <f t="shared" ref="AZ95" ca="1" si="3445">AY99</f>
        <v>#REF!</v>
      </c>
      <c r="BA95" s="39" t="e">
        <f t="shared" ref="BA95" ca="1" si="3446">AZ99</f>
        <v>#REF!</v>
      </c>
      <c r="BB95" s="39" t="e">
        <f t="shared" ref="BB95" ca="1" si="3447">BA99</f>
        <v>#REF!</v>
      </c>
      <c r="BC95" s="39" t="e">
        <f t="shared" ref="BC95" ca="1" si="3448">BB99</f>
        <v>#REF!</v>
      </c>
      <c r="BD95" s="39" t="e">
        <f t="shared" ref="BD95" ca="1" si="3449">BC99</f>
        <v>#REF!</v>
      </c>
      <c r="BE95" s="39" t="e">
        <f t="shared" ref="BE95" ca="1" si="3450">BD99</f>
        <v>#REF!</v>
      </c>
      <c r="BF95" s="39" t="e">
        <f t="shared" ref="BF95" ca="1" si="3451">BE99</f>
        <v>#REF!</v>
      </c>
      <c r="BG95" s="39" t="e">
        <f t="shared" ref="BG95" ca="1" si="3452">BF99</f>
        <v>#REF!</v>
      </c>
      <c r="BH95" s="39" t="e">
        <f t="shared" ref="BH95" ca="1" si="3453">BG99</f>
        <v>#REF!</v>
      </c>
      <c r="BI95" s="39" t="e">
        <f t="shared" ref="BI95" ca="1" si="3454">BH99</f>
        <v>#REF!</v>
      </c>
      <c r="BJ95" s="39" t="e">
        <f t="shared" ref="BJ95" ca="1" si="3455">BI99</f>
        <v>#REF!</v>
      </c>
      <c r="BK95" s="39" t="e">
        <f t="shared" ref="BK95" ca="1" si="3456">BJ99</f>
        <v>#REF!</v>
      </c>
      <c r="BL95" s="39" t="e">
        <f t="shared" ref="BL95" ca="1" si="3457">BK99</f>
        <v>#REF!</v>
      </c>
      <c r="BM95" s="39" t="e">
        <f t="shared" ref="BM95" ca="1" si="3458">BL99</f>
        <v>#REF!</v>
      </c>
      <c r="BN95" s="39" t="e">
        <f t="shared" ref="BN95" ca="1" si="3459">BM99</f>
        <v>#REF!</v>
      </c>
      <c r="BO95" s="39" t="e">
        <f t="shared" ref="BO95" ca="1" si="3460">BN99</f>
        <v>#REF!</v>
      </c>
      <c r="BP95" s="39" t="e">
        <f t="shared" ref="BP95" ca="1" si="3461">BO99</f>
        <v>#REF!</v>
      </c>
      <c r="BQ95" s="39" t="e">
        <f t="shared" ref="BQ95" ca="1" si="3462">BP99</f>
        <v>#REF!</v>
      </c>
      <c r="BR95" s="39" t="e">
        <f t="shared" ref="BR95" ca="1" si="3463">BQ99</f>
        <v>#REF!</v>
      </c>
      <c r="BS95" s="39" t="e">
        <f t="shared" ref="BS95" ca="1" si="3464">BR99</f>
        <v>#REF!</v>
      </c>
      <c r="BT95" s="39" t="e">
        <f t="shared" ref="BT95" ca="1" si="3465">BS99</f>
        <v>#REF!</v>
      </c>
      <c r="BU95" s="39" t="e">
        <f t="shared" ref="BU95" ca="1" si="3466">BT99</f>
        <v>#REF!</v>
      </c>
      <c r="BV95" s="39" t="e">
        <f t="shared" ref="BV95" ca="1" si="3467">BU99</f>
        <v>#REF!</v>
      </c>
      <c r="BW95" s="39" t="e">
        <f t="shared" ref="BW95" ca="1" si="3468">BV99</f>
        <v>#REF!</v>
      </c>
      <c r="BX95" s="39" t="e">
        <f t="shared" ref="BX95" ca="1" si="3469">BW99</f>
        <v>#REF!</v>
      </c>
      <c r="BY95" s="39" t="e">
        <f t="shared" ref="BY95" ca="1" si="3470">BX99</f>
        <v>#REF!</v>
      </c>
      <c r="BZ95" s="39" t="e">
        <f t="shared" ref="BZ95" ca="1" si="3471">BY99</f>
        <v>#REF!</v>
      </c>
      <c r="CA95" s="39" t="e">
        <f t="shared" ref="CA95" ca="1" si="3472">BZ99</f>
        <v>#REF!</v>
      </c>
      <c r="CB95" s="39" t="e">
        <f t="shared" ref="CB95" ca="1" si="3473">CA99</f>
        <v>#REF!</v>
      </c>
      <c r="CC95" s="39" t="e">
        <f t="shared" ref="CC95" ca="1" si="3474">CB99</f>
        <v>#REF!</v>
      </c>
      <c r="CD95" s="39" t="e">
        <f t="shared" ref="CD95" ca="1" si="3475">CC99</f>
        <v>#REF!</v>
      </c>
      <c r="CE95" s="39" t="e">
        <f t="shared" ref="CE95" ca="1" si="3476">CD99</f>
        <v>#REF!</v>
      </c>
      <c r="CF95" s="39" t="e">
        <f t="shared" ref="CF95" ca="1" si="3477">CE99</f>
        <v>#REF!</v>
      </c>
      <c r="CG95" s="39" t="e">
        <f t="shared" ref="CG95" ca="1" si="3478">CF99</f>
        <v>#REF!</v>
      </c>
      <c r="CH95" s="39" t="e">
        <f t="shared" ref="CH95" ca="1" si="3479">CG99</f>
        <v>#REF!</v>
      </c>
      <c r="CI95" s="39" t="e">
        <f t="shared" ref="CI95" ca="1" si="3480">CH99</f>
        <v>#REF!</v>
      </c>
      <c r="CJ95" s="39" t="e">
        <f t="shared" ref="CJ95" ca="1" si="3481">CI99</f>
        <v>#REF!</v>
      </c>
      <c r="CK95" s="39" t="e">
        <f t="shared" ref="CK95" ca="1" si="3482">CJ99</f>
        <v>#REF!</v>
      </c>
      <c r="CL95" s="39" t="e">
        <f t="shared" ref="CL95" ca="1" si="3483">CK99</f>
        <v>#REF!</v>
      </c>
      <c r="CM95" s="39" t="e">
        <f t="shared" ref="CM95" ca="1" si="3484">CL99</f>
        <v>#REF!</v>
      </c>
      <c r="CN95" s="39" t="e">
        <f t="shared" ref="CN95" ca="1" si="3485">CM99</f>
        <v>#REF!</v>
      </c>
      <c r="CO95" s="39" t="e">
        <f t="shared" ref="CO95" ca="1" si="3486">CN99</f>
        <v>#REF!</v>
      </c>
      <c r="CP95" s="39" t="e">
        <f t="shared" ref="CP95" ca="1" si="3487">CO99</f>
        <v>#REF!</v>
      </c>
      <c r="CQ95" s="39" t="e">
        <f t="shared" ref="CQ95" ca="1" si="3488">CP99</f>
        <v>#REF!</v>
      </c>
      <c r="CR95" s="39" t="e">
        <f t="shared" ref="CR95" ca="1" si="3489">CQ99</f>
        <v>#REF!</v>
      </c>
      <c r="CS95" s="39" t="e">
        <f t="shared" ref="CS95" ca="1" si="3490">CR99</f>
        <v>#REF!</v>
      </c>
      <c r="CT95" s="39" t="e">
        <f t="shared" ref="CT95" ca="1" si="3491">CS99</f>
        <v>#REF!</v>
      </c>
      <c r="CU95" s="39" t="e">
        <f t="shared" ref="CU95" ca="1" si="3492">CT99</f>
        <v>#REF!</v>
      </c>
      <c r="CV95" s="39" t="e">
        <f t="shared" ref="CV95" ca="1" si="3493">CU99</f>
        <v>#REF!</v>
      </c>
      <c r="CW95" s="39" t="e">
        <f t="shared" ref="CW95" ca="1" si="3494">CV99</f>
        <v>#REF!</v>
      </c>
      <c r="CX95" s="39" t="e">
        <f t="shared" ref="CX95" ca="1" si="3495">CW99</f>
        <v>#REF!</v>
      </c>
      <c r="CY95" s="39" t="e">
        <f t="shared" ref="CY95" ca="1" si="3496">CX99</f>
        <v>#REF!</v>
      </c>
      <c r="CZ95" s="39" t="e">
        <f t="shared" ref="CZ95" ca="1" si="3497">CY99</f>
        <v>#REF!</v>
      </c>
      <c r="DA95" s="39" t="e">
        <f t="shared" ref="DA95" ca="1" si="3498">CZ99</f>
        <v>#REF!</v>
      </c>
      <c r="DB95" s="39" t="e">
        <f t="shared" ref="DB95" ca="1" si="3499">DA99</f>
        <v>#REF!</v>
      </c>
      <c r="DC95" s="39" t="e">
        <f t="shared" ref="DC95" ca="1" si="3500">DB99</f>
        <v>#REF!</v>
      </c>
      <c r="DD95" s="39" t="e">
        <f t="shared" ref="DD95" ca="1" si="3501">DC99</f>
        <v>#REF!</v>
      </c>
      <c r="DE95" s="39" t="e">
        <f t="shared" ref="DE95" ca="1" si="3502">DD99</f>
        <v>#REF!</v>
      </c>
      <c r="DF95" s="39" t="e">
        <f t="shared" ref="DF95" ca="1" si="3503">DE99</f>
        <v>#REF!</v>
      </c>
      <c r="DG95" s="39" t="e">
        <f t="shared" ref="DG95" ca="1" si="3504">DF99</f>
        <v>#REF!</v>
      </c>
      <c r="DH95" s="39" t="e">
        <f t="shared" ref="DH95" ca="1" si="3505">DG99</f>
        <v>#REF!</v>
      </c>
      <c r="DI95" s="39" t="e">
        <f t="shared" ref="DI95" ca="1" si="3506">DH99</f>
        <v>#REF!</v>
      </c>
      <c r="DJ95" s="39" t="e">
        <f t="shared" ref="DJ95" ca="1" si="3507">DI99</f>
        <v>#REF!</v>
      </c>
      <c r="DK95" s="39" t="e">
        <f t="shared" ref="DK95" ca="1" si="3508">DJ99</f>
        <v>#REF!</v>
      </c>
      <c r="DL95" s="39" t="e">
        <f t="shared" ref="DL95" ca="1" si="3509">DK99</f>
        <v>#REF!</v>
      </c>
      <c r="DM95" s="39" t="e">
        <f t="shared" ref="DM95" ca="1" si="3510">DL99</f>
        <v>#REF!</v>
      </c>
      <c r="DN95" s="39" t="e">
        <f t="shared" ref="DN95" ca="1" si="3511">DM99</f>
        <v>#REF!</v>
      </c>
      <c r="DO95" s="39" t="e">
        <f t="shared" ref="DO95" ca="1" si="3512">DN99</f>
        <v>#REF!</v>
      </c>
      <c r="DP95" s="39" t="e">
        <f t="shared" ref="DP95" ca="1" si="3513">DO99</f>
        <v>#REF!</v>
      </c>
      <c r="DQ95" s="39" t="e">
        <f t="shared" ref="DQ95" ca="1" si="3514">DP99</f>
        <v>#REF!</v>
      </c>
      <c r="DR95" s="39" t="e">
        <f t="shared" ref="DR95" ca="1" si="3515">DQ99</f>
        <v>#REF!</v>
      </c>
      <c r="DS95" s="39" t="e">
        <f t="shared" ref="DS95" ca="1" si="3516">DR99</f>
        <v>#REF!</v>
      </c>
      <c r="DT95" s="39" t="e">
        <f t="shared" ref="DT95" ca="1" si="3517">DS99</f>
        <v>#REF!</v>
      </c>
      <c r="DU95" s="39" t="e">
        <f t="shared" ref="DU95" ca="1" si="3518">DT99</f>
        <v>#REF!</v>
      </c>
      <c r="DV95" s="39" t="e">
        <f t="shared" ref="DV95" ca="1" si="3519">DU99</f>
        <v>#REF!</v>
      </c>
      <c r="DW95" s="39" t="e">
        <f t="shared" ref="DW95" ca="1" si="3520">DV99</f>
        <v>#REF!</v>
      </c>
      <c r="DX95" s="39" t="e">
        <f t="shared" ref="DX95" ca="1" si="3521">DW99</f>
        <v>#REF!</v>
      </c>
      <c r="DY95" s="39" t="e">
        <f t="shared" ref="DY95" ca="1" si="3522">DX99</f>
        <v>#REF!</v>
      </c>
      <c r="DZ95" s="39" t="e">
        <f t="shared" ref="DZ95" ca="1" si="3523">DY99</f>
        <v>#REF!</v>
      </c>
      <c r="EA95" s="39" t="e">
        <f t="shared" ref="EA95" ca="1" si="3524">DZ99</f>
        <v>#REF!</v>
      </c>
      <c r="EB95" s="39" t="e">
        <f t="shared" ref="EB95" ca="1" si="3525">EA99</f>
        <v>#REF!</v>
      </c>
      <c r="EC95" s="39" t="e">
        <f t="shared" ref="EC95" ca="1" si="3526">EB99</f>
        <v>#REF!</v>
      </c>
      <c r="ED95" s="39" t="e">
        <f t="shared" ref="ED95" ca="1" si="3527">EC99</f>
        <v>#REF!</v>
      </c>
      <c r="EE95" s="39" t="e">
        <f t="shared" ref="EE95" ca="1" si="3528">ED99</f>
        <v>#REF!</v>
      </c>
      <c r="EF95" s="39" t="e">
        <f t="shared" ref="EF95" ca="1" si="3529">EE99</f>
        <v>#REF!</v>
      </c>
      <c r="EG95" s="39" t="e">
        <f t="shared" ref="EG95" ca="1" si="3530">EF99</f>
        <v>#REF!</v>
      </c>
      <c r="EH95" s="39" t="e">
        <f t="shared" ref="EH95" ca="1" si="3531">EG99</f>
        <v>#REF!</v>
      </c>
      <c r="EI95" s="39" t="e">
        <f t="shared" ref="EI95" ca="1" si="3532">EH99</f>
        <v>#REF!</v>
      </c>
      <c r="EJ95" s="39" t="e">
        <f t="shared" ref="EJ95" ca="1" si="3533">EI99</f>
        <v>#REF!</v>
      </c>
      <c r="EK95" s="39" t="e">
        <f t="shared" ref="EK95" ca="1" si="3534">EJ99</f>
        <v>#REF!</v>
      </c>
      <c r="EL95" s="39" t="e">
        <f t="shared" ref="EL95" ca="1" si="3535">EK99</f>
        <v>#REF!</v>
      </c>
      <c r="EM95" s="39" t="e">
        <f t="shared" ref="EM95" ca="1" si="3536">EL99</f>
        <v>#REF!</v>
      </c>
      <c r="EN95" s="39" t="e">
        <f t="shared" ref="EN95" ca="1" si="3537">EM99</f>
        <v>#REF!</v>
      </c>
      <c r="EO95" s="39" t="e">
        <f t="shared" ref="EO95" ca="1" si="3538">EN99</f>
        <v>#REF!</v>
      </c>
      <c r="EP95" s="39" t="e">
        <f t="shared" ref="EP95" ca="1" si="3539">EO99</f>
        <v>#REF!</v>
      </c>
      <c r="EQ95" s="39" t="e">
        <f t="shared" ref="EQ95" ca="1" si="3540">EP99</f>
        <v>#REF!</v>
      </c>
      <c r="ER95" s="39" t="e">
        <f t="shared" ref="ER95" ca="1" si="3541">EQ99</f>
        <v>#REF!</v>
      </c>
      <c r="ES95" s="39" t="e">
        <f t="shared" ref="ES95" ca="1" si="3542">ER99</f>
        <v>#REF!</v>
      </c>
      <c r="ET95" s="39" t="e">
        <f t="shared" ref="ET95" ca="1" si="3543">ES99</f>
        <v>#REF!</v>
      </c>
      <c r="EU95" s="39" t="e">
        <f t="shared" ref="EU95" ca="1" si="3544">ET99</f>
        <v>#REF!</v>
      </c>
      <c r="EV95" s="39" t="e">
        <f t="shared" ref="EV95" ca="1" si="3545">EU99</f>
        <v>#REF!</v>
      </c>
      <c r="EW95" s="39" t="e">
        <f t="shared" ref="EW95" ca="1" si="3546">EV99</f>
        <v>#REF!</v>
      </c>
      <c r="EX95" s="39" t="e">
        <f t="shared" ref="EX95" ca="1" si="3547">EW99</f>
        <v>#REF!</v>
      </c>
      <c r="EY95" s="39" t="e">
        <f t="shared" ref="EY95" ca="1" si="3548">EX99</f>
        <v>#REF!</v>
      </c>
      <c r="EZ95" s="39" t="e">
        <f t="shared" ref="EZ95" ca="1" si="3549">EY99</f>
        <v>#REF!</v>
      </c>
      <c r="FA95" s="39" t="e">
        <f t="shared" ref="FA95" ca="1" si="3550">EZ99</f>
        <v>#REF!</v>
      </c>
      <c r="FB95" s="39" t="e">
        <f t="shared" ref="FB95" ca="1" si="3551">FA99</f>
        <v>#REF!</v>
      </c>
      <c r="FC95" s="39" t="e">
        <f t="shared" ref="FC95" ca="1" si="3552">FB99</f>
        <v>#REF!</v>
      </c>
      <c r="FD95" s="39" t="e">
        <f t="shared" ref="FD95" ca="1" si="3553">FC99</f>
        <v>#REF!</v>
      </c>
      <c r="FE95" s="39" t="e">
        <f t="shared" ref="FE95" ca="1" si="3554">FD99</f>
        <v>#REF!</v>
      </c>
      <c r="FF95" s="39" t="e">
        <f t="shared" ref="FF95" ca="1" si="3555">FE99</f>
        <v>#REF!</v>
      </c>
      <c r="FG95" s="39" t="e">
        <f t="shared" ref="FG95" ca="1" si="3556">FF99</f>
        <v>#REF!</v>
      </c>
      <c r="FH95" s="39" t="e">
        <f t="shared" ref="FH95" ca="1" si="3557">FG99</f>
        <v>#REF!</v>
      </c>
      <c r="FI95" s="39" t="e">
        <f t="shared" ref="FI95" ca="1" si="3558">FH99</f>
        <v>#REF!</v>
      </c>
      <c r="FJ95" s="39" t="e">
        <f t="shared" ref="FJ95" ca="1" si="3559">FI99</f>
        <v>#REF!</v>
      </c>
      <c r="FK95" s="39" t="e">
        <f t="shared" ref="FK95" ca="1" si="3560">FJ99</f>
        <v>#REF!</v>
      </c>
      <c r="FL95" s="39" t="e">
        <f t="shared" ref="FL95" ca="1" si="3561">FK99</f>
        <v>#REF!</v>
      </c>
      <c r="FM95" s="39" t="e">
        <f t="shared" ref="FM95" ca="1" si="3562">FL99</f>
        <v>#REF!</v>
      </c>
      <c r="FN95" s="39" t="e">
        <f t="shared" ref="FN95" ca="1" si="3563">FM99</f>
        <v>#REF!</v>
      </c>
      <c r="FO95" s="39" t="e">
        <f t="shared" ref="FO95" ca="1" si="3564">FN99</f>
        <v>#REF!</v>
      </c>
      <c r="FP95" s="39" t="e">
        <f t="shared" ref="FP95" ca="1" si="3565">FO99</f>
        <v>#REF!</v>
      </c>
      <c r="FQ95" s="39" t="e">
        <f t="shared" ref="FQ95" ca="1" si="3566">FP99</f>
        <v>#REF!</v>
      </c>
      <c r="FR95" s="39" t="e">
        <f t="shared" ref="FR95" ca="1" si="3567">FQ99</f>
        <v>#REF!</v>
      </c>
      <c r="FS95" s="39" t="e">
        <f t="shared" ref="FS95" ca="1" si="3568">FR99</f>
        <v>#REF!</v>
      </c>
      <c r="FT95" s="39" t="e">
        <f t="shared" ref="FT95" ca="1" si="3569">FS99</f>
        <v>#REF!</v>
      </c>
      <c r="FU95" s="39" t="e">
        <f t="shared" ref="FU95" ca="1" si="3570">FT99</f>
        <v>#REF!</v>
      </c>
      <c r="FV95" s="39" t="e">
        <f t="shared" ref="FV95" ca="1" si="3571">FU99</f>
        <v>#REF!</v>
      </c>
      <c r="FW95" s="39" t="e">
        <f t="shared" ref="FW95" ca="1" si="3572">FV99</f>
        <v>#REF!</v>
      </c>
      <c r="FX95" s="39" t="e">
        <f t="shared" ref="FX95" ca="1" si="3573">FW99</f>
        <v>#REF!</v>
      </c>
      <c r="FY95" s="39" t="e">
        <f t="shared" ref="FY95" ca="1" si="3574">FX99</f>
        <v>#REF!</v>
      </c>
      <c r="FZ95" s="39" t="e">
        <f t="shared" ref="FZ95" ca="1" si="3575">FY99</f>
        <v>#REF!</v>
      </c>
      <c r="GA95" s="39" t="e">
        <f t="shared" ref="GA95" ca="1" si="3576">FZ99</f>
        <v>#REF!</v>
      </c>
      <c r="GB95" s="39" t="e">
        <f t="shared" ref="GB95" ca="1" si="3577">GA99</f>
        <v>#REF!</v>
      </c>
      <c r="GC95" s="39" t="e">
        <f t="shared" ref="GC95" ca="1" si="3578">GB99</f>
        <v>#REF!</v>
      </c>
      <c r="GD95" s="39" t="e">
        <f t="shared" ref="GD95" ca="1" si="3579">GC99</f>
        <v>#REF!</v>
      </c>
      <c r="GE95" s="39" t="e">
        <f t="shared" ref="GE95" ca="1" si="3580">GD99</f>
        <v>#REF!</v>
      </c>
      <c r="GF95" s="39" t="e">
        <f t="shared" ref="GF95" ca="1" si="3581">GE99</f>
        <v>#REF!</v>
      </c>
      <c r="GG95" s="39" t="e">
        <f t="shared" ref="GG95" ca="1" si="3582">GF99</f>
        <v>#REF!</v>
      </c>
      <c r="GH95" s="39" t="e">
        <f t="shared" ref="GH95" ca="1" si="3583">GG99</f>
        <v>#REF!</v>
      </c>
      <c r="GI95" s="39" t="e">
        <f t="shared" ref="GI95" ca="1" si="3584">GH99</f>
        <v>#REF!</v>
      </c>
      <c r="GJ95" s="39" t="e">
        <f t="shared" ref="GJ95" ca="1" si="3585">GI99</f>
        <v>#REF!</v>
      </c>
    </row>
    <row r="96" spans="3:192" x14ac:dyDescent="0.3">
      <c r="C96" s="31" t="s">
        <v>488</v>
      </c>
      <c r="F96" s="35">
        <f t="shared" ref="F96:AK96" si="3586">(F15+F17)*-1</f>
        <v>0</v>
      </c>
      <c r="G96" s="35">
        <f t="shared" si="3586"/>
        <v>0</v>
      </c>
      <c r="H96" s="35">
        <f t="shared" si="3586"/>
        <v>0</v>
      </c>
      <c r="I96" s="35">
        <f t="shared" si="3586"/>
        <v>0</v>
      </c>
      <c r="J96" s="35">
        <f t="shared" si="3586"/>
        <v>0</v>
      </c>
      <c r="K96" s="35">
        <f t="shared" si="3586"/>
        <v>0</v>
      </c>
      <c r="L96" s="35">
        <f t="shared" si="3586"/>
        <v>0</v>
      </c>
      <c r="M96" s="35">
        <f t="shared" si="3586"/>
        <v>0</v>
      </c>
      <c r="N96" s="35">
        <f t="shared" si="3586"/>
        <v>0</v>
      </c>
      <c r="O96" s="35">
        <f t="shared" si="3586"/>
        <v>0</v>
      </c>
      <c r="P96" s="35">
        <f t="shared" si="3586"/>
        <v>0</v>
      </c>
      <c r="Q96" s="35">
        <f t="shared" si="3586"/>
        <v>0</v>
      </c>
      <c r="R96" s="35">
        <f t="shared" si="3586"/>
        <v>0</v>
      </c>
      <c r="S96" s="35">
        <f t="shared" si="3586"/>
        <v>0</v>
      </c>
      <c r="T96" s="35">
        <f t="shared" si="3586"/>
        <v>0</v>
      </c>
      <c r="U96" s="35">
        <f t="shared" si="3586"/>
        <v>0</v>
      </c>
      <c r="V96" s="35">
        <f t="shared" si="3586"/>
        <v>0</v>
      </c>
      <c r="W96" s="35">
        <f t="shared" si="3586"/>
        <v>0</v>
      </c>
      <c r="X96" s="35">
        <f t="shared" si="3586"/>
        <v>0</v>
      </c>
      <c r="Y96" s="40">
        <f t="shared" si="3586"/>
        <v>0</v>
      </c>
      <c r="Z96" s="35">
        <f t="shared" si="3586"/>
        <v>0</v>
      </c>
      <c r="AA96" s="40">
        <f t="shared" si="3586"/>
        <v>0</v>
      </c>
      <c r="AB96" s="40">
        <f t="shared" si="3586"/>
        <v>0</v>
      </c>
      <c r="AC96" s="40">
        <f t="shared" si="3586"/>
        <v>0</v>
      </c>
      <c r="AD96" s="40">
        <f t="shared" si="3586"/>
        <v>0</v>
      </c>
      <c r="AE96" s="40">
        <f t="shared" si="3586"/>
        <v>0</v>
      </c>
      <c r="AF96" s="40">
        <f t="shared" si="3586"/>
        <v>0</v>
      </c>
      <c r="AG96" s="40">
        <f t="shared" si="3586"/>
        <v>0</v>
      </c>
      <c r="AH96" s="40">
        <f t="shared" si="3586"/>
        <v>0</v>
      </c>
      <c r="AI96" s="40">
        <f t="shared" si="3586"/>
        <v>0</v>
      </c>
      <c r="AJ96" s="40">
        <f t="shared" si="3586"/>
        <v>0</v>
      </c>
      <c r="AK96" s="40">
        <f t="shared" si="3586"/>
        <v>0</v>
      </c>
      <c r="AL96" s="40">
        <f t="shared" ref="AL96:BQ96" si="3587">(AL15+AL17)*-1</f>
        <v>0</v>
      </c>
      <c r="AM96" s="40">
        <f t="shared" si="3587"/>
        <v>0</v>
      </c>
      <c r="AN96" s="40">
        <f t="shared" si="3587"/>
        <v>0</v>
      </c>
      <c r="AO96" s="40">
        <f t="shared" si="3587"/>
        <v>0</v>
      </c>
      <c r="AP96" s="40">
        <f t="shared" si="3587"/>
        <v>0</v>
      </c>
      <c r="AQ96" s="40">
        <f t="shared" si="3587"/>
        <v>0</v>
      </c>
      <c r="AR96" s="40">
        <f t="shared" si="3587"/>
        <v>0</v>
      </c>
      <c r="AS96" s="40">
        <f t="shared" si="3587"/>
        <v>0</v>
      </c>
      <c r="AT96" s="40">
        <f t="shared" si="3587"/>
        <v>0</v>
      </c>
      <c r="AU96" s="40">
        <f t="shared" si="3587"/>
        <v>0</v>
      </c>
      <c r="AV96" s="40">
        <f t="shared" si="3587"/>
        <v>0</v>
      </c>
      <c r="AW96" s="40">
        <f t="shared" si="3587"/>
        <v>0</v>
      </c>
      <c r="AX96" s="40">
        <f t="shared" si="3587"/>
        <v>0</v>
      </c>
      <c r="AY96" s="40">
        <f t="shared" si="3587"/>
        <v>0</v>
      </c>
      <c r="AZ96" s="40">
        <f t="shared" si="3587"/>
        <v>0</v>
      </c>
      <c r="BA96" s="40">
        <f t="shared" si="3587"/>
        <v>0</v>
      </c>
      <c r="BB96" s="40">
        <f t="shared" si="3587"/>
        <v>0</v>
      </c>
      <c r="BC96" s="40">
        <f t="shared" si="3587"/>
        <v>0</v>
      </c>
      <c r="BD96" s="40">
        <f t="shared" si="3587"/>
        <v>0</v>
      </c>
      <c r="BE96" s="40">
        <f t="shared" si="3587"/>
        <v>0</v>
      </c>
      <c r="BF96" s="40">
        <f t="shared" si="3587"/>
        <v>0</v>
      </c>
      <c r="BG96" s="40">
        <f t="shared" si="3587"/>
        <v>0</v>
      </c>
      <c r="BH96" s="40">
        <f t="shared" si="3587"/>
        <v>0</v>
      </c>
      <c r="BI96" s="40">
        <f t="shared" si="3587"/>
        <v>0</v>
      </c>
      <c r="BJ96" s="40">
        <f t="shared" si="3587"/>
        <v>0</v>
      </c>
      <c r="BK96" s="40">
        <f t="shared" si="3587"/>
        <v>0</v>
      </c>
      <c r="BL96" s="40">
        <f t="shared" si="3587"/>
        <v>0</v>
      </c>
      <c r="BM96" s="40">
        <f t="shared" si="3587"/>
        <v>0</v>
      </c>
      <c r="BN96" s="40">
        <f t="shared" si="3587"/>
        <v>0</v>
      </c>
      <c r="BO96" s="40">
        <f t="shared" si="3587"/>
        <v>0</v>
      </c>
      <c r="BP96" s="40">
        <f t="shared" si="3587"/>
        <v>0</v>
      </c>
      <c r="BQ96" s="40">
        <f t="shared" si="3587"/>
        <v>0</v>
      </c>
      <c r="BR96" s="40">
        <f t="shared" ref="BR96:CW96" si="3588">(BR15+BR17)*-1</f>
        <v>0</v>
      </c>
      <c r="BS96" s="40">
        <f t="shared" si="3588"/>
        <v>0</v>
      </c>
      <c r="BT96" s="40">
        <f t="shared" si="3588"/>
        <v>0</v>
      </c>
      <c r="BU96" s="40">
        <f t="shared" si="3588"/>
        <v>0</v>
      </c>
      <c r="BV96" s="40">
        <f t="shared" si="3588"/>
        <v>0</v>
      </c>
      <c r="BW96" s="40">
        <f t="shared" si="3588"/>
        <v>0</v>
      </c>
      <c r="BX96" s="40">
        <f t="shared" si="3588"/>
        <v>0</v>
      </c>
      <c r="BY96" s="40">
        <f t="shared" si="3588"/>
        <v>0</v>
      </c>
      <c r="BZ96" s="40">
        <f t="shared" si="3588"/>
        <v>0</v>
      </c>
      <c r="CA96" s="40">
        <f t="shared" si="3588"/>
        <v>0</v>
      </c>
      <c r="CB96" s="40">
        <f t="shared" si="3588"/>
        <v>0</v>
      </c>
      <c r="CC96" s="40">
        <f t="shared" si="3588"/>
        <v>0</v>
      </c>
      <c r="CD96" s="40">
        <f t="shared" si="3588"/>
        <v>0</v>
      </c>
      <c r="CE96" s="40">
        <f t="shared" si="3588"/>
        <v>0</v>
      </c>
      <c r="CF96" s="40">
        <f t="shared" si="3588"/>
        <v>0</v>
      </c>
      <c r="CG96" s="40">
        <f t="shared" si="3588"/>
        <v>0</v>
      </c>
      <c r="CH96" s="40">
        <f t="shared" si="3588"/>
        <v>0</v>
      </c>
      <c r="CI96" s="40">
        <f t="shared" si="3588"/>
        <v>0</v>
      </c>
      <c r="CJ96" s="40">
        <f t="shared" si="3588"/>
        <v>0</v>
      </c>
      <c r="CK96" s="40">
        <f t="shared" si="3588"/>
        <v>0</v>
      </c>
      <c r="CL96" s="40">
        <f t="shared" si="3588"/>
        <v>0</v>
      </c>
      <c r="CM96" s="40">
        <f t="shared" si="3588"/>
        <v>0</v>
      </c>
      <c r="CN96" s="40">
        <f t="shared" si="3588"/>
        <v>0</v>
      </c>
      <c r="CO96" s="40">
        <f t="shared" si="3588"/>
        <v>0</v>
      </c>
      <c r="CP96" s="40">
        <f t="shared" si="3588"/>
        <v>0</v>
      </c>
      <c r="CQ96" s="40">
        <f t="shared" si="3588"/>
        <v>0</v>
      </c>
      <c r="CR96" s="40">
        <f t="shared" si="3588"/>
        <v>0</v>
      </c>
      <c r="CS96" s="40">
        <f t="shared" si="3588"/>
        <v>0</v>
      </c>
      <c r="CT96" s="40">
        <f t="shared" si="3588"/>
        <v>0</v>
      </c>
      <c r="CU96" s="40">
        <f t="shared" si="3588"/>
        <v>0</v>
      </c>
      <c r="CV96" s="40">
        <f t="shared" si="3588"/>
        <v>0</v>
      </c>
      <c r="CW96" s="40">
        <f t="shared" si="3588"/>
        <v>0</v>
      </c>
      <c r="CX96" s="40">
        <f t="shared" ref="CX96:EC96" si="3589">(CX15+CX17)*-1</f>
        <v>0</v>
      </c>
      <c r="CY96" s="40">
        <f t="shared" si="3589"/>
        <v>0</v>
      </c>
      <c r="CZ96" s="40">
        <f t="shared" si="3589"/>
        <v>0</v>
      </c>
      <c r="DA96" s="40">
        <f t="shared" si="3589"/>
        <v>0</v>
      </c>
      <c r="DB96" s="40">
        <f t="shared" si="3589"/>
        <v>0</v>
      </c>
      <c r="DC96" s="40">
        <f t="shared" si="3589"/>
        <v>0</v>
      </c>
      <c r="DD96" s="40">
        <f t="shared" si="3589"/>
        <v>0</v>
      </c>
      <c r="DE96" s="40">
        <f t="shared" si="3589"/>
        <v>0</v>
      </c>
      <c r="DF96" s="40">
        <f t="shared" si="3589"/>
        <v>0</v>
      </c>
      <c r="DG96" s="40">
        <f t="shared" si="3589"/>
        <v>0</v>
      </c>
      <c r="DH96" s="40">
        <f t="shared" si="3589"/>
        <v>0</v>
      </c>
      <c r="DI96" s="40">
        <f t="shared" si="3589"/>
        <v>0</v>
      </c>
      <c r="DJ96" s="40">
        <f t="shared" si="3589"/>
        <v>0</v>
      </c>
      <c r="DK96" s="40">
        <f t="shared" si="3589"/>
        <v>0</v>
      </c>
      <c r="DL96" s="40">
        <f t="shared" si="3589"/>
        <v>0</v>
      </c>
      <c r="DM96" s="40">
        <f t="shared" si="3589"/>
        <v>0</v>
      </c>
      <c r="DN96" s="40">
        <f t="shared" si="3589"/>
        <v>0</v>
      </c>
      <c r="DO96" s="40">
        <f t="shared" si="3589"/>
        <v>0</v>
      </c>
      <c r="DP96" s="40">
        <f t="shared" si="3589"/>
        <v>0</v>
      </c>
      <c r="DQ96" s="40">
        <f t="shared" si="3589"/>
        <v>0</v>
      </c>
      <c r="DR96" s="40">
        <f t="shared" si="3589"/>
        <v>0</v>
      </c>
      <c r="DS96" s="40">
        <f t="shared" si="3589"/>
        <v>0</v>
      </c>
      <c r="DT96" s="40">
        <f t="shared" si="3589"/>
        <v>0</v>
      </c>
      <c r="DU96" s="40">
        <f t="shared" si="3589"/>
        <v>0</v>
      </c>
      <c r="DV96" s="40">
        <f t="shared" si="3589"/>
        <v>0</v>
      </c>
      <c r="DW96" s="40">
        <f t="shared" si="3589"/>
        <v>0</v>
      </c>
      <c r="DX96" s="40">
        <f t="shared" si="3589"/>
        <v>0</v>
      </c>
      <c r="DY96" s="40">
        <f t="shared" si="3589"/>
        <v>0</v>
      </c>
      <c r="DZ96" s="40">
        <f t="shared" si="3589"/>
        <v>0</v>
      </c>
      <c r="EA96" s="40">
        <f t="shared" si="3589"/>
        <v>0</v>
      </c>
      <c r="EB96" s="40">
        <f t="shared" si="3589"/>
        <v>0</v>
      </c>
      <c r="EC96" s="40">
        <f t="shared" si="3589"/>
        <v>0</v>
      </c>
      <c r="ED96" s="40">
        <f t="shared" ref="ED96:FI96" si="3590">(ED15+ED17)*-1</f>
        <v>0</v>
      </c>
      <c r="EE96" s="40">
        <f t="shared" si="3590"/>
        <v>0</v>
      </c>
      <c r="EF96" s="40">
        <f t="shared" si="3590"/>
        <v>0</v>
      </c>
      <c r="EG96" s="40">
        <f t="shared" si="3590"/>
        <v>0</v>
      </c>
      <c r="EH96" s="40">
        <f t="shared" si="3590"/>
        <v>0</v>
      </c>
      <c r="EI96" s="40">
        <f t="shared" si="3590"/>
        <v>0</v>
      </c>
      <c r="EJ96" s="40">
        <f t="shared" si="3590"/>
        <v>0</v>
      </c>
      <c r="EK96" s="40">
        <f t="shared" si="3590"/>
        <v>0</v>
      </c>
      <c r="EL96" s="40">
        <f t="shared" si="3590"/>
        <v>0</v>
      </c>
      <c r="EM96" s="40">
        <f t="shared" si="3590"/>
        <v>0</v>
      </c>
      <c r="EN96" s="40">
        <f t="shared" si="3590"/>
        <v>0</v>
      </c>
      <c r="EO96" s="40">
        <f t="shared" si="3590"/>
        <v>0</v>
      </c>
      <c r="EP96" s="40">
        <f t="shared" si="3590"/>
        <v>0</v>
      </c>
      <c r="EQ96" s="40">
        <f t="shared" si="3590"/>
        <v>0</v>
      </c>
      <c r="ER96" s="40">
        <f t="shared" si="3590"/>
        <v>0</v>
      </c>
      <c r="ES96" s="40">
        <f t="shared" si="3590"/>
        <v>0</v>
      </c>
      <c r="ET96" s="40">
        <f t="shared" si="3590"/>
        <v>0</v>
      </c>
      <c r="EU96" s="40">
        <f t="shared" si="3590"/>
        <v>0</v>
      </c>
      <c r="EV96" s="40">
        <f t="shared" si="3590"/>
        <v>0</v>
      </c>
      <c r="EW96" s="40">
        <f t="shared" si="3590"/>
        <v>0</v>
      </c>
      <c r="EX96" s="40">
        <f t="shared" si="3590"/>
        <v>0</v>
      </c>
      <c r="EY96" s="40">
        <f t="shared" si="3590"/>
        <v>0</v>
      </c>
      <c r="EZ96" s="40">
        <f t="shared" si="3590"/>
        <v>0</v>
      </c>
      <c r="FA96" s="40">
        <f t="shared" si="3590"/>
        <v>0</v>
      </c>
      <c r="FB96" s="40">
        <f t="shared" si="3590"/>
        <v>0</v>
      </c>
      <c r="FC96" s="40">
        <f t="shared" si="3590"/>
        <v>0</v>
      </c>
      <c r="FD96" s="40">
        <f t="shared" si="3590"/>
        <v>0</v>
      </c>
      <c r="FE96" s="40">
        <f t="shared" si="3590"/>
        <v>0</v>
      </c>
      <c r="FF96" s="40">
        <f t="shared" si="3590"/>
        <v>0</v>
      </c>
      <c r="FG96" s="40">
        <f t="shared" si="3590"/>
        <v>0</v>
      </c>
      <c r="FH96" s="40">
        <f t="shared" si="3590"/>
        <v>0</v>
      </c>
      <c r="FI96" s="40">
        <f t="shared" si="3590"/>
        <v>0</v>
      </c>
      <c r="FJ96" s="40">
        <f t="shared" ref="FJ96:GJ96" si="3591">(FJ15+FJ17)*-1</f>
        <v>0</v>
      </c>
      <c r="FK96" s="40">
        <f t="shared" si="3591"/>
        <v>0</v>
      </c>
      <c r="FL96" s="40">
        <f t="shared" si="3591"/>
        <v>0</v>
      </c>
      <c r="FM96" s="40">
        <f t="shared" si="3591"/>
        <v>0</v>
      </c>
      <c r="FN96" s="40">
        <f t="shared" si="3591"/>
        <v>0</v>
      </c>
      <c r="FO96" s="40">
        <f t="shared" si="3591"/>
        <v>0</v>
      </c>
      <c r="FP96" s="40">
        <f t="shared" si="3591"/>
        <v>0</v>
      </c>
      <c r="FQ96" s="40">
        <f t="shared" si="3591"/>
        <v>0</v>
      </c>
      <c r="FR96" s="40">
        <f t="shared" si="3591"/>
        <v>0</v>
      </c>
      <c r="FS96" s="40">
        <f t="shared" si="3591"/>
        <v>0</v>
      </c>
      <c r="FT96" s="40">
        <f t="shared" si="3591"/>
        <v>0</v>
      </c>
      <c r="FU96" s="40">
        <f t="shared" si="3591"/>
        <v>0</v>
      </c>
      <c r="FV96" s="40">
        <f t="shared" si="3591"/>
        <v>0</v>
      </c>
      <c r="FW96" s="40">
        <f t="shared" si="3591"/>
        <v>0</v>
      </c>
      <c r="FX96" s="40">
        <f t="shared" si="3591"/>
        <v>0</v>
      </c>
      <c r="FY96" s="40">
        <f t="shared" si="3591"/>
        <v>0</v>
      </c>
      <c r="FZ96" s="40">
        <f t="shared" si="3591"/>
        <v>0</v>
      </c>
      <c r="GA96" s="40">
        <f t="shared" si="3591"/>
        <v>0</v>
      </c>
      <c r="GB96" s="40">
        <f t="shared" si="3591"/>
        <v>0</v>
      </c>
      <c r="GC96" s="40">
        <f t="shared" si="3591"/>
        <v>0</v>
      </c>
      <c r="GD96" s="40">
        <f t="shared" si="3591"/>
        <v>0</v>
      </c>
      <c r="GE96" s="40">
        <f t="shared" si="3591"/>
        <v>0</v>
      </c>
      <c r="GF96" s="40">
        <f t="shared" si="3591"/>
        <v>0</v>
      </c>
      <c r="GG96" s="40">
        <f t="shared" si="3591"/>
        <v>0</v>
      </c>
      <c r="GH96" s="40">
        <f t="shared" si="3591"/>
        <v>0</v>
      </c>
      <c r="GI96" s="40">
        <f t="shared" si="3591"/>
        <v>0</v>
      </c>
      <c r="GJ96" s="40">
        <f t="shared" si="3591"/>
        <v>0</v>
      </c>
    </row>
    <row r="97" spans="3:192" x14ac:dyDescent="0.3">
      <c r="C97" s="31" t="s">
        <v>489</v>
      </c>
      <c r="F97" s="35">
        <f>(F95+F96)*F10</f>
        <v>0</v>
      </c>
      <c r="G97" s="35">
        <f t="shared" ref="G97:J97" ca="1" si="3592">(G95+G96)*G10</f>
        <v>0</v>
      </c>
      <c r="H97" s="35">
        <f t="shared" ca="1" si="3592"/>
        <v>0</v>
      </c>
      <c r="I97" s="35">
        <f t="shared" ca="1" si="3592"/>
        <v>0</v>
      </c>
      <c r="J97" s="35">
        <f t="shared" ca="1" si="3592"/>
        <v>0</v>
      </c>
      <c r="K97" s="35">
        <f t="shared" ref="K97" ca="1" si="3593">(K95+K96)*K10</f>
        <v>0</v>
      </c>
      <c r="L97" s="35">
        <f t="shared" ref="L97" ca="1" si="3594">(L95+L96)*L10</f>
        <v>0</v>
      </c>
      <c r="M97" s="35">
        <f t="shared" ref="M97:N97" ca="1" si="3595">(M95+M96)*M10</f>
        <v>0</v>
      </c>
      <c r="N97" s="35">
        <f t="shared" ca="1" si="3595"/>
        <v>0</v>
      </c>
      <c r="O97" s="35">
        <f t="shared" ref="O97" ca="1" si="3596">(O95+O96)*O10</f>
        <v>0</v>
      </c>
      <c r="P97" s="35">
        <f t="shared" ref="P97" ca="1" si="3597">(P95+P96)*P10</f>
        <v>0</v>
      </c>
      <c r="Q97" s="35">
        <f t="shared" ref="Q97:R97" ca="1" si="3598">(Q95+Q96)*Q10</f>
        <v>0</v>
      </c>
      <c r="R97" s="35">
        <f t="shared" ca="1" si="3598"/>
        <v>0</v>
      </c>
      <c r="S97" s="35">
        <f t="shared" ref="S97" ca="1" si="3599">(S95+S96)*S10</f>
        <v>0</v>
      </c>
      <c r="T97" s="35">
        <f t="shared" ref="T97:U97" ca="1" si="3600">(T95+T96)*T10</f>
        <v>0</v>
      </c>
      <c r="U97" s="35">
        <f t="shared" ca="1" si="3600"/>
        <v>0</v>
      </c>
      <c r="V97" s="35">
        <f t="shared" ref="V97" ca="1" si="3601">(V95+V96)*V10</f>
        <v>0</v>
      </c>
      <c r="W97" s="35">
        <f t="shared" ref="W97" ca="1" si="3602">(W95+W96)*W10</f>
        <v>0</v>
      </c>
      <c r="X97" s="35">
        <f t="shared" ref="X97" ca="1" si="3603">(X95+X96)*X10</f>
        <v>0</v>
      </c>
      <c r="Y97" s="35">
        <f t="shared" ref="Y97" ca="1" si="3604">(Y95+Y96)*Y10</f>
        <v>0</v>
      </c>
      <c r="Z97" s="35">
        <f t="shared" ref="Z97" ca="1" si="3605">(Z95+Z96)*Z10</f>
        <v>0</v>
      </c>
      <c r="AA97" s="35">
        <f t="shared" ref="AA97" ca="1" si="3606">(AA95+AA96)*AA10</f>
        <v>0</v>
      </c>
      <c r="AB97" s="35">
        <f t="shared" ref="AB97" ca="1" si="3607">(AB95+AB96)*AB10</f>
        <v>0</v>
      </c>
      <c r="AC97" s="35">
        <f t="shared" ref="AC97" ca="1" si="3608">(AC95+AC96)*AC10</f>
        <v>0</v>
      </c>
      <c r="AD97" s="35">
        <f t="shared" ref="AD97" ca="1" si="3609">(AD95+AD96)*AD10</f>
        <v>0</v>
      </c>
      <c r="AE97" s="35">
        <f t="shared" ref="AE97" ca="1" si="3610">(AE95+AE96)*AE10</f>
        <v>0</v>
      </c>
      <c r="AF97" s="35">
        <f t="shared" ref="AF97" ca="1" si="3611">(AF95+AF96)*AF10</f>
        <v>0</v>
      </c>
      <c r="AG97" s="35" t="e">
        <f t="shared" ref="AG97" ca="1" si="3612">(AG95+AG96)*AG10</f>
        <v>#REF!</v>
      </c>
      <c r="AH97" s="35" t="e">
        <f t="shared" ref="AH97" ca="1" si="3613">(AH95+AH96)*AH10</f>
        <v>#REF!</v>
      </c>
      <c r="AI97" s="35" t="e">
        <f t="shared" ref="AI97:AJ97" ca="1" si="3614">(AI95+AI96)*AI10</f>
        <v>#REF!</v>
      </c>
      <c r="AJ97" s="35" t="e">
        <f t="shared" ca="1" si="3614"/>
        <v>#REF!</v>
      </c>
      <c r="AK97" s="35" t="e">
        <f t="shared" ref="AK97" ca="1" si="3615">(AK95+AK96)*AK10</f>
        <v>#REF!</v>
      </c>
      <c r="AL97" s="35" t="e">
        <f t="shared" ref="AL97" ca="1" si="3616">(AL95+AL96)*AL10</f>
        <v>#REF!</v>
      </c>
      <c r="AM97" s="35" t="e">
        <f t="shared" ref="AM97" ca="1" si="3617">(AM95+AM96)*AM10</f>
        <v>#REF!</v>
      </c>
      <c r="AN97" s="35" t="e">
        <f t="shared" ref="AN97" ca="1" si="3618">(AN95+AN96)*AN10</f>
        <v>#REF!</v>
      </c>
      <c r="AO97" s="35" t="e">
        <f t="shared" ref="AO97" ca="1" si="3619">(AO95+AO96)*AO10</f>
        <v>#REF!</v>
      </c>
      <c r="AP97" s="35" t="e">
        <f t="shared" ref="AP97" ca="1" si="3620">(AP95+AP96)*AP10</f>
        <v>#REF!</v>
      </c>
      <c r="AQ97" s="35" t="e">
        <f t="shared" ref="AQ97" ca="1" si="3621">(AQ95+AQ96)*AQ10</f>
        <v>#REF!</v>
      </c>
      <c r="AR97" s="35" t="e">
        <f t="shared" ref="AR97" ca="1" si="3622">(AR95+AR96)*AR10</f>
        <v>#REF!</v>
      </c>
      <c r="AS97" s="35" t="e">
        <f t="shared" ref="AS97" ca="1" si="3623">(AS95+AS96)*AS10</f>
        <v>#REF!</v>
      </c>
      <c r="AT97" s="35" t="e">
        <f t="shared" ref="AT97" ca="1" si="3624">(AT95+AT96)*AT10</f>
        <v>#REF!</v>
      </c>
      <c r="AU97" s="35" t="e">
        <f t="shared" ref="AU97" ca="1" si="3625">(AU95+AU96)*AU10</f>
        <v>#REF!</v>
      </c>
      <c r="AV97" s="35" t="e">
        <f t="shared" ref="AV97" ca="1" si="3626">(AV95+AV96)*AV10</f>
        <v>#REF!</v>
      </c>
      <c r="AW97" s="35" t="e">
        <f t="shared" ref="AW97" ca="1" si="3627">(AW95+AW96)*AW10</f>
        <v>#REF!</v>
      </c>
      <c r="AX97" s="35" t="e">
        <f t="shared" ref="AX97:AY97" ca="1" si="3628">(AX95+AX96)*AX10</f>
        <v>#REF!</v>
      </c>
      <c r="AY97" s="35" t="e">
        <f t="shared" ca="1" si="3628"/>
        <v>#REF!</v>
      </c>
      <c r="AZ97" s="35" t="e">
        <f t="shared" ref="AZ97" ca="1" si="3629">(AZ95+AZ96)*AZ10</f>
        <v>#REF!</v>
      </c>
      <c r="BA97" s="35" t="e">
        <f t="shared" ref="BA97" ca="1" si="3630">(BA95+BA96)*BA10</f>
        <v>#REF!</v>
      </c>
      <c r="BB97" s="35" t="e">
        <f t="shared" ref="BB97" ca="1" si="3631">(BB95+BB96)*BB10</f>
        <v>#REF!</v>
      </c>
      <c r="BC97" s="35" t="e">
        <f t="shared" ref="BC97" ca="1" si="3632">(BC95+BC96)*BC10</f>
        <v>#REF!</v>
      </c>
      <c r="BD97" s="35" t="e">
        <f t="shared" ref="BD97" ca="1" si="3633">(BD95+BD96)*BD10</f>
        <v>#REF!</v>
      </c>
      <c r="BE97" s="35" t="e">
        <f t="shared" ref="BE97" ca="1" si="3634">(BE95+BE96)*BE10</f>
        <v>#REF!</v>
      </c>
      <c r="BF97" s="35" t="e">
        <f t="shared" ref="BF97" ca="1" si="3635">(BF95+BF96)*BF10</f>
        <v>#REF!</v>
      </c>
      <c r="BG97" s="35" t="e">
        <f t="shared" ref="BG97" ca="1" si="3636">(BG95+BG96)*BG10</f>
        <v>#REF!</v>
      </c>
      <c r="BH97" s="35" t="e">
        <f t="shared" ref="BH97" ca="1" si="3637">(BH95+BH96)*BH10</f>
        <v>#REF!</v>
      </c>
      <c r="BI97" s="35" t="e">
        <f t="shared" ref="BI97" ca="1" si="3638">(BI95+BI96)*BI10</f>
        <v>#REF!</v>
      </c>
      <c r="BJ97" s="35" t="e">
        <f t="shared" ref="BJ97" ca="1" si="3639">(BJ95+BJ96)*BJ10</f>
        <v>#REF!</v>
      </c>
      <c r="BK97" s="35" t="e">
        <f t="shared" ref="BK97" ca="1" si="3640">(BK95+BK96)*BK10</f>
        <v>#REF!</v>
      </c>
      <c r="BL97" s="35" t="e">
        <f t="shared" ref="BL97" ca="1" si="3641">(BL95+BL96)*BL10</f>
        <v>#REF!</v>
      </c>
      <c r="BM97" s="35" t="e">
        <f t="shared" ref="BM97:BN97" ca="1" si="3642">(BM95+BM96)*BM10</f>
        <v>#REF!</v>
      </c>
      <c r="BN97" s="35" t="e">
        <f t="shared" ca="1" si="3642"/>
        <v>#REF!</v>
      </c>
      <c r="BO97" s="35" t="e">
        <f t="shared" ref="BO97" ca="1" si="3643">(BO95+BO96)*BO10</f>
        <v>#REF!</v>
      </c>
      <c r="BP97" s="35" t="e">
        <f t="shared" ref="BP97" ca="1" si="3644">(BP95+BP96)*BP10</f>
        <v>#REF!</v>
      </c>
      <c r="BQ97" s="35" t="e">
        <f t="shared" ref="BQ97" ca="1" si="3645">(BQ95+BQ96)*BQ10</f>
        <v>#REF!</v>
      </c>
      <c r="BR97" s="35" t="e">
        <f t="shared" ref="BR97" ca="1" si="3646">(BR95+BR96)*BR10</f>
        <v>#REF!</v>
      </c>
      <c r="BS97" s="35" t="e">
        <f t="shared" ref="BS97" ca="1" si="3647">(BS95+BS96)*BS10</f>
        <v>#REF!</v>
      </c>
      <c r="BT97" s="35" t="e">
        <f t="shared" ref="BT97" ca="1" si="3648">(BT95+BT96)*BT10</f>
        <v>#REF!</v>
      </c>
      <c r="BU97" s="35" t="e">
        <f t="shared" ref="BU97" ca="1" si="3649">(BU95+BU96)*BU10</f>
        <v>#REF!</v>
      </c>
      <c r="BV97" s="35" t="e">
        <f t="shared" ref="BV97" ca="1" si="3650">(BV95+BV96)*BV10</f>
        <v>#REF!</v>
      </c>
      <c r="BW97" s="35" t="e">
        <f t="shared" ref="BW97" ca="1" si="3651">(BW95+BW96)*BW10</f>
        <v>#REF!</v>
      </c>
      <c r="BX97" s="35" t="e">
        <f t="shared" ref="BX97" ca="1" si="3652">(BX95+BX96)*BX10</f>
        <v>#REF!</v>
      </c>
      <c r="BY97" s="35" t="e">
        <f t="shared" ref="BY97" ca="1" si="3653">(BY95+BY96)*BY10</f>
        <v>#REF!</v>
      </c>
      <c r="BZ97" s="35" t="e">
        <f t="shared" ref="BZ97" ca="1" si="3654">(BZ95+BZ96)*BZ10</f>
        <v>#REF!</v>
      </c>
      <c r="CA97" s="35" t="e">
        <f t="shared" ref="CA97" ca="1" si="3655">(CA95+CA96)*CA10</f>
        <v>#REF!</v>
      </c>
      <c r="CB97" s="35" t="e">
        <f t="shared" ref="CB97:CC97" ca="1" si="3656">(CB95+CB96)*CB10</f>
        <v>#REF!</v>
      </c>
      <c r="CC97" s="35" t="e">
        <f t="shared" ca="1" si="3656"/>
        <v>#REF!</v>
      </c>
      <c r="CD97" s="35" t="e">
        <f t="shared" ref="CD97" ca="1" si="3657">(CD95+CD96)*CD10</f>
        <v>#REF!</v>
      </c>
      <c r="CE97" s="35" t="e">
        <f t="shared" ref="CE97" ca="1" si="3658">(CE95+CE96)*CE10</f>
        <v>#REF!</v>
      </c>
      <c r="CF97" s="35" t="e">
        <f t="shared" ref="CF97" ca="1" si="3659">(CF95+CF96)*CF10</f>
        <v>#REF!</v>
      </c>
      <c r="CG97" s="35" t="e">
        <f t="shared" ref="CG97" ca="1" si="3660">(CG95+CG96)*CG10</f>
        <v>#REF!</v>
      </c>
      <c r="CH97" s="35" t="e">
        <f t="shared" ref="CH97" ca="1" si="3661">(CH95+CH96)*CH10</f>
        <v>#REF!</v>
      </c>
      <c r="CI97" s="35" t="e">
        <f t="shared" ref="CI97" ca="1" si="3662">(CI95+CI96)*CI10</f>
        <v>#REF!</v>
      </c>
      <c r="CJ97" s="35" t="e">
        <f t="shared" ref="CJ97" ca="1" si="3663">(CJ95+CJ96)*CJ10</f>
        <v>#REF!</v>
      </c>
      <c r="CK97" s="35" t="e">
        <f t="shared" ref="CK97" ca="1" si="3664">(CK95+CK96)*CK10</f>
        <v>#REF!</v>
      </c>
      <c r="CL97" s="35" t="e">
        <f t="shared" ref="CL97" ca="1" si="3665">(CL95+CL96)*CL10</f>
        <v>#REF!</v>
      </c>
      <c r="CM97" s="35" t="e">
        <f t="shared" ref="CM97" ca="1" si="3666">(CM95+CM96)*CM10</f>
        <v>#REF!</v>
      </c>
      <c r="CN97" s="35" t="e">
        <f t="shared" ref="CN97" ca="1" si="3667">(CN95+CN96)*CN10</f>
        <v>#REF!</v>
      </c>
      <c r="CO97" s="35" t="e">
        <f t="shared" ref="CO97" ca="1" si="3668">(CO95+CO96)*CO10</f>
        <v>#REF!</v>
      </c>
      <c r="CP97" s="35" t="e">
        <f t="shared" ref="CP97" ca="1" si="3669">(CP95+CP96)*CP10</f>
        <v>#REF!</v>
      </c>
      <c r="CQ97" s="35" t="e">
        <f t="shared" ref="CQ97:CR97" ca="1" si="3670">(CQ95+CQ96)*CQ10</f>
        <v>#REF!</v>
      </c>
      <c r="CR97" s="35" t="e">
        <f t="shared" ca="1" si="3670"/>
        <v>#REF!</v>
      </c>
      <c r="CS97" s="35" t="e">
        <f t="shared" ref="CS97" ca="1" si="3671">(CS95+CS96)*CS10</f>
        <v>#REF!</v>
      </c>
      <c r="CT97" s="35" t="e">
        <f t="shared" ref="CT97" ca="1" si="3672">(CT95+CT96)*CT10</f>
        <v>#REF!</v>
      </c>
      <c r="CU97" s="35" t="e">
        <f t="shared" ref="CU97" ca="1" si="3673">(CU95+CU96)*CU10</f>
        <v>#REF!</v>
      </c>
      <c r="CV97" s="35" t="e">
        <f t="shared" ref="CV97" ca="1" si="3674">(CV95+CV96)*CV10</f>
        <v>#REF!</v>
      </c>
      <c r="CW97" s="35" t="e">
        <f t="shared" ref="CW97" ca="1" si="3675">(CW95+CW96)*CW10</f>
        <v>#REF!</v>
      </c>
      <c r="CX97" s="35" t="e">
        <f t="shared" ref="CX97" ca="1" si="3676">(CX95+CX96)*CX10</f>
        <v>#REF!</v>
      </c>
      <c r="CY97" s="35" t="e">
        <f t="shared" ref="CY97" ca="1" si="3677">(CY95+CY96)*CY10</f>
        <v>#REF!</v>
      </c>
      <c r="CZ97" s="35" t="e">
        <f t="shared" ref="CZ97" ca="1" si="3678">(CZ95+CZ96)*CZ10</f>
        <v>#REF!</v>
      </c>
      <c r="DA97" s="35" t="e">
        <f t="shared" ref="DA97" ca="1" si="3679">(DA95+DA96)*DA10</f>
        <v>#REF!</v>
      </c>
      <c r="DB97" s="35" t="e">
        <f t="shared" ref="DB97" ca="1" si="3680">(DB95+DB96)*DB10</f>
        <v>#REF!</v>
      </c>
      <c r="DC97" s="35" t="e">
        <f t="shared" ref="DC97" ca="1" si="3681">(DC95+DC96)*DC10</f>
        <v>#REF!</v>
      </c>
      <c r="DD97" s="35" t="e">
        <f t="shared" ref="DD97" ca="1" si="3682">(DD95+DD96)*DD10</f>
        <v>#REF!</v>
      </c>
      <c r="DE97" s="35" t="e">
        <f t="shared" ref="DE97" ca="1" si="3683">(DE95+DE96)*DE10</f>
        <v>#REF!</v>
      </c>
      <c r="DF97" s="35" t="e">
        <f t="shared" ref="DF97:DG97" ca="1" si="3684">(DF95+DF96)*DF10</f>
        <v>#REF!</v>
      </c>
      <c r="DG97" s="35" t="e">
        <f t="shared" ca="1" si="3684"/>
        <v>#REF!</v>
      </c>
      <c r="DH97" s="35" t="e">
        <f t="shared" ref="DH97" ca="1" si="3685">(DH95+DH96)*DH10</f>
        <v>#REF!</v>
      </c>
      <c r="DI97" s="35" t="e">
        <f t="shared" ref="DI97" ca="1" si="3686">(DI95+DI96)*DI10</f>
        <v>#REF!</v>
      </c>
      <c r="DJ97" s="35" t="e">
        <f t="shared" ref="DJ97" ca="1" si="3687">(DJ95+DJ96)*DJ10</f>
        <v>#REF!</v>
      </c>
      <c r="DK97" s="35" t="e">
        <f t="shared" ref="DK97" ca="1" si="3688">(DK95+DK96)*DK10</f>
        <v>#REF!</v>
      </c>
      <c r="DL97" s="35" t="e">
        <f t="shared" ref="DL97" ca="1" si="3689">(DL95+DL96)*DL10</f>
        <v>#REF!</v>
      </c>
      <c r="DM97" s="35" t="e">
        <f t="shared" ref="DM97" ca="1" si="3690">(DM95+DM96)*DM10</f>
        <v>#REF!</v>
      </c>
      <c r="DN97" s="35" t="e">
        <f t="shared" ref="DN97" ca="1" si="3691">(DN95+DN96)*DN10</f>
        <v>#REF!</v>
      </c>
      <c r="DO97" s="35" t="e">
        <f t="shared" ref="DO97" ca="1" si="3692">(DO95+DO96)*DO10</f>
        <v>#REF!</v>
      </c>
      <c r="DP97" s="35" t="e">
        <f t="shared" ref="DP97" ca="1" si="3693">(DP95+DP96)*DP10</f>
        <v>#REF!</v>
      </c>
      <c r="DQ97" s="35" t="e">
        <f t="shared" ref="DQ97" ca="1" si="3694">(DQ95+DQ96)*DQ10</f>
        <v>#REF!</v>
      </c>
      <c r="DR97" s="35" t="e">
        <f t="shared" ref="DR97" ca="1" si="3695">(DR95+DR96)*DR10</f>
        <v>#REF!</v>
      </c>
      <c r="DS97" s="35" t="e">
        <f t="shared" ref="DS97" ca="1" si="3696">(DS95+DS96)*DS10</f>
        <v>#REF!</v>
      </c>
      <c r="DT97" s="35" t="e">
        <f t="shared" ref="DT97" ca="1" si="3697">(DT95+DT96)*DT10</f>
        <v>#REF!</v>
      </c>
      <c r="DU97" s="35" t="e">
        <f t="shared" ref="DU97:DV97" ca="1" si="3698">(DU95+DU96)*DU10</f>
        <v>#REF!</v>
      </c>
      <c r="DV97" s="35" t="e">
        <f t="shared" ca="1" si="3698"/>
        <v>#REF!</v>
      </c>
      <c r="DW97" s="35" t="e">
        <f t="shared" ref="DW97" ca="1" si="3699">(DW95+DW96)*DW10</f>
        <v>#REF!</v>
      </c>
      <c r="DX97" s="35" t="e">
        <f t="shared" ref="DX97" ca="1" si="3700">(DX95+DX96)*DX10</f>
        <v>#REF!</v>
      </c>
      <c r="DY97" s="35" t="e">
        <f t="shared" ref="DY97" ca="1" si="3701">(DY95+DY96)*DY10</f>
        <v>#REF!</v>
      </c>
      <c r="DZ97" s="35" t="e">
        <f t="shared" ref="DZ97" ca="1" si="3702">(DZ95+DZ96)*DZ10</f>
        <v>#REF!</v>
      </c>
      <c r="EA97" s="35" t="e">
        <f t="shared" ref="EA97" ca="1" si="3703">(EA95+EA96)*EA10</f>
        <v>#REF!</v>
      </c>
      <c r="EB97" s="35" t="e">
        <f t="shared" ref="EB97" ca="1" si="3704">(EB95+EB96)*EB10</f>
        <v>#REF!</v>
      </c>
      <c r="EC97" s="35" t="e">
        <f t="shared" ref="EC97" ca="1" si="3705">(EC95+EC96)*EC10</f>
        <v>#REF!</v>
      </c>
      <c r="ED97" s="35" t="e">
        <f t="shared" ref="ED97" ca="1" si="3706">(ED95+ED96)*ED10</f>
        <v>#REF!</v>
      </c>
      <c r="EE97" s="35" t="e">
        <f t="shared" ref="EE97" ca="1" si="3707">(EE95+EE96)*EE10</f>
        <v>#REF!</v>
      </c>
      <c r="EF97" s="35" t="e">
        <f t="shared" ref="EF97" ca="1" si="3708">(EF95+EF96)*EF10</f>
        <v>#REF!</v>
      </c>
      <c r="EG97" s="35" t="e">
        <f t="shared" ref="EG97" ca="1" si="3709">(EG95+EG96)*EG10</f>
        <v>#REF!</v>
      </c>
      <c r="EH97" s="35" t="e">
        <f t="shared" ref="EH97" ca="1" si="3710">(EH95+EH96)*EH10</f>
        <v>#REF!</v>
      </c>
      <c r="EI97" s="35" t="e">
        <f t="shared" ref="EI97" ca="1" si="3711">(EI95+EI96)*EI10</f>
        <v>#REF!</v>
      </c>
      <c r="EJ97" s="35" t="e">
        <f t="shared" ref="EJ97:EK97" ca="1" si="3712">(EJ95+EJ96)*EJ10</f>
        <v>#REF!</v>
      </c>
      <c r="EK97" s="35" t="e">
        <f t="shared" ca="1" si="3712"/>
        <v>#REF!</v>
      </c>
      <c r="EL97" s="35" t="e">
        <f t="shared" ref="EL97" ca="1" si="3713">(EL95+EL96)*EL10</f>
        <v>#REF!</v>
      </c>
      <c r="EM97" s="35" t="e">
        <f t="shared" ref="EM97" ca="1" si="3714">(EM95+EM96)*EM10</f>
        <v>#REF!</v>
      </c>
      <c r="EN97" s="35" t="e">
        <f t="shared" ref="EN97" ca="1" si="3715">(EN95+EN96)*EN10</f>
        <v>#REF!</v>
      </c>
      <c r="EO97" s="35" t="e">
        <f t="shared" ref="EO97" ca="1" si="3716">(EO95+EO96)*EO10</f>
        <v>#REF!</v>
      </c>
      <c r="EP97" s="35" t="e">
        <f t="shared" ref="EP97" ca="1" si="3717">(EP95+EP96)*EP10</f>
        <v>#REF!</v>
      </c>
      <c r="EQ97" s="35" t="e">
        <f t="shared" ref="EQ97" ca="1" si="3718">(EQ95+EQ96)*EQ10</f>
        <v>#REF!</v>
      </c>
      <c r="ER97" s="35" t="e">
        <f t="shared" ref="ER97" ca="1" si="3719">(ER95+ER96)*ER10</f>
        <v>#REF!</v>
      </c>
      <c r="ES97" s="35" t="e">
        <f t="shared" ref="ES97" ca="1" si="3720">(ES95+ES96)*ES10</f>
        <v>#REF!</v>
      </c>
      <c r="ET97" s="35" t="e">
        <f t="shared" ref="ET97" ca="1" si="3721">(ET95+ET96)*ET10</f>
        <v>#REF!</v>
      </c>
      <c r="EU97" s="35" t="e">
        <f t="shared" ref="EU97" ca="1" si="3722">(EU95+EU96)*EU10</f>
        <v>#REF!</v>
      </c>
      <c r="EV97" s="35" t="e">
        <f t="shared" ref="EV97" ca="1" si="3723">(EV95+EV96)*EV10</f>
        <v>#REF!</v>
      </c>
      <c r="EW97" s="35" t="e">
        <f t="shared" ref="EW97" ca="1" si="3724">(EW95+EW96)*EW10</f>
        <v>#REF!</v>
      </c>
      <c r="EX97" s="35" t="e">
        <f t="shared" ref="EX97" ca="1" si="3725">(EX95+EX96)*EX10</f>
        <v>#REF!</v>
      </c>
      <c r="EY97" s="35" t="e">
        <f t="shared" ref="EY97:EZ97" ca="1" si="3726">(EY95+EY96)*EY10</f>
        <v>#REF!</v>
      </c>
      <c r="EZ97" s="35" t="e">
        <f t="shared" ca="1" si="3726"/>
        <v>#REF!</v>
      </c>
      <c r="FA97" s="35" t="e">
        <f t="shared" ref="FA97" ca="1" si="3727">(FA95+FA96)*FA10</f>
        <v>#REF!</v>
      </c>
      <c r="FB97" s="35" t="e">
        <f t="shared" ref="FB97" ca="1" si="3728">(FB95+FB96)*FB10</f>
        <v>#REF!</v>
      </c>
      <c r="FC97" s="35" t="e">
        <f t="shared" ref="FC97" ca="1" si="3729">(FC95+FC96)*FC10</f>
        <v>#REF!</v>
      </c>
      <c r="FD97" s="35" t="e">
        <f t="shared" ref="FD97" ca="1" si="3730">(FD95+FD96)*FD10</f>
        <v>#REF!</v>
      </c>
      <c r="FE97" s="35" t="e">
        <f t="shared" ref="FE97" ca="1" si="3731">(FE95+FE96)*FE10</f>
        <v>#REF!</v>
      </c>
      <c r="FF97" s="35" t="e">
        <f t="shared" ref="FF97" ca="1" si="3732">(FF95+FF96)*FF10</f>
        <v>#REF!</v>
      </c>
      <c r="FG97" s="35" t="e">
        <f t="shared" ref="FG97" ca="1" si="3733">(FG95+FG96)*FG10</f>
        <v>#REF!</v>
      </c>
      <c r="FH97" s="35" t="e">
        <f t="shared" ref="FH97" ca="1" si="3734">(FH95+FH96)*FH10</f>
        <v>#REF!</v>
      </c>
      <c r="FI97" s="35" t="e">
        <f t="shared" ref="FI97" ca="1" si="3735">(FI95+FI96)*FI10</f>
        <v>#REF!</v>
      </c>
      <c r="FJ97" s="35" t="e">
        <f t="shared" ref="FJ97" ca="1" si="3736">(FJ95+FJ96)*FJ10</f>
        <v>#REF!</v>
      </c>
      <c r="FK97" s="35" t="e">
        <f t="shared" ref="FK97" ca="1" si="3737">(FK95+FK96)*FK10</f>
        <v>#REF!</v>
      </c>
      <c r="FL97" s="35" t="e">
        <f t="shared" ref="FL97" ca="1" si="3738">(FL95+FL96)*FL10</f>
        <v>#REF!</v>
      </c>
      <c r="FM97" s="35" t="e">
        <f t="shared" ref="FM97" ca="1" si="3739">(FM95+FM96)*FM10</f>
        <v>#REF!</v>
      </c>
      <c r="FN97" s="35" t="e">
        <f t="shared" ref="FN97:FO97" ca="1" si="3740">(FN95+FN96)*FN10</f>
        <v>#REF!</v>
      </c>
      <c r="FO97" s="35" t="e">
        <f t="shared" ca="1" si="3740"/>
        <v>#REF!</v>
      </c>
      <c r="FP97" s="35" t="e">
        <f t="shared" ref="FP97" ca="1" si="3741">(FP95+FP96)*FP10</f>
        <v>#REF!</v>
      </c>
      <c r="FQ97" s="35" t="e">
        <f t="shared" ref="FQ97" ca="1" si="3742">(FQ95+FQ96)*FQ10</f>
        <v>#REF!</v>
      </c>
      <c r="FR97" s="35" t="e">
        <f t="shared" ref="FR97" ca="1" si="3743">(FR95+FR96)*FR10</f>
        <v>#REF!</v>
      </c>
      <c r="FS97" s="35" t="e">
        <f t="shared" ref="FS97" ca="1" si="3744">(FS95+FS96)*FS10</f>
        <v>#REF!</v>
      </c>
      <c r="FT97" s="35" t="e">
        <f t="shared" ref="FT97" ca="1" si="3745">(FT95+FT96)*FT10</f>
        <v>#REF!</v>
      </c>
      <c r="FU97" s="35" t="e">
        <f t="shared" ref="FU97" ca="1" si="3746">(FU95+FU96)*FU10</f>
        <v>#REF!</v>
      </c>
      <c r="FV97" s="35" t="e">
        <f t="shared" ref="FV97" ca="1" si="3747">(FV95+FV96)*FV10</f>
        <v>#REF!</v>
      </c>
      <c r="FW97" s="35" t="e">
        <f t="shared" ref="FW97" ca="1" si="3748">(FW95+FW96)*FW10</f>
        <v>#REF!</v>
      </c>
      <c r="FX97" s="35" t="e">
        <f t="shared" ref="FX97" ca="1" si="3749">(FX95+FX96)*FX10</f>
        <v>#REF!</v>
      </c>
      <c r="FY97" s="35" t="e">
        <f t="shared" ref="FY97" ca="1" si="3750">(FY95+FY96)*FY10</f>
        <v>#REF!</v>
      </c>
      <c r="FZ97" s="35" t="e">
        <f t="shared" ref="FZ97" ca="1" si="3751">(FZ95+FZ96)*FZ10</f>
        <v>#REF!</v>
      </c>
      <c r="GA97" s="35" t="e">
        <f t="shared" ref="GA97" ca="1" si="3752">(GA95+GA96)*GA10</f>
        <v>#REF!</v>
      </c>
      <c r="GB97" s="35" t="e">
        <f t="shared" ref="GB97" ca="1" si="3753">(GB95+GB96)*GB10</f>
        <v>#REF!</v>
      </c>
      <c r="GC97" s="35" t="e">
        <f t="shared" ref="GC97:GD97" ca="1" si="3754">(GC95+GC96)*GC10</f>
        <v>#REF!</v>
      </c>
      <c r="GD97" s="35" t="e">
        <f t="shared" ca="1" si="3754"/>
        <v>#REF!</v>
      </c>
      <c r="GE97" s="35" t="e">
        <f t="shared" ref="GE97" ca="1" si="3755">(GE95+GE96)*GE10</f>
        <v>#REF!</v>
      </c>
      <c r="GF97" s="35" t="e">
        <f t="shared" ref="GF97" ca="1" si="3756">(GF95+GF96)*GF10</f>
        <v>#REF!</v>
      </c>
      <c r="GG97" s="35" t="e">
        <f t="shared" ref="GG97" ca="1" si="3757">(GG95+GG96)*GG10</f>
        <v>#REF!</v>
      </c>
      <c r="GH97" s="35" t="e">
        <f t="shared" ref="GH97" ca="1" si="3758">(GH95+GH96)*GH10</f>
        <v>#REF!</v>
      </c>
      <c r="GI97" s="35" t="e">
        <f t="shared" ref="GI97" ca="1" si="3759">(GI95+GI96)*GI10</f>
        <v>#REF!</v>
      </c>
      <c r="GJ97" s="35" t="e">
        <f t="shared" ref="GJ97" ca="1" si="3760">(GJ95+GJ96)*GJ10</f>
        <v>#REF!</v>
      </c>
    </row>
    <row r="98" spans="3:192" x14ac:dyDescent="0.3">
      <c r="C98" s="31" t="s">
        <v>490</v>
      </c>
      <c r="F98" s="35">
        <f ca="1">-SUM(F95:F97)*F49/F50</f>
        <v>0</v>
      </c>
      <c r="G98" s="35">
        <f t="shared" ref="G98:BR98" ca="1" si="3761">-SUM(G95:G97)*G49/G50</f>
        <v>0</v>
      </c>
      <c r="H98" s="35">
        <f t="shared" ca="1" si="3761"/>
        <v>0</v>
      </c>
      <c r="I98" s="35">
        <f t="shared" ca="1" si="3761"/>
        <v>0</v>
      </c>
      <c r="J98" s="35">
        <f t="shared" ca="1" si="3761"/>
        <v>0</v>
      </c>
      <c r="K98" s="35">
        <f t="shared" ca="1" si="3761"/>
        <v>0</v>
      </c>
      <c r="L98" s="35">
        <f t="shared" ca="1" si="3761"/>
        <v>0</v>
      </c>
      <c r="M98" s="35">
        <f t="shared" ca="1" si="3761"/>
        <v>0</v>
      </c>
      <c r="N98" s="35">
        <f t="shared" ca="1" si="3761"/>
        <v>0</v>
      </c>
      <c r="O98" s="35">
        <f t="shared" ca="1" si="3761"/>
        <v>0</v>
      </c>
      <c r="P98" s="35">
        <f t="shared" ca="1" si="3761"/>
        <v>0</v>
      </c>
      <c r="Q98" s="35">
        <f t="shared" ca="1" si="3761"/>
        <v>0</v>
      </c>
      <c r="R98" s="35">
        <f t="shared" ca="1" si="3761"/>
        <v>0</v>
      </c>
      <c r="S98" s="35">
        <f t="shared" ca="1" si="3761"/>
        <v>0</v>
      </c>
      <c r="T98" s="35">
        <f t="shared" ca="1" si="3761"/>
        <v>0</v>
      </c>
      <c r="U98" s="35">
        <f t="shared" ca="1" si="3761"/>
        <v>0</v>
      </c>
      <c r="V98" s="35">
        <f t="shared" ca="1" si="3761"/>
        <v>0</v>
      </c>
      <c r="W98" s="35">
        <f t="shared" ca="1" si="3761"/>
        <v>0</v>
      </c>
      <c r="X98" s="35">
        <f t="shared" ca="1" si="3761"/>
        <v>0</v>
      </c>
      <c r="Y98" s="35">
        <f t="shared" ca="1" si="3761"/>
        <v>0</v>
      </c>
      <c r="Z98" s="35">
        <f t="shared" ca="1" si="3761"/>
        <v>0</v>
      </c>
      <c r="AA98" s="35">
        <f t="shared" ca="1" si="3761"/>
        <v>0</v>
      </c>
      <c r="AB98" s="35">
        <f t="shared" ca="1" si="3761"/>
        <v>0</v>
      </c>
      <c r="AC98" s="35">
        <f t="shared" ca="1" si="3761"/>
        <v>0</v>
      </c>
      <c r="AD98" s="35">
        <f t="shared" ca="1" si="3761"/>
        <v>0</v>
      </c>
      <c r="AE98" s="35">
        <f t="shared" ca="1" si="3761"/>
        <v>0</v>
      </c>
      <c r="AF98" s="35" t="e">
        <f t="shared" ca="1" si="3761"/>
        <v>#REF!</v>
      </c>
      <c r="AG98" s="35" t="e">
        <f t="shared" ca="1" si="3761"/>
        <v>#REF!</v>
      </c>
      <c r="AH98" s="35" t="e">
        <f t="shared" ca="1" si="3761"/>
        <v>#REF!</v>
      </c>
      <c r="AI98" s="35" t="e">
        <f t="shared" ca="1" si="3761"/>
        <v>#REF!</v>
      </c>
      <c r="AJ98" s="35" t="e">
        <f t="shared" ca="1" si="3761"/>
        <v>#REF!</v>
      </c>
      <c r="AK98" s="35" t="e">
        <f t="shared" ca="1" si="3761"/>
        <v>#REF!</v>
      </c>
      <c r="AL98" s="35" t="e">
        <f t="shared" ca="1" si="3761"/>
        <v>#REF!</v>
      </c>
      <c r="AM98" s="35" t="e">
        <f t="shared" ca="1" si="3761"/>
        <v>#REF!</v>
      </c>
      <c r="AN98" s="35" t="e">
        <f t="shared" ca="1" si="3761"/>
        <v>#REF!</v>
      </c>
      <c r="AO98" s="35" t="e">
        <f t="shared" ca="1" si="3761"/>
        <v>#REF!</v>
      </c>
      <c r="AP98" s="35" t="e">
        <f t="shared" ca="1" si="3761"/>
        <v>#REF!</v>
      </c>
      <c r="AQ98" s="35" t="e">
        <f t="shared" ca="1" si="3761"/>
        <v>#REF!</v>
      </c>
      <c r="AR98" s="35" t="e">
        <f t="shared" ca="1" si="3761"/>
        <v>#REF!</v>
      </c>
      <c r="AS98" s="35" t="e">
        <f t="shared" ca="1" si="3761"/>
        <v>#REF!</v>
      </c>
      <c r="AT98" s="35" t="e">
        <f t="shared" ca="1" si="3761"/>
        <v>#REF!</v>
      </c>
      <c r="AU98" s="35" t="e">
        <f t="shared" ca="1" si="3761"/>
        <v>#REF!</v>
      </c>
      <c r="AV98" s="35" t="e">
        <f t="shared" ca="1" si="3761"/>
        <v>#REF!</v>
      </c>
      <c r="AW98" s="35" t="e">
        <f t="shared" ca="1" si="3761"/>
        <v>#REF!</v>
      </c>
      <c r="AX98" s="35" t="e">
        <f t="shared" ca="1" si="3761"/>
        <v>#REF!</v>
      </c>
      <c r="AY98" s="35" t="e">
        <f t="shared" ca="1" si="3761"/>
        <v>#REF!</v>
      </c>
      <c r="AZ98" s="35" t="e">
        <f t="shared" ca="1" si="3761"/>
        <v>#REF!</v>
      </c>
      <c r="BA98" s="35" t="e">
        <f t="shared" ca="1" si="3761"/>
        <v>#REF!</v>
      </c>
      <c r="BB98" s="35" t="e">
        <f t="shared" ca="1" si="3761"/>
        <v>#REF!</v>
      </c>
      <c r="BC98" s="35" t="e">
        <f t="shared" ca="1" si="3761"/>
        <v>#REF!</v>
      </c>
      <c r="BD98" s="35" t="e">
        <f t="shared" ca="1" si="3761"/>
        <v>#REF!</v>
      </c>
      <c r="BE98" s="35" t="e">
        <f t="shared" ca="1" si="3761"/>
        <v>#REF!</v>
      </c>
      <c r="BF98" s="35" t="e">
        <f t="shared" ca="1" si="3761"/>
        <v>#REF!</v>
      </c>
      <c r="BG98" s="35" t="e">
        <f t="shared" ca="1" si="3761"/>
        <v>#REF!</v>
      </c>
      <c r="BH98" s="35" t="e">
        <f t="shared" ca="1" si="3761"/>
        <v>#REF!</v>
      </c>
      <c r="BI98" s="35" t="e">
        <f t="shared" ca="1" si="3761"/>
        <v>#REF!</v>
      </c>
      <c r="BJ98" s="35" t="e">
        <f t="shared" ca="1" si="3761"/>
        <v>#REF!</v>
      </c>
      <c r="BK98" s="35" t="e">
        <f t="shared" ca="1" si="3761"/>
        <v>#REF!</v>
      </c>
      <c r="BL98" s="35" t="e">
        <f t="shared" ca="1" si="3761"/>
        <v>#REF!</v>
      </c>
      <c r="BM98" s="35" t="e">
        <f t="shared" ca="1" si="3761"/>
        <v>#REF!</v>
      </c>
      <c r="BN98" s="35" t="e">
        <f t="shared" ca="1" si="3761"/>
        <v>#REF!</v>
      </c>
      <c r="BO98" s="35" t="e">
        <f t="shared" ca="1" si="3761"/>
        <v>#REF!</v>
      </c>
      <c r="BP98" s="35" t="e">
        <f t="shared" ca="1" si="3761"/>
        <v>#REF!</v>
      </c>
      <c r="BQ98" s="35" t="e">
        <f t="shared" ca="1" si="3761"/>
        <v>#REF!</v>
      </c>
      <c r="BR98" s="35" t="e">
        <f t="shared" ca="1" si="3761"/>
        <v>#REF!</v>
      </c>
      <c r="BS98" s="35" t="e">
        <f t="shared" ref="BS98:ED98" ca="1" si="3762">-SUM(BS95:BS97)*BS49/BS50</f>
        <v>#REF!</v>
      </c>
      <c r="BT98" s="35" t="e">
        <f t="shared" ca="1" si="3762"/>
        <v>#REF!</v>
      </c>
      <c r="BU98" s="35" t="e">
        <f t="shared" ca="1" si="3762"/>
        <v>#REF!</v>
      </c>
      <c r="BV98" s="35" t="e">
        <f t="shared" ca="1" si="3762"/>
        <v>#REF!</v>
      </c>
      <c r="BW98" s="35" t="e">
        <f t="shared" ca="1" si="3762"/>
        <v>#REF!</v>
      </c>
      <c r="BX98" s="35" t="e">
        <f t="shared" ca="1" si="3762"/>
        <v>#REF!</v>
      </c>
      <c r="BY98" s="35" t="e">
        <f t="shared" ca="1" si="3762"/>
        <v>#REF!</v>
      </c>
      <c r="BZ98" s="35" t="e">
        <f t="shared" ca="1" si="3762"/>
        <v>#REF!</v>
      </c>
      <c r="CA98" s="35" t="e">
        <f t="shared" ca="1" si="3762"/>
        <v>#REF!</v>
      </c>
      <c r="CB98" s="35" t="e">
        <f t="shared" ca="1" si="3762"/>
        <v>#REF!</v>
      </c>
      <c r="CC98" s="35" t="e">
        <f t="shared" ca="1" si="3762"/>
        <v>#REF!</v>
      </c>
      <c r="CD98" s="35" t="e">
        <f t="shared" ca="1" si="3762"/>
        <v>#REF!</v>
      </c>
      <c r="CE98" s="35" t="e">
        <f t="shared" ca="1" si="3762"/>
        <v>#REF!</v>
      </c>
      <c r="CF98" s="35" t="e">
        <f t="shared" ca="1" si="3762"/>
        <v>#REF!</v>
      </c>
      <c r="CG98" s="35" t="e">
        <f t="shared" ca="1" si="3762"/>
        <v>#REF!</v>
      </c>
      <c r="CH98" s="35" t="e">
        <f t="shared" ca="1" si="3762"/>
        <v>#REF!</v>
      </c>
      <c r="CI98" s="35" t="e">
        <f t="shared" ca="1" si="3762"/>
        <v>#REF!</v>
      </c>
      <c r="CJ98" s="35" t="e">
        <f t="shared" ca="1" si="3762"/>
        <v>#REF!</v>
      </c>
      <c r="CK98" s="35" t="e">
        <f t="shared" ca="1" si="3762"/>
        <v>#REF!</v>
      </c>
      <c r="CL98" s="35" t="e">
        <f t="shared" ca="1" si="3762"/>
        <v>#REF!</v>
      </c>
      <c r="CM98" s="35" t="e">
        <f t="shared" ca="1" si="3762"/>
        <v>#REF!</v>
      </c>
      <c r="CN98" s="35" t="e">
        <f t="shared" ca="1" si="3762"/>
        <v>#REF!</v>
      </c>
      <c r="CO98" s="35" t="e">
        <f t="shared" ca="1" si="3762"/>
        <v>#REF!</v>
      </c>
      <c r="CP98" s="35" t="e">
        <f t="shared" ca="1" si="3762"/>
        <v>#REF!</v>
      </c>
      <c r="CQ98" s="35" t="e">
        <f t="shared" ca="1" si="3762"/>
        <v>#REF!</v>
      </c>
      <c r="CR98" s="35" t="e">
        <f t="shared" ca="1" si="3762"/>
        <v>#REF!</v>
      </c>
      <c r="CS98" s="35" t="e">
        <f t="shared" ca="1" si="3762"/>
        <v>#REF!</v>
      </c>
      <c r="CT98" s="35" t="e">
        <f t="shared" ca="1" si="3762"/>
        <v>#REF!</v>
      </c>
      <c r="CU98" s="35" t="e">
        <f t="shared" ca="1" si="3762"/>
        <v>#REF!</v>
      </c>
      <c r="CV98" s="35" t="e">
        <f t="shared" ca="1" si="3762"/>
        <v>#REF!</v>
      </c>
      <c r="CW98" s="35" t="e">
        <f t="shared" ca="1" si="3762"/>
        <v>#REF!</v>
      </c>
      <c r="CX98" s="35" t="e">
        <f t="shared" ca="1" si="3762"/>
        <v>#REF!</v>
      </c>
      <c r="CY98" s="35" t="e">
        <f t="shared" ca="1" si="3762"/>
        <v>#REF!</v>
      </c>
      <c r="CZ98" s="35" t="e">
        <f t="shared" ca="1" si="3762"/>
        <v>#REF!</v>
      </c>
      <c r="DA98" s="35" t="e">
        <f t="shared" ca="1" si="3762"/>
        <v>#REF!</v>
      </c>
      <c r="DB98" s="35" t="e">
        <f t="shared" ca="1" si="3762"/>
        <v>#REF!</v>
      </c>
      <c r="DC98" s="35" t="e">
        <f t="shared" ca="1" si="3762"/>
        <v>#REF!</v>
      </c>
      <c r="DD98" s="35" t="e">
        <f t="shared" ca="1" si="3762"/>
        <v>#REF!</v>
      </c>
      <c r="DE98" s="35" t="e">
        <f t="shared" ca="1" si="3762"/>
        <v>#REF!</v>
      </c>
      <c r="DF98" s="35" t="e">
        <f t="shared" ca="1" si="3762"/>
        <v>#REF!</v>
      </c>
      <c r="DG98" s="35" t="e">
        <f t="shared" ca="1" si="3762"/>
        <v>#REF!</v>
      </c>
      <c r="DH98" s="35" t="e">
        <f t="shared" ca="1" si="3762"/>
        <v>#REF!</v>
      </c>
      <c r="DI98" s="35" t="e">
        <f t="shared" ca="1" si="3762"/>
        <v>#REF!</v>
      </c>
      <c r="DJ98" s="35" t="e">
        <f t="shared" ca="1" si="3762"/>
        <v>#REF!</v>
      </c>
      <c r="DK98" s="35" t="e">
        <f t="shared" ca="1" si="3762"/>
        <v>#REF!</v>
      </c>
      <c r="DL98" s="35" t="e">
        <f t="shared" ca="1" si="3762"/>
        <v>#REF!</v>
      </c>
      <c r="DM98" s="35" t="e">
        <f t="shared" ca="1" si="3762"/>
        <v>#REF!</v>
      </c>
      <c r="DN98" s="35" t="e">
        <f t="shared" ca="1" si="3762"/>
        <v>#REF!</v>
      </c>
      <c r="DO98" s="35" t="e">
        <f t="shared" ca="1" si="3762"/>
        <v>#REF!</v>
      </c>
      <c r="DP98" s="35" t="e">
        <f t="shared" ca="1" si="3762"/>
        <v>#REF!</v>
      </c>
      <c r="DQ98" s="35" t="e">
        <f t="shared" ca="1" si="3762"/>
        <v>#REF!</v>
      </c>
      <c r="DR98" s="35" t="e">
        <f t="shared" ca="1" si="3762"/>
        <v>#REF!</v>
      </c>
      <c r="DS98" s="35" t="e">
        <f t="shared" ca="1" si="3762"/>
        <v>#REF!</v>
      </c>
      <c r="DT98" s="35" t="e">
        <f t="shared" ca="1" si="3762"/>
        <v>#REF!</v>
      </c>
      <c r="DU98" s="35" t="e">
        <f t="shared" ca="1" si="3762"/>
        <v>#REF!</v>
      </c>
      <c r="DV98" s="35" t="e">
        <f t="shared" ca="1" si="3762"/>
        <v>#REF!</v>
      </c>
      <c r="DW98" s="35" t="e">
        <f t="shared" ca="1" si="3762"/>
        <v>#REF!</v>
      </c>
      <c r="DX98" s="35" t="e">
        <f t="shared" ca="1" si="3762"/>
        <v>#REF!</v>
      </c>
      <c r="DY98" s="35" t="e">
        <f t="shared" ca="1" si="3762"/>
        <v>#REF!</v>
      </c>
      <c r="DZ98" s="35" t="e">
        <f t="shared" ca="1" si="3762"/>
        <v>#REF!</v>
      </c>
      <c r="EA98" s="35" t="e">
        <f t="shared" ca="1" si="3762"/>
        <v>#REF!</v>
      </c>
      <c r="EB98" s="35" t="e">
        <f t="shared" ca="1" si="3762"/>
        <v>#REF!</v>
      </c>
      <c r="EC98" s="35" t="e">
        <f t="shared" ca="1" si="3762"/>
        <v>#REF!</v>
      </c>
      <c r="ED98" s="35" t="e">
        <f t="shared" ca="1" si="3762"/>
        <v>#REF!</v>
      </c>
      <c r="EE98" s="35" t="e">
        <f t="shared" ref="EE98:GJ98" ca="1" si="3763">-SUM(EE95:EE97)*EE49/EE50</f>
        <v>#REF!</v>
      </c>
      <c r="EF98" s="35" t="e">
        <f t="shared" ca="1" si="3763"/>
        <v>#REF!</v>
      </c>
      <c r="EG98" s="35" t="e">
        <f t="shared" ca="1" si="3763"/>
        <v>#REF!</v>
      </c>
      <c r="EH98" s="35" t="e">
        <f t="shared" ca="1" si="3763"/>
        <v>#REF!</v>
      </c>
      <c r="EI98" s="35" t="e">
        <f t="shared" ca="1" si="3763"/>
        <v>#REF!</v>
      </c>
      <c r="EJ98" s="35" t="e">
        <f t="shared" ca="1" si="3763"/>
        <v>#REF!</v>
      </c>
      <c r="EK98" s="35" t="e">
        <f t="shared" ca="1" si="3763"/>
        <v>#REF!</v>
      </c>
      <c r="EL98" s="35" t="e">
        <f t="shared" ca="1" si="3763"/>
        <v>#REF!</v>
      </c>
      <c r="EM98" s="35" t="e">
        <f t="shared" ca="1" si="3763"/>
        <v>#REF!</v>
      </c>
      <c r="EN98" s="35" t="e">
        <f t="shared" ca="1" si="3763"/>
        <v>#REF!</v>
      </c>
      <c r="EO98" s="35" t="e">
        <f t="shared" ca="1" si="3763"/>
        <v>#REF!</v>
      </c>
      <c r="EP98" s="35" t="e">
        <f t="shared" ca="1" si="3763"/>
        <v>#REF!</v>
      </c>
      <c r="EQ98" s="35" t="e">
        <f t="shared" ca="1" si="3763"/>
        <v>#REF!</v>
      </c>
      <c r="ER98" s="35" t="e">
        <f t="shared" ca="1" si="3763"/>
        <v>#REF!</v>
      </c>
      <c r="ES98" s="35" t="e">
        <f t="shared" ca="1" si="3763"/>
        <v>#REF!</v>
      </c>
      <c r="ET98" s="35" t="e">
        <f t="shared" ca="1" si="3763"/>
        <v>#REF!</v>
      </c>
      <c r="EU98" s="35" t="e">
        <f t="shared" ca="1" si="3763"/>
        <v>#REF!</v>
      </c>
      <c r="EV98" s="35" t="e">
        <f t="shared" ca="1" si="3763"/>
        <v>#REF!</v>
      </c>
      <c r="EW98" s="35" t="e">
        <f t="shared" ca="1" si="3763"/>
        <v>#REF!</v>
      </c>
      <c r="EX98" s="35" t="e">
        <f t="shared" ca="1" si="3763"/>
        <v>#REF!</v>
      </c>
      <c r="EY98" s="35" t="e">
        <f t="shared" ca="1" si="3763"/>
        <v>#REF!</v>
      </c>
      <c r="EZ98" s="35" t="e">
        <f t="shared" ca="1" si="3763"/>
        <v>#REF!</v>
      </c>
      <c r="FA98" s="35" t="e">
        <f t="shared" ca="1" si="3763"/>
        <v>#REF!</v>
      </c>
      <c r="FB98" s="35" t="e">
        <f t="shared" ca="1" si="3763"/>
        <v>#REF!</v>
      </c>
      <c r="FC98" s="35" t="e">
        <f t="shared" ca="1" si="3763"/>
        <v>#REF!</v>
      </c>
      <c r="FD98" s="35" t="e">
        <f t="shared" ca="1" si="3763"/>
        <v>#REF!</v>
      </c>
      <c r="FE98" s="35" t="e">
        <f t="shared" ca="1" si="3763"/>
        <v>#REF!</v>
      </c>
      <c r="FF98" s="35" t="e">
        <f t="shared" ca="1" si="3763"/>
        <v>#REF!</v>
      </c>
      <c r="FG98" s="35" t="e">
        <f t="shared" ca="1" si="3763"/>
        <v>#REF!</v>
      </c>
      <c r="FH98" s="35" t="e">
        <f t="shared" ca="1" si="3763"/>
        <v>#REF!</v>
      </c>
      <c r="FI98" s="35" t="e">
        <f t="shared" ca="1" si="3763"/>
        <v>#REF!</v>
      </c>
      <c r="FJ98" s="35" t="e">
        <f t="shared" ca="1" si="3763"/>
        <v>#REF!</v>
      </c>
      <c r="FK98" s="35" t="e">
        <f t="shared" ca="1" si="3763"/>
        <v>#REF!</v>
      </c>
      <c r="FL98" s="35" t="e">
        <f t="shared" ca="1" si="3763"/>
        <v>#REF!</v>
      </c>
      <c r="FM98" s="35" t="e">
        <f t="shared" ca="1" si="3763"/>
        <v>#REF!</v>
      </c>
      <c r="FN98" s="35" t="e">
        <f t="shared" ca="1" si="3763"/>
        <v>#REF!</v>
      </c>
      <c r="FO98" s="35" t="e">
        <f t="shared" ca="1" si="3763"/>
        <v>#REF!</v>
      </c>
      <c r="FP98" s="35" t="e">
        <f t="shared" ca="1" si="3763"/>
        <v>#REF!</v>
      </c>
      <c r="FQ98" s="35" t="e">
        <f t="shared" ca="1" si="3763"/>
        <v>#REF!</v>
      </c>
      <c r="FR98" s="35" t="e">
        <f t="shared" ca="1" si="3763"/>
        <v>#REF!</v>
      </c>
      <c r="FS98" s="35" t="e">
        <f t="shared" ca="1" si="3763"/>
        <v>#REF!</v>
      </c>
      <c r="FT98" s="35" t="e">
        <f t="shared" ca="1" si="3763"/>
        <v>#REF!</v>
      </c>
      <c r="FU98" s="35" t="e">
        <f t="shared" ca="1" si="3763"/>
        <v>#REF!</v>
      </c>
      <c r="FV98" s="35" t="e">
        <f t="shared" ca="1" si="3763"/>
        <v>#REF!</v>
      </c>
      <c r="FW98" s="35" t="e">
        <f t="shared" ca="1" si="3763"/>
        <v>#REF!</v>
      </c>
      <c r="FX98" s="35" t="e">
        <f t="shared" ca="1" si="3763"/>
        <v>#REF!</v>
      </c>
      <c r="FY98" s="35" t="e">
        <f t="shared" ca="1" si="3763"/>
        <v>#REF!</v>
      </c>
      <c r="FZ98" s="35" t="e">
        <f t="shared" ca="1" si="3763"/>
        <v>#REF!</v>
      </c>
      <c r="GA98" s="35" t="e">
        <f t="shared" ca="1" si="3763"/>
        <v>#REF!</v>
      </c>
      <c r="GB98" s="35" t="e">
        <f t="shared" ca="1" si="3763"/>
        <v>#REF!</v>
      </c>
      <c r="GC98" s="35" t="e">
        <f t="shared" ca="1" si="3763"/>
        <v>#REF!</v>
      </c>
      <c r="GD98" s="35" t="e">
        <f t="shared" ca="1" si="3763"/>
        <v>#REF!</v>
      </c>
      <c r="GE98" s="35" t="e">
        <f t="shared" ca="1" si="3763"/>
        <v>#REF!</v>
      </c>
      <c r="GF98" s="35" t="e">
        <f t="shared" ca="1" si="3763"/>
        <v>#REF!</v>
      </c>
      <c r="GG98" s="35" t="e">
        <f t="shared" ca="1" si="3763"/>
        <v>#REF!</v>
      </c>
      <c r="GH98" s="35" t="e">
        <f t="shared" ca="1" si="3763"/>
        <v>#REF!</v>
      </c>
      <c r="GI98" s="35" t="e">
        <f t="shared" ca="1" si="3763"/>
        <v>#REF!</v>
      </c>
      <c r="GJ98" s="35" t="e">
        <f t="shared" ca="1" si="3763"/>
        <v>#REF!</v>
      </c>
    </row>
    <row r="99" spans="3:192" x14ac:dyDescent="0.3">
      <c r="C99" s="32" t="s">
        <v>467</v>
      </c>
      <c r="D99" s="41"/>
      <c r="E99" s="69"/>
      <c r="F99" s="41">
        <f ca="1">SUM(F95:F98)</f>
        <v>0</v>
      </c>
      <c r="G99" s="41">
        <f ca="1">SUM(G95:G98)</f>
        <v>0</v>
      </c>
      <c r="H99" s="41">
        <f t="shared" ref="H99:Y99" ca="1" si="3764">SUM(H95:H98)</f>
        <v>0</v>
      </c>
      <c r="I99" s="41">
        <f t="shared" ca="1" si="3764"/>
        <v>0</v>
      </c>
      <c r="J99" s="41">
        <f t="shared" ca="1" si="3764"/>
        <v>0</v>
      </c>
      <c r="K99" s="41">
        <f t="shared" ca="1" si="3764"/>
        <v>0</v>
      </c>
      <c r="L99" s="41">
        <f t="shared" ca="1" si="3764"/>
        <v>0</v>
      </c>
      <c r="M99" s="41">
        <f t="shared" ca="1" si="3764"/>
        <v>0</v>
      </c>
      <c r="N99" s="41">
        <f t="shared" ca="1" si="3764"/>
        <v>0</v>
      </c>
      <c r="O99" s="41">
        <f t="shared" ca="1" si="3764"/>
        <v>0</v>
      </c>
      <c r="P99" s="41">
        <f t="shared" ca="1" si="3764"/>
        <v>0</v>
      </c>
      <c r="Q99" s="41">
        <f t="shared" ca="1" si="3764"/>
        <v>0</v>
      </c>
      <c r="R99" s="41">
        <f t="shared" ca="1" si="3764"/>
        <v>0</v>
      </c>
      <c r="S99" s="41">
        <f t="shared" ca="1" si="3764"/>
        <v>0</v>
      </c>
      <c r="T99" s="41">
        <f t="shared" ca="1" si="3764"/>
        <v>0</v>
      </c>
      <c r="U99" s="41">
        <f t="shared" ca="1" si="3764"/>
        <v>0</v>
      </c>
      <c r="V99" s="41">
        <f t="shared" ca="1" si="3764"/>
        <v>0</v>
      </c>
      <c r="W99" s="41">
        <f t="shared" ca="1" si="3764"/>
        <v>0</v>
      </c>
      <c r="X99" s="41">
        <f t="shared" ca="1" si="3764"/>
        <v>0</v>
      </c>
      <c r="Y99" s="42">
        <f t="shared" ca="1" si="3764"/>
        <v>0</v>
      </c>
      <c r="Z99" s="41">
        <f t="shared" ref="Z99:AA99" ca="1" si="3765">SUM(Z95:Z98)</f>
        <v>0</v>
      </c>
      <c r="AA99" s="42">
        <f t="shared" ca="1" si="3765"/>
        <v>0</v>
      </c>
      <c r="AB99" s="42">
        <f t="shared" ref="AB99:CM99" ca="1" si="3766">SUM(AB95:AB98)</f>
        <v>0</v>
      </c>
      <c r="AC99" s="42">
        <f t="shared" ca="1" si="3766"/>
        <v>0</v>
      </c>
      <c r="AD99" s="42">
        <f t="shared" ca="1" si="3766"/>
        <v>0</v>
      </c>
      <c r="AE99" s="42">
        <f t="shared" ca="1" si="3766"/>
        <v>0</v>
      </c>
      <c r="AF99" s="42" t="e">
        <f t="shared" ca="1" si="3766"/>
        <v>#REF!</v>
      </c>
      <c r="AG99" s="42" t="e">
        <f t="shared" ca="1" si="3766"/>
        <v>#REF!</v>
      </c>
      <c r="AH99" s="42" t="e">
        <f t="shared" ca="1" si="3766"/>
        <v>#REF!</v>
      </c>
      <c r="AI99" s="42" t="e">
        <f t="shared" ca="1" si="3766"/>
        <v>#REF!</v>
      </c>
      <c r="AJ99" s="42" t="e">
        <f t="shared" ca="1" si="3766"/>
        <v>#REF!</v>
      </c>
      <c r="AK99" s="42" t="e">
        <f t="shared" ca="1" si="3766"/>
        <v>#REF!</v>
      </c>
      <c r="AL99" s="42" t="e">
        <f t="shared" ca="1" si="3766"/>
        <v>#REF!</v>
      </c>
      <c r="AM99" s="42" t="e">
        <f t="shared" ca="1" si="3766"/>
        <v>#REF!</v>
      </c>
      <c r="AN99" s="42" t="e">
        <f t="shared" ca="1" si="3766"/>
        <v>#REF!</v>
      </c>
      <c r="AO99" s="42" t="e">
        <f t="shared" ca="1" si="3766"/>
        <v>#REF!</v>
      </c>
      <c r="AP99" s="42" t="e">
        <f t="shared" ca="1" si="3766"/>
        <v>#REF!</v>
      </c>
      <c r="AQ99" s="42" t="e">
        <f t="shared" ca="1" si="3766"/>
        <v>#REF!</v>
      </c>
      <c r="AR99" s="42" t="e">
        <f t="shared" ca="1" si="3766"/>
        <v>#REF!</v>
      </c>
      <c r="AS99" s="42" t="e">
        <f t="shared" ca="1" si="3766"/>
        <v>#REF!</v>
      </c>
      <c r="AT99" s="42" t="e">
        <f t="shared" ca="1" si="3766"/>
        <v>#REF!</v>
      </c>
      <c r="AU99" s="42" t="e">
        <f t="shared" ca="1" si="3766"/>
        <v>#REF!</v>
      </c>
      <c r="AV99" s="42" t="e">
        <f t="shared" ca="1" si="3766"/>
        <v>#REF!</v>
      </c>
      <c r="AW99" s="42" t="e">
        <f t="shared" ca="1" si="3766"/>
        <v>#REF!</v>
      </c>
      <c r="AX99" s="42" t="e">
        <f t="shared" ca="1" si="3766"/>
        <v>#REF!</v>
      </c>
      <c r="AY99" s="42" t="e">
        <f t="shared" ca="1" si="3766"/>
        <v>#REF!</v>
      </c>
      <c r="AZ99" s="42" t="e">
        <f t="shared" ca="1" si="3766"/>
        <v>#REF!</v>
      </c>
      <c r="BA99" s="42" t="e">
        <f t="shared" ca="1" si="3766"/>
        <v>#REF!</v>
      </c>
      <c r="BB99" s="42" t="e">
        <f t="shared" ca="1" si="3766"/>
        <v>#REF!</v>
      </c>
      <c r="BC99" s="42" t="e">
        <f t="shared" ca="1" si="3766"/>
        <v>#REF!</v>
      </c>
      <c r="BD99" s="42" t="e">
        <f t="shared" ca="1" si="3766"/>
        <v>#REF!</v>
      </c>
      <c r="BE99" s="42" t="e">
        <f t="shared" ca="1" si="3766"/>
        <v>#REF!</v>
      </c>
      <c r="BF99" s="42" t="e">
        <f t="shared" ca="1" si="3766"/>
        <v>#REF!</v>
      </c>
      <c r="BG99" s="42" t="e">
        <f t="shared" ca="1" si="3766"/>
        <v>#REF!</v>
      </c>
      <c r="BH99" s="42" t="e">
        <f t="shared" ca="1" si="3766"/>
        <v>#REF!</v>
      </c>
      <c r="BI99" s="42" t="e">
        <f t="shared" ca="1" si="3766"/>
        <v>#REF!</v>
      </c>
      <c r="BJ99" s="42" t="e">
        <f t="shared" ca="1" si="3766"/>
        <v>#REF!</v>
      </c>
      <c r="BK99" s="42" t="e">
        <f t="shared" ca="1" si="3766"/>
        <v>#REF!</v>
      </c>
      <c r="BL99" s="42" t="e">
        <f t="shared" ca="1" si="3766"/>
        <v>#REF!</v>
      </c>
      <c r="BM99" s="42" t="e">
        <f t="shared" ca="1" si="3766"/>
        <v>#REF!</v>
      </c>
      <c r="BN99" s="42" t="e">
        <f t="shared" ca="1" si="3766"/>
        <v>#REF!</v>
      </c>
      <c r="BO99" s="42" t="e">
        <f t="shared" ca="1" si="3766"/>
        <v>#REF!</v>
      </c>
      <c r="BP99" s="42" t="e">
        <f t="shared" ca="1" si="3766"/>
        <v>#REF!</v>
      </c>
      <c r="BQ99" s="42" t="e">
        <f t="shared" ca="1" si="3766"/>
        <v>#REF!</v>
      </c>
      <c r="BR99" s="42" t="e">
        <f t="shared" ca="1" si="3766"/>
        <v>#REF!</v>
      </c>
      <c r="BS99" s="42" t="e">
        <f t="shared" ca="1" si="3766"/>
        <v>#REF!</v>
      </c>
      <c r="BT99" s="42" t="e">
        <f t="shared" ca="1" si="3766"/>
        <v>#REF!</v>
      </c>
      <c r="BU99" s="42" t="e">
        <f t="shared" ca="1" si="3766"/>
        <v>#REF!</v>
      </c>
      <c r="BV99" s="42" t="e">
        <f t="shared" ca="1" si="3766"/>
        <v>#REF!</v>
      </c>
      <c r="BW99" s="42" t="e">
        <f t="shared" ca="1" si="3766"/>
        <v>#REF!</v>
      </c>
      <c r="BX99" s="42" t="e">
        <f t="shared" ca="1" si="3766"/>
        <v>#REF!</v>
      </c>
      <c r="BY99" s="42" t="e">
        <f t="shared" ca="1" si="3766"/>
        <v>#REF!</v>
      </c>
      <c r="BZ99" s="42" t="e">
        <f t="shared" ca="1" si="3766"/>
        <v>#REF!</v>
      </c>
      <c r="CA99" s="42" t="e">
        <f t="shared" ca="1" si="3766"/>
        <v>#REF!</v>
      </c>
      <c r="CB99" s="42" t="e">
        <f t="shared" ca="1" si="3766"/>
        <v>#REF!</v>
      </c>
      <c r="CC99" s="42" t="e">
        <f t="shared" ca="1" si="3766"/>
        <v>#REF!</v>
      </c>
      <c r="CD99" s="42" t="e">
        <f t="shared" ca="1" si="3766"/>
        <v>#REF!</v>
      </c>
      <c r="CE99" s="42" t="e">
        <f t="shared" ca="1" si="3766"/>
        <v>#REF!</v>
      </c>
      <c r="CF99" s="42" t="e">
        <f t="shared" ca="1" si="3766"/>
        <v>#REF!</v>
      </c>
      <c r="CG99" s="42" t="e">
        <f t="shared" ca="1" si="3766"/>
        <v>#REF!</v>
      </c>
      <c r="CH99" s="42" t="e">
        <f t="shared" ca="1" si="3766"/>
        <v>#REF!</v>
      </c>
      <c r="CI99" s="42" t="e">
        <f t="shared" ca="1" si="3766"/>
        <v>#REF!</v>
      </c>
      <c r="CJ99" s="42" t="e">
        <f t="shared" ca="1" si="3766"/>
        <v>#REF!</v>
      </c>
      <c r="CK99" s="42" t="e">
        <f t="shared" ca="1" si="3766"/>
        <v>#REF!</v>
      </c>
      <c r="CL99" s="42" t="e">
        <f t="shared" ca="1" si="3766"/>
        <v>#REF!</v>
      </c>
      <c r="CM99" s="42" t="e">
        <f t="shared" ca="1" si="3766"/>
        <v>#REF!</v>
      </c>
      <c r="CN99" s="42" t="e">
        <f t="shared" ref="CN99:EY99" ca="1" si="3767">SUM(CN95:CN98)</f>
        <v>#REF!</v>
      </c>
      <c r="CO99" s="42" t="e">
        <f t="shared" ca="1" si="3767"/>
        <v>#REF!</v>
      </c>
      <c r="CP99" s="42" t="e">
        <f t="shared" ca="1" si="3767"/>
        <v>#REF!</v>
      </c>
      <c r="CQ99" s="42" t="e">
        <f t="shared" ca="1" si="3767"/>
        <v>#REF!</v>
      </c>
      <c r="CR99" s="42" t="e">
        <f t="shared" ca="1" si="3767"/>
        <v>#REF!</v>
      </c>
      <c r="CS99" s="42" t="e">
        <f t="shared" ca="1" si="3767"/>
        <v>#REF!</v>
      </c>
      <c r="CT99" s="42" t="e">
        <f t="shared" ca="1" si="3767"/>
        <v>#REF!</v>
      </c>
      <c r="CU99" s="42" t="e">
        <f t="shared" ca="1" si="3767"/>
        <v>#REF!</v>
      </c>
      <c r="CV99" s="42" t="e">
        <f t="shared" ca="1" si="3767"/>
        <v>#REF!</v>
      </c>
      <c r="CW99" s="42" t="e">
        <f t="shared" ca="1" si="3767"/>
        <v>#REF!</v>
      </c>
      <c r="CX99" s="42" t="e">
        <f t="shared" ca="1" si="3767"/>
        <v>#REF!</v>
      </c>
      <c r="CY99" s="42" t="e">
        <f t="shared" ca="1" si="3767"/>
        <v>#REF!</v>
      </c>
      <c r="CZ99" s="42" t="e">
        <f t="shared" ca="1" si="3767"/>
        <v>#REF!</v>
      </c>
      <c r="DA99" s="42" t="e">
        <f t="shared" ca="1" si="3767"/>
        <v>#REF!</v>
      </c>
      <c r="DB99" s="42" t="e">
        <f t="shared" ca="1" si="3767"/>
        <v>#REF!</v>
      </c>
      <c r="DC99" s="42" t="e">
        <f t="shared" ca="1" si="3767"/>
        <v>#REF!</v>
      </c>
      <c r="DD99" s="42" t="e">
        <f t="shared" ca="1" si="3767"/>
        <v>#REF!</v>
      </c>
      <c r="DE99" s="42" t="e">
        <f t="shared" ca="1" si="3767"/>
        <v>#REF!</v>
      </c>
      <c r="DF99" s="42" t="e">
        <f t="shared" ca="1" si="3767"/>
        <v>#REF!</v>
      </c>
      <c r="DG99" s="42" t="e">
        <f t="shared" ca="1" si="3767"/>
        <v>#REF!</v>
      </c>
      <c r="DH99" s="42" t="e">
        <f t="shared" ca="1" si="3767"/>
        <v>#REF!</v>
      </c>
      <c r="DI99" s="42" t="e">
        <f t="shared" ca="1" si="3767"/>
        <v>#REF!</v>
      </c>
      <c r="DJ99" s="42" t="e">
        <f t="shared" ca="1" si="3767"/>
        <v>#REF!</v>
      </c>
      <c r="DK99" s="42" t="e">
        <f t="shared" ca="1" si="3767"/>
        <v>#REF!</v>
      </c>
      <c r="DL99" s="42" t="e">
        <f t="shared" ca="1" si="3767"/>
        <v>#REF!</v>
      </c>
      <c r="DM99" s="42" t="e">
        <f t="shared" ca="1" si="3767"/>
        <v>#REF!</v>
      </c>
      <c r="DN99" s="42" t="e">
        <f t="shared" ca="1" si="3767"/>
        <v>#REF!</v>
      </c>
      <c r="DO99" s="42" t="e">
        <f t="shared" ca="1" si="3767"/>
        <v>#REF!</v>
      </c>
      <c r="DP99" s="42" t="e">
        <f t="shared" ca="1" si="3767"/>
        <v>#REF!</v>
      </c>
      <c r="DQ99" s="42" t="e">
        <f t="shared" ca="1" si="3767"/>
        <v>#REF!</v>
      </c>
      <c r="DR99" s="42" t="e">
        <f t="shared" ca="1" si="3767"/>
        <v>#REF!</v>
      </c>
      <c r="DS99" s="42" t="e">
        <f t="shared" ca="1" si="3767"/>
        <v>#REF!</v>
      </c>
      <c r="DT99" s="42" t="e">
        <f t="shared" ca="1" si="3767"/>
        <v>#REF!</v>
      </c>
      <c r="DU99" s="42" t="e">
        <f t="shared" ca="1" si="3767"/>
        <v>#REF!</v>
      </c>
      <c r="DV99" s="42" t="e">
        <f t="shared" ca="1" si="3767"/>
        <v>#REF!</v>
      </c>
      <c r="DW99" s="42" t="e">
        <f t="shared" ca="1" si="3767"/>
        <v>#REF!</v>
      </c>
      <c r="DX99" s="42" t="e">
        <f t="shared" ca="1" si="3767"/>
        <v>#REF!</v>
      </c>
      <c r="DY99" s="42" t="e">
        <f t="shared" ca="1" si="3767"/>
        <v>#REF!</v>
      </c>
      <c r="DZ99" s="42" t="e">
        <f t="shared" ca="1" si="3767"/>
        <v>#REF!</v>
      </c>
      <c r="EA99" s="42" t="e">
        <f t="shared" ca="1" si="3767"/>
        <v>#REF!</v>
      </c>
      <c r="EB99" s="42" t="e">
        <f t="shared" ca="1" si="3767"/>
        <v>#REF!</v>
      </c>
      <c r="EC99" s="42" t="e">
        <f t="shared" ca="1" si="3767"/>
        <v>#REF!</v>
      </c>
      <c r="ED99" s="42" t="e">
        <f t="shared" ca="1" si="3767"/>
        <v>#REF!</v>
      </c>
      <c r="EE99" s="42" t="e">
        <f t="shared" ca="1" si="3767"/>
        <v>#REF!</v>
      </c>
      <c r="EF99" s="42" t="e">
        <f t="shared" ca="1" si="3767"/>
        <v>#REF!</v>
      </c>
      <c r="EG99" s="42" t="e">
        <f t="shared" ca="1" si="3767"/>
        <v>#REF!</v>
      </c>
      <c r="EH99" s="42" t="e">
        <f t="shared" ca="1" si="3767"/>
        <v>#REF!</v>
      </c>
      <c r="EI99" s="42" t="e">
        <f t="shared" ca="1" si="3767"/>
        <v>#REF!</v>
      </c>
      <c r="EJ99" s="42" t="e">
        <f t="shared" ca="1" si="3767"/>
        <v>#REF!</v>
      </c>
      <c r="EK99" s="42" t="e">
        <f t="shared" ca="1" si="3767"/>
        <v>#REF!</v>
      </c>
      <c r="EL99" s="42" t="e">
        <f t="shared" ca="1" si="3767"/>
        <v>#REF!</v>
      </c>
      <c r="EM99" s="42" t="e">
        <f t="shared" ca="1" si="3767"/>
        <v>#REF!</v>
      </c>
      <c r="EN99" s="42" t="e">
        <f t="shared" ca="1" si="3767"/>
        <v>#REF!</v>
      </c>
      <c r="EO99" s="42" t="e">
        <f t="shared" ca="1" si="3767"/>
        <v>#REF!</v>
      </c>
      <c r="EP99" s="42" t="e">
        <f t="shared" ca="1" si="3767"/>
        <v>#REF!</v>
      </c>
      <c r="EQ99" s="42" t="e">
        <f t="shared" ca="1" si="3767"/>
        <v>#REF!</v>
      </c>
      <c r="ER99" s="42" t="e">
        <f t="shared" ca="1" si="3767"/>
        <v>#REF!</v>
      </c>
      <c r="ES99" s="42" t="e">
        <f t="shared" ca="1" si="3767"/>
        <v>#REF!</v>
      </c>
      <c r="ET99" s="42" t="e">
        <f t="shared" ca="1" si="3767"/>
        <v>#REF!</v>
      </c>
      <c r="EU99" s="42" t="e">
        <f t="shared" ca="1" si="3767"/>
        <v>#REF!</v>
      </c>
      <c r="EV99" s="42" t="e">
        <f t="shared" ca="1" si="3767"/>
        <v>#REF!</v>
      </c>
      <c r="EW99" s="42" t="e">
        <f t="shared" ca="1" si="3767"/>
        <v>#REF!</v>
      </c>
      <c r="EX99" s="42" t="e">
        <f t="shared" ca="1" si="3767"/>
        <v>#REF!</v>
      </c>
      <c r="EY99" s="42" t="e">
        <f t="shared" ca="1" si="3767"/>
        <v>#REF!</v>
      </c>
      <c r="EZ99" s="42" t="e">
        <f t="shared" ref="EZ99:GJ99" ca="1" si="3768">SUM(EZ95:EZ98)</f>
        <v>#REF!</v>
      </c>
      <c r="FA99" s="42" t="e">
        <f t="shared" ca="1" si="3768"/>
        <v>#REF!</v>
      </c>
      <c r="FB99" s="42" t="e">
        <f t="shared" ca="1" si="3768"/>
        <v>#REF!</v>
      </c>
      <c r="FC99" s="42" t="e">
        <f t="shared" ca="1" si="3768"/>
        <v>#REF!</v>
      </c>
      <c r="FD99" s="42" t="e">
        <f t="shared" ca="1" si="3768"/>
        <v>#REF!</v>
      </c>
      <c r="FE99" s="42" t="e">
        <f t="shared" ca="1" si="3768"/>
        <v>#REF!</v>
      </c>
      <c r="FF99" s="42" t="e">
        <f t="shared" ca="1" si="3768"/>
        <v>#REF!</v>
      </c>
      <c r="FG99" s="42" t="e">
        <f t="shared" ca="1" si="3768"/>
        <v>#REF!</v>
      </c>
      <c r="FH99" s="42" t="e">
        <f t="shared" ca="1" si="3768"/>
        <v>#REF!</v>
      </c>
      <c r="FI99" s="42" t="e">
        <f t="shared" ca="1" si="3768"/>
        <v>#REF!</v>
      </c>
      <c r="FJ99" s="42" t="e">
        <f t="shared" ca="1" si="3768"/>
        <v>#REF!</v>
      </c>
      <c r="FK99" s="42" t="e">
        <f t="shared" ca="1" si="3768"/>
        <v>#REF!</v>
      </c>
      <c r="FL99" s="42" t="e">
        <f t="shared" ca="1" si="3768"/>
        <v>#REF!</v>
      </c>
      <c r="FM99" s="42" t="e">
        <f t="shared" ca="1" si="3768"/>
        <v>#REF!</v>
      </c>
      <c r="FN99" s="42" t="e">
        <f t="shared" ca="1" si="3768"/>
        <v>#REF!</v>
      </c>
      <c r="FO99" s="42" t="e">
        <f t="shared" ca="1" si="3768"/>
        <v>#REF!</v>
      </c>
      <c r="FP99" s="42" t="e">
        <f t="shared" ca="1" si="3768"/>
        <v>#REF!</v>
      </c>
      <c r="FQ99" s="42" t="e">
        <f t="shared" ca="1" si="3768"/>
        <v>#REF!</v>
      </c>
      <c r="FR99" s="42" t="e">
        <f t="shared" ca="1" si="3768"/>
        <v>#REF!</v>
      </c>
      <c r="FS99" s="42" t="e">
        <f t="shared" ca="1" si="3768"/>
        <v>#REF!</v>
      </c>
      <c r="FT99" s="42" t="e">
        <f t="shared" ca="1" si="3768"/>
        <v>#REF!</v>
      </c>
      <c r="FU99" s="42" t="e">
        <f t="shared" ca="1" si="3768"/>
        <v>#REF!</v>
      </c>
      <c r="FV99" s="42" t="e">
        <f t="shared" ca="1" si="3768"/>
        <v>#REF!</v>
      </c>
      <c r="FW99" s="42" t="e">
        <f t="shared" ca="1" si="3768"/>
        <v>#REF!</v>
      </c>
      <c r="FX99" s="42" t="e">
        <f t="shared" ca="1" si="3768"/>
        <v>#REF!</v>
      </c>
      <c r="FY99" s="42" t="e">
        <f t="shared" ca="1" si="3768"/>
        <v>#REF!</v>
      </c>
      <c r="FZ99" s="42" t="e">
        <f t="shared" ca="1" si="3768"/>
        <v>#REF!</v>
      </c>
      <c r="GA99" s="42" t="e">
        <f t="shared" ca="1" si="3768"/>
        <v>#REF!</v>
      </c>
      <c r="GB99" s="42" t="e">
        <f t="shared" ca="1" si="3768"/>
        <v>#REF!</v>
      </c>
      <c r="GC99" s="42" t="e">
        <f t="shared" ca="1" si="3768"/>
        <v>#REF!</v>
      </c>
      <c r="GD99" s="42" t="e">
        <f t="shared" ca="1" si="3768"/>
        <v>#REF!</v>
      </c>
      <c r="GE99" s="42" t="e">
        <f t="shared" ca="1" si="3768"/>
        <v>#REF!</v>
      </c>
      <c r="GF99" s="42" t="e">
        <f t="shared" ca="1" si="3768"/>
        <v>#REF!</v>
      </c>
      <c r="GG99" s="42" t="e">
        <f t="shared" ca="1" si="3768"/>
        <v>#REF!</v>
      </c>
      <c r="GH99" s="42" t="e">
        <f t="shared" ca="1" si="3768"/>
        <v>#REF!</v>
      </c>
      <c r="GI99" s="42" t="e">
        <f t="shared" ca="1" si="3768"/>
        <v>#REF!</v>
      </c>
      <c r="GJ99" s="42" t="e">
        <f t="shared" ca="1" si="3768"/>
        <v>#REF!</v>
      </c>
    </row>
    <row r="101" spans="3:192" x14ac:dyDescent="0.3">
      <c r="C101" s="37" t="s">
        <v>491</v>
      </c>
    </row>
    <row r="102" spans="3:192" x14ac:dyDescent="0.3">
      <c r="C102" s="30" t="s">
        <v>492</v>
      </c>
      <c r="D102" s="38"/>
      <c r="E102" s="68"/>
      <c r="F102" s="38">
        <f t="shared" ref="F102:AK102" ca="1" si="3769">-F82</f>
        <v>198.34071923709317</v>
      </c>
      <c r="G102" s="38">
        <f t="shared" ca="1" si="3769"/>
        <v>128.3546492639471</v>
      </c>
      <c r="H102" s="38">
        <f t="shared" ca="1" si="3769"/>
        <v>98.974125995931615</v>
      </c>
      <c r="I102" s="38">
        <f t="shared" ca="1" si="3769"/>
        <v>86.467393284959812</v>
      </c>
      <c r="J102" s="38">
        <f t="shared" ca="1" si="3769"/>
        <v>75.858605624564092</v>
      </c>
      <c r="K102" s="38">
        <f t="shared" ca="1" si="3769"/>
        <v>66.734101958387654</v>
      </c>
      <c r="L102" s="38">
        <f t="shared" ca="1" si="3769"/>
        <v>58.684192067991233</v>
      </c>
      <c r="M102" s="38">
        <f t="shared" ca="1" si="3769"/>
        <v>51.385624015960062</v>
      </c>
      <c r="N102" s="38">
        <f t="shared" ca="1" si="3769"/>
        <v>44.781383266747021</v>
      </c>
      <c r="O102" s="38">
        <f t="shared" ca="1" si="3769"/>
        <v>38.823769587124026</v>
      </c>
      <c r="P102" s="38">
        <f t="shared" ca="1" si="3769"/>
        <v>33.466345574942693</v>
      </c>
      <c r="Q102" s="38">
        <f t="shared" ca="1" si="3769"/>
        <v>28.664401422676956</v>
      </c>
      <c r="R102" s="38">
        <f t="shared" ca="1" si="3769"/>
        <v>24.228744717677312</v>
      </c>
      <c r="S102" s="38">
        <f t="shared" ca="1" si="3769"/>
        <v>20.16876378811541</v>
      </c>
      <c r="T102" s="38">
        <f t="shared" ca="1" si="3769"/>
        <v>16.494496077074263</v>
      </c>
      <c r="U102" s="38">
        <f t="shared" ca="1" si="3769"/>
        <v>13.215152937982779</v>
      </c>
      <c r="V102" s="38">
        <f t="shared" ca="1" si="3769"/>
        <v>10.33734449604164</v>
      </c>
      <c r="W102" s="38">
        <f t="shared" ca="1" si="3769"/>
        <v>7.8630804797449594</v>
      </c>
      <c r="X102" s="38">
        <f t="shared" ca="1" si="3769"/>
        <v>5.7877049041578594</v>
      </c>
      <c r="Y102" s="39">
        <f t="shared" ca="1" si="3769"/>
        <v>4.098014497687414</v>
      </c>
      <c r="Z102" s="38">
        <f t="shared" ca="1" si="3769"/>
        <v>2.7708974778953168</v>
      </c>
      <c r="AA102" s="39">
        <f t="shared" ca="1" si="3769"/>
        <v>1.7728815898211194</v>
      </c>
      <c r="AB102" s="39">
        <f t="shared" ca="1" si="3769"/>
        <v>1.0952906362174875</v>
      </c>
      <c r="AC102" s="39">
        <f t="shared" ca="1" si="3769"/>
        <v>0.65424751361975519</v>
      </c>
      <c r="AD102" s="39">
        <f t="shared" ca="1" si="3769"/>
        <v>0.37724422696749593</v>
      </c>
      <c r="AE102" s="39">
        <f t="shared" ca="1" si="3769"/>
        <v>0.20941251482663045</v>
      </c>
      <c r="AF102" s="39" t="e">
        <f t="shared" ca="1" si="3769"/>
        <v>#REF!</v>
      </c>
      <c r="AG102" s="39" t="e">
        <f t="shared" ca="1" si="3769"/>
        <v>#REF!</v>
      </c>
      <c r="AH102" s="39" t="e">
        <f t="shared" ca="1" si="3769"/>
        <v>#REF!</v>
      </c>
      <c r="AI102" s="39" t="e">
        <f t="shared" ca="1" si="3769"/>
        <v>#REF!</v>
      </c>
      <c r="AJ102" s="39" t="e">
        <f t="shared" ca="1" si="3769"/>
        <v>#REF!</v>
      </c>
      <c r="AK102" s="39" t="e">
        <f t="shared" ca="1" si="3769"/>
        <v>#REF!</v>
      </c>
      <c r="AL102" s="39" t="e">
        <f t="shared" ref="AL102:BQ102" ca="1" si="3770">-AL82</f>
        <v>#REF!</v>
      </c>
      <c r="AM102" s="39" t="e">
        <f t="shared" ca="1" si="3770"/>
        <v>#REF!</v>
      </c>
      <c r="AN102" s="39" t="e">
        <f t="shared" ca="1" si="3770"/>
        <v>#REF!</v>
      </c>
      <c r="AO102" s="39" t="e">
        <f t="shared" ca="1" si="3770"/>
        <v>#REF!</v>
      </c>
      <c r="AP102" s="39" t="e">
        <f t="shared" ca="1" si="3770"/>
        <v>#REF!</v>
      </c>
      <c r="AQ102" s="39" t="e">
        <f t="shared" ca="1" si="3770"/>
        <v>#REF!</v>
      </c>
      <c r="AR102" s="39" t="e">
        <f t="shared" ca="1" si="3770"/>
        <v>#REF!</v>
      </c>
      <c r="AS102" s="39" t="e">
        <f t="shared" ca="1" si="3770"/>
        <v>#REF!</v>
      </c>
      <c r="AT102" s="39" t="e">
        <f t="shared" ca="1" si="3770"/>
        <v>#REF!</v>
      </c>
      <c r="AU102" s="39" t="e">
        <f t="shared" ca="1" si="3770"/>
        <v>#REF!</v>
      </c>
      <c r="AV102" s="39" t="e">
        <f t="shared" ca="1" si="3770"/>
        <v>#REF!</v>
      </c>
      <c r="AW102" s="39" t="e">
        <f t="shared" ca="1" si="3770"/>
        <v>#REF!</v>
      </c>
      <c r="AX102" s="39" t="e">
        <f t="shared" ca="1" si="3770"/>
        <v>#REF!</v>
      </c>
      <c r="AY102" s="39" t="e">
        <f t="shared" ca="1" si="3770"/>
        <v>#REF!</v>
      </c>
      <c r="AZ102" s="39" t="e">
        <f t="shared" ca="1" si="3770"/>
        <v>#REF!</v>
      </c>
      <c r="BA102" s="39" t="e">
        <f t="shared" ca="1" si="3770"/>
        <v>#REF!</v>
      </c>
      <c r="BB102" s="39" t="e">
        <f t="shared" ca="1" si="3770"/>
        <v>#REF!</v>
      </c>
      <c r="BC102" s="39" t="e">
        <f t="shared" ca="1" si="3770"/>
        <v>#REF!</v>
      </c>
      <c r="BD102" s="39" t="e">
        <f t="shared" ca="1" si="3770"/>
        <v>#REF!</v>
      </c>
      <c r="BE102" s="39" t="e">
        <f t="shared" ca="1" si="3770"/>
        <v>#REF!</v>
      </c>
      <c r="BF102" s="39" t="e">
        <f t="shared" ca="1" si="3770"/>
        <v>#REF!</v>
      </c>
      <c r="BG102" s="39" t="e">
        <f t="shared" ca="1" si="3770"/>
        <v>#REF!</v>
      </c>
      <c r="BH102" s="39" t="e">
        <f t="shared" ca="1" si="3770"/>
        <v>#REF!</v>
      </c>
      <c r="BI102" s="39" t="e">
        <f t="shared" ca="1" si="3770"/>
        <v>#REF!</v>
      </c>
      <c r="BJ102" s="39" t="e">
        <f t="shared" ca="1" si="3770"/>
        <v>#REF!</v>
      </c>
      <c r="BK102" s="39" t="e">
        <f t="shared" ca="1" si="3770"/>
        <v>#REF!</v>
      </c>
      <c r="BL102" s="39" t="e">
        <f t="shared" ca="1" si="3770"/>
        <v>#REF!</v>
      </c>
      <c r="BM102" s="39" t="e">
        <f t="shared" ca="1" si="3770"/>
        <v>#REF!</v>
      </c>
      <c r="BN102" s="39" t="e">
        <f t="shared" ca="1" si="3770"/>
        <v>#REF!</v>
      </c>
      <c r="BO102" s="39" t="e">
        <f t="shared" ca="1" si="3770"/>
        <v>#REF!</v>
      </c>
      <c r="BP102" s="39" t="e">
        <f t="shared" ca="1" si="3770"/>
        <v>#REF!</v>
      </c>
      <c r="BQ102" s="39" t="e">
        <f t="shared" ca="1" si="3770"/>
        <v>#REF!</v>
      </c>
      <c r="BR102" s="39" t="e">
        <f t="shared" ref="BR102:CW102" ca="1" si="3771">-BR82</f>
        <v>#REF!</v>
      </c>
      <c r="BS102" s="39" t="e">
        <f t="shared" ca="1" si="3771"/>
        <v>#REF!</v>
      </c>
      <c r="BT102" s="39" t="e">
        <f t="shared" ca="1" si="3771"/>
        <v>#REF!</v>
      </c>
      <c r="BU102" s="39" t="e">
        <f t="shared" ca="1" si="3771"/>
        <v>#REF!</v>
      </c>
      <c r="BV102" s="39" t="e">
        <f t="shared" ca="1" si="3771"/>
        <v>#REF!</v>
      </c>
      <c r="BW102" s="39" t="e">
        <f t="shared" ca="1" si="3771"/>
        <v>#REF!</v>
      </c>
      <c r="BX102" s="39" t="e">
        <f t="shared" ca="1" si="3771"/>
        <v>#REF!</v>
      </c>
      <c r="BY102" s="39" t="e">
        <f t="shared" ca="1" si="3771"/>
        <v>#REF!</v>
      </c>
      <c r="BZ102" s="39" t="e">
        <f t="shared" ca="1" si="3771"/>
        <v>#REF!</v>
      </c>
      <c r="CA102" s="39" t="e">
        <f t="shared" ca="1" si="3771"/>
        <v>#REF!</v>
      </c>
      <c r="CB102" s="39" t="e">
        <f t="shared" ca="1" si="3771"/>
        <v>#REF!</v>
      </c>
      <c r="CC102" s="39" t="e">
        <f t="shared" ca="1" si="3771"/>
        <v>#REF!</v>
      </c>
      <c r="CD102" s="39" t="e">
        <f t="shared" ca="1" si="3771"/>
        <v>#REF!</v>
      </c>
      <c r="CE102" s="39" t="e">
        <f t="shared" ca="1" si="3771"/>
        <v>#REF!</v>
      </c>
      <c r="CF102" s="39" t="e">
        <f t="shared" ca="1" si="3771"/>
        <v>#REF!</v>
      </c>
      <c r="CG102" s="39" t="e">
        <f t="shared" ca="1" si="3771"/>
        <v>#REF!</v>
      </c>
      <c r="CH102" s="39" t="e">
        <f t="shared" ca="1" si="3771"/>
        <v>#REF!</v>
      </c>
      <c r="CI102" s="39" t="e">
        <f t="shared" ca="1" si="3771"/>
        <v>#REF!</v>
      </c>
      <c r="CJ102" s="39" t="e">
        <f t="shared" ca="1" si="3771"/>
        <v>#REF!</v>
      </c>
      <c r="CK102" s="39" t="e">
        <f t="shared" ca="1" si="3771"/>
        <v>#REF!</v>
      </c>
      <c r="CL102" s="39" t="e">
        <f t="shared" ca="1" si="3771"/>
        <v>#REF!</v>
      </c>
      <c r="CM102" s="39" t="e">
        <f t="shared" ca="1" si="3771"/>
        <v>#REF!</v>
      </c>
      <c r="CN102" s="39" t="e">
        <f t="shared" ca="1" si="3771"/>
        <v>#REF!</v>
      </c>
      <c r="CO102" s="39" t="e">
        <f t="shared" ca="1" si="3771"/>
        <v>#REF!</v>
      </c>
      <c r="CP102" s="39" t="e">
        <f t="shared" ca="1" si="3771"/>
        <v>#REF!</v>
      </c>
      <c r="CQ102" s="39" t="e">
        <f t="shared" ca="1" si="3771"/>
        <v>#REF!</v>
      </c>
      <c r="CR102" s="39" t="e">
        <f t="shared" ca="1" si="3771"/>
        <v>#REF!</v>
      </c>
      <c r="CS102" s="39" t="e">
        <f t="shared" ca="1" si="3771"/>
        <v>#REF!</v>
      </c>
      <c r="CT102" s="39" t="e">
        <f t="shared" ca="1" si="3771"/>
        <v>#REF!</v>
      </c>
      <c r="CU102" s="39" t="e">
        <f t="shared" ca="1" si="3771"/>
        <v>#REF!</v>
      </c>
      <c r="CV102" s="39" t="e">
        <f t="shared" ca="1" si="3771"/>
        <v>#REF!</v>
      </c>
      <c r="CW102" s="39" t="e">
        <f t="shared" ca="1" si="3771"/>
        <v>#REF!</v>
      </c>
      <c r="CX102" s="39" t="e">
        <f t="shared" ref="CX102:EC102" ca="1" si="3772">-CX82</f>
        <v>#REF!</v>
      </c>
      <c r="CY102" s="39" t="e">
        <f t="shared" ca="1" si="3772"/>
        <v>#REF!</v>
      </c>
      <c r="CZ102" s="39" t="e">
        <f t="shared" ca="1" si="3772"/>
        <v>#REF!</v>
      </c>
      <c r="DA102" s="39" t="e">
        <f t="shared" ca="1" si="3772"/>
        <v>#REF!</v>
      </c>
      <c r="DB102" s="39" t="e">
        <f t="shared" ca="1" si="3772"/>
        <v>#REF!</v>
      </c>
      <c r="DC102" s="39" t="e">
        <f t="shared" ca="1" si="3772"/>
        <v>#REF!</v>
      </c>
      <c r="DD102" s="39" t="e">
        <f t="shared" ca="1" si="3772"/>
        <v>#REF!</v>
      </c>
      <c r="DE102" s="39" t="e">
        <f t="shared" ca="1" si="3772"/>
        <v>#REF!</v>
      </c>
      <c r="DF102" s="39" t="e">
        <f t="shared" ca="1" si="3772"/>
        <v>#REF!</v>
      </c>
      <c r="DG102" s="39" t="e">
        <f t="shared" ca="1" si="3772"/>
        <v>#REF!</v>
      </c>
      <c r="DH102" s="39" t="e">
        <f t="shared" ca="1" si="3772"/>
        <v>#REF!</v>
      </c>
      <c r="DI102" s="39" t="e">
        <f t="shared" ca="1" si="3772"/>
        <v>#REF!</v>
      </c>
      <c r="DJ102" s="39" t="e">
        <f t="shared" ca="1" si="3772"/>
        <v>#REF!</v>
      </c>
      <c r="DK102" s="39" t="e">
        <f t="shared" ca="1" si="3772"/>
        <v>#REF!</v>
      </c>
      <c r="DL102" s="39" t="e">
        <f t="shared" ca="1" si="3772"/>
        <v>#REF!</v>
      </c>
      <c r="DM102" s="39" t="e">
        <f t="shared" ca="1" si="3772"/>
        <v>#REF!</v>
      </c>
      <c r="DN102" s="39" t="e">
        <f t="shared" ca="1" si="3772"/>
        <v>#REF!</v>
      </c>
      <c r="DO102" s="39" t="e">
        <f t="shared" ca="1" si="3772"/>
        <v>#REF!</v>
      </c>
      <c r="DP102" s="39" t="e">
        <f t="shared" ca="1" si="3772"/>
        <v>#REF!</v>
      </c>
      <c r="DQ102" s="39" t="e">
        <f t="shared" ca="1" si="3772"/>
        <v>#REF!</v>
      </c>
      <c r="DR102" s="39" t="e">
        <f t="shared" ca="1" si="3772"/>
        <v>#REF!</v>
      </c>
      <c r="DS102" s="39" t="e">
        <f t="shared" ca="1" si="3772"/>
        <v>#REF!</v>
      </c>
      <c r="DT102" s="39" t="e">
        <f t="shared" ca="1" si="3772"/>
        <v>#REF!</v>
      </c>
      <c r="DU102" s="39" t="e">
        <f t="shared" ca="1" si="3772"/>
        <v>#REF!</v>
      </c>
      <c r="DV102" s="39" t="e">
        <f t="shared" ca="1" si="3772"/>
        <v>#REF!</v>
      </c>
      <c r="DW102" s="39" t="e">
        <f t="shared" ca="1" si="3772"/>
        <v>#REF!</v>
      </c>
      <c r="DX102" s="39" t="e">
        <f t="shared" ca="1" si="3772"/>
        <v>#REF!</v>
      </c>
      <c r="DY102" s="39" t="e">
        <f t="shared" ca="1" si="3772"/>
        <v>#REF!</v>
      </c>
      <c r="DZ102" s="39" t="e">
        <f t="shared" ca="1" si="3772"/>
        <v>#REF!</v>
      </c>
      <c r="EA102" s="39" t="e">
        <f t="shared" ca="1" si="3772"/>
        <v>#REF!</v>
      </c>
      <c r="EB102" s="39" t="e">
        <f t="shared" ca="1" si="3772"/>
        <v>#REF!</v>
      </c>
      <c r="EC102" s="39" t="e">
        <f t="shared" ca="1" si="3772"/>
        <v>#REF!</v>
      </c>
      <c r="ED102" s="39" t="e">
        <f t="shared" ref="ED102:FI102" ca="1" si="3773">-ED82</f>
        <v>#REF!</v>
      </c>
      <c r="EE102" s="39" t="e">
        <f t="shared" ca="1" si="3773"/>
        <v>#REF!</v>
      </c>
      <c r="EF102" s="39" t="e">
        <f t="shared" ca="1" si="3773"/>
        <v>#REF!</v>
      </c>
      <c r="EG102" s="39" t="e">
        <f t="shared" ca="1" si="3773"/>
        <v>#REF!</v>
      </c>
      <c r="EH102" s="39" t="e">
        <f t="shared" ca="1" si="3773"/>
        <v>#REF!</v>
      </c>
      <c r="EI102" s="39" t="e">
        <f t="shared" ca="1" si="3773"/>
        <v>#REF!</v>
      </c>
      <c r="EJ102" s="39" t="e">
        <f t="shared" ca="1" si="3773"/>
        <v>#REF!</v>
      </c>
      <c r="EK102" s="39" t="e">
        <f t="shared" ca="1" si="3773"/>
        <v>#REF!</v>
      </c>
      <c r="EL102" s="39" t="e">
        <f t="shared" ca="1" si="3773"/>
        <v>#REF!</v>
      </c>
      <c r="EM102" s="39" t="e">
        <f t="shared" ca="1" si="3773"/>
        <v>#REF!</v>
      </c>
      <c r="EN102" s="39" t="e">
        <f t="shared" ca="1" si="3773"/>
        <v>#REF!</v>
      </c>
      <c r="EO102" s="39" t="e">
        <f t="shared" ca="1" si="3773"/>
        <v>#REF!</v>
      </c>
      <c r="EP102" s="39" t="e">
        <f t="shared" ca="1" si="3773"/>
        <v>#REF!</v>
      </c>
      <c r="EQ102" s="39" t="e">
        <f t="shared" ca="1" si="3773"/>
        <v>#REF!</v>
      </c>
      <c r="ER102" s="39" t="e">
        <f t="shared" ca="1" si="3773"/>
        <v>#REF!</v>
      </c>
      <c r="ES102" s="39" t="e">
        <f t="shared" ca="1" si="3773"/>
        <v>#REF!</v>
      </c>
      <c r="ET102" s="39" t="e">
        <f t="shared" ca="1" si="3773"/>
        <v>#REF!</v>
      </c>
      <c r="EU102" s="39" t="e">
        <f t="shared" ca="1" si="3773"/>
        <v>#REF!</v>
      </c>
      <c r="EV102" s="39" t="e">
        <f t="shared" ca="1" si="3773"/>
        <v>#REF!</v>
      </c>
      <c r="EW102" s="39" t="e">
        <f t="shared" ca="1" si="3773"/>
        <v>#REF!</v>
      </c>
      <c r="EX102" s="39" t="e">
        <f t="shared" ca="1" si="3773"/>
        <v>#REF!</v>
      </c>
      <c r="EY102" s="39" t="e">
        <f t="shared" ca="1" si="3773"/>
        <v>#REF!</v>
      </c>
      <c r="EZ102" s="39" t="e">
        <f t="shared" ca="1" si="3773"/>
        <v>#REF!</v>
      </c>
      <c r="FA102" s="39" t="e">
        <f t="shared" ca="1" si="3773"/>
        <v>#REF!</v>
      </c>
      <c r="FB102" s="39" t="e">
        <f t="shared" ca="1" si="3773"/>
        <v>#REF!</v>
      </c>
      <c r="FC102" s="39" t="e">
        <f t="shared" ca="1" si="3773"/>
        <v>#REF!</v>
      </c>
      <c r="FD102" s="39" t="e">
        <f t="shared" ca="1" si="3773"/>
        <v>#REF!</v>
      </c>
      <c r="FE102" s="39" t="e">
        <f t="shared" ca="1" si="3773"/>
        <v>#REF!</v>
      </c>
      <c r="FF102" s="39" t="e">
        <f t="shared" ca="1" si="3773"/>
        <v>#REF!</v>
      </c>
      <c r="FG102" s="39" t="e">
        <f t="shared" ca="1" si="3773"/>
        <v>#REF!</v>
      </c>
      <c r="FH102" s="39" t="e">
        <f t="shared" ca="1" si="3773"/>
        <v>#REF!</v>
      </c>
      <c r="FI102" s="39" t="e">
        <f t="shared" ca="1" si="3773"/>
        <v>#REF!</v>
      </c>
      <c r="FJ102" s="39" t="e">
        <f t="shared" ref="FJ102:GJ102" ca="1" si="3774">-FJ82</f>
        <v>#REF!</v>
      </c>
      <c r="FK102" s="39" t="e">
        <f t="shared" ca="1" si="3774"/>
        <v>#REF!</v>
      </c>
      <c r="FL102" s="39" t="e">
        <f t="shared" ca="1" si="3774"/>
        <v>#REF!</v>
      </c>
      <c r="FM102" s="39" t="e">
        <f t="shared" ca="1" si="3774"/>
        <v>#REF!</v>
      </c>
      <c r="FN102" s="39" t="e">
        <f t="shared" ca="1" si="3774"/>
        <v>#REF!</v>
      </c>
      <c r="FO102" s="39" t="e">
        <f t="shared" ca="1" si="3774"/>
        <v>#REF!</v>
      </c>
      <c r="FP102" s="39" t="e">
        <f t="shared" ca="1" si="3774"/>
        <v>#REF!</v>
      </c>
      <c r="FQ102" s="39" t="e">
        <f t="shared" ca="1" si="3774"/>
        <v>#REF!</v>
      </c>
      <c r="FR102" s="39" t="e">
        <f t="shared" ca="1" si="3774"/>
        <v>#REF!</v>
      </c>
      <c r="FS102" s="39" t="e">
        <f t="shared" ca="1" si="3774"/>
        <v>#REF!</v>
      </c>
      <c r="FT102" s="39" t="e">
        <f t="shared" ca="1" si="3774"/>
        <v>#REF!</v>
      </c>
      <c r="FU102" s="39" t="e">
        <f t="shared" ca="1" si="3774"/>
        <v>#REF!</v>
      </c>
      <c r="FV102" s="39" t="e">
        <f t="shared" ca="1" si="3774"/>
        <v>#REF!</v>
      </c>
      <c r="FW102" s="39" t="e">
        <f t="shared" ca="1" si="3774"/>
        <v>#REF!</v>
      </c>
      <c r="FX102" s="39" t="e">
        <f t="shared" ca="1" si="3774"/>
        <v>#REF!</v>
      </c>
      <c r="FY102" s="39" t="e">
        <f t="shared" ca="1" si="3774"/>
        <v>#REF!</v>
      </c>
      <c r="FZ102" s="39" t="e">
        <f t="shared" ca="1" si="3774"/>
        <v>#REF!</v>
      </c>
      <c r="GA102" s="39" t="e">
        <f t="shared" ca="1" si="3774"/>
        <v>#REF!</v>
      </c>
      <c r="GB102" s="39" t="e">
        <f t="shared" ca="1" si="3774"/>
        <v>#REF!</v>
      </c>
      <c r="GC102" s="39" t="e">
        <f t="shared" ca="1" si="3774"/>
        <v>#REF!</v>
      </c>
      <c r="GD102" s="39" t="e">
        <f t="shared" ca="1" si="3774"/>
        <v>#REF!</v>
      </c>
      <c r="GE102" s="39" t="e">
        <f t="shared" ca="1" si="3774"/>
        <v>#REF!</v>
      </c>
      <c r="GF102" s="39" t="e">
        <f t="shared" ca="1" si="3774"/>
        <v>#REF!</v>
      </c>
      <c r="GG102" s="39" t="e">
        <f t="shared" ca="1" si="3774"/>
        <v>#REF!</v>
      </c>
      <c r="GH102" s="39" t="e">
        <f t="shared" ca="1" si="3774"/>
        <v>#REF!</v>
      </c>
      <c r="GI102" s="39" t="e">
        <f t="shared" ca="1" si="3774"/>
        <v>#REF!</v>
      </c>
      <c r="GJ102" s="39" t="e">
        <f t="shared" ca="1" si="3774"/>
        <v>#REF!</v>
      </c>
    </row>
    <row r="103" spans="3:192" x14ac:dyDescent="0.3">
      <c r="C103" s="91" t="s">
        <v>493</v>
      </c>
      <c r="F103" s="35">
        <f t="shared" ref="F103:AK103" si="3775">-F75</f>
        <v>24.872640991400431</v>
      </c>
      <c r="G103" s="35">
        <f t="shared" si="3775"/>
        <v>21.685613513832664</v>
      </c>
      <c r="H103" s="35">
        <f t="shared" si="3775"/>
        <v>19.168018316365988</v>
      </c>
      <c r="I103" s="35">
        <f t="shared" si="3775"/>
        <v>17.555383247752104</v>
      </c>
      <c r="J103" s="35">
        <f t="shared" si="3775"/>
        <v>11.683369181835701</v>
      </c>
      <c r="K103" s="35">
        <f t="shared" si="3775"/>
        <v>14.830956483238339</v>
      </c>
      <c r="L103" s="35">
        <f t="shared" si="3775"/>
        <v>13.188662355064679</v>
      </c>
      <c r="M103" s="35">
        <f t="shared" si="3775"/>
        <v>11.508675034900676</v>
      </c>
      <c r="N103" s="35">
        <f t="shared" si="3775"/>
        <v>9.8255113579426165</v>
      </c>
      <c r="O103" s="35">
        <f t="shared" si="3775"/>
        <v>9.3660732727745426</v>
      </c>
      <c r="P103" s="35">
        <f t="shared" si="3775"/>
        <v>6.5496467595244781</v>
      </c>
      <c r="Q103" s="35">
        <f t="shared" si="3775"/>
        <v>4.7144781860268097</v>
      </c>
      <c r="R103" s="35">
        <f t="shared" si="3775"/>
        <v>5.3031380425571513</v>
      </c>
      <c r="S103" s="35">
        <f t="shared" si="3775"/>
        <v>5.6425569244434257</v>
      </c>
      <c r="T103" s="35">
        <f t="shared" si="3775"/>
        <v>8.0942075571126111</v>
      </c>
      <c r="U103" s="35">
        <f t="shared" si="3775"/>
        <v>5.4948928204394463</v>
      </c>
      <c r="V103" s="35">
        <f t="shared" si="3775"/>
        <v>5.0197689210995833</v>
      </c>
      <c r="W103" s="35">
        <f t="shared" si="3775"/>
        <v>4.325491737436522</v>
      </c>
      <c r="X103" s="35">
        <f t="shared" si="3775"/>
        <v>3.4787799395256798</v>
      </c>
      <c r="Y103" s="40">
        <f t="shared" si="3775"/>
        <v>2.8250353394998484</v>
      </c>
      <c r="Z103" s="35">
        <f t="shared" si="3775"/>
        <v>1.6794519339080622</v>
      </c>
      <c r="AA103" s="40">
        <f t="shared" si="3775"/>
        <v>0.85706827155406273</v>
      </c>
      <c r="AB103" s="40">
        <f t="shared" si="3775"/>
        <v>0.33039174028508</v>
      </c>
      <c r="AC103" s="40">
        <f t="shared" si="3775"/>
        <v>3.8642458605901098E-2</v>
      </c>
      <c r="AD103" s="40">
        <f t="shared" si="3775"/>
        <v>-0.16292837123941162</v>
      </c>
      <c r="AE103" s="40">
        <f t="shared" si="3775"/>
        <v>-0.3947295627208689</v>
      </c>
      <c r="AF103" s="40" t="e">
        <f t="shared" si="3775"/>
        <v>#N/A</v>
      </c>
      <c r="AG103" s="40" t="e">
        <f t="shared" si="3775"/>
        <v>#N/A</v>
      </c>
      <c r="AH103" s="40" t="e">
        <f t="shared" si="3775"/>
        <v>#N/A</v>
      </c>
      <c r="AI103" s="40" t="e">
        <f t="shared" si="3775"/>
        <v>#N/A</v>
      </c>
      <c r="AJ103" s="40" t="e">
        <f t="shared" si="3775"/>
        <v>#N/A</v>
      </c>
      <c r="AK103" s="40" t="e">
        <f t="shared" si="3775"/>
        <v>#N/A</v>
      </c>
      <c r="AL103" s="40" t="e">
        <f t="shared" ref="AL103:BQ103" si="3776">-AL75</f>
        <v>#N/A</v>
      </c>
      <c r="AM103" s="40" t="e">
        <f t="shared" si="3776"/>
        <v>#N/A</v>
      </c>
      <c r="AN103" s="40" t="e">
        <f t="shared" si="3776"/>
        <v>#N/A</v>
      </c>
      <c r="AO103" s="40" t="e">
        <f t="shared" si="3776"/>
        <v>#N/A</v>
      </c>
      <c r="AP103" s="40" t="e">
        <f t="shared" si="3776"/>
        <v>#N/A</v>
      </c>
      <c r="AQ103" s="40" t="e">
        <f t="shared" si="3776"/>
        <v>#N/A</v>
      </c>
      <c r="AR103" s="40" t="e">
        <f t="shared" si="3776"/>
        <v>#N/A</v>
      </c>
      <c r="AS103" s="40" t="e">
        <f t="shared" si="3776"/>
        <v>#N/A</v>
      </c>
      <c r="AT103" s="40" t="e">
        <f t="shared" si="3776"/>
        <v>#N/A</v>
      </c>
      <c r="AU103" s="40" t="e">
        <f t="shared" si="3776"/>
        <v>#N/A</v>
      </c>
      <c r="AV103" s="40" t="e">
        <f t="shared" si="3776"/>
        <v>#N/A</v>
      </c>
      <c r="AW103" s="40" t="e">
        <f t="shared" si="3776"/>
        <v>#N/A</v>
      </c>
      <c r="AX103" s="40" t="e">
        <f t="shared" si="3776"/>
        <v>#N/A</v>
      </c>
      <c r="AY103" s="40" t="e">
        <f t="shared" si="3776"/>
        <v>#N/A</v>
      </c>
      <c r="AZ103" s="40" t="e">
        <f t="shared" si="3776"/>
        <v>#N/A</v>
      </c>
      <c r="BA103" s="40" t="e">
        <f t="shared" si="3776"/>
        <v>#N/A</v>
      </c>
      <c r="BB103" s="40" t="e">
        <f t="shared" si="3776"/>
        <v>#N/A</v>
      </c>
      <c r="BC103" s="40" t="e">
        <f t="shared" si="3776"/>
        <v>#N/A</v>
      </c>
      <c r="BD103" s="40" t="e">
        <f t="shared" si="3776"/>
        <v>#N/A</v>
      </c>
      <c r="BE103" s="40" t="e">
        <f t="shared" si="3776"/>
        <v>#N/A</v>
      </c>
      <c r="BF103" s="40" t="e">
        <f t="shared" si="3776"/>
        <v>#N/A</v>
      </c>
      <c r="BG103" s="40" t="e">
        <f t="shared" si="3776"/>
        <v>#N/A</v>
      </c>
      <c r="BH103" s="40" t="e">
        <f t="shared" si="3776"/>
        <v>#N/A</v>
      </c>
      <c r="BI103" s="40" t="e">
        <f t="shared" si="3776"/>
        <v>#N/A</v>
      </c>
      <c r="BJ103" s="40" t="e">
        <f t="shared" si="3776"/>
        <v>#N/A</v>
      </c>
      <c r="BK103" s="40" t="e">
        <f t="shared" si="3776"/>
        <v>#N/A</v>
      </c>
      <c r="BL103" s="40" t="e">
        <f t="shared" si="3776"/>
        <v>#N/A</v>
      </c>
      <c r="BM103" s="40" t="e">
        <f t="shared" si="3776"/>
        <v>#N/A</v>
      </c>
      <c r="BN103" s="40" t="e">
        <f t="shared" si="3776"/>
        <v>#N/A</v>
      </c>
      <c r="BO103" s="40" t="e">
        <f t="shared" si="3776"/>
        <v>#N/A</v>
      </c>
      <c r="BP103" s="40" t="e">
        <f t="shared" si="3776"/>
        <v>#N/A</v>
      </c>
      <c r="BQ103" s="40" t="e">
        <f t="shared" si="3776"/>
        <v>#N/A</v>
      </c>
      <c r="BR103" s="40" t="e">
        <f t="shared" ref="BR103:CW103" si="3777">-BR75</f>
        <v>#N/A</v>
      </c>
      <c r="BS103" s="40" t="e">
        <f t="shared" si="3777"/>
        <v>#N/A</v>
      </c>
      <c r="BT103" s="40" t="e">
        <f t="shared" si="3777"/>
        <v>#N/A</v>
      </c>
      <c r="BU103" s="40" t="e">
        <f t="shared" si="3777"/>
        <v>#N/A</v>
      </c>
      <c r="BV103" s="40" t="e">
        <f t="shared" si="3777"/>
        <v>#N/A</v>
      </c>
      <c r="BW103" s="40" t="e">
        <f t="shared" si="3777"/>
        <v>#N/A</v>
      </c>
      <c r="BX103" s="40" t="e">
        <f t="shared" si="3777"/>
        <v>#N/A</v>
      </c>
      <c r="BY103" s="40" t="e">
        <f t="shared" si="3777"/>
        <v>#N/A</v>
      </c>
      <c r="BZ103" s="40" t="e">
        <f t="shared" si="3777"/>
        <v>#N/A</v>
      </c>
      <c r="CA103" s="40" t="e">
        <f t="shared" si="3777"/>
        <v>#N/A</v>
      </c>
      <c r="CB103" s="40" t="e">
        <f t="shared" si="3777"/>
        <v>#N/A</v>
      </c>
      <c r="CC103" s="40" t="e">
        <f t="shared" si="3777"/>
        <v>#N/A</v>
      </c>
      <c r="CD103" s="40" t="e">
        <f t="shared" si="3777"/>
        <v>#N/A</v>
      </c>
      <c r="CE103" s="40" t="e">
        <f t="shared" si="3777"/>
        <v>#N/A</v>
      </c>
      <c r="CF103" s="40" t="e">
        <f t="shared" si="3777"/>
        <v>#N/A</v>
      </c>
      <c r="CG103" s="40" t="e">
        <f t="shared" si="3777"/>
        <v>#N/A</v>
      </c>
      <c r="CH103" s="40" t="e">
        <f t="shared" si="3777"/>
        <v>#N/A</v>
      </c>
      <c r="CI103" s="40" t="e">
        <f t="shared" si="3777"/>
        <v>#N/A</v>
      </c>
      <c r="CJ103" s="40" t="e">
        <f t="shared" si="3777"/>
        <v>#N/A</v>
      </c>
      <c r="CK103" s="40" t="e">
        <f t="shared" si="3777"/>
        <v>#N/A</v>
      </c>
      <c r="CL103" s="40" t="e">
        <f t="shared" si="3777"/>
        <v>#N/A</v>
      </c>
      <c r="CM103" s="40" t="e">
        <f t="shared" si="3777"/>
        <v>#N/A</v>
      </c>
      <c r="CN103" s="40" t="e">
        <f t="shared" si="3777"/>
        <v>#N/A</v>
      </c>
      <c r="CO103" s="40" t="e">
        <f t="shared" si="3777"/>
        <v>#N/A</v>
      </c>
      <c r="CP103" s="40" t="e">
        <f t="shared" si="3777"/>
        <v>#N/A</v>
      </c>
      <c r="CQ103" s="40" t="e">
        <f t="shared" si="3777"/>
        <v>#N/A</v>
      </c>
      <c r="CR103" s="40" t="e">
        <f t="shared" si="3777"/>
        <v>#N/A</v>
      </c>
      <c r="CS103" s="40" t="e">
        <f t="shared" si="3777"/>
        <v>#N/A</v>
      </c>
      <c r="CT103" s="40" t="e">
        <f t="shared" si="3777"/>
        <v>#N/A</v>
      </c>
      <c r="CU103" s="40" t="e">
        <f t="shared" si="3777"/>
        <v>#N/A</v>
      </c>
      <c r="CV103" s="40" t="e">
        <f t="shared" si="3777"/>
        <v>#N/A</v>
      </c>
      <c r="CW103" s="40" t="e">
        <f t="shared" si="3777"/>
        <v>#N/A</v>
      </c>
      <c r="CX103" s="40" t="e">
        <f t="shared" ref="CX103:EC103" si="3778">-CX75</f>
        <v>#N/A</v>
      </c>
      <c r="CY103" s="40" t="e">
        <f t="shared" si="3778"/>
        <v>#N/A</v>
      </c>
      <c r="CZ103" s="40" t="e">
        <f t="shared" si="3778"/>
        <v>#N/A</v>
      </c>
      <c r="DA103" s="40" t="e">
        <f t="shared" si="3778"/>
        <v>#N/A</v>
      </c>
      <c r="DB103" s="40" t="e">
        <f t="shared" si="3778"/>
        <v>#N/A</v>
      </c>
      <c r="DC103" s="40" t="e">
        <f t="shared" si="3778"/>
        <v>#N/A</v>
      </c>
      <c r="DD103" s="40" t="e">
        <f t="shared" si="3778"/>
        <v>#N/A</v>
      </c>
      <c r="DE103" s="40" t="e">
        <f t="shared" si="3778"/>
        <v>#N/A</v>
      </c>
      <c r="DF103" s="40" t="e">
        <f t="shared" si="3778"/>
        <v>#N/A</v>
      </c>
      <c r="DG103" s="40" t="e">
        <f t="shared" si="3778"/>
        <v>#N/A</v>
      </c>
      <c r="DH103" s="40" t="e">
        <f t="shared" si="3778"/>
        <v>#N/A</v>
      </c>
      <c r="DI103" s="40" t="e">
        <f t="shared" si="3778"/>
        <v>#N/A</v>
      </c>
      <c r="DJ103" s="40" t="e">
        <f t="shared" si="3778"/>
        <v>#N/A</v>
      </c>
      <c r="DK103" s="40" t="e">
        <f t="shared" si="3778"/>
        <v>#N/A</v>
      </c>
      <c r="DL103" s="40" t="e">
        <f t="shared" si="3778"/>
        <v>#N/A</v>
      </c>
      <c r="DM103" s="40" t="e">
        <f t="shared" si="3778"/>
        <v>#N/A</v>
      </c>
      <c r="DN103" s="40" t="e">
        <f t="shared" si="3778"/>
        <v>#N/A</v>
      </c>
      <c r="DO103" s="40" t="e">
        <f t="shared" si="3778"/>
        <v>#N/A</v>
      </c>
      <c r="DP103" s="40" t="e">
        <f t="shared" si="3778"/>
        <v>#N/A</v>
      </c>
      <c r="DQ103" s="40" t="e">
        <f t="shared" si="3778"/>
        <v>#N/A</v>
      </c>
      <c r="DR103" s="40" t="e">
        <f t="shared" si="3778"/>
        <v>#N/A</v>
      </c>
      <c r="DS103" s="40" t="e">
        <f t="shared" si="3778"/>
        <v>#N/A</v>
      </c>
      <c r="DT103" s="40" t="e">
        <f t="shared" si="3778"/>
        <v>#N/A</v>
      </c>
      <c r="DU103" s="40" t="e">
        <f t="shared" si="3778"/>
        <v>#N/A</v>
      </c>
      <c r="DV103" s="40" t="e">
        <f t="shared" si="3778"/>
        <v>#N/A</v>
      </c>
      <c r="DW103" s="40" t="e">
        <f t="shared" si="3778"/>
        <v>#N/A</v>
      </c>
      <c r="DX103" s="40" t="e">
        <f t="shared" si="3778"/>
        <v>#N/A</v>
      </c>
      <c r="DY103" s="40" t="e">
        <f t="shared" si="3778"/>
        <v>#N/A</v>
      </c>
      <c r="DZ103" s="40" t="e">
        <f t="shared" si="3778"/>
        <v>#N/A</v>
      </c>
      <c r="EA103" s="40" t="e">
        <f t="shared" si="3778"/>
        <v>#N/A</v>
      </c>
      <c r="EB103" s="40" t="e">
        <f t="shared" si="3778"/>
        <v>#N/A</v>
      </c>
      <c r="EC103" s="40" t="e">
        <f t="shared" si="3778"/>
        <v>#N/A</v>
      </c>
      <c r="ED103" s="40" t="e">
        <f t="shared" ref="ED103:FI103" si="3779">-ED75</f>
        <v>#N/A</v>
      </c>
      <c r="EE103" s="40" t="e">
        <f t="shared" si="3779"/>
        <v>#N/A</v>
      </c>
      <c r="EF103" s="40" t="e">
        <f t="shared" si="3779"/>
        <v>#N/A</v>
      </c>
      <c r="EG103" s="40" t="e">
        <f t="shared" si="3779"/>
        <v>#N/A</v>
      </c>
      <c r="EH103" s="40" t="e">
        <f t="shared" si="3779"/>
        <v>#N/A</v>
      </c>
      <c r="EI103" s="40" t="e">
        <f t="shared" si="3779"/>
        <v>#N/A</v>
      </c>
      <c r="EJ103" s="40" t="e">
        <f t="shared" si="3779"/>
        <v>#N/A</v>
      </c>
      <c r="EK103" s="40" t="e">
        <f t="shared" si="3779"/>
        <v>#N/A</v>
      </c>
      <c r="EL103" s="40" t="e">
        <f t="shared" si="3779"/>
        <v>#N/A</v>
      </c>
      <c r="EM103" s="40" t="e">
        <f t="shared" si="3779"/>
        <v>#N/A</v>
      </c>
      <c r="EN103" s="40" t="e">
        <f t="shared" si="3779"/>
        <v>#N/A</v>
      </c>
      <c r="EO103" s="40" t="e">
        <f t="shared" si="3779"/>
        <v>#N/A</v>
      </c>
      <c r="EP103" s="40" t="e">
        <f t="shared" si="3779"/>
        <v>#N/A</v>
      </c>
      <c r="EQ103" s="40" t="e">
        <f t="shared" si="3779"/>
        <v>#N/A</v>
      </c>
      <c r="ER103" s="40" t="e">
        <f t="shared" si="3779"/>
        <v>#N/A</v>
      </c>
      <c r="ES103" s="40" t="e">
        <f t="shared" si="3779"/>
        <v>#N/A</v>
      </c>
      <c r="ET103" s="40" t="e">
        <f t="shared" si="3779"/>
        <v>#N/A</v>
      </c>
      <c r="EU103" s="40" t="e">
        <f t="shared" si="3779"/>
        <v>#N/A</v>
      </c>
      <c r="EV103" s="40" t="e">
        <f t="shared" si="3779"/>
        <v>#N/A</v>
      </c>
      <c r="EW103" s="40" t="e">
        <f t="shared" si="3779"/>
        <v>#N/A</v>
      </c>
      <c r="EX103" s="40" t="e">
        <f t="shared" si="3779"/>
        <v>#N/A</v>
      </c>
      <c r="EY103" s="40" t="e">
        <f t="shared" si="3779"/>
        <v>#N/A</v>
      </c>
      <c r="EZ103" s="40" t="e">
        <f t="shared" si="3779"/>
        <v>#N/A</v>
      </c>
      <c r="FA103" s="40" t="e">
        <f t="shared" si="3779"/>
        <v>#N/A</v>
      </c>
      <c r="FB103" s="40" t="e">
        <f t="shared" si="3779"/>
        <v>#N/A</v>
      </c>
      <c r="FC103" s="40" t="e">
        <f t="shared" si="3779"/>
        <v>#N/A</v>
      </c>
      <c r="FD103" s="40" t="e">
        <f t="shared" si="3779"/>
        <v>#N/A</v>
      </c>
      <c r="FE103" s="40" t="e">
        <f t="shared" si="3779"/>
        <v>#N/A</v>
      </c>
      <c r="FF103" s="40" t="e">
        <f t="shared" si="3779"/>
        <v>#N/A</v>
      </c>
      <c r="FG103" s="40" t="e">
        <f t="shared" si="3779"/>
        <v>#N/A</v>
      </c>
      <c r="FH103" s="40" t="e">
        <f t="shared" si="3779"/>
        <v>#N/A</v>
      </c>
      <c r="FI103" s="40" t="e">
        <f t="shared" si="3779"/>
        <v>#N/A</v>
      </c>
      <c r="FJ103" s="40" t="e">
        <f t="shared" ref="FJ103:GJ103" si="3780">-FJ75</f>
        <v>#N/A</v>
      </c>
      <c r="FK103" s="40" t="e">
        <f t="shared" si="3780"/>
        <v>#N/A</v>
      </c>
      <c r="FL103" s="40" t="e">
        <f t="shared" si="3780"/>
        <v>#N/A</v>
      </c>
      <c r="FM103" s="40" t="e">
        <f t="shared" si="3780"/>
        <v>#N/A</v>
      </c>
      <c r="FN103" s="40" t="e">
        <f t="shared" si="3780"/>
        <v>#N/A</v>
      </c>
      <c r="FO103" s="40" t="e">
        <f t="shared" si="3780"/>
        <v>#N/A</v>
      </c>
      <c r="FP103" s="40" t="e">
        <f t="shared" si="3780"/>
        <v>#N/A</v>
      </c>
      <c r="FQ103" s="40" t="e">
        <f t="shared" si="3780"/>
        <v>#N/A</v>
      </c>
      <c r="FR103" s="40" t="e">
        <f t="shared" si="3780"/>
        <v>#N/A</v>
      </c>
      <c r="FS103" s="40" t="e">
        <f t="shared" si="3780"/>
        <v>#N/A</v>
      </c>
      <c r="FT103" s="40" t="e">
        <f t="shared" si="3780"/>
        <v>#N/A</v>
      </c>
      <c r="FU103" s="40" t="e">
        <f t="shared" si="3780"/>
        <v>#N/A</v>
      </c>
      <c r="FV103" s="40" t="e">
        <f t="shared" si="3780"/>
        <v>#N/A</v>
      </c>
      <c r="FW103" s="40" t="e">
        <f t="shared" si="3780"/>
        <v>#N/A</v>
      </c>
      <c r="FX103" s="40" t="e">
        <f t="shared" si="3780"/>
        <v>#N/A</v>
      </c>
      <c r="FY103" s="40" t="e">
        <f t="shared" si="3780"/>
        <v>#N/A</v>
      </c>
      <c r="FZ103" s="40" t="e">
        <f t="shared" si="3780"/>
        <v>#N/A</v>
      </c>
      <c r="GA103" s="40" t="e">
        <f t="shared" si="3780"/>
        <v>#N/A</v>
      </c>
      <c r="GB103" s="40" t="e">
        <f t="shared" si="3780"/>
        <v>#N/A</v>
      </c>
      <c r="GC103" s="40" t="e">
        <f t="shared" si="3780"/>
        <v>#N/A</v>
      </c>
      <c r="GD103" s="40" t="e">
        <f t="shared" si="3780"/>
        <v>#N/A</v>
      </c>
      <c r="GE103" s="40" t="e">
        <f t="shared" si="3780"/>
        <v>#N/A</v>
      </c>
      <c r="GF103" s="40" t="e">
        <f t="shared" si="3780"/>
        <v>#N/A</v>
      </c>
      <c r="GG103" s="40" t="e">
        <f t="shared" si="3780"/>
        <v>#N/A</v>
      </c>
      <c r="GH103" s="40" t="e">
        <f t="shared" si="3780"/>
        <v>#N/A</v>
      </c>
      <c r="GI103" s="40" t="e">
        <f t="shared" si="3780"/>
        <v>#N/A</v>
      </c>
      <c r="GJ103" s="40" t="e">
        <f t="shared" si="3780"/>
        <v>#N/A</v>
      </c>
    </row>
    <row r="104" spans="3:192" x14ac:dyDescent="0.3">
      <c r="C104" s="31" t="s">
        <v>494</v>
      </c>
      <c r="F104" s="35">
        <f>-F21</f>
        <v>715.76087572582719</v>
      </c>
      <c r="G104" s="35">
        <f t="shared" ref="G104:AK104" si="3781">-G21</f>
        <v>429.54642624211044</v>
      </c>
      <c r="H104" s="35">
        <f t="shared" si="3781"/>
        <v>301.77208419230874</v>
      </c>
      <c r="I104" s="35">
        <f t="shared" si="3781"/>
        <v>274.43848257065105</v>
      </c>
      <c r="J104" s="35">
        <f t="shared" si="3781"/>
        <v>508.40432836419893</v>
      </c>
      <c r="K104" s="35">
        <f t="shared" si="3781"/>
        <v>214.83548641515756</v>
      </c>
      <c r="L104" s="35">
        <f t="shared" si="3781"/>
        <v>201.95833996998343</v>
      </c>
      <c r="M104" s="35">
        <f t="shared" si="3781"/>
        <v>189.03318139753208</v>
      </c>
      <c r="N104" s="35">
        <f t="shared" si="3781"/>
        <v>176.17650483069855</v>
      </c>
      <c r="O104" s="35">
        <f t="shared" si="3781"/>
        <v>301.30042389708319</v>
      </c>
      <c r="P104" s="35">
        <f t="shared" si="3781"/>
        <v>151.40391499460981</v>
      </c>
      <c r="Q104" s="35">
        <f t="shared" si="3781"/>
        <v>147.82659555280421</v>
      </c>
      <c r="R104" s="35">
        <f t="shared" si="3781"/>
        <v>142.44214355710531</v>
      </c>
      <c r="S104" s="35">
        <f t="shared" si="3781"/>
        <v>135.17698857162148</v>
      </c>
      <c r="T104" s="35">
        <f t="shared" si="3781"/>
        <v>184.53929833564158</v>
      </c>
      <c r="U104" s="35">
        <f t="shared" si="3781"/>
        <v>115.1291386813036</v>
      </c>
      <c r="V104" s="35">
        <f t="shared" si="3781"/>
        <v>102.6827839322152</v>
      </c>
      <c r="W104" s="35">
        <f t="shared" si="3781"/>
        <v>89.059205451286942</v>
      </c>
      <c r="X104" s="35">
        <f t="shared" si="3781"/>
        <v>74.750284722811458</v>
      </c>
      <c r="Y104" s="40">
        <f t="shared" si="3781"/>
        <v>74.891336804763156</v>
      </c>
      <c r="Z104" s="35">
        <f t="shared" si="3781"/>
        <v>46.541560025220271</v>
      </c>
      <c r="AA104" s="40">
        <f t="shared" si="3781"/>
        <v>32.022469865817321</v>
      </c>
      <c r="AB104" s="40">
        <f t="shared" si="3781"/>
        <v>21.079173566910789</v>
      </c>
      <c r="AC104" s="40">
        <f t="shared" si="3781"/>
        <v>13.377144669935594</v>
      </c>
      <c r="AD104" s="40">
        <f t="shared" si="3781"/>
        <v>9.5230388819928002</v>
      </c>
      <c r="AE104" s="40">
        <f t="shared" si="3781"/>
        <v>11.156997658268081</v>
      </c>
      <c r="AF104" s="40" t="e">
        <f t="shared" si="3781"/>
        <v>#N/A</v>
      </c>
      <c r="AG104" s="40" t="e">
        <f t="shared" si="3781"/>
        <v>#N/A</v>
      </c>
      <c r="AH104" s="40" t="e">
        <f t="shared" si="3781"/>
        <v>#N/A</v>
      </c>
      <c r="AI104" s="40" t="e">
        <f t="shared" si="3781"/>
        <v>#N/A</v>
      </c>
      <c r="AJ104" s="40" t="e">
        <f t="shared" si="3781"/>
        <v>#N/A</v>
      </c>
      <c r="AK104" s="40" t="e">
        <f t="shared" si="3781"/>
        <v>#N/A</v>
      </c>
      <c r="AL104" s="40" t="e">
        <f t="shared" ref="AL104:BQ104" si="3782">-AL21</f>
        <v>#N/A</v>
      </c>
      <c r="AM104" s="40" t="e">
        <f t="shared" si="3782"/>
        <v>#N/A</v>
      </c>
      <c r="AN104" s="40" t="e">
        <f t="shared" si="3782"/>
        <v>#N/A</v>
      </c>
      <c r="AO104" s="40" t="e">
        <f t="shared" si="3782"/>
        <v>#N/A</v>
      </c>
      <c r="AP104" s="40" t="e">
        <f t="shared" si="3782"/>
        <v>#N/A</v>
      </c>
      <c r="AQ104" s="40" t="e">
        <f t="shared" si="3782"/>
        <v>#N/A</v>
      </c>
      <c r="AR104" s="40" t="e">
        <f t="shared" si="3782"/>
        <v>#N/A</v>
      </c>
      <c r="AS104" s="40" t="e">
        <f t="shared" si="3782"/>
        <v>#N/A</v>
      </c>
      <c r="AT104" s="40" t="e">
        <f t="shared" si="3782"/>
        <v>#N/A</v>
      </c>
      <c r="AU104" s="40" t="e">
        <f t="shared" si="3782"/>
        <v>#N/A</v>
      </c>
      <c r="AV104" s="40" t="e">
        <f t="shared" si="3782"/>
        <v>#N/A</v>
      </c>
      <c r="AW104" s="40" t="e">
        <f t="shared" si="3782"/>
        <v>#N/A</v>
      </c>
      <c r="AX104" s="40" t="e">
        <f t="shared" si="3782"/>
        <v>#N/A</v>
      </c>
      <c r="AY104" s="40" t="e">
        <f t="shared" si="3782"/>
        <v>#N/A</v>
      </c>
      <c r="AZ104" s="40" t="e">
        <f t="shared" si="3782"/>
        <v>#N/A</v>
      </c>
      <c r="BA104" s="40" t="e">
        <f t="shared" si="3782"/>
        <v>#N/A</v>
      </c>
      <c r="BB104" s="40" t="e">
        <f t="shared" si="3782"/>
        <v>#N/A</v>
      </c>
      <c r="BC104" s="40" t="e">
        <f t="shared" si="3782"/>
        <v>#N/A</v>
      </c>
      <c r="BD104" s="40" t="e">
        <f t="shared" si="3782"/>
        <v>#N/A</v>
      </c>
      <c r="BE104" s="40" t="e">
        <f t="shared" si="3782"/>
        <v>#N/A</v>
      </c>
      <c r="BF104" s="40" t="e">
        <f t="shared" si="3782"/>
        <v>#N/A</v>
      </c>
      <c r="BG104" s="40" t="e">
        <f t="shared" si="3782"/>
        <v>#N/A</v>
      </c>
      <c r="BH104" s="40" t="e">
        <f t="shared" si="3782"/>
        <v>#N/A</v>
      </c>
      <c r="BI104" s="40" t="e">
        <f t="shared" si="3782"/>
        <v>#N/A</v>
      </c>
      <c r="BJ104" s="40" t="e">
        <f t="shared" si="3782"/>
        <v>#N/A</v>
      </c>
      <c r="BK104" s="40" t="e">
        <f t="shared" si="3782"/>
        <v>#N/A</v>
      </c>
      <c r="BL104" s="40" t="e">
        <f t="shared" si="3782"/>
        <v>#N/A</v>
      </c>
      <c r="BM104" s="40" t="e">
        <f t="shared" si="3782"/>
        <v>#N/A</v>
      </c>
      <c r="BN104" s="40" t="e">
        <f t="shared" si="3782"/>
        <v>#N/A</v>
      </c>
      <c r="BO104" s="40" t="e">
        <f t="shared" si="3782"/>
        <v>#N/A</v>
      </c>
      <c r="BP104" s="40" t="e">
        <f t="shared" si="3782"/>
        <v>#N/A</v>
      </c>
      <c r="BQ104" s="40" t="e">
        <f t="shared" si="3782"/>
        <v>#N/A</v>
      </c>
      <c r="BR104" s="40" t="e">
        <f t="shared" ref="BR104:CW104" si="3783">-BR21</f>
        <v>#N/A</v>
      </c>
      <c r="BS104" s="40" t="e">
        <f t="shared" si="3783"/>
        <v>#N/A</v>
      </c>
      <c r="BT104" s="40" t="e">
        <f t="shared" si="3783"/>
        <v>#N/A</v>
      </c>
      <c r="BU104" s="40" t="e">
        <f t="shared" si="3783"/>
        <v>#N/A</v>
      </c>
      <c r="BV104" s="40" t="e">
        <f t="shared" si="3783"/>
        <v>#N/A</v>
      </c>
      <c r="BW104" s="40" t="e">
        <f t="shared" si="3783"/>
        <v>#N/A</v>
      </c>
      <c r="BX104" s="40" t="e">
        <f t="shared" si="3783"/>
        <v>#N/A</v>
      </c>
      <c r="BY104" s="40" t="e">
        <f t="shared" si="3783"/>
        <v>#N/A</v>
      </c>
      <c r="BZ104" s="40" t="e">
        <f t="shared" si="3783"/>
        <v>#N/A</v>
      </c>
      <c r="CA104" s="40" t="e">
        <f t="shared" si="3783"/>
        <v>#N/A</v>
      </c>
      <c r="CB104" s="40" t="e">
        <f t="shared" si="3783"/>
        <v>#N/A</v>
      </c>
      <c r="CC104" s="40" t="e">
        <f t="shared" si="3783"/>
        <v>#N/A</v>
      </c>
      <c r="CD104" s="40" t="e">
        <f t="shared" si="3783"/>
        <v>#N/A</v>
      </c>
      <c r="CE104" s="40" t="e">
        <f t="shared" si="3783"/>
        <v>#N/A</v>
      </c>
      <c r="CF104" s="40" t="e">
        <f t="shared" si="3783"/>
        <v>#N/A</v>
      </c>
      <c r="CG104" s="40" t="e">
        <f t="shared" si="3783"/>
        <v>#N/A</v>
      </c>
      <c r="CH104" s="40" t="e">
        <f t="shared" si="3783"/>
        <v>#N/A</v>
      </c>
      <c r="CI104" s="40" t="e">
        <f t="shared" si="3783"/>
        <v>#N/A</v>
      </c>
      <c r="CJ104" s="40" t="e">
        <f t="shared" si="3783"/>
        <v>#N/A</v>
      </c>
      <c r="CK104" s="40" t="e">
        <f t="shared" si="3783"/>
        <v>#N/A</v>
      </c>
      <c r="CL104" s="40" t="e">
        <f t="shared" si="3783"/>
        <v>#N/A</v>
      </c>
      <c r="CM104" s="40" t="e">
        <f t="shared" si="3783"/>
        <v>#N/A</v>
      </c>
      <c r="CN104" s="40" t="e">
        <f t="shared" si="3783"/>
        <v>#N/A</v>
      </c>
      <c r="CO104" s="40" t="e">
        <f t="shared" si="3783"/>
        <v>#N/A</v>
      </c>
      <c r="CP104" s="40" t="e">
        <f t="shared" si="3783"/>
        <v>#N/A</v>
      </c>
      <c r="CQ104" s="40" t="e">
        <f t="shared" si="3783"/>
        <v>#N/A</v>
      </c>
      <c r="CR104" s="40" t="e">
        <f t="shared" si="3783"/>
        <v>#N/A</v>
      </c>
      <c r="CS104" s="40" t="e">
        <f t="shared" si="3783"/>
        <v>#N/A</v>
      </c>
      <c r="CT104" s="40" t="e">
        <f t="shared" si="3783"/>
        <v>#N/A</v>
      </c>
      <c r="CU104" s="40" t="e">
        <f t="shared" si="3783"/>
        <v>#N/A</v>
      </c>
      <c r="CV104" s="40" t="e">
        <f t="shared" si="3783"/>
        <v>#N/A</v>
      </c>
      <c r="CW104" s="40" t="e">
        <f t="shared" si="3783"/>
        <v>#N/A</v>
      </c>
      <c r="CX104" s="40" t="e">
        <f t="shared" ref="CX104:EC104" si="3784">-CX21</f>
        <v>#N/A</v>
      </c>
      <c r="CY104" s="40" t="e">
        <f t="shared" si="3784"/>
        <v>#N/A</v>
      </c>
      <c r="CZ104" s="40" t="e">
        <f t="shared" si="3784"/>
        <v>#N/A</v>
      </c>
      <c r="DA104" s="40" t="e">
        <f t="shared" si="3784"/>
        <v>#N/A</v>
      </c>
      <c r="DB104" s="40" t="e">
        <f t="shared" si="3784"/>
        <v>#N/A</v>
      </c>
      <c r="DC104" s="40" t="e">
        <f t="shared" si="3784"/>
        <v>#N/A</v>
      </c>
      <c r="DD104" s="40" t="e">
        <f t="shared" si="3784"/>
        <v>#N/A</v>
      </c>
      <c r="DE104" s="40" t="e">
        <f t="shared" si="3784"/>
        <v>#N/A</v>
      </c>
      <c r="DF104" s="40" t="e">
        <f t="shared" si="3784"/>
        <v>#N/A</v>
      </c>
      <c r="DG104" s="40" t="e">
        <f t="shared" si="3784"/>
        <v>#N/A</v>
      </c>
      <c r="DH104" s="40" t="e">
        <f t="shared" si="3784"/>
        <v>#N/A</v>
      </c>
      <c r="DI104" s="40" t="e">
        <f t="shared" si="3784"/>
        <v>#N/A</v>
      </c>
      <c r="DJ104" s="40" t="e">
        <f t="shared" si="3784"/>
        <v>#N/A</v>
      </c>
      <c r="DK104" s="40" t="e">
        <f t="shared" si="3784"/>
        <v>#N/A</v>
      </c>
      <c r="DL104" s="40" t="e">
        <f t="shared" si="3784"/>
        <v>#N/A</v>
      </c>
      <c r="DM104" s="40" t="e">
        <f t="shared" si="3784"/>
        <v>#N/A</v>
      </c>
      <c r="DN104" s="40" t="e">
        <f t="shared" si="3784"/>
        <v>#N/A</v>
      </c>
      <c r="DO104" s="40" t="e">
        <f t="shared" si="3784"/>
        <v>#N/A</v>
      </c>
      <c r="DP104" s="40" t="e">
        <f t="shared" si="3784"/>
        <v>#N/A</v>
      </c>
      <c r="DQ104" s="40" t="e">
        <f t="shared" si="3784"/>
        <v>#N/A</v>
      </c>
      <c r="DR104" s="40" t="e">
        <f t="shared" si="3784"/>
        <v>#N/A</v>
      </c>
      <c r="DS104" s="40" t="e">
        <f t="shared" si="3784"/>
        <v>#N/A</v>
      </c>
      <c r="DT104" s="40" t="e">
        <f t="shared" si="3784"/>
        <v>#N/A</v>
      </c>
      <c r="DU104" s="40" t="e">
        <f t="shared" si="3784"/>
        <v>#N/A</v>
      </c>
      <c r="DV104" s="40" t="e">
        <f t="shared" si="3784"/>
        <v>#N/A</v>
      </c>
      <c r="DW104" s="40" t="e">
        <f t="shared" si="3784"/>
        <v>#N/A</v>
      </c>
      <c r="DX104" s="40" t="e">
        <f t="shared" si="3784"/>
        <v>#N/A</v>
      </c>
      <c r="DY104" s="40" t="e">
        <f t="shared" si="3784"/>
        <v>#N/A</v>
      </c>
      <c r="DZ104" s="40" t="e">
        <f t="shared" si="3784"/>
        <v>#N/A</v>
      </c>
      <c r="EA104" s="40" t="e">
        <f t="shared" si="3784"/>
        <v>#N/A</v>
      </c>
      <c r="EB104" s="40" t="e">
        <f t="shared" si="3784"/>
        <v>#N/A</v>
      </c>
      <c r="EC104" s="40" t="e">
        <f t="shared" si="3784"/>
        <v>#N/A</v>
      </c>
      <c r="ED104" s="40" t="e">
        <f t="shared" ref="ED104:FI104" si="3785">-ED21</f>
        <v>#N/A</v>
      </c>
      <c r="EE104" s="40" t="e">
        <f t="shared" si="3785"/>
        <v>#N/A</v>
      </c>
      <c r="EF104" s="40" t="e">
        <f t="shared" si="3785"/>
        <v>#N/A</v>
      </c>
      <c r="EG104" s="40" t="e">
        <f t="shared" si="3785"/>
        <v>#N/A</v>
      </c>
      <c r="EH104" s="40" t="e">
        <f t="shared" si="3785"/>
        <v>#N/A</v>
      </c>
      <c r="EI104" s="40" t="e">
        <f t="shared" si="3785"/>
        <v>#N/A</v>
      </c>
      <c r="EJ104" s="40" t="e">
        <f t="shared" si="3785"/>
        <v>#N/A</v>
      </c>
      <c r="EK104" s="40" t="e">
        <f t="shared" si="3785"/>
        <v>#N/A</v>
      </c>
      <c r="EL104" s="40" t="e">
        <f t="shared" si="3785"/>
        <v>#N/A</v>
      </c>
      <c r="EM104" s="40" t="e">
        <f t="shared" si="3785"/>
        <v>#N/A</v>
      </c>
      <c r="EN104" s="40" t="e">
        <f t="shared" si="3785"/>
        <v>#N/A</v>
      </c>
      <c r="EO104" s="40" t="e">
        <f t="shared" si="3785"/>
        <v>#N/A</v>
      </c>
      <c r="EP104" s="40" t="e">
        <f t="shared" si="3785"/>
        <v>#N/A</v>
      </c>
      <c r="EQ104" s="40" t="e">
        <f t="shared" si="3785"/>
        <v>#N/A</v>
      </c>
      <c r="ER104" s="40" t="e">
        <f t="shared" si="3785"/>
        <v>#N/A</v>
      </c>
      <c r="ES104" s="40" t="e">
        <f t="shared" si="3785"/>
        <v>#N/A</v>
      </c>
      <c r="ET104" s="40" t="e">
        <f t="shared" si="3785"/>
        <v>#N/A</v>
      </c>
      <c r="EU104" s="40" t="e">
        <f t="shared" si="3785"/>
        <v>#N/A</v>
      </c>
      <c r="EV104" s="40" t="e">
        <f t="shared" si="3785"/>
        <v>#N/A</v>
      </c>
      <c r="EW104" s="40" t="e">
        <f t="shared" si="3785"/>
        <v>#N/A</v>
      </c>
      <c r="EX104" s="40" t="e">
        <f t="shared" si="3785"/>
        <v>#N/A</v>
      </c>
      <c r="EY104" s="40" t="e">
        <f t="shared" si="3785"/>
        <v>#N/A</v>
      </c>
      <c r="EZ104" s="40" t="e">
        <f t="shared" si="3785"/>
        <v>#N/A</v>
      </c>
      <c r="FA104" s="40" t="e">
        <f t="shared" si="3785"/>
        <v>#N/A</v>
      </c>
      <c r="FB104" s="40" t="e">
        <f t="shared" si="3785"/>
        <v>#N/A</v>
      </c>
      <c r="FC104" s="40" t="e">
        <f t="shared" si="3785"/>
        <v>#N/A</v>
      </c>
      <c r="FD104" s="40" t="e">
        <f t="shared" si="3785"/>
        <v>#N/A</v>
      </c>
      <c r="FE104" s="40" t="e">
        <f t="shared" si="3785"/>
        <v>#N/A</v>
      </c>
      <c r="FF104" s="40" t="e">
        <f t="shared" si="3785"/>
        <v>#N/A</v>
      </c>
      <c r="FG104" s="40" t="e">
        <f t="shared" si="3785"/>
        <v>#N/A</v>
      </c>
      <c r="FH104" s="40" t="e">
        <f t="shared" si="3785"/>
        <v>#N/A</v>
      </c>
      <c r="FI104" s="40" t="e">
        <f t="shared" si="3785"/>
        <v>#N/A</v>
      </c>
      <c r="FJ104" s="40" t="e">
        <f t="shared" ref="FJ104:GJ104" si="3786">-FJ21</f>
        <v>#N/A</v>
      </c>
      <c r="FK104" s="40" t="e">
        <f t="shared" si="3786"/>
        <v>#N/A</v>
      </c>
      <c r="FL104" s="40" t="e">
        <f t="shared" si="3786"/>
        <v>#N/A</v>
      </c>
      <c r="FM104" s="40" t="e">
        <f t="shared" si="3786"/>
        <v>#N/A</v>
      </c>
      <c r="FN104" s="40" t="e">
        <f t="shared" si="3786"/>
        <v>#N/A</v>
      </c>
      <c r="FO104" s="40" t="e">
        <f t="shared" si="3786"/>
        <v>#N/A</v>
      </c>
      <c r="FP104" s="40" t="e">
        <f t="shared" si="3786"/>
        <v>#N/A</v>
      </c>
      <c r="FQ104" s="40" t="e">
        <f t="shared" si="3786"/>
        <v>#N/A</v>
      </c>
      <c r="FR104" s="40" t="e">
        <f t="shared" si="3786"/>
        <v>#N/A</v>
      </c>
      <c r="FS104" s="40" t="e">
        <f t="shared" si="3786"/>
        <v>#N/A</v>
      </c>
      <c r="FT104" s="40" t="e">
        <f t="shared" si="3786"/>
        <v>#N/A</v>
      </c>
      <c r="FU104" s="40" t="e">
        <f t="shared" si="3786"/>
        <v>#N/A</v>
      </c>
      <c r="FV104" s="40" t="e">
        <f t="shared" si="3786"/>
        <v>#N/A</v>
      </c>
      <c r="FW104" s="40" t="e">
        <f t="shared" si="3786"/>
        <v>#N/A</v>
      </c>
      <c r="FX104" s="40" t="e">
        <f t="shared" si="3786"/>
        <v>#N/A</v>
      </c>
      <c r="FY104" s="40" t="e">
        <f t="shared" si="3786"/>
        <v>#N/A</v>
      </c>
      <c r="FZ104" s="40" t="e">
        <f t="shared" si="3786"/>
        <v>#N/A</v>
      </c>
      <c r="GA104" s="40" t="e">
        <f t="shared" si="3786"/>
        <v>#N/A</v>
      </c>
      <c r="GB104" s="40" t="e">
        <f t="shared" si="3786"/>
        <v>#N/A</v>
      </c>
      <c r="GC104" s="40" t="e">
        <f t="shared" si="3786"/>
        <v>#N/A</v>
      </c>
      <c r="GD104" s="40" t="e">
        <f t="shared" si="3786"/>
        <v>#N/A</v>
      </c>
      <c r="GE104" s="40" t="e">
        <f t="shared" si="3786"/>
        <v>#N/A</v>
      </c>
      <c r="GF104" s="40" t="e">
        <f t="shared" si="3786"/>
        <v>#N/A</v>
      </c>
      <c r="GG104" s="40" t="e">
        <f t="shared" si="3786"/>
        <v>#N/A</v>
      </c>
      <c r="GH104" s="40" t="e">
        <f t="shared" si="3786"/>
        <v>#N/A</v>
      </c>
      <c r="GI104" s="40" t="e">
        <f t="shared" si="3786"/>
        <v>#N/A</v>
      </c>
      <c r="GJ104" s="40" t="e">
        <f t="shared" si="3786"/>
        <v>#N/A</v>
      </c>
    </row>
    <row r="105" spans="3:192" x14ac:dyDescent="0.3">
      <c r="C105" s="31" t="s">
        <v>495</v>
      </c>
      <c r="F105" s="35">
        <f>-F16-F18</f>
        <v>390.14343811402546</v>
      </c>
      <c r="G105" s="35">
        <f t="shared" ref="G105:AK105" si="3787">-G16-G18</f>
        <v>251.34510411690673</v>
      </c>
      <c r="H105" s="35">
        <f t="shared" si="3787"/>
        <v>199.28682397179736</v>
      </c>
      <c r="I105" s="35">
        <f t="shared" si="3787"/>
        <v>176.77847136598766</v>
      </c>
      <c r="J105" s="35">
        <f t="shared" si="3787"/>
        <v>156.48336288870607</v>
      </c>
      <c r="K105" s="35">
        <f t="shared" si="3787"/>
        <v>138.60654087076065</v>
      </c>
      <c r="L105" s="35">
        <f t="shared" si="3787"/>
        <v>122.6634653566158</v>
      </c>
      <c r="M105" s="35">
        <f t="shared" si="3787"/>
        <v>108.09595705524848</v>
      </c>
      <c r="N105" s="35">
        <f t="shared" si="3787"/>
        <v>94.826243104968285</v>
      </c>
      <c r="O105" s="35">
        <f t="shared" si="3787"/>
        <v>82.776502419710255</v>
      </c>
      <c r="P105" s="35">
        <f t="shared" si="3787"/>
        <v>71.865760082580422</v>
      </c>
      <c r="Q105" s="35">
        <f t="shared" si="3787"/>
        <v>62.014541380420646</v>
      </c>
      <c r="R105" s="35">
        <f t="shared" si="3787"/>
        <v>52.827046675679561</v>
      </c>
      <c r="S105" s="35">
        <f t="shared" si="3787"/>
        <v>44.332499488011976</v>
      </c>
      <c r="T105" s="35">
        <f t="shared" si="3787"/>
        <v>36.563448111514738</v>
      </c>
      <c r="U105" s="35">
        <f t="shared" si="3787"/>
        <v>29.552754858229619</v>
      </c>
      <c r="V105" s="35">
        <f t="shared" si="3787"/>
        <v>23.329740904225815</v>
      </c>
      <c r="W105" s="35">
        <f t="shared" si="3787"/>
        <v>17.915594784073775</v>
      </c>
      <c r="X105" s="35">
        <f t="shared" si="3787"/>
        <v>13.318334327568891</v>
      </c>
      <c r="Y105" s="40">
        <f t="shared" si="3787"/>
        <v>9.5278411534681755</v>
      </c>
      <c r="Z105" s="35">
        <f t="shared" si="3787"/>
        <v>6.5117310446732279</v>
      </c>
      <c r="AA105" s="40">
        <f t="shared" si="3787"/>
        <v>4.2130172024167347</v>
      </c>
      <c r="AB105" s="40">
        <f t="shared" si="3787"/>
        <v>2.6331034562995175</v>
      </c>
      <c r="AC105" s="40">
        <f t="shared" si="3787"/>
        <v>1.5918355633121597</v>
      </c>
      <c r="AD105" s="40">
        <f t="shared" si="3787"/>
        <v>0.92938095978176238</v>
      </c>
      <c r="AE105" s="40">
        <f t="shared" si="3787"/>
        <v>0.52262623445516931</v>
      </c>
      <c r="AF105" s="40">
        <f t="shared" si="3787"/>
        <v>0</v>
      </c>
      <c r="AG105" s="40" t="e">
        <f t="shared" si="3787"/>
        <v>#N/A</v>
      </c>
      <c r="AH105" s="40" t="e">
        <f t="shared" si="3787"/>
        <v>#N/A</v>
      </c>
      <c r="AI105" s="40" t="e">
        <f t="shared" si="3787"/>
        <v>#N/A</v>
      </c>
      <c r="AJ105" s="40" t="e">
        <f t="shared" si="3787"/>
        <v>#N/A</v>
      </c>
      <c r="AK105" s="40" t="e">
        <f t="shared" si="3787"/>
        <v>#N/A</v>
      </c>
      <c r="AL105" s="40" t="e">
        <f t="shared" ref="AL105:BQ105" si="3788">-AL16-AL18</f>
        <v>#N/A</v>
      </c>
      <c r="AM105" s="40" t="e">
        <f t="shared" si="3788"/>
        <v>#N/A</v>
      </c>
      <c r="AN105" s="40" t="e">
        <f t="shared" si="3788"/>
        <v>#N/A</v>
      </c>
      <c r="AO105" s="40" t="e">
        <f t="shared" si="3788"/>
        <v>#N/A</v>
      </c>
      <c r="AP105" s="40" t="e">
        <f t="shared" si="3788"/>
        <v>#N/A</v>
      </c>
      <c r="AQ105" s="40" t="e">
        <f t="shared" si="3788"/>
        <v>#N/A</v>
      </c>
      <c r="AR105" s="40" t="e">
        <f t="shared" si="3788"/>
        <v>#N/A</v>
      </c>
      <c r="AS105" s="40" t="e">
        <f t="shared" si="3788"/>
        <v>#N/A</v>
      </c>
      <c r="AT105" s="40" t="e">
        <f t="shared" si="3788"/>
        <v>#N/A</v>
      </c>
      <c r="AU105" s="40" t="e">
        <f t="shared" si="3788"/>
        <v>#N/A</v>
      </c>
      <c r="AV105" s="40" t="e">
        <f t="shared" si="3788"/>
        <v>#N/A</v>
      </c>
      <c r="AW105" s="40" t="e">
        <f t="shared" si="3788"/>
        <v>#N/A</v>
      </c>
      <c r="AX105" s="40" t="e">
        <f t="shared" si="3788"/>
        <v>#N/A</v>
      </c>
      <c r="AY105" s="40" t="e">
        <f t="shared" si="3788"/>
        <v>#N/A</v>
      </c>
      <c r="AZ105" s="40" t="e">
        <f t="shared" si="3788"/>
        <v>#N/A</v>
      </c>
      <c r="BA105" s="40" t="e">
        <f t="shared" si="3788"/>
        <v>#N/A</v>
      </c>
      <c r="BB105" s="40" t="e">
        <f t="shared" si="3788"/>
        <v>#N/A</v>
      </c>
      <c r="BC105" s="40" t="e">
        <f t="shared" si="3788"/>
        <v>#N/A</v>
      </c>
      <c r="BD105" s="40" t="e">
        <f t="shared" si="3788"/>
        <v>#N/A</v>
      </c>
      <c r="BE105" s="40" t="e">
        <f t="shared" si="3788"/>
        <v>#N/A</v>
      </c>
      <c r="BF105" s="40" t="e">
        <f t="shared" si="3788"/>
        <v>#N/A</v>
      </c>
      <c r="BG105" s="40" t="e">
        <f t="shared" si="3788"/>
        <v>#N/A</v>
      </c>
      <c r="BH105" s="40" t="e">
        <f t="shared" si="3788"/>
        <v>#N/A</v>
      </c>
      <c r="BI105" s="40" t="e">
        <f t="shared" si="3788"/>
        <v>#N/A</v>
      </c>
      <c r="BJ105" s="40" t="e">
        <f t="shared" si="3788"/>
        <v>#N/A</v>
      </c>
      <c r="BK105" s="40" t="e">
        <f t="shared" si="3788"/>
        <v>#N/A</v>
      </c>
      <c r="BL105" s="40" t="e">
        <f t="shared" si="3788"/>
        <v>#N/A</v>
      </c>
      <c r="BM105" s="40" t="e">
        <f t="shared" si="3788"/>
        <v>#N/A</v>
      </c>
      <c r="BN105" s="40" t="e">
        <f t="shared" si="3788"/>
        <v>#N/A</v>
      </c>
      <c r="BO105" s="40" t="e">
        <f t="shared" si="3788"/>
        <v>#N/A</v>
      </c>
      <c r="BP105" s="40" t="e">
        <f t="shared" si="3788"/>
        <v>#N/A</v>
      </c>
      <c r="BQ105" s="40" t="e">
        <f t="shared" si="3788"/>
        <v>#N/A</v>
      </c>
      <c r="BR105" s="40" t="e">
        <f t="shared" ref="BR105:CW105" si="3789">-BR16-BR18</f>
        <v>#N/A</v>
      </c>
      <c r="BS105" s="40" t="e">
        <f t="shared" si="3789"/>
        <v>#N/A</v>
      </c>
      <c r="BT105" s="40" t="e">
        <f t="shared" si="3789"/>
        <v>#N/A</v>
      </c>
      <c r="BU105" s="40" t="e">
        <f t="shared" si="3789"/>
        <v>#N/A</v>
      </c>
      <c r="BV105" s="40" t="e">
        <f t="shared" si="3789"/>
        <v>#N/A</v>
      </c>
      <c r="BW105" s="40" t="e">
        <f t="shared" si="3789"/>
        <v>#N/A</v>
      </c>
      <c r="BX105" s="40" t="e">
        <f t="shared" si="3789"/>
        <v>#N/A</v>
      </c>
      <c r="BY105" s="40" t="e">
        <f t="shared" si="3789"/>
        <v>#N/A</v>
      </c>
      <c r="BZ105" s="40" t="e">
        <f t="shared" si="3789"/>
        <v>#N/A</v>
      </c>
      <c r="CA105" s="40" t="e">
        <f t="shared" si="3789"/>
        <v>#N/A</v>
      </c>
      <c r="CB105" s="40" t="e">
        <f t="shared" si="3789"/>
        <v>#N/A</v>
      </c>
      <c r="CC105" s="40" t="e">
        <f t="shared" si="3789"/>
        <v>#N/A</v>
      </c>
      <c r="CD105" s="40" t="e">
        <f t="shared" si="3789"/>
        <v>#N/A</v>
      </c>
      <c r="CE105" s="40" t="e">
        <f t="shared" si="3789"/>
        <v>#N/A</v>
      </c>
      <c r="CF105" s="40" t="e">
        <f t="shared" si="3789"/>
        <v>#N/A</v>
      </c>
      <c r="CG105" s="40" t="e">
        <f t="shared" si="3789"/>
        <v>#N/A</v>
      </c>
      <c r="CH105" s="40" t="e">
        <f t="shared" si="3789"/>
        <v>#N/A</v>
      </c>
      <c r="CI105" s="40" t="e">
        <f t="shared" si="3789"/>
        <v>#N/A</v>
      </c>
      <c r="CJ105" s="40" t="e">
        <f t="shared" si="3789"/>
        <v>#N/A</v>
      </c>
      <c r="CK105" s="40" t="e">
        <f t="shared" si="3789"/>
        <v>#N/A</v>
      </c>
      <c r="CL105" s="40" t="e">
        <f t="shared" si="3789"/>
        <v>#N/A</v>
      </c>
      <c r="CM105" s="40" t="e">
        <f t="shared" si="3789"/>
        <v>#N/A</v>
      </c>
      <c r="CN105" s="40" t="e">
        <f t="shared" si="3789"/>
        <v>#N/A</v>
      </c>
      <c r="CO105" s="40" t="e">
        <f t="shared" si="3789"/>
        <v>#N/A</v>
      </c>
      <c r="CP105" s="40" t="e">
        <f t="shared" si="3789"/>
        <v>#N/A</v>
      </c>
      <c r="CQ105" s="40" t="e">
        <f t="shared" si="3789"/>
        <v>#N/A</v>
      </c>
      <c r="CR105" s="40" t="e">
        <f t="shared" si="3789"/>
        <v>#N/A</v>
      </c>
      <c r="CS105" s="40" t="e">
        <f t="shared" si="3789"/>
        <v>#N/A</v>
      </c>
      <c r="CT105" s="40" t="e">
        <f t="shared" si="3789"/>
        <v>#N/A</v>
      </c>
      <c r="CU105" s="40" t="e">
        <f t="shared" si="3789"/>
        <v>#N/A</v>
      </c>
      <c r="CV105" s="40" t="e">
        <f t="shared" si="3789"/>
        <v>#N/A</v>
      </c>
      <c r="CW105" s="40" t="e">
        <f t="shared" si="3789"/>
        <v>#N/A</v>
      </c>
      <c r="CX105" s="40" t="e">
        <f t="shared" ref="CX105:EC105" si="3790">-CX16-CX18</f>
        <v>#N/A</v>
      </c>
      <c r="CY105" s="40" t="e">
        <f t="shared" si="3790"/>
        <v>#N/A</v>
      </c>
      <c r="CZ105" s="40" t="e">
        <f t="shared" si="3790"/>
        <v>#N/A</v>
      </c>
      <c r="DA105" s="40" t="e">
        <f t="shared" si="3790"/>
        <v>#N/A</v>
      </c>
      <c r="DB105" s="40" t="e">
        <f t="shared" si="3790"/>
        <v>#N/A</v>
      </c>
      <c r="DC105" s="40" t="e">
        <f t="shared" si="3790"/>
        <v>#N/A</v>
      </c>
      <c r="DD105" s="40" t="e">
        <f t="shared" si="3790"/>
        <v>#N/A</v>
      </c>
      <c r="DE105" s="40" t="e">
        <f t="shared" si="3790"/>
        <v>#N/A</v>
      </c>
      <c r="DF105" s="40" t="e">
        <f t="shared" si="3790"/>
        <v>#N/A</v>
      </c>
      <c r="DG105" s="40" t="e">
        <f t="shared" si="3790"/>
        <v>#N/A</v>
      </c>
      <c r="DH105" s="40" t="e">
        <f t="shared" si="3790"/>
        <v>#N/A</v>
      </c>
      <c r="DI105" s="40" t="e">
        <f t="shared" si="3790"/>
        <v>#N/A</v>
      </c>
      <c r="DJ105" s="40" t="e">
        <f t="shared" si="3790"/>
        <v>#N/A</v>
      </c>
      <c r="DK105" s="40" t="e">
        <f t="shared" si="3790"/>
        <v>#N/A</v>
      </c>
      <c r="DL105" s="40" t="e">
        <f t="shared" si="3790"/>
        <v>#N/A</v>
      </c>
      <c r="DM105" s="40" t="e">
        <f t="shared" si="3790"/>
        <v>#N/A</v>
      </c>
      <c r="DN105" s="40" t="e">
        <f t="shared" si="3790"/>
        <v>#N/A</v>
      </c>
      <c r="DO105" s="40" t="e">
        <f t="shared" si="3790"/>
        <v>#N/A</v>
      </c>
      <c r="DP105" s="40" t="e">
        <f t="shared" si="3790"/>
        <v>#N/A</v>
      </c>
      <c r="DQ105" s="40" t="e">
        <f t="shared" si="3790"/>
        <v>#N/A</v>
      </c>
      <c r="DR105" s="40" t="e">
        <f t="shared" si="3790"/>
        <v>#N/A</v>
      </c>
      <c r="DS105" s="40" t="e">
        <f t="shared" si="3790"/>
        <v>#N/A</v>
      </c>
      <c r="DT105" s="40" t="e">
        <f t="shared" si="3790"/>
        <v>#N/A</v>
      </c>
      <c r="DU105" s="40" t="e">
        <f t="shared" si="3790"/>
        <v>#N/A</v>
      </c>
      <c r="DV105" s="40" t="e">
        <f t="shared" si="3790"/>
        <v>#N/A</v>
      </c>
      <c r="DW105" s="40" t="e">
        <f t="shared" si="3790"/>
        <v>#N/A</v>
      </c>
      <c r="DX105" s="40" t="e">
        <f t="shared" si="3790"/>
        <v>#N/A</v>
      </c>
      <c r="DY105" s="40" t="e">
        <f t="shared" si="3790"/>
        <v>#N/A</v>
      </c>
      <c r="DZ105" s="40" t="e">
        <f t="shared" si="3790"/>
        <v>#N/A</v>
      </c>
      <c r="EA105" s="40" t="e">
        <f t="shared" si="3790"/>
        <v>#N/A</v>
      </c>
      <c r="EB105" s="40" t="e">
        <f t="shared" si="3790"/>
        <v>#N/A</v>
      </c>
      <c r="EC105" s="40" t="e">
        <f t="shared" si="3790"/>
        <v>#N/A</v>
      </c>
      <c r="ED105" s="40" t="e">
        <f t="shared" ref="ED105:FI105" si="3791">-ED16-ED18</f>
        <v>#N/A</v>
      </c>
      <c r="EE105" s="40" t="e">
        <f t="shared" si="3791"/>
        <v>#N/A</v>
      </c>
      <c r="EF105" s="40" t="e">
        <f t="shared" si="3791"/>
        <v>#N/A</v>
      </c>
      <c r="EG105" s="40" t="e">
        <f t="shared" si="3791"/>
        <v>#N/A</v>
      </c>
      <c r="EH105" s="40" t="e">
        <f t="shared" si="3791"/>
        <v>#N/A</v>
      </c>
      <c r="EI105" s="40" t="e">
        <f t="shared" si="3791"/>
        <v>#N/A</v>
      </c>
      <c r="EJ105" s="40" t="e">
        <f t="shared" si="3791"/>
        <v>#N/A</v>
      </c>
      <c r="EK105" s="40" t="e">
        <f t="shared" si="3791"/>
        <v>#N/A</v>
      </c>
      <c r="EL105" s="40" t="e">
        <f t="shared" si="3791"/>
        <v>#N/A</v>
      </c>
      <c r="EM105" s="40" t="e">
        <f t="shared" si="3791"/>
        <v>#N/A</v>
      </c>
      <c r="EN105" s="40" t="e">
        <f t="shared" si="3791"/>
        <v>#N/A</v>
      </c>
      <c r="EO105" s="40" t="e">
        <f t="shared" si="3791"/>
        <v>#N/A</v>
      </c>
      <c r="EP105" s="40" t="e">
        <f t="shared" si="3791"/>
        <v>#N/A</v>
      </c>
      <c r="EQ105" s="40" t="e">
        <f t="shared" si="3791"/>
        <v>#N/A</v>
      </c>
      <c r="ER105" s="40" t="e">
        <f t="shared" si="3791"/>
        <v>#N/A</v>
      </c>
      <c r="ES105" s="40" t="e">
        <f t="shared" si="3791"/>
        <v>#N/A</v>
      </c>
      <c r="ET105" s="40" t="e">
        <f t="shared" si="3791"/>
        <v>#N/A</v>
      </c>
      <c r="EU105" s="40" t="e">
        <f t="shared" si="3791"/>
        <v>#N/A</v>
      </c>
      <c r="EV105" s="40" t="e">
        <f t="shared" si="3791"/>
        <v>#N/A</v>
      </c>
      <c r="EW105" s="40" t="e">
        <f t="shared" si="3791"/>
        <v>#N/A</v>
      </c>
      <c r="EX105" s="40" t="e">
        <f t="shared" si="3791"/>
        <v>#N/A</v>
      </c>
      <c r="EY105" s="40" t="e">
        <f t="shared" si="3791"/>
        <v>#N/A</v>
      </c>
      <c r="EZ105" s="40" t="e">
        <f t="shared" si="3791"/>
        <v>#N/A</v>
      </c>
      <c r="FA105" s="40" t="e">
        <f t="shared" si="3791"/>
        <v>#N/A</v>
      </c>
      <c r="FB105" s="40" t="e">
        <f t="shared" si="3791"/>
        <v>#N/A</v>
      </c>
      <c r="FC105" s="40" t="e">
        <f t="shared" si="3791"/>
        <v>#N/A</v>
      </c>
      <c r="FD105" s="40" t="e">
        <f t="shared" si="3791"/>
        <v>#N/A</v>
      </c>
      <c r="FE105" s="40" t="e">
        <f t="shared" si="3791"/>
        <v>#N/A</v>
      </c>
      <c r="FF105" s="40" t="e">
        <f t="shared" si="3791"/>
        <v>#N/A</v>
      </c>
      <c r="FG105" s="40" t="e">
        <f t="shared" si="3791"/>
        <v>#N/A</v>
      </c>
      <c r="FH105" s="40" t="e">
        <f t="shared" si="3791"/>
        <v>#N/A</v>
      </c>
      <c r="FI105" s="40" t="e">
        <f t="shared" si="3791"/>
        <v>#N/A</v>
      </c>
      <c r="FJ105" s="40" t="e">
        <f t="shared" ref="FJ105:GJ105" si="3792">-FJ16-FJ18</f>
        <v>#N/A</v>
      </c>
      <c r="FK105" s="40" t="e">
        <f t="shared" si="3792"/>
        <v>#N/A</v>
      </c>
      <c r="FL105" s="40" t="e">
        <f t="shared" si="3792"/>
        <v>#N/A</v>
      </c>
      <c r="FM105" s="40" t="e">
        <f t="shared" si="3792"/>
        <v>#N/A</v>
      </c>
      <c r="FN105" s="40" t="e">
        <f t="shared" si="3792"/>
        <v>#N/A</v>
      </c>
      <c r="FO105" s="40" t="e">
        <f t="shared" si="3792"/>
        <v>#N/A</v>
      </c>
      <c r="FP105" s="40" t="e">
        <f t="shared" si="3792"/>
        <v>#N/A</v>
      </c>
      <c r="FQ105" s="40" t="e">
        <f t="shared" si="3792"/>
        <v>#N/A</v>
      </c>
      <c r="FR105" s="40" t="e">
        <f t="shared" si="3792"/>
        <v>#N/A</v>
      </c>
      <c r="FS105" s="40" t="e">
        <f t="shared" si="3792"/>
        <v>#N/A</v>
      </c>
      <c r="FT105" s="40" t="e">
        <f t="shared" si="3792"/>
        <v>#N/A</v>
      </c>
      <c r="FU105" s="40" t="e">
        <f t="shared" si="3792"/>
        <v>#N/A</v>
      </c>
      <c r="FV105" s="40" t="e">
        <f t="shared" si="3792"/>
        <v>#N/A</v>
      </c>
      <c r="FW105" s="40" t="e">
        <f t="shared" si="3792"/>
        <v>#N/A</v>
      </c>
      <c r="FX105" s="40" t="e">
        <f t="shared" si="3792"/>
        <v>#N/A</v>
      </c>
      <c r="FY105" s="40" t="e">
        <f t="shared" si="3792"/>
        <v>#N/A</v>
      </c>
      <c r="FZ105" s="40" t="e">
        <f t="shared" si="3792"/>
        <v>#N/A</v>
      </c>
      <c r="GA105" s="40" t="e">
        <f t="shared" si="3792"/>
        <v>#N/A</v>
      </c>
      <c r="GB105" s="40" t="e">
        <f t="shared" si="3792"/>
        <v>#N/A</v>
      </c>
      <c r="GC105" s="40" t="e">
        <f t="shared" si="3792"/>
        <v>#N/A</v>
      </c>
      <c r="GD105" s="40" t="e">
        <f t="shared" si="3792"/>
        <v>#N/A</v>
      </c>
      <c r="GE105" s="40" t="e">
        <f t="shared" si="3792"/>
        <v>#N/A</v>
      </c>
      <c r="GF105" s="40" t="e">
        <f t="shared" si="3792"/>
        <v>#N/A</v>
      </c>
      <c r="GG105" s="40" t="e">
        <f t="shared" si="3792"/>
        <v>#N/A</v>
      </c>
      <c r="GH105" s="40" t="e">
        <f t="shared" si="3792"/>
        <v>#N/A</v>
      </c>
      <c r="GI105" s="40" t="e">
        <f t="shared" si="3792"/>
        <v>#N/A</v>
      </c>
      <c r="GJ105" s="40" t="e">
        <f t="shared" si="3792"/>
        <v>#N/A</v>
      </c>
    </row>
    <row r="106" spans="3:192" x14ac:dyDescent="0.3">
      <c r="C106" s="31" t="s">
        <v>496</v>
      </c>
      <c r="F106" s="35">
        <f ca="1">-F98</f>
        <v>0</v>
      </c>
      <c r="G106" s="35">
        <f t="shared" ref="G106:Y106" ca="1" si="3793">-G98</f>
        <v>0</v>
      </c>
      <c r="H106" s="35">
        <f t="shared" ca="1" si="3793"/>
        <v>0</v>
      </c>
      <c r="I106" s="35">
        <f t="shared" ca="1" si="3793"/>
        <v>0</v>
      </c>
      <c r="J106" s="35">
        <f t="shared" ca="1" si="3793"/>
        <v>0</v>
      </c>
      <c r="K106" s="35">
        <f t="shared" ca="1" si="3793"/>
        <v>0</v>
      </c>
      <c r="L106" s="35">
        <f t="shared" ca="1" si="3793"/>
        <v>0</v>
      </c>
      <c r="M106" s="35">
        <f t="shared" ca="1" si="3793"/>
        <v>0</v>
      </c>
      <c r="N106" s="35">
        <f t="shared" ca="1" si="3793"/>
        <v>0</v>
      </c>
      <c r="O106" s="35">
        <f t="shared" ca="1" si="3793"/>
        <v>0</v>
      </c>
      <c r="P106" s="35">
        <f t="shared" ca="1" si="3793"/>
        <v>0</v>
      </c>
      <c r="Q106" s="35">
        <f t="shared" ca="1" si="3793"/>
        <v>0</v>
      </c>
      <c r="R106" s="35">
        <f t="shared" ca="1" si="3793"/>
        <v>0</v>
      </c>
      <c r="S106" s="35">
        <f t="shared" ca="1" si="3793"/>
        <v>0</v>
      </c>
      <c r="T106" s="35">
        <f t="shared" ca="1" si="3793"/>
        <v>0</v>
      </c>
      <c r="U106" s="35">
        <f t="shared" ca="1" si="3793"/>
        <v>0</v>
      </c>
      <c r="V106" s="35">
        <f t="shared" ca="1" si="3793"/>
        <v>0</v>
      </c>
      <c r="W106" s="35">
        <f t="shared" ca="1" si="3793"/>
        <v>0</v>
      </c>
      <c r="X106" s="35">
        <f t="shared" ca="1" si="3793"/>
        <v>0</v>
      </c>
      <c r="Y106" s="40">
        <f t="shared" ca="1" si="3793"/>
        <v>0</v>
      </c>
      <c r="Z106" s="35">
        <f t="shared" ref="Z106:AA106" ca="1" si="3794">-Z98</f>
        <v>0</v>
      </c>
      <c r="AA106" s="40">
        <f t="shared" ca="1" si="3794"/>
        <v>0</v>
      </c>
      <c r="AB106" s="40">
        <f t="shared" ref="AB106:CM106" ca="1" si="3795">-AB98</f>
        <v>0</v>
      </c>
      <c r="AC106" s="40">
        <f t="shared" ca="1" si="3795"/>
        <v>0</v>
      </c>
      <c r="AD106" s="40">
        <f t="shared" ca="1" si="3795"/>
        <v>0</v>
      </c>
      <c r="AE106" s="40">
        <f t="shared" ca="1" si="3795"/>
        <v>0</v>
      </c>
      <c r="AF106" s="40" t="e">
        <f t="shared" ca="1" si="3795"/>
        <v>#REF!</v>
      </c>
      <c r="AG106" s="40" t="e">
        <f t="shared" ca="1" si="3795"/>
        <v>#REF!</v>
      </c>
      <c r="AH106" s="40" t="e">
        <f t="shared" ca="1" si="3795"/>
        <v>#REF!</v>
      </c>
      <c r="AI106" s="40" t="e">
        <f t="shared" ca="1" si="3795"/>
        <v>#REF!</v>
      </c>
      <c r="AJ106" s="40" t="e">
        <f t="shared" ca="1" si="3795"/>
        <v>#REF!</v>
      </c>
      <c r="AK106" s="40" t="e">
        <f t="shared" ca="1" si="3795"/>
        <v>#REF!</v>
      </c>
      <c r="AL106" s="40" t="e">
        <f t="shared" ca="1" si="3795"/>
        <v>#REF!</v>
      </c>
      <c r="AM106" s="40" t="e">
        <f t="shared" ca="1" si="3795"/>
        <v>#REF!</v>
      </c>
      <c r="AN106" s="40" t="e">
        <f t="shared" ca="1" si="3795"/>
        <v>#REF!</v>
      </c>
      <c r="AO106" s="40" t="e">
        <f t="shared" ca="1" si="3795"/>
        <v>#REF!</v>
      </c>
      <c r="AP106" s="40" t="e">
        <f t="shared" ca="1" si="3795"/>
        <v>#REF!</v>
      </c>
      <c r="AQ106" s="40" t="e">
        <f t="shared" ca="1" si="3795"/>
        <v>#REF!</v>
      </c>
      <c r="AR106" s="40" t="e">
        <f t="shared" ca="1" si="3795"/>
        <v>#REF!</v>
      </c>
      <c r="AS106" s="40" t="e">
        <f t="shared" ca="1" si="3795"/>
        <v>#REF!</v>
      </c>
      <c r="AT106" s="40" t="e">
        <f t="shared" ca="1" si="3795"/>
        <v>#REF!</v>
      </c>
      <c r="AU106" s="40" t="e">
        <f t="shared" ca="1" si="3795"/>
        <v>#REF!</v>
      </c>
      <c r="AV106" s="40" t="e">
        <f t="shared" ca="1" si="3795"/>
        <v>#REF!</v>
      </c>
      <c r="AW106" s="40" t="e">
        <f t="shared" ca="1" si="3795"/>
        <v>#REF!</v>
      </c>
      <c r="AX106" s="40" t="e">
        <f t="shared" ca="1" si="3795"/>
        <v>#REF!</v>
      </c>
      <c r="AY106" s="40" t="e">
        <f t="shared" ca="1" si="3795"/>
        <v>#REF!</v>
      </c>
      <c r="AZ106" s="40" t="e">
        <f t="shared" ca="1" si="3795"/>
        <v>#REF!</v>
      </c>
      <c r="BA106" s="40" t="e">
        <f t="shared" ca="1" si="3795"/>
        <v>#REF!</v>
      </c>
      <c r="BB106" s="40" t="e">
        <f t="shared" ca="1" si="3795"/>
        <v>#REF!</v>
      </c>
      <c r="BC106" s="40" t="e">
        <f t="shared" ca="1" si="3795"/>
        <v>#REF!</v>
      </c>
      <c r="BD106" s="40" t="e">
        <f t="shared" ca="1" si="3795"/>
        <v>#REF!</v>
      </c>
      <c r="BE106" s="40" t="e">
        <f t="shared" ca="1" si="3795"/>
        <v>#REF!</v>
      </c>
      <c r="BF106" s="40" t="e">
        <f t="shared" ca="1" si="3795"/>
        <v>#REF!</v>
      </c>
      <c r="BG106" s="40" t="e">
        <f t="shared" ca="1" si="3795"/>
        <v>#REF!</v>
      </c>
      <c r="BH106" s="40" t="e">
        <f t="shared" ca="1" si="3795"/>
        <v>#REF!</v>
      </c>
      <c r="BI106" s="40" t="e">
        <f t="shared" ca="1" si="3795"/>
        <v>#REF!</v>
      </c>
      <c r="BJ106" s="40" t="e">
        <f t="shared" ca="1" si="3795"/>
        <v>#REF!</v>
      </c>
      <c r="BK106" s="40" t="e">
        <f t="shared" ca="1" si="3795"/>
        <v>#REF!</v>
      </c>
      <c r="BL106" s="40" t="e">
        <f t="shared" ca="1" si="3795"/>
        <v>#REF!</v>
      </c>
      <c r="BM106" s="40" t="e">
        <f t="shared" ca="1" si="3795"/>
        <v>#REF!</v>
      </c>
      <c r="BN106" s="40" t="e">
        <f t="shared" ca="1" si="3795"/>
        <v>#REF!</v>
      </c>
      <c r="BO106" s="40" t="e">
        <f t="shared" ca="1" si="3795"/>
        <v>#REF!</v>
      </c>
      <c r="BP106" s="40" t="e">
        <f t="shared" ca="1" si="3795"/>
        <v>#REF!</v>
      </c>
      <c r="BQ106" s="40" t="e">
        <f t="shared" ca="1" si="3795"/>
        <v>#REF!</v>
      </c>
      <c r="BR106" s="40" t="e">
        <f t="shared" ca="1" si="3795"/>
        <v>#REF!</v>
      </c>
      <c r="BS106" s="40" t="e">
        <f t="shared" ca="1" si="3795"/>
        <v>#REF!</v>
      </c>
      <c r="BT106" s="40" t="e">
        <f t="shared" ca="1" si="3795"/>
        <v>#REF!</v>
      </c>
      <c r="BU106" s="40" t="e">
        <f t="shared" ca="1" si="3795"/>
        <v>#REF!</v>
      </c>
      <c r="BV106" s="40" t="e">
        <f t="shared" ca="1" si="3795"/>
        <v>#REF!</v>
      </c>
      <c r="BW106" s="40" t="e">
        <f t="shared" ca="1" si="3795"/>
        <v>#REF!</v>
      </c>
      <c r="BX106" s="40" t="e">
        <f t="shared" ca="1" si="3795"/>
        <v>#REF!</v>
      </c>
      <c r="BY106" s="40" t="e">
        <f t="shared" ca="1" si="3795"/>
        <v>#REF!</v>
      </c>
      <c r="BZ106" s="40" t="e">
        <f t="shared" ca="1" si="3795"/>
        <v>#REF!</v>
      </c>
      <c r="CA106" s="40" t="e">
        <f t="shared" ca="1" si="3795"/>
        <v>#REF!</v>
      </c>
      <c r="CB106" s="40" t="e">
        <f t="shared" ca="1" si="3795"/>
        <v>#REF!</v>
      </c>
      <c r="CC106" s="40" t="e">
        <f t="shared" ca="1" si="3795"/>
        <v>#REF!</v>
      </c>
      <c r="CD106" s="40" t="e">
        <f t="shared" ca="1" si="3795"/>
        <v>#REF!</v>
      </c>
      <c r="CE106" s="40" t="e">
        <f t="shared" ca="1" si="3795"/>
        <v>#REF!</v>
      </c>
      <c r="CF106" s="40" t="e">
        <f t="shared" ca="1" si="3795"/>
        <v>#REF!</v>
      </c>
      <c r="CG106" s="40" t="e">
        <f t="shared" ca="1" si="3795"/>
        <v>#REF!</v>
      </c>
      <c r="CH106" s="40" t="e">
        <f t="shared" ca="1" si="3795"/>
        <v>#REF!</v>
      </c>
      <c r="CI106" s="40" t="e">
        <f t="shared" ca="1" si="3795"/>
        <v>#REF!</v>
      </c>
      <c r="CJ106" s="40" t="e">
        <f t="shared" ca="1" si="3795"/>
        <v>#REF!</v>
      </c>
      <c r="CK106" s="40" t="e">
        <f t="shared" ca="1" si="3795"/>
        <v>#REF!</v>
      </c>
      <c r="CL106" s="40" t="e">
        <f t="shared" ca="1" si="3795"/>
        <v>#REF!</v>
      </c>
      <c r="CM106" s="40" t="e">
        <f t="shared" ca="1" si="3795"/>
        <v>#REF!</v>
      </c>
      <c r="CN106" s="40" t="e">
        <f t="shared" ref="CN106:EY106" ca="1" si="3796">-CN98</f>
        <v>#REF!</v>
      </c>
      <c r="CO106" s="40" t="e">
        <f t="shared" ca="1" si="3796"/>
        <v>#REF!</v>
      </c>
      <c r="CP106" s="40" t="e">
        <f t="shared" ca="1" si="3796"/>
        <v>#REF!</v>
      </c>
      <c r="CQ106" s="40" t="e">
        <f t="shared" ca="1" si="3796"/>
        <v>#REF!</v>
      </c>
      <c r="CR106" s="40" t="e">
        <f t="shared" ca="1" si="3796"/>
        <v>#REF!</v>
      </c>
      <c r="CS106" s="40" t="e">
        <f t="shared" ca="1" si="3796"/>
        <v>#REF!</v>
      </c>
      <c r="CT106" s="40" t="e">
        <f t="shared" ca="1" si="3796"/>
        <v>#REF!</v>
      </c>
      <c r="CU106" s="40" t="e">
        <f t="shared" ca="1" si="3796"/>
        <v>#REF!</v>
      </c>
      <c r="CV106" s="40" t="e">
        <f t="shared" ca="1" si="3796"/>
        <v>#REF!</v>
      </c>
      <c r="CW106" s="40" t="e">
        <f t="shared" ca="1" si="3796"/>
        <v>#REF!</v>
      </c>
      <c r="CX106" s="40" t="e">
        <f t="shared" ca="1" si="3796"/>
        <v>#REF!</v>
      </c>
      <c r="CY106" s="40" t="e">
        <f t="shared" ca="1" si="3796"/>
        <v>#REF!</v>
      </c>
      <c r="CZ106" s="40" t="e">
        <f t="shared" ca="1" si="3796"/>
        <v>#REF!</v>
      </c>
      <c r="DA106" s="40" t="e">
        <f t="shared" ca="1" si="3796"/>
        <v>#REF!</v>
      </c>
      <c r="DB106" s="40" t="e">
        <f t="shared" ca="1" si="3796"/>
        <v>#REF!</v>
      </c>
      <c r="DC106" s="40" t="e">
        <f t="shared" ca="1" si="3796"/>
        <v>#REF!</v>
      </c>
      <c r="DD106" s="40" t="e">
        <f t="shared" ca="1" si="3796"/>
        <v>#REF!</v>
      </c>
      <c r="DE106" s="40" t="e">
        <f t="shared" ca="1" si="3796"/>
        <v>#REF!</v>
      </c>
      <c r="DF106" s="40" t="e">
        <f t="shared" ca="1" si="3796"/>
        <v>#REF!</v>
      </c>
      <c r="DG106" s="40" t="e">
        <f t="shared" ca="1" si="3796"/>
        <v>#REF!</v>
      </c>
      <c r="DH106" s="40" t="e">
        <f t="shared" ca="1" si="3796"/>
        <v>#REF!</v>
      </c>
      <c r="DI106" s="40" t="e">
        <f t="shared" ca="1" si="3796"/>
        <v>#REF!</v>
      </c>
      <c r="DJ106" s="40" t="e">
        <f t="shared" ca="1" si="3796"/>
        <v>#REF!</v>
      </c>
      <c r="DK106" s="40" t="e">
        <f t="shared" ca="1" si="3796"/>
        <v>#REF!</v>
      </c>
      <c r="DL106" s="40" t="e">
        <f t="shared" ca="1" si="3796"/>
        <v>#REF!</v>
      </c>
      <c r="DM106" s="40" t="e">
        <f t="shared" ca="1" si="3796"/>
        <v>#REF!</v>
      </c>
      <c r="DN106" s="40" t="e">
        <f t="shared" ca="1" si="3796"/>
        <v>#REF!</v>
      </c>
      <c r="DO106" s="40" t="e">
        <f t="shared" ca="1" si="3796"/>
        <v>#REF!</v>
      </c>
      <c r="DP106" s="40" t="e">
        <f t="shared" ca="1" si="3796"/>
        <v>#REF!</v>
      </c>
      <c r="DQ106" s="40" t="e">
        <f t="shared" ca="1" si="3796"/>
        <v>#REF!</v>
      </c>
      <c r="DR106" s="40" t="e">
        <f t="shared" ca="1" si="3796"/>
        <v>#REF!</v>
      </c>
      <c r="DS106" s="40" t="e">
        <f t="shared" ca="1" si="3796"/>
        <v>#REF!</v>
      </c>
      <c r="DT106" s="40" t="e">
        <f t="shared" ca="1" si="3796"/>
        <v>#REF!</v>
      </c>
      <c r="DU106" s="40" t="e">
        <f t="shared" ca="1" si="3796"/>
        <v>#REF!</v>
      </c>
      <c r="DV106" s="40" t="e">
        <f t="shared" ca="1" si="3796"/>
        <v>#REF!</v>
      </c>
      <c r="DW106" s="40" t="e">
        <f t="shared" ca="1" si="3796"/>
        <v>#REF!</v>
      </c>
      <c r="DX106" s="40" t="e">
        <f t="shared" ca="1" si="3796"/>
        <v>#REF!</v>
      </c>
      <c r="DY106" s="40" t="e">
        <f t="shared" ca="1" si="3796"/>
        <v>#REF!</v>
      </c>
      <c r="DZ106" s="40" t="e">
        <f t="shared" ca="1" si="3796"/>
        <v>#REF!</v>
      </c>
      <c r="EA106" s="40" t="e">
        <f t="shared" ca="1" si="3796"/>
        <v>#REF!</v>
      </c>
      <c r="EB106" s="40" t="e">
        <f t="shared" ca="1" si="3796"/>
        <v>#REF!</v>
      </c>
      <c r="EC106" s="40" t="e">
        <f t="shared" ca="1" si="3796"/>
        <v>#REF!</v>
      </c>
      <c r="ED106" s="40" t="e">
        <f t="shared" ca="1" si="3796"/>
        <v>#REF!</v>
      </c>
      <c r="EE106" s="40" t="e">
        <f t="shared" ca="1" si="3796"/>
        <v>#REF!</v>
      </c>
      <c r="EF106" s="40" t="e">
        <f t="shared" ca="1" si="3796"/>
        <v>#REF!</v>
      </c>
      <c r="EG106" s="40" t="e">
        <f t="shared" ca="1" si="3796"/>
        <v>#REF!</v>
      </c>
      <c r="EH106" s="40" t="e">
        <f t="shared" ca="1" si="3796"/>
        <v>#REF!</v>
      </c>
      <c r="EI106" s="40" t="e">
        <f t="shared" ca="1" si="3796"/>
        <v>#REF!</v>
      </c>
      <c r="EJ106" s="40" t="e">
        <f t="shared" ca="1" si="3796"/>
        <v>#REF!</v>
      </c>
      <c r="EK106" s="40" t="e">
        <f t="shared" ca="1" si="3796"/>
        <v>#REF!</v>
      </c>
      <c r="EL106" s="40" t="e">
        <f t="shared" ca="1" si="3796"/>
        <v>#REF!</v>
      </c>
      <c r="EM106" s="40" t="e">
        <f t="shared" ca="1" si="3796"/>
        <v>#REF!</v>
      </c>
      <c r="EN106" s="40" t="e">
        <f t="shared" ca="1" si="3796"/>
        <v>#REF!</v>
      </c>
      <c r="EO106" s="40" t="e">
        <f t="shared" ca="1" si="3796"/>
        <v>#REF!</v>
      </c>
      <c r="EP106" s="40" t="e">
        <f t="shared" ca="1" si="3796"/>
        <v>#REF!</v>
      </c>
      <c r="EQ106" s="40" t="e">
        <f t="shared" ca="1" si="3796"/>
        <v>#REF!</v>
      </c>
      <c r="ER106" s="40" t="e">
        <f t="shared" ca="1" si="3796"/>
        <v>#REF!</v>
      </c>
      <c r="ES106" s="40" t="e">
        <f t="shared" ca="1" si="3796"/>
        <v>#REF!</v>
      </c>
      <c r="ET106" s="40" t="e">
        <f t="shared" ca="1" si="3796"/>
        <v>#REF!</v>
      </c>
      <c r="EU106" s="40" t="e">
        <f t="shared" ca="1" si="3796"/>
        <v>#REF!</v>
      </c>
      <c r="EV106" s="40" t="e">
        <f t="shared" ca="1" si="3796"/>
        <v>#REF!</v>
      </c>
      <c r="EW106" s="40" t="e">
        <f t="shared" ca="1" si="3796"/>
        <v>#REF!</v>
      </c>
      <c r="EX106" s="40" t="e">
        <f t="shared" ca="1" si="3796"/>
        <v>#REF!</v>
      </c>
      <c r="EY106" s="40" t="e">
        <f t="shared" ca="1" si="3796"/>
        <v>#REF!</v>
      </c>
      <c r="EZ106" s="40" t="e">
        <f t="shared" ref="EZ106:GJ106" ca="1" si="3797">-EZ98</f>
        <v>#REF!</v>
      </c>
      <c r="FA106" s="40" t="e">
        <f t="shared" ca="1" si="3797"/>
        <v>#REF!</v>
      </c>
      <c r="FB106" s="40" t="e">
        <f t="shared" ca="1" si="3797"/>
        <v>#REF!</v>
      </c>
      <c r="FC106" s="40" t="e">
        <f t="shared" ca="1" si="3797"/>
        <v>#REF!</v>
      </c>
      <c r="FD106" s="40" t="e">
        <f t="shared" ca="1" si="3797"/>
        <v>#REF!</v>
      </c>
      <c r="FE106" s="40" t="e">
        <f t="shared" ca="1" si="3797"/>
        <v>#REF!</v>
      </c>
      <c r="FF106" s="40" t="e">
        <f t="shared" ca="1" si="3797"/>
        <v>#REF!</v>
      </c>
      <c r="FG106" s="40" t="e">
        <f t="shared" ca="1" si="3797"/>
        <v>#REF!</v>
      </c>
      <c r="FH106" s="40" t="e">
        <f t="shared" ca="1" si="3797"/>
        <v>#REF!</v>
      </c>
      <c r="FI106" s="40" t="e">
        <f t="shared" ca="1" si="3797"/>
        <v>#REF!</v>
      </c>
      <c r="FJ106" s="40" t="e">
        <f t="shared" ca="1" si="3797"/>
        <v>#REF!</v>
      </c>
      <c r="FK106" s="40" t="e">
        <f t="shared" ca="1" si="3797"/>
        <v>#REF!</v>
      </c>
      <c r="FL106" s="40" t="e">
        <f t="shared" ca="1" si="3797"/>
        <v>#REF!</v>
      </c>
      <c r="FM106" s="40" t="e">
        <f t="shared" ca="1" si="3797"/>
        <v>#REF!</v>
      </c>
      <c r="FN106" s="40" t="e">
        <f t="shared" ca="1" si="3797"/>
        <v>#REF!</v>
      </c>
      <c r="FO106" s="40" t="e">
        <f t="shared" ca="1" si="3797"/>
        <v>#REF!</v>
      </c>
      <c r="FP106" s="40" t="e">
        <f t="shared" ca="1" si="3797"/>
        <v>#REF!</v>
      </c>
      <c r="FQ106" s="40" t="e">
        <f t="shared" ca="1" si="3797"/>
        <v>#REF!</v>
      </c>
      <c r="FR106" s="40" t="e">
        <f t="shared" ca="1" si="3797"/>
        <v>#REF!</v>
      </c>
      <c r="FS106" s="40" t="e">
        <f t="shared" ca="1" si="3797"/>
        <v>#REF!</v>
      </c>
      <c r="FT106" s="40" t="e">
        <f t="shared" ca="1" si="3797"/>
        <v>#REF!</v>
      </c>
      <c r="FU106" s="40" t="e">
        <f t="shared" ca="1" si="3797"/>
        <v>#REF!</v>
      </c>
      <c r="FV106" s="40" t="e">
        <f t="shared" ca="1" si="3797"/>
        <v>#REF!</v>
      </c>
      <c r="FW106" s="40" t="e">
        <f t="shared" ca="1" si="3797"/>
        <v>#REF!</v>
      </c>
      <c r="FX106" s="40" t="e">
        <f t="shared" ca="1" si="3797"/>
        <v>#REF!</v>
      </c>
      <c r="FY106" s="40" t="e">
        <f t="shared" ca="1" si="3797"/>
        <v>#REF!</v>
      </c>
      <c r="FZ106" s="40" t="e">
        <f t="shared" ca="1" si="3797"/>
        <v>#REF!</v>
      </c>
      <c r="GA106" s="40" t="e">
        <f t="shared" ca="1" si="3797"/>
        <v>#REF!</v>
      </c>
      <c r="GB106" s="40" t="e">
        <f t="shared" ca="1" si="3797"/>
        <v>#REF!</v>
      </c>
      <c r="GC106" s="40" t="e">
        <f t="shared" ca="1" si="3797"/>
        <v>#REF!</v>
      </c>
      <c r="GD106" s="40" t="e">
        <f t="shared" ca="1" si="3797"/>
        <v>#REF!</v>
      </c>
      <c r="GE106" s="40" t="e">
        <f t="shared" ca="1" si="3797"/>
        <v>#REF!</v>
      </c>
      <c r="GF106" s="40" t="e">
        <f t="shared" ca="1" si="3797"/>
        <v>#REF!</v>
      </c>
      <c r="GG106" s="40" t="e">
        <f t="shared" ca="1" si="3797"/>
        <v>#REF!</v>
      </c>
      <c r="GH106" s="40" t="e">
        <f t="shared" ca="1" si="3797"/>
        <v>#REF!</v>
      </c>
      <c r="GI106" s="40" t="e">
        <f t="shared" ca="1" si="3797"/>
        <v>#REF!</v>
      </c>
      <c r="GJ106" s="40" t="e">
        <f t="shared" ca="1" si="3797"/>
        <v>#REF!</v>
      </c>
    </row>
    <row r="107" spans="3:192" x14ac:dyDescent="0.3">
      <c r="C107" s="46" t="s">
        <v>497</v>
      </c>
      <c r="F107" s="37">
        <f ca="1">SUM(F102:F106)</f>
        <v>1329.1176740683463</v>
      </c>
      <c r="G107" s="37">
        <f t="shared" ref="G107:Y107" ca="1" si="3798">SUM(G102:G106)</f>
        <v>830.93179313679684</v>
      </c>
      <c r="H107" s="37">
        <f t="shared" ca="1" si="3798"/>
        <v>619.20105247640367</v>
      </c>
      <c r="I107" s="37">
        <f t="shared" ca="1" si="3798"/>
        <v>555.23973046935066</v>
      </c>
      <c r="J107" s="37">
        <f t="shared" ca="1" si="3798"/>
        <v>752.42966605930485</v>
      </c>
      <c r="K107" s="37">
        <f t="shared" ca="1" si="3798"/>
        <v>435.00708572754422</v>
      </c>
      <c r="L107" s="37">
        <f t="shared" ca="1" si="3798"/>
        <v>396.49465974965517</v>
      </c>
      <c r="M107" s="37">
        <f t="shared" ca="1" si="3798"/>
        <v>360.02343750364128</v>
      </c>
      <c r="N107" s="37">
        <f t="shared" ca="1" si="3798"/>
        <v>325.60964256035646</v>
      </c>
      <c r="O107" s="37">
        <f t="shared" ca="1" si="3798"/>
        <v>432.26676917669204</v>
      </c>
      <c r="P107" s="37">
        <f t="shared" ca="1" si="3798"/>
        <v>263.28566741165741</v>
      </c>
      <c r="Q107" s="37">
        <f t="shared" ca="1" si="3798"/>
        <v>243.22001654192863</v>
      </c>
      <c r="R107" s="37">
        <f t="shared" ca="1" si="3798"/>
        <v>224.80107299301932</v>
      </c>
      <c r="S107" s="37">
        <f t="shared" ca="1" si="3798"/>
        <v>205.32080877219227</v>
      </c>
      <c r="T107" s="37">
        <f t="shared" ca="1" si="3798"/>
        <v>245.69145008134319</v>
      </c>
      <c r="U107" s="37">
        <f t="shared" ca="1" si="3798"/>
        <v>163.39193929795545</v>
      </c>
      <c r="V107" s="37">
        <f t="shared" ca="1" si="3798"/>
        <v>141.36963825358225</v>
      </c>
      <c r="W107" s="37">
        <f t="shared" ca="1" si="3798"/>
        <v>119.16337245254219</v>
      </c>
      <c r="X107" s="37">
        <f t="shared" ca="1" si="3798"/>
        <v>97.335103894063892</v>
      </c>
      <c r="Y107" s="47">
        <f t="shared" ca="1" si="3798"/>
        <v>91.342227795418594</v>
      </c>
      <c r="Z107" s="37">
        <f t="shared" ref="Z107:AA107" ca="1" si="3799">SUM(Z102:Z106)</f>
        <v>57.503640481696877</v>
      </c>
      <c r="AA107" s="47">
        <f t="shared" ca="1" si="3799"/>
        <v>38.865436929609238</v>
      </c>
      <c r="AB107" s="47">
        <f t="shared" ref="AB107:CM107" ca="1" si="3800">SUM(AB102:AB106)</f>
        <v>25.137959399712877</v>
      </c>
      <c r="AC107" s="47">
        <f t="shared" ca="1" si="3800"/>
        <v>15.661870205473409</v>
      </c>
      <c r="AD107" s="47">
        <f t="shared" ca="1" si="3800"/>
        <v>10.666735697502647</v>
      </c>
      <c r="AE107" s="47">
        <f t="shared" ca="1" si="3800"/>
        <v>11.49430684482901</v>
      </c>
      <c r="AF107" s="47" t="e">
        <f t="shared" ca="1" si="3800"/>
        <v>#REF!</v>
      </c>
      <c r="AG107" s="47" t="e">
        <f t="shared" ca="1" si="3800"/>
        <v>#REF!</v>
      </c>
      <c r="AH107" s="47" t="e">
        <f t="shared" ca="1" si="3800"/>
        <v>#REF!</v>
      </c>
      <c r="AI107" s="47" t="e">
        <f t="shared" ca="1" si="3800"/>
        <v>#REF!</v>
      </c>
      <c r="AJ107" s="47" t="e">
        <f t="shared" ca="1" si="3800"/>
        <v>#REF!</v>
      </c>
      <c r="AK107" s="47" t="e">
        <f t="shared" ca="1" si="3800"/>
        <v>#REF!</v>
      </c>
      <c r="AL107" s="47" t="e">
        <f t="shared" ca="1" si="3800"/>
        <v>#REF!</v>
      </c>
      <c r="AM107" s="47" t="e">
        <f t="shared" ca="1" si="3800"/>
        <v>#REF!</v>
      </c>
      <c r="AN107" s="47" t="e">
        <f t="shared" ca="1" si="3800"/>
        <v>#REF!</v>
      </c>
      <c r="AO107" s="47" t="e">
        <f t="shared" ca="1" si="3800"/>
        <v>#REF!</v>
      </c>
      <c r="AP107" s="47" t="e">
        <f t="shared" ca="1" si="3800"/>
        <v>#REF!</v>
      </c>
      <c r="AQ107" s="47" t="e">
        <f t="shared" ca="1" si="3800"/>
        <v>#REF!</v>
      </c>
      <c r="AR107" s="47" t="e">
        <f t="shared" ca="1" si="3800"/>
        <v>#REF!</v>
      </c>
      <c r="AS107" s="47" t="e">
        <f t="shared" ca="1" si="3800"/>
        <v>#REF!</v>
      </c>
      <c r="AT107" s="47" t="e">
        <f t="shared" ca="1" si="3800"/>
        <v>#REF!</v>
      </c>
      <c r="AU107" s="47" t="e">
        <f t="shared" ca="1" si="3800"/>
        <v>#REF!</v>
      </c>
      <c r="AV107" s="47" t="e">
        <f t="shared" ca="1" si="3800"/>
        <v>#REF!</v>
      </c>
      <c r="AW107" s="47" t="e">
        <f t="shared" ca="1" si="3800"/>
        <v>#REF!</v>
      </c>
      <c r="AX107" s="47" t="e">
        <f t="shared" ca="1" si="3800"/>
        <v>#REF!</v>
      </c>
      <c r="AY107" s="47" t="e">
        <f t="shared" ca="1" si="3800"/>
        <v>#REF!</v>
      </c>
      <c r="AZ107" s="47" t="e">
        <f t="shared" ca="1" si="3800"/>
        <v>#REF!</v>
      </c>
      <c r="BA107" s="47" t="e">
        <f t="shared" ca="1" si="3800"/>
        <v>#REF!</v>
      </c>
      <c r="BB107" s="47" t="e">
        <f t="shared" ca="1" si="3800"/>
        <v>#REF!</v>
      </c>
      <c r="BC107" s="47" t="e">
        <f t="shared" ca="1" si="3800"/>
        <v>#REF!</v>
      </c>
      <c r="BD107" s="47" t="e">
        <f t="shared" ca="1" si="3800"/>
        <v>#REF!</v>
      </c>
      <c r="BE107" s="47" t="e">
        <f t="shared" ca="1" si="3800"/>
        <v>#REF!</v>
      </c>
      <c r="BF107" s="47" t="e">
        <f t="shared" ca="1" si="3800"/>
        <v>#REF!</v>
      </c>
      <c r="BG107" s="47" t="e">
        <f t="shared" ca="1" si="3800"/>
        <v>#REF!</v>
      </c>
      <c r="BH107" s="47" t="e">
        <f t="shared" ca="1" si="3800"/>
        <v>#REF!</v>
      </c>
      <c r="BI107" s="47" t="e">
        <f t="shared" ca="1" si="3800"/>
        <v>#REF!</v>
      </c>
      <c r="BJ107" s="47" t="e">
        <f t="shared" ca="1" si="3800"/>
        <v>#REF!</v>
      </c>
      <c r="BK107" s="47" t="e">
        <f t="shared" ca="1" si="3800"/>
        <v>#REF!</v>
      </c>
      <c r="BL107" s="47" t="e">
        <f t="shared" ca="1" si="3800"/>
        <v>#REF!</v>
      </c>
      <c r="BM107" s="47" t="e">
        <f t="shared" ca="1" si="3800"/>
        <v>#REF!</v>
      </c>
      <c r="BN107" s="47" t="e">
        <f t="shared" ca="1" si="3800"/>
        <v>#REF!</v>
      </c>
      <c r="BO107" s="47" t="e">
        <f t="shared" ca="1" si="3800"/>
        <v>#REF!</v>
      </c>
      <c r="BP107" s="47" t="e">
        <f t="shared" ca="1" si="3800"/>
        <v>#REF!</v>
      </c>
      <c r="BQ107" s="47" t="e">
        <f t="shared" ca="1" si="3800"/>
        <v>#REF!</v>
      </c>
      <c r="BR107" s="47" t="e">
        <f t="shared" ca="1" si="3800"/>
        <v>#REF!</v>
      </c>
      <c r="BS107" s="47" t="e">
        <f t="shared" ca="1" si="3800"/>
        <v>#REF!</v>
      </c>
      <c r="BT107" s="47" t="e">
        <f t="shared" ca="1" si="3800"/>
        <v>#REF!</v>
      </c>
      <c r="BU107" s="47" t="e">
        <f t="shared" ca="1" si="3800"/>
        <v>#REF!</v>
      </c>
      <c r="BV107" s="47" t="e">
        <f t="shared" ca="1" si="3800"/>
        <v>#REF!</v>
      </c>
      <c r="BW107" s="47" t="e">
        <f t="shared" ca="1" si="3800"/>
        <v>#REF!</v>
      </c>
      <c r="BX107" s="47" t="e">
        <f t="shared" ca="1" si="3800"/>
        <v>#REF!</v>
      </c>
      <c r="BY107" s="47" t="e">
        <f t="shared" ca="1" si="3800"/>
        <v>#REF!</v>
      </c>
      <c r="BZ107" s="47" t="e">
        <f t="shared" ca="1" si="3800"/>
        <v>#REF!</v>
      </c>
      <c r="CA107" s="47" t="e">
        <f t="shared" ca="1" si="3800"/>
        <v>#REF!</v>
      </c>
      <c r="CB107" s="47" t="e">
        <f t="shared" ca="1" si="3800"/>
        <v>#REF!</v>
      </c>
      <c r="CC107" s="47" t="e">
        <f t="shared" ca="1" si="3800"/>
        <v>#REF!</v>
      </c>
      <c r="CD107" s="47" t="e">
        <f t="shared" ca="1" si="3800"/>
        <v>#REF!</v>
      </c>
      <c r="CE107" s="47" t="e">
        <f t="shared" ca="1" si="3800"/>
        <v>#REF!</v>
      </c>
      <c r="CF107" s="47" t="e">
        <f t="shared" ca="1" si="3800"/>
        <v>#REF!</v>
      </c>
      <c r="CG107" s="47" t="e">
        <f t="shared" ca="1" si="3800"/>
        <v>#REF!</v>
      </c>
      <c r="CH107" s="47" t="e">
        <f t="shared" ca="1" si="3800"/>
        <v>#REF!</v>
      </c>
      <c r="CI107" s="47" t="e">
        <f t="shared" ca="1" si="3800"/>
        <v>#REF!</v>
      </c>
      <c r="CJ107" s="47" t="e">
        <f t="shared" ca="1" si="3800"/>
        <v>#REF!</v>
      </c>
      <c r="CK107" s="47" t="e">
        <f t="shared" ca="1" si="3800"/>
        <v>#REF!</v>
      </c>
      <c r="CL107" s="47" t="e">
        <f t="shared" ca="1" si="3800"/>
        <v>#REF!</v>
      </c>
      <c r="CM107" s="47" t="e">
        <f t="shared" ca="1" si="3800"/>
        <v>#REF!</v>
      </c>
      <c r="CN107" s="47" t="e">
        <f t="shared" ref="CN107:EY107" ca="1" si="3801">SUM(CN102:CN106)</f>
        <v>#REF!</v>
      </c>
      <c r="CO107" s="47" t="e">
        <f t="shared" ca="1" si="3801"/>
        <v>#REF!</v>
      </c>
      <c r="CP107" s="47" t="e">
        <f t="shared" ca="1" si="3801"/>
        <v>#REF!</v>
      </c>
      <c r="CQ107" s="47" t="e">
        <f t="shared" ca="1" si="3801"/>
        <v>#REF!</v>
      </c>
      <c r="CR107" s="47" t="e">
        <f t="shared" ca="1" si="3801"/>
        <v>#REF!</v>
      </c>
      <c r="CS107" s="47" t="e">
        <f t="shared" ca="1" si="3801"/>
        <v>#REF!</v>
      </c>
      <c r="CT107" s="47" t="e">
        <f t="shared" ca="1" si="3801"/>
        <v>#REF!</v>
      </c>
      <c r="CU107" s="47" t="e">
        <f t="shared" ca="1" si="3801"/>
        <v>#REF!</v>
      </c>
      <c r="CV107" s="47" t="e">
        <f t="shared" ca="1" si="3801"/>
        <v>#REF!</v>
      </c>
      <c r="CW107" s="47" t="e">
        <f t="shared" ca="1" si="3801"/>
        <v>#REF!</v>
      </c>
      <c r="CX107" s="47" t="e">
        <f t="shared" ca="1" si="3801"/>
        <v>#REF!</v>
      </c>
      <c r="CY107" s="47" t="e">
        <f t="shared" ca="1" si="3801"/>
        <v>#REF!</v>
      </c>
      <c r="CZ107" s="47" t="e">
        <f t="shared" ca="1" si="3801"/>
        <v>#REF!</v>
      </c>
      <c r="DA107" s="47" t="e">
        <f t="shared" ca="1" si="3801"/>
        <v>#REF!</v>
      </c>
      <c r="DB107" s="47" t="e">
        <f t="shared" ca="1" si="3801"/>
        <v>#REF!</v>
      </c>
      <c r="DC107" s="47" t="e">
        <f t="shared" ca="1" si="3801"/>
        <v>#REF!</v>
      </c>
      <c r="DD107" s="47" t="e">
        <f t="shared" ca="1" si="3801"/>
        <v>#REF!</v>
      </c>
      <c r="DE107" s="47" t="e">
        <f t="shared" ca="1" si="3801"/>
        <v>#REF!</v>
      </c>
      <c r="DF107" s="47" t="e">
        <f t="shared" ca="1" si="3801"/>
        <v>#REF!</v>
      </c>
      <c r="DG107" s="47" t="e">
        <f t="shared" ca="1" si="3801"/>
        <v>#REF!</v>
      </c>
      <c r="DH107" s="47" t="e">
        <f t="shared" ca="1" si="3801"/>
        <v>#REF!</v>
      </c>
      <c r="DI107" s="47" t="e">
        <f t="shared" ca="1" si="3801"/>
        <v>#REF!</v>
      </c>
      <c r="DJ107" s="47" t="e">
        <f t="shared" ca="1" si="3801"/>
        <v>#REF!</v>
      </c>
      <c r="DK107" s="47" t="e">
        <f t="shared" ca="1" si="3801"/>
        <v>#REF!</v>
      </c>
      <c r="DL107" s="47" t="e">
        <f t="shared" ca="1" si="3801"/>
        <v>#REF!</v>
      </c>
      <c r="DM107" s="47" t="e">
        <f t="shared" ca="1" si="3801"/>
        <v>#REF!</v>
      </c>
      <c r="DN107" s="47" t="e">
        <f t="shared" ca="1" si="3801"/>
        <v>#REF!</v>
      </c>
      <c r="DO107" s="47" t="e">
        <f t="shared" ca="1" si="3801"/>
        <v>#REF!</v>
      </c>
      <c r="DP107" s="47" t="e">
        <f t="shared" ca="1" si="3801"/>
        <v>#REF!</v>
      </c>
      <c r="DQ107" s="47" t="e">
        <f t="shared" ca="1" si="3801"/>
        <v>#REF!</v>
      </c>
      <c r="DR107" s="47" t="e">
        <f t="shared" ca="1" si="3801"/>
        <v>#REF!</v>
      </c>
      <c r="DS107" s="47" t="e">
        <f t="shared" ca="1" si="3801"/>
        <v>#REF!</v>
      </c>
      <c r="DT107" s="47" t="e">
        <f t="shared" ca="1" si="3801"/>
        <v>#REF!</v>
      </c>
      <c r="DU107" s="47" t="e">
        <f t="shared" ca="1" si="3801"/>
        <v>#REF!</v>
      </c>
      <c r="DV107" s="47" t="e">
        <f t="shared" ca="1" si="3801"/>
        <v>#REF!</v>
      </c>
      <c r="DW107" s="47" t="e">
        <f t="shared" ca="1" si="3801"/>
        <v>#REF!</v>
      </c>
      <c r="DX107" s="47" t="e">
        <f t="shared" ca="1" si="3801"/>
        <v>#REF!</v>
      </c>
      <c r="DY107" s="47" t="e">
        <f t="shared" ca="1" si="3801"/>
        <v>#REF!</v>
      </c>
      <c r="DZ107" s="47" t="e">
        <f t="shared" ca="1" si="3801"/>
        <v>#REF!</v>
      </c>
      <c r="EA107" s="47" t="e">
        <f t="shared" ca="1" si="3801"/>
        <v>#REF!</v>
      </c>
      <c r="EB107" s="47" t="e">
        <f t="shared" ca="1" si="3801"/>
        <v>#REF!</v>
      </c>
      <c r="EC107" s="47" t="e">
        <f t="shared" ca="1" si="3801"/>
        <v>#REF!</v>
      </c>
      <c r="ED107" s="47" t="e">
        <f t="shared" ca="1" si="3801"/>
        <v>#REF!</v>
      </c>
      <c r="EE107" s="47" t="e">
        <f t="shared" ca="1" si="3801"/>
        <v>#REF!</v>
      </c>
      <c r="EF107" s="47" t="e">
        <f t="shared" ca="1" si="3801"/>
        <v>#REF!</v>
      </c>
      <c r="EG107" s="47" t="e">
        <f t="shared" ca="1" si="3801"/>
        <v>#REF!</v>
      </c>
      <c r="EH107" s="47" t="e">
        <f t="shared" ca="1" si="3801"/>
        <v>#REF!</v>
      </c>
      <c r="EI107" s="47" t="e">
        <f t="shared" ca="1" si="3801"/>
        <v>#REF!</v>
      </c>
      <c r="EJ107" s="47" t="e">
        <f t="shared" ca="1" si="3801"/>
        <v>#REF!</v>
      </c>
      <c r="EK107" s="47" t="e">
        <f t="shared" ca="1" si="3801"/>
        <v>#REF!</v>
      </c>
      <c r="EL107" s="47" t="e">
        <f t="shared" ca="1" si="3801"/>
        <v>#REF!</v>
      </c>
      <c r="EM107" s="47" t="e">
        <f t="shared" ca="1" si="3801"/>
        <v>#REF!</v>
      </c>
      <c r="EN107" s="47" t="e">
        <f t="shared" ca="1" si="3801"/>
        <v>#REF!</v>
      </c>
      <c r="EO107" s="47" t="e">
        <f t="shared" ca="1" si="3801"/>
        <v>#REF!</v>
      </c>
      <c r="EP107" s="47" t="e">
        <f t="shared" ca="1" si="3801"/>
        <v>#REF!</v>
      </c>
      <c r="EQ107" s="47" t="e">
        <f t="shared" ca="1" si="3801"/>
        <v>#REF!</v>
      </c>
      <c r="ER107" s="47" t="e">
        <f t="shared" ca="1" si="3801"/>
        <v>#REF!</v>
      </c>
      <c r="ES107" s="47" t="e">
        <f t="shared" ca="1" si="3801"/>
        <v>#REF!</v>
      </c>
      <c r="ET107" s="47" t="e">
        <f t="shared" ca="1" si="3801"/>
        <v>#REF!</v>
      </c>
      <c r="EU107" s="47" t="e">
        <f t="shared" ca="1" si="3801"/>
        <v>#REF!</v>
      </c>
      <c r="EV107" s="47" t="e">
        <f t="shared" ca="1" si="3801"/>
        <v>#REF!</v>
      </c>
      <c r="EW107" s="47" t="e">
        <f t="shared" ca="1" si="3801"/>
        <v>#REF!</v>
      </c>
      <c r="EX107" s="47" t="e">
        <f t="shared" ca="1" si="3801"/>
        <v>#REF!</v>
      </c>
      <c r="EY107" s="47" t="e">
        <f t="shared" ca="1" si="3801"/>
        <v>#REF!</v>
      </c>
      <c r="EZ107" s="47" t="e">
        <f t="shared" ref="EZ107:GJ107" ca="1" si="3802">SUM(EZ102:EZ106)</f>
        <v>#REF!</v>
      </c>
      <c r="FA107" s="47" t="e">
        <f t="shared" ca="1" si="3802"/>
        <v>#REF!</v>
      </c>
      <c r="FB107" s="47" t="e">
        <f t="shared" ca="1" si="3802"/>
        <v>#REF!</v>
      </c>
      <c r="FC107" s="47" t="e">
        <f t="shared" ca="1" si="3802"/>
        <v>#REF!</v>
      </c>
      <c r="FD107" s="47" t="e">
        <f t="shared" ca="1" si="3802"/>
        <v>#REF!</v>
      </c>
      <c r="FE107" s="47" t="e">
        <f t="shared" ca="1" si="3802"/>
        <v>#REF!</v>
      </c>
      <c r="FF107" s="47" t="e">
        <f t="shared" ca="1" si="3802"/>
        <v>#REF!</v>
      </c>
      <c r="FG107" s="47" t="e">
        <f t="shared" ca="1" si="3802"/>
        <v>#REF!</v>
      </c>
      <c r="FH107" s="47" t="e">
        <f t="shared" ca="1" si="3802"/>
        <v>#REF!</v>
      </c>
      <c r="FI107" s="47" t="e">
        <f t="shared" ca="1" si="3802"/>
        <v>#REF!</v>
      </c>
      <c r="FJ107" s="47" t="e">
        <f t="shared" ca="1" si="3802"/>
        <v>#REF!</v>
      </c>
      <c r="FK107" s="47" t="e">
        <f t="shared" ca="1" si="3802"/>
        <v>#REF!</v>
      </c>
      <c r="FL107" s="47" t="e">
        <f t="shared" ca="1" si="3802"/>
        <v>#REF!</v>
      </c>
      <c r="FM107" s="47" t="e">
        <f t="shared" ca="1" si="3802"/>
        <v>#REF!</v>
      </c>
      <c r="FN107" s="47" t="e">
        <f t="shared" ca="1" si="3802"/>
        <v>#REF!</v>
      </c>
      <c r="FO107" s="47" t="e">
        <f t="shared" ca="1" si="3802"/>
        <v>#REF!</v>
      </c>
      <c r="FP107" s="47" t="e">
        <f t="shared" ca="1" si="3802"/>
        <v>#REF!</v>
      </c>
      <c r="FQ107" s="47" t="e">
        <f t="shared" ca="1" si="3802"/>
        <v>#REF!</v>
      </c>
      <c r="FR107" s="47" t="e">
        <f t="shared" ca="1" si="3802"/>
        <v>#REF!</v>
      </c>
      <c r="FS107" s="47" t="e">
        <f t="shared" ca="1" si="3802"/>
        <v>#REF!</v>
      </c>
      <c r="FT107" s="47" t="e">
        <f t="shared" ca="1" si="3802"/>
        <v>#REF!</v>
      </c>
      <c r="FU107" s="47" t="e">
        <f t="shared" ca="1" si="3802"/>
        <v>#REF!</v>
      </c>
      <c r="FV107" s="47" t="e">
        <f t="shared" ca="1" si="3802"/>
        <v>#REF!</v>
      </c>
      <c r="FW107" s="47" t="e">
        <f t="shared" ca="1" si="3802"/>
        <v>#REF!</v>
      </c>
      <c r="FX107" s="47" t="e">
        <f t="shared" ca="1" si="3802"/>
        <v>#REF!</v>
      </c>
      <c r="FY107" s="47" t="e">
        <f t="shared" ca="1" si="3802"/>
        <v>#REF!</v>
      </c>
      <c r="FZ107" s="47" t="e">
        <f t="shared" ca="1" si="3802"/>
        <v>#REF!</v>
      </c>
      <c r="GA107" s="47" t="e">
        <f t="shared" ca="1" si="3802"/>
        <v>#REF!</v>
      </c>
      <c r="GB107" s="47" t="e">
        <f t="shared" ca="1" si="3802"/>
        <v>#REF!</v>
      </c>
      <c r="GC107" s="47" t="e">
        <f t="shared" ca="1" si="3802"/>
        <v>#REF!</v>
      </c>
      <c r="GD107" s="47" t="e">
        <f t="shared" ca="1" si="3802"/>
        <v>#REF!</v>
      </c>
      <c r="GE107" s="47" t="e">
        <f t="shared" ca="1" si="3802"/>
        <v>#REF!</v>
      </c>
      <c r="GF107" s="47" t="e">
        <f t="shared" ca="1" si="3802"/>
        <v>#REF!</v>
      </c>
      <c r="GG107" s="47" t="e">
        <f t="shared" ca="1" si="3802"/>
        <v>#REF!</v>
      </c>
      <c r="GH107" s="47" t="e">
        <f t="shared" ca="1" si="3802"/>
        <v>#REF!</v>
      </c>
      <c r="GI107" s="47" t="e">
        <f t="shared" ca="1" si="3802"/>
        <v>#REF!</v>
      </c>
      <c r="GJ107" s="47" t="e">
        <f t="shared" ca="1" si="3802"/>
        <v>#REF!</v>
      </c>
    </row>
    <row r="108" spans="3:192" x14ac:dyDescent="0.3">
      <c r="C108" s="46"/>
      <c r="F108" s="37"/>
      <c r="Y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0"/>
      <c r="DN108" s="40"/>
      <c r="DO108" s="40"/>
      <c r="DP108" s="40"/>
      <c r="DQ108" s="40"/>
      <c r="DR108" s="40"/>
      <c r="DS108" s="40"/>
      <c r="DT108" s="40"/>
      <c r="DU108" s="40"/>
      <c r="DV108" s="40"/>
      <c r="DW108" s="40"/>
      <c r="DX108" s="40"/>
      <c r="DY108" s="40"/>
      <c r="DZ108" s="40"/>
      <c r="EA108" s="40"/>
      <c r="EB108" s="40"/>
      <c r="EC108" s="40"/>
      <c r="ED108" s="40"/>
      <c r="EE108" s="40"/>
      <c r="EF108" s="40"/>
      <c r="EG108" s="40"/>
      <c r="EH108" s="40"/>
      <c r="EI108" s="40"/>
      <c r="EJ108" s="40"/>
      <c r="EK108" s="40"/>
      <c r="EL108" s="40"/>
      <c r="EM108" s="40"/>
      <c r="EN108" s="40"/>
      <c r="EO108" s="40"/>
      <c r="EP108" s="40"/>
      <c r="EQ108" s="40"/>
      <c r="ER108" s="40"/>
      <c r="ES108" s="40"/>
      <c r="ET108" s="40"/>
      <c r="EU108" s="40"/>
      <c r="EV108" s="40"/>
      <c r="EW108" s="40"/>
      <c r="EX108" s="40"/>
      <c r="EY108" s="40"/>
      <c r="EZ108" s="40"/>
      <c r="FA108" s="40"/>
      <c r="FB108" s="40"/>
      <c r="FC108" s="40"/>
      <c r="FD108" s="40"/>
      <c r="FE108" s="40"/>
      <c r="FF108" s="40"/>
      <c r="FG108" s="40"/>
      <c r="FH108" s="40"/>
      <c r="FI108" s="40"/>
      <c r="FJ108" s="40"/>
      <c r="FK108" s="40"/>
      <c r="FL108" s="40"/>
      <c r="FM108" s="40"/>
      <c r="FN108" s="40"/>
      <c r="FO108" s="40"/>
      <c r="FP108" s="40"/>
      <c r="FQ108" s="40"/>
      <c r="FR108" s="40"/>
      <c r="FS108" s="40"/>
      <c r="FT108" s="40"/>
      <c r="FU108" s="40"/>
      <c r="FV108" s="40"/>
      <c r="FW108" s="40"/>
      <c r="FX108" s="40"/>
      <c r="FY108" s="40"/>
      <c r="FZ108" s="40"/>
      <c r="GA108" s="40"/>
      <c r="GB108" s="40"/>
      <c r="GC108" s="40"/>
      <c r="GD108" s="40"/>
      <c r="GE108" s="40"/>
      <c r="GF108" s="40"/>
      <c r="GG108" s="40"/>
      <c r="GH108" s="40"/>
      <c r="GI108" s="40"/>
      <c r="GJ108" s="40"/>
    </row>
    <row r="109" spans="3:192" x14ac:dyDescent="0.3">
      <c r="C109" s="31" t="s">
        <v>498</v>
      </c>
      <c r="F109" s="35">
        <f t="shared" ref="F109:AK109" si="3803">F32</f>
        <v>-715.76087572582719</v>
      </c>
      <c r="G109" s="35">
        <f t="shared" si="3803"/>
        <v>-429.54642624211044</v>
      </c>
      <c r="H109" s="35">
        <f t="shared" si="3803"/>
        <v>-301.77208419230874</v>
      </c>
      <c r="I109" s="35">
        <f t="shared" si="3803"/>
        <v>-274.43848257065105</v>
      </c>
      <c r="J109" s="35">
        <f t="shared" si="3803"/>
        <v>-508.40432836419893</v>
      </c>
      <c r="K109" s="35">
        <f t="shared" si="3803"/>
        <v>-214.83548641515756</v>
      </c>
      <c r="L109" s="35">
        <f t="shared" si="3803"/>
        <v>-201.95833996998343</v>
      </c>
      <c r="M109" s="35">
        <f t="shared" si="3803"/>
        <v>-189.03318139753208</v>
      </c>
      <c r="N109" s="35">
        <f t="shared" si="3803"/>
        <v>-176.17650483069855</v>
      </c>
      <c r="O109" s="35">
        <f t="shared" si="3803"/>
        <v>-301.30042389708319</v>
      </c>
      <c r="P109" s="35">
        <f t="shared" si="3803"/>
        <v>-151.40391499460981</v>
      </c>
      <c r="Q109" s="35">
        <f t="shared" si="3803"/>
        <v>-147.82659555280421</v>
      </c>
      <c r="R109" s="35">
        <f t="shared" si="3803"/>
        <v>-142.44214355710531</v>
      </c>
      <c r="S109" s="35">
        <f t="shared" si="3803"/>
        <v>-135.17698857162148</v>
      </c>
      <c r="T109" s="35">
        <f t="shared" si="3803"/>
        <v>-184.53929833564158</v>
      </c>
      <c r="U109" s="35">
        <f t="shared" si="3803"/>
        <v>-115.1291386813036</v>
      </c>
      <c r="V109" s="35">
        <f t="shared" si="3803"/>
        <v>-102.6827839322152</v>
      </c>
      <c r="W109" s="35">
        <f t="shared" si="3803"/>
        <v>-89.059205451286942</v>
      </c>
      <c r="X109" s="35">
        <f t="shared" si="3803"/>
        <v>-74.750284722811458</v>
      </c>
      <c r="Y109" s="40">
        <f t="shared" si="3803"/>
        <v>-74.891336804763156</v>
      </c>
      <c r="Z109" s="35">
        <f t="shared" si="3803"/>
        <v>-46.541560025220271</v>
      </c>
      <c r="AA109" s="40">
        <f t="shared" si="3803"/>
        <v>-32.022469865817321</v>
      </c>
      <c r="AB109" s="40">
        <f t="shared" si="3803"/>
        <v>-21.079173566910789</v>
      </c>
      <c r="AC109" s="40">
        <f t="shared" si="3803"/>
        <v>-13.377144669935594</v>
      </c>
      <c r="AD109" s="40">
        <f t="shared" si="3803"/>
        <v>-9.5230388819928002</v>
      </c>
      <c r="AE109" s="40">
        <f t="shared" si="3803"/>
        <v>-11.156997658268081</v>
      </c>
      <c r="AF109" s="40" t="e">
        <f t="shared" si="3803"/>
        <v>#N/A</v>
      </c>
      <c r="AG109" s="40" t="e">
        <f t="shared" si="3803"/>
        <v>#N/A</v>
      </c>
      <c r="AH109" s="40" t="e">
        <f t="shared" si="3803"/>
        <v>#N/A</v>
      </c>
      <c r="AI109" s="40" t="e">
        <f t="shared" si="3803"/>
        <v>#N/A</v>
      </c>
      <c r="AJ109" s="40" t="e">
        <f t="shared" si="3803"/>
        <v>#N/A</v>
      </c>
      <c r="AK109" s="40" t="e">
        <f t="shared" si="3803"/>
        <v>#N/A</v>
      </c>
      <c r="AL109" s="40" t="e">
        <f t="shared" ref="AL109:BQ109" si="3804">AL32</f>
        <v>#N/A</v>
      </c>
      <c r="AM109" s="40" t="e">
        <f t="shared" si="3804"/>
        <v>#N/A</v>
      </c>
      <c r="AN109" s="40" t="e">
        <f t="shared" si="3804"/>
        <v>#N/A</v>
      </c>
      <c r="AO109" s="40" t="e">
        <f t="shared" si="3804"/>
        <v>#N/A</v>
      </c>
      <c r="AP109" s="40" t="e">
        <f t="shared" si="3804"/>
        <v>#N/A</v>
      </c>
      <c r="AQ109" s="40" t="e">
        <f t="shared" si="3804"/>
        <v>#N/A</v>
      </c>
      <c r="AR109" s="40" t="e">
        <f t="shared" si="3804"/>
        <v>#N/A</v>
      </c>
      <c r="AS109" s="40" t="e">
        <f t="shared" si="3804"/>
        <v>#N/A</v>
      </c>
      <c r="AT109" s="40" t="e">
        <f t="shared" si="3804"/>
        <v>#N/A</v>
      </c>
      <c r="AU109" s="40" t="e">
        <f t="shared" si="3804"/>
        <v>#N/A</v>
      </c>
      <c r="AV109" s="40" t="e">
        <f t="shared" si="3804"/>
        <v>#N/A</v>
      </c>
      <c r="AW109" s="40" t="e">
        <f t="shared" si="3804"/>
        <v>#N/A</v>
      </c>
      <c r="AX109" s="40" t="e">
        <f t="shared" si="3804"/>
        <v>#N/A</v>
      </c>
      <c r="AY109" s="40" t="e">
        <f t="shared" si="3804"/>
        <v>#N/A</v>
      </c>
      <c r="AZ109" s="40" t="e">
        <f t="shared" si="3804"/>
        <v>#N/A</v>
      </c>
      <c r="BA109" s="40" t="e">
        <f t="shared" si="3804"/>
        <v>#N/A</v>
      </c>
      <c r="BB109" s="40" t="e">
        <f t="shared" si="3804"/>
        <v>#N/A</v>
      </c>
      <c r="BC109" s="40" t="e">
        <f t="shared" si="3804"/>
        <v>#N/A</v>
      </c>
      <c r="BD109" s="40" t="e">
        <f t="shared" si="3804"/>
        <v>#N/A</v>
      </c>
      <c r="BE109" s="40" t="e">
        <f t="shared" si="3804"/>
        <v>#N/A</v>
      </c>
      <c r="BF109" s="40" t="e">
        <f t="shared" si="3804"/>
        <v>#N/A</v>
      </c>
      <c r="BG109" s="40" t="e">
        <f t="shared" si="3804"/>
        <v>#N/A</v>
      </c>
      <c r="BH109" s="40" t="e">
        <f t="shared" si="3804"/>
        <v>#N/A</v>
      </c>
      <c r="BI109" s="40" t="e">
        <f t="shared" si="3804"/>
        <v>#N/A</v>
      </c>
      <c r="BJ109" s="40" t="e">
        <f t="shared" si="3804"/>
        <v>#N/A</v>
      </c>
      <c r="BK109" s="40" t="e">
        <f t="shared" si="3804"/>
        <v>#N/A</v>
      </c>
      <c r="BL109" s="40" t="e">
        <f t="shared" si="3804"/>
        <v>#N/A</v>
      </c>
      <c r="BM109" s="40" t="e">
        <f t="shared" si="3804"/>
        <v>#N/A</v>
      </c>
      <c r="BN109" s="40" t="e">
        <f t="shared" si="3804"/>
        <v>#N/A</v>
      </c>
      <c r="BO109" s="40" t="e">
        <f t="shared" si="3804"/>
        <v>#N/A</v>
      </c>
      <c r="BP109" s="40" t="e">
        <f t="shared" si="3804"/>
        <v>#N/A</v>
      </c>
      <c r="BQ109" s="40" t="e">
        <f t="shared" si="3804"/>
        <v>#N/A</v>
      </c>
      <c r="BR109" s="40" t="e">
        <f t="shared" ref="BR109:CW109" si="3805">BR32</f>
        <v>#N/A</v>
      </c>
      <c r="BS109" s="40" t="e">
        <f t="shared" si="3805"/>
        <v>#N/A</v>
      </c>
      <c r="BT109" s="40" t="e">
        <f t="shared" si="3805"/>
        <v>#N/A</v>
      </c>
      <c r="BU109" s="40" t="e">
        <f t="shared" si="3805"/>
        <v>#N/A</v>
      </c>
      <c r="BV109" s="40" t="e">
        <f t="shared" si="3805"/>
        <v>#N/A</v>
      </c>
      <c r="BW109" s="40" t="e">
        <f t="shared" si="3805"/>
        <v>#N/A</v>
      </c>
      <c r="BX109" s="40" t="e">
        <f t="shared" si="3805"/>
        <v>#N/A</v>
      </c>
      <c r="BY109" s="40" t="e">
        <f t="shared" si="3805"/>
        <v>#N/A</v>
      </c>
      <c r="BZ109" s="40" t="e">
        <f t="shared" si="3805"/>
        <v>#N/A</v>
      </c>
      <c r="CA109" s="40" t="e">
        <f t="shared" si="3805"/>
        <v>#N/A</v>
      </c>
      <c r="CB109" s="40" t="e">
        <f t="shared" si="3805"/>
        <v>#N/A</v>
      </c>
      <c r="CC109" s="40" t="e">
        <f t="shared" si="3805"/>
        <v>#N/A</v>
      </c>
      <c r="CD109" s="40" t="e">
        <f t="shared" si="3805"/>
        <v>#N/A</v>
      </c>
      <c r="CE109" s="40" t="e">
        <f t="shared" si="3805"/>
        <v>#N/A</v>
      </c>
      <c r="CF109" s="40" t="e">
        <f t="shared" si="3805"/>
        <v>#N/A</v>
      </c>
      <c r="CG109" s="40" t="e">
        <f t="shared" si="3805"/>
        <v>#N/A</v>
      </c>
      <c r="CH109" s="40" t="e">
        <f t="shared" si="3805"/>
        <v>#N/A</v>
      </c>
      <c r="CI109" s="40" t="e">
        <f t="shared" si="3805"/>
        <v>#N/A</v>
      </c>
      <c r="CJ109" s="40" t="e">
        <f t="shared" si="3805"/>
        <v>#N/A</v>
      </c>
      <c r="CK109" s="40" t="e">
        <f t="shared" si="3805"/>
        <v>#N/A</v>
      </c>
      <c r="CL109" s="40" t="e">
        <f t="shared" si="3805"/>
        <v>#N/A</v>
      </c>
      <c r="CM109" s="40" t="e">
        <f t="shared" si="3805"/>
        <v>#N/A</v>
      </c>
      <c r="CN109" s="40" t="e">
        <f t="shared" si="3805"/>
        <v>#N/A</v>
      </c>
      <c r="CO109" s="40" t="e">
        <f t="shared" si="3805"/>
        <v>#N/A</v>
      </c>
      <c r="CP109" s="40" t="e">
        <f t="shared" si="3805"/>
        <v>#N/A</v>
      </c>
      <c r="CQ109" s="40" t="e">
        <f t="shared" si="3805"/>
        <v>#N/A</v>
      </c>
      <c r="CR109" s="40" t="e">
        <f t="shared" si="3805"/>
        <v>#N/A</v>
      </c>
      <c r="CS109" s="40" t="e">
        <f t="shared" si="3805"/>
        <v>#N/A</v>
      </c>
      <c r="CT109" s="40" t="e">
        <f t="shared" si="3805"/>
        <v>#N/A</v>
      </c>
      <c r="CU109" s="40" t="e">
        <f t="shared" si="3805"/>
        <v>#N/A</v>
      </c>
      <c r="CV109" s="40" t="e">
        <f t="shared" si="3805"/>
        <v>#N/A</v>
      </c>
      <c r="CW109" s="40" t="e">
        <f t="shared" si="3805"/>
        <v>#N/A</v>
      </c>
      <c r="CX109" s="40" t="e">
        <f t="shared" ref="CX109:EC109" si="3806">CX32</f>
        <v>#N/A</v>
      </c>
      <c r="CY109" s="40" t="e">
        <f t="shared" si="3806"/>
        <v>#N/A</v>
      </c>
      <c r="CZ109" s="40" t="e">
        <f t="shared" si="3806"/>
        <v>#N/A</v>
      </c>
      <c r="DA109" s="40" t="e">
        <f t="shared" si="3806"/>
        <v>#N/A</v>
      </c>
      <c r="DB109" s="40" t="e">
        <f t="shared" si="3806"/>
        <v>#N/A</v>
      </c>
      <c r="DC109" s="40" t="e">
        <f t="shared" si="3806"/>
        <v>#N/A</v>
      </c>
      <c r="DD109" s="40" t="e">
        <f t="shared" si="3806"/>
        <v>#N/A</v>
      </c>
      <c r="DE109" s="40" t="e">
        <f t="shared" si="3806"/>
        <v>#N/A</v>
      </c>
      <c r="DF109" s="40" t="e">
        <f t="shared" si="3806"/>
        <v>#N/A</v>
      </c>
      <c r="DG109" s="40" t="e">
        <f t="shared" si="3806"/>
        <v>#N/A</v>
      </c>
      <c r="DH109" s="40" t="e">
        <f t="shared" si="3806"/>
        <v>#N/A</v>
      </c>
      <c r="DI109" s="40" t="e">
        <f t="shared" si="3806"/>
        <v>#N/A</v>
      </c>
      <c r="DJ109" s="40" t="e">
        <f t="shared" si="3806"/>
        <v>#N/A</v>
      </c>
      <c r="DK109" s="40" t="e">
        <f t="shared" si="3806"/>
        <v>#N/A</v>
      </c>
      <c r="DL109" s="40" t="e">
        <f t="shared" si="3806"/>
        <v>#N/A</v>
      </c>
      <c r="DM109" s="40" t="e">
        <f t="shared" si="3806"/>
        <v>#N/A</v>
      </c>
      <c r="DN109" s="40" t="e">
        <f t="shared" si="3806"/>
        <v>#N/A</v>
      </c>
      <c r="DO109" s="40" t="e">
        <f t="shared" si="3806"/>
        <v>#N/A</v>
      </c>
      <c r="DP109" s="40" t="e">
        <f t="shared" si="3806"/>
        <v>#N/A</v>
      </c>
      <c r="DQ109" s="40" t="e">
        <f t="shared" si="3806"/>
        <v>#N/A</v>
      </c>
      <c r="DR109" s="40" t="e">
        <f t="shared" si="3806"/>
        <v>#N/A</v>
      </c>
      <c r="DS109" s="40" t="e">
        <f t="shared" si="3806"/>
        <v>#N/A</v>
      </c>
      <c r="DT109" s="40" t="e">
        <f t="shared" si="3806"/>
        <v>#N/A</v>
      </c>
      <c r="DU109" s="40" t="e">
        <f t="shared" si="3806"/>
        <v>#N/A</v>
      </c>
      <c r="DV109" s="40" t="e">
        <f t="shared" si="3806"/>
        <v>#N/A</v>
      </c>
      <c r="DW109" s="40" t="e">
        <f t="shared" si="3806"/>
        <v>#N/A</v>
      </c>
      <c r="DX109" s="40" t="e">
        <f t="shared" si="3806"/>
        <v>#N/A</v>
      </c>
      <c r="DY109" s="40" t="e">
        <f t="shared" si="3806"/>
        <v>#N/A</v>
      </c>
      <c r="DZ109" s="40" t="e">
        <f t="shared" si="3806"/>
        <v>#N/A</v>
      </c>
      <c r="EA109" s="40" t="e">
        <f t="shared" si="3806"/>
        <v>#N/A</v>
      </c>
      <c r="EB109" s="40" t="e">
        <f t="shared" si="3806"/>
        <v>#N/A</v>
      </c>
      <c r="EC109" s="40" t="e">
        <f t="shared" si="3806"/>
        <v>#N/A</v>
      </c>
      <c r="ED109" s="40" t="e">
        <f t="shared" ref="ED109:FI109" si="3807">ED32</f>
        <v>#N/A</v>
      </c>
      <c r="EE109" s="40" t="e">
        <f t="shared" si="3807"/>
        <v>#N/A</v>
      </c>
      <c r="EF109" s="40" t="e">
        <f t="shared" si="3807"/>
        <v>#N/A</v>
      </c>
      <c r="EG109" s="40" t="e">
        <f t="shared" si="3807"/>
        <v>#N/A</v>
      </c>
      <c r="EH109" s="40" t="e">
        <f t="shared" si="3807"/>
        <v>#N/A</v>
      </c>
      <c r="EI109" s="40" t="e">
        <f t="shared" si="3807"/>
        <v>#N/A</v>
      </c>
      <c r="EJ109" s="40" t="e">
        <f t="shared" si="3807"/>
        <v>#N/A</v>
      </c>
      <c r="EK109" s="40" t="e">
        <f t="shared" si="3807"/>
        <v>#N/A</v>
      </c>
      <c r="EL109" s="40" t="e">
        <f t="shared" si="3807"/>
        <v>#N/A</v>
      </c>
      <c r="EM109" s="40" t="e">
        <f t="shared" si="3807"/>
        <v>#N/A</v>
      </c>
      <c r="EN109" s="40" t="e">
        <f t="shared" si="3807"/>
        <v>#N/A</v>
      </c>
      <c r="EO109" s="40" t="e">
        <f t="shared" si="3807"/>
        <v>#N/A</v>
      </c>
      <c r="EP109" s="40" t="e">
        <f t="shared" si="3807"/>
        <v>#N/A</v>
      </c>
      <c r="EQ109" s="40" t="e">
        <f t="shared" si="3807"/>
        <v>#N/A</v>
      </c>
      <c r="ER109" s="40" t="e">
        <f t="shared" si="3807"/>
        <v>#N/A</v>
      </c>
      <c r="ES109" s="40" t="e">
        <f t="shared" si="3807"/>
        <v>#N/A</v>
      </c>
      <c r="ET109" s="40" t="e">
        <f t="shared" si="3807"/>
        <v>#N/A</v>
      </c>
      <c r="EU109" s="40" t="e">
        <f t="shared" si="3807"/>
        <v>#N/A</v>
      </c>
      <c r="EV109" s="40" t="e">
        <f t="shared" si="3807"/>
        <v>#N/A</v>
      </c>
      <c r="EW109" s="40" t="e">
        <f t="shared" si="3807"/>
        <v>#N/A</v>
      </c>
      <c r="EX109" s="40" t="e">
        <f t="shared" si="3807"/>
        <v>#N/A</v>
      </c>
      <c r="EY109" s="40" t="e">
        <f t="shared" si="3807"/>
        <v>#N/A</v>
      </c>
      <c r="EZ109" s="40" t="e">
        <f t="shared" si="3807"/>
        <v>#N/A</v>
      </c>
      <c r="FA109" s="40" t="e">
        <f t="shared" si="3807"/>
        <v>#N/A</v>
      </c>
      <c r="FB109" s="40" t="e">
        <f t="shared" si="3807"/>
        <v>#N/A</v>
      </c>
      <c r="FC109" s="40" t="e">
        <f t="shared" si="3807"/>
        <v>#N/A</v>
      </c>
      <c r="FD109" s="40" t="e">
        <f t="shared" si="3807"/>
        <v>#N/A</v>
      </c>
      <c r="FE109" s="40" t="e">
        <f t="shared" si="3807"/>
        <v>#N/A</v>
      </c>
      <c r="FF109" s="40" t="e">
        <f t="shared" si="3807"/>
        <v>#N/A</v>
      </c>
      <c r="FG109" s="40" t="e">
        <f t="shared" si="3807"/>
        <v>#N/A</v>
      </c>
      <c r="FH109" s="40" t="e">
        <f t="shared" si="3807"/>
        <v>#N/A</v>
      </c>
      <c r="FI109" s="40" t="e">
        <f t="shared" si="3807"/>
        <v>#N/A</v>
      </c>
      <c r="FJ109" s="40" t="e">
        <f t="shared" ref="FJ109:GJ109" si="3808">FJ32</f>
        <v>#N/A</v>
      </c>
      <c r="FK109" s="40" t="e">
        <f t="shared" si="3808"/>
        <v>#N/A</v>
      </c>
      <c r="FL109" s="40" t="e">
        <f t="shared" si="3808"/>
        <v>#N/A</v>
      </c>
      <c r="FM109" s="40" t="e">
        <f t="shared" si="3808"/>
        <v>#N/A</v>
      </c>
      <c r="FN109" s="40" t="e">
        <f t="shared" si="3808"/>
        <v>#N/A</v>
      </c>
      <c r="FO109" s="40" t="e">
        <f t="shared" si="3808"/>
        <v>#N/A</v>
      </c>
      <c r="FP109" s="40" t="e">
        <f t="shared" si="3808"/>
        <v>#N/A</v>
      </c>
      <c r="FQ109" s="40" t="e">
        <f t="shared" si="3808"/>
        <v>#N/A</v>
      </c>
      <c r="FR109" s="40" t="e">
        <f t="shared" si="3808"/>
        <v>#N/A</v>
      </c>
      <c r="FS109" s="40" t="e">
        <f t="shared" si="3808"/>
        <v>#N/A</v>
      </c>
      <c r="FT109" s="40" t="e">
        <f t="shared" si="3808"/>
        <v>#N/A</v>
      </c>
      <c r="FU109" s="40" t="e">
        <f t="shared" si="3808"/>
        <v>#N/A</v>
      </c>
      <c r="FV109" s="40" t="e">
        <f t="shared" si="3808"/>
        <v>#N/A</v>
      </c>
      <c r="FW109" s="40" t="e">
        <f t="shared" si="3808"/>
        <v>#N/A</v>
      </c>
      <c r="FX109" s="40" t="e">
        <f t="shared" si="3808"/>
        <v>#N/A</v>
      </c>
      <c r="FY109" s="40" t="e">
        <f t="shared" si="3808"/>
        <v>#N/A</v>
      </c>
      <c r="FZ109" s="40" t="e">
        <f t="shared" si="3808"/>
        <v>#N/A</v>
      </c>
      <c r="GA109" s="40" t="e">
        <f t="shared" si="3808"/>
        <v>#N/A</v>
      </c>
      <c r="GB109" s="40" t="e">
        <f t="shared" si="3808"/>
        <v>#N/A</v>
      </c>
      <c r="GC109" s="40" t="e">
        <f t="shared" si="3808"/>
        <v>#N/A</v>
      </c>
      <c r="GD109" s="40" t="e">
        <f t="shared" si="3808"/>
        <v>#N/A</v>
      </c>
      <c r="GE109" s="40" t="e">
        <f t="shared" si="3808"/>
        <v>#N/A</v>
      </c>
      <c r="GF109" s="40" t="e">
        <f t="shared" si="3808"/>
        <v>#N/A</v>
      </c>
      <c r="GG109" s="40" t="e">
        <f t="shared" si="3808"/>
        <v>#N/A</v>
      </c>
      <c r="GH109" s="40" t="e">
        <f t="shared" si="3808"/>
        <v>#N/A</v>
      </c>
      <c r="GI109" s="40" t="e">
        <f t="shared" si="3808"/>
        <v>#N/A</v>
      </c>
      <c r="GJ109" s="40" t="e">
        <f t="shared" si="3808"/>
        <v>#N/A</v>
      </c>
    </row>
    <row r="110" spans="3:192" x14ac:dyDescent="0.3">
      <c r="C110" s="31" t="s">
        <v>499</v>
      </c>
      <c r="F110" s="96">
        <f>F27+F29+F28*(1+F10)</f>
        <v>-390.14343811402546</v>
      </c>
      <c r="G110" s="35">
        <f t="shared" ref="G110:AK110" si="3809">G27+G29</f>
        <v>-251.34510411690673</v>
      </c>
      <c r="H110" s="35">
        <f t="shared" si="3809"/>
        <v>-199.28682397179736</v>
      </c>
      <c r="I110" s="35">
        <f t="shared" si="3809"/>
        <v>-176.77847136598766</v>
      </c>
      <c r="J110" s="35">
        <f t="shared" si="3809"/>
        <v>-156.48336288870607</v>
      </c>
      <c r="K110" s="35">
        <f t="shared" si="3809"/>
        <v>-138.60654087076065</v>
      </c>
      <c r="L110" s="35">
        <f t="shared" si="3809"/>
        <v>-122.6634653566158</v>
      </c>
      <c r="M110" s="35">
        <f t="shared" si="3809"/>
        <v>-108.09595705524848</v>
      </c>
      <c r="N110" s="35">
        <f t="shared" si="3809"/>
        <v>-94.826243104968285</v>
      </c>
      <c r="O110" s="35">
        <f t="shared" si="3809"/>
        <v>-82.776502419710255</v>
      </c>
      <c r="P110" s="35">
        <f t="shared" si="3809"/>
        <v>-71.865760082580422</v>
      </c>
      <c r="Q110" s="35">
        <f t="shared" si="3809"/>
        <v>-62.014541380420646</v>
      </c>
      <c r="R110" s="35">
        <f t="shared" si="3809"/>
        <v>-52.827046675679561</v>
      </c>
      <c r="S110" s="35">
        <f t="shared" si="3809"/>
        <v>-44.332499488011976</v>
      </c>
      <c r="T110" s="35">
        <f t="shared" si="3809"/>
        <v>-36.563448111514738</v>
      </c>
      <c r="U110" s="35">
        <f t="shared" si="3809"/>
        <v>-29.552754858229619</v>
      </c>
      <c r="V110" s="35">
        <f t="shared" si="3809"/>
        <v>-23.329740904225815</v>
      </c>
      <c r="W110" s="35">
        <f t="shared" si="3809"/>
        <v>-17.915594784073775</v>
      </c>
      <c r="X110" s="35">
        <f t="shared" si="3809"/>
        <v>-13.318334327568891</v>
      </c>
      <c r="Y110" s="40">
        <f t="shared" si="3809"/>
        <v>-9.5278411534681755</v>
      </c>
      <c r="Z110" s="35">
        <f t="shared" si="3809"/>
        <v>-6.5117310446732279</v>
      </c>
      <c r="AA110" s="40">
        <f t="shared" si="3809"/>
        <v>-4.2130172024167347</v>
      </c>
      <c r="AB110" s="40">
        <f t="shared" si="3809"/>
        <v>-2.6331034562995175</v>
      </c>
      <c r="AC110" s="40">
        <f t="shared" si="3809"/>
        <v>-1.5918355633121597</v>
      </c>
      <c r="AD110" s="40">
        <f t="shared" si="3809"/>
        <v>-0.92938095978176238</v>
      </c>
      <c r="AE110" s="40">
        <f t="shared" si="3809"/>
        <v>-0.52262623445516931</v>
      </c>
      <c r="AF110" s="40">
        <f t="shared" si="3809"/>
        <v>0</v>
      </c>
      <c r="AG110" s="40" t="e">
        <f t="shared" si="3809"/>
        <v>#N/A</v>
      </c>
      <c r="AH110" s="40" t="e">
        <f t="shared" si="3809"/>
        <v>#N/A</v>
      </c>
      <c r="AI110" s="40" t="e">
        <f t="shared" si="3809"/>
        <v>#N/A</v>
      </c>
      <c r="AJ110" s="40" t="e">
        <f t="shared" si="3809"/>
        <v>#N/A</v>
      </c>
      <c r="AK110" s="40" t="e">
        <f t="shared" si="3809"/>
        <v>#N/A</v>
      </c>
      <c r="AL110" s="40" t="e">
        <f t="shared" ref="AL110:BQ110" si="3810">AL27+AL29</f>
        <v>#N/A</v>
      </c>
      <c r="AM110" s="40" t="e">
        <f t="shared" si="3810"/>
        <v>#N/A</v>
      </c>
      <c r="AN110" s="40" t="e">
        <f t="shared" si="3810"/>
        <v>#N/A</v>
      </c>
      <c r="AO110" s="40" t="e">
        <f t="shared" si="3810"/>
        <v>#N/A</v>
      </c>
      <c r="AP110" s="40" t="e">
        <f t="shared" si="3810"/>
        <v>#N/A</v>
      </c>
      <c r="AQ110" s="40" t="e">
        <f t="shared" si="3810"/>
        <v>#N/A</v>
      </c>
      <c r="AR110" s="40" t="e">
        <f t="shared" si="3810"/>
        <v>#N/A</v>
      </c>
      <c r="AS110" s="40" t="e">
        <f t="shared" si="3810"/>
        <v>#N/A</v>
      </c>
      <c r="AT110" s="40" t="e">
        <f t="shared" si="3810"/>
        <v>#N/A</v>
      </c>
      <c r="AU110" s="40" t="e">
        <f t="shared" si="3810"/>
        <v>#N/A</v>
      </c>
      <c r="AV110" s="40" t="e">
        <f t="shared" si="3810"/>
        <v>#N/A</v>
      </c>
      <c r="AW110" s="40" t="e">
        <f t="shared" si="3810"/>
        <v>#N/A</v>
      </c>
      <c r="AX110" s="40" t="e">
        <f t="shared" si="3810"/>
        <v>#N/A</v>
      </c>
      <c r="AY110" s="40" t="e">
        <f t="shared" si="3810"/>
        <v>#N/A</v>
      </c>
      <c r="AZ110" s="40" t="e">
        <f t="shared" si="3810"/>
        <v>#N/A</v>
      </c>
      <c r="BA110" s="40" t="e">
        <f t="shared" si="3810"/>
        <v>#N/A</v>
      </c>
      <c r="BB110" s="40" t="e">
        <f t="shared" si="3810"/>
        <v>#N/A</v>
      </c>
      <c r="BC110" s="40" t="e">
        <f t="shared" si="3810"/>
        <v>#N/A</v>
      </c>
      <c r="BD110" s="40" t="e">
        <f t="shared" si="3810"/>
        <v>#N/A</v>
      </c>
      <c r="BE110" s="40" t="e">
        <f t="shared" si="3810"/>
        <v>#N/A</v>
      </c>
      <c r="BF110" s="40" t="e">
        <f t="shared" si="3810"/>
        <v>#N/A</v>
      </c>
      <c r="BG110" s="40" t="e">
        <f t="shared" si="3810"/>
        <v>#N/A</v>
      </c>
      <c r="BH110" s="40" t="e">
        <f t="shared" si="3810"/>
        <v>#N/A</v>
      </c>
      <c r="BI110" s="40" t="e">
        <f t="shared" si="3810"/>
        <v>#N/A</v>
      </c>
      <c r="BJ110" s="40" t="e">
        <f t="shared" si="3810"/>
        <v>#N/A</v>
      </c>
      <c r="BK110" s="40" t="e">
        <f t="shared" si="3810"/>
        <v>#N/A</v>
      </c>
      <c r="BL110" s="40" t="e">
        <f t="shared" si="3810"/>
        <v>#N/A</v>
      </c>
      <c r="BM110" s="40" t="e">
        <f t="shared" si="3810"/>
        <v>#N/A</v>
      </c>
      <c r="BN110" s="40" t="e">
        <f t="shared" si="3810"/>
        <v>#N/A</v>
      </c>
      <c r="BO110" s="40" t="e">
        <f t="shared" si="3810"/>
        <v>#N/A</v>
      </c>
      <c r="BP110" s="40" t="e">
        <f t="shared" si="3810"/>
        <v>#N/A</v>
      </c>
      <c r="BQ110" s="40" t="e">
        <f t="shared" si="3810"/>
        <v>#N/A</v>
      </c>
      <c r="BR110" s="40" t="e">
        <f t="shared" ref="BR110:CW110" si="3811">BR27+BR29</f>
        <v>#N/A</v>
      </c>
      <c r="BS110" s="40" t="e">
        <f t="shared" si="3811"/>
        <v>#N/A</v>
      </c>
      <c r="BT110" s="40" t="e">
        <f t="shared" si="3811"/>
        <v>#N/A</v>
      </c>
      <c r="BU110" s="40" t="e">
        <f t="shared" si="3811"/>
        <v>#N/A</v>
      </c>
      <c r="BV110" s="40" t="e">
        <f t="shared" si="3811"/>
        <v>#N/A</v>
      </c>
      <c r="BW110" s="40" t="e">
        <f t="shared" si="3811"/>
        <v>#N/A</v>
      </c>
      <c r="BX110" s="40" t="e">
        <f t="shared" si="3811"/>
        <v>#N/A</v>
      </c>
      <c r="BY110" s="40" t="e">
        <f t="shared" si="3811"/>
        <v>#N/A</v>
      </c>
      <c r="BZ110" s="40" t="e">
        <f t="shared" si="3811"/>
        <v>#N/A</v>
      </c>
      <c r="CA110" s="40" t="e">
        <f t="shared" si="3811"/>
        <v>#N/A</v>
      </c>
      <c r="CB110" s="40" t="e">
        <f t="shared" si="3811"/>
        <v>#N/A</v>
      </c>
      <c r="CC110" s="40" t="e">
        <f t="shared" si="3811"/>
        <v>#N/A</v>
      </c>
      <c r="CD110" s="40" t="e">
        <f t="shared" si="3811"/>
        <v>#N/A</v>
      </c>
      <c r="CE110" s="40" t="e">
        <f t="shared" si="3811"/>
        <v>#N/A</v>
      </c>
      <c r="CF110" s="40" t="e">
        <f t="shared" si="3811"/>
        <v>#N/A</v>
      </c>
      <c r="CG110" s="40" t="e">
        <f t="shared" si="3811"/>
        <v>#N/A</v>
      </c>
      <c r="CH110" s="40" t="e">
        <f t="shared" si="3811"/>
        <v>#N/A</v>
      </c>
      <c r="CI110" s="40" t="e">
        <f t="shared" si="3811"/>
        <v>#N/A</v>
      </c>
      <c r="CJ110" s="40" t="e">
        <f t="shared" si="3811"/>
        <v>#N/A</v>
      </c>
      <c r="CK110" s="40" t="e">
        <f t="shared" si="3811"/>
        <v>#N/A</v>
      </c>
      <c r="CL110" s="40" t="e">
        <f t="shared" si="3811"/>
        <v>#N/A</v>
      </c>
      <c r="CM110" s="40" t="e">
        <f t="shared" si="3811"/>
        <v>#N/A</v>
      </c>
      <c r="CN110" s="40" t="e">
        <f t="shared" si="3811"/>
        <v>#N/A</v>
      </c>
      <c r="CO110" s="40" t="e">
        <f t="shared" si="3811"/>
        <v>#N/A</v>
      </c>
      <c r="CP110" s="40" t="e">
        <f t="shared" si="3811"/>
        <v>#N/A</v>
      </c>
      <c r="CQ110" s="40" t="e">
        <f t="shared" si="3811"/>
        <v>#N/A</v>
      </c>
      <c r="CR110" s="40" t="e">
        <f t="shared" si="3811"/>
        <v>#N/A</v>
      </c>
      <c r="CS110" s="40" t="e">
        <f t="shared" si="3811"/>
        <v>#N/A</v>
      </c>
      <c r="CT110" s="40" t="e">
        <f t="shared" si="3811"/>
        <v>#N/A</v>
      </c>
      <c r="CU110" s="40" t="e">
        <f t="shared" si="3811"/>
        <v>#N/A</v>
      </c>
      <c r="CV110" s="40" t="e">
        <f t="shared" si="3811"/>
        <v>#N/A</v>
      </c>
      <c r="CW110" s="40" t="e">
        <f t="shared" si="3811"/>
        <v>#N/A</v>
      </c>
      <c r="CX110" s="40" t="e">
        <f t="shared" ref="CX110:EC110" si="3812">CX27+CX29</f>
        <v>#N/A</v>
      </c>
      <c r="CY110" s="40" t="e">
        <f t="shared" si="3812"/>
        <v>#N/A</v>
      </c>
      <c r="CZ110" s="40" t="e">
        <f t="shared" si="3812"/>
        <v>#N/A</v>
      </c>
      <c r="DA110" s="40" t="e">
        <f t="shared" si="3812"/>
        <v>#N/A</v>
      </c>
      <c r="DB110" s="40" t="e">
        <f t="shared" si="3812"/>
        <v>#N/A</v>
      </c>
      <c r="DC110" s="40" t="e">
        <f t="shared" si="3812"/>
        <v>#N/A</v>
      </c>
      <c r="DD110" s="40" t="e">
        <f t="shared" si="3812"/>
        <v>#N/A</v>
      </c>
      <c r="DE110" s="40" t="e">
        <f t="shared" si="3812"/>
        <v>#N/A</v>
      </c>
      <c r="DF110" s="40" t="e">
        <f t="shared" si="3812"/>
        <v>#N/A</v>
      </c>
      <c r="DG110" s="40" t="e">
        <f t="shared" si="3812"/>
        <v>#N/A</v>
      </c>
      <c r="DH110" s="40" t="e">
        <f t="shared" si="3812"/>
        <v>#N/A</v>
      </c>
      <c r="DI110" s="40" t="e">
        <f t="shared" si="3812"/>
        <v>#N/A</v>
      </c>
      <c r="DJ110" s="40" t="e">
        <f t="shared" si="3812"/>
        <v>#N/A</v>
      </c>
      <c r="DK110" s="40" t="e">
        <f t="shared" si="3812"/>
        <v>#N/A</v>
      </c>
      <c r="DL110" s="40" t="e">
        <f t="shared" si="3812"/>
        <v>#N/A</v>
      </c>
      <c r="DM110" s="40" t="e">
        <f t="shared" si="3812"/>
        <v>#N/A</v>
      </c>
      <c r="DN110" s="40" t="e">
        <f t="shared" si="3812"/>
        <v>#N/A</v>
      </c>
      <c r="DO110" s="40" t="e">
        <f t="shared" si="3812"/>
        <v>#N/A</v>
      </c>
      <c r="DP110" s="40" t="e">
        <f t="shared" si="3812"/>
        <v>#N/A</v>
      </c>
      <c r="DQ110" s="40" t="e">
        <f t="shared" si="3812"/>
        <v>#N/A</v>
      </c>
      <c r="DR110" s="40" t="e">
        <f t="shared" si="3812"/>
        <v>#N/A</v>
      </c>
      <c r="DS110" s="40" t="e">
        <f t="shared" si="3812"/>
        <v>#N/A</v>
      </c>
      <c r="DT110" s="40" t="e">
        <f t="shared" si="3812"/>
        <v>#N/A</v>
      </c>
      <c r="DU110" s="40" t="e">
        <f t="shared" si="3812"/>
        <v>#N/A</v>
      </c>
      <c r="DV110" s="40" t="e">
        <f t="shared" si="3812"/>
        <v>#N/A</v>
      </c>
      <c r="DW110" s="40" t="e">
        <f t="shared" si="3812"/>
        <v>#N/A</v>
      </c>
      <c r="DX110" s="40" t="e">
        <f t="shared" si="3812"/>
        <v>#N/A</v>
      </c>
      <c r="DY110" s="40" t="e">
        <f t="shared" si="3812"/>
        <v>#N/A</v>
      </c>
      <c r="DZ110" s="40" t="e">
        <f t="shared" si="3812"/>
        <v>#N/A</v>
      </c>
      <c r="EA110" s="40" t="e">
        <f t="shared" si="3812"/>
        <v>#N/A</v>
      </c>
      <c r="EB110" s="40" t="e">
        <f t="shared" si="3812"/>
        <v>#N/A</v>
      </c>
      <c r="EC110" s="40" t="e">
        <f t="shared" si="3812"/>
        <v>#N/A</v>
      </c>
      <c r="ED110" s="40" t="e">
        <f t="shared" ref="ED110:FI110" si="3813">ED27+ED29</f>
        <v>#N/A</v>
      </c>
      <c r="EE110" s="40" t="e">
        <f t="shared" si="3813"/>
        <v>#N/A</v>
      </c>
      <c r="EF110" s="40" t="e">
        <f t="shared" si="3813"/>
        <v>#N/A</v>
      </c>
      <c r="EG110" s="40" t="e">
        <f t="shared" si="3813"/>
        <v>#N/A</v>
      </c>
      <c r="EH110" s="40" t="e">
        <f t="shared" si="3813"/>
        <v>#N/A</v>
      </c>
      <c r="EI110" s="40" t="e">
        <f t="shared" si="3813"/>
        <v>#N/A</v>
      </c>
      <c r="EJ110" s="40" t="e">
        <f t="shared" si="3813"/>
        <v>#N/A</v>
      </c>
      <c r="EK110" s="40" t="e">
        <f t="shared" si="3813"/>
        <v>#N/A</v>
      </c>
      <c r="EL110" s="40" t="e">
        <f t="shared" si="3813"/>
        <v>#N/A</v>
      </c>
      <c r="EM110" s="40" t="e">
        <f t="shared" si="3813"/>
        <v>#N/A</v>
      </c>
      <c r="EN110" s="40" t="e">
        <f t="shared" si="3813"/>
        <v>#N/A</v>
      </c>
      <c r="EO110" s="40" t="e">
        <f t="shared" si="3813"/>
        <v>#N/A</v>
      </c>
      <c r="EP110" s="40" t="e">
        <f t="shared" si="3813"/>
        <v>#N/A</v>
      </c>
      <c r="EQ110" s="40" t="e">
        <f t="shared" si="3813"/>
        <v>#N/A</v>
      </c>
      <c r="ER110" s="40" t="e">
        <f t="shared" si="3813"/>
        <v>#N/A</v>
      </c>
      <c r="ES110" s="40" t="e">
        <f t="shared" si="3813"/>
        <v>#N/A</v>
      </c>
      <c r="ET110" s="40" t="e">
        <f t="shared" si="3813"/>
        <v>#N/A</v>
      </c>
      <c r="EU110" s="40" t="e">
        <f t="shared" si="3813"/>
        <v>#N/A</v>
      </c>
      <c r="EV110" s="40" t="e">
        <f t="shared" si="3813"/>
        <v>#N/A</v>
      </c>
      <c r="EW110" s="40" t="e">
        <f t="shared" si="3813"/>
        <v>#N/A</v>
      </c>
      <c r="EX110" s="40" t="e">
        <f t="shared" si="3813"/>
        <v>#N/A</v>
      </c>
      <c r="EY110" s="40" t="e">
        <f t="shared" si="3813"/>
        <v>#N/A</v>
      </c>
      <c r="EZ110" s="40" t="e">
        <f t="shared" si="3813"/>
        <v>#N/A</v>
      </c>
      <c r="FA110" s="40" t="e">
        <f t="shared" si="3813"/>
        <v>#N/A</v>
      </c>
      <c r="FB110" s="40" t="e">
        <f t="shared" si="3813"/>
        <v>#N/A</v>
      </c>
      <c r="FC110" s="40" t="e">
        <f t="shared" si="3813"/>
        <v>#N/A</v>
      </c>
      <c r="FD110" s="40" t="e">
        <f t="shared" si="3813"/>
        <v>#N/A</v>
      </c>
      <c r="FE110" s="40" t="e">
        <f t="shared" si="3813"/>
        <v>#N/A</v>
      </c>
      <c r="FF110" s="40" t="e">
        <f t="shared" si="3813"/>
        <v>#N/A</v>
      </c>
      <c r="FG110" s="40" t="e">
        <f t="shared" si="3813"/>
        <v>#N/A</v>
      </c>
      <c r="FH110" s="40" t="e">
        <f t="shared" si="3813"/>
        <v>#N/A</v>
      </c>
      <c r="FI110" s="40" t="e">
        <f t="shared" si="3813"/>
        <v>#N/A</v>
      </c>
      <c r="FJ110" s="40" t="e">
        <f t="shared" ref="FJ110:GJ110" si="3814">FJ27+FJ29</f>
        <v>#N/A</v>
      </c>
      <c r="FK110" s="40" t="e">
        <f t="shared" si="3814"/>
        <v>#N/A</v>
      </c>
      <c r="FL110" s="40" t="e">
        <f t="shared" si="3814"/>
        <v>#N/A</v>
      </c>
      <c r="FM110" s="40" t="e">
        <f t="shared" si="3814"/>
        <v>#N/A</v>
      </c>
      <c r="FN110" s="40" t="e">
        <f t="shared" si="3814"/>
        <v>#N/A</v>
      </c>
      <c r="FO110" s="40" t="e">
        <f t="shared" si="3814"/>
        <v>#N/A</v>
      </c>
      <c r="FP110" s="40" t="e">
        <f t="shared" si="3814"/>
        <v>#N/A</v>
      </c>
      <c r="FQ110" s="40" t="e">
        <f t="shared" si="3814"/>
        <v>#N/A</v>
      </c>
      <c r="FR110" s="40" t="e">
        <f t="shared" si="3814"/>
        <v>#N/A</v>
      </c>
      <c r="FS110" s="40" t="e">
        <f t="shared" si="3814"/>
        <v>#N/A</v>
      </c>
      <c r="FT110" s="40" t="e">
        <f t="shared" si="3814"/>
        <v>#N/A</v>
      </c>
      <c r="FU110" s="40" t="e">
        <f t="shared" si="3814"/>
        <v>#N/A</v>
      </c>
      <c r="FV110" s="40" t="e">
        <f t="shared" si="3814"/>
        <v>#N/A</v>
      </c>
      <c r="FW110" s="40" t="e">
        <f t="shared" si="3814"/>
        <v>#N/A</v>
      </c>
      <c r="FX110" s="40" t="e">
        <f t="shared" si="3814"/>
        <v>#N/A</v>
      </c>
      <c r="FY110" s="40" t="e">
        <f t="shared" si="3814"/>
        <v>#N/A</v>
      </c>
      <c r="FZ110" s="40" t="e">
        <f t="shared" si="3814"/>
        <v>#N/A</v>
      </c>
      <c r="GA110" s="40" t="e">
        <f t="shared" si="3814"/>
        <v>#N/A</v>
      </c>
      <c r="GB110" s="40" t="e">
        <f t="shared" si="3814"/>
        <v>#N/A</v>
      </c>
      <c r="GC110" s="40" t="e">
        <f t="shared" si="3814"/>
        <v>#N/A</v>
      </c>
      <c r="GD110" s="40" t="e">
        <f t="shared" si="3814"/>
        <v>#N/A</v>
      </c>
      <c r="GE110" s="40" t="e">
        <f t="shared" si="3814"/>
        <v>#N/A</v>
      </c>
      <c r="GF110" s="40" t="e">
        <f t="shared" si="3814"/>
        <v>#N/A</v>
      </c>
      <c r="GG110" s="40" t="e">
        <f t="shared" si="3814"/>
        <v>#N/A</v>
      </c>
      <c r="GH110" s="40" t="e">
        <f t="shared" si="3814"/>
        <v>#N/A</v>
      </c>
      <c r="GI110" s="40" t="e">
        <f t="shared" si="3814"/>
        <v>#N/A</v>
      </c>
      <c r="GJ110" s="40" t="e">
        <f t="shared" si="3814"/>
        <v>#N/A</v>
      </c>
    </row>
    <row r="111" spans="3:192" x14ac:dyDescent="0.3">
      <c r="C111" s="31" t="s">
        <v>500</v>
      </c>
      <c r="F111" s="35">
        <f ca="1">F98</f>
        <v>0</v>
      </c>
      <c r="G111" s="35">
        <f t="shared" ref="G111:Y111" ca="1" si="3815">G98</f>
        <v>0</v>
      </c>
      <c r="H111" s="35">
        <f t="shared" ca="1" si="3815"/>
        <v>0</v>
      </c>
      <c r="I111" s="35">
        <f t="shared" ca="1" si="3815"/>
        <v>0</v>
      </c>
      <c r="J111" s="35">
        <f t="shared" ca="1" si="3815"/>
        <v>0</v>
      </c>
      <c r="K111" s="35">
        <f t="shared" ca="1" si="3815"/>
        <v>0</v>
      </c>
      <c r="L111" s="35">
        <f t="shared" ca="1" si="3815"/>
        <v>0</v>
      </c>
      <c r="M111" s="35">
        <f t="shared" ca="1" si="3815"/>
        <v>0</v>
      </c>
      <c r="N111" s="35">
        <f t="shared" ca="1" si="3815"/>
        <v>0</v>
      </c>
      <c r="O111" s="35">
        <f t="shared" ca="1" si="3815"/>
        <v>0</v>
      </c>
      <c r="P111" s="35">
        <f t="shared" ca="1" si="3815"/>
        <v>0</v>
      </c>
      <c r="Q111" s="35">
        <f t="shared" ca="1" si="3815"/>
        <v>0</v>
      </c>
      <c r="R111" s="35">
        <f t="shared" ca="1" si="3815"/>
        <v>0</v>
      </c>
      <c r="S111" s="35">
        <f t="shared" ca="1" si="3815"/>
        <v>0</v>
      </c>
      <c r="T111" s="35">
        <f t="shared" ca="1" si="3815"/>
        <v>0</v>
      </c>
      <c r="U111" s="35">
        <f t="shared" ca="1" si="3815"/>
        <v>0</v>
      </c>
      <c r="V111" s="35">
        <f t="shared" ca="1" si="3815"/>
        <v>0</v>
      </c>
      <c r="W111" s="35">
        <f t="shared" ca="1" si="3815"/>
        <v>0</v>
      </c>
      <c r="X111" s="35">
        <f t="shared" ca="1" si="3815"/>
        <v>0</v>
      </c>
      <c r="Y111" s="40">
        <f t="shared" ca="1" si="3815"/>
        <v>0</v>
      </c>
      <c r="Z111" s="35">
        <f t="shared" ref="Z111:AA111" ca="1" si="3816">Z98</f>
        <v>0</v>
      </c>
      <c r="AA111" s="40">
        <f t="shared" ca="1" si="3816"/>
        <v>0</v>
      </c>
      <c r="AB111" s="40">
        <f t="shared" ref="AB111:CM111" ca="1" si="3817">AB98</f>
        <v>0</v>
      </c>
      <c r="AC111" s="40">
        <f t="shared" ca="1" si="3817"/>
        <v>0</v>
      </c>
      <c r="AD111" s="40">
        <f t="shared" ca="1" si="3817"/>
        <v>0</v>
      </c>
      <c r="AE111" s="40">
        <f t="shared" ca="1" si="3817"/>
        <v>0</v>
      </c>
      <c r="AF111" s="40" t="e">
        <f t="shared" ca="1" si="3817"/>
        <v>#REF!</v>
      </c>
      <c r="AG111" s="40" t="e">
        <f t="shared" ca="1" si="3817"/>
        <v>#REF!</v>
      </c>
      <c r="AH111" s="40" t="e">
        <f t="shared" ca="1" si="3817"/>
        <v>#REF!</v>
      </c>
      <c r="AI111" s="40" t="e">
        <f t="shared" ca="1" si="3817"/>
        <v>#REF!</v>
      </c>
      <c r="AJ111" s="40" t="e">
        <f t="shared" ca="1" si="3817"/>
        <v>#REF!</v>
      </c>
      <c r="AK111" s="40" t="e">
        <f t="shared" ca="1" si="3817"/>
        <v>#REF!</v>
      </c>
      <c r="AL111" s="40" t="e">
        <f t="shared" ca="1" si="3817"/>
        <v>#REF!</v>
      </c>
      <c r="AM111" s="40" t="e">
        <f t="shared" ca="1" si="3817"/>
        <v>#REF!</v>
      </c>
      <c r="AN111" s="40" t="e">
        <f t="shared" ca="1" si="3817"/>
        <v>#REF!</v>
      </c>
      <c r="AO111" s="40" t="e">
        <f t="shared" ca="1" si="3817"/>
        <v>#REF!</v>
      </c>
      <c r="AP111" s="40" t="e">
        <f t="shared" ca="1" si="3817"/>
        <v>#REF!</v>
      </c>
      <c r="AQ111" s="40" t="e">
        <f t="shared" ca="1" si="3817"/>
        <v>#REF!</v>
      </c>
      <c r="AR111" s="40" t="e">
        <f t="shared" ca="1" si="3817"/>
        <v>#REF!</v>
      </c>
      <c r="AS111" s="40" t="e">
        <f t="shared" ca="1" si="3817"/>
        <v>#REF!</v>
      </c>
      <c r="AT111" s="40" t="e">
        <f t="shared" ca="1" si="3817"/>
        <v>#REF!</v>
      </c>
      <c r="AU111" s="40" t="e">
        <f t="shared" ca="1" si="3817"/>
        <v>#REF!</v>
      </c>
      <c r="AV111" s="40" t="e">
        <f t="shared" ca="1" si="3817"/>
        <v>#REF!</v>
      </c>
      <c r="AW111" s="40" t="e">
        <f t="shared" ca="1" si="3817"/>
        <v>#REF!</v>
      </c>
      <c r="AX111" s="40" t="e">
        <f t="shared" ca="1" si="3817"/>
        <v>#REF!</v>
      </c>
      <c r="AY111" s="40" t="e">
        <f t="shared" ca="1" si="3817"/>
        <v>#REF!</v>
      </c>
      <c r="AZ111" s="40" t="e">
        <f t="shared" ca="1" si="3817"/>
        <v>#REF!</v>
      </c>
      <c r="BA111" s="40" t="e">
        <f t="shared" ca="1" si="3817"/>
        <v>#REF!</v>
      </c>
      <c r="BB111" s="40" t="e">
        <f t="shared" ca="1" si="3817"/>
        <v>#REF!</v>
      </c>
      <c r="BC111" s="40" t="e">
        <f t="shared" ca="1" si="3817"/>
        <v>#REF!</v>
      </c>
      <c r="BD111" s="40" t="e">
        <f t="shared" ca="1" si="3817"/>
        <v>#REF!</v>
      </c>
      <c r="BE111" s="40" t="e">
        <f t="shared" ca="1" si="3817"/>
        <v>#REF!</v>
      </c>
      <c r="BF111" s="40" t="e">
        <f t="shared" ca="1" si="3817"/>
        <v>#REF!</v>
      </c>
      <c r="BG111" s="40" t="e">
        <f t="shared" ca="1" si="3817"/>
        <v>#REF!</v>
      </c>
      <c r="BH111" s="40" t="e">
        <f t="shared" ca="1" si="3817"/>
        <v>#REF!</v>
      </c>
      <c r="BI111" s="40" t="e">
        <f t="shared" ca="1" si="3817"/>
        <v>#REF!</v>
      </c>
      <c r="BJ111" s="40" t="e">
        <f t="shared" ca="1" si="3817"/>
        <v>#REF!</v>
      </c>
      <c r="BK111" s="40" t="e">
        <f t="shared" ca="1" si="3817"/>
        <v>#REF!</v>
      </c>
      <c r="BL111" s="40" t="e">
        <f t="shared" ca="1" si="3817"/>
        <v>#REF!</v>
      </c>
      <c r="BM111" s="40" t="e">
        <f t="shared" ca="1" si="3817"/>
        <v>#REF!</v>
      </c>
      <c r="BN111" s="40" t="e">
        <f t="shared" ca="1" si="3817"/>
        <v>#REF!</v>
      </c>
      <c r="BO111" s="40" t="e">
        <f t="shared" ca="1" si="3817"/>
        <v>#REF!</v>
      </c>
      <c r="BP111" s="40" t="e">
        <f t="shared" ca="1" si="3817"/>
        <v>#REF!</v>
      </c>
      <c r="BQ111" s="40" t="e">
        <f t="shared" ca="1" si="3817"/>
        <v>#REF!</v>
      </c>
      <c r="BR111" s="40" t="e">
        <f t="shared" ca="1" si="3817"/>
        <v>#REF!</v>
      </c>
      <c r="BS111" s="40" t="e">
        <f t="shared" ca="1" si="3817"/>
        <v>#REF!</v>
      </c>
      <c r="BT111" s="40" t="e">
        <f t="shared" ca="1" si="3817"/>
        <v>#REF!</v>
      </c>
      <c r="BU111" s="40" t="e">
        <f t="shared" ca="1" si="3817"/>
        <v>#REF!</v>
      </c>
      <c r="BV111" s="40" t="e">
        <f t="shared" ca="1" si="3817"/>
        <v>#REF!</v>
      </c>
      <c r="BW111" s="40" t="e">
        <f t="shared" ca="1" si="3817"/>
        <v>#REF!</v>
      </c>
      <c r="BX111" s="40" t="e">
        <f t="shared" ca="1" si="3817"/>
        <v>#REF!</v>
      </c>
      <c r="BY111" s="40" t="e">
        <f t="shared" ca="1" si="3817"/>
        <v>#REF!</v>
      </c>
      <c r="BZ111" s="40" t="e">
        <f t="shared" ca="1" si="3817"/>
        <v>#REF!</v>
      </c>
      <c r="CA111" s="40" t="e">
        <f t="shared" ca="1" si="3817"/>
        <v>#REF!</v>
      </c>
      <c r="CB111" s="40" t="e">
        <f t="shared" ca="1" si="3817"/>
        <v>#REF!</v>
      </c>
      <c r="CC111" s="40" t="e">
        <f t="shared" ca="1" si="3817"/>
        <v>#REF!</v>
      </c>
      <c r="CD111" s="40" t="e">
        <f t="shared" ca="1" si="3817"/>
        <v>#REF!</v>
      </c>
      <c r="CE111" s="40" t="e">
        <f t="shared" ca="1" si="3817"/>
        <v>#REF!</v>
      </c>
      <c r="CF111" s="40" t="e">
        <f t="shared" ca="1" si="3817"/>
        <v>#REF!</v>
      </c>
      <c r="CG111" s="40" t="e">
        <f t="shared" ca="1" si="3817"/>
        <v>#REF!</v>
      </c>
      <c r="CH111" s="40" t="e">
        <f t="shared" ca="1" si="3817"/>
        <v>#REF!</v>
      </c>
      <c r="CI111" s="40" t="e">
        <f t="shared" ca="1" si="3817"/>
        <v>#REF!</v>
      </c>
      <c r="CJ111" s="40" t="e">
        <f t="shared" ca="1" si="3817"/>
        <v>#REF!</v>
      </c>
      <c r="CK111" s="40" t="e">
        <f t="shared" ca="1" si="3817"/>
        <v>#REF!</v>
      </c>
      <c r="CL111" s="40" t="e">
        <f t="shared" ca="1" si="3817"/>
        <v>#REF!</v>
      </c>
      <c r="CM111" s="40" t="e">
        <f t="shared" ca="1" si="3817"/>
        <v>#REF!</v>
      </c>
      <c r="CN111" s="40" t="e">
        <f t="shared" ref="CN111:EY111" ca="1" si="3818">CN98</f>
        <v>#REF!</v>
      </c>
      <c r="CO111" s="40" t="e">
        <f t="shared" ca="1" si="3818"/>
        <v>#REF!</v>
      </c>
      <c r="CP111" s="40" t="e">
        <f t="shared" ca="1" si="3818"/>
        <v>#REF!</v>
      </c>
      <c r="CQ111" s="40" t="e">
        <f t="shared" ca="1" si="3818"/>
        <v>#REF!</v>
      </c>
      <c r="CR111" s="40" t="e">
        <f t="shared" ca="1" si="3818"/>
        <v>#REF!</v>
      </c>
      <c r="CS111" s="40" t="e">
        <f t="shared" ca="1" si="3818"/>
        <v>#REF!</v>
      </c>
      <c r="CT111" s="40" t="e">
        <f t="shared" ca="1" si="3818"/>
        <v>#REF!</v>
      </c>
      <c r="CU111" s="40" t="e">
        <f t="shared" ca="1" si="3818"/>
        <v>#REF!</v>
      </c>
      <c r="CV111" s="40" t="e">
        <f t="shared" ca="1" si="3818"/>
        <v>#REF!</v>
      </c>
      <c r="CW111" s="40" t="e">
        <f t="shared" ca="1" si="3818"/>
        <v>#REF!</v>
      </c>
      <c r="CX111" s="40" t="e">
        <f t="shared" ca="1" si="3818"/>
        <v>#REF!</v>
      </c>
      <c r="CY111" s="40" t="e">
        <f t="shared" ca="1" si="3818"/>
        <v>#REF!</v>
      </c>
      <c r="CZ111" s="40" t="e">
        <f t="shared" ca="1" si="3818"/>
        <v>#REF!</v>
      </c>
      <c r="DA111" s="40" t="e">
        <f t="shared" ca="1" si="3818"/>
        <v>#REF!</v>
      </c>
      <c r="DB111" s="40" t="e">
        <f t="shared" ca="1" si="3818"/>
        <v>#REF!</v>
      </c>
      <c r="DC111" s="40" t="e">
        <f t="shared" ca="1" si="3818"/>
        <v>#REF!</v>
      </c>
      <c r="DD111" s="40" t="e">
        <f t="shared" ca="1" si="3818"/>
        <v>#REF!</v>
      </c>
      <c r="DE111" s="40" t="e">
        <f t="shared" ca="1" si="3818"/>
        <v>#REF!</v>
      </c>
      <c r="DF111" s="40" t="e">
        <f t="shared" ca="1" si="3818"/>
        <v>#REF!</v>
      </c>
      <c r="DG111" s="40" t="e">
        <f t="shared" ca="1" si="3818"/>
        <v>#REF!</v>
      </c>
      <c r="DH111" s="40" t="e">
        <f t="shared" ca="1" si="3818"/>
        <v>#REF!</v>
      </c>
      <c r="DI111" s="40" t="e">
        <f t="shared" ca="1" si="3818"/>
        <v>#REF!</v>
      </c>
      <c r="DJ111" s="40" t="e">
        <f t="shared" ca="1" si="3818"/>
        <v>#REF!</v>
      </c>
      <c r="DK111" s="40" t="e">
        <f t="shared" ca="1" si="3818"/>
        <v>#REF!</v>
      </c>
      <c r="DL111" s="40" t="e">
        <f t="shared" ca="1" si="3818"/>
        <v>#REF!</v>
      </c>
      <c r="DM111" s="40" t="e">
        <f t="shared" ca="1" si="3818"/>
        <v>#REF!</v>
      </c>
      <c r="DN111" s="40" t="e">
        <f t="shared" ca="1" si="3818"/>
        <v>#REF!</v>
      </c>
      <c r="DO111" s="40" t="e">
        <f t="shared" ca="1" si="3818"/>
        <v>#REF!</v>
      </c>
      <c r="DP111" s="40" t="e">
        <f t="shared" ca="1" si="3818"/>
        <v>#REF!</v>
      </c>
      <c r="DQ111" s="40" t="e">
        <f t="shared" ca="1" si="3818"/>
        <v>#REF!</v>
      </c>
      <c r="DR111" s="40" t="e">
        <f t="shared" ca="1" si="3818"/>
        <v>#REF!</v>
      </c>
      <c r="DS111" s="40" t="e">
        <f t="shared" ca="1" si="3818"/>
        <v>#REF!</v>
      </c>
      <c r="DT111" s="40" t="e">
        <f t="shared" ca="1" si="3818"/>
        <v>#REF!</v>
      </c>
      <c r="DU111" s="40" t="e">
        <f t="shared" ca="1" si="3818"/>
        <v>#REF!</v>
      </c>
      <c r="DV111" s="40" t="e">
        <f t="shared" ca="1" si="3818"/>
        <v>#REF!</v>
      </c>
      <c r="DW111" s="40" t="e">
        <f t="shared" ca="1" si="3818"/>
        <v>#REF!</v>
      </c>
      <c r="DX111" s="40" t="e">
        <f t="shared" ca="1" si="3818"/>
        <v>#REF!</v>
      </c>
      <c r="DY111" s="40" t="e">
        <f t="shared" ca="1" si="3818"/>
        <v>#REF!</v>
      </c>
      <c r="DZ111" s="40" t="e">
        <f t="shared" ca="1" si="3818"/>
        <v>#REF!</v>
      </c>
      <c r="EA111" s="40" t="e">
        <f t="shared" ca="1" si="3818"/>
        <v>#REF!</v>
      </c>
      <c r="EB111" s="40" t="e">
        <f t="shared" ca="1" si="3818"/>
        <v>#REF!</v>
      </c>
      <c r="EC111" s="40" t="e">
        <f t="shared" ca="1" si="3818"/>
        <v>#REF!</v>
      </c>
      <c r="ED111" s="40" t="e">
        <f t="shared" ca="1" si="3818"/>
        <v>#REF!</v>
      </c>
      <c r="EE111" s="40" t="e">
        <f t="shared" ca="1" si="3818"/>
        <v>#REF!</v>
      </c>
      <c r="EF111" s="40" t="e">
        <f t="shared" ca="1" si="3818"/>
        <v>#REF!</v>
      </c>
      <c r="EG111" s="40" t="e">
        <f t="shared" ca="1" si="3818"/>
        <v>#REF!</v>
      </c>
      <c r="EH111" s="40" t="e">
        <f t="shared" ca="1" si="3818"/>
        <v>#REF!</v>
      </c>
      <c r="EI111" s="40" t="e">
        <f t="shared" ca="1" si="3818"/>
        <v>#REF!</v>
      </c>
      <c r="EJ111" s="40" t="e">
        <f t="shared" ca="1" si="3818"/>
        <v>#REF!</v>
      </c>
      <c r="EK111" s="40" t="e">
        <f t="shared" ca="1" si="3818"/>
        <v>#REF!</v>
      </c>
      <c r="EL111" s="40" t="e">
        <f t="shared" ca="1" si="3818"/>
        <v>#REF!</v>
      </c>
      <c r="EM111" s="40" t="e">
        <f t="shared" ca="1" si="3818"/>
        <v>#REF!</v>
      </c>
      <c r="EN111" s="40" t="e">
        <f t="shared" ca="1" si="3818"/>
        <v>#REF!</v>
      </c>
      <c r="EO111" s="40" t="e">
        <f t="shared" ca="1" si="3818"/>
        <v>#REF!</v>
      </c>
      <c r="EP111" s="40" t="e">
        <f t="shared" ca="1" si="3818"/>
        <v>#REF!</v>
      </c>
      <c r="EQ111" s="40" t="e">
        <f t="shared" ca="1" si="3818"/>
        <v>#REF!</v>
      </c>
      <c r="ER111" s="40" t="e">
        <f t="shared" ca="1" si="3818"/>
        <v>#REF!</v>
      </c>
      <c r="ES111" s="40" t="e">
        <f t="shared" ca="1" si="3818"/>
        <v>#REF!</v>
      </c>
      <c r="ET111" s="40" t="e">
        <f t="shared" ca="1" si="3818"/>
        <v>#REF!</v>
      </c>
      <c r="EU111" s="40" t="e">
        <f t="shared" ca="1" si="3818"/>
        <v>#REF!</v>
      </c>
      <c r="EV111" s="40" t="e">
        <f t="shared" ca="1" si="3818"/>
        <v>#REF!</v>
      </c>
      <c r="EW111" s="40" t="e">
        <f t="shared" ca="1" si="3818"/>
        <v>#REF!</v>
      </c>
      <c r="EX111" s="40" t="e">
        <f t="shared" ca="1" si="3818"/>
        <v>#REF!</v>
      </c>
      <c r="EY111" s="40" t="e">
        <f t="shared" ca="1" si="3818"/>
        <v>#REF!</v>
      </c>
      <c r="EZ111" s="40" t="e">
        <f t="shared" ref="EZ111:GJ111" ca="1" si="3819">EZ98</f>
        <v>#REF!</v>
      </c>
      <c r="FA111" s="40" t="e">
        <f t="shared" ca="1" si="3819"/>
        <v>#REF!</v>
      </c>
      <c r="FB111" s="40" t="e">
        <f t="shared" ca="1" si="3819"/>
        <v>#REF!</v>
      </c>
      <c r="FC111" s="40" t="e">
        <f t="shared" ca="1" si="3819"/>
        <v>#REF!</v>
      </c>
      <c r="FD111" s="40" t="e">
        <f t="shared" ca="1" si="3819"/>
        <v>#REF!</v>
      </c>
      <c r="FE111" s="40" t="e">
        <f t="shared" ca="1" si="3819"/>
        <v>#REF!</v>
      </c>
      <c r="FF111" s="40" t="e">
        <f t="shared" ca="1" si="3819"/>
        <v>#REF!</v>
      </c>
      <c r="FG111" s="40" t="e">
        <f t="shared" ca="1" si="3819"/>
        <v>#REF!</v>
      </c>
      <c r="FH111" s="40" t="e">
        <f t="shared" ca="1" si="3819"/>
        <v>#REF!</v>
      </c>
      <c r="FI111" s="40" t="e">
        <f t="shared" ca="1" si="3819"/>
        <v>#REF!</v>
      </c>
      <c r="FJ111" s="40" t="e">
        <f t="shared" ca="1" si="3819"/>
        <v>#REF!</v>
      </c>
      <c r="FK111" s="40" t="e">
        <f t="shared" ca="1" si="3819"/>
        <v>#REF!</v>
      </c>
      <c r="FL111" s="40" t="e">
        <f t="shared" ca="1" si="3819"/>
        <v>#REF!</v>
      </c>
      <c r="FM111" s="40" t="e">
        <f t="shared" ca="1" si="3819"/>
        <v>#REF!</v>
      </c>
      <c r="FN111" s="40" t="e">
        <f t="shared" ca="1" si="3819"/>
        <v>#REF!</v>
      </c>
      <c r="FO111" s="40" t="e">
        <f t="shared" ca="1" si="3819"/>
        <v>#REF!</v>
      </c>
      <c r="FP111" s="40" t="e">
        <f t="shared" ca="1" si="3819"/>
        <v>#REF!</v>
      </c>
      <c r="FQ111" s="40" t="e">
        <f t="shared" ca="1" si="3819"/>
        <v>#REF!</v>
      </c>
      <c r="FR111" s="40" t="e">
        <f t="shared" ca="1" si="3819"/>
        <v>#REF!</v>
      </c>
      <c r="FS111" s="40" t="e">
        <f t="shared" ca="1" si="3819"/>
        <v>#REF!</v>
      </c>
      <c r="FT111" s="40" t="e">
        <f t="shared" ca="1" si="3819"/>
        <v>#REF!</v>
      </c>
      <c r="FU111" s="40" t="e">
        <f t="shared" ca="1" si="3819"/>
        <v>#REF!</v>
      </c>
      <c r="FV111" s="40" t="e">
        <f t="shared" ca="1" si="3819"/>
        <v>#REF!</v>
      </c>
      <c r="FW111" s="40" t="e">
        <f t="shared" ca="1" si="3819"/>
        <v>#REF!</v>
      </c>
      <c r="FX111" s="40" t="e">
        <f t="shared" ca="1" si="3819"/>
        <v>#REF!</v>
      </c>
      <c r="FY111" s="40" t="e">
        <f t="shared" ca="1" si="3819"/>
        <v>#REF!</v>
      </c>
      <c r="FZ111" s="40" t="e">
        <f t="shared" ca="1" si="3819"/>
        <v>#REF!</v>
      </c>
      <c r="GA111" s="40" t="e">
        <f t="shared" ca="1" si="3819"/>
        <v>#REF!</v>
      </c>
      <c r="GB111" s="40" t="e">
        <f t="shared" ca="1" si="3819"/>
        <v>#REF!</v>
      </c>
      <c r="GC111" s="40" t="e">
        <f t="shared" ca="1" si="3819"/>
        <v>#REF!</v>
      </c>
      <c r="GD111" s="40" t="e">
        <f t="shared" ca="1" si="3819"/>
        <v>#REF!</v>
      </c>
      <c r="GE111" s="40" t="e">
        <f t="shared" ca="1" si="3819"/>
        <v>#REF!</v>
      </c>
      <c r="GF111" s="40" t="e">
        <f t="shared" ca="1" si="3819"/>
        <v>#REF!</v>
      </c>
      <c r="GG111" s="40" t="e">
        <f t="shared" ca="1" si="3819"/>
        <v>#REF!</v>
      </c>
      <c r="GH111" s="40" t="e">
        <f t="shared" ca="1" si="3819"/>
        <v>#REF!</v>
      </c>
      <c r="GI111" s="40" t="e">
        <f t="shared" ca="1" si="3819"/>
        <v>#REF!</v>
      </c>
      <c r="GJ111" s="40" t="e">
        <f t="shared" ca="1" si="3819"/>
        <v>#REF!</v>
      </c>
    </row>
    <row r="112" spans="3:192" x14ac:dyDescent="0.3">
      <c r="C112" s="46" t="s">
        <v>501</v>
      </c>
      <c r="F112" s="37">
        <f ca="1">SUM(F109:F111)</f>
        <v>-1105.9043138398526</v>
      </c>
      <c r="G112" s="37">
        <f t="shared" ref="G112:Y112" ca="1" si="3820">SUM(G109:G111)</f>
        <v>-680.89153035901722</v>
      </c>
      <c r="H112" s="37">
        <f t="shared" ca="1" si="3820"/>
        <v>-501.05890816410613</v>
      </c>
      <c r="I112" s="37">
        <f t="shared" ca="1" si="3820"/>
        <v>-451.21695393663867</v>
      </c>
      <c r="J112" s="37">
        <f t="shared" ca="1" si="3820"/>
        <v>-664.88769125290503</v>
      </c>
      <c r="K112" s="37">
        <f t="shared" ca="1" si="3820"/>
        <v>-353.44202728591824</v>
      </c>
      <c r="L112" s="37">
        <f t="shared" ca="1" si="3820"/>
        <v>-324.6218053265992</v>
      </c>
      <c r="M112" s="37">
        <f t="shared" ca="1" si="3820"/>
        <v>-297.12913845278058</v>
      </c>
      <c r="N112" s="37">
        <f t="shared" ca="1" si="3820"/>
        <v>-271.00274793566683</v>
      </c>
      <c r="O112" s="37">
        <f t="shared" ca="1" si="3820"/>
        <v>-384.07692631679345</v>
      </c>
      <c r="P112" s="37">
        <f t="shared" ca="1" si="3820"/>
        <v>-223.26967507719024</v>
      </c>
      <c r="Q112" s="37">
        <f t="shared" ca="1" si="3820"/>
        <v>-209.84113693322485</v>
      </c>
      <c r="R112" s="37">
        <f t="shared" ca="1" si="3820"/>
        <v>-195.26919023278487</v>
      </c>
      <c r="S112" s="37">
        <f t="shared" ca="1" si="3820"/>
        <v>-179.50948805963344</v>
      </c>
      <c r="T112" s="37">
        <f t="shared" ca="1" si="3820"/>
        <v>-221.10274644715631</v>
      </c>
      <c r="U112" s="37">
        <f t="shared" ca="1" si="3820"/>
        <v>-144.68189353953323</v>
      </c>
      <c r="V112" s="37">
        <f t="shared" ca="1" si="3820"/>
        <v>-126.01252483644102</v>
      </c>
      <c r="W112" s="37">
        <f t="shared" ca="1" si="3820"/>
        <v>-106.97480023536072</v>
      </c>
      <c r="X112" s="37">
        <f t="shared" ca="1" si="3820"/>
        <v>-88.068619050380349</v>
      </c>
      <c r="Y112" s="47">
        <f t="shared" ca="1" si="3820"/>
        <v>-84.41917795823133</v>
      </c>
      <c r="Z112" s="37">
        <f t="shared" ref="Z112:AA112" ca="1" si="3821">SUM(Z109:Z111)</f>
        <v>-53.053291069893497</v>
      </c>
      <c r="AA112" s="47">
        <f t="shared" ca="1" si="3821"/>
        <v>-36.235487068234058</v>
      </c>
      <c r="AB112" s="47">
        <f t="shared" ref="AB112:CM112" ca="1" si="3822">SUM(AB109:AB111)</f>
        <v>-23.712277023210305</v>
      </c>
      <c r="AC112" s="47">
        <f t="shared" ca="1" si="3822"/>
        <v>-14.968980233247754</v>
      </c>
      <c r="AD112" s="47">
        <f t="shared" ca="1" si="3822"/>
        <v>-10.452419841774562</v>
      </c>
      <c r="AE112" s="47">
        <f t="shared" ca="1" si="3822"/>
        <v>-11.679623892723249</v>
      </c>
      <c r="AF112" s="47" t="e">
        <f t="shared" si="3822"/>
        <v>#N/A</v>
      </c>
      <c r="AG112" s="47" t="e">
        <f t="shared" si="3822"/>
        <v>#N/A</v>
      </c>
      <c r="AH112" s="47" t="e">
        <f t="shared" si="3822"/>
        <v>#N/A</v>
      </c>
      <c r="AI112" s="47" t="e">
        <f t="shared" si="3822"/>
        <v>#N/A</v>
      </c>
      <c r="AJ112" s="47" t="e">
        <f t="shared" si="3822"/>
        <v>#N/A</v>
      </c>
      <c r="AK112" s="47" t="e">
        <f t="shared" si="3822"/>
        <v>#N/A</v>
      </c>
      <c r="AL112" s="47" t="e">
        <f t="shared" si="3822"/>
        <v>#N/A</v>
      </c>
      <c r="AM112" s="47" t="e">
        <f t="shared" si="3822"/>
        <v>#N/A</v>
      </c>
      <c r="AN112" s="47" t="e">
        <f t="shared" si="3822"/>
        <v>#N/A</v>
      </c>
      <c r="AO112" s="47" t="e">
        <f t="shared" si="3822"/>
        <v>#N/A</v>
      </c>
      <c r="AP112" s="47" t="e">
        <f t="shared" si="3822"/>
        <v>#N/A</v>
      </c>
      <c r="AQ112" s="47" t="e">
        <f t="shared" si="3822"/>
        <v>#N/A</v>
      </c>
      <c r="AR112" s="47" t="e">
        <f t="shared" si="3822"/>
        <v>#N/A</v>
      </c>
      <c r="AS112" s="47" t="e">
        <f t="shared" si="3822"/>
        <v>#N/A</v>
      </c>
      <c r="AT112" s="47" t="e">
        <f t="shared" si="3822"/>
        <v>#N/A</v>
      </c>
      <c r="AU112" s="47" t="e">
        <f t="shared" si="3822"/>
        <v>#N/A</v>
      </c>
      <c r="AV112" s="47" t="e">
        <f t="shared" si="3822"/>
        <v>#N/A</v>
      </c>
      <c r="AW112" s="47" t="e">
        <f t="shared" si="3822"/>
        <v>#N/A</v>
      </c>
      <c r="AX112" s="47" t="e">
        <f t="shared" si="3822"/>
        <v>#N/A</v>
      </c>
      <c r="AY112" s="47" t="e">
        <f t="shared" si="3822"/>
        <v>#N/A</v>
      </c>
      <c r="AZ112" s="47" t="e">
        <f t="shared" si="3822"/>
        <v>#N/A</v>
      </c>
      <c r="BA112" s="47" t="e">
        <f t="shared" si="3822"/>
        <v>#N/A</v>
      </c>
      <c r="BB112" s="47" t="e">
        <f t="shared" si="3822"/>
        <v>#N/A</v>
      </c>
      <c r="BC112" s="47" t="e">
        <f t="shared" si="3822"/>
        <v>#N/A</v>
      </c>
      <c r="BD112" s="47" t="e">
        <f t="shared" si="3822"/>
        <v>#N/A</v>
      </c>
      <c r="BE112" s="47" t="e">
        <f t="shared" si="3822"/>
        <v>#N/A</v>
      </c>
      <c r="BF112" s="47" t="e">
        <f t="shared" si="3822"/>
        <v>#N/A</v>
      </c>
      <c r="BG112" s="47" t="e">
        <f t="shared" si="3822"/>
        <v>#N/A</v>
      </c>
      <c r="BH112" s="47" t="e">
        <f t="shared" si="3822"/>
        <v>#N/A</v>
      </c>
      <c r="BI112" s="47" t="e">
        <f t="shared" si="3822"/>
        <v>#N/A</v>
      </c>
      <c r="BJ112" s="47" t="e">
        <f t="shared" si="3822"/>
        <v>#N/A</v>
      </c>
      <c r="BK112" s="47" t="e">
        <f t="shared" si="3822"/>
        <v>#N/A</v>
      </c>
      <c r="BL112" s="47" t="e">
        <f t="shared" si="3822"/>
        <v>#N/A</v>
      </c>
      <c r="BM112" s="47" t="e">
        <f t="shared" si="3822"/>
        <v>#N/A</v>
      </c>
      <c r="BN112" s="47" t="e">
        <f t="shared" si="3822"/>
        <v>#N/A</v>
      </c>
      <c r="BO112" s="47" t="e">
        <f t="shared" si="3822"/>
        <v>#N/A</v>
      </c>
      <c r="BP112" s="47" t="e">
        <f t="shared" si="3822"/>
        <v>#N/A</v>
      </c>
      <c r="BQ112" s="47" t="e">
        <f t="shared" si="3822"/>
        <v>#N/A</v>
      </c>
      <c r="BR112" s="47" t="e">
        <f t="shared" si="3822"/>
        <v>#N/A</v>
      </c>
      <c r="BS112" s="47" t="e">
        <f t="shared" si="3822"/>
        <v>#N/A</v>
      </c>
      <c r="BT112" s="47" t="e">
        <f t="shared" si="3822"/>
        <v>#N/A</v>
      </c>
      <c r="BU112" s="47" t="e">
        <f t="shared" si="3822"/>
        <v>#N/A</v>
      </c>
      <c r="BV112" s="47" t="e">
        <f t="shared" si="3822"/>
        <v>#N/A</v>
      </c>
      <c r="BW112" s="47" t="e">
        <f t="shared" si="3822"/>
        <v>#N/A</v>
      </c>
      <c r="BX112" s="47" t="e">
        <f t="shared" si="3822"/>
        <v>#N/A</v>
      </c>
      <c r="BY112" s="47" t="e">
        <f t="shared" si="3822"/>
        <v>#N/A</v>
      </c>
      <c r="BZ112" s="47" t="e">
        <f t="shared" si="3822"/>
        <v>#N/A</v>
      </c>
      <c r="CA112" s="47" t="e">
        <f t="shared" si="3822"/>
        <v>#N/A</v>
      </c>
      <c r="CB112" s="47" t="e">
        <f t="shared" si="3822"/>
        <v>#N/A</v>
      </c>
      <c r="CC112" s="47" t="e">
        <f t="shared" si="3822"/>
        <v>#N/A</v>
      </c>
      <c r="CD112" s="47" t="e">
        <f t="shared" si="3822"/>
        <v>#N/A</v>
      </c>
      <c r="CE112" s="47" t="e">
        <f t="shared" si="3822"/>
        <v>#N/A</v>
      </c>
      <c r="CF112" s="47" t="e">
        <f t="shared" si="3822"/>
        <v>#N/A</v>
      </c>
      <c r="CG112" s="47" t="e">
        <f t="shared" si="3822"/>
        <v>#N/A</v>
      </c>
      <c r="CH112" s="47" t="e">
        <f t="shared" si="3822"/>
        <v>#N/A</v>
      </c>
      <c r="CI112" s="47" t="e">
        <f t="shared" si="3822"/>
        <v>#N/A</v>
      </c>
      <c r="CJ112" s="47" t="e">
        <f t="shared" si="3822"/>
        <v>#N/A</v>
      </c>
      <c r="CK112" s="47" t="e">
        <f t="shared" si="3822"/>
        <v>#N/A</v>
      </c>
      <c r="CL112" s="47" t="e">
        <f t="shared" si="3822"/>
        <v>#N/A</v>
      </c>
      <c r="CM112" s="47" t="e">
        <f t="shared" si="3822"/>
        <v>#N/A</v>
      </c>
      <c r="CN112" s="47" t="e">
        <f t="shared" ref="CN112:EY112" si="3823">SUM(CN109:CN111)</f>
        <v>#N/A</v>
      </c>
      <c r="CO112" s="47" t="e">
        <f t="shared" si="3823"/>
        <v>#N/A</v>
      </c>
      <c r="CP112" s="47" t="e">
        <f t="shared" si="3823"/>
        <v>#N/A</v>
      </c>
      <c r="CQ112" s="47" t="e">
        <f t="shared" si="3823"/>
        <v>#N/A</v>
      </c>
      <c r="CR112" s="47" t="e">
        <f t="shared" si="3823"/>
        <v>#N/A</v>
      </c>
      <c r="CS112" s="47" t="e">
        <f t="shared" si="3823"/>
        <v>#N/A</v>
      </c>
      <c r="CT112" s="47" t="e">
        <f t="shared" si="3823"/>
        <v>#N/A</v>
      </c>
      <c r="CU112" s="47" t="e">
        <f t="shared" si="3823"/>
        <v>#N/A</v>
      </c>
      <c r="CV112" s="47" t="e">
        <f t="shared" si="3823"/>
        <v>#N/A</v>
      </c>
      <c r="CW112" s="47" t="e">
        <f t="shared" si="3823"/>
        <v>#N/A</v>
      </c>
      <c r="CX112" s="47" t="e">
        <f t="shared" si="3823"/>
        <v>#N/A</v>
      </c>
      <c r="CY112" s="47" t="e">
        <f t="shared" si="3823"/>
        <v>#N/A</v>
      </c>
      <c r="CZ112" s="47" t="e">
        <f t="shared" si="3823"/>
        <v>#N/A</v>
      </c>
      <c r="DA112" s="47" t="e">
        <f t="shared" si="3823"/>
        <v>#N/A</v>
      </c>
      <c r="DB112" s="47" t="e">
        <f t="shared" si="3823"/>
        <v>#N/A</v>
      </c>
      <c r="DC112" s="47" t="e">
        <f t="shared" si="3823"/>
        <v>#N/A</v>
      </c>
      <c r="DD112" s="47" t="e">
        <f t="shared" si="3823"/>
        <v>#N/A</v>
      </c>
      <c r="DE112" s="47" t="e">
        <f t="shared" si="3823"/>
        <v>#N/A</v>
      </c>
      <c r="DF112" s="47" t="e">
        <f t="shared" si="3823"/>
        <v>#N/A</v>
      </c>
      <c r="DG112" s="47" t="e">
        <f t="shared" si="3823"/>
        <v>#N/A</v>
      </c>
      <c r="DH112" s="47" t="e">
        <f t="shared" si="3823"/>
        <v>#N/A</v>
      </c>
      <c r="DI112" s="47" t="e">
        <f t="shared" si="3823"/>
        <v>#N/A</v>
      </c>
      <c r="DJ112" s="47" t="e">
        <f t="shared" si="3823"/>
        <v>#N/A</v>
      </c>
      <c r="DK112" s="47" t="e">
        <f t="shared" si="3823"/>
        <v>#N/A</v>
      </c>
      <c r="DL112" s="47" t="e">
        <f t="shared" si="3823"/>
        <v>#N/A</v>
      </c>
      <c r="DM112" s="47" t="e">
        <f t="shared" si="3823"/>
        <v>#N/A</v>
      </c>
      <c r="DN112" s="47" t="e">
        <f t="shared" si="3823"/>
        <v>#N/A</v>
      </c>
      <c r="DO112" s="47" t="e">
        <f t="shared" si="3823"/>
        <v>#N/A</v>
      </c>
      <c r="DP112" s="47" t="e">
        <f t="shared" si="3823"/>
        <v>#N/A</v>
      </c>
      <c r="DQ112" s="47" t="e">
        <f t="shared" si="3823"/>
        <v>#N/A</v>
      </c>
      <c r="DR112" s="47" t="e">
        <f t="shared" si="3823"/>
        <v>#N/A</v>
      </c>
      <c r="DS112" s="47" t="e">
        <f t="shared" si="3823"/>
        <v>#N/A</v>
      </c>
      <c r="DT112" s="47" t="e">
        <f t="shared" si="3823"/>
        <v>#N/A</v>
      </c>
      <c r="DU112" s="47" t="e">
        <f t="shared" si="3823"/>
        <v>#N/A</v>
      </c>
      <c r="DV112" s="47" t="e">
        <f t="shared" si="3823"/>
        <v>#N/A</v>
      </c>
      <c r="DW112" s="47" t="e">
        <f t="shared" si="3823"/>
        <v>#N/A</v>
      </c>
      <c r="DX112" s="47" t="e">
        <f t="shared" si="3823"/>
        <v>#N/A</v>
      </c>
      <c r="DY112" s="47" t="e">
        <f t="shared" si="3823"/>
        <v>#N/A</v>
      </c>
      <c r="DZ112" s="47" t="e">
        <f t="shared" si="3823"/>
        <v>#N/A</v>
      </c>
      <c r="EA112" s="47" t="e">
        <f t="shared" si="3823"/>
        <v>#N/A</v>
      </c>
      <c r="EB112" s="47" t="e">
        <f t="shared" si="3823"/>
        <v>#N/A</v>
      </c>
      <c r="EC112" s="47" t="e">
        <f t="shared" si="3823"/>
        <v>#N/A</v>
      </c>
      <c r="ED112" s="47" t="e">
        <f t="shared" si="3823"/>
        <v>#N/A</v>
      </c>
      <c r="EE112" s="47" t="e">
        <f t="shared" si="3823"/>
        <v>#N/A</v>
      </c>
      <c r="EF112" s="47" t="e">
        <f t="shared" si="3823"/>
        <v>#N/A</v>
      </c>
      <c r="EG112" s="47" t="e">
        <f t="shared" si="3823"/>
        <v>#N/A</v>
      </c>
      <c r="EH112" s="47" t="e">
        <f t="shared" si="3823"/>
        <v>#N/A</v>
      </c>
      <c r="EI112" s="47" t="e">
        <f t="shared" si="3823"/>
        <v>#N/A</v>
      </c>
      <c r="EJ112" s="47" t="e">
        <f t="shared" si="3823"/>
        <v>#N/A</v>
      </c>
      <c r="EK112" s="47" t="e">
        <f t="shared" si="3823"/>
        <v>#N/A</v>
      </c>
      <c r="EL112" s="47" t="e">
        <f t="shared" si="3823"/>
        <v>#N/A</v>
      </c>
      <c r="EM112" s="47" t="e">
        <f t="shared" si="3823"/>
        <v>#N/A</v>
      </c>
      <c r="EN112" s="47" t="e">
        <f t="shared" si="3823"/>
        <v>#N/A</v>
      </c>
      <c r="EO112" s="47" t="e">
        <f t="shared" si="3823"/>
        <v>#N/A</v>
      </c>
      <c r="EP112" s="47" t="e">
        <f t="shared" si="3823"/>
        <v>#N/A</v>
      </c>
      <c r="EQ112" s="47" t="e">
        <f t="shared" si="3823"/>
        <v>#N/A</v>
      </c>
      <c r="ER112" s="47" t="e">
        <f t="shared" si="3823"/>
        <v>#N/A</v>
      </c>
      <c r="ES112" s="47" t="e">
        <f t="shared" si="3823"/>
        <v>#N/A</v>
      </c>
      <c r="ET112" s="47" t="e">
        <f t="shared" si="3823"/>
        <v>#N/A</v>
      </c>
      <c r="EU112" s="47" t="e">
        <f t="shared" si="3823"/>
        <v>#N/A</v>
      </c>
      <c r="EV112" s="47" t="e">
        <f t="shared" si="3823"/>
        <v>#N/A</v>
      </c>
      <c r="EW112" s="47" t="e">
        <f t="shared" si="3823"/>
        <v>#N/A</v>
      </c>
      <c r="EX112" s="47" t="e">
        <f t="shared" si="3823"/>
        <v>#N/A</v>
      </c>
      <c r="EY112" s="47" t="e">
        <f t="shared" si="3823"/>
        <v>#N/A</v>
      </c>
      <c r="EZ112" s="47" t="e">
        <f t="shared" ref="EZ112:GJ112" si="3824">SUM(EZ109:EZ111)</f>
        <v>#N/A</v>
      </c>
      <c r="FA112" s="47" t="e">
        <f t="shared" si="3824"/>
        <v>#N/A</v>
      </c>
      <c r="FB112" s="47" t="e">
        <f t="shared" si="3824"/>
        <v>#N/A</v>
      </c>
      <c r="FC112" s="47" t="e">
        <f t="shared" si="3824"/>
        <v>#N/A</v>
      </c>
      <c r="FD112" s="47" t="e">
        <f t="shared" si="3824"/>
        <v>#N/A</v>
      </c>
      <c r="FE112" s="47" t="e">
        <f t="shared" si="3824"/>
        <v>#N/A</v>
      </c>
      <c r="FF112" s="47" t="e">
        <f t="shared" si="3824"/>
        <v>#N/A</v>
      </c>
      <c r="FG112" s="47" t="e">
        <f t="shared" si="3824"/>
        <v>#N/A</v>
      </c>
      <c r="FH112" s="47" t="e">
        <f t="shared" si="3824"/>
        <v>#N/A</v>
      </c>
      <c r="FI112" s="47" t="e">
        <f t="shared" si="3824"/>
        <v>#N/A</v>
      </c>
      <c r="FJ112" s="47" t="e">
        <f t="shared" si="3824"/>
        <v>#N/A</v>
      </c>
      <c r="FK112" s="47" t="e">
        <f t="shared" si="3824"/>
        <v>#N/A</v>
      </c>
      <c r="FL112" s="47" t="e">
        <f t="shared" si="3824"/>
        <v>#N/A</v>
      </c>
      <c r="FM112" s="47" t="e">
        <f t="shared" si="3824"/>
        <v>#N/A</v>
      </c>
      <c r="FN112" s="47" t="e">
        <f t="shared" si="3824"/>
        <v>#N/A</v>
      </c>
      <c r="FO112" s="47" t="e">
        <f t="shared" si="3824"/>
        <v>#N/A</v>
      </c>
      <c r="FP112" s="47" t="e">
        <f t="shared" si="3824"/>
        <v>#N/A</v>
      </c>
      <c r="FQ112" s="47" t="e">
        <f t="shared" si="3824"/>
        <v>#N/A</v>
      </c>
      <c r="FR112" s="47" t="e">
        <f t="shared" si="3824"/>
        <v>#N/A</v>
      </c>
      <c r="FS112" s="47" t="e">
        <f t="shared" si="3824"/>
        <v>#N/A</v>
      </c>
      <c r="FT112" s="47" t="e">
        <f t="shared" si="3824"/>
        <v>#N/A</v>
      </c>
      <c r="FU112" s="47" t="e">
        <f t="shared" si="3824"/>
        <v>#N/A</v>
      </c>
      <c r="FV112" s="47" t="e">
        <f t="shared" si="3824"/>
        <v>#N/A</v>
      </c>
      <c r="FW112" s="47" t="e">
        <f t="shared" si="3824"/>
        <v>#N/A</v>
      </c>
      <c r="FX112" s="47" t="e">
        <f t="shared" si="3824"/>
        <v>#N/A</v>
      </c>
      <c r="FY112" s="47" t="e">
        <f t="shared" si="3824"/>
        <v>#N/A</v>
      </c>
      <c r="FZ112" s="47" t="e">
        <f t="shared" si="3824"/>
        <v>#N/A</v>
      </c>
      <c r="GA112" s="47" t="e">
        <f t="shared" si="3824"/>
        <v>#N/A</v>
      </c>
      <c r="GB112" s="47" t="e">
        <f t="shared" si="3824"/>
        <v>#N/A</v>
      </c>
      <c r="GC112" s="47" t="e">
        <f t="shared" si="3824"/>
        <v>#N/A</v>
      </c>
      <c r="GD112" s="47" t="e">
        <f t="shared" si="3824"/>
        <v>#N/A</v>
      </c>
      <c r="GE112" s="47" t="e">
        <f t="shared" si="3824"/>
        <v>#N/A</v>
      </c>
      <c r="GF112" s="47" t="e">
        <f t="shared" si="3824"/>
        <v>#N/A</v>
      </c>
      <c r="GG112" s="47" t="e">
        <f t="shared" si="3824"/>
        <v>#N/A</v>
      </c>
      <c r="GH112" s="47" t="e">
        <f t="shared" si="3824"/>
        <v>#N/A</v>
      </c>
      <c r="GI112" s="47" t="e">
        <f t="shared" si="3824"/>
        <v>#N/A</v>
      </c>
      <c r="GJ112" s="47" t="e">
        <f t="shared" si="3824"/>
        <v>#N/A</v>
      </c>
    </row>
    <row r="113" spans="2:192" x14ac:dyDescent="0.3">
      <c r="C113" s="46"/>
      <c r="Y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0"/>
      <c r="DN113" s="40"/>
      <c r="DO113" s="40"/>
      <c r="DP113" s="40"/>
      <c r="DQ113" s="40"/>
      <c r="DR113" s="40"/>
      <c r="DS113" s="40"/>
      <c r="DT113" s="40"/>
      <c r="DU113" s="40"/>
      <c r="DV113" s="40"/>
      <c r="DW113" s="40"/>
      <c r="DX113" s="40"/>
      <c r="DY113" s="40"/>
      <c r="DZ113" s="40"/>
      <c r="EA113" s="40"/>
      <c r="EB113" s="40"/>
      <c r="EC113" s="40"/>
      <c r="ED113" s="40"/>
      <c r="EE113" s="40"/>
      <c r="EF113" s="40"/>
      <c r="EG113" s="40"/>
      <c r="EH113" s="40"/>
      <c r="EI113" s="40"/>
      <c r="EJ113" s="40"/>
      <c r="EK113" s="40"/>
      <c r="EL113" s="40"/>
      <c r="EM113" s="40"/>
      <c r="EN113" s="40"/>
      <c r="EO113" s="40"/>
      <c r="EP113" s="40"/>
      <c r="EQ113" s="40"/>
      <c r="ER113" s="40"/>
      <c r="ES113" s="40"/>
      <c r="ET113" s="40"/>
      <c r="EU113" s="40"/>
      <c r="EV113" s="40"/>
      <c r="EW113" s="40"/>
      <c r="EX113" s="40"/>
      <c r="EY113" s="40"/>
      <c r="EZ113" s="40"/>
      <c r="FA113" s="40"/>
      <c r="FB113" s="40"/>
      <c r="FC113" s="40"/>
      <c r="FD113" s="40"/>
      <c r="FE113" s="40"/>
      <c r="FF113" s="40"/>
      <c r="FG113" s="40"/>
      <c r="FH113" s="40"/>
      <c r="FI113" s="40"/>
      <c r="FJ113" s="40"/>
      <c r="FK113" s="40"/>
      <c r="FL113" s="40"/>
      <c r="FM113" s="40"/>
      <c r="FN113" s="40"/>
      <c r="FO113" s="40"/>
      <c r="FP113" s="40"/>
      <c r="FQ113" s="40"/>
      <c r="FR113" s="40"/>
      <c r="FS113" s="40"/>
      <c r="FT113" s="40"/>
      <c r="FU113" s="40"/>
      <c r="FV113" s="40"/>
      <c r="FW113" s="40"/>
      <c r="FX113" s="40"/>
      <c r="FY113" s="40"/>
      <c r="FZ113" s="40"/>
      <c r="GA113" s="40"/>
      <c r="GB113" s="40"/>
      <c r="GC113" s="40"/>
      <c r="GD113" s="40"/>
      <c r="GE113" s="40"/>
      <c r="GF113" s="40"/>
      <c r="GG113" s="40"/>
      <c r="GH113" s="40"/>
      <c r="GI113" s="40"/>
      <c r="GJ113" s="40"/>
    </row>
    <row r="114" spans="2:192" x14ac:dyDescent="0.3">
      <c r="C114" s="46" t="s">
        <v>502</v>
      </c>
      <c r="F114" s="35">
        <f ca="1">+F107+F112</f>
        <v>223.21336022849368</v>
      </c>
      <c r="G114" s="35">
        <f t="shared" ref="G114:BR114" ca="1" si="3825">+G107+G112</f>
        <v>150.04026277777962</v>
      </c>
      <c r="H114" s="35">
        <f t="shared" ca="1" si="3825"/>
        <v>118.14214431229755</v>
      </c>
      <c r="I114" s="35">
        <f t="shared" ca="1" si="3825"/>
        <v>104.02277653271199</v>
      </c>
      <c r="J114" s="35">
        <f t="shared" ca="1" si="3825"/>
        <v>87.541974806399821</v>
      </c>
      <c r="K114" s="35">
        <f t="shared" ca="1" si="3825"/>
        <v>81.565058441625979</v>
      </c>
      <c r="L114" s="35">
        <f t="shared" ca="1" si="3825"/>
        <v>71.872854423055969</v>
      </c>
      <c r="M114" s="35">
        <f t="shared" ca="1" si="3825"/>
        <v>62.894299050860695</v>
      </c>
      <c r="N114" s="35">
        <f t="shared" ca="1" si="3825"/>
        <v>54.60689462468963</v>
      </c>
      <c r="O114" s="35">
        <f t="shared" ca="1" si="3825"/>
        <v>48.18984285989859</v>
      </c>
      <c r="P114" s="35">
        <f t="shared" ca="1" si="3825"/>
        <v>40.015992334467171</v>
      </c>
      <c r="Q114" s="35">
        <f t="shared" ca="1" si="3825"/>
        <v>33.378879608703784</v>
      </c>
      <c r="R114" s="35">
        <f t="shared" ca="1" si="3825"/>
        <v>29.531882760234453</v>
      </c>
      <c r="S114" s="35">
        <f t="shared" ca="1" si="3825"/>
        <v>25.811320712558825</v>
      </c>
      <c r="T114" s="35">
        <f t="shared" ca="1" si="3825"/>
        <v>24.588703634186885</v>
      </c>
      <c r="U114" s="35">
        <f t="shared" ca="1" si="3825"/>
        <v>18.710045758422211</v>
      </c>
      <c r="V114" s="35">
        <f t="shared" ca="1" si="3825"/>
        <v>15.357113417141235</v>
      </c>
      <c r="W114" s="35">
        <f t="shared" ca="1" si="3825"/>
        <v>12.188572217181473</v>
      </c>
      <c r="X114" s="35">
        <f t="shared" ca="1" si="3825"/>
        <v>9.2664848436835427</v>
      </c>
      <c r="Y114" s="35">
        <f t="shared" ca="1" si="3825"/>
        <v>6.9230498371872642</v>
      </c>
      <c r="Z114" s="35">
        <f t="shared" ca="1" si="3825"/>
        <v>4.45034941180338</v>
      </c>
      <c r="AA114" s="35">
        <f t="shared" ca="1" si="3825"/>
        <v>2.6299498613751808</v>
      </c>
      <c r="AB114" s="35">
        <f t="shared" ca="1" si="3825"/>
        <v>1.4256823765025715</v>
      </c>
      <c r="AC114" s="35">
        <f t="shared" ca="1" si="3825"/>
        <v>0.69288997222565563</v>
      </c>
      <c r="AD114" s="35">
        <f t="shared" ca="1" si="3825"/>
        <v>0.21431585572808487</v>
      </c>
      <c r="AE114" s="35">
        <f t="shared" ca="1" si="3825"/>
        <v>-0.1853170478942392</v>
      </c>
      <c r="AF114" s="35" t="e">
        <f t="shared" ca="1" si="3825"/>
        <v>#REF!</v>
      </c>
      <c r="AG114" s="35" t="e">
        <f t="shared" ca="1" si="3825"/>
        <v>#REF!</v>
      </c>
      <c r="AH114" s="35" t="e">
        <f t="shared" ca="1" si="3825"/>
        <v>#REF!</v>
      </c>
      <c r="AI114" s="35" t="e">
        <f t="shared" ca="1" si="3825"/>
        <v>#REF!</v>
      </c>
      <c r="AJ114" s="35" t="e">
        <f t="shared" ca="1" si="3825"/>
        <v>#REF!</v>
      </c>
      <c r="AK114" s="35" t="e">
        <f t="shared" ca="1" si="3825"/>
        <v>#REF!</v>
      </c>
      <c r="AL114" s="35" t="e">
        <f t="shared" ca="1" si="3825"/>
        <v>#REF!</v>
      </c>
      <c r="AM114" s="35" t="e">
        <f t="shared" ca="1" si="3825"/>
        <v>#REF!</v>
      </c>
      <c r="AN114" s="35" t="e">
        <f t="shared" ca="1" si="3825"/>
        <v>#REF!</v>
      </c>
      <c r="AO114" s="35" t="e">
        <f t="shared" ca="1" si="3825"/>
        <v>#REF!</v>
      </c>
      <c r="AP114" s="35" t="e">
        <f t="shared" ca="1" si="3825"/>
        <v>#REF!</v>
      </c>
      <c r="AQ114" s="35" t="e">
        <f t="shared" ca="1" si="3825"/>
        <v>#REF!</v>
      </c>
      <c r="AR114" s="35" t="e">
        <f t="shared" ca="1" si="3825"/>
        <v>#REF!</v>
      </c>
      <c r="AS114" s="35" t="e">
        <f t="shared" ca="1" si="3825"/>
        <v>#REF!</v>
      </c>
      <c r="AT114" s="35" t="e">
        <f t="shared" ca="1" si="3825"/>
        <v>#REF!</v>
      </c>
      <c r="AU114" s="35" t="e">
        <f t="shared" ca="1" si="3825"/>
        <v>#REF!</v>
      </c>
      <c r="AV114" s="35" t="e">
        <f t="shared" ca="1" si="3825"/>
        <v>#REF!</v>
      </c>
      <c r="AW114" s="35" t="e">
        <f t="shared" ca="1" si="3825"/>
        <v>#REF!</v>
      </c>
      <c r="AX114" s="35" t="e">
        <f t="shared" ca="1" si="3825"/>
        <v>#REF!</v>
      </c>
      <c r="AY114" s="35" t="e">
        <f t="shared" ca="1" si="3825"/>
        <v>#REF!</v>
      </c>
      <c r="AZ114" s="35" t="e">
        <f t="shared" ca="1" si="3825"/>
        <v>#REF!</v>
      </c>
      <c r="BA114" s="35" t="e">
        <f t="shared" ca="1" si="3825"/>
        <v>#REF!</v>
      </c>
      <c r="BB114" s="35" t="e">
        <f t="shared" ca="1" si="3825"/>
        <v>#REF!</v>
      </c>
      <c r="BC114" s="35" t="e">
        <f t="shared" ca="1" si="3825"/>
        <v>#REF!</v>
      </c>
      <c r="BD114" s="35" t="e">
        <f t="shared" ca="1" si="3825"/>
        <v>#REF!</v>
      </c>
      <c r="BE114" s="35" t="e">
        <f t="shared" ca="1" si="3825"/>
        <v>#REF!</v>
      </c>
      <c r="BF114" s="35" t="e">
        <f t="shared" ca="1" si="3825"/>
        <v>#REF!</v>
      </c>
      <c r="BG114" s="35" t="e">
        <f t="shared" ca="1" si="3825"/>
        <v>#REF!</v>
      </c>
      <c r="BH114" s="35" t="e">
        <f t="shared" ca="1" si="3825"/>
        <v>#REF!</v>
      </c>
      <c r="BI114" s="35" t="e">
        <f t="shared" ca="1" si="3825"/>
        <v>#REF!</v>
      </c>
      <c r="BJ114" s="35" t="e">
        <f t="shared" ca="1" si="3825"/>
        <v>#REF!</v>
      </c>
      <c r="BK114" s="35" t="e">
        <f t="shared" ca="1" si="3825"/>
        <v>#REF!</v>
      </c>
      <c r="BL114" s="35" t="e">
        <f t="shared" ca="1" si="3825"/>
        <v>#REF!</v>
      </c>
      <c r="BM114" s="35" t="e">
        <f t="shared" ca="1" si="3825"/>
        <v>#REF!</v>
      </c>
      <c r="BN114" s="35" t="e">
        <f t="shared" ca="1" si="3825"/>
        <v>#REF!</v>
      </c>
      <c r="BO114" s="35" t="e">
        <f t="shared" ca="1" si="3825"/>
        <v>#REF!</v>
      </c>
      <c r="BP114" s="35" t="e">
        <f t="shared" ca="1" si="3825"/>
        <v>#REF!</v>
      </c>
      <c r="BQ114" s="35" t="e">
        <f t="shared" ca="1" si="3825"/>
        <v>#REF!</v>
      </c>
      <c r="BR114" s="35" t="e">
        <f t="shared" ca="1" si="3825"/>
        <v>#REF!</v>
      </c>
      <c r="BS114" s="35" t="e">
        <f t="shared" ref="BS114:ED114" ca="1" si="3826">+BS107+BS112</f>
        <v>#REF!</v>
      </c>
      <c r="BT114" s="35" t="e">
        <f t="shared" ca="1" si="3826"/>
        <v>#REF!</v>
      </c>
      <c r="BU114" s="35" t="e">
        <f t="shared" ca="1" si="3826"/>
        <v>#REF!</v>
      </c>
      <c r="BV114" s="35" t="e">
        <f t="shared" ca="1" si="3826"/>
        <v>#REF!</v>
      </c>
      <c r="BW114" s="35" t="e">
        <f t="shared" ca="1" si="3826"/>
        <v>#REF!</v>
      </c>
      <c r="BX114" s="35" t="e">
        <f t="shared" ca="1" si="3826"/>
        <v>#REF!</v>
      </c>
      <c r="BY114" s="35" t="e">
        <f t="shared" ca="1" si="3826"/>
        <v>#REF!</v>
      </c>
      <c r="BZ114" s="35" t="e">
        <f t="shared" ca="1" si="3826"/>
        <v>#REF!</v>
      </c>
      <c r="CA114" s="35" t="e">
        <f t="shared" ca="1" si="3826"/>
        <v>#REF!</v>
      </c>
      <c r="CB114" s="35" t="e">
        <f t="shared" ca="1" si="3826"/>
        <v>#REF!</v>
      </c>
      <c r="CC114" s="35" t="e">
        <f t="shared" ca="1" si="3826"/>
        <v>#REF!</v>
      </c>
      <c r="CD114" s="35" t="e">
        <f t="shared" ca="1" si="3826"/>
        <v>#REF!</v>
      </c>
      <c r="CE114" s="35" t="e">
        <f t="shared" ca="1" si="3826"/>
        <v>#REF!</v>
      </c>
      <c r="CF114" s="35" t="e">
        <f t="shared" ca="1" si="3826"/>
        <v>#REF!</v>
      </c>
      <c r="CG114" s="35" t="e">
        <f t="shared" ca="1" si="3826"/>
        <v>#REF!</v>
      </c>
      <c r="CH114" s="35" t="e">
        <f t="shared" ca="1" si="3826"/>
        <v>#REF!</v>
      </c>
      <c r="CI114" s="35" t="e">
        <f t="shared" ca="1" si="3826"/>
        <v>#REF!</v>
      </c>
      <c r="CJ114" s="35" t="e">
        <f t="shared" ca="1" si="3826"/>
        <v>#REF!</v>
      </c>
      <c r="CK114" s="35" t="e">
        <f t="shared" ca="1" si="3826"/>
        <v>#REF!</v>
      </c>
      <c r="CL114" s="35" t="e">
        <f t="shared" ca="1" si="3826"/>
        <v>#REF!</v>
      </c>
      <c r="CM114" s="35" t="e">
        <f t="shared" ca="1" si="3826"/>
        <v>#REF!</v>
      </c>
      <c r="CN114" s="35" t="e">
        <f t="shared" ca="1" si="3826"/>
        <v>#REF!</v>
      </c>
      <c r="CO114" s="35" t="e">
        <f t="shared" ca="1" si="3826"/>
        <v>#REF!</v>
      </c>
      <c r="CP114" s="35" t="e">
        <f t="shared" ca="1" si="3826"/>
        <v>#REF!</v>
      </c>
      <c r="CQ114" s="35" t="e">
        <f t="shared" ca="1" si="3826"/>
        <v>#REF!</v>
      </c>
      <c r="CR114" s="35" t="e">
        <f t="shared" ca="1" si="3826"/>
        <v>#REF!</v>
      </c>
      <c r="CS114" s="35" t="e">
        <f t="shared" ca="1" si="3826"/>
        <v>#REF!</v>
      </c>
      <c r="CT114" s="35" t="e">
        <f t="shared" ca="1" si="3826"/>
        <v>#REF!</v>
      </c>
      <c r="CU114" s="35" t="e">
        <f t="shared" ca="1" si="3826"/>
        <v>#REF!</v>
      </c>
      <c r="CV114" s="35" t="e">
        <f t="shared" ca="1" si="3826"/>
        <v>#REF!</v>
      </c>
      <c r="CW114" s="35" t="e">
        <f t="shared" ca="1" si="3826"/>
        <v>#REF!</v>
      </c>
      <c r="CX114" s="35" t="e">
        <f t="shared" ca="1" si="3826"/>
        <v>#REF!</v>
      </c>
      <c r="CY114" s="35" t="e">
        <f t="shared" ca="1" si="3826"/>
        <v>#REF!</v>
      </c>
      <c r="CZ114" s="35" t="e">
        <f t="shared" ca="1" si="3826"/>
        <v>#REF!</v>
      </c>
      <c r="DA114" s="35" t="e">
        <f t="shared" ca="1" si="3826"/>
        <v>#REF!</v>
      </c>
      <c r="DB114" s="35" t="e">
        <f t="shared" ca="1" si="3826"/>
        <v>#REF!</v>
      </c>
      <c r="DC114" s="35" t="e">
        <f t="shared" ca="1" si="3826"/>
        <v>#REF!</v>
      </c>
      <c r="DD114" s="35" t="e">
        <f t="shared" ca="1" si="3826"/>
        <v>#REF!</v>
      </c>
      <c r="DE114" s="35" t="e">
        <f t="shared" ca="1" si="3826"/>
        <v>#REF!</v>
      </c>
      <c r="DF114" s="35" t="e">
        <f t="shared" ca="1" si="3826"/>
        <v>#REF!</v>
      </c>
      <c r="DG114" s="35" t="e">
        <f t="shared" ca="1" si="3826"/>
        <v>#REF!</v>
      </c>
      <c r="DH114" s="35" t="e">
        <f t="shared" ca="1" si="3826"/>
        <v>#REF!</v>
      </c>
      <c r="DI114" s="35" t="e">
        <f t="shared" ca="1" si="3826"/>
        <v>#REF!</v>
      </c>
      <c r="DJ114" s="35" t="e">
        <f t="shared" ca="1" si="3826"/>
        <v>#REF!</v>
      </c>
      <c r="DK114" s="35" t="e">
        <f t="shared" ca="1" si="3826"/>
        <v>#REF!</v>
      </c>
      <c r="DL114" s="35" t="e">
        <f t="shared" ca="1" si="3826"/>
        <v>#REF!</v>
      </c>
      <c r="DM114" s="35" t="e">
        <f t="shared" ca="1" si="3826"/>
        <v>#REF!</v>
      </c>
      <c r="DN114" s="35" t="e">
        <f t="shared" ca="1" si="3826"/>
        <v>#REF!</v>
      </c>
      <c r="DO114" s="35" t="e">
        <f t="shared" ca="1" si="3826"/>
        <v>#REF!</v>
      </c>
      <c r="DP114" s="35" t="e">
        <f t="shared" ca="1" si="3826"/>
        <v>#REF!</v>
      </c>
      <c r="DQ114" s="35" t="e">
        <f t="shared" ca="1" si="3826"/>
        <v>#REF!</v>
      </c>
      <c r="DR114" s="35" t="e">
        <f t="shared" ca="1" si="3826"/>
        <v>#REF!</v>
      </c>
      <c r="DS114" s="35" t="e">
        <f t="shared" ca="1" si="3826"/>
        <v>#REF!</v>
      </c>
      <c r="DT114" s="35" t="e">
        <f t="shared" ca="1" si="3826"/>
        <v>#REF!</v>
      </c>
      <c r="DU114" s="35" t="e">
        <f t="shared" ca="1" si="3826"/>
        <v>#REF!</v>
      </c>
      <c r="DV114" s="35" t="e">
        <f t="shared" ca="1" si="3826"/>
        <v>#REF!</v>
      </c>
      <c r="DW114" s="35" t="e">
        <f t="shared" ca="1" si="3826"/>
        <v>#REF!</v>
      </c>
      <c r="DX114" s="35" t="e">
        <f t="shared" ca="1" si="3826"/>
        <v>#REF!</v>
      </c>
      <c r="DY114" s="35" t="e">
        <f t="shared" ca="1" si="3826"/>
        <v>#REF!</v>
      </c>
      <c r="DZ114" s="35" t="e">
        <f t="shared" ca="1" si="3826"/>
        <v>#REF!</v>
      </c>
      <c r="EA114" s="35" t="e">
        <f t="shared" ca="1" si="3826"/>
        <v>#REF!</v>
      </c>
      <c r="EB114" s="35" t="e">
        <f t="shared" ca="1" si="3826"/>
        <v>#REF!</v>
      </c>
      <c r="EC114" s="35" t="e">
        <f t="shared" ca="1" si="3826"/>
        <v>#REF!</v>
      </c>
      <c r="ED114" s="35" t="e">
        <f t="shared" ca="1" si="3826"/>
        <v>#REF!</v>
      </c>
      <c r="EE114" s="35" t="e">
        <f t="shared" ref="EE114:GJ114" ca="1" si="3827">+EE107+EE112</f>
        <v>#REF!</v>
      </c>
      <c r="EF114" s="35" t="e">
        <f t="shared" ca="1" si="3827"/>
        <v>#REF!</v>
      </c>
      <c r="EG114" s="35" t="e">
        <f t="shared" ca="1" si="3827"/>
        <v>#REF!</v>
      </c>
      <c r="EH114" s="35" t="e">
        <f t="shared" ca="1" si="3827"/>
        <v>#REF!</v>
      </c>
      <c r="EI114" s="35" t="e">
        <f t="shared" ca="1" si="3827"/>
        <v>#REF!</v>
      </c>
      <c r="EJ114" s="35" t="e">
        <f t="shared" ca="1" si="3827"/>
        <v>#REF!</v>
      </c>
      <c r="EK114" s="35" t="e">
        <f t="shared" ca="1" si="3827"/>
        <v>#REF!</v>
      </c>
      <c r="EL114" s="35" t="e">
        <f t="shared" ca="1" si="3827"/>
        <v>#REF!</v>
      </c>
      <c r="EM114" s="35" t="e">
        <f t="shared" ca="1" si="3827"/>
        <v>#REF!</v>
      </c>
      <c r="EN114" s="35" t="e">
        <f t="shared" ca="1" si="3827"/>
        <v>#REF!</v>
      </c>
      <c r="EO114" s="35" t="e">
        <f t="shared" ca="1" si="3827"/>
        <v>#REF!</v>
      </c>
      <c r="EP114" s="35" t="e">
        <f t="shared" ca="1" si="3827"/>
        <v>#REF!</v>
      </c>
      <c r="EQ114" s="35" t="e">
        <f t="shared" ca="1" si="3827"/>
        <v>#REF!</v>
      </c>
      <c r="ER114" s="35" t="e">
        <f t="shared" ca="1" si="3827"/>
        <v>#REF!</v>
      </c>
      <c r="ES114" s="35" t="e">
        <f t="shared" ca="1" si="3827"/>
        <v>#REF!</v>
      </c>
      <c r="ET114" s="35" t="e">
        <f t="shared" ca="1" si="3827"/>
        <v>#REF!</v>
      </c>
      <c r="EU114" s="35" t="e">
        <f t="shared" ca="1" si="3827"/>
        <v>#REF!</v>
      </c>
      <c r="EV114" s="35" t="e">
        <f t="shared" ca="1" si="3827"/>
        <v>#REF!</v>
      </c>
      <c r="EW114" s="35" t="e">
        <f t="shared" ca="1" si="3827"/>
        <v>#REF!</v>
      </c>
      <c r="EX114" s="35" t="e">
        <f t="shared" ca="1" si="3827"/>
        <v>#REF!</v>
      </c>
      <c r="EY114" s="35" t="e">
        <f t="shared" ca="1" si="3827"/>
        <v>#REF!</v>
      </c>
      <c r="EZ114" s="35" t="e">
        <f t="shared" ca="1" si="3827"/>
        <v>#REF!</v>
      </c>
      <c r="FA114" s="35" t="e">
        <f t="shared" ca="1" si="3827"/>
        <v>#REF!</v>
      </c>
      <c r="FB114" s="35" t="e">
        <f t="shared" ca="1" si="3827"/>
        <v>#REF!</v>
      </c>
      <c r="FC114" s="35" t="e">
        <f t="shared" ca="1" si="3827"/>
        <v>#REF!</v>
      </c>
      <c r="FD114" s="35" t="e">
        <f t="shared" ca="1" si="3827"/>
        <v>#REF!</v>
      </c>
      <c r="FE114" s="35" t="e">
        <f t="shared" ca="1" si="3827"/>
        <v>#REF!</v>
      </c>
      <c r="FF114" s="35" t="e">
        <f t="shared" ca="1" si="3827"/>
        <v>#REF!</v>
      </c>
      <c r="FG114" s="35" t="e">
        <f t="shared" ca="1" si="3827"/>
        <v>#REF!</v>
      </c>
      <c r="FH114" s="35" t="e">
        <f t="shared" ca="1" si="3827"/>
        <v>#REF!</v>
      </c>
      <c r="FI114" s="35" t="e">
        <f t="shared" ca="1" si="3827"/>
        <v>#REF!</v>
      </c>
      <c r="FJ114" s="35" t="e">
        <f t="shared" ca="1" si="3827"/>
        <v>#REF!</v>
      </c>
      <c r="FK114" s="35" t="e">
        <f t="shared" ca="1" si="3827"/>
        <v>#REF!</v>
      </c>
      <c r="FL114" s="35" t="e">
        <f t="shared" ca="1" si="3827"/>
        <v>#REF!</v>
      </c>
      <c r="FM114" s="35" t="e">
        <f t="shared" ca="1" si="3827"/>
        <v>#REF!</v>
      </c>
      <c r="FN114" s="35" t="e">
        <f t="shared" ca="1" si="3827"/>
        <v>#REF!</v>
      </c>
      <c r="FO114" s="35" t="e">
        <f t="shared" ca="1" si="3827"/>
        <v>#REF!</v>
      </c>
      <c r="FP114" s="35" t="e">
        <f t="shared" ca="1" si="3827"/>
        <v>#REF!</v>
      </c>
      <c r="FQ114" s="35" t="e">
        <f t="shared" ca="1" si="3827"/>
        <v>#REF!</v>
      </c>
      <c r="FR114" s="35" t="e">
        <f t="shared" ca="1" si="3827"/>
        <v>#REF!</v>
      </c>
      <c r="FS114" s="35" t="e">
        <f t="shared" ca="1" si="3827"/>
        <v>#REF!</v>
      </c>
      <c r="FT114" s="35" t="e">
        <f t="shared" ca="1" si="3827"/>
        <v>#REF!</v>
      </c>
      <c r="FU114" s="35" t="e">
        <f t="shared" ca="1" si="3827"/>
        <v>#REF!</v>
      </c>
      <c r="FV114" s="35" t="e">
        <f t="shared" ca="1" si="3827"/>
        <v>#REF!</v>
      </c>
      <c r="FW114" s="35" t="e">
        <f t="shared" ca="1" si="3827"/>
        <v>#REF!</v>
      </c>
      <c r="FX114" s="35" t="e">
        <f t="shared" ca="1" si="3827"/>
        <v>#REF!</v>
      </c>
      <c r="FY114" s="35" t="e">
        <f t="shared" ca="1" si="3827"/>
        <v>#REF!</v>
      </c>
      <c r="FZ114" s="35" t="e">
        <f t="shared" ca="1" si="3827"/>
        <v>#REF!</v>
      </c>
      <c r="GA114" s="35" t="e">
        <f t="shared" ca="1" si="3827"/>
        <v>#REF!</v>
      </c>
      <c r="GB114" s="35" t="e">
        <f t="shared" ca="1" si="3827"/>
        <v>#REF!</v>
      </c>
      <c r="GC114" s="35" t="e">
        <f t="shared" ca="1" si="3827"/>
        <v>#REF!</v>
      </c>
      <c r="GD114" s="35" t="e">
        <f t="shared" ca="1" si="3827"/>
        <v>#REF!</v>
      </c>
      <c r="GE114" s="35" t="e">
        <f t="shared" ca="1" si="3827"/>
        <v>#REF!</v>
      </c>
      <c r="GF114" s="35" t="e">
        <f t="shared" ca="1" si="3827"/>
        <v>#REF!</v>
      </c>
      <c r="GG114" s="35" t="e">
        <f t="shared" ca="1" si="3827"/>
        <v>#REF!</v>
      </c>
      <c r="GH114" s="35" t="e">
        <f t="shared" ca="1" si="3827"/>
        <v>#REF!</v>
      </c>
      <c r="GI114" s="35" t="e">
        <f t="shared" ca="1" si="3827"/>
        <v>#REF!</v>
      </c>
      <c r="GJ114" s="35" t="e">
        <f t="shared" ca="1" si="3827"/>
        <v>#REF!</v>
      </c>
    </row>
    <row r="115" spans="2:192" x14ac:dyDescent="0.3">
      <c r="C115" s="46"/>
      <c r="Y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0"/>
      <c r="DN115" s="40"/>
      <c r="DO115" s="40"/>
      <c r="DP115" s="40"/>
      <c r="DQ115" s="40"/>
      <c r="DR115" s="40"/>
      <c r="DS115" s="40"/>
      <c r="DT115" s="40"/>
      <c r="DU115" s="40"/>
      <c r="DV115" s="40"/>
      <c r="DW115" s="40"/>
      <c r="DX115" s="40"/>
      <c r="DY115" s="40"/>
      <c r="DZ115" s="40"/>
      <c r="EA115" s="40"/>
      <c r="EB115" s="40"/>
      <c r="EC115" s="40"/>
      <c r="ED115" s="40"/>
      <c r="EE115" s="40"/>
      <c r="EF115" s="40"/>
      <c r="EG115" s="40"/>
      <c r="EH115" s="40"/>
      <c r="EI115" s="40"/>
      <c r="EJ115" s="40"/>
      <c r="EK115" s="40"/>
      <c r="EL115" s="40"/>
      <c r="EM115" s="40"/>
      <c r="EN115" s="40"/>
      <c r="EO115" s="40"/>
      <c r="EP115" s="40"/>
      <c r="EQ115" s="40"/>
      <c r="ER115" s="40"/>
      <c r="ES115" s="40"/>
      <c r="ET115" s="40"/>
      <c r="EU115" s="40"/>
      <c r="EV115" s="40"/>
      <c r="EW115" s="40"/>
      <c r="EX115" s="40"/>
      <c r="EY115" s="40"/>
      <c r="EZ115" s="40"/>
      <c r="FA115" s="40"/>
      <c r="FB115" s="40"/>
      <c r="FC115" s="40"/>
      <c r="FD115" s="40"/>
      <c r="FE115" s="40"/>
      <c r="FF115" s="40"/>
      <c r="FG115" s="40"/>
      <c r="FH115" s="40"/>
      <c r="FI115" s="40"/>
      <c r="FJ115" s="40"/>
      <c r="FK115" s="40"/>
      <c r="FL115" s="40"/>
      <c r="FM115" s="40"/>
      <c r="FN115" s="40"/>
      <c r="FO115" s="40"/>
      <c r="FP115" s="40"/>
      <c r="FQ115" s="40"/>
      <c r="FR115" s="40"/>
      <c r="FS115" s="40"/>
      <c r="FT115" s="40"/>
      <c r="FU115" s="40"/>
      <c r="FV115" s="40"/>
      <c r="FW115" s="40"/>
      <c r="FX115" s="40"/>
      <c r="FY115" s="40"/>
      <c r="FZ115" s="40"/>
      <c r="GA115" s="40"/>
      <c r="GB115" s="40"/>
      <c r="GC115" s="40"/>
      <c r="GD115" s="40"/>
      <c r="GE115" s="40"/>
      <c r="GF115" s="40"/>
      <c r="GG115" s="40"/>
      <c r="GH115" s="40"/>
      <c r="GI115" s="40"/>
      <c r="GJ115" s="40"/>
    </row>
    <row r="116" spans="2:192" x14ac:dyDescent="0.3">
      <c r="C116" s="46" t="s">
        <v>503</v>
      </c>
      <c r="F116" s="152">
        <f t="shared" ref="F116:AK116" si="3828">F30+F31</f>
        <v>-1.8470609533697635</v>
      </c>
      <c r="G116" s="37">
        <f t="shared" si="3828"/>
        <v>-1.2927429849226351</v>
      </c>
      <c r="H116" s="37">
        <f t="shared" si="3828"/>
        <v>-1.0883822927646289</v>
      </c>
      <c r="I116" s="37">
        <f t="shared" si="3828"/>
        <v>-1.0143338501709149</v>
      </c>
      <c r="J116" s="37">
        <f t="shared" si="3828"/>
        <v>-0.93969477746061192</v>
      </c>
      <c r="K116" s="37">
        <f t="shared" si="3828"/>
        <v>-0.86989180557935974</v>
      </c>
      <c r="L116" s="37">
        <f t="shared" si="3828"/>
        <v>-0.80407602292833125</v>
      </c>
      <c r="M116" s="37">
        <f t="shared" si="3828"/>
        <v>-0.7398278390866434</v>
      </c>
      <c r="N116" s="37">
        <f t="shared" si="3828"/>
        <v>-0.67741622210227181</v>
      </c>
      <c r="O116" s="37">
        <f t="shared" si="3828"/>
        <v>-0.61703752211433016</v>
      </c>
      <c r="P116" s="37">
        <f t="shared" si="3828"/>
        <v>-0.55882258843093291</v>
      </c>
      <c r="Q116" s="37">
        <f t="shared" si="3828"/>
        <v>-0.50287393074384357</v>
      </c>
      <c r="R116" s="37">
        <f t="shared" si="3828"/>
        <v>-0.44657805719563498</v>
      </c>
      <c r="S116" s="37">
        <f t="shared" si="3828"/>
        <v>-0.39056728006416142</v>
      </c>
      <c r="T116" s="37">
        <f t="shared" si="3828"/>
        <v>-0.33558744789940781</v>
      </c>
      <c r="U116" s="37">
        <f t="shared" si="3828"/>
        <v>-0.28248078982413011</v>
      </c>
      <c r="V116" s="37">
        <f t="shared" si="3828"/>
        <v>-0.23215379142266787</v>
      </c>
      <c r="W116" s="37">
        <f t="shared" si="3828"/>
        <v>-0.18552804872673034</v>
      </c>
      <c r="X116" s="37">
        <f t="shared" si="3828"/>
        <v>-0.1434740311407246</v>
      </c>
      <c r="Y116" s="47">
        <f t="shared" si="3828"/>
        <v>-0.10673097482271983</v>
      </c>
      <c r="Z116" s="37">
        <f t="shared" si="3828"/>
        <v>-7.5820650749220828E-2</v>
      </c>
      <c r="AA116" s="47">
        <f t="shared" si="3828"/>
        <v>-5.0967912323124982E-2</v>
      </c>
      <c r="AB116" s="47">
        <f t="shared" si="3828"/>
        <v>-3.3082365405234029E-2</v>
      </c>
      <c r="AC116" s="47">
        <f t="shared" si="3828"/>
        <v>-2.0761528547221578E-2</v>
      </c>
      <c r="AD116" s="47">
        <f t="shared" si="3828"/>
        <v>-1.2577372140365131E-2</v>
      </c>
      <c r="AE116" s="47">
        <f t="shared" si="3828"/>
        <v>-7.3353358937269537E-3</v>
      </c>
      <c r="AF116" s="47">
        <f t="shared" si="3828"/>
        <v>0</v>
      </c>
      <c r="AG116" s="47" t="e">
        <f t="shared" si="3828"/>
        <v>#N/A</v>
      </c>
      <c r="AH116" s="47" t="e">
        <f t="shared" si="3828"/>
        <v>#N/A</v>
      </c>
      <c r="AI116" s="47" t="e">
        <f t="shared" si="3828"/>
        <v>#N/A</v>
      </c>
      <c r="AJ116" s="47" t="e">
        <f t="shared" si="3828"/>
        <v>#N/A</v>
      </c>
      <c r="AK116" s="47" t="e">
        <f t="shared" si="3828"/>
        <v>#N/A</v>
      </c>
      <c r="AL116" s="47" t="e">
        <f t="shared" ref="AL116:BQ116" si="3829">AL30+AL31</f>
        <v>#N/A</v>
      </c>
      <c r="AM116" s="47" t="e">
        <f t="shared" si="3829"/>
        <v>#N/A</v>
      </c>
      <c r="AN116" s="47" t="e">
        <f t="shared" si="3829"/>
        <v>#N/A</v>
      </c>
      <c r="AO116" s="47" t="e">
        <f t="shared" si="3829"/>
        <v>#N/A</v>
      </c>
      <c r="AP116" s="47" t="e">
        <f t="shared" si="3829"/>
        <v>#N/A</v>
      </c>
      <c r="AQ116" s="47" t="e">
        <f t="shared" si="3829"/>
        <v>#N/A</v>
      </c>
      <c r="AR116" s="47" t="e">
        <f t="shared" si="3829"/>
        <v>#N/A</v>
      </c>
      <c r="AS116" s="47" t="e">
        <f t="shared" si="3829"/>
        <v>#N/A</v>
      </c>
      <c r="AT116" s="47" t="e">
        <f t="shared" si="3829"/>
        <v>#N/A</v>
      </c>
      <c r="AU116" s="47" t="e">
        <f t="shared" si="3829"/>
        <v>#N/A</v>
      </c>
      <c r="AV116" s="47" t="e">
        <f t="shared" si="3829"/>
        <v>#N/A</v>
      </c>
      <c r="AW116" s="47" t="e">
        <f t="shared" si="3829"/>
        <v>#N/A</v>
      </c>
      <c r="AX116" s="47" t="e">
        <f t="shared" si="3829"/>
        <v>#N/A</v>
      </c>
      <c r="AY116" s="47" t="e">
        <f t="shared" si="3829"/>
        <v>#N/A</v>
      </c>
      <c r="AZ116" s="47" t="e">
        <f t="shared" si="3829"/>
        <v>#N/A</v>
      </c>
      <c r="BA116" s="47" t="e">
        <f t="shared" si="3829"/>
        <v>#N/A</v>
      </c>
      <c r="BB116" s="47" t="e">
        <f t="shared" si="3829"/>
        <v>#N/A</v>
      </c>
      <c r="BC116" s="47" t="e">
        <f t="shared" si="3829"/>
        <v>#N/A</v>
      </c>
      <c r="BD116" s="47" t="e">
        <f t="shared" si="3829"/>
        <v>#N/A</v>
      </c>
      <c r="BE116" s="47" t="e">
        <f t="shared" si="3829"/>
        <v>#N/A</v>
      </c>
      <c r="BF116" s="47" t="e">
        <f t="shared" si="3829"/>
        <v>#N/A</v>
      </c>
      <c r="BG116" s="47" t="e">
        <f t="shared" si="3829"/>
        <v>#N/A</v>
      </c>
      <c r="BH116" s="47" t="e">
        <f t="shared" si="3829"/>
        <v>#N/A</v>
      </c>
      <c r="BI116" s="47" t="e">
        <f t="shared" si="3829"/>
        <v>#N/A</v>
      </c>
      <c r="BJ116" s="47" t="e">
        <f t="shared" si="3829"/>
        <v>#N/A</v>
      </c>
      <c r="BK116" s="47" t="e">
        <f t="shared" si="3829"/>
        <v>#N/A</v>
      </c>
      <c r="BL116" s="47" t="e">
        <f t="shared" si="3829"/>
        <v>#N/A</v>
      </c>
      <c r="BM116" s="47" t="e">
        <f t="shared" si="3829"/>
        <v>#N/A</v>
      </c>
      <c r="BN116" s="47" t="e">
        <f t="shared" si="3829"/>
        <v>#N/A</v>
      </c>
      <c r="BO116" s="47" t="e">
        <f t="shared" si="3829"/>
        <v>#N/A</v>
      </c>
      <c r="BP116" s="47" t="e">
        <f t="shared" si="3829"/>
        <v>#N/A</v>
      </c>
      <c r="BQ116" s="47" t="e">
        <f t="shared" si="3829"/>
        <v>#N/A</v>
      </c>
      <c r="BR116" s="47" t="e">
        <f t="shared" ref="BR116:CW116" si="3830">BR30+BR31</f>
        <v>#N/A</v>
      </c>
      <c r="BS116" s="47" t="e">
        <f t="shared" si="3830"/>
        <v>#N/A</v>
      </c>
      <c r="BT116" s="47" t="e">
        <f t="shared" si="3830"/>
        <v>#N/A</v>
      </c>
      <c r="BU116" s="47" t="e">
        <f t="shared" si="3830"/>
        <v>#N/A</v>
      </c>
      <c r="BV116" s="47" t="e">
        <f t="shared" si="3830"/>
        <v>#N/A</v>
      </c>
      <c r="BW116" s="47" t="e">
        <f t="shared" si="3830"/>
        <v>#N/A</v>
      </c>
      <c r="BX116" s="47" t="e">
        <f t="shared" si="3830"/>
        <v>#N/A</v>
      </c>
      <c r="BY116" s="47" t="e">
        <f t="shared" si="3830"/>
        <v>#N/A</v>
      </c>
      <c r="BZ116" s="47" t="e">
        <f t="shared" si="3830"/>
        <v>#N/A</v>
      </c>
      <c r="CA116" s="47" t="e">
        <f t="shared" si="3830"/>
        <v>#N/A</v>
      </c>
      <c r="CB116" s="47" t="e">
        <f t="shared" si="3830"/>
        <v>#N/A</v>
      </c>
      <c r="CC116" s="47" t="e">
        <f t="shared" si="3830"/>
        <v>#N/A</v>
      </c>
      <c r="CD116" s="47" t="e">
        <f t="shared" si="3830"/>
        <v>#N/A</v>
      </c>
      <c r="CE116" s="47" t="e">
        <f t="shared" si="3830"/>
        <v>#N/A</v>
      </c>
      <c r="CF116" s="47" t="e">
        <f t="shared" si="3830"/>
        <v>#N/A</v>
      </c>
      <c r="CG116" s="47" t="e">
        <f t="shared" si="3830"/>
        <v>#N/A</v>
      </c>
      <c r="CH116" s="47" t="e">
        <f t="shared" si="3830"/>
        <v>#N/A</v>
      </c>
      <c r="CI116" s="47" t="e">
        <f t="shared" si="3830"/>
        <v>#N/A</v>
      </c>
      <c r="CJ116" s="47" t="e">
        <f t="shared" si="3830"/>
        <v>#N/A</v>
      </c>
      <c r="CK116" s="47" t="e">
        <f t="shared" si="3830"/>
        <v>#N/A</v>
      </c>
      <c r="CL116" s="47" t="e">
        <f t="shared" si="3830"/>
        <v>#N/A</v>
      </c>
      <c r="CM116" s="47" t="e">
        <f t="shared" si="3830"/>
        <v>#N/A</v>
      </c>
      <c r="CN116" s="47" t="e">
        <f t="shared" si="3830"/>
        <v>#N/A</v>
      </c>
      <c r="CO116" s="47" t="e">
        <f t="shared" si="3830"/>
        <v>#N/A</v>
      </c>
      <c r="CP116" s="47" t="e">
        <f t="shared" si="3830"/>
        <v>#N/A</v>
      </c>
      <c r="CQ116" s="47" t="e">
        <f t="shared" si="3830"/>
        <v>#N/A</v>
      </c>
      <c r="CR116" s="47" t="e">
        <f t="shared" si="3830"/>
        <v>#N/A</v>
      </c>
      <c r="CS116" s="47" t="e">
        <f t="shared" si="3830"/>
        <v>#N/A</v>
      </c>
      <c r="CT116" s="47" t="e">
        <f t="shared" si="3830"/>
        <v>#N/A</v>
      </c>
      <c r="CU116" s="47" t="e">
        <f t="shared" si="3830"/>
        <v>#N/A</v>
      </c>
      <c r="CV116" s="47" t="e">
        <f t="shared" si="3830"/>
        <v>#N/A</v>
      </c>
      <c r="CW116" s="47" t="e">
        <f t="shared" si="3830"/>
        <v>#N/A</v>
      </c>
      <c r="CX116" s="47" t="e">
        <f t="shared" ref="CX116:EC116" si="3831">CX30+CX31</f>
        <v>#N/A</v>
      </c>
      <c r="CY116" s="47" t="e">
        <f t="shared" si="3831"/>
        <v>#N/A</v>
      </c>
      <c r="CZ116" s="47" t="e">
        <f t="shared" si="3831"/>
        <v>#N/A</v>
      </c>
      <c r="DA116" s="47" t="e">
        <f t="shared" si="3831"/>
        <v>#N/A</v>
      </c>
      <c r="DB116" s="47" t="e">
        <f t="shared" si="3831"/>
        <v>#N/A</v>
      </c>
      <c r="DC116" s="47" t="e">
        <f t="shared" si="3831"/>
        <v>#N/A</v>
      </c>
      <c r="DD116" s="47" t="e">
        <f t="shared" si="3831"/>
        <v>#N/A</v>
      </c>
      <c r="DE116" s="47" t="e">
        <f t="shared" si="3831"/>
        <v>#N/A</v>
      </c>
      <c r="DF116" s="47" t="e">
        <f t="shared" si="3831"/>
        <v>#N/A</v>
      </c>
      <c r="DG116" s="47" t="e">
        <f t="shared" si="3831"/>
        <v>#N/A</v>
      </c>
      <c r="DH116" s="47" t="e">
        <f t="shared" si="3831"/>
        <v>#N/A</v>
      </c>
      <c r="DI116" s="47" t="e">
        <f t="shared" si="3831"/>
        <v>#N/A</v>
      </c>
      <c r="DJ116" s="47" t="e">
        <f t="shared" si="3831"/>
        <v>#N/A</v>
      </c>
      <c r="DK116" s="47" t="e">
        <f t="shared" si="3831"/>
        <v>#N/A</v>
      </c>
      <c r="DL116" s="47" t="e">
        <f t="shared" si="3831"/>
        <v>#N/A</v>
      </c>
      <c r="DM116" s="47" t="e">
        <f t="shared" si="3831"/>
        <v>#N/A</v>
      </c>
      <c r="DN116" s="47" t="e">
        <f t="shared" si="3831"/>
        <v>#N/A</v>
      </c>
      <c r="DO116" s="47" t="e">
        <f t="shared" si="3831"/>
        <v>#N/A</v>
      </c>
      <c r="DP116" s="47" t="e">
        <f t="shared" si="3831"/>
        <v>#N/A</v>
      </c>
      <c r="DQ116" s="47" t="e">
        <f t="shared" si="3831"/>
        <v>#N/A</v>
      </c>
      <c r="DR116" s="47" t="e">
        <f t="shared" si="3831"/>
        <v>#N/A</v>
      </c>
      <c r="DS116" s="47" t="e">
        <f t="shared" si="3831"/>
        <v>#N/A</v>
      </c>
      <c r="DT116" s="47" t="e">
        <f t="shared" si="3831"/>
        <v>#N/A</v>
      </c>
      <c r="DU116" s="47" t="e">
        <f t="shared" si="3831"/>
        <v>#N/A</v>
      </c>
      <c r="DV116" s="47" t="e">
        <f t="shared" si="3831"/>
        <v>#N/A</v>
      </c>
      <c r="DW116" s="47" t="e">
        <f t="shared" si="3831"/>
        <v>#N/A</v>
      </c>
      <c r="DX116" s="47" t="e">
        <f t="shared" si="3831"/>
        <v>#N/A</v>
      </c>
      <c r="DY116" s="47" t="e">
        <f t="shared" si="3831"/>
        <v>#N/A</v>
      </c>
      <c r="DZ116" s="47" t="e">
        <f t="shared" si="3831"/>
        <v>#N/A</v>
      </c>
      <c r="EA116" s="47" t="e">
        <f t="shared" si="3831"/>
        <v>#N/A</v>
      </c>
      <c r="EB116" s="47" t="e">
        <f t="shared" si="3831"/>
        <v>#N/A</v>
      </c>
      <c r="EC116" s="47" t="e">
        <f t="shared" si="3831"/>
        <v>#N/A</v>
      </c>
      <c r="ED116" s="47" t="e">
        <f t="shared" ref="ED116:FI116" si="3832">ED30+ED31</f>
        <v>#N/A</v>
      </c>
      <c r="EE116" s="47" t="e">
        <f t="shared" si="3832"/>
        <v>#N/A</v>
      </c>
      <c r="EF116" s="47" t="e">
        <f t="shared" si="3832"/>
        <v>#N/A</v>
      </c>
      <c r="EG116" s="47" t="e">
        <f t="shared" si="3832"/>
        <v>#N/A</v>
      </c>
      <c r="EH116" s="47" t="e">
        <f t="shared" si="3832"/>
        <v>#N/A</v>
      </c>
      <c r="EI116" s="47" t="e">
        <f t="shared" si="3832"/>
        <v>#N/A</v>
      </c>
      <c r="EJ116" s="47" t="e">
        <f t="shared" si="3832"/>
        <v>#N/A</v>
      </c>
      <c r="EK116" s="47" t="e">
        <f t="shared" si="3832"/>
        <v>#N/A</v>
      </c>
      <c r="EL116" s="47" t="e">
        <f t="shared" si="3832"/>
        <v>#N/A</v>
      </c>
      <c r="EM116" s="47" t="e">
        <f t="shared" si="3832"/>
        <v>#N/A</v>
      </c>
      <c r="EN116" s="47" t="e">
        <f t="shared" si="3832"/>
        <v>#N/A</v>
      </c>
      <c r="EO116" s="47" t="e">
        <f t="shared" si="3832"/>
        <v>#N/A</v>
      </c>
      <c r="EP116" s="47" t="e">
        <f t="shared" si="3832"/>
        <v>#N/A</v>
      </c>
      <c r="EQ116" s="47" t="e">
        <f t="shared" si="3832"/>
        <v>#N/A</v>
      </c>
      <c r="ER116" s="47" t="e">
        <f t="shared" si="3832"/>
        <v>#N/A</v>
      </c>
      <c r="ES116" s="47" t="e">
        <f t="shared" si="3832"/>
        <v>#N/A</v>
      </c>
      <c r="ET116" s="47" t="e">
        <f t="shared" si="3832"/>
        <v>#N/A</v>
      </c>
      <c r="EU116" s="47" t="e">
        <f t="shared" si="3832"/>
        <v>#N/A</v>
      </c>
      <c r="EV116" s="47" t="e">
        <f t="shared" si="3832"/>
        <v>#N/A</v>
      </c>
      <c r="EW116" s="47" t="e">
        <f t="shared" si="3832"/>
        <v>#N/A</v>
      </c>
      <c r="EX116" s="47" t="e">
        <f t="shared" si="3832"/>
        <v>#N/A</v>
      </c>
      <c r="EY116" s="47" t="e">
        <f t="shared" si="3832"/>
        <v>#N/A</v>
      </c>
      <c r="EZ116" s="47" t="e">
        <f t="shared" si="3832"/>
        <v>#N/A</v>
      </c>
      <c r="FA116" s="47" t="e">
        <f t="shared" si="3832"/>
        <v>#N/A</v>
      </c>
      <c r="FB116" s="47" t="e">
        <f t="shared" si="3832"/>
        <v>#N/A</v>
      </c>
      <c r="FC116" s="47" t="e">
        <f t="shared" si="3832"/>
        <v>#N/A</v>
      </c>
      <c r="FD116" s="47" t="e">
        <f t="shared" si="3832"/>
        <v>#N/A</v>
      </c>
      <c r="FE116" s="47" t="e">
        <f t="shared" si="3832"/>
        <v>#N/A</v>
      </c>
      <c r="FF116" s="47" t="e">
        <f t="shared" si="3832"/>
        <v>#N/A</v>
      </c>
      <c r="FG116" s="47" t="e">
        <f t="shared" si="3832"/>
        <v>#N/A</v>
      </c>
      <c r="FH116" s="47" t="e">
        <f t="shared" si="3832"/>
        <v>#N/A</v>
      </c>
      <c r="FI116" s="47" t="e">
        <f t="shared" si="3832"/>
        <v>#N/A</v>
      </c>
      <c r="FJ116" s="47" t="e">
        <f t="shared" ref="FJ116:GJ116" si="3833">FJ30+FJ31</f>
        <v>#N/A</v>
      </c>
      <c r="FK116" s="47" t="e">
        <f t="shared" si="3833"/>
        <v>#N/A</v>
      </c>
      <c r="FL116" s="47" t="e">
        <f t="shared" si="3833"/>
        <v>#N/A</v>
      </c>
      <c r="FM116" s="47" t="e">
        <f t="shared" si="3833"/>
        <v>#N/A</v>
      </c>
      <c r="FN116" s="47" t="e">
        <f t="shared" si="3833"/>
        <v>#N/A</v>
      </c>
      <c r="FO116" s="47" t="e">
        <f t="shared" si="3833"/>
        <v>#N/A</v>
      </c>
      <c r="FP116" s="47" t="e">
        <f t="shared" si="3833"/>
        <v>#N/A</v>
      </c>
      <c r="FQ116" s="47" t="e">
        <f t="shared" si="3833"/>
        <v>#N/A</v>
      </c>
      <c r="FR116" s="47" t="e">
        <f t="shared" si="3833"/>
        <v>#N/A</v>
      </c>
      <c r="FS116" s="47" t="e">
        <f t="shared" si="3833"/>
        <v>#N/A</v>
      </c>
      <c r="FT116" s="47" t="e">
        <f t="shared" si="3833"/>
        <v>#N/A</v>
      </c>
      <c r="FU116" s="47" t="e">
        <f t="shared" si="3833"/>
        <v>#N/A</v>
      </c>
      <c r="FV116" s="47" t="e">
        <f t="shared" si="3833"/>
        <v>#N/A</v>
      </c>
      <c r="FW116" s="47" t="e">
        <f t="shared" si="3833"/>
        <v>#N/A</v>
      </c>
      <c r="FX116" s="47" t="e">
        <f t="shared" si="3833"/>
        <v>#N/A</v>
      </c>
      <c r="FY116" s="47" t="e">
        <f t="shared" si="3833"/>
        <v>#N/A</v>
      </c>
      <c r="FZ116" s="47" t="e">
        <f t="shared" si="3833"/>
        <v>#N/A</v>
      </c>
      <c r="GA116" s="47" t="e">
        <f t="shared" si="3833"/>
        <v>#N/A</v>
      </c>
      <c r="GB116" s="47" t="e">
        <f t="shared" si="3833"/>
        <v>#N/A</v>
      </c>
      <c r="GC116" s="47" t="e">
        <f t="shared" si="3833"/>
        <v>#N/A</v>
      </c>
      <c r="GD116" s="47" t="e">
        <f t="shared" si="3833"/>
        <v>#N/A</v>
      </c>
      <c r="GE116" s="47" t="e">
        <f t="shared" si="3833"/>
        <v>#N/A</v>
      </c>
      <c r="GF116" s="47" t="e">
        <f t="shared" si="3833"/>
        <v>#N/A</v>
      </c>
      <c r="GG116" s="47" t="e">
        <f t="shared" si="3833"/>
        <v>#N/A</v>
      </c>
      <c r="GH116" s="47" t="e">
        <f t="shared" si="3833"/>
        <v>#N/A</v>
      </c>
      <c r="GI116" s="47" t="e">
        <f t="shared" si="3833"/>
        <v>#N/A</v>
      </c>
      <c r="GJ116" s="47" t="e">
        <f t="shared" si="3833"/>
        <v>#N/A</v>
      </c>
    </row>
    <row r="117" spans="2:192" x14ac:dyDescent="0.3">
      <c r="C117" s="31"/>
      <c r="Y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0"/>
      <c r="DN117" s="40"/>
      <c r="DO117" s="40"/>
      <c r="DP117" s="40"/>
      <c r="DQ117" s="40"/>
      <c r="DR117" s="40"/>
      <c r="DS117" s="40"/>
      <c r="DT117" s="40"/>
      <c r="DU117" s="40"/>
      <c r="DV117" s="40"/>
      <c r="DW117" s="40"/>
      <c r="DX117" s="40"/>
      <c r="DY117" s="40"/>
      <c r="DZ117" s="40"/>
      <c r="EA117" s="40"/>
      <c r="EB117" s="40"/>
      <c r="EC117" s="40"/>
      <c r="ED117" s="40"/>
      <c r="EE117" s="40"/>
      <c r="EF117" s="40"/>
      <c r="EG117" s="40"/>
      <c r="EH117" s="40"/>
      <c r="EI117" s="40"/>
      <c r="EJ117" s="40"/>
      <c r="EK117" s="40"/>
      <c r="EL117" s="40"/>
      <c r="EM117" s="40"/>
      <c r="EN117" s="40"/>
      <c r="EO117" s="40"/>
      <c r="EP117" s="40"/>
      <c r="EQ117" s="40"/>
      <c r="ER117" s="40"/>
      <c r="ES117" s="40"/>
      <c r="ET117" s="40"/>
      <c r="EU117" s="40"/>
      <c r="EV117" s="40"/>
      <c r="EW117" s="40"/>
      <c r="EX117" s="40"/>
      <c r="EY117" s="40"/>
      <c r="EZ117" s="40"/>
      <c r="FA117" s="40"/>
      <c r="FB117" s="40"/>
      <c r="FC117" s="40"/>
      <c r="FD117" s="40"/>
      <c r="FE117" s="40"/>
      <c r="FF117" s="40"/>
      <c r="FG117" s="40"/>
      <c r="FH117" s="40"/>
      <c r="FI117" s="40"/>
      <c r="FJ117" s="40"/>
      <c r="FK117" s="40"/>
      <c r="FL117" s="40"/>
      <c r="FM117" s="40"/>
      <c r="FN117" s="40"/>
      <c r="FO117" s="40"/>
      <c r="FP117" s="40"/>
      <c r="FQ117" s="40"/>
      <c r="FR117" s="40"/>
      <c r="FS117" s="40"/>
      <c r="FT117" s="40"/>
      <c r="FU117" s="40"/>
      <c r="FV117" s="40"/>
      <c r="FW117" s="40"/>
      <c r="FX117" s="40"/>
      <c r="FY117" s="40"/>
      <c r="FZ117" s="40"/>
      <c r="GA117" s="40"/>
      <c r="GB117" s="40"/>
      <c r="GC117" s="40"/>
      <c r="GD117" s="40"/>
      <c r="GE117" s="40"/>
      <c r="GF117" s="40"/>
      <c r="GG117" s="40"/>
      <c r="GH117" s="40"/>
      <c r="GI117" s="40"/>
      <c r="GJ117" s="40"/>
    </row>
    <row r="118" spans="2:192" x14ac:dyDescent="0.3">
      <c r="C118" s="31" t="s">
        <v>504</v>
      </c>
      <c r="F118" s="35">
        <f ca="1">SUM(F86:F87)*VLOOKUP(F$5,Curves!$E$1:$I$800,5,FALSE)+SUM(F14:F18)*VLOOKUP(F$5,Curves!$E$1:$I$800,5,FALSE)</f>
        <v>84.393434259015294</v>
      </c>
      <c r="G118" s="35">
        <f ca="1">SUM(G86:G87)*VLOOKUP(G$5,Curves!$E$1:$I$800,5,FALSE)+SUM(G14:G18)*VLOOKUP(G$5,Curves!$E$1:$I$800,5,FALSE)</f>
        <v>75.815523865831494</v>
      </c>
      <c r="H118" s="35">
        <f ca="1">SUM(H86:H87)*VLOOKUP(H$5,Curves!$E$1:$I$800,5,FALSE)+SUM(H14:H18)*VLOOKUP(H$5,Curves!$E$1:$I$800,5,FALSE)</f>
        <v>57.525219595681122</v>
      </c>
      <c r="I118" s="35">
        <f ca="1">SUM(I86:I87)*VLOOKUP(I$5,Curves!$E$1:$I$800,5,FALSE)+SUM(I14:I18)*VLOOKUP(I$5,Curves!$E$1:$I$800,5,FALSE)</f>
        <v>54.781035269875872</v>
      </c>
      <c r="J118" s="35">
        <f ca="1">SUM(J86:J87)*VLOOKUP(J$5,Curves!$E$1:$I$800,5,FALSE)+SUM(J14:J18)*VLOOKUP(J$5,Curves!$E$1:$I$800,5,FALSE)</f>
        <v>55.580796237457193</v>
      </c>
      <c r="K118" s="35">
        <f ca="1">SUM(K86:K87)*VLOOKUP(K$5,Curves!$E$1:$I$800,5,FALSE)+SUM(K14:K18)*VLOOKUP(K$5,Curves!$E$1:$I$800,5,FALSE)</f>
        <v>41.809229620586116</v>
      </c>
      <c r="L118" s="35">
        <f ca="1">SUM(L86:L87)*VLOOKUP(L$5,Curves!$E$1:$I$800,5,FALSE)+SUM(L14:L18)*VLOOKUP(L$5,Curves!$E$1:$I$800,5,FALSE)</f>
        <v>44.003174673292634</v>
      </c>
      <c r="M118" s="35">
        <f ca="1">SUM(M86:M87)*VLOOKUP(M$5,Curves!$E$1:$I$800,5,FALSE)+SUM(M14:M18)*VLOOKUP(M$5,Curves!$E$1:$I$800,5,FALSE)</f>
        <v>45.576434280841873</v>
      </c>
      <c r="N118" s="35">
        <f ca="1">SUM(N86:N87)*VLOOKUP(N$5,Curves!$E$1:$I$800,5,FALSE)+SUM(N14:N18)*VLOOKUP(N$5,Curves!$E$1:$I$800,5,FALSE)</f>
        <v>46.573497969430541</v>
      </c>
      <c r="O118" s="35">
        <f ca="1">SUM(O86:O87)*VLOOKUP(O$5,Curves!$E$1:$I$800,5,FALSE)+SUM(O14:O18)*VLOOKUP(O$5,Curves!$E$1:$I$800,5,FALSE)</f>
        <v>47.086874770678513</v>
      </c>
      <c r="P118" s="35">
        <f ca="1">SUM(P86:P87)*VLOOKUP(P$5,Curves!$E$1:$I$800,5,FALSE)+SUM(P14:P18)*VLOOKUP(P$5,Curves!$E$1:$I$800,5,FALSE)</f>
        <v>38.620862802765814</v>
      </c>
      <c r="Q118" s="35">
        <f ca="1">SUM(Q86:Q87)*VLOOKUP(Q$5,Curves!$E$1:$I$800,5,FALSE)+SUM(Q14:Q18)*VLOOKUP(Q$5,Curves!$E$1:$I$800,5,FALSE)</f>
        <v>37.910430761926868</v>
      </c>
      <c r="R118" s="35">
        <f ca="1">SUM(R86:R87)*VLOOKUP(R$5,Curves!$E$1:$I$800,5,FALSE)+SUM(R14:R18)*VLOOKUP(R$5,Curves!$E$1:$I$800,5,FALSE)</f>
        <v>36.410515744479262</v>
      </c>
      <c r="S118" s="35">
        <f ca="1">SUM(S86:S87)*VLOOKUP(S$5,Curves!$E$1:$I$800,5,FALSE)+SUM(S14:S18)*VLOOKUP(S$5,Curves!$E$1:$I$800,5,FALSE)</f>
        <v>34.133196134954154</v>
      </c>
      <c r="T118" s="35">
        <f ca="1">SUM(T86:T87)*VLOOKUP(T$5,Curves!$E$1:$I$800,5,FALSE)+SUM(T14:T18)*VLOOKUP(T$5,Curves!$E$1:$I$800,5,FALSE)</f>
        <v>31.263128125793145</v>
      </c>
      <c r="U118" s="35">
        <f ca="1">SUM(U86:U87)*VLOOKUP(U$5,Curves!$E$1:$I$800,5,FALSE)+SUM(U14:U18)*VLOOKUP(U$5,Curves!$E$1:$I$800,5,FALSE)</f>
        <v>24.233860131941235</v>
      </c>
      <c r="V118" s="35">
        <f ca="1">SUM(V86:V87)*VLOOKUP(V$5,Curves!$E$1:$I$800,5,FALSE)+SUM(V14:V18)*VLOOKUP(V$5,Curves!$E$1:$I$800,5,FALSE)</f>
        <v>20.548010923344201</v>
      </c>
      <c r="W118" s="35">
        <f ca="1">SUM(W86:W87)*VLOOKUP(W$5,Curves!$E$1:$I$800,5,FALSE)+SUM(W14:W18)*VLOOKUP(W$5,Curves!$E$1:$I$800,5,FALSE)</f>
        <v>16.860690651643129</v>
      </c>
      <c r="X118" s="35">
        <f ca="1">SUM(X86:X87)*VLOOKUP(X$5,Curves!$E$1:$I$800,5,FALSE)+SUM(X14:X18)*VLOOKUP(X$5,Curves!$E$1:$I$800,5,FALSE)</f>
        <v>13.35765719248923</v>
      </c>
      <c r="Y118" s="35">
        <f ca="1">SUM(Y86:Y87)*VLOOKUP(Y$5,Curves!$E$1:$I$800,5,FALSE)+SUM(Y14:Y18)*VLOOKUP(Y$5,Curves!$E$1:$I$800,5,FALSE)</f>
        <v>10.19673556954158</v>
      </c>
      <c r="Z118" s="35">
        <f ca="1">SUM(Z86:Z87)*VLOOKUP(Z$5,Curves!$E$1:$I$800,5,FALSE)+SUM(Z14:Z18)*VLOOKUP(Z$5,Curves!$E$1:$I$800,5,FALSE)</f>
        <v>6.5809173500705604</v>
      </c>
      <c r="AA118" s="35">
        <f ca="1">SUM(AA86:AA87)*VLOOKUP(AA$5,Curves!$E$1:$I$800,5,FALSE)+SUM(AA14:AA18)*VLOOKUP(AA$5,Curves!$E$1:$I$800,5,FALSE)</f>
        <v>4.3518374674481528</v>
      </c>
      <c r="AB118" s="35">
        <f ca="1">SUM(AB86:AB87)*VLOOKUP(AB$5,Curves!$E$1:$I$800,5,FALSE)+SUM(AB14:AB18)*VLOOKUP(AB$5,Curves!$E$1:$I$800,5,FALSE)</f>
        <v>2.7957729268519498</v>
      </c>
      <c r="AC118" s="35">
        <f ca="1">SUM(AC86:AC87)*VLOOKUP(AC$5,Curves!$E$1:$I$800,5,FALSE)+SUM(AC14:AC18)*VLOOKUP(AC$5,Curves!$E$1:$I$800,5,FALSE)</f>
        <v>1.7655783448542621</v>
      </c>
      <c r="AD118" s="35">
        <f ca="1">SUM(AD86:AD87)*VLOOKUP(AD$5,Curves!$E$1:$I$800,5,FALSE)+SUM(AD14:AD18)*VLOOKUP(AD$5,Curves!$E$1:$I$800,5,FALSE)</f>
        <v>1.112718842336444</v>
      </c>
      <c r="AE118" s="35">
        <f ca="1">SUM(AE86:AE87)*VLOOKUP(AE$5,Curves!$E$1:$I$800,5,FALSE)+SUM(AE14:AE18)*VLOOKUP(AE$5,Curves!$E$1:$I$800,5,FALSE)</f>
        <v>0.63894093770972005</v>
      </c>
      <c r="AF118" s="35">
        <f ca="1">SUM(AF86:AF87)*VLOOKUP(AF$5,Curves!$E$1:$I$800,5,FALSE)+SUM(AF14:AF18)*VLOOKUP(AF$5,Curves!$E$1:$I$800,5,FALSE)</f>
        <v>-2.7009897104848803E-13</v>
      </c>
      <c r="AG118" s="35" t="e">
        <f ca="1">SUM(AG86:AG87)*VLOOKUP(AG$5,Curves!$E$1:$I$800,5,FALSE)+SUM(AG14:AG18)*VLOOKUP(AG$5,Curves!$E$1:$I$800,5,FALSE)</f>
        <v>#N/A</v>
      </c>
      <c r="AH118" s="35" t="e">
        <f ca="1">SUM(AH86:AH87)*VLOOKUP(AH$5,Curves!$E$1:$I$800,5,FALSE)+SUM(AH14:AH18)*VLOOKUP(AH$5,Curves!$E$1:$I$800,5,FALSE)</f>
        <v>#N/A</v>
      </c>
      <c r="AI118" s="35" t="e">
        <f ca="1">SUM(AI86:AI87)*VLOOKUP(AI$5,Curves!$E$1:$I$800,5,FALSE)+SUM(AI14:AI18)*VLOOKUP(AI$5,Curves!$E$1:$I$800,5,FALSE)</f>
        <v>#N/A</v>
      </c>
      <c r="AJ118" s="35" t="e">
        <f ca="1">SUM(AJ86:AJ87)*VLOOKUP(AJ$5,Curves!$E$1:$I$800,5,FALSE)+SUM(AJ14:AJ18)*VLOOKUP(AJ$5,Curves!$E$1:$I$800,5,FALSE)</f>
        <v>#N/A</v>
      </c>
      <c r="AK118" s="35" t="e">
        <f ca="1">SUM(AK86:AK87)*VLOOKUP(AK$5,Curves!$E$1:$I$800,5,FALSE)+SUM(AK14:AK18)*VLOOKUP(AK$5,Curves!$E$1:$I$800,5,FALSE)</f>
        <v>#N/A</v>
      </c>
      <c r="AL118" s="35" t="e">
        <f ca="1">SUM(AL86:AL87)*VLOOKUP(AL$5,Curves!$E$1:$I$800,5,FALSE)+SUM(AL14:AL18)*VLOOKUP(AL$5,Curves!$E$1:$I$800,5,FALSE)</f>
        <v>#N/A</v>
      </c>
      <c r="AM118" s="35" t="e">
        <f ca="1">SUM(AM86:AM87)*VLOOKUP(AM$5,Curves!$E$1:$I$800,5,FALSE)+SUM(AM14:AM18)*VLOOKUP(AM$5,Curves!$E$1:$I$800,5,FALSE)</f>
        <v>#N/A</v>
      </c>
      <c r="AN118" s="35" t="e">
        <f ca="1">SUM(AN86:AN87)*VLOOKUP(AN$5,Curves!$E$1:$I$800,5,FALSE)+SUM(AN14:AN18)*VLOOKUP(AN$5,Curves!$E$1:$I$800,5,FALSE)</f>
        <v>#N/A</v>
      </c>
      <c r="AO118" s="35" t="e">
        <f ca="1">SUM(AO86:AO87)*VLOOKUP(AO$5,Curves!$E$1:$I$800,5,FALSE)+SUM(AO14:AO18)*VLOOKUP(AO$5,Curves!$E$1:$I$800,5,FALSE)</f>
        <v>#N/A</v>
      </c>
      <c r="AP118" s="35" t="e">
        <f ca="1">SUM(AP86:AP87)*VLOOKUP(AP$5,Curves!$E$1:$I$800,5,FALSE)+SUM(AP14:AP18)*VLOOKUP(AP$5,Curves!$E$1:$I$800,5,FALSE)</f>
        <v>#N/A</v>
      </c>
      <c r="AQ118" s="35" t="e">
        <f ca="1">SUM(AQ86:AQ87)*VLOOKUP(AQ$5,Curves!$E$1:$I$800,5,FALSE)+SUM(AQ14:AQ18)*VLOOKUP(AQ$5,Curves!$E$1:$I$800,5,FALSE)</f>
        <v>#N/A</v>
      </c>
      <c r="AR118" s="35" t="e">
        <f ca="1">SUM(AR86:AR87)*VLOOKUP(AR$5,Curves!$E$1:$I$800,5,FALSE)+SUM(AR14:AR18)*VLOOKUP(AR$5,Curves!$E$1:$I$800,5,FALSE)</f>
        <v>#N/A</v>
      </c>
      <c r="AS118" s="35" t="e">
        <f ca="1">SUM(AS86:AS87)*VLOOKUP(AS$5,Curves!$E$1:$I$800,5,FALSE)+SUM(AS14:AS18)*VLOOKUP(AS$5,Curves!$E$1:$I$800,5,FALSE)</f>
        <v>#N/A</v>
      </c>
      <c r="AT118" s="35" t="e">
        <f ca="1">SUM(AT86:AT87)*VLOOKUP(AT$5,Curves!$E$1:$I$800,5,FALSE)+SUM(AT14:AT18)*VLOOKUP(AT$5,Curves!$E$1:$I$800,5,FALSE)</f>
        <v>#N/A</v>
      </c>
      <c r="AU118" s="35" t="e">
        <f ca="1">SUM(AU86:AU87)*VLOOKUP(AU$5,Curves!$E$1:$I$800,5,FALSE)+SUM(AU14:AU18)*VLOOKUP(AU$5,Curves!$E$1:$I$800,5,FALSE)</f>
        <v>#N/A</v>
      </c>
      <c r="AV118" s="35" t="e">
        <f ca="1">SUM(AV86:AV87)*VLOOKUP(AV$5,Curves!$E$1:$I$800,5,FALSE)+SUM(AV14:AV18)*VLOOKUP(AV$5,Curves!$E$1:$I$800,5,FALSE)</f>
        <v>#N/A</v>
      </c>
      <c r="AW118" s="35" t="e">
        <f ca="1">SUM(AW86:AW87)*VLOOKUP(AW$5,Curves!$E$1:$I$800,5,FALSE)+SUM(AW14:AW18)*VLOOKUP(AW$5,Curves!$E$1:$I$800,5,FALSE)</f>
        <v>#N/A</v>
      </c>
      <c r="AX118" s="35" t="e">
        <f ca="1">SUM(AX86:AX87)*VLOOKUP(AX$5,Curves!$E$1:$I$800,5,FALSE)+SUM(AX14:AX18)*VLOOKUP(AX$5,Curves!$E$1:$I$800,5,FALSE)</f>
        <v>#N/A</v>
      </c>
      <c r="AY118" s="35" t="e">
        <f ca="1">SUM(AY86:AY87)*VLOOKUP(AY$5,Curves!$E$1:$I$800,5,FALSE)+SUM(AY14:AY18)*VLOOKUP(AY$5,Curves!$E$1:$I$800,5,FALSE)</f>
        <v>#N/A</v>
      </c>
      <c r="AZ118" s="35" t="e">
        <f ca="1">SUM(AZ86:AZ87)*VLOOKUP(AZ$5,Curves!$E$1:$I$800,5,FALSE)+SUM(AZ14:AZ18)*VLOOKUP(AZ$5,Curves!$E$1:$I$800,5,FALSE)</f>
        <v>#N/A</v>
      </c>
      <c r="BA118" s="35" t="e">
        <f ca="1">SUM(BA86:BA87)*VLOOKUP(BA$5,Curves!$E$1:$I$800,5,FALSE)+SUM(BA14:BA18)*VLOOKUP(BA$5,Curves!$E$1:$I$800,5,FALSE)</f>
        <v>#N/A</v>
      </c>
      <c r="BB118" s="35" t="e">
        <f ca="1">SUM(BB86:BB87)*VLOOKUP(BB$5,Curves!$E$1:$I$800,5,FALSE)+SUM(BB14:BB18)*VLOOKUP(BB$5,Curves!$E$1:$I$800,5,FALSE)</f>
        <v>#N/A</v>
      </c>
      <c r="BC118" s="35" t="e">
        <f ca="1">SUM(BC86:BC87)*VLOOKUP(BC$5,Curves!$E$1:$I$800,5,FALSE)+SUM(BC14:BC18)*VLOOKUP(BC$5,Curves!$E$1:$I$800,5,FALSE)</f>
        <v>#N/A</v>
      </c>
      <c r="BD118" s="35" t="e">
        <f ca="1">SUM(BD86:BD87)*VLOOKUP(BD$5,Curves!$E$1:$I$800,5,FALSE)+SUM(BD14:BD18)*VLOOKUP(BD$5,Curves!$E$1:$I$800,5,FALSE)</f>
        <v>#N/A</v>
      </c>
      <c r="BE118" s="35" t="e">
        <f ca="1">SUM(BE86:BE87)*VLOOKUP(BE$5,Curves!$E$1:$I$800,5,FALSE)+SUM(BE14:BE18)*VLOOKUP(BE$5,Curves!$E$1:$I$800,5,FALSE)</f>
        <v>#N/A</v>
      </c>
      <c r="BF118" s="35" t="e">
        <f ca="1">SUM(BF86:BF87)*VLOOKUP(BF$5,Curves!$E$1:$I$800,5,FALSE)+SUM(BF14:BF18)*VLOOKUP(BF$5,Curves!$E$1:$I$800,5,FALSE)</f>
        <v>#N/A</v>
      </c>
      <c r="BG118" s="35" t="e">
        <f ca="1">SUM(BG86:BG87)*VLOOKUP(BG$5,Curves!$E$1:$I$800,5,FALSE)+SUM(BG14:BG18)*VLOOKUP(BG$5,Curves!$E$1:$I$800,5,FALSE)</f>
        <v>#N/A</v>
      </c>
      <c r="BH118" s="35" t="e">
        <f ca="1">SUM(BH86:BH87)*VLOOKUP(BH$5,Curves!$E$1:$I$800,5,FALSE)+SUM(BH14:BH18)*VLOOKUP(BH$5,Curves!$E$1:$I$800,5,FALSE)</f>
        <v>#N/A</v>
      </c>
      <c r="BI118" s="35" t="e">
        <f ca="1">SUM(BI86:BI87)*VLOOKUP(BI$5,Curves!$E$1:$I$800,5,FALSE)+SUM(BI14:BI18)*VLOOKUP(BI$5,Curves!$E$1:$I$800,5,FALSE)</f>
        <v>#N/A</v>
      </c>
      <c r="BJ118" s="35" t="e">
        <f ca="1">SUM(BJ86:BJ87)*VLOOKUP(BJ$5,Curves!$E$1:$I$800,5,FALSE)+SUM(BJ14:BJ18)*VLOOKUP(BJ$5,Curves!$E$1:$I$800,5,FALSE)</f>
        <v>#N/A</v>
      </c>
      <c r="BK118" s="35" t="e">
        <f ca="1">SUM(BK86:BK87)*VLOOKUP(BK$5,Curves!$E$1:$I$800,5,FALSE)+SUM(BK14:BK18)*VLOOKUP(BK$5,Curves!$E$1:$I$800,5,FALSE)</f>
        <v>#N/A</v>
      </c>
      <c r="BL118" s="35" t="e">
        <f ca="1">SUM(BL86:BL87)*VLOOKUP(BL$5,Curves!$E$1:$I$800,5,FALSE)+SUM(BL14:BL18)*VLOOKUP(BL$5,Curves!$E$1:$I$800,5,FALSE)</f>
        <v>#N/A</v>
      </c>
      <c r="BM118" s="35" t="e">
        <f ca="1">SUM(BM86:BM87)*VLOOKUP(BM$5,Curves!$E$1:$I$800,5,FALSE)+SUM(BM14:BM18)*VLOOKUP(BM$5,Curves!$E$1:$I$800,5,FALSE)</f>
        <v>#N/A</v>
      </c>
      <c r="BN118" s="35" t="e">
        <f ca="1">SUM(BN86:BN87)*VLOOKUP(BN$5,Curves!$E$1:$I$800,5,FALSE)+SUM(BN14:BN18)*VLOOKUP(BN$5,Curves!$E$1:$I$800,5,FALSE)</f>
        <v>#N/A</v>
      </c>
      <c r="BO118" s="35" t="e">
        <f ca="1">SUM(BO86:BO87)*VLOOKUP(BO$5,Curves!$E$1:$I$800,5,FALSE)+SUM(BO14:BO18)*VLOOKUP(BO$5,Curves!$E$1:$I$800,5,FALSE)</f>
        <v>#N/A</v>
      </c>
      <c r="BP118" s="35" t="e">
        <f ca="1">SUM(BP86:BP87)*VLOOKUP(BP$5,Curves!$E$1:$I$800,5,FALSE)+SUM(BP14:BP18)*VLOOKUP(BP$5,Curves!$E$1:$I$800,5,FALSE)</f>
        <v>#N/A</v>
      </c>
      <c r="BQ118" s="35" t="e">
        <f ca="1">SUM(BQ86:BQ87)*VLOOKUP(BQ$5,Curves!$E$1:$I$800,5,FALSE)+SUM(BQ14:BQ18)*VLOOKUP(BQ$5,Curves!$E$1:$I$800,5,FALSE)</f>
        <v>#N/A</v>
      </c>
      <c r="BR118" s="35" t="e">
        <f ca="1">SUM(BR86:BR87)*VLOOKUP(BR$5,Curves!$E$1:$I$800,5,FALSE)+SUM(BR14:BR18)*VLOOKUP(BR$5,Curves!$E$1:$I$800,5,FALSE)</f>
        <v>#N/A</v>
      </c>
      <c r="BS118" s="35" t="e">
        <f ca="1">SUM(BS86:BS87)*VLOOKUP(BS$5,Curves!$E$1:$I$800,5,FALSE)+SUM(BS14:BS18)*VLOOKUP(BS$5,Curves!$E$1:$I$800,5,FALSE)</f>
        <v>#N/A</v>
      </c>
      <c r="BT118" s="35" t="e">
        <f ca="1">SUM(BT86:BT87)*VLOOKUP(BT$5,Curves!$E$1:$I$800,5,FALSE)+SUM(BT14:BT18)*VLOOKUP(BT$5,Curves!$E$1:$I$800,5,FALSE)</f>
        <v>#N/A</v>
      </c>
      <c r="BU118" s="35" t="e">
        <f ca="1">SUM(BU86:BU87)*VLOOKUP(BU$5,Curves!$E$1:$I$800,5,FALSE)+SUM(BU14:BU18)*VLOOKUP(BU$5,Curves!$E$1:$I$800,5,FALSE)</f>
        <v>#N/A</v>
      </c>
      <c r="BV118" s="35" t="e">
        <f ca="1">SUM(BV86:BV87)*VLOOKUP(BV$5,Curves!$E$1:$I$800,5,FALSE)+SUM(BV14:BV18)*VLOOKUP(BV$5,Curves!$E$1:$I$800,5,FALSE)</f>
        <v>#N/A</v>
      </c>
      <c r="BW118" s="35" t="e">
        <f ca="1">SUM(BW86:BW87)*VLOOKUP(BW$5,Curves!$E$1:$I$800,5,FALSE)+SUM(BW14:BW18)*VLOOKUP(BW$5,Curves!$E$1:$I$800,5,FALSE)</f>
        <v>#N/A</v>
      </c>
      <c r="BX118" s="35" t="e">
        <f ca="1">SUM(BX86:BX87)*VLOOKUP(BX$5,Curves!$E$1:$I$800,5,FALSE)+SUM(BX14:BX18)*VLOOKUP(BX$5,Curves!$E$1:$I$800,5,FALSE)</f>
        <v>#N/A</v>
      </c>
      <c r="BY118" s="35" t="e">
        <f ca="1">SUM(BY86:BY87)*VLOOKUP(BY$5,Curves!$E$1:$I$800,5,FALSE)+SUM(BY14:BY18)*VLOOKUP(BY$5,Curves!$E$1:$I$800,5,FALSE)</f>
        <v>#N/A</v>
      </c>
      <c r="BZ118" s="35" t="e">
        <f ca="1">SUM(BZ86:BZ87)*VLOOKUP(BZ$5,Curves!$E$1:$I$800,5,FALSE)+SUM(BZ14:BZ18)*VLOOKUP(BZ$5,Curves!$E$1:$I$800,5,FALSE)</f>
        <v>#N/A</v>
      </c>
      <c r="CA118" s="35" t="e">
        <f ca="1">SUM(CA86:CA87)*VLOOKUP(CA$5,Curves!$E$1:$I$800,5,FALSE)+SUM(CA14:CA18)*VLOOKUP(CA$5,Curves!$E$1:$I$800,5,FALSE)</f>
        <v>#N/A</v>
      </c>
      <c r="CB118" s="35" t="e">
        <f ca="1">SUM(CB86:CB87)*VLOOKUP(CB$5,Curves!$E$1:$I$800,5,FALSE)+SUM(CB14:CB18)*VLOOKUP(CB$5,Curves!$E$1:$I$800,5,FALSE)</f>
        <v>#N/A</v>
      </c>
      <c r="CC118" s="35" t="e">
        <f ca="1">SUM(CC86:CC87)*VLOOKUP(CC$5,Curves!$E$1:$I$800,5,FALSE)+SUM(CC14:CC18)*VLOOKUP(CC$5,Curves!$E$1:$I$800,5,FALSE)</f>
        <v>#N/A</v>
      </c>
      <c r="CD118" s="35" t="e">
        <f ca="1">SUM(CD86:CD87)*VLOOKUP(CD$5,Curves!$E$1:$I$800,5,FALSE)+SUM(CD14:CD18)*VLOOKUP(CD$5,Curves!$E$1:$I$800,5,FALSE)</f>
        <v>#N/A</v>
      </c>
      <c r="CE118" s="35" t="e">
        <f ca="1">SUM(CE86:CE87)*VLOOKUP(CE$5,Curves!$E$1:$I$800,5,FALSE)+SUM(CE14:CE18)*VLOOKUP(CE$5,Curves!$E$1:$I$800,5,FALSE)</f>
        <v>#N/A</v>
      </c>
      <c r="CF118" s="35" t="e">
        <f ca="1">SUM(CF86:CF87)*VLOOKUP(CF$5,Curves!$E$1:$I$800,5,FALSE)+SUM(CF14:CF18)*VLOOKUP(CF$5,Curves!$E$1:$I$800,5,FALSE)</f>
        <v>#N/A</v>
      </c>
      <c r="CG118" s="35" t="e">
        <f ca="1">SUM(CG86:CG87)*VLOOKUP(CG$5,Curves!$E$1:$I$800,5,FALSE)+SUM(CG14:CG18)*VLOOKUP(CG$5,Curves!$E$1:$I$800,5,FALSE)</f>
        <v>#N/A</v>
      </c>
      <c r="CH118" s="35" t="e">
        <f ca="1">SUM(CH86:CH87)*VLOOKUP(CH$5,Curves!$E$1:$I$800,5,FALSE)+SUM(CH14:CH18)*VLOOKUP(CH$5,Curves!$E$1:$I$800,5,FALSE)</f>
        <v>#N/A</v>
      </c>
      <c r="CI118" s="35" t="e">
        <f ca="1">SUM(CI86:CI87)*VLOOKUP(CI$5,Curves!$E$1:$I$800,5,FALSE)+SUM(CI14:CI18)*VLOOKUP(CI$5,Curves!$E$1:$I$800,5,FALSE)</f>
        <v>#N/A</v>
      </c>
      <c r="CJ118" s="35" t="e">
        <f ca="1">SUM(CJ86:CJ87)*VLOOKUP(CJ$5,Curves!$E$1:$I$800,5,FALSE)+SUM(CJ14:CJ18)*VLOOKUP(CJ$5,Curves!$E$1:$I$800,5,FALSE)</f>
        <v>#N/A</v>
      </c>
      <c r="CK118" s="35" t="e">
        <f ca="1">SUM(CK86:CK87)*VLOOKUP(CK$5,Curves!$E$1:$I$800,5,FALSE)+SUM(CK14:CK18)*VLOOKUP(CK$5,Curves!$E$1:$I$800,5,FALSE)</f>
        <v>#N/A</v>
      </c>
      <c r="CL118" s="35" t="e">
        <f ca="1">SUM(CL86:CL87)*VLOOKUP(CL$5,Curves!$E$1:$I$800,5,FALSE)+SUM(CL14:CL18)*VLOOKUP(CL$5,Curves!$E$1:$I$800,5,FALSE)</f>
        <v>#N/A</v>
      </c>
      <c r="CM118" s="35" t="e">
        <f ca="1">SUM(CM86:CM87)*VLOOKUP(CM$5,Curves!$E$1:$I$800,5,FALSE)+SUM(CM14:CM18)*VLOOKUP(CM$5,Curves!$E$1:$I$800,5,FALSE)</f>
        <v>#N/A</v>
      </c>
      <c r="CN118" s="35" t="e">
        <f ca="1">SUM(CN86:CN87)*VLOOKUP(CN$5,Curves!$E$1:$I$800,5,FALSE)+SUM(CN14:CN18)*VLOOKUP(CN$5,Curves!$E$1:$I$800,5,FALSE)</f>
        <v>#N/A</v>
      </c>
      <c r="CO118" s="35" t="e">
        <f ca="1">SUM(CO86:CO87)*VLOOKUP(CO$5,Curves!$E$1:$I$800,5,FALSE)+SUM(CO14:CO18)*VLOOKUP(CO$5,Curves!$E$1:$I$800,5,FALSE)</f>
        <v>#N/A</v>
      </c>
      <c r="CP118" s="35" t="e">
        <f ca="1">SUM(CP86:CP87)*VLOOKUP(CP$5,Curves!$E$1:$I$800,5,FALSE)+SUM(CP14:CP18)*VLOOKUP(CP$5,Curves!$E$1:$I$800,5,FALSE)</f>
        <v>#N/A</v>
      </c>
      <c r="CQ118" s="35" t="e">
        <f ca="1">SUM(CQ86:CQ87)*VLOOKUP(CQ$5,Curves!$E$1:$I$800,5,FALSE)+SUM(CQ14:CQ18)*VLOOKUP(CQ$5,Curves!$E$1:$I$800,5,FALSE)</f>
        <v>#N/A</v>
      </c>
      <c r="CR118" s="35" t="e">
        <f ca="1">SUM(CR86:CR87)*VLOOKUP(CR$5,Curves!$E$1:$I$800,5,FALSE)+SUM(CR14:CR18)*VLOOKUP(CR$5,Curves!$E$1:$I$800,5,FALSE)</f>
        <v>#N/A</v>
      </c>
      <c r="CS118" s="35" t="e">
        <f ca="1">SUM(CS86:CS87)*VLOOKUP(CS$5,Curves!$E$1:$I$800,5,FALSE)+SUM(CS14:CS18)*VLOOKUP(CS$5,Curves!$E$1:$I$800,5,FALSE)</f>
        <v>#N/A</v>
      </c>
      <c r="CT118" s="35" t="e">
        <f ca="1">SUM(CT86:CT87)*VLOOKUP(CT$5,Curves!$E$1:$I$800,5,FALSE)+SUM(CT14:CT18)*VLOOKUP(CT$5,Curves!$E$1:$I$800,5,FALSE)</f>
        <v>#N/A</v>
      </c>
      <c r="CU118" s="35" t="e">
        <f ca="1">SUM(CU86:CU87)*VLOOKUP(CU$5,Curves!$E$1:$I$800,5,FALSE)+SUM(CU14:CU18)*VLOOKUP(CU$5,Curves!$E$1:$I$800,5,FALSE)</f>
        <v>#N/A</v>
      </c>
      <c r="CV118" s="35" t="e">
        <f ca="1">SUM(CV86:CV87)*VLOOKUP(CV$5,Curves!$E$1:$I$800,5,FALSE)+SUM(CV14:CV18)*VLOOKUP(CV$5,Curves!$E$1:$I$800,5,FALSE)</f>
        <v>#N/A</v>
      </c>
      <c r="CW118" s="35" t="e">
        <f ca="1">SUM(CW86:CW87)*VLOOKUP(CW$5,Curves!$E$1:$I$800,5,FALSE)+SUM(CW14:CW18)*VLOOKUP(CW$5,Curves!$E$1:$I$800,5,FALSE)</f>
        <v>#N/A</v>
      </c>
      <c r="CX118" s="35" t="e">
        <f ca="1">SUM(CX86:CX87)*VLOOKUP(CX$5,Curves!$E$1:$I$800,5,FALSE)+SUM(CX14:CX18)*VLOOKUP(CX$5,Curves!$E$1:$I$800,5,FALSE)</f>
        <v>#N/A</v>
      </c>
      <c r="CY118" s="35" t="e">
        <f ca="1">SUM(CY86:CY87)*VLOOKUP(CY$5,Curves!$E$1:$I$800,5,FALSE)+SUM(CY14:CY18)*VLOOKUP(CY$5,Curves!$E$1:$I$800,5,FALSE)</f>
        <v>#N/A</v>
      </c>
      <c r="CZ118" s="35" t="e">
        <f ca="1">SUM(CZ86:CZ87)*VLOOKUP(CZ$5,Curves!$E$1:$I$800,5,FALSE)+SUM(CZ14:CZ18)*VLOOKUP(CZ$5,Curves!$E$1:$I$800,5,FALSE)</f>
        <v>#N/A</v>
      </c>
      <c r="DA118" s="35" t="e">
        <f ca="1">SUM(DA86:DA87)*VLOOKUP(DA$5,Curves!$E$1:$I$800,5,FALSE)+SUM(DA14:DA18)*VLOOKUP(DA$5,Curves!$E$1:$I$800,5,FALSE)</f>
        <v>#N/A</v>
      </c>
      <c r="DB118" s="35" t="e">
        <f ca="1">SUM(DB86:DB87)*VLOOKUP(DB$5,Curves!$E$1:$I$800,5,FALSE)+SUM(DB14:DB18)*VLOOKUP(DB$5,Curves!$E$1:$I$800,5,FALSE)</f>
        <v>#N/A</v>
      </c>
      <c r="DC118" s="35" t="e">
        <f ca="1">SUM(DC86:DC87)*VLOOKUP(DC$5,Curves!$E$1:$I$800,5,FALSE)+SUM(DC14:DC18)*VLOOKUP(DC$5,Curves!$E$1:$I$800,5,FALSE)</f>
        <v>#N/A</v>
      </c>
      <c r="DD118" s="35" t="e">
        <f ca="1">SUM(DD86:DD87)*VLOOKUP(DD$5,Curves!$E$1:$I$800,5,FALSE)+SUM(DD14:DD18)*VLOOKUP(DD$5,Curves!$E$1:$I$800,5,FALSE)</f>
        <v>#N/A</v>
      </c>
      <c r="DE118" s="35" t="e">
        <f ca="1">SUM(DE86:DE87)*VLOOKUP(DE$5,Curves!$E$1:$I$800,5,FALSE)+SUM(DE14:DE18)*VLOOKUP(DE$5,Curves!$E$1:$I$800,5,FALSE)</f>
        <v>#N/A</v>
      </c>
      <c r="DF118" s="35" t="e">
        <f ca="1">SUM(DF86:DF87)*VLOOKUP(DF$5,Curves!$E$1:$I$800,5,FALSE)+SUM(DF14:DF18)*VLOOKUP(DF$5,Curves!$E$1:$I$800,5,FALSE)</f>
        <v>#N/A</v>
      </c>
      <c r="DG118" s="35" t="e">
        <f ca="1">SUM(DG86:DG87)*VLOOKUP(DG$5,Curves!$E$1:$I$800,5,FALSE)+SUM(DG14:DG18)*VLOOKUP(DG$5,Curves!$E$1:$I$800,5,FALSE)</f>
        <v>#N/A</v>
      </c>
      <c r="DH118" s="35" t="e">
        <f ca="1">SUM(DH86:DH87)*VLOOKUP(DH$5,Curves!$E$1:$I$800,5,FALSE)+SUM(DH14:DH18)*VLOOKUP(DH$5,Curves!$E$1:$I$800,5,FALSE)</f>
        <v>#N/A</v>
      </c>
      <c r="DI118" s="35" t="e">
        <f ca="1">SUM(DI86:DI87)*VLOOKUP(DI$5,Curves!$E$1:$I$800,5,FALSE)+SUM(DI14:DI18)*VLOOKUP(DI$5,Curves!$E$1:$I$800,5,FALSE)</f>
        <v>#N/A</v>
      </c>
      <c r="DJ118" s="35" t="e">
        <f ca="1">SUM(DJ86:DJ87)*VLOOKUP(DJ$5,Curves!$E$1:$I$800,5,FALSE)+SUM(DJ14:DJ18)*VLOOKUP(DJ$5,Curves!$E$1:$I$800,5,FALSE)</f>
        <v>#N/A</v>
      </c>
      <c r="DK118" s="35" t="e">
        <f ca="1">SUM(DK86:DK87)*VLOOKUP(DK$5,Curves!$E$1:$I$800,5,FALSE)+SUM(DK14:DK18)*VLOOKUP(DK$5,Curves!$E$1:$I$800,5,FALSE)</f>
        <v>#N/A</v>
      </c>
      <c r="DL118" s="35" t="e">
        <f ca="1">SUM(DL86:DL87)*VLOOKUP(DL$5,Curves!$E$1:$I$800,5,FALSE)+SUM(DL14:DL18)*VLOOKUP(DL$5,Curves!$E$1:$I$800,5,FALSE)</f>
        <v>#N/A</v>
      </c>
      <c r="DM118" s="35" t="e">
        <f ca="1">SUM(DM86:DM87)*VLOOKUP(DM$5,Curves!$E$1:$I$800,5,FALSE)+SUM(DM14:DM18)*VLOOKUP(DM$5,Curves!$E$1:$I$800,5,FALSE)</f>
        <v>#N/A</v>
      </c>
      <c r="DN118" s="35" t="e">
        <f ca="1">SUM(DN86:DN87)*VLOOKUP(DN$5,Curves!$E$1:$I$800,5,FALSE)+SUM(DN14:DN18)*VLOOKUP(DN$5,Curves!$E$1:$I$800,5,FALSE)</f>
        <v>#N/A</v>
      </c>
      <c r="DO118" s="35" t="e">
        <f ca="1">SUM(DO86:DO87)*VLOOKUP(DO$5,Curves!$E$1:$I$800,5,FALSE)+SUM(DO14:DO18)*VLOOKUP(DO$5,Curves!$E$1:$I$800,5,FALSE)</f>
        <v>#N/A</v>
      </c>
      <c r="DP118" s="35" t="e">
        <f ca="1">SUM(DP86:DP87)*VLOOKUP(DP$5,Curves!$E$1:$I$800,5,FALSE)+SUM(DP14:DP18)*VLOOKUP(DP$5,Curves!$E$1:$I$800,5,FALSE)</f>
        <v>#N/A</v>
      </c>
      <c r="DQ118" s="35" t="e">
        <f ca="1">SUM(DQ86:DQ87)*VLOOKUP(DQ$5,Curves!$E$1:$I$800,5,FALSE)+SUM(DQ14:DQ18)*VLOOKUP(DQ$5,Curves!$E$1:$I$800,5,FALSE)</f>
        <v>#N/A</v>
      </c>
      <c r="DR118" s="35" t="e">
        <f ca="1">SUM(DR86:DR87)*VLOOKUP(DR$5,Curves!$E$1:$I$800,5,FALSE)+SUM(DR14:DR18)*VLOOKUP(DR$5,Curves!$E$1:$I$800,5,FALSE)</f>
        <v>#N/A</v>
      </c>
      <c r="DS118" s="35" t="e">
        <f ca="1">SUM(DS86:DS87)*VLOOKUP(DS$5,Curves!$E$1:$I$800,5,FALSE)+SUM(DS14:DS18)*VLOOKUP(DS$5,Curves!$E$1:$I$800,5,FALSE)</f>
        <v>#N/A</v>
      </c>
      <c r="DT118" s="35" t="e">
        <f ca="1">SUM(DT86:DT87)*VLOOKUP(DT$5,Curves!$E$1:$I$800,5,FALSE)+SUM(DT14:DT18)*VLOOKUP(DT$5,Curves!$E$1:$I$800,5,FALSE)</f>
        <v>#N/A</v>
      </c>
      <c r="DU118" s="35" t="e">
        <f ca="1">SUM(DU86:DU87)*VLOOKUP(DU$5,Curves!$E$1:$I$800,5,FALSE)+SUM(DU14:DU18)*VLOOKUP(DU$5,Curves!$E$1:$I$800,5,FALSE)</f>
        <v>#N/A</v>
      </c>
      <c r="DV118" s="35" t="e">
        <f ca="1">SUM(DV86:DV87)*VLOOKUP(DV$5,Curves!$E$1:$I$800,5,FALSE)+SUM(DV14:DV18)*VLOOKUP(DV$5,Curves!$E$1:$I$800,5,FALSE)</f>
        <v>#N/A</v>
      </c>
      <c r="DW118" s="35" t="e">
        <f ca="1">SUM(DW86:DW87)*VLOOKUP(DW$5,Curves!$E$1:$I$800,5,FALSE)+SUM(DW14:DW18)*VLOOKUP(DW$5,Curves!$E$1:$I$800,5,FALSE)</f>
        <v>#N/A</v>
      </c>
      <c r="DX118" s="35" t="e">
        <f ca="1">SUM(DX86:DX87)*VLOOKUP(DX$5,Curves!$E$1:$I$800,5,FALSE)+SUM(DX14:DX18)*VLOOKUP(DX$5,Curves!$E$1:$I$800,5,FALSE)</f>
        <v>#N/A</v>
      </c>
      <c r="DY118" s="35" t="e">
        <f ca="1">SUM(DY86:DY87)*VLOOKUP(DY$5,Curves!$E$1:$I$800,5,FALSE)+SUM(DY14:DY18)*VLOOKUP(DY$5,Curves!$E$1:$I$800,5,FALSE)</f>
        <v>#N/A</v>
      </c>
      <c r="DZ118" s="35" t="e">
        <f ca="1">SUM(DZ86:DZ87)*VLOOKUP(DZ$5,Curves!$E$1:$I$800,5,FALSE)+SUM(DZ14:DZ18)*VLOOKUP(DZ$5,Curves!$E$1:$I$800,5,FALSE)</f>
        <v>#N/A</v>
      </c>
      <c r="EA118" s="35" t="e">
        <f ca="1">SUM(EA86:EA87)*VLOOKUP(EA$5,Curves!$E$1:$I$800,5,FALSE)+SUM(EA14:EA18)*VLOOKUP(EA$5,Curves!$E$1:$I$800,5,FALSE)</f>
        <v>#N/A</v>
      </c>
      <c r="EB118" s="35" t="e">
        <f ca="1">SUM(EB86:EB87)*VLOOKUP(EB$5,Curves!$E$1:$I$800,5,FALSE)+SUM(EB14:EB18)*VLOOKUP(EB$5,Curves!$E$1:$I$800,5,FALSE)</f>
        <v>#N/A</v>
      </c>
      <c r="EC118" s="35" t="e">
        <f ca="1">SUM(EC86:EC87)*VLOOKUP(EC$5,Curves!$E$1:$I$800,5,FALSE)+SUM(EC14:EC18)*VLOOKUP(EC$5,Curves!$E$1:$I$800,5,FALSE)</f>
        <v>#N/A</v>
      </c>
      <c r="ED118" s="35" t="e">
        <f ca="1">SUM(ED86:ED87)*VLOOKUP(ED$5,Curves!$E$1:$I$800,5,FALSE)+SUM(ED14:ED18)*VLOOKUP(ED$5,Curves!$E$1:$I$800,5,FALSE)</f>
        <v>#N/A</v>
      </c>
      <c r="EE118" s="35" t="e">
        <f ca="1">SUM(EE86:EE87)*VLOOKUP(EE$5,Curves!$E$1:$I$800,5,FALSE)+SUM(EE14:EE18)*VLOOKUP(EE$5,Curves!$E$1:$I$800,5,FALSE)</f>
        <v>#N/A</v>
      </c>
      <c r="EF118" s="35" t="e">
        <f ca="1">SUM(EF86:EF87)*VLOOKUP(EF$5,Curves!$E$1:$I$800,5,FALSE)+SUM(EF14:EF18)*VLOOKUP(EF$5,Curves!$E$1:$I$800,5,FALSE)</f>
        <v>#N/A</v>
      </c>
      <c r="EG118" s="35" t="e">
        <f ca="1">SUM(EG86:EG87)*VLOOKUP(EG$5,Curves!$E$1:$I$800,5,FALSE)+SUM(EG14:EG18)*VLOOKUP(EG$5,Curves!$E$1:$I$800,5,FALSE)</f>
        <v>#N/A</v>
      </c>
      <c r="EH118" s="35" t="e">
        <f ca="1">SUM(EH86:EH87)*VLOOKUP(EH$5,Curves!$E$1:$I$800,5,FALSE)+SUM(EH14:EH18)*VLOOKUP(EH$5,Curves!$E$1:$I$800,5,FALSE)</f>
        <v>#N/A</v>
      </c>
      <c r="EI118" s="35" t="e">
        <f ca="1">SUM(EI86:EI87)*VLOOKUP(EI$5,Curves!$E$1:$I$800,5,FALSE)+SUM(EI14:EI18)*VLOOKUP(EI$5,Curves!$E$1:$I$800,5,FALSE)</f>
        <v>#N/A</v>
      </c>
      <c r="EJ118" s="35" t="e">
        <f ca="1">SUM(EJ86:EJ87)*VLOOKUP(EJ$5,Curves!$E$1:$I$800,5,FALSE)+SUM(EJ14:EJ18)*VLOOKUP(EJ$5,Curves!$E$1:$I$800,5,FALSE)</f>
        <v>#N/A</v>
      </c>
      <c r="EK118" s="35" t="e">
        <f ca="1">SUM(EK86:EK87)*VLOOKUP(EK$5,Curves!$E$1:$I$800,5,FALSE)+SUM(EK14:EK18)*VLOOKUP(EK$5,Curves!$E$1:$I$800,5,FALSE)</f>
        <v>#N/A</v>
      </c>
      <c r="EL118" s="35" t="e">
        <f ca="1">SUM(EL86:EL87)*VLOOKUP(EL$5,Curves!$E$1:$I$800,5,FALSE)+SUM(EL14:EL18)*VLOOKUP(EL$5,Curves!$E$1:$I$800,5,FALSE)</f>
        <v>#N/A</v>
      </c>
      <c r="EM118" s="35" t="e">
        <f ca="1">SUM(EM86:EM87)*VLOOKUP(EM$5,Curves!$E$1:$I$800,5,FALSE)+SUM(EM14:EM18)*VLOOKUP(EM$5,Curves!$E$1:$I$800,5,FALSE)</f>
        <v>#N/A</v>
      </c>
      <c r="EN118" s="35" t="e">
        <f ca="1">SUM(EN86:EN87)*VLOOKUP(EN$5,Curves!$E$1:$I$800,5,FALSE)+SUM(EN14:EN18)*VLOOKUP(EN$5,Curves!$E$1:$I$800,5,FALSE)</f>
        <v>#N/A</v>
      </c>
      <c r="EO118" s="35" t="e">
        <f ca="1">SUM(EO86:EO87)*VLOOKUP(EO$5,Curves!$E$1:$I$800,5,FALSE)+SUM(EO14:EO18)*VLOOKUP(EO$5,Curves!$E$1:$I$800,5,FALSE)</f>
        <v>#N/A</v>
      </c>
      <c r="EP118" s="35" t="e">
        <f ca="1">SUM(EP86:EP87)*VLOOKUP(EP$5,Curves!$E$1:$I$800,5,FALSE)+SUM(EP14:EP18)*VLOOKUP(EP$5,Curves!$E$1:$I$800,5,FALSE)</f>
        <v>#N/A</v>
      </c>
      <c r="EQ118" s="35" t="e">
        <f ca="1">SUM(EQ86:EQ87)*VLOOKUP(EQ$5,Curves!$E$1:$I$800,5,FALSE)+SUM(EQ14:EQ18)*VLOOKUP(EQ$5,Curves!$E$1:$I$800,5,FALSE)</f>
        <v>#N/A</v>
      </c>
      <c r="ER118" s="35" t="e">
        <f ca="1">SUM(ER86:ER87)*VLOOKUP(ER$5,Curves!$E$1:$I$800,5,FALSE)+SUM(ER14:ER18)*VLOOKUP(ER$5,Curves!$E$1:$I$800,5,FALSE)</f>
        <v>#N/A</v>
      </c>
      <c r="ES118" s="35" t="e">
        <f ca="1">SUM(ES86:ES87)*VLOOKUP(ES$5,Curves!$E$1:$I$800,5,FALSE)+SUM(ES14:ES18)*VLOOKUP(ES$5,Curves!$E$1:$I$800,5,FALSE)</f>
        <v>#N/A</v>
      </c>
      <c r="ET118" s="35" t="e">
        <f ca="1">SUM(ET86:ET87)*VLOOKUP(ET$5,Curves!$E$1:$I$800,5,FALSE)+SUM(ET14:ET18)*VLOOKUP(ET$5,Curves!$E$1:$I$800,5,FALSE)</f>
        <v>#N/A</v>
      </c>
      <c r="EU118" s="35" t="e">
        <f ca="1">SUM(EU86:EU87)*VLOOKUP(EU$5,Curves!$E$1:$I$800,5,FALSE)+SUM(EU14:EU18)*VLOOKUP(EU$5,Curves!$E$1:$I$800,5,FALSE)</f>
        <v>#N/A</v>
      </c>
      <c r="EV118" s="35" t="e">
        <f ca="1">SUM(EV86:EV87)*VLOOKUP(EV$5,Curves!$E$1:$I$800,5,FALSE)+SUM(EV14:EV18)*VLOOKUP(EV$5,Curves!$E$1:$I$800,5,FALSE)</f>
        <v>#N/A</v>
      </c>
      <c r="EW118" s="35" t="e">
        <f ca="1">SUM(EW86:EW87)*VLOOKUP(EW$5,Curves!$E$1:$I$800,5,FALSE)+SUM(EW14:EW18)*VLOOKUP(EW$5,Curves!$E$1:$I$800,5,FALSE)</f>
        <v>#N/A</v>
      </c>
      <c r="EX118" s="35" t="e">
        <f ca="1">SUM(EX86:EX87)*VLOOKUP(EX$5,Curves!$E$1:$I$800,5,FALSE)+SUM(EX14:EX18)*VLOOKUP(EX$5,Curves!$E$1:$I$800,5,FALSE)</f>
        <v>#N/A</v>
      </c>
      <c r="EY118" s="35" t="e">
        <f ca="1">SUM(EY86:EY87)*VLOOKUP(EY$5,Curves!$E$1:$I$800,5,FALSE)+SUM(EY14:EY18)*VLOOKUP(EY$5,Curves!$E$1:$I$800,5,FALSE)</f>
        <v>#N/A</v>
      </c>
      <c r="EZ118" s="35" t="e">
        <f ca="1">SUM(EZ86:EZ87)*VLOOKUP(EZ$5,Curves!$E$1:$I$800,5,FALSE)+SUM(EZ14:EZ18)*VLOOKUP(EZ$5,Curves!$E$1:$I$800,5,FALSE)</f>
        <v>#N/A</v>
      </c>
      <c r="FA118" s="35" t="e">
        <f ca="1">SUM(FA86:FA87)*VLOOKUP(FA$5,Curves!$E$1:$I$800,5,FALSE)+SUM(FA14:FA18)*VLOOKUP(FA$5,Curves!$E$1:$I$800,5,FALSE)</f>
        <v>#N/A</v>
      </c>
      <c r="FB118" s="35" t="e">
        <f ca="1">SUM(FB86:FB87)*VLOOKUP(FB$5,Curves!$E$1:$I$800,5,FALSE)+SUM(FB14:FB18)*VLOOKUP(FB$5,Curves!$E$1:$I$800,5,FALSE)</f>
        <v>#N/A</v>
      </c>
      <c r="FC118" s="35" t="e">
        <f ca="1">SUM(FC86:FC87)*VLOOKUP(FC$5,Curves!$E$1:$I$800,5,FALSE)+SUM(FC14:FC18)*VLOOKUP(FC$5,Curves!$E$1:$I$800,5,FALSE)</f>
        <v>#N/A</v>
      </c>
      <c r="FD118" s="35" t="e">
        <f ca="1">SUM(FD86:FD87)*VLOOKUP(FD$5,Curves!$E$1:$I$800,5,FALSE)+SUM(FD14:FD18)*VLOOKUP(FD$5,Curves!$E$1:$I$800,5,FALSE)</f>
        <v>#N/A</v>
      </c>
      <c r="FE118" s="35" t="e">
        <f ca="1">SUM(FE86:FE87)*VLOOKUP(FE$5,Curves!$E$1:$I$800,5,FALSE)+SUM(FE14:FE18)*VLOOKUP(FE$5,Curves!$E$1:$I$800,5,FALSE)</f>
        <v>#N/A</v>
      </c>
      <c r="FF118" s="35" t="e">
        <f ca="1">SUM(FF86:FF87)*VLOOKUP(FF$5,Curves!$E$1:$I$800,5,FALSE)+SUM(FF14:FF18)*VLOOKUP(FF$5,Curves!$E$1:$I$800,5,FALSE)</f>
        <v>#N/A</v>
      </c>
      <c r="FG118" s="35" t="e">
        <f ca="1">SUM(FG86:FG87)*VLOOKUP(FG$5,Curves!$E$1:$I$800,5,FALSE)+SUM(FG14:FG18)*VLOOKUP(FG$5,Curves!$E$1:$I$800,5,FALSE)</f>
        <v>#N/A</v>
      </c>
      <c r="FH118" s="35" t="e">
        <f ca="1">SUM(FH86:FH87)*VLOOKUP(FH$5,Curves!$E$1:$I$800,5,FALSE)+SUM(FH14:FH18)*VLOOKUP(FH$5,Curves!$E$1:$I$800,5,FALSE)</f>
        <v>#N/A</v>
      </c>
      <c r="FI118" s="35" t="e">
        <f ca="1">SUM(FI86:FI87)*VLOOKUP(FI$5,Curves!$E$1:$I$800,5,FALSE)+SUM(FI14:FI18)*VLOOKUP(FI$5,Curves!$E$1:$I$800,5,FALSE)</f>
        <v>#N/A</v>
      </c>
      <c r="FJ118" s="35" t="e">
        <f ca="1">SUM(FJ86:FJ87)*VLOOKUP(FJ$5,Curves!$E$1:$I$800,5,FALSE)+SUM(FJ14:FJ18)*VLOOKUP(FJ$5,Curves!$E$1:$I$800,5,FALSE)</f>
        <v>#N/A</v>
      </c>
      <c r="FK118" s="35" t="e">
        <f ca="1">SUM(FK86:FK87)*VLOOKUP(FK$5,Curves!$E$1:$I$800,5,FALSE)+SUM(FK14:FK18)*VLOOKUP(FK$5,Curves!$E$1:$I$800,5,FALSE)</f>
        <v>#N/A</v>
      </c>
      <c r="FL118" s="35" t="e">
        <f ca="1">SUM(FL86:FL87)*VLOOKUP(FL$5,Curves!$E$1:$I$800,5,FALSE)+SUM(FL14:FL18)*VLOOKUP(FL$5,Curves!$E$1:$I$800,5,FALSE)</f>
        <v>#N/A</v>
      </c>
      <c r="FM118" s="35" t="e">
        <f ca="1">SUM(FM86:FM87)*VLOOKUP(FM$5,Curves!$E$1:$I$800,5,FALSE)+SUM(FM14:FM18)*VLOOKUP(FM$5,Curves!$E$1:$I$800,5,FALSE)</f>
        <v>#N/A</v>
      </c>
      <c r="FN118" s="35" t="e">
        <f ca="1">SUM(FN86:FN87)*VLOOKUP(FN$5,Curves!$E$1:$I$800,5,FALSE)+SUM(FN14:FN18)*VLOOKUP(FN$5,Curves!$E$1:$I$800,5,FALSE)</f>
        <v>#N/A</v>
      </c>
      <c r="FO118" s="35" t="e">
        <f ca="1">SUM(FO86:FO87)*VLOOKUP(FO$5,Curves!$E$1:$I$800,5,FALSE)+SUM(FO14:FO18)*VLOOKUP(FO$5,Curves!$E$1:$I$800,5,FALSE)</f>
        <v>#N/A</v>
      </c>
      <c r="FP118" s="35" t="e">
        <f ca="1">SUM(FP86:FP87)*VLOOKUP(FP$5,Curves!$E$1:$I$800,5,FALSE)+SUM(FP14:FP18)*VLOOKUP(FP$5,Curves!$E$1:$I$800,5,FALSE)</f>
        <v>#N/A</v>
      </c>
      <c r="FQ118" s="35" t="e">
        <f ca="1">SUM(FQ86:FQ87)*VLOOKUP(FQ$5,Curves!$E$1:$I$800,5,FALSE)+SUM(FQ14:FQ18)*VLOOKUP(FQ$5,Curves!$E$1:$I$800,5,FALSE)</f>
        <v>#N/A</v>
      </c>
      <c r="FR118" s="35" t="e">
        <f ca="1">SUM(FR86:FR87)*VLOOKUP(FR$5,Curves!$E$1:$I$800,5,FALSE)+SUM(FR14:FR18)*VLOOKUP(FR$5,Curves!$E$1:$I$800,5,FALSE)</f>
        <v>#N/A</v>
      </c>
      <c r="FS118" s="35" t="e">
        <f ca="1">SUM(FS86:FS87)*VLOOKUP(FS$5,Curves!$E$1:$I$800,5,FALSE)+SUM(FS14:FS18)*VLOOKUP(FS$5,Curves!$E$1:$I$800,5,FALSE)</f>
        <v>#N/A</v>
      </c>
      <c r="FT118" s="35" t="e">
        <f ca="1">SUM(FT86:FT87)*VLOOKUP(FT$5,Curves!$E$1:$I$800,5,FALSE)+SUM(FT14:FT18)*VLOOKUP(FT$5,Curves!$E$1:$I$800,5,FALSE)</f>
        <v>#N/A</v>
      </c>
      <c r="FU118" s="35" t="e">
        <f ca="1">SUM(FU86:FU87)*VLOOKUP(FU$5,Curves!$E$1:$I$800,5,FALSE)+SUM(FU14:FU18)*VLOOKUP(FU$5,Curves!$E$1:$I$800,5,FALSE)</f>
        <v>#N/A</v>
      </c>
      <c r="FV118" s="35" t="e">
        <f ca="1">SUM(FV86:FV87)*VLOOKUP(FV$5,Curves!$E$1:$I$800,5,FALSE)+SUM(FV14:FV18)*VLOOKUP(FV$5,Curves!$E$1:$I$800,5,FALSE)</f>
        <v>#N/A</v>
      </c>
      <c r="FW118" s="35" t="e">
        <f ca="1">SUM(FW86:FW87)*VLOOKUP(FW$5,Curves!$E$1:$I$800,5,FALSE)+SUM(FW14:FW18)*VLOOKUP(FW$5,Curves!$E$1:$I$800,5,FALSE)</f>
        <v>#N/A</v>
      </c>
      <c r="FX118" s="35" t="e">
        <f ca="1">SUM(FX86:FX87)*VLOOKUP(FX$5,Curves!$E$1:$I$800,5,FALSE)+SUM(FX14:FX18)*VLOOKUP(FX$5,Curves!$E$1:$I$800,5,FALSE)</f>
        <v>#N/A</v>
      </c>
      <c r="FY118" s="35" t="e">
        <f ca="1">SUM(FY86:FY87)*VLOOKUP(FY$5,Curves!$E$1:$I$800,5,FALSE)+SUM(FY14:FY18)*VLOOKUP(FY$5,Curves!$E$1:$I$800,5,FALSE)</f>
        <v>#N/A</v>
      </c>
      <c r="FZ118" s="35" t="e">
        <f ca="1">SUM(FZ86:FZ87)*VLOOKUP(FZ$5,Curves!$E$1:$I$800,5,FALSE)+SUM(FZ14:FZ18)*VLOOKUP(FZ$5,Curves!$E$1:$I$800,5,FALSE)</f>
        <v>#N/A</v>
      </c>
      <c r="GA118" s="35" t="e">
        <f ca="1">SUM(GA86:GA87)*VLOOKUP(GA$5,Curves!$E$1:$I$800,5,FALSE)+SUM(GA14:GA18)*VLOOKUP(GA$5,Curves!$E$1:$I$800,5,FALSE)</f>
        <v>#N/A</v>
      </c>
      <c r="GB118" s="35" t="e">
        <f ca="1">SUM(GB86:GB87)*VLOOKUP(GB$5,Curves!$E$1:$I$800,5,FALSE)+SUM(GB14:GB18)*VLOOKUP(GB$5,Curves!$E$1:$I$800,5,FALSE)</f>
        <v>#N/A</v>
      </c>
      <c r="GC118" s="35" t="e">
        <f ca="1">SUM(GC86:GC87)*VLOOKUP(GC$5,Curves!$E$1:$I$800,5,FALSE)+SUM(GC14:GC18)*VLOOKUP(GC$5,Curves!$E$1:$I$800,5,FALSE)</f>
        <v>#N/A</v>
      </c>
      <c r="GD118" s="35" t="e">
        <f ca="1">SUM(GD86:GD87)*VLOOKUP(GD$5,Curves!$E$1:$I$800,5,FALSE)+SUM(GD14:GD18)*VLOOKUP(GD$5,Curves!$E$1:$I$800,5,FALSE)</f>
        <v>#N/A</v>
      </c>
      <c r="GE118" s="35" t="e">
        <f ca="1">SUM(GE86:GE87)*VLOOKUP(GE$5,Curves!$E$1:$I$800,5,FALSE)+SUM(GE14:GE18)*VLOOKUP(GE$5,Curves!$E$1:$I$800,5,FALSE)</f>
        <v>#N/A</v>
      </c>
      <c r="GF118" s="35" t="e">
        <f ca="1">SUM(GF86:GF87)*VLOOKUP(GF$5,Curves!$E$1:$I$800,5,FALSE)+SUM(GF14:GF18)*VLOOKUP(GF$5,Curves!$E$1:$I$800,5,FALSE)</f>
        <v>#N/A</v>
      </c>
      <c r="GG118" s="35" t="e">
        <f ca="1">SUM(GG86:GG87)*VLOOKUP(GG$5,Curves!$E$1:$I$800,5,FALSE)+SUM(GG14:GG18)*VLOOKUP(GG$5,Curves!$E$1:$I$800,5,FALSE)</f>
        <v>#N/A</v>
      </c>
      <c r="GH118" s="35" t="e">
        <f ca="1">SUM(GH86:GH87)*VLOOKUP(GH$5,Curves!$E$1:$I$800,5,FALSE)+SUM(GH14:GH18)*VLOOKUP(GH$5,Curves!$E$1:$I$800,5,FALSE)</f>
        <v>#N/A</v>
      </c>
      <c r="GI118" s="35" t="e">
        <f ca="1">SUM(GI86:GI87)*VLOOKUP(GI$5,Curves!$E$1:$I$800,5,FALSE)+SUM(GI14:GI18)*VLOOKUP(GI$5,Curves!$E$1:$I$800,5,FALSE)</f>
        <v>#N/A</v>
      </c>
      <c r="GJ118" s="35" t="e">
        <f ca="1">SUM(GJ86:GJ87)*VLOOKUP(GJ$5,Curves!$E$1:$I$800,5,FALSE)+SUM(GJ14:GJ18)*VLOOKUP(GJ$5,Curves!$E$1:$I$800,5,FALSE)</f>
        <v>#N/A</v>
      </c>
    </row>
    <row r="119" spans="2:192" x14ac:dyDescent="0.3">
      <c r="C119" s="31" t="s">
        <v>505</v>
      </c>
      <c r="F119" s="35">
        <f t="shared" ref="F119:AK119" ca="1" si="3834">-F90</f>
        <v>-84.393434259015294</v>
      </c>
      <c r="G119" s="35">
        <f t="shared" ca="1" si="3834"/>
        <v>-75.815523865831494</v>
      </c>
      <c r="H119" s="35">
        <f t="shared" ca="1" si="3834"/>
        <v>-57.525219595681122</v>
      </c>
      <c r="I119" s="35">
        <f t="shared" ca="1" si="3834"/>
        <v>-54.781035269875872</v>
      </c>
      <c r="J119" s="35">
        <f t="shared" ca="1" si="3834"/>
        <v>-55.580796237457193</v>
      </c>
      <c r="K119" s="35">
        <f t="shared" ca="1" si="3834"/>
        <v>-41.809229620586109</v>
      </c>
      <c r="L119" s="35">
        <f t="shared" ca="1" si="3834"/>
        <v>-44.003174673292634</v>
      </c>
      <c r="M119" s="35">
        <f t="shared" ca="1" si="3834"/>
        <v>-45.576434280841873</v>
      </c>
      <c r="N119" s="35">
        <f t="shared" ca="1" si="3834"/>
        <v>-46.573497969430534</v>
      </c>
      <c r="O119" s="35">
        <f t="shared" ca="1" si="3834"/>
        <v>-47.086874770678506</v>
      </c>
      <c r="P119" s="35">
        <f t="shared" ca="1" si="3834"/>
        <v>-38.620862802765814</v>
      </c>
      <c r="Q119" s="35">
        <f t="shared" ca="1" si="3834"/>
        <v>-37.910430761926861</v>
      </c>
      <c r="R119" s="35">
        <f t="shared" ca="1" si="3834"/>
        <v>-36.410515744479262</v>
      </c>
      <c r="S119" s="35">
        <f t="shared" ca="1" si="3834"/>
        <v>-34.133196134954154</v>
      </c>
      <c r="T119" s="35">
        <f t="shared" ca="1" si="3834"/>
        <v>-31.263128125793145</v>
      </c>
      <c r="U119" s="35">
        <f t="shared" ca="1" si="3834"/>
        <v>-24.233860131941235</v>
      </c>
      <c r="V119" s="35">
        <f t="shared" ca="1" si="3834"/>
        <v>-20.548010923344201</v>
      </c>
      <c r="W119" s="35">
        <f t="shared" ca="1" si="3834"/>
        <v>-16.860690651643129</v>
      </c>
      <c r="X119" s="35">
        <f t="shared" ca="1" si="3834"/>
        <v>-13.357657192489228</v>
      </c>
      <c r="Y119" s="40">
        <f t="shared" ca="1" si="3834"/>
        <v>-10.19673556954158</v>
      </c>
      <c r="Z119" s="35">
        <f t="shared" ca="1" si="3834"/>
        <v>-6.5809173500705604</v>
      </c>
      <c r="AA119" s="40">
        <f t="shared" ca="1" si="3834"/>
        <v>-4.3518374674481528</v>
      </c>
      <c r="AB119" s="40">
        <f t="shared" ca="1" si="3834"/>
        <v>-2.7957729268519498</v>
      </c>
      <c r="AC119" s="40">
        <f t="shared" ca="1" si="3834"/>
        <v>-1.7655783448542619</v>
      </c>
      <c r="AD119" s="40">
        <f t="shared" ca="1" si="3834"/>
        <v>-1.112718842336444</v>
      </c>
      <c r="AE119" s="40">
        <f t="shared" ca="1" si="3834"/>
        <v>-0.63894093770972005</v>
      </c>
      <c r="AF119" s="40">
        <f t="shared" ca="1" si="3834"/>
        <v>2.7009897104848803E-13</v>
      </c>
      <c r="AG119" s="40" t="e">
        <f t="shared" ca="1" si="3834"/>
        <v>#N/A</v>
      </c>
      <c r="AH119" s="40" t="e">
        <f t="shared" ca="1" si="3834"/>
        <v>#N/A</v>
      </c>
      <c r="AI119" s="40" t="e">
        <f t="shared" ca="1" si="3834"/>
        <v>#N/A</v>
      </c>
      <c r="AJ119" s="40" t="e">
        <f t="shared" ca="1" si="3834"/>
        <v>#N/A</v>
      </c>
      <c r="AK119" s="40" t="e">
        <f t="shared" ca="1" si="3834"/>
        <v>#N/A</v>
      </c>
      <c r="AL119" s="40" t="e">
        <f t="shared" ref="AL119:BQ119" ca="1" si="3835">-AL90</f>
        <v>#N/A</v>
      </c>
      <c r="AM119" s="40" t="e">
        <f t="shared" ca="1" si="3835"/>
        <v>#N/A</v>
      </c>
      <c r="AN119" s="40" t="e">
        <f t="shared" ca="1" si="3835"/>
        <v>#N/A</v>
      </c>
      <c r="AO119" s="40" t="e">
        <f t="shared" ca="1" si="3835"/>
        <v>#N/A</v>
      </c>
      <c r="AP119" s="40" t="e">
        <f t="shared" ca="1" si="3835"/>
        <v>#N/A</v>
      </c>
      <c r="AQ119" s="40" t="e">
        <f t="shared" ca="1" si="3835"/>
        <v>#N/A</v>
      </c>
      <c r="AR119" s="40" t="e">
        <f t="shared" ca="1" si="3835"/>
        <v>#N/A</v>
      </c>
      <c r="AS119" s="40" t="e">
        <f t="shared" ca="1" si="3835"/>
        <v>#N/A</v>
      </c>
      <c r="AT119" s="40" t="e">
        <f t="shared" ca="1" si="3835"/>
        <v>#N/A</v>
      </c>
      <c r="AU119" s="40" t="e">
        <f t="shared" ca="1" si="3835"/>
        <v>#N/A</v>
      </c>
      <c r="AV119" s="40" t="e">
        <f t="shared" ca="1" si="3835"/>
        <v>#N/A</v>
      </c>
      <c r="AW119" s="40" t="e">
        <f t="shared" ca="1" si="3835"/>
        <v>#N/A</v>
      </c>
      <c r="AX119" s="40" t="e">
        <f t="shared" ca="1" si="3835"/>
        <v>#N/A</v>
      </c>
      <c r="AY119" s="40" t="e">
        <f t="shared" ca="1" si="3835"/>
        <v>#N/A</v>
      </c>
      <c r="AZ119" s="40" t="e">
        <f t="shared" ca="1" si="3835"/>
        <v>#N/A</v>
      </c>
      <c r="BA119" s="40" t="e">
        <f t="shared" ca="1" si="3835"/>
        <v>#N/A</v>
      </c>
      <c r="BB119" s="40" t="e">
        <f t="shared" ca="1" si="3835"/>
        <v>#N/A</v>
      </c>
      <c r="BC119" s="40" t="e">
        <f t="shared" ca="1" si="3835"/>
        <v>#N/A</v>
      </c>
      <c r="BD119" s="40" t="e">
        <f t="shared" ca="1" si="3835"/>
        <v>#N/A</v>
      </c>
      <c r="BE119" s="40" t="e">
        <f t="shared" ca="1" si="3835"/>
        <v>#N/A</v>
      </c>
      <c r="BF119" s="40" t="e">
        <f t="shared" ca="1" si="3835"/>
        <v>#N/A</v>
      </c>
      <c r="BG119" s="40" t="e">
        <f t="shared" ca="1" si="3835"/>
        <v>#N/A</v>
      </c>
      <c r="BH119" s="40" t="e">
        <f t="shared" ca="1" si="3835"/>
        <v>#N/A</v>
      </c>
      <c r="BI119" s="40" t="e">
        <f t="shared" ca="1" si="3835"/>
        <v>#N/A</v>
      </c>
      <c r="BJ119" s="40" t="e">
        <f t="shared" ca="1" si="3835"/>
        <v>#N/A</v>
      </c>
      <c r="BK119" s="40" t="e">
        <f t="shared" ca="1" si="3835"/>
        <v>#N/A</v>
      </c>
      <c r="BL119" s="40" t="e">
        <f t="shared" ca="1" si="3835"/>
        <v>#N/A</v>
      </c>
      <c r="BM119" s="40" t="e">
        <f t="shared" ca="1" si="3835"/>
        <v>#N/A</v>
      </c>
      <c r="BN119" s="40" t="e">
        <f t="shared" ca="1" si="3835"/>
        <v>#N/A</v>
      </c>
      <c r="BO119" s="40" t="e">
        <f t="shared" ca="1" si="3835"/>
        <v>#N/A</v>
      </c>
      <c r="BP119" s="40" t="e">
        <f t="shared" ca="1" si="3835"/>
        <v>#N/A</v>
      </c>
      <c r="BQ119" s="40" t="e">
        <f t="shared" ca="1" si="3835"/>
        <v>#N/A</v>
      </c>
      <c r="BR119" s="40" t="e">
        <f t="shared" ref="BR119:CW119" ca="1" si="3836">-BR90</f>
        <v>#N/A</v>
      </c>
      <c r="BS119" s="40" t="e">
        <f t="shared" ca="1" si="3836"/>
        <v>#N/A</v>
      </c>
      <c r="BT119" s="40" t="e">
        <f t="shared" ca="1" si="3836"/>
        <v>#N/A</v>
      </c>
      <c r="BU119" s="40" t="e">
        <f t="shared" ca="1" si="3836"/>
        <v>#N/A</v>
      </c>
      <c r="BV119" s="40" t="e">
        <f t="shared" ca="1" si="3836"/>
        <v>#N/A</v>
      </c>
      <c r="BW119" s="40" t="e">
        <f t="shared" ca="1" si="3836"/>
        <v>#N/A</v>
      </c>
      <c r="BX119" s="40" t="e">
        <f t="shared" ca="1" si="3836"/>
        <v>#N/A</v>
      </c>
      <c r="BY119" s="40" t="e">
        <f t="shared" ca="1" si="3836"/>
        <v>#N/A</v>
      </c>
      <c r="BZ119" s="40" t="e">
        <f t="shared" ca="1" si="3836"/>
        <v>#N/A</v>
      </c>
      <c r="CA119" s="40" t="e">
        <f t="shared" ca="1" si="3836"/>
        <v>#N/A</v>
      </c>
      <c r="CB119" s="40" t="e">
        <f t="shared" ca="1" si="3836"/>
        <v>#N/A</v>
      </c>
      <c r="CC119" s="40" t="e">
        <f t="shared" ca="1" si="3836"/>
        <v>#N/A</v>
      </c>
      <c r="CD119" s="40" t="e">
        <f t="shared" ca="1" si="3836"/>
        <v>#N/A</v>
      </c>
      <c r="CE119" s="40" t="e">
        <f t="shared" ca="1" si="3836"/>
        <v>#N/A</v>
      </c>
      <c r="CF119" s="40" t="e">
        <f t="shared" ca="1" si="3836"/>
        <v>#N/A</v>
      </c>
      <c r="CG119" s="40" t="e">
        <f t="shared" ca="1" si="3836"/>
        <v>#N/A</v>
      </c>
      <c r="CH119" s="40" t="e">
        <f t="shared" ca="1" si="3836"/>
        <v>#N/A</v>
      </c>
      <c r="CI119" s="40" t="e">
        <f t="shared" ca="1" si="3836"/>
        <v>#N/A</v>
      </c>
      <c r="CJ119" s="40" t="e">
        <f t="shared" ca="1" si="3836"/>
        <v>#N/A</v>
      </c>
      <c r="CK119" s="40" t="e">
        <f t="shared" ca="1" si="3836"/>
        <v>#N/A</v>
      </c>
      <c r="CL119" s="40" t="e">
        <f t="shared" ca="1" si="3836"/>
        <v>#N/A</v>
      </c>
      <c r="CM119" s="40" t="e">
        <f t="shared" ca="1" si="3836"/>
        <v>#N/A</v>
      </c>
      <c r="CN119" s="40" t="e">
        <f t="shared" ca="1" si="3836"/>
        <v>#N/A</v>
      </c>
      <c r="CO119" s="40" t="e">
        <f t="shared" ca="1" si="3836"/>
        <v>#N/A</v>
      </c>
      <c r="CP119" s="40" t="e">
        <f t="shared" ca="1" si="3836"/>
        <v>#N/A</v>
      </c>
      <c r="CQ119" s="40" t="e">
        <f t="shared" ca="1" si="3836"/>
        <v>#N/A</v>
      </c>
      <c r="CR119" s="40" t="e">
        <f t="shared" ca="1" si="3836"/>
        <v>#N/A</v>
      </c>
      <c r="CS119" s="40" t="e">
        <f t="shared" ca="1" si="3836"/>
        <v>#N/A</v>
      </c>
      <c r="CT119" s="40" t="e">
        <f t="shared" ca="1" si="3836"/>
        <v>#N/A</v>
      </c>
      <c r="CU119" s="40" t="e">
        <f t="shared" ca="1" si="3836"/>
        <v>#N/A</v>
      </c>
      <c r="CV119" s="40" t="e">
        <f t="shared" ca="1" si="3836"/>
        <v>#N/A</v>
      </c>
      <c r="CW119" s="40" t="e">
        <f t="shared" ca="1" si="3836"/>
        <v>#N/A</v>
      </c>
      <c r="CX119" s="40" t="e">
        <f t="shared" ref="CX119:EC119" ca="1" si="3837">-CX90</f>
        <v>#N/A</v>
      </c>
      <c r="CY119" s="40" t="e">
        <f t="shared" ca="1" si="3837"/>
        <v>#N/A</v>
      </c>
      <c r="CZ119" s="40" t="e">
        <f t="shared" ca="1" si="3837"/>
        <v>#N/A</v>
      </c>
      <c r="DA119" s="40" t="e">
        <f t="shared" ca="1" si="3837"/>
        <v>#N/A</v>
      </c>
      <c r="DB119" s="40" t="e">
        <f t="shared" ca="1" si="3837"/>
        <v>#N/A</v>
      </c>
      <c r="DC119" s="40" t="e">
        <f t="shared" ca="1" si="3837"/>
        <v>#N/A</v>
      </c>
      <c r="DD119" s="40" t="e">
        <f t="shared" ca="1" si="3837"/>
        <v>#N/A</v>
      </c>
      <c r="DE119" s="40" t="e">
        <f t="shared" ca="1" si="3837"/>
        <v>#N/A</v>
      </c>
      <c r="DF119" s="40" t="e">
        <f t="shared" ca="1" si="3837"/>
        <v>#N/A</v>
      </c>
      <c r="DG119" s="40" t="e">
        <f t="shared" ca="1" si="3837"/>
        <v>#N/A</v>
      </c>
      <c r="DH119" s="40" t="e">
        <f t="shared" ca="1" si="3837"/>
        <v>#N/A</v>
      </c>
      <c r="DI119" s="40" t="e">
        <f t="shared" ca="1" si="3837"/>
        <v>#N/A</v>
      </c>
      <c r="DJ119" s="40" t="e">
        <f t="shared" ca="1" si="3837"/>
        <v>#N/A</v>
      </c>
      <c r="DK119" s="40" t="e">
        <f t="shared" ca="1" si="3837"/>
        <v>#N/A</v>
      </c>
      <c r="DL119" s="40" t="e">
        <f t="shared" ca="1" si="3837"/>
        <v>#N/A</v>
      </c>
      <c r="DM119" s="40" t="e">
        <f t="shared" ca="1" si="3837"/>
        <v>#N/A</v>
      </c>
      <c r="DN119" s="40" t="e">
        <f t="shared" ca="1" si="3837"/>
        <v>#N/A</v>
      </c>
      <c r="DO119" s="40" t="e">
        <f t="shared" ca="1" si="3837"/>
        <v>#N/A</v>
      </c>
      <c r="DP119" s="40" t="e">
        <f t="shared" ca="1" si="3837"/>
        <v>#N/A</v>
      </c>
      <c r="DQ119" s="40" t="e">
        <f t="shared" ca="1" si="3837"/>
        <v>#N/A</v>
      </c>
      <c r="DR119" s="40" t="e">
        <f t="shared" ca="1" si="3837"/>
        <v>#N/A</v>
      </c>
      <c r="DS119" s="40" t="e">
        <f t="shared" ca="1" si="3837"/>
        <v>#N/A</v>
      </c>
      <c r="DT119" s="40" t="e">
        <f t="shared" ca="1" si="3837"/>
        <v>#N/A</v>
      </c>
      <c r="DU119" s="40" t="e">
        <f t="shared" ca="1" si="3837"/>
        <v>#N/A</v>
      </c>
      <c r="DV119" s="40" t="e">
        <f t="shared" ca="1" si="3837"/>
        <v>#N/A</v>
      </c>
      <c r="DW119" s="40" t="e">
        <f t="shared" ca="1" si="3837"/>
        <v>#N/A</v>
      </c>
      <c r="DX119" s="40" t="e">
        <f t="shared" ca="1" si="3837"/>
        <v>#N/A</v>
      </c>
      <c r="DY119" s="40" t="e">
        <f t="shared" ca="1" si="3837"/>
        <v>#N/A</v>
      </c>
      <c r="DZ119" s="40" t="e">
        <f t="shared" ca="1" si="3837"/>
        <v>#N/A</v>
      </c>
      <c r="EA119" s="40" t="e">
        <f t="shared" ca="1" si="3837"/>
        <v>#N/A</v>
      </c>
      <c r="EB119" s="40" t="e">
        <f t="shared" ca="1" si="3837"/>
        <v>#N/A</v>
      </c>
      <c r="EC119" s="40" t="e">
        <f t="shared" ca="1" si="3837"/>
        <v>#N/A</v>
      </c>
      <c r="ED119" s="40" t="e">
        <f t="shared" ref="ED119:FI119" ca="1" si="3838">-ED90</f>
        <v>#N/A</v>
      </c>
      <c r="EE119" s="40" t="e">
        <f t="shared" ca="1" si="3838"/>
        <v>#N/A</v>
      </c>
      <c r="EF119" s="40" t="e">
        <f t="shared" ca="1" si="3838"/>
        <v>#N/A</v>
      </c>
      <c r="EG119" s="40" t="e">
        <f t="shared" ca="1" si="3838"/>
        <v>#N/A</v>
      </c>
      <c r="EH119" s="40" t="e">
        <f t="shared" ca="1" si="3838"/>
        <v>#N/A</v>
      </c>
      <c r="EI119" s="40" t="e">
        <f t="shared" ca="1" si="3838"/>
        <v>#N/A</v>
      </c>
      <c r="EJ119" s="40" t="e">
        <f t="shared" ca="1" si="3838"/>
        <v>#N/A</v>
      </c>
      <c r="EK119" s="40" t="e">
        <f t="shared" ca="1" si="3838"/>
        <v>#N/A</v>
      </c>
      <c r="EL119" s="40" t="e">
        <f t="shared" ca="1" si="3838"/>
        <v>#N/A</v>
      </c>
      <c r="EM119" s="40" t="e">
        <f t="shared" ca="1" si="3838"/>
        <v>#N/A</v>
      </c>
      <c r="EN119" s="40" t="e">
        <f t="shared" ca="1" si="3838"/>
        <v>#N/A</v>
      </c>
      <c r="EO119" s="40" t="e">
        <f t="shared" ca="1" si="3838"/>
        <v>#N/A</v>
      </c>
      <c r="EP119" s="40" t="e">
        <f t="shared" ca="1" si="3838"/>
        <v>#N/A</v>
      </c>
      <c r="EQ119" s="40" t="e">
        <f t="shared" ca="1" si="3838"/>
        <v>#N/A</v>
      </c>
      <c r="ER119" s="40" t="e">
        <f t="shared" ca="1" si="3838"/>
        <v>#N/A</v>
      </c>
      <c r="ES119" s="40" t="e">
        <f t="shared" ca="1" si="3838"/>
        <v>#N/A</v>
      </c>
      <c r="ET119" s="40" t="e">
        <f t="shared" ca="1" si="3838"/>
        <v>#N/A</v>
      </c>
      <c r="EU119" s="40" t="e">
        <f t="shared" ca="1" si="3838"/>
        <v>#N/A</v>
      </c>
      <c r="EV119" s="40" t="e">
        <f t="shared" ca="1" si="3838"/>
        <v>#N/A</v>
      </c>
      <c r="EW119" s="40" t="e">
        <f t="shared" ca="1" si="3838"/>
        <v>#N/A</v>
      </c>
      <c r="EX119" s="40" t="e">
        <f t="shared" ca="1" si="3838"/>
        <v>#N/A</v>
      </c>
      <c r="EY119" s="40" t="e">
        <f t="shared" ca="1" si="3838"/>
        <v>#N/A</v>
      </c>
      <c r="EZ119" s="40" t="e">
        <f t="shared" ca="1" si="3838"/>
        <v>#N/A</v>
      </c>
      <c r="FA119" s="40" t="e">
        <f t="shared" ca="1" si="3838"/>
        <v>#N/A</v>
      </c>
      <c r="FB119" s="40" t="e">
        <f t="shared" ca="1" si="3838"/>
        <v>#N/A</v>
      </c>
      <c r="FC119" s="40" t="e">
        <f t="shared" ca="1" si="3838"/>
        <v>#N/A</v>
      </c>
      <c r="FD119" s="40" t="e">
        <f t="shared" ca="1" si="3838"/>
        <v>#N/A</v>
      </c>
      <c r="FE119" s="40" t="e">
        <f t="shared" ca="1" si="3838"/>
        <v>#N/A</v>
      </c>
      <c r="FF119" s="40" t="e">
        <f t="shared" ca="1" si="3838"/>
        <v>#N/A</v>
      </c>
      <c r="FG119" s="40" t="e">
        <f t="shared" ca="1" si="3838"/>
        <v>#N/A</v>
      </c>
      <c r="FH119" s="40" t="e">
        <f t="shared" ca="1" si="3838"/>
        <v>#N/A</v>
      </c>
      <c r="FI119" s="40" t="e">
        <f t="shared" ca="1" si="3838"/>
        <v>#N/A</v>
      </c>
      <c r="FJ119" s="40" t="e">
        <f t="shared" ref="FJ119:GJ119" ca="1" si="3839">-FJ90</f>
        <v>#N/A</v>
      </c>
      <c r="FK119" s="40" t="e">
        <f t="shared" ca="1" si="3839"/>
        <v>#N/A</v>
      </c>
      <c r="FL119" s="40" t="e">
        <f t="shared" ca="1" si="3839"/>
        <v>#N/A</v>
      </c>
      <c r="FM119" s="40" t="e">
        <f t="shared" ca="1" si="3839"/>
        <v>#N/A</v>
      </c>
      <c r="FN119" s="40" t="e">
        <f t="shared" ca="1" si="3839"/>
        <v>#N/A</v>
      </c>
      <c r="FO119" s="40" t="e">
        <f t="shared" ca="1" si="3839"/>
        <v>#N/A</v>
      </c>
      <c r="FP119" s="40" t="e">
        <f t="shared" ca="1" si="3839"/>
        <v>#N/A</v>
      </c>
      <c r="FQ119" s="40" t="e">
        <f t="shared" ca="1" si="3839"/>
        <v>#N/A</v>
      </c>
      <c r="FR119" s="40" t="e">
        <f t="shared" ca="1" si="3839"/>
        <v>#N/A</v>
      </c>
      <c r="FS119" s="40" t="e">
        <f t="shared" ca="1" si="3839"/>
        <v>#N/A</v>
      </c>
      <c r="FT119" s="40" t="e">
        <f t="shared" ca="1" si="3839"/>
        <v>#N/A</v>
      </c>
      <c r="FU119" s="40" t="e">
        <f t="shared" ca="1" si="3839"/>
        <v>#N/A</v>
      </c>
      <c r="FV119" s="40" t="e">
        <f t="shared" ca="1" si="3839"/>
        <v>#N/A</v>
      </c>
      <c r="FW119" s="40" t="e">
        <f t="shared" ca="1" si="3839"/>
        <v>#N/A</v>
      </c>
      <c r="FX119" s="40" t="e">
        <f t="shared" ca="1" si="3839"/>
        <v>#N/A</v>
      </c>
      <c r="FY119" s="40" t="e">
        <f t="shared" ca="1" si="3839"/>
        <v>#N/A</v>
      </c>
      <c r="FZ119" s="40" t="e">
        <f t="shared" ca="1" si="3839"/>
        <v>#N/A</v>
      </c>
      <c r="GA119" s="40" t="e">
        <f t="shared" ca="1" si="3839"/>
        <v>#N/A</v>
      </c>
      <c r="GB119" s="40" t="e">
        <f t="shared" ca="1" si="3839"/>
        <v>#N/A</v>
      </c>
      <c r="GC119" s="40" t="e">
        <f t="shared" ca="1" si="3839"/>
        <v>#N/A</v>
      </c>
      <c r="GD119" s="40" t="e">
        <f t="shared" ca="1" si="3839"/>
        <v>#N/A</v>
      </c>
      <c r="GE119" s="40" t="e">
        <f t="shared" ca="1" si="3839"/>
        <v>#N/A</v>
      </c>
      <c r="GF119" s="40" t="e">
        <f t="shared" ca="1" si="3839"/>
        <v>#N/A</v>
      </c>
      <c r="GG119" s="40" t="e">
        <f t="shared" ca="1" si="3839"/>
        <v>#N/A</v>
      </c>
      <c r="GH119" s="40" t="e">
        <f t="shared" ca="1" si="3839"/>
        <v>#N/A</v>
      </c>
      <c r="GI119" s="40" t="e">
        <f t="shared" ca="1" si="3839"/>
        <v>#N/A</v>
      </c>
      <c r="GJ119" s="40" t="e">
        <f t="shared" ca="1" si="3839"/>
        <v>#N/A</v>
      </c>
    </row>
    <row r="120" spans="2:192" x14ac:dyDescent="0.3">
      <c r="C120" s="46" t="s">
        <v>506</v>
      </c>
      <c r="F120" s="37">
        <f ca="1">SUM(F118:F119)</f>
        <v>0</v>
      </c>
      <c r="G120" s="37">
        <f t="shared" ref="G120:Y120" ca="1" si="3840">SUM(G118:G119)</f>
        <v>0</v>
      </c>
      <c r="H120" s="37">
        <f t="shared" ca="1" si="3840"/>
        <v>0</v>
      </c>
      <c r="I120" s="37">
        <f t="shared" ca="1" si="3840"/>
        <v>0</v>
      </c>
      <c r="J120" s="37">
        <f t="shared" ca="1" si="3840"/>
        <v>0</v>
      </c>
      <c r="K120" s="37">
        <f t="shared" ca="1" si="3840"/>
        <v>0</v>
      </c>
      <c r="L120" s="37">
        <f t="shared" ca="1" si="3840"/>
        <v>0</v>
      </c>
      <c r="M120" s="37">
        <f t="shared" ca="1" si="3840"/>
        <v>0</v>
      </c>
      <c r="N120" s="37">
        <f t="shared" ca="1" si="3840"/>
        <v>0</v>
      </c>
      <c r="O120" s="37">
        <f t="shared" ca="1" si="3840"/>
        <v>0</v>
      </c>
      <c r="P120" s="37">
        <f t="shared" ca="1" si="3840"/>
        <v>0</v>
      </c>
      <c r="Q120" s="37">
        <f t="shared" ca="1" si="3840"/>
        <v>0</v>
      </c>
      <c r="R120" s="37">
        <f t="shared" ca="1" si="3840"/>
        <v>0</v>
      </c>
      <c r="S120" s="37">
        <f t="shared" ca="1" si="3840"/>
        <v>0</v>
      </c>
      <c r="T120" s="37">
        <f t="shared" ca="1" si="3840"/>
        <v>0</v>
      </c>
      <c r="U120" s="37">
        <f t="shared" ca="1" si="3840"/>
        <v>0</v>
      </c>
      <c r="V120" s="37">
        <f t="shared" ca="1" si="3840"/>
        <v>0</v>
      </c>
      <c r="W120" s="37">
        <f t="shared" ca="1" si="3840"/>
        <v>0</v>
      </c>
      <c r="X120" s="37">
        <f t="shared" ca="1" si="3840"/>
        <v>0</v>
      </c>
      <c r="Y120" s="47">
        <f t="shared" ca="1" si="3840"/>
        <v>0</v>
      </c>
      <c r="Z120" s="37">
        <f t="shared" ref="Z120:AA120" ca="1" si="3841">SUM(Z118:Z119)</f>
        <v>0</v>
      </c>
      <c r="AA120" s="47">
        <f t="shared" ca="1" si="3841"/>
        <v>0</v>
      </c>
      <c r="AB120" s="47">
        <f t="shared" ref="AB120:CM120" ca="1" si="3842">SUM(AB118:AB119)</f>
        <v>0</v>
      </c>
      <c r="AC120" s="47">
        <f t="shared" ca="1" si="3842"/>
        <v>0</v>
      </c>
      <c r="AD120" s="47">
        <f t="shared" ca="1" si="3842"/>
        <v>0</v>
      </c>
      <c r="AE120" s="47">
        <f t="shared" ca="1" si="3842"/>
        <v>0</v>
      </c>
      <c r="AF120" s="47">
        <f t="shared" ca="1" si="3842"/>
        <v>0</v>
      </c>
      <c r="AG120" s="47" t="e">
        <f t="shared" ca="1" si="3842"/>
        <v>#N/A</v>
      </c>
      <c r="AH120" s="47" t="e">
        <f t="shared" ca="1" si="3842"/>
        <v>#N/A</v>
      </c>
      <c r="AI120" s="47" t="e">
        <f t="shared" ca="1" si="3842"/>
        <v>#N/A</v>
      </c>
      <c r="AJ120" s="47" t="e">
        <f t="shared" ca="1" si="3842"/>
        <v>#N/A</v>
      </c>
      <c r="AK120" s="47" t="e">
        <f t="shared" ca="1" si="3842"/>
        <v>#N/A</v>
      </c>
      <c r="AL120" s="47" t="e">
        <f t="shared" ca="1" si="3842"/>
        <v>#N/A</v>
      </c>
      <c r="AM120" s="47" t="e">
        <f t="shared" ca="1" si="3842"/>
        <v>#N/A</v>
      </c>
      <c r="AN120" s="47" t="e">
        <f t="shared" ca="1" si="3842"/>
        <v>#N/A</v>
      </c>
      <c r="AO120" s="47" t="e">
        <f t="shared" ca="1" si="3842"/>
        <v>#N/A</v>
      </c>
      <c r="AP120" s="47" t="e">
        <f t="shared" ca="1" si="3842"/>
        <v>#N/A</v>
      </c>
      <c r="AQ120" s="47" t="e">
        <f t="shared" ca="1" si="3842"/>
        <v>#N/A</v>
      </c>
      <c r="AR120" s="47" t="e">
        <f t="shared" ca="1" si="3842"/>
        <v>#N/A</v>
      </c>
      <c r="AS120" s="47" t="e">
        <f t="shared" ca="1" si="3842"/>
        <v>#N/A</v>
      </c>
      <c r="AT120" s="47" t="e">
        <f t="shared" ca="1" si="3842"/>
        <v>#N/A</v>
      </c>
      <c r="AU120" s="47" t="e">
        <f t="shared" ca="1" si="3842"/>
        <v>#N/A</v>
      </c>
      <c r="AV120" s="47" t="e">
        <f t="shared" ca="1" si="3842"/>
        <v>#N/A</v>
      </c>
      <c r="AW120" s="47" t="e">
        <f t="shared" ca="1" si="3842"/>
        <v>#N/A</v>
      </c>
      <c r="AX120" s="47" t="e">
        <f t="shared" ca="1" si="3842"/>
        <v>#N/A</v>
      </c>
      <c r="AY120" s="47" t="e">
        <f t="shared" ca="1" si="3842"/>
        <v>#N/A</v>
      </c>
      <c r="AZ120" s="47" t="e">
        <f t="shared" ca="1" si="3842"/>
        <v>#N/A</v>
      </c>
      <c r="BA120" s="47" t="e">
        <f t="shared" ca="1" si="3842"/>
        <v>#N/A</v>
      </c>
      <c r="BB120" s="47" t="e">
        <f t="shared" ca="1" si="3842"/>
        <v>#N/A</v>
      </c>
      <c r="BC120" s="47" t="e">
        <f t="shared" ca="1" si="3842"/>
        <v>#N/A</v>
      </c>
      <c r="BD120" s="47" t="e">
        <f t="shared" ca="1" si="3842"/>
        <v>#N/A</v>
      </c>
      <c r="BE120" s="47" t="e">
        <f t="shared" ca="1" si="3842"/>
        <v>#N/A</v>
      </c>
      <c r="BF120" s="47" t="e">
        <f t="shared" ca="1" si="3842"/>
        <v>#N/A</v>
      </c>
      <c r="BG120" s="47" t="e">
        <f t="shared" ca="1" si="3842"/>
        <v>#N/A</v>
      </c>
      <c r="BH120" s="47" t="e">
        <f t="shared" ca="1" si="3842"/>
        <v>#N/A</v>
      </c>
      <c r="BI120" s="47" t="e">
        <f t="shared" ca="1" si="3842"/>
        <v>#N/A</v>
      </c>
      <c r="BJ120" s="47" t="e">
        <f t="shared" ca="1" si="3842"/>
        <v>#N/A</v>
      </c>
      <c r="BK120" s="47" t="e">
        <f t="shared" ca="1" si="3842"/>
        <v>#N/A</v>
      </c>
      <c r="BL120" s="47" t="e">
        <f t="shared" ca="1" si="3842"/>
        <v>#N/A</v>
      </c>
      <c r="BM120" s="47" t="e">
        <f t="shared" ca="1" si="3842"/>
        <v>#N/A</v>
      </c>
      <c r="BN120" s="47" t="e">
        <f t="shared" ca="1" si="3842"/>
        <v>#N/A</v>
      </c>
      <c r="BO120" s="47" t="e">
        <f t="shared" ca="1" si="3842"/>
        <v>#N/A</v>
      </c>
      <c r="BP120" s="47" t="e">
        <f t="shared" ca="1" si="3842"/>
        <v>#N/A</v>
      </c>
      <c r="BQ120" s="47" t="e">
        <f t="shared" ca="1" si="3842"/>
        <v>#N/A</v>
      </c>
      <c r="BR120" s="47" t="e">
        <f t="shared" ca="1" si="3842"/>
        <v>#N/A</v>
      </c>
      <c r="BS120" s="47" t="e">
        <f t="shared" ca="1" si="3842"/>
        <v>#N/A</v>
      </c>
      <c r="BT120" s="47" t="e">
        <f t="shared" ca="1" si="3842"/>
        <v>#N/A</v>
      </c>
      <c r="BU120" s="47" t="e">
        <f t="shared" ca="1" si="3842"/>
        <v>#N/A</v>
      </c>
      <c r="BV120" s="47" t="e">
        <f t="shared" ca="1" si="3842"/>
        <v>#N/A</v>
      </c>
      <c r="BW120" s="47" t="e">
        <f t="shared" ca="1" si="3842"/>
        <v>#N/A</v>
      </c>
      <c r="BX120" s="47" t="e">
        <f t="shared" ca="1" si="3842"/>
        <v>#N/A</v>
      </c>
      <c r="BY120" s="47" t="e">
        <f t="shared" ca="1" si="3842"/>
        <v>#N/A</v>
      </c>
      <c r="BZ120" s="47" t="e">
        <f t="shared" ca="1" si="3842"/>
        <v>#N/A</v>
      </c>
      <c r="CA120" s="47" t="e">
        <f t="shared" ca="1" si="3842"/>
        <v>#N/A</v>
      </c>
      <c r="CB120" s="47" t="e">
        <f t="shared" ca="1" si="3842"/>
        <v>#N/A</v>
      </c>
      <c r="CC120" s="47" t="e">
        <f t="shared" ca="1" si="3842"/>
        <v>#N/A</v>
      </c>
      <c r="CD120" s="47" t="e">
        <f t="shared" ca="1" si="3842"/>
        <v>#N/A</v>
      </c>
      <c r="CE120" s="47" t="e">
        <f t="shared" ca="1" si="3842"/>
        <v>#N/A</v>
      </c>
      <c r="CF120" s="47" t="e">
        <f t="shared" ca="1" si="3842"/>
        <v>#N/A</v>
      </c>
      <c r="CG120" s="47" t="e">
        <f t="shared" ca="1" si="3842"/>
        <v>#N/A</v>
      </c>
      <c r="CH120" s="47" t="e">
        <f t="shared" ca="1" si="3842"/>
        <v>#N/A</v>
      </c>
      <c r="CI120" s="47" t="e">
        <f t="shared" ca="1" si="3842"/>
        <v>#N/A</v>
      </c>
      <c r="CJ120" s="47" t="e">
        <f t="shared" ca="1" si="3842"/>
        <v>#N/A</v>
      </c>
      <c r="CK120" s="47" t="e">
        <f t="shared" ca="1" si="3842"/>
        <v>#N/A</v>
      </c>
      <c r="CL120" s="47" t="e">
        <f t="shared" ca="1" si="3842"/>
        <v>#N/A</v>
      </c>
      <c r="CM120" s="47" t="e">
        <f t="shared" ca="1" si="3842"/>
        <v>#N/A</v>
      </c>
      <c r="CN120" s="47" t="e">
        <f t="shared" ref="CN120:EY120" ca="1" si="3843">SUM(CN118:CN119)</f>
        <v>#N/A</v>
      </c>
      <c r="CO120" s="47" t="e">
        <f t="shared" ca="1" si="3843"/>
        <v>#N/A</v>
      </c>
      <c r="CP120" s="47" t="e">
        <f t="shared" ca="1" si="3843"/>
        <v>#N/A</v>
      </c>
      <c r="CQ120" s="47" t="e">
        <f t="shared" ca="1" si="3843"/>
        <v>#N/A</v>
      </c>
      <c r="CR120" s="47" t="e">
        <f t="shared" ca="1" si="3843"/>
        <v>#N/A</v>
      </c>
      <c r="CS120" s="47" t="e">
        <f t="shared" ca="1" si="3843"/>
        <v>#N/A</v>
      </c>
      <c r="CT120" s="47" t="e">
        <f t="shared" ca="1" si="3843"/>
        <v>#N/A</v>
      </c>
      <c r="CU120" s="47" t="e">
        <f t="shared" ca="1" si="3843"/>
        <v>#N/A</v>
      </c>
      <c r="CV120" s="47" t="e">
        <f t="shared" ca="1" si="3843"/>
        <v>#N/A</v>
      </c>
      <c r="CW120" s="47" t="e">
        <f t="shared" ca="1" si="3843"/>
        <v>#N/A</v>
      </c>
      <c r="CX120" s="47" t="e">
        <f t="shared" ca="1" si="3843"/>
        <v>#N/A</v>
      </c>
      <c r="CY120" s="47" t="e">
        <f t="shared" ca="1" si="3843"/>
        <v>#N/A</v>
      </c>
      <c r="CZ120" s="47" t="e">
        <f t="shared" ca="1" si="3843"/>
        <v>#N/A</v>
      </c>
      <c r="DA120" s="47" t="e">
        <f t="shared" ca="1" si="3843"/>
        <v>#N/A</v>
      </c>
      <c r="DB120" s="47" t="e">
        <f t="shared" ca="1" si="3843"/>
        <v>#N/A</v>
      </c>
      <c r="DC120" s="47" t="e">
        <f t="shared" ca="1" si="3843"/>
        <v>#N/A</v>
      </c>
      <c r="DD120" s="47" t="e">
        <f t="shared" ca="1" si="3843"/>
        <v>#N/A</v>
      </c>
      <c r="DE120" s="47" t="e">
        <f t="shared" ca="1" si="3843"/>
        <v>#N/A</v>
      </c>
      <c r="DF120" s="47" t="e">
        <f t="shared" ca="1" si="3843"/>
        <v>#N/A</v>
      </c>
      <c r="DG120" s="47" t="e">
        <f t="shared" ca="1" si="3843"/>
        <v>#N/A</v>
      </c>
      <c r="DH120" s="47" t="e">
        <f t="shared" ca="1" si="3843"/>
        <v>#N/A</v>
      </c>
      <c r="DI120" s="47" t="e">
        <f t="shared" ca="1" si="3843"/>
        <v>#N/A</v>
      </c>
      <c r="DJ120" s="47" t="e">
        <f t="shared" ca="1" si="3843"/>
        <v>#N/A</v>
      </c>
      <c r="DK120" s="47" t="e">
        <f t="shared" ca="1" si="3843"/>
        <v>#N/A</v>
      </c>
      <c r="DL120" s="47" t="e">
        <f t="shared" ca="1" si="3843"/>
        <v>#N/A</v>
      </c>
      <c r="DM120" s="47" t="e">
        <f t="shared" ca="1" si="3843"/>
        <v>#N/A</v>
      </c>
      <c r="DN120" s="47" t="e">
        <f t="shared" ca="1" si="3843"/>
        <v>#N/A</v>
      </c>
      <c r="DO120" s="47" t="e">
        <f t="shared" ca="1" si="3843"/>
        <v>#N/A</v>
      </c>
      <c r="DP120" s="47" t="e">
        <f t="shared" ca="1" si="3843"/>
        <v>#N/A</v>
      </c>
      <c r="DQ120" s="47" t="e">
        <f t="shared" ca="1" si="3843"/>
        <v>#N/A</v>
      </c>
      <c r="DR120" s="47" t="e">
        <f t="shared" ca="1" si="3843"/>
        <v>#N/A</v>
      </c>
      <c r="DS120" s="47" t="e">
        <f t="shared" ca="1" si="3843"/>
        <v>#N/A</v>
      </c>
      <c r="DT120" s="47" t="e">
        <f t="shared" ca="1" si="3843"/>
        <v>#N/A</v>
      </c>
      <c r="DU120" s="47" t="e">
        <f t="shared" ca="1" si="3843"/>
        <v>#N/A</v>
      </c>
      <c r="DV120" s="47" t="e">
        <f t="shared" ca="1" si="3843"/>
        <v>#N/A</v>
      </c>
      <c r="DW120" s="47" t="e">
        <f t="shared" ca="1" si="3843"/>
        <v>#N/A</v>
      </c>
      <c r="DX120" s="47" t="e">
        <f t="shared" ca="1" si="3843"/>
        <v>#N/A</v>
      </c>
      <c r="DY120" s="47" t="e">
        <f t="shared" ca="1" si="3843"/>
        <v>#N/A</v>
      </c>
      <c r="DZ120" s="47" t="e">
        <f t="shared" ca="1" si="3843"/>
        <v>#N/A</v>
      </c>
      <c r="EA120" s="47" t="e">
        <f t="shared" ca="1" si="3843"/>
        <v>#N/A</v>
      </c>
      <c r="EB120" s="47" t="e">
        <f t="shared" ca="1" si="3843"/>
        <v>#N/A</v>
      </c>
      <c r="EC120" s="47" t="e">
        <f t="shared" ca="1" si="3843"/>
        <v>#N/A</v>
      </c>
      <c r="ED120" s="47" t="e">
        <f t="shared" ca="1" si="3843"/>
        <v>#N/A</v>
      </c>
      <c r="EE120" s="47" t="e">
        <f t="shared" ca="1" si="3843"/>
        <v>#N/A</v>
      </c>
      <c r="EF120" s="47" t="e">
        <f t="shared" ca="1" si="3843"/>
        <v>#N/A</v>
      </c>
      <c r="EG120" s="47" t="e">
        <f t="shared" ca="1" si="3843"/>
        <v>#N/A</v>
      </c>
      <c r="EH120" s="47" t="e">
        <f t="shared" ca="1" si="3843"/>
        <v>#N/A</v>
      </c>
      <c r="EI120" s="47" t="e">
        <f t="shared" ca="1" si="3843"/>
        <v>#N/A</v>
      </c>
      <c r="EJ120" s="47" t="e">
        <f t="shared" ca="1" si="3843"/>
        <v>#N/A</v>
      </c>
      <c r="EK120" s="47" t="e">
        <f t="shared" ca="1" si="3843"/>
        <v>#N/A</v>
      </c>
      <c r="EL120" s="47" t="e">
        <f t="shared" ca="1" si="3843"/>
        <v>#N/A</v>
      </c>
      <c r="EM120" s="47" t="e">
        <f t="shared" ca="1" si="3843"/>
        <v>#N/A</v>
      </c>
      <c r="EN120" s="47" t="e">
        <f t="shared" ca="1" si="3843"/>
        <v>#N/A</v>
      </c>
      <c r="EO120" s="47" t="e">
        <f t="shared" ca="1" si="3843"/>
        <v>#N/A</v>
      </c>
      <c r="EP120" s="47" t="e">
        <f t="shared" ca="1" si="3843"/>
        <v>#N/A</v>
      </c>
      <c r="EQ120" s="47" t="e">
        <f t="shared" ca="1" si="3843"/>
        <v>#N/A</v>
      </c>
      <c r="ER120" s="47" t="e">
        <f t="shared" ca="1" si="3843"/>
        <v>#N/A</v>
      </c>
      <c r="ES120" s="47" t="e">
        <f t="shared" ca="1" si="3843"/>
        <v>#N/A</v>
      </c>
      <c r="ET120" s="47" t="e">
        <f t="shared" ca="1" si="3843"/>
        <v>#N/A</v>
      </c>
      <c r="EU120" s="47" t="e">
        <f t="shared" ca="1" si="3843"/>
        <v>#N/A</v>
      </c>
      <c r="EV120" s="47" t="e">
        <f t="shared" ca="1" si="3843"/>
        <v>#N/A</v>
      </c>
      <c r="EW120" s="47" t="e">
        <f t="shared" ca="1" si="3843"/>
        <v>#N/A</v>
      </c>
      <c r="EX120" s="47" t="e">
        <f t="shared" ca="1" si="3843"/>
        <v>#N/A</v>
      </c>
      <c r="EY120" s="47" t="e">
        <f t="shared" ca="1" si="3843"/>
        <v>#N/A</v>
      </c>
      <c r="EZ120" s="47" t="e">
        <f t="shared" ref="EZ120:GJ120" ca="1" si="3844">SUM(EZ118:EZ119)</f>
        <v>#N/A</v>
      </c>
      <c r="FA120" s="47" t="e">
        <f t="shared" ca="1" si="3844"/>
        <v>#N/A</v>
      </c>
      <c r="FB120" s="47" t="e">
        <f t="shared" ca="1" si="3844"/>
        <v>#N/A</v>
      </c>
      <c r="FC120" s="47" t="e">
        <f t="shared" ca="1" si="3844"/>
        <v>#N/A</v>
      </c>
      <c r="FD120" s="47" t="e">
        <f t="shared" ca="1" si="3844"/>
        <v>#N/A</v>
      </c>
      <c r="FE120" s="47" t="e">
        <f t="shared" ca="1" si="3844"/>
        <v>#N/A</v>
      </c>
      <c r="FF120" s="47" t="e">
        <f t="shared" ca="1" si="3844"/>
        <v>#N/A</v>
      </c>
      <c r="FG120" s="47" t="e">
        <f t="shared" ca="1" si="3844"/>
        <v>#N/A</v>
      </c>
      <c r="FH120" s="47" t="e">
        <f t="shared" ca="1" si="3844"/>
        <v>#N/A</v>
      </c>
      <c r="FI120" s="47" t="e">
        <f t="shared" ca="1" si="3844"/>
        <v>#N/A</v>
      </c>
      <c r="FJ120" s="47" t="e">
        <f t="shared" ca="1" si="3844"/>
        <v>#N/A</v>
      </c>
      <c r="FK120" s="47" t="e">
        <f t="shared" ca="1" si="3844"/>
        <v>#N/A</v>
      </c>
      <c r="FL120" s="47" t="e">
        <f t="shared" ca="1" si="3844"/>
        <v>#N/A</v>
      </c>
      <c r="FM120" s="47" t="e">
        <f t="shared" ca="1" si="3844"/>
        <v>#N/A</v>
      </c>
      <c r="FN120" s="47" t="e">
        <f t="shared" ca="1" si="3844"/>
        <v>#N/A</v>
      </c>
      <c r="FO120" s="47" t="e">
        <f t="shared" ca="1" si="3844"/>
        <v>#N/A</v>
      </c>
      <c r="FP120" s="47" t="e">
        <f t="shared" ca="1" si="3844"/>
        <v>#N/A</v>
      </c>
      <c r="FQ120" s="47" t="e">
        <f t="shared" ca="1" si="3844"/>
        <v>#N/A</v>
      </c>
      <c r="FR120" s="47" t="e">
        <f t="shared" ca="1" si="3844"/>
        <v>#N/A</v>
      </c>
      <c r="FS120" s="47" t="e">
        <f t="shared" ca="1" si="3844"/>
        <v>#N/A</v>
      </c>
      <c r="FT120" s="47" t="e">
        <f t="shared" ca="1" si="3844"/>
        <v>#N/A</v>
      </c>
      <c r="FU120" s="47" t="e">
        <f t="shared" ca="1" si="3844"/>
        <v>#N/A</v>
      </c>
      <c r="FV120" s="47" t="e">
        <f t="shared" ca="1" si="3844"/>
        <v>#N/A</v>
      </c>
      <c r="FW120" s="47" t="e">
        <f t="shared" ca="1" si="3844"/>
        <v>#N/A</v>
      </c>
      <c r="FX120" s="47" t="e">
        <f t="shared" ca="1" si="3844"/>
        <v>#N/A</v>
      </c>
      <c r="FY120" s="47" t="e">
        <f t="shared" ca="1" si="3844"/>
        <v>#N/A</v>
      </c>
      <c r="FZ120" s="47" t="e">
        <f t="shared" ca="1" si="3844"/>
        <v>#N/A</v>
      </c>
      <c r="GA120" s="47" t="e">
        <f t="shared" ca="1" si="3844"/>
        <v>#N/A</v>
      </c>
      <c r="GB120" s="47" t="e">
        <f t="shared" ca="1" si="3844"/>
        <v>#N/A</v>
      </c>
      <c r="GC120" s="47" t="e">
        <f t="shared" ca="1" si="3844"/>
        <v>#N/A</v>
      </c>
      <c r="GD120" s="47" t="e">
        <f t="shared" ca="1" si="3844"/>
        <v>#N/A</v>
      </c>
      <c r="GE120" s="47" t="e">
        <f t="shared" ca="1" si="3844"/>
        <v>#N/A</v>
      </c>
      <c r="GF120" s="47" t="e">
        <f t="shared" ca="1" si="3844"/>
        <v>#N/A</v>
      </c>
      <c r="GG120" s="47" t="e">
        <f t="shared" ca="1" si="3844"/>
        <v>#N/A</v>
      </c>
      <c r="GH120" s="47" t="e">
        <f t="shared" ca="1" si="3844"/>
        <v>#N/A</v>
      </c>
      <c r="GI120" s="47" t="e">
        <f t="shared" ca="1" si="3844"/>
        <v>#N/A</v>
      </c>
      <c r="GJ120" s="47" t="e">
        <f t="shared" ca="1" si="3844"/>
        <v>#N/A</v>
      </c>
    </row>
    <row r="121" spans="2:192" x14ac:dyDescent="0.3">
      <c r="C121" s="31"/>
      <c r="Y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  <c r="BK121" s="40"/>
      <c r="BL121" s="40"/>
      <c r="BM121" s="40"/>
      <c r="BN121" s="40"/>
      <c r="BO121" s="40"/>
      <c r="BP121" s="40"/>
      <c r="BQ121" s="40"/>
      <c r="BR121" s="40"/>
      <c r="BS121" s="40"/>
      <c r="BT121" s="40"/>
      <c r="BU121" s="40"/>
      <c r="BV121" s="40"/>
      <c r="BW121" s="40"/>
      <c r="BX121" s="40"/>
      <c r="BY121" s="40"/>
      <c r="BZ121" s="40"/>
      <c r="CA121" s="40"/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40"/>
      <c r="CM121" s="40"/>
      <c r="CN121" s="40"/>
      <c r="CO121" s="40"/>
      <c r="CP121" s="40"/>
      <c r="CQ121" s="40"/>
      <c r="CR121" s="40"/>
      <c r="CS121" s="40"/>
      <c r="CT121" s="40"/>
      <c r="CU121" s="40"/>
      <c r="CV121" s="40"/>
      <c r="CW121" s="40"/>
      <c r="CX121" s="40"/>
      <c r="CY121" s="40"/>
      <c r="CZ121" s="40"/>
      <c r="DA121" s="40"/>
      <c r="DB121" s="40"/>
      <c r="DC121" s="40"/>
      <c r="DD121" s="40"/>
      <c r="DE121" s="40"/>
      <c r="DF121" s="40"/>
      <c r="DG121" s="40"/>
      <c r="DH121" s="40"/>
      <c r="DI121" s="40"/>
      <c r="DJ121" s="40"/>
      <c r="DK121" s="40"/>
      <c r="DL121" s="40"/>
      <c r="DM121" s="40"/>
      <c r="DN121" s="40"/>
      <c r="DO121" s="40"/>
      <c r="DP121" s="40"/>
      <c r="DQ121" s="40"/>
      <c r="DR121" s="40"/>
      <c r="DS121" s="40"/>
      <c r="DT121" s="40"/>
      <c r="DU121" s="40"/>
      <c r="DV121" s="40"/>
      <c r="DW121" s="40"/>
      <c r="DX121" s="40"/>
      <c r="DY121" s="40"/>
      <c r="DZ121" s="40"/>
      <c r="EA121" s="40"/>
      <c r="EB121" s="40"/>
      <c r="EC121" s="40"/>
      <c r="ED121" s="40"/>
      <c r="EE121" s="40"/>
      <c r="EF121" s="40"/>
      <c r="EG121" s="40"/>
      <c r="EH121" s="40"/>
      <c r="EI121" s="40"/>
      <c r="EJ121" s="40"/>
      <c r="EK121" s="40"/>
      <c r="EL121" s="40"/>
      <c r="EM121" s="40"/>
      <c r="EN121" s="40"/>
      <c r="EO121" s="40"/>
      <c r="EP121" s="40"/>
      <c r="EQ121" s="40"/>
      <c r="ER121" s="40"/>
      <c r="ES121" s="40"/>
      <c r="ET121" s="40"/>
      <c r="EU121" s="40"/>
      <c r="EV121" s="40"/>
      <c r="EW121" s="40"/>
      <c r="EX121" s="40"/>
      <c r="EY121" s="40"/>
      <c r="EZ121" s="40"/>
      <c r="FA121" s="40"/>
      <c r="FB121" s="40"/>
      <c r="FC121" s="40"/>
      <c r="FD121" s="40"/>
      <c r="FE121" s="40"/>
      <c r="FF121" s="40"/>
      <c r="FG121" s="40"/>
      <c r="FH121" s="40"/>
      <c r="FI121" s="40"/>
      <c r="FJ121" s="40"/>
      <c r="FK121" s="40"/>
      <c r="FL121" s="40"/>
      <c r="FM121" s="40"/>
      <c r="FN121" s="40"/>
      <c r="FO121" s="40"/>
      <c r="FP121" s="40"/>
      <c r="FQ121" s="40"/>
      <c r="FR121" s="40"/>
      <c r="FS121" s="40"/>
      <c r="FT121" s="40"/>
      <c r="FU121" s="40"/>
      <c r="FV121" s="40"/>
      <c r="FW121" s="40"/>
      <c r="FX121" s="40"/>
      <c r="FY121" s="40"/>
      <c r="FZ121" s="40"/>
      <c r="GA121" s="40"/>
      <c r="GB121" s="40"/>
      <c r="GC121" s="40"/>
      <c r="GD121" s="40"/>
      <c r="GE121" s="40"/>
      <c r="GF121" s="40"/>
      <c r="GG121" s="40"/>
      <c r="GH121" s="40"/>
      <c r="GI121" s="40"/>
      <c r="GJ121" s="40"/>
    </row>
    <row r="122" spans="2:192" x14ac:dyDescent="0.3">
      <c r="C122" s="48" t="s">
        <v>507</v>
      </c>
      <c r="D122" s="41"/>
      <c r="E122" s="69"/>
      <c r="F122" s="49">
        <f ca="1">F107+F112+F116+F120</f>
        <v>221.36629927512391</v>
      </c>
      <c r="G122" s="49">
        <f ca="1">G107+G112+G116+G120</f>
        <v>148.74751979285699</v>
      </c>
      <c r="H122" s="49">
        <f t="shared" ref="H122:Y122" ca="1" si="3845">H107+H112+H116+H120</f>
        <v>117.05376201953291</v>
      </c>
      <c r="I122" s="49">
        <f t="shared" ca="1" si="3845"/>
        <v>103.00844268254107</v>
      </c>
      <c r="J122" s="49">
        <f t="shared" ca="1" si="3845"/>
        <v>86.602280028939205</v>
      </c>
      <c r="K122" s="49">
        <f t="shared" ca="1" si="3845"/>
        <v>80.695166636046622</v>
      </c>
      <c r="L122" s="49">
        <f t="shared" ca="1" si="3845"/>
        <v>71.068778400127641</v>
      </c>
      <c r="M122" s="49">
        <f t="shared" ca="1" si="3845"/>
        <v>62.154471211774052</v>
      </c>
      <c r="N122" s="49">
        <f t="shared" ca="1" si="3845"/>
        <v>53.929478402587357</v>
      </c>
      <c r="O122" s="49">
        <f t="shared" ca="1" si="3845"/>
        <v>47.57280533778426</v>
      </c>
      <c r="P122" s="49">
        <f t="shared" ca="1" si="3845"/>
        <v>39.457169746036236</v>
      </c>
      <c r="Q122" s="49">
        <f t="shared" ca="1" si="3845"/>
        <v>32.876005677959938</v>
      </c>
      <c r="R122" s="49">
        <f t="shared" ca="1" si="3845"/>
        <v>29.085304703038819</v>
      </c>
      <c r="S122" s="49">
        <f t="shared" ca="1" si="3845"/>
        <v>25.420753432494664</v>
      </c>
      <c r="T122" s="49">
        <f t="shared" ca="1" si="3845"/>
        <v>24.253116186287478</v>
      </c>
      <c r="U122" s="49">
        <f t="shared" ca="1" si="3845"/>
        <v>18.42756496859808</v>
      </c>
      <c r="V122" s="49">
        <f t="shared" ca="1" si="3845"/>
        <v>15.124959625718567</v>
      </c>
      <c r="W122" s="49">
        <f t="shared" ca="1" si="3845"/>
        <v>12.003044168454743</v>
      </c>
      <c r="X122" s="49">
        <f t="shared" ca="1" si="3845"/>
        <v>9.1230108125428178</v>
      </c>
      <c r="Y122" s="50">
        <f t="shared" ca="1" si="3845"/>
        <v>6.8163188623645441</v>
      </c>
      <c r="Z122" s="49">
        <f t="shared" ref="Z122:AA122" ca="1" si="3846">Z107+Z112+Z116+Z120</f>
        <v>4.374528761054159</v>
      </c>
      <c r="AA122" s="50">
        <f t="shared" ca="1" si="3846"/>
        <v>2.5789819490520558</v>
      </c>
      <c r="AB122" s="50">
        <f t="shared" ref="AB122:CM122" ca="1" si="3847">AB107+AB112+AB116+AB120</f>
        <v>1.3926000110973373</v>
      </c>
      <c r="AC122" s="50">
        <f t="shared" ca="1" si="3847"/>
        <v>0.67212844367843405</v>
      </c>
      <c r="AD122" s="50">
        <f t="shared" ca="1" si="3847"/>
        <v>0.20173848358771973</v>
      </c>
      <c r="AE122" s="50">
        <f t="shared" ca="1" si="3847"/>
        <v>-0.19265238378796615</v>
      </c>
      <c r="AF122" s="50" t="e">
        <f t="shared" ca="1" si="3847"/>
        <v>#REF!</v>
      </c>
      <c r="AG122" s="50" t="e">
        <f t="shared" ca="1" si="3847"/>
        <v>#REF!</v>
      </c>
      <c r="AH122" s="50" t="e">
        <f t="shared" ca="1" si="3847"/>
        <v>#REF!</v>
      </c>
      <c r="AI122" s="50" t="e">
        <f t="shared" ca="1" si="3847"/>
        <v>#REF!</v>
      </c>
      <c r="AJ122" s="50" t="e">
        <f t="shared" ca="1" si="3847"/>
        <v>#REF!</v>
      </c>
      <c r="AK122" s="50" t="e">
        <f t="shared" ca="1" si="3847"/>
        <v>#REF!</v>
      </c>
      <c r="AL122" s="50" t="e">
        <f t="shared" ca="1" si="3847"/>
        <v>#REF!</v>
      </c>
      <c r="AM122" s="50" t="e">
        <f t="shared" ca="1" si="3847"/>
        <v>#REF!</v>
      </c>
      <c r="AN122" s="50" t="e">
        <f t="shared" ca="1" si="3847"/>
        <v>#REF!</v>
      </c>
      <c r="AO122" s="50" t="e">
        <f t="shared" ca="1" si="3847"/>
        <v>#REF!</v>
      </c>
      <c r="AP122" s="50" t="e">
        <f t="shared" ca="1" si="3847"/>
        <v>#REF!</v>
      </c>
      <c r="AQ122" s="50" t="e">
        <f t="shared" ca="1" si="3847"/>
        <v>#REF!</v>
      </c>
      <c r="AR122" s="50" t="e">
        <f t="shared" ca="1" si="3847"/>
        <v>#REF!</v>
      </c>
      <c r="AS122" s="50" t="e">
        <f t="shared" ca="1" si="3847"/>
        <v>#REF!</v>
      </c>
      <c r="AT122" s="50" t="e">
        <f t="shared" ca="1" si="3847"/>
        <v>#REF!</v>
      </c>
      <c r="AU122" s="50" t="e">
        <f t="shared" ca="1" si="3847"/>
        <v>#REF!</v>
      </c>
      <c r="AV122" s="50" t="e">
        <f t="shared" ca="1" si="3847"/>
        <v>#REF!</v>
      </c>
      <c r="AW122" s="50" t="e">
        <f t="shared" ca="1" si="3847"/>
        <v>#REF!</v>
      </c>
      <c r="AX122" s="50" t="e">
        <f t="shared" ca="1" si="3847"/>
        <v>#REF!</v>
      </c>
      <c r="AY122" s="50" t="e">
        <f t="shared" ca="1" si="3847"/>
        <v>#REF!</v>
      </c>
      <c r="AZ122" s="50" t="e">
        <f t="shared" ca="1" si="3847"/>
        <v>#REF!</v>
      </c>
      <c r="BA122" s="50" t="e">
        <f t="shared" ca="1" si="3847"/>
        <v>#REF!</v>
      </c>
      <c r="BB122" s="50" t="e">
        <f t="shared" ca="1" si="3847"/>
        <v>#REF!</v>
      </c>
      <c r="BC122" s="50" t="e">
        <f t="shared" ca="1" si="3847"/>
        <v>#REF!</v>
      </c>
      <c r="BD122" s="50" t="e">
        <f t="shared" ca="1" si="3847"/>
        <v>#REF!</v>
      </c>
      <c r="BE122" s="50" t="e">
        <f t="shared" ca="1" si="3847"/>
        <v>#REF!</v>
      </c>
      <c r="BF122" s="50" t="e">
        <f t="shared" ca="1" si="3847"/>
        <v>#REF!</v>
      </c>
      <c r="BG122" s="50" t="e">
        <f t="shared" ca="1" si="3847"/>
        <v>#REF!</v>
      </c>
      <c r="BH122" s="50" t="e">
        <f t="shared" ca="1" si="3847"/>
        <v>#REF!</v>
      </c>
      <c r="BI122" s="50" t="e">
        <f t="shared" ca="1" si="3847"/>
        <v>#REF!</v>
      </c>
      <c r="BJ122" s="50" t="e">
        <f t="shared" ca="1" si="3847"/>
        <v>#REF!</v>
      </c>
      <c r="BK122" s="50" t="e">
        <f t="shared" ca="1" si="3847"/>
        <v>#REF!</v>
      </c>
      <c r="BL122" s="50" t="e">
        <f t="shared" ca="1" si="3847"/>
        <v>#REF!</v>
      </c>
      <c r="BM122" s="50" t="e">
        <f t="shared" ca="1" si="3847"/>
        <v>#REF!</v>
      </c>
      <c r="BN122" s="50" t="e">
        <f t="shared" ca="1" si="3847"/>
        <v>#REF!</v>
      </c>
      <c r="BO122" s="50" t="e">
        <f t="shared" ca="1" si="3847"/>
        <v>#REF!</v>
      </c>
      <c r="BP122" s="50" t="e">
        <f t="shared" ca="1" si="3847"/>
        <v>#REF!</v>
      </c>
      <c r="BQ122" s="50" t="e">
        <f t="shared" ca="1" si="3847"/>
        <v>#REF!</v>
      </c>
      <c r="BR122" s="50" t="e">
        <f t="shared" ca="1" si="3847"/>
        <v>#REF!</v>
      </c>
      <c r="BS122" s="50" t="e">
        <f t="shared" ca="1" si="3847"/>
        <v>#REF!</v>
      </c>
      <c r="BT122" s="50" t="e">
        <f t="shared" ca="1" si="3847"/>
        <v>#REF!</v>
      </c>
      <c r="BU122" s="50" t="e">
        <f t="shared" ca="1" si="3847"/>
        <v>#REF!</v>
      </c>
      <c r="BV122" s="50" t="e">
        <f t="shared" ca="1" si="3847"/>
        <v>#REF!</v>
      </c>
      <c r="BW122" s="50" t="e">
        <f t="shared" ca="1" si="3847"/>
        <v>#REF!</v>
      </c>
      <c r="BX122" s="50" t="e">
        <f t="shared" ca="1" si="3847"/>
        <v>#REF!</v>
      </c>
      <c r="BY122" s="50" t="e">
        <f t="shared" ca="1" si="3847"/>
        <v>#REF!</v>
      </c>
      <c r="BZ122" s="50" t="e">
        <f t="shared" ca="1" si="3847"/>
        <v>#REF!</v>
      </c>
      <c r="CA122" s="50" t="e">
        <f t="shared" ca="1" si="3847"/>
        <v>#REF!</v>
      </c>
      <c r="CB122" s="50" t="e">
        <f t="shared" ca="1" si="3847"/>
        <v>#REF!</v>
      </c>
      <c r="CC122" s="50" t="e">
        <f t="shared" ca="1" si="3847"/>
        <v>#REF!</v>
      </c>
      <c r="CD122" s="50" t="e">
        <f t="shared" ca="1" si="3847"/>
        <v>#REF!</v>
      </c>
      <c r="CE122" s="50" t="e">
        <f t="shared" ca="1" si="3847"/>
        <v>#REF!</v>
      </c>
      <c r="CF122" s="50" t="e">
        <f t="shared" ca="1" si="3847"/>
        <v>#REF!</v>
      </c>
      <c r="CG122" s="50" t="e">
        <f t="shared" ca="1" si="3847"/>
        <v>#REF!</v>
      </c>
      <c r="CH122" s="50" t="e">
        <f t="shared" ca="1" si="3847"/>
        <v>#REF!</v>
      </c>
      <c r="CI122" s="50" t="e">
        <f t="shared" ca="1" si="3847"/>
        <v>#REF!</v>
      </c>
      <c r="CJ122" s="50" t="e">
        <f t="shared" ca="1" si="3847"/>
        <v>#REF!</v>
      </c>
      <c r="CK122" s="50" t="e">
        <f t="shared" ca="1" si="3847"/>
        <v>#REF!</v>
      </c>
      <c r="CL122" s="50" t="e">
        <f t="shared" ca="1" si="3847"/>
        <v>#REF!</v>
      </c>
      <c r="CM122" s="50" t="e">
        <f t="shared" ca="1" si="3847"/>
        <v>#REF!</v>
      </c>
      <c r="CN122" s="50" t="e">
        <f t="shared" ref="CN122:EY122" ca="1" si="3848">CN107+CN112+CN116+CN120</f>
        <v>#REF!</v>
      </c>
      <c r="CO122" s="50" t="e">
        <f t="shared" ca="1" si="3848"/>
        <v>#REF!</v>
      </c>
      <c r="CP122" s="50" t="e">
        <f t="shared" ca="1" si="3848"/>
        <v>#REF!</v>
      </c>
      <c r="CQ122" s="50" t="e">
        <f t="shared" ca="1" si="3848"/>
        <v>#REF!</v>
      </c>
      <c r="CR122" s="50" t="e">
        <f t="shared" ca="1" si="3848"/>
        <v>#REF!</v>
      </c>
      <c r="CS122" s="50" t="e">
        <f t="shared" ca="1" si="3848"/>
        <v>#REF!</v>
      </c>
      <c r="CT122" s="50" t="e">
        <f t="shared" ca="1" si="3848"/>
        <v>#REF!</v>
      </c>
      <c r="CU122" s="50" t="e">
        <f t="shared" ca="1" si="3848"/>
        <v>#REF!</v>
      </c>
      <c r="CV122" s="50" t="e">
        <f t="shared" ca="1" si="3848"/>
        <v>#REF!</v>
      </c>
      <c r="CW122" s="50" t="e">
        <f t="shared" ca="1" si="3848"/>
        <v>#REF!</v>
      </c>
      <c r="CX122" s="50" t="e">
        <f t="shared" ca="1" si="3848"/>
        <v>#REF!</v>
      </c>
      <c r="CY122" s="50" t="e">
        <f t="shared" ca="1" si="3848"/>
        <v>#REF!</v>
      </c>
      <c r="CZ122" s="50" t="e">
        <f t="shared" ca="1" si="3848"/>
        <v>#REF!</v>
      </c>
      <c r="DA122" s="50" t="e">
        <f t="shared" ca="1" si="3848"/>
        <v>#REF!</v>
      </c>
      <c r="DB122" s="50" t="e">
        <f t="shared" ca="1" si="3848"/>
        <v>#REF!</v>
      </c>
      <c r="DC122" s="50" t="e">
        <f t="shared" ca="1" si="3848"/>
        <v>#REF!</v>
      </c>
      <c r="DD122" s="50" t="e">
        <f t="shared" ca="1" si="3848"/>
        <v>#REF!</v>
      </c>
      <c r="DE122" s="50" t="e">
        <f t="shared" ca="1" si="3848"/>
        <v>#REF!</v>
      </c>
      <c r="DF122" s="50" t="e">
        <f t="shared" ca="1" si="3848"/>
        <v>#REF!</v>
      </c>
      <c r="DG122" s="50" t="e">
        <f t="shared" ca="1" si="3848"/>
        <v>#REF!</v>
      </c>
      <c r="DH122" s="50" t="e">
        <f t="shared" ca="1" si="3848"/>
        <v>#REF!</v>
      </c>
      <c r="DI122" s="50" t="e">
        <f t="shared" ca="1" si="3848"/>
        <v>#REF!</v>
      </c>
      <c r="DJ122" s="50" t="e">
        <f t="shared" ca="1" si="3848"/>
        <v>#REF!</v>
      </c>
      <c r="DK122" s="50" t="e">
        <f t="shared" ca="1" si="3848"/>
        <v>#REF!</v>
      </c>
      <c r="DL122" s="50" t="e">
        <f t="shared" ca="1" si="3848"/>
        <v>#REF!</v>
      </c>
      <c r="DM122" s="50" t="e">
        <f t="shared" ca="1" si="3848"/>
        <v>#REF!</v>
      </c>
      <c r="DN122" s="50" t="e">
        <f t="shared" ca="1" si="3848"/>
        <v>#REF!</v>
      </c>
      <c r="DO122" s="50" t="e">
        <f t="shared" ca="1" si="3848"/>
        <v>#REF!</v>
      </c>
      <c r="DP122" s="50" t="e">
        <f t="shared" ca="1" si="3848"/>
        <v>#REF!</v>
      </c>
      <c r="DQ122" s="50" t="e">
        <f t="shared" ca="1" si="3848"/>
        <v>#REF!</v>
      </c>
      <c r="DR122" s="50" t="e">
        <f t="shared" ca="1" si="3848"/>
        <v>#REF!</v>
      </c>
      <c r="DS122" s="50" t="e">
        <f t="shared" ca="1" si="3848"/>
        <v>#REF!</v>
      </c>
      <c r="DT122" s="50" t="e">
        <f t="shared" ca="1" si="3848"/>
        <v>#REF!</v>
      </c>
      <c r="DU122" s="50" t="e">
        <f t="shared" ca="1" si="3848"/>
        <v>#REF!</v>
      </c>
      <c r="DV122" s="50" t="e">
        <f t="shared" ca="1" si="3848"/>
        <v>#REF!</v>
      </c>
      <c r="DW122" s="50" t="e">
        <f t="shared" ca="1" si="3848"/>
        <v>#REF!</v>
      </c>
      <c r="DX122" s="50" t="e">
        <f t="shared" ca="1" si="3848"/>
        <v>#REF!</v>
      </c>
      <c r="DY122" s="50" t="e">
        <f t="shared" ca="1" si="3848"/>
        <v>#REF!</v>
      </c>
      <c r="DZ122" s="50" t="e">
        <f t="shared" ca="1" si="3848"/>
        <v>#REF!</v>
      </c>
      <c r="EA122" s="50" t="e">
        <f t="shared" ca="1" si="3848"/>
        <v>#REF!</v>
      </c>
      <c r="EB122" s="50" t="e">
        <f t="shared" ca="1" si="3848"/>
        <v>#REF!</v>
      </c>
      <c r="EC122" s="50" t="e">
        <f t="shared" ca="1" si="3848"/>
        <v>#REF!</v>
      </c>
      <c r="ED122" s="50" t="e">
        <f t="shared" ca="1" si="3848"/>
        <v>#REF!</v>
      </c>
      <c r="EE122" s="50" t="e">
        <f t="shared" ca="1" si="3848"/>
        <v>#REF!</v>
      </c>
      <c r="EF122" s="50" t="e">
        <f t="shared" ca="1" si="3848"/>
        <v>#REF!</v>
      </c>
      <c r="EG122" s="50" t="e">
        <f t="shared" ca="1" si="3848"/>
        <v>#REF!</v>
      </c>
      <c r="EH122" s="50" t="e">
        <f t="shared" ca="1" si="3848"/>
        <v>#REF!</v>
      </c>
      <c r="EI122" s="50" t="e">
        <f t="shared" ca="1" si="3848"/>
        <v>#REF!</v>
      </c>
      <c r="EJ122" s="50" t="e">
        <f t="shared" ca="1" si="3848"/>
        <v>#REF!</v>
      </c>
      <c r="EK122" s="50" t="e">
        <f t="shared" ca="1" si="3848"/>
        <v>#REF!</v>
      </c>
      <c r="EL122" s="50" t="e">
        <f t="shared" ca="1" si="3848"/>
        <v>#REF!</v>
      </c>
      <c r="EM122" s="50" t="e">
        <f t="shared" ca="1" si="3848"/>
        <v>#REF!</v>
      </c>
      <c r="EN122" s="50" t="e">
        <f t="shared" ca="1" si="3848"/>
        <v>#REF!</v>
      </c>
      <c r="EO122" s="50" t="e">
        <f t="shared" ca="1" si="3848"/>
        <v>#REF!</v>
      </c>
      <c r="EP122" s="50" t="e">
        <f t="shared" ca="1" si="3848"/>
        <v>#REF!</v>
      </c>
      <c r="EQ122" s="50" t="e">
        <f t="shared" ca="1" si="3848"/>
        <v>#REF!</v>
      </c>
      <c r="ER122" s="50" t="e">
        <f t="shared" ca="1" si="3848"/>
        <v>#REF!</v>
      </c>
      <c r="ES122" s="50" t="e">
        <f t="shared" ca="1" si="3848"/>
        <v>#REF!</v>
      </c>
      <c r="ET122" s="50" t="e">
        <f t="shared" ca="1" si="3848"/>
        <v>#REF!</v>
      </c>
      <c r="EU122" s="50" t="e">
        <f t="shared" ca="1" si="3848"/>
        <v>#REF!</v>
      </c>
      <c r="EV122" s="50" t="e">
        <f t="shared" ca="1" si="3848"/>
        <v>#REF!</v>
      </c>
      <c r="EW122" s="50" t="e">
        <f t="shared" ca="1" si="3848"/>
        <v>#REF!</v>
      </c>
      <c r="EX122" s="50" t="e">
        <f t="shared" ca="1" si="3848"/>
        <v>#REF!</v>
      </c>
      <c r="EY122" s="50" t="e">
        <f t="shared" ca="1" si="3848"/>
        <v>#REF!</v>
      </c>
      <c r="EZ122" s="50" t="e">
        <f t="shared" ref="EZ122:GJ122" ca="1" si="3849">EZ107+EZ112+EZ116+EZ120</f>
        <v>#REF!</v>
      </c>
      <c r="FA122" s="50" t="e">
        <f t="shared" ca="1" si="3849"/>
        <v>#REF!</v>
      </c>
      <c r="FB122" s="50" t="e">
        <f t="shared" ca="1" si="3849"/>
        <v>#REF!</v>
      </c>
      <c r="FC122" s="50" t="e">
        <f t="shared" ca="1" si="3849"/>
        <v>#REF!</v>
      </c>
      <c r="FD122" s="50" t="e">
        <f t="shared" ca="1" si="3849"/>
        <v>#REF!</v>
      </c>
      <c r="FE122" s="50" t="e">
        <f t="shared" ca="1" si="3849"/>
        <v>#REF!</v>
      </c>
      <c r="FF122" s="50" t="e">
        <f t="shared" ca="1" si="3849"/>
        <v>#REF!</v>
      </c>
      <c r="FG122" s="50" t="e">
        <f t="shared" ca="1" si="3849"/>
        <v>#REF!</v>
      </c>
      <c r="FH122" s="50" t="e">
        <f t="shared" ca="1" si="3849"/>
        <v>#REF!</v>
      </c>
      <c r="FI122" s="50" t="e">
        <f t="shared" ca="1" si="3849"/>
        <v>#REF!</v>
      </c>
      <c r="FJ122" s="50" t="e">
        <f t="shared" ca="1" si="3849"/>
        <v>#REF!</v>
      </c>
      <c r="FK122" s="50" t="e">
        <f t="shared" ca="1" si="3849"/>
        <v>#REF!</v>
      </c>
      <c r="FL122" s="50" t="e">
        <f t="shared" ca="1" si="3849"/>
        <v>#REF!</v>
      </c>
      <c r="FM122" s="50" t="e">
        <f t="shared" ca="1" si="3849"/>
        <v>#REF!</v>
      </c>
      <c r="FN122" s="50" t="e">
        <f t="shared" ca="1" si="3849"/>
        <v>#REF!</v>
      </c>
      <c r="FO122" s="50" t="e">
        <f t="shared" ca="1" si="3849"/>
        <v>#REF!</v>
      </c>
      <c r="FP122" s="50" t="e">
        <f t="shared" ca="1" si="3849"/>
        <v>#REF!</v>
      </c>
      <c r="FQ122" s="50" t="e">
        <f t="shared" ca="1" si="3849"/>
        <v>#REF!</v>
      </c>
      <c r="FR122" s="50" t="e">
        <f t="shared" ca="1" si="3849"/>
        <v>#REF!</v>
      </c>
      <c r="FS122" s="50" t="e">
        <f t="shared" ca="1" si="3849"/>
        <v>#REF!</v>
      </c>
      <c r="FT122" s="50" t="e">
        <f t="shared" ca="1" si="3849"/>
        <v>#REF!</v>
      </c>
      <c r="FU122" s="50" t="e">
        <f t="shared" ca="1" si="3849"/>
        <v>#REF!</v>
      </c>
      <c r="FV122" s="50" t="e">
        <f t="shared" ca="1" si="3849"/>
        <v>#REF!</v>
      </c>
      <c r="FW122" s="50" t="e">
        <f t="shared" ca="1" si="3849"/>
        <v>#REF!</v>
      </c>
      <c r="FX122" s="50" t="e">
        <f t="shared" ca="1" si="3849"/>
        <v>#REF!</v>
      </c>
      <c r="FY122" s="50" t="e">
        <f t="shared" ca="1" si="3849"/>
        <v>#REF!</v>
      </c>
      <c r="FZ122" s="50" t="e">
        <f t="shared" ca="1" si="3849"/>
        <v>#REF!</v>
      </c>
      <c r="GA122" s="50" t="e">
        <f t="shared" ca="1" si="3849"/>
        <v>#REF!</v>
      </c>
      <c r="GB122" s="50" t="e">
        <f t="shared" ca="1" si="3849"/>
        <v>#REF!</v>
      </c>
      <c r="GC122" s="50" t="e">
        <f t="shared" ca="1" si="3849"/>
        <v>#REF!</v>
      </c>
      <c r="GD122" s="50" t="e">
        <f t="shared" ca="1" si="3849"/>
        <v>#REF!</v>
      </c>
      <c r="GE122" s="50" t="e">
        <f t="shared" ca="1" si="3849"/>
        <v>#REF!</v>
      </c>
      <c r="GF122" s="50" t="e">
        <f t="shared" ca="1" si="3849"/>
        <v>#REF!</v>
      </c>
      <c r="GG122" s="50" t="e">
        <f t="shared" ca="1" si="3849"/>
        <v>#REF!</v>
      </c>
      <c r="GH122" s="50" t="e">
        <f t="shared" ca="1" si="3849"/>
        <v>#REF!</v>
      </c>
      <c r="GI122" s="50" t="e">
        <f t="shared" ca="1" si="3849"/>
        <v>#REF!</v>
      </c>
      <c r="GJ122" s="50" t="e">
        <f t="shared" ca="1" si="3849"/>
        <v>#REF!</v>
      </c>
    </row>
    <row r="123" spans="2:192" x14ac:dyDescent="0.3">
      <c r="F123" s="157"/>
      <c r="G123" s="158"/>
      <c r="H123" s="157"/>
      <c r="I123" s="157"/>
      <c r="J123" s="157"/>
      <c r="K123" s="157"/>
      <c r="L123" s="157"/>
      <c r="M123" s="157"/>
      <c r="N123" s="157"/>
      <c r="O123" s="157"/>
      <c r="P123" s="157"/>
      <c r="Q123" s="157"/>
      <c r="R123" s="157"/>
      <c r="S123" s="157"/>
      <c r="T123" s="157"/>
      <c r="U123" s="157"/>
      <c r="V123" s="157"/>
      <c r="W123" s="157"/>
      <c r="X123" s="157"/>
      <c r="Y123" s="157"/>
      <c r="Z123" s="157"/>
      <c r="AA123" s="157"/>
      <c r="AB123" s="157"/>
      <c r="AC123" s="157"/>
      <c r="AD123" s="157"/>
      <c r="AE123" s="157"/>
      <c r="AF123" s="157"/>
      <c r="AG123" s="157"/>
      <c r="AH123" s="157"/>
      <c r="AI123" s="157"/>
      <c r="AJ123" s="157"/>
      <c r="AK123" s="157"/>
      <c r="AL123" s="157"/>
      <c r="AM123" s="157"/>
      <c r="AN123" s="157"/>
      <c r="AO123" s="157"/>
      <c r="AP123" s="157"/>
      <c r="AQ123" s="157"/>
      <c r="AR123" s="157"/>
      <c r="AS123" s="157"/>
      <c r="AT123" s="157"/>
      <c r="AU123" s="157"/>
      <c r="AV123" s="157"/>
      <c r="AW123" s="157"/>
      <c r="AX123" s="157"/>
      <c r="AY123" s="157"/>
      <c r="AZ123" s="157"/>
      <c r="BA123" s="157"/>
      <c r="BB123" s="157"/>
      <c r="BC123" s="157"/>
      <c r="BD123" s="157"/>
      <c r="BE123" s="157"/>
      <c r="BF123" s="157"/>
      <c r="BG123" s="157"/>
      <c r="BH123" s="157"/>
      <c r="BI123" s="157"/>
      <c r="BJ123" s="157"/>
      <c r="BK123" s="157"/>
      <c r="BL123" s="157"/>
      <c r="BM123" s="157"/>
      <c r="BN123" s="157"/>
      <c r="BO123" s="157"/>
      <c r="BP123" s="157"/>
      <c r="BQ123" s="157"/>
      <c r="BR123" s="157"/>
      <c r="BS123" s="157"/>
      <c r="BT123" s="157"/>
      <c r="BU123" s="157"/>
      <c r="BV123" s="157"/>
      <c r="BW123" s="157"/>
      <c r="BX123" s="157"/>
      <c r="BY123" s="157"/>
      <c r="BZ123" s="157"/>
      <c r="CA123" s="157"/>
      <c r="CB123" s="157"/>
      <c r="CC123" s="157"/>
      <c r="CD123" s="157"/>
      <c r="CE123" s="157"/>
      <c r="CF123" s="157"/>
      <c r="CG123" s="157"/>
      <c r="CH123" s="157"/>
    </row>
    <row r="124" spans="2:192" ht="43.2" x14ac:dyDescent="0.3">
      <c r="C124" s="51" t="s">
        <v>508</v>
      </c>
      <c r="F124" s="35">
        <f ca="1">+F114+F116*(1+F10)+F120</f>
        <v>221.20820880974426</v>
      </c>
      <c r="G124" s="35">
        <f t="shared" ref="G124:M124" ca="1" si="3850">+G114+G116*(1+G10)+G120</f>
        <v>148.61840544834189</v>
      </c>
      <c r="H124" s="35">
        <f t="shared" ca="1" si="3850"/>
        <v>116.9700946792091</v>
      </c>
      <c r="I124" s="35">
        <f t="shared" ca="1" si="3850"/>
        <v>102.94064879678045</v>
      </c>
      <c r="J124" s="35">
        <f t="shared" ca="1" si="3850"/>
        <v>86.542711892981885</v>
      </c>
      <c r="K124" s="35">
        <f t="shared" ca="1" si="3850"/>
        <v>80.640964269523565</v>
      </c>
      <c r="L124" s="35">
        <f t="shared" ca="1" si="3850"/>
        <v>71.018942278360583</v>
      </c>
      <c r="M124" s="35">
        <f t="shared" ca="1" si="3850"/>
        <v>62.108690960071684</v>
      </c>
      <c r="N124" s="35">
        <f t="shared" ref="N124:BR124" ca="1" si="3851">+N114+N116*(1+N10)+N120</f>
        <v>53.88758053584727</v>
      </c>
      <c r="O124" s="35">
        <f t="shared" ca="1" si="3851"/>
        <v>47.534647457434104</v>
      </c>
      <c r="P124" s="35">
        <f t="shared" ca="1" si="3851"/>
        <v>39.422613429381805</v>
      </c>
      <c r="Q124" s="35">
        <f t="shared" ca="1" si="3851"/>
        <v>32.844909512483767</v>
      </c>
      <c r="R124" s="35">
        <f t="shared" ca="1" si="3851"/>
        <v>29.05768981054085</v>
      </c>
      <c r="S124" s="35">
        <f t="shared" ca="1" si="3851"/>
        <v>25.396602088142625</v>
      </c>
      <c r="T124" s="35">
        <f t="shared" ca="1" si="3851"/>
        <v>24.232364614195131</v>
      </c>
      <c r="U124" s="35">
        <f t="shared" ca="1" si="3851"/>
        <v>18.410097331265909</v>
      </c>
      <c r="V124" s="35">
        <f t="shared" ca="1" si="3851"/>
        <v>15.110604036785599</v>
      </c>
      <c r="W124" s="35">
        <f t="shared" ca="1" si="3851"/>
        <v>11.991571754585085</v>
      </c>
      <c r="X124" s="35">
        <f t="shared" ca="1" si="3851"/>
        <v>9.1141388739266986</v>
      </c>
      <c r="Y124" s="35">
        <f t="shared" ca="1" si="3851"/>
        <v>6.809718987469525</v>
      </c>
      <c r="Z124" s="35">
        <f t="shared" ca="1" si="3851"/>
        <v>4.3698402738544573</v>
      </c>
      <c r="AA124" s="35">
        <f t="shared" ca="1" si="3851"/>
        <v>2.5758302693692561</v>
      </c>
      <c r="AB124" s="35">
        <f t="shared" ca="1" si="3851"/>
        <v>1.3905543118691044</v>
      </c>
      <c r="AC124" s="35">
        <f t="shared" ca="1" si="3851"/>
        <v>0.67084462245206689</v>
      </c>
      <c r="AD124" s="35">
        <f t="shared" ca="1" si="3851"/>
        <v>0.20096074232994302</v>
      </c>
      <c r="AE124" s="35">
        <f t="shared" ca="1" si="3851"/>
        <v>-0.1931059756273846</v>
      </c>
      <c r="AF124" s="35" t="e">
        <f t="shared" ca="1" si="3851"/>
        <v>#REF!</v>
      </c>
      <c r="AG124" s="35" t="e">
        <f t="shared" ca="1" si="3851"/>
        <v>#REF!</v>
      </c>
      <c r="AH124" s="35" t="e">
        <f t="shared" ca="1" si="3851"/>
        <v>#REF!</v>
      </c>
      <c r="AI124" s="35" t="e">
        <f t="shared" ca="1" si="3851"/>
        <v>#REF!</v>
      </c>
      <c r="AJ124" s="35" t="e">
        <f t="shared" ca="1" si="3851"/>
        <v>#REF!</v>
      </c>
      <c r="AK124" s="35" t="e">
        <f t="shared" ca="1" si="3851"/>
        <v>#REF!</v>
      </c>
      <c r="AL124" s="35" t="e">
        <f t="shared" ca="1" si="3851"/>
        <v>#REF!</v>
      </c>
      <c r="AM124" s="35" t="e">
        <f t="shared" ca="1" si="3851"/>
        <v>#REF!</v>
      </c>
      <c r="AN124" s="35" t="e">
        <f t="shared" ca="1" si="3851"/>
        <v>#REF!</v>
      </c>
      <c r="AO124" s="35" t="e">
        <f t="shared" ca="1" si="3851"/>
        <v>#REF!</v>
      </c>
      <c r="AP124" s="35" t="e">
        <f t="shared" ca="1" si="3851"/>
        <v>#REF!</v>
      </c>
      <c r="AQ124" s="35" t="e">
        <f t="shared" ca="1" si="3851"/>
        <v>#REF!</v>
      </c>
      <c r="AR124" s="35" t="e">
        <f t="shared" ca="1" si="3851"/>
        <v>#REF!</v>
      </c>
      <c r="AS124" s="35" t="e">
        <f t="shared" ca="1" si="3851"/>
        <v>#REF!</v>
      </c>
      <c r="AT124" s="35" t="e">
        <f t="shared" ca="1" si="3851"/>
        <v>#REF!</v>
      </c>
      <c r="AU124" s="35" t="e">
        <f t="shared" ca="1" si="3851"/>
        <v>#REF!</v>
      </c>
      <c r="AV124" s="35" t="e">
        <f t="shared" ca="1" si="3851"/>
        <v>#REF!</v>
      </c>
      <c r="AW124" s="35" t="e">
        <f t="shared" ca="1" si="3851"/>
        <v>#REF!</v>
      </c>
      <c r="AX124" s="35" t="e">
        <f t="shared" ca="1" si="3851"/>
        <v>#REF!</v>
      </c>
      <c r="AY124" s="35" t="e">
        <f t="shared" ca="1" si="3851"/>
        <v>#REF!</v>
      </c>
      <c r="AZ124" s="35" t="e">
        <f t="shared" ca="1" si="3851"/>
        <v>#REF!</v>
      </c>
      <c r="BA124" s="35" t="e">
        <f t="shared" ca="1" si="3851"/>
        <v>#REF!</v>
      </c>
      <c r="BB124" s="35" t="e">
        <f t="shared" ca="1" si="3851"/>
        <v>#REF!</v>
      </c>
      <c r="BC124" s="35" t="e">
        <f t="shared" ca="1" si="3851"/>
        <v>#REF!</v>
      </c>
      <c r="BD124" s="35" t="e">
        <f t="shared" ca="1" si="3851"/>
        <v>#REF!</v>
      </c>
      <c r="BE124" s="35" t="e">
        <f t="shared" ca="1" si="3851"/>
        <v>#REF!</v>
      </c>
      <c r="BF124" s="35" t="e">
        <f t="shared" ca="1" si="3851"/>
        <v>#REF!</v>
      </c>
      <c r="BG124" s="35" t="e">
        <f t="shared" ca="1" si="3851"/>
        <v>#REF!</v>
      </c>
      <c r="BH124" s="35" t="e">
        <f t="shared" ca="1" si="3851"/>
        <v>#REF!</v>
      </c>
      <c r="BI124" s="35" t="e">
        <f t="shared" ca="1" si="3851"/>
        <v>#REF!</v>
      </c>
      <c r="BJ124" s="35" t="e">
        <f t="shared" ca="1" si="3851"/>
        <v>#REF!</v>
      </c>
      <c r="BK124" s="35" t="e">
        <f t="shared" ca="1" si="3851"/>
        <v>#REF!</v>
      </c>
      <c r="BL124" s="35" t="e">
        <f t="shared" ca="1" si="3851"/>
        <v>#REF!</v>
      </c>
      <c r="BM124" s="35" t="e">
        <f t="shared" ca="1" si="3851"/>
        <v>#REF!</v>
      </c>
      <c r="BN124" s="35" t="e">
        <f t="shared" ca="1" si="3851"/>
        <v>#REF!</v>
      </c>
      <c r="BO124" s="35" t="e">
        <f t="shared" ca="1" si="3851"/>
        <v>#REF!</v>
      </c>
      <c r="BP124" s="35" t="e">
        <f t="shared" ca="1" si="3851"/>
        <v>#REF!</v>
      </c>
      <c r="BQ124" s="35" t="e">
        <f t="shared" ca="1" si="3851"/>
        <v>#REF!</v>
      </c>
      <c r="BR124" s="35" t="e">
        <f t="shared" ca="1" si="3851"/>
        <v>#REF!</v>
      </c>
      <c r="BS124" s="35" t="e">
        <f t="shared" ref="BS124:ED124" ca="1" si="3852">+BS114+BS116*(1+BS10)+BS120</f>
        <v>#REF!</v>
      </c>
      <c r="BT124" s="35" t="e">
        <f t="shared" ca="1" si="3852"/>
        <v>#REF!</v>
      </c>
      <c r="BU124" s="35" t="e">
        <f t="shared" ca="1" si="3852"/>
        <v>#REF!</v>
      </c>
      <c r="BV124" s="35" t="e">
        <f t="shared" ca="1" si="3852"/>
        <v>#REF!</v>
      </c>
      <c r="BW124" s="35" t="e">
        <f t="shared" ca="1" si="3852"/>
        <v>#REF!</v>
      </c>
      <c r="BX124" s="35" t="e">
        <f t="shared" ca="1" si="3852"/>
        <v>#REF!</v>
      </c>
      <c r="BY124" s="35" t="e">
        <f t="shared" ca="1" si="3852"/>
        <v>#REF!</v>
      </c>
      <c r="BZ124" s="35" t="e">
        <f t="shared" ca="1" si="3852"/>
        <v>#REF!</v>
      </c>
      <c r="CA124" s="35" t="e">
        <f t="shared" ca="1" si="3852"/>
        <v>#REF!</v>
      </c>
      <c r="CB124" s="35" t="e">
        <f t="shared" ca="1" si="3852"/>
        <v>#REF!</v>
      </c>
      <c r="CC124" s="35" t="e">
        <f t="shared" ca="1" si="3852"/>
        <v>#REF!</v>
      </c>
      <c r="CD124" s="35" t="e">
        <f t="shared" ca="1" si="3852"/>
        <v>#REF!</v>
      </c>
      <c r="CE124" s="35" t="e">
        <f t="shared" ca="1" si="3852"/>
        <v>#REF!</v>
      </c>
      <c r="CF124" s="35" t="e">
        <f t="shared" ca="1" si="3852"/>
        <v>#REF!</v>
      </c>
      <c r="CG124" s="35" t="e">
        <f t="shared" ca="1" si="3852"/>
        <v>#REF!</v>
      </c>
      <c r="CH124" s="35" t="e">
        <f t="shared" ca="1" si="3852"/>
        <v>#REF!</v>
      </c>
      <c r="CI124" s="35" t="e">
        <f t="shared" ca="1" si="3852"/>
        <v>#REF!</v>
      </c>
      <c r="CJ124" s="35" t="e">
        <f t="shared" ca="1" si="3852"/>
        <v>#REF!</v>
      </c>
      <c r="CK124" s="35" t="e">
        <f t="shared" ca="1" si="3852"/>
        <v>#REF!</v>
      </c>
      <c r="CL124" s="35" t="e">
        <f t="shared" ca="1" si="3852"/>
        <v>#REF!</v>
      </c>
      <c r="CM124" s="35" t="e">
        <f t="shared" ca="1" si="3852"/>
        <v>#REF!</v>
      </c>
      <c r="CN124" s="35" t="e">
        <f t="shared" ca="1" si="3852"/>
        <v>#REF!</v>
      </c>
      <c r="CO124" s="35" t="e">
        <f t="shared" ca="1" si="3852"/>
        <v>#REF!</v>
      </c>
      <c r="CP124" s="35" t="e">
        <f t="shared" ca="1" si="3852"/>
        <v>#REF!</v>
      </c>
      <c r="CQ124" s="35" t="e">
        <f t="shared" ca="1" si="3852"/>
        <v>#REF!</v>
      </c>
      <c r="CR124" s="35" t="e">
        <f t="shared" ca="1" si="3852"/>
        <v>#REF!</v>
      </c>
      <c r="CS124" s="35" t="e">
        <f t="shared" ca="1" si="3852"/>
        <v>#REF!</v>
      </c>
      <c r="CT124" s="35" t="e">
        <f t="shared" ca="1" si="3852"/>
        <v>#REF!</v>
      </c>
      <c r="CU124" s="35" t="e">
        <f t="shared" ca="1" si="3852"/>
        <v>#REF!</v>
      </c>
      <c r="CV124" s="35" t="e">
        <f t="shared" ca="1" si="3852"/>
        <v>#REF!</v>
      </c>
      <c r="CW124" s="35" t="e">
        <f t="shared" ca="1" si="3852"/>
        <v>#REF!</v>
      </c>
      <c r="CX124" s="35" t="e">
        <f t="shared" ca="1" si="3852"/>
        <v>#REF!</v>
      </c>
      <c r="CY124" s="35" t="e">
        <f t="shared" ca="1" si="3852"/>
        <v>#REF!</v>
      </c>
      <c r="CZ124" s="35" t="e">
        <f t="shared" ca="1" si="3852"/>
        <v>#REF!</v>
      </c>
      <c r="DA124" s="35" t="e">
        <f t="shared" ca="1" si="3852"/>
        <v>#REF!</v>
      </c>
      <c r="DB124" s="35" t="e">
        <f t="shared" ca="1" si="3852"/>
        <v>#REF!</v>
      </c>
      <c r="DC124" s="35" t="e">
        <f t="shared" ca="1" si="3852"/>
        <v>#REF!</v>
      </c>
      <c r="DD124" s="35" t="e">
        <f t="shared" ca="1" si="3852"/>
        <v>#REF!</v>
      </c>
      <c r="DE124" s="35" t="e">
        <f t="shared" ca="1" si="3852"/>
        <v>#REF!</v>
      </c>
      <c r="DF124" s="35" t="e">
        <f t="shared" ca="1" si="3852"/>
        <v>#REF!</v>
      </c>
      <c r="DG124" s="35" t="e">
        <f t="shared" ca="1" si="3852"/>
        <v>#REF!</v>
      </c>
      <c r="DH124" s="35" t="e">
        <f t="shared" ca="1" si="3852"/>
        <v>#REF!</v>
      </c>
      <c r="DI124" s="35" t="e">
        <f t="shared" ca="1" si="3852"/>
        <v>#REF!</v>
      </c>
      <c r="DJ124" s="35" t="e">
        <f t="shared" ca="1" si="3852"/>
        <v>#REF!</v>
      </c>
      <c r="DK124" s="35" t="e">
        <f t="shared" ca="1" si="3852"/>
        <v>#REF!</v>
      </c>
      <c r="DL124" s="35" t="e">
        <f t="shared" ca="1" si="3852"/>
        <v>#REF!</v>
      </c>
      <c r="DM124" s="35" t="e">
        <f t="shared" ca="1" si="3852"/>
        <v>#REF!</v>
      </c>
      <c r="DN124" s="35" t="e">
        <f t="shared" ca="1" si="3852"/>
        <v>#REF!</v>
      </c>
      <c r="DO124" s="35" t="e">
        <f t="shared" ca="1" si="3852"/>
        <v>#REF!</v>
      </c>
      <c r="DP124" s="35" t="e">
        <f t="shared" ca="1" si="3852"/>
        <v>#REF!</v>
      </c>
      <c r="DQ124" s="35" t="e">
        <f t="shared" ca="1" si="3852"/>
        <v>#REF!</v>
      </c>
      <c r="DR124" s="35" t="e">
        <f t="shared" ca="1" si="3852"/>
        <v>#REF!</v>
      </c>
      <c r="DS124" s="35" t="e">
        <f t="shared" ca="1" si="3852"/>
        <v>#REF!</v>
      </c>
      <c r="DT124" s="35" t="e">
        <f t="shared" ca="1" si="3852"/>
        <v>#REF!</v>
      </c>
      <c r="DU124" s="35" t="e">
        <f t="shared" ca="1" si="3852"/>
        <v>#REF!</v>
      </c>
      <c r="DV124" s="35" t="e">
        <f t="shared" ca="1" si="3852"/>
        <v>#REF!</v>
      </c>
      <c r="DW124" s="35" t="e">
        <f t="shared" ca="1" si="3852"/>
        <v>#REF!</v>
      </c>
      <c r="DX124" s="35" t="e">
        <f t="shared" ca="1" si="3852"/>
        <v>#REF!</v>
      </c>
      <c r="DY124" s="35" t="e">
        <f t="shared" ca="1" si="3852"/>
        <v>#REF!</v>
      </c>
      <c r="DZ124" s="35" t="e">
        <f t="shared" ca="1" si="3852"/>
        <v>#REF!</v>
      </c>
      <c r="EA124" s="35" t="e">
        <f t="shared" ca="1" si="3852"/>
        <v>#REF!</v>
      </c>
      <c r="EB124" s="35" t="e">
        <f t="shared" ca="1" si="3852"/>
        <v>#REF!</v>
      </c>
      <c r="EC124" s="35" t="e">
        <f t="shared" ca="1" si="3852"/>
        <v>#REF!</v>
      </c>
      <c r="ED124" s="35" t="e">
        <f t="shared" ca="1" si="3852"/>
        <v>#REF!</v>
      </c>
      <c r="EE124" s="35" t="e">
        <f t="shared" ref="EE124:GJ124" ca="1" si="3853">+EE114+EE116*(1+EE10)+EE120</f>
        <v>#REF!</v>
      </c>
      <c r="EF124" s="35" t="e">
        <f t="shared" ca="1" si="3853"/>
        <v>#REF!</v>
      </c>
      <c r="EG124" s="35" t="e">
        <f t="shared" ca="1" si="3853"/>
        <v>#REF!</v>
      </c>
      <c r="EH124" s="35" t="e">
        <f t="shared" ca="1" si="3853"/>
        <v>#REF!</v>
      </c>
      <c r="EI124" s="35" t="e">
        <f t="shared" ca="1" si="3853"/>
        <v>#REF!</v>
      </c>
      <c r="EJ124" s="35" t="e">
        <f t="shared" ca="1" si="3853"/>
        <v>#REF!</v>
      </c>
      <c r="EK124" s="35" t="e">
        <f t="shared" ca="1" si="3853"/>
        <v>#REF!</v>
      </c>
      <c r="EL124" s="35" t="e">
        <f t="shared" ca="1" si="3853"/>
        <v>#REF!</v>
      </c>
      <c r="EM124" s="35" t="e">
        <f t="shared" ca="1" si="3853"/>
        <v>#REF!</v>
      </c>
      <c r="EN124" s="35" t="e">
        <f t="shared" ca="1" si="3853"/>
        <v>#REF!</v>
      </c>
      <c r="EO124" s="35" t="e">
        <f t="shared" ca="1" si="3853"/>
        <v>#REF!</v>
      </c>
      <c r="EP124" s="35" t="e">
        <f t="shared" ca="1" si="3853"/>
        <v>#REF!</v>
      </c>
      <c r="EQ124" s="35" t="e">
        <f t="shared" ca="1" si="3853"/>
        <v>#REF!</v>
      </c>
      <c r="ER124" s="35" t="e">
        <f t="shared" ca="1" si="3853"/>
        <v>#REF!</v>
      </c>
      <c r="ES124" s="35" t="e">
        <f t="shared" ca="1" si="3853"/>
        <v>#REF!</v>
      </c>
      <c r="ET124" s="35" t="e">
        <f t="shared" ca="1" si="3853"/>
        <v>#REF!</v>
      </c>
      <c r="EU124" s="35" t="e">
        <f t="shared" ca="1" si="3853"/>
        <v>#REF!</v>
      </c>
      <c r="EV124" s="35" t="e">
        <f t="shared" ca="1" si="3853"/>
        <v>#REF!</v>
      </c>
      <c r="EW124" s="35" t="e">
        <f t="shared" ca="1" si="3853"/>
        <v>#REF!</v>
      </c>
      <c r="EX124" s="35" t="e">
        <f t="shared" ca="1" si="3853"/>
        <v>#REF!</v>
      </c>
      <c r="EY124" s="35" t="e">
        <f t="shared" ca="1" si="3853"/>
        <v>#REF!</v>
      </c>
      <c r="EZ124" s="35" t="e">
        <f t="shared" ca="1" si="3853"/>
        <v>#REF!</v>
      </c>
      <c r="FA124" s="35" t="e">
        <f t="shared" ca="1" si="3853"/>
        <v>#REF!</v>
      </c>
      <c r="FB124" s="35" t="e">
        <f t="shared" ca="1" si="3853"/>
        <v>#REF!</v>
      </c>
      <c r="FC124" s="35" t="e">
        <f t="shared" ca="1" si="3853"/>
        <v>#REF!</v>
      </c>
      <c r="FD124" s="35" t="e">
        <f t="shared" ca="1" si="3853"/>
        <v>#REF!</v>
      </c>
      <c r="FE124" s="35" t="e">
        <f t="shared" ca="1" si="3853"/>
        <v>#REF!</v>
      </c>
      <c r="FF124" s="35" t="e">
        <f t="shared" ca="1" si="3853"/>
        <v>#REF!</v>
      </c>
      <c r="FG124" s="35" t="e">
        <f t="shared" ca="1" si="3853"/>
        <v>#REF!</v>
      </c>
      <c r="FH124" s="35" t="e">
        <f t="shared" ca="1" si="3853"/>
        <v>#REF!</v>
      </c>
      <c r="FI124" s="35" t="e">
        <f t="shared" ca="1" si="3853"/>
        <v>#REF!</v>
      </c>
      <c r="FJ124" s="35" t="e">
        <f t="shared" ca="1" si="3853"/>
        <v>#REF!</v>
      </c>
      <c r="FK124" s="35" t="e">
        <f t="shared" ca="1" si="3853"/>
        <v>#REF!</v>
      </c>
      <c r="FL124" s="35" t="e">
        <f t="shared" ca="1" si="3853"/>
        <v>#REF!</v>
      </c>
      <c r="FM124" s="35" t="e">
        <f t="shared" ca="1" si="3853"/>
        <v>#REF!</v>
      </c>
      <c r="FN124" s="35" t="e">
        <f t="shared" ca="1" si="3853"/>
        <v>#REF!</v>
      </c>
      <c r="FO124" s="35" t="e">
        <f t="shared" ca="1" si="3853"/>
        <v>#REF!</v>
      </c>
      <c r="FP124" s="35" t="e">
        <f t="shared" ca="1" si="3853"/>
        <v>#REF!</v>
      </c>
      <c r="FQ124" s="35" t="e">
        <f t="shared" ca="1" si="3853"/>
        <v>#REF!</v>
      </c>
      <c r="FR124" s="35" t="e">
        <f t="shared" ca="1" si="3853"/>
        <v>#REF!</v>
      </c>
      <c r="FS124" s="35" t="e">
        <f t="shared" ca="1" si="3853"/>
        <v>#REF!</v>
      </c>
      <c r="FT124" s="35" t="e">
        <f t="shared" ca="1" si="3853"/>
        <v>#REF!</v>
      </c>
      <c r="FU124" s="35" t="e">
        <f t="shared" ca="1" si="3853"/>
        <v>#REF!</v>
      </c>
      <c r="FV124" s="35" t="e">
        <f t="shared" ca="1" si="3853"/>
        <v>#REF!</v>
      </c>
      <c r="FW124" s="35" t="e">
        <f t="shared" ca="1" si="3853"/>
        <v>#REF!</v>
      </c>
      <c r="FX124" s="35" t="e">
        <f t="shared" ca="1" si="3853"/>
        <v>#REF!</v>
      </c>
      <c r="FY124" s="35" t="e">
        <f t="shared" ca="1" si="3853"/>
        <v>#REF!</v>
      </c>
      <c r="FZ124" s="35" t="e">
        <f t="shared" ca="1" si="3853"/>
        <v>#REF!</v>
      </c>
      <c r="GA124" s="35" t="e">
        <f t="shared" ca="1" si="3853"/>
        <v>#REF!</v>
      </c>
      <c r="GB124" s="35" t="e">
        <f t="shared" ca="1" si="3853"/>
        <v>#REF!</v>
      </c>
      <c r="GC124" s="35" t="e">
        <f t="shared" ca="1" si="3853"/>
        <v>#REF!</v>
      </c>
      <c r="GD124" s="35" t="e">
        <f t="shared" ca="1" si="3853"/>
        <v>#REF!</v>
      </c>
      <c r="GE124" s="35" t="e">
        <f t="shared" ca="1" si="3853"/>
        <v>#REF!</v>
      </c>
      <c r="GF124" s="35" t="e">
        <f t="shared" ca="1" si="3853"/>
        <v>#REF!</v>
      </c>
      <c r="GG124" s="35" t="e">
        <f t="shared" ca="1" si="3853"/>
        <v>#REF!</v>
      </c>
      <c r="GH124" s="35" t="e">
        <f t="shared" ca="1" si="3853"/>
        <v>#REF!</v>
      </c>
      <c r="GI124" s="35" t="e">
        <f t="shared" ca="1" si="3853"/>
        <v>#REF!</v>
      </c>
      <c r="GJ124" s="35" t="e">
        <f t="shared" ca="1" si="3853"/>
        <v>#REF!</v>
      </c>
    </row>
    <row r="125" spans="2:192" ht="15" customHeight="1" x14ac:dyDescent="0.3">
      <c r="B125" s="36"/>
      <c r="C125" s="51"/>
    </row>
    <row r="126" spans="2:192" x14ac:dyDescent="0.3">
      <c r="B126" s="36"/>
    </row>
    <row r="135" spans="2:25" x14ac:dyDescent="0.3">
      <c r="B135" s="52"/>
    </row>
    <row r="136" spans="2:25" x14ac:dyDescent="0.3">
      <c r="B136" s="53"/>
    </row>
    <row r="141" spans="2:25" x14ac:dyDescent="0.3">
      <c r="F141" s="54"/>
    </row>
    <row r="142" spans="2:25" x14ac:dyDescent="0.3">
      <c r="C142" s="44"/>
      <c r="F142" s="55"/>
    </row>
    <row r="143" spans="2:25" x14ac:dyDescent="0.3"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</row>
    <row r="153" spans="2:25" x14ac:dyDescent="0.3">
      <c r="B153" s="37"/>
      <c r="C153" s="37"/>
      <c r="D153" s="37"/>
      <c r="E153" s="73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</row>
    <row r="154" spans="2:25" x14ac:dyDescent="0.3">
      <c r="C154" s="43"/>
    </row>
    <row r="160" spans="2:25" x14ac:dyDescent="0.3">
      <c r="B160" s="37"/>
      <c r="C160" s="37"/>
      <c r="D160" s="37"/>
      <c r="E160" s="73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</row>
    <row r="161" spans="3:3" x14ac:dyDescent="0.3">
      <c r="C161" s="43"/>
    </row>
    <row r="162" spans="3:3" x14ac:dyDescent="0.3">
      <c r="C162" s="43"/>
    </row>
    <row r="163" spans="3:3" x14ac:dyDescent="0.3">
      <c r="C163" s="43"/>
    </row>
    <row r="164" spans="3:3" x14ac:dyDescent="0.3">
      <c r="C164" s="43"/>
    </row>
  </sheetData>
  <mergeCells count="1">
    <mergeCell ref="E25:E31"/>
  </mergeCells>
  <pageMargins left="0.7" right="0.7" top="0.75" bottom="0.75" header="0.3" footer="0.3"/>
  <pageSetup orientation="portrait" r:id="rId1"/>
  <headerFooter>
    <oddHeader>&amp;R&amp;"Calibri"&amp;12&amp;K000000Controlled Disclosure&amp;1#_x000D_&amp;"Calibri"&amp;11&amp;K000000</oddHeader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E4291-A085-476C-A6EA-372EEC7EA98B}">
  <sheetPr codeName="Sheet12"/>
  <dimension ref="A1:BBV164"/>
  <sheetViews>
    <sheetView zoomScale="77" zoomScaleNormal="77" workbookViewId="0">
      <pane xSplit="5" ySplit="13" topLeftCell="F14" activePane="bottomRight" state="frozen"/>
      <selection pane="topRight" activeCell="F1" sqref="F1"/>
      <selection pane="bottomLeft" activeCell="A8" sqref="A8"/>
      <selection pane="bottomRight" activeCell="H8" sqref="H8:DB8"/>
    </sheetView>
  </sheetViews>
  <sheetFormatPr defaultColWidth="9.109375" defaultRowHeight="14.4" x14ac:dyDescent="0.3"/>
  <cols>
    <col min="1" max="1" width="8.33203125" style="35" bestFit="1" customWidth="1"/>
    <col min="2" max="2" width="10.109375" style="35" customWidth="1"/>
    <col min="3" max="3" width="46.6640625" style="35" customWidth="1"/>
    <col min="4" max="4" width="1.33203125" style="35" customWidth="1"/>
    <col min="5" max="5" width="23.33203125" style="67" customWidth="1"/>
    <col min="6" max="6" width="13.5546875" style="35" bestFit="1" customWidth="1"/>
    <col min="7" max="7" width="15.5546875" style="35" customWidth="1"/>
    <col min="8" max="8" width="12" style="35" customWidth="1"/>
    <col min="9" max="9" width="10.44140625" style="35" customWidth="1"/>
    <col min="10" max="10" width="9.109375" style="35" customWidth="1"/>
    <col min="11" max="11" width="16.5546875" style="35" customWidth="1"/>
    <col min="12" max="20" width="9.109375" style="35" customWidth="1"/>
    <col min="21" max="27" width="9.109375" style="35"/>
    <col min="28" max="28" width="12.109375" style="35" customWidth="1"/>
    <col min="29" max="105" width="9.109375" style="35"/>
    <col min="106" max="106" width="9.6640625" style="35" bestFit="1" customWidth="1"/>
    <col min="107" max="16384" width="9.109375" style="35"/>
  </cols>
  <sheetData>
    <row r="1" spans="2:1426" x14ac:dyDescent="0.3">
      <c r="F1" s="35" cm="1">
        <f t="array" aca="1" ref="F1:AE1" ca="1">OFFSET(IFRS17_CF_Base!F69,,,,MIN(Entry_Age+cover_term,101)-Entry_Age)</f>
        <v>0</v>
      </c>
      <c r="G1" s="35">
        <f ca="1"/>
        <v>0</v>
      </c>
      <c r="H1" s="35">
        <f ca="1"/>
        <v>0</v>
      </c>
      <c r="I1" s="35">
        <f ca="1"/>
        <v>0</v>
      </c>
      <c r="J1" s="35">
        <f ca="1"/>
        <v>0</v>
      </c>
      <c r="K1" s="35">
        <f ca="1"/>
        <v>0</v>
      </c>
      <c r="L1" s="35">
        <f ca="1"/>
        <v>0</v>
      </c>
      <c r="M1" s="35">
        <f ca="1"/>
        <v>0</v>
      </c>
      <c r="N1" s="35">
        <f ca="1"/>
        <v>0</v>
      </c>
      <c r="O1" s="35">
        <f ca="1"/>
        <v>-617680.13003839203</v>
      </c>
      <c r="P1" s="35">
        <f ca="1"/>
        <v>-386850.48345503182</v>
      </c>
      <c r="Q1" s="35">
        <f ca="1"/>
        <v>-159605.69478050363</v>
      </c>
      <c r="R1" s="35">
        <f ca="1"/>
        <v>40883.910660063004</v>
      </c>
      <c r="S1" s="35">
        <f ca="1"/>
        <v>-72527.276418781024</v>
      </c>
      <c r="T1" s="35">
        <f ca="1"/>
        <v>80629.220315972561</v>
      </c>
      <c r="U1" s="35">
        <f ca="1"/>
        <v>208778.92579848092</v>
      </c>
      <c r="V1" s="35">
        <f ca="1"/>
        <v>315050.9249647652</v>
      </c>
      <c r="W1" s="35">
        <f ca="1"/>
        <v>402322.86600591236</v>
      </c>
      <c r="X1" s="35">
        <f ca="1"/>
        <v>318666.43408920121</v>
      </c>
      <c r="Y1" s="35">
        <f ca="1"/>
        <v>365697.35779172776</v>
      </c>
      <c r="Z1" s="35">
        <f ca="1"/>
        <v>390812.9115548947</v>
      </c>
      <c r="AA1" s="35">
        <f ca="1"/>
        <v>396989.00026226632</v>
      </c>
      <c r="AB1" s="35">
        <f ca="1"/>
        <v>387512.51797730266</v>
      </c>
      <c r="AC1" s="35">
        <f ca="1"/>
        <v>300295.19795628177</v>
      </c>
      <c r="AD1" s="35">
        <f ca="1"/>
        <v>266181.65233920707</v>
      </c>
      <c r="AE1" s="35">
        <f ca="1"/>
        <v>227017.61202871145</v>
      </c>
    </row>
    <row r="2" spans="2:1426" ht="15.6" x14ac:dyDescent="0.3">
      <c r="B2" s="34" t="s">
        <v>433</v>
      </c>
      <c r="F2" s="63"/>
    </row>
    <row r="3" spans="2:1426" x14ac:dyDescent="0.3">
      <c r="B3" s="36" t="s">
        <v>434</v>
      </c>
    </row>
    <row r="4" spans="2:1426" x14ac:dyDescent="0.3">
      <c r="C4" s="35" t="s">
        <v>121</v>
      </c>
      <c r="F4" s="35">
        <f>INT((F5-1)/12)+1</f>
        <v>0</v>
      </c>
      <c r="G4" s="35">
        <f t="shared" ref="G4:Q4" si="0">INT((G5-1)/12)+1</f>
        <v>0</v>
      </c>
      <c r="H4" s="35">
        <f t="shared" si="0"/>
        <v>0</v>
      </c>
      <c r="I4" s="35">
        <f t="shared" si="0"/>
        <v>0</v>
      </c>
      <c r="J4" s="35">
        <f t="shared" si="0"/>
        <v>0</v>
      </c>
      <c r="K4" s="35">
        <f t="shared" si="0"/>
        <v>0</v>
      </c>
      <c r="L4" s="35">
        <f t="shared" si="0"/>
        <v>0</v>
      </c>
      <c r="M4" s="35">
        <f t="shared" si="0"/>
        <v>0</v>
      </c>
      <c r="N4" s="35">
        <f t="shared" si="0"/>
        <v>0</v>
      </c>
      <c r="O4" s="35">
        <f t="shared" si="0"/>
        <v>1</v>
      </c>
      <c r="P4" s="35">
        <f t="shared" si="0"/>
        <v>1</v>
      </c>
      <c r="Q4" s="35">
        <f t="shared" si="0"/>
        <v>1</v>
      </c>
      <c r="R4" s="35">
        <f>INT((R5-1)/12)+1</f>
        <v>1</v>
      </c>
      <c r="S4" s="35">
        <f t="shared" ref="S4:CD4" si="1">INT((S5-1)/12)+1</f>
        <v>1</v>
      </c>
      <c r="T4" s="35">
        <f t="shared" si="1"/>
        <v>1</v>
      </c>
      <c r="U4" s="35">
        <f t="shared" si="1"/>
        <v>1</v>
      </c>
      <c r="V4" s="35">
        <f t="shared" si="1"/>
        <v>1</v>
      </c>
      <c r="W4" s="35">
        <f t="shared" si="1"/>
        <v>1</v>
      </c>
      <c r="X4" s="35">
        <f t="shared" si="1"/>
        <v>1</v>
      </c>
      <c r="Y4" s="35">
        <f t="shared" si="1"/>
        <v>1</v>
      </c>
      <c r="Z4" s="35">
        <f t="shared" si="1"/>
        <v>1</v>
      </c>
      <c r="AA4" s="35">
        <f t="shared" si="1"/>
        <v>2</v>
      </c>
      <c r="AB4" s="35">
        <f t="shared" si="1"/>
        <v>2</v>
      </c>
      <c r="AC4" s="35">
        <f t="shared" si="1"/>
        <v>2</v>
      </c>
      <c r="AD4" s="35">
        <f t="shared" si="1"/>
        <v>2</v>
      </c>
      <c r="AE4" s="35">
        <f t="shared" si="1"/>
        <v>2</v>
      </c>
      <c r="AF4" s="35">
        <f t="shared" si="1"/>
        <v>2</v>
      </c>
      <c r="AG4" s="35">
        <f t="shared" si="1"/>
        <v>2</v>
      </c>
      <c r="AH4" s="35">
        <f t="shared" si="1"/>
        <v>2</v>
      </c>
      <c r="AI4" s="35">
        <f t="shared" si="1"/>
        <v>2</v>
      </c>
      <c r="AJ4" s="35">
        <f t="shared" si="1"/>
        <v>2</v>
      </c>
      <c r="AK4" s="35">
        <f t="shared" si="1"/>
        <v>2</v>
      </c>
      <c r="AL4" s="35">
        <f t="shared" si="1"/>
        <v>2</v>
      </c>
      <c r="AM4" s="35">
        <f t="shared" si="1"/>
        <v>3</v>
      </c>
      <c r="AN4" s="35">
        <f t="shared" si="1"/>
        <v>3</v>
      </c>
      <c r="AO4" s="35">
        <f t="shared" si="1"/>
        <v>3</v>
      </c>
      <c r="AP4" s="35">
        <f t="shared" si="1"/>
        <v>3</v>
      </c>
      <c r="AQ4" s="35">
        <f t="shared" si="1"/>
        <v>3</v>
      </c>
      <c r="AR4" s="35">
        <f t="shared" si="1"/>
        <v>3</v>
      </c>
      <c r="AS4" s="35">
        <f t="shared" si="1"/>
        <v>3</v>
      </c>
      <c r="AT4" s="35">
        <f t="shared" si="1"/>
        <v>3</v>
      </c>
      <c r="AU4" s="35">
        <f t="shared" si="1"/>
        <v>3</v>
      </c>
      <c r="AV4" s="35">
        <f t="shared" si="1"/>
        <v>3</v>
      </c>
      <c r="AW4" s="35">
        <f t="shared" si="1"/>
        <v>3</v>
      </c>
      <c r="AX4" s="35">
        <f t="shared" si="1"/>
        <v>3</v>
      </c>
      <c r="AY4" s="35">
        <f t="shared" si="1"/>
        <v>4</v>
      </c>
      <c r="AZ4" s="35">
        <f t="shared" si="1"/>
        <v>4</v>
      </c>
      <c r="BA4" s="35">
        <f t="shared" si="1"/>
        <v>4</v>
      </c>
      <c r="BB4" s="35">
        <f t="shared" si="1"/>
        <v>4</v>
      </c>
      <c r="BC4" s="35">
        <f t="shared" si="1"/>
        <v>4</v>
      </c>
      <c r="BD4" s="35">
        <f t="shared" si="1"/>
        <v>4</v>
      </c>
      <c r="BE4" s="35">
        <f t="shared" si="1"/>
        <v>4</v>
      </c>
      <c r="BF4" s="35">
        <f t="shared" si="1"/>
        <v>4</v>
      </c>
      <c r="BG4" s="35">
        <f t="shared" si="1"/>
        <v>4</v>
      </c>
      <c r="BH4" s="35">
        <f t="shared" si="1"/>
        <v>4</v>
      </c>
      <c r="BI4" s="35">
        <f t="shared" si="1"/>
        <v>4</v>
      </c>
      <c r="BJ4" s="35">
        <f t="shared" si="1"/>
        <v>4</v>
      </c>
      <c r="BK4" s="35">
        <f t="shared" si="1"/>
        <v>5</v>
      </c>
      <c r="BL4" s="35">
        <f t="shared" si="1"/>
        <v>5</v>
      </c>
      <c r="BM4" s="35">
        <f t="shared" si="1"/>
        <v>5</v>
      </c>
      <c r="BN4" s="35">
        <f t="shared" si="1"/>
        <v>5</v>
      </c>
      <c r="BO4" s="35">
        <f t="shared" si="1"/>
        <v>5</v>
      </c>
      <c r="BP4" s="35">
        <f t="shared" si="1"/>
        <v>5</v>
      </c>
      <c r="BQ4" s="35">
        <f t="shared" si="1"/>
        <v>5</v>
      </c>
      <c r="BR4" s="35">
        <f t="shared" si="1"/>
        <v>5</v>
      </c>
      <c r="BS4" s="35">
        <f t="shared" si="1"/>
        <v>5</v>
      </c>
      <c r="BT4" s="35">
        <f t="shared" si="1"/>
        <v>5</v>
      </c>
      <c r="BU4" s="35">
        <f t="shared" si="1"/>
        <v>5</v>
      </c>
      <c r="BV4" s="35">
        <f t="shared" si="1"/>
        <v>5</v>
      </c>
      <c r="BW4" s="35">
        <f t="shared" si="1"/>
        <v>6</v>
      </c>
      <c r="BX4" s="35">
        <f t="shared" si="1"/>
        <v>6</v>
      </c>
      <c r="BY4" s="35">
        <f t="shared" si="1"/>
        <v>6</v>
      </c>
      <c r="BZ4" s="35">
        <f t="shared" si="1"/>
        <v>6</v>
      </c>
      <c r="CA4" s="35">
        <f t="shared" si="1"/>
        <v>6</v>
      </c>
      <c r="CB4" s="35">
        <f t="shared" si="1"/>
        <v>6</v>
      </c>
      <c r="CC4" s="35">
        <f t="shared" si="1"/>
        <v>6</v>
      </c>
      <c r="CD4" s="35">
        <f t="shared" si="1"/>
        <v>6</v>
      </c>
      <c r="CE4" s="35">
        <f t="shared" ref="CE4:EP4" si="2">INT((CE5-1)/12)+1</f>
        <v>6</v>
      </c>
      <c r="CF4" s="35">
        <f t="shared" si="2"/>
        <v>6</v>
      </c>
      <c r="CG4" s="35">
        <f t="shared" si="2"/>
        <v>6</v>
      </c>
      <c r="CH4" s="35">
        <f t="shared" si="2"/>
        <v>6</v>
      </c>
      <c r="CI4" s="35">
        <f t="shared" si="2"/>
        <v>7</v>
      </c>
      <c r="CJ4" s="35">
        <f t="shared" si="2"/>
        <v>7</v>
      </c>
      <c r="CK4" s="35">
        <f t="shared" si="2"/>
        <v>7</v>
      </c>
      <c r="CL4" s="35">
        <f t="shared" si="2"/>
        <v>7</v>
      </c>
      <c r="CM4" s="35">
        <f t="shared" si="2"/>
        <v>7</v>
      </c>
      <c r="CN4" s="35">
        <f t="shared" si="2"/>
        <v>7</v>
      </c>
      <c r="CO4" s="35">
        <f t="shared" si="2"/>
        <v>7</v>
      </c>
      <c r="CP4" s="35">
        <f t="shared" si="2"/>
        <v>7</v>
      </c>
      <c r="CQ4" s="35">
        <f t="shared" si="2"/>
        <v>7</v>
      </c>
      <c r="CR4" s="35">
        <f t="shared" si="2"/>
        <v>7</v>
      </c>
      <c r="CS4" s="35">
        <f t="shared" si="2"/>
        <v>7</v>
      </c>
      <c r="CT4" s="35">
        <f t="shared" si="2"/>
        <v>7</v>
      </c>
      <c r="CU4" s="35">
        <f t="shared" si="2"/>
        <v>8</v>
      </c>
      <c r="CV4" s="35">
        <f t="shared" si="2"/>
        <v>8</v>
      </c>
      <c r="CW4" s="35">
        <f t="shared" si="2"/>
        <v>8</v>
      </c>
      <c r="CX4" s="35">
        <f t="shared" si="2"/>
        <v>8</v>
      </c>
      <c r="CY4" s="35">
        <f t="shared" si="2"/>
        <v>8</v>
      </c>
      <c r="CZ4" s="35">
        <f t="shared" si="2"/>
        <v>8</v>
      </c>
      <c r="DA4" s="35">
        <f t="shared" si="2"/>
        <v>8</v>
      </c>
      <c r="DB4" s="35">
        <f t="shared" si="2"/>
        <v>8</v>
      </c>
      <c r="DC4" s="35">
        <f t="shared" si="2"/>
        <v>8</v>
      </c>
      <c r="DD4" s="35">
        <f t="shared" si="2"/>
        <v>8</v>
      </c>
      <c r="DE4" s="35">
        <f t="shared" si="2"/>
        <v>8</v>
      </c>
      <c r="DF4" s="35">
        <f t="shared" si="2"/>
        <v>8</v>
      </c>
      <c r="DG4" s="35">
        <f t="shared" si="2"/>
        <v>9</v>
      </c>
      <c r="DH4" s="35">
        <f t="shared" si="2"/>
        <v>9</v>
      </c>
      <c r="DI4" s="35">
        <f t="shared" si="2"/>
        <v>9</v>
      </c>
      <c r="DJ4" s="35">
        <f t="shared" si="2"/>
        <v>9</v>
      </c>
      <c r="DK4" s="35">
        <f t="shared" si="2"/>
        <v>9</v>
      </c>
      <c r="DL4" s="35">
        <f t="shared" si="2"/>
        <v>9</v>
      </c>
      <c r="DM4" s="35">
        <f t="shared" si="2"/>
        <v>9</v>
      </c>
      <c r="DN4" s="35">
        <f t="shared" si="2"/>
        <v>9</v>
      </c>
      <c r="DO4" s="35">
        <f t="shared" si="2"/>
        <v>9</v>
      </c>
      <c r="DP4" s="35">
        <f t="shared" si="2"/>
        <v>9</v>
      </c>
      <c r="DQ4" s="35">
        <f t="shared" si="2"/>
        <v>9</v>
      </c>
      <c r="DR4" s="35">
        <f t="shared" si="2"/>
        <v>9</v>
      </c>
      <c r="DS4" s="35">
        <f t="shared" si="2"/>
        <v>10</v>
      </c>
      <c r="DT4" s="35">
        <f t="shared" si="2"/>
        <v>10</v>
      </c>
      <c r="DU4" s="35">
        <f t="shared" si="2"/>
        <v>10</v>
      </c>
      <c r="DV4" s="35">
        <f t="shared" si="2"/>
        <v>10</v>
      </c>
      <c r="DW4" s="35">
        <f t="shared" si="2"/>
        <v>10</v>
      </c>
      <c r="DX4" s="35">
        <f t="shared" si="2"/>
        <v>10</v>
      </c>
      <c r="DY4" s="35">
        <f t="shared" si="2"/>
        <v>10</v>
      </c>
      <c r="DZ4" s="35">
        <f t="shared" si="2"/>
        <v>10</v>
      </c>
      <c r="EA4" s="35">
        <f t="shared" si="2"/>
        <v>10</v>
      </c>
      <c r="EB4" s="35">
        <f t="shared" si="2"/>
        <v>10</v>
      </c>
      <c r="EC4" s="35">
        <f t="shared" si="2"/>
        <v>10</v>
      </c>
      <c r="ED4" s="35">
        <f t="shared" si="2"/>
        <v>10</v>
      </c>
      <c r="EE4" s="35">
        <f t="shared" si="2"/>
        <v>11</v>
      </c>
      <c r="EF4" s="35">
        <f t="shared" si="2"/>
        <v>11</v>
      </c>
      <c r="EG4" s="35">
        <f t="shared" si="2"/>
        <v>11</v>
      </c>
      <c r="EH4" s="35">
        <f t="shared" si="2"/>
        <v>11</v>
      </c>
      <c r="EI4" s="35">
        <f t="shared" si="2"/>
        <v>11</v>
      </c>
      <c r="EJ4" s="35">
        <f t="shared" si="2"/>
        <v>11</v>
      </c>
      <c r="EK4" s="35">
        <f t="shared" si="2"/>
        <v>11</v>
      </c>
      <c r="EL4" s="35">
        <f t="shared" si="2"/>
        <v>11</v>
      </c>
      <c r="EM4" s="35">
        <f t="shared" si="2"/>
        <v>11</v>
      </c>
      <c r="EN4" s="35">
        <f t="shared" si="2"/>
        <v>11</v>
      </c>
      <c r="EO4" s="35">
        <f t="shared" si="2"/>
        <v>11</v>
      </c>
      <c r="EP4" s="35">
        <f t="shared" si="2"/>
        <v>11</v>
      </c>
      <c r="EQ4" s="35">
        <f t="shared" ref="EQ4:HB4" si="3">INT((EQ5-1)/12)+1</f>
        <v>12</v>
      </c>
      <c r="ER4" s="35">
        <f t="shared" si="3"/>
        <v>12</v>
      </c>
      <c r="ES4" s="35">
        <f t="shared" si="3"/>
        <v>12</v>
      </c>
      <c r="ET4" s="35">
        <f t="shared" si="3"/>
        <v>12</v>
      </c>
      <c r="EU4" s="35">
        <f t="shared" si="3"/>
        <v>12</v>
      </c>
      <c r="EV4" s="35">
        <f t="shared" si="3"/>
        <v>12</v>
      </c>
      <c r="EW4" s="35">
        <f t="shared" si="3"/>
        <v>12</v>
      </c>
      <c r="EX4" s="35">
        <f t="shared" si="3"/>
        <v>12</v>
      </c>
      <c r="EY4" s="35">
        <f t="shared" si="3"/>
        <v>12</v>
      </c>
      <c r="EZ4" s="35">
        <f t="shared" si="3"/>
        <v>12</v>
      </c>
      <c r="FA4" s="35">
        <f t="shared" si="3"/>
        <v>12</v>
      </c>
      <c r="FB4" s="35">
        <f t="shared" si="3"/>
        <v>12</v>
      </c>
      <c r="FC4" s="35">
        <f t="shared" si="3"/>
        <v>13</v>
      </c>
      <c r="FD4" s="35">
        <f t="shared" si="3"/>
        <v>13</v>
      </c>
      <c r="FE4" s="35">
        <f t="shared" si="3"/>
        <v>13</v>
      </c>
      <c r="FF4" s="35">
        <f t="shared" si="3"/>
        <v>13</v>
      </c>
      <c r="FG4" s="35">
        <f t="shared" si="3"/>
        <v>13</v>
      </c>
      <c r="FH4" s="35">
        <f t="shared" si="3"/>
        <v>13</v>
      </c>
      <c r="FI4" s="35">
        <f t="shared" si="3"/>
        <v>13</v>
      </c>
      <c r="FJ4" s="35">
        <f t="shared" si="3"/>
        <v>13</v>
      </c>
      <c r="FK4" s="35">
        <f t="shared" si="3"/>
        <v>13</v>
      </c>
      <c r="FL4" s="35">
        <f t="shared" si="3"/>
        <v>13</v>
      </c>
      <c r="FM4" s="35">
        <f t="shared" si="3"/>
        <v>13</v>
      </c>
      <c r="FN4" s="35">
        <f t="shared" si="3"/>
        <v>13</v>
      </c>
      <c r="FO4" s="35">
        <f t="shared" si="3"/>
        <v>14</v>
      </c>
      <c r="FP4" s="35">
        <f t="shared" si="3"/>
        <v>14</v>
      </c>
      <c r="FQ4" s="35">
        <f t="shared" si="3"/>
        <v>14</v>
      </c>
      <c r="FR4" s="35">
        <f t="shared" si="3"/>
        <v>14</v>
      </c>
      <c r="FS4" s="35">
        <f t="shared" si="3"/>
        <v>14</v>
      </c>
      <c r="FT4" s="35">
        <f t="shared" si="3"/>
        <v>14</v>
      </c>
      <c r="FU4" s="35">
        <f t="shared" si="3"/>
        <v>14</v>
      </c>
      <c r="FV4" s="35">
        <f t="shared" si="3"/>
        <v>14</v>
      </c>
      <c r="FW4" s="35">
        <f t="shared" si="3"/>
        <v>14</v>
      </c>
      <c r="FX4" s="35">
        <f t="shared" si="3"/>
        <v>14</v>
      </c>
      <c r="FY4" s="35">
        <f t="shared" si="3"/>
        <v>14</v>
      </c>
      <c r="FZ4" s="35">
        <f t="shared" si="3"/>
        <v>14</v>
      </c>
      <c r="GA4" s="35">
        <f t="shared" si="3"/>
        <v>15</v>
      </c>
      <c r="GB4" s="35">
        <f t="shared" si="3"/>
        <v>15</v>
      </c>
      <c r="GC4" s="35">
        <f t="shared" si="3"/>
        <v>15</v>
      </c>
      <c r="GD4" s="35">
        <f t="shared" si="3"/>
        <v>15</v>
      </c>
      <c r="GE4" s="35">
        <f t="shared" si="3"/>
        <v>15</v>
      </c>
      <c r="GF4" s="35">
        <f t="shared" si="3"/>
        <v>15</v>
      </c>
      <c r="GG4" s="35">
        <f t="shared" si="3"/>
        <v>15</v>
      </c>
      <c r="GH4" s="35">
        <f t="shared" si="3"/>
        <v>15</v>
      </c>
      <c r="GI4" s="35">
        <f t="shared" si="3"/>
        <v>15</v>
      </c>
      <c r="GJ4" s="35">
        <f t="shared" si="3"/>
        <v>15</v>
      </c>
      <c r="GK4" s="35">
        <f t="shared" si="3"/>
        <v>15</v>
      </c>
      <c r="GL4" s="35">
        <f t="shared" si="3"/>
        <v>15</v>
      </c>
      <c r="GM4" s="35">
        <f t="shared" si="3"/>
        <v>16</v>
      </c>
      <c r="GN4" s="35">
        <f t="shared" si="3"/>
        <v>16</v>
      </c>
      <c r="GO4" s="35">
        <f t="shared" si="3"/>
        <v>16</v>
      </c>
      <c r="GP4" s="35">
        <f t="shared" si="3"/>
        <v>16</v>
      </c>
      <c r="GQ4" s="35">
        <f t="shared" si="3"/>
        <v>16</v>
      </c>
      <c r="GR4" s="35">
        <f t="shared" si="3"/>
        <v>16</v>
      </c>
      <c r="GS4" s="35">
        <f t="shared" si="3"/>
        <v>16</v>
      </c>
      <c r="GT4" s="35">
        <f t="shared" si="3"/>
        <v>16</v>
      </c>
      <c r="GU4" s="35">
        <f t="shared" si="3"/>
        <v>16</v>
      </c>
      <c r="GV4" s="35">
        <f t="shared" si="3"/>
        <v>16</v>
      </c>
      <c r="GW4" s="35">
        <f t="shared" si="3"/>
        <v>16</v>
      </c>
      <c r="GX4" s="35">
        <f t="shared" si="3"/>
        <v>16</v>
      </c>
      <c r="GY4" s="35">
        <f t="shared" si="3"/>
        <v>17</v>
      </c>
      <c r="GZ4" s="35">
        <f t="shared" si="3"/>
        <v>17</v>
      </c>
      <c r="HA4" s="35">
        <f t="shared" si="3"/>
        <v>17</v>
      </c>
      <c r="HB4" s="35">
        <f t="shared" si="3"/>
        <v>17</v>
      </c>
      <c r="HC4" s="35">
        <f t="shared" ref="HC4:JN4" si="4">INT((HC5-1)/12)+1</f>
        <v>17</v>
      </c>
      <c r="HD4" s="35">
        <f t="shared" si="4"/>
        <v>17</v>
      </c>
      <c r="HE4" s="35">
        <f t="shared" si="4"/>
        <v>17</v>
      </c>
      <c r="HF4" s="35">
        <f t="shared" si="4"/>
        <v>17</v>
      </c>
      <c r="HG4" s="35">
        <f t="shared" si="4"/>
        <v>17</v>
      </c>
      <c r="HH4" s="35">
        <f t="shared" si="4"/>
        <v>17</v>
      </c>
      <c r="HI4" s="35">
        <f t="shared" si="4"/>
        <v>17</v>
      </c>
      <c r="HJ4" s="35">
        <f t="shared" si="4"/>
        <v>17</v>
      </c>
      <c r="HK4" s="35">
        <f t="shared" si="4"/>
        <v>18</v>
      </c>
      <c r="HL4" s="35">
        <f t="shared" si="4"/>
        <v>18</v>
      </c>
      <c r="HM4" s="35">
        <f t="shared" si="4"/>
        <v>18</v>
      </c>
      <c r="HN4" s="35">
        <f t="shared" si="4"/>
        <v>18</v>
      </c>
      <c r="HO4" s="35">
        <f t="shared" si="4"/>
        <v>18</v>
      </c>
      <c r="HP4" s="35">
        <f t="shared" si="4"/>
        <v>18</v>
      </c>
      <c r="HQ4" s="35">
        <f t="shared" si="4"/>
        <v>18</v>
      </c>
      <c r="HR4" s="35">
        <f t="shared" si="4"/>
        <v>18</v>
      </c>
      <c r="HS4" s="35">
        <f t="shared" si="4"/>
        <v>18</v>
      </c>
      <c r="HT4" s="35">
        <f t="shared" si="4"/>
        <v>18</v>
      </c>
      <c r="HU4" s="35">
        <f t="shared" si="4"/>
        <v>18</v>
      </c>
      <c r="HV4" s="35">
        <f t="shared" si="4"/>
        <v>18</v>
      </c>
      <c r="HW4" s="35">
        <f t="shared" si="4"/>
        <v>19</v>
      </c>
      <c r="HX4" s="35">
        <f t="shared" si="4"/>
        <v>19</v>
      </c>
      <c r="HY4" s="35">
        <f t="shared" si="4"/>
        <v>19</v>
      </c>
      <c r="HZ4" s="35">
        <f t="shared" si="4"/>
        <v>19</v>
      </c>
      <c r="IA4" s="35">
        <f t="shared" si="4"/>
        <v>19</v>
      </c>
      <c r="IB4" s="35">
        <f t="shared" si="4"/>
        <v>19</v>
      </c>
      <c r="IC4" s="35">
        <f t="shared" si="4"/>
        <v>19</v>
      </c>
      <c r="ID4" s="35">
        <f t="shared" si="4"/>
        <v>19</v>
      </c>
      <c r="IE4" s="35">
        <f t="shared" si="4"/>
        <v>19</v>
      </c>
      <c r="IF4" s="35">
        <f t="shared" si="4"/>
        <v>19</v>
      </c>
      <c r="IG4" s="35">
        <f t="shared" si="4"/>
        <v>19</v>
      </c>
      <c r="IH4" s="35">
        <f t="shared" si="4"/>
        <v>19</v>
      </c>
      <c r="II4" s="35">
        <f t="shared" si="4"/>
        <v>20</v>
      </c>
      <c r="IJ4" s="35">
        <f t="shared" si="4"/>
        <v>20</v>
      </c>
      <c r="IK4" s="35">
        <f t="shared" si="4"/>
        <v>20</v>
      </c>
      <c r="IL4" s="35">
        <f t="shared" si="4"/>
        <v>20</v>
      </c>
      <c r="IM4" s="35">
        <f t="shared" si="4"/>
        <v>20</v>
      </c>
      <c r="IN4" s="35">
        <f t="shared" si="4"/>
        <v>20</v>
      </c>
      <c r="IO4" s="35">
        <f t="shared" si="4"/>
        <v>20</v>
      </c>
      <c r="IP4" s="35">
        <f t="shared" si="4"/>
        <v>20</v>
      </c>
      <c r="IQ4" s="35">
        <f t="shared" si="4"/>
        <v>20</v>
      </c>
      <c r="IR4" s="35">
        <f t="shared" si="4"/>
        <v>20</v>
      </c>
      <c r="IS4" s="35">
        <f t="shared" si="4"/>
        <v>20</v>
      </c>
      <c r="IT4" s="35">
        <f t="shared" si="4"/>
        <v>20</v>
      </c>
      <c r="IU4" s="35">
        <f t="shared" si="4"/>
        <v>21</v>
      </c>
      <c r="IV4" s="35">
        <f t="shared" si="4"/>
        <v>21</v>
      </c>
      <c r="IW4" s="35">
        <f t="shared" si="4"/>
        <v>21</v>
      </c>
      <c r="IX4" s="35">
        <f t="shared" si="4"/>
        <v>21</v>
      </c>
      <c r="IY4" s="35">
        <f t="shared" si="4"/>
        <v>21</v>
      </c>
      <c r="IZ4" s="35">
        <f t="shared" si="4"/>
        <v>21</v>
      </c>
      <c r="JA4" s="35">
        <f t="shared" si="4"/>
        <v>21</v>
      </c>
      <c r="JB4" s="35">
        <f t="shared" si="4"/>
        <v>21</v>
      </c>
      <c r="JC4" s="35">
        <f t="shared" si="4"/>
        <v>21</v>
      </c>
      <c r="JD4" s="35">
        <f t="shared" si="4"/>
        <v>21</v>
      </c>
      <c r="JE4" s="35">
        <f t="shared" si="4"/>
        <v>21</v>
      </c>
      <c r="JF4" s="35">
        <f t="shared" si="4"/>
        <v>21</v>
      </c>
      <c r="JG4" s="35">
        <f t="shared" si="4"/>
        <v>22</v>
      </c>
      <c r="JH4" s="35">
        <f t="shared" si="4"/>
        <v>22</v>
      </c>
      <c r="JI4" s="35">
        <f t="shared" si="4"/>
        <v>22</v>
      </c>
      <c r="JJ4" s="35">
        <f t="shared" si="4"/>
        <v>22</v>
      </c>
      <c r="JK4" s="35">
        <f t="shared" si="4"/>
        <v>22</v>
      </c>
      <c r="JL4" s="35">
        <f t="shared" si="4"/>
        <v>22</v>
      </c>
      <c r="JM4" s="35">
        <f t="shared" si="4"/>
        <v>22</v>
      </c>
      <c r="JN4" s="35">
        <f t="shared" si="4"/>
        <v>22</v>
      </c>
      <c r="JO4" s="35">
        <f t="shared" ref="JO4:LZ4" si="5">INT((JO5-1)/12)+1</f>
        <v>22</v>
      </c>
      <c r="JP4" s="35">
        <f t="shared" si="5"/>
        <v>22</v>
      </c>
      <c r="JQ4" s="35">
        <f t="shared" si="5"/>
        <v>22</v>
      </c>
      <c r="JR4" s="35">
        <f t="shared" si="5"/>
        <v>22</v>
      </c>
      <c r="JS4" s="35">
        <f t="shared" si="5"/>
        <v>23</v>
      </c>
      <c r="JT4" s="35">
        <f t="shared" si="5"/>
        <v>23</v>
      </c>
      <c r="JU4" s="35">
        <f t="shared" si="5"/>
        <v>23</v>
      </c>
      <c r="JV4" s="35">
        <f t="shared" si="5"/>
        <v>23</v>
      </c>
      <c r="JW4" s="35">
        <f t="shared" si="5"/>
        <v>23</v>
      </c>
      <c r="JX4" s="35">
        <f t="shared" si="5"/>
        <v>23</v>
      </c>
      <c r="JY4" s="35">
        <f t="shared" si="5"/>
        <v>23</v>
      </c>
      <c r="JZ4" s="35">
        <f t="shared" si="5"/>
        <v>23</v>
      </c>
      <c r="KA4" s="35">
        <f t="shared" si="5"/>
        <v>23</v>
      </c>
      <c r="KB4" s="35">
        <f t="shared" si="5"/>
        <v>23</v>
      </c>
      <c r="KC4" s="35">
        <f t="shared" si="5"/>
        <v>23</v>
      </c>
      <c r="KD4" s="35">
        <f t="shared" si="5"/>
        <v>23</v>
      </c>
      <c r="KE4" s="35">
        <f t="shared" si="5"/>
        <v>24</v>
      </c>
      <c r="KF4" s="35">
        <f t="shared" si="5"/>
        <v>24</v>
      </c>
      <c r="KG4" s="35">
        <f t="shared" si="5"/>
        <v>24</v>
      </c>
      <c r="KH4" s="35">
        <f t="shared" si="5"/>
        <v>24</v>
      </c>
      <c r="KI4" s="35">
        <f t="shared" si="5"/>
        <v>24</v>
      </c>
      <c r="KJ4" s="35">
        <f t="shared" si="5"/>
        <v>24</v>
      </c>
      <c r="KK4" s="35">
        <f t="shared" si="5"/>
        <v>24</v>
      </c>
      <c r="KL4" s="35">
        <f t="shared" si="5"/>
        <v>24</v>
      </c>
      <c r="KM4" s="35">
        <f t="shared" si="5"/>
        <v>24</v>
      </c>
      <c r="KN4" s="35">
        <f t="shared" si="5"/>
        <v>24</v>
      </c>
      <c r="KO4" s="35">
        <f t="shared" si="5"/>
        <v>24</v>
      </c>
      <c r="KP4" s="35">
        <f t="shared" si="5"/>
        <v>24</v>
      </c>
      <c r="KQ4" s="35">
        <f t="shared" si="5"/>
        <v>25</v>
      </c>
      <c r="KR4" s="35">
        <f t="shared" si="5"/>
        <v>25</v>
      </c>
      <c r="KS4" s="35">
        <f t="shared" si="5"/>
        <v>25</v>
      </c>
      <c r="KT4" s="35">
        <f t="shared" si="5"/>
        <v>25</v>
      </c>
      <c r="KU4" s="35">
        <f t="shared" si="5"/>
        <v>25</v>
      </c>
      <c r="KV4" s="35">
        <f t="shared" si="5"/>
        <v>25</v>
      </c>
      <c r="KW4" s="35">
        <f t="shared" si="5"/>
        <v>25</v>
      </c>
      <c r="KX4" s="35">
        <f t="shared" si="5"/>
        <v>25</v>
      </c>
      <c r="KY4" s="35">
        <f t="shared" si="5"/>
        <v>25</v>
      </c>
      <c r="KZ4" s="35">
        <f t="shared" si="5"/>
        <v>25</v>
      </c>
      <c r="LA4" s="35">
        <f t="shared" si="5"/>
        <v>25</v>
      </c>
      <c r="LB4" s="35">
        <f t="shared" si="5"/>
        <v>25</v>
      </c>
      <c r="LC4" s="35">
        <f t="shared" si="5"/>
        <v>26</v>
      </c>
      <c r="LD4" s="35">
        <f t="shared" si="5"/>
        <v>26</v>
      </c>
      <c r="LE4" s="35">
        <f t="shared" si="5"/>
        <v>26</v>
      </c>
      <c r="LF4" s="35">
        <f t="shared" si="5"/>
        <v>26</v>
      </c>
      <c r="LG4" s="35">
        <f t="shared" si="5"/>
        <v>26</v>
      </c>
      <c r="LH4" s="35">
        <f t="shared" si="5"/>
        <v>26</v>
      </c>
      <c r="LI4" s="35">
        <f t="shared" si="5"/>
        <v>26</v>
      </c>
      <c r="LJ4" s="35">
        <f t="shared" si="5"/>
        <v>26</v>
      </c>
      <c r="LK4" s="35">
        <f t="shared" si="5"/>
        <v>26</v>
      </c>
      <c r="LL4" s="35">
        <f t="shared" si="5"/>
        <v>26</v>
      </c>
      <c r="LM4" s="35">
        <f t="shared" si="5"/>
        <v>26</v>
      </c>
      <c r="LN4" s="35">
        <f t="shared" si="5"/>
        <v>26</v>
      </c>
      <c r="LO4" s="35">
        <f t="shared" si="5"/>
        <v>27</v>
      </c>
      <c r="LP4" s="35">
        <f t="shared" si="5"/>
        <v>27</v>
      </c>
      <c r="LQ4" s="35">
        <f t="shared" si="5"/>
        <v>27</v>
      </c>
      <c r="LR4" s="35">
        <f t="shared" si="5"/>
        <v>27</v>
      </c>
      <c r="LS4" s="35">
        <f t="shared" si="5"/>
        <v>27</v>
      </c>
      <c r="LT4" s="35">
        <f t="shared" si="5"/>
        <v>27</v>
      </c>
      <c r="LU4" s="35">
        <f t="shared" si="5"/>
        <v>27</v>
      </c>
      <c r="LV4" s="35">
        <f t="shared" si="5"/>
        <v>27</v>
      </c>
      <c r="LW4" s="35">
        <f t="shared" si="5"/>
        <v>27</v>
      </c>
      <c r="LX4" s="35">
        <f t="shared" si="5"/>
        <v>27</v>
      </c>
      <c r="LY4" s="35">
        <f t="shared" si="5"/>
        <v>27</v>
      </c>
      <c r="LZ4" s="35">
        <f t="shared" si="5"/>
        <v>27</v>
      </c>
      <c r="MA4" s="35">
        <f t="shared" ref="MA4:OL4" si="6">INT((MA5-1)/12)+1</f>
        <v>28</v>
      </c>
      <c r="MB4" s="35">
        <f t="shared" si="6"/>
        <v>28</v>
      </c>
      <c r="MC4" s="35">
        <f t="shared" si="6"/>
        <v>28</v>
      </c>
      <c r="MD4" s="35">
        <f t="shared" si="6"/>
        <v>28</v>
      </c>
      <c r="ME4" s="35">
        <f t="shared" si="6"/>
        <v>28</v>
      </c>
      <c r="MF4" s="35">
        <f t="shared" si="6"/>
        <v>28</v>
      </c>
      <c r="MG4" s="35">
        <f t="shared" si="6"/>
        <v>28</v>
      </c>
      <c r="MH4" s="35">
        <f t="shared" si="6"/>
        <v>28</v>
      </c>
      <c r="MI4" s="35">
        <f t="shared" si="6"/>
        <v>28</v>
      </c>
      <c r="MJ4" s="35">
        <f t="shared" si="6"/>
        <v>28</v>
      </c>
      <c r="MK4" s="35">
        <f t="shared" si="6"/>
        <v>28</v>
      </c>
      <c r="ML4" s="35">
        <f t="shared" si="6"/>
        <v>28</v>
      </c>
      <c r="MM4" s="35">
        <f t="shared" si="6"/>
        <v>29</v>
      </c>
      <c r="MN4" s="35">
        <f t="shared" si="6"/>
        <v>29</v>
      </c>
      <c r="MO4" s="35">
        <f t="shared" si="6"/>
        <v>29</v>
      </c>
      <c r="MP4" s="35">
        <f t="shared" si="6"/>
        <v>29</v>
      </c>
      <c r="MQ4" s="35">
        <f t="shared" si="6"/>
        <v>29</v>
      </c>
      <c r="MR4" s="35">
        <f t="shared" si="6"/>
        <v>29</v>
      </c>
      <c r="MS4" s="35">
        <f t="shared" si="6"/>
        <v>29</v>
      </c>
      <c r="MT4" s="35">
        <f t="shared" si="6"/>
        <v>29</v>
      </c>
      <c r="MU4" s="35">
        <f t="shared" si="6"/>
        <v>29</v>
      </c>
      <c r="MV4" s="35">
        <f t="shared" si="6"/>
        <v>29</v>
      </c>
      <c r="MW4" s="35">
        <f t="shared" si="6"/>
        <v>29</v>
      </c>
      <c r="MX4" s="35">
        <f t="shared" si="6"/>
        <v>29</v>
      </c>
      <c r="MY4" s="35">
        <f t="shared" si="6"/>
        <v>30</v>
      </c>
      <c r="MZ4" s="35">
        <f t="shared" si="6"/>
        <v>30</v>
      </c>
      <c r="NA4" s="35">
        <f t="shared" si="6"/>
        <v>30</v>
      </c>
      <c r="NB4" s="35">
        <f t="shared" si="6"/>
        <v>30</v>
      </c>
      <c r="NC4" s="35">
        <f t="shared" si="6"/>
        <v>30</v>
      </c>
      <c r="ND4" s="35">
        <f t="shared" si="6"/>
        <v>30</v>
      </c>
      <c r="NE4" s="35">
        <f t="shared" si="6"/>
        <v>30</v>
      </c>
      <c r="NF4" s="35">
        <f t="shared" si="6"/>
        <v>30</v>
      </c>
      <c r="NG4" s="35">
        <f t="shared" si="6"/>
        <v>30</v>
      </c>
      <c r="NH4" s="35">
        <f t="shared" si="6"/>
        <v>30</v>
      </c>
      <c r="NI4" s="35">
        <f t="shared" si="6"/>
        <v>30</v>
      </c>
      <c r="NJ4" s="35">
        <f t="shared" si="6"/>
        <v>30</v>
      </c>
      <c r="NK4" s="35">
        <f t="shared" si="6"/>
        <v>31</v>
      </c>
      <c r="NL4" s="35">
        <f t="shared" si="6"/>
        <v>31</v>
      </c>
      <c r="NM4" s="35">
        <f t="shared" si="6"/>
        <v>31</v>
      </c>
      <c r="NN4" s="35">
        <f t="shared" si="6"/>
        <v>31</v>
      </c>
      <c r="NO4" s="35">
        <f t="shared" si="6"/>
        <v>31</v>
      </c>
      <c r="NP4" s="35">
        <f t="shared" si="6"/>
        <v>31</v>
      </c>
      <c r="NQ4" s="35">
        <f t="shared" si="6"/>
        <v>31</v>
      </c>
      <c r="NR4" s="35">
        <f t="shared" si="6"/>
        <v>31</v>
      </c>
      <c r="NS4" s="35">
        <f t="shared" si="6"/>
        <v>31</v>
      </c>
      <c r="NT4" s="35">
        <f t="shared" si="6"/>
        <v>31</v>
      </c>
      <c r="NU4" s="35">
        <f t="shared" si="6"/>
        <v>31</v>
      </c>
      <c r="NV4" s="35">
        <f t="shared" si="6"/>
        <v>31</v>
      </c>
      <c r="NW4" s="35">
        <f t="shared" si="6"/>
        <v>32</v>
      </c>
      <c r="NX4" s="35">
        <f t="shared" si="6"/>
        <v>32</v>
      </c>
      <c r="NY4" s="35">
        <f t="shared" si="6"/>
        <v>32</v>
      </c>
      <c r="NZ4" s="35">
        <f t="shared" si="6"/>
        <v>32</v>
      </c>
      <c r="OA4" s="35">
        <f t="shared" si="6"/>
        <v>32</v>
      </c>
      <c r="OB4" s="35">
        <f t="shared" si="6"/>
        <v>32</v>
      </c>
      <c r="OC4" s="35">
        <f t="shared" si="6"/>
        <v>32</v>
      </c>
      <c r="OD4" s="35">
        <f t="shared" si="6"/>
        <v>32</v>
      </c>
      <c r="OE4" s="35">
        <f t="shared" si="6"/>
        <v>32</v>
      </c>
      <c r="OF4" s="35">
        <f t="shared" si="6"/>
        <v>32</v>
      </c>
      <c r="OG4" s="35">
        <f t="shared" si="6"/>
        <v>32</v>
      </c>
      <c r="OH4" s="35">
        <f t="shared" si="6"/>
        <v>32</v>
      </c>
      <c r="OI4" s="35">
        <f t="shared" si="6"/>
        <v>33</v>
      </c>
      <c r="OJ4" s="35">
        <f t="shared" si="6"/>
        <v>33</v>
      </c>
      <c r="OK4" s="35">
        <f t="shared" si="6"/>
        <v>33</v>
      </c>
      <c r="OL4" s="35">
        <f t="shared" si="6"/>
        <v>33</v>
      </c>
      <c r="OM4" s="35">
        <f t="shared" ref="OM4:QX4" si="7">INT((OM5-1)/12)+1</f>
        <v>33</v>
      </c>
      <c r="ON4" s="35">
        <f t="shared" si="7"/>
        <v>33</v>
      </c>
      <c r="OO4" s="35">
        <f t="shared" si="7"/>
        <v>33</v>
      </c>
      <c r="OP4" s="35">
        <f t="shared" si="7"/>
        <v>33</v>
      </c>
      <c r="OQ4" s="35">
        <f t="shared" si="7"/>
        <v>33</v>
      </c>
      <c r="OR4" s="35">
        <f t="shared" si="7"/>
        <v>33</v>
      </c>
      <c r="OS4" s="35">
        <f t="shared" si="7"/>
        <v>33</v>
      </c>
      <c r="OT4" s="35">
        <f t="shared" si="7"/>
        <v>33</v>
      </c>
      <c r="OU4" s="35">
        <f t="shared" si="7"/>
        <v>34</v>
      </c>
      <c r="OV4" s="35">
        <f t="shared" si="7"/>
        <v>34</v>
      </c>
      <c r="OW4" s="35">
        <f t="shared" si="7"/>
        <v>34</v>
      </c>
      <c r="OX4" s="35">
        <f t="shared" si="7"/>
        <v>34</v>
      </c>
      <c r="OY4" s="35">
        <f t="shared" si="7"/>
        <v>34</v>
      </c>
      <c r="OZ4" s="35">
        <f t="shared" si="7"/>
        <v>34</v>
      </c>
      <c r="PA4" s="35">
        <f t="shared" si="7"/>
        <v>34</v>
      </c>
      <c r="PB4" s="35">
        <f t="shared" si="7"/>
        <v>34</v>
      </c>
      <c r="PC4" s="35">
        <f t="shared" si="7"/>
        <v>34</v>
      </c>
      <c r="PD4" s="35">
        <f t="shared" si="7"/>
        <v>34</v>
      </c>
      <c r="PE4" s="35">
        <f t="shared" si="7"/>
        <v>34</v>
      </c>
      <c r="PF4" s="35">
        <f t="shared" si="7"/>
        <v>34</v>
      </c>
      <c r="PG4" s="35">
        <f t="shared" si="7"/>
        <v>35</v>
      </c>
      <c r="PH4" s="35">
        <f t="shared" si="7"/>
        <v>35</v>
      </c>
      <c r="PI4" s="35">
        <f t="shared" si="7"/>
        <v>35</v>
      </c>
      <c r="PJ4" s="35">
        <f t="shared" si="7"/>
        <v>35</v>
      </c>
      <c r="PK4" s="35">
        <f t="shared" si="7"/>
        <v>35</v>
      </c>
      <c r="PL4" s="35">
        <f t="shared" si="7"/>
        <v>35</v>
      </c>
      <c r="PM4" s="35">
        <f t="shared" si="7"/>
        <v>35</v>
      </c>
      <c r="PN4" s="35">
        <f t="shared" si="7"/>
        <v>35</v>
      </c>
      <c r="PO4" s="35">
        <f t="shared" si="7"/>
        <v>35</v>
      </c>
      <c r="PP4" s="35">
        <f t="shared" si="7"/>
        <v>35</v>
      </c>
      <c r="PQ4" s="35">
        <f t="shared" si="7"/>
        <v>35</v>
      </c>
      <c r="PR4" s="35">
        <f t="shared" si="7"/>
        <v>35</v>
      </c>
      <c r="PS4" s="35">
        <f t="shared" si="7"/>
        <v>36</v>
      </c>
      <c r="PT4" s="35">
        <f t="shared" si="7"/>
        <v>36</v>
      </c>
      <c r="PU4" s="35">
        <f t="shared" si="7"/>
        <v>36</v>
      </c>
      <c r="PV4" s="35">
        <f t="shared" si="7"/>
        <v>36</v>
      </c>
      <c r="PW4" s="35">
        <f t="shared" si="7"/>
        <v>36</v>
      </c>
      <c r="PX4" s="35">
        <f t="shared" si="7"/>
        <v>36</v>
      </c>
      <c r="PY4" s="35">
        <f t="shared" si="7"/>
        <v>36</v>
      </c>
      <c r="PZ4" s="35">
        <f t="shared" si="7"/>
        <v>36</v>
      </c>
      <c r="QA4" s="35">
        <f t="shared" si="7"/>
        <v>36</v>
      </c>
      <c r="QB4" s="35">
        <f t="shared" si="7"/>
        <v>36</v>
      </c>
      <c r="QC4" s="35">
        <f t="shared" si="7"/>
        <v>36</v>
      </c>
      <c r="QD4" s="35">
        <f t="shared" si="7"/>
        <v>36</v>
      </c>
      <c r="QE4" s="35">
        <f t="shared" si="7"/>
        <v>37</v>
      </c>
      <c r="QF4" s="35">
        <f t="shared" si="7"/>
        <v>37</v>
      </c>
      <c r="QG4" s="35">
        <f t="shared" si="7"/>
        <v>37</v>
      </c>
      <c r="QH4" s="35">
        <f t="shared" si="7"/>
        <v>37</v>
      </c>
      <c r="QI4" s="35">
        <f t="shared" si="7"/>
        <v>37</v>
      </c>
      <c r="QJ4" s="35">
        <f t="shared" si="7"/>
        <v>37</v>
      </c>
      <c r="QK4" s="35">
        <f t="shared" si="7"/>
        <v>37</v>
      </c>
      <c r="QL4" s="35">
        <f t="shared" si="7"/>
        <v>37</v>
      </c>
      <c r="QM4" s="35">
        <f t="shared" si="7"/>
        <v>37</v>
      </c>
      <c r="QN4" s="35">
        <f t="shared" si="7"/>
        <v>37</v>
      </c>
      <c r="QO4" s="35">
        <f t="shared" si="7"/>
        <v>37</v>
      </c>
      <c r="QP4" s="35">
        <f t="shared" si="7"/>
        <v>37</v>
      </c>
      <c r="QQ4" s="35">
        <f t="shared" si="7"/>
        <v>38</v>
      </c>
      <c r="QR4" s="35">
        <f t="shared" si="7"/>
        <v>38</v>
      </c>
      <c r="QS4" s="35">
        <f t="shared" si="7"/>
        <v>38</v>
      </c>
      <c r="QT4" s="35">
        <f t="shared" si="7"/>
        <v>38</v>
      </c>
      <c r="QU4" s="35">
        <f t="shared" si="7"/>
        <v>38</v>
      </c>
      <c r="QV4" s="35">
        <f t="shared" si="7"/>
        <v>38</v>
      </c>
      <c r="QW4" s="35">
        <f t="shared" si="7"/>
        <v>38</v>
      </c>
      <c r="QX4" s="35">
        <f t="shared" si="7"/>
        <v>38</v>
      </c>
      <c r="QY4" s="35">
        <f t="shared" ref="QY4:TJ4" si="8">INT((QY5-1)/12)+1</f>
        <v>38</v>
      </c>
      <c r="QZ4" s="35">
        <f t="shared" si="8"/>
        <v>38</v>
      </c>
      <c r="RA4" s="35">
        <f t="shared" si="8"/>
        <v>38</v>
      </c>
      <c r="RB4" s="35">
        <f t="shared" si="8"/>
        <v>38</v>
      </c>
      <c r="RC4" s="35">
        <f t="shared" si="8"/>
        <v>39</v>
      </c>
      <c r="RD4" s="35">
        <f t="shared" si="8"/>
        <v>39</v>
      </c>
      <c r="RE4" s="35">
        <f t="shared" si="8"/>
        <v>39</v>
      </c>
      <c r="RF4" s="35">
        <f t="shared" si="8"/>
        <v>39</v>
      </c>
      <c r="RG4" s="35">
        <f t="shared" si="8"/>
        <v>39</v>
      </c>
      <c r="RH4" s="35">
        <f t="shared" si="8"/>
        <v>39</v>
      </c>
      <c r="RI4" s="35">
        <f t="shared" si="8"/>
        <v>39</v>
      </c>
      <c r="RJ4" s="35">
        <f t="shared" si="8"/>
        <v>39</v>
      </c>
      <c r="RK4" s="35">
        <f t="shared" si="8"/>
        <v>39</v>
      </c>
      <c r="RL4" s="35">
        <f t="shared" si="8"/>
        <v>39</v>
      </c>
      <c r="RM4" s="35">
        <f t="shared" si="8"/>
        <v>39</v>
      </c>
      <c r="RN4" s="35">
        <f t="shared" si="8"/>
        <v>39</v>
      </c>
      <c r="RO4" s="35">
        <f t="shared" si="8"/>
        <v>40</v>
      </c>
      <c r="RP4" s="35">
        <f t="shared" si="8"/>
        <v>40</v>
      </c>
      <c r="RQ4" s="35">
        <f t="shared" si="8"/>
        <v>40</v>
      </c>
      <c r="RR4" s="35">
        <f t="shared" si="8"/>
        <v>40</v>
      </c>
      <c r="RS4" s="35">
        <f t="shared" si="8"/>
        <v>40</v>
      </c>
      <c r="RT4" s="35">
        <f t="shared" si="8"/>
        <v>40</v>
      </c>
      <c r="RU4" s="35">
        <f t="shared" si="8"/>
        <v>40</v>
      </c>
      <c r="RV4" s="35">
        <f t="shared" si="8"/>
        <v>40</v>
      </c>
      <c r="RW4" s="35">
        <f t="shared" si="8"/>
        <v>40</v>
      </c>
      <c r="RX4" s="35">
        <f t="shared" si="8"/>
        <v>40</v>
      </c>
      <c r="RY4" s="35">
        <f t="shared" si="8"/>
        <v>40</v>
      </c>
      <c r="RZ4" s="35">
        <f t="shared" si="8"/>
        <v>40</v>
      </c>
      <c r="SA4" s="35">
        <f t="shared" si="8"/>
        <v>41</v>
      </c>
      <c r="SB4" s="35">
        <f t="shared" si="8"/>
        <v>41</v>
      </c>
      <c r="SC4" s="35">
        <f t="shared" si="8"/>
        <v>41</v>
      </c>
      <c r="SD4" s="35">
        <f t="shared" si="8"/>
        <v>41</v>
      </c>
      <c r="SE4" s="35">
        <f t="shared" si="8"/>
        <v>41</v>
      </c>
      <c r="SF4" s="35">
        <f t="shared" si="8"/>
        <v>41</v>
      </c>
      <c r="SG4" s="35">
        <f t="shared" si="8"/>
        <v>41</v>
      </c>
      <c r="SH4" s="35">
        <f t="shared" si="8"/>
        <v>41</v>
      </c>
      <c r="SI4" s="35">
        <f t="shared" si="8"/>
        <v>41</v>
      </c>
      <c r="SJ4" s="35">
        <f t="shared" si="8"/>
        <v>41</v>
      </c>
      <c r="SK4" s="35">
        <f t="shared" si="8"/>
        <v>41</v>
      </c>
      <c r="SL4" s="35">
        <f t="shared" si="8"/>
        <v>41</v>
      </c>
      <c r="SM4" s="35">
        <f t="shared" si="8"/>
        <v>42</v>
      </c>
      <c r="SN4" s="35">
        <f t="shared" si="8"/>
        <v>42</v>
      </c>
      <c r="SO4" s="35">
        <f t="shared" si="8"/>
        <v>42</v>
      </c>
      <c r="SP4" s="35">
        <f t="shared" si="8"/>
        <v>42</v>
      </c>
      <c r="SQ4" s="35">
        <f t="shared" si="8"/>
        <v>42</v>
      </c>
      <c r="SR4" s="35">
        <f t="shared" si="8"/>
        <v>42</v>
      </c>
      <c r="SS4" s="35">
        <f t="shared" si="8"/>
        <v>42</v>
      </c>
      <c r="ST4" s="35">
        <f t="shared" si="8"/>
        <v>42</v>
      </c>
      <c r="SU4" s="35">
        <f t="shared" si="8"/>
        <v>42</v>
      </c>
      <c r="SV4" s="35">
        <f t="shared" si="8"/>
        <v>42</v>
      </c>
      <c r="SW4" s="35">
        <f t="shared" si="8"/>
        <v>42</v>
      </c>
      <c r="SX4" s="35">
        <f t="shared" si="8"/>
        <v>42</v>
      </c>
      <c r="SY4" s="35">
        <f t="shared" si="8"/>
        <v>43</v>
      </c>
      <c r="SZ4" s="35">
        <f t="shared" si="8"/>
        <v>43</v>
      </c>
      <c r="TA4" s="35">
        <f t="shared" si="8"/>
        <v>43</v>
      </c>
      <c r="TB4" s="35">
        <f t="shared" si="8"/>
        <v>43</v>
      </c>
      <c r="TC4" s="35">
        <f t="shared" si="8"/>
        <v>43</v>
      </c>
      <c r="TD4" s="35">
        <f t="shared" si="8"/>
        <v>43</v>
      </c>
      <c r="TE4" s="35">
        <f t="shared" si="8"/>
        <v>43</v>
      </c>
      <c r="TF4" s="35">
        <f t="shared" si="8"/>
        <v>43</v>
      </c>
      <c r="TG4" s="35">
        <f t="shared" si="8"/>
        <v>43</v>
      </c>
      <c r="TH4" s="35">
        <f t="shared" si="8"/>
        <v>43</v>
      </c>
      <c r="TI4" s="35">
        <f t="shared" si="8"/>
        <v>43</v>
      </c>
      <c r="TJ4" s="35">
        <f t="shared" si="8"/>
        <v>43</v>
      </c>
      <c r="TK4" s="35">
        <f t="shared" ref="TK4:VV4" si="9">INT((TK5-1)/12)+1</f>
        <v>44</v>
      </c>
      <c r="TL4" s="35">
        <f t="shared" si="9"/>
        <v>44</v>
      </c>
      <c r="TM4" s="35">
        <f t="shared" si="9"/>
        <v>44</v>
      </c>
      <c r="TN4" s="35">
        <f t="shared" si="9"/>
        <v>44</v>
      </c>
      <c r="TO4" s="35">
        <f t="shared" si="9"/>
        <v>44</v>
      </c>
      <c r="TP4" s="35">
        <f t="shared" si="9"/>
        <v>44</v>
      </c>
      <c r="TQ4" s="35">
        <f t="shared" si="9"/>
        <v>44</v>
      </c>
      <c r="TR4" s="35">
        <f t="shared" si="9"/>
        <v>44</v>
      </c>
      <c r="TS4" s="35">
        <f t="shared" si="9"/>
        <v>44</v>
      </c>
      <c r="TT4" s="35">
        <f t="shared" si="9"/>
        <v>44</v>
      </c>
      <c r="TU4" s="35">
        <f t="shared" si="9"/>
        <v>44</v>
      </c>
      <c r="TV4" s="35">
        <f t="shared" si="9"/>
        <v>44</v>
      </c>
      <c r="TW4" s="35">
        <f t="shared" si="9"/>
        <v>45</v>
      </c>
      <c r="TX4" s="35">
        <f t="shared" si="9"/>
        <v>45</v>
      </c>
      <c r="TY4" s="35">
        <f t="shared" si="9"/>
        <v>45</v>
      </c>
      <c r="TZ4" s="35">
        <f t="shared" si="9"/>
        <v>45</v>
      </c>
      <c r="UA4" s="35">
        <f t="shared" si="9"/>
        <v>45</v>
      </c>
      <c r="UB4" s="35">
        <f t="shared" si="9"/>
        <v>45</v>
      </c>
      <c r="UC4" s="35">
        <f t="shared" si="9"/>
        <v>45</v>
      </c>
      <c r="UD4" s="35">
        <f t="shared" si="9"/>
        <v>45</v>
      </c>
      <c r="UE4" s="35">
        <f t="shared" si="9"/>
        <v>45</v>
      </c>
      <c r="UF4" s="35">
        <f t="shared" si="9"/>
        <v>45</v>
      </c>
      <c r="UG4" s="35">
        <f t="shared" si="9"/>
        <v>45</v>
      </c>
      <c r="UH4" s="35">
        <f t="shared" si="9"/>
        <v>45</v>
      </c>
      <c r="UI4" s="35">
        <f t="shared" si="9"/>
        <v>46</v>
      </c>
      <c r="UJ4" s="35">
        <f t="shared" si="9"/>
        <v>46</v>
      </c>
      <c r="UK4" s="35">
        <f t="shared" si="9"/>
        <v>46</v>
      </c>
      <c r="UL4" s="35">
        <f t="shared" si="9"/>
        <v>46</v>
      </c>
      <c r="UM4" s="35">
        <f t="shared" si="9"/>
        <v>46</v>
      </c>
      <c r="UN4" s="35">
        <f t="shared" si="9"/>
        <v>46</v>
      </c>
      <c r="UO4" s="35">
        <f t="shared" si="9"/>
        <v>46</v>
      </c>
      <c r="UP4" s="35">
        <f t="shared" si="9"/>
        <v>46</v>
      </c>
      <c r="UQ4" s="35">
        <f t="shared" si="9"/>
        <v>46</v>
      </c>
      <c r="UR4" s="35">
        <f t="shared" si="9"/>
        <v>46</v>
      </c>
      <c r="US4" s="35">
        <f t="shared" si="9"/>
        <v>46</v>
      </c>
      <c r="UT4" s="35">
        <f t="shared" si="9"/>
        <v>46</v>
      </c>
      <c r="UU4" s="35">
        <f t="shared" si="9"/>
        <v>47</v>
      </c>
      <c r="UV4" s="35">
        <f t="shared" si="9"/>
        <v>47</v>
      </c>
      <c r="UW4" s="35">
        <f t="shared" si="9"/>
        <v>47</v>
      </c>
      <c r="UX4" s="35">
        <f t="shared" si="9"/>
        <v>47</v>
      </c>
      <c r="UY4" s="35">
        <f t="shared" si="9"/>
        <v>47</v>
      </c>
      <c r="UZ4" s="35">
        <f t="shared" si="9"/>
        <v>47</v>
      </c>
      <c r="VA4" s="35">
        <f t="shared" si="9"/>
        <v>47</v>
      </c>
      <c r="VB4" s="35">
        <f t="shared" si="9"/>
        <v>47</v>
      </c>
      <c r="VC4" s="35">
        <f t="shared" si="9"/>
        <v>47</v>
      </c>
      <c r="VD4" s="35">
        <f t="shared" si="9"/>
        <v>47</v>
      </c>
      <c r="VE4" s="35">
        <f t="shared" si="9"/>
        <v>47</v>
      </c>
      <c r="VF4" s="35">
        <f t="shared" si="9"/>
        <v>47</v>
      </c>
      <c r="VG4" s="35">
        <f t="shared" si="9"/>
        <v>48</v>
      </c>
      <c r="VH4" s="35">
        <f t="shared" si="9"/>
        <v>48</v>
      </c>
      <c r="VI4" s="35">
        <f t="shared" si="9"/>
        <v>48</v>
      </c>
      <c r="VJ4" s="35">
        <f t="shared" si="9"/>
        <v>48</v>
      </c>
      <c r="VK4" s="35">
        <f t="shared" si="9"/>
        <v>48</v>
      </c>
      <c r="VL4" s="35">
        <f t="shared" si="9"/>
        <v>48</v>
      </c>
      <c r="VM4" s="35">
        <f t="shared" si="9"/>
        <v>48</v>
      </c>
      <c r="VN4" s="35">
        <f t="shared" si="9"/>
        <v>48</v>
      </c>
      <c r="VO4" s="35">
        <f t="shared" si="9"/>
        <v>48</v>
      </c>
      <c r="VP4" s="35">
        <f t="shared" si="9"/>
        <v>48</v>
      </c>
      <c r="VQ4" s="35">
        <f t="shared" si="9"/>
        <v>48</v>
      </c>
      <c r="VR4" s="35">
        <f t="shared" si="9"/>
        <v>48</v>
      </c>
      <c r="VS4" s="35">
        <f t="shared" si="9"/>
        <v>49</v>
      </c>
      <c r="VT4" s="35">
        <f t="shared" si="9"/>
        <v>49</v>
      </c>
      <c r="VU4" s="35">
        <f t="shared" si="9"/>
        <v>49</v>
      </c>
      <c r="VV4" s="35">
        <f t="shared" si="9"/>
        <v>49</v>
      </c>
      <c r="VW4" s="35">
        <f t="shared" ref="VW4:YH4" si="10">INT((VW5-1)/12)+1</f>
        <v>49</v>
      </c>
      <c r="VX4" s="35">
        <f t="shared" si="10"/>
        <v>49</v>
      </c>
      <c r="VY4" s="35">
        <f t="shared" si="10"/>
        <v>49</v>
      </c>
      <c r="VZ4" s="35">
        <f t="shared" si="10"/>
        <v>49</v>
      </c>
      <c r="WA4" s="35">
        <f t="shared" si="10"/>
        <v>49</v>
      </c>
      <c r="WB4" s="35">
        <f t="shared" si="10"/>
        <v>49</v>
      </c>
      <c r="WC4" s="35">
        <f t="shared" si="10"/>
        <v>49</v>
      </c>
      <c r="WD4" s="35">
        <f t="shared" si="10"/>
        <v>49</v>
      </c>
      <c r="WE4" s="35">
        <f t="shared" si="10"/>
        <v>50</v>
      </c>
      <c r="WF4" s="35">
        <f t="shared" si="10"/>
        <v>50</v>
      </c>
      <c r="WG4" s="35">
        <f t="shared" si="10"/>
        <v>50</v>
      </c>
      <c r="WH4" s="35">
        <f t="shared" si="10"/>
        <v>50</v>
      </c>
      <c r="WI4" s="35">
        <f t="shared" si="10"/>
        <v>50</v>
      </c>
      <c r="WJ4" s="35">
        <f t="shared" si="10"/>
        <v>50</v>
      </c>
      <c r="WK4" s="35">
        <f t="shared" si="10"/>
        <v>50</v>
      </c>
      <c r="WL4" s="35">
        <f t="shared" si="10"/>
        <v>50</v>
      </c>
      <c r="WM4" s="35">
        <f t="shared" si="10"/>
        <v>50</v>
      </c>
      <c r="WN4" s="35">
        <f t="shared" si="10"/>
        <v>50</v>
      </c>
      <c r="WO4" s="35">
        <f t="shared" si="10"/>
        <v>50</v>
      </c>
      <c r="WP4" s="35">
        <f t="shared" si="10"/>
        <v>50</v>
      </c>
      <c r="WQ4" s="35">
        <f t="shared" si="10"/>
        <v>51</v>
      </c>
      <c r="WR4" s="35">
        <f t="shared" si="10"/>
        <v>51</v>
      </c>
      <c r="WS4" s="35">
        <f t="shared" si="10"/>
        <v>51</v>
      </c>
      <c r="WT4" s="35">
        <f t="shared" si="10"/>
        <v>51</v>
      </c>
      <c r="WU4" s="35">
        <f t="shared" si="10"/>
        <v>51</v>
      </c>
      <c r="WV4" s="35">
        <f t="shared" si="10"/>
        <v>51</v>
      </c>
      <c r="WW4" s="35">
        <f t="shared" si="10"/>
        <v>51</v>
      </c>
      <c r="WX4" s="35">
        <f t="shared" si="10"/>
        <v>51</v>
      </c>
      <c r="WY4" s="35">
        <f t="shared" si="10"/>
        <v>51</v>
      </c>
      <c r="WZ4" s="35">
        <f t="shared" si="10"/>
        <v>51</v>
      </c>
      <c r="XA4" s="35">
        <f t="shared" si="10"/>
        <v>51</v>
      </c>
      <c r="XB4" s="35">
        <f t="shared" si="10"/>
        <v>51</v>
      </c>
      <c r="XC4" s="35">
        <f t="shared" si="10"/>
        <v>52</v>
      </c>
      <c r="XD4" s="35">
        <f t="shared" si="10"/>
        <v>52</v>
      </c>
      <c r="XE4" s="35">
        <f t="shared" si="10"/>
        <v>52</v>
      </c>
      <c r="XF4" s="35">
        <f t="shared" si="10"/>
        <v>52</v>
      </c>
      <c r="XG4" s="35">
        <f t="shared" si="10"/>
        <v>52</v>
      </c>
      <c r="XH4" s="35">
        <f t="shared" si="10"/>
        <v>52</v>
      </c>
      <c r="XI4" s="35">
        <f t="shared" si="10"/>
        <v>52</v>
      </c>
      <c r="XJ4" s="35">
        <f t="shared" si="10"/>
        <v>52</v>
      </c>
      <c r="XK4" s="35">
        <f t="shared" si="10"/>
        <v>52</v>
      </c>
      <c r="XL4" s="35">
        <f t="shared" si="10"/>
        <v>52</v>
      </c>
      <c r="XM4" s="35">
        <f t="shared" si="10"/>
        <v>52</v>
      </c>
      <c r="XN4" s="35">
        <f t="shared" si="10"/>
        <v>52</v>
      </c>
      <c r="XO4" s="35">
        <f t="shared" si="10"/>
        <v>53</v>
      </c>
      <c r="XP4" s="35">
        <f t="shared" si="10"/>
        <v>53</v>
      </c>
      <c r="XQ4" s="35">
        <f t="shared" si="10"/>
        <v>53</v>
      </c>
      <c r="XR4" s="35">
        <f t="shared" si="10"/>
        <v>53</v>
      </c>
      <c r="XS4" s="35">
        <f t="shared" si="10"/>
        <v>53</v>
      </c>
      <c r="XT4" s="35">
        <f t="shared" si="10"/>
        <v>53</v>
      </c>
      <c r="XU4" s="35">
        <f t="shared" si="10"/>
        <v>53</v>
      </c>
      <c r="XV4" s="35">
        <f t="shared" si="10"/>
        <v>53</v>
      </c>
      <c r="XW4" s="35">
        <f t="shared" si="10"/>
        <v>53</v>
      </c>
      <c r="XX4" s="35">
        <f t="shared" si="10"/>
        <v>53</v>
      </c>
      <c r="XY4" s="35">
        <f t="shared" si="10"/>
        <v>53</v>
      </c>
      <c r="XZ4" s="35">
        <f t="shared" si="10"/>
        <v>53</v>
      </c>
      <c r="YA4" s="35">
        <f t="shared" si="10"/>
        <v>54</v>
      </c>
      <c r="YB4" s="35">
        <f t="shared" si="10"/>
        <v>54</v>
      </c>
      <c r="YC4" s="35">
        <f t="shared" si="10"/>
        <v>54</v>
      </c>
      <c r="YD4" s="35">
        <f t="shared" si="10"/>
        <v>54</v>
      </c>
      <c r="YE4" s="35">
        <f t="shared" si="10"/>
        <v>54</v>
      </c>
      <c r="YF4" s="35">
        <f t="shared" si="10"/>
        <v>54</v>
      </c>
      <c r="YG4" s="35">
        <f t="shared" si="10"/>
        <v>54</v>
      </c>
      <c r="YH4" s="35">
        <f t="shared" si="10"/>
        <v>54</v>
      </c>
      <c r="YI4" s="35">
        <f t="shared" ref="YI4:AAT4" si="11">INT((YI5-1)/12)+1</f>
        <v>54</v>
      </c>
      <c r="YJ4" s="35">
        <f t="shared" si="11"/>
        <v>54</v>
      </c>
      <c r="YK4" s="35">
        <f t="shared" si="11"/>
        <v>54</v>
      </c>
      <c r="YL4" s="35">
        <f t="shared" si="11"/>
        <v>54</v>
      </c>
      <c r="YM4" s="35">
        <f t="shared" si="11"/>
        <v>55</v>
      </c>
      <c r="YN4" s="35">
        <f t="shared" si="11"/>
        <v>55</v>
      </c>
      <c r="YO4" s="35">
        <f t="shared" si="11"/>
        <v>55</v>
      </c>
      <c r="YP4" s="35">
        <f t="shared" si="11"/>
        <v>55</v>
      </c>
      <c r="YQ4" s="35">
        <f t="shared" si="11"/>
        <v>55</v>
      </c>
      <c r="YR4" s="35">
        <f t="shared" si="11"/>
        <v>55</v>
      </c>
      <c r="YS4" s="35">
        <f t="shared" si="11"/>
        <v>55</v>
      </c>
      <c r="YT4" s="35">
        <f t="shared" si="11"/>
        <v>55</v>
      </c>
      <c r="YU4" s="35">
        <f t="shared" si="11"/>
        <v>55</v>
      </c>
      <c r="YV4" s="35">
        <f t="shared" si="11"/>
        <v>55</v>
      </c>
      <c r="YW4" s="35">
        <f t="shared" si="11"/>
        <v>55</v>
      </c>
      <c r="YX4" s="35">
        <f t="shared" si="11"/>
        <v>55</v>
      </c>
      <c r="YY4" s="35">
        <f t="shared" si="11"/>
        <v>56</v>
      </c>
      <c r="YZ4" s="35">
        <f t="shared" si="11"/>
        <v>56</v>
      </c>
      <c r="ZA4" s="35">
        <f t="shared" si="11"/>
        <v>56</v>
      </c>
      <c r="ZB4" s="35">
        <f t="shared" si="11"/>
        <v>56</v>
      </c>
      <c r="ZC4" s="35">
        <f t="shared" si="11"/>
        <v>56</v>
      </c>
      <c r="ZD4" s="35">
        <f t="shared" si="11"/>
        <v>56</v>
      </c>
      <c r="ZE4" s="35">
        <f t="shared" si="11"/>
        <v>56</v>
      </c>
      <c r="ZF4" s="35">
        <f t="shared" si="11"/>
        <v>56</v>
      </c>
      <c r="ZG4" s="35">
        <f t="shared" si="11"/>
        <v>56</v>
      </c>
      <c r="ZH4" s="35">
        <f t="shared" si="11"/>
        <v>56</v>
      </c>
      <c r="ZI4" s="35">
        <f t="shared" si="11"/>
        <v>56</v>
      </c>
      <c r="ZJ4" s="35">
        <f t="shared" si="11"/>
        <v>56</v>
      </c>
      <c r="ZK4" s="35">
        <f t="shared" si="11"/>
        <v>57</v>
      </c>
      <c r="ZL4" s="35">
        <f t="shared" si="11"/>
        <v>57</v>
      </c>
      <c r="ZM4" s="35">
        <f t="shared" si="11"/>
        <v>57</v>
      </c>
      <c r="ZN4" s="35">
        <f t="shared" si="11"/>
        <v>57</v>
      </c>
      <c r="ZO4" s="35">
        <f t="shared" si="11"/>
        <v>57</v>
      </c>
      <c r="ZP4" s="35">
        <f t="shared" si="11"/>
        <v>57</v>
      </c>
      <c r="ZQ4" s="35">
        <f t="shared" si="11"/>
        <v>57</v>
      </c>
      <c r="ZR4" s="35">
        <f t="shared" si="11"/>
        <v>57</v>
      </c>
      <c r="ZS4" s="35">
        <f t="shared" si="11"/>
        <v>57</v>
      </c>
      <c r="ZT4" s="35">
        <f t="shared" si="11"/>
        <v>57</v>
      </c>
      <c r="ZU4" s="35">
        <f t="shared" si="11"/>
        <v>57</v>
      </c>
      <c r="ZV4" s="35">
        <f t="shared" si="11"/>
        <v>57</v>
      </c>
      <c r="ZW4" s="35">
        <f t="shared" si="11"/>
        <v>58</v>
      </c>
      <c r="ZX4" s="35">
        <f t="shared" si="11"/>
        <v>58</v>
      </c>
      <c r="ZY4" s="35">
        <f t="shared" si="11"/>
        <v>58</v>
      </c>
      <c r="ZZ4" s="35">
        <f t="shared" si="11"/>
        <v>58</v>
      </c>
      <c r="AAA4" s="35">
        <f t="shared" si="11"/>
        <v>58</v>
      </c>
      <c r="AAB4" s="35">
        <f t="shared" si="11"/>
        <v>58</v>
      </c>
      <c r="AAC4" s="35">
        <f t="shared" si="11"/>
        <v>58</v>
      </c>
      <c r="AAD4" s="35">
        <f t="shared" si="11"/>
        <v>58</v>
      </c>
      <c r="AAE4" s="35">
        <f t="shared" si="11"/>
        <v>58</v>
      </c>
      <c r="AAF4" s="35">
        <f t="shared" si="11"/>
        <v>58</v>
      </c>
      <c r="AAG4" s="35">
        <f t="shared" si="11"/>
        <v>58</v>
      </c>
      <c r="AAH4" s="35">
        <f t="shared" si="11"/>
        <v>58</v>
      </c>
      <c r="AAI4" s="35">
        <f t="shared" si="11"/>
        <v>59</v>
      </c>
      <c r="AAJ4" s="35">
        <f t="shared" si="11"/>
        <v>59</v>
      </c>
      <c r="AAK4" s="35">
        <f t="shared" si="11"/>
        <v>59</v>
      </c>
      <c r="AAL4" s="35">
        <f t="shared" si="11"/>
        <v>59</v>
      </c>
      <c r="AAM4" s="35">
        <f t="shared" si="11"/>
        <v>59</v>
      </c>
      <c r="AAN4" s="35">
        <f t="shared" si="11"/>
        <v>59</v>
      </c>
      <c r="AAO4" s="35">
        <f t="shared" si="11"/>
        <v>59</v>
      </c>
      <c r="AAP4" s="35">
        <f t="shared" si="11"/>
        <v>59</v>
      </c>
      <c r="AAQ4" s="35">
        <f t="shared" si="11"/>
        <v>59</v>
      </c>
      <c r="AAR4" s="35">
        <f t="shared" si="11"/>
        <v>59</v>
      </c>
      <c r="AAS4" s="35">
        <f t="shared" si="11"/>
        <v>59</v>
      </c>
      <c r="AAT4" s="35">
        <f t="shared" si="11"/>
        <v>59</v>
      </c>
      <c r="AAU4" s="35">
        <f t="shared" ref="AAU4:ADF4" si="12">INT((AAU5-1)/12)+1</f>
        <v>60</v>
      </c>
      <c r="AAV4" s="35">
        <f t="shared" si="12"/>
        <v>60</v>
      </c>
      <c r="AAW4" s="35">
        <f t="shared" si="12"/>
        <v>60</v>
      </c>
      <c r="AAX4" s="35">
        <f t="shared" si="12"/>
        <v>60</v>
      </c>
      <c r="AAY4" s="35">
        <f t="shared" si="12"/>
        <v>60</v>
      </c>
      <c r="AAZ4" s="35">
        <f t="shared" si="12"/>
        <v>60</v>
      </c>
      <c r="ABA4" s="35">
        <f t="shared" si="12"/>
        <v>60</v>
      </c>
      <c r="ABB4" s="35">
        <f t="shared" si="12"/>
        <v>60</v>
      </c>
      <c r="ABC4" s="35">
        <f t="shared" si="12"/>
        <v>60</v>
      </c>
      <c r="ABD4" s="35">
        <f t="shared" si="12"/>
        <v>60</v>
      </c>
      <c r="ABE4" s="35">
        <f t="shared" si="12"/>
        <v>60</v>
      </c>
      <c r="ABF4" s="35">
        <f t="shared" si="12"/>
        <v>60</v>
      </c>
      <c r="ABG4" s="35">
        <f t="shared" si="12"/>
        <v>61</v>
      </c>
      <c r="ABH4" s="35">
        <f t="shared" si="12"/>
        <v>61</v>
      </c>
      <c r="ABI4" s="35">
        <f t="shared" si="12"/>
        <v>61</v>
      </c>
      <c r="ABJ4" s="35">
        <f t="shared" si="12"/>
        <v>61</v>
      </c>
      <c r="ABK4" s="35">
        <f t="shared" si="12"/>
        <v>61</v>
      </c>
      <c r="ABL4" s="35">
        <f t="shared" si="12"/>
        <v>61</v>
      </c>
      <c r="ABM4" s="35">
        <f t="shared" si="12"/>
        <v>61</v>
      </c>
      <c r="ABN4" s="35">
        <f t="shared" si="12"/>
        <v>61</v>
      </c>
      <c r="ABO4" s="35">
        <f t="shared" si="12"/>
        <v>61</v>
      </c>
      <c r="ABP4" s="35">
        <f t="shared" si="12"/>
        <v>61</v>
      </c>
      <c r="ABQ4" s="35">
        <f t="shared" si="12"/>
        <v>61</v>
      </c>
      <c r="ABR4" s="35">
        <f t="shared" si="12"/>
        <v>61</v>
      </c>
      <c r="ABS4" s="35">
        <f t="shared" si="12"/>
        <v>62</v>
      </c>
      <c r="ABT4" s="35">
        <f t="shared" si="12"/>
        <v>62</v>
      </c>
      <c r="ABU4" s="35">
        <f t="shared" si="12"/>
        <v>62</v>
      </c>
      <c r="ABV4" s="35">
        <f t="shared" si="12"/>
        <v>62</v>
      </c>
      <c r="ABW4" s="35">
        <f t="shared" si="12"/>
        <v>62</v>
      </c>
      <c r="ABX4" s="35">
        <f t="shared" si="12"/>
        <v>62</v>
      </c>
      <c r="ABY4" s="35">
        <f t="shared" si="12"/>
        <v>62</v>
      </c>
      <c r="ABZ4" s="35">
        <f t="shared" si="12"/>
        <v>62</v>
      </c>
      <c r="ACA4" s="35">
        <f t="shared" si="12"/>
        <v>62</v>
      </c>
      <c r="ACB4" s="35">
        <f t="shared" si="12"/>
        <v>62</v>
      </c>
      <c r="ACC4" s="35">
        <f t="shared" si="12"/>
        <v>62</v>
      </c>
      <c r="ACD4" s="35">
        <f t="shared" si="12"/>
        <v>62</v>
      </c>
      <c r="ACE4" s="35">
        <f t="shared" si="12"/>
        <v>63</v>
      </c>
      <c r="ACF4" s="35">
        <f t="shared" si="12"/>
        <v>63</v>
      </c>
      <c r="ACG4" s="35">
        <f t="shared" si="12"/>
        <v>63</v>
      </c>
      <c r="ACH4" s="35">
        <f t="shared" si="12"/>
        <v>63</v>
      </c>
      <c r="ACI4" s="35">
        <f t="shared" si="12"/>
        <v>63</v>
      </c>
      <c r="ACJ4" s="35">
        <f t="shared" si="12"/>
        <v>63</v>
      </c>
      <c r="ACK4" s="35">
        <f t="shared" si="12"/>
        <v>63</v>
      </c>
      <c r="ACL4" s="35">
        <f t="shared" si="12"/>
        <v>63</v>
      </c>
      <c r="ACM4" s="35">
        <f t="shared" si="12"/>
        <v>63</v>
      </c>
      <c r="ACN4" s="35">
        <f t="shared" si="12"/>
        <v>63</v>
      </c>
      <c r="ACO4" s="35">
        <f t="shared" si="12"/>
        <v>63</v>
      </c>
      <c r="ACP4" s="35">
        <f t="shared" si="12"/>
        <v>63</v>
      </c>
      <c r="ACQ4" s="35">
        <f t="shared" si="12"/>
        <v>64</v>
      </c>
      <c r="ACR4" s="35">
        <f t="shared" si="12"/>
        <v>64</v>
      </c>
      <c r="ACS4" s="35">
        <f t="shared" si="12"/>
        <v>64</v>
      </c>
      <c r="ACT4" s="35">
        <f t="shared" si="12"/>
        <v>64</v>
      </c>
      <c r="ACU4" s="35">
        <f t="shared" si="12"/>
        <v>64</v>
      </c>
      <c r="ACV4" s="35">
        <f t="shared" si="12"/>
        <v>64</v>
      </c>
      <c r="ACW4" s="35">
        <f t="shared" si="12"/>
        <v>64</v>
      </c>
      <c r="ACX4" s="35">
        <f t="shared" si="12"/>
        <v>64</v>
      </c>
      <c r="ACY4" s="35">
        <f t="shared" si="12"/>
        <v>64</v>
      </c>
      <c r="ACZ4" s="35">
        <f t="shared" si="12"/>
        <v>64</v>
      </c>
      <c r="ADA4" s="35">
        <f t="shared" si="12"/>
        <v>64</v>
      </c>
      <c r="ADB4" s="35">
        <f t="shared" si="12"/>
        <v>64</v>
      </c>
      <c r="ADC4" s="35">
        <f t="shared" si="12"/>
        <v>65</v>
      </c>
      <c r="ADD4" s="35">
        <f t="shared" si="12"/>
        <v>65</v>
      </c>
      <c r="ADE4" s="35">
        <f t="shared" si="12"/>
        <v>65</v>
      </c>
      <c r="ADF4" s="35">
        <f t="shared" si="12"/>
        <v>65</v>
      </c>
      <c r="ADG4" s="35">
        <f t="shared" ref="ADG4:AFR4" si="13">INT((ADG5-1)/12)+1</f>
        <v>65</v>
      </c>
      <c r="ADH4" s="35">
        <f t="shared" si="13"/>
        <v>65</v>
      </c>
      <c r="ADI4" s="35">
        <f t="shared" si="13"/>
        <v>65</v>
      </c>
      <c r="ADJ4" s="35">
        <f t="shared" si="13"/>
        <v>65</v>
      </c>
      <c r="ADK4" s="35">
        <f t="shared" si="13"/>
        <v>65</v>
      </c>
      <c r="ADL4" s="35">
        <f t="shared" si="13"/>
        <v>65</v>
      </c>
      <c r="ADM4" s="35">
        <f t="shared" si="13"/>
        <v>65</v>
      </c>
      <c r="ADN4" s="35">
        <f t="shared" si="13"/>
        <v>65</v>
      </c>
      <c r="ADO4" s="35">
        <f t="shared" si="13"/>
        <v>66</v>
      </c>
      <c r="ADP4" s="35">
        <f t="shared" si="13"/>
        <v>66</v>
      </c>
      <c r="ADQ4" s="35">
        <f t="shared" si="13"/>
        <v>66</v>
      </c>
      <c r="ADR4" s="35">
        <f t="shared" si="13"/>
        <v>66</v>
      </c>
      <c r="ADS4" s="35">
        <f t="shared" si="13"/>
        <v>66</v>
      </c>
      <c r="ADT4" s="35">
        <f t="shared" si="13"/>
        <v>66</v>
      </c>
      <c r="ADU4" s="35">
        <f t="shared" si="13"/>
        <v>66</v>
      </c>
      <c r="ADV4" s="35">
        <f t="shared" si="13"/>
        <v>66</v>
      </c>
      <c r="ADW4" s="35">
        <f t="shared" si="13"/>
        <v>66</v>
      </c>
      <c r="ADX4" s="35">
        <f t="shared" si="13"/>
        <v>66</v>
      </c>
      <c r="ADY4" s="35">
        <f t="shared" si="13"/>
        <v>66</v>
      </c>
      <c r="ADZ4" s="35">
        <f t="shared" si="13"/>
        <v>66</v>
      </c>
      <c r="AEA4" s="35">
        <f t="shared" si="13"/>
        <v>67</v>
      </c>
      <c r="AEB4" s="35">
        <f t="shared" si="13"/>
        <v>67</v>
      </c>
      <c r="AEC4" s="35">
        <f t="shared" si="13"/>
        <v>67</v>
      </c>
      <c r="AED4" s="35">
        <f t="shared" si="13"/>
        <v>67</v>
      </c>
      <c r="AEE4" s="35">
        <f t="shared" si="13"/>
        <v>67</v>
      </c>
      <c r="AEF4" s="35">
        <f t="shared" si="13"/>
        <v>67</v>
      </c>
      <c r="AEG4" s="35">
        <f t="shared" si="13"/>
        <v>67</v>
      </c>
      <c r="AEH4" s="35">
        <f t="shared" si="13"/>
        <v>67</v>
      </c>
      <c r="AEI4" s="35">
        <f t="shared" si="13"/>
        <v>67</v>
      </c>
      <c r="AEJ4" s="35">
        <f t="shared" si="13"/>
        <v>67</v>
      </c>
      <c r="AEK4" s="35">
        <f t="shared" si="13"/>
        <v>67</v>
      </c>
      <c r="AEL4" s="35">
        <f t="shared" si="13"/>
        <v>67</v>
      </c>
      <c r="AEM4" s="35">
        <f t="shared" si="13"/>
        <v>68</v>
      </c>
      <c r="AEN4" s="35">
        <f t="shared" si="13"/>
        <v>68</v>
      </c>
      <c r="AEO4" s="35">
        <f t="shared" si="13"/>
        <v>68</v>
      </c>
      <c r="AEP4" s="35">
        <f t="shared" si="13"/>
        <v>68</v>
      </c>
      <c r="AEQ4" s="35">
        <f t="shared" si="13"/>
        <v>68</v>
      </c>
      <c r="AER4" s="35">
        <f t="shared" si="13"/>
        <v>68</v>
      </c>
      <c r="AES4" s="35">
        <f t="shared" si="13"/>
        <v>68</v>
      </c>
      <c r="AET4" s="35">
        <f t="shared" si="13"/>
        <v>68</v>
      </c>
      <c r="AEU4" s="35">
        <f t="shared" si="13"/>
        <v>68</v>
      </c>
      <c r="AEV4" s="35">
        <f t="shared" si="13"/>
        <v>68</v>
      </c>
      <c r="AEW4" s="35">
        <f t="shared" si="13"/>
        <v>68</v>
      </c>
      <c r="AEX4" s="35">
        <f t="shared" si="13"/>
        <v>68</v>
      </c>
      <c r="AEY4" s="35">
        <f t="shared" si="13"/>
        <v>69</v>
      </c>
      <c r="AEZ4" s="35">
        <f t="shared" si="13"/>
        <v>69</v>
      </c>
      <c r="AFA4" s="35">
        <f t="shared" si="13"/>
        <v>69</v>
      </c>
      <c r="AFB4" s="35">
        <f t="shared" si="13"/>
        <v>69</v>
      </c>
      <c r="AFC4" s="35">
        <f t="shared" si="13"/>
        <v>69</v>
      </c>
      <c r="AFD4" s="35">
        <f t="shared" si="13"/>
        <v>69</v>
      </c>
      <c r="AFE4" s="35">
        <f t="shared" si="13"/>
        <v>69</v>
      </c>
      <c r="AFF4" s="35">
        <f t="shared" si="13"/>
        <v>69</v>
      </c>
      <c r="AFG4" s="35">
        <f t="shared" si="13"/>
        <v>69</v>
      </c>
      <c r="AFH4" s="35">
        <f t="shared" si="13"/>
        <v>69</v>
      </c>
      <c r="AFI4" s="35">
        <f t="shared" si="13"/>
        <v>69</v>
      </c>
      <c r="AFJ4" s="35">
        <f t="shared" si="13"/>
        <v>69</v>
      </c>
      <c r="AFK4" s="35">
        <f t="shared" si="13"/>
        <v>70</v>
      </c>
      <c r="AFL4" s="35">
        <f t="shared" si="13"/>
        <v>70</v>
      </c>
      <c r="AFM4" s="35">
        <f t="shared" si="13"/>
        <v>70</v>
      </c>
      <c r="AFN4" s="35">
        <f t="shared" si="13"/>
        <v>70</v>
      </c>
      <c r="AFO4" s="35">
        <f t="shared" si="13"/>
        <v>70</v>
      </c>
      <c r="AFP4" s="35">
        <f t="shared" si="13"/>
        <v>70</v>
      </c>
      <c r="AFQ4" s="35">
        <f t="shared" si="13"/>
        <v>70</v>
      </c>
      <c r="AFR4" s="35">
        <f t="shared" si="13"/>
        <v>70</v>
      </c>
      <c r="AFS4" s="35">
        <f t="shared" ref="AFS4:AID4" si="14">INT((AFS5-1)/12)+1</f>
        <v>70</v>
      </c>
      <c r="AFT4" s="35">
        <f t="shared" si="14"/>
        <v>70</v>
      </c>
      <c r="AFU4" s="35">
        <f t="shared" si="14"/>
        <v>70</v>
      </c>
      <c r="AFV4" s="35">
        <f t="shared" si="14"/>
        <v>70</v>
      </c>
      <c r="AFW4" s="35">
        <f t="shared" si="14"/>
        <v>71</v>
      </c>
      <c r="AFX4" s="35">
        <f t="shared" si="14"/>
        <v>71</v>
      </c>
      <c r="AFY4" s="35">
        <f t="shared" si="14"/>
        <v>71</v>
      </c>
      <c r="AFZ4" s="35">
        <f t="shared" si="14"/>
        <v>71</v>
      </c>
      <c r="AGA4" s="35">
        <f t="shared" si="14"/>
        <v>71</v>
      </c>
      <c r="AGB4" s="35">
        <f t="shared" si="14"/>
        <v>71</v>
      </c>
      <c r="AGC4" s="35">
        <f t="shared" si="14"/>
        <v>71</v>
      </c>
      <c r="AGD4" s="35">
        <f t="shared" si="14"/>
        <v>71</v>
      </c>
      <c r="AGE4" s="35">
        <f t="shared" si="14"/>
        <v>71</v>
      </c>
      <c r="AGF4" s="35">
        <f t="shared" si="14"/>
        <v>71</v>
      </c>
      <c r="AGG4" s="35">
        <f t="shared" si="14"/>
        <v>71</v>
      </c>
      <c r="AGH4" s="35">
        <f t="shared" si="14"/>
        <v>71</v>
      </c>
      <c r="AGI4" s="35">
        <f t="shared" si="14"/>
        <v>72</v>
      </c>
      <c r="AGJ4" s="35">
        <f t="shared" si="14"/>
        <v>72</v>
      </c>
      <c r="AGK4" s="35">
        <f t="shared" si="14"/>
        <v>72</v>
      </c>
      <c r="AGL4" s="35">
        <f t="shared" si="14"/>
        <v>72</v>
      </c>
      <c r="AGM4" s="35">
        <f t="shared" si="14"/>
        <v>72</v>
      </c>
      <c r="AGN4" s="35">
        <f t="shared" si="14"/>
        <v>72</v>
      </c>
      <c r="AGO4" s="35">
        <f t="shared" si="14"/>
        <v>72</v>
      </c>
      <c r="AGP4" s="35">
        <f t="shared" si="14"/>
        <v>72</v>
      </c>
      <c r="AGQ4" s="35">
        <f t="shared" si="14"/>
        <v>72</v>
      </c>
      <c r="AGR4" s="35">
        <f t="shared" si="14"/>
        <v>72</v>
      </c>
      <c r="AGS4" s="35">
        <f t="shared" si="14"/>
        <v>72</v>
      </c>
      <c r="AGT4" s="35">
        <f t="shared" si="14"/>
        <v>72</v>
      </c>
      <c r="AGU4" s="35">
        <f t="shared" si="14"/>
        <v>73</v>
      </c>
      <c r="AGV4" s="35">
        <f t="shared" si="14"/>
        <v>73</v>
      </c>
      <c r="AGW4" s="35">
        <f t="shared" si="14"/>
        <v>73</v>
      </c>
      <c r="AGX4" s="35">
        <f t="shared" si="14"/>
        <v>73</v>
      </c>
      <c r="AGY4" s="35">
        <f t="shared" si="14"/>
        <v>73</v>
      </c>
      <c r="AGZ4" s="35">
        <f t="shared" si="14"/>
        <v>73</v>
      </c>
      <c r="AHA4" s="35">
        <f t="shared" si="14"/>
        <v>73</v>
      </c>
      <c r="AHB4" s="35">
        <f t="shared" si="14"/>
        <v>73</v>
      </c>
      <c r="AHC4" s="35">
        <f t="shared" si="14"/>
        <v>73</v>
      </c>
      <c r="AHD4" s="35">
        <f t="shared" si="14"/>
        <v>73</v>
      </c>
      <c r="AHE4" s="35">
        <f t="shared" si="14"/>
        <v>73</v>
      </c>
      <c r="AHF4" s="35">
        <f t="shared" si="14"/>
        <v>73</v>
      </c>
      <c r="AHG4" s="35">
        <f t="shared" si="14"/>
        <v>74</v>
      </c>
      <c r="AHH4" s="35">
        <f t="shared" si="14"/>
        <v>74</v>
      </c>
      <c r="AHI4" s="35">
        <f t="shared" si="14"/>
        <v>74</v>
      </c>
      <c r="AHJ4" s="35">
        <f t="shared" si="14"/>
        <v>74</v>
      </c>
      <c r="AHK4" s="35">
        <f t="shared" si="14"/>
        <v>74</v>
      </c>
      <c r="AHL4" s="35">
        <f t="shared" si="14"/>
        <v>74</v>
      </c>
      <c r="AHM4" s="35">
        <f t="shared" si="14"/>
        <v>74</v>
      </c>
      <c r="AHN4" s="35">
        <f t="shared" si="14"/>
        <v>74</v>
      </c>
      <c r="AHO4" s="35">
        <f t="shared" si="14"/>
        <v>74</v>
      </c>
      <c r="AHP4" s="35">
        <f t="shared" si="14"/>
        <v>74</v>
      </c>
      <c r="AHQ4" s="35">
        <f t="shared" si="14"/>
        <v>74</v>
      </c>
      <c r="AHR4" s="35">
        <f t="shared" si="14"/>
        <v>74</v>
      </c>
      <c r="AHS4" s="35">
        <f t="shared" si="14"/>
        <v>75</v>
      </c>
      <c r="AHT4" s="35">
        <f t="shared" si="14"/>
        <v>75</v>
      </c>
      <c r="AHU4" s="35">
        <f t="shared" si="14"/>
        <v>75</v>
      </c>
      <c r="AHV4" s="35">
        <f t="shared" si="14"/>
        <v>75</v>
      </c>
      <c r="AHW4" s="35">
        <f t="shared" si="14"/>
        <v>75</v>
      </c>
      <c r="AHX4" s="35">
        <f t="shared" si="14"/>
        <v>75</v>
      </c>
      <c r="AHY4" s="35">
        <f t="shared" si="14"/>
        <v>75</v>
      </c>
      <c r="AHZ4" s="35">
        <f t="shared" si="14"/>
        <v>75</v>
      </c>
      <c r="AIA4" s="35">
        <f t="shared" si="14"/>
        <v>75</v>
      </c>
      <c r="AIB4" s="35">
        <f t="shared" si="14"/>
        <v>75</v>
      </c>
      <c r="AIC4" s="35">
        <f t="shared" si="14"/>
        <v>75</v>
      </c>
      <c r="AID4" s="35">
        <f t="shared" si="14"/>
        <v>75</v>
      </c>
      <c r="AIE4" s="35">
        <f t="shared" ref="AIE4:AKP4" si="15">INT((AIE5-1)/12)+1</f>
        <v>76</v>
      </c>
      <c r="AIF4" s="35">
        <f t="shared" si="15"/>
        <v>76</v>
      </c>
      <c r="AIG4" s="35">
        <f t="shared" si="15"/>
        <v>76</v>
      </c>
      <c r="AIH4" s="35">
        <f t="shared" si="15"/>
        <v>76</v>
      </c>
      <c r="AII4" s="35">
        <f t="shared" si="15"/>
        <v>76</v>
      </c>
      <c r="AIJ4" s="35">
        <f t="shared" si="15"/>
        <v>76</v>
      </c>
      <c r="AIK4" s="35">
        <f t="shared" si="15"/>
        <v>76</v>
      </c>
      <c r="AIL4" s="35">
        <f t="shared" si="15"/>
        <v>76</v>
      </c>
      <c r="AIM4" s="35">
        <f t="shared" si="15"/>
        <v>76</v>
      </c>
      <c r="AIN4" s="35">
        <f t="shared" si="15"/>
        <v>76</v>
      </c>
      <c r="AIO4" s="35">
        <f t="shared" si="15"/>
        <v>76</v>
      </c>
      <c r="AIP4" s="35">
        <f t="shared" si="15"/>
        <v>76</v>
      </c>
      <c r="AIQ4" s="35">
        <f t="shared" si="15"/>
        <v>77</v>
      </c>
      <c r="AIR4" s="35">
        <f t="shared" si="15"/>
        <v>77</v>
      </c>
      <c r="AIS4" s="35">
        <f t="shared" si="15"/>
        <v>77</v>
      </c>
      <c r="AIT4" s="35">
        <f t="shared" si="15"/>
        <v>77</v>
      </c>
      <c r="AIU4" s="35">
        <f t="shared" si="15"/>
        <v>77</v>
      </c>
      <c r="AIV4" s="35">
        <f t="shared" si="15"/>
        <v>77</v>
      </c>
      <c r="AIW4" s="35">
        <f t="shared" si="15"/>
        <v>77</v>
      </c>
      <c r="AIX4" s="35">
        <f t="shared" si="15"/>
        <v>77</v>
      </c>
      <c r="AIY4" s="35">
        <f t="shared" si="15"/>
        <v>77</v>
      </c>
      <c r="AIZ4" s="35">
        <f t="shared" si="15"/>
        <v>77</v>
      </c>
      <c r="AJA4" s="35">
        <f t="shared" si="15"/>
        <v>77</v>
      </c>
      <c r="AJB4" s="35">
        <f t="shared" si="15"/>
        <v>77</v>
      </c>
      <c r="AJC4" s="35">
        <f t="shared" si="15"/>
        <v>78</v>
      </c>
      <c r="AJD4" s="35">
        <f t="shared" si="15"/>
        <v>78</v>
      </c>
      <c r="AJE4" s="35">
        <f t="shared" si="15"/>
        <v>78</v>
      </c>
      <c r="AJF4" s="35">
        <f t="shared" si="15"/>
        <v>78</v>
      </c>
      <c r="AJG4" s="35">
        <f t="shared" si="15"/>
        <v>78</v>
      </c>
      <c r="AJH4" s="35">
        <f t="shared" si="15"/>
        <v>78</v>
      </c>
      <c r="AJI4" s="35">
        <f t="shared" si="15"/>
        <v>78</v>
      </c>
      <c r="AJJ4" s="35">
        <f t="shared" si="15"/>
        <v>78</v>
      </c>
      <c r="AJK4" s="35">
        <f t="shared" si="15"/>
        <v>78</v>
      </c>
      <c r="AJL4" s="35">
        <f t="shared" si="15"/>
        <v>78</v>
      </c>
      <c r="AJM4" s="35">
        <f t="shared" si="15"/>
        <v>78</v>
      </c>
      <c r="AJN4" s="35">
        <f t="shared" si="15"/>
        <v>78</v>
      </c>
      <c r="AJO4" s="35">
        <f t="shared" si="15"/>
        <v>79</v>
      </c>
      <c r="AJP4" s="35">
        <f t="shared" si="15"/>
        <v>79</v>
      </c>
      <c r="AJQ4" s="35">
        <f t="shared" si="15"/>
        <v>79</v>
      </c>
      <c r="AJR4" s="35">
        <f t="shared" si="15"/>
        <v>79</v>
      </c>
      <c r="AJS4" s="35">
        <f t="shared" si="15"/>
        <v>79</v>
      </c>
      <c r="AJT4" s="35">
        <f t="shared" si="15"/>
        <v>79</v>
      </c>
      <c r="AJU4" s="35">
        <f t="shared" si="15"/>
        <v>79</v>
      </c>
      <c r="AJV4" s="35">
        <f t="shared" si="15"/>
        <v>79</v>
      </c>
      <c r="AJW4" s="35">
        <f t="shared" si="15"/>
        <v>79</v>
      </c>
      <c r="AJX4" s="35">
        <f t="shared" si="15"/>
        <v>79</v>
      </c>
      <c r="AJY4" s="35">
        <f t="shared" si="15"/>
        <v>79</v>
      </c>
      <c r="AJZ4" s="35">
        <f t="shared" si="15"/>
        <v>79</v>
      </c>
      <c r="AKA4" s="35">
        <f t="shared" si="15"/>
        <v>80</v>
      </c>
      <c r="AKB4" s="35">
        <f t="shared" si="15"/>
        <v>80</v>
      </c>
      <c r="AKC4" s="35">
        <f t="shared" si="15"/>
        <v>80</v>
      </c>
      <c r="AKD4" s="35">
        <f t="shared" si="15"/>
        <v>80</v>
      </c>
      <c r="AKE4" s="35">
        <f t="shared" si="15"/>
        <v>80</v>
      </c>
      <c r="AKF4" s="35">
        <f t="shared" si="15"/>
        <v>80</v>
      </c>
      <c r="AKG4" s="35">
        <f t="shared" si="15"/>
        <v>80</v>
      </c>
      <c r="AKH4" s="35">
        <f t="shared" si="15"/>
        <v>80</v>
      </c>
      <c r="AKI4" s="35">
        <f t="shared" si="15"/>
        <v>80</v>
      </c>
      <c r="AKJ4" s="35">
        <f t="shared" si="15"/>
        <v>80</v>
      </c>
      <c r="AKK4" s="35">
        <f t="shared" si="15"/>
        <v>80</v>
      </c>
      <c r="AKL4" s="35">
        <f t="shared" si="15"/>
        <v>80</v>
      </c>
      <c r="AKM4" s="35">
        <f t="shared" si="15"/>
        <v>81</v>
      </c>
      <c r="AKN4" s="35">
        <f t="shared" si="15"/>
        <v>81</v>
      </c>
      <c r="AKO4" s="35">
        <f t="shared" si="15"/>
        <v>81</v>
      </c>
      <c r="AKP4" s="35">
        <f t="shared" si="15"/>
        <v>81</v>
      </c>
      <c r="AKQ4" s="35">
        <f t="shared" ref="AKQ4:ANB4" si="16">INT((AKQ5-1)/12)+1</f>
        <v>81</v>
      </c>
      <c r="AKR4" s="35">
        <f t="shared" si="16"/>
        <v>81</v>
      </c>
      <c r="AKS4" s="35">
        <f t="shared" si="16"/>
        <v>81</v>
      </c>
      <c r="AKT4" s="35">
        <f t="shared" si="16"/>
        <v>81</v>
      </c>
      <c r="AKU4" s="35">
        <f t="shared" si="16"/>
        <v>81</v>
      </c>
      <c r="AKV4" s="35">
        <f t="shared" si="16"/>
        <v>81</v>
      </c>
      <c r="AKW4" s="35">
        <f t="shared" si="16"/>
        <v>81</v>
      </c>
      <c r="AKX4" s="35">
        <f t="shared" si="16"/>
        <v>81</v>
      </c>
      <c r="AKY4" s="35">
        <f t="shared" si="16"/>
        <v>82</v>
      </c>
      <c r="AKZ4" s="35">
        <f t="shared" si="16"/>
        <v>82</v>
      </c>
      <c r="ALA4" s="35">
        <f t="shared" si="16"/>
        <v>82</v>
      </c>
      <c r="ALB4" s="35">
        <f t="shared" si="16"/>
        <v>82</v>
      </c>
      <c r="ALC4" s="35">
        <f t="shared" si="16"/>
        <v>82</v>
      </c>
      <c r="ALD4" s="35">
        <f t="shared" si="16"/>
        <v>82</v>
      </c>
      <c r="ALE4" s="35">
        <f t="shared" si="16"/>
        <v>82</v>
      </c>
      <c r="ALF4" s="35">
        <f t="shared" si="16"/>
        <v>82</v>
      </c>
      <c r="ALG4" s="35">
        <f t="shared" si="16"/>
        <v>82</v>
      </c>
      <c r="ALH4" s="35">
        <f t="shared" si="16"/>
        <v>82</v>
      </c>
      <c r="ALI4" s="35">
        <f t="shared" si="16"/>
        <v>82</v>
      </c>
      <c r="ALJ4" s="35">
        <f t="shared" si="16"/>
        <v>82</v>
      </c>
      <c r="ALK4" s="35">
        <f t="shared" si="16"/>
        <v>83</v>
      </c>
      <c r="ALL4" s="35">
        <f t="shared" si="16"/>
        <v>83</v>
      </c>
      <c r="ALM4" s="35">
        <f t="shared" si="16"/>
        <v>83</v>
      </c>
      <c r="ALN4" s="35">
        <f t="shared" si="16"/>
        <v>83</v>
      </c>
      <c r="ALO4" s="35">
        <f t="shared" si="16"/>
        <v>83</v>
      </c>
      <c r="ALP4" s="35">
        <f t="shared" si="16"/>
        <v>83</v>
      </c>
      <c r="ALQ4" s="35">
        <f t="shared" si="16"/>
        <v>83</v>
      </c>
      <c r="ALR4" s="35">
        <f t="shared" si="16"/>
        <v>83</v>
      </c>
      <c r="ALS4" s="35">
        <f t="shared" si="16"/>
        <v>83</v>
      </c>
      <c r="ALT4" s="35">
        <f t="shared" si="16"/>
        <v>83</v>
      </c>
      <c r="ALU4" s="35">
        <f t="shared" si="16"/>
        <v>83</v>
      </c>
      <c r="ALV4" s="35">
        <f t="shared" si="16"/>
        <v>83</v>
      </c>
      <c r="ALW4" s="35">
        <f t="shared" si="16"/>
        <v>84</v>
      </c>
      <c r="ALX4" s="35">
        <f t="shared" si="16"/>
        <v>84</v>
      </c>
      <c r="ALY4" s="35">
        <f t="shared" si="16"/>
        <v>84</v>
      </c>
      <c r="ALZ4" s="35">
        <f t="shared" si="16"/>
        <v>84</v>
      </c>
      <c r="AMA4" s="35">
        <f t="shared" si="16"/>
        <v>84</v>
      </c>
      <c r="AMB4" s="35">
        <f t="shared" si="16"/>
        <v>84</v>
      </c>
      <c r="AMC4" s="35">
        <f t="shared" si="16"/>
        <v>84</v>
      </c>
      <c r="AMD4" s="35">
        <f t="shared" si="16"/>
        <v>84</v>
      </c>
      <c r="AME4" s="35">
        <f t="shared" si="16"/>
        <v>84</v>
      </c>
      <c r="AMF4" s="35">
        <f t="shared" si="16"/>
        <v>84</v>
      </c>
      <c r="AMG4" s="35">
        <f t="shared" si="16"/>
        <v>84</v>
      </c>
      <c r="AMH4" s="35">
        <f t="shared" si="16"/>
        <v>84</v>
      </c>
      <c r="AMI4" s="35">
        <f t="shared" si="16"/>
        <v>85</v>
      </c>
      <c r="AMJ4" s="35">
        <f t="shared" si="16"/>
        <v>85</v>
      </c>
      <c r="AMK4" s="35">
        <f t="shared" si="16"/>
        <v>85</v>
      </c>
      <c r="AML4" s="35">
        <f t="shared" si="16"/>
        <v>85</v>
      </c>
      <c r="AMM4" s="35">
        <f t="shared" si="16"/>
        <v>85</v>
      </c>
      <c r="AMN4" s="35">
        <f t="shared" si="16"/>
        <v>85</v>
      </c>
      <c r="AMO4" s="35">
        <f t="shared" si="16"/>
        <v>85</v>
      </c>
      <c r="AMP4" s="35">
        <f t="shared" si="16"/>
        <v>85</v>
      </c>
      <c r="AMQ4" s="35">
        <f t="shared" si="16"/>
        <v>85</v>
      </c>
      <c r="AMR4" s="35">
        <f t="shared" si="16"/>
        <v>85</v>
      </c>
      <c r="AMS4" s="35">
        <f t="shared" si="16"/>
        <v>85</v>
      </c>
      <c r="AMT4" s="35">
        <f t="shared" si="16"/>
        <v>85</v>
      </c>
      <c r="AMU4" s="35">
        <f t="shared" si="16"/>
        <v>86</v>
      </c>
      <c r="AMV4" s="35">
        <f t="shared" si="16"/>
        <v>86</v>
      </c>
      <c r="AMW4" s="35">
        <f t="shared" si="16"/>
        <v>86</v>
      </c>
      <c r="AMX4" s="35">
        <f t="shared" si="16"/>
        <v>86</v>
      </c>
      <c r="AMY4" s="35">
        <f t="shared" si="16"/>
        <v>86</v>
      </c>
      <c r="AMZ4" s="35">
        <f t="shared" si="16"/>
        <v>86</v>
      </c>
      <c r="ANA4" s="35">
        <f t="shared" si="16"/>
        <v>86</v>
      </c>
      <c r="ANB4" s="35">
        <f t="shared" si="16"/>
        <v>86</v>
      </c>
      <c r="ANC4" s="35">
        <f t="shared" ref="ANC4:APN4" si="17">INT((ANC5-1)/12)+1</f>
        <v>86</v>
      </c>
      <c r="AND4" s="35">
        <f t="shared" si="17"/>
        <v>86</v>
      </c>
      <c r="ANE4" s="35">
        <f t="shared" si="17"/>
        <v>86</v>
      </c>
      <c r="ANF4" s="35">
        <f t="shared" si="17"/>
        <v>86</v>
      </c>
      <c r="ANG4" s="35">
        <f t="shared" si="17"/>
        <v>87</v>
      </c>
      <c r="ANH4" s="35">
        <f t="shared" si="17"/>
        <v>87</v>
      </c>
      <c r="ANI4" s="35">
        <f t="shared" si="17"/>
        <v>87</v>
      </c>
      <c r="ANJ4" s="35">
        <f t="shared" si="17"/>
        <v>87</v>
      </c>
      <c r="ANK4" s="35">
        <f t="shared" si="17"/>
        <v>87</v>
      </c>
      <c r="ANL4" s="35">
        <f t="shared" si="17"/>
        <v>87</v>
      </c>
      <c r="ANM4" s="35">
        <f t="shared" si="17"/>
        <v>87</v>
      </c>
      <c r="ANN4" s="35">
        <f t="shared" si="17"/>
        <v>87</v>
      </c>
      <c r="ANO4" s="35">
        <f t="shared" si="17"/>
        <v>87</v>
      </c>
      <c r="ANP4" s="35">
        <f t="shared" si="17"/>
        <v>87</v>
      </c>
      <c r="ANQ4" s="35">
        <f t="shared" si="17"/>
        <v>87</v>
      </c>
      <c r="ANR4" s="35">
        <f t="shared" si="17"/>
        <v>87</v>
      </c>
      <c r="ANS4" s="35">
        <f t="shared" si="17"/>
        <v>88</v>
      </c>
      <c r="ANT4" s="35">
        <f t="shared" si="17"/>
        <v>88</v>
      </c>
      <c r="ANU4" s="35">
        <f t="shared" si="17"/>
        <v>88</v>
      </c>
      <c r="ANV4" s="35">
        <f t="shared" si="17"/>
        <v>88</v>
      </c>
      <c r="ANW4" s="35">
        <f t="shared" si="17"/>
        <v>88</v>
      </c>
      <c r="ANX4" s="35">
        <f t="shared" si="17"/>
        <v>88</v>
      </c>
      <c r="ANY4" s="35">
        <f t="shared" si="17"/>
        <v>88</v>
      </c>
      <c r="ANZ4" s="35">
        <f t="shared" si="17"/>
        <v>88</v>
      </c>
      <c r="AOA4" s="35">
        <f t="shared" si="17"/>
        <v>88</v>
      </c>
      <c r="AOB4" s="35">
        <f t="shared" si="17"/>
        <v>88</v>
      </c>
      <c r="AOC4" s="35">
        <f t="shared" si="17"/>
        <v>88</v>
      </c>
      <c r="AOD4" s="35">
        <f t="shared" si="17"/>
        <v>88</v>
      </c>
      <c r="AOE4" s="35">
        <f t="shared" si="17"/>
        <v>89</v>
      </c>
      <c r="AOF4" s="35">
        <f t="shared" si="17"/>
        <v>89</v>
      </c>
      <c r="AOG4" s="35">
        <f t="shared" si="17"/>
        <v>89</v>
      </c>
      <c r="AOH4" s="35">
        <f t="shared" si="17"/>
        <v>89</v>
      </c>
      <c r="AOI4" s="35">
        <f t="shared" si="17"/>
        <v>89</v>
      </c>
      <c r="AOJ4" s="35">
        <f t="shared" si="17"/>
        <v>89</v>
      </c>
      <c r="AOK4" s="35">
        <f t="shared" si="17"/>
        <v>89</v>
      </c>
      <c r="AOL4" s="35">
        <f t="shared" si="17"/>
        <v>89</v>
      </c>
      <c r="AOM4" s="35">
        <f t="shared" si="17"/>
        <v>89</v>
      </c>
      <c r="AON4" s="35">
        <f t="shared" si="17"/>
        <v>89</v>
      </c>
      <c r="AOO4" s="35">
        <f t="shared" si="17"/>
        <v>89</v>
      </c>
      <c r="AOP4" s="35">
        <f t="shared" si="17"/>
        <v>89</v>
      </c>
      <c r="AOQ4" s="35">
        <f t="shared" si="17"/>
        <v>90</v>
      </c>
      <c r="AOR4" s="35">
        <f t="shared" si="17"/>
        <v>90</v>
      </c>
      <c r="AOS4" s="35">
        <f t="shared" si="17"/>
        <v>90</v>
      </c>
      <c r="AOT4" s="35">
        <f t="shared" si="17"/>
        <v>90</v>
      </c>
      <c r="AOU4" s="35">
        <f t="shared" si="17"/>
        <v>90</v>
      </c>
      <c r="AOV4" s="35">
        <f t="shared" si="17"/>
        <v>90</v>
      </c>
      <c r="AOW4" s="35">
        <f t="shared" si="17"/>
        <v>90</v>
      </c>
      <c r="AOX4" s="35">
        <f t="shared" si="17"/>
        <v>90</v>
      </c>
      <c r="AOY4" s="35">
        <f t="shared" si="17"/>
        <v>90</v>
      </c>
      <c r="AOZ4" s="35">
        <f t="shared" si="17"/>
        <v>90</v>
      </c>
      <c r="APA4" s="35">
        <f t="shared" si="17"/>
        <v>90</v>
      </c>
      <c r="APB4" s="35">
        <f t="shared" si="17"/>
        <v>90</v>
      </c>
      <c r="APC4" s="35">
        <f t="shared" si="17"/>
        <v>91</v>
      </c>
      <c r="APD4" s="35">
        <f t="shared" si="17"/>
        <v>91</v>
      </c>
      <c r="APE4" s="35">
        <f t="shared" si="17"/>
        <v>91</v>
      </c>
      <c r="APF4" s="35">
        <f t="shared" si="17"/>
        <v>91</v>
      </c>
      <c r="APG4" s="35">
        <f t="shared" si="17"/>
        <v>91</v>
      </c>
      <c r="APH4" s="35">
        <f t="shared" si="17"/>
        <v>91</v>
      </c>
      <c r="API4" s="35">
        <f t="shared" si="17"/>
        <v>91</v>
      </c>
      <c r="APJ4" s="35">
        <f t="shared" si="17"/>
        <v>91</v>
      </c>
      <c r="APK4" s="35">
        <f t="shared" si="17"/>
        <v>91</v>
      </c>
      <c r="APL4" s="35">
        <f t="shared" si="17"/>
        <v>91</v>
      </c>
      <c r="APM4" s="35">
        <f t="shared" si="17"/>
        <v>91</v>
      </c>
      <c r="APN4" s="35">
        <f t="shared" si="17"/>
        <v>91</v>
      </c>
      <c r="APO4" s="35">
        <f t="shared" ref="APO4:ARZ4" si="18">INT((APO5-1)/12)+1</f>
        <v>92</v>
      </c>
      <c r="APP4" s="35">
        <f t="shared" si="18"/>
        <v>92</v>
      </c>
      <c r="APQ4" s="35">
        <f t="shared" si="18"/>
        <v>92</v>
      </c>
      <c r="APR4" s="35">
        <f t="shared" si="18"/>
        <v>92</v>
      </c>
      <c r="APS4" s="35">
        <f t="shared" si="18"/>
        <v>92</v>
      </c>
      <c r="APT4" s="35">
        <f t="shared" si="18"/>
        <v>92</v>
      </c>
      <c r="APU4" s="35">
        <f t="shared" si="18"/>
        <v>92</v>
      </c>
      <c r="APV4" s="35">
        <f t="shared" si="18"/>
        <v>92</v>
      </c>
      <c r="APW4" s="35">
        <f t="shared" si="18"/>
        <v>92</v>
      </c>
      <c r="APX4" s="35">
        <f t="shared" si="18"/>
        <v>92</v>
      </c>
      <c r="APY4" s="35">
        <f t="shared" si="18"/>
        <v>92</v>
      </c>
      <c r="APZ4" s="35">
        <f t="shared" si="18"/>
        <v>92</v>
      </c>
      <c r="AQA4" s="35">
        <f t="shared" si="18"/>
        <v>93</v>
      </c>
      <c r="AQB4" s="35">
        <f t="shared" si="18"/>
        <v>93</v>
      </c>
      <c r="AQC4" s="35">
        <f t="shared" si="18"/>
        <v>93</v>
      </c>
      <c r="AQD4" s="35">
        <f t="shared" si="18"/>
        <v>93</v>
      </c>
      <c r="AQE4" s="35">
        <f t="shared" si="18"/>
        <v>93</v>
      </c>
      <c r="AQF4" s="35">
        <f t="shared" si="18"/>
        <v>93</v>
      </c>
      <c r="AQG4" s="35">
        <f t="shared" si="18"/>
        <v>93</v>
      </c>
      <c r="AQH4" s="35">
        <f t="shared" si="18"/>
        <v>93</v>
      </c>
      <c r="AQI4" s="35">
        <f t="shared" si="18"/>
        <v>93</v>
      </c>
      <c r="AQJ4" s="35">
        <f t="shared" si="18"/>
        <v>93</v>
      </c>
      <c r="AQK4" s="35">
        <f t="shared" si="18"/>
        <v>93</v>
      </c>
      <c r="AQL4" s="35">
        <f t="shared" si="18"/>
        <v>93</v>
      </c>
      <c r="AQM4" s="35">
        <f t="shared" si="18"/>
        <v>94</v>
      </c>
      <c r="AQN4" s="35">
        <f t="shared" si="18"/>
        <v>94</v>
      </c>
      <c r="AQO4" s="35">
        <f t="shared" si="18"/>
        <v>94</v>
      </c>
      <c r="AQP4" s="35">
        <f t="shared" si="18"/>
        <v>94</v>
      </c>
      <c r="AQQ4" s="35">
        <f t="shared" si="18"/>
        <v>94</v>
      </c>
      <c r="AQR4" s="35">
        <f t="shared" si="18"/>
        <v>94</v>
      </c>
      <c r="AQS4" s="35">
        <f t="shared" si="18"/>
        <v>94</v>
      </c>
      <c r="AQT4" s="35">
        <f t="shared" si="18"/>
        <v>94</v>
      </c>
      <c r="AQU4" s="35">
        <f t="shared" si="18"/>
        <v>94</v>
      </c>
      <c r="AQV4" s="35">
        <f t="shared" si="18"/>
        <v>94</v>
      </c>
      <c r="AQW4" s="35">
        <f t="shared" si="18"/>
        <v>94</v>
      </c>
      <c r="AQX4" s="35">
        <f t="shared" si="18"/>
        <v>94</v>
      </c>
      <c r="AQY4" s="35">
        <f t="shared" si="18"/>
        <v>95</v>
      </c>
      <c r="AQZ4" s="35">
        <f t="shared" si="18"/>
        <v>95</v>
      </c>
      <c r="ARA4" s="35">
        <f t="shared" si="18"/>
        <v>95</v>
      </c>
      <c r="ARB4" s="35">
        <f t="shared" si="18"/>
        <v>95</v>
      </c>
      <c r="ARC4" s="35">
        <f t="shared" si="18"/>
        <v>95</v>
      </c>
      <c r="ARD4" s="35">
        <f t="shared" si="18"/>
        <v>95</v>
      </c>
      <c r="ARE4" s="35">
        <f t="shared" si="18"/>
        <v>95</v>
      </c>
      <c r="ARF4" s="35">
        <f t="shared" si="18"/>
        <v>95</v>
      </c>
      <c r="ARG4" s="35">
        <f t="shared" si="18"/>
        <v>95</v>
      </c>
      <c r="ARH4" s="35">
        <f t="shared" si="18"/>
        <v>95</v>
      </c>
      <c r="ARI4" s="35">
        <f t="shared" si="18"/>
        <v>95</v>
      </c>
      <c r="ARJ4" s="35">
        <f t="shared" si="18"/>
        <v>95</v>
      </c>
      <c r="ARK4" s="35">
        <f t="shared" si="18"/>
        <v>96</v>
      </c>
      <c r="ARL4" s="35">
        <f t="shared" si="18"/>
        <v>96</v>
      </c>
      <c r="ARM4" s="35">
        <f t="shared" si="18"/>
        <v>96</v>
      </c>
      <c r="ARN4" s="35">
        <f t="shared" si="18"/>
        <v>96</v>
      </c>
      <c r="ARO4" s="35">
        <f t="shared" si="18"/>
        <v>96</v>
      </c>
      <c r="ARP4" s="35">
        <f t="shared" si="18"/>
        <v>96</v>
      </c>
      <c r="ARQ4" s="35">
        <f t="shared" si="18"/>
        <v>96</v>
      </c>
      <c r="ARR4" s="35">
        <f t="shared" si="18"/>
        <v>96</v>
      </c>
      <c r="ARS4" s="35">
        <f t="shared" si="18"/>
        <v>96</v>
      </c>
      <c r="ART4" s="35">
        <f t="shared" si="18"/>
        <v>96</v>
      </c>
      <c r="ARU4" s="35">
        <f t="shared" si="18"/>
        <v>96</v>
      </c>
      <c r="ARV4" s="35">
        <f t="shared" si="18"/>
        <v>96</v>
      </c>
      <c r="ARW4" s="35">
        <f t="shared" si="18"/>
        <v>97</v>
      </c>
      <c r="ARX4" s="35">
        <f t="shared" si="18"/>
        <v>97</v>
      </c>
      <c r="ARY4" s="35">
        <f t="shared" si="18"/>
        <v>97</v>
      </c>
      <c r="ARZ4" s="35">
        <f t="shared" si="18"/>
        <v>97</v>
      </c>
      <c r="ASA4" s="35">
        <f t="shared" ref="ASA4:AUL4" si="19">INT((ASA5-1)/12)+1</f>
        <v>97</v>
      </c>
      <c r="ASB4" s="35">
        <f t="shared" si="19"/>
        <v>97</v>
      </c>
      <c r="ASC4" s="35">
        <f t="shared" si="19"/>
        <v>97</v>
      </c>
      <c r="ASD4" s="35">
        <f t="shared" si="19"/>
        <v>97</v>
      </c>
      <c r="ASE4" s="35">
        <f t="shared" si="19"/>
        <v>97</v>
      </c>
      <c r="ASF4" s="35">
        <f t="shared" si="19"/>
        <v>97</v>
      </c>
      <c r="ASG4" s="35">
        <f t="shared" si="19"/>
        <v>97</v>
      </c>
      <c r="ASH4" s="35">
        <f t="shared" si="19"/>
        <v>97</v>
      </c>
      <c r="ASI4" s="35">
        <f t="shared" si="19"/>
        <v>98</v>
      </c>
      <c r="ASJ4" s="35">
        <f t="shared" si="19"/>
        <v>98</v>
      </c>
      <c r="ASK4" s="35">
        <f t="shared" si="19"/>
        <v>98</v>
      </c>
      <c r="ASL4" s="35">
        <f t="shared" si="19"/>
        <v>98</v>
      </c>
      <c r="ASM4" s="35">
        <f t="shared" si="19"/>
        <v>98</v>
      </c>
      <c r="ASN4" s="35">
        <f t="shared" si="19"/>
        <v>98</v>
      </c>
      <c r="ASO4" s="35">
        <f t="shared" si="19"/>
        <v>98</v>
      </c>
      <c r="ASP4" s="35">
        <f t="shared" si="19"/>
        <v>98</v>
      </c>
      <c r="ASQ4" s="35">
        <f t="shared" si="19"/>
        <v>98</v>
      </c>
      <c r="ASR4" s="35">
        <f t="shared" si="19"/>
        <v>98</v>
      </c>
      <c r="ASS4" s="35">
        <f t="shared" si="19"/>
        <v>98</v>
      </c>
      <c r="AST4" s="35">
        <f t="shared" si="19"/>
        <v>98</v>
      </c>
      <c r="ASU4" s="35">
        <f t="shared" si="19"/>
        <v>99</v>
      </c>
      <c r="ASV4" s="35">
        <f t="shared" si="19"/>
        <v>99</v>
      </c>
      <c r="ASW4" s="35">
        <f t="shared" si="19"/>
        <v>99</v>
      </c>
      <c r="ASX4" s="35">
        <f t="shared" si="19"/>
        <v>99</v>
      </c>
      <c r="ASY4" s="35">
        <f t="shared" si="19"/>
        <v>99</v>
      </c>
      <c r="ASZ4" s="35">
        <f t="shared" si="19"/>
        <v>99</v>
      </c>
      <c r="ATA4" s="35">
        <f t="shared" si="19"/>
        <v>99</v>
      </c>
      <c r="ATB4" s="35">
        <f t="shared" si="19"/>
        <v>99</v>
      </c>
      <c r="ATC4" s="35">
        <f t="shared" si="19"/>
        <v>99</v>
      </c>
      <c r="ATD4" s="35">
        <f t="shared" si="19"/>
        <v>99</v>
      </c>
      <c r="ATE4" s="35">
        <f t="shared" si="19"/>
        <v>99</v>
      </c>
      <c r="ATF4" s="35">
        <f t="shared" si="19"/>
        <v>99</v>
      </c>
      <c r="ATG4" s="35">
        <f t="shared" si="19"/>
        <v>100</v>
      </c>
      <c r="ATH4" s="35">
        <f t="shared" si="19"/>
        <v>100</v>
      </c>
      <c r="ATI4" s="35">
        <f t="shared" si="19"/>
        <v>100</v>
      </c>
      <c r="ATJ4" s="35">
        <f t="shared" si="19"/>
        <v>100</v>
      </c>
      <c r="ATK4" s="35">
        <f t="shared" si="19"/>
        <v>100</v>
      </c>
      <c r="ATL4" s="35">
        <f t="shared" si="19"/>
        <v>100</v>
      </c>
      <c r="ATM4" s="35">
        <f t="shared" si="19"/>
        <v>100</v>
      </c>
      <c r="ATN4" s="35">
        <f t="shared" si="19"/>
        <v>100</v>
      </c>
      <c r="ATO4" s="35">
        <f t="shared" si="19"/>
        <v>100</v>
      </c>
      <c r="ATP4" s="35">
        <f t="shared" si="19"/>
        <v>100</v>
      </c>
      <c r="ATQ4" s="35">
        <f t="shared" si="19"/>
        <v>100</v>
      </c>
      <c r="ATR4" s="35">
        <f t="shared" si="19"/>
        <v>100</v>
      </c>
      <c r="ATS4" s="35">
        <f t="shared" si="19"/>
        <v>101</v>
      </c>
      <c r="ATT4" s="35">
        <f t="shared" si="19"/>
        <v>101</v>
      </c>
      <c r="ATU4" s="35">
        <f t="shared" si="19"/>
        <v>101</v>
      </c>
      <c r="ATV4" s="35">
        <f t="shared" si="19"/>
        <v>101</v>
      </c>
      <c r="ATW4" s="35">
        <f t="shared" si="19"/>
        <v>101</v>
      </c>
      <c r="ATX4" s="35">
        <f t="shared" si="19"/>
        <v>101</v>
      </c>
      <c r="ATY4" s="35">
        <f t="shared" si="19"/>
        <v>101</v>
      </c>
      <c r="ATZ4" s="35">
        <f t="shared" si="19"/>
        <v>101</v>
      </c>
      <c r="AUA4" s="35">
        <f t="shared" si="19"/>
        <v>101</v>
      </c>
      <c r="AUB4" s="35">
        <f t="shared" si="19"/>
        <v>101</v>
      </c>
      <c r="AUC4" s="35">
        <f t="shared" si="19"/>
        <v>101</v>
      </c>
      <c r="AUD4" s="35">
        <f t="shared" si="19"/>
        <v>101</v>
      </c>
      <c r="AUE4" s="35">
        <f t="shared" si="19"/>
        <v>102</v>
      </c>
      <c r="AUF4" s="35">
        <f t="shared" si="19"/>
        <v>102</v>
      </c>
      <c r="AUG4" s="35">
        <f t="shared" si="19"/>
        <v>102</v>
      </c>
      <c r="AUH4" s="35">
        <f t="shared" si="19"/>
        <v>102</v>
      </c>
      <c r="AUI4" s="35">
        <f t="shared" si="19"/>
        <v>102</v>
      </c>
      <c r="AUJ4" s="35">
        <f t="shared" si="19"/>
        <v>102</v>
      </c>
      <c r="AUK4" s="35">
        <f t="shared" si="19"/>
        <v>102</v>
      </c>
      <c r="AUL4" s="35">
        <f t="shared" si="19"/>
        <v>102</v>
      </c>
      <c r="AUM4" s="35">
        <f t="shared" ref="AUM4:AWX4" si="20">INT((AUM5-1)/12)+1</f>
        <v>102</v>
      </c>
      <c r="AUN4" s="35">
        <f t="shared" si="20"/>
        <v>102</v>
      </c>
      <c r="AUO4" s="35">
        <f t="shared" si="20"/>
        <v>102</v>
      </c>
      <c r="AUP4" s="35">
        <f t="shared" si="20"/>
        <v>102</v>
      </c>
      <c r="AUQ4" s="35">
        <f t="shared" si="20"/>
        <v>103</v>
      </c>
      <c r="AUR4" s="35">
        <f t="shared" si="20"/>
        <v>103</v>
      </c>
      <c r="AUS4" s="35">
        <f t="shared" si="20"/>
        <v>103</v>
      </c>
      <c r="AUT4" s="35">
        <f t="shared" si="20"/>
        <v>103</v>
      </c>
      <c r="AUU4" s="35">
        <f t="shared" si="20"/>
        <v>103</v>
      </c>
      <c r="AUV4" s="35">
        <f t="shared" si="20"/>
        <v>103</v>
      </c>
      <c r="AUW4" s="35">
        <f t="shared" si="20"/>
        <v>103</v>
      </c>
      <c r="AUX4" s="35">
        <f t="shared" si="20"/>
        <v>103</v>
      </c>
      <c r="AUY4" s="35">
        <f t="shared" si="20"/>
        <v>103</v>
      </c>
      <c r="AUZ4" s="35">
        <f t="shared" si="20"/>
        <v>103</v>
      </c>
      <c r="AVA4" s="35">
        <f t="shared" si="20"/>
        <v>103</v>
      </c>
      <c r="AVB4" s="35">
        <f t="shared" si="20"/>
        <v>103</v>
      </c>
      <c r="AVC4" s="35">
        <f t="shared" si="20"/>
        <v>104</v>
      </c>
      <c r="AVD4" s="35">
        <f t="shared" si="20"/>
        <v>104</v>
      </c>
      <c r="AVE4" s="35">
        <f t="shared" si="20"/>
        <v>104</v>
      </c>
      <c r="AVF4" s="35">
        <f t="shared" si="20"/>
        <v>104</v>
      </c>
      <c r="AVG4" s="35">
        <f t="shared" si="20"/>
        <v>104</v>
      </c>
      <c r="AVH4" s="35">
        <f t="shared" si="20"/>
        <v>104</v>
      </c>
      <c r="AVI4" s="35">
        <f t="shared" si="20"/>
        <v>104</v>
      </c>
      <c r="AVJ4" s="35">
        <f t="shared" si="20"/>
        <v>104</v>
      </c>
      <c r="AVK4" s="35">
        <f t="shared" si="20"/>
        <v>104</v>
      </c>
      <c r="AVL4" s="35">
        <f t="shared" si="20"/>
        <v>104</v>
      </c>
      <c r="AVM4" s="35">
        <f t="shared" si="20"/>
        <v>104</v>
      </c>
      <c r="AVN4" s="35">
        <f t="shared" si="20"/>
        <v>104</v>
      </c>
      <c r="AVO4" s="35">
        <f t="shared" si="20"/>
        <v>105</v>
      </c>
      <c r="AVP4" s="35">
        <f t="shared" si="20"/>
        <v>105</v>
      </c>
      <c r="AVQ4" s="35">
        <f t="shared" si="20"/>
        <v>105</v>
      </c>
      <c r="AVR4" s="35">
        <f t="shared" si="20"/>
        <v>105</v>
      </c>
      <c r="AVS4" s="35">
        <f t="shared" si="20"/>
        <v>105</v>
      </c>
      <c r="AVT4" s="35">
        <f t="shared" si="20"/>
        <v>105</v>
      </c>
      <c r="AVU4" s="35">
        <f t="shared" si="20"/>
        <v>105</v>
      </c>
      <c r="AVV4" s="35">
        <f t="shared" si="20"/>
        <v>105</v>
      </c>
      <c r="AVW4" s="35">
        <f t="shared" si="20"/>
        <v>105</v>
      </c>
      <c r="AVX4" s="35">
        <f t="shared" si="20"/>
        <v>105</v>
      </c>
      <c r="AVY4" s="35">
        <f t="shared" si="20"/>
        <v>105</v>
      </c>
      <c r="AVZ4" s="35">
        <f t="shared" si="20"/>
        <v>105</v>
      </c>
      <c r="AWA4" s="35">
        <f t="shared" si="20"/>
        <v>106</v>
      </c>
      <c r="AWB4" s="35">
        <f t="shared" si="20"/>
        <v>106</v>
      </c>
      <c r="AWC4" s="35">
        <f t="shared" si="20"/>
        <v>106</v>
      </c>
      <c r="AWD4" s="35">
        <f t="shared" si="20"/>
        <v>106</v>
      </c>
      <c r="AWE4" s="35">
        <f t="shared" si="20"/>
        <v>106</v>
      </c>
      <c r="AWF4" s="35">
        <f t="shared" si="20"/>
        <v>106</v>
      </c>
      <c r="AWG4" s="35">
        <f t="shared" si="20"/>
        <v>106</v>
      </c>
      <c r="AWH4" s="35">
        <f t="shared" si="20"/>
        <v>106</v>
      </c>
      <c r="AWI4" s="35">
        <f t="shared" si="20"/>
        <v>106</v>
      </c>
      <c r="AWJ4" s="35">
        <f t="shared" si="20"/>
        <v>106</v>
      </c>
      <c r="AWK4" s="35">
        <f t="shared" si="20"/>
        <v>106</v>
      </c>
      <c r="AWL4" s="35">
        <f t="shared" si="20"/>
        <v>106</v>
      </c>
      <c r="AWM4" s="35">
        <f t="shared" si="20"/>
        <v>107</v>
      </c>
      <c r="AWN4" s="35">
        <f t="shared" si="20"/>
        <v>107</v>
      </c>
      <c r="AWO4" s="35">
        <f t="shared" si="20"/>
        <v>107</v>
      </c>
      <c r="AWP4" s="35">
        <f t="shared" si="20"/>
        <v>107</v>
      </c>
      <c r="AWQ4" s="35">
        <f t="shared" si="20"/>
        <v>107</v>
      </c>
      <c r="AWR4" s="35">
        <f t="shared" si="20"/>
        <v>107</v>
      </c>
      <c r="AWS4" s="35">
        <f t="shared" si="20"/>
        <v>107</v>
      </c>
      <c r="AWT4" s="35">
        <f t="shared" si="20"/>
        <v>107</v>
      </c>
      <c r="AWU4" s="35">
        <f t="shared" si="20"/>
        <v>107</v>
      </c>
      <c r="AWV4" s="35">
        <f t="shared" si="20"/>
        <v>107</v>
      </c>
      <c r="AWW4" s="35">
        <f t="shared" si="20"/>
        <v>107</v>
      </c>
      <c r="AWX4" s="35">
        <f t="shared" si="20"/>
        <v>107</v>
      </c>
      <c r="AWY4" s="35">
        <f t="shared" ref="AWY4:AZJ4" si="21">INT((AWY5-1)/12)+1</f>
        <v>108</v>
      </c>
      <c r="AWZ4" s="35">
        <f t="shared" si="21"/>
        <v>108</v>
      </c>
      <c r="AXA4" s="35">
        <f t="shared" si="21"/>
        <v>108</v>
      </c>
      <c r="AXB4" s="35">
        <f t="shared" si="21"/>
        <v>108</v>
      </c>
      <c r="AXC4" s="35">
        <f t="shared" si="21"/>
        <v>108</v>
      </c>
      <c r="AXD4" s="35">
        <f t="shared" si="21"/>
        <v>108</v>
      </c>
      <c r="AXE4" s="35">
        <f t="shared" si="21"/>
        <v>108</v>
      </c>
      <c r="AXF4" s="35">
        <f t="shared" si="21"/>
        <v>108</v>
      </c>
      <c r="AXG4" s="35">
        <f t="shared" si="21"/>
        <v>108</v>
      </c>
      <c r="AXH4" s="35">
        <f t="shared" si="21"/>
        <v>108</v>
      </c>
      <c r="AXI4" s="35">
        <f t="shared" si="21"/>
        <v>108</v>
      </c>
      <c r="AXJ4" s="35">
        <f t="shared" si="21"/>
        <v>108</v>
      </c>
      <c r="AXK4" s="35">
        <f t="shared" si="21"/>
        <v>109</v>
      </c>
      <c r="AXL4" s="35">
        <f t="shared" si="21"/>
        <v>109</v>
      </c>
      <c r="AXM4" s="35">
        <f t="shared" si="21"/>
        <v>109</v>
      </c>
      <c r="AXN4" s="35">
        <f t="shared" si="21"/>
        <v>109</v>
      </c>
      <c r="AXO4" s="35">
        <f t="shared" si="21"/>
        <v>109</v>
      </c>
      <c r="AXP4" s="35">
        <f t="shared" si="21"/>
        <v>109</v>
      </c>
      <c r="AXQ4" s="35">
        <f t="shared" si="21"/>
        <v>109</v>
      </c>
      <c r="AXR4" s="35">
        <f t="shared" si="21"/>
        <v>109</v>
      </c>
      <c r="AXS4" s="35">
        <f t="shared" si="21"/>
        <v>109</v>
      </c>
      <c r="AXT4" s="35">
        <f t="shared" si="21"/>
        <v>109</v>
      </c>
      <c r="AXU4" s="35">
        <f t="shared" si="21"/>
        <v>109</v>
      </c>
      <c r="AXV4" s="35">
        <f t="shared" si="21"/>
        <v>109</v>
      </c>
      <c r="AXW4" s="35">
        <f t="shared" si="21"/>
        <v>110</v>
      </c>
      <c r="AXX4" s="35">
        <f t="shared" si="21"/>
        <v>110</v>
      </c>
      <c r="AXY4" s="35">
        <f t="shared" si="21"/>
        <v>110</v>
      </c>
      <c r="AXZ4" s="35">
        <f t="shared" si="21"/>
        <v>110</v>
      </c>
      <c r="AYA4" s="35">
        <f t="shared" si="21"/>
        <v>110</v>
      </c>
      <c r="AYB4" s="35">
        <f t="shared" si="21"/>
        <v>110</v>
      </c>
      <c r="AYC4" s="35">
        <f t="shared" si="21"/>
        <v>110</v>
      </c>
      <c r="AYD4" s="35">
        <f t="shared" si="21"/>
        <v>110</v>
      </c>
      <c r="AYE4" s="35">
        <f t="shared" si="21"/>
        <v>110</v>
      </c>
      <c r="AYF4" s="35">
        <f t="shared" si="21"/>
        <v>110</v>
      </c>
      <c r="AYG4" s="35">
        <f t="shared" si="21"/>
        <v>110</v>
      </c>
      <c r="AYH4" s="35">
        <f t="shared" si="21"/>
        <v>110</v>
      </c>
      <c r="AYI4" s="35">
        <f t="shared" si="21"/>
        <v>111</v>
      </c>
      <c r="AYJ4" s="35">
        <f t="shared" si="21"/>
        <v>111</v>
      </c>
      <c r="AYK4" s="35">
        <f t="shared" si="21"/>
        <v>111</v>
      </c>
      <c r="AYL4" s="35">
        <f t="shared" si="21"/>
        <v>111</v>
      </c>
      <c r="AYM4" s="35">
        <f t="shared" si="21"/>
        <v>111</v>
      </c>
      <c r="AYN4" s="35">
        <f t="shared" si="21"/>
        <v>111</v>
      </c>
      <c r="AYO4" s="35">
        <f t="shared" si="21"/>
        <v>111</v>
      </c>
      <c r="AYP4" s="35">
        <f t="shared" si="21"/>
        <v>111</v>
      </c>
      <c r="AYQ4" s="35">
        <f t="shared" si="21"/>
        <v>111</v>
      </c>
      <c r="AYR4" s="35">
        <f t="shared" si="21"/>
        <v>111</v>
      </c>
      <c r="AYS4" s="35">
        <f t="shared" si="21"/>
        <v>111</v>
      </c>
      <c r="AYT4" s="35">
        <f t="shared" si="21"/>
        <v>111</v>
      </c>
      <c r="AYU4" s="35">
        <f t="shared" si="21"/>
        <v>112</v>
      </c>
      <c r="AYV4" s="35">
        <f t="shared" si="21"/>
        <v>112</v>
      </c>
      <c r="AYW4" s="35">
        <f t="shared" si="21"/>
        <v>112</v>
      </c>
      <c r="AYX4" s="35">
        <f t="shared" si="21"/>
        <v>112</v>
      </c>
      <c r="AYY4" s="35">
        <f t="shared" si="21"/>
        <v>112</v>
      </c>
      <c r="AYZ4" s="35">
        <f t="shared" si="21"/>
        <v>112</v>
      </c>
      <c r="AZA4" s="35">
        <f t="shared" si="21"/>
        <v>112</v>
      </c>
      <c r="AZB4" s="35">
        <f t="shared" si="21"/>
        <v>112</v>
      </c>
      <c r="AZC4" s="35">
        <f t="shared" si="21"/>
        <v>112</v>
      </c>
      <c r="AZD4" s="35">
        <f t="shared" si="21"/>
        <v>112</v>
      </c>
      <c r="AZE4" s="35">
        <f t="shared" si="21"/>
        <v>112</v>
      </c>
      <c r="AZF4" s="35">
        <f t="shared" si="21"/>
        <v>112</v>
      </c>
      <c r="AZG4" s="35">
        <f t="shared" si="21"/>
        <v>113</v>
      </c>
      <c r="AZH4" s="35">
        <f t="shared" si="21"/>
        <v>113</v>
      </c>
      <c r="AZI4" s="35">
        <f t="shared" si="21"/>
        <v>113</v>
      </c>
      <c r="AZJ4" s="35">
        <f t="shared" si="21"/>
        <v>113</v>
      </c>
      <c r="AZK4" s="35">
        <f t="shared" ref="AZK4:BBV4" si="22">INT((AZK5-1)/12)+1</f>
        <v>113</v>
      </c>
      <c r="AZL4" s="35">
        <f t="shared" si="22"/>
        <v>113</v>
      </c>
      <c r="AZM4" s="35">
        <f t="shared" si="22"/>
        <v>113</v>
      </c>
      <c r="AZN4" s="35">
        <f t="shared" si="22"/>
        <v>113</v>
      </c>
      <c r="AZO4" s="35">
        <f t="shared" si="22"/>
        <v>113</v>
      </c>
      <c r="AZP4" s="35">
        <f t="shared" si="22"/>
        <v>113</v>
      </c>
      <c r="AZQ4" s="35">
        <f t="shared" si="22"/>
        <v>113</v>
      </c>
      <c r="AZR4" s="35">
        <f t="shared" si="22"/>
        <v>113</v>
      </c>
      <c r="AZS4" s="35">
        <f t="shared" si="22"/>
        <v>114</v>
      </c>
      <c r="AZT4" s="35">
        <f t="shared" si="22"/>
        <v>114</v>
      </c>
      <c r="AZU4" s="35">
        <f t="shared" si="22"/>
        <v>114</v>
      </c>
      <c r="AZV4" s="35">
        <f t="shared" si="22"/>
        <v>114</v>
      </c>
      <c r="AZW4" s="35">
        <f t="shared" si="22"/>
        <v>114</v>
      </c>
      <c r="AZX4" s="35">
        <f t="shared" si="22"/>
        <v>114</v>
      </c>
      <c r="AZY4" s="35">
        <f t="shared" si="22"/>
        <v>114</v>
      </c>
      <c r="AZZ4" s="35">
        <f t="shared" si="22"/>
        <v>114</v>
      </c>
      <c r="BAA4" s="35">
        <f t="shared" si="22"/>
        <v>114</v>
      </c>
      <c r="BAB4" s="35">
        <f t="shared" si="22"/>
        <v>114</v>
      </c>
      <c r="BAC4" s="35">
        <f t="shared" si="22"/>
        <v>114</v>
      </c>
      <c r="BAD4" s="35">
        <f t="shared" si="22"/>
        <v>114</v>
      </c>
      <c r="BAE4" s="35">
        <f t="shared" si="22"/>
        <v>115</v>
      </c>
      <c r="BAF4" s="35">
        <f t="shared" si="22"/>
        <v>115</v>
      </c>
      <c r="BAG4" s="35">
        <f t="shared" si="22"/>
        <v>115</v>
      </c>
      <c r="BAH4" s="35">
        <f t="shared" si="22"/>
        <v>115</v>
      </c>
      <c r="BAI4" s="35">
        <f t="shared" si="22"/>
        <v>115</v>
      </c>
      <c r="BAJ4" s="35">
        <f t="shared" si="22"/>
        <v>115</v>
      </c>
      <c r="BAK4" s="35">
        <f t="shared" si="22"/>
        <v>115</v>
      </c>
      <c r="BAL4" s="35">
        <f t="shared" si="22"/>
        <v>115</v>
      </c>
      <c r="BAM4" s="35">
        <f t="shared" si="22"/>
        <v>115</v>
      </c>
      <c r="BAN4" s="35">
        <f t="shared" si="22"/>
        <v>115</v>
      </c>
      <c r="BAO4" s="35">
        <f t="shared" si="22"/>
        <v>115</v>
      </c>
      <c r="BAP4" s="35">
        <f t="shared" si="22"/>
        <v>115</v>
      </c>
      <c r="BAQ4" s="35">
        <f t="shared" si="22"/>
        <v>116</v>
      </c>
      <c r="BAR4" s="35">
        <f t="shared" si="22"/>
        <v>116</v>
      </c>
      <c r="BAS4" s="35">
        <f t="shared" si="22"/>
        <v>116</v>
      </c>
      <c r="BAT4" s="35">
        <f t="shared" si="22"/>
        <v>116</v>
      </c>
      <c r="BAU4" s="35">
        <f t="shared" si="22"/>
        <v>116</v>
      </c>
      <c r="BAV4" s="35">
        <f t="shared" si="22"/>
        <v>116</v>
      </c>
      <c r="BAW4" s="35">
        <f t="shared" si="22"/>
        <v>116</v>
      </c>
      <c r="BAX4" s="35">
        <f t="shared" si="22"/>
        <v>116</v>
      </c>
      <c r="BAY4" s="35">
        <f t="shared" si="22"/>
        <v>116</v>
      </c>
      <c r="BAZ4" s="35">
        <f t="shared" si="22"/>
        <v>116</v>
      </c>
      <c r="BBA4" s="35">
        <f t="shared" si="22"/>
        <v>116</v>
      </c>
      <c r="BBB4" s="35">
        <f t="shared" si="22"/>
        <v>116</v>
      </c>
      <c r="BBC4" s="35">
        <f t="shared" si="22"/>
        <v>117</v>
      </c>
      <c r="BBD4" s="35">
        <f t="shared" si="22"/>
        <v>117</v>
      </c>
      <c r="BBE4" s="35">
        <f t="shared" si="22"/>
        <v>117</v>
      </c>
      <c r="BBF4" s="35">
        <f t="shared" si="22"/>
        <v>117</v>
      </c>
      <c r="BBG4" s="35">
        <f t="shared" si="22"/>
        <v>117</v>
      </c>
      <c r="BBH4" s="35">
        <f t="shared" si="22"/>
        <v>117</v>
      </c>
      <c r="BBI4" s="35">
        <f t="shared" si="22"/>
        <v>117</v>
      </c>
      <c r="BBJ4" s="35">
        <f t="shared" si="22"/>
        <v>117</v>
      </c>
      <c r="BBK4" s="35">
        <f t="shared" si="22"/>
        <v>117</v>
      </c>
      <c r="BBL4" s="35">
        <f t="shared" si="22"/>
        <v>117</v>
      </c>
      <c r="BBM4" s="35">
        <f t="shared" si="22"/>
        <v>117</v>
      </c>
      <c r="BBN4" s="35">
        <f t="shared" si="22"/>
        <v>117</v>
      </c>
      <c r="BBO4" s="35">
        <f t="shared" si="22"/>
        <v>118</v>
      </c>
      <c r="BBP4" s="35">
        <f t="shared" si="22"/>
        <v>118</v>
      </c>
      <c r="BBQ4" s="35">
        <f t="shared" si="22"/>
        <v>118</v>
      </c>
      <c r="BBR4" s="35">
        <f t="shared" si="22"/>
        <v>118</v>
      </c>
      <c r="BBS4" s="35">
        <f t="shared" si="22"/>
        <v>118</v>
      </c>
      <c r="BBT4" s="35">
        <f t="shared" si="22"/>
        <v>118</v>
      </c>
      <c r="BBU4" s="35">
        <f t="shared" si="22"/>
        <v>118</v>
      </c>
      <c r="BBV4" s="35">
        <f t="shared" si="22"/>
        <v>118</v>
      </c>
    </row>
    <row r="5" spans="2:1426" x14ac:dyDescent="0.3">
      <c r="C5" s="35" t="s">
        <v>121</v>
      </c>
      <c r="E5" s="67">
        <v>0</v>
      </c>
      <c r="F5" s="35">
        <f>IF(IFRS17_CF!E5+1-NewBusinessYear+1&lt;=0,0,IFRS17_CF!E5+1-NewBusinessYear+1)</f>
        <v>0</v>
      </c>
      <c r="G5" s="35">
        <f>IF(IFRS17_CF!F5+1-NewBusinessYear+1&lt;=0,0,IFRS17_CF!F5+1-NewBusinessYear+1)</f>
        <v>0</v>
      </c>
      <c r="H5" s="35">
        <f>IF(IFRS17_CF!G5+1-NewBusinessYear+1&lt;=0,0,IFRS17_CF!G5+1-NewBusinessYear+1)</f>
        <v>0</v>
      </c>
      <c r="I5" s="35">
        <f>IF(IFRS17_CF!H5+1-NewBusinessYear+1&lt;=0,0,IFRS17_CF!H5+1-NewBusinessYear+1)</f>
        <v>0</v>
      </c>
      <c r="J5" s="35">
        <f>IF(IFRS17_CF!I5+1-NewBusinessYear+1&lt;=0,0,IFRS17_CF!I5+1-NewBusinessYear+1)</f>
        <v>0</v>
      </c>
      <c r="K5" s="35">
        <f>IF(IFRS17_CF!J5+1-NewBusinessYear+1&lt;=0,0,IFRS17_CF!J5+1-NewBusinessYear+1)</f>
        <v>0</v>
      </c>
      <c r="L5" s="35">
        <f>IF(IFRS17_CF!K5+1-NewBusinessYear+1&lt;=0,0,IFRS17_CF!K5+1-NewBusinessYear+1)</f>
        <v>0</v>
      </c>
      <c r="M5" s="35">
        <f>IF(IFRS17_CF!L5+1-NewBusinessYear+1&lt;=0,0,IFRS17_CF!L5+1-NewBusinessYear+1)</f>
        <v>0</v>
      </c>
      <c r="N5" s="35">
        <f>IF(IFRS17_CF!M5+1-NewBusinessYear+1&lt;=0,0,IFRS17_CF!M5+1-NewBusinessYear+1)</f>
        <v>0</v>
      </c>
      <c r="O5" s="35">
        <f>IF(IFRS17_CF!N5+1-NewBusinessYear+1&lt;=0,0,IFRS17_CF!N5+1-NewBusinessYear+1)</f>
        <v>1</v>
      </c>
      <c r="P5" s="35">
        <f>IF(IFRS17_CF!O5+1-NewBusinessYear+1&lt;=0,0,IFRS17_CF!O5+1-NewBusinessYear+1)</f>
        <v>2</v>
      </c>
      <c r="Q5" s="35">
        <f>IF(IFRS17_CF!P5+1-NewBusinessYear+1&lt;=0,0,IFRS17_CF!P5+1-NewBusinessYear+1)</f>
        <v>3</v>
      </c>
      <c r="R5" s="35">
        <f>IF(IFRS17_CF!Q5+1-NewBusinessYear+1&lt;=0,0,IFRS17_CF!Q5+1-NewBusinessYear+1)</f>
        <v>4</v>
      </c>
      <c r="S5" s="35">
        <f>IF(IFRS17_CF!R5+1-NewBusinessYear+1&lt;=0,0,IFRS17_CF!R5+1-NewBusinessYear+1)</f>
        <v>5</v>
      </c>
      <c r="T5" s="35">
        <f>IF(IFRS17_CF!S5+1-NewBusinessYear+1&lt;=0,0,IFRS17_CF!S5+1-NewBusinessYear+1)</f>
        <v>6</v>
      </c>
      <c r="U5" s="35">
        <f>IF(IFRS17_CF!T5+1-NewBusinessYear+1&lt;=0,0,IFRS17_CF!T5+1-NewBusinessYear+1)</f>
        <v>7</v>
      </c>
      <c r="V5" s="35">
        <f>IF(IFRS17_CF!U5+1-NewBusinessYear+1&lt;=0,0,IFRS17_CF!U5+1-NewBusinessYear+1)</f>
        <v>8</v>
      </c>
      <c r="W5" s="35">
        <f>IF(IFRS17_CF!V5+1-NewBusinessYear+1&lt;=0,0,IFRS17_CF!V5+1-NewBusinessYear+1)</f>
        <v>9</v>
      </c>
      <c r="X5" s="35">
        <f>IF(IFRS17_CF!W5+1-NewBusinessYear+1&lt;=0,0,IFRS17_CF!W5+1-NewBusinessYear+1)</f>
        <v>10</v>
      </c>
      <c r="Y5" s="35">
        <f>IF(IFRS17_CF!X5+1-NewBusinessYear+1&lt;=0,0,IFRS17_CF!X5+1-NewBusinessYear+1)</f>
        <v>11</v>
      </c>
      <c r="Z5" s="35">
        <f>IF(IFRS17_CF!Y5+1-NewBusinessYear+1&lt;=0,0,IFRS17_CF!Y5+1-NewBusinessYear+1)</f>
        <v>12</v>
      </c>
      <c r="AA5" s="35">
        <f>IF(IFRS17_CF!Z5+1-NewBusinessYear+1&lt;=0,0,IFRS17_CF!Z5+1-NewBusinessYear+1)</f>
        <v>13</v>
      </c>
      <c r="AB5" s="35">
        <f>IF(IFRS17_CF!AA5+1-NewBusinessYear+1&lt;=0,0,IFRS17_CF!AA5+1-NewBusinessYear+1)</f>
        <v>14</v>
      </c>
      <c r="AC5" s="35">
        <f>IF(IFRS17_CF!AB5+1-NewBusinessYear+1&lt;=0,0,IFRS17_CF!AB5+1-NewBusinessYear+1)</f>
        <v>15</v>
      </c>
      <c r="AD5" s="35">
        <f>IF(IFRS17_CF!AC5+1-NewBusinessYear+1&lt;=0,0,IFRS17_CF!AC5+1-NewBusinessYear+1)</f>
        <v>16</v>
      </c>
      <c r="AE5" s="35">
        <f>IF(IFRS17_CF!AD5+1-NewBusinessYear+1&lt;=0,0,IFRS17_CF!AD5+1-NewBusinessYear+1)</f>
        <v>17</v>
      </c>
      <c r="AF5" s="35">
        <f>IF(IFRS17_CF!AE5+1-NewBusinessYear+1&lt;=0,0,IFRS17_CF!AE5+1-NewBusinessYear+1)</f>
        <v>18</v>
      </c>
      <c r="AG5" s="35">
        <f>IF(IFRS17_CF!AF5+1-NewBusinessYear+1&lt;=0,0,IFRS17_CF!AF5+1-NewBusinessYear+1)</f>
        <v>19</v>
      </c>
      <c r="AH5" s="35">
        <f>IF(IFRS17_CF!AG5+1-NewBusinessYear+1&lt;=0,0,IFRS17_CF!AG5+1-NewBusinessYear+1)</f>
        <v>20</v>
      </c>
      <c r="AI5" s="35">
        <f>IF(IFRS17_CF!AH5+1-NewBusinessYear+1&lt;=0,0,IFRS17_CF!AH5+1-NewBusinessYear+1)</f>
        <v>21</v>
      </c>
      <c r="AJ5" s="35">
        <f>IF(IFRS17_CF!AI5+1-NewBusinessYear+1&lt;=0,0,IFRS17_CF!AI5+1-NewBusinessYear+1)</f>
        <v>22</v>
      </c>
      <c r="AK5" s="35">
        <f>IF(IFRS17_CF!AJ5+1-NewBusinessYear+1&lt;=0,0,IFRS17_CF!AJ5+1-NewBusinessYear+1)</f>
        <v>23</v>
      </c>
      <c r="AL5" s="35">
        <f>IF(IFRS17_CF!AK5+1-NewBusinessYear+1&lt;=0,0,IFRS17_CF!AK5+1-NewBusinessYear+1)</f>
        <v>24</v>
      </c>
      <c r="AM5" s="35">
        <f>IF(IFRS17_CF!AL5+1-NewBusinessYear+1&lt;=0,0,IFRS17_CF!AL5+1-NewBusinessYear+1)</f>
        <v>25</v>
      </c>
      <c r="AN5" s="35">
        <f>IF(IFRS17_CF!AM5+1-NewBusinessYear+1&lt;=0,0,IFRS17_CF!AM5+1-NewBusinessYear+1)</f>
        <v>26</v>
      </c>
      <c r="AO5" s="35">
        <f>IF(IFRS17_CF!AN5+1-NewBusinessYear+1&lt;=0,0,IFRS17_CF!AN5+1-NewBusinessYear+1)</f>
        <v>27</v>
      </c>
      <c r="AP5" s="35">
        <f>IF(IFRS17_CF!AO5+1-NewBusinessYear+1&lt;=0,0,IFRS17_CF!AO5+1-NewBusinessYear+1)</f>
        <v>28</v>
      </c>
      <c r="AQ5" s="35">
        <f>IF(IFRS17_CF!AP5+1-NewBusinessYear+1&lt;=0,0,IFRS17_CF!AP5+1-NewBusinessYear+1)</f>
        <v>29</v>
      </c>
      <c r="AR5" s="35">
        <f>IF(IFRS17_CF!AQ5+1-NewBusinessYear+1&lt;=0,0,IFRS17_CF!AQ5+1-NewBusinessYear+1)</f>
        <v>30</v>
      </c>
      <c r="AS5" s="35">
        <f>IF(IFRS17_CF!AR5+1-NewBusinessYear+1&lt;=0,0,IFRS17_CF!AR5+1-NewBusinessYear+1)</f>
        <v>31</v>
      </c>
      <c r="AT5" s="35">
        <f>IF(IFRS17_CF!AS5+1-NewBusinessYear+1&lt;=0,0,IFRS17_CF!AS5+1-NewBusinessYear+1)</f>
        <v>32</v>
      </c>
      <c r="AU5" s="35">
        <f>IF(IFRS17_CF!AT5+1-NewBusinessYear+1&lt;=0,0,IFRS17_CF!AT5+1-NewBusinessYear+1)</f>
        <v>33</v>
      </c>
      <c r="AV5" s="35">
        <f>IF(IFRS17_CF!AU5+1-NewBusinessYear+1&lt;=0,0,IFRS17_CF!AU5+1-NewBusinessYear+1)</f>
        <v>34</v>
      </c>
      <c r="AW5" s="35">
        <f>IF(IFRS17_CF!AV5+1-NewBusinessYear+1&lt;=0,0,IFRS17_CF!AV5+1-NewBusinessYear+1)</f>
        <v>35</v>
      </c>
      <c r="AX5" s="35">
        <f>IF(IFRS17_CF!AW5+1-NewBusinessYear+1&lt;=0,0,IFRS17_CF!AW5+1-NewBusinessYear+1)</f>
        <v>36</v>
      </c>
      <c r="AY5" s="35">
        <f>IF(IFRS17_CF!AX5+1-NewBusinessYear+1&lt;=0,0,IFRS17_CF!AX5+1-NewBusinessYear+1)</f>
        <v>37</v>
      </c>
      <c r="AZ5" s="35">
        <f>IF(IFRS17_CF!AY5+1-NewBusinessYear+1&lt;=0,0,IFRS17_CF!AY5+1-NewBusinessYear+1)</f>
        <v>38</v>
      </c>
      <c r="BA5" s="35">
        <f>IF(IFRS17_CF!AZ5+1-NewBusinessYear+1&lt;=0,0,IFRS17_CF!AZ5+1-NewBusinessYear+1)</f>
        <v>39</v>
      </c>
      <c r="BB5" s="35">
        <f>IF(IFRS17_CF!BA5+1-NewBusinessYear+1&lt;=0,0,IFRS17_CF!BA5+1-NewBusinessYear+1)</f>
        <v>40</v>
      </c>
      <c r="BC5" s="35">
        <f>IF(IFRS17_CF!BB5+1-NewBusinessYear+1&lt;=0,0,IFRS17_CF!BB5+1-NewBusinessYear+1)</f>
        <v>41</v>
      </c>
      <c r="BD5" s="35">
        <f>IF(IFRS17_CF!BC5+1-NewBusinessYear+1&lt;=0,0,IFRS17_CF!BC5+1-NewBusinessYear+1)</f>
        <v>42</v>
      </c>
      <c r="BE5" s="35">
        <f>IF(IFRS17_CF!BD5+1-NewBusinessYear+1&lt;=0,0,IFRS17_CF!BD5+1-NewBusinessYear+1)</f>
        <v>43</v>
      </c>
      <c r="BF5" s="35">
        <f>IF(IFRS17_CF!BE5+1-NewBusinessYear+1&lt;=0,0,IFRS17_CF!BE5+1-NewBusinessYear+1)</f>
        <v>44</v>
      </c>
      <c r="BG5" s="35">
        <f>IF(IFRS17_CF!BF5+1-NewBusinessYear+1&lt;=0,0,IFRS17_CF!BF5+1-NewBusinessYear+1)</f>
        <v>45</v>
      </c>
      <c r="BH5" s="35">
        <f>IF(IFRS17_CF!BG5+1-NewBusinessYear+1&lt;=0,0,IFRS17_CF!BG5+1-NewBusinessYear+1)</f>
        <v>46</v>
      </c>
      <c r="BI5" s="35">
        <f>IF(IFRS17_CF!BH5+1-NewBusinessYear+1&lt;=0,0,IFRS17_CF!BH5+1-NewBusinessYear+1)</f>
        <v>47</v>
      </c>
      <c r="BJ5" s="35">
        <f>IF(IFRS17_CF!BI5+1-NewBusinessYear+1&lt;=0,0,IFRS17_CF!BI5+1-NewBusinessYear+1)</f>
        <v>48</v>
      </c>
      <c r="BK5" s="35">
        <f>IF(IFRS17_CF!BJ5+1-NewBusinessYear+1&lt;=0,0,IFRS17_CF!BJ5+1-NewBusinessYear+1)</f>
        <v>49</v>
      </c>
      <c r="BL5" s="35">
        <f>IF(IFRS17_CF!BK5+1-NewBusinessYear+1&lt;=0,0,IFRS17_CF!BK5+1-NewBusinessYear+1)</f>
        <v>50</v>
      </c>
      <c r="BM5" s="35">
        <f>IF(IFRS17_CF!BL5+1-NewBusinessYear+1&lt;=0,0,IFRS17_CF!BL5+1-NewBusinessYear+1)</f>
        <v>51</v>
      </c>
      <c r="BN5" s="35">
        <f>IF(IFRS17_CF!BM5+1-NewBusinessYear+1&lt;=0,0,IFRS17_CF!BM5+1-NewBusinessYear+1)</f>
        <v>52</v>
      </c>
      <c r="BO5" s="35">
        <f>IF(IFRS17_CF!BN5+1-NewBusinessYear+1&lt;=0,0,IFRS17_CF!BN5+1-NewBusinessYear+1)</f>
        <v>53</v>
      </c>
      <c r="BP5" s="35">
        <f>IF(IFRS17_CF!BO5+1-NewBusinessYear+1&lt;=0,0,IFRS17_CF!BO5+1-NewBusinessYear+1)</f>
        <v>54</v>
      </c>
      <c r="BQ5" s="35">
        <f>IF(IFRS17_CF!BP5+1-NewBusinessYear+1&lt;=0,0,IFRS17_CF!BP5+1-NewBusinessYear+1)</f>
        <v>55</v>
      </c>
      <c r="BR5" s="35">
        <f>IF(IFRS17_CF!BQ5+1-NewBusinessYear+1&lt;=0,0,IFRS17_CF!BQ5+1-NewBusinessYear+1)</f>
        <v>56</v>
      </c>
      <c r="BS5" s="35">
        <f>IF(IFRS17_CF!BR5+1-NewBusinessYear+1&lt;=0,0,IFRS17_CF!BR5+1-NewBusinessYear+1)</f>
        <v>57</v>
      </c>
      <c r="BT5" s="35">
        <f>IF(IFRS17_CF!BS5+1-NewBusinessYear+1&lt;=0,0,IFRS17_CF!BS5+1-NewBusinessYear+1)</f>
        <v>58</v>
      </c>
      <c r="BU5" s="35">
        <f>IF(IFRS17_CF!BT5+1-NewBusinessYear+1&lt;=0,0,IFRS17_CF!BT5+1-NewBusinessYear+1)</f>
        <v>59</v>
      </c>
      <c r="BV5" s="35">
        <f>IF(IFRS17_CF!BU5+1-NewBusinessYear+1&lt;=0,0,IFRS17_CF!BU5+1-NewBusinessYear+1)</f>
        <v>60</v>
      </c>
      <c r="BW5" s="35">
        <f>IF(IFRS17_CF!BV5+1-NewBusinessYear+1&lt;=0,0,IFRS17_CF!BV5+1-NewBusinessYear+1)</f>
        <v>61</v>
      </c>
      <c r="BX5" s="35">
        <f>IF(IFRS17_CF!BW5+1-NewBusinessYear+1&lt;=0,0,IFRS17_CF!BW5+1-NewBusinessYear+1)</f>
        <v>62</v>
      </c>
      <c r="BY5" s="35">
        <f>IF(IFRS17_CF!BX5+1-NewBusinessYear+1&lt;=0,0,IFRS17_CF!BX5+1-NewBusinessYear+1)</f>
        <v>63</v>
      </c>
      <c r="BZ5" s="35">
        <f>IF(IFRS17_CF!BY5+1-NewBusinessYear+1&lt;=0,0,IFRS17_CF!BY5+1-NewBusinessYear+1)</f>
        <v>64</v>
      </c>
      <c r="CA5" s="35">
        <f>IF(IFRS17_CF!BZ5+1-NewBusinessYear+1&lt;=0,0,IFRS17_CF!BZ5+1-NewBusinessYear+1)</f>
        <v>65</v>
      </c>
      <c r="CB5" s="35">
        <f>IF(IFRS17_CF!CA5+1-NewBusinessYear+1&lt;=0,0,IFRS17_CF!CA5+1-NewBusinessYear+1)</f>
        <v>66</v>
      </c>
      <c r="CC5" s="35">
        <f>IF(IFRS17_CF!CB5+1-NewBusinessYear+1&lt;=0,0,IFRS17_CF!CB5+1-NewBusinessYear+1)</f>
        <v>67</v>
      </c>
      <c r="CD5" s="35">
        <f>IF(IFRS17_CF!CC5+1-NewBusinessYear+1&lt;=0,0,IFRS17_CF!CC5+1-NewBusinessYear+1)</f>
        <v>68</v>
      </c>
      <c r="CE5" s="35">
        <f>IF(IFRS17_CF!CD5+1-NewBusinessYear+1&lt;=0,0,IFRS17_CF!CD5+1-NewBusinessYear+1)</f>
        <v>69</v>
      </c>
      <c r="CF5" s="35">
        <f>IF(IFRS17_CF!CE5+1-NewBusinessYear+1&lt;=0,0,IFRS17_CF!CE5+1-NewBusinessYear+1)</f>
        <v>70</v>
      </c>
      <c r="CG5" s="35">
        <f>IF(IFRS17_CF!CF5+1-NewBusinessYear+1&lt;=0,0,IFRS17_CF!CF5+1-NewBusinessYear+1)</f>
        <v>71</v>
      </c>
      <c r="CH5" s="35">
        <f>IF(IFRS17_CF!CG5+1-NewBusinessYear+1&lt;=0,0,IFRS17_CF!CG5+1-NewBusinessYear+1)</f>
        <v>72</v>
      </c>
      <c r="CI5" s="35">
        <f>IF(IFRS17_CF!CH5+1-NewBusinessYear+1&lt;=0,0,IFRS17_CF!CH5+1-NewBusinessYear+1)</f>
        <v>73</v>
      </c>
      <c r="CJ5" s="35">
        <f>IF(IFRS17_CF!CI5+1-NewBusinessYear+1&lt;=0,0,IFRS17_CF!CI5+1-NewBusinessYear+1)</f>
        <v>74</v>
      </c>
      <c r="CK5" s="35">
        <f>IF(IFRS17_CF!CJ5+1-NewBusinessYear+1&lt;=0,0,IFRS17_CF!CJ5+1-NewBusinessYear+1)</f>
        <v>75</v>
      </c>
      <c r="CL5" s="35">
        <f>IF(IFRS17_CF!CK5+1-NewBusinessYear+1&lt;=0,0,IFRS17_CF!CK5+1-NewBusinessYear+1)</f>
        <v>76</v>
      </c>
      <c r="CM5" s="35">
        <f>IF(IFRS17_CF!CL5+1-NewBusinessYear+1&lt;=0,0,IFRS17_CF!CL5+1-NewBusinessYear+1)</f>
        <v>77</v>
      </c>
      <c r="CN5" s="35">
        <f>IF(IFRS17_CF!CM5+1-NewBusinessYear+1&lt;=0,0,IFRS17_CF!CM5+1-NewBusinessYear+1)</f>
        <v>78</v>
      </c>
      <c r="CO5" s="35">
        <f>IF(IFRS17_CF!CN5+1-NewBusinessYear+1&lt;=0,0,IFRS17_CF!CN5+1-NewBusinessYear+1)</f>
        <v>79</v>
      </c>
      <c r="CP5" s="35">
        <f>IF(IFRS17_CF!CO5+1-NewBusinessYear+1&lt;=0,0,IFRS17_CF!CO5+1-NewBusinessYear+1)</f>
        <v>80</v>
      </c>
      <c r="CQ5" s="35">
        <f>IF(IFRS17_CF!CP5+1-NewBusinessYear+1&lt;=0,0,IFRS17_CF!CP5+1-NewBusinessYear+1)</f>
        <v>81</v>
      </c>
      <c r="CR5" s="35">
        <f>IF(IFRS17_CF!CQ5+1-NewBusinessYear+1&lt;=0,0,IFRS17_CF!CQ5+1-NewBusinessYear+1)</f>
        <v>82</v>
      </c>
      <c r="CS5" s="35">
        <f>IF(IFRS17_CF!CR5+1-NewBusinessYear+1&lt;=0,0,IFRS17_CF!CR5+1-NewBusinessYear+1)</f>
        <v>83</v>
      </c>
      <c r="CT5" s="35">
        <f>IF(IFRS17_CF!CS5+1-NewBusinessYear+1&lt;=0,0,IFRS17_CF!CS5+1-NewBusinessYear+1)</f>
        <v>84</v>
      </c>
      <c r="CU5" s="35">
        <f>IF(IFRS17_CF!CT5+1-NewBusinessYear+1&lt;=0,0,IFRS17_CF!CT5+1-NewBusinessYear+1)</f>
        <v>85</v>
      </c>
      <c r="CV5" s="35">
        <f>IF(IFRS17_CF!CU5+1-NewBusinessYear+1&lt;=0,0,IFRS17_CF!CU5+1-NewBusinessYear+1)</f>
        <v>86</v>
      </c>
      <c r="CW5" s="35">
        <f>IF(IFRS17_CF!CV5+1-NewBusinessYear+1&lt;=0,0,IFRS17_CF!CV5+1-NewBusinessYear+1)</f>
        <v>87</v>
      </c>
      <c r="CX5" s="35">
        <f>IF(IFRS17_CF!CW5+1-NewBusinessYear+1&lt;=0,0,IFRS17_CF!CW5+1-NewBusinessYear+1)</f>
        <v>88</v>
      </c>
      <c r="CY5" s="35">
        <f>IF(IFRS17_CF!CX5+1-NewBusinessYear+1&lt;=0,0,IFRS17_CF!CX5+1-NewBusinessYear+1)</f>
        <v>89</v>
      </c>
      <c r="CZ5" s="35">
        <f>IF(IFRS17_CF!CY5+1-NewBusinessYear+1&lt;=0,0,IFRS17_CF!CY5+1-NewBusinessYear+1)</f>
        <v>90</v>
      </c>
      <c r="DA5" s="35">
        <f>IF(IFRS17_CF!CZ5+1-NewBusinessYear+1&lt;=0,0,IFRS17_CF!CZ5+1-NewBusinessYear+1)</f>
        <v>91</v>
      </c>
      <c r="DB5" s="35">
        <f>IF(IFRS17_CF!DA5+1-NewBusinessYear+1&lt;=0,0,IFRS17_CF!DA5+1-NewBusinessYear+1)</f>
        <v>92</v>
      </c>
      <c r="DC5" s="35">
        <f>IF(IFRS17_CF!DB5+1-NewBusinessYear+1&lt;=0,0,IFRS17_CF!DB5+1-NewBusinessYear+1)</f>
        <v>93</v>
      </c>
      <c r="DD5" s="35">
        <f>IF(IFRS17_CF!DC5+1-NewBusinessYear+1&lt;=0,0,IFRS17_CF!DC5+1-NewBusinessYear+1)</f>
        <v>94</v>
      </c>
      <c r="DE5" s="35">
        <f>IF(IFRS17_CF!DD5+1-NewBusinessYear+1&lt;=0,0,IFRS17_CF!DD5+1-NewBusinessYear+1)</f>
        <v>95</v>
      </c>
      <c r="DF5" s="35">
        <f>IF(IFRS17_CF!DE5+1-NewBusinessYear+1&lt;=0,0,IFRS17_CF!DE5+1-NewBusinessYear+1)</f>
        <v>96</v>
      </c>
      <c r="DG5" s="35">
        <f>IF(IFRS17_CF!DF5+1-NewBusinessYear+1&lt;=0,0,IFRS17_CF!DF5+1-NewBusinessYear+1)</f>
        <v>97</v>
      </c>
      <c r="DH5" s="35">
        <f>IF(IFRS17_CF!DG5+1-NewBusinessYear+1&lt;=0,0,IFRS17_CF!DG5+1-NewBusinessYear+1)</f>
        <v>98</v>
      </c>
      <c r="DI5" s="35">
        <f>IF(IFRS17_CF!DH5+1-NewBusinessYear+1&lt;=0,0,IFRS17_CF!DH5+1-NewBusinessYear+1)</f>
        <v>99</v>
      </c>
      <c r="DJ5" s="35">
        <f>IF(IFRS17_CF!DI5+1-NewBusinessYear+1&lt;=0,0,IFRS17_CF!DI5+1-NewBusinessYear+1)</f>
        <v>100</v>
      </c>
      <c r="DK5" s="35">
        <f>IF(IFRS17_CF!DJ5+1-NewBusinessYear+1&lt;=0,0,IFRS17_CF!DJ5+1-NewBusinessYear+1)</f>
        <v>101</v>
      </c>
      <c r="DL5" s="35">
        <f>IF(IFRS17_CF!DK5+1-NewBusinessYear+1&lt;=0,0,IFRS17_CF!DK5+1-NewBusinessYear+1)</f>
        <v>102</v>
      </c>
      <c r="DM5" s="35">
        <f>IF(IFRS17_CF!DL5+1-NewBusinessYear+1&lt;=0,0,IFRS17_CF!DL5+1-NewBusinessYear+1)</f>
        <v>103</v>
      </c>
      <c r="DN5" s="35">
        <f>IF(IFRS17_CF!DM5+1-NewBusinessYear+1&lt;=0,0,IFRS17_CF!DM5+1-NewBusinessYear+1)</f>
        <v>104</v>
      </c>
      <c r="DO5" s="35">
        <f>IF(IFRS17_CF!DN5+1-NewBusinessYear+1&lt;=0,0,IFRS17_CF!DN5+1-NewBusinessYear+1)</f>
        <v>105</v>
      </c>
      <c r="DP5" s="35">
        <f>IF(IFRS17_CF!DO5+1-NewBusinessYear+1&lt;=0,0,IFRS17_CF!DO5+1-NewBusinessYear+1)</f>
        <v>106</v>
      </c>
      <c r="DQ5" s="35">
        <f>IF(IFRS17_CF!DP5+1-NewBusinessYear+1&lt;=0,0,IFRS17_CF!DP5+1-NewBusinessYear+1)</f>
        <v>107</v>
      </c>
      <c r="DR5" s="35">
        <f>IF(IFRS17_CF!DQ5+1-NewBusinessYear+1&lt;=0,0,IFRS17_CF!DQ5+1-NewBusinessYear+1)</f>
        <v>108</v>
      </c>
      <c r="DS5" s="35">
        <f>IF(IFRS17_CF!DR5+1-NewBusinessYear+1&lt;=0,0,IFRS17_CF!DR5+1-NewBusinessYear+1)</f>
        <v>109</v>
      </c>
      <c r="DT5" s="35">
        <f>IF(IFRS17_CF!DS5+1-NewBusinessYear+1&lt;=0,0,IFRS17_CF!DS5+1-NewBusinessYear+1)</f>
        <v>110</v>
      </c>
      <c r="DU5" s="35">
        <f>IF(IFRS17_CF!DT5+1-NewBusinessYear+1&lt;=0,0,IFRS17_CF!DT5+1-NewBusinessYear+1)</f>
        <v>111</v>
      </c>
      <c r="DV5" s="35">
        <f>IF(IFRS17_CF!DU5+1-NewBusinessYear+1&lt;=0,0,IFRS17_CF!DU5+1-NewBusinessYear+1)</f>
        <v>112</v>
      </c>
      <c r="DW5" s="35">
        <f>IF(IFRS17_CF!DV5+1-NewBusinessYear+1&lt;=0,0,IFRS17_CF!DV5+1-NewBusinessYear+1)</f>
        <v>113</v>
      </c>
      <c r="DX5" s="35">
        <f>IF(IFRS17_CF!DW5+1-NewBusinessYear+1&lt;=0,0,IFRS17_CF!DW5+1-NewBusinessYear+1)</f>
        <v>114</v>
      </c>
      <c r="DY5" s="35">
        <f>IF(IFRS17_CF!DX5+1-NewBusinessYear+1&lt;=0,0,IFRS17_CF!DX5+1-NewBusinessYear+1)</f>
        <v>115</v>
      </c>
      <c r="DZ5" s="35">
        <f>IF(IFRS17_CF!DY5+1-NewBusinessYear+1&lt;=0,0,IFRS17_CF!DY5+1-NewBusinessYear+1)</f>
        <v>116</v>
      </c>
      <c r="EA5" s="35">
        <f>IF(IFRS17_CF!DZ5+1-NewBusinessYear+1&lt;=0,0,IFRS17_CF!DZ5+1-NewBusinessYear+1)</f>
        <v>117</v>
      </c>
      <c r="EB5" s="35">
        <f>IF(IFRS17_CF!EA5+1-NewBusinessYear+1&lt;=0,0,IFRS17_CF!EA5+1-NewBusinessYear+1)</f>
        <v>118</v>
      </c>
      <c r="EC5" s="35">
        <f>IF(IFRS17_CF!EB5+1-NewBusinessYear+1&lt;=0,0,IFRS17_CF!EB5+1-NewBusinessYear+1)</f>
        <v>119</v>
      </c>
      <c r="ED5" s="35">
        <f>IF(IFRS17_CF!EC5+1-NewBusinessYear+1&lt;=0,0,IFRS17_CF!EC5+1-NewBusinessYear+1)</f>
        <v>120</v>
      </c>
      <c r="EE5" s="35">
        <f>IF(IFRS17_CF!ED5+1-NewBusinessYear+1&lt;=0,0,IFRS17_CF!ED5+1-NewBusinessYear+1)</f>
        <v>121</v>
      </c>
      <c r="EF5" s="35">
        <f>IF(IFRS17_CF!EE5+1-NewBusinessYear+1&lt;=0,0,IFRS17_CF!EE5+1-NewBusinessYear+1)</f>
        <v>122</v>
      </c>
      <c r="EG5" s="35">
        <f>IF(IFRS17_CF!EF5+1-NewBusinessYear+1&lt;=0,0,IFRS17_CF!EF5+1-NewBusinessYear+1)</f>
        <v>123</v>
      </c>
      <c r="EH5" s="35">
        <f>IF(IFRS17_CF!EG5+1-NewBusinessYear+1&lt;=0,0,IFRS17_CF!EG5+1-NewBusinessYear+1)</f>
        <v>124</v>
      </c>
      <c r="EI5" s="35">
        <f>IF(IFRS17_CF!EH5+1-NewBusinessYear+1&lt;=0,0,IFRS17_CF!EH5+1-NewBusinessYear+1)</f>
        <v>125</v>
      </c>
      <c r="EJ5" s="35">
        <f>IF(IFRS17_CF!EI5+1-NewBusinessYear+1&lt;=0,0,IFRS17_CF!EI5+1-NewBusinessYear+1)</f>
        <v>126</v>
      </c>
      <c r="EK5" s="35">
        <f>IF(IFRS17_CF!EJ5+1-NewBusinessYear+1&lt;=0,0,IFRS17_CF!EJ5+1-NewBusinessYear+1)</f>
        <v>127</v>
      </c>
      <c r="EL5" s="35">
        <f>IF(IFRS17_CF!EK5+1-NewBusinessYear+1&lt;=0,0,IFRS17_CF!EK5+1-NewBusinessYear+1)</f>
        <v>128</v>
      </c>
      <c r="EM5" s="35">
        <f>IF(IFRS17_CF!EL5+1-NewBusinessYear+1&lt;=0,0,IFRS17_CF!EL5+1-NewBusinessYear+1)</f>
        <v>129</v>
      </c>
      <c r="EN5" s="35">
        <f>IF(IFRS17_CF!EM5+1-NewBusinessYear+1&lt;=0,0,IFRS17_CF!EM5+1-NewBusinessYear+1)</f>
        <v>130</v>
      </c>
      <c r="EO5" s="35">
        <f>IF(IFRS17_CF!EN5+1-NewBusinessYear+1&lt;=0,0,IFRS17_CF!EN5+1-NewBusinessYear+1)</f>
        <v>131</v>
      </c>
      <c r="EP5" s="35">
        <f>IF(IFRS17_CF!EO5+1-NewBusinessYear+1&lt;=0,0,IFRS17_CF!EO5+1-NewBusinessYear+1)</f>
        <v>132</v>
      </c>
      <c r="EQ5" s="35">
        <f>IF(IFRS17_CF!EP5+1-NewBusinessYear+1&lt;=0,0,IFRS17_CF!EP5+1-NewBusinessYear+1)</f>
        <v>133</v>
      </c>
      <c r="ER5" s="35">
        <f>IF(IFRS17_CF!EQ5+1-NewBusinessYear+1&lt;=0,0,IFRS17_CF!EQ5+1-NewBusinessYear+1)</f>
        <v>134</v>
      </c>
      <c r="ES5" s="35">
        <f>IF(IFRS17_CF!ER5+1-NewBusinessYear+1&lt;=0,0,IFRS17_CF!ER5+1-NewBusinessYear+1)</f>
        <v>135</v>
      </c>
      <c r="ET5" s="35">
        <f>IF(IFRS17_CF!ES5+1-NewBusinessYear+1&lt;=0,0,IFRS17_CF!ES5+1-NewBusinessYear+1)</f>
        <v>136</v>
      </c>
      <c r="EU5" s="35">
        <f>IF(IFRS17_CF!ET5+1-NewBusinessYear+1&lt;=0,0,IFRS17_CF!ET5+1-NewBusinessYear+1)</f>
        <v>137</v>
      </c>
      <c r="EV5" s="35">
        <f>IF(IFRS17_CF!EU5+1-NewBusinessYear+1&lt;=0,0,IFRS17_CF!EU5+1-NewBusinessYear+1)</f>
        <v>138</v>
      </c>
      <c r="EW5" s="35">
        <f>IF(IFRS17_CF!EV5+1-NewBusinessYear+1&lt;=0,0,IFRS17_CF!EV5+1-NewBusinessYear+1)</f>
        <v>139</v>
      </c>
      <c r="EX5" s="35">
        <f>IF(IFRS17_CF!EW5+1-NewBusinessYear+1&lt;=0,0,IFRS17_CF!EW5+1-NewBusinessYear+1)</f>
        <v>140</v>
      </c>
      <c r="EY5" s="35">
        <f>IF(IFRS17_CF!EX5+1-NewBusinessYear+1&lt;=0,0,IFRS17_CF!EX5+1-NewBusinessYear+1)</f>
        <v>141</v>
      </c>
      <c r="EZ5" s="35">
        <f>IF(IFRS17_CF!EY5+1-NewBusinessYear+1&lt;=0,0,IFRS17_CF!EY5+1-NewBusinessYear+1)</f>
        <v>142</v>
      </c>
      <c r="FA5" s="35">
        <f>IF(IFRS17_CF!EZ5+1-NewBusinessYear+1&lt;=0,0,IFRS17_CF!EZ5+1-NewBusinessYear+1)</f>
        <v>143</v>
      </c>
      <c r="FB5" s="35">
        <f>IF(IFRS17_CF!FA5+1-NewBusinessYear+1&lt;=0,0,IFRS17_CF!FA5+1-NewBusinessYear+1)</f>
        <v>144</v>
      </c>
      <c r="FC5" s="35">
        <f>IF(IFRS17_CF!FB5+1-NewBusinessYear+1&lt;=0,0,IFRS17_CF!FB5+1-NewBusinessYear+1)</f>
        <v>145</v>
      </c>
      <c r="FD5" s="35">
        <f>IF(IFRS17_CF!FC5+1-NewBusinessYear+1&lt;=0,0,IFRS17_CF!FC5+1-NewBusinessYear+1)</f>
        <v>146</v>
      </c>
      <c r="FE5" s="35">
        <f>IF(IFRS17_CF!FD5+1-NewBusinessYear+1&lt;=0,0,IFRS17_CF!FD5+1-NewBusinessYear+1)</f>
        <v>147</v>
      </c>
      <c r="FF5" s="35">
        <f>IF(IFRS17_CF!FE5+1-NewBusinessYear+1&lt;=0,0,IFRS17_CF!FE5+1-NewBusinessYear+1)</f>
        <v>148</v>
      </c>
      <c r="FG5" s="35">
        <f>IF(IFRS17_CF!FF5+1-NewBusinessYear+1&lt;=0,0,IFRS17_CF!FF5+1-NewBusinessYear+1)</f>
        <v>149</v>
      </c>
      <c r="FH5" s="35">
        <f>IF(IFRS17_CF!FG5+1-NewBusinessYear+1&lt;=0,0,IFRS17_CF!FG5+1-NewBusinessYear+1)</f>
        <v>150</v>
      </c>
      <c r="FI5" s="35">
        <f>IF(IFRS17_CF!FH5+1-NewBusinessYear+1&lt;=0,0,IFRS17_CF!FH5+1-NewBusinessYear+1)</f>
        <v>151</v>
      </c>
      <c r="FJ5" s="35">
        <f>IF(IFRS17_CF!FI5+1-NewBusinessYear+1&lt;=0,0,IFRS17_CF!FI5+1-NewBusinessYear+1)</f>
        <v>152</v>
      </c>
      <c r="FK5" s="35">
        <f>IF(IFRS17_CF!FJ5+1-NewBusinessYear+1&lt;=0,0,IFRS17_CF!FJ5+1-NewBusinessYear+1)</f>
        <v>153</v>
      </c>
      <c r="FL5" s="35">
        <f>IF(IFRS17_CF!FK5+1-NewBusinessYear+1&lt;=0,0,IFRS17_CF!FK5+1-NewBusinessYear+1)</f>
        <v>154</v>
      </c>
      <c r="FM5" s="35">
        <f>IF(IFRS17_CF!FL5+1-NewBusinessYear+1&lt;=0,0,IFRS17_CF!FL5+1-NewBusinessYear+1)</f>
        <v>155</v>
      </c>
      <c r="FN5" s="35">
        <f>IF(IFRS17_CF!FM5+1-NewBusinessYear+1&lt;=0,0,IFRS17_CF!FM5+1-NewBusinessYear+1)</f>
        <v>156</v>
      </c>
      <c r="FO5" s="35">
        <f>IF(IFRS17_CF!FN5+1-NewBusinessYear+1&lt;=0,0,IFRS17_CF!FN5+1-NewBusinessYear+1)</f>
        <v>157</v>
      </c>
      <c r="FP5" s="35">
        <f>IF(IFRS17_CF!FO5+1-NewBusinessYear+1&lt;=0,0,IFRS17_CF!FO5+1-NewBusinessYear+1)</f>
        <v>158</v>
      </c>
      <c r="FQ5" s="35">
        <f>IF(IFRS17_CF!FP5+1-NewBusinessYear+1&lt;=0,0,IFRS17_CF!FP5+1-NewBusinessYear+1)</f>
        <v>159</v>
      </c>
      <c r="FR5" s="35">
        <f>IF(IFRS17_CF!FQ5+1-NewBusinessYear+1&lt;=0,0,IFRS17_CF!FQ5+1-NewBusinessYear+1)</f>
        <v>160</v>
      </c>
      <c r="FS5" s="35">
        <f>IF(IFRS17_CF!FR5+1-NewBusinessYear+1&lt;=0,0,IFRS17_CF!FR5+1-NewBusinessYear+1)</f>
        <v>161</v>
      </c>
      <c r="FT5" s="35">
        <f>IF(IFRS17_CF!FS5+1-NewBusinessYear+1&lt;=0,0,IFRS17_CF!FS5+1-NewBusinessYear+1)</f>
        <v>162</v>
      </c>
      <c r="FU5" s="35">
        <f>IF(IFRS17_CF!FT5+1-NewBusinessYear+1&lt;=0,0,IFRS17_CF!FT5+1-NewBusinessYear+1)</f>
        <v>163</v>
      </c>
      <c r="FV5" s="35">
        <f>IF(IFRS17_CF!FU5+1-NewBusinessYear+1&lt;=0,0,IFRS17_CF!FU5+1-NewBusinessYear+1)</f>
        <v>164</v>
      </c>
      <c r="FW5" s="35">
        <f>IF(IFRS17_CF!FV5+1-NewBusinessYear+1&lt;=0,0,IFRS17_CF!FV5+1-NewBusinessYear+1)</f>
        <v>165</v>
      </c>
      <c r="FX5" s="35">
        <f>IF(IFRS17_CF!FW5+1-NewBusinessYear+1&lt;=0,0,IFRS17_CF!FW5+1-NewBusinessYear+1)</f>
        <v>166</v>
      </c>
      <c r="FY5" s="35">
        <f>IF(IFRS17_CF!FX5+1-NewBusinessYear+1&lt;=0,0,IFRS17_CF!FX5+1-NewBusinessYear+1)</f>
        <v>167</v>
      </c>
      <c r="FZ5" s="35">
        <f>IF(IFRS17_CF!FY5+1-NewBusinessYear+1&lt;=0,0,IFRS17_CF!FY5+1-NewBusinessYear+1)</f>
        <v>168</v>
      </c>
      <c r="GA5" s="35">
        <f>IF(IFRS17_CF!FZ5+1-NewBusinessYear+1&lt;=0,0,IFRS17_CF!FZ5+1-NewBusinessYear+1)</f>
        <v>169</v>
      </c>
      <c r="GB5" s="35">
        <f>IF(IFRS17_CF!GA5+1-NewBusinessYear+1&lt;=0,0,IFRS17_CF!GA5+1-NewBusinessYear+1)</f>
        <v>170</v>
      </c>
      <c r="GC5" s="35">
        <f>IF(IFRS17_CF!GB5+1-NewBusinessYear+1&lt;=0,0,IFRS17_CF!GB5+1-NewBusinessYear+1)</f>
        <v>171</v>
      </c>
      <c r="GD5" s="35">
        <f>IF(IFRS17_CF!GC5+1-NewBusinessYear+1&lt;=0,0,IFRS17_CF!GC5+1-NewBusinessYear+1)</f>
        <v>172</v>
      </c>
      <c r="GE5" s="35">
        <f>IF(IFRS17_CF!GD5+1-NewBusinessYear+1&lt;=0,0,IFRS17_CF!GD5+1-NewBusinessYear+1)</f>
        <v>173</v>
      </c>
      <c r="GF5" s="35">
        <f>IF(IFRS17_CF!GE5+1-NewBusinessYear+1&lt;=0,0,IFRS17_CF!GE5+1-NewBusinessYear+1)</f>
        <v>174</v>
      </c>
      <c r="GG5" s="35">
        <f>IF(IFRS17_CF!GF5+1-NewBusinessYear+1&lt;=0,0,IFRS17_CF!GF5+1-NewBusinessYear+1)</f>
        <v>175</v>
      </c>
      <c r="GH5" s="35">
        <f>IF(IFRS17_CF!GG5+1-NewBusinessYear+1&lt;=0,0,IFRS17_CF!GG5+1-NewBusinessYear+1)</f>
        <v>176</v>
      </c>
      <c r="GI5" s="35">
        <f>IF(IFRS17_CF!GH5+1-NewBusinessYear+1&lt;=0,0,IFRS17_CF!GH5+1-NewBusinessYear+1)</f>
        <v>177</v>
      </c>
      <c r="GJ5" s="35">
        <f>IF(IFRS17_CF!GI5+1-NewBusinessYear+1&lt;=0,0,IFRS17_CF!GI5+1-NewBusinessYear+1)</f>
        <v>178</v>
      </c>
      <c r="GK5" s="35">
        <f>IF(IFRS17_CF!GJ5+1-NewBusinessYear+1&lt;=0,0,IFRS17_CF!GJ5+1-NewBusinessYear+1)</f>
        <v>179</v>
      </c>
      <c r="GL5" s="35">
        <f>IF(IFRS17_CF!GK5+1-NewBusinessYear+1&lt;=0,0,IFRS17_CF!GK5+1-NewBusinessYear+1)</f>
        <v>180</v>
      </c>
      <c r="GM5" s="35">
        <f>IF(IFRS17_CF!GL5+1-NewBusinessYear+1&lt;=0,0,IFRS17_CF!GL5+1-NewBusinessYear+1)</f>
        <v>181</v>
      </c>
      <c r="GN5" s="35">
        <f>IF(IFRS17_CF!GM5+1-NewBusinessYear+1&lt;=0,0,IFRS17_CF!GM5+1-NewBusinessYear+1)</f>
        <v>182</v>
      </c>
      <c r="GO5" s="35">
        <f>IF(IFRS17_CF!GN5+1-NewBusinessYear+1&lt;=0,0,IFRS17_CF!GN5+1-NewBusinessYear+1)</f>
        <v>183</v>
      </c>
      <c r="GP5" s="35">
        <f>IF(IFRS17_CF!GO5+1-NewBusinessYear+1&lt;=0,0,IFRS17_CF!GO5+1-NewBusinessYear+1)</f>
        <v>184</v>
      </c>
      <c r="GQ5" s="35">
        <f>IF(IFRS17_CF!GP5+1-NewBusinessYear+1&lt;=0,0,IFRS17_CF!GP5+1-NewBusinessYear+1)</f>
        <v>185</v>
      </c>
      <c r="GR5" s="35">
        <f>IF(IFRS17_CF!GQ5+1-NewBusinessYear+1&lt;=0,0,IFRS17_CF!GQ5+1-NewBusinessYear+1)</f>
        <v>186</v>
      </c>
      <c r="GS5" s="35">
        <f>IF(IFRS17_CF!GR5+1-NewBusinessYear+1&lt;=0,0,IFRS17_CF!GR5+1-NewBusinessYear+1)</f>
        <v>187</v>
      </c>
      <c r="GT5" s="35">
        <f>IF(IFRS17_CF!GS5+1-NewBusinessYear+1&lt;=0,0,IFRS17_CF!GS5+1-NewBusinessYear+1)</f>
        <v>188</v>
      </c>
      <c r="GU5" s="35">
        <f>IF(IFRS17_CF!GT5+1-NewBusinessYear+1&lt;=0,0,IFRS17_CF!GT5+1-NewBusinessYear+1)</f>
        <v>189</v>
      </c>
      <c r="GV5" s="35">
        <f>IF(IFRS17_CF!GU5+1-NewBusinessYear+1&lt;=0,0,IFRS17_CF!GU5+1-NewBusinessYear+1)</f>
        <v>190</v>
      </c>
      <c r="GW5" s="35">
        <f>IF(IFRS17_CF!GV5+1-NewBusinessYear+1&lt;=0,0,IFRS17_CF!GV5+1-NewBusinessYear+1)</f>
        <v>191</v>
      </c>
      <c r="GX5" s="35">
        <f>IF(IFRS17_CF!GW5+1-NewBusinessYear+1&lt;=0,0,IFRS17_CF!GW5+1-NewBusinessYear+1)</f>
        <v>192</v>
      </c>
      <c r="GY5" s="35">
        <f>IF(IFRS17_CF!GX5+1-NewBusinessYear+1&lt;=0,0,IFRS17_CF!GX5+1-NewBusinessYear+1)</f>
        <v>193</v>
      </c>
      <c r="GZ5" s="35">
        <f>IF(IFRS17_CF!GY5+1-NewBusinessYear+1&lt;=0,0,IFRS17_CF!GY5+1-NewBusinessYear+1)</f>
        <v>194</v>
      </c>
      <c r="HA5" s="35">
        <f>IF(IFRS17_CF!GZ5+1-NewBusinessYear+1&lt;=0,0,IFRS17_CF!GZ5+1-NewBusinessYear+1)</f>
        <v>195</v>
      </c>
      <c r="HB5" s="35">
        <f>IF(IFRS17_CF!HA5+1-NewBusinessYear+1&lt;=0,0,IFRS17_CF!HA5+1-NewBusinessYear+1)</f>
        <v>196</v>
      </c>
      <c r="HC5" s="35">
        <f>IF(IFRS17_CF!HB5+1-NewBusinessYear+1&lt;=0,0,IFRS17_CF!HB5+1-NewBusinessYear+1)</f>
        <v>197</v>
      </c>
      <c r="HD5" s="35">
        <f>IF(IFRS17_CF!HC5+1-NewBusinessYear+1&lt;=0,0,IFRS17_CF!HC5+1-NewBusinessYear+1)</f>
        <v>198</v>
      </c>
      <c r="HE5" s="35">
        <f>IF(IFRS17_CF!HD5+1-NewBusinessYear+1&lt;=0,0,IFRS17_CF!HD5+1-NewBusinessYear+1)</f>
        <v>199</v>
      </c>
      <c r="HF5" s="35">
        <f>IF(IFRS17_CF!HE5+1-NewBusinessYear+1&lt;=0,0,IFRS17_CF!HE5+1-NewBusinessYear+1)</f>
        <v>200</v>
      </c>
      <c r="HG5" s="35">
        <f>IF(IFRS17_CF!HF5+1-NewBusinessYear+1&lt;=0,0,IFRS17_CF!HF5+1-NewBusinessYear+1)</f>
        <v>201</v>
      </c>
      <c r="HH5" s="35">
        <f>IF(IFRS17_CF!HG5+1-NewBusinessYear+1&lt;=0,0,IFRS17_CF!HG5+1-NewBusinessYear+1)</f>
        <v>202</v>
      </c>
      <c r="HI5" s="35">
        <f>IF(IFRS17_CF!HH5+1-NewBusinessYear+1&lt;=0,0,IFRS17_CF!HH5+1-NewBusinessYear+1)</f>
        <v>203</v>
      </c>
      <c r="HJ5" s="35">
        <f>IF(IFRS17_CF!HI5+1-NewBusinessYear+1&lt;=0,0,IFRS17_CF!HI5+1-NewBusinessYear+1)</f>
        <v>204</v>
      </c>
      <c r="HK5" s="35">
        <f>IF(IFRS17_CF!HJ5+1-NewBusinessYear+1&lt;=0,0,IFRS17_CF!HJ5+1-NewBusinessYear+1)</f>
        <v>205</v>
      </c>
      <c r="HL5" s="35">
        <f>IF(IFRS17_CF!HK5+1-NewBusinessYear+1&lt;=0,0,IFRS17_CF!HK5+1-NewBusinessYear+1)</f>
        <v>206</v>
      </c>
      <c r="HM5" s="35">
        <f>IF(IFRS17_CF!HL5+1-NewBusinessYear+1&lt;=0,0,IFRS17_CF!HL5+1-NewBusinessYear+1)</f>
        <v>207</v>
      </c>
      <c r="HN5" s="35">
        <f>IF(IFRS17_CF!HM5+1-NewBusinessYear+1&lt;=0,0,IFRS17_CF!HM5+1-NewBusinessYear+1)</f>
        <v>208</v>
      </c>
      <c r="HO5" s="35">
        <f>IF(IFRS17_CF!HN5+1-NewBusinessYear+1&lt;=0,0,IFRS17_CF!HN5+1-NewBusinessYear+1)</f>
        <v>209</v>
      </c>
      <c r="HP5" s="35">
        <f>IF(IFRS17_CF!HO5+1-NewBusinessYear+1&lt;=0,0,IFRS17_CF!HO5+1-NewBusinessYear+1)</f>
        <v>210</v>
      </c>
      <c r="HQ5" s="35">
        <f>IF(IFRS17_CF!HP5+1-NewBusinessYear+1&lt;=0,0,IFRS17_CF!HP5+1-NewBusinessYear+1)</f>
        <v>211</v>
      </c>
      <c r="HR5" s="35">
        <f>IF(IFRS17_CF!HQ5+1-NewBusinessYear+1&lt;=0,0,IFRS17_CF!HQ5+1-NewBusinessYear+1)</f>
        <v>212</v>
      </c>
      <c r="HS5" s="35">
        <f>IF(IFRS17_CF!HR5+1-NewBusinessYear+1&lt;=0,0,IFRS17_CF!HR5+1-NewBusinessYear+1)</f>
        <v>213</v>
      </c>
      <c r="HT5" s="35">
        <f>IF(IFRS17_CF!HS5+1-NewBusinessYear+1&lt;=0,0,IFRS17_CF!HS5+1-NewBusinessYear+1)</f>
        <v>214</v>
      </c>
      <c r="HU5" s="35">
        <f>IF(IFRS17_CF!HT5+1-NewBusinessYear+1&lt;=0,0,IFRS17_CF!HT5+1-NewBusinessYear+1)</f>
        <v>215</v>
      </c>
      <c r="HV5" s="35">
        <f>IF(IFRS17_CF!HU5+1-NewBusinessYear+1&lt;=0,0,IFRS17_CF!HU5+1-NewBusinessYear+1)</f>
        <v>216</v>
      </c>
      <c r="HW5" s="35">
        <f>IF(IFRS17_CF!HV5+1-NewBusinessYear+1&lt;=0,0,IFRS17_CF!HV5+1-NewBusinessYear+1)</f>
        <v>217</v>
      </c>
      <c r="HX5" s="35">
        <f>IF(IFRS17_CF!HW5+1-NewBusinessYear+1&lt;=0,0,IFRS17_CF!HW5+1-NewBusinessYear+1)</f>
        <v>218</v>
      </c>
      <c r="HY5" s="35">
        <f>IF(IFRS17_CF!HX5+1-NewBusinessYear+1&lt;=0,0,IFRS17_CF!HX5+1-NewBusinessYear+1)</f>
        <v>219</v>
      </c>
      <c r="HZ5" s="35">
        <f>IF(IFRS17_CF!HY5+1-NewBusinessYear+1&lt;=0,0,IFRS17_CF!HY5+1-NewBusinessYear+1)</f>
        <v>220</v>
      </c>
      <c r="IA5" s="35">
        <f>IF(IFRS17_CF!HZ5+1-NewBusinessYear+1&lt;=0,0,IFRS17_CF!HZ5+1-NewBusinessYear+1)</f>
        <v>221</v>
      </c>
      <c r="IB5" s="35">
        <f>IF(IFRS17_CF!IA5+1-NewBusinessYear+1&lt;=0,0,IFRS17_CF!IA5+1-NewBusinessYear+1)</f>
        <v>222</v>
      </c>
      <c r="IC5" s="35">
        <f>IF(IFRS17_CF!IB5+1-NewBusinessYear+1&lt;=0,0,IFRS17_CF!IB5+1-NewBusinessYear+1)</f>
        <v>223</v>
      </c>
      <c r="ID5" s="35">
        <f>IF(IFRS17_CF!IC5+1-NewBusinessYear+1&lt;=0,0,IFRS17_CF!IC5+1-NewBusinessYear+1)</f>
        <v>224</v>
      </c>
      <c r="IE5" s="35">
        <f>IF(IFRS17_CF!ID5+1-NewBusinessYear+1&lt;=0,0,IFRS17_CF!ID5+1-NewBusinessYear+1)</f>
        <v>225</v>
      </c>
      <c r="IF5" s="35">
        <f>IF(IFRS17_CF!IE5+1-NewBusinessYear+1&lt;=0,0,IFRS17_CF!IE5+1-NewBusinessYear+1)</f>
        <v>226</v>
      </c>
      <c r="IG5" s="35">
        <f>IF(IFRS17_CF!IF5+1-NewBusinessYear+1&lt;=0,0,IFRS17_CF!IF5+1-NewBusinessYear+1)</f>
        <v>227</v>
      </c>
      <c r="IH5" s="35">
        <f>IF(IFRS17_CF!IG5+1-NewBusinessYear+1&lt;=0,0,IFRS17_CF!IG5+1-NewBusinessYear+1)</f>
        <v>228</v>
      </c>
      <c r="II5" s="35">
        <f>IF(IFRS17_CF!IH5+1-NewBusinessYear+1&lt;=0,0,IFRS17_CF!IH5+1-NewBusinessYear+1)</f>
        <v>229</v>
      </c>
      <c r="IJ5" s="35">
        <f>IF(IFRS17_CF!II5+1-NewBusinessYear+1&lt;=0,0,IFRS17_CF!II5+1-NewBusinessYear+1)</f>
        <v>230</v>
      </c>
      <c r="IK5" s="35">
        <f>IF(IFRS17_CF!IJ5+1-NewBusinessYear+1&lt;=0,0,IFRS17_CF!IJ5+1-NewBusinessYear+1)</f>
        <v>231</v>
      </c>
      <c r="IL5" s="35">
        <f>IF(IFRS17_CF!IK5+1-NewBusinessYear+1&lt;=0,0,IFRS17_CF!IK5+1-NewBusinessYear+1)</f>
        <v>232</v>
      </c>
      <c r="IM5" s="35">
        <f>IF(IFRS17_CF!IL5+1-NewBusinessYear+1&lt;=0,0,IFRS17_CF!IL5+1-NewBusinessYear+1)</f>
        <v>233</v>
      </c>
      <c r="IN5" s="35">
        <f>IF(IFRS17_CF!IM5+1-NewBusinessYear+1&lt;=0,0,IFRS17_CF!IM5+1-NewBusinessYear+1)</f>
        <v>234</v>
      </c>
      <c r="IO5" s="35">
        <f>IF(IFRS17_CF!IN5+1-NewBusinessYear+1&lt;=0,0,IFRS17_CF!IN5+1-NewBusinessYear+1)</f>
        <v>235</v>
      </c>
      <c r="IP5" s="35">
        <f>IF(IFRS17_CF!IO5+1-NewBusinessYear+1&lt;=0,0,IFRS17_CF!IO5+1-NewBusinessYear+1)</f>
        <v>236</v>
      </c>
      <c r="IQ5" s="35">
        <f>IF(IFRS17_CF!IP5+1-NewBusinessYear+1&lt;=0,0,IFRS17_CF!IP5+1-NewBusinessYear+1)</f>
        <v>237</v>
      </c>
      <c r="IR5" s="35">
        <f>IF(IFRS17_CF!IQ5+1-NewBusinessYear+1&lt;=0,0,IFRS17_CF!IQ5+1-NewBusinessYear+1)</f>
        <v>238</v>
      </c>
      <c r="IS5" s="35">
        <f>IF(IFRS17_CF!IR5+1-NewBusinessYear+1&lt;=0,0,IFRS17_CF!IR5+1-NewBusinessYear+1)</f>
        <v>239</v>
      </c>
      <c r="IT5" s="35">
        <f>IF(IFRS17_CF!IS5+1-NewBusinessYear+1&lt;=0,0,IFRS17_CF!IS5+1-NewBusinessYear+1)</f>
        <v>240</v>
      </c>
      <c r="IU5" s="35">
        <f>IF(IFRS17_CF!IT5+1-NewBusinessYear+1&lt;=0,0,IFRS17_CF!IT5+1-NewBusinessYear+1)</f>
        <v>241</v>
      </c>
      <c r="IV5" s="35">
        <f>IF(IFRS17_CF!IU5+1-NewBusinessYear+1&lt;=0,0,IFRS17_CF!IU5+1-NewBusinessYear+1)</f>
        <v>242</v>
      </c>
      <c r="IW5" s="35">
        <f>IF(IFRS17_CF!IV5+1-NewBusinessYear+1&lt;=0,0,IFRS17_CF!IV5+1-NewBusinessYear+1)</f>
        <v>243</v>
      </c>
      <c r="IX5" s="35">
        <f>IF(IFRS17_CF!IW5+1-NewBusinessYear+1&lt;=0,0,IFRS17_CF!IW5+1-NewBusinessYear+1)</f>
        <v>244</v>
      </c>
      <c r="IY5" s="35">
        <f>IF(IFRS17_CF!IX5+1-NewBusinessYear+1&lt;=0,0,IFRS17_CF!IX5+1-NewBusinessYear+1)</f>
        <v>245</v>
      </c>
      <c r="IZ5" s="35">
        <f>IF(IFRS17_CF!IY5+1-NewBusinessYear+1&lt;=0,0,IFRS17_CF!IY5+1-NewBusinessYear+1)</f>
        <v>246</v>
      </c>
      <c r="JA5" s="35">
        <f>IF(IFRS17_CF!IZ5+1-NewBusinessYear+1&lt;=0,0,IFRS17_CF!IZ5+1-NewBusinessYear+1)</f>
        <v>247</v>
      </c>
      <c r="JB5" s="35">
        <f>IF(IFRS17_CF!JA5+1-NewBusinessYear+1&lt;=0,0,IFRS17_CF!JA5+1-NewBusinessYear+1)</f>
        <v>248</v>
      </c>
      <c r="JC5" s="35">
        <f>IF(IFRS17_CF!JB5+1-NewBusinessYear+1&lt;=0,0,IFRS17_CF!JB5+1-NewBusinessYear+1)</f>
        <v>249</v>
      </c>
      <c r="JD5" s="35">
        <f>IF(IFRS17_CF!JC5+1-NewBusinessYear+1&lt;=0,0,IFRS17_CF!JC5+1-NewBusinessYear+1)</f>
        <v>250</v>
      </c>
      <c r="JE5" s="35">
        <f>IF(IFRS17_CF!JD5+1-NewBusinessYear+1&lt;=0,0,IFRS17_CF!JD5+1-NewBusinessYear+1)</f>
        <v>251</v>
      </c>
      <c r="JF5" s="35">
        <f>IF(IFRS17_CF!JE5+1-NewBusinessYear+1&lt;=0,0,IFRS17_CF!JE5+1-NewBusinessYear+1)</f>
        <v>252</v>
      </c>
      <c r="JG5" s="35">
        <f>IF(IFRS17_CF!JF5+1-NewBusinessYear+1&lt;=0,0,IFRS17_CF!JF5+1-NewBusinessYear+1)</f>
        <v>253</v>
      </c>
      <c r="JH5" s="35">
        <f>IF(IFRS17_CF!JG5+1-NewBusinessYear+1&lt;=0,0,IFRS17_CF!JG5+1-NewBusinessYear+1)</f>
        <v>254</v>
      </c>
      <c r="JI5" s="35">
        <f>IF(IFRS17_CF!JH5+1-NewBusinessYear+1&lt;=0,0,IFRS17_CF!JH5+1-NewBusinessYear+1)</f>
        <v>255</v>
      </c>
      <c r="JJ5" s="35">
        <f>IF(IFRS17_CF!JI5+1-NewBusinessYear+1&lt;=0,0,IFRS17_CF!JI5+1-NewBusinessYear+1)</f>
        <v>256</v>
      </c>
      <c r="JK5" s="35">
        <f>IF(IFRS17_CF!JJ5+1-NewBusinessYear+1&lt;=0,0,IFRS17_CF!JJ5+1-NewBusinessYear+1)</f>
        <v>257</v>
      </c>
      <c r="JL5" s="35">
        <f>IF(IFRS17_CF!JK5+1-NewBusinessYear+1&lt;=0,0,IFRS17_CF!JK5+1-NewBusinessYear+1)</f>
        <v>258</v>
      </c>
      <c r="JM5" s="35">
        <f>IF(IFRS17_CF!JL5+1-NewBusinessYear+1&lt;=0,0,IFRS17_CF!JL5+1-NewBusinessYear+1)</f>
        <v>259</v>
      </c>
      <c r="JN5" s="35">
        <f>IF(IFRS17_CF!JM5+1-NewBusinessYear+1&lt;=0,0,IFRS17_CF!JM5+1-NewBusinessYear+1)</f>
        <v>260</v>
      </c>
      <c r="JO5" s="35">
        <f>IF(IFRS17_CF!JN5+1-NewBusinessYear+1&lt;=0,0,IFRS17_CF!JN5+1-NewBusinessYear+1)</f>
        <v>261</v>
      </c>
      <c r="JP5" s="35">
        <f>IF(IFRS17_CF!JO5+1-NewBusinessYear+1&lt;=0,0,IFRS17_CF!JO5+1-NewBusinessYear+1)</f>
        <v>262</v>
      </c>
      <c r="JQ5" s="35">
        <f>IF(IFRS17_CF!JP5+1-NewBusinessYear+1&lt;=0,0,IFRS17_CF!JP5+1-NewBusinessYear+1)</f>
        <v>263</v>
      </c>
      <c r="JR5" s="35">
        <f>IF(IFRS17_CF!JQ5+1-NewBusinessYear+1&lt;=0,0,IFRS17_CF!JQ5+1-NewBusinessYear+1)</f>
        <v>264</v>
      </c>
      <c r="JS5" s="35">
        <f>IF(IFRS17_CF!JR5+1-NewBusinessYear+1&lt;=0,0,IFRS17_CF!JR5+1-NewBusinessYear+1)</f>
        <v>265</v>
      </c>
      <c r="JT5" s="35">
        <f>IF(IFRS17_CF!JS5+1-NewBusinessYear+1&lt;=0,0,IFRS17_CF!JS5+1-NewBusinessYear+1)</f>
        <v>266</v>
      </c>
      <c r="JU5" s="35">
        <f>IF(IFRS17_CF!JT5+1-NewBusinessYear+1&lt;=0,0,IFRS17_CF!JT5+1-NewBusinessYear+1)</f>
        <v>267</v>
      </c>
      <c r="JV5" s="35">
        <f>IF(IFRS17_CF!JU5+1-NewBusinessYear+1&lt;=0,0,IFRS17_CF!JU5+1-NewBusinessYear+1)</f>
        <v>268</v>
      </c>
      <c r="JW5" s="35">
        <f>IF(IFRS17_CF!JV5+1-NewBusinessYear+1&lt;=0,0,IFRS17_CF!JV5+1-NewBusinessYear+1)</f>
        <v>269</v>
      </c>
      <c r="JX5" s="35">
        <f>IF(IFRS17_CF!JW5+1-NewBusinessYear+1&lt;=0,0,IFRS17_CF!JW5+1-NewBusinessYear+1)</f>
        <v>270</v>
      </c>
      <c r="JY5" s="35">
        <f>IF(IFRS17_CF!JX5+1-NewBusinessYear+1&lt;=0,0,IFRS17_CF!JX5+1-NewBusinessYear+1)</f>
        <v>271</v>
      </c>
      <c r="JZ5" s="35">
        <f>IF(IFRS17_CF!JY5+1-NewBusinessYear+1&lt;=0,0,IFRS17_CF!JY5+1-NewBusinessYear+1)</f>
        <v>272</v>
      </c>
      <c r="KA5" s="35">
        <f>IF(IFRS17_CF!JZ5+1-NewBusinessYear+1&lt;=0,0,IFRS17_CF!JZ5+1-NewBusinessYear+1)</f>
        <v>273</v>
      </c>
      <c r="KB5" s="35">
        <f>IF(IFRS17_CF!KA5+1-NewBusinessYear+1&lt;=0,0,IFRS17_CF!KA5+1-NewBusinessYear+1)</f>
        <v>274</v>
      </c>
      <c r="KC5" s="35">
        <f>IF(IFRS17_CF!KB5+1-NewBusinessYear+1&lt;=0,0,IFRS17_CF!KB5+1-NewBusinessYear+1)</f>
        <v>275</v>
      </c>
      <c r="KD5" s="35">
        <f>IF(IFRS17_CF!KC5+1-NewBusinessYear+1&lt;=0,0,IFRS17_CF!KC5+1-NewBusinessYear+1)</f>
        <v>276</v>
      </c>
      <c r="KE5" s="35">
        <f>IF(IFRS17_CF!KD5+1-NewBusinessYear+1&lt;=0,0,IFRS17_CF!KD5+1-NewBusinessYear+1)</f>
        <v>277</v>
      </c>
      <c r="KF5" s="35">
        <f>IF(IFRS17_CF!KE5+1-NewBusinessYear+1&lt;=0,0,IFRS17_CF!KE5+1-NewBusinessYear+1)</f>
        <v>278</v>
      </c>
      <c r="KG5" s="35">
        <f>IF(IFRS17_CF!KF5+1-NewBusinessYear+1&lt;=0,0,IFRS17_CF!KF5+1-NewBusinessYear+1)</f>
        <v>279</v>
      </c>
      <c r="KH5" s="35">
        <f>IF(IFRS17_CF!KG5+1-NewBusinessYear+1&lt;=0,0,IFRS17_CF!KG5+1-NewBusinessYear+1)</f>
        <v>280</v>
      </c>
      <c r="KI5" s="35">
        <f>IF(IFRS17_CF!KH5+1-NewBusinessYear+1&lt;=0,0,IFRS17_CF!KH5+1-NewBusinessYear+1)</f>
        <v>281</v>
      </c>
      <c r="KJ5" s="35">
        <f>IF(IFRS17_CF!KI5+1-NewBusinessYear+1&lt;=0,0,IFRS17_CF!KI5+1-NewBusinessYear+1)</f>
        <v>282</v>
      </c>
      <c r="KK5" s="35">
        <f>IF(IFRS17_CF!KJ5+1-NewBusinessYear+1&lt;=0,0,IFRS17_CF!KJ5+1-NewBusinessYear+1)</f>
        <v>283</v>
      </c>
      <c r="KL5" s="35">
        <f>IF(IFRS17_CF!KK5+1-NewBusinessYear+1&lt;=0,0,IFRS17_CF!KK5+1-NewBusinessYear+1)</f>
        <v>284</v>
      </c>
      <c r="KM5" s="35">
        <f>IF(IFRS17_CF!KL5+1-NewBusinessYear+1&lt;=0,0,IFRS17_CF!KL5+1-NewBusinessYear+1)</f>
        <v>285</v>
      </c>
      <c r="KN5" s="35">
        <f>IF(IFRS17_CF!KM5+1-NewBusinessYear+1&lt;=0,0,IFRS17_CF!KM5+1-NewBusinessYear+1)</f>
        <v>286</v>
      </c>
      <c r="KO5" s="35">
        <f>IF(IFRS17_CF!KN5+1-NewBusinessYear+1&lt;=0,0,IFRS17_CF!KN5+1-NewBusinessYear+1)</f>
        <v>287</v>
      </c>
      <c r="KP5" s="35">
        <f>IF(IFRS17_CF!KO5+1-NewBusinessYear+1&lt;=0,0,IFRS17_CF!KO5+1-NewBusinessYear+1)</f>
        <v>288</v>
      </c>
      <c r="KQ5" s="35">
        <f>IF(IFRS17_CF!KP5+1-NewBusinessYear+1&lt;=0,0,IFRS17_CF!KP5+1-NewBusinessYear+1)</f>
        <v>289</v>
      </c>
      <c r="KR5" s="35">
        <f>IF(IFRS17_CF!KQ5+1-NewBusinessYear+1&lt;=0,0,IFRS17_CF!KQ5+1-NewBusinessYear+1)</f>
        <v>290</v>
      </c>
      <c r="KS5" s="35">
        <f>IF(IFRS17_CF!KR5+1-NewBusinessYear+1&lt;=0,0,IFRS17_CF!KR5+1-NewBusinessYear+1)</f>
        <v>291</v>
      </c>
      <c r="KT5" s="35">
        <f>IF(IFRS17_CF!KS5+1-NewBusinessYear+1&lt;=0,0,IFRS17_CF!KS5+1-NewBusinessYear+1)</f>
        <v>292</v>
      </c>
      <c r="KU5" s="35">
        <f>IF(IFRS17_CF!KT5+1-NewBusinessYear+1&lt;=0,0,IFRS17_CF!KT5+1-NewBusinessYear+1)</f>
        <v>293</v>
      </c>
      <c r="KV5" s="35">
        <f>IF(IFRS17_CF!KU5+1-NewBusinessYear+1&lt;=0,0,IFRS17_CF!KU5+1-NewBusinessYear+1)</f>
        <v>294</v>
      </c>
      <c r="KW5" s="35">
        <f>IF(IFRS17_CF!KV5+1-NewBusinessYear+1&lt;=0,0,IFRS17_CF!KV5+1-NewBusinessYear+1)</f>
        <v>295</v>
      </c>
      <c r="KX5" s="35">
        <f>IF(IFRS17_CF!KW5+1-NewBusinessYear+1&lt;=0,0,IFRS17_CF!KW5+1-NewBusinessYear+1)</f>
        <v>296</v>
      </c>
      <c r="KY5" s="35">
        <f>IF(IFRS17_CF!KX5+1-NewBusinessYear+1&lt;=0,0,IFRS17_CF!KX5+1-NewBusinessYear+1)</f>
        <v>297</v>
      </c>
      <c r="KZ5" s="35">
        <f>IF(IFRS17_CF!KY5+1-NewBusinessYear+1&lt;=0,0,IFRS17_CF!KY5+1-NewBusinessYear+1)</f>
        <v>298</v>
      </c>
      <c r="LA5" s="35">
        <f>IF(IFRS17_CF!KZ5+1-NewBusinessYear+1&lt;=0,0,IFRS17_CF!KZ5+1-NewBusinessYear+1)</f>
        <v>299</v>
      </c>
      <c r="LB5" s="35">
        <f>IF(IFRS17_CF!LA5+1-NewBusinessYear+1&lt;=0,0,IFRS17_CF!LA5+1-NewBusinessYear+1)</f>
        <v>300</v>
      </c>
      <c r="LC5" s="35">
        <f>IF(IFRS17_CF!LB5+1-NewBusinessYear+1&lt;=0,0,IFRS17_CF!LB5+1-NewBusinessYear+1)</f>
        <v>301</v>
      </c>
      <c r="LD5" s="35">
        <f>IF(IFRS17_CF!LC5+1-NewBusinessYear+1&lt;=0,0,IFRS17_CF!LC5+1-NewBusinessYear+1)</f>
        <v>302</v>
      </c>
      <c r="LE5" s="35">
        <f>IF(IFRS17_CF!LD5+1-NewBusinessYear+1&lt;=0,0,IFRS17_CF!LD5+1-NewBusinessYear+1)</f>
        <v>303</v>
      </c>
      <c r="LF5" s="35">
        <f>IF(IFRS17_CF!LE5+1-NewBusinessYear+1&lt;=0,0,IFRS17_CF!LE5+1-NewBusinessYear+1)</f>
        <v>304</v>
      </c>
      <c r="LG5" s="35">
        <f>IF(IFRS17_CF!LF5+1-NewBusinessYear+1&lt;=0,0,IFRS17_CF!LF5+1-NewBusinessYear+1)</f>
        <v>305</v>
      </c>
      <c r="LH5" s="35">
        <f>IF(IFRS17_CF!LG5+1-NewBusinessYear+1&lt;=0,0,IFRS17_CF!LG5+1-NewBusinessYear+1)</f>
        <v>306</v>
      </c>
      <c r="LI5" s="35">
        <f>IF(IFRS17_CF!LH5+1-NewBusinessYear+1&lt;=0,0,IFRS17_CF!LH5+1-NewBusinessYear+1)</f>
        <v>307</v>
      </c>
      <c r="LJ5" s="35">
        <f>IF(IFRS17_CF!LI5+1-NewBusinessYear+1&lt;=0,0,IFRS17_CF!LI5+1-NewBusinessYear+1)</f>
        <v>308</v>
      </c>
      <c r="LK5" s="35">
        <f>IF(IFRS17_CF!LJ5+1-NewBusinessYear+1&lt;=0,0,IFRS17_CF!LJ5+1-NewBusinessYear+1)</f>
        <v>309</v>
      </c>
      <c r="LL5" s="35">
        <f>IF(IFRS17_CF!LK5+1-NewBusinessYear+1&lt;=0,0,IFRS17_CF!LK5+1-NewBusinessYear+1)</f>
        <v>310</v>
      </c>
      <c r="LM5" s="35">
        <f>IF(IFRS17_CF!LL5+1-NewBusinessYear+1&lt;=0,0,IFRS17_CF!LL5+1-NewBusinessYear+1)</f>
        <v>311</v>
      </c>
      <c r="LN5" s="35">
        <f>IF(IFRS17_CF!LM5+1-NewBusinessYear+1&lt;=0,0,IFRS17_CF!LM5+1-NewBusinessYear+1)</f>
        <v>312</v>
      </c>
      <c r="LO5" s="35">
        <f>IF(IFRS17_CF!LN5+1-NewBusinessYear+1&lt;=0,0,IFRS17_CF!LN5+1-NewBusinessYear+1)</f>
        <v>313</v>
      </c>
      <c r="LP5" s="35">
        <f>IF(IFRS17_CF!LO5+1-NewBusinessYear+1&lt;=0,0,IFRS17_CF!LO5+1-NewBusinessYear+1)</f>
        <v>314</v>
      </c>
      <c r="LQ5" s="35">
        <f>IF(IFRS17_CF!LP5+1-NewBusinessYear+1&lt;=0,0,IFRS17_CF!LP5+1-NewBusinessYear+1)</f>
        <v>315</v>
      </c>
      <c r="LR5" s="35">
        <f>IF(IFRS17_CF!LQ5+1-NewBusinessYear+1&lt;=0,0,IFRS17_CF!LQ5+1-NewBusinessYear+1)</f>
        <v>316</v>
      </c>
      <c r="LS5" s="35">
        <f>IF(IFRS17_CF!LR5+1-NewBusinessYear+1&lt;=0,0,IFRS17_CF!LR5+1-NewBusinessYear+1)</f>
        <v>317</v>
      </c>
      <c r="LT5" s="35">
        <f>IF(IFRS17_CF!LS5+1-NewBusinessYear+1&lt;=0,0,IFRS17_CF!LS5+1-NewBusinessYear+1)</f>
        <v>318</v>
      </c>
      <c r="LU5" s="35">
        <f>IF(IFRS17_CF!LT5+1-NewBusinessYear+1&lt;=0,0,IFRS17_CF!LT5+1-NewBusinessYear+1)</f>
        <v>319</v>
      </c>
      <c r="LV5" s="35">
        <f>IF(IFRS17_CF!LU5+1-NewBusinessYear+1&lt;=0,0,IFRS17_CF!LU5+1-NewBusinessYear+1)</f>
        <v>320</v>
      </c>
      <c r="LW5" s="35">
        <f>IF(IFRS17_CF!LV5+1-NewBusinessYear+1&lt;=0,0,IFRS17_CF!LV5+1-NewBusinessYear+1)</f>
        <v>321</v>
      </c>
      <c r="LX5" s="35">
        <f>IF(IFRS17_CF!LW5+1-NewBusinessYear+1&lt;=0,0,IFRS17_CF!LW5+1-NewBusinessYear+1)</f>
        <v>322</v>
      </c>
      <c r="LY5" s="35">
        <f>IF(IFRS17_CF!LX5+1-NewBusinessYear+1&lt;=0,0,IFRS17_CF!LX5+1-NewBusinessYear+1)</f>
        <v>323</v>
      </c>
      <c r="LZ5" s="35">
        <f>IF(IFRS17_CF!LY5+1-NewBusinessYear+1&lt;=0,0,IFRS17_CF!LY5+1-NewBusinessYear+1)</f>
        <v>324</v>
      </c>
      <c r="MA5" s="35">
        <f>IF(IFRS17_CF!LZ5+1-NewBusinessYear+1&lt;=0,0,IFRS17_CF!LZ5+1-NewBusinessYear+1)</f>
        <v>325</v>
      </c>
      <c r="MB5" s="35">
        <f>IF(IFRS17_CF!MA5+1-NewBusinessYear+1&lt;=0,0,IFRS17_CF!MA5+1-NewBusinessYear+1)</f>
        <v>326</v>
      </c>
      <c r="MC5" s="35">
        <f>IF(IFRS17_CF!MB5+1-NewBusinessYear+1&lt;=0,0,IFRS17_CF!MB5+1-NewBusinessYear+1)</f>
        <v>327</v>
      </c>
      <c r="MD5" s="35">
        <f>IF(IFRS17_CF!MC5+1-NewBusinessYear+1&lt;=0,0,IFRS17_CF!MC5+1-NewBusinessYear+1)</f>
        <v>328</v>
      </c>
      <c r="ME5" s="35">
        <f>IF(IFRS17_CF!MD5+1-NewBusinessYear+1&lt;=0,0,IFRS17_CF!MD5+1-NewBusinessYear+1)</f>
        <v>329</v>
      </c>
      <c r="MF5" s="35">
        <f>IF(IFRS17_CF!ME5+1-NewBusinessYear+1&lt;=0,0,IFRS17_CF!ME5+1-NewBusinessYear+1)</f>
        <v>330</v>
      </c>
      <c r="MG5" s="35">
        <f>IF(IFRS17_CF!MF5+1-NewBusinessYear+1&lt;=0,0,IFRS17_CF!MF5+1-NewBusinessYear+1)</f>
        <v>331</v>
      </c>
      <c r="MH5" s="35">
        <f>IF(IFRS17_CF!MG5+1-NewBusinessYear+1&lt;=0,0,IFRS17_CF!MG5+1-NewBusinessYear+1)</f>
        <v>332</v>
      </c>
      <c r="MI5" s="35">
        <f>IF(IFRS17_CF!MH5+1-NewBusinessYear+1&lt;=0,0,IFRS17_CF!MH5+1-NewBusinessYear+1)</f>
        <v>333</v>
      </c>
      <c r="MJ5" s="35">
        <f>IF(IFRS17_CF!MI5+1-NewBusinessYear+1&lt;=0,0,IFRS17_CF!MI5+1-NewBusinessYear+1)</f>
        <v>334</v>
      </c>
      <c r="MK5" s="35">
        <f>IF(IFRS17_CF!MJ5+1-NewBusinessYear+1&lt;=0,0,IFRS17_CF!MJ5+1-NewBusinessYear+1)</f>
        <v>335</v>
      </c>
      <c r="ML5" s="35">
        <f>IF(IFRS17_CF!MK5+1-NewBusinessYear+1&lt;=0,0,IFRS17_CF!MK5+1-NewBusinessYear+1)</f>
        <v>336</v>
      </c>
      <c r="MM5" s="35">
        <f>IF(IFRS17_CF!ML5+1-NewBusinessYear+1&lt;=0,0,IFRS17_CF!ML5+1-NewBusinessYear+1)</f>
        <v>337</v>
      </c>
      <c r="MN5" s="35">
        <f>IF(IFRS17_CF!MM5+1-NewBusinessYear+1&lt;=0,0,IFRS17_CF!MM5+1-NewBusinessYear+1)</f>
        <v>338</v>
      </c>
      <c r="MO5" s="35">
        <f>IF(IFRS17_CF!MN5+1-NewBusinessYear+1&lt;=0,0,IFRS17_CF!MN5+1-NewBusinessYear+1)</f>
        <v>339</v>
      </c>
      <c r="MP5" s="35">
        <f>IF(IFRS17_CF!MO5+1-NewBusinessYear+1&lt;=0,0,IFRS17_CF!MO5+1-NewBusinessYear+1)</f>
        <v>340</v>
      </c>
      <c r="MQ5" s="35">
        <f>IF(IFRS17_CF!MP5+1-NewBusinessYear+1&lt;=0,0,IFRS17_CF!MP5+1-NewBusinessYear+1)</f>
        <v>341</v>
      </c>
      <c r="MR5" s="35">
        <f>IF(IFRS17_CF!MQ5+1-NewBusinessYear+1&lt;=0,0,IFRS17_CF!MQ5+1-NewBusinessYear+1)</f>
        <v>342</v>
      </c>
      <c r="MS5" s="35">
        <f>IF(IFRS17_CF!MR5+1-NewBusinessYear+1&lt;=0,0,IFRS17_CF!MR5+1-NewBusinessYear+1)</f>
        <v>343</v>
      </c>
      <c r="MT5" s="35">
        <f>IF(IFRS17_CF!MS5+1-NewBusinessYear+1&lt;=0,0,IFRS17_CF!MS5+1-NewBusinessYear+1)</f>
        <v>344</v>
      </c>
      <c r="MU5" s="35">
        <f>IF(IFRS17_CF!MT5+1-NewBusinessYear+1&lt;=0,0,IFRS17_CF!MT5+1-NewBusinessYear+1)</f>
        <v>345</v>
      </c>
      <c r="MV5" s="35">
        <f>IF(IFRS17_CF!MU5+1-NewBusinessYear+1&lt;=0,0,IFRS17_CF!MU5+1-NewBusinessYear+1)</f>
        <v>346</v>
      </c>
      <c r="MW5" s="35">
        <f>IF(IFRS17_CF!MV5+1-NewBusinessYear+1&lt;=0,0,IFRS17_CF!MV5+1-NewBusinessYear+1)</f>
        <v>347</v>
      </c>
      <c r="MX5" s="35">
        <f>IF(IFRS17_CF!MW5+1-NewBusinessYear+1&lt;=0,0,IFRS17_CF!MW5+1-NewBusinessYear+1)</f>
        <v>348</v>
      </c>
      <c r="MY5" s="35">
        <f>IF(IFRS17_CF!MX5+1-NewBusinessYear+1&lt;=0,0,IFRS17_CF!MX5+1-NewBusinessYear+1)</f>
        <v>349</v>
      </c>
      <c r="MZ5" s="35">
        <f>IF(IFRS17_CF!MY5+1-NewBusinessYear+1&lt;=0,0,IFRS17_CF!MY5+1-NewBusinessYear+1)</f>
        <v>350</v>
      </c>
      <c r="NA5" s="35">
        <f>IF(IFRS17_CF!MZ5+1-NewBusinessYear+1&lt;=0,0,IFRS17_CF!MZ5+1-NewBusinessYear+1)</f>
        <v>351</v>
      </c>
      <c r="NB5" s="35">
        <f>IF(IFRS17_CF!NA5+1-NewBusinessYear+1&lt;=0,0,IFRS17_CF!NA5+1-NewBusinessYear+1)</f>
        <v>352</v>
      </c>
      <c r="NC5" s="35">
        <f>IF(IFRS17_CF!NB5+1-NewBusinessYear+1&lt;=0,0,IFRS17_CF!NB5+1-NewBusinessYear+1)</f>
        <v>353</v>
      </c>
      <c r="ND5" s="35">
        <f>IF(IFRS17_CF!NC5+1-NewBusinessYear+1&lt;=0,0,IFRS17_CF!NC5+1-NewBusinessYear+1)</f>
        <v>354</v>
      </c>
      <c r="NE5" s="35">
        <f>IF(IFRS17_CF!ND5+1-NewBusinessYear+1&lt;=0,0,IFRS17_CF!ND5+1-NewBusinessYear+1)</f>
        <v>355</v>
      </c>
      <c r="NF5" s="35">
        <f>IF(IFRS17_CF!NE5+1-NewBusinessYear+1&lt;=0,0,IFRS17_CF!NE5+1-NewBusinessYear+1)</f>
        <v>356</v>
      </c>
      <c r="NG5" s="35">
        <f>IF(IFRS17_CF!NF5+1-NewBusinessYear+1&lt;=0,0,IFRS17_CF!NF5+1-NewBusinessYear+1)</f>
        <v>357</v>
      </c>
      <c r="NH5" s="35">
        <f>IF(IFRS17_CF!NG5+1-NewBusinessYear+1&lt;=0,0,IFRS17_CF!NG5+1-NewBusinessYear+1)</f>
        <v>358</v>
      </c>
      <c r="NI5" s="35">
        <f>IF(IFRS17_CF!NH5+1-NewBusinessYear+1&lt;=0,0,IFRS17_CF!NH5+1-NewBusinessYear+1)</f>
        <v>359</v>
      </c>
      <c r="NJ5" s="35">
        <f>IF(IFRS17_CF!NI5+1-NewBusinessYear+1&lt;=0,0,IFRS17_CF!NI5+1-NewBusinessYear+1)</f>
        <v>360</v>
      </c>
      <c r="NK5" s="35">
        <f>IF(IFRS17_CF!NJ5+1-NewBusinessYear+1&lt;=0,0,IFRS17_CF!NJ5+1-NewBusinessYear+1)</f>
        <v>361</v>
      </c>
      <c r="NL5" s="35">
        <f>IF(IFRS17_CF!NK5+1-NewBusinessYear+1&lt;=0,0,IFRS17_CF!NK5+1-NewBusinessYear+1)</f>
        <v>362</v>
      </c>
      <c r="NM5" s="35">
        <f>IF(IFRS17_CF!NL5+1-NewBusinessYear+1&lt;=0,0,IFRS17_CF!NL5+1-NewBusinessYear+1)</f>
        <v>363</v>
      </c>
      <c r="NN5" s="35">
        <f>IF(IFRS17_CF!NM5+1-NewBusinessYear+1&lt;=0,0,IFRS17_CF!NM5+1-NewBusinessYear+1)</f>
        <v>364</v>
      </c>
      <c r="NO5" s="35">
        <f>IF(IFRS17_CF!NN5+1-NewBusinessYear+1&lt;=0,0,IFRS17_CF!NN5+1-NewBusinessYear+1)</f>
        <v>365</v>
      </c>
      <c r="NP5" s="35">
        <f>IF(IFRS17_CF!NO5+1-NewBusinessYear+1&lt;=0,0,IFRS17_CF!NO5+1-NewBusinessYear+1)</f>
        <v>366</v>
      </c>
      <c r="NQ5" s="35">
        <f>IF(IFRS17_CF!NP5+1-NewBusinessYear+1&lt;=0,0,IFRS17_CF!NP5+1-NewBusinessYear+1)</f>
        <v>367</v>
      </c>
      <c r="NR5" s="35">
        <f>IF(IFRS17_CF!NQ5+1-NewBusinessYear+1&lt;=0,0,IFRS17_CF!NQ5+1-NewBusinessYear+1)</f>
        <v>368</v>
      </c>
      <c r="NS5" s="35">
        <f>IF(IFRS17_CF!NR5+1-NewBusinessYear+1&lt;=0,0,IFRS17_CF!NR5+1-NewBusinessYear+1)</f>
        <v>369</v>
      </c>
      <c r="NT5" s="35">
        <f>IF(IFRS17_CF!NS5+1-NewBusinessYear+1&lt;=0,0,IFRS17_CF!NS5+1-NewBusinessYear+1)</f>
        <v>370</v>
      </c>
      <c r="NU5" s="35">
        <f>IF(IFRS17_CF!NT5+1-NewBusinessYear+1&lt;=0,0,IFRS17_CF!NT5+1-NewBusinessYear+1)</f>
        <v>371</v>
      </c>
      <c r="NV5" s="35">
        <f>IF(IFRS17_CF!NU5+1-NewBusinessYear+1&lt;=0,0,IFRS17_CF!NU5+1-NewBusinessYear+1)</f>
        <v>372</v>
      </c>
      <c r="NW5" s="35">
        <f>IF(IFRS17_CF!NV5+1-NewBusinessYear+1&lt;=0,0,IFRS17_CF!NV5+1-NewBusinessYear+1)</f>
        <v>373</v>
      </c>
      <c r="NX5" s="35">
        <f>IF(IFRS17_CF!NW5+1-NewBusinessYear+1&lt;=0,0,IFRS17_CF!NW5+1-NewBusinessYear+1)</f>
        <v>374</v>
      </c>
      <c r="NY5" s="35">
        <f>IF(IFRS17_CF!NX5+1-NewBusinessYear+1&lt;=0,0,IFRS17_CF!NX5+1-NewBusinessYear+1)</f>
        <v>375</v>
      </c>
      <c r="NZ5" s="35">
        <f>IF(IFRS17_CF!NY5+1-NewBusinessYear+1&lt;=0,0,IFRS17_CF!NY5+1-NewBusinessYear+1)</f>
        <v>376</v>
      </c>
      <c r="OA5" s="35">
        <f>IF(IFRS17_CF!NZ5+1-NewBusinessYear+1&lt;=0,0,IFRS17_CF!NZ5+1-NewBusinessYear+1)</f>
        <v>377</v>
      </c>
      <c r="OB5" s="35">
        <f>IF(IFRS17_CF!OA5+1-NewBusinessYear+1&lt;=0,0,IFRS17_CF!OA5+1-NewBusinessYear+1)</f>
        <v>378</v>
      </c>
      <c r="OC5" s="35">
        <f>IF(IFRS17_CF!OB5+1-NewBusinessYear+1&lt;=0,0,IFRS17_CF!OB5+1-NewBusinessYear+1)</f>
        <v>379</v>
      </c>
      <c r="OD5" s="35">
        <f>IF(IFRS17_CF!OC5+1-NewBusinessYear+1&lt;=0,0,IFRS17_CF!OC5+1-NewBusinessYear+1)</f>
        <v>380</v>
      </c>
      <c r="OE5" s="35">
        <f>IF(IFRS17_CF!OD5+1-NewBusinessYear+1&lt;=0,0,IFRS17_CF!OD5+1-NewBusinessYear+1)</f>
        <v>381</v>
      </c>
      <c r="OF5" s="35">
        <f>IF(IFRS17_CF!OE5+1-NewBusinessYear+1&lt;=0,0,IFRS17_CF!OE5+1-NewBusinessYear+1)</f>
        <v>382</v>
      </c>
      <c r="OG5" s="35">
        <f>IF(IFRS17_CF!OF5+1-NewBusinessYear+1&lt;=0,0,IFRS17_CF!OF5+1-NewBusinessYear+1)</f>
        <v>383</v>
      </c>
      <c r="OH5" s="35">
        <f>IF(IFRS17_CF!OG5+1-NewBusinessYear+1&lt;=0,0,IFRS17_CF!OG5+1-NewBusinessYear+1)</f>
        <v>384</v>
      </c>
      <c r="OI5" s="35">
        <f>IF(IFRS17_CF!OH5+1-NewBusinessYear+1&lt;=0,0,IFRS17_CF!OH5+1-NewBusinessYear+1)</f>
        <v>385</v>
      </c>
      <c r="OJ5" s="35">
        <f>IF(IFRS17_CF!OI5+1-NewBusinessYear+1&lt;=0,0,IFRS17_CF!OI5+1-NewBusinessYear+1)</f>
        <v>386</v>
      </c>
      <c r="OK5" s="35">
        <f>IF(IFRS17_CF!OJ5+1-NewBusinessYear+1&lt;=0,0,IFRS17_CF!OJ5+1-NewBusinessYear+1)</f>
        <v>387</v>
      </c>
      <c r="OL5" s="35">
        <f>IF(IFRS17_CF!OK5+1-NewBusinessYear+1&lt;=0,0,IFRS17_CF!OK5+1-NewBusinessYear+1)</f>
        <v>388</v>
      </c>
      <c r="OM5" s="35">
        <f>IF(IFRS17_CF!OL5+1-NewBusinessYear+1&lt;=0,0,IFRS17_CF!OL5+1-NewBusinessYear+1)</f>
        <v>389</v>
      </c>
      <c r="ON5" s="35">
        <f>IF(IFRS17_CF!OM5+1-NewBusinessYear+1&lt;=0,0,IFRS17_CF!OM5+1-NewBusinessYear+1)</f>
        <v>390</v>
      </c>
      <c r="OO5" s="35">
        <f>IF(IFRS17_CF!ON5+1-NewBusinessYear+1&lt;=0,0,IFRS17_CF!ON5+1-NewBusinessYear+1)</f>
        <v>391</v>
      </c>
      <c r="OP5" s="35">
        <f>IF(IFRS17_CF!OO5+1-NewBusinessYear+1&lt;=0,0,IFRS17_CF!OO5+1-NewBusinessYear+1)</f>
        <v>392</v>
      </c>
      <c r="OQ5" s="35">
        <f>IF(IFRS17_CF!OP5+1-NewBusinessYear+1&lt;=0,0,IFRS17_CF!OP5+1-NewBusinessYear+1)</f>
        <v>393</v>
      </c>
      <c r="OR5" s="35">
        <f>IF(IFRS17_CF!OQ5+1-NewBusinessYear+1&lt;=0,0,IFRS17_CF!OQ5+1-NewBusinessYear+1)</f>
        <v>394</v>
      </c>
      <c r="OS5" s="35">
        <f>IF(IFRS17_CF!OR5+1-NewBusinessYear+1&lt;=0,0,IFRS17_CF!OR5+1-NewBusinessYear+1)</f>
        <v>395</v>
      </c>
      <c r="OT5" s="35">
        <f>IF(IFRS17_CF!OS5+1-NewBusinessYear+1&lt;=0,0,IFRS17_CF!OS5+1-NewBusinessYear+1)</f>
        <v>396</v>
      </c>
      <c r="OU5" s="35">
        <f>IF(IFRS17_CF!OT5+1-NewBusinessYear+1&lt;=0,0,IFRS17_CF!OT5+1-NewBusinessYear+1)</f>
        <v>397</v>
      </c>
      <c r="OV5" s="35">
        <f>IF(IFRS17_CF!OU5+1-NewBusinessYear+1&lt;=0,0,IFRS17_CF!OU5+1-NewBusinessYear+1)</f>
        <v>398</v>
      </c>
      <c r="OW5" s="35">
        <f>IF(IFRS17_CF!OV5+1-NewBusinessYear+1&lt;=0,0,IFRS17_CF!OV5+1-NewBusinessYear+1)</f>
        <v>399</v>
      </c>
      <c r="OX5" s="35">
        <f>IF(IFRS17_CF!OW5+1-NewBusinessYear+1&lt;=0,0,IFRS17_CF!OW5+1-NewBusinessYear+1)</f>
        <v>400</v>
      </c>
      <c r="OY5" s="35">
        <f>IF(IFRS17_CF!OX5+1-NewBusinessYear+1&lt;=0,0,IFRS17_CF!OX5+1-NewBusinessYear+1)</f>
        <v>401</v>
      </c>
      <c r="OZ5" s="35">
        <f>IF(IFRS17_CF!OY5+1-NewBusinessYear+1&lt;=0,0,IFRS17_CF!OY5+1-NewBusinessYear+1)</f>
        <v>402</v>
      </c>
      <c r="PA5" s="35">
        <f>IF(IFRS17_CF!OZ5+1-NewBusinessYear+1&lt;=0,0,IFRS17_CF!OZ5+1-NewBusinessYear+1)</f>
        <v>403</v>
      </c>
      <c r="PB5" s="35">
        <f>IF(IFRS17_CF!PA5+1-NewBusinessYear+1&lt;=0,0,IFRS17_CF!PA5+1-NewBusinessYear+1)</f>
        <v>404</v>
      </c>
      <c r="PC5" s="35">
        <f>IF(IFRS17_CF!PB5+1-NewBusinessYear+1&lt;=0,0,IFRS17_CF!PB5+1-NewBusinessYear+1)</f>
        <v>405</v>
      </c>
      <c r="PD5" s="35">
        <f>IF(IFRS17_CF!PC5+1-NewBusinessYear+1&lt;=0,0,IFRS17_CF!PC5+1-NewBusinessYear+1)</f>
        <v>406</v>
      </c>
      <c r="PE5" s="35">
        <f>IF(IFRS17_CF!PD5+1-NewBusinessYear+1&lt;=0,0,IFRS17_CF!PD5+1-NewBusinessYear+1)</f>
        <v>407</v>
      </c>
      <c r="PF5" s="35">
        <f>IF(IFRS17_CF!PE5+1-NewBusinessYear+1&lt;=0,0,IFRS17_CF!PE5+1-NewBusinessYear+1)</f>
        <v>408</v>
      </c>
      <c r="PG5" s="35">
        <f>IF(IFRS17_CF!PF5+1-NewBusinessYear+1&lt;=0,0,IFRS17_CF!PF5+1-NewBusinessYear+1)</f>
        <v>409</v>
      </c>
      <c r="PH5" s="35">
        <f>IF(IFRS17_CF!PG5+1-NewBusinessYear+1&lt;=0,0,IFRS17_CF!PG5+1-NewBusinessYear+1)</f>
        <v>410</v>
      </c>
      <c r="PI5" s="35">
        <f>IF(IFRS17_CF!PH5+1-NewBusinessYear+1&lt;=0,0,IFRS17_CF!PH5+1-NewBusinessYear+1)</f>
        <v>411</v>
      </c>
      <c r="PJ5" s="35">
        <f>IF(IFRS17_CF!PI5+1-NewBusinessYear+1&lt;=0,0,IFRS17_CF!PI5+1-NewBusinessYear+1)</f>
        <v>412</v>
      </c>
      <c r="PK5" s="35">
        <f>IF(IFRS17_CF!PJ5+1-NewBusinessYear+1&lt;=0,0,IFRS17_CF!PJ5+1-NewBusinessYear+1)</f>
        <v>413</v>
      </c>
      <c r="PL5" s="35">
        <f>IF(IFRS17_CF!PK5+1-NewBusinessYear+1&lt;=0,0,IFRS17_CF!PK5+1-NewBusinessYear+1)</f>
        <v>414</v>
      </c>
      <c r="PM5" s="35">
        <f>IF(IFRS17_CF!PL5+1-NewBusinessYear+1&lt;=0,0,IFRS17_CF!PL5+1-NewBusinessYear+1)</f>
        <v>415</v>
      </c>
      <c r="PN5" s="35">
        <f>IF(IFRS17_CF!PM5+1-NewBusinessYear+1&lt;=0,0,IFRS17_CF!PM5+1-NewBusinessYear+1)</f>
        <v>416</v>
      </c>
      <c r="PO5" s="35">
        <f>IF(IFRS17_CF!PN5+1-NewBusinessYear+1&lt;=0,0,IFRS17_CF!PN5+1-NewBusinessYear+1)</f>
        <v>417</v>
      </c>
      <c r="PP5" s="35">
        <f>IF(IFRS17_CF!PO5+1-NewBusinessYear+1&lt;=0,0,IFRS17_CF!PO5+1-NewBusinessYear+1)</f>
        <v>418</v>
      </c>
      <c r="PQ5" s="35">
        <f>IF(IFRS17_CF!PP5+1-NewBusinessYear+1&lt;=0,0,IFRS17_CF!PP5+1-NewBusinessYear+1)</f>
        <v>419</v>
      </c>
      <c r="PR5" s="35">
        <f>IF(IFRS17_CF!PQ5+1-NewBusinessYear+1&lt;=0,0,IFRS17_CF!PQ5+1-NewBusinessYear+1)</f>
        <v>420</v>
      </c>
      <c r="PS5" s="35">
        <f>IF(IFRS17_CF!PR5+1-NewBusinessYear+1&lt;=0,0,IFRS17_CF!PR5+1-NewBusinessYear+1)</f>
        <v>421</v>
      </c>
      <c r="PT5" s="35">
        <f>IF(IFRS17_CF!PS5+1-NewBusinessYear+1&lt;=0,0,IFRS17_CF!PS5+1-NewBusinessYear+1)</f>
        <v>422</v>
      </c>
      <c r="PU5" s="35">
        <f>IF(IFRS17_CF!PT5+1-NewBusinessYear+1&lt;=0,0,IFRS17_CF!PT5+1-NewBusinessYear+1)</f>
        <v>423</v>
      </c>
      <c r="PV5" s="35">
        <f>IF(IFRS17_CF!PU5+1-NewBusinessYear+1&lt;=0,0,IFRS17_CF!PU5+1-NewBusinessYear+1)</f>
        <v>424</v>
      </c>
      <c r="PW5" s="35">
        <f>IF(IFRS17_CF!PV5+1-NewBusinessYear+1&lt;=0,0,IFRS17_CF!PV5+1-NewBusinessYear+1)</f>
        <v>425</v>
      </c>
      <c r="PX5" s="35">
        <f>IF(IFRS17_CF!PW5+1-NewBusinessYear+1&lt;=0,0,IFRS17_CF!PW5+1-NewBusinessYear+1)</f>
        <v>426</v>
      </c>
      <c r="PY5" s="35">
        <f>IF(IFRS17_CF!PX5+1-NewBusinessYear+1&lt;=0,0,IFRS17_CF!PX5+1-NewBusinessYear+1)</f>
        <v>427</v>
      </c>
      <c r="PZ5" s="35">
        <f>IF(IFRS17_CF!PY5+1-NewBusinessYear+1&lt;=0,0,IFRS17_CF!PY5+1-NewBusinessYear+1)</f>
        <v>428</v>
      </c>
      <c r="QA5" s="35">
        <f>IF(IFRS17_CF!PZ5+1-NewBusinessYear+1&lt;=0,0,IFRS17_CF!PZ5+1-NewBusinessYear+1)</f>
        <v>429</v>
      </c>
      <c r="QB5" s="35">
        <f>IF(IFRS17_CF!QA5+1-NewBusinessYear+1&lt;=0,0,IFRS17_CF!QA5+1-NewBusinessYear+1)</f>
        <v>430</v>
      </c>
      <c r="QC5" s="35">
        <f>IF(IFRS17_CF!QB5+1-NewBusinessYear+1&lt;=0,0,IFRS17_CF!QB5+1-NewBusinessYear+1)</f>
        <v>431</v>
      </c>
      <c r="QD5" s="35">
        <f>IF(IFRS17_CF!QC5+1-NewBusinessYear+1&lt;=0,0,IFRS17_CF!QC5+1-NewBusinessYear+1)</f>
        <v>432</v>
      </c>
      <c r="QE5" s="35">
        <f>IF(IFRS17_CF!QD5+1-NewBusinessYear+1&lt;=0,0,IFRS17_CF!QD5+1-NewBusinessYear+1)</f>
        <v>433</v>
      </c>
      <c r="QF5" s="35">
        <f>IF(IFRS17_CF!QE5+1-NewBusinessYear+1&lt;=0,0,IFRS17_CF!QE5+1-NewBusinessYear+1)</f>
        <v>434</v>
      </c>
      <c r="QG5" s="35">
        <f>IF(IFRS17_CF!QF5+1-NewBusinessYear+1&lt;=0,0,IFRS17_CF!QF5+1-NewBusinessYear+1)</f>
        <v>435</v>
      </c>
      <c r="QH5" s="35">
        <f>IF(IFRS17_CF!QG5+1-NewBusinessYear+1&lt;=0,0,IFRS17_CF!QG5+1-NewBusinessYear+1)</f>
        <v>436</v>
      </c>
      <c r="QI5" s="35">
        <f>IF(IFRS17_CF!QH5+1-NewBusinessYear+1&lt;=0,0,IFRS17_CF!QH5+1-NewBusinessYear+1)</f>
        <v>437</v>
      </c>
      <c r="QJ5" s="35">
        <f>IF(IFRS17_CF!QI5+1-NewBusinessYear+1&lt;=0,0,IFRS17_CF!QI5+1-NewBusinessYear+1)</f>
        <v>438</v>
      </c>
      <c r="QK5" s="35">
        <f>IF(IFRS17_CF!QJ5+1-NewBusinessYear+1&lt;=0,0,IFRS17_CF!QJ5+1-NewBusinessYear+1)</f>
        <v>439</v>
      </c>
      <c r="QL5" s="35">
        <f>IF(IFRS17_CF!QK5+1-NewBusinessYear+1&lt;=0,0,IFRS17_CF!QK5+1-NewBusinessYear+1)</f>
        <v>440</v>
      </c>
      <c r="QM5" s="35">
        <f>IF(IFRS17_CF!QL5+1-NewBusinessYear+1&lt;=0,0,IFRS17_CF!QL5+1-NewBusinessYear+1)</f>
        <v>441</v>
      </c>
      <c r="QN5" s="35">
        <f>IF(IFRS17_CF!QM5+1-NewBusinessYear+1&lt;=0,0,IFRS17_CF!QM5+1-NewBusinessYear+1)</f>
        <v>442</v>
      </c>
      <c r="QO5" s="35">
        <f>IF(IFRS17_CF!QN5+1-NewBusinessYear+1&lt;=0,0,IFRS17_CF!QN5+1-NewBusinessYear+1)</f>
        <v>443</v>
      </c>
      <c r="QP5" s="35">
        <f>IF(IFRS17_CF!QO5+1-NewBusinessYear+1&lt;=0,0,IFRS17_CF!QO5+1-NewBusinessYear+1)</f>
        <v>444</v>
      </c>
      <c r="QQ5" s="35">
        <f>IF(IFRS17_CF!QP5+1-NewBusinessYear+1&lt;=0,0,IFRS17_CF!QP5+1-NewBusinessYear+1)</f>
        <v>445</v>
      </c>
      <c r="QR5" s="35">
        <f>IF(IFRS17_CF!QQ5+1-NewBusinessYear+1&lt;=0,0,IFRS17_CF!QQ5+1-NewBusinessYear+1)</f>
        <v>446</v>
      </c>
      <c r="QS5" s="35">
        <f>IF(IFRS17_CF!QR5+1-NewBusinessYear+1&lt;=0,0,IFRS17_CF!QR5+1-NewBusinessYear+1)</f>
        <v>447</v>
      </c>
      <c r="QT5" s="35">
        <f>IF(IFRS17_CF!QS5+1-NewBusinessYear+1&lt;=0,0,IFRS17_CF!QS5+1-NewBusinessYear+1)</f>
        <v>448</v>
      </c>
      <c r="QU5" s="35">
        <f>IF(IFRS17_CF!QT5+1-NewBusinessYear+1&lt;=0,0,IFRS17_CF!QT5+1-NewBusinessYear+1)</f>
        <v>449</v>
      </c>
      <c r="QV5" s="35">
        <f>IF(IFRS17_CF!QU5+1-NewBusinessYear+1&lt;=0,0,IFRS17_CF!QU5+1-NewBusinessYear+1)</f>
        <v>450</v>
      </c>
      <c r="QW5" s="35">
        <f>IF(IFRS17_CF!QV5+1-NewBusinessYear+1&lt;=0,0,IFRS17_CF!QV5+1-NewBusinessYear+1)</f>
        <v>451</v>
      </c>
      <c r="QX5" s="35">
        <f>IF(IFRS17_CF!QW5+1-NewBusinessYear+1&lt;=0,0,IFRS17_CF!QW5+1-NewBusinessYear+1)</f>
        <v>452</v>
      </c>
      <c r="QY5" s="35">
        <f>IF(IFRS17_CF!QX5+1-NewBusinessYear+1&lt;=0,0,IFRS17_CF!QX5+1-NewBusinessYear+1)</f>
        <v>453</v>
      </c>
      <c r="QZ5" s="35">
        <f>IF(IFRS17_CF!QY5+1-NewBusinessYear+1&lt;=0,0,IFRS17_CF!QY5+1-NewBusinessYear+1)</f>
        <v>454</v>
      </c>
      <c r="RA5" s="35">
        <f>IF(IFRS17_CF!QZ5+1-NewBusinessYear+1&lt;=0,0,IFRS17_CF!QZ5+1-NewBusinessYear+1)</f>
        <v>455</v>
      </c>
      <c r="RB5" s="35">
        <f>IF(IFRS17_CF!RA5+1-NewBusinessYear+1&lt;=0,0,IFRS17_CF!RA5+1-NewBusinessYear+1)</f>
        <v>456</v>
      </c>
      <c r="RC5" s="35">
        <f>IF(IFRS17_CF!RB5+1-NewBusinessYear+1&lt;=0,0,IFRS17_CF!RB5+1-NewBusinessYear+1)</f>
        <v>457</v>
      </c>
      <c r="RD5" s="35">
        <f>IF(IFRS17_CF!RC5+1-NewBusinessYear+1&lt;=0,0,IFRS17_CF!RC5+1-NewBusinessYear+1)</f>
        <v>458</v>
      </c>
      <c r="RE5" s="35">
        <f>IF(IFRS17_CF!RD5+1-NewBusinessYear+1&lt;=0,0,IFRS17_CF!RD5+1-NewBusinessYear+1)</f>
        <v>459</v>
      </c>
      <c r="RF5" s="35">
        <f>IF(IFRS17_CF!RE5+1-NewBusinessYear+1&lt;=0,0,IFRS17_CF!RE5+1-NewBusinessYear+1)</f>
        <v>460</v>
      </c>
      <c r="RG5" s="35">
        <f>IF(IFRS17_CF!RF5+1-NewBusinessYear+1&lt;=0,0,IFRS17_CF!RF5+1-NewBusinessYear+1)</f>
        <v>461</v>
      </c>
      <c r="RH5" s="35">
        <f>IF(IFRS17_CF!RG5+1-NewBusinessYear+1&lt;=0,0,IFRS17_CF!RG5+1-NewBusinessYear+1)</f>
        <v>462</v>
      </c>
      <c r="RI5" s="35">
        <f>IF(IFRS17_CF!RH5+1-NewBusinessYear+1&lt;=0,0,IFRS17_CF!RH5+1-NewBusinessYear+1)</f>
        <v>463</v>
      </c>
      <c r="RJ5" s="35">
        <f>IF(IFRS17_CF!RI5+1-NewBusinessYear+1&lt;=0,0,IFRS17_CF!RI5+1-NewBusinessYear+1)</f>
        <v>464</v>
      </c>
      <c r="RK5" s="35">
        <f>IF(IFRS17_CF!RJ5+1-NewBusinessYear+1&lt;=0,0,IFRS17_CF!RJ5+1-NewBusinessYear+1)</f>
        <v>465</v>
      </c>
      <c r="RL5" s="35">
        <f>IF(IFRS17_CF!RK5+1-NewBusinessYear+1&lt;=0,0,IFRS17_CF!RK5+1-NewBusinessYear+1)</f>
        <v>466</v>
      </c>
      <c r="RM5" s="35">
        <f>IF(IFRS17_CF!RL5+1-NewBusinessYear+1&lt;=0,0,IFRS17_CF!RL5+1-NewBusinessYear+1)</f>
        <v>467</v>
      </c>
      <c r="RN5" s="35">
        <f>IF(IFRS17_CF!RM5+1-NewBusinessYear+1&lt;=0,0,IFRS17_CF!RM5+1-NewBusinessYear+1)</f>
        <v>468</v>
      </c>
      <c r="RO5" s="35">
        <f>IF(IFRS17_CF!RN5+1-NewBusinessYear+1&lt;=0,0,IFRS17_CF!RN5+1-NewBusinessYear+1)</f>
        <v>469</v>
      </c>
      <c r="RP5" s="35">
        <f>IF(IFRS17_CF!RO5+1-NewBusinessYear+1&lt;=0,0,IFRS17_CF!RO5+1-NewBusinessYear+1)</f>
        <v>470</v>
      </c>
      <c r="RQ5" s="35">
        <f>IF(IFRS17_CF!RP5+1-NewBusinessYear+1&lt;=0,0,IFRS17_CF!RP5+1-NewBusinessYear+1)</f>
        <v>471</v>
      </c>
      <c r="RR5" s="35">
        <f>IF(IFRS17_CF!RQ5+1-NewBusinessYear+1&lt;=0,0,IFRS17_CF!RQ5+1-NewBusinessYear+1)</f>
        <v>472</v>
      </c>
      <c r="RS5" s="35">
        <f>IF(IFRS17_CF!RR5+1-NewBusinessYear+1&lt;=0,0,IFRS17_CF!RR5+1-NewBusinessYear+1)</f>
        <v>473</v>
      </c>
      <c r="RT5" s="35">
        <f>IF(IFRS17_CF!RS5+1-NewBusinessYear+1&lt;=0,0,IFRS17_CF!RS5+1-NewBusinessYear+1)</f>
        <v>474</v>
      </c>
      <c r="RU5" s="35">
        <f>IF(IFRS17_CF!RT5+1-NewBusinessYear+1&lt;=0,0,IFRS17_CF!RT5+1-NewBusinessYear+1)</f>
        <v>475</v>
      </c>
      <c r="RV5" s="35">
        <f>IF(IFRS17_CF!RU5+1-NewBusinessYear+1&lt;=0,0,IFRS17_CF!RU5+1-NewBusinessYear+1)</f>
        <v>476</v>
      </c>
      <c r="RW5" s="35">
        <f>IF(IFRS17_CF!RV5+1-NewBusinessYear+1&lt;=0,0,IFRS17_CF!RV5+1-NewBusinessYear+1)</f>
        <v>477</v>
      </c>
      <c r="RX5" s="35">
        <f>IF(IFRS17_CF!RW5+1-NewBusinessYear+1&lt;=0,0,IFRS17_CF!RW5+1-NewBusinessYear+1)</f>
        <v>478</v>
      </c>
      <c r="RY5" s="35">
        <f>IF(IFRS17_CF!RX5+1-NewBusinessYear+1&lt;=0,0,IFRS17_CF!RX5+1-NewBusinessYear+1)</f>
        <v>479</v>
      </c>
      <c r="RZ5" s="35">
        <f>IF(IFRS17_CF!RY5+1-NewBusinessYear+1&lt;=0,0,IFRS17_CF!RY5+1-NewBusinessYear+1)</f>
        <v>480</v>
      </c>
      <c r="SA5" s="35">
        <f>IF(IFRS17_CF!RZ5+1-NewBusinessYear+1&lt;=0,0,IFRS17_CF!RZ5+1-NewBusinessYear+1)</f>
        <v>481</v>
      </c>
      <c r="SB5" s="35">
        <f>IF(IFRS17_CF!SA5+1-NewBusinessYear+1&lt;=0,0,IFRS17_CF!SA5+1-NewBusinessYear+1)</f>
        <v>482</v>
      </c>
      <c r="SC5" s="35">
        <f>IF(IFRS17_CF!SB5+1-NewBusinessYear+1&lt;=0,0,IFRS17_CF!SB5+1-NewBusinessYear+1)</f>
        <v>483</v>
      </c>
      <c r="SD5" s="35">
        <f>IF(IFRS17_CF!SC5+1-NewBusinessYear+1&lt;=0,0,IFRS17_CF!SC5+1-NewBusinessYear+1)</f>
        <v>484</v>
      </c>
      <c r="SE5" s="35">
        <f>IF(IFRS17_CF!SD5+1-NewBusinessYear+1&lt;=0,0,IFRS17_CF!SD5+1-NewBusinessYear+1)</f>
        <v>485</v>
      </c>
      <c r="SF5" s="35">
        <f>IF(IFRS17_CF!SE5+1-NewBusinessYear+1&lt;=0,0,IFRS17_CF!SE5+1-NewBusinessYear+1)</f>
        <v>486</v>
      </c>
      <c r="SG5" s="35">
        <f>IF(IFRS17_CF!SF5+1-NewBusinessYear+1&lt;=0,0,IFRS17_CF!SF5+1-NewBusinessYear+1)</f>
        <v>487</v>
      </c>
      <c r="SH5" s="35">
        <f>IF(IFRS17_CF!SG5+1-NewBusinessYear+1&lt;=0,0,IFRS17_CF!SG5+1-NewBusinessYear+1)</f>
        <v>488</v>
      </c>
      <c r="SI5" s="35">
        <f>IF(IFRS17_CF!SH5+1-NewBusinessYear+1&lt;=0,0,IFRS17_CF!SH5+1-NewBusinessYear+1)</f>
        <v>489</v>
      </c>
      <c r="SJ5" s="35">
        <f>IF(IFRS17_CF!SI5+1-NewBusinessYear+1&lt;=0,0,IFRS17_CF!SI5+1-NewBusinessYear+1)</f>
        <v>490</v>
      </c>
      <c r="SK5" s="35">
        <f>IF(IFRS17_CF!SJ5+1-NewBusinessYear+1&lt;=0,0,IFRS17_CF!SJ5+1-NewBusinessYear+1)</f>
        <v>491</v>
      </c>
      <c r="SL5" s="35">
        <f>IF(IFRS17_CF!SK5+1-NewBusinessYear+1&lt;=0,0,IFRS17_CF!SK5+1-NewBusinessYear+1)</f>
        <v>492</v>
      </c>
      <c r="SM5" s="35">
        <f>IF(IFRS17_CF!SL5+1-NewBusinessYear+1&lt;=0,0,IFRS17_CF!SL5+1-NewBusinessYear+1)</f>
        <v>493</v>
      </c>
      <c r="SN5" s="35">
        <f>IF(IFRS17_CF!SM5+1-NewBusinessYear+1&lt;=0,0,IFRS17_CF!SM5+1-NewBusinessYear+1)</f>
        <v>494</v>
      </c>
      <c r="SO5" s="35">
        <f>IF(IFRS17_CF!SN5+1-NewBusinessYear+1&lt;=0,0,IFRS17_CF!SN5+1-NewBusinessYear+1)</f>
        <v>495</v>
      </c>
      <c r="SP5" s="35">
        <f>IF(IFRS17_CF!SO5+1-NewBusinessYear+1&lt;=0,0,IFRS17_CF!SO5+1-NewBusinessYear+1)</f>
        <v>496</v>
      </c>
      <c r="SQ5" s="35">
        <f>IF(IFRS17_CF!SP5+1-NewBusinessYear+1&lt;=0,0,IFRS17_CF!SP5+1-NewBusinessYear+1)</f>
        <v>497</v>
      </c>
      <c r="SR5" s="35">
        <f>IF(IFRS17_CF!SQ5+1-NewBusinessYear+1&lt;=0,0,IFRS17_CF!SQ5+1-NewBusinessYear+1)</f>
        <v>498</v>
      </c>
      <c r="SS5" s="35">
        <f>IF(IFRS17_CF!SR5+1-NewBusinessYear+1&lt;=0,0,IFRS17_CF!SR5+1-NewBusinessYear+1)</f>
        <v>499</v>
      </c>
      <c r="ST5" s="35">
        <f>IF(IFRS17_CF!SS5+1-NewBusinessYear+1&lt;=0,0,IFRS17_CF!SS5+1-NewBusinessYear+1)</f>
        <v>500</v>
      </c>
      <c r="SU5" s="35">
        <f>IF(IFRS17_CF!ST5+1-NewBusinessYear+1&lt;=0,0,IFRS17_CF!ST5+1-NewBusinessYear+1)</f>
        <v>501</v>
      </c>
      <c r="SV5" s="35">
        <f>IF(IFRS17_CF!SU5+1-NewBusinessYear+1&lt;=0,0,IFRS17_CF!SU5+1-NewBusinessYear+1)</f>
        <v>502</v>
      </c>
      <c r="SW5" s="35">
        <f>IF(IFRS17_CF!SV5+1-NewBusinessYear+1&lt;=0,0,IFRS17_CF!SV5+1-NewBusinessYear+1)</f>
        <v>503</v>
      </c>
      <c r="SX5" s="35">
        <f>IF(IFRS17_CF!SW5+1-NewBusinessYear+1&lt;=0,0,IFRS17_CF!SW5+1-NewBusinessYear+1)</f>
        <v>504</v>
      </c>
      <c r="SY5" s="35">
        <f>IF(IFRS17_CF!SX5+1-NewBusinessYear+1&lt;=0,0,IFRS17_CF!SX5+1-NewBusinessYear+1)</f>
        <v>505</v>
      </c>
      <c r="SZ5" s="35">
        <f>IF(IFRS17_CF!SY5+1-NewBusinessYear+1&lt;=0,0,IFRS17_CF!SY5+1-NewBusinessYear+1)</f>
        <v>506</v>
      </c>
      <c r="TA5" s="35">
        <f>IF(IFRS17_CF!SZ5+1-NewBusinessYear+1&lt;=0,0,IFRS17_CF!SZ5+1-NewBusinessYear+1)</f>
        <v>507</v>
      </c>
      <c r="TB5" s="35">
        <f>IF(IFRS17_CF!TA5+1-NewBusinessYear+1&lt;=0,0,IFRS17_CF!TA5+1-NewBusinessYear+1)</f>
        <v>508</v>
      </c>
      <c r="TC5" s="35">
        <f>IF(IFRS17_CF!TB5+1-NewBusinessYear+1&lt;=0,0,IFRS17_CF!TB5+1-NewBusinessYear+1)</f>
        <v>509</v>
      </c>
      <c r="TD5" s="35">
        <f>IF(IFRS17_CF!TC5+1-NewBusinessYear+1&lt;=0,0,IFRS17_CF!TC5+1-NewBusinessYear+1)</f>
        <v>510</v>
      </c>
      <c r="TE5" s="35">
        <f>IF(IFRS17_CF!TD5+1-NewBusinessYear+1&lt;=0,0,IFRS17_CF!TD5+1-NewBusinessYear+1)</f>
        <v>511</v>
      </c>
      <c r="TF5" s="35">
        <f>IF(IFRS17_CF!TE5+1-NewBusinessYear+1&lt;=0,0,IFRS17_CF!TE5+1-NewBusinessYear+1)</f>
        <v>512</v>
      </c>
      <c r="TG5" s="35">
        <f>IF(IFRS17_CF!TF5+1-NewBusinessYear+1&lt;=0,0,IFRS17_CF!TF5+1-NewBusinessYear+1)</f>
        <v>513</v>
      </c>
      <c r="TH5" s="35">
        <f>IF(IFRS17_CF!TG5+1-NewBusinessYear+1&lt;=0,0,IFRS17_CF!TG5+1-NewBusinessYear+1)</f>
        <v>514</v>
      </c>
      <c r="TI5" s="35">
        <f>IF(IFRS17_CF!TH5+1-NewBusinessYear+1&lt;=0,0,IFRS17_CF!TH5+1-NewBusinessYear+1)</f>
        <v>515</v>
      </c>
      <c r="TJ5" s="35">
        <f>IF(IFRS17_CF!TI5+1-NewBusinessYear+1&lt;=0,0,IFRS17_CF!TI5+1-NewBusinessYear+1)</f>
        <v>516</v>
      </c>
      <c r="TK5" s="35">
        <f>IF(IFRS17_CF!TJ5+1-NewBusinessYear+1&lt;=0,0,IFRS17_CF!TJ5+1-NewBusinessYear+1)</f>
        <v>517</v>
      </c>
      <c r="TL5" s="35">
        <f>IF(IFRS17_CF!TK5+1-NewBusinessYear+1&lt;=0,0,IFRS17_CF!TK5+1-NewBusinessYear+1)</f>
        <v>518</v>
      </c>
      <c r="TM5" s="35">
        <f>IF(IFRS17_CF!TL5+1-NewBusinessYear+1&lt;=0,0,IFRS17_CF!TL5+1-NewBusinessYear+1)</f>
        <v>519</v>
      </c>
      <c r="TN5" s="35">
        <f>IF(IFRS17_CF!TM5+1-NewBusinessYear+1&lt;=0,0,IFRS17_CF!TM5+1-NewBusinessYear+1)</f>
        <v>520</v>
      </c>
      <c r="TO5" s="35">
        <f>IF(IFRS17_CF!TN5+1-NewBusinessYear+1&lt;=0,0,IFRS17_CF!TN5+1-NewBusinessYear+1)</f>
        <v>521</v>
      </c>
      <c r="TP5" s="35">
        <f>IF(IFRS17_CF!TO5+1-NewBusinessYear+1&lt;=0,0,IFRS17_CF!TO5+1-NewBusinessYear+1)</f>
        <v>522</v>
      </c>
      <c r="TQ5" s="35">
        <f>IF(IFRS17_CF!TP5+1-NewBusinessYear+1&lt;=0,0,IFRS17_CF!TP5+1-NewBusinessYear+1)</f>
        <v>523</v>
      </c>
      <c r="TR5" s="35">
        <f>IF(IFRS17_CF!TQ5+1-NewBusinessYear+1&lt;=0,0,IFRS17_CF!TQ5+1-NewBusinessYear+1)</f>
        <v>524</v>
      </c>
      <c r="TS5" s="35">
        <f>IF(IFRS17_CF!TR5+1-NewBusinessYear+1&lt;=0,0,IFRS17_CF!TR5+1-NewBusinessYear+1)</f>
        <v>525</v>
      </c>
      <c r="TT5" s="35">
        <f>IF(IFRS17_CF!TS5+1-NewBusinessYear+1&lt;=0,0,IFRS17_CF!TS5+1-NewBusinessYear+1)</f>
        <v>526</v>
      </c>
      <c r="TU5" s="35">
        <f>IF(IFRS17_CF!TT5+1-NewBusinessYear+1&lt;=0,0,IFRS17_CF!TT5+1-NewBusinessYear+1)</f>
        <v>527</v>
      </c>
      <c r="TV5" s="35">
        <f>IF(IFRS17_CF!TU5+1-NewBusinessYear+1&lt;=0,0,IFRS17_CF!TU5+1-NewBusinessYear+1)</f>
        <v>528</v>
      </c>
      <c r="TW5" s="35">
        <f>IF(IFRS17_CF!TV5+1-NewBusinessYear+1&lt;=0,0,IFRS17_CF!TV5+1-NewBusinessYear+1)</f>
        <v>529</v>
      </c>
      <c r="TX5" s="35">
        <f>IF(IFRS17_CF!TW5+1-NewBusinessYear+1&lt;=0,0,IFRS17_CF!TW5+1-NewBusinessYear+1)</f>
        <v>530</v>
      </c>
      <c r="TY5" s="35">
        <f>IF(IFRS17_CF!TX5+1-NewBusinessYear+1&lt;=0,0,IFRS17_CF!TX5+1-NewBusinessYear+1)</f>
        <v>531</v>
      </c>
      <c r="TZ5" s="35">
        <f>IF(IFRS17_CF!TY5+1-NewBusinessYear+1&lt;=0,0,IFRS17_CF!TY5+1-NewBusinessYear+1)</f>
        <v>532</v>
      </c>
      <c r="UA5" s="35">
        <f>IF(IFRS17_CF!TZ5+1-NewBusinessYear+1&lt;=0,0,IFRS17_CF!TZ5+1-NewBusinessYear+1)</f>
        <v>533</v>
      </c>
      <c r="UB5" s="35">
        <f>IF(IFRS17_CF!UA5+1-NewBusinessYear+1&lt;=0,0,IFRS17_CF!UA5+1-NewBusinessYear+1)</f>
        <v>534</v>
      </c>
      <c r="UC5" s="35">
        <f>IF(IFRS17_CF!UB5+1-NewBusinessYear+1&lt;=0,0,IFRS17_CF!UB5+1-NewBusinessYear+1)</f>
        <v>535</v>
      </c>
      <c r="UD5" s="35">
        <f>IF(IFRS17_CF!UC5+1-NewBusinessYear+1&lt;=0,0,IFRS17_CF!UC5+1-NewBusinessYear+1)</f>
        <v>536</v>
      </c>
      <c r="UE5" s="35">
        <f>IF(IFRS17_CF!UD5+1-NewBusinessYear+1&lt;=0,0,IFRS17_CF!UD5+1-NewBusinessYear+1)</f>
        <v>537</v>
      </c>
      <c r="UF5" s="35">
        <f>IF(IFRS17_CF!UE5+1-NewBusinessYear+1&lt;=0,0,IFRS17_CF!UE5+1-NewBusinessYear+1)</f>
        <v>538</v>
      </c>
      <c r="UG5" s="35">
        <f>IF(IFRS17_CF!UF5+1-NewBusinessYear+1&lt;=0,0,IFRS17_CF!UF5+1-NewBusinessYear+1)</f>
        <v>539</v>
      </c>
      <c r="UH5" s="35">
        <f>IF(IFRS17_CF!UG5+1-NewBusinessYear+1&lt;=0,0,IFRS17_CF!UG5+1-NewBusinessYear+1)</f>
        <v>540</v>
      </c>
      <c r="UI5" s="35">
        <f>IF(IFRS17_CF!UH5+1-NewBusinessYear+1&lt;=0,0,IFRS17_CF!UH5+1-NewBusinessYear+1)</f>
        <v>541</v>
      </c>
      <c r="UJ5" s="35">
        <f>IF(IFRS17_CF!UI5+1-NewBusinessYear+1&lt;=0,0,IFRS17_CF!UI5+1-NewBusinessYear+1)</f>
        <v>542</v>
      </c>
      <c r="UK5" s="35">
        <f>IF(IFRS17_CF!UJ5+1-NewBusinessYear+1&lt;=0,0,IFRS17_CF!UJ5+1-NewBusinessYear+1)</f>
        <v>543</v>
      </c>
      <c r="UL5" s="35">
        <f>IF(IFRS17_CF!UK5+1-NewBusinessYear+1&lt;=0,0,IFRS17_CF!UK5+1-NewBusinessYear+1)</f>
        <v>544</v>
      </c>
      <c r="UM5" s="35">
        <f>IF(IFRS17_CF!UL5+1-NewBusinessYear+1&lt;=0,0,IFRS17_CF!UL5+1-NewBusinessYear+1)</f>
        <v>545</v>
      </c>
      <c r="UN5" s="35">
        <f>IF(IFRS17_CF!UM5+1-NewBusinessYear+1&lt;=0,0,IFRS17_CF!UM5+1-NewBusinessYear+1)</f>
        <v>546</v>
      </c>
      <c r="UO5" s="35">
        <f>IF(IFRS17_CF!UN5+1-NewBusinessYear+1&lt;=0,0,IFRS17_CF!UN5+1-NewBusinessYear+1)</f>
        <v>547</v>
      </c>
      <c r="UP5" s="35">
        <f>IF(IFRS17_CF!UO5+1-NewBusinessYear+1&lt;=0,0,IFRS17_CF!UO5+1-NewBusinessYear+1)</f>
        <v>548</v>
      </c>
      <c r="UQ5" s="35">
        <f>IF(IFRS17_CF!UP5+1-NewBusinessYear+1&lt;=0,0,IFRS17_CF!UP5+1-NewBusinessYear+1)</f>
        <v>549</v>
      </c>
      <c r="UR5" s="35">
        <f>IF(IFRS17_CF!UQ5+1-NewBusinessYear+1&lt;=0,0,IFRS17_CF!UQ5+1-NewBusinessYear+1)</f>
        <v>550</v>
      </c>
      <c r="US5" s="35">
        <f>IF(IFRS17_CF!UR5+1-NewBusinessYear+1&lt;=0,0,IFRS17_CF!UR5+1-NewBusinessYear+1)</f>
        <v>551</v>
      </c>
      <c r="UT5" s="35">
        <f>IF(IFRS17_CF!US5+1-NewBusinessYear+1&lt;=0,0,IFRS17_CF!US5+1-NewBusinessYear+1)</f>
        <v>552</v>
      </c>
      <c r="UU5" s="35">
        <f>IF(IFRS17_CF!UT5+1-NewBusinessYear+1&lt;=0,0,IFRS17_CF!UT5+1-NewBusinessYear+1)</f>
        <v>553</v>
      </c>
      <c r="UV5" s="35">
        <f>IF(IFRS17_CF!UU5+1-NewBusinessYear+1&lt;=0,0,IFRS17_CF!UU5+1-NewBusinessYear+1)</f>
        <v>554</v>
      </c>
      <c r="UW5" s="35">
        <f>IF(IFRS17_CF!UV5+1-NewBusinessYear+1&lt;=0,0,IFRS17_CF!UV5+1-NewBusinessYear+1)</f>
        <v>555</v>
      </c>
      <c r="UX5" s="35">
        <f>IF(IFRS17_CF!UW5+1-NewBusinessYear+1&lt;=0,0,IFRS17_CF!UW5+1-NewBusinessYear+1)</f>
        <v>556</v>
      </c>
      <c r="UY5" s="35">
        <f>IF(IFRS17_CF!UX5+1-NewBusinessYear+1&lt;=0,0,IFRS17_CF!UX5+1-NewBusinessYear+1)</f>
        <v>557</v>
      </c>
      <c r="UZ5" s="35">
        <f>IF(IFRS17_CF!UY5+1-NewBusinessYear+1&lt;=0,0,IFRS17_CF!UY5+1-NewBusinessYear+1)</f>
        <v>558</v>
      </c>
      <c r="VA5" s="35">
        <f>IF(IFRS17_CF!UZ5+1-NewBusinessYear+1&lt;=0,0,IFRS17_CF!UZ5+1-NewBusinessYear+1)</f>
        <v>559</v>
      </c>
      <c r="VB5" s="35">
        <f>IF(IFRS17_CF!VA5+1-NewBusinessYear+1&lt;=0,0,IFRS17_CF!VA5+1-NewBusinessYear+1)</f>
        <v>560</v>
      </c>
      <c r="VC5" s="35">
        <f>IF(IFRS17_CF!VB5+1-NewBusinessYear+1&lt;=0,0,IFRS17_CF!VB5+1-NewBusinessYear+1)</f>
        <v>561</v>
      </c>
      <c r="VD5" s="35">
        <f>IF(IFRS17_CF!VC5+1-NewBusinessYear+1&lt;=0,0,IFRS17_CF!VC5+1-NewBusinessYear+1)</f>
        <v>562</v>
      </c>
      <c r="VE5" s="35">
        <f>IF(IFRS17_CF!VD5+1-NewBusinessYear+1&lt;=0,0,IFRS17_CF!VD5+1-NewBusinessYear+1)</f>
        <v>563</v>
      </c>
      <c r="VF5" s="35">
        <f>IF(IFRS17_CF!VE5+1-NewBusinessYear+1&lt;=0,0,IFRS17_CF!VE5+1-NewBusinessYear+1)</f>
        <v>564</v>
      </c>
      <c r="VG5" s="35">
        <f>IF(IFRS17_CF!VF5+1-NewBusinessYear+1&lt;=0,0,IFRS17_CF!VF5+1-NewBusinessYear+1)</f>
        <v>565</v>
      </c>
      <c r="VH5" s="35">
        <f>IF(IFRS17_CF!VG5+1-NewBusinessYear+1&lt;=0,0,IFRS17_CF!VG5+1-NewBusinessYear+1)</f>
        <v>566</v>
      </c>
      <c r="VI5" s="35">
        <f>IF(IFRS17_CF!VH5+1-NewBusinessYear+1&lt;=0,0,IFRS17_CF!VH5+1-NewBusinessYear+1)</f>
        <v>567</v>
      </c>
      <c r="VJ5" s="35">
        <f>IF(IFRS17_CF!VI5+1-NewBusinessYear+1&lt;=0,0,IFRS17_CF!VI5+1-NewBusinessYear+1)</f>
        <v>568</v>
      </c>
      <c r="VK5" s="35">
        <f>IF(IFRS17_CF!VJ5+1-NewBusinessYear+1&lt;=0,0,IFRS17_CF!VJ5+1-NewBusinessYear+1)</f>
        <v>569</v>
      </c>
      <c r="VL5" s="35">
        <f>IF(IFRS17_CF!VK5+1-NewBusinessYear+1&lt;=0,0,IFRS17_CF!VK5+1-NewBusinessYear+1)</f>
        <v>570</v>
      </c>
      <c r="VM5" s="35">
        <f>IF(IFRS17_CF!VL5+1-NewBusinessYear+1&lt;=0,0,IFRS17_CF!VL5+1-NewBusinessYear+1)</f>
        <v>571</v>
      </c>
      <c r="VN5" s="35">
        <f>IF(IFRS17_CF!VM5+1-NewBusinessYear+1&lt;=0,0,IFRS17_CF!VM5+1-NewBusinessYear+1)</f>
        <v>572</v>
      </c>
      <c r="VO5" s="35">
        <f>IF(IFRS17_CF!VN5+1-NewBusinessYear+1&lt;=0,0,IFRS17_CF!VN5+1-NewBusinessYear+1)</f>
        <v>573</v>
      </c>
      <c r="VP5" s="35">
        <f>IF(IFRS17_CF!VO5+1-NewBusinessYear+1&lt;=0,0,IFRS17_CF!VO5+1-NewBusinessYear+1)</f>
        <v>574</v>
      </c>
      <c r="VQ5" s="35">
        <f>IF(IFRS17_CF!VP5+1-NewBusinessYear+1&lt;=0,0,IFRS17_CF!VP5+1-NewBusinessYear+1)</f>
        <v>575</v>
      </c>
      <c r="VR5" s="35">
        <f>IF(IFRS17_CF!VQ5+1-NewBusinessYear+1&lt;=0,0,IFRS17_CF!VQ5+1-NewBusinessYear+1)</f>
        <v>576</v>
      </c>
      <c r="VS5" s="35">
        <f>IF(IFRS17_CF!VR5+1-NewBusinessYear+1&lt;=0,0,IFRS17_CF!VR5+1-NewBusinessYear+1)</f>
        <v>577</v>
      </c>
      <c r="VT5" s="35">
        <f>IF(IFRS17_CF!VS5+1-NewBusinessYear+1&lt;=0,0,IFRS17_CF!VS5+1-NewBusinessYear+1)</f>
        <v>578</v>
      </c>
      <c r="VU5" s="35">
        <f>IF(IFRS17_CF!VT5+1-NewBusinessYear+1&lt;=0,0,IFRS17_CF!VT5+1-NewBusinessYear+1)</f>
        <v>579</v>
      </c>
      <c r="VV5" s="35">
        <f>IF(IFRS17_CF!VU5+1-NewBusinessYear+1&lt;=0,0,IFRS17_CF!VU5+1-NewBusinessYear+1)</f>
        <v>580</v>
      </c>
      <c r="VW5" s="35">
        <f>IF(IFRS17_CF!VV5+1-NewBusinessYear+1&lt;=0,0,IFRS17_CF!VV5+1-NewBusinessYear+1)</f>
        <v>581</v>
      </c>
      <c r="VX5" s="35">
        <f>IF(IFRS17_CF!VW5+1-NewBusinessYear+1&lt;=0,0,IFRS17_CF!VW5+1-NewBusinessYear+1)</f>
        <v>582</v>
      </c>
      <c r="VY5" s="35">
        <f>IF(IFRS17_CF!VX5+1-NewBusinessYear+1&lt;=0,0,IFRS17_CF!VX5+1-NewBusinessYear+1)</f>
        <v>583</v>
      </c>
      <c r="VZ5" s="35">
        <f>IF(IFRS17_CF!VY5+1-NewBusinessYear+1&lt;=0,0,IFRS17_CF!VY5+1-NewBusinessYear+1)</f>
        <v>584</v>
      </c>
      <c r="WA5" s="35">
        <f>IF(IFRS17_CF!VZ5+1-NewBusinessYear+1&lt;=0,0,IFRS17_CF!VZ5+1-NewBusinessYear+1)</f>
        <v>585</v>
      </c>
      <c r="WB5" s="35">
        <f>IF(IFRS17_CF!WA5+1-NewBusinessYear+1&lt;=0,0,IFRS17_CF!WA5+1-NewBusinessYear+1)</f>
        <v>586</v>
      </c>
      <c r="WC5" s="35">
        <f>IF(IFRS17_CF!WB5+1-NewBusinessYear+1&lt;=0,0,IFRS17_CF!WB5+1-NewBusinessYear+1)</f>
        <v>587</v>
      </c>
      <c r="WD5" s="35">
        <f>IF(IFRS17_CF!WC5+1-NewBusinessYear+1&lt;=0,0,IFRS17_CF!WC5+1-NewBusinessYear+1)</f>
        <v>588</v>
      </c>
      <c r="WE5" s="35">
        <f>IF(IFRS17_CF!WD5+1-NewBusinessYear+1&lt;=0,0,IFRS17_CF!WD5+1-NewBusinessYear+1)</f>
        <v>589</v>
      </c>
      <c r="WF5" s="35">
        <f>IF(IFRS17_CF!WE5+1-NewBusinessYear+1&lt;=0,0,IFRS17_CF!WE5+1-NewBusinessYear+1)</f>
        <v>590</v>
      </c>
      <c r="WG5" s="35">
        <f>IF(IFRS17_CF!WF5+1-NewBusinessYear+1&lt;=0,0,IFRS17_CF!WF5+1-NewBusinessYear+1)</f>
        <v>591</v>
      </c>
      <c r="WH5" s="35">
        <f>IF(IFRS17_CF!WG5+1-NewBusinessYear+1&lt;=0,0,IFRS17_CF!WG5+1-NewBusinessYear+1)</f>
        <v>592</v>
      </c>
      <c r="WI5" s="35">
        <f>IF(IFRS17_CF!WH5+1-NewBusinessYear+1&lt;=0,0,IFRS17_CF!WH5+1-NewBusinessYear+1)</f>
        <v>593</v>
      </c>
      <c r="WJ5" s="35">
        <f>IF(IFRS17_CF!WI5+1-NewBusinessYear+1&lt;=0,0,IFRS17_CF!WI5+1-NewBusinessYear+1)</f>
        <v>594</v>
      </c>
      <c r="WK5" s="35">
        <f>IF(IFRS17_CF!WJ5+1-NewBusinessYear+1&lt;=0,0,IFRS17_CF!WJ5+1-NewBusinessYear+1)</f>
        <v>595</v>
      </c>
      <c r="WL5" s="35">
        <f>IF(IFRS17_CF!WK5+1-NewBusinessYear+1&lt;=0,0,IFRS17_CF!WK5+1-NewBusinessYear+1)</f>
        <v>596</v>
      </c>
      <c r="WM5" s="35">
        <f>IF(IFRS17_CF!WL5+1-NewBusinessYear+1&lt;=0,0,IFRS17_CF!WL5+1-NewBusinessYear+1)</f>
        <v>597</v>
      </c>
      <c r="WN5" s="35">
        <f>IF(IFRS17_CF!WM5+1-NewBusinessYear+1&lt;=0,0,IFRS17_CF!WM5+1-NewBusinessYear+1)</f>
        <v>598</v>
      </c>
      <c r="WO5" s="35">
        <f>IF(IFRS17_CF!WN5+1-NewBusinessYear+1&lt;=0,0,IFRS17_CF!WN5+1-NewBusinessYear+1)</f>
        <v>599</v>
      </c>
      <c r="WP5" s="35">
        <f>IF(IFRS17_CF!WO5+1-NewBusinessYear+1&lt;=0,0,IFRS17_CF!WO5+1-NewBusinessYear+1)</f>
        <v>600</v>
      </c>
      <c r="WQ5" s="35">
        <f>IF(IFRS17_CF!WP5+1-NewBusinessYear+1&lt;=0,0,IFRS17_CF!WP5+1-NewBusinessYear+1)</f>
        <v>601</v>
      </c>
      <c r="WR5" s="35">
        <f>IF(IFRS17_CF!WQ5+1-NewBusinessYear+1&lt;=0,0,IFRS17_CF!WQ5+1-NewBusinessYear+1)</f>
        <v>602</v>
      </c>
      <c r="WS5" s="35">
        <f>IF(IFRS17_CF!WR5+1-NewBusinessYear+1&lt;=0,0,IFRS17_CF!WR5+1-NewBusinessYear+1)</f>
        <v>603</v>
      </c>
      <c r="WT5" s="35">
        <f>IF(IFRS17_CF!WS5+1-NewBusinessYear+1&lt;=0,0,IFRS17_CF!WS5+1-NewBusinessYear+1)</f>
        <v>604</v>
      </c>
      <c r="WU5" s="35">
        <f>IF(IFRS17_CF!WT5+1-NewBusinessYear+1&lt;=0,0,IFRS17_CF!WT5+1-NewBusinessYear+1)</f>
        <v>605</v>
      </c>
      <c r="WV5" s="35">
        <f>IF(IFRS17_CF!WU5+1-NewBusinessYear+1&lt;=0,0,IFRS17_CF!WU5+1-NewBusinessYear+1)</f>
        <v>606</v>
      </c>
      <c r="WW5" s="35">
        <f>IF(IFRS17_CF!WV5+1-NewBusinessYear+1&lt;=0,0,IFRS17_CF!WV5+1-NewBusinessYear+1)</f>
        <v>607</v>
      </c>
      <c r="WX5" s="35">
        <f>IF(IFRS17_CF!WW5+1-NewBusinessYear+1&lt;=0,0,IFRS17_CF!WW5+1-NewBusinessYear+1)</f>
        <v>608</v>
      </c>
      <c r="WY5" s="35">
        <f>IF(IFRS17_CF!WX5+1-NewBusinessYear+1&lt;=0,0,IFRS17_CF!WX5+1-NewBusinessYear+1)</f>
        <v>609</v>
      </c>
      <c r="WZ5" s="35">
        <f>IF(IFRS17_CF!WY5+1-NewBusinessYear+1&lt;=0,0,IFRS17_CF!WY5+1-NewBusinessYear+1)</f>
        <v>610</v>
      </c>
      <c r="XA5" s="35">
        <f>IF(IFRS17_CF!WZ5+1-NewBusinessYear+1&lt;=0,0,IFRS17_CF!WZ5+1-NewBusinessYear+1)</f>
        <v>611</v>
      </c>
      <c r="XB5" s="35">
        <f>IF(IFRS17_CF!XA5+1-NewBusinessYear+1&lt;=0,0,IFRS17_CF!XA5+1-NewBusinessYear+1)</f>
        <v>612</v>
      </c>
      <c r="XC5" s="35">
        <f>IF(IFRS17_CF!XB5+1-NewBusinessYear+1&lt;=0,0,IFRS17_CF!XB5+1-NewBusinessYear+1)</f>
        <v>613</v>
      </c>
      <c r="XD5" s="35">
        <f>IF(IFRS17_CF!XC5+1-NewBusinessYear+1&lt;=0,0,IFRS17_CF!XC5+1-NewBusinessYear+1)</f>
        <v>614</v>
      </c>
      <c r="XE5" s="35">
        <f>IF(IFRS17_CF!XD5+1-NewBusinessYear+1&lt;=0,0,IFRS17_CF!XD5+1-NewBusinessYear+1)</f>
        <v>615</v>
      </c>
      <c r="XF5" s="35">
        <f>IF(IFRS17_CF!XE5+1-NewBusinessYear+1&lt;=0,0,IFRS17_CF!XE5+1-NewBusinessYear+1)</f>
        <v>616</v>
      </c>
      <c r="XG5" s="35">
        <f>IF(IFRS17_CF!XF5+1-NewBusinessYear+1&lt;=0,0,IFRS17_CF!XF5+1-NewBusinessYear+1)</f>
        <v>617</v>
      </c>
      <c r="XH5" s="35">
        <f>IF(IFRS17_CF!XG5+1-NewBusinessYear+1&lt;=0,0,IFRS17_CF!XG5+1-NewBusinessYear+1)</f>
        <v>618</v>
      </c>
      <c r="XI5" s="35">
        <f>IF(IFRS17_CF!XH5+1-NewBusinessYear+1&lt;=0,0,IFRS17_CF!XH5+1-NewBusinessYear+1)</f>
        <v>619</v>
      </c>
      <c r="XJ5" s="35">
        <f>IF(IFRS17_CF!XI5+1-NewBusinessYear+1&lt;=0,0,IFRS17_CF!XI5+1-NewBusinessYear+1)</f>
        <v>620</v>
      </c>
      <c r="XK5" s="35">
        <f>IF(IFRS17_CF!XJ5+1-NewBusinessYear+1&lt;=0,0,IFRS17_CF!XJ5+1-NewBusinessYear+1)</f>
        <v>621</v>
      </c>
      <c r="XL5" s="35">
        <f>IF(IFRS17_CF!XK5+1-NewBusinessYear+1&lt;=0,0,IFRS17_CF!XK5+1-NewBusinessYear+1)</f>
        <v>622</v>
      </c>
      <c r="XM5" s="35">
        <f>IF(IFRS17_CF!XL5+1-NewBusinessYear+1&lt;=0,0,IFRS17_CF!XL5+1-NewBusinessYear+1)</f>
        <v>623</v>
      </c>
      <c r="XN5" s="35">
        <f>IF(IFRS17_CF!XM5+1-NewBusinessYear+1&lt;=0,0,IFRS17_CF!XM5+1-NewBusinessYear+1)</f>
        <v>624</v>
      </c>
      <c r="XO5" s="35">
        <f>IF(IFRS17_CF!XN5+1-NewBusinessYear+1&lt;=0,0,IFRS17_CF!XN5+1-NewBusinessYear+1)</f>
        <v>625</v>
      </c>
      <c r="XP5" s="35">
        <f>IF(IFRS17_CF!XO5+1-NewBusinessYear+1&lt;=0,0,IFRS17_CF!XO5+1-NewBusinessYear+1)</f>
        <v>626</v>
      </c>
      <c r="XQ5" s="35">
        <f>IF(IFRS17_CF!XP5+1-NewBusinessYear+1&lt;=0,0,IFRS17_CF!XP5+1-NewBusinessYear+1)</f>
        <v>627</v>
      </c>
      <c r="XR5" s="35">
        <f>IF(IFRS17_CF!XQ5+1-NewBusinessYear+1&lt;=0,0,IFRS17_CF!XQ5+1-NewBusinessYear+1)</f>
        <v>628</v>
      </c>
      <c r="XS5" s="35">
        <f>IF(IFRS17_CF!XR5+1-NewBusinessYear+1&lt;=0,0,IFRS17_CF!XR5+1-NewBusinessYear+1)</f>
        <v>629</v>
      </c>
      <c r="XT5" s="35">
        <f>IF(IFRS17_CF!XS5+1-NewBusinessYear+1&lt;=0,0,IFRS17_CF!XS5+1-NewBusinessYear+1)</f>
        <v>630</v>
      </c>
      <c r="XU5" s="35">
        <f>IF(IFRS17_CF!XT5+1-NewBusinessYear+1&lt;=0,0,IFRS17_CF!XT5+1-NewBusinessYear+1)</f>
        <v>631</v>
      </c>
      <c r="XV5" s="35">
        <f>IF(IFRS17_CF!XU5+1-NewBusinessYear+1&lt;=0,0,IFRS17_CF!XU5+1-NewBusinessYear+1)</f>
        <v>632</v>
      </c>
      <c r="XW5" s="35">
        <f>IF(IFRS17_CF!XV5+1-NewBusinessYear+1&lt;=0,0,IFRS17_CF!XV5+1-NewBusinessYear+1)</f>
        <v>633</v>
      </c>
      <c r="XX5" s="35">
        <f>IF(IFRS17_CF!XW5+1-NewBusinessYear+1&lt;=0,0,IFRS17_CF!XW5+1-NewBusinessYear+1)</f>
        <v>634</v>
      </c>
      <c r="XY5" s="35">
        <f>IF(IFRS17_CF!XX5+1-NewBusinessYear+1&lt;=0,0,IFRS17_CF!XX5+1-NewBusinessYear+1)</f>
        <v>635</v>
      </c>
      <c r="XZ5" s="35">
        <f>IF(IFRS17_CF!XY5+1-NewBusinessYear+1&lt;=0,0,IFRS17_CF!XY5+1-NewBusinessYear+1)</f>
        <v>636</v>
      </c>
      <c r="YA5" s="35">
        <f>IF(IFRS17_CF!XZ5+1-NewBusinessYear+1&lt;=0,0,IFRS17_CF!XZ5+1-NewBusinessYear+1)</f>
        <v>637</v>
      </c>
      <c r="YB5" s="35">
        <f>IF(IFRS17_CF!YA5+1-NewBusinessYear+1&lt;=0,0,IFRS17_CF!YA5+1-NewBusinessYear+1)</f>
        <v>638</v>
      </c>
      <c r="YC5" s="35">
        <f>IF(IFRS17_CF!YB5+1-NewBusinessYear+1&lt;=0,0,IFRS17_CF!YB5+1-NewBusinessYear+1)</f>
        <v>639</v>
      </c>
      <c r="YD5" s="35">
        <f>IF(IFRS17_CF!YC5+1-NewBusinessYear+1&lt;=0,0,IFRS17_CF!YC5+1-NewBusinessYear+1)</f>
        <v>640</v>
      </c>
      <c r="YE5" s="35">
        <f>IF(IFRS17_CF!YD5+1-NewBusinessYear+1&lt;=0,0,IFRS17_CF!YD5+1-NewBusinessYear+1)</f>
        <v>641</v>
      </c>
      <c r="YF5" s="35">
        <f>IF(IFRS17_CF!YE5+1-NewBusinessYear+1&lt;=0,0,IFRS17_CF!YE5+1-NewBusinessYear+1)</f>
        <v>642</v>
      </c>
      <c r="YG5" s="35">
        <f>IF(IFRS17_CF!YF5+1-NewBusinessYear+1&lt;=0,0,IFRS17_CF!YF5+1-NewBusinessYear+1)</f>
        <v>643</v>
      </c>
      <c r="YH5" s="35">
        <f>IF(IFRS17_CF!YG5+1-NewBusinessYear+1&lt;=0,0,IFRS17_CF!YG5+1-NewBusinessYear+1)</f>
        <v>644</v>
      </c>
      <c r="YI5" s="35">
        <f>IF(IFRS17_CF!YH5+1-NewBusinessYear+1&lt;=0,0,IFRS17_CF!YH5+1-NewBusinessYear+1)</f>
        <v>645</v>
      </c>
      <c r="YJ5" s="35">
        <f>IF(IFRS17_CF!YI5+1-NewBusinessYear+1&lt;=0,0,IFRS17_CF!YI5+1-NewBusinessYear+1)</f>
        <v>646</v>
      </c>
      <c r="YK5" s="35">
        <f>IF(IFRS17_CF!YJ5+1-NewBusinessYear+1&lt;=0,0,IFRS17_CF!YJ5+1-NewBusinessYear+1)</f>
        <v>647</v>
      </c>
      <c r="YL5" s="35">
        <f>IF(IFRS17_CF!YK5+1-NewBusinessYear+1&lt;=0,0,IFRS17_CF!YK5+1-NewBusinessYear+1)</f>
        <v>648</v>
      </c>
      <c r="YM5" s="35">
        <f>IF(IFRS17_CF!YL5+1-NewBusinessYear+1&lt;=0,0,IFRS17_CF!YL5+1-NewBusinessYear+1)</f>
        <v>649</v>
      </c>
      <c r="YN5" s="35">
        <f>IF(IFRS17_CF!YM5+1-NewBusinessYear+1&lt;=0,0,IFRS17_CF!YM5+1-NewBusinessYear+1)</f>
        <v>650</v>
      </c>
      <c r="YO5" s="35">
        <f>IF(IFRS17_CF!YN5+1-NewBusinessYear+1&lt;=0,0,IFRS17_CF!YN5+1-NewBusinessYear+1)</f>
        <v>651</v>
      </c>
      <c r="YP5" s="35">
        <f>IF(IFRS17_CF!YO5+1-NewBusinessYear+1&lt;=0,0,IFRS17_CF!YO5+1-NewBusinessYear+1)</f>
        <v>652</v>
      </c>
      <c r="YQ5" s="35">
        <f>IF(IFRS17_CF!YP5+1-NewBusinessYear+1&lt;=0,0,IFRS17_CF!YP5+1-NewBusinessYear+1)</f>
        <v>653</v>
      </c>
      <c r="YR5" s="35">
        <f>IF(IFRS17_CF!YQ5+1-NewBusinessYear+1&lt;=0,0,IFRS17_CF!YQ5+1-NewBusinessYear+1)</f>
        <v>654</v>
      </c>
      <c r="YS5" s="35">
        <f>IF(IFRS17_CF!YR5+1-NewBusinessYear+1&lt;=0,0,IFRS17_CF!YR5+1-NewBusinessYear+1)</f>
        <v>655</v>
      </c>
      <c r="YT5" s="35">
        <f>IF(IFRS17_CF!YS5+1-NewBusinessYear+1&lt;=0,0,IFRS17_CF!YS5+1-NewBusinessYear+1)</f>
        <v>656</v>
      </c>
      <c r="YU5" s="35">
        <f>IF(IFRS17_CF!YT5+1-NewBusinessYear+1&lt;=0,0,IFRS17_CF!YT5+1-NewBusinessYear+1)</f>
        <v>657</v>
      </c>
      <c r="YV5" s="35">
        <f>IF(IFRS17_CF!YU5+1-NewBusinessYear+1&lt;=0,0,IFRS17_CF!YU5+1-NewBusinessYear+1)</f>
        <v>658</v>
      </c>
      <c r="YW5" s="35">
        <f>IF(IFRS17_CF!YV5+1-NewBusinessYear+1&lt;=0,0,IFRS17_CF!YV5+1-NewBusinessYear+1)</f>
        <v>659</v>
      </c>
      <c r="YX5" s="35">
        <f>IF(IFRS17_CF!YW5+1-NewBusinessYear+1&lt;=0,0,IFRS17_CF!YW5+1-NewBusinessYear+1)</f>
        <v>660</v>
      </c>
      <c r="YY5" s="35">
        <f>IF(IFRS17_CF!YX5+1-NewBusinessYear+1&lt;=0,0,IFRS17_CF!YX5+1-NewBusinessYear+1)</f>
        <v>661</v>
      </c>
      <c r="YZ5" s="35">
        <f>IF(IFRS17_CF!YY5+1-NewBusinessYear+1&lt;=0,0,IFRS17_CF!YY5+1-NewBusinessYear+1)</f>
        <v>662</v>
      </c>
      <c r="ZA5" s="35">
        <f>IF(IFRS17_CF!YZ5+1-NewBusinessYear+1&lt;=0,0,IFRS17_CF!YZ5+1-NewBusinessYear+1)</f>
        <v>663</v>
      </c>
      <c r="ZB5" s="35">
        <f>IF(IFRS17_CF!ZA5+1-NewBusinessYear+1&lt;=0,0,IFRS17_CF!ZA5+1-NewBusinessYear+1)</f>
        <v>664</v>
      </c>
      <c r="ZC5" s="35">
        <f>IF(IFRS17_CF!ZB5+1-NewBusinessYear+1&lt;=0,0,IFRS17_CF!ZB5+1-NewBusinessYear+1)</f>
        <v>665</v>
      </c>
      <c r="ZD5" s="35">
        <f>IF(IFRS17_CF!ZC5+1-NewBusinessYear+1&lt;=0,0,IFRS17_CF!ZC5+1-NewBusinessYear+1)</f>
        <v>666</v>
      </c>
      <c r="ZE5" s="35">
        <f>IF(IFRS17_CF!ZD5+1-NewBusinessYear+1&lt;=0,0,IFRS17_CF!ZD5+1-NewBusinessYear+1)</f>
        <v>667</v>
      </c>
      <c r="ZF5" s="35">
        <f>IF(IFRS17_CF!ZE5+1-NewBusinessYear+1&lt;=0,0,IFRS17_CF!ZE5+1-NewBusinessYear+1)</f>
        <v>668</v>
      </c>
      <c r="ZG5" s="35">
        <f>IF(IFRS17_CF!ZF5+1-NewBusinessYear+1&lt;=0,0,IFRS17_CF!ZF5+1-NewBusinessYear+1)</f>
        <v>669</v>
      </c>
      <c r="ZH5" s="35">
        <f>IF(IFRS17_CF!ZG5+1-NewBusinessYear+1&lt;=0,0,IFRS17_CF!ZG5+1-NewBusinessYear+1)</f>
        <v>670</v>
      </c>
      <c r="ZI5" s="35">
        <f>IF(IFRS17_CF!ZH5+1-NewBusinessYear+1&lt;=0,0,IFRS17_CF!ZH5+1-NewBusinessYear+1)</f>
        <v>671</v>
      </c>
      <c r="ZJ5" s="35">
        <f>IF(IFRS17_CF!ZI5+1-NewBusinessYear+1&lt;=0,0,IFRS17_CF!ZI5+1-NewBusinessYear+1)</f>
        <v>672</v>
      </c>
      <c r="ZK5" s="35">
        <f>IF(IFRS17_CF!ZJ5+1-NewBusinessYear+1&lt;=0,0,IFRS17_CF!ZJ5+1-NewBusinessYear+1)</f>
        <v>673</v>
      </c>
      <c r="ZL5" s="35">
        <f>IF(IFRS17_CF!ZK5+1-NewBusinessYear+1&lt;=0,0,IFRS17_CF!ZK5+1-NewBusinessYear+1)</f>
        <v>674</v>
      </c>
      <c r="ZM5" s="35">
        <f>IF(IFRS17_CF!ZL5+1-NewBusinessYear+1&lt;=0,0,IFRS17_CF!ZL5+1-NewBusinessYear+1)</f>
        <v>675</v>
      </c>
      <c r="ZN5" s="35">
        <f>IF(IFRS17_CF!ZM5+1-NewBusinessYear+1&lt;=0,0,IFRS17_CF!ZM5+1-NewBusinessYear+1)</f>
        <v>676</v>
      </c>
      <c r="ZO5" s="35">
        <f>IF(IFRS17_CF!ZN5+1-NewBusinessYear+1&lt;=0,0,IFRS17_CF!ZN5+1-NewBusinessYear+1)</f>
        <v>677</v>
      </c>
      <c r="ZP5" s="35">
        <f>IF(IFRS17_CF!ZO5+1-NewBusinessYear+1&lt;=0,0,IFRS17_CF!ZO5+1-NewBusinessYear+1)</f>
        <v>678</v>
      </c>
      <c r="ZQ5" s="35">
        <f>IF(IFRS17_CF!ZP5+1-NewBusinessYear+1&lt;=0,0,IFRS17_CF!ZP5+1-NewBusinessYear+1)</f>
        <v>679</v>
      </c>
      <c r="ZR5" s="35">
        <f>IF(IFRS17_CF!ZQ5+1-NewBusinessYear+1&lt;=0,0,IFRS17_CF!ZQ5+1-NewBusinessYear+1)</f>
        <v>680</v>
      </c>
      <c r="ZS5" s="35">
        <f>IF(IFRS17_CF!ZR5+1-NewBusinessYear+1&lt;=0,0,IFRS17_CF!ZR5+1-NewBusinessYear+1)</f>
        <v>681</v>
      </c>
      <c r="ZT5" s="35">
        <f>IF(IFRS17_CF!ZS5+1-NewBusinessYear+1&lt;=0,0,IFRS17_CF!ZS5+1-NewBusinessYear+1)</f>
        <v>682</v>
      </c>
      <c r="ZU5" s="35">
        <f>IF(IFRS17_CF!ZT5+1-NewBusinessYear+1&lt;=0,0,IFRS17_CF!ZT5+1-NewBusinessYear+1)</f>
        <v>683</v>
      </c>
      <c r="ZV5" s="35">
        <f>IF(IFRS17_CF!ZU5+1-NewBusinessYear+1&lt;=0,0,IFRS17_CF!ZU5+1-NewBusinessYear+1)</f>
        <v>684</v>
      </c>
      <c r="ZW5" s="35">
        <f>IF(IFRS17_CF!ZV5+1-NewBusinessYear+1&lt;=0,0,IFRS17_CF!ZV5+1-NewBusinessYear+1)</f>
        <v>685</v>
      </c>
      <c r="ZX5" s="35">
        <f>IF(IFRS17_CF!ZW5+1-NewBusinessYear+1&lt;=0,0,IFRS17_CF!ZW5+1-NewBusinessYear+1)</f>
        <v>686</v>
      </c>
      <c r="ZY5" s="35">
        <f>IF(IFRS17_CF!ZX5+1-NewBusinessYear+1&lt;=0,0,IFRS17_CF!ZX5+1-NewBusinessYear+1)</f>
        <v>687</v>
      </c>
      <c r="ZZ5" s="35">
        <f>IF(IFRS17_CF!ZY5+1-NewBusinessYear+1&lt;=0,0,IFRS17_CF!ZY5+1-NewBusinessYear+1)</f>
        <v>688</v>
      </c>
      <c r="AAA5" s="35">
        <f>IF(IFRS17_CF!ZZ5+1-NewBusinessYear+1&lt;=0,0,IFRS17_CF!ZZ5+1-NewBusinessYear+1)</f>
        <v>689</v>
      </c>
      <c r="AAB5" s="35">
        <f>IF(IFRS17_CF!AAA5+1-NewBusinessYear+1&lt;=0,0,IFRS17_CF!AAA5+1-NewBusinessYear+1)</f>
        <v>690</v>
      </c>
      <c r="AAC5" s="35">
        <f>IF(IFRS17_CF!AAB5+1-NewBusinessYear+1&lt;=0,0,IFRS17_CF!AAB5+1-NewBusinessYear+1)</f>
        <v>691</v>
      </c>
      <c r="AAD5" s="35">
        <f>IF(IFRS17_CF!AAC5+1-NewBusinessYear+1&lt;=0,0,IFRS17_CF!AAC5+1-NewBusinessYear+1)</f>
        <v>692</v>
      </c>
      <c r="AAE5" s="35">
        <f>IF(IFRS17_CF!AAD5+1-NewBusinessYear+1&lt;=0,0,IFRS17_CF!AAD5+1-NewBusinessYear+1)</f>
        <v>693</v>
      </c>
      <c r="AAF5" s="35">
        <f>IF(IFRS17_CF!AAE5+1-NewBusinessYear+1&lt;=0,0,IFRS17_CF!AAE5+1-NewBusinessYear+1)</f>
        <v>694</v>
      </c>
      <c r="AAG5" s="35">
        <f>IF(IFRS17_CF!AAF5+1-NewBusinessYear+1&lt;=0,0,IFRS17_CF!AAF5+1-NewBusinessYear+1)</f>
        <v>695</v>
      </c>
      <c r="AAH5" s="35">
        <f>IF(IFRS17_CF!AAG5+1-NewBusinessYear+1&lt;=0,0,IFRS17_CF!AAG5+1-NewBusinessYear+1)</f>
        <v>696</v>
      </c>
      <c r="AAI5" s="35">
        <f>IF(IFRS17_CF!AAH5+1-NewBusinessYear+1&lt;=0,0,IFRS17_CF!AAH5+1-NewBusinessYear+1)</f>
        <v>697</v>
      </c>
      <c r="AAJ5" s="35">
        <f>IF(IFRS17_CF!AAI5+1-NewBusinessYear+1&lt;=0,0,IFRS17_CF!AAI5+1-NewBusinessYear+1)</f>
        <v>698</v>
      </c>
      <c r="AAK5" s="35">
        <f>IF(IFRS17_CF!AAJ5+1-NewBusinessYear+1&lt;=0,0,IFRS17_CF!AAJ5+1-NewBusinessYear+1)</f>
        <v>699</v>
      </c>
      <c r="AAL5" s="35">
        <f>IF(IFRS17_CF!AAK5+1-NewBusinessYear+1&lt;=0,0,IFRS17_CF!AAK5+1-NewBusinessYear+1)</f>
        <v>700</v>
      </c>
      <c r="AAM5" s="35">
        <f>IF(IFRS17_CF!AAL5+1-NewBusinessYear+1&lt;=0,0,IFRS17_CF!AAL5+1-NewBusinessYear+1)</f>
        <v>701</v>
      </c>
      <c r="AAN5" s="35">
        <f>IF(IFRS17_CF!AAM5+1-NewBusinessYear+1&lt;=0,0,IFRS17_CF!AAM5+1-NewBusinessYear+1)</f>
        <v>702</v>
      </c>
      <c r="AAO5" s="35">
        <f>IF(IFRS17_CF!AAN5+1-NewBusinessYear+1&lt;=0,0,IFRS17_CF!AAN5+1-NewBusinessYear+1)</f>
        <v>703</v>
      </c>
      <c r="AAP5" s="35">
        <f>IF(IFRS17_CF!AAO5+1-NewBusinessYear+1&lt;=0,0,IFRS17_CF!AAO5+1-NewBusinessYear+1)</f>
        <v>704</v>
      </c>
      <c r="AAQ5" s="35">
        <f>IF(IFRS17_CF!AAP5+1-NewBusinessYear+1&lt;=0,0,IFRS17_CF!AAP5+1-NewBusinessYear+1)</f>
        <v>705</v>
      </c>
      <c r="AAR5" s="35">
        <f>IF(IFRS17_CF!AAQ5+1-NewBusinessYear+1&lt;=0,0,IFRS17_CF!AAQ5+1-NewBusinessYear+1)</f>
        <v>706</v>
      </c>
      <c r="AAS5" s="35">
        <f>IF(IFRS17_CF!AAR5+1-NewBusinessYear+1&lt;=0,0,IFRS17_CF!AAR5+1-NewBusinessYear+1)</f>
        <v>707</v>
      </c>
      <c r="AAT5" s="35">
        <f>IF(IFRS17_CF!AAS5+1-NewBusinessYear+1&lt;=0,0,IFRS17_CF!AAS5+1-NewBusinessYear+1)</f>
        <v>708</v>
      </c>
      <c r="AAU5" s="35">
        <f>IF(IFRS17_CF!AAT5+1-NewBusinessYear+1&lt;=0,0,IFRS17_CF!AAT5+1-NewBusinessYear+1)</f>
        <v>709</v>
      </c>
      <c r="AAV5" s="35">
        <f>IF(IFRS17_CF!AAU5+1-NewBusinessYear+1&lt;=0,0,IFRS17_CF!AAU5+1-NewBusinessYear+1)</f>
        <v>710</v>
      </c>
      <c r="AAW5" s="35">
        <f>IF(IFRS17_CF!AAV5+1-NewBusinessYear+1&lt;=0,0,IFRS17_CF!AAV5+1-NewBusinessYear+1)</f>
        <v>711</v>
      </c>
      <c r="AAX5" s="35">
        <f>IF(IFRS17_CF!AAW5+1-NewBusinessYear+1&lt;=0,0,IFRS17_CF!AAW5+1-NewBusinessYear+1)</f>
        <v>712</v>
      </c>
      <c r="AAY5" s="35">
        <f>IF(IFRS17_CF!AAX5+1-NewBusinessYear+1&lt;=0,0,IFRS17_CF!AAX5+1-NewBusinessYear+1)</f>
        <v>713</v>
      </c>
      <c r="AAZ5" s="35">
        <f>IF(IFRS17_CF!AAY5+1-NewBusinessYear+1&lt;=0,0,IFRS17_CF!AAY5+1-NewBusinessYear+1)</f>
        <v>714</v>
      </c>
      <c r="ABA5" s="35">
        <f>IF(IFRS17_CF!AAZ5+1-NewBusinessYear+1&lt;=0,0,IFRS17_CF!AAZ5+1-NewBusinessYear+1)</f>
        <v>715</v>
      </c>
      <c r="ABB5" s="35">
        <f>IF(IFRS17_CF!ABA5+1-NewBusinessYear+1&lt;=0,0,IFRS17_CF!ABA5+1-NewBusinessYear+1)</f>
        <v>716</v>
      </c>
      <c r="ABC5" s="35">
        <f>IF(IFRS17_CF!ABB5+1-NewBusinessYear+1&lt;=0,0,IFRS17_CF!ABB5+1-NewBusinessYear+1)</f>
        <v>717</v>
      </c>
      <c r="ABD5" s="35">
        <f>IF(IFRS17_CF!ABC5+1-NewBusinessYear+1&lt;=0,0,IFRS17_CF!ABC5+1-NewBusinessYear+1)</f>
        <v>718</v>
      </c>
      <c r="ABE5" s="35">
        <f>IF(IFRS17_CF!ABD5+1-NewBusinessYear+1&lt;=0,0,IFRS17_CF!ABD5+1-NewBusinessYear+1)</f>
        <v>719</v>
      </c>
      <c r="ABF5" s="35">
        <f>IF(IFRS17_CF!ABE5+1-NewBusinessYear+1&lt;=0,0,IFRS17_CF!ABE5+1-NewBusinessYear+1)</f>
        <v>720</v>
      </c>
      <c r="ABG5" s="35">
        <f>IF(IFRS17_CF!ABF5+1-NewBusinessYear+1&lt;=0,0,IFRS17_CF!ABF5+1-NewBusinessYear+1)</f>
        <v>721</v>
      </c>
      <c r="ABH5" s="35">
        <f>IF(IFRS17_CF!ABG5+1-NewBusinessYear+1&lt;=0,0,IFRS17_CF!ABG5+1-NewBusinessYear+1)</f>
        <v>722</v>
      </c>
      <c r="ABI5" s="35">
        <f>IF(IFRS17_CF!ABH5+1-NewBusinessYear+1&lt;=0,0,IFRS17_CF!ABH5+1-NewBusinessYear+1)</f>
        <v>723</v>
      </c>
      <c r="ABJ5" s="35">
        <f>IF(IFRS17_CF!ABI5+1-NewBusinessYear+1&lt;=0,0,IFRS17_CF!ABI5+1-NewBusinessYear+1)</f>
        <v>724</v>
      </c>
      <c r="ABK5" s="35">
        <f>IF(IFRS17_CF!ABJ5+1-NewBusinessYear+1&lt;=0,0,IFRS17_CF!ABJ5+1-NewBusinessYear+1)</f>
        <v>725</v>
      </c>
      <c r="ABL5" s="35">
        <f>IF(IFRS17_CF!ABK5+1-NewBusinessYear+1&lt;=0,0,IFRS17_CF!ABK5+1-NewBusinessYear+1)</f>
        <v>726</v>
      </c>
      <c r="ABM5" s="35">
        <f>IF(IFRS17_CF!ABL5+1-NewBusinessYear+1&lt;=0,0,IFRS17_CF!ABL5+1-NewBusinessYear+1)</f>
        <v>727</v>
      </c>
      <c r="ABN5" s="35">
        <f>IF(IFRS17_CF!ABM5+1-NewBusinessYear+1&lt;=0,0,IFRS17_CF!ABM5+1-NewBusinessYear+1)</f>
        <v>728</v>
      </c>
      <c r="ABO5" s="35">
        <f>IF(IFRS17_CF!ABN5+1-NewBusinessYear+1&lt;=0,0,IFRS17_CF!ABN5+1-NewBusinessYear+1)</f>
        <v>729</v>
      </c>
      <c r="ABP5" s="35">
        <f>IF(IFRS17_CF!ABO5+1-NewBusinessYear+1&lt;=0,0,IFRS17_CF!ABO5+1-NewBusinessYear+1)</f>
        <v>730</v>
      </c>
      <c r="ABQ5" s="35">
        <f>IF(IFRS17_CF!ABP5+1-NewBusinessYear+1&lt;=0,0,IFRS17_CF!ABP5+1-NewBusinessYear+1)</f>
        <v>731</v>
      </c>
      <c r="ABR5" s="35">
        <f>IF(IFRS17_CF!ABQ5+1-NewBusinessYear+1&lt;=0,0,IFRS17_CF!ABQ5+1-NewBusinessYear+1)</f>
        <v>732</v>
      </c>
      <c r="ABS5" s="35">
        <f>IF(IFRS17_CF!ABR5+1-NewBusinessYear+1&lt;=0,0,IFRS17_CF!ABR5+1-NewBusinessYear+1)</f>
        <v>733</v>
      </c>
      <c r="ABT5" s="35">
        <f>IF(IFRS17_CF!ABS5+1-NewBusinessYear+1&lt;=0,0,IFRS17_CF!ABS5+1-NewBusinessYear+1)</f>
        <v>734</v>
      </c>
      <c r="ABU5" s="35">
        <f>IF(IFRS17_CF!ABT5+1-NewBusinessYear+1&lt;=0,0,IFRS17_CF!ABT5+1-NewBusinessYear+1)</f>
        <v>735</v>
      </c>
      <c r="ABV5" s="35">
        <f>IF(IFRS17_CF!ABU5+1-NewBusinessYear+1&lt;=0,0,IFRS17_CF!ABU5+1-NewBusinessYear+1)</f>
        <v>736</v>
      </c>
      <c r="ABW5" s="35">
        <f>IF(IFRS17_CF!ABV5+1-NewBusinessYear+1&lt;=0,0,IFRS17_CF!ABV5+1-NewBusinessYear+1)</f>
        <v>737</v>
      </c>
      <c r="ABX5" s="35">
        <f>IF(IFRS17_CF!ABW5+1-NewBusinessYear+1&lt;=0,0,IFRS17_CF!ABW5+1-NewBusinessYear+1)</f>
        <v>738</v>
      </c>
      <c r="ABY5" s="35">
        <f>IF(IFRS17_CF!ABX5+1-NewBusinessYear+1&lt;=0,0,IFRS17_CF!ABX5+1-NewBusinessYear+1)</f>
        <v>739</v>
      </c>
      <c r="ABZ5" s="35">
        <f>IF(IFRS17_CF!ABY5+1-NewBusinessYear+1&lt;=0,0,IFRS17_CF!ABY5+1-NewBusinessYear+1)</f>
        <v>740</v>
      </c>
      <c r="ACA5" s="35">
        <f>IF(IFRS17_CF!ABZ5+1-NewBusinessYear+1&lt;=0,0,IFRS17_CF!ABZ5+1-NewBusinessYear+1)</f>
        <v>741</v>
      </c>
      <c r="ACB5" s="35">
        <f>IF(IFRS17_CF!ACA5+1-NewBusinessYear+1&lt;=0,0,IFRS17_CF!ACA5+1-NewBusinessYear+1)</f>
        <v>742</v>
      </c>
      <c r="ACC5" s="35">
        <f>IF(IFRS17_CF!ACB5+1-NewBusinessYear+1&lt;=0,0,IFRS17_CF!ACB5+1-NewBusinessYear+1)</f>
        <v>743</v>
      </c>
      <c r="ACD5" s="35">
        <f>IF(IFRS17_CF!ACC5+1-NewBusinessYear+1&lt;=0,0,IFRS17_CF!ACC5+1-NewBusinessYear+1)</f>
        <v>744</v>
      </c>
      <c r="ACE5" s="35">
        <f>IF(IFRS17_CF!ACD5+1-NewBusinessYear+1&lt;=0,0,IFRS17_CF!ACD5+1-NewBusinessYear+1)</f>
        <v>745</v>
      </c>
      <c r="ACF5" s="35">
        <f>IF(IFRS17_CF!ACE5+1-NewBusinessYear+1&lt;=0,0,IFRS17_CF!ACE5+1-NewBusinessYear+1)</f>
        <v>746</v>
      </c>
      <c r="ACG5" s="35">
        <f>IF(IFRS17_CF!ACF5+1-NewBusinessYear+1&lt;=0,0,IFRS17_CF!ACF5+1-NewBusinessYear+1)</f>
        <v>747</v>
      </c>
      <c r="ACH5" s="35">
        <f>IF(IFRS17_CF!ACG5+1-NewBusinessYear+1&lt;=0,0,IFRS17_CF!ACG5+1-NewBusinessYear+1)</f>
        <v>748</v>
      </c>
      <c r="ACI5" s="35">
        <f>IF(IFRS17_CF!ACH5+1-NewBusinessYear+1&lt;=0,0,IFRS17_CF!ACH5+1-NewBusinessYear+1)</f>
        <v>749</v>
      </c>
      <c r="ACJ5" s="35">
        <f>IF(IFRS17_CF!ACI5+1-NewBusinessYear+1&lt;=0,0,IFRS17_CF!ACI5+1-NewBusinessYear+1)</f>
        <v>750</v>
      </c>
      <c r="ACK5" s="35">
        <f>IF(IFRS17_CF!ACJ5+1-NewBusinessYear+1&lt;=0,0,IFRS17_CF!ACJ5+1-NewBusinessYear+1)</f>
        <v>751</v>
      </c>
      <c r="ACL5" s="35">
        <f>IF(IFRS17_CF!ACK5+1-NewBusinessYear+1&lt;=0,0,IFRS17_CF!ACK5+1-NewBusinessYear+1)</f>
        <v>752</v>
      </c>
      <c r="ACM5" s="35">
        <f>IF(IFRS17_CF!ACL5+1-NewBusinessYear+1&lt;=0,0,IFRS17_CF!ACL5+1-NewBusinessYear+1)</f>
        <v>753</v>
      </c>
      <c r="ACN5" s="35">
        <f>IF(IFRS17_CF!ACM5+1-NewBusinessYear+1&lt;=0,0,IFRS17_CF!ACM5+1-NewBusinessYear+1)</f>
        <v>754</v>
      </c>
      <c r="ACO5" s="35">
        <f>IF(IFRS17_CF!ACN5+1-NewBusinessYear+1&lt;=0,0,IFRS17_CF!ACN5+1-NewBusinessYear+1)</f>
        <v>755</v>
      </c>
      <c r="ACP5" s="35">
        <f>IF(IFRS17_CF!ACO5+1-NewBusinessYear+1&lt;=0,0,IFRS17_CF!ACO5+1-NewBusinessYear+1)</f>
        <v>756</v>
      </c>
      <c r="ACQ5" s="35">
        <f>IF(IFRS17_CF!ACP5+1-NewBusinessYear+1&lt;=0,0,IFRS17_CF!ACP5+1-NewBusinessYear+1)</f>
        <v>757</v>
      </c>
      <c r="ACR5" s="35">
        <f>IF(IFRS17_CF!ACQ5+1-NewBusinessYear+1&lt;=0,0,IFRS17_CF!ACQ5+1-NewBusinessYear+1)</f>
        <v>758</v>
      </c>
      <c r="ACS5" s="35">
        <f>IF(IFRS17_CF!ACR5+1-NewBusinessYear+1&lt;=0,0,IFRS17_CF!ACR5+1-NewBusinessYear+1)</f>
        <v>759</v>
      </c>
      <c r="ACT5" s="35">
        <f>IF(IFRS17_CF!ACS5+1-NewBusinessYear+1&lt;=0,0,IFRS17_CF!ACS5+1-NewBusinessYear+1)</f>
        <v>760</v>
      </c>
      <c r="ACU5" s="35">
        <f>IF(IFRS17_CF!ACT5+1-NewBusinessYear+1&lt;=0,0,IFRS17_CF!ACT5+1-NewBusinessYear+1)</f>
        <v>761</v>
      </c>
      <c r="ACV5" s="35">
        <f>IF(IFRS17_CF!ACU5+1-NewBusinessYear+1&lt;=0,0,IFRS17_CF!ACU5+1-NewBusinessYear+1)</f>
        <v>762</v>
      </c>
      <c r="ACW5" s="35">
        <f>IF(IFRS17_CF!ACV5+1-NewBusinessYear+1&lt;=0,0,IFRS17_CF!ACV5+1-NewBusinessYear+1)</f>
        <v>763</v>
      </c>
      <c r="ACX5" s="35">
        <f>IF(IFRS17_CF!ACW5+1-NewBusinessYear+1&lt;=0,0,IFRS17_CF!ACW5+1-NewBusinessYear+1)</f>
        <v>764</v>
      </c>
      <c r="ACY5" s="35">
        <f>IF(IFRS17_CF!ACX5+1-NewBusinessYear+1&lt;=0,0,IFRS17_CF!ACX5+1-NewBusinessYear+1)</f>
        <v>765</v>
      </c>
      <c r="ACZ5" s="35">
        <f>IF(IFRS17_CF!ACY5+1-NewBusinessYear+1&lt;=0,0,IFRS17_CF!ACY5+1-NewBusinessYear+1)</f>
        <v>766</v>
      </c>
      <c r="ADA5" s="35">
        <f>IF(IFRS17_CF!ACZ5+1-NewBusinessYear+1&lt;=0,0,IFRS17_CF!ACZ5+1-NewBusinessYear+1)</f>
        <v>767</v>
      </c>
      <c r="ADB5" s="35">
        <f>IF(IFRS17_CF!ADA5+1-NewBusinessYear+1&lt;=0,0,IFRS17_CF!ADA5+1-NewBusinessYear+1)</f>
        <v>768</v>
      </c>
      <c r="ADC5" s="35">
        <f>IF(IFRS17_CF!ADB5+1-NewBusinessYear+1&lt;=0,0,IFRS17_CF!ADB5+1-NewBusinessYear+1)</f>
        <v>769</v>
      </c>
      <c r="ADD5" s="35">
        <f>IF(IFRS17_CF!ADC5+1-NewBusinessYear+1&lt;=0,0,IFRS17_CF!ADC5+1-NewBusinessYear+1)</f>
        <v>770</v>
      </c>
      <c r="ADE5" s="35">
        <f>IF(IFRS17_CF!ADD5+1-NewBusinessYear+1&lt;=0,0,IFRS17_CF!ADD5+1-NewBusinessYear+1)</f>
        <v>771</v>
      </c>
      <c r="ADF5" s="35">
        <f>IF(IFRS17_CF!ADE5+1-NewBusinessYear+1&lt;=0,0,IFRS17_CF!ADE5+1-NewBusinessYear+1)</f>
        <v>772</v>
      </c>
      <c r="ADG5" s="35">
        <f>IF(IFRS17_CF!ADF5+1-NewBusinessYear+1&lt;=0,0,IFRS17_CF!ADF5+1-NewBusinessYear+1)</f>
        <v>773</v>
      </c>
      <c r="ADH5" s="35">
        <f>IF(IFRS17_CF!ADG5+1-NewBusinessYear+1&lt;=0,0,IFRS17_CF!ADG5+1-NewBusinessYear+1)</f>
        <v>774</v>
      </c>
      <c r="ADI5" s="35">
        <f>IF(IFRS17_CF!ADH5+1-NewBusinessYear+1&lt;=0,0,IFRS17_CF!ADH5+1-NewBusinessYear+1)</f>
        <v>775</v>
      </c>
      <c r="ADJ5" s="35">
        <f>IF(IFRS17_CF!ADI5+1-NewBusinessYear+1&lt;=0,0,IFRS17_CF!ADI5+1-NewBusinessYear+1)</f>
        <v>776</v>
      </c>
      <c r="ADK5" s="35">
        <f>IF(IFRS17_CF!ADJ5+1-NewBusinessYear+1&lt;=0,0,IFRS17_CF!ADJ5+1-NewBusinessYear+1)</f>
        <v>777</v>
      </c>
      <c r="ADL5" s="35">
        <f>IF(IFRS17_CF!ADK5+1-NewBusinessYear+1&lt;=0,0,IFRS17_CF!ADK5+1-NewBusinessYear+1)</f>
        <v>778</v>
      </c>
      <c r="ADM5" s="35">
        <f>IF(IFRS17_CF!ADL5+1-NewBusinessYear+1&lt;=0,0,IFRS17_CF!ADL5+1-NewBusinessYear+1)</f>
        <v>779</v>
      </c>
      <c r="ADN5" s="35">
        <f>IF(IFRS17_CF!ADM5+1-NewBusinessYear+1&lt;=0,0,IFRS17_CF!ADM5+1-NewBusinessYear+1)</f>
        <v>780</v>
      </c>
      <c r="ADO5" s="35">
        <f>IF(IFRS17_CF!ADN5+1-NewBusinessYear+1&lt;=0,0,IFRS17_CF!ADN5+1-NewBusinessYear+1)</f>
        <v>781</v>
      </c>
      <c r="ADP5" s="35">
        <f>IF(IFRS17_CF!ADO5+1-NewBusinessYear+1&lt;=0,0,IFRS17_CF!ADO5+1-NewBusinessYear+1)</f>
        <v>782</v>
      </c>
      <c r="ADQ5" s="35">
        <f>IF(IFRS17_CF!ADP5+1-NewBusinessYear+1&lt;=0,0,IFRS17_CF!ADP5+1-NewBusinessYear+1)</f>
        <v>783</v>
      </c>
      <c r="ADR5" s="35">
        <f>IF(IFRS17_CF!ADQ5+1-NewBusinessYear+1&lt;=0,0,IFRS17_CF!ADQ5+1-NewBusinessYear+1)</f>
        <v>784</v>
      </c>
      <c r="ADS5" s="35">
        <f>IF(IFRS17_CF!ADR5+1-NewBusinessYear+1&lt;=0,0,IFRS17_CF!ADR5+1-NewBusinessYear+1)</f>
        <v>785</v>
      </c>
      <c r="ADT5" s="35">
        <f>IF(IFRS17_CF!ADS5+1-NewBusinessYear+1&lt;=0,0,IFRS17_CF!ADS5+1-NewBusinessYear+1)</f>
        <v>786</v>
      </c>
      <c r="ADU5" s="35">
        <f>IF(IFRS17_CF!ADT5+1-NewBusinessYear+1&lt;=0,0,IFRS17_CF!ADT5+1-NewBusinessYear+1)</f>
        <v>787</v>
      </c>
      <c r="ADV5" s="35">
        <f>IF(IFRS17_CF!ADU5+1-NewBusinessYear+1&lt;=0,0,IFRS17_CF!ADU5+1-NewBusinessYear+1)</f>
        <v>788</v>
      </c>
      <c r="ADW5" s="35">
        <f>IF(IFRS17_CF!ADV5+1-NewBusinessYear+1&lt;=0,0,IFRS17_CF!ADV5+1-NewBusinessYear+1)</f>
        <v>789</v>
      </c>
      <c r="ADX5" s="35">
        <f>IF(IFRS17_CF!ADW5+1-NewBusinessYear+1&lt;=0,0,IFRS17_CF!ADW5+1-NewBusinessYear+1)</f>
        <v>790</v>
      </c>
      <c r="ADY5" s="35">
        <f>IF(IFRS17_CF!ADX5+1-NewBusinessYear+1&lt;=0,0,IFRS17_CF!ADX5+1-NewBusinessYear+1)</f>
        <v>791</v>
      </c>
      <c r="ADZ5" s="35">
        <f>IF(IFRS17_CF!ADY5+1-NewBusinessYear+1&lt;=0,0,IFRS17_CF!ADY5+1-NewBusinessYear+1)</f>
        <v>792</v>
      </c>
      <c r="AEA5" s="35">
        <f>IF(IFRS17_CF!ADZ5+1-NewBusinessYear+1&lt;=0,0,IFRS17_CF!ADZ5+1-NewBusinessYear+1)</f>
        <v>793</v>
      </c>
      <c r="AEB5" s="35">
        <f>IF(IFRS17_CF!AEA5+1-NewBusinessYear+1&lt;=0,0,IFRS17_CF!AEA5+1-NewBusinessYear+1)</f>
        <v>794</v>
      </c>
      <c r="AEC5" s="35">
        <f>IF(IFRS17_CF!AEB5+1-NewBusinessYear+1&lt;=0,0,IFRS17_CF!AEB5+1-NewBusinessYear+1)</f>
        <v>795</v>
      </c>
      <c r="AED5" s="35">
        <f>IF(IFRS17_CF!AEC5+1-NewBusinessYear+1&lt;=0,0,IFRS17_CF!AEC5+1-NewBusinessYear+1)</f>
        <v>796</v>
      </c>
      <c r="AEE5" s="35">
        <f>IF(IFRS17_CF!AED5+1-NewBusinessYear+1&lt;=0,0,IFRS17_CF!AED5+1-NewBusinessYear+1)</f>
        <v>797</v>
      </c>
      <c r="AEF5" s="35">
        <f>IF(IFRS17_CF!AEE5+1-NewBusinessYear+1&lt;=0,0,IFRS17_CF!AEE5+1-NewBusinessYear+1)</f>
        <v>798</v>
      </c>
      <c r="AEG5" s="35">
        <f>IF(IFRS17_CF!AEF5+1-NewBusinessYear+1&lt;=0,0,IFRS17_CF!AEF5+1-NewBusinessYear+1)</f>
        <v>799</v>
      </c>
      <c r="AEH5" s="35">
        <f>IF(IFRS17_CF!AEG5+1-NewBusinessYear+1&lt;=0,0,IFRS17_CF!AEG5+1-NewBusinessYear+1)</f>
        <v>800</v>
      </c>
      <c r="AEI5" s="35">
        <f>IF(IFRS17_CF!AEH5+1-NewBusinessYear+1&lt;=0,0,IFRS17_CF!AEH5+1-NewBusinessYear+1)</f>
        <v>801</v>
      </c>
      <c r="AEJ5" s="35">
        <f>IF(IFRS17_CF!AEI5+1-NewBusinessYear+1&lt;=0,0,IFRS17_CF!AEI5+1-NewBusinessYear+1)</f>
        <v>802</v>
      </c>
      <c r="AEK5" s="35">
        <f>IF(IFRS17_CF!AEJ5+1-NewBusinessYear+1&lt;=0,0,IFRS17_CF!AEJ5+1-NewBusinessYear+1)</f>
        <v>803</v>
      </c>
      <c r="AEL5" s="35">
        <f>IF(IFRS17_CF!AEK5+1-NewBusinessYear+1&lt;=0,0,IFRS17_CF!AEK5+1-NewBusinessYear+1)</f>
        <v>804</v>
      </c>
      <c r="AEM5" s="35">
        <f>IF(IFRS17_CF!AEL5+1-NewBusinessYear+1&lt;=0,0,IFRS17_CF!AEL5+1-NewBusinessYear+1)</f>
        <v>805</v>
      </c>
      <c r="AEN5" s="35">
        <f>IF(IFRS17_CF!AEM5+1-NewBusinessYear+1&lt;=0,0,IFRS17_CF!AEM5+1-NewBusinessYear+1)</f>
        <v>806</v>
      </c>
      <c r="AEO5" s="35">
        <f>IF(IFRS17_CF!AEN5+1-NewBusinessYear+1&lt;=0,0,IFRS17_CF!AEN5+1-NewBusinessYear+1)</f>
        <v>807</v>
      </c>
      <c r="AEP5" s="35">
        <f>IF(IFRS17_CF!AEO5+1-NewBusinessYear+1&lt;=0,0,IFRS17_CF!AEO5+1-NewBusinessYear+1)</f>
        <v>808</v>
      </c>
      <c r="AEQ5" s="35">
        <f>IF(IFRS17_CF!AEP5+1-NewBusinessYear+1&lt;=0,0,IFRS17_CF!AEP5+1-NewBusinessYear+1)</f>
        <v>809</v>
      </c>
      <c r="AER5" s="35">
        <f>IF(IFRS17_CF!AEQ5+1-NewBusinessYear+1&lt;=0,0,IFRS17_CF!AEQ5+1-NewBusinessYear+1)</f>
        <v>810</v>
      </c>
      <c r="AES5" s="35">
        <f>IF(IFRS17_CF!AER5+1-NewBusinessYear+1&lt;=0,0,IFRS17_CF!AER5+1-NewBusinessYear+1)</f>
        <v>811</v>
      </c>
      <c r="AET5" s="35">
        <f>IF(IFRS17_CF!AES5+1-NewBusinessYear+1&lt;=0,0,IFRS17_CF!AES5+1-NewBusinessYear+1)</f>
        <v>812</v>
      </c>
      <c r="AEU5" s="35">
        <f>IF(IFRS17_CF!AET5+1-NewBusinessYear+1&lt;=0,0,IFRS17_CF!AET5+1-NewBusinessYear+1)</f>
        <v>813</v>
      </c>
      <c r="AEV5" s="35">
        <f>IF(IFRS17_CF!AEU5+1-NewBusinessYear+1&lt;=0,0,IFRS17_CF!AEU5+1-NewBusinessYear+1)</f>
        <v>814</v>
      </c>
      <c r="AEW5" s="35">
        <f>IF(IFRS17_CF!AEV5+1-NewBusinessYear+1&lt;=0,0,IFRS17_CF!AEV5+1-NewBusinessYear+1)</f>
        <v>815</v>
      </c>
      <c r="AEX5" s="35">
        <f>IF(IFRS17_CF!AEW5+1-NewBusinessYear+1&lt;=0,0,IFRS17_CF!AEW5+1-NewBusinessYear+1)</f>
        <v>816</v>
      </c>
      <c r="AEY5" s="35">
        <f>IF(IFRS17_CF!AEX5+1-NewBusinessYear+1&lt;=0,0,IFRS17_CF!AEX5+1-NewBusinessYear+1)</f>
        <v>817</v>
      </c>
      <c r="AEZ5" s="35">
        <f>IF(IFRS17_CF!AEY5+1-NewBusinessYear+1&lt;=0,0,IFRS17_CF!AEY5+1-NewBusinessYear+1)</f>
        <v>818</v>
      </c>
      <c r="AFA5" s="35">
        <f>IF(IFRS17_CF!AEZ5+1-NewBusinessYear+1&lt;=0,0,IFRS17_CF!AEZ5+1-NewBusinessYear+1)</f>
        <v>819</v>
      </c>
      <c r="AFB5" s="35">
        <f>IF(IFRS17_CF!AFA5+1-NewBusinessYear+1&lt;=0,0,IFRS17_CF!AFA5+1-NewBusinessYear+1)</f>
        <v>820</v>
      </c>
      <c r="AFC5" s="35">
        <f>IF(IFRS17_CF!AFB5+1-NewBusinessYear+1&lt;=0,0,IFRS17_CF!AFB5+1-NewBusinessYear+1)</f>
        <v>821</v>
      </c>
      <c r="AFD5" s="35">
        <f>IF(IFRS17_CF!AFC5+1-NewBusinessYear+1&lt;=0,0,IFRS17_CF!AFC5+1-NewBusinessYear+1)</f>
        <v>822</v>
      </c>
      <c r="AFE5" s="35">
        <f>IF(IFRS17_CF!AFD5+1-NewBusinessYear+1&lt;=0,0,IFRS17_CF!AFD5+1-NewBusinessYear+1)</f>
        <v>823</v>
      </c>
      <c r="AFF5" s="35">
        <f>IF(IFRS17_CF!AFE5+1-NewBusinessYear+1&lt;=0,0,IFRS17_CF!AFE5+1-NewBusinessYear+1)</f>
        <v>824</v>
      </c>
      <c r="AFG5" s="35">
        <f>IF(IFRS17_CF!AFF5+1-NewBusinessYear+1&lt;=0,0,IFRS17_CF!AFF5+1-NewBusinessYear+1)</f>
        <v>825</v>
      </c>
      <c r="AFH5" s="35">
        <f>IF(IFRS17_CF!AFG5+1-NewBusinessYear+1&lt;=0,0,IFRS17_CF!AFG5+1-NewBusinessYear+1)</f>
        <v>826</v>
      </c>
      <c r="AFI5" s="35">
        <f>IF(IFRS17_CF!AFH5+1-NewBusinessYear+1&lt;=0,0,IFRS17_CF!AFH5+1-NewBusinessYear+1)</f>
        <v>827</v>
      </c>
      <c r="AFJ5" s="35">
        <f>IF(IFRS17_CF!AFI5+1-NewBusinessYear+1&lt;=0,0,IFRS17_CF!AFI5+1-NewBusinessYear+1)</f>
        <v>828</v>
      </c>
      <c r="AFK5" s="35">
        <f>IF(IFRS17_CF!AFJ5+1-NewBusinessYear+1&lt;=0,0,IFRS17_CF!AFJ5+1-NewBusinessYear+1)</f>
        <v>829</v>
      </c>
      <c r="AFL5" s="35">
        <f>IF(IFRS17_CF!AFK5+1-NewBusinessYear+1&lt;=0,0,IFRS17_CF!AFK5+1-NewBusinessYear+1)</f>
        <v>830</v>
      </c>
      <c r="AFM5" s="35">
        <f>IF(IFRS17_CF!AFL5+1-NewBusinessYear+1&lt;=0,0,IFRS17_CF!AFL5+1-NewBusinessYear+1)</f>
        <v>831</v>
      </c>
      <c r="AFN5" s="35">
        <f>IF(IFRS17_CF!AFM5+1-NewBusinessYear+1&lt;=0,0,IFRS17_CF!AFM5+1-NewBusinessYear+1)</f>
        <v>832</v>
      </c>
      <c r="AFO5" s="35">
        <f>IF(IFRS17_CF!AFN5+1-NewBusinessYear+1&lt;=0,0,IFRS17_CF!AFN5+1-NewBusinessYear+1)</f>
        <v>833</v>
      </c>
      <c r="AFP5" s="35">
        <f>IF(IFRS17_CF!AFO5+1-NewBusinessYear+1&lt;=0,0,IFRS17_CF!AFO5+1-NewBusinessYear+1)</f>
        <v>834</v>
      </c>
      <c r="AFQ5" s="35">
        <f>IF(IFRS17_CF!AFP5+1-NewBusinessYear+1&lt;=0,0,IFRS17_CF!AFP5+1-NewBusinessYear+1)</f>
        <v>835</v>
      </c>
      <c r="AFR5" s="35">
        <f>IF(IFRS17_CF!AFQ5+1-NewBusinessYear+1&lt;=0,0,IFRS17_CF!AFQ5+1-NewBusinessYear+1)</f>
        <v>836</v>
      </c>
      <c r="AFS5" s="35">
        <f>IF(IFRS17_CF!AFR5+1-NewBusinessYear+1&lt;=0,0,IFRS17_CF!AFR5+1-NewBusinessYear+1)</f>
        <v>837</v>
      </c>
      <c r="AFT5" s="35">
        <f>IF(IFRS17_CF!AFS5+1-NewBusinessYear+1&lt;=0,0,IFRS17_CF!AFS5+1-NewBusinessYear+1)</f>
        <v>838</v>
      </c>
      <c r="AFU5" s="35">
        <f>IF(IFRS17_CF!AFT5+1-NewBusinessYear+1&lt;=0,0,IFRS17_CF!AFT5+1-NewBusinessYear+1)</f>
        <v>839</v>
      </c>
      <c r="AFV5" s="35">
        <f>IF(IFRS17_CF!AFU5+1-NewBusinessYear+1&lt;=0,0,IFRS17_CF!AFU5+1-NewBusinessYear+1)</f>
        <v>840</v>
      </c>
      <c r="AFW5" s="35">
        <f>IF(IFRS17_CF!AFV5+1-NewBusinessYear+1&lt;=0,0,IFRS17_CF!AFV5+1-NewBusinessYear+1)</f>
        <v>841</v>
      </c>
      <c r="AFX5" s="35">
        <f>IF(IFRS17_CF!AFW5+1-NewBusinessYear+1&lt;=0,0,IFRS17_CF!AFW5+1-NewBusinessYear+1)</f>
        <v>842</v>
      </c>
      <c r="AFY5" s="35">
        <f>IF(IFRS17_CF!AFX5+1-NewBusinessYear+1&lt;=0,0,IFRS17_CF!AFX5+1-NewBusinessYear+1)</f>
        <v>843</v>
      </c>
      <c r="AFZ5" s="35">
        <f>IF(IFRS17_CF!AFY5+1-NewBusinessYear+1&lt;=0,0,IFRS17_CF!AFY5+1-NewBusinessYear+1)</f>
        <v>844</v>
      </c>
      <c r="AGA5" s="35">
        <f>IF(IFRS17_CF!AFZ5+1-NewBusinessYear+1&lt;=0,0,IFRS17_CF!AFZ5+1-NewBusinessYear+1)</f>
        <v>845</v>
      </c>
      <c r="AGB5" s="35">
        <f>IF(IFRS17_CF!AGA5+1-NewBusinessYear+1&lt;=0,0,IFRS17_CF!AGA5+1-NewBusinessYear+1)</f>
        <v>846</v>
      </c>
      <c r="AGC5" s="35">
        <f>IF(IFRS17_CF!AGB5+1-NewBusinessYear+1&lt;=0,0,IFRS17_CF!AGB5+1-NewBusinessYear+1)</f>
        <v>847</v>
      </c>
      <c r="AGD5" s="35">
        <f>IF(IFRS17_CF!AGC5+1-NewBusinessYear+1&lt;=0,0,IFRS17_CF!AGC5+1-NewBusinessYear+1)</f>
        <v>848</v>
      </c>
      <c r="AGE5" s="35">
        <f>IF(IFRS17_CF!AGD5+1-NewBusinessYear+1&lt;=0,0,IFRS17_CF!AGD5+1-NewBusinessYear+1)</f>
        <v>849</v>
      </c>
      <c r="AGF5" s="35">
        <f>IF(IFRS17_CF!AGE5+1-NewBusinessYear+1&lt;=0,0,IFRS17_CF!AGE5+1-NewBusinessYear+1)</f>
        <v>850</v>
      </c>
      <c r="AGG5" s="35">
        <f>IF(IFRS17_CF!AGF5+1-NewBusinessYear+1&lt;=0,0,IFRS17_CF!AGF5+1-NewBusinessYear+1)</f>
        <v>851</v>
      </c>
      <c r="AGH5" s="35">
        <f>IF(IFRS17_CF!AGG5+1-NewBusinessYear+1&lt;=0,0,IFRS17_CF!AGG5+1-NewBusinessYear+1)</f>
        <v>852</v>
      </c>
      <c r="AGI5" s="35">
        <f>IF(IFRS17_CF!AGH5+1-NewBusinessYear+1&lt;=0,0,IFRS17_CF!AGH5+1-NewBusinessYear+1)</f>
        <v>853</v>
      </c>
      <c r="AGJ5" s="35">
        <f>IF(IFRS17_CF!AGI5+1-NewBusinessYear+1&lt;=0,0,IFRS17_CF!AGI5+1-NewBusinessYear+1)</f>
        <v>854</v>
      </c>
      <c r="AGK5" s="35">
        <f>IF(IFRS17_CF!AGJ5+1-NewBusinessYear+1&lt;=0,0,IFRS17_CF!AGJ5+1-NewBusinessYear+1)</f>
        <v>855</v>
      </c>
      <c r="AGL5" s="35">
        <f>IF(IFRS17_CF!AGK5+1-NewBusinessYear+1&lt;=0,0,IFRS17_CF!AGK5+1-NewBusinessYear+1)</f>
        <v>856</v>
      </c>
      <c r="AGM5" s="35">
        <f>IF(IFRS17_CF!AGL5+1-NewBusinessYear+1&lt;=0,0,IFRS17_CF!AGL5+1-NewBusinessYear+1)</f>
        <v>857</v>
      </c>
      <c r="AGN5" s="35">
        <f>IF(IFRS17_CF!AGM5+1-NewBusinessYear+1&lt;=0,0,IFRS17_CF!AGM5+1-NewBusinessYear+1)</f>
        <v>858</v>
      </c>
      <c r="AGO5" s="35">
        <f>IF(IFRS17_CF!AGN5+1-NewBusinessYear+1&lt;=0,0,IFRS17_CF!AGN5+1-NewBusinessYear+1)</f>
        <v>859</v>
      </c>
      <c r="AGP5" s="35">
        <f>IF(IFRS17_CF!AGO5+1-NewBusinessYear+1&lt;=0,0,IFRS17_CF!AGO5+1-NewBusinessYear+1)</f>
        <v>860</v>
      </c>
      <c r="AGQ5" s="35">
        <f>IF(IFRS17_CF!AGP5+1-NewBusinessYear+1&lt;=0,0,IFRS17_CF!AGP5+1-NewBusinessYear+1)</f>
        <v>861</v>
      </c>
      <c r="AGR5" s="35">
        <f>IF(IFRS17_CF!AGQ5+1-NewBusinessYear+1&lt;=0,0,IFRS17_CF!AGQ5+1-NewBusinessYear+1)</f>
        <v>862</v>
      </c>
      <c r="AGS5" s="35">
        <f>IF(IFRS17_CF!AGR5+1-NewBusinessYear+1&lt;=0,0,IFRS17_CF!AGR5+1-NewBusinessYear+1)</f>
        <v>863</v>
      </c>
      <c r="AGT5" s="35">
        <f>IF(IFRS17_CF!AGS5+1-NewBusinessYear+1&lt;=0,0,IFRS17_CF!AGS5+1-NewBusinessYear+1)</f>
        <v>864</v>
      </c>
      <c r="AGU5" s="35">
        <f>IF(IFRS17_CF!AGT5+1-NewBusinessYear+1&lt;=0,0,IFRS17_CF!AGT5+1-NewBusinessYear+1)</f>
        <v>865</v>
      </c>
      <c r="AGV5" s="35">
        <f>IF(IFRS17_CF!AGU5+1-NewBusinessYear+1&lt;=0,0,IFRS17_CF!AGU5+1-NewBusinessYear+1)</f>
        <v>866</v>
      </c>
      <c r="AGW5" s="35">
        <f>IF(IFRS17_CF!AGV5+1-NewBusinessYear+1&lt;=0,0,IFRS17_CF!AGV5+1-NewBusinessYear+1)</f>
        <v>867</v>
      </c>
      <c r="AGX5" s="35">
        <f>IF(IFRS17_CF!AGW5+1-NewBusinessYear+1&lt;=0,0,IFRS17_CF!AGW5+1-NewBusinessYear+1)</f>
        <v>868</v>
      </c>
      <c r="AGY5" s="35">
        <f>IF(IFRS17_CF!AGX5+1-NewBusinessYear+1&lt;=0,0,IFRS17_CF!AGX5+1-NewBusinessYear+1)</f>
        <v>869</v>
      </c>
      <c r="AGZ5" s="35">
        <f>IF(IFRS17_CF!AGY5+1-NewBusinessYear+1&lt;=0,0,IFRS17_CF!AGY5+1-NewBusinessYear+1)</f>
        <v>870</v>
      </c>
      <c r="AHA5" s="35">
        <f>IF(IFRS17_CF!AGZ5+1-NewBusinessYear+1&lt;=0,0,IFRS17_CF!AGZ5+1-NewBusinessYear+1)</f>
        <v>871</v>
      </c>
      <c r="AHB5" s="35">
        <f>IF(IFRS17_CF!AHA5+1-NewBusinessYear+1&lt;=0,0,IFRS17_CF!AHA5+1-NewBusinessYear+1)</f>
        <v>872</v>
      </c>
      <c r="AHC5" s="35">
        <f>IF(IFRS17_CF!AHB5+1-NewBusinessYear+1&lt;=0,0,IFRS17_CF!AHB5+1-NewBusinessYear+1)</f>
        <v>873</v>
      </c>
      <c r="AHD5" s="35">
        <f>IF(IFRS17_CF!AHC5+1-NewBusinessYear+1&lt;=0,0,IFRS17_CF!AHC5+1-NewBusinessYear+1)</f>
        <v>874</v>
      </c>
      <c r="AHE5" s="35">
        <f>IF(IFRS17_CF!AHD5+1-NewBusinessYear+1&lt;=0,0,IFRS17_CF!AHD5+1-NewBusinessYear+1)</f>
        <v>875</v>
      </c>
      <c r="AHF5" s="35">
        <f>IF(IFRS17_CF!AHE5+1-NewBusinessYear+1&lt;=0,0,IFRS17_CF!AHE5+1-NewBusinessYear+1)</f>
        <v>876</v>
      </c>
      <c r="AHG5" s="35">
        <f>IF(IFRS17_CF!AHF5+1-NewBusinessYear+1&lt;=0,0,IFRS17_CF!AHF5+1-NewBusinessYear+1)</f>
        <v>877</v>
      </c>
      <c r="AHH5" s="35">
        <f>IF(IFRS17_CF!AHG5+1-NewBusinessYear+1&lt;=0,0,IFRS17_CF!AHG5+1-NewBusinessYear+1)</f>
        <v>878</v>
      </c>
      <c r="AHI5" s="35">
        <f>IF(IFRS17_CF!AHH5+1-NewBusinessYear+1&lt;=0,0,IFRS17_CF!AHH5+1-NewBusinessYear+1)</f>
        <v>879</v>
      </c>
      <c r="AHJ5" s="35">
        <f>IF(IFRS17_CF!AHI5+1-NewBusinessYear+1&lt;=0,0,IFRS17_CF!AHI5+1-NewBusinessYear+1)</f>
        <v>880</v>
      </c>
      <c r="AHK5" s="35">
        <f>IF(IFRS17_CF!AHJ5+1-NewBusinessYear+1&lt;=0,0,IFRS17_CF!AHJ5+1-NewBusinessYear+1)</f>
        <v>881</v>
      </c>
      <c r="AHL5" s="35">
        <f>IF(IFRS17_CF!AHK5+1-NewBusinessYear+1&lt;=0,0,IFRS17_CF!AHK5+1-NewBusinessYear+1)</f>
        <v>882</v>
      </c>
      <c r="AHM5" s="35">
        <f>IF(IFRS17_CF!AHL5+1-NewBusinessYear+1&lt;=0,0,IFRS17_CF!AHL5+1-NewBusinessYear+1)</f>
        <v>883</v>
      </c>
      <c r="AHN5" s="35">
        <f>IF(IFRS17_CF!AHM5+1-NewBusinessYear+1&lt;=0,0,IFRS17_CF!AHM5+1-NewBusinessYear+1)</f>
        <v>884</v>
      </c>
      <c r="AHO5" s="35">
        <f>IF(IFRS17_CF!AHN5+1-NewBusinessYear+1&lt;=0,0,IFRS17_CF!AHN5+1-NewBusinessYear+1)</f>
        <v>885</v>
      </c>
      <c r="AHP5" s="35">
        <f>IF(IFRS17_CF!AHO5+1-NewBusinessYear+1&lt;=0,0,IFRS17_CF!AHO5+1-NewBusinessYear+1)</f>
        <v>886</v>
      </c>
      <c r="AHQ5" s="35">
        <f>IF(IFRS17_CF!AHP5+1-NewBusinessYear+1&lt;=0,0,IFRS17_CF!AHP5+1-NewBusinessYear+1)</f>
        <v>887</v>
      </c>
      <c r="AHR5" s="35">
        <f>IF(IFRS17_CF!AHQ5+1-NewBusinessYear+1&lt;=0,0,IFRS17_CF!AHQ5+1-NewBusinessYear+1)</f>
        <v>888</v>
      </c>
      <c r="AHS5" s="35">
        <f>IF(IFRS17_CF!AHR5+1-NewBusinessYear+1&lt;=0,0,IFRS17_CF!AHR5+1-NewBusinessYear+1)</f>
        <v>889</v>
      </c>
      <c r="AHT5" s="35">
        <f>IF(IFRS17_CF!AHS5+1-NewBusinessYear+1&lt;=0,0,IFRS17_CF!AHS5+1-NewBusinessYear+1)</f>
        <v>890</v>
      </c>
      <c r="AHU5" s="35">
        <f>IF(IFRS17_CF!AHT5+1-NewBusinessYear+1&lt;=0,0,IFRS17_CF!AHT5+1-NewBusinessYear+1)</f>
        <v>891</v>
      </c>
      <c r="AHV5" s="35">
        <f>IF(IFRS17_CF!AHU5+1-NewBusinessYear+1&lt;=0,0,IFRS17_CF!AHU5+1-NewBusinessYear+1)</f>
        <v>892</v>
      </c>
      <c r="AHW5" s="35">
        <f>IF(IFRS17_CF!AHV5+1-NewBusinessYear+1&lt;=0,0,IFRS17_CF!AHV5+1-NewBusinessYear+1)</f>
        <v>893</v>
      </c>
      <c r="AHX5" s="35">
        <f>IF(IFRS17_CF!AHW5+1-NewBusinessYear+1&lt;=0,0,IFRS17_CF!AHW5+1-NewBusinessYear+1)</f>
        <v>894</v>
      </c>
      <c r="AHY5" s="35">
        <f>IF(IFRS17_CF!AHX5+1-NewBusinessYear+1&lt;=0,0,IFRS17_CF!AHX5+1-NewBusinessYear+1)</f>
        <v>895</v>
      </c>
      <c r="AHZ5" s="35">
        <f>IF(IFRS17_CF!AHY5+1-NewBusinessYear+1&lt;=0,0,IFRS17_CF!AHY5+1-NewBusinessYear+1)</f>
        <v>896</v>
      </c>
      <c r="AIA5" s="35">
        <f>IF(IFRS17_CF!AHZ5+1-NewBusinessYear+1&lt;=0,0,IFRS17_CF!AHZ5+1-NewBusinessYear+1)</f>
        <v>897</v>
      </c>
      <c r="AIB5" s="35">
        <f>IF(IFRS17_CF!AIA5+1-NewBusinessYear+1&lt;=0,0,IFRS17_CF!AIA5+1-NewBusinessYear+1)</f>
        <v>898</v>
      </c>
      <c r="AIC5" s="35">
        <f>IF(IFRS17_CF!AIB5+1-NewBusinessYear+1&lt;=0,0,IFRS17_CF!AIB5+1-NewBusinessYear+1)</f>
        <v>899</v>
      </c>
      <c r="AID5" s="35">
        <f>IF(IFRS17_CF!AIC5+1-NewBusinessYear+1&lt;=0,0,IFRS17_CF!AIC5+1-NewBusinessYear+1)</f>
        <v>900</v>
      </c>
      <c r="AIE5" s="35">
        <f>IF(IFRS17_CF!AID5+1-NewBusinessYear+1&lt;=0,0,IFRS17_CF!AID5+1-NewBusinessYear+1)</f>
        <v>901</v>
      </c>
      <c r="AIF5" s="35">
        <f>IF(IFRS17_CF!AIE5+1-NewBusinessYear+1&lt;=0,0,IFRS17_CF!AIE5+1-NewBusinessYear+1)</f>
        <v>902</v>
      </c>
      <c r="AIG5" s="35">
        <f>IF(IFRS17_CF!AIF5+1-NewBusinessYear+1&lt;=0,0,IFRS17_CF!AIF5+1-NewBusinessYear+1)</f>
        <v>903</v>
      </c>
      <c r="AIH5" s="35">
        <f>IF(IFRS17_CF!AIG5+1-NewBusinessYear+1&lt;=0,0,IFRS17_CF!AIG5+1-NewBusinessYear+1)</f>
        <v>904</v>
      </c>
      <c r="AII5" s="35">
        <f>IF(IFRS17_CF!AIH5+1-NewBusinessYear+1&lt;=0,0,IFRS17_CF!AIH5+1-NewBusinessYear+1)</f>
        <v>905</v>
      </c>
      <c r="AIJ5" s="35">
        <f>IF(IFRS17_CF!AII5+1-NewBusinessYear+1&lt;=0,0,IFRS17_CF!AII5+1-NewBusinessYear+1)</f>
        <v>906</v>
      </c>
      <c r="AIK5" s="35">
        <f>IF(IFRS17_CF!AIJ5+1-NewBusinessYear+1&lt;=0,0,IFRS17_CF!AIJ5+1-NewBusinessYear+1)</f>
        <v>907</v>
      </c>
      <c r="AIL5" s="35">
        <f>IF(IFRS17_CF!AIK5+1-NewBusinessYear+1&lt;=0,0,IFRS17_CF!AIK5+1-NewBusinessYear+1)</f>
        <v>908</v>
      </c>
      <c r="AIM5" s="35">
        <f>IF(IFRS17_CF!AIL5+1-NewBusinessYear+1&lt;=0,0,IFRS17_CF!AIL5+1-NewBusinessYear+1)</f>
        <v>909</v>
      </c>
      <c r="AIN5" s="35">
        <f>IF(IFRS17_CF!AIM5+1-NewBusinessYear+1&lt;=0,0,IFRS17_CF!AIM5+1-NewBusinessYear+1)</f>
        <v>910</v>
      </c>
      <c r="AIO5" s="35">
        <f>IF(IFRS17_CF!AIN5+1-NewBusinessYear+1&lt;=0,0,IFRS17_CF!AIN5+1-NewBusinessYear+1)</f>
        <v>911</v>
      </c>
      <c r="AIP5" s="35">
        <f>IF(IFRS17_CF!AIO5+1-NewBusinessYear+1&lt;=0,0,IFRS17_CF!AIO5+1-NewBusinessYear+1)</f>
        <v>912</v>
      </c>
      <c r="AIQ5" s="35">
        <f>IF(IFRS17_CF!AIP5+1-NewBusinessYear+1&lt;=0,0,IFRS17_CF!AIP5+1-NewBusinessYear+1)</f>
        <v>913</v>
      </c>
      <c r="AIR5" s="35">
        <f>IF(IFRS17_CF!AIQ5+1-NewBusinessYear+1&lt;=0,0,IFRS17_CF!AIQ5+1-NewBusinessYear+1)</f>
        <v>914</v>
      </c>
      <c r="AIS5" s="35">
        <f>IF(IFRS17_CF!AIR5+1-NewBusinessYear+1&lt;=0,0,IFRS17_CF!AIR5+1-NewBusinessYear+1)</f>
        <v>915</v>
      </c>
      <c r="AIT5" s="35">
        <f>IF(IFRS17_CF!AIS5+1-NewBusinessYear+1&lt;=0,0,IFRS17_CF!AIS5+1-NewBusinessYear+1)</f>
        <v>916</v>
      </c>
      <c r="AIU5" s="35">
        <f>IF(IFRS17_CF!AIT5+1-NewBusinessYear+1&lt;=0,0,IFRS17_CF!AIT5+1-NewBusinessYear+1)</f>
        <v>917</v>
      </c>
      <c r="AIV5" s="35">
        <f>IF(IFRS17_CF!AIU5+1-NewBusinessYear+1&lt;=0,0,IFRS17_CF!AIU5+1-NewBusinessYear+1)</f>
        <v>918</v>
      </c>
      <c r="AIW5" s="35">
        <f>IF(IFRS17_CF!AIV5+1-NewBusinessYear+1&lt;=0,0,IFRS17_CF!AIV5+1-NewBusinessYear+1)</f>
        <v>919</v>
      </c>
      <c r="AIX5" s="35">
        <f>IF(IFRS17_CF!AIW5+1-NewBusinessYear+1&lt;=0,0,IFRS17_CF!AIW5+1-NewBusinessYear+1)</f>
        <v>920</v>
      </c>
      <c r="AIY5" s="35">
        <f>IF(IFRS17_CF!AIX5+1-NewBusinessYear+1&lt;=0,0,IFRS17_CF!AIX5+1-NewBusinessYear+1)</f>
        <v>921</v>
      </c>
      <c r="AIZ5" s="35">
        <f>IF(IFRS17_CF!AIY5+1-NewBusinessYear+1&lt;=0,0,IFRS17_CF!AIY5+1-NewBusinessYear+1)</f>
        <v>922</v>
      </c>
      <c r="AJA5" s="35">
        <f>IF(IFRS17_CF!AIZ5+1-NewBusinessYear+1&lt;=0,0,IFRS17_CF!AIZ5+1-NewBusinessYear+1)</f>
        <v>923</v>
      </c>
      <c r="AJB5" s="35">
        <f>IF(IFRS17_CF!AJA5+1-NewBusinessYear+1&lt;=0,0,IFRS17_CF!AJA5+1-NewBusinessYear+1)</f>
        <v>924</v>
      </c>
      <c r="AJC5" s="35">
        <f>IF(IFRS17_CF!AJB5+1-NewBusinessYear+1&lt;=0,0,IFRS17_CF!AJB5+1-NewBusinessYear+1)</f>
        <v>925</v>
      </c>
      <c r="AJD5" s="35">
        <f>IF(IFRS17_CF!AJC5+1-NewBusinessYear+1&lt;=0,0,IFRS17_CF!AJC5+1-NewBusinessYear+1)</f>
        <v>926</v>
      </c>
      <c r="AJE5" s="35">
        <f>IF(IFRS17_CF!AJD5+1-NewBusinessYear+1&lt;=0,0,IFRS17_CF!AJD5+1-NewBusinessYear+1)</f>
        <v>927</v>
      </c>
      <c r="AJF5" s="35">
        <f>IF(IFRS17_CF!AJE5+1-NewBusinessYear+1&lt;=0,0,IFRS17_CF!AJE5+1-NewBusinessYear+1)</f>
        <v>928</v>
      </c>
      <c r="AJG5" s="35">
        <f>IF(IFRS17_CF!AJF5+1-NewBusinessYear+1&lt;=0,0,IFRS17_CF!AJF5+1-NewBusinessYear+1)</f>
        <v>929</v>
      </c>
      <c r="AJH5" s="35">
        <f>IF(IFRS17_CF!AJG5+1-NewBusinessYear+1&lt;=0,0,IFRS17_CF!AJG5+1-NewBusinessYear+1)</f>
        <v>930</v>
      </c>
      <c r="AJI5" s="35">
        <f>IF(IFRS17_CF!AJH5+1-NewBusinessYear+1&lt;=0,0,IFRS17_CF!AJH5+1-NewBusinessYear+1)</f>
        <v>931</v>
      </c>
      <c r="AJJ5" s="35">
        <f>IF(IFRS17_CF!AJI5+1-NewBusinessYear+1&lt;=0,0,IFRS17_CF!AJI5+1-NewBusinessYear+1)</f>
        <v>932</v>
      </c>
      <c r="AJK5" s="35">
        <f>IF(IFRS17_CF!AJJ5+1-NewBusinessYear+1&lt;=0,0,IFRS17_CF!AJJ5+1-NewBusinessYear+1)</f>
        <v>933</v>
      </c>
      <c r="AJL5" s="35">
        <f>IF(IFRS17_CF!AJK5+1-NewBusinessYear+1&lt;=0,0,IFRS17_CF!AJK5+1-NewBusinessYear+1)</f>
        <v>934</v>
      </c>
      <c r="AJM5" s="35">
        <f>IF(IFRS17_CF!AJL5+1-NewBusinessYear+1&lt;=0,0,IFRS17_CF!AJL5+1-NewBusinessYear+1)</f>
        <v>935</v>
      </c>
      <c r="AJN5" s="35">
        <f>IF(IFRS17_CF!AJM5+1-NewBusinessYear+1&lt;=0,0,IFRS17_CF!AJM5+1-NewBusinessYear+1)</f>
        <v>936</v>
      </c>
      <c r="AJO5" s="35">
        <f>IF(IFRS17_CF!AJN5+1-NewBusinessYear+1&lt;=0,0,IFRS17_CF!AJN5+1-NewBusinessYear+1)</f>
        <v>937</v>
      </c>
      <c r="AJP5" s="35">
        <f>IF(IFRS17_CF!AJO5+1-NewBusinessYear+1&lt;=0,0,IFRS17_CF!AJO5+1-NewBusinessYear+1)</f>
        <v>938</v>
      </c>
      <c r="AJQ5" s="35">
        <f>IF(IFRS17_CF!AJP5+1-NewBusinessYear+1&lt;=0,0,IFRS17_CF!AJP5+1-NewBusinessYear+1)</f>
        <v>939</v>
      </c>
      <c r="AJR5" s="35">
        <f>IF(IFRS17_CF!AJQ5+1-NewBusinessYear+1&lt;=0,0,IFRS17_CF!AJQ5+1-NewBusinessYear+1)</f>
        <v>940</v>
      </c>
      <c r="AJS5" s="35">
        <f>IF(IFRS17_CF!AJR5+1-NewBusinessYear+1&lt;=0,0,IFRS17_CF!AJR5+1-NewBusinessYear+1)</f>
        <v>941</v>
      </c>
      <c r="AJT5" s="35">
        <f>IF(IFRS17_CF!AJS5+1-NewBusinessYear+1&lt;=0,0,IFRS17_CF!AJS5+1-NewBusinessYear+1)</f>
        <v>942</v>
      </c>
      <c r="AJU5" s="35">
        <f>IF(IFRS17_CF!AJT5+1-NewBusinessYear+1&lt;=0,0,IFRS17_CF!AJT5+1-NewBusinessYear+1)</f>
        <v>943</v>
      </c>
      <c r="AJV5" s="35">
        <f>IF(IFRS17_CF!AJU5+1-NewBusinessYear+1&lt;=0,0,IFRS17_CF!AJU5+1-NewBusinessYear+1)</f>
        <v>944</v>
      </c>
      <c r="AJW5" s="35">
        <f>IF(IFRS17_CF!AJV5+1-NewBusinessYear+1&lt;=0,0,IFRS17_CF!AJV5+1-NewBusinessYear+1)</f>
        <v>945</v>
      </c>
      <c r="AJX5" s="35">
        <f>IF(IFRS17_CF!AJW5+1-NewBusinessYear+1&lt;=0,0,IFRS17_CF!AJW5+1-NewBusinessYear+1)</f>
        <v>946</v>
      </c>
      <c r="AJY5" s="35">
        <f>IF(IFRS17_CF!AJX5+1-NewBusinessYear+1&lt;=0,0,IFRS17_CF!AJX5+1-NewBusinessYear+1)</f>
        <v>947</v>
      </c>
      <c r="AJZ5" s="35">
        <f>IF(IFRS17_CF!AJY5+1-NewBusinessYear+1&lt;=0,0,IFRS17_CF!AJY5+1-NewBusinessYear+1)</f>
        <v>948</v>
      </c>
      <c r="AKA5" s="35">
        <f>IF(IFRS17_CF!AJZ5+1-NewBusinessYear+1&lt;=0,0,IFRS17_CF!AJZ5+1-NewBusinessYear+1)</f>
        <v>949</v>
      </c>
      <c r="AKB5" s="35">
        <f>IF(IFRS17_CF!AKA5+1-NewBusinessYear+1&lt;=0,0,IFRS17_CF!AKA5+1-NewBusinessYear+1)</f>
        <v>950</v>
      </c>
      <c r="AKC5" s="35">
        <f>IF(IFRS17_CF!AKB5+1-NewBusinessYear+1&lt;=0,0,IFRS17_CF!AKB5+1-NewBusinessYear+1)</f>
        <v>951</v>
      </c>
      <c r="AKD5" s="35">
        <f>IF(IFRS17_CF!AKC5+1-NewBusinessYear+1&lt;=0,0,IFRS17_CF!AKC5+1-NewBusinessYear+1)</f>
        <v>952</v>
      </c>
      <c r="AKE5" s="35">
        <f>IF(IFRS17_CF!AKD5+1-NewBusinessYear+1&lt;=0,0,IFRS17_CF!AKD5+1-NewBusinessYear+1)</f>
        <v>953</v>
      </c>
      <c r="AKF5" s="35">
        <f>IF(IFRS17_CF!AKE5+1-NewBusinessYear+1&lt;=0,0,IFRS17_CF!AKE5+1-NewBusinessYear+1)</f>
        <v>954</v>
      </c>
      <c r="AKG5" s="35">
        <f>IF(IFRS17_CF!AKF5+1-NewBusinessYear+1&lt;=0,0,IFRS17_CF!AKF5+1-NewBusinessYear+1)</f>
        <v>955</v>
      </c>
      <c r="AKH5" s="35">
        <f>IF(IFRS17_CF!AKG5+1-NewBusinessYear+1&lt;=0,0,IFRS17_CF!AKG5+1-NewBusinessYear+1)</f>
        <v>956</v>
      </c>
      <c r="AKI5" s="35">
        <f>IF(IFRS17_CF!AKH5+1-NewBusinessYear+1&lt;=0,0,IFRS17_CF!AKH5+1-NewBusinessYear+1)</f>
        <v>957</v>
      </c>
      <c r="AKJ5" s="35">
        <f>IF(IFRS17_CF!AKI5+1-NewBusinessYear+1&lt;=0,0,IFRS17_CF!AKI5+1-NewBusinessYear+1)</f>
        <v>958</v>
      </c>
      <c r="AKK5" s="35">
        <f>IF(IFRS17_CF!AKJ5+1-NewBusinessYear+1&lt;=0,0,IFRS17_CF!AKJ5+1-NewBusinessYear+1)</f>
        <v>959</v>
      </c>
      <c r="AKL5" s="35">
        <f>IF(IFRS17_CF!AKK5+1-NewBusinessYear+1&lt;=0,0,IFRS17_CF!AKK5+1-NewBusinessYear+1)</f>
        <v>960</v>
      </c>
      <c r="AKM5" s="35">
        <f>IF(IFRS17_CF!AKL5+1-NewBusinessYear+1&lt;=0,0,IFRS17_CF!AKL5+1-NewBusinessYear+1)</f>
        <v>961</v>
      </c>
      <c r="AKN5" s="35">
        <f>IF(IFRS17_CF!AKM5+1-NewBusinessYear+1&lt;=0,0,IFRS17_CF!AKM5+1-NewBusinessYear+1)</f>
        <v>962</v>
      </c>
      <c r="AKO5" s="35">
        <f>IF(IFRS17_CF!AKN5+1-NewBusinessYear+1&lt;=0,0,IFRS17_CF!AKN5+1-NewBusinessYear+1)</f>
        <v>963</v>
      </c>
      <c r="AKP5" s="35">
        <f>IF(IFRS17_CF!AKO5+1-NewBusinessYear+1&lt;=0,0,IFRS17_CF!AKO5+1-NewBusinessYear+1)</f>
        <v>964</v>
      </c>
      <c r="AKQ5" s="35">
        <f>IF(IFRS17_CF!AKP5+1-NewBusinessYear+1&lt;=0,0,IFRS17_CF!AKP5+1-NewBusinessYear+1)</f>
        <v>965</v>
      </c>
      <c r="AKR5" s="35">
        <f>IF(IFRS17_CF!AKQ5+1-NewBusinessYear+1&lt;=0,0,IFRS17_CF!AKQ5+1-NewBusinessYear+1)</f>
        <v>966</v>
      </c>
      <c r="AKS5" s="35">
        <f>IF(IFRS17_CF!AKR5+1-NewBusinessYear+1&lt;=0,0,IFRS17_CF!AKR5+1-NewBusinessYear+1)</f>
        <v>967</v>
      </c>
      <c r="AKT5" s="35">
        <f>IF(IFRS17_CF!AKS5+1-NewBusinessYear+1&lt;=0,0,IFRS17_CF!AKS5+1-NewBusinessYear+1)</f>
        <v>968</v>
      </c>
      <c r="AKU5" s="35">
        <f>IF(IFRS17_CF!AKT5+1-NewBusinessYear+1&lt;=0,0,IFRS17_CF!AKT5+1-NewBusinessYear+1)</f>
        <v>969</v>
      </c>
      <c r="AKV5" s="35">
        <f>IF(IFRS17_CF!AKU5+1-NewBusinessYear+1&lt;=0,0,IFRS17_CF!AKU5+1-NewBusinessYear+1)</f>
        <v>970</v>
      </c>
      <c r="AKW5" s="35">
        <f>IF(IFRS17_CF!AKV5+1-NewBusinessYear+1&lt;=0,0,IFRS17_CF!AKV5+1-NewBusinessYear+1)</f>
        <v>971</v>
      </c>
      <c r="AKX5" s="35">
        <f>IF(IFRS17_CF!AKW5+1-NewBusinessYear+1&lt;=0,0,IFRS17_CF!AKW5+1-NewBusinessYear+1)</f>
        <v>972</v>
      </c>
      <c r="AKY5" s="35">
        <f>IF(IFRS17_CF!AKX5+1-NewBusinessYear+1&lt;=0,0,IFRS17_CF!AKX5+1-NewBusinessYear+1)</f>
        <v>973</v>
      </c>
      <c r="AKZ5" s="35">
        <f>IF(IFRS17_CF!AKY5+1-NewBusinessYear+1&lt;=0,0,IFRS17_CF!AKY5+1-NewBusinessYear+1)</f>
        <v>974</v>
      </c>
      <c r="ALA5" s="35">
        <f>IF(IFRS17_CF!AKZ5+1-NewBusinessYear+1&lt;=0,0,IFRS17_CF!AKZ5+1-NewBusinessYear+1)</f>
        <v>975</v>
      </c>
      <c r="ALB5" s="35">
        <f>IF(IFRS17_CF!ALA5+1-NewBusinessYear+1&lt;=0,0,IFRS17_CF!ALA5+1-NewBusinessYear+1)</f>
        <v>976</v>
      </c>
      <c r="ALC5" s="35">
        <f>IF(IFRS17_CF!ALB5+1-NewBusinessYear+1&lt;=0,0,IFRS17_CF!ALB5+1-NewBusinessYear+1)</f>
        <v>977</v>
      </c>
      <c r="ALD5" s="35">
        <f>IF(IFRS17_CF!ALC5+1-NewBusinessYear+1&lt;=0,0,IFRS17_CF!ALC5+1-NewBusinessYear+1)</f>
        <v>978</v>
      </c>
      <c r="ALE5" s="35">
        <f>IF(IFRS17_CF!ALD5+1-NewBusinessYear+1&lt;=0,0,IFRS17_CF!ALD5+1-NewBusinessYear+1)</f>
        <v>979</v>
      </c>
      <c r="ALF5" s="35">
        <f>IF(IFRS17_CF!ALE5+1-NewBusinessYear+1&lt;=0,0,IFRS17_CF!ALE5+1-NewBusinessYear+1)</f>
        <v>980</v>
      </c>
      <c r="ALG5" s="35">
        <f>IF(IFRS17_CF!ALF5+1-NewBusinessYear+1&lt;=0,0,IFRS17_CF!ALF5+1-NewBusinessYear+1)</f>
        <v>981</v>
      </c>
      <c r="ALH5" s="35">
        <f>IF(IFRS17_CF!ALG5+1-NewBusinessYear+1&lt;=0,0,IFRS17_CF!ALG5+1-NewBusinessYear+1)</f>
        <v>982</v>
      </c>
      <c r="ALI5" s="35">
        <f>IF(IFRS17_CF!ALH5+1-NewBusinessYear+1&lt;=0,0,IFRS17_CF!ALH5+1-NewBusinessYear+1)</f>
        <v>983</v>
      </c>
      <c r="ALJ5" s="35">
        <f>IF(IFRS17_CF!ALI5+1-NewBusinessYear+1&lt;=0,0,IFRS17_CF!ALI5+1-NewBusinessYear+1)</f>
        <v>984</v>
      </c>
      <c r="ALK5" s="35">
        <f>IF(IFRS17_CF!ALJ5+1-NewBusinessYear+1&lt;=0,0,IFRS17_CF!ALJ5+1-NewBusinessYear+1)</f>
        <v>985</v>
      </c>
      <c r="ALL5" s="35">
        <f>IF(IFRS17_CF!ALK5+1-NewBusinessYear+1&lt;=0,0,IFRS17_CF!ALK5+1-NewBusinessYear+1)</f>
        <v>986</v>
      </c>
      <c r="ALM5" s="35">
        <f>IF(IFRS17_CF!ALL5+1-NewBusinessYear+1&lt;=0,0,IFRS17_CF!ALL5+1-NewBusinessYear+1)</f>
        <v>987</v>
      </c>
      <c r="ALN5" s="35">
        <f>IF(IFRS17_CF!ALM5+1-NewBusinessYear+1&lt;=0,0,IFRS17_CF!ALM5+1-NewBusinessYear+1)</f>
        <v>988</v>
      </c>
      <c r="ALO5" s="35">
        <f>IF(IFRS17_CF!ALN5+1-NewBusinessYear+1&lt;=0,0,IFRS17_CF!ALN5+1-NewBusinessYear+1)</f>
        <v>989</v>
      </c>
      <c r="ALP5" s="35">
        <f>IF(IFRS17_CF!ALO5+1-NewBusinessYear+1&lt;=0,0,IFRS17_CF!ALO5+1-NewBusinessYear+1)</f>
        <v>990</v>
      </c>
      <c r="ALQ5" s="35">
        <f>IF(IFRS17_CF!ALP5+1-NewBusinessYear+1&lt;=0,0,IFRS17_CF!ALP5+1-NewBusinessYear+1)</f>
        <v>991</v>
      </c>
      <c r="ALR5" s="35">
        <f>IF(IFRS17_CF!ALQ5+1-NewBusinessYear+1&lt;=0,0,IFRS17_CF!ALQ5+1-NewBusinessYear+1)</f>
        <v>992</v>
      </c>
      <c r="ALS5" s="35">
        <f>IF(IFRS17_CF!ALR5+1-NewBusinessYear+1&lt;=0,0,IFRS17_CF!ALR5+1-NewBusinessYear+1)</f>
        <v>993</v>
      </c>
      <c r="ALT5" s="35">
        <f>IF(IFRS17_CF!ALS5+1-NewBusinessYear+1&lt;=0,0,IFRS17_CF!ALS5+1-NewBusinessYear+1)</f>
        <v>994</v>
      </c>
      <c r="ALU5" s="35">
        <f>IF(IFRS17_CF!ALT5+1-NewBusinessYear+1&lt;=0,0,IFRS17_CF!ALT5+1-NewBusinessYear+1)</f>
        <v>995</v>
      </c>
      <c r="ALV5" s="35">
        <f>IF(IFRS17_CF!ALU5+1-NewBusinessYear+1&lt;=0,0,IFRS17_CF!ALU5+1-NewBusinessYear+1)</f>
        <v>996</v>
      </c>
      <c r="ALW5" s="35">
        <f>IF(IFRS17_CF!ALV5+1-NewBusinessYear+1&lt;=0,0,IFRS17_CF!ALV5+1-NewBusinessYear+1)</f>
        <v>997</v>
      </c>
      <c r="ALX5" s="35">
        <f>IF(IFRS17_CF!ALW5+1-NewBusinessYear+1&lt;=0,0,IFRS17_CF!ALW5+1-NewBusinessYear+1)</f>
        <v>998</v>
      </c>
      <c r="ALY5" s="35">
        <f>IF(IFRS17_CF!ALX5+1-NewBusinessYear+1&lt;=0,0,IFRS17_CF!ALX5+1-NewBusinessYear+1)</f>
        <v>999</v>
      </c>
      <c r="ALZ5" s="35">
        <f>IF(IFRS17_CF!ALY5+1-NewBusinessYear+1&lt;=0,0,IFRS17_CF!ALY5+1-NewBusinessYear+1)</f>
        <v>1000</v>
      </c>
      <c r="AMA5" s="35">
        <f>IF(IFRS17_CF!ALZ5+1-NewBusinessYear+1&lt;=0,0,IFRS17_CF!ALZ5+1-NewBusinessYear+1)</f>
        <v>1001</v>
      </c>
      <c r="AMB5" s="35">
        <f>IF(IFRS17_CF!AMA5+1-NewBusinessYear+1&lt;=0,0,IFRS17_CF!AMA5+1-NewBusinessYear+1)</f>
        <v>1002</v>
      </c>
      <c r="AMC5" s="35">
        <f>IF(IFRS17_CF!AMB5+1-NewBusinessYear+1&lt;=0,0,IFRS17_CF!AMB5+1-NewBusinessYear+1)</f>
        <v>1003</v>
      </c>
      <c r="AMD5" s="35">
        <f>IF(IFRS17_CF!AMC5+1-NewBusinessYear+1&lt;=0,0,IFRS17_CF!AMC5+1-NewBusinessYear+1)</f>
        <v>1004</v>
      </c>
      <c r="AME5" s="35">
        <f>IF(IFRS17_CF!AMD5+1-NewBusinessYear+1&lt;=0,0,IFRS17_CF!AMD5+1-NewBusinessYear+1)</f>
        <v>1005</v>
      </c>
      <c r="AMF5" s="35">
        <f>IF(IFRS17_CF!AME5+1-NewBusinessYear+1&lt;=0,0,IFRS17_CF!AME5+1-NewBusinessYear+1)</f>
        <v>1006</v>
      </c>
      <c r="AMG5" s="35">
        <f>IF(IFRS17_CF!AMF5+1-NewBusinessYear+1&lt;=0,0,IFRS17_CF!AMF5+1-NewBusinessYear+1)</f>
        <v>1007</v>
      </c>
      <c r="AMH5" s="35">
        <f>IF(IFRS17_CF!AMG5+1-NewBusinessYear+1&lt;=0,0,IFRS17_CF!AMG5+1-NewBusinessYear+1)</f>
        <v>1008</v>
      </c>
      <c r="AMI5" s="35">
        <f>IF(IFRS17_CF!AMH5+1-NewBusinessYear+1&lt;=0,0,IFRS17_CF!AMH5+1-NewBusinessYear+1)</f>
        <v>1009</v>
      </c>
      <c r="AMJ5" s="35">
        <f>IF(IFRS17_CF!AMI5+1-NewBusinessYear+1&lt;=0,0,IFRS17_CF!AMI5+1-NewBusinessYear+1)</f>
        <v>1010</v>
      </c>
      <c r="AMK5" s="35">
        <f>IF(IFRS17_CF!AMJ5+1-NewBusinessYear+1&lt;=0,0,IFRS17_CF!AMJ5+1-NewBusinessYear+1)</f>
        <v>1011</v>
      </c>
      <c r="AML5" s="35">
        <f>IF(IFRS17_CF!AMK5+1-NewBusinessYear+1&lt;=0,0,IFRS17_CF!AMK5+1-NewBusinessYear+1)</f>
        <v>1012</v>
      </c>
      <c r="AMM5" s="35">
        <f>IF(IFRS17_CF!AML5+1-NewBusinessYear+1&lt;=0,0,IFRS17_CF!AML5+1-NewBusinessYear+1)</f>
        <v>1013</v>
      </c>
      <c r="AMN5" s="35">
        <f>IF(IFRS17_CF!AMM5+1-NewBusinessYear+1&lt;=0,0,IFRS17_CF!AMM5+1-NewBusinessYear+1)</f>
        <v>1014</v>
      </c>
      <c r="AMO5" s="35">
        <f>IF(IFRS17_CF!AMN5+1-NewBusinessYear+1&lt;=0,0,IFRS17_CF!AMN5+1-NewBusinessYear+1)</f>
        <v>1015</v>
      </c>
      <c r="AMP5" s="35">
        <f>IF(IFRS17_CF!AMO5+1-NewBusinessYear+1&lt;=0,0,IFRS17_CF!AMO5+1-NewBusinessYear+1)</f>
        <v>1016</v>
      </c>
      <c r="AMQ5" s="35">
        <f>IF(IFRS17_CF!AMP5+1-NewBusinessYear+1&lt;=0,0,IFRS17_CF!AMP5+1-NewBusinessYear+1)</f>
        <v>1017</v>
      </c>
      <c r="AMR5" s="35">
        <f>IF(IFRS17_CF!AMQ5+1-NewBusinessYear+1&lt;=0,0,IFRS17_CF!AMQ5+1-NewBusinessYear+1)</f>
        <v>1018</v>
      </c>
      <c r="AMS5" s="35">
        <f>IF(IFRS17_CF!AMR5+1-NewBusinessYear+1&lt;=0,0,IFRS17_CF!AMR5+1-NewBusinessYear+1)</f>
        <v>1019</v>
      </c>
      <c r="AMT5" s="35">
        <f>IF(IFRS17_CF!AMS5+1-NewBusinessYear+1&lt;=0,0,IFRS17_CF!AMS5+1-NewBusinessYear+1)</f>
        <v>1020</v>
      </c>
      <c r="AMU5" s="35">
        <f>IF(IFRS17_CF!AMT5+1-NewBusinessYear+1&lt;=0,0,IFRS17_CF!AMT5+1-NewBusinessYear+1)</f>
        <v>1021</v>
      </c>
      <c r="AMV5" s="35">
        <f>IF(IFRS17_CF!AMU5+1-NewBusinessYear+1&lt;=0,0,IFRS17_CF!AMU5+1-NewBusinessYear+1)</f>
        <v>1022</v>
      </c>
      <c r="AMW5" s="35">
        <f>IF(IFRS17_CF!AMV5+1-NewBusinessYear+1&lt;=0,0,IFRS17_CF!AMV5+1-NewBusinessYear+1)</f>
        <v>1023</v>
      </c>
      <c r="AMX5" s="35">
        <f>IF(IFRS17_CF!AMW5+1-NewBusinessYear+1&lt;=0,0,IFRS17_CF!AMW5+1-NewBusinessYear+1)</f>
        <v>1024</v>
      </c>
      <c r="AMY5" s="35">
        <f>IF(IFRS17_CF!AMX5+1-NewBusinessYear+1&lt;=0,0,IFRS17_CF!AMX5+1-NewBusinessYear+1)</f>
        <v>1025</v>
      </c>
      <c r="AMZ5" s="35">
        <f>IF(IFRS17_CF!AMY5+1-NewBusinessYear+1&lt;=0,0,IFRS17_CF!AMY5+1-NewBusinessYear+1)</f>
        <v>1026</v>
      </c>
      <c r="ANA5" s="35">
        <f>IF(IFRS17_CF!AMZ5+1-NewBusinessYear+1&lt;=0,0,IFRS17_CF!AMZ5+1-NewBusinessYear+1)</f>
        <v>1027</v>
      </c>
      <c r="ANB5" s="35">
        <f>IF(IFRS17_CF!ANA5+1-NewBusinessYear+1&lt;=0,0,IFRS17_CF!ANA5+1-NewBusinessYear+1)</f>
        <v>1028</v>
      </c>
      <c r="ANC5" s="35">
        <f>IF(IFRS17_CF!ANB5+1-NewBusinessYear+1&lt;=0,0,IFRS17_CF!ANB5+1-NewBusinessYear+1)</f>
        <v>1029</v>
      </c>
      <c r="AND5" s="35">
        <f>IF(IFRS17_CF!ANC5+1-NewBusinessYear+1&lt;=0,0,IFRS17_CF!ANC5+1-NewBusinessYear+1)</f>
        <v>1030</v>
      </c>
      <c r="ANE5" s="35">
        <f>IF(IFRS17_CF!AND5+1-NewBusinessYear+1&lt;=0,0,IFRS17_CF!AND5+1-NewBusinessYear+1)</f>
        <v>1031</v>
      </c>
      <c r="ANF5" s="35">
        <f>IF(IFRS17_CF!ANE5+1-NewBusinessYear+1&lt;=0,0,IFRS17_CF!ANE5+1-NewBusinessYear+1)</f>
        <v>1032</v>
      </c>
      <c r="ANG5" s="35">
        <f>IF(IFRS17_CF!ANF5+1-NewBusinessYear+1&lt;=0,0,IFRS17_CF!ANF5+1-NewBusinessYear+1)</f>
        <v>1033</v>
      </c>
      <c r="ANH5" s="35">
        <f>IF(IFRS17_CF!ANG5+1-NewBusinessYear+1&lt;=0,0,IFRS17_CF!ANG5+1-NewBusinessYear+1)</f>
        <v>1034</v>
      </c>
      <c r="ANI5" s="35">
        <f>IF(IFRS17_CF!ANH5+1-NewBusinessYear+1&lt;=0,0,IFRS17_CF!ANH5+1-NewBusinessYear+1)</f>
        <v>1035</v>
      </c>
      <c r="ANJ5" s="35">
        <f>IF(IFRS17_CF!ANI5+1-NewBusinessYear+1&lt;=0,0,IFRS17_CF!ANI5+1-NewBusinessYear+1)</f>
        <v>1036</v>
      </c>
      <c r="ANK5" s="35">
        <f>IF(IFRS17_CF!ANJ5+1-NewBusinessYear+1&lt;=0,0,IFRS17_CF!ANJ5+1-NewBusinessYear+1)</f>
        <v>1037</v>
      </c>
      <c r="ANL5" s="35">
        <f>IF(IFRS17_CF!ANK5+1-NewBusinessYear+1&lt;=0,0,IFRS17_CF!ANK5+1-NewBusinessYear+1)</f>
        <v>1038</v>
      </c>
      <c r="ANM5" s="35">
        <f>IF(IFRS17_CF!ANL5+1-NewBusinessYear+1&lt;=0,0,IFRS17_CF!ANL5+1-NewBusinessYear+1)</f>
        <v>1039</v>
      </c>
      <c r="ANN5" s="35">
        <f>IF(IFRS17_CF!ANM5+1-NewBusinessYear+1&lt;=0,0,IFRS17_CF!ANM5+1-NewBusinessYear+1)</f>
        <v>1040</v>
      </c>
      <c r="ANO5" s="35">
        <f>IF(IFRS17_CF!ANN5+1-NewBusinessYear+1&lt;=0,0,IFRS17_CF!ANN5+1-NewBusinessYear+1)</f>
        <v>1041</v>
      </c>
      <c r="ANP5" s="35">
        <f>IF(IFRS17_CF!ANO5+1-NewBusinessYear+1&lt;=0,0,IFRS17_CF!ANO5+1-NewBusinessYear+1)</f>
        <v>1042</v>
      </c>
      <c r="ANQ5" s="35">
        <f>IF(IFRS17_CF!ANP5+1-NewBusinessYear+1&lt;=0,0,IFRS17_CF!ANP5+1-NewBusinessYear+1)</f>
        <v>1043</v>
      </c>
      <c r="ANR5" s="35">
        <f>IF(IFRS17_CF!ANQ5+1-NewBusinessYear+1&lt;=0,0,IFRS17_CF!ANQ5+1-NewBusinessYear+1)</f>
        <v>1044</v>
      </c>
      <c r="ANS5" s="35">
        <f>IF(IFRS17_CF!ANR5+1-NewBusinessYear+1&lt;=0,0,IFRS17_CF!ANR5+1-NewBusinessYear+1)</f>
        <v>1045</v>
      </c>
      <c r="ANT5" s="35">
        <f>IF(IFRS17_CF!ANS5+1-NewBusinessYear+1&lt;=0,0,IFRS17_CF!ANS5+1-NewBusinessYear+1)</f>
        <v>1046</v>
      </c>
      <c r="ANU5" s="35">
        <f>IF(IFRS17_CF!ANT5+1-NewBusinessYear+1&lt;=0,0,IFRS17_CF!ANT5+1-NewBusinessYear+1)</f>
        <v>1047</v>
      </c>
      <c r="ANV5" s="35">
        <f>IF(IFRS17_CF!ANU5+1-NewBusinessYear+1&lt;=0,0,IFRS17_CF!ANU5+1-NewBusinessYear+1)</f>
        <v>1048</v>
      </c>
      <c r="ANW5" s="35">
        <f>IF(IFRS17_CF!ANV5+1-NewBusinessYear+1&lt;=0,0,IFRS17_CF!ANV5+1-NewBusinessYear+1)</f>
        <v>1049</v>
      </c>
      <c r="ANX5" s="35">
        <f>IF(IFRS17_CF!ANW5+1-NewBusinessYear+1&lt;=0,0,IFRS17_CF!ANW5+1-NewBusinessYear+1)</f>
        <v>1050</v>
      </c>
      <c r="ANY5" s="35">
        <f>IF(IFRS17_CF!ANX5+1-NewBusinessYear+1&lt;=0,0,IFRS17_CF!ANX5+1-NewBusinessYear+1)</f>
        <v>1051</v>
      </c>
      <c r="ANZ5" s="35">
        <f>IF(IFRS17_CF!ANY5+1-NewBusinessYear+1&lt;=0,0,IFRS17_CF!ANY5+1-NewBusinessYear+1)</f>
        <v>1052</v>
      </c>
      <c r="AOA5" s="35">
        <f>IF(IFRS17_CF!ANZ5+1-NewBusinessYear+1&lt;=0,0,IFRS17_CF!ANZ5+1-NewBusinessYear+1)</f>
        <v>1053</v>
      </c>
      <c r="AOB5" s="35">
        <f>IF(IFRS17_CF!AOA5+1-NewBusinessYear+1&lt;=0,0,IFRS17_CF!AOA5+1-NewBusinessYear+1)</f>
        <v>1054</v>
      </c>
      <c r="AOC5" s="35">
        <f>IF(IFRS17_CF!AOB5+1-NewBusinessYear+1&lt;=0,0,IFRS17_CF!AOB5+1-NewBusinessYear+1)</f>
        <v>1055</v>
      </c>
      <c r="AOD5" s="35">
        <f>IF(IFRS17_CF!AOC5+1-NewBusinessYear+1&lt;=0,0,IFRS17_CF!AOC5+1-NewBusinessYear+1)</f>
        <v>1056</v>
      </c>
      <c r="AOE5" s="35">
        <f>IF(IFRS17_CF!AOD5+1-NewBusinessYear+1&lt;=0,0,IFRS17_CF!AOD5+1-NewBusinessYear+1)</f>
        <v>1057</v>
      </c>
      <c r="AOF5" s="35">
        <f>IF(IFRS17_CF!AOE5+1-NewBusinessYear+1&lt;=0,0,IFRS17_CF!AOE5+1-NewBusinessYear+1)</f>
        <v>1058</v>
      </c>
      <c r="AOG5" s="35">
        <f>IF(IFRS17_CF!AOF5+1-NewBusinessYear+1&lt;=0,0,IFRS17_CF!AOF5+1-NewBusinessYear+1)</f>
        <v>1059</v>
      </c>
      <c r="AOH5" s="35">
        <f>IF(IFRS17_CF!AOG5+1-NewBusinessYear+1&lt;=0,0,IFRS17_CF!AOG5+1-NewBusinessYear+1)</f>
        <v>1060</v>
      </c>
      <c r="AOI5" s="35">
        <f>IF(IFRS17_CF!AOH5+1-NewBusinessYear+1&lt;=0,0,IFRS17_CF!AOH5+1-NewBusinessYear+1)</f>
        <v>1061</v>
      </c>
      <c r="AOJ5" s="35">
        <f>IF(IFRS17_CF!AOI5+1-NewBusinessYear+1&lt;=0,0,IFRS17_CF!AOI5+1-NewBusinessYear+1)</f>
        <v>1062</v>
      </c>
      <c r="AOK5" s="35">
        <f>IF(IFRS17_CF!AOJ5+1-NewBusinessYear+1&lt;=0,0,IFRS17_CF!AOJ5+1-NewBusinessYear+1)</f>
        <v>1063</v>
      </c>
      <c r="AOL5" s="35">
        <f>IF(IFRS17_CF!AOK5+1-NewBusinessYear+1&lt;=0,0,IFRS17_CF!AOK5+1-NewBusinessYear+1)</f>
        <v>1064</v>
      </c>
      <c r="AOM5" s="35">
        <f>IF(IFRS17_CF!AOL5+1-NewBusinessYear+1&lt;=0,0,IFRS17_CF!AOL5+1-NewBusinessYear+1)</f>
        <v>1065</v>
      </c>
      <c r="AON5" s="35">
        <f>IF(IFRS17_CF!AOM5+1-NewBusinessYear+1&lt;=0,0,IFRS17_CF!AOM5+1-NewBusinessYear+1)</f>
        <v>1066</v>
      </c>
      <c r="AOO5" s="35">
        <f>IF(IFRS17_CF!AON5+1-NewBusinessYear+1&lt;=0,0,IFRS17_CF!AON5+1-NewBusinessYear+1)</f>
        <v>1067</v>
      </c>
      <c r="AOP5" s="35">
        <f>IF(IFRS17_CF!AOO5+1-NewBusinessYear+1&lt;=0,0,IFRS17_CF!AOO5+1-NewBusinessYear+1)</f>
        <v>1068</v>
      </c>
      <c r="AOQ5" s="35">
        <f>IF(IFRS17_CF!AOP5+1-NewBusinessYear+1&lt;=0,0,IFRS17_CF!AOP5+1-NewBusinessYear+1)</f>
        <v>1069</v>
      </c>
      <c r="AOR5" s="35">
        <f>IF(IFRS17_CF!AOQ5+1-NewBusinessYear+1&lt;=0,0,IFRS17_CF!AOQ5+1-NewBusinessYear+1)</f>
        <v>1070</v>
      </c>
      <c r="AOS5" s="35">
        <f>IF(IFRS17_CF!AOR5+1-NewBusinessYear+1&lt;=0,0,IFRS17_CF!AOR5+1-NewBusinessYear+1)</f>
        <v>1071</v>
      </c>
      <c r="AOT5" s="35">
        <f>IF(IFRS17_CF!AOS5+1-NewBusinessYear+1&lt;=0,0,IFRS17_CF!AOS5+1-NewBusinessYear+1)</f>
        <v>1072</v>
      </c>
      <c r="AOU5" s="35">
        <f>IF(IFRS17_CF!AOT5+1-NewBusinessYear+1&lt;=0,0,IFRS17_CF!AOT5+1-NewBusinessYear+1)</f>
        <v>1073</v>
      </c>
      <c r="AOV5" s="35">
        <f>IF(IFRS17_CF!AOU5+1-NewBusinessYear+1&lt;=0,0,IFRS17_CF!AOU5+1-NewBusinessYear+1)</f>
        <v>1074</v>
      </c>
      <c r="AOW5" s="35">
        <f>IF(IFRS17_CF!AOV5+1-NewBusinessYear+1&lt;=0,0,IFRS17_CF!AOV5+1-NewBusinessYear+1)</f>
        <v>1075</v>
      </c>
      <c r="AOX5" s="35">
        <f>IF(IFRS17_CF!AOW5+1-NewBusinessYear+1&lt;=0,0,IFRS17_CF!AOW5+1-NewBusinessYear+1)</f>
        <v>1076</v>
      </c>
      <c r="AOY5" s="35">
        <f>IF(IFRS17_CF!AOX5+1-NewBusinessYear+1&lt;=0,0,IFRS17_CF!AOX5+1-NewBusinessYear+1)</f>
        <v>1077</v>
      </c>
      <c r="AOZ5" s="35">
        <f>IF(IFRS17_CF!AOY5+1-NewBusinessYear+1&lt;=0,0,IFRS17_CF!AOY5+1-NewBusinessYear+1)</f>
        <v>1078</v>
      </c>
      <c r="APA5" s="35">
        <f>IF(IFRS17_CF!AOZ5+1-NewBusinessYear+1&lt;=0,0,IFRS17_CF!AOZ5+1-NewBusinessYear+1)</f>
        <v>1079</v>
      </c>
      <c r="APB5" s="35">
        <f>IF(IFRS17_CF!APA5+1-NewBusinessYear+1&lt;=0,0,IFRS17_CF!APA5+1-NewBusinessYear+1)</f>
        <v>1080</v>
      </c>
      <c r="APC5" s="35">
        <f>IF(IFRS17_CF!APB5+1-NewBusinessYear+1&lt;=0,0,IFRS17_CF!APB5+1-NewBusinessYear+1)</f>
        <v>1081</v>
      </c>
      <c r="APD5" s="35">
        <f>IF(IFRS17_CF!APC5+1-NewBusinessYear+1&lt;=0,0,IFRS17_CF!APC5+1-NewBusinessYear+1)</f>
        <v>1082</v>
      </c>
      <c r="APE5" s="35">
        <f>IF(IFRS17_CF!APD5+1-NewBusinessYear+1&lt;=0,0,IFRS17_CF!APD5+1-NewBusinessYear+1)</f>
        <v>1083</v>
      </c>
      <c r="APF5" s="35">
        <f>IF(IFRS17_CF!APE5+1-NewBusinessYear+1&lt;=0,0,IFRS17_CF!APE5+1-NewBusinessYear+1)</f>
        <v>1084</v>
      </c>
      <c r="APG5" s="35">
        <f>IF(IFRS17_CF!APF5+1-NewBusinessYear+1&lt;=0,0,IFRS17_CF!APF5+1-NewBusinessYear+1)</f>
        <v>1085</v>
      </c>
      <c r="APH5" s="35">
        <f>IF(IFRS17_CF!APG5+1-NewBusinessYear+1&lt;=0,0,IFRS17_CF!APG5+1-NewBusinessYear+1)</f>
        <v>1086</v>
      </c>
      <c r="API5" s="35">
        <f>IF(IFRS17_CF!APH5+1-NewBusinessYear+1&lt;=0,0,IFRS17_CF!APH5+1-NewBusinessYear+1)</f>
        <v>1087</v>
      </c>
      <c r="APJ5" s="35">
        <f>IF(IFRS17_CF!API5+1-NewBusinessYear+1&lt;=0,0,IFRS17_CF!API5+1-NewBusinessYear+1)</f>
        <v>1088</v>
      </c>
      <c r="APK5" s="35">
        <f>IF(IFRS17_CF!APJ5+1-NewBusinessYear+1&lt;=0,0,IFRS17_CF!APJ5+1-NewBusinessYear+1)</f>
        <v>1089</v>
      </c>
      <c r="APL5" s="35">
        <f>IF(IFRS17_CF!APK5+1-NewBusinessYear+1&lt;=0,0,IFRS17_CF!APK5+1-NewBusinessYear+1)</f>
        <v>1090</v>
      </c>
      <c r="APM5" s="35">
        <f>IF(IFRS17_CF!APL5+1-NewBusinessYear+1&lt;=0,0,IFRS17_CF!APL5+1-NewBusinessYear+1)</f>
        <v>1091</v>
      </c>
      <c r="APN5" s="35">
        <f>IF(IFRS17_CF!APM5+1-NewBusinessYear+1&lt;=0,0,IFRS17_CF!APM5+1-NewBusinessYear+1)</f>
        <v>1092</v>
      </c>
      <c r="APO5" s="35">
        <f>IF(IFRS17_CF!APN5+1-NewBusinessYear+1&lt;=0,0,IFRS17_CF!APN5+1-NewBusinessYear+1)</f>
        <v>1093</v>
      </c>
      <c r="APP5" s="35">
        <f>IF(IFRS17_CF!APO5+1-NewBusinessYear+1&lt;=0,0,IFRS17_CF!APO5+1-NewBusinessYear+1)</f>
        <v>1094</v>
      </c>
      <c r="APQ5" s="35">
        <f>IF(IFRS17_CF!APP5+1-NewBusinessYear+1&lt;=0,0,IFRS17_CF!APP5+1-NewBusinessYear+1)</f>
        <v>1095</v>
      </c>
      <c r="APR5" s="35">
        <f>IF(IFRS17_CF!APQ5+1-NewBusinessYear+1&lt;=0,0,IFRS17_CF!APQ5+1-NewBusinessYear+1)</f>
        <v>1096</v>
      </c>
      <c r="APS5" s="35">
        <f>IF(IFRS17_CF!APR5+1-NewBusinessYear+1&lt;=0,0,IFRS17_CF!APR5+1-NewBusinessYear+1)</f>
        <v>1097</v>
      </c>
      <c r="APT5" s="35">
        <f>IF(IFRS17_CF!APS5+1-NewBusinessYear+1&lt;=0,0,IFRS17_CF!APS5+1-NewBusinessYear+1)</f>
        <v>1098</v>
      </c>
      <c r="APU5" s="35">
        <f>IF(IFRS17_CF!APT5+1-NewBusinessYear+1&lt;=0,0,IFRS17_CF!APT5+1-NewBusinessYear+1)</f>
        <v>1099</v>
      </c>
      <c r="APV5" s="35">
        <f>IF(IFRS17_CF!APU5+1-NewBusinessYear+1&lt;=0,0,IFRS17_CF!APU5+1-NewBusinessYear+1)</f>
        <v>1100</v>
      </c>
      <c r="APW5" s="35">
        <f>IF(IFRS17_CF!APV5+1-NewBusinessYear+1&lt;=0,0,IFRS17_CF!APV5+1-NewBusinessYear+1)</f>
        <v>1101</v>
      </c>
      <c r="APX5" s="35">
        <f>IF(IFRS17_CF!APW5+1-NewBusinessYear+1&lt;=0,0,IFRS17_CF!APW5+1-NewBusinessYear+1)</f>
        <v>1102</v>
      </c>
      <c r="APY5" s="35">
        <f>IF(IFRS17_CF!APX5+1-NewBusinessYear+1&lt;=0,0,IFRS17_CF!APX5+1-NewBusinessYear+1)</f>
        <v>1103</v>
      </c>
      <c r="APZ5" s="35">
        <f>IF(IFRS17_CF!APY5+1-NewBusinessYear+1&lt;=0,0,IFRS17_CF!APY5+1-NewBusinessYear+1)</f>
        <v>1104</v>
      </c>
      <c r="AQA5" s="35">
        <f>IF(IFRS17_CF!APZ5+1-NewBusinessYear+1&lt;=0,0,IFRS17_CF!APZ5+1-NewBusinessYear+1)</f>
        <v>1105</v>
      </c>
      <c r="AQB5" s="35">
        <f>IF(IFRS17_CF!AQA5+1-NewBusinessYear+1&lt;=0,0,IFRS17_CF!AQA5+1-NewBusinessYear+1)</f>
        <v>1106</v>
      </c>
      <c r="AQC5" s="35">
        <f>IF(IFRS17_CF!AQB5+1-NewBusinessYear+1&lt;=0,0,IFRS17_CF!AQB5+1-NewBusinessYear+1)</f>
        <v>1107</v>
      </c>
      <c r="AQD5" s="35">
        <f>IF(IFRS17_CF!AQC5+1-NewBusinessYear+1&lt;=0,0,IFRS17_CF!AQC5+1-NewBusinessYear+1)</f>
        <v>1108</v>
      </c>
      <c r="AQE5" s="35">
        <f>IF(IFRS17_CF!AQD5+1-NewBusinessYear+1&lt;=0,0,IFRS17_CF!AQD5+1-NewBusinessYear+1)</f>
        <v>1109</v>
      </c>
      <c r="AQF5" s="35">
        <f>IF(IFRS17_CF!AQE5+1-NewBusinessYear+1&lt;=0,0,IFRS17_CF!AQE5+1-NewBusinessYear+1)</f>
        <v>1110</v>
      </c>
      <c r="AQG5" s="35">
        <f>IF(IFRS17_CF!AQF5+1-NewBusinessYear+1&lt;=0,0,IFRS17_CF!AQF5+1-NewBusinessYear+1)</f>
        <v>1111</v>
      </c>
      <c r="AQH5" s="35">
        <f>IF(IFRS17_CF!AQG5+1-NewBusinessYear+1&lt;=0,0,IFRS17_CF!AQG5+1-NewBusinessYear+1)</f>
        <v>1112</v>
      </c>
      <c r="AQI5" s="35">
        <f>IF(IFRS17_CF!AQH5+1-NewBusinessYear+1&lt;=0,0,IFRS17_CF!AQH5+1-NewBusinessYear+1)</f>
        <v>1113</v>
      </c>
      <c r="AQJ5" s="35">
        <f>IF(IFRS17_CF!AQI5+1-NewBusinessYear+1&lt;=0,0,IFRS17_CF!AQI5+1-NewBusinessYear+1)</f>
        <v>1114</v>
      </c>
      <c r="AQK5" s="35">
        <f>IF(IFRS17_CF!AQJ5+1-NewBusinessYear+1&lt;=0,0,IFRS17_CF!AQJ5+1-NewBusinessYear+1)</f>
        <v>1115</v>
      </c>
      <c r="AQL5" s="35">
        <f>IF(IFRS17_CF!AQK5+1-NewBusinessYear+1&lt;=0,0,IFRS17_CF!AQK5+1-NewBusinessYear+1)</f>
        <v>1116</v>
      </c>
      <c r="AQM5" s="35">
        <f>IF(IFRS17_CF!AQL5+1-NewBusinessYear+1&lt;=0,0,IFRS17_CF!AQL5+1-NewBusinessYear+1)</f>
        <v>1117</v>
      </c>
      <c r="AQN5" s="35">
        <f>IF(IFRS17_CF!AQM5+1-NewBusinessYear+1&lt;=0,0,IFRS17_CF!AQM5+1-NewBusinessYear+1)</f>
        <v>1118</v>
      </c>
      <c r="AQO5" s="35">
        <f>IF(IFRS17_CF!AQN5+1-NewBusinessYear+1&lt;=0,0,IFRS17_CF!AQN5+1-NewBusinessYear+1)</f>
        <v>1119</v>
      </c>
      <c r="AQP5" s="35">
        <f>IF(IFRS17_CF!AQO5+1-NewBusinessYear+1&lt;=0,0,IFRS17_CF!AQO5+1-NewBusinessYear+1)</f>
        <v>1120</v>
      </c>
      <c r="AQQ5" s="35">
        <f>IF(IFRS17_CF!AQP5+1-NewBusinessYear+1&lt;=0,0,IFRS17_CF!AQP5+1-NewBusinessYear+1)</f>
        <v>1121</v>
      </c>
      <c r="AQR5" s="35">
        <f>IF(IFRS17_CF!AQQ5+1-NewBusinessYear+1&lt;=0,0,IFRS17_CF!AQQ5+1-NewBusinessYear+1)</f>
        <v>1122</v>
      </c>
      <c r="AQS5" s="35">
        <f>IF(IFRS17_CF!AQR5+1-NewBusinessYear+1&lt;=0,0,IFRS17_CF!AQR5+1-NewBusinessYear+1)</f>
        <v>1123</v>
      </c>
      <c r="AQT5" s="35">
        <f>IF(IFRS17_CF!AQS5+1-NewBusinessYear+1&lt;=0,0,IFRS17_CF!AQS5+1-NewBusinessYear+1)</f>
        <v>1124</v>
      </c>
      <c r="AQU5" s="35">
        <f>IF(IFRS17_CF!AQT5+1-NewBusinessYear+1&lt;=0,0,IFRS17_CF!AQT5+1-NewBusinessYear+1)</f>
        <v>1125</v>
      </c>
      <c r="AQV5" s="35">
        <f>IF(IFRS17_CF!AQU5+1-NewBusinessYear+1&lt;=0,0,IFRS17_CF!AQU5+1-NewBusinessYear+1)</f>
        <v>1126</v>
      </c>
      <c r="AQW5" s="35">
        <f>IF(IFRS17_CF!AQV5+1-NewBusinessYear+1&lt;=0,0,IFRS17_CF!AQV5+1-NewBusinessYear+1)</f>
        <v>1127</v>
      </c>
      <c r="AQX5" s="35">
        <f>IF(IFRS17_CF!AQW5+1-NewBusinessYear+1&lt;=0,0,IFRS17_CF!AQW5+1-NewBusinessYear+1)</f>
        <v>1128</v>
      </c>
      <c r="AQY5" s="35">
        <f>IF(IFRS17_CF!AQX5+1-NewBusinessYear+1&lt;=0,0,IFRS17_CF!AQX5+1-NewBusinessYear+1)</f>
        <v>1129</v>
      </c>
      <c r="AQZ5" s="35">
        <f>IF(IFRS17_CF!AQY5+1-NewBusinessYear+1&lt;=0,0,IFRS17_CF!AQY5+1-NewBusinessYear+1)</f>
        <v>1130</v>
      </c>
      <c r="ARA5" s="35">
        <f>IF(IFRS17_CF!AQZ5+1-NewBusinessYear+1&lt;=0,0,IFRS17_CF!AQZ5+1-NewBusinessYear+1)</f>
        <v>1131</v>
      </c>
      <c r="ARB5" s="35">
        <f>IF(IFRS17_CF!ARA5+1-NewBusinessYear+1&lt;=0,0,IFRS17_CF!ARA5+1-NewBusinessYear+1)</f>
        <v>1132</v>
      </c>
      <c r="ARC5" s="35">
        <f>IF(IFRS17_CF!ARB5+1-NewBusinessYear+1&lt;=0,0,IFRS17_CF!ARB5+1-NewBusinessYear+1)</f>
        <v>1133</v>
      </c>
      <c r="ARD5" s="35">
        <f>IF(IFRS17_CF!ARC5+1-NewBusinessYear+1&lt;=0,0,IFRS17_CF!ARC5+1-NewBusinessYear+1)</f>
        <v>1134</v>
      </c>
      <c r="ARE5" s="35">
        <f>IF(IFRS17_CF!ARD5+1-NewBusinessYear+1&lt;=0,0,IFRS17_CF!ARD5+1-NewBusinessYear+1)</f>
        <v>1135</v>
      </c>
      <c r="ARF5" s="35">
        <f>IF(IFRS17_CF!ARE5+1-NewBusinessYear+1&lt;=0,0,IFRS17_CF!ARE5+1-NewBusinessYear+1)</f>
        <v>1136</v>
      </c>
      <c r="ARG5" s="35">
        <f>IF(IFRS17_CF!ARF5+1-NewBusinessYear+1&lt;=0,0,IFRS17_CF!ARF5+1-NewBusinessYear+1)</f>
        <v>1137</v>
      </c>
      <c r="ARH5" s="35">
        <f>IF(IFRS17_CF!ARG5+1-NewBusinessYear+1&lt;=0,0,IFRS17_CF!ARG5+1-NewBusinessYear+1)</f>
        <v>1138</v>
      </c>
      <c r="ARI5" s="35">
        <f>IF(IFRS17_CF!ARH5+1-NewBusinessYear+1&lt;=0,0,IFRS17_CF!ARH5+1-NewBusinessYear+1)</f>
        <v>1139</v>
      </c>
      <c r="ARJ5" s="35">
        <f>IF(IFRS17_CF!ARI5+1-NewBusinessYear+1&lt;=0,0,IFRS17_CF!ARI5+1-NewBusinessYear+1)</f>
        <v>1140</v>
      </c>
      <c r="ARK5" s="35">
        <f>IF(IFRS17_CF!ARJ5+1-NewBusinessYear+1&lt;=0,0,IFRS17_CF!ARJ5+1-NewBusinessYear+1)</f>
        <v>1141</v>
      </c>
      <c r="ARL5" s="35">
        <f>IF(IFRS17_CF!ARK5+1-NewBusinessYear+1&lt;=0,0,IFRS17_CF!ARK5+1-NewBusinessYear+1)</f>
        <v>1142</v>
      </c>
      <c r="ARM5" s="35">
        <f>IF(IFRS17_CF!ARL5+1-NewBusinessYear+1&lt;=0,0,IFRS17_CF!ARL5+1-NewBusinessYear+1)</f>
        <v>1143</v>
      </c>
      <c r="ARN5" s="35">
        <f>IF(IFRS17_CF!ARM5+1-NewBusinessYear+1&lt;=0,0,IFRS17_CF!ARM5+1-NewBusinessYear+1)</f>
        <v>1144</v>
      </c>
      <c r="ARO5" s="35">
        <f>IF(IFRS17_CF!ARN5+1-NewBusinessYear+1&lt;=0,0,IFRS17_CF!ARN5+1-NewBusinessYear+1)</f>
        <v>1145</v>
      </c>
      <c r="ARP5" s="35">
        <f>IF(IFRS17_CF!ARO5+1-NewBusinessYear+1&lt;=0,0,IFRS17_CF!ARO5+1-NewBusinessYear+1)</f>
        <v>1146</v>
      </c>
      <c r="ARQ5" s="35">
        <f>IF(IFRS17_CF!ARP5+1-NewBusinessYear+1&lt;=0,0,IFRS17_CF!ARP5+1-NewBusinessYear+1)</f>
        <v>1147</v>
      </c>
      <c r="ARR5" s="35">
        <f>IF(IFRS17_CF!ARQ5+1-NewBusinessYear+1&lt;=0,0,IFRS17_CF!ARQ5+1-NewBusinessYear+1)</f>
        <v>1148</v>
      </c>
      <c r="ARS5" s="35">
        <f>IF(IFRS17_CF!ARR5+1-NewBusinessYear+1&lt;=0,0,IFRS17_CF!ARR5+1-NewBusinessYear+1)</f>
        <v>1149</v>
      </c>
      <c r="ART5" s="35">
        <f>IF(IFRS17_CF!ARS5+1-NewBusinessYear+1&lt;=0,0,IFRS17_CF!ARS5+1-NewBusinessYear+1)</f>
        <v>1150</v>
      </c>
      <c r="ARU5" s="35">
        <f>IF(IFRS17_CF!ART5+1-NewBusinessYear+1&lt;=0,0,IFRS17_CF!ART5+1-NewBusinessYear+1)</f>
        <v>1151</v>
      </c>
      <c r="ARV5" s="35">
        <f>IF(IFRS17_CF!ARU5+1-NewBusinessYear+1&lt;=0,0,IFRS17_CF!ARU5+1-NewBusinessYear+1)</f>
        <v>1152</v>
      </c>
      <c r="ARW5" s="35">
        <f>IF(IFRS17_CF!ARV5+1-NewBusinessYear+1&lt;=0,0,IFRS17_CF!ARV5+1-NewBusinessYear+1)</f>
        <v>1153</v>
      </c>
      <c r="ARX5" s="35">
        <f>IF(IFRS17_CF!ARW5+1-NewBusinessYear+1&lt;=0,0,IFRS17_CF!ARW5+1-NewBusinessYear+1)</f>
        <v>1154</v>
      </c>
      <c r="ARY5" s="35">
        <f>IF(IFRS17_CF!ARX5+1-NewBusinessYear+1&lt;=0,0,IFRS17_CF!ARX5+1-NewBusinessYear+1)</f>
        <v>1155</v>
      </c>
      <c r="ARZ5" s="35">
        <f>IF(IFRS17_CF!ARY5+1-NewBusinessYear+1&lt;=0,0,IFRS17_CF!ARY5+1-NewBusinessYear+1)</f>
        <v>1156</v>
      </c>
      <c r="ASA5" s="35">
        <f>IF(IFRS17_CF!ARZ5+1-NewBusinessYear+1&lt;=0,0,IFRS17_CF!ARZ5+1-NewBusinessYear+1)</f>
        <v>1157</v>
      </c>
      <c r="ASB5" s="35">
        <f>IF(IFRS17_CF!ASA5+1-NewBusinessYear+1&lt;=0,0,IFRS17_CF!ASA5+1-NewBusinessYear+1)</f>
        <v>1158</v>
      </c>
      <c r="ASC5" s="35">
        <f>IF(IFRS17_CF!ASB5+1-NewBusinessYear+1&lt;=0,0,IFRS17_CF!ASB5+1-NewBusinessYear+1)</f>
        <v>1159</v>
      </c>
      <c r="ASD5" s="35">
        <f>IF(IFRS17_CF!ASC5+1-NewBusinessYear+1&lt;=0,0,IFRS17_CF!ASC5+1-NewBusinessYear+1)</f>
        <v>1160</v>
      </c>
      <c r="ASE5" s="35">
        <f>IF(IFRS17_CF!ASD5+1-NewBusinessYear+1&lt;=0,0,IFRS17_CF!ASD5+1-NewBusinessYear+1)</f>
        <v>1161</v>
      </c>
      <c r="ASF5" s="35">
        <f>IF(IFRS17_CF!ASE5+1-NewBusinessYear+1&lt;=0,0,IFRS17_CF!ASE5+1-NewBusinessYear+1)</f>
        <v>1162</v>
      </c>
      <c r="ASG5" s="35">
        <f>IF(IFRS17_CF!ASF5+1-NewBusinessYear+1&lt;=0,0,IFRS17_CF!ASF5+1-NewBusinessYear+1)</f>
        <v>1163</v>
      </c>
      <c r="ASH5" s="35">
        <f>IF(IFRS17_CF!ASG5+1-NewBusinessYear+1&lt;=0,0,IFRS17_CF!ASG5+1-NewBusinessYear+1)</f>
        <v>1164</v>
      </c>
      <c r="ASI5" s="35">
        <f>IF(IFRS17_CF!ASH5+1-NewBusinessYear+1&lt;=0,0,IFRS17_CF!ASH5+1-NewBusinessYear+1)</f>
        <v>1165</v>
      </c>
      <c r="ASJ5" s="35">
        <f>IF(IFRS17_CF!ASI5+1-NewBusinessYear+1&lt;=0,0,IFRS17_CF!ASI5+1-NewBusinessYear+1)</f>
        <v>1166</v>
      </c>
      <c r="ASK5" s="35">
        <f>IF(IFRS17_CF!ASJ5+1-NewBusinessYear+1&lt;=0,0,IFRS17_CF!ASJ5+1-NewBusinessYear+1)</f>
        <v>1167</v>
      </c>
      <c r="ASL5" s="35">
        <f>IF(IFRS17_CF!ASK5+1-NewBusinessYear+1&lt;=0,0,IFRS17_CF!ASK5+1-NewBusinessYear+1)</f>
        <v>1168</v>
      </c>
      <c r="ASM5" s="35">
        <f>IF(IFRS17_CF!ASL5+1-NewBusinessYear+1&lt;=0,0,IFRS17_CF!ASL5+1-NewBusinessYear+1)</f>
        <v>1169</v>
      </c>
      <c r="ASN5" s="35">
        <f>IF(IFRS17_CF!ASM5+1-NewBusinessYear+1&lt;=0,0,IFRS17_CF!ASM5+1-NewBusinessYear+1)</f>
        <v>1170</v>
      </c>
      <c r="ASO5" s="35">
        <f>IF(IFRS17_CF!ASN5+1-NewBusinessYear+1&lt;=0,0,IFRS17_CF!ASN5+1-NewBusinessYear+1)</f>
        <v>1171</v>
      </c>
      <c r="ASP5" s="35">
        <f>IF(IFRS17_CF!ASO5+1-NewBusinessYear+1&lt;=0,0,IFRS17_CF!ASO5+1-NewBusinessYear+1)</f>
        <v>1172</v>
      </c>
      <c r="ASQ5" s="35">
        <f>IF(IFRS17_CF!ASP5+1-NewBusinessYear+1&lt;=0,0,IFRS17_CF!ASP5+1-NewBusinessYear+1)</f>
        <v>1173</v>
      </c>
      <c r="ASR5" s="35">
        <f>IF(IFRS17_CF!ASQ5+1-NewBusinessYear+1&lt;=0,0,IFRS17_CF!ASQ5+1-NewBusinessYear+1)</f>
        <v>1174</v>
      </c>
      <c r="ASS5" s="35">
        <f>IF(IFRS17_CF!ASR5+1-NewBusinessYear+1&lt;=0,0,IFRS17_CF!ASR5+1-NewBusinessYear+1)</f>
        <v>1175</v>
      </c>
      <c r="AST5" s="35">
        <f>IF(IFRS17_CF!ASS5+1-NewBusinessYear+1&lt;=0,0,IFRS17_CF!ASS5+1-NewBusinessYear+1)</f>
        <v>1176</v>
      </c>
      <c r="ASU5" s="35">
        <f>IF(IFRS17_CF!AST5+1-NewBusinessYear+1&lt;=0,0,IFRS17_CF!AST5+1-NewBusinessYear+1)</f>
        <v>1177</v>
      </c>
      <c r="ASV5" s="35">
        <f>IF(IFRS17_CF!ASU5+1-NewBusinessYear+1&lt;=0,0,IFRS17_CF!ASU5+1-NewBusinessYear+1)</f>
        <v>1178</v>
      </c>
      <c r="ASW5" s="35">
        <f>IF(IFRS17_CF!ASV5+1-NewBusinessYear+1&lt;=0,0,IFRS17_CF!ASV5+1-NewBusinessYear+1)</f>
        <v>1179</v>
      </c>
      <c r="ASX5" s="35">
        <f>IF(IFRS17_CF!ASW5+1-NewBusinessYear+1&lt;=0,0,IFRS17_CF!ASW5+1-NewBusinessYear+1)</f>
        <v>1180</v>
      </c>
      <c r="ASY5" s="35">
        <f>IF(IFRS17_CF!ASX5+1-NewBusinessYear+1&lt;=0,0,IFRS17_CF!ASX5+1-NewBusinessYear+1)</f>
        <v>1181</v>
      </c>
      <c r="ASZ5" s="35">
        <f>IF(IFRS17_CF!ASY5+1-NewBusinessYear+1&lt;=0,0,IFRS17_CF!ASY5+1-NewBusinessYear+1)</f>
        <v>1182</v>
      </c>
      <c r="ATA5" s="35">
        <f>IF(IFRS17_CF!ASZ5+1-NewBusinessYear+1&lt;=0,0,IFRS17_CF!ASZ5+1-NewBusinessYear+1)</f>
        <v>1183</v>
      </c>
      <c r="ATB5" s="35">
        <f>IF(IFRS17_CF!ATA5+1-NewBusinessYear+1&lt;=0,0,IFRS17_CF!ATA5+1-NewBusinessYear+1)</f>
        <v>1184</v>
      </c>
      <c r="ATC5" s="35">
        <f>IF(IFRS17_CF!ATB5+1-NewBusinessYear+1&lt;=0,0,IFRS17_CF!ATB5+1-NewBusinessYear+1)</f>
        <v>1185</v>
      </c>
      <c r="ATD5" s="35">
        <f>IF(IFRS17_CF!ATC5+1-NewBusinessYear+1&lt;=0,0,IFRS17_CF!ATC5+1-NewBusinessYear+1)</f>
        <v>1186</v>
      </c>
      <c r="ATE5" s="35">
        <f>IF(IFRS17_CF!ATD5+1-NewBusinessYear+1&lt;=0,0,IFRS17_CF!ATD5+1-NewBusinessYear+1)</f>
        <v>1187</v>
      </c>
      <c r="ATF5" s="35">
        <f>IF(IFRS17_CF!ATE5+1-NewBusinessYear+1&lt;=0,0,IFRS17_CF!ATE5+1-NewBusinessYear+1)</f>
        <v>1188</v>
      </c>
      <c r="ATG5" s="35">
        <f>IF(IFRS17_CF!ATF5+1-NewBusinessYear+1&lt;=0,0,IFRS17_CF!ATF5+1-NewBusinessYear+1)</f>
        <v>1189</v>
      </c>
      <c r="ATH5" s="35">
        <f>IF(IFRS17_CF!ATG5+1-NewBusinessYear+1&lt;=0,0,IFRS17_CF!ATG5+1-NewBusinessYear+1)</f>
        <v>1190</v>
      </c>
      <c r="ATI5" s="35">
        <f>IF(IFRS17_CF!ATH5+1-NewBusinessYear+1&lt;=0,0,IFRS17_CF!ATH5+1-NewBusinessYear+1)</f>
        <v>1191</v>
      </c>
      <c r="ATJ5" s="35">
        <f>IF(IFRS17_CF!ATI5+1-NewBusinessYear+1&lt;=0,0,IFRS17_CF!ATI5+1-NewBusinessYear+1)</f>
        <v>1192</v>
      </c>
      <c r="ATK5" s="35">
        <f>IF(IFRS17_CF!ATJ5+1-NewBusinessYear+1&lt;=0,0,IFRS17_CF!ATJ5+1-NewBusinessYear+1)</f>
        <v>1193</v>
      </c>
      <c r="ATL5" s="35">
        <f>IF(IFRS17_CF!ATK5+1-NewBusinessYear+1&lt;=0,0,IFRS17_CF!ATK5+1-NewBusinessYear+1)</f>
        <v>1194</v>
      </c>
      <c r="ATM5" s="35">
        <f>IF(IFRS17_CF!ATL5+1-NewBusinessYear+1&lt;=0,0,IFRS17_CF!ATL5+1-NewBusinessYear+1)</f>
        <v>1195</v>
      </c>
      <c r="ATN5" s="35">
        <f>IF(IFRS17_CF!ATM5+1-NewBusinessYear+1&lt;=0,0,IFRS17_CF!ATM5+1-NewBusinessYear+1)</f>
        <v>1196</v>
      </c>
      <c r="ATO5" s="35">
        <f>IF(IFRS17_CF!ATN5+1-NewBusinessYear+1&lt;=0,0,IFRS17_CF!ATN5+1-NewBusinessYear+1)</f>
        <v>1197</v>
      </c>
      <c r="ATP5" s="35">
        <f>IF(IFRS17_CF!ATO5+1-NewBusinessYear+1&lt;=0,0,IFRS17_CF!ATO5+1-NewBusinessYear+1)</f>
        <v>1198</v>
      </c>
      <c r="ATQ5" s="35">
        <f>IF(IFRS17_CF!ATP5+1-NewBusinessYear+1&lt;=0,0,IFRS17_CF!ATP5+1-NewBusinessYear+1)</f>
        <v>1199</v>
      </c>
      <c r="ATR5" s="35">
        <f>IF(IFRS17_CF!ATQ5+1-NewBusinessYear+1&lt;=0,0,IFRS17_CF!ATQ5+1-NewBusinessYear+1)</f>
        <v>1200</v>
      </c>
      <c r="ATS5" s="35">
        <f>IF(IFRS17_CF!ATR5+1-NewBusinessYear+1&lt;=0,0,IFRS17_CF!ATR5+1-NewBusinessYear+1)</f>
        <v>1201</v>
      </c>
      <c r="ATT5" s="35">
        <f>IF(IFRS17_CF!ATS5+1-NewBusinessYear+1&lt;=0,0,IFRS17_CF!ATS5+1-NewBusinessYear+1)</f>
        <v>1202</v>
      </c>
      <c r="ATU5" s="35">
        <f>IF(IFRS17_CF!ATT5+1-NewBusinessYear+1&lt;=0,0,IFRS17_CF!ATT5+1-NewBusinessYear+1)</f>
        <v>1203</v>
      </c>
      <c r="ATV5" s="35">
        <f>IF(IFRS17_CF!ATU5+1-NewBusinessYear+1&lt;=0,0,IFRS17_CF!ATU5+1-NewBusinessYear+1)</f>
        <v>1204</v>
      </c>
      <c r="ATW5" s="35">
        <f>IF(IFRS17_CF!ATV5+1-NewBusinessYear+1&lt;=0,0,IFRS17_CF!ATV5+1-NewBusinessYear+1)</f>
        <v>1205</v>
      </c>
      <c r="ATX5" s="35">
        <f>IF(IFRS17_CF!ATW5+1-NewBusinessYear+1&lt;=0,0,IFRS17_CF!ATW5+1-NewBusinessYear+1)</f>
        <v>1206</v>
      </c>
      <c r="ATY5" s="35">
        <f>IF(IFRS17_CF!ATX5+1-NewBusinessYear+1&lt;=0,0,IFRS17_CF!ATX5+1-NewBusinessYear+1)</f>
        <v>1207</v>
      </c>
      <c r="ATZ5" s="35">
        <f>IF(IFRS17_CF!ATY5+1-NewBusinessYear+1&lt;=0,0,IFRS17_CF!ATY5+1-NewBusinessYear+1)</f>
        <v>1208</v>
      </c>
      <c r="AUA5" s="35">
        <f>IF(IFRS17_CF!ATZ5+1-NewBusinessYear+1&lt;=0,0,IFRS17_CF!ATZ5+1-NewBusinessYear+1)</f>
        <v>1209</v>
      </c>
      <c r="AUB5" s="35">
        <f>IF(IFRS17_CF!AUA5+1-NewBusinessYear+1&lt;=0,0,IFRS17_CF!AUA5+1-NewBusinessYear+1)</f>
        <v>1210</v>
      </c>
      <c r="AUC5" s="35">
        <f>IF(IFRS17_CF!AUB5+1-NewBusinessYear+1&lt;=0,0,IFRS17_CF!AUB5+1-NewBusinessYear+1)</f>
        <v>1211</v>
      </c>
      <c r="AUD5" s="35">
        <f>IF(IFRS17_CF!AUC5+1-NewBusinessYear+1&lt;=0,0,IFRS17_CF!AUC5+1-NewBusinessYear+1)</f>
        <v>1212</v>
      </c>
      <c r="AUE5" s="35">
        <f>IF(IFRS17_CF!AUD5+1-NewBusinessYear+1&lt;=0,0,IFRS17_CF!AUD5+1-NewBusinessYear+1)</f>
        <v>1213</v>
      </c>
      <c r="AUF5" s="35">
        <f>IF(IFRS17_CF!AUE5+1-NewBusinessYear+1&lt;=0,0,IFRS17_CF!AUE5+1-NewBusinessYear+1)</f>
        <v>1214</v>
      </c>
      <c r="AUG5" s="35">
        <f>IF(IFRS17_CF!AUF5+1-NewBusinessYear+1&lt;=0,0,IFRS17_CF!AUF5+1-NewBusinessYear+1)</f>
        <v>1215</v>
      </c>
      <c r="AUH5" s="35">
        <f>IF(IFRS17_CF!AUG5+1-NewBusinessYear+1&lt;=0,0,IFRS17_CF!AUG5+1-NewBusinessYear+1)</f>
        <v>1216</v>
      </c>
      <c r="AUI5" s="35">
        <f>IF(IFRS17_CF!AUH5+1-NewBusinessYear+1&lt;=0,0,IFRS17_CF!AUH5+1-NewBusinessYear+1)</f>
        <v>1217</v>
      </c>
      <c r="AUJ5" s="35">
        <f>IF(IFRS17_CF!AUI5+1-NewBusinessYear+1&lt;=0,0,IFRS17_CF!AUI5+1-NewBusinessYear+1)</f>
        <v>1218</v>
      </c>
      <c r="AUK5" s="35">
        <f>IF(IFRS17_CF!AUJ5+1-NewBusinessYear+1&lt;=0,0,IFRS17_CF!AUJ5+1-NewBusinessYear+1)</f>
        <v>1219</v>
      </c>
      <c r="AUL5" s="35">
        <f>IF(IFRS17_CF!AUK5+1-NewBusinessYear+1&lt;=0,0,IFRS17_CF!AUK5+1-NewBusinessYear+1)</f>
        <v>1220</v>
      </c>
      <c r="AUM5" s="35">
        <f>IF(IFRS17_CF!AUL5+1-NewBusinessYear+1&lt;=0,0,IFRS17_CF!AUL5+1-NewBusinessYear+1)</f>
        <v>1221</v>
      </c>
      <c r="AUN5" s="35">
        <f>IF(IFRS17_CF!AUM5+1-NewBusinessYear+1&lt;=0,0,IFRS17_CF!AUM5+1-NewBusinessYear+1)</f>
        <v>1222</v>
      </c>
      <c r="AUO5" s="35">
        <f>IF(IFRS17_CF!AUN5+1-NewBusinessYear+1&lt;=0,0,IFRS17_CF!AUN5+1-NewBusinessYear+1)</f>
        <v>1223</v>
      </c>
      <c r="AUP5" s="35">
        <f>IF(IFRS17_CF!AUO5+1-NewBusinessYear+1&lt;=0,0,IFRS17_CF!AUO5+1-NewBusinessYear+1)</f>
        <v>1224</v>
      </c>
      <c r="AUQ5" s="35">
        <f>IF(IFRS17_CF!AUP5+1-NewBusinessYear+1&lt;=0,0,IFRS17_CF!AUP5+1-NewBusinessYear+1)</f>
        <v>1225</v>
      </c>
      <c r="AUR5" s="35">
        <f>IF(IFRS17_CF!AUQ5+1-NewBusinessYear+1&lt;=0,0,IFRS17_CF!AUQ5+1-NewBusinessYear+1)</f>
        <v>1226</v>
      </c>
      <c r="AUS5" s="35">
        <f>IF(IFRS17_CF!AUR5+1-NewBusinessYear+1&lt;=0,0,IFRS17_CF!AUR5+1-NewBusinessYear+1)</f>
        <v>1227</v>
      </c>
      <c r="AUT5" s="35">
        <f>IF(IFRS17_CF!AUS5+1-NewBusinessYear+1&lt;=0,0,IFRS17_CF!AUS5+1-NewBusinessYear+1)</f>
        <v>1228</v>
      </c>
      <c r="AUU5" s="35">
        <f>IF(IFRS17_CF!AUT5+1-NewBusinessYear+1&lt;=0,0,IFRS17_CF!AUT5+1-NewBusinessYear+1)</f>
        <v>1229</v>
      </c>
      <c r="AUV5" s="35">
        <f>IF(IFRS17_CF!AUU5+1-NewBusinessYear+1&lt;=0,0,IFRS17_CF!AUU5+1-NewBusinessYear+1)</f>
        <v>1230</v>
      </c>
      <c r="AUW5" s="35">
        <f>IF(IFRS17_CF!AUV5+1-NewBusinessYear+1&lt;=0,0,IFRS17_CF!AUV5+1-NewBusinessYear+1)</f>
        <v>1231</v>
      </c>
      <c r="AUX5" s="35">
        <f>IF(IFRS17_CF!AUW5+1-NewBusinessYear+1&lt;=0,0,IFRS17_CF!AUW5+1-NewBusinessYear+1)</f>
        <v>1232</v>
      </c>
      <c r="AUY5" s="35">
        <f>IF(IFRS17_CF!AUX5+1-NewBusinessYear+1&lt;=0,0,IFRS17_CF!AUX5+1-NewBusinessYear+1)</f>
        <v>1233</v>
      </c>
      <c r="AUZ5" s="35">
        <f>IF(IFRS17_CF!AUY5+1-NewBusinessYear+1&lt;=0,0,IFRS17_CF!AUY5+1-NewBusinessYear+1)</f>
        <v>1234</v>
      </c>
      <c r="AVA5" s="35">
        <f>IF(IFRS17_CF!AUZ5+1-NewBusinessYear+1&lt;=0,0,IFRS17_CF!AUZ5+1-NewBusinessYear+1)</f>
        <v>1235</v>
      </c>
      <c r="AVB5" s="35">
        <f>IF(IFRS17_CF!AVA5+1-NewBusinessYear+1&lt;=0,0,IFRS17_CF!AVA5+1-NewBusinessYear+1)</f>
        <v>1236</v>
      </c>
      <c r="AVC5" s="35">
        <f>IF(IFRS17_CF!AVB5+1-NewBusinessYear+1&lt;=0,0,IFRS17_CF!AVB5+1-NewBusinessYear+1)</f>
        <v>1237</v>
      </c>
      <c r="AVD5" s="35">
        <f>IF(IFRS17_CF!AVC5+1-NewBusinessYear+1&lt;=0,0,IFRS17_CF!AVC5+1-NewBusinessYear+1)</f>
        <v>1238</v>
      </c>
      <c r="AVE5" s="35">
        <f>IF(IFRS17_CF!AVD5+1-NewBusinessYear+1&lt;=0,0,IFRS17_CF!AVD5+1-NewBusinessYear+1)</f>
        <v>1239</v>
      </c>
      <c r="AVF5" s="35">
        <f>IF(IFRS17_CF!AVE5+1-NewBusinessYear+1&lt;=0,0,IFRS17_CF!AVE5+1-NewBusinessYear+1)</f>
        <v>1240</v>
      </c>
      <c r="AVG5" s="35">
        <f>IF(IFRS17_CF!AVF5+1-NewBusinessYear+1&lt;=0,0,IFRS17_CF!AVF5+1-NewBusinessYear+1)</f>
        <v>1241</v>
      </c>
      <c r="AVH5" s="35">
        <f>IF(IFRS17_CF!AVG5+1-NewBusinessYear+1&lt;=0,0,IFRS17_CF!AVG5+1-NewBusinessYear+1)</f>
        <v>1242</v>
      </c>
      <c r="AVI5" s="35">
        <f>IF(IFRS17_CF!AVH5+1-NewBusinessYear+1&lt;=0,0,IFRS17_CF!AVH5+1-NewBusinessYear+1)</f>
        <v>1243</v>
      </c>
      <c r="AVJ5" s="35">
        <f>IF(IFRS17_CF!AVI5+1-NewBusinessYear+1&lt;=0,0,IFRS17_CF!AVI5+1-NewBusinessYear+1)</f>
        <v>1244</v>
      </c>
      <c r="AVK5" s="35">
        <f>IF(IFRS17_CF!AVJ5+1-NewBusinessYear+1&lt;=0,0,IFRS17_CF!AVJ5+1-NewBusinessYear+1)</f>
        <v>1245</v>
      </c>
      <c r="AVL5" s="35">
        <f>IF(IFRS17_CF!AVK5+1-NewBusinessYear+1&lt;=0,0,IFRS17_CF!AVK5+1-NewBusinessYear+1)</f>
        <v>1246</v>
      </c>
      <c r="AVM5" s="35">
        <f>IF(IFRS17_CF!AVL5+1-NewBusinessYear+1&lt;=0,0,IFRS17_CF!AVL5+1-NewBusinessYear+1)</f>
        <v>1247</v>
      </c>
      <c r="AVN5" s="35">
        <f>IF(IFRS17_CF!AVM5+1-NewBusinessYear+1&lt;=0,0,IFRS17_CF!AVM5+1-NewBusinessYear+1)</f>
        <v>1248</v>
      </c>
      <c r="AVO5" s="35">
        <f>IF(IFRS17_CF!AVN5+1-NewBusinessYear+1&lt;=0,0,IFRS17_CF!AVN5+1-NewBusinessYear+1)</f>
        <v>1249</v>
      </c>
      <c r="AVP5" s="35">
        <f>IF(IFRS17_CF!AVO5+1-NewBusinessYear+1&lt;=0,0,IFRS17_CF!AVO5+1-NewBusinessYear+1)</f>
        <v>1250</v>
      </c>
      <c r="AVQ5" s="35">
        <f>IF(IFRS17_CF!AVP5+1-NewBusinessYear+1&lt;=0,0,IFRS17_CF!AVP5+1-NewBusinessYear+1)</f>
        <v>1251</v>
      </c>
      <c r="AVR5" s="35">
        <f>IF(IFRS17_CF!AVQ5+1-NewBusinessYear+1&lt;=0,0,IFRS17_CF!AVQ5+1-NewBusinessYear+1)</f>
        <v>1252</v>
      </c>
      <c r="AVS5" s="35">
        <f>IF(IFRS17_CF!AVR5+1-NewBusinessYear+1&lt;=0,0,IFRS17_CF!AVR5+1-NewBusinessYear+1)</f>
        <v>1253</v>
      </c>
      <c r="AVT5" s="35">
        <f>IF(IFRS17_CF!AVS5+1-NewBusinessYear+1&lt;=0,0,IFRS17_CF!AVS5+1-NewBusinessYear+1)</f>
        <v>1254</v>
      </c>
      <c r="AVU5" s="35">
        <f>IF(IFRS17_CF!AVT5+1-NewBusinessYear+1&lt;=0,0,IFRS17_CF!AVT5+1-NewBusinessYear+1)</f>
        <v>1255</v>
      </c>
      <c r="AVV5" s="35">
        <f>IF(IFRS17_CF!AVU5+1-NewBusinessYear+1&lt;=0,0,IFRS17_CF!AVU5+1-NewBusinessYear+1)</f>
        <v>1256</v>
      </c>
      <c r="AVW5" s="35">
        <f>IF(IFRS17_CF!AVV5+1-NewBusinessYear+1&lt;=0,0,IFRS17_CF!AVV5+1-NewBusinessYear+1)</f>
        <v>1257</v>
      </c>
      <c r="AVX5" s="35">
        <f>IF(IFRS17_CF!AVW5+1-NewBusinessYear+1&lt;=0,0,IFRS17_CF!AVW5+1-NewBusinessYear+1)</f>
        <v>1258</v>
      </c>
      <c r="AVY5" s="35">
        <f>IF(IFRS17_CF!AVX5+1-NewBusinessYear+1&lt;=0,0,IFRS17_CF!AVX5+1-NewBusinessYear+1)</f>
        <v>1259</v>
      </c>
      <c r="AVZ5" s="35">
        <f>IF(IFRS17_CF!AVY5+1-NewBusinessYear+1&lt;=0,0,IFRS17_CF!AVY5+1-NewBusinessYear+1)</f>
        <v>1260</v>
      </c>
      <c r="AWA5" s="35">
        <f>IF(IFRS17_CF!AVZ5+1-NewBusinessYear+1&lt;=0,0,IFRS17_CF!AVZ5+1-NewBusinessYear+1)</f>
        <v>1261</v>
      </c>
      <c r="AWB5" s="35">
        <f>IF(IFRS17_CF!AWA5+1-NewBusinessYear+1&lt;=0,0,IFRS17_CF!AWA5+1-NewBusinessYear+1)</f>
        <v>1262</v>
      </c>
      <c r="AWC5" s="35">
        <f>IF(IFRS17_CF!AWB5+1-NewBusinessYear+1&lt;=0,0,IFRS17_CF!AWB5+1-NewBusinessYear+1)</f>
        <v>1263</v>
      </c>
      <c r="AWD5" s="35">
        <f>IF(IFRS17_CF!AWC5+1-NewBusinessYear+1&lt;=0,0,IFRS17_CF!AWC5+1-NewBusinessYear+1)</f>
        <v>1264</v>
      </c>
      <c r="AWE5" s="35">
        <f>IF(IFRS17_CF!AWD5+1-NewBusinessYear+1&lt;=0,0,IFRS17_CF!AWD5+1-NewBusinessYear+1)</f>
        <v>1265</v>
      </c>
      <c r="AWF5" s="35">
        <f>IF(IFRS17_CF!AWE5+1-NewBusinessYear+1&lt;=0,0,IFRS17_CF!AWE5+1-NewBusinessYear+1)</f>
        <v>1266</v>
      </c>
      <c r="AWG5" s="35">
        <f>IF(IFRS17_CF!AWF5+1-NewBusinessYear+1&lt;=0,0,IFRS17_CF!AWF5+1-NewBusinessYear+1)</f>
        <v>1267</v>
      </c>
      <c r="AWH5" s="35">
        <f>IF(IFRS17_CF!AWG5+1-NewBusinessYear+1&lt;=0,0,IFRS17_CF!AWG5+1-NewBusinessYear+1)</f>
        <v>1268</v>
      </c>
      <c r="AWI5" s="35">
        <f>IF(IFRS17_CF!AWH5+1-NewBusinessYear+1&lt;=0,0,IFRS17_CF!AWH5+1-NewBusinessYear+1)</f>
        <v>1269</v>
      </c>
      <c r="AWJ5" s="35">
        <f>IF(IFRS17_CF!AWI5+1-NewBusinessYear+1&lt;=0,0,IFRS17_CF!AWI5+1-NewBusinessYear+1)</f>
        <v>1270</v>
      </c>
      <c r="AWK5" s="35">
        <f>IF(IFRS17_CF!AWJ5+1-NewBusinessYear+1&lt;=0,0,IFRS17_CF!AWJ5+1-NewBusinessYear+1)</f>
        <v>1271</v>
      </c>
      <c r="AWL5" s="35">
        <f>IF(IFRS17_CF!AWK5+1-NewBusinessYear+1&lt;=0,0,IFRS17_CF!AWK5+1-NewBusinessYear+1)</f>
        <v>1272</v>
      </c>
      <c r="AWM5" s="35">
        <f>IF(IFRS17_CF!AWL5+1-NewBusinessYear+1&lt;=0,0,IFRS17_CF!AWL5+1-NewBusinessYear+1)</f>
        <v>1273</v>
      </c>
      <c r="AWN5" s="35">
        <f>IF(IFRS17_CF!AWM5+1-NewBusinessYear+1&lt;=0,0,IFRS17_CF!AWM5+1-NewBusinessYear+1)</f>
        <v>1274</v>
      </c>
      <c r="AWO5" s="35">
        <f>IF(IFRS17_CF!AWN5+1-NewBusinessYear+1&lt;=0,0,IFRS17_CF!AWN5+1-NewBusinessYear+1)</f>
        <v>1275</v>
      </c>
      <c r="AWP5" s="35">
        <f>IF(IFRS17_CF!AWO5+1-NewBusinessYear+1&lt;=0,0,IFRS17_CF!AWO5+1-NewBusinessYear+1)</f>
        <v>1276</v>
      </c>
      <c r="AWQ5" s="35">
        <f>IF(IFRS17_CF!AWP5+1-NewBusinessYear+1&lt;=0,0,IFRS17_CF!AWP5+1-NewBusinessYear+1)</f>
        <v>1277</v>
      </c>
      <c r="AWR5" s="35">
        <f>IF(IFRS17_CF!AWQ5+1-NewBusinessYear+1&lt;=0,0,IFRS17_CF!AWQ5+1-NewBusinessYear+1)</f>
        <v>1278</v>
      </c>
      <c r="AWS5" s="35">
        <f>IF(IFRS17_CF!AWR5+1-NewBusinessYear+1&lt;=0,0,IFRS17_CF!AWR5+1-NewBusinessYear+1)</f>
        <v>1279</v>
      </c>
      <c r="AWT5" s="35">
        <f>IF(IFRS17_CF!AWS5+1-NewBusinessYear+1&lt;=0,0,IFRS17_CF!AWS5+1-NewBusinessYear+1)</f>
        <v>1280</v>
      </c>
      <c r="AWU5" s="35">
        <f>IF(IFRS17_CF!AWT5+1-NewBusinessYear+1&lt;=0,0,IFRS17_CF!AWT5+1-NewBusinessYear+1)</f>
        <v>1281</v>
      </c>
      <c r="AWV5" s="35">
        <f>IF(IFRS17_CF!AWU5+1-NewBusinessYear+1&lt;=0,0,IFRS17_CF!AWU5+1-NewBusinessYear+1)</f>
        <v>1282</v>
      </c>
      <c r="AWW5" s="35">
        <f>IF(IFRS17_CF!AWV5+1-NewBusinessYear+1&lt;=0,0,IFRS17_CF!AWV5+1-NewBusinessYear+1)</f>
        <v>1283</v>
      </c>
      <c r="AWX5" s="35">
        <f>IF(IFRS17_CF!AWW5+1-NewBusinessYear+1&lt;=0,0,IFRS17_CF!AWW5+1-NewBusinessYear+1)</f>
        <v>1284</v>
      </c>
      <c r="AWY5" s="35">
        <f>IF(IFRS17_CF!AWX5+1-NewBusinessYear+1&lt;=0,0,IFRS17_CF!AWX5+1-NewBusinessYear+1)</f>
        <v>1285</v>
      </c>
      <c r="AWZ5" s="35">
        <f>IF(IFRS17_CF!AWY5+1-NewBusinessYear+1&lt;=0,0,IFRS17_CF!AWY5+1-NewBusinessYear+1)</f>
        <v>1286</v>
      </c>
      <c r="AXA5" s="35">
        <f>IF(IFRS17_CF!AWZ5+1-NewBusinessYear+1&lt;=0,0,IFRS17_CF!AWZ5+1-NewBusinessYear+1)</f>
        <v>1287</v>
      </c>
      <c r="AXB5" s="35">
        <f>IF(IFRS17_CF!AXA5+1-NewBusinessYear+1&lt;=0,0,IFRS17_CF!AXA5+1-NewBusinessYear+1)</f>
        <v>1288</v>
      </c>
      <c r="AXC5" s="35">
        <f>IF(IFRS17_CF!AXB5+1-NewBusinessYear+1&lt;=0,0,IFRS17_CF!AXB5+1-NewBusinessYear+1)</f>
        <v>1289</v>
      </c>
      <c r="AXD5" s="35">
        <f>IF(IFRS17_CF!AXC5+1-NewBusinessYear+1&lt;=0,0,IFRS17_CF!AXC5+1-NewBusinessYear+1)</f>
        <v>1290</v>
      </c>
      <c r="AXE5" s="35">
        <f>IF(IFRS17_CF!AXD5+1-NewBusinessYear+1&lt;=0,0,IFRS17_CF!AXD5+1-NewBusinessYear+1)</f>
        <v>1291</v>
      </c>
      <c r="AXF5" s="35">
        <f>IF(IFRS17_CF!AXE5+1-NewBusinessYear+1&lt;=0,0,IFRS17_CF!AXE5+1-NewBusinessYear+1)</f>
        <v>1292</v>
      </c>
      <c r="AXG5" s="35">
        <f>IF(IFRS17_CF!AXF5+1-NewBusinessYear+1&lt;=0,0,IFRS17_CF!AXF5+1-NewBusinessYear+1)</f>
        <v>1293</v>
      </c>
      <c r="AXH5" s="35">
        <f>IF(IFRS17_CF!AXG5+1-NewBusinessYear+1&lt;=0,0,IFRS17_CF!AXG5+1-NewBusinessYear+1)</f>
        <v>1294</v>
      </c>
      <c r="AXI5" s="35">
        <f>IF(IFRS17_CF!AXH5+1-NewBusinessYear+1&lt;=0,0,IFRS17_CF!AXH5+1-NewBusinessYear+1)</f>
        <v>1295</v>
      </c>
      <c r="AXJ5" s="35">
        <f>IF(IFRS17_CF!AXI5+1-NewBusinessYear+1&lt;=0,0,IFRS17_CF!AXI5+1-NewBusinessYear+1)</f>
        <v>1296</v>
      </c>
      <c r="AXK5" s="35">
        <f>IF(IFRS17_CF!AXJ5+1-NewBusinessYear+1&lt;=0,0,IFRS17_CF!AXJ5+1-NewBusinessYear+1)</f>
        <v>1297</v>
      </c>
      <c r="AXL5" s="35">
        <f>IF(IFRS17_CF!AXK5+1-NewBusinessYear+1&lt;=0,0,IFRS17_CF!AXK5+1-NewBusinessYear+1)</f>
        <v>1298</v>
      </c>
      <c r="AXM5" s="35">
        <f>IF(IFRS17_CF!AXL5+1-NewBusinessYear+1&lt;=0,0,IFRS17_CF!AXL5+1-NewBusinessYear+1)</f>
        <v>1299</v>
      </c>
      <c r="AXN5" s="35">
        <f>IF(IFRS17_CF!AXM5+1-NewBusinessYear+1&lt;=0,0,IFRS17_CF!AXM5+1-NewBusinessYear+1)</f>
        <v>1300</v>
      </c>
      <c r="AXO5" s="35">
        <f>IF(IFRS17_CF!AXN5+1-NewBusinessYear+1&lt;=0,0,IFRS17_CF!AXN5+1-NewBusinessYear+1)</f>
        <v>1301</v>
      </c>
      <c r="AXP5" s="35">
        <f>IF(IFRS17_CF!AXO5+1-NewBusinessYear+1&lt;=0,0,IFRS17_CF!AXO5+1-NewBusinessYear+1)</f>
        <v>1302</v>
      </c>
      <c r="AXQ5" s="35">
        <f>IF(IFRS17_CF!AXP5+1-NewBusinessYear+1&lt;=0,0,IFRS17_CF!AXP5+1-NewBusinessYear+1)</f>
        <v>1303</v>
      </c>
      <c r="AXR5" s="35">
        <f>IF(IFRS17_CF!AXQ5+1-NewBusinessYear+1&lt;=0,0,IFRS17_CF!AXQ5+1-NewBusinessYear+1)</f>
        <v>1304</v>
      </c>
      <c r="AXS5" s="35">
        <f>IF(IFRS17_CF!AXR5+1-NewBusinessYear+1&lt;=0,0,IFRS17_CF!AXR5+1-NewBusinessYear+1)</f>
        <v>1305</v>
      </c>
      <c r="AXT5" s="35">
        <f>IF(IFRS17_CF!AXS5+1-NewBusinessYear+1&lt;=0,0,IFRS17_CF!AXS5+1-NewBusinessYear+1)</f>
        <v>1306</v>
      </c>
      <c r="AXU5" s="35">
        <f>IF(IFRS17_CF!AXT5+1-NewBusinessYear+1&lt;=0,0,IFRS17_CF!AXT5+1-NewBusinessYear+1)</f>
        <v>1307</v>
      </c>
      <c r="AXV5" s="35">
        <f>IF(IFRS17_CF!AXU5+1-NewBusinessYear+1&lt;=0,0,IFRS17_CF!AXU5+1-NewBusinessYear+1)</f>
        <v>1308</v>
      </c>
      <c r="AXW5" s="35">
        <f>IF(IFRS17_CF!AXV5+1-NewBusinessYear+1&lt;=0,0,IFRS17_CF!AXV5+1-NewBusinessYear+1)</f>
        <v>1309</v>
      </c>
      <c r="AXX5" s="35">
        <f>IF(IFRS17_CF!AXW5+1-NewBusinessYear+1&lt;=0,0,IFRS17_CF!AXW5+1-NewBusinessYear+1)</f>
        <v>1310</v>
      </c>
      <c r="AXY5" s="35">
        <f>IF(IFRS17_CF!AXX5+1-NewBusinessYear+1&lt;=0,0,IFRS17_CF!AXX5+1-NewBusinessYear+1)</f>
        <v>1311</v>
      </c>
      <c r="AXZ5" s="35">
        <f>IF(IFRS17_CF!AXY5+1-NewBusinessYear+1&lt;=0,0,IFRS17_CF!AXY5+1-NewBusinessYear+1)</f>
        <v>1312</v>
      </c>
      <c r="AYA5" s="35">
        <f>IF(IFRS17_CF!AXZ5+1-NewBusinessYear+1&lt;=0,0,IFRS17_CF!AXZ5+1-NewBusinessYear+1)</f>
        <v>1313</v>
      </c>
      <c r="AYB5" s="35">
        <f>IF(IFRS17_CF!AYA5+1-NewBusinessYear+1&lt;=0,0,IFRS17_CF!AYA5+1-NewBusinessYear+1)</f>
        <v>1314</v>
      </c>
      <c r="AYC5" s="35">
        <f>IF(IFRS17_CF!AYB5+1-NewBusinessYear+1&lt;=0,0,IFRS17_CF!AYB5+1-NewBusinessYear+1)</f>
        <v>1315</v>
      </c>
      <c r="AYD5" s="35">
        <f>IF(IFRS17_CF!AYC5+1-NewBusinessYear+1&lt;=0,0,IFRS17_CF!AYC5+1-NewBusinessYear+1)</f>
        <v>1316</v>
      </c>
      <c r="AYE5" s="35">
        <f>IF(IFRS17_CF!AYD5+1-NewBusinessYear+1&lt;=0,0,IFRS17_CF!AYD5+1-NewBusinessYear+1)</f>
        <v>1317</v>
      </c>
      <c r="AYF5" s="35">
        <f>IF(IFRS17_CF!AYE5+1-NewBusinessYear+1&lt;=0,0,IFRS17_CF!AYE5+1-NewBusinessYear+1)</f>
        <v>1318</v>
      </c>
      <c r="AYG5" s="35">
        <f>IF(IFRS17_CF!AYF5+1-NewBusinessYear+1&lt;=0,0,IFRS17_CF!AYF5+1-NewBusinessYear+1)</f>
        <v>1319</v>
      </c>
      <c r="AYH5" s="35">
        <f>IF(IFRS17_CF!AYG5+1-NewBusinessYear+1&lt;=0,0,IFRS17_CF!AYG5+1-NewBusinessYear+1)</f>
        <v>1320</v>
      </c>
      <c r="AYI5" s="35">
        <f>IF(IFRS17_CF!AYH5+1-NewBusinessYear+1&lt;=0,0,IFRS17_CF!AYH5+1-NewBusinessYear+1)</f>
        <v>1321</v>
      </c>
      <c r="AYJ5" s="35">
        <f>IF(IFRS17_CF!AYI5+1-NewBusinessYear+1&lt;=0,0,IFRS17_CF!AYI5+1-NewBusinessYear+1)</f>
        <v>1322</v>
      </c>
      <c r="AYK5" s="35">
        <f>IF(IFRS17_CF!AYJ5+1-NewBusinessYear+1&lt;=0,0,IFRS17_CF!AYJ5+1-NewBusinessYear+1)</f>
        <v>1323</v>
      </c>
      <c r="AYL5" s="35">
        <f>IF(IFRS17_CF!AYK5+1-NewBusinessYear+1&lt;=0,0,IFRS17_CF!AYK5+1-NewBusinessYear+1)</f>
        <v>1324</v>
      </c>
      <c r="AYM5" s="35">
        <f>IF(IFRS17_CF!AYL5+1-NewBusinessYear+1&lt;=0,0,IFRS17_CF!AYL5+1-NewBusinessYear+1)</f>
        <v>1325</v>
      </c>
      <c r="AYN5" s="35">
        <f>IF(IFRS17_CF!AYM5+1-NewBusinessYear+1&lt;=0,0,IFRS17_CF!AYM5+1-NewBusinessYear+1)</f>
        <v>1326</v>
      </c>
      <c r="AYO5" s="35">
        <f>IF(IFRS17_CF!AYN5+1-NewBusinessYear+1&lt;=0,0,IFRS17_CF!AYN5+1-NewBusinessYear+1)</f>
        <v>1327</v>
      </c>
      <c r="AYP5" s="35">
        <f>IF(IFRS17_CF!AYO5+1-NewBusinessYear+1&lt;=0,0,IFRS17_CF!AYO5+1-NewBusinessYear+1)</f>
        <v>1328</v>
      </c>
      <c r="AYQ5" s="35">
        <f>IF(IFRS17_CF!AYP5+1-NewBusinessYear+1&lt;=0,0,IFRS17_CF!AYP5+1-NewBusinessYear+1)</f>
        <v>1329</v>
      </c>
      <c r="AYR5" s="35">
        <f>IF(IFRS17_CF!AYQ5+1-NewBusinessYear+1&lt;=0,0,IFRS17_CF!AYQ5+1-NewBusinessYear+1)</f>
        <v>1330</v>
      </c>
      <c r="AYS5" s="35">
        <f>IF(IFRS17_CF!AYR5+1-NewBusinessYear+1&lt;=0,0,IFRS17_CF!AYR5+1-NewBusinessYear+1)</f>
        <v>1331</v>
      </c>
      <c r="AYT5" s="35">
        <f>IF(IFRS17_CF!AYS5+1-NewBusinessYear+1&lt;=0,0,IFRS17_CF!AYS5+1-NewBusinessYear+1)</f>
        <v>1332</v>
      </c>
      <c r="AYU5" s="35">
        <f>IF(IFRS17_CF!AYT5+1-NewBusinessYear+1&lt;=0,0,IFRS17_CF!AYT5+1-NewBusinessYear+1)</f>
        <v>1333</v>
      </c>
      <c r="AYV5" s="35">
        <f>IF(IFRS17_CF!AYU5+1-NewBusinessYear+1&lt;=0,0,IFRS17_CF!AYU5+1-NewBusinessYear+1)</f>
        <v>1334</v>
      </c>
      <c r="AYW5" s="35">
        <f>IF(IFRS17_CF!AYV5+1-NewBusinessYear+1&lt;=0,0,IFRS17_CF!AYV5+1-NewBusinessYear+1)</f>
        <v>1335</v>
      </c>
      <c r="AYX5" s="35">
        <f>IF(IFRS17_CF!AYW5+1-NewBusinessYear+1&lt;=0,0,IFRS17_CF!AYW5+1-NewBusinessYear+1)</f>
        <v>1336</v>
      </c>
      <c r="AYY5" s="35">
        <f>IF(IFRS17_CF!AYX5+1-NewBusinessYear+1&lt;=0,0,IFRS17_CF!AYX5+1-NewBusinessYear+1)</f>
        <v>1337</v>
      </c>
      <c r="AYZ5" s="35">
        <f>IF(IFRS17_CF!AYY5+1-NewBusinessYear+1&lt;=0,0,IFRS17_CF!AYY5+1-NewBusinessYear+1)</f>
        <v>1338</v>
      </c>
      <c r="AZA5" s="35">
        <f>IF(IFRS17_CF!AYZ5+1-NewBusinessYear+1&lt;=0,0,IFRS17_CF!AYZ5+1-NewBusinessYear+1)</f>
        <v>1339</v>
      </c>
      <c r="AZB5" s="35">
        <f>IF(IFRS17_CF!AZA5+1-NewBusinessYear+1&lt;=0,0,IFRS17_CF!AZA5+1-NewBusinessYear+1)</f>
        <v>1340</v>
      </c>
      <c r="AZC5" s="35">
        <f>IF(IFRS17_CF!AZB5+1-NewBusinessYear+1&lt;=0,0,IFRS17_CF!AZB5+1-NewBusinessYear+1)</f>
        <v>1341</v>
      </c>
      <c r="AZD5" s="35">
        <f>IF(IFRS17_CF!AZC5+1-NewBusinessYear+1&lt;=0,0,IFRS17_CF!AZC5+1-NewBusinessYear+1)</f>
        <v>1342</v>
      </c>
      <c r="AZE5" s="35">
        <f>IF(IFRS17_CF!AZD5+1-NewBusinessYear+1&lt;=0,0,IFRS17_CF!AZD5+1-NewBusinessYear+1)</f>
        <v>1343</v>
      </c>
      <c r="AZF5" s="35">
        <f>IF(IFRS17_CF!AZE5+1-NewBusinessYear+1&lt;=0,0,IFRS17_CF!AZE5+1-NewBusinessYear+1)</f>
        <v>1344</v>
      </c>
      <c r="AZG5" s="35">
        <f>IF(IFRS17_CF!AZF5+1-NewBusinessYear+1&lt;=0,0,IFRS17_CF!AZF5+1-NewBusinessYear+1)</f>
        <v>1345</v>
      </c>
      <c r="AZH5" s="35">
        <f>IF(IFRS17_CF!AZG5+1-NewBusinessYear+1&lt;=0,0,IFRS17_CF!AZG5+1-NewBusinessYear+1)</f>
        <v>1346</v>
      </c>
      <c r="AZI5" s="35">
        <f>IF(IFRS17_CF!AZH5+1-NewBusinessYear+1&lt;=0,0,IFRS17_CF!AZH5+1-NewBusinessYear+1)</f>
        <v>1347</v>
      </c>
      <c r="AZJ5" s="35">
        <f>IF(IFRS17_CF!AZI5+1-NewBusinessYear+1&lt;=0,0,IFRS17_CF!AZI5+1-NewBusinessYear+1)</f>
        <v>1348</v>
      </c>
      <c r="AZK5" s="35">
        <f>IF(IFRS17_CF!AZJ5+1-NewBusinessYear+1&lt;=0,0,IFRS17_CF!AZJ5+1-NewBusinessYear+1)</f>
        <v>1349</v>
      </c>
      <c r="AZL5" s="35">
        <f>IF(IFRS17_CF!AZK5+1-NewBusinessYear+1&lt;=0,0,IFRS17_CF!AZK5+1-NewBusinessYear+1)</f>
        <v>1350</v>
      </c>
      <c r="AZM5" s="35">
        <f>IF(IFRS17_CF!AZL5+1-NewBusinessYear+1&lt;=0,0,IFRS17_CF!AZL5+1-NewBusinessYear+1)</f>
        <v>1351</v>
      </c>
      <c r="AZN5" s="35">
        <f>IF(IFRS17_CF!AZM5+1-NewBusinessYear+1&lt;=0,0,IFRS17_CF!AZM5+1-NewBusinessYear+1)</f>
        <v>1352</v>
      </c>
      <c r="AZO5" s="35">
        <f>IF(IFRS17_CF!AZN5+1-NewBusinessYear+1&lt;=0,0,IFRS17_CF!AZN5+1-NewBusinessYear+1)</f>
        <v>1353</v>
      </c>
      <c r="AZP5" s="35">
        <f>IF(IFRS17_CF!AZO5+1-NewBusinessYear+1&lt;=0,0,IFRS17_CF!AZO5+1-NewBusinessYear+1)</f>
        <v>1354</v>
      </c>
      <c r="AZQ5" s="35">
        <f>IF(IFRS17_CF!AZP5+1-NewBusinessYear+1&lt;=0,0,IFRS17_CF!AZP5+1-NewBusinessYear+1)</f>
        <v>1355</v>
      </c>
      <c r="AZR5" s="35">
        <f>IF(IFRS17_CF!AZQ5+1-NewBusinessYear+1&lt;=0,0,IFRS17_CF!AZQ5+1-NewBusinessYear+1)</f>
        <v>1356</v>
      </c>
      <c r="AZS5" s="35">
        <f>IF(IFRS17_CF!AZR5+1-NewBusinessYear+1&lt;=0,0,IFRS17_CF!AZR5+1-NewBusinessYear+1)</f>
        <v>1357</v>
      </c>
      <c r="AZT5" s="35">
        <f>IF(IFRS17_CF!AZS5+1-NewBusinessYear+1&lt;=0,0,IFRS17_CF!AZS5+1-NewBusinessYear+1)</f>
        <v>1358</v>
      </c>
      <c r="AZU5" s="35">
        <f>IF(IFRS17_CF!AZT5+1-NewBusinessYear+1&lt;=0,0,IFRS17_CF!AZT5+1-NewBusinessYear+1)</f>
        <v>1359</v>
      </c>
      <c r="AZV5" s="35">
        <f>IF(IFRS17_CF!AZU5+1-NewBusinessYear+1&lt;=0,0,IFRS17_CF!AZU5+1-NewBusinessYear+1)</f>
        <v>1360</v>
      </c>
      <c r="AZW5" s="35">
        <f>IF(IFRS17_CF!AZV5+1-NewBusinessYear+1&lt;=0,0,IFRS17_CF!AZV5+1-NewBusinessYear+1)</f>
        <v>1361</v>
      </c>
      <c r="AZX5" s="35">
        <f>IF(IFRS17_CF!AZW5+1-NewBusinessYear+1&lt;=0,0,IFRS17_CF!AZW5+1-NewBusinessYear+1)</f>
        <v>1362</v>
      </c>
      <c r="AZY5" s="35">
        <f>IF(IFRS17_CF!AZX5+1-NewBusinessYear+1&lt;=0,0,IFRS17_CF!AZX5+1-NewBusinessYear+1)</f>
        <v>1363</v>
      </c>
      <c r="AZZ5" s="35">
        <f>IF(IFRS17_CF!AZY5+1-NewBusinessYear+1&lt;=0,0,IFRS17_CF!AZY5+1-NewBusinessYear+1)</f>
        <v>1364</v>
      </c>
      <c r="BAA5" s="35">
        <f>IF(IFRS17_CF!AZZ5+1-NewBusinessYear+1&lt;=0,0,IFRS17_CF!AZZ5+1-NewBusinessYear+1)</f>
        <v>1365</v>
      </c>
      <c r="BAB5" s="35">
        <f>IF(IFRS17_CF!BAA5+1-NewBusinessYear+1&lt;=0,0,IFRS17_CF!BAA5+1-NewBusinessYear+1)</f>
        <v>1366</v>
      </c>
      <c r="BAC5" s="35">
        <f>IF(IFRS17_CF!BAB5+1-NewBusinessYear+1&lt;=0,0,IFRS17_CF!BAB5+1-NewBusinessYear+1)</f>
        <v>1367</v>
      </c>
      <c r="BAD5" s="35">
        <f>IF(IFRS17_CF!BAC5+1-NewBusinessYear+1&lt;=0,0,IFRS17_CF!BAC5+1-NewBusinessYear+1)</f>
        <v>1368</v>
      </c>
      <c r="BAE5" s="35">
        <f>IF(IFRS17_CF!BAD5+1-NewBusinessYear+1&lt;=0,0,IFRS17_CF!BAD5+1-NewBusinessYear+1)</f>
        <v>1369</v>
      </c>
      <c r="BAF5" s="35">
        <f>IF(IFRS17_CF!BAE5+1-NewBusinessYear+1&lt;=0,0,IFRS17_CF!BAE5+1-NewBusinessYear+1)</f>
        <v>1370</v>
      </c>
      <c r="BAG5" s="35">
        <f>IF(IFRS17_CF!BAF5+1-NewBusinessYear+1&lt;=0,0,IFRS17_CF!BAF5+1-NewBusinessYear+1)</f>
        <v>1371</v>
      </c>
      <c r="BAH5" s="35">
        <f>IF(IFRS17_CF!BAG5+1-NewBusinessYear+1&lt;=0,0,IFRS17_CF!BAG5+1-NewBusinessYear+1)</f>
        <v>1372</v>
      </c>
      <c r="BAI5" s="35">
        <f>IF(IFRS17_CF!BAH5+1-NewBusinessYear+1&lt;=0,0,IFRS17_CF!BAH5+1-NewBusinessYear+1)</f>
        <v>1373</v>
      </c>
      <c r="BAJ5" s="35">
        <f>IF(IFRS17_CF!BAI5+1-NewBusinessYear+1&lt;=0,0,IFRS17_CF!BAI5+1-NewBusinessYear+1)</f>
        <v>1374</v>
      </c>
      <c r="BAK5" s="35">
        <f>IF(IFRS17_CF!BAJ5+1-NewBusinessYear+1&lt;=0,0,IFRS17_CF!BAJ5+1-NewBusinessYear+1)</f>
        <v>1375</v>
      </c>
      <c r="BAL5" s="35">
        <f>IF(IFRS17_CF!BAK5+1-NewBusinessYear+1&lt;=0,0,IFRS17_CF!BAK5+1-NewBusinessYear+1)</f>
        <v>1376</v>
      </c>
      <c r="BAM5" s="35">
        <f>IF(IFRS17_CF!BAL5+1-NewBusinessYear+1&lt;=0,0,IFRS17_CF!BAL5+1-NewBusinessYear+1)</f>
        <v>1377</v>
      </c>
      <c r="BAN5" s="35">
        <f>IF(IFRS17_CF!BAM5+1-NewBusinessYear+1&lt;=0,0,IFRS17_CF!BAM5+1-NewBusinessYear+1)</f>
        <v>1378</v>
      </c>
      <c r="BAO5" s="35">
        <f>IF(IFRS17_CF!BAN5+1-NewBusinessYear+1&lt;=0,0,IFRS17_CF!BAN5+1-NewBusinessYear+1)</f>
        <v>1379</v>
      </c>
      <c r="BAP5" s="35">
        <f>IF(IFRS17_CF!BAO5+1-NewBusinessYear+1&lt;=0,0,IFRS17_CF!BAO5+1-NewBusinessYear+1)</f>
        <v>1380</v>
      </c>
      <c r="BAQ5" s="35">
        <f>IF(IFRS17_CF!BAP5+1-NewBusinessYear+1&lt;=0,0,IFRS17_CF!BAP5+1-NewBusinessYear+1)</f>
        <v>1381</v>
      </c>
      <c r="BAR5" s="35">
        <f>IF(IFRS17_CF!BAQ5+1-NewBusinessYear+1&lt;=0,0,IFRS17_CF!BAQ5+1-NewBusinessYear+1)</f>
        <v>1382</v>
      </c>
      <c r="BAS5" s="35">
        <f>IF(IFRS17_CF!BAR5+1-NewBusinessYear+1&lt;=0,0,IFRS17_CF!BAR5+1-NewBusinessYear+1)</f>
        <v>1383</v>
      </c>
      <c r="BAT5" s="35">
        <f>IF(IFRS17_CF!BAS5+1-NewBusinessYear+1&lt;=0,0,IFRS17_CF!BAS5+1-NewBusinessYear+1)</f>
        <v>1384</v>
      </c>
      <c r="BAU5" s="35">
        <f>IF(IFRS17_CF!BAT5+1-NewBusinessYear+1&lt;=0,0,IFRS17_CF!BAT5+1-NewBusinessYear+1)</f>
        <v>1385</v>
      </c>
      <c r="BAV5" s="35">
        <f>IF(IFRS17_CF!BAU5+1-NewBusinessYear+1&lt;=0,0,IFRS17_CF!BAU5+1-NewBusinessYear+1)</f>
        <v>1386</v>
      </c>
      <c r="BAW5" s="35">
        <f>IF(IFRS17_CF!BAV5+1-NewBusinessYear+1&lt;=0,0,IFRS17_CF!BAV5+1-NewBusinessYear+1)</f>
        <v>1387</v>
      </c>
      <c r="BAX5" s="35">
        <f>IF(IFRS17_CF!BAW5+1-NewBusinessYear+1&lt;=0,0,IFRS17_CF!BAW5+1-NewBusinessYear+1)</f>
        <v>1388</v>
      </c>
      <c r="BAY5" s="35">
        <f>IF(IFRS17_CF!BAX5+1-NewBusinessYear+1&lt;=0,0,IFRS17_CF!BAX5+1-NewBusinessYear+1)</f>
        <v>1389</v>
      </c>
      <c r="BAZ5" s="35">
        <f>IF(IFRS17_CF!BAY5+1-NewBusinessYear+1&lt;=0,0,IFRS17_CF!BAY5+1-NewBusinessYear+1)</f>
        <v>1390</v>
      </c>
      <c r="BBA5" s="35">
        <f>IF(IFRS17_CF!BAZ5+1-NewBusinessYear+1&lt;=0,0,IFRS17_CF!BAZ5+1-NewBusinessYear+1)</f>
        <v>1391</v>
      </c>
      <c r="BBB5" s="35">
        <f>IF(IFRS17_CF!BBA5+1-NewBusinessYear+1&lt;=0,0,IFRS17_CF!BBA5+1-NewBusinessYear+1)</f>
        <v>1392</v>
      </c>
      <c r="BBC5" s="35">
        <f>IF(IFRS17_CF!BBB5+1-NewBusinessYear+1&lt;=0,0,IFRS17_CF!BBB5+1-NewBusinessYear+1)</f>
        <v>1393</v>
      </c>
      <c r="BBD5" s="35">
        <f>IF(IFRS17_CF!BBC5+1-NewBusinessYear+1&lt;=0,0,IFRS17_CF!BBC5+1-NewBusinessYear+1)</f>
        <v>1394</v>
      </c>
      <c r="BBE5" s="35">
        <f>IF(IFRS17_CF!BBD5+1-NewBusinessYear+1&lt;=0,0,IFRS17_CF!BBD5+1-NewBusinessYear+1)</f>
        <v>1395</v>
      </c>
      <c r="BBF5" s="35">
        <f>IF(IFRS17_CF!BBE5+1-NewBusinessYear+1&lt;=0,0,IFRS17_CF!BBE5+1-NewBusinessYear+1)</f>
        <v>1396</v>
      </c>
      <c r="BBG5" s="35">
        <f>IF(IFRS17_CF!BBF5+1-NewBusinessYear+1&lt;=0,0,IFRS17_CF!BBF5+1-NewBusinessYear+1)</f>
        <v>1397</v>
      </c>
      <c r="BBH5" s="35">
        <f>IF(IFRS17_CF!BBG5+1-NewBusinessYear+1&lt;=0,0,IFRS17_CF!BBG5+1-NewBusinessYear+1)</f>
        <v>1398</v>
      </c>
      <c r="BBI5" s="35">
        <f>IF(IFRS17_CF!BBH5+1-NewBusinessYear+1&lt;=0,0,IFRS17_CF!BBH5+1-NewBusinessYear+1)</f>
        <v>1399</v>
      </c>
      <c r="BBJ5" s="35">
        <f>IF(IFRS17_CF!BBI5+1-NewBusinessYear+1&lt;=0,0,IFRS17_CF!BBI5+1-NewBusinessYear+1)</f>
        <v>1400</v>
      </c>
      <c r="BBK5" s="35">
        <f>IF(IFRS17_CF!BBJ5+1-NewBusinessYear+1&lt;=0,0,IFRS17_CF!BBJ5+1-NewBusinessYear+1)</f>
        <v>1401</v>
      </c>
      <c r="BBL5" s="35">
        <f>IF(IFRS17_CF!BBK5+1-NewBusinessYear+1&lt;=0,0,IFRS17_CF!BBK5+1-NewBusinessYear+1)</f>
        <v>1402</v>
      </c>
      <c r="BBM5" s="35">
        <f>IF(IFRS17_CF!BBL5+1-NewBusinessYear+1&lt;=0,0,IFRS17_CF!BBL5+1-NewBusinessYear+1)</f>
        <v>1403</v>
      </c>
      <c r="BBN5" s="35">
        <f>IF(IFRS17_CF!BBM5+1-NewBusinessYear+1&lt;=0,0,IFRS17_CF!BBM5+1-NewBusinessYear+1)</f>
        <v>1404</v>
      </c>
      <c r="BBO5" s="35">
        <f>IF(IFRS17_CF!BBN5+1-NewBusinessYear+1&lt;=0,0,IFRS17_CF!BBN5+1-NewBusinessYear+1)</f>
        <v>1405</v>
      </c>
      <c r="BBP5" s="35">
        <f>IF(IFRS17_CF!BBO5+1-NewBusinessYear+1&lt;=0,0,IFRS17_CF!BBO5+1-NewBusinessYear+1)</f>
        <v>1406</v>
      </c>
      <c r="BBQ5" s="35">
        <f>IF(IFRS17_CF!BBP5+1-NewBusinessYear+1&lt;=0,0,IFRS17_CF!BBP5+1-NewBusinessYear+1)</f>
        <v>1407</v>
      </c>
      <c r="BBR5" s="35">
        <f>IF(IFRS17_CF!BBQ5+1-NewBusinessYear+1&lt;=0,0,IFRS17_CF!BBQ5+1-NewBusinessYear+1)</f>
        <v>1408</v>
      </c>
      <c r="BBS5" s="35">
        <f>IF(IFRS17_CF!BBR5+1-NewBusinessYear+1&lt;=0,0,IFRS17_CF!BBR5+1-NewBusinessYear+1)</f>
        <v>1409</v>
      </c>
      <c r="BBT5" s="35">
        <f>IF(IFRS17_CF!BBS5+1-NewBusinessYear+1&lt;=0,0,IFRS17_CF!BBS5+1-NewBusinessYear+1)</f>
        <v>1410</v>
      </c>
      <c r="BBU5" s="35">
        <f>IF(IFRS17_CF!BBT5+1-NewBusinessYear+1&lt;=0,0,IFRS17_CF!BBT5+1-NewBusinessYear+1)</f>
        <v>1411</v>
      </c>
      <c r="BBV5" s="35">
        <f>IF(IFRS17_CF!BBU5+1-NewBusinessYear+1&lt;=0,0,IFRS17_CF!BBU5+1-NewBusinessYear+1)</f>
        <v>1412</v>
      </c>
    </row>
    <row r="7" spans="2:1426" x14ac:dyDescent="0.3">
      <c r="C7" s="35" t="s">
        <v>435</v>
      </c>
      <c r="F7" s="155">
        <f>IFERROR(VLOOKUP(F5,Curves!$E$2:$H$102,4,FALSE),0)</f>
        <v>0</v>
      </c>
      <c r="G7" s="155">
        <f>IFERROR(VLOOKUP(G5,Curves!$E$2:$H$102,4,FALSE),0)</f>
        <v>0</v>
      </c>
      <c r="H7" s="155">
        <f>IFERROR(VLOOKUP(H5,Curves!$E$2:$H$102,4,FALSE),0)</f>
        <v>0</v>
      </c>
      <c r="I7" s="155">
        <f>IFERROR(VLOOKUP(I5,Curves!$E$2:$H$102,4,FALSE),0)</f>
        <v>0</v>
      </c>
      <c r="J7" s="155">
        <f>IFERROR(VLOOKUP(J5,Curves!$E$2:$H$102,4,FALSE),0)</f>
        <v>0</v>
      </c>
      <c r="K7" s="155">
        <f>IFERROR(VLOOKUP(K5,Curves!$E$2:$H$102,4,FALSE),0)</f>
        <v>0</v>
      </c>
      <c r="L7" s="155">
        <f>IFERROR(VLOOKUP(L5,Curves!$E$2:$H$102,4,FALSE),0)</f>
        <v>0</v>
      </c>
      <c r="M7" s="155">
        <f>IFERROR(VLOOKUP(M5,Curves!$E$2:$H$102,4,FALSE),0)</f>
        <v>0</v>
      </c>
      <c r="N7" s="155">
        <f>IFERROR(VLOOKUP(N5,Curves!$E$2:$H$102,4,FALSE),0)</f>
        <v>0</v>
      </c>
      <c r="O7" s="155">
        <f>IFERROR(VLOOKUP(O5,Curves!$E$2:$H$102,4,FALSE),0)</f>
        <v>8.7040058172809465E-2</v>
      </c>
      <c r="P7" s="155">
        <f>IFERROR(VLOOKUP(P5,Curves!$E$2:$H$102,4,FALSE),0)</f>
        <v>6.2732209015648799E-2</v>
      </c>
      <c r="Q7" s="155">
        <f>IFERROR(VLOOKUP(Q5,Curves!$E$2:$H$102,4,FALSE),0)</f>
        <v>5.1656338402397139E-2</v>
      </c>
      <c r="R7" s="155">
        <f>IFERROR(VLOOKUP(R5,Curves!$E$2:$H$102,4,FALSE),0)</f>
        <v>4.7785982650645709E-2</v>
      </c>
      <c r="S7" s="155">
        <f>IFERROR(VLOOKUP(S5,Curves!$E$2:$H$102,4,FALSE),0)</f>
        <v>4.6563376836531001E-2</v>
      </c>
      <c r="T7" s="155">
        <f>IFERROR(VLOOKUP(T5,Curves!$E$2:$H$102,4,FALSE),0)</f>
        <v>4.618970504974218E-2</v>
      </c>
      <c r="U7" s="155">
        <f>IFERROR(VLOOKUP(U5,Curves!$E$2:$H$102,4,FALSE),0)</f>
        <v>4.6076656894507906E-2</v>
      </c>
      <c r="V7" s="155">
        <f>IFERROR(VLOOKUP(V5,Curves!$E$2:$H$102,4,FALSE),0)</f>
        <v>4.6042561835456741E-2</v>
      </c>
      <c r="W7" s="155">
        <f>IFERROR(VLOOKUP(W5,Curves!$E$2:$H$102,4,FALSE),0)</f>
        <v>4.6032288457528825E-2</v>
      </c>
      <c r="X7" s="155">
        <f>IFERROR(VLOOKUP(X5,Curves!$E$2:$H$102,4,FALSE),0)</f>
        <v>4.6029193799509205E-2</v>
      </c>
      <c r="Y7" s="155">
        <f>IFERROR(VLOOKUP(Y5,Curves!$E$2:$H$102,4,FALSE),0)</f>
        <v>4.6028261672306892E-2</v>
      </c>
      <c r="Z7" s="155">
        <f>IFERROR(VLOOKUP(Z5,Curves!$E$2:$H$102,4,FALSE),0)</f>
        <v>4.6027980917893618E-2</v>
      </c>
      <c r="AA7" s="155">
        <f>IFERROR(VLOOKUP(AA5,Curves!$E$2:$H$102,4,FALSE),0)</f>
        <v>4.6027896356008347E-2</v>
      </c>
      <c r="AB7" s="155">
        <f>IFERROR(VLOOKUP(AB5,Curves!$E$2:$H$102,4,FALSE),0)</f>
        <v>4.6027870886432787E-2</v>
      </c>
      <c r="AC7" s="155">
        <f>IFERROR(VLOOKUP(AC5,Curves!$E$2:$H$102,4,FALSE),0)</f>
        <v>4.6027863215141851E-2</v>
      </c>
      <c r="AD7" s="155">
        <f>IFERROR(VLOOKUP(AD5,Curves!$E$2:$H$102,4,FALSE),0)</f>
        <v>4.6027860904592766E-2</v>
      </c>
      <c r="AE7" s="155">
        <f>IFERROR(VLOOKUP(AE5,Curves!$E$2:$H$102,4,FALSE),0)</f>
        <v>4.602786020866878E-2</v>
      </c>
      <c r="AF7" s="155">
        <f>IFERROR(VLOOKUP(AF5,Curves!$E$2:$H$102,4,FALSE),0)</f>
        <v>4.6027859999060894E-2</v>
      </c>
      <c r="AG7" s="155">
        <f>IFERROR(VLOOKUP(AG5,Curves!$E$2:$H$102,4,FALSE),0)</f>
        <v>4.6027859935927395E-2</v>
      </c>
      <c r="AH7" s="155">
        <f>IFERROR(VLOOKUP(AH5,Curves!$E$2:$H$102,4,FALSE),0)</f>
        <v>4.6027859916912828E-2</v>
      </c>
      <c r="AI7" s="155">
        <f>IFERROR(VLOOKUP(AI5,Curves!$E$2:$H$102,4,FALSE),0)</f>
        <v>4.6027859911184965E-2</v>
      </c>
      <c r="AJ7" s="155">
        <f>IFERROR(VLOOKUP(AJ5,Curves!$E$2:$H$102,4,FALSE),0)</f>
        <v>4.6027859909460123E-2</v>
      </c>
      <c r="AK7" s="155">
        <f>IFERROR(VLOOKUP(AK5,Curves!$E$2:$H$102,4,FALSE),0)</f>
        <v>4.6027859908940538E-2</v>
      </c>
      <c r="AL7" s="155">
        <f>IFERROR(VLOOKUP(AL5,Curves!$E$2:$H$102,4,FALSE),0)</f>
        <v>4.6027859908784441E-2</v>
      </c>
      <c r="AM7" s="155">
        <f>IFERROR(VLOOKUP(AM5,Curves!$E$2:$H$102,4,FALSE),0)</f>
        <v>4.6027859908737145E-2</v>
      </c>
      <c r="AN7" s="155">
        <f>IFERROR(VLOOKUP(AN5,Curves!$E$2:$H$102,4,FALSE),0)</f>
        <v>4.6027859908722712E-2</v>
      </c>
      <c r="AO7" s="155">
        <f>IFERROR(VLOOKUP(AO5,Curves!$E$2:$H$102,4,FALSE),0)</f>
        <v>4.6027859908718938E-2</v>
      </c>
      <c r="AP7" s="155">
        <f>IFERROR(VLOOKUP(AP5,Curves!$E$2:$H$102,4,FALSE),0)</f>
        <v>4.6027859908717605E-2</v>
      </c>
      <c r="AQ7" s="155">
        <f>IFERROR(VLOOKUP(AQ5,Curves!$E$2:$H$102,4,FALSE),0)</f>
        <v>4.6027859908716717E-2</v>
      </c>
      <c r="AR7" s="155">
        <f>IFERROR(VLOOKUP(AR5,Curves!$E$2:$H$102,4,FALSE),0)</f>
        <v>4.6027859908718494E-2</v>
      </c>
      <c r="AS7" s="155">
        <f>IFERROR(VLOOKUP(AS5,Curves!$E$2:$H$102,4,FALSE),0)</f>
        <v>4.6027859908714941E-2</v>
      </c>
      <c r="AT7" s="155">
        <f>IFERROR(VLOOKUP(AT5,Curves!$E$2:$H$102,4,FALSE),0)</f>
        <v>4.6027859908714941E-2</v>
      </c>
      <c r="AU7" s="155">
        <f>IFERROR(VLOOKUP(AU5,Curves!$E$2:$H$102,4,FALSE),0)</f>
        <v>4.6027859908718938E-2</v>
      </c>
      <c r="AV7" s="155">
        <f>IFERROR(VLOOKUP(AV5,Curves!$E$2:$H$102,4,FALSE),0)</f>
        <v>4.6027859908718938E-2</v>
      </c>
      <c r="AW7" s="155">
        <f>IFERROR(VLOOKUP(AW5,Curves!$E$2:$H$102,4,FALSE),0)</f>
        <v>4.6027859908718716E-2</v>
      </c>
      <c r="AX7" s="155">
        <f>IFERROR(VLOOKUP(AX5,Curves!$E$2:$H$102,4,FALSE),0)</f>
        <v>4.6027859908715163E-2</v>
      </c>
      <c r="AY7" s="155">
        <f>IFERROR(VLOOKUP(AY5,Curves!$E$2:$H$102,4,FALSE),0)</f>
        <v>4.6027859908714941E-2</v>
      </c>
      <c r="AZ7" s="155">
        <f>IFERROR(VLOOKUP(AZ5,Curves!$E$2:$H$102,4,FALSE),0)</f>
        <v>4.6027859908718716E-2</v>
      </c>
      <c r="BA7" s="155">
        <f>IFERROR(VLOOKUP(BA5,Curves!$E$2:$H$102,4,FALSE),0)</f>
        <v>4.6027859908718716E-2</v>
      </c>
      <c r="BB7" s="155">
        <f>IFERROR(VLOOKUP(BB5,Curves!$E$2:$H$102,4,FALSE),0)</f>
        <v>4.6027859908714941E-2</v>
      </c>
      <c r="BC7" s="155">
        <f>IFERROR(VLOOKUP(BC5,Curves!$E$2:$H$102,4,FALSE),0)</f>
        <v>4.6027859908714941E-2</v>
      </c>
      <c r="BD7" s="155">
        <f>IFERROR(VLOOKUP(BD5,Curves!$E$2:$H$102,4,FALSE),0)</f>
        <v>4.6027859908718716E-2</v>
      </c>
      <c r="BE7" s="155">
        <f>IFERROR(VLOOKUP(BE5,Curves!$E$2:$H$102,4,FALSE),0)</f>
        <v>4.6027859908718938E-2</v>
      </c>
      <c r="BF7" s="155">
        <f>IFERROR(VLOOKUP(BF5,Curves!$E$2:$H$102,4,FALSE),0)</f>
        <v>4.6027859908718716E-2</v>
      </c>
      <c r="BG7" s="155">
        <f>IFERROR(VLOOKUP(BG5,Curves!$E$2:$H$102,4,FALSE),0)</f>
        <v>4.6027859908714941E-2</v>
      </c>
      <c r="BH7" s="155">
        <f>IFERROR(VLOOKUP(BH5,Curves!$E$2:$H$102,4,FALSE),0)</f>
        <v>4.6027859908715163E-2</v>
      </c>
      <c r="BI7" s="155">
        <f>IFERROR(VLOOKUP(BI5,Curves!$E$2:$H$102,4,FALSE),0)</f>
        <v>4.6027859908718716E-2</v>
      </c>
      <c r="BJ7" s="155">
        <f>IFERROR(VLOOKUP(BJ5,Curves!$E$2:$H$102,4,FALSE),0)</f>
        <v>4.6027859908718716E-2</v>
      </c>
      <c r="BK7" s="155">
        <f>IFERROR(VLOOKUP(BK5,Curves!$E$2:$H$102,4,FALSE),0)</f>
        <v>4.6027859908718716E-2</v>
      </c>
      <c r="BL7" s="155">
        <f>IFERROR(VLOOKUP(BL5,Curves!$E$2:$H$102,4,FALSE),0)</f>
        <v>4.6027859908715163E-2</v>
      </c>
      <c r="BM7" s="155">
        <f>IFERROR(VLOOKUP(BM5,Curves!$E$2:$H$102,4,FALSE),0)</f>
        <v>4.6027859908715163E-2</v>
      </c>
      <c r="BN7" s="155">
        <f>IFERROR(VLOOKUP(BN5,Curves!$E$2:$H$102,4,FALSE),0)</f>
        <v>4.6027859908718938E-2</v>
      </c>
      <c r="BO7" s="155">
        <f>IFERROR(VLOOKUP(BO5,Curves!$E$2:$H$102,4,FALSE),0)</f>
        <v>4.6027859908718716E-2</v>
      </c>
      <c r="BP7" s="155">
        <f>IFERROR(VLOOKUP(BP5,Curves!$E$2:$H$102,4,FALSE),0)</f>
        <v>4.6027859908715163E-2</v>
      </c>
      <c r="BQ7" s="155">
        <f>IFERROR(VLOOKUP(BQ5,Curves!$E$2:$H$102,4,FALSE),0)</f>
        <v>4.6027859908715163E-2</v>
      </c>
      <c r="BR7" s="155">
        <f>IFERROR(VLOOKUP(BR5,Curves!$E$2:$H$102,4,FALSE),0)</f>
        <v>4.6027859908718716E-2</v>
      </c>
      <c r="BS7" s="155">
        <f>IFERROR(VLOOKUP(BS5,Curves!$E$2:$H$102,4,FALSE),0)</f>
        <v>4.6027859908718494E-2</v>
      </c>
      <c r="BT7" s="155">
        <f>IFERROR(VLOOKUP(BT5,Curves!$E$2:$H$102,4,FALSE),0)</f>
        <v>4.6027859908714941E-2</v>
      </c>
      <c r="BU7" s="155">
        <f>IFERROR(VLOOKUP(BU5,Curves!$E$2:$H$102,4,FALSE),0)</f>
        <v>4.6027859908715163E-2</v>
      </c>
      <c r="BV7" s="155">
        <f>IFERROR(VLOOKUP(BV5,Curves!$E$2:$H$102,4,FALSE),0)</f>
        <v>4.6027859908718716E-2</v>
      </c>
      <c r="BW7" s="155">
        <f>IFERROR(VLOOKUP(BW5,Curves!$E$2:$H$102,4,FALSE),0)</f>
        <v>4.6027859908718716E-2</v>
      </c>
      <c r="BX7" s="155">
        <f>IFERROR(VLOOKUP(BX5,Curves!$E$2:$H$102,4,FALSE),0)</f>
        <v>4.6027859908718716E-2</v>
      </c>
      <c r="BY7" s="155">
        <f>IFERROR(VLOOKUP(BY5,Curves!$E$2:$H$102,4,FALSE),0)</f>
        <v>4.6027859908718716E-2</v>
      </c>
      <c r="BZ7" s="155">
        <f>IFERROR(VLOOKUP(BZ5,Curves!$E$2:$H$102,4,FALSE),0)</f>
        <v>4.6027859908711388E-2</v>
      </c>
      <c r="CA7" s="155">
        <f>IFERROR(VLOOKUP(CA5,Curves!$E$2:$H$102,4,FALSE),0)</f>
        <v>4.6027859908711388E-2</v>
      </c>
      <c r="CB7" s="155">
        <f>IFERROR(VLOOKUP(CB5,Curves!$E$2:$H$102,4,FALSE),0)</f>
        <v>4.6027859908711388E-2</v>
      </c>
      <c r="CC7" s="155">
        <f>IFERROR(VLOOKUP(CC5,Curves!$E$2:$H$102,4,FALSE),0)</f>
        <v>4.6027859908718716E-2</v>
      </c>
      <c r="CD7" s="155">
        <f>IFERROR(VLOOKUP(CD5,Curves!$E$2:$H$102,4,FALSE),0)</f>
        <v>4.6027859908718716E-2</v>
      </c>
      <c r="CE7" s="155">
        <f>IFERROR(VLOOKUP(CE5,Curves!$E$2:$H$102,4,FALSE),0)</f>
        <v>4.6027859908718716E-2</v>
      </c>
      <c r="CF7" s="155">
        <f>IFERROR(VLOOKUP(CF5,Curves!$E$2:$H$102,4,FALSE),0)</f>
        <v>4.6027859908718938E-2</v>
      </c>
      <c r="CG7" s="155">
        <f>IFERROR(VLOOKUP(CG5,Curves!$E$2:$H$102,4,FALSE),0)</f>
        <v>4.6027859908718716E-2</v>
      </c>
      <c r="CH7" s="155">
        <f>IFERROR(VLOOKUP(CH5,Curves!$E$2:$H$102,4,FALSE),0)</f>
        <v>4.6027859908718716E-2</v>
      </c>
      <c r="CI7" s="155">
        <f>IFERROR(VLOOKUP(CI5,Curves!$E$2:$H$102,4,FALSE),0)</f>
        <v>4.602785990871161E-2</v>
      </c>
      <c r="CJ7" s="155">
        <f>IFERROR(VLOOKUP(CJ5,Curves!$E$2:$H$102,4,FALSE),0)</f>
        <v>4.6027859908711166E-2</v>
      </c>
      <c r="CK7" s="155">
        <f>IFERROR(VLOOKUP(CK5,Curves!$E$2:$H$102,4,FALSE),0)</f>
        <v>4.6027859908718716E-2</v>
      </c>
      <c r="CL7" s="155">
        <f>IFERROR(VLOOKUP(CL5,Curves!$E$2:$H$102,4,FALSE),0)</f>
        <v>4.6027859908718716E-2</v>
      </c>
      <c r="CM7" s="155">
        <f>IFERROR(VLOOKUP(CM5,Curves!$E$2:$H$102,4,FALSE),0)</f>
        <v>4.6027859908718494E-2</v>
      </c>
      <c r="CN7" s="155">
        <f>IFERROR(VLOOKUP(CN5,Curves!$E$2:$H$102,4,FALSE),0)</f>
        <v>4.6027859908718716E-2</v>
      </c>
      <c r="CO7" s="155">
        <f>IFERROR(VLOOKUP(CO5,Curves!$E$2:$H$102,4,FALSE),0)</f>
        <v>4.6027859908718716E-2</v>
      </c>
      <c r="CP7" s="155">
        <f>IFERROR(VLOOKUP(CP5,Curves!$E$2:$H$102,4,FALSE),0)</f>
        <v>4.6027859908718716E-2</v>
      </c>
      <c r="CQ7" s="155">
        <f>IFERROR(VLOOKUP(CQ5,Curves!$E$2:$H$102,4,FALSE),0)</f>
        <v>4.6027859908718716E-2</v>
      </c>
      <c r="CR7" s="155">
        <f>IFERROR(VLOOKUP(CR5,Curves!$E$2:$H$102,4,FALSE),0)</f>
        <v>4.6027859908711388E-2</v>
      </c>
      <c r="CS7" s="155">
        <f>IFERROR(VLOOKUP(CS5,Curves!$E$2:$H$102,4,FALSE),0)</f>
        <v>4.6027859908711388E-2</v>
      </c>
      <c r="CT7" s="155">
        <f>IFERROR(VLOOKUP(CT5,Curves!$E$2:$H$102,4,FALSE),0)</f>
        <v>4.6027859908718938E-2</v>
      </c>
      <c r="CU7" s="155">
        <f>IFERROR(VLOOKUP(CU5,Curves!$E$2:$H$102,4,FALSE),0)</f>
        <v>4.6027859908718716E-2</v>
      </c>
      <c r="CV7" s="155">
        <f>IFERROR(VLOOKUP(CV5,Curves!$E$2:$H$102,4,FALSE),0)</f>
        <v>4.6027859908718494E-2</v>
      </c>
      <c r="CW7" s="155">
        <f>IFERROR(VLOOKUP(CW5,Curves!$E$2:$H$102,4,FALSE),0)</f>
        <v>4.6027859908718716E-2</v>
      </c>
      <c r="CX7" s="155">
        <f>IFERROR(VLOOKUP(CX5,Curves!$E$2:$H$102,4,FALSE),0)</f>
        <v>4.6027859908718716E-2</v>
      </c>
      <c r="CY7" s="155">
        <f>IFERROR(VLOOKUP(CY5,Curves!$E$2:$H$102,4,FALSE),0)</f>
        <v>4.6027859908718938E-2</v>
      </c>
      <c r="CZ7" s="155">
        <f>IFERROR(VLOOKUP(CZ5,Curves!$E$2:$H$102,4,FALSE),0)</f>
        <v>4.6027859908711166E-2</v>
      </c>
      <c r="DA7" s="155">
        <f>IFERROR(VLOOKUP(DA5,Curves!$E$2:$H$102,4,FALSE),0)</f>
        <v>4.6027859908711388E-2</v>
      </c>
      <c r="DB7" s="155">
        <f>IFERROR(VLOOKUP(DB5,Curves!$E$2:$H$102,4,FALSE),0)</f>
        <v>4.6027859908718716E-2</v>
      </c>
      <c r="DC7" s="154"/>
      <c r="DD7" s="154"/>
      <c r="DE7" s="154"/>
    </row>
    <row r="8" spans="2:1426" x14ac:dyDescent="0.3">
      <c r="C8" s="35" t="s">
        <v>436</v>
      </c>
      <c r="F8" s="156">
        <f>(1+F7)^(F5-1)</f>
        <v>1</v>
      </c>
      <c r="G8" s="155">
        <f>F8*(1+F7)</f>
        <v>1</v>
      </c>
      <c r="H8" s="155">
        <f t="shared" ref="H8:BS8" si="23">G8*(1+G7)</f>
        <v>1</v>
      </c>
      <c r="I8" s="155">
        <f t="shared" si="23"/>
        <v>1</v>
      </c>
      <c r="J8" s="155">
        <f t="shared" si="23"/>
        <v>1</v>
      </c>
      <c r="K8" s="155">
        <f t="shared" si="23"/>
        <v>1</v>
      </c>
      <c r="L8" s="155">
        <f t="shared" si="23"/>
        <v>1</v>
      </c>
      <c r="M8" s="155">
        <f t="shared" si="23"/>
        <v>1</v>
      </c>
      <c r="N8" s="155">
        <f t="shared" si="23"/>
        <v>1</v>
      </c>
      <c r="O8" s="155">
        <f t="shared" si="23"/>
        <v>1</v>
      </c>
      <c r="P8" s="155">
        <f t="shared" si="23"/>
        <v>1.0870400581728095</v>
      </c>
      <c r="Q8" s="155">
        <f t="shared" si="23"/>
        <v>1.1552324823104891</v>
      </c>
      <c r="R8" s="155">
        <f t="shared" si="23"/>
        <v>1.2149075623501611</v>
      </c>
      <c r="S8" s="155">
        <f t="shared" si="23"/>
        <v>1.2729631140467641</v>
      </c>
      <c r="T8" s="155">
        <f t="shared" si="23"/>
        <v>1.3322365752251275</v>
      </c>
      <c r="U8" s="155">
        <f t="shared" si="23"/>
        <v>1.3937721896912547</v>
      </c>
      <c r="V8" s="155">
        <f t="shared" si="23"/>
        <v>1.4579925526647657</v>
      </c>
      <c r="W8" s="155">
        <f t="shared" si="23"/>
        <v>1.5251222649264686</v>
      </c>
      <c r="X8" s="155">
        <f t="shared" si="23"/>
        <v>1.5953271329585634</v>
      </c>
      <c r="Y8" s="155">
        <f t="shared" si="23"/>
        <v>1.6687587547351286</v>
      </c>
      <c r="Z8" s="155">
        <f t="shared" si="23"/>
        <v>1.7455688193660301</v>
      </c>
      <c r="AA8" s="155">
        <f t="shared" si="23"/>
        <v>1.8259138276746798</v>
      </c>
      <c r="AB8" s="155">
        <f t="shared" si="23"/>
        <v>1.9099568000898925</v>
      </c>
      <c r="AC8" s="155">
        <f t="shared" si="23"/>
        <v>1.9978680450830943</v>
      </c>
      <c r="AD8" s="155">
        <f t="shared" si="23"/>
        <v>2.0898256421840817</v>
      </c>
      <c r="AE8" s="155">
        <f t="shared" si="23"/>
        <v>2.1860158461573818</v>
      </c>
      <c r="AF8" s="155">
        <f t="shared" si="23"/>
        <v>2.2866334779382487</v>
      </c>
      <c r="AG8" s="155">
        <f t="shared" si="23"/>
        <v>2.391882323529956</v>
      </c>
      <c r="AH8" s="155">
        <f t="shared" si="23"/>
        <v>2.5019755481006132</v>
      </c>
      <c r="AI8" s="155">
        <f t="shared" si="23"/>
        <v>2.6171361281441294</v>
      </c>
      <c r="AJ8" s="155">
        <f t="shared" si="23"/>
        <v>2.7375973032188483</v>
      </c>
      <c r="AK8" s="155">
        <f t="shared" si="23"/>
        <v>2.8636030483799213</v>
      </c>
      <c r="AL8" s="155">
        <f t="shared" si="23"/>
        <v>2.9954085683255673</v>
      </c>
      <c r="AM8" s="155">
        <f t="shared" si="23"/>
        <v>3.1332808142780291</v>
      </c>
      <c r="AN8" s="155">
        <f t="shared" si="23"/>
        <v>3.2774990246523519</v>
      </c>
      <c r="AO8" s="155">
        <f t="shared" si="23"/>
        <v>3.4283552906100256</v>
      </c>
      <c r="AP8" s="155">
        <f t="shared" si="23"/>
        <v>3.5861551476435394</v>
      </c>
      <c r="AQ8" s="155">
        <f t="shared" si="23"/>
        <v>3.7512181943902028</v>
      </c>
      <c r="AR8" s="155">
        <f t="shared" si="23"/>
        <v>3.9238787399286243</v>
      </c>
      <c r="AS8" s="155">
        <f t="shared" si="23"/>
        <v>4.1044864808688581</v>
      </c>
      <c r="AT8" s="155">
        <f t="shared" si="23"/>
        <v>4.293407209607504</v>
      </c>
      <c r="AU8" s="155">
        <f t="shared" si="23"/>
        <v>4.4910235551823847</v>
      </c>
      <c r="AV8" s="155">
        <f t="shared" si="23"/>
        <v>4.6977357582270765</v>
      </c>
      <c r="AW8" s="155">
        <f t="shared" si="23"/>
        <v>4.9139624815949317</v>
      </c>
      <c r="AX8" s="155">
        <f t="shared" si="23"/>
        <v>5.1401416582944828</v>
      </c>
      <c r="AY8" s="155">
        <f t="shared" si="23"/>
        <v>5.3767313784534121</v>
      </c>
      <c r="AZ8" s="155">
        <f t="shared" si="23"/>
        <v>5.6242108171076577</v>
      </c>
      <c r="BA8" s="155">
        <f t="shared" si="23"/>
        <v>5.8830812046945891</v>
      </c>
      <c r="BB8" s="155">
        <f t="shared" si="23"/>
        <v>6.153866842215888</v>
      </c>
      <c r="BC8" s="155">
        <f t="shared" si="23"/>
        <v>6.4371161631262872</v>
      </c>
      <c r="BD8" s="155">
        <f t="shared" si="23"/>
        <v>6.733402844098789</v>
      </c>
      <c r="BE8" s="155">
        <f t="shared" si="23"/>
        <v>7.0433269669159362</v>
      </c>
      <c r="BF8" s="155">
        <f t="shared" si="23"/>
        <v>7.367516233840445</v>
      </c>
      <c r="BG8" s="155">
        <f t="shared" si="23"/>
        <v>7.7066272389268642</v>
      </c>
      <c r="BH8" s="155">
        <f t="shared" si="23"/>
        <v>8.0613467978488771</v>
      </c>
      <c r="BI8" s="155">
        <f t="shared" si="23"/>
        <v>8.4323933389358352</v>
      </c>
      <c r="BJ8" s="155">
        <f t="shared" si="23"/>
        <v>8.8205183582355868</v>
      </c>
      <c r="BK8" s="155">
        <f t="shared" si="23"/>
        <v>9.2265079415507358</v>
      </c>
      <c r="BL8" s="155">
        <f t="shared" si="23"/>
        <v>9.6511843565311146</v>
      </c>
      <c r="BM8" s="155">
        <f t="shared" si="23"/>
        <v>10.095407718046712</v>
      </c>
      <c r="BN8" s="155">
        <f t="shared" si="23"/>
        <v>10.560077730214328</v>
      </c>
      <c r="BO8" s="155">
        <f t="shared" si="23"/>
        <v>11.046135508605815</v>
      </c>
      <c r="BP8" s="155">
        <f t="shared" si="23"/>
        <v>11.554565486328647</v>
      </c>
      <c r="BQ8" s="155">
        <f t="shared" si="23"/>
        <v>12.086397407839456</v>
      </c>
      <c r="BR8" s="155">
        <f t="shared" si="23"/>
        <v>12.642708414528549</v>
      </c>
      <c r="BS8" s="155">
        <f t="shared" si="23"/>
        <v>13.224625226299249</v>
      </c>
      <c r="BT8" s="155">
        <f t="shared" ref="BT8:DB8" si="24">BS8*(1+BS7)</f>
        <v>13.833326423560656</v>
      </c>
      <c r="BU8" s="155">
        <f t="shared" si="24"/>
        <v>14.47004483425583</v>
      </c>
      <c r="BV8" s="155">
        <f t="shared" si="24"/>
        <v>15.136070030759786</v>
      </c>
      <c r="BW8" s="155">
        <f t="shared" si="24"/>
        <v>15.832750941704154</v>
      </c>
      <c r="BX8" s="155">
        <f t="shared" si="24"/>
        <v>16.561498584018548</v>
      </c>
      <c r="BY8" s="155">
        <f t="shared" si="24"/>
        <v>17.323788920722198</v>
      </c>
      <c r="BZ8" s="155">
        <f t="shared" si="24"/>
        <v>18.121165850253412</v>
      </c>
      <c r="CA8" s="155">
        <f t="shared" si="24"/>
        <v>18.955244333391402</v>
      </c>
      <c r="CB8" s="155">
        <f t="shared" si="24"/>
        <v>19.827713664104138</v>
      </c>
      <c r="CC8" s="155">
        <f t="shared" si="24"/>
        <v>20.740340890945564</v>
      </c>
      <c r="CD8" s="155">
        <f t="shared" si="24"/>
        <v>21.694974395933077</v>
      </c>
      <c r="CE8" s="155">
        <f t="shared" si="24"/>
        <v>22.693547638152324</v>
      </c>
      <c r="CF8" s="155">
        <f t="shared" si="24"/>
        <v>23.738083069673035</v>
      </c>
      <c r="CG8" s="155">
        <f t="shared" si="24"/>
        <v>24.830696231705478</v>
      </c>
      <c r="CH8" s="155">
        <f t="shared" si="24"/>
        <v>25.973600039294368</v>
      </c>
      <c r="CI8" s="155">
        <f t="shared" si="24"/>
        <v>27.169109263228101</v>
      </c>
      <c r="CJ8" s="155">
        <f t="shared" si="24"/>
        <v>28.419645218240444</v>
      </c>
      <c r="CK8" s="155">
        <f t="shared" si="24"/>
        <v>29.727740667000887</v>
      </c>
      <c r="CL8" s="155">
        <f t="shared" si="24"/>
        <v>31.096044949824325</v>
      </c>
      <c r="CM8" s="155">
        <f t="shared" si="24"/>
        <v>32.527329350490056</v>
      </c>
      <c r="CN8" s="155">
        <f t="shared" si="24"/>
        <v>34.024492709039158</v>
      </c>
      <c r="CO8" s="155">
        <f t="shared" si="24"/>
        <v>35.590567292916035</v>
      </c>
      <c r="CP8" s="155">
        <f t="shared" si="24"/>
        <v>37.228724938346197</v>
      </c>
      <c r="CQ8" s="155">
        <f t="shared" si="24"/>
        <v>38.942283474388617</v>
      </c>
      <c r="CR8" s="155">
        <f t="shared" si="24"/>
        <v>40.734713442673389</v>
      </c>
      <c r="CS8" s="155">
        <f t="shared" si="24"/>
        <v>42.609645126434259</v>
      </c>
      <c r="CT8" s="155">
        <f t="shared" si="24"/>
        <v>44.570875903073684</v>
      </c>
      <c r="CU8" s="155">
        <f t="shared" si="24"/>
        <v>46.62237793514926</v>
      </c>
      <c r="CV8" s="155">
        <f t="shared" si="24"/>
        <v>48.768306215359651</v>
      </c>
      <c r="CW8" s="155">
        <f t="shared" si="24"/>
        <v>51.013006981825711</v>
      </c>
      <c r="CX8" s="155">
        <f t="shared" si="24"/>
        <v>53.361026520707675</v>
      </c>
      <c r="CY8" s="155">
        <f t="shared" si="24"/>
        <v>55.817120373988232</v>
      </c>
      <c r="CZ8" s="155">
        <f t="shared" si="24"/>
        <v>58.386262971070266</v>
      </c>
      <c r="DA8" s="155">
        <f t="shared" si="24"/>
        <v>61.073657703695858</v>
      </c>
      <c r="DB8" s="155">
        <f t="shared" si="24"/>
        <v>63.884747464594163</v>
      </c>
    </row>
    <row r="10" spans="2:1426" x14ac:dyDescent="0.3">
      <c r="C10" s="35" t="s">
        <v>437</v>
      </c>
      <c r="F10" s="155">
        <f>IFERROR(VLOOKUP(F5,Curves!$E$2:$G$102,2,FALSE),0)</f>
        <v>0</v>
      </c>
      <c r="G10" s="155">
        <f>IFERROR(VLOOKUP(G5,Curves!$E$2:$G$102,2,FALSE),0)</f>
        <v>0</v>
      </c>
      <c r="H10" s="155">
        <f>IFERROR(VLOOKUP(H5,Curves!$E$2:$G$102,2,FALSE),0)</f>
        <v>0</v>
      </c>
      <c r="I10" s="155">
        <f>IFERROR(VLOOKUP(I5,Curves!$E$2:$G$102,2,FALSE),0)</f>
        <v>0</v>
      </c>
      <c r="J10" s="155">
        <f>IFERROR(VLOOKUP(J5,Curves!$E$2:$G$102,2,FALSE),0)</f>
        <v>0</v>
      </c>
      <c r="K10" s="155">
        <f>IFERROR(VLOOKUP(K5,Curves!$E$2:$G$102,2,FALSE),0)</f>
        <v>0</v>
      </c>
      <c r="L10" s="155">
        <f>IFERROR(VLOOKUP(L5,Curves!$E$2:$G$102,2,FALSE),0)</f>
        <v>0</v>
      </c>
      <c r="M10" s="155">
        <f>IFERROR(VLOOKUP(M5,Curves!$E$2:$G$102,2,FALSE),0)</f>
        <v>0</v>
      </c>
      <c r="N10" s="155">
        <f>IFERROR(VLOOKUP(N5,Curves!$E$2:$G$102,2,FALSE),0)</f>
        <v>0</v>
      </c>
      <c r="O10" s="155">
        <f>IFERROR(VLOOKUP(O5,Curves!$E$2:$G$102,2,FALSE),0)</f>
        <v>8.559028065167E-2</v>
      </c>
      <c r="P10" s="155">
        <f>IFERROR(VLOOKUP(P5,Curves!$E$2:$G$102,2,FALSE),0)</f>
        <v>9.9876267766255467E-2</v>
      </c>
      <c r="Q10" s="155">
        <f>IFERROR(VLOOKUP(Q5,Curves!$E$2:$G$102,2,FALSE),0)</f>
        <v>7.6873117910885691E-2</v>
      </c>
      <c r="R10" s="155">
        <f>IFERROR(VLOOKUP(R5,Curves!$E$2:$G$102,2,FALSE),0)</f>
        <v>6.6835870408153975E-2</v>
      </c>
      <c r="S10" s="155">
        <f>IFERROR(VLOOKUP(S5,Curves!$E$2:$G$102,2,FALSE),0)</f>
        <v>6.3390940745995383E-2</v>
      </c>
      <c r="T10" s="155">
        <f>IFERROR(VLOOKUP(T5,Curves!$E$2:$G$102,2,FALSE),0)</f>
        <v>6.2309319590553303E-2</v>
      </c>
      <c r="U10" s="155">
        <f>IFERROR(VLOOKUP(U5,Curves!$E$2:$G$102,2,FALSE),0)</f>
        <v>6.1979365564908795E-2</v>
      </c>
      <c r="V10" s="155">
        <f>IFERROR(VLOOKUP(V5,Curves!$E$2:$G$102,2,FALSE),0)</f>
        <v>6.1879601285193431E-2</v>
      </c>
      <c r="W10" s="155">
        <f>IFERROR(VLOOKUP(W5,Curves!$E$2:$G$102,2,FALSE),0)</f>
        <v>6.1849517878484361E-2</v>
      </c>
      <c r="X10" s="155">
        <f>IFERROR(VLOOKUP(X5,Curves!$E$2:$G$102,2,FALSE),0)</f>
        <v>6.1840453752960212E-2</v>
      </c>
      <c r="Y10" s="155">
        <f>IFERROR(VLOOKUP(Y5,Curves!$E$2:$G$102,2,FALSE),0)</f>
        <v>6.1837723402446754E-2</v>
      </c>
      <c r="Z10" s="155">
        <f>IFERROR(VLOOKUP(Z5,Curves!$E$2:$G$102,2,FALSE),0)</f>
        <v>6.1836901010512868E-2</v>
      </c>
      <c r="AA10" s="155">
        <f>IFERROR(VLOOKUP(AA5,Curves!$E$2:$G$102,2,FALSE),0)</f>
        <v>6.1836653308447564E-2</v>
      </c>
      <c r="AB10" s="155">
        <f>IFERROR(VLOOKUP(AB5,Curves!$E$2:$G$102,2,FALSE),0)</f>
        <v>6.1836578701806477E-2</v>
      </c>
      <c r="AC10" s="155">
        <f>IFERROR(VLOOKUP(AC5,Curves!$E$2:$G$102,2,FALSE),0)</f>
        <v>6.1836556230697726E-2</v>
      </c>
      <c r="AD10" s="155">
        <f>IFERROR(VLOOKUP(AD5,Curves!$E$2:$G$102,2,FALSE),0)</f>
        <v>6.1836549462526147E-2</v>
      </c>
      <c r="AE10" s="155">
        <f>IFERROR(VLOOKUP(AE5,Curves!$E$2:$G$102,2,FALSE),0)</f>
        <v>6.1836547423993915E-2</v>
      </c>
      <c r="AF10" s="155">
        <f>IFERROR(VLOOKUP(AF5,Curves!$E$2:$G$102,2,FALSE),0)</f>
        <v>6.1836546809997728E-2</v>
      </c>
      <c r="AG10" s="155">
        <f>IFERROR(VLOOKUP(AG5,Curves!$E$2:$G$102,2,FALSE),0)</f>
        <v>6.1836546625068101E-2</v>
      </c>
      <c r="AH10" s="155">
        <f>IFERROR(VLOOKUP(AH5,Curves!$E$2:$G$102,2,FALSE),0)</f>
        <v>6.1836546569367545E-2</v>
      </c>
      <c r="AI10" s="155">
        <f>IFERROR(VLOOKUP(AI5,Curves!$E$2:$G$102,2,FALSE),0)</f>
        <v>6.1836546552589411E-2</v>
      </c>
      <c r="AJ10" s="155">
        <f>IFERROR(VLOOKUP(AJ5,Curves!$E$2:$G$102,2,FALSE),0)</f>
        <v>6.1836546547538118E-2</v>
      </c>
      <c r="AK10" s="155">
        <f>IFERROR(VLOOKUP(AK5,Curves!$E$2:$G$102,2,FALSE),0)</f>
        <v>6.1836546546016224E-2</v>
      </c>
      <c r="AL10" s="155">
        <f>IFERROR(VLOOKUP(AL5,Curves!$E$2:$G$102,2,FALSE),0)</f>
        <v>6.1836546545555926E-2</v>
      </c>
      <c r="AM10" s="155">
        <f>IFERROR(VLOOKUP(AM5,Curves!$E$2:$G$102,2,FALSE),0)</f>
        <v>6.1836546545418036E-2</v>
      </c>
      <c r="AN10" s="155">
        <f>IFERROR(VLOOKUP(AN5,Curves!$E$2:$G$102,2,FALSE),0)</f>
        <v>6.1836546545380067E-2</v>
      </c>
      <c r="AO10" s="155">
        <f>IFERROR(VLOOKUP(AO5,Curves!$E$2:$G$102,2,FALSE),0)</f>
        <v>6.1836546545363857E-2</v>
      </c>
      <c r="AP10" s="155">
        <f>IFERROR(VLOOKUP(AP5,Curves!$E$2:$G$102,2,FALSE),0)</f>
        <v>6.1836546545359639E-2</v>
      </c>
      <c r="AQ10" s="155">
        <f>IFERROR(VLOOKUP(AQ5,Curves!$E$2:$G$102,2,FALSE),0)</f>
        <v>6.1836546545362525E-2</v>
      </c>
      <c r="AR10" s="155">
        <f>IFERROR(VLOOKUP(AR5,Curves!$E$2:$G$102,2,FALSE),0)</f>
        <v>6.1836546545358306E-2</v>
      </c>
      <c r="AS10" s="155">
        <f>IFERROR(VLOOKUP(AS5,Curves!$E$2:$G$102,2,FALSE),0)</f>
        <v>6.1836546545358306E-2</v>
      </c>
      <c r="AT10" s="155">
        <f>IFERROR(VLOOKUP(AT5,Curves!$E$2:$G$102,2,FALSE),0)</f>
        <v>6.1836546545361859E-2</v>
      </c>
      <c r="AU10" s="155">
        <f>IFERROR(VLOOKUP(AU5,Curves!$E$2:$G$102,2,FALSE),0)</f>
        <v>6.1836546545358528E-2</v>
      </c>
      <c r="AV10" s="155">
        <f>IFERROR(VLOOKUP(AV5,Curves!$E$2:$G$102,2,FALSE),0)</f>
        <v>6.1836546545358306E-2</v>
      </c>
      <c r="AW10" s="155">
        <f>IFERROR(VLOOKUP(AW5,Curves!$E$2:$G$102,2,FALSE),0)</f>
        <v>6.1836546545362081E-2</v>
      </c>
      <c r="AX10" s="155">
        <f>IFERROR(VLOOKUP(AX5,Curves!$E$2:$G$102,2,FALSE),0)</f>
        <v>6.1836546545358084E-2</v>
      </c>
      <c r="AY10" s="155">
        <f>IFERROR(VLOOKUP(AY5,Curves!$E$2:$G$102,2,FALSE),0)</f>
        <v>6.1836546545358084E-2</v>
      </c>
      <c r="AZ10" s="155">
        <f>IFERROR(VLOOKUP(AZ5,Curves!$E$2:$G$102,2,FALSE),0)</f>
        <v>6.1836546545358084E-2</v>
      </c>
      <c r="BA10" s="155">
        <f>IFERROR(VLOOKUP(BA5,Curves!$E$2:$G$102,2,FALSE),0)</f>
        <v>6.1836546545362081E-2</v>
      </c>
      <c r="BB10" s="155">
        <f>IFERROR(VLOOKUP(BB5,Curves!$E$2:$G$102,2,FALSE),0)</f>
        <v>6.1836546545358306E-2</v>
      </c>
      <c r="BC10" s="155">
        <f>IFERROR(VLOOKUP(BC5,Curves!$E$2:$G$102,2,FALSE),0)</f>
        <v>6.1836546545358306E-2</v>
      </c>
      <c r="BD10" s="155">
        <f>IFERROR(VLOOKUP(BD5,Curves!$E$2:$G$102,2,FALSE),0)</f>
        <v>6.1836546545362081E-2</v>
      </c>
      <c r="BE10" s="155">
        <f>IFERROR(VLOOKUP(BE5,Curves!$E$2:$G$102,2,FALSE),0)</f>
        <v>6.1836546545358306E-2</v>
      </c>
      <c r="BF10" s="155">
        <f>IFERROR(VLOOKUP(BF5,Curves!$E$2:$G$102,2,FALSE),0)</f>
        <v>6.1836546545358306E-2</v>
      </c>
      <c r="BG10" s="155">
        <f>IFERROR(VLOOKUP(BG5,Curves!$E$2:$G$102,2,FALSE),0)</f>
        <v>6.1836546545362081E-2</v>
      </c>
      <c r="BH10" s="155">
        <f>IFERROR(VLOOKUP(BH5,Curves!$E$2:$G$102,2,FALSE),0)</f>
        <v>6.1836546545358306E-2</v>
      </c>
      <c r="BI10" s="155">
        <f>IFERROR(VLOOKUP(BI5,Curves!$E$2:$G$102,2,FALSE),0)</f>
        <v>6.1836546545361859E-2</v>
      </c>
      <c r="BJ10" s="155">
        <f>IFERROR(VLOOKUP(BJ5,Curves!$E$2:$G$102,2,FALSE),0)</f>
        <v>6.1836546545362081E-2</v>
      </c>
      <c r="BK10" s="155">
        <f>IFERROR(VLOOKUP(BK5,Curves!$E$2:$G$102,2,FALSE),0)</f>
        <v>6.1836546545362081E-2</v>
      </c>
      <c r="BL10" s="155">
        <f>IFERROR(VLOOKUP(BL5,Curves!$E$2:$G$102,2,FALSE),0)</f>
        <v>6.1836546545362081E-2</v>
      </c>
      <c r="BM10" s="155">
        <f>IFERROR(VLOOKUP(BM5,Curves!$E$2:$G$102,2,FALSE),0)</f>
        <v>6.183654654535431E-2</v>
      </c>
      <c r="BN10" s="155">
        <f>IFERROR(VLOOKUP(BN5,Curves!$E$2:$G$102,2,FALSE),0)</f>
        <v>6.1836546545354532E-2</v>
      </c>
      <c r="BO10" s="155">
        <f>IFERROR(VLOOKUP(BO5,Curves!$E$2:$G$102,2,FALSE),0)</f>
        <v>6.1836546545362081E-2</v>
      </c>
      <c r="BP10" s="155">
        <f>IFERROR(VLOOKUP(BP5,Curves!$E$2:$G$102,2,FALSE),0)</f>
        <v>6.1836546545362081E-2</v>
      </c>
      <c r="BQ10" s="155">
        <f>IFERROR(VLOOKUP(BQ5,Curves!$E$2:$G$102,2,FALSE),0)</f>
        <v>6.1836546545362081E-2</v>
      </c>
      <c r="BR10" s="155">
        <f>IFERROR(VLOOKUP(BR5,Curves!$E$2:$G$102,2,FALSE),0)</f>
        <v>6.1836546545362303E-2</v>
      </c>
      <c r="BS10" s="155">
        <f>IFERROR(VLOOKUP(BS5,Curves!$E$2:$G$102,2,FALSE),0)</f>
        <v>6.1836546545354532E-2</v>
      </c>
      <c r="BT10" s="155">
        <f>IFERROR(VLOOKUP(BT5,Curves!$E$2:$G$102,2,FALSE),0)</f>
        <v>6.1836546545354754E-2</v>
      </c>
      <c r="BU10" s="155">
        <f>IFERROR(VLOOKUP(BU5,Curves!$E$2:$G$102,2,FALSE),0)</f>
        <v>6.1836546545362081E-2</v>
      </c>
      <c r="BV10" s="155">
        <f>IFERROR(VLOOKUP(BV5,Curves!$E$2:$G$102,2,FALSE),0)</f>
        <v>6.1836546545361859E-2</v>
      </c>
      <c r="BW10" s="155">
        <f>IFERROR(VLOOKUP(BW5,Curves!$E$2:$G$102,2,FALSE),0)</f>
        <v>6.1836546545362081E-2</v>
      </c>
      <c r="BX10" s="155">
        <f>IFERROR(VLOOKUP(BX5,Curves!$E$2:$G$102,2,FALSE),0)</f>
        <v>6.1836546545361859E-2</v>
      </c>
      <c r="BY10" s="155">
        <f>IFERROR(VLOOKUP(BY5,Curves!$E$2:$G$102,2,FALSE),0)</f>
        <v>6.1836546545362081E-2</v>
      </c>
      <c r="BZ10" s="155">
        <f>IFERROR(VLOOKUP(BZ5,Curves!$E$2:$G$102,2,FALSE),0)</f>
        <v>6.1836546545354754E-2</v>
      </c>
      <c r="CA10" s="155">
        <f>IFERROR(VLOOKUP(CA5,Curves!$E$2:$G$102,2,FALSE),0)</f>
        <v>6.1836546545354532E-2</v>
      </c>
      <c r="CB10" s="155">
        <f>IFERROR(VLOOKUP(CB5,Curves!$E$2:$G$102,2,FALSE),0)</f>
        <v>6.1836546545361859E-2</v>
      </c>
      <c r="CC10" s="155">
        <f>IFERROR(VLOOKUP(CC5,Curves!$E$2:$G$102,2,FALSE),0)</f>
        <v>6.1836546545362303E-2</v>
      </c>
      <c r="CD10" s="155">
        <f>IFERROR(VLOOKUP(CD5,Curves!$E$2:$G$102,2,FALSE),0)</f>
        <v>6.1836546545361859E-2</v>
      </c>
      <c r="CE10" s="155">
        <f>IFERROR(VLOOKUP(CE5,Curves!$E$2:$G$102,2,FALSE),0)</f>
        <v>6.1836546545362081E-2</v>
      </c>
      <c r="CF10" s="155">
        <f>IFERROR(VLOOKUP(CF5,Curves!$E$2:$G$102,2,FALSE),0)</f>
        <v>6.1836546545354754E-2</v>
      </c>
      <c r="CG10" s="155">
        <f>IFERROR(VLOOKUP(CG5,Curves!$E$2:$G$102,2,FALSE),0)</f>
        <v>6.1836546545354532E-2</v>
      </c>
      <c r="CH10" s="155">
        <f>IFERROR(VLOOKUP(CH5,Curves!$E$2:$G$102,2,FALSE),0)</f>
        <v>6.1836546545361859E-2</v>
      </c>
      <c r="CI10" s="155">
        <f>IFERROR(VLOOKUP(CI5,Curves!$E$2:$G$102,2,FALSE),0)</f>
        <v>6.1836546545362081E-2</v>
      </c>
      <c r="CJ10" s="155">
        <f>IFERROR(VLOOKUP(CJ5,Curves!$E$2:$G$102,2,FALSE),0)</f>
        <v>6.1836546545362081E-2</v>
      </c>
      <c r="CK10" s="155">
        <f>IFERROR(VLOOKUP(CK5,Curves!$E$2:$G$102,2,FALSE),0)</f>
        <v>6.1836546545361859E-2</v>
      </c>
      <c r="CL10" s="155">
        <f>IFERROR(VLOOKUP(CL5,Curves!$E$2:$G$102,2,FALSE),0)</f>
        <v>6.1836546545362081E-2</v>
      </c>
      <c r="CM10" s="155">
        <f>IFERROR(VLOOKUP(CM5,Curves!$E$2:$G$102,2,FALSE),0)</f>
        <v>6.183654654535431E-2</v>
      </c>
      <c r="CN10" s="155">
        <f>IFERROR(VLOOKUP(CN5,Curves!$E$2:$G$102,2,FALSE),0)</f>
        <v>6.1836546545354532E-2</v>
      </c>
      <c r="CO10" s="155">
        <f>IFERROR(VLOOKUP(CO5,Curves!$E$2:$G$102,2,FALSE),0)</f>
        <v>6.1836546545362081E-2</v>
      </c>
      <c r="CP10" s="155">
        <f>IFERROR(VLOOKUP(CP5,Curves!$E$2:$G$102,2,FALSE),0)</f>
        <v>6.1836546545362081E-2</v>
      </c>
      <c r="CQ10" s="155">
        <f>IFERROR(VLOOKUP(CQ5,Curves!$E$2:$G$102,2,FALSE),0)</f>
        <v>6.1836546545362081E-2</v>
      </c>
      <c r="CR10" s="155">
        <f>IFERROR(VLOOKUP(CR5,Curves!$E$2:$G$102,2,FALSE),0)</f>
        <v>6.1836546545362081E-2</v>
      </c>
      <c r="CS10" s="155">
        <f>IFERROR(VLOOKUP(CS5,Curves!$E$2:$G$102,2,FALSE),0)</f>
        <v>6.1836546545354532E-2</v>
      </c>
      <c r="CT10" s="155">
        <f>IFERROR(VLOOKUP(CT5,Curves!$E$2:$G$102,2,FALSE),0)</f>
        <v>6.1836546545354532E-2</v>
      </c>
      <c r="CU10" s="155">
        <f>IFERROR(VLOOKUP(CU5,Curves!$E$2:$G$102,2,FALSE),0)</f>
        <v>6.1836546545361859E-2</v>
      </c>
      <c r="CV10" s="155">
        <f>IFERROR(VLOOKUP(CV5,Curves!$E$2:$G$102,2,FALSE),0)</f>
        <v>6.1836546545362303E-2</v>
      </c>
      <c r="CW10" s="155">
        <f>IFERROR(VLOOKUP(CW5,Curves!$E$2:$G$102,2,FALSE),0)</f>
        <v>6.1836546545361859E-2</v>
      </c>
      <c r="CX10" s="155">
        <f>IFERROR(VLOOKUP(CX5,Curves!$E$2:$G$102,2,FALSE),0)</f>
        <v>6.1836546545362081E-2</v>
      </c>
      <c r="CY10" s="155">
        <f>IFERROR(VLOOKUP(CY5,Curves!$E$2:$G$102,2,FALSE),0)</f>
        <v>6.183654654535431E-2</v>
      </c>
      <c r="CZ10" s="155">
        <f>IFERROR(VLOOKUP(CZ5,Curves!$E$2:$G$102,2,FALSE),0)</f>
        <v>6.1836546545354532E-2</v>
      </c>
      <c r="DA10" s="155">
        <f>IFERROR(VLOOKUP(DA5,Curves!$E$2:$G$102,2,FALSE),0)</f>
        <v>6.1836546545361859E-2</v>
      </c>
      <c r="DB10" s="155">
        <f>IFERROR(VLOOKUP(DB5,Curves!$E$2:$G$102,2,FALSE),0)</f>
        <v>6.1836546545362303E-2</v>
      </c>
      <c r="DC10" s="155"/>
    </row>
    <row r="11" spans="2:1426" x14ac:dyDescent="0.3">
      <c r="C11" s="35" t="s">
        <v>438</v>
      </c>
      <c r="F11" s="156">
        <f>1/((1+F10)^(F5-1))</f>
        <v>1</v>
      </c>
      <c r="G11" s="155">
        <f>F11*(1/(1+G10))</f>
        <v>1</v>
      </c>
      <c r="H11" s="155">
        <f>G11*(1/(1+H10))</f>
        <v>1</v>
      </c>
      <c r="I11" s="155">
        <f>H11*(1/(1+I10))</f>
        <v>1</v>
      </c>
      <c r="J11" s="155">
        <f t="shared" ref="J11:Q11" si="25">I11*(1/(1+J10))</f>
        <v>1</v>
      </c>
      <c r="K11" s="155">
        <f t="shared" si="25"/>
        <v>1</v>
      </c>
      <c r="L11" s="155">
        <f t="shared" si="25"/>
        <v>1</v>
      </c>
      <c r="M11" s="155">
        <f t="shared" si="25"/>
        <v>1</v>
      </c>
      <c r="N11" s="155">
        <f t="shared" si="25"/>
        <v>1</v>
      </c>
      <c r="O11" s="155">
        <f t="shared" si="25"/>
        <v>0.92115784179617843</v>
      </c>
      <c r="P11" s="155">
        <f t="shared" si="25"/>
        <v>0.8375104262109071</v>
      </c>
      <c r="Q11" s="155">
        <f t="shared" si="25"/>
        <v>0.77772433193955304</v>
      </c>
      <c r="R11" s="155">
        <f>Q11*(1/(1+R10))</f>
        <v>0.72900092086518276</v>
      </c>
      <c r="S11" s="155">
        <f t="shared" ref="S11:CD11" si="26">R11*(1/(1+S10))</f>
        <v>0.68554366313650394</v>
      </c>
      <c r="T11" s="155">
        <f t="shared" si="26"/>
        <v>0.64533337935953872</v>
      </c>
      <c r="U11" s="155">
        <f t="shared" si="26"/>
        <v>0.60767035620909671</v>
      </c>
      <c r="V11" s="155">
        <f t="shared" si="26"/>
        <v>0.57225918595067937</v>
      </c>
      <c r="W11" s="155">
        <f t="shared" si="26"/>
        <v>0.5389268218476202</v>
      </c>
      <c r="X11" s="155">
        <f t="shared" si="26"/>
        <v>0.50754029943278356</v>
      </c>
      <c r="Y11" s="155">
        <f t="shared" si="26"/>
        <v>0.47798292361140848</v>
      </c>
      <c r="Z11" s="155">
        <f t="shared" si="26"/>
        <v>0.45014721484677067</v>
      </c>
      <c r="AA11" s="155">
        <f t="shared" si="26"/>
        <v>0.42393263920981794</v>
      </c>
      <c r="AB11" s="155">
        <f t="shared" si="26"/>
        <v>0.39924471214592627</v>
      </c>
      <c r="AC11" s="155">
        <f t="shared" si="26"/>
        <v>0.3759945066905242</v>
      </c>
      <c r="AD11" s="155">
        <f t="shared" si="26"/>
        <v>0.35409829025083267</v>
      </c>
      <c r="AE11" s="155">
        <f t="shared" si="26"/>
        <v>0.33347721088511406</v>
      </c>
      <c r="AF11" s="155">
        <f t="shared" si="26"/>
        <v>0.3140570098919242</v>
      </c>
      <c r="AG11" s="155">
        <f t="shared" si="26"/>
        <v>0.29576775341752948</v>
      </c>
      <c r="AH11" s="155">
        <f t="shared" si="26"/>
        <v>0.27854358034022292</v>
      </c>
      <c r="AI11" s="155">
        <f t="shared" si="26"/>
        <v>0.26232246502021067</v>
      </c>
      <c r="AJ11" s="155">
        <f t="shared" si="26"/>
        <v>0.24704599391792226</v>
      </c>
      <c r="AK11" s="155">
        <f t="shared" si="26"/>
        <v>0.23265915523582534</v>
      </c>
      <c r="AL11" s="155">
        <f t="shared" si="26"/>
        <v>0.21911014081473187</v>
      </c>
      <c r="AM11" s="155">
        <f t="shared" si="26"/>
        <v>0.20635015956795366</v>
      </c>
      <c r="AN11" s="155">
        <f t="shared" si="26"/>
        <v>0.19433326178054544</v>
      </c>
      <c r="AO11" s="155">
        <f t="shared" si="26"/>
        <v>0.18301617364066036</v>
      </c>
      <c r="AP11" s="155">
        <f t="shared" si="26"/>
        <v>0.17235814140707037</v>
      </c>
      <c r="AQ11" s="155">
        <f t="shared" si="26"/>
        <v>0.16232078465167718</v>
      </c>
      <c r="AR11" s="155">
        <f t="shared" si="26"/>
        <v>0.15286795804851622</v>
      </c>
      <c r="AS11" s="155">
        <f t="shared" si="26"/>
        <v>0.14396562121153755</v>
      </c>
      <c r="AT11" s="155">
        <f t="shared" si="26"/>
        <v>0.13558171611245001</v>
      </c>
      <c r="AU11" s="155">
        <f t="shared" si="26"/>
        <v>0.12768605163719365</v>
      </c>
      <c r="AV11" s="155">
        <f t="shared" si="26"/>
        <v>0.12025019486531612</v>
      </c>
      <c r="AW11" s="155">
        <f t="shared" si="26"/>
        <v>0.11324736868074918</v>
      </c>
      <c r="AX11" s="155">
        <f t="shared" si="26"/>
        <v>0.10665235534526936</v>
      </c>
      <c r="AY11" s="155">
        <f t="shared" si="26"/>
        <v>0.1004414056873993</v>
      </c>
      <c r="AZ11" s="155">
        <f t="shared" si="26"/>
        <v>9.4592153579740046E-2</v>
      </c>
      <c r="BA11" s="155">
        <f t="shared" si="26"/>
        <v>8.9083535396753302E-2</v>
      </c>
      <c r="BB11" s="155">
        <f t="shared" si="26"/>
        <v>8.3895714162959378E-2</v>
      </c>
      <c r="BC11" s="155">
        <f t="shared" si="26"/>
        <v>7.9010008118396979E-2</v>
      </c>
      <c r="BD11" s="155">
        <f t="shared" si="26"/>
        <v>7.4408823444109665E-2</v>
      </c>
      <c r="BE11" s="155">
        <f t="shared" si="26"/>
        <v>7.0075590905394738E-2</v>
      </c>
      <c r="BF11" s="155">
        <f t="shared" si="26"/>
        <v>6.5994706184659774E-2</v>
      </c>
      <c r="BG11" s="155">
        <f t="shared" si="26"/>
        <v>6.2151473689025502E-2</v>
      </c>
      <c r="BH11" s="155">
        <f t="shared" si="26"/>
        <v>5.8532053630318874E-2</v>
      </c>
      <c r="BI11" s="155">
        <f t="shared" si="26"/>
        <v>5.5123412186885372E-2</v>
      </c>
      <c r="BJ11" s="155">
        <f t="shared" si="26"/>
        <v>5.191327456775427E-2</v>
      </c>
      <c r="BK11" s="155">
        <f t="shared" si="26"/>
        <v>4.8890080810132026E-2</v>
      </c>
      <c r="BL11" s="155">
        <f t="shared" si="26"/>
        <v>4.6042944151050105E-2</v>
      </c>
      <c r="BM11" s="155">
        <f t="shared" si="26"/>
        <v>4.3361611823259531E-2</v>
      </c>
      <c r="BN11" s="155">
        <f t="shared" si="26"/>
        <v>4.0836428134193456E-2</v>
      </c>
      <c r="BO11" s="155">
        <f t="shared" si="26"/>
        <v>3.84582996950453E-2</v>
      </c>
      <c r="BP11" s="155">
        <f t="shared" si="26"/>
        <v>3.6218662674747507E-2</v>
      </c>
      <c r="BQ11" s="155">
        <f t="shared" si="26"/>
        <v>3.4109451960928745E-2</v>
      </c>
      <c r="BR11" s="155">
        <f t="shared" si="26"/>
        <v>3.2123072116798317E-2</v>
      </c>
      <c r="BS11" s="155">
        <f t="shared" si="26"/>
        <v>3.02523700293699E-2</v>
      </c>
      <c r="BT11" s="155">
        <f t="shared" si="26"/>
        <v>2.8490609150527778E-2</v>
      </c>
      <c r="BU11" s="155">
        <f t="shared" si="26"/>
        <v>2.6831445238177858E-2</v>
      </c>
      <c r="BV11" s="155">
        <f t="shared" si="26"/>
        <v>2.5268903510123827E-2</v>
      </c>
      <c r="BW11" s="155">
        <f t="shared" si="26"/>
        <v>2.3797357128397097E-2</v>
      </c>
      <c r="BX11" s="155">
        <f t="shared" si="26"/>
        <v>2.2411506936562641E-2</v>
      </c>
      <c r="BY11" s="155">
        <f t="shared" si="26"/>
        <v>2.110636237703202E-2</v>
      </c>
      <c r="BZ11" s="155">
        <f t="shared" si="26"/>
        <v>1.9877223519665786E-2</v>
      </c>
      <c r="CA11" s="155">
        <f t="shared" si="26"/>
        <v>1.8719664136947999E-2</v>
      </c>
      <c r="CB11" s="155">
        <f t="shared" si="26"/>
        <v>1.7629515764786583E-2</v>
      </c>
      <c r="CC11" s="155">
        <f t="shared" si="26"/>
        <v>1.6602852691540354E-2</v>
      </c>
      <c r="CD11" s="155">
        <f t="shared" si="26"/>
        <v>1.5635977821216458E-2</v>
      </c>
      <c r="CE11" s="155">
        <f t="shared" ref="CE11:DB11" si="27">CD11*(1/(1+CE10))</f>
        <v>1.4725409359931541E-2</v>
      </c>
      <c r="CF11" s="155">
        <f t="shared" si="27"/>
        <v>1.3867868277693122E-2</v>
      </c>
      <c r="CG11" s="155">
        <f t="shared" si="27"/>
        <v>1.3060266500349525E-2</v>
      </c>
      <c r="CH11" s="155">
        <f t="shared" si="27"/>
        <v>1.2299695789187633E-2</v>
      </c>
      <c r="CI11" s="155">
        <f t="shared" si="27"/>
        <v>1.1583417268132412E-2</v>
      </c>
      <c r="CJ11" s="155">
        <f t="shared" si="27"/>
        <v>1.0908851560834428E-2</v>
      </c>
      <c r="CK11" s="155">
        <f t="shared" si="27"/>
        <v>1.0273569502129017E-2</v>
      </c>
      <c r="CL11" s="155">
        <f t="shared" si="27"/>
        <v>9.6752833904178732E-3</v>
      </c>
      <c r="CM11" s="155">
        <f t="shared" si="27"/>
        <v>9.1118387494723615E-3</v>
      </c>
      <c r="CN11" s="155">
        <f t="shared" si="27"/>
        <v>8.5812065699917648E-3</v>
      </c>
      <c r="CO11" s="155">
        <f t="shared" si="27"/>
        <v>8.0814760029783664E-3</v>
      </c>
      <c r="CP11" s="155">
        <f t="shared" si="27"/>
        <v>7.6108474786172019E-3</v>
      </c>
      <c r="CQ11" s="155">
        <f t="shared" si="27"/>
        <v>7.1676262258807679E-3</v>
      </c>
      <c r="CR11" s="155">
        <f t="shared" si="27"/>
        <v>6.750216169522814E-3</v>
      </c>
      <c r="CS11" s="155">
        <f t="shared" si="27"/>
        <v>6.3571141824835375E-3</v>
      </c>
      <c r="CT11" s="155">
        <f t="shared" si="27"/>
        <v>5.9869046730084505E-3</v>
      </c>
      <c r="CU11" s="155">
        <f t="shared" si="27"/>
        <v>5.6382544869891509E-3</v>
      </c>
      <c r="CV11" s="155">
        <f t="shared" si="27"/>
        <v>5.3099081071686215E-3</v>
      </c>
      <c r="CW11" s="155">
        <f t="shared" si="27"/>
        <v>5.0006831319228673E-3</v>
      </c>
      <c r="CX11" s="155">
        <f t="shared" si="27"/>
        <v>4.7094660173379477E-3</v>
      </c>
      <c r="CY11" s="155">
        <f t="shared" si="27"/>
        <v>4.4352080672491641E-3</v>
      </c>
      <c r="CZ11" s="155">
        <f t="shared" si="27"/>
        <v>4.1769216568020261E-3</v>
      </c>
      <c r="DA11" s="155">
        <f t="shared" si="27"/>
        <v>3.9336766759360993E-3</v>
      </c>
      <c r="DB11" s="155">
        <f t="shared" si="27"/>
        <v>3.704597179984189E-3</v>
      </c>
    </row>
    <row r="12" spans="2:1426" x14ac:dyDescent="0.3">
      <c r="F12" s="88"/>
    </row>
    <row r="13" spans="2:1426" x14ac:dyDescent="0.3">
      <c r="C13" s="37" t="s">
        <v>439</v>
      </c>
      <c r="E13" s="75" t="s">
        <v>440</v>
      </c>
      <c r="F13" s="144">
        <v>0</v>
      </c>
      <c r="G13" s="144">
        <v>0.5</v>
      </c>
      <c r="H13" s="144">
        <v>1</v>
      </c>
      <c r="CD13" s="35">
        <v>99662.440817650218</v>
      </c>
      <c r="CE13" s="35">
        <v>99662.440817650218</v>
      </c>
      <c r="CF13" s="35">
        <v>99662.440817650218</v>
      </c>
      <c r="CG13" s="35">
        <v>99662.440817650218</v>
      </c>
      <c r="CH13" s="35">
        <v>99662.440817650218</v>
      </c>
      <c r="CI13" s="35">
        <v>99662.440817650218</v>
      </c>
      <c r="CJ13" s="35">
        <v>99662.440817650218</v>
      </c>
      <c r="CK13" s="35">
        <v>99662.440817650218</v>
      </c>
      <c r="CL13" s="35">
        <v>99662.440817650218</v>
      </c>
      <c r="CM13" s="35">
        <v>99662.440817650218</v>
      </c>
      <c r="CN13" s="35">
        <v>99662.440817650218</v>
      </c>
      <c r="CO13" s="35">
        <v>99662.440817650218</v>
      </c>
      <c r="CP13" s="35">
        <v>99662.440817650218</v>
      </c>
      <c r="CQ13" s="35">
        <v>99662.440817650218</v>
      </c>
      <c r="CR13" s="35">
        <v>99662.440817650218</v>
      </c>
      <c r="CS13" s="35">
        <v>99662.440817650218</v>
      </c>
      <c r="CT13" s="35">
        <v>99662.440817650218</v>
      </c>
      <c r="CU13" s="35">
        <v>99662.440817650218</v>
      </c>
      <c r="CV13" s="35">
        <v>99662.440817650218</v>
      </c>
      <c r="CW13" s="35">
        <v>99662.440817650218</v>
      </c>
      <c r="CX13" s="35">
        <v>99662.440817650218</v>
      </c>
      <c r="CY13" s="35">
        <v>99662.440817650218</v>
      </c>
      <c r="CZ13" s="35">
        <v>99662.440817650218</v>
      </c>
      <c r="DA13" s="35">
        <v>99662.440817650218</v>
      </c>
    </row>
    <row r="14" spans="2:1426" x14ac:dyDescent="0.3">
      <c r="B14" s="35" t="s">
        <v>441</v>
      </c>
      <c r="C14" s="30" t="s">
        <v>442</v>
      </c>
      <c r="D14" s="38"/>
      <c r="E14" s="76" t="s">
        <v>443</v>
      </c>
      <c r="F14" s="38">
        <f ca="1">IFERROR(Volume*IF(F$5=0,0,IF(F$5=1,0.5,1))*OFFSET(IFRS17_CF!F14,0,-NewBusinessYear+1),0)</f>
        <v>0</v>
      </c>
      <c r="G14" s="38">
        <f ca="1">IFERROR(Volume*IF(G$5=0,0,IF(G$5=1,0.5,1))*OFFSET(IFRS17_CF!G14,0,-NewBusinessYear+1),0)</f>
        <v>0</v>
      </c>
      <c r="H14" s="38">
        <f ca="1">IFERROR(Volume*IF(H$5=0,0,IF(H$5=1,0.5,1))*OFFSET(IFRS17_CF!H14,0,-NewBusinessYear+1),0)</f>
        <v>0</v>
      </c>
      <c r="I14" s="38">
        <f ca="1">IFERROR(Volume*IF(I$5=0,0,IF(I$5=1,0.5,1))*OFFSET(IFRS17_CF!I14,0,-NewBusinessYear+1),0)</f>
        <v>0</v>
      </c>
      <c r="J14" s="38">
        <f ca="1">IFERROR(Volume*IF(J$5=0,0,IF(J$5=1,0.5,1))*OFFSET(IFRS17_CF!J14,0,-NewBusinessYear+1),0)</f>
        <v>0</v>
      </c>
      <c r="K14" s="38">
        <f ca="1">IFERROR(Volume*IF(K$5=0,0,IF(K$5=1,0.5,1))*OFFSET(IFRS17_CF!K14,0,-NewBusinessYear+1),0)</f>
        <v>0</v>
      </c>
      <c r="L14" s="38">
        <f ca="1">IFERROR(Volume*IF(L$5=0,0,IF(L$5=1,0.5,1))*OFFSET(IFRS17_CF!L14,0,-NewBusinessYear+1),0)</f>
        <v>0</v>
      </c>
      <c r="M14" s="38">
        <f ca="1">IFERROR(Volume*IF(M$5=0,0,IF(M$5=1,0.5,1))*OFFSET(IFRS17_CF!M14,0,-NewBusinessYear+1),0)</f>
        <v>0</v>
      </c>
      <c r="N14" s="38">
        <f ca="1">IFERROR(Volume*IF(N$5=0,0,IF(N$5=1,0.5,1))*OFFSET(IFRS17_CF!N14,0,-NewBusinessYear+1),0)</f>
        <v>0</v>
      </c>
      <c r="O14" s="38">
        <f ca="1">IFERROR(Volume*IF(O$5=0,0,IF(O$5=1,0.5,1))*OFFSET(IFRS17_CF!O14,0,-NewBusinessYear+1),0)</f>
        <v>771770.00807533844</v>
      </c>
      <c r="P14" s="38">
        <f ca="1">IFERROR(Volume*IF(P$5=0,0,IF(P$5=1,0.5,1))*OFFSET(IFRS17_CF!P14,0,-NewBusinessYear+1),0)</f>
        <v>985915.57780178241</v>
      </c>
      <c r="Q14" s="38">
        <f ca="1">IFERROR(Volume*IF(Q$5=0,0,IF(Q$5=1,0.5,1))*OFFSET(IFRS17_CF!Q14,0,-NewBusinessYear+1),0)</f>
        <v>776477.89253017714</v>
      </c>
      <c r="R14" s="38">
        <f ca="1">IFERROR(Volume*IF(R$5=0,0,IF(R$5=1,0.5,1))*OFFSET(IFRS17_CF!R14,0,-NewBusinessYear+1),0)</f>
        <v>684741.59892768622</v>
      </c>
      <c r="S14" s="38">
        <f ca="1">IFERROR(Volume*IF(S$5=0,0,IF(S$5=1,0.5,1))*OFFSET(IFRS17_CF!S14,0,-NewBusinessYear+1),0)</f>
        <v>602675.94158466882</v>
      </c>
      <c r="T14" s="38">
        <f ca="1">IFERROR(Volume*IF(T$5=0,0,IF(T$5=1,0.5,1))*OFFSET(IFRS17_CF!T14,0,-NewBusinessYear+1),0)</f>
        <v>530724.06994660164</v>
      </c>
      <c r="U14" s="38">
        <f ca="1">IFERROR(Volume*IF(U$5=0,0,IF(U$5=1,0.5,1))*OFFSET(IFRS17_CF!U14,0,-NewBusinessYear+1),0)</f>
        <v>466849.6172326348</v>
      </c>
      <c r="V14" s="38">
        <f ca="1">IFERROR(Volume*IF(V$5=0,0,IF(V$5=1,0.5,1))*OFFSET(IFRS17_CF!V14,0,-NewBusinessYear+1),0)</f>
        <v>408825.81617887889</v>
      </c>
      <c r="W14" s="38">
        <f ca="1">IFERROR(Volume*IF(W$5=0,0,IF(W$5=1,0.5,1))*OFFSET(IFRS17_CF!W14,0,-NewBusinessYear+1),0)</f>
        <v>356292.34040994494</v>
      </c>
      <c r="X14" s="38">
        <f ca="1">IFERROR(Volume*IF(X$5=0,0,IF(X$5=1,0.5,1))*OFFSET(IFRS17_CF!X14,0,-NewBusinessYear+1),0)</f>
        <v>308894.65217805124</v>
      </c>
      <c r="Y14" s="38">
        <f ca="1">IFERROR(Volume*IF(Y$5=0,0,IF(Y$5=1,0.5,1))*OFFSET(IFRS17_CF!Y14,0,-NewBusinessYear+1),0)</f>
        <v>266269.91318579222</v>
      </c>
      <c r="Z14" s="38">
        <f ca="1">IFERROR(Volume*IF(Z$5=0,0,IF(Z$5=1,0.5,1))*OFFSET(IFRS17_CF!Z14,0,-NewBusinessYear+1),0)</f>
        <v>228064.14798377088</v>
      </c>
      <c r="AA14" s="38">
        <f ca="1">IFERROR(Volume*IF(AA$5=0,0,IF(AA$5=1,0.5,1))*OFFSET(IFRS17_CF!AA14,0,-NewBusinessYear+1),0)</f>
        <v>192772.53441624084</v>
      </c>
      <c r="AB14" s="38">
        <f ca="1">IFERROR(Volume*IF(AB$5=0,0,IF(AB$5=1,0.5,1))*OFFSET(IFRS17_CF!AB14,0,-NewBusinessYear+1),0)</f>
        <v>160469.88937969631</v>
      </c>
      <c r="AC14" s="38">
        <f ca="1">IFERROR(Volume*IF(AC$5=0,0,IF(AC$5=1,0.5,1))*OFFSET(IFRS17_CF!AC14,0,-NewBusinessYear+1),0)</f>
        <v>131236.10572681684</v>
      </c>
      <c r="AD14" s="38">
        <f ca="1">IFERROR(Volume*IF(AD$5=0,0,IF(AD$5=1,0.5,1))*OFFSET(IFRS17_CF!AD14,0,-NewBusinessYear+1),0)</f>
        <v>105144.48038398576</v>
      </c>
      <c r="AE14" s="38">
        <f ca="1">IFERROR(Volume*IF(AE$5=0,0,IF(AE$5=1,0.5,1))*OFFSET(IFRS17_CF!AE14,0,-NewBusinessYear+1),0)</f>
        <v>82247.607937191438</v>
      </c>
      <c r="AF14" s="38">
        <f ca="1">IFERROR(Volume*IF(AF$5=0,0,IF(AF$5=1,0.5,1))*OFFSET(IFRS17_CF!AF14,0,-NewBusinessYear+1),0)</f>
        <v>62561.4790237712</v>
      </c>
      <c r="AG14" s="38">
        <f ca="1">IFERROR(Volume*IF(AG$5=0,0,IF(AG$5=1,0.5,1))*OFFSET(IFRS17_CF!AG14,0,-NewBusinessYear+1),0)</f>
        <v>46049.049091260866</v>
      </c>
      <c r="AH14" s="38">
        <f ca="1">IFERROR(Volume*IF(AH$5=0,0,IF(AH$5=1,0.5,1))*OFFSET(IFRS17_CF!AH14,0,-NewBusinessYear+1),0)</f>
        <v>32605.268222130246</v>
      </c>
      <c r="AI14" s="38">
        <f ca="1">IFERROR(Volume*IF(AI$5=0,0,IF(AI$5=1,0.5,1))*OFFSET(IFRS17_CF!AI14,0,-NewBusinessYear+1),0)</f>
        <v>22046.250821028687</v>
      </c>
      <c r="AJ14" s="38">
        <f ca="1">IFERROR(Volume*IF(AJ$5=0,0,IF(AJ$5=1,0.5,1))*OFFSET(IFRS17_CF!AJ14,0,-NewBusinessYear+1),0)</f>
        <v>14105.679664140589</v>
      </c>
      <c r="AK14" s="38">
        <f ca="1">IFERROR(Volume*IF(AK$5=0,0,IF(AK$5=1,0.5,1))*OFFSET(IFRS17_CF!AK14,0,-NewBusinessYear+1),0)</f>
        <v>8714.5238251346636</v>
      </c>
      <c r="AL14" s="38">
        <f ca="1">IFERROR(Volume*IF(AL$5=0,0,IF(AL$5=1,0.5,1))*OFFSET(IFRS17_CF!AL14,0,-NewBusinessYear+1),0)</f>
        <v>5205.4270861536224</v>
      </c>
      <c r="AM14" s="38">
        <f ca="1">IFERROR(Volume*IF(AM$5=0,0,IF(AM$5=1,0.5,1))*OFFSET(IFRS17_CF!AM14,0,-NewBusinessYear+1),0)</f>
        <v>3001.4899197511409</v>
      </c>
      <c r="AN14" s="38">
        <f ca="1">IFERROR(Volume*IF(AN$5=0,0,IF(AN$5=1,0.5,1))*OFFSET(IFRS17_CF!AN14,0,-NewBusinessYear+1),0)</f>
        <v>1666.1608247116985</v>
      </c>
      <c r="AO14" s="38">
        <f ca="1">IFERROR(Volume*IF(AO$5=0,0,IF(AO$5=1,0.5,1))*OFFSET(IFRS17_CF!AO14,0,-NewBusinessYear+1),0)</f>
        <v>0</v>
      </c>
      <c r="AP14" s="38">
        <f ca="1">IFERROR(Volume*IF(AP$5=0,0,IF(AP$5=1,0.5,1))*OFFSET(IFRS17_CF!AP14,0,-NewBusinessYear+1),0)</f>
        <v>0</v>
      </c>
      <c r="AQ14" s="38">
        <f ca="1">IFERROR(Volume*IF(AQ$5=0,0,IF(AQ$5=1,0.5,1))*OFFSET(IFRS17_CF!AQ14,0,-NewBusinessYear+1),0)</f>
        <v>0</v>
      </c>
      <c r="AR14" s="38">
        <f ca="1">IFERROR(Volume*IF(AR$5=0,0,IF(AR$5=1,0.5,1))*OFFSET(IFRS17_CF!AR14,0,-NewBusinessYear+1),0)</f>
        <v>0</v>
      </c>
      <c r="AS14" s="38">
        <f ca="1">IFERROR(Volume*IF(AS$5=0,0,IF(AS$5=1,0.5,1))*OFFSET(IFRS17_CF!AS14,0,-NewBusinessYear+1),0)</f>
        <v>0</v>
      </c>
      <c r="AT14" s="38">
        <f ca="1">IFERROR(Volume*IF(AT$5=0,0,IF(AT$5=1,0.5,1))*OFFSET(IFRS17_CF!AT14,0,-NewBusinessYear+1),0)</f>
        <v>0</v>
      </c>
      <c r="AU14" s="38">
        <f ca="1">IFERROR(Volume*IF(AU$5=0,0,IF(AU$5=1,0.5,1))*OFFSET(IFRS17_CF!AU14,0,-NewBusinessYear+1),0)</f>
        <v>0</v>
      </c>
      <c r="AV14" s="38">
        <f ca="1">IFERROR(Volume*IF(AV$5=0,0,IF(AV$5=1,0.5,1))*OFFSET(IFRS17_CF!AV14,0,-NewBusinessYear+1),0)</f>
        <v>0</v>
      </c>
      <c r="AW14" s="38">
        <f ca="1">IFERROR(Volume*IF(AW$5=0,0,IF(AW$5=1,0.5,1))*OFFSET(IFRS17_CF!AW14,0,-NewBusinessYear+1),0)</f>
        <v>0</v>
      </c>
      <c r="AX14" s="38">
        <f ca="1">IFERROR(Volume*IF(AX$5=0,0,IF(AX$5=1,0.5,1))*OFFSET(IFRS17_CF!AX14,0,-NewBusinessYear+1),0)</f>
        <v>0</v>
      </c>
      <c r="AY14" s="38">
        <f ca="1">IFERROR(Volume*IF(AY$5=0,0,IF(AY$5=1,0.5,1))*OFFSET(IFRS17_CF!AY14,0,-NewBusinessYear+1),0)</f>
        <v>0</v>
      </c>
      <c r="AZ14" s="38">
        <f ca="1">IFERROR(Volume*IF(AZ$5=0,0,IF(AZ$5=1,0.5,1))*OFFSET(IFRS17_CF!AZ14,0,-NewBusinessYear+1),0)</f>
        <v>0</v>
      </c>
      <c r="BA14" s="38">
        <f ca="1">IFERROR(Volume*IF(BA$5=0,0,IF(BA$5=1,0.5,1))*OFFSET(IFRS17_CF!BA14,0,-NewBusinessYear+1),0)</f>
        <v>0</v>
      </c>
      <c r="BB14" s="38">
        <f ca="1">IFERROR(Volume*IF(BB$5=0,0,IF(BB$5=1,0.5,1))*OFFSET(IFRS17_CF!BB14,0,-NewBusinessYear+1),0)</f>
        <v>0</v>
      </c>
      <c r="BC14" s="38">
        <f ca="1">IFERROR(Volume*IF(BC$5=0,0,IF(BC$5=1,0.5,1))*OFFSET(IFRS17_CF!BC14,0,-NewBusinessYear+1),0)</f>
        <v>0</v>
      </c>
      <c r="BD14" s="38">
        <f ca="1">IFERROR(Volume*IF(BD$5=0,0,IF(BD$5=1,0.5,1))*OFFSET(IFRS17_CF!BD14,0,-NewBusinessYear+1),0)</f>
        <v>0</v>
      </c>
      <c r="BE14" s="38">
        <f ca="1">IFERROR(Volume*IF(BE$5=0,0,IF(BE$5=1,0.5,1))*OFFSET(IFRS17_CF!BE14,0,-NewBusinessYear+1),0)</f>
        <v>0</v>
      </c>
      <c r="BF14" s="38">
        <f ca="1">IFERROR(Volume*IF(BF$5=0,0,IF(BF$5=1,0.5,1))*OFFSET(IFRS17_CF!BF14,0,-NewBusinessYear+1),0)</f>
        <v>0</v>
      </c>
      <c r="BG14" s="38">
        <f ca="1">IFERROR(Volume*IF(BG$5=0,0,IF(BG$5=1,0.5,1))*OFFSET(IFRS17_CF!BG14,0,-NewBusinessYear+1),0)</f>
        <v>0</v>
      </c>
      <c r="BH14" s="38">
        <f ca="1">IFERROR(Volume*IF(BH$5=0,0,IF(BH$5=1,0.5,1))*OFFSET(IFRS17_CF!BH14,0,-NewBusinessYear+1),0)</f>
        <v>0</v>
      </c>
      <c r="BI14" s="38">
        <f ca="1">IFERROR(Volume*IF(BI$5=0,0,IF(BI$5=1,0.5,1))*OFFSET(IFRS17_CF!BI14,0,-NewBusinessYear+1),0)</f>
        <v>0</v>
      </c>
      <c r="BJ14" s="38">
        <f ca="1">IFERROR(Volume*IF(BJ$5=0,0,IF(BJ$5=1,0.5,1))*OFFSET(IFRS17_CF!BJ14,0,-NewBusinessYear+1),0)</f>
        <v>0</v>
      </c>
      <c r="BK14" s="38">
        <f ca="1">IFERROR(Volume*IF(BK$5=0,0,IF(BK$5=1,0.5,1))*OFFSET(IFRS17_CF!BK14,0,-NewBusinessYear+1),0)</f>
        <v>0</v>
      </c>
      <c r="BL14" s="38">
        <f ca="1">IFERROR(Volume*IF(BL$5=0,0,IF(BL$5=1,0.5,1))*OFFSET(IFRS17_CF!BL14,0,-NewBusinessYear+1),0)</f>
        <v>0</v>
      </c>
      <c r="BM14" s="38">
        <f ca="1">IFERROR(Volume*IF(BM$5=0,0,IF(BM$5=1,0.5,1))*OFFSET(IFRS17_CF!BM14,0,-NewBusinessYear+1),0)</f>
        <v>0</v>
      </c>
      <c r="BN14" s="38">
        <f ca="1">IFERROR(Volume*IF(BN$5=0,0,IF(BN$5=1,0.5,1))*OFFSET(IFRS17_CF!BN14,0,-NewBusinessYear+1),0)</f>
        <v>0</v>
      </c>
      <c r="BO14" s="38">
        <f ca="1">IFERROR(Volume*IF(BO$5=0,0,IF(BO$5=1,0.5,1))*OFFSET(IFRS17_CF!BO14,0,-NewBusinessYear+1),0)</f>
        <v>0</v>
      </c>
      <c r="BP14" s="38">
        <f ca="1">IFERROR(Volume*IF(BP$5=0,0,IF(BP$5=1,0.5,1))*OFFSET(IFRS17_CF!BP14,0,-NewBusinessYear+1),0)</f>
        <v>0</v>
      </c>
      <c r="BQ14" s="38">
        <f ca="1">IFERROR(Volume*IF(BQ$5=0,0,IF(BQ$5=1,0.5,1))*OFFSET(IFRS17_CF!BQ14,0,-NewBusinessYear+1),0)</f>
        <v>0</v>
      </c>
      <c r="BR14" s="38">
        <f ca="1">IFERROR(Volume*IF(BR$5=0,0,IF(BR$5=1,0.5,1))*OFFSET(IFRS17_CF!BR14,0,-NewBusinessYear+1),0)</f>
        <v>0</v>
      </c>
      <c r="BS14" s="38">
        <f ca="1">IFERROR(Volume*IF(BS$5=0,0,IF(BS$5=1,0.5,1))*OFFSET(IFRS17_CF!BS14,0,-NewBusinessYear+1),0)</f>
        <v>0</v>
      </c>
      <c r="BT14" s="38">
        <f ca="1">IFERROR(Volume*IF(BT$5=0,0,IF(BT$5=1,0.5,1))*OFFSET(IFRS17_CF!BT14,0,-NewBusinessYear+1),0)</f>
        <v>0</v>
      </c>
      <c r="BU14" s="38">
        <f ca="1">IFERROR(Volume*IF(BU$5=0,0,IF(BU$5=1,0.5,1))*OFFSET(IFRS17_CF!BU14,0,-NewBusinessYear+1),0)</f>
        <v>0</v>
      </c>
      <c r="BV14" s="38">
        <f ca="1">IFERROR(Volume*IF(BV$5=0,0,IF(BV$5=1,0.5,1))*OFFSET(IFRS17_CF!BV14,0,-NewBusinessYear+1),0)</f>
        <v>0</v>
      </c>
      <c r="BW14" s="38">
        <f ca="1">IFERROR(Volume*IF(BW$5=0,0,IF(BW$5=1,0.5,1))*OFFSET(IFRS17_CF!BW14,0,-NewBusinessYear+1),0)</f>
        <v>0</v>
      </c>
      <c r="BX14" s="38">
        <f ca="1">IFERROR(Volume*IF(BX$5=0,0,IF(BX$5=1,0.5,1))*OFFSET(IFRS17_CF!BX14,0,-NewBusinessYear+1),0)</f>
        <v>0</v>
      </c>
      <c r="BY14" s="38">
        <f ca="1">IFERROR(Volume*IF(BY$5=0,0,IF(BY$5=1,0.5,1))*OFFSET(IFRS17_CF!BY14,0,-NewBusinessYear+1),0)</f>
        <v>0</v>
      </c>
      <c r="BZ14" s="38">
        <f ca="1">IFERROR(Volume*IF(BZ$5=0,0,IF(BZ$5=1,0.5,1))*OFFSET(IFRS17_CF!BZ14,0,-NewBusinessYear+1),0)</f>
        <v>0</v>
      </c>
      <c r="CA14" s="38">
        <f ca="1">IFERROR(Volume*IF(CA$5=0,0,IF(CA$5=1,0.5,1))*OFFSET(IFRS17_CF!CA14,0,-NewBusinessYear+1),0)</f>
        <v>0</v>
      </c>
      <c r="CB14" s="38">
        <f ca="1">IFERROR(Volume*IF(CB$5=0,0,IF(CB$5=1,0.5,1))*OFFSET(IFRS17_CF!CB14,0,-NewBusinessYear+1),0)</f>
        <v>0</v>
      </c>
      <c r="CC14" s="38">
        <f ca="1">IFERROR(Volume*IF(CC$5=0,0,IF(CC$5=1,0.5,1))*OFFSET(IFRS17_CF!CC14,0,-NewBusinessYear+1),0)</f>
        <v>0</v>
      </c>
      <c r="CD14" s="38">
        <f ca="1">IFERROR(Volume*IF(CD$5=0,0,IF(CD$5=1,0.5,1))*OFFSET(IFRS17_CF!CD14,0,-NewBusinessYear+1),0)</f>
        <v>0</v>
      </c>
      <c r="CE14" s="38">
        <f ca="1">IFERROR(Volume*IF(CE$5=0,0,IF(CE$5=1,0.5,1))*OFFSET(IFRS17_CF!CE14,0,-NewBusinessYear+1),0)</f>
        <v>0</v>
      </c>
      <c r="CF14" s="38">
        <f ca="1">IFERROR(Volume*IF(CF$5=0,0,IF(CF$5=1,0.5,1))*OFFSET(IFRS17_CF!CF14,0,-NewBusinessYear+1),0)</f>
        <v>0</v>
      </c>
      <c r="CG14" s="38">
        <f ca="1">IFERROR(Volume*IF(CG$5=0,0,IF(CG$5=1,0.5,1))*OFFSET(IFRS17_CF!CG14,0,-NewBusinessYear+1),0)</f>
        <v>0</v>
      </c>
      <c r="CH14" s="38">
        <f ca="1">IFERROR(Volume*IF(CH$5=0,0,IF(CH$5=1,0.5,1))*OFFSET(IFRS17_CF!CH14,0,-NewBusinessYear+1),0)</f>
        <v>0</v>
      </c>
      <c r="CI14" s="38">
        <f ca="1">IFERROR(Volume*IF(CI$5=0,0,IF(CI$5=1,0.5,1))*OFFSET(IFRS17_CF!CI14,0,-NewBusinessYear+1),0)</f>
        <v>0</v>
      </c>
      <c r="CJ14" s="38">
        <f ca="1">IFERROR(Volume*IF(CJ$5=0,0,IF(CJ$5=1,0.5,1))*OFFSET(IFRS17_CF!CJ14,0,-NewBusinessYear+1),0)</f>
        <v>0</v>
      </c>
      <c r="CK14" s="38">
        <f ca="1">IFERROR(Volume*IF(CK$5=0,0,IF(CK$5=1,0.5,1))*OFFSET(IFRS17_CF!CK14,0,-NewBusinessYear+1),0)</f>
        <v>0</v>
      </c>
      <c r="CL14" s="38">
        <f ca="1">IFERROR(Volume*IF(CL$5=0,0,IF(CL$5=1,0.5,1))*OFFSET(IFRS17_CF!CL14,0,-NewBusinessYear+1),0)</f>
        <v>0</v>
      </c>
      <c r="CM14" s="38">
        <f ca="1">IFERROR(Volume*IF(CM$5=0,0,IF(CM$5=1,0.5,1))*OFFSET(IFRS17_CF!CM14,0,-NewBusinessYear+1),0)</f>
        <v>0</v>
      </c>
      <c r="CN14" s="38">
        <f ca="1">IFERROR(Volume*IF(CN$5=0,0,IF(CN$5=1,0.5,1))*OFFSET(IFRS17_CF!CN14,0,-NewBusinessYear+1),0)</f>
        <v>0</v>
      </c>
      <c r="CO14" s="38">
        <f ca="1">IFERROR(Volume*IF(CO$5=0,0,IF(CO$5=1,0.5,1))*OFFSET(IFRS17_CF!CO14,0,-NewBusinessYear+1),0)</f>
        <v>0</v>
      </c>
      <c r="CP14" s="38">
        <f ca="1">IFERROR(Volume*IF(CP$5=0,0,IF(CP$5=1,0.5,1))*OFFSET(IFRS17_CF!CP14,0,-NewBusinessYear+1),0)</f>
        <v>0</v>
      </c>
      <c r="CQ14" s="38">
        <f ca="1">IFERROR(Volume*IF(CQ$5=0,0,IF(CQ$5=1,0.5,1))*OFFSET(IFRS17_CF!CQ14,0,-NewBusinessYear+1),0)</f>
        <v>0</v>
      </c>
      <c r="CR14" s="38">
        <f ca="1">IFERROR(Volume*IF(CR$5=0,0,IF(CR$5=1,0.5,1))*OFFSET(IFRS17_CF!CR14,0,-NewBusinessYear+1),0)</f>
        <v>0</v>
      </c>
      <c r="CS14" s="38">
        <f ca="1">IFERROR(Volume*IF(CS$5=0,0,IF(CS$5=1,0.5,1))*OFFSET(IFRS17_CF!CS14,0,-NewBusinessYear+1),0)</f>
        <v>0</v>
      </c>
      <c r="CT14" s="38">
        <f ca="1">IFERROR(Volume*IF(CT$5=0,0,IF(CT$5=1,0.5,1))*OFFSET(IFRS17_CF!CT14,0,-NewBusinessYear+1),0)</f>
        <v>0</v>
      </c>
      <c r="CU14" s="38">
        <f ca="1">IFERROR(Volume*IF(CU$5=0,0,IF(CU$5=1,0.5,1))*OFFSET(IFRS17_CF!CU14,0,-NewBusinessYear+1),0)</f>
        <v>0</v>
      </c>
      <c r="CV14" s="38">
        <f ca="1">IFERROR(Volume*IF(CV$5=0,0,IF(CV$5=1,0.5,1))*OFFSET(IFRS17_CF!CV14,0,-NewBusinessYear+1),0)</f>
        <v>0</v>
      </c>
      <c r="CW14" s="38">
        <f ca="1">IFERROR(Volume*IF(CW$5=0,0,IF(CW$5=1,0.5,1))*OFFSET(IFRS17_CF!CW14,0,-NewBusinessYear+1),0)</f>
        <v>0</v>
      </c>
      <c r="CX14" s="38">
        <f ca="1">IFERROR(Volume*IF(CX$5=0,0,IF(CX$5=1,0.5,1))*OFFSET(IFRS17_CF!CX14,0,-NewBusinessYear+1),0)</f>
        <v>0</v>
      </c>
      <c r="CY14" s="38">
        <f ca="1">IFERROR(Volume*IF(CY$5=0,0,IF(CY$5=1,0.5,1))*OFFSET(IFRS17_CF!CY14,0,-NewBusinessYear+1),0)</f>
        <v>0</v>
      </c>
      <c r="CZ14" s="38">
        <f ca="1">IFERROR(Volume*IF(CZ$5=0,0,IF(CZ$5=1,0.5,1))*OFFSET(IFRS17_CF!CZ14,0,-NewBusinessYear+1),0)</f>
        <v>0</v>
      </c>
      <c r="DA14" s="38">
        <f ca="1">IFERROR(Volume*IF(DA$5=0,0,IF(DA$5=1,0.5,1))*OFFSET(IFRS17_CF!DA14,0,-NewBusinessYear+1),0)</f>
        <v>0</v>
      </c>
      <c r="DB14" s="38">
        <f ca="1">IFERROR(Volume*IF(DB$5=0,0,IF(DB$5=1,0.5,1))*OFFSET(IFRS17_CF!DB14,0,-NewBusinessYear+1),0)</f>
        <v>0</v>
      </c>
      <c r="DC14" s="38">
        <f ca="1">IFERROR(Volume*IF(DC$5=0,0,IF(DC$5=1,0.5,1))*OFFSET(IFRS17_CF!DC14,0,-NewBusinessYear+1),0)</f>
        <v>0</v>
      </c>
      <c r="DD14" s="38">
        <f ca="1">IFERROR(Volume*IF(DD$5=0,0,IF(DD$5=1,0.5,1))*OFFSET(IFRS17_CF!DD14,0,-NewBusinessYear+1),0)</f>
        <v>0</v>
      </c>
      <c r="DE14" s="38">
        <f ca="1">IFERROR(Volume*IF(DE$5=0,0,IF(DE$5=1,0.5,1))*OFFSET(IFRS17_CF!DE14,0,-NewBusinessYear+1),0)</f>
        <v>0</v>
      </c>
      <c r="DF14" s="38">
        <f ca="1">IFERROR(Volume*IF(DF$5=0,0,IF(DF$5=1,0.5,1))*OFFSET(IFRS17_CF!DF14,0,-NewBusinessYear+1),0)</f>
        <v>0</v>
      </c>
      <c r="DG14" s="38">
        <f ca="1">IFERROR(Volume*IF(DG$5=0,0,IF(DG$5=1,0.5,1))*OFFSET(IFRS17_CF!DG14,0,-NewBusinessYear+1),0)</f>
        <v>0</v>
      </c>
      <c r="DH14" s="38">
        <f ca="1">IFERROR(Volume*IF(DH$5=0,0,IF(DH$5=1,0.5,1))*OFFSET(IFRS17_CF!DH14,0,-NewBusinessYear+1),0)</f>
        <v>0</v>
      </c>
      <c r="DI14" s="38">
        <f ca="1">IFERROR(Volume*IF(DI$5=0,0,IF(DI$5=1,0.5,1))*OFFSET(IFRS17_CF!DI14,0,-NewBusinessYear+1),0)</f>
        <v>0</v>
      </c>
      <c r="DJ14" s="38">
        <f ca="1">IFERROR(Volume*IF(DJ$5=0,0,IF(DJ$5=1,0.5,1))*OFFSET(IFRS17_CF!DJ14,0,-NewBusinessYear+1),0)</f>
        <v>0</v>
      </c>
      <c r="DK14" s="38">
        <f ca="1">IFERROR(Volume*IF(DK$5=0,0,IF(DK$5=1,0.5,1))*OFFSET(IFRS17_CF!DK14,0,-NewBusinessYear+1),0)</f>
        <v>0</v>
      </c>
      <c r="DL14" s="38">
        <f ca="1">IFERROR(Volume*IF(DL$5=0,0,IF(DL$5=1,0.5,1))*OFFSET(IFRS17_CF!DL14,0,-NewBusinessYear+1),0)</f>
        <v>0</v>
      </c>
      <c r="DM14" s="38">
        <f ca="1">IFERROR(Volume*IF(DM$5=0,0,IF(DM$5=1,0.5,1))*OFFSET(IFRS17_CF!DM14,0,-NewBusinessYear+1),0)</f>
        <v>0</v>
      </c>
      <c r="DN14" s="38">
        <f ca="1">IFERROR(Volume*IF(DN$5=0,0,IF(DN$5=1,0.5,1))*OFFSET(IFRS17_CF!DN14,0,-NewBusinessYear+1),0)</f>
        <v>0</v>
      </c>
      <c r="DO14" s="38">
        <f ca="1">IFERROR(Volume*IF(DO$5=0,0,IF(DO$5=1,0.5,1))*OFFSET(IFRS17_CF!DO14,0,-NewBusinessYear+1),0)</f>
        <v>0</v>
      </c>
      <c r="DP14" s="38">
        <f ca="1">IFERROR(Volume*IF(DP$5=0,0,IF(DP$5=1,0.5,1))*OFFSET(IFRS17_CF!DP14,0,-NewBusinessYear+1),0)</f>
        <v>0</v>
      </c>
      <c r="DQ14" s="38">
        <f ca="1">IFERROR(Volume*IF(DQ$5=0,0,IF(DQ$5=1,0.5,1))*OFFSET(IFRS17_CF!DQ14,0,-NewBusinessYear+1),0)</f>
        <v>0</v>
      </c>
      <c r="DR14" s="38">
        <f ca="1">IFERROR(Volume*IF(DR$5=0,0,IF(DR$5=1,0.5,1))*OFFSET(IFRS17_CF!DR14,0,-NewBusinessYear+1),0)</f>
        <v>0</v>
      </c>
      <c r="DS14" s="38">
        <f ca="1">IFERROR(Volume*IF(DS$5=0,0,IF(DS$5=1,0.5,1))*OFFSET(IFRS17_CF!DS14,0,-NewBusinessYear+1),0)</f>
        <v>0</v>
      </c>
      <c r="DT14" s="38">
        <f ca="1">IFERROR(Volume*IF(DT$5=0,0,IF(DT$5=1,0.5,1))*OFFSET(IFRS17_CF!DT14,0,-NewBusinessYear+1),0)</f>
        <v>0</v>
      </c>
      <c r="DU14" s="38">
        <f ca="1">IFERROR(Volume*IF(DU$5=0,0,IF(DU$5=1,0.5,1))*OFFSET(IFRS17_CF!DU14,0,-NewBusinessYear+1),0)</f>
        <v>0</v>
      </c>
      <c r="DV14" s="38">
        <f ca="1">IFERROR(Volume*IF(DV$5=0,0,IF(DV$5=1,0.5,1))*OFFSET(IFRS17_CF!DV14,0,-NewBusinessYear+1),0)</f>
        <v>0</v>
      </c>
      <c r="DW14" s="38">
        <f ca="1">IFERROR(Volume*IF(DW$5=0,0,IF(DW$5=1,0.5,1))*OFFSET(IFRS17_CF!DW14,0,-NewBusinessYear+1),0)</f>
        <v>0</v>
      </c>
      <c r="DX14" s="38">
        <f ca="1">IFERROR(Volume*IF(DX$5=0,0,IF(DX$5=1,0.5,1))*OFFSET(IFRS17_CF!DX14,0,-NewBusinessYear+1),0)</f>
        <v>0</v>
      </c>
      <c r="DY14" s="38">
        <f ca="1">IFERROR(Volume*IF(DY$5=0,0,IF(DY$5=1,0.5,1))*OFFSET(IFRS17_CF!DY14,0,-NewBusinessYear+1),0)</f>
        <v>0</v>
      </c>
      <c r="DZ14" s="38">
        <f ca="1">IFERROR(Volume*IF(DZ$5=0,0,IF(DZ$5=1,0.5,1))*OFFSET(IFRS17_CF!DZ14,0,-NewBusinessYear+1),0)</f>
        <v>0</v>
      </c>
      <c r="EA14" s="38">
        <f ca="1">IFERROR(Volume*IF(EA$5=0,0,IF(EA$5=1,0.5,1))*OFFSET(IFRS17_CF!EA14,0,-NewBusinessYear+1),0)</f>
        <v>0</v>
      </c>
      <c r="EB14" s="38">
        <f ca="1">IFERROR(Volume*IF(EB$5=0,0,IF(EB$5=1,0.5,1))*OFFSET(IFRS17_CF!EB14,0,-NewBusinessYear+1),0)</f>
        <v>0</v>
      </c>
      <c r="EC14" s="38">
        <f ca="1">IFERROR(Volume*IF(EC$5=0,0,IF(EC$5=1,0.5,1))*OFFSET(IFRS17_CF!EC14,0,-NewBusinessYear+1),0)</f>
        <v>0</v>
      </c>
      <c r="ED14" s="38">
        <f ca="1">IFERROR(Volume*IF(ED$5=0,0,IF(ED$5=1,0.5,1))*OFFSET(IFRS17_CF!ED14,0,-NewBusinessYear+1),0)</f>
        <v>0</v>
      </c>
      <c r="EE14" s="38">
        <f ca="1">IFERROR(Volume*IF(EE$5=0,0,IF(EE$5=1,0.5,1))*OFFSET(IFRS17_CF!EE14,0,-NewBusinessYear+1),0)</f>
        <v>0</v>
      </c>
      <c r="EF14" s="38">
        <f ca="1">IFERROR(Volume*IF(EF$5=0,0,IF(EF$5=1,0.5,1))*OFFSET(IFRS17_CF!EF14,0,-NewBusinessYear+1),0)</f>
        <v>0</v>
      </c>
      <c r="EG14" s="38">
        <f ca="1">IFERROR(Volume*IF(EG$5=0,0,IF(EG$5=1,0.5,1))*OFFSET(IFRS17_CF!EG14,0,-NewBusinessYear+1),0)</f>
        <v>0</v>
      </c>
      <c r="EH14" s="38">
        <f ca="1">IFERROR(Volume*IF(EH$5=0,0,IF(EH$5=1,0.5,1))*OFFSET(IFRS17_CF!EH14,0,-NewBusinessYear+1),0)</f>
        <v>0</v>
      </c>
      <c r="EI14" s="38">
        <f ca="1">IFERROR(Volume*IF(EI$5=0,0,IF(EI$5=1,0.5,1))*OFFSET(IFRS17_CF!EI14,0,-NewBusinessYear+1),0)</f>
        <v>0</v>
      </c>
      <c r="EJ14" s="38">
        <f ca="1">IFERROR(Volume*IF(EJ$5=0,0,IF(EJ$5=1,0.5,1))*OFFSET(IFRS17_CF!EJ14,0,-NewBusinessYear+1),0)</f>
        <v>0</v>
      </c>
      <c r="EK14" s="38">
        <f ca="1">IFERROR(Volume*IF(EK$5=0,0,IF(EK$5=1,0.5,1))*OFFSET(IFRS17_CF!EK14,0,-NewBusinessYear+1),0)</f>
        <v>0</v>
      </c>
      <c r="EL14" s="38">
        <f ca="1">IFERROR(Volume*IF(EL$5=0,0,IF(EL$5=1,0.5,1))*OFFSET(IFRS17_CF!EL14,0,-NewBusinessYear+1),0)</f>
        <v>0</v>
      </c>
      <c r="EM14" s="38">
        <f ca="1">IFERROR(Volume*IF(EM$5=0,0,IF(EM$5=1,0.5,1))*OFFSET(IFRS17_CF!EM14,0,-NewBusinessYear+1),0)</f>
        <v>0</v>
      </c>
      <c r="EN14" s="38">
        <f ca="1">IFERROR(Volume*IF(EN$5=0,0,IF(EN$5=1,0.5,1))*OFFSET(IFRS17_CF!EN14,0,-NewBusinessYear+1),0)</f>
        <v>0</v>
      </c>
      <c r="EO14" s="38">
        <f ca="1">IFERROR(Volume*IF(EO$5=0,0,IF(EO$5=1,0.5,1))*OFFSET(IFRS17_CF!EO14,0,-NewBusinessYear+1),0)</f>
        <v>0</v>
      </c>
      <c r="EP14" s="38">
        <f ca="1">IFERROR(Volume*IF(EP$5=0,0,IF(EP$5=1,0.5,1))*OFFSET(IFRS17_CF!EP14,0,-NewBusinessYear+1),0)</f>
        <v>0</v>
      </c>
      <c r="EQ14" s="38">
        <f ca="1">IFERROR(Volume*IF(EQ$5=0,0,IF(EQ$5=1,0.5,1))*OFFSET(IFRS17_CF!EQ14,0,-NewBusinessYear+1),0)</f>
        <v>0</v>
      </c>
      <c r="ER14" s="38">
        <f ca="1">IFERROR(Volume*IF(ER$5=0,0,IF(ER$5=1,0.5,1))*OFFSET(IFRS17_CF!ER14,0,-NewBusinessYear+1),0)</f>
        <v>0</v>
      </c>
      <c r="ES14" s="38">
        <f ca="1">IFERROR(Volume*IF(ES$5=0,0,IF(ES$5=1,0.5,1))*OFFSET(IFRS17_CF!ES14,0,-NewBusinessYear+1),0)</f>
        <v>0</v>
      </c>
      <c r="ET14" s="38">
        <f ca="1">IFERROR(Volume*IF(ET$5=0,0,IF(ET$5=1,0.5,1))*OFFSET(IFRS17_CF!ET14,0,-NewBusinessYear+1),0)</f>
        <v>0</v>
      </c>
      <c r="EU14" s="38">
        <f ca="1">IFERROR(Volume*IF(EU$5=0,0,IF(EU$5=1,0.5,1))*OFFSET(IFRS17_CF!EU14,0,-NewBusinessYear+1),0)</f>
        <v>0</v>
      </c>
      <c r="EV14" s="38">
        <f ca="1">IFERROR(Volume*IF(EV$5=0,0,IF(EV$5=1,0.5,1))*OFFSET(IFRS17_CF!EV14,0,-NewBusinessYear+1),0)</f>
        <v>0</v>
      </c>
      <c r="EW14" s="38">
        <f ca="1">IFERROR(Volume*IF(EW$5=0,0,IF(EW$5=1,0.5,1))*OFFSET(IFRS17_CF!EW14,0,-NewBusinessYear+1),0)</f>
        <v>0</v>
      </c>
      <c r="EX14" s="38">
        <f ca="1">IFERROR(Volume*IF(EX$5=0,0,IF(EX$5=1,0.5,1))*OFFSET(IFRS17_CF!EX14,0,-NewBusinessYear+1),0)</f>
        <v>0</v>
      </c>
      <c r="EY14" s="38">
        <f ca="1">IFERROR(Volume*IF(EY$5=0,0,IF(EY$5=1,0.5,1))*OFFSET(IFRS17_CF!EY14,0,-NewBusinessYear+1),0)</f>
        <v>0</v>
      </c>
      <c r="EZ14" s="38">
        <f ca="1">IFERROR(Volume*IF(EZ$5=0,0,IF(EZ$5=1,0.5,1))*OFFSET(IFRS17_CF!EZ14,0,-NewBusinessYear+1),0)</f>
        <v>0</v>
      </c>
      <c r="FA14" s="38">
        <f ca="1">IFERROR(Volume*IF(FA$5=0,0,IF(FA$5=1,0.5,1))*OFFSET(IFRS17_CF!FA14,0,-NewBusinessYear+1),0)</f>
        <v>0</v>
      </c>
      <c r="FB14" s="38">
        <f ca="1">IFERROR(Volume*IF(FB$5=0,0,IF(FB$5=1,0.5,1))*OFFSET(IFRS17_CF!FB14,0,-NewBusinessYear+1),0)</f>
        <v>0</v>
      </c>
      <c r="FC14" s="38">
        <f ca="1">IFERROR(Volume*IF(FC$5=0,0,IF(FC$5=1,0.5,1))*OFFSET(IFRS17_CF!FC14,0,-NewBusinessYear+1),0)</f>
        <v>0</v>
      </c>
      <c r="FD14" s="38">
        <f ca="1">IFERROR(Volume*IF(FD$5=0,0,IF(FD$5=1,0.5,1))*OFFSET(IFRS17_CF!FD14,0,-NewBusinessYear+1),0)</f>
        <v>0</v>
      </c>
      <c r="FE14" s="38">
        <f ca="1">IFERROR(Volume*IF(FE$5=0,0,IF(FE$5=1,0.5,1))*OFFSET(IFRS17_CF!FE14,0,-NewBusinessYear+1),0)</f>
        <v>0</v>
      </c>
      <c r="FF14" s="38">
        <f ca="1">IFERROR(Volume*IF(FF$5=0,0,IF(FF$5=1,0.5,1))*OFFSET(IFRS17_CF!FF14,0,-NewBusinessYear+1),0)</f>
        <v>0</v>
      </c>
      <c r="FG14" s="38">
        <f ca="1">IFERROR(Volume*IF(FG$5=0,0,IF(FG$5=1,0.5,1))*OFFSET(IFRS17_CF!FG14,0,-NewBusinessYear+1),0)</f>
        <v>0</v>
      </c>
      <c r="FH14" s="38">
        <f ca="1">IFERROR(Volume*IF(FH$5=0,0,IF(FH$5=1,0.5,1))*OFFSET(IFRS17_CF!FH14,0,-NewBusinessYear+1),0)</f>
        <v>0</v>
      </c>
      <c r="FI14" s="38">
        <f ca="1">IFERROR(Volume*IF(FI$5=0,0,IF(FI$5=1,0.5,1))*OFFSET(IFRS17_CF!FI14,0,-NewBusinessYear+1),0)</f>
        <v>0</v>
      </c>
      <c r="FJ14" s="38">
        <f ca="1">IFERROR(Volume*IF(FJ$5=0,0,IF(FJ$5=1,0.5,1))*OFFSET(IFRS17_CF!FJ14,0,-NewBusinessYear+1),0)</f>
        <v>0</v>
      </c>
      <c r="FK14" s="38">
        <f ca="1">IFERROR(Volume*IF(FK$5=0,0,IF(FK$5=1,0.5,1))*OFFSET(IFRS17_CF!FK14,0,-NewBusinessYear+1),0)</f>
        <v>0</v>
      </c>
      <c r="FL14" s="38">
        <f ca="1">IFERROR(Volume*IF(FL$5=0,0,IF(FL$5=1,0.5,1))*OFFSET(IFRS17_CF!FL14,0,-NewBusinessYear+1),0)</f>
        <v>0</v>
      </c>
      <c r="FM14" s="38">
        <f ca="1">IFERROR(Volume*IF(FM$5=0,0,IF(FM$5=1,0.5,1))*OFFSET(IFRS17_CF!FM14,0,-NewBusinessYear+1),0)</f>
        <v>0</v>
      </c>
      <c r="FN14" s="38">
        <f ca="1">IFERROR(Volume*IF(FN$5=0,0,IF(FN$5=1,0.5,1))*OFFSET(IFRS17_CF!FN14,0,-NewBusinessYear+1),0)</f>
        <v>0</v>
      </c>
      <c r="FO14" s="38">
        <f ca="1">IFERROR(Volume*IF(FO$5=0,0,IF(FO$5=1,0.5,1))*OFFSET(IFRS17_CF!FO14,0,-NewBusinessYear+1),0)</f>
        <v>0</v>
      </c>
      <c r="FP14" s="38">
        <f ca="1">IFERROR(Volume*IF(FP$5=0,0,IF(FP$5=1,0.5,1))*OFFSET(IFRS17_CF!FP14,0,-NewBusinessYear+1),0)</f>
        <v>0</v>
      </c>
      <c r="FQ14" s="38">
        <f ca="1">IFERROR(Volume*IF(FQ$5=0,0,IF(FQ$5=1,0.5,1))*OFFSET(IFRS17_CF!FQ14,0,-NewBusinessYear+1),0)</f>
        <v>0</v>
      </c>
      <c r="FR14" s="38">
        <f ca="1">IFERROR(Volume*IF(FR$5=0,0,IF(FR$5=1,0.5,1))*OFFSET(IFRS17_CF!FR14,0,-NewBusinessYear+1),0)</f>
        <v>0</v>
      </c>
      <c r="FS14" s="38">
        <f ca="1">IFERROR(Volume*IF(FS$5=0,0,IF(FS$5=1,0.5,1))*OFFSET(IFRS17_CF!FS14,0,-NewBusinessYear+1),0)</f>
        <v>0</v>
      </c>
      <c r="FT14" s="38">
        <f ca="1">IFERROR(Volume*IF(FT$5=0,0,IF(FT$5=1,0.5,1))*OFFSET(IFRS17_CF!FT14,0,-NewBusinessYear+1),0)</f>
        <v>0</v>
      </c>
      <c r="FU14" s="38">
        <f ca="1">IFERROR(Volume*IF(FU$5=0,0,IF(FU$5=1,0.5,1))*OFFSET(IFRS17_CF!FU14,0,-NewBusinessYear+1),0)</f>
        <v>0</v>
      </c>
      <c r="FV14" s="38">
        <f ca="1">IFERROR(Volume*IF(FV$5=0,0,IF(FV$5=1,0.5,1))*OFFSET(IFRS17_CF!FV14,0,-NewBusinessYear+1),0)</f>
        <v>0</v>
      </c>
      <c r="FW14" s="38">
        <f ca="1">IFERROR(Volume*IF(FW$5=0,0,IF(FW$5=1,0.5,1))*OFFSET(IFRS17_CF!FW14,0,-NewBusinessYear+1),0)</f>
        <v>0</v>
      </c>
      <c r="FX14" s="38">
        <f ca="1">IFERROR(Volume*IF(FX$5=0,0,IF(FX$5=1,0.5,1))*OFFSET(IFRS17_CF!FX14,0,-NewBusinessYear+1),0)</f>
        <v>0</v>
      </c>
      <c r="FY14" s="38">
        <f ca="1">IFERROR(Volume*IF(FY$5=0,0,IF(FY$5=1,0.5,1))*OFFSET(IFRS17_CF!FY14,0,-NewBusinessYear+1),0)</f>
        <v>0</v>
      </c>
      <c r="FZ14" s="38">
        <f ca="1">IFERROR(Volume*IF(FZ$5=0,0,IF(FZ$5=1,0.5,1))*OFFSET(IFRS17_CF!FZ14,0,-NewBusinessYear+1),0)</f>
        <v>0</v>
      </c>
      <c r="GA14" s="38">
        <f ca="1">IFERROR(Volume*IF(GA$5=0,0,IF(GA$5=1,0.5,1))*OFFSET(IFRS17_CF!GA14,0,-NewBusinessYear+1),0)</f>
        <v>0</v>
      </c>
      <c r="GB14" s="38">
        <f ca="1">IFERROR(Volume*IF(GB$5=0,0,IF(GB$5=1,0.5,1))*OFFSET(IFRS17_CF!GB14,0,-NewBusinessYear+1),0)</f>
        <v>0</v>
      </c>
      <c r="GC14" s="38">
        <f ca="1">IFERROR(Volume*IF(GC$5=0,0,IF(GC$5=1,0.5,1))*OFFSET(IFRS17_CF!GC14,0,-NewBusinessYear+1),0)</f>
        <v>0</v>
      </c>
      <c r="GD14" s="38">
        <f ca="1">IFERROR(Volume*IF(GD$5=0,0,IF(GD$5=1,0.5,1))*OFFSET(IFRS17_CF!GD14,0,-NewBusinessYear+1),0)</f>
        <v>0</v>
      </c>
      <c r="GE14" s="38">
        <f ca="1">IFERROR(Volume*IF(GE$5=0,0,IF(GE$5=1,0.5,1))*OFFSET(IFRS17_CF!GE14,0,-NewBusinessYear+1),0)</f>
        <v>0</v>
      </c>
      <c r="GF14" s="38">
        <f ca="1">IFERROR(Volume*IF(GF$5=0,0,IF(GF$5=1,0.5,1))*OFFSET(IFRS17_CF!GF14,0,-NewBusinessYear+1),0)</f>
        <v>0</v>
      </c>
      <c r="GG14" s="38">
        <f ca="1">IFERROR(Volume*IF(GG$5=0,0,IF(GG$5=1,0.5,1))*OFFSET(IFRS17_CF!GG14,0,-NewBusinessYear+1),0)</f>
        <v>0</v>
      </c>
      <c r="GH14" s="38">
        <f ca="1">IFERROR(Volume*IF(GH$5=0,0,IF(GH$5=1,0.5,1))*OFFSET(IFRS17_CF!GH14,0,-NewBusinessYear+1),0)</f>
        <v>0</v>
      </c>
      <c r="GI14" s="38">
        <f ca="1">IFERROR(Volume*IF(GI$5=0,0,IF(GI$5=1,0.5,1))*OFFSET(IFRS17_CF!GI14,0,-NewBusinessYear+1),0)</f>
        <v>0</v>
      </c>
      <c r="GJ14" s="38">
        <f ca="1">IFERROR(Volume*IF(GJ$5=0,0,IF(GJ$5=1,0.5,1))*OFFSET(IFRS17_CF!GJ14,0,-NewBusinessYear+1),0)</f>
        <v>0</v>
      </c>
    </row>
    <row r="15" spans="2:1426" x14ac:dyDescent="0.3">
      <c r="B15" s="35" t="s">
        <v>441</v>
      </c>
      <c r="C15" s="31" t="s">
        <v>444</v>
      </c>
      <c r="E15" s="77" t="s">
        <v>445</v>
      </c>
      <c r="F15" s="35">
        <f ca="1">IFERROR(Volume*IF(F$5=0,0,IF(F$5=1,0.5,1))*OFFSET(IFRS17_CF!F15,0,-NewBusinessYear+1),0)</f>
        <v>0</v>
      </c>
      <c r="G15" s="35">
        <f ca="1">IFERROR(Volume*IF(G$5=0,0,IF(G$5=1,0.5,1))*OFFSET(IFRS17_CF!G15,0,-NewBusinessYear+1),0)</f>
        <v>0</v>
      </c>
      <c r="H15" s="35">
        <f ca="1">IFERROR(Volume*IF(H$5=0,0,IF(H$5=1,0.5,1))*OFFSET(IFRS17_CF!H15,0,-NewBusinessYear+1),0)</f>
        <v>0</v>
      </c>
      <c r="I15" s="35">
        <f ca="1">IFERROR(Volume*IF(I$5=0,0,IF(I$5=1,0.5,1))*OFFSET(IFRS17_CF!I15,0,-NewBusinessYear+1),0)</f>
        <v>0</v>
      </c>
      <c r="J15" s="35">
        <f ca="1">IFERROR(Volume*IF(J$5=0,0,IF(J$5=1,0.5,1))*OFFSET(IFRS17_CF!J15,0,-NewBusinessYear+1),0)</f>
        <v>0</v>
      </c>
      <c r="K15" s="35">
        <f ca="1">IFERROR(Volume*IF(K$5=0,0,IF(K$5=1,0.5,1))*OFFSET(IFRS17_CF!K15,0,-NewBusinessYear+1),0)</f>
        <v>0</v>
      </c>
      <c r="L15" s="35">
        <f ca="1">IFERROR(Volume*IF(L$5=0,0,IF(L$5=1,0.5,1))*OFFSET(IFRS17_CF!L15,0,-NewBusinessYear+1),0)</f>
        <v>0</v>
      </c>
      <c r="M15" s="35">
        <f ca="1">IFERROR(Volume*IF(M$5=0,0,IF(M$5=1,0.5,1))*OFFSET(IFRS17_CF!M15,0,-NewBusinessYear+1),0)</f>
        <v>0</v>
      </c>
      <c r="N15" s="35">
        <f ca="1">IFERROR(Volume*IF(N$5=0,0,IF(N$5=1,0.5,1))*OFFSET(IFRS17_CF!N15,0,-NewBusinessYear+1),0)</f>
        <v>0</v>
      </c>
      <c r="O15" s="35">
        <f ca="1">IFERROR(Volume*IF(O$5=0,0,IF(O$5=1,0.5,1))*OFFSET(IFRS17_CF!O15,0,-NewBusinessYear+1),0)</f>
        <v>0</v>
      </c>
      <c r="P15" s="35">
        <f ca="1">IFERROR(Volume*IF(P$5=0,0,IF(P$5=1,0.5,1))*OFFSET(IFRS17_CF!P15,0,-NewBusinessYear+1),0)</f>
        <v>0</v>
      </c>
      <c r="Q15" s="35">
        <f ca="1">IFERROR(Volume*IF(Q$5=0,0,IF(Q$5=1,0.5,1))*OFFSET(IFRS17_CF!Q15,0,-NewBusinessYear+1),0)</f>
        <v>0</v>
      </c>
      <c r="R15" s="35">
        <f ca="1">IFERROR(Volume*IF(R$5=0,0,IF(R$5=1,0.5,1))*OFFSET(IFRS17_CF!R15,0,-NewBusinessYear+1),0)</f>
        <v>0</v>
      </c>
      <c r="S15" s="35">
        <f ca="1">IFERROR(Volume*IF(S$5=0,0,IF(S$5=1,0.5,1))*OFFSET(IFRS17_CF!S15,0,-NewBusinessYear+1),0)</f>
        <v>0</v>
      </c>
      <c r="T15" s="35">
        <f ca="1">IFERROR(Volume*IF(T$5=0,0,IF(T$5=1,0.5,1))*OFFSET(IFRS17_CF!T15,0,-NewBusinessYear+1),0)</f>
        <v>0</v>
      </c>
      <c r="U15" s="35">
        <f ca="1">IFERROR(Volume*IF(U$5=0,0,IF(U$5=1,0.5,1))*OFFSET(IFRS17_CF!U15,0,-NewBusinessYear+1),0)</f>
        <v>0</v>
      </c>
      <c r="V15" s="35">
        <f ca="1">IFERROR(Volume*IF(V$5=0,0,IF(V$5=1,0.5,1))*OFFSET(IFRS17_CF!V15,0,-NewBusinessYear+1),0)</f>
        <v>0</v>
      </c>
      <c r="W15" s="35">
        <f ca="1">IFERROR(Volume*IF(W$5=0,0,IF(W$5=1,0.5,1))*OFFSET(IFRS17_CF!W15,0,-NewBusinessYear+1),0)</f>
        <v>0</v>
      </c>
      <c r="X15" s="35">
        <f ca="1">IFERROR(Volume*IF(X$5=0,0,IF(X$5=1,0.5,1))*OFFSET(IFRS17_CF!X15,0,-NewBusinessYear+1),0)</f>
        <v>0</v>
      </c>
      <c r="Y15" s="35">
        <f ca="1">IFERROR(Volume*IF(Y$5=0,0,IF(Y$5=1,0.5,1))*OFFSET(IFRS17_CF!Y15,0,-NewBusinessYear+1),0)</f>
        <v>0</v>
      </c>
      <c r="Z15" s="35">
        <f ca="1">IFERROR(Volume*IF(Z$5=0,0,IF(Z$5=1,0.5,1))*OFFSET(IFRS17_CF!Z15,0,-NewBusinessYear+1),0)</f>
        <v>0</v>
      </c>
      <c r="AA15" s="35">
        <f ca="1">IFERROR(Volume*IF(AA$5=0,0,IF(AA$5=1,0.5,1))*OFFSET(IFRS17_CF!AA15,0,-NewBusinessYear+1),0)</f>
        <v>0</v>
      </c>
      <c r="AB15" s="35">
        <f ca="1">IFERROR(Volume*IF(AB$5=0,0,IF(AB$5=1,0.5,1))*OFFSET(IFRS17_CF!AB15,0,-NewBusinessYear+1),0)</f>
        <v>0</v>
      </c>
      <c r="AC15" s="35">
        <f ca="1">IFERROR(Volume*IF(AC$5=0,0,IF(AC$5=1,0.5,1))*OFFSET(IFRS17_CF!AC15,0,-NewBusinessYear+1),0)</f>
        <v>0</v>
      </c>
      <c r="AD15" s="35">
        <f ca="1">IFERROR(Volume*IF(AD$5=0,0,IF(AD$5=1,0.5,1))*OFFSET(IFRS17_CF!AD15,0,-NewBusinessYear+1),0)</f>
        <v>0</v>
      </c>
      <c r="AE15" s="35">
        <f ca="1">IFERROR(Volume*IF(AE$5=0,0,IF(AE$5=1,0.5,1))*OFFSET(IFRS17_CF!AE15,0,-NewBusinessYear+1),0)</f>
        <v>0</v>
      </c>
      <c r="AF15" s="35">
        <f ca="1">IFERROR(Volume*IF(AF$5=0,0,IF(AF$5=1,0.5,1))*OFFSET(IFRS17_CF!AF15,0,-NewBusinessYear+1),0)</f>
        <v>0</v>
      </c>
      <c r="AG15" s="35">
        <f ca="1">IFERROR(Volume*IF(AG$5=0,0,IF(AG$5=1,0.5,1))*OFFSET(IFRS17_CF!AG15,0,-NewBusinessYear+1),0)</f>
        <v>0</v>
      </c>
      <c r="AH15" s="35">
        <f ca="1">IFERROR(Volume*IF(AH$5=0,0,IF(AH$5=1,0.5,1))*OFFSET(IFRS17_CF!AH15,0,-NewBusinessYear+1),0)</f>
        <v>0</v>
      </c>
      <c r="AI15" s="35">
        <f ca="1">IFERROR(Volume*IF(AI$5=0,0,IF(AI$5=1,0.5,1))*OFFSET(IFRS17_CF!AI15,0,-NewBusinessYear+1),0)</f>
        <v>0</v>
      </c>
      <c r="AJ15" s="35">
        <f ca="1">IFERROR(Volume*IF(AJ$5=0,0,IF(AJ$5=1,0.5,1))*OFFSET(IFRS17_CF!AJ15,0,-NewBusinessYear+1),0)</f>
        <v>0</v>
      </c>
      <c r="AK15" s="35">
        <f ca="1">IFERROR(Volume*IF(AK$5=0,0,IF(AK$5=1,0.5,1))*OFFSET(IFRS17_CF!AK15,0,-NewBusinessYear+1),0)</f>
        <v>0</v>
      </c>
      <c r="AL15" s="35">
        <f ca="1">IFERROR(Volume*IF(AL$5=0,0,IF(AL$5=1,0.5,1))*OFFSET(IFRS17_CF!AL15,0,-NewBusinessYear+1),0)</f>
        <v>0</v>
      </c>
      <c r="AM15" s="35">
        <f ca="1">IFERROR(Volume*IF(AM$5=0,0,IF(AM$5=1,0.5,1))*OFFSET(IFRS17_CF!AM15,0,-NewBusinessYear+1),0)</f>
        <v>0</v>
      </c>
      <c r="AN15" s="35">
        <f ca="1">IFERROR(Volume*IF(AN$5=0,0,IF(AN$5=1,0.5,1))*OFFSET(IFRS17_CF!AN15,0,-NewBusinessYear+1),0)</f>
        <v>0</v>
      </c>
      <c r="AO15" s="35">
        <f ca="1">IFERROR(Volume*IF(AO$5=0,0,IF(AO$5=1,0.5,1))*OFFSET(IFRS17_CF!AO15,0,-NewBusinessYear+1),0)</f>
        <v>0</v>
      </c>
      <c r="AP15" s="35">
        <f ca="1">IFERROR(Volume*IF(AP$5=0,0,IF(AP$5=1,0.5,1))*OFFSET(IFRS17_CF!AP15,0,-NewBusinessYear+1),0)</f>
        <v>0</v>
      </c>
      <c r="AQ15" s="35">
        <f ca="1">IFERROR(Volume*IF(AQ$5=0,0,IF(AQ$5=1,0.5,1))*OFFSET(IFRS17_CF!AQ15,0,-NewBusinessYear+1),0)</f>
        <v>0</v>
      </c>
      <c r="AR15" s="35">
        <f ca="1">IFERROR(Volume*IF(AR$5=0,0,IF(AR$5=1,0.5,1))*OFFSET(IFRS17_CF!AR15,0,-NewBusinessYear+1),0)</f>
        <v>0</v>
      </c>
      <c r="AS15" s="35">
        <f ca="1">IFERROR(Volume*IF(AS$5=0,0,IF(AS$5=1,0.5,1))*OFFSET(IFRS17_CF!AS15,0,-NewBusinessYear+1),0)</f>
        <v>0</v>
      </c>
      <c r="AT15" s="35">
        <f ca="1">IFERROR(Volume*IF(AT$5=0,0,IF(AT$5=1,0.5,1))*OFFSET(IFRS17_CF!AT15,0,-NewBusinessYear+1),0)</f>
        <v>0</v>
      </c>
      <c r="AU15" s="35">
        <f ca="1">IFERROR(Volume*IF(AU$5=0,0,IF(AU$5=1,0.5,1))*OFFSET(IFRS17_CF!AU15,0,-NewBusinessYear+1),0)</f>
        <v>0</v>
      </c>
      <c r="AV15" s="35">
        <f ca="1">IFERROR(Volume*IF(AV$5=0,0,IF(AV$5=1,0.5,1))*OFFSET(IFRS17_CF!AV15,0,-NewBusinessYear+1),0)</f>
        <v>0</v>
      </c>
      <c r="AW15" s="35">
        <f ca="1">IFERROR(Volume*IF(AW$5=0,0,IF(AW$5=1,0.5,1))*OFFSET(IFRS17_CF!AW15,0,-NewBusinessYear+1),0)</f>
        <v>0</v>
      </c>
      <c r="AX15" s="35">
        <f ca="1">IFERROR(Volume*IF(AX$5=0,0,IF(AX$5=1,0.5,1))*OFFSET(IFRS17_CF!AX15,0,-NewBusinessYear+1),0)</f>
        <v>0</v>
      </c>
      <c r="AY15" s="35">
        <f ca="1">IFERROR(Volume*IF(AY$5=0,0,IF(AY$5=1,0.5,1))*OFFSET(IFRS17_CF!AY15,0,-NewBusinessYear+1),0)</f>
        <v>0</v>
      </c>
      <c r="AZ15" s="35">
        <f ca="1">IFERROR(Volume*IF(AZ$5=0,0,IF(AZ$5=1,0.5,1))*OFFSET(IFRS17_CF!AZ15,0,-NewBusinessYear+1),0)</f>
        <v>0</v>
      </c>
      <c r="BA15" s="35">
        <f ca="1">IFERROR(Volume*IF(BA$5=0,0,IF(BA$5=1,0.5,1))*OFFSET(IFRS17_CF!BA15,0,-NewBusinessYear+1),0)</f>
        <v>0</v>
      </c>
      <c r="BB15" s="35">
        <f ca="1">IFERROR(Volume*IF(BB$5=0,0,IF(BB$5=1,0.5,1))*OFFSET(IFRS17_CF!BB15,0,-NewBusinessYear+1),0)</f>
        <v>0</v>
      </c>
      <c r="BC15" s="35">
        <f ca="1">IFERROR(Volume*IF(BC$5=0,0,IF(BC$5=1,0.5,1))*OFFSET(IFRS17_CF!BC15,0,-NewBusinessYear+1),0)</f>
        <v>0</v>
      </c>
      <c r="BD15" s="35">
        <f ca="1">IFERROR(Volume*IF(BD$5=0,0,IF(BD$5=1,0.5,1))*OFFSET(IFRS17_CF!BD15,0,-NewBusinessYear+1),0)</f>
        <v>0</v>
      </c>
      <c r="BE15" s="35">
        <f ca="1">IFERROR(Volume*IF(BE$5=0,0,IF(BE$5=1,0.5,1))*OFFSET(IFRS17_CF!BE15,0,-NewBusinessYear+1),0)</f>
        <v>0</v>
      </c>
      <c r="BF15" s="35">
        <f ca="1">IFERROR(Volume*IF(BF$5=0,0,IF(BF$5=1,0.5,1))*OFFSET(IFRS17_CF!BF15,0,-NewBusinessYear+1),0)</f>
        <v>0</v>
      </c>
      <c r="BG15" s="35">
        <f ca="1">IFERROR(Volume*IF(BG$5=0,0,IF(BG$5=1,0.5,1))*OFFSET(IFRS17_CF!BG15,0,-NewBusinessYear+1),0)</f>
        <v>0</v>
      </c>
      <c r="BH15" s="35">
        <f ca="1">IFERROR(Volume*IF(BH$5=0,0,IF(BH$5=1,0.5,1))*OFFSET(IFRS17_CF!BH15,0,-NewBusinessYear+1),0)</f>
        <v>0</v>
      </c>
      <c r="BI15" s="35">
        <f ca="1">IFERROR(Volume*IF(BI$5=0,0,IF(BI$5=1,0.5,1))*OFFSET(IFRS17_CF!BI15,0,-NewBusinessYear+1),0)</f>
        <v>0</v>
      </c>
      <c r="BJ15" s="35">
        <f ca="1">IFERROR(Volume*IF(BJ$5=0,0,IF(BJ$5=1,0.5,1))*OFFSET(IFRS17_CF!BJ15,0,-NewBusinessYear+1),0)</f>
        <v>0</v>
      </c>
      <c r="BK15" s="35">
        <f ca="1">IFERROR(Volume*IF(BK$5=0,0,IF(BK$5=1,0.5,1))*OFFSET(IFRS17_CF!BK15,0,-NewBusinessYear+1),0)</f>
        <v>0</v>
      </c>
      <c r="BL15" s="35">
        <f ca="1">IFERROR(Volume*IF(BL$5=0,0,IF(BL$5=1,0.5,1))*OFFSET(IFRS17_CF!BL15,0,-NewBusinessYear+1),0)</f>
        <v>0</v>
      </c>
      <c r="BM15" s="35">
        <f ca="1">IFERROR(Volume*IF(BM$5=0,0,IF(BM$5=1,0.5,1))*OFFSET(IFRS17_CF!BM15,0,-NewBusinessYear+1),0)</f>
        <v>0</v>
      </c>
      <c r="BN15" s="35">
        <f ca="1">IFERROR(Volume*IF(BN$5=0,0,IF(BN$5=1,0.5,1))*OFFSET(IFRS17_CF!BN15,0,-NewBusinessYear+1),0)</f>
        <v>0</v>
      </c>
      <c r="BO15" s="35">
        <f ca="1">IFERROR(Volume*IF(BO$5=0,0,IF(BO$5=1,0.5,1))*OFFSET(IFRS17_CF!BO15,0,-NewBusinessYear+1),0)</f>
        <v>0</v>
      </c>
      <c r="BP15" s="35">
        <f ca="1">IFERROR(Volume*IF(BP$5=0,0,IF(BP$5=1,0.5,1))*OFFSET(IFRS17_CF!BP15,0,-NewBusinessYear+1),0)</f>
        <v>0</v>
      </c>
      <c r="BQ15" s="35">
        <f ca="1">IFERROR(Volume*IF(BQ$5=0,0,IF(BQ$5=1,0.5,1))*OFFSET(IFRS17_CF!BQ15,0,-NewBusinessYear+1),0)</f>
        <v>0</v>
      </c>
      <c r="BR15" s="35">
        <f ca="1">IFERROR(Volume*IF(BR$5=0,0,IF(BR$5=1,0.5,1))*OFFSET(IFRS17_CF!BR15,0,-NewBusinessYear+1),0)</f>
        <v>0</v>
      </c>
      <c r="BS15" s="35">
        <f ca="1">IFERROR(Volume*IF(BS$5=0,0,IF(BS$5=1,0.5,1))*OFFSET(IFRS17_CF!BS15,0,-NewBusinessYear+1),0)</f>
        <v>0</v>
      </c>
      <c r="BT15" s="35">
        <f ca="1">IFERROR(Volume*IF(BT$5=0,0,IF(BT$5=1,0.5,1))*OFFSET(IFRS17_CF!BT15,0,-NewBusinessYear+1),0)</f>
        <v>0</v>
      </c>
      <c r="BU15" s="35">
        <f ca="1">IFERROR(Volume*IF(BU$5=0,0,IF(BU$5=1,0.5,1))*OFFSET(IFRS17_CF!BU15,0,-NewBusinessYear+1),0)</f>
        <v>0</v>
      </c>
      <c r="BV15" s="35">
        <f ca="1">IFERROR(Volume*IF(BV$5=0,0,IF(BV$5=1,0.5,1))*OFFSET(IFRS17_CF!BV15,0,-NewBusinessYear+1),0)</f>
        <v>0</v>
      </c>
      <c r="BW15" s="35">
        <f ca="1">IFERROR(Volume*IF(BW$5=0,0,IF(BW$5=1,0.5,1))*OFFSET(IFRS17_CF!BW15,0,-NewBusinessYear+1),0)</f>
        <v>0</v>
      </c>
      <c r="BX15" s="35">
        <f ca="1">IFERROR(Volume*IF(BX$5=0,0,IF(BX$5=1,0.5,1))*OFFSET(IFRS17_CF!BX15,0,-NewBusinessYear+1),0)</f>
        <v>0</v>
      </c>
      <c r="BY15" s="35">
        <f ca="1">IFERROR(Volume*IF(BY$5=0,0,IF(BY$5=1,0.5,1))*OFFSET(IFRS17_CF!BY15,0,-NewBusinessYear+1),0)</f>
        <v>0</v>
      </c>
      <c r="BZ15" s="35">
        <f ca="1">IFERROR(Volume*IF(BZ$5=0,0,IF(BZ$5=1,0.5,1))*OFFSET(IFRS17_CF!BZ15,0,-NewBusinessYear+1),0)</f>
        <v>0</v>
      </c>
      <c r="CA15" s="35">
        <f ca="1">IFERROR(Volume*IF(CA$5=0,0,IF(CA$5=1,0.5,1))*OFFSET(IFRS17_CF!CA15,0,-NewBusinessYear+1),0)</f>
        <v>0</v>
      </c>
      <c r="CB15" s="35">
        <f ca="1">IFERROR(Volume*IF(CB$5=0,0,IF(CB$5=1,0.5,1))*OFFSET(IFRS17_CF!CB15,0,-NewBusinessYear+1),0)</f>
        <v>0</v>
      </c>
      <c r="CC15" s="35">
        <f ca="1">IFERROR(Volume*IF(CC$5=0,0,IF(CC$5=1,0.5,1))*OFFSET(IFRS17_CF!CC15,0,-NewBusinessYear+1),0)</f>
        <v>0</v>
      </c>
      <c r="CD15" s="35">
        <f ca="1">IFERROR(Volume*IF(CD$5=0,0,IF(CD$5=1,0.5,1))*OFFSET(IFRS17_CF!CD15,0,-NewBusinessYear+1),0)</f>
        <v>0</v>
      </c>
      <c r="CE15" s="35">
        <f ca="1">IFERROR(Volume*IF(CE$5=0,0,IF(CE$5=1,0.5,1))*OFFSET(IFRS17_CF!CE15,0,-NewBusinessYear+1),0)</f>
        <v>0</v>
      </c>
      <c r="CF15" s="35">
        <f ca="1">IFERROR(Volume*IF(CF$5=0,0,IF(CF$5=1,0.5,1))*OFFSET(IFRS17_CF!CF15,0,-NewBusinessYear+1),0)</f>
        <v>0</v>
      </c>
      <c r="CG15" s="35">
        <f ca="1">IFERROR(Volume*IF(CG$5=0,0,IF(CG$5=1,0.5,1))*OFFSET(IFRS17_CF!CG15,0,-NewBusinessYear+1),0)</f>
        <v>0</v>
      </c>
      <c r="CH15" s="35">
        <f ca="1">IFERROR(Volume*IF(CH$5=0,0,IF(CH$5=1,0.5,1))*OFFSET(IFRS17_CF!CH15,0,-NewBusinessYear+1),0)</f>
        <v>0</v>
      </c>
      <c r="CI15" s="35">
        <f ca="1">IFERROR(Volume*IF(CI$5=0,0,IF(CI$5=1,0.5,1))*OFFSET(IFRS17_CF!CI15,0,-NewBusinessYear+1),0)</f>
        <v>0</v>
      </c>
      <c r="CJ15" s="35">
        <f ca="1">IFERROR(Volume*IF(CJ$5=0,0,IF(CJ$5=1,0.5,1))*OFFSET(IFRS17_CF!CJ15,0,-NewBusinessYear+1),0)</f>
        <v>0</v>
      </c>
      <c r="CK15" s="35">
        <f ca="1">IFERROR(Volume*IF(CK$5=0,0,IF(CK$5=1,0.5,1))*OFFSET(IFRS17_CF!CK15,0,-NewBusinessYear+1),0)</f>
        <v>0</v>
      </c>
      <c r="CL15" s="35">
        <f ca="1">IFERROR(Volume*IF(CL$5=0,0,IF(CL$5=1,0.5,1))*OFFSET(IFRS17_CF!CL15,0,-NewBusinessYear+1),0)</f>
        <v>0</v>
      </c>
      <c r="CM15" s="35">
        <f ca="1">IFERROR(Volume*IF(CM$5=0,0,IF(CM$5=1,0.5,1))*OFFSET(IFRS17_CF!CM15,0,-NewBusinessYear+1),0)</f>
        <v>0</v>
      </c>
      <c r="CN15" s="35">
        <f ca="1">IFERROR(Volume*IF(CN$5=0,0,IF(CN$5=1,0.5,1))*OFFSET(IFRS17_CF!CN15,0,-NewBusinessYear+1),0)</f>
        <v>0</v>
      </c>
      <c r="CO15" s="35">
        <f ca="1">IFERROR(Volume*IF(CO$5=0,0,IF(CO$5=1,0.5,1))*OFFSET(IFRS17_CF!CO15,0,-NewBusinessYear+1),0)</f>
        <v>0</v>
      </c>
      <c r="CP15" s="35">
        <f ca="1">IFERROR(Volume*IF(CP$5=0,0,IF(CP$5=1,0.5,1))*OFFSET(IFRS17_CF!CP15,0,-NewBusinessYear+1),0)</f>
        <v>0</v>
      </c>
      <c r="CQ15" s="35">
        <f ca="1">IFERROR(Volume*IF(CQ$5=0,0,IF(CQ$5=1,0.5,1))*OFFSET(IFRS17_CF!CQ15,0,-NewBusinessYear+1),0)</f>
        <v>0</v>
      </c>
      <c r="CR15" s="35">
        <f ca="1">IFERROR(Volume*IF(CR$5=0,0,IF(CR$5=1,0.5,1))*OFFSET(IFRS17_CF!CR15,0,-NewBusinessYear+1),0)</f>
        <v>0</v>
      </c>
      <c r="CS15" s="35">
        <f ca="1">IFERROR(Volume*IF(CS$5=0,0,IF(CS$5=1,0.5,1))*OFFSET(IFRS17_CF!CS15,0,-NewBusinessYear+1),0)</f>
        <v>0</v>
      </c>
      <c r="CT15" s="35">
        <f ca="1">IFERROR(Volume*IF(CT$5=0,0,IF(CT$5=1,0.5,1))*OFFSET(IFRS17_CF!CT15,0,-NewBusinessYear+1),0)</f>
        <v>0</v>
      </c>
      <c r="CU15" s="35">
        <f ca="1">IFERROR(Volume*IF(CU$5=0,0,IF(CU$5=1,0.5,1))*OFFSET(IFRS17_CF!CU15,0,-NewBusinessYear+1),0)</f>
        <v>0</v>
      </c>
      <c r="CV15" s="35">
        <f ca="1">IFERROR(Volume*IF(CV$5=0,0,IF(CV$5=1,0.5,1))*OFFSET(IFRS17_CF!CV15,0,-NewBusinessYear+1),0)</f>
        <v>0</v>
      </c>
      <c r="CW15" s="35">
        <f ca="1">IFERROR(Volume*IF(CW$5=0,0,IF(CW$5=1,0.5,1))*OFFSET(IFRS17_CF!CW15,0,-NewBusinessYear+1),0)</f>
        <v>0</v>
      </c>
      <c r="CX15" s="35">
        <f ca="1">IFERROR(Volume*IF(CX$5=0,0,IF(CX$5=1,0.5,1))*OFFSET(IFRS17_CF!CX15,0,-NewBusinessYear+1),0)</f>
        <v>0</v>
      </c>
      <c r="CY15" s="35">
        <f ca="1">IFERROR(Volume*IF(CY$5=0,0,IF(CY$5=1,0.5,1))*OFFSET(IFRS17_CF!CY15,0,-NewBusinessYear+1),0)</f>
        <v>0</v>
      </c>
      <c r="CZ15" s="35">
        <f ca="1">IFERROR(Volume*IF(CZ$5=0,0,IF(CZ$5=1,0.5,1))*OFFSET(IFRS17_CF!CZ15,0,-NewBusinessYear+1),0)</f>
        <v>0</v>
      </c>
      <c r="DA15" s="35">
        <f ca="1">IFERROR(Volume*IF(DA$5=0,0,IF(DA$5=1,0.5,1))*OFFSET(IFRS17_CF!DA15,0,-NewBusinessYear+1),0)</f>
        <v>0</v>
      </c>
      <c r="DB15" s="35">
        <f ca="1">IFERROR(Volume*IF(DB$5=0,0,IF(DB$5=1,0.5,1))*OFFSET(IFRS17_CF!DB15,0,-NewBusinessYear+1),0)</f>
        <v>0</v>
      </c>
      <c r="DC15" s="35">
        <f ca="1">IFERROR(Volume*IF(DC$5=0,0,IF(DC$5=1,0.5,1))*OFFSET(IFRS17_CF!DC15,0,-NewBusinessYear+1),0)</f>
        <v>0</v>
      </c>
      <c r="DD15" s="35">
        <f ca="1">IFERROR(Volume*IF(DD$5=0,0,IF(DD$5=1,0.5,1))*OFFSET(IFRS17_CF!DD15,0,-NewBusinessYear+1),0)</f>
        <v>0</v>
      </c>
      <c r="DE15" s="35">
        <f ca="1">IFERROR(Volume*IF(DE$5=0,0,IF(DE$5=1,0.5,1))*OFFSET(IFRS17_CF!DE15,0,-NewBusinessYear+1),0)</f>
        <v>0</v>
      </c>
      <c r="DF15" s="35">
        <f ca="1">IFERROR(Volume*IF(DF$5=0,0,IF(DF$5=1,0.5,1))*OFFSET(IFRS17_CF!DF15,0,-NewBusinessYear+1),0)</f>
        <v>0</v>
      </c>
      <c r="DG15" s="35">
        <f ca="1">IFERROR(Volume*IF(DG$5=0,0,IF(DG$5=1,0.5,1))*OFFSET(IFRS17_CF!DG15,0,-NewBusinessYear+1),0)</f>
        <v>0</v>
      </c>
      <c r="DH15" s="35">
        <f ca="1">IFERROR(Volume*IF(DH$5=0,0,IF(DH$5=1,0.5,1))*OFFSET(IFRS17_CF!DH15,0,-NewBusinessYear+1),0)</f>
        <v>0</v>
      </c>
      <c r="DI15" s="35">
        <f ca="1">IFERROR(Volume*IF(DI$5=0,0,IF(DI$5=1,0.5,1))*OFFSET(IFRS17_CF!DI15,0,-NewBusinessYear+1),0)</f>
        <v>0</v>
      </c>
      <c r="DJ15" s="35">
        <f ca="1">IFERROR(Volume*IF(DJ$5=0,0,IF(DJ$5=1,0.5,1))*OFFSET(IFRS17_CF!DJ15,0,-NewBusinessYear+1),0)</f>
        <v>0</v>
      </c>
      <c r="DK15" s="35">
        <f ca="1">IFERROR(Volume*IF(DK$5=0,0,IF(DK$5=1,0.5,1))*OFFSET(IFRS17_CF!DK15,0,-NewBusinessYear+1),0)</f>
        <v>0</v>
      </c>
      <c r="DL15" s="35">
        <f ca="1">IFERROR(Volume*IF(DL$5=0,0,IF(DL$5=1,0.5,1))*OFFSET(IFRS17_CF!DL15,0,-NewBusinessYear+1),0)</f>
        <v>0</v>
      </c>
      <c r="DM15" s="35">
        <f ca="1">IFERROR(Volume*IF(DM$5=0,0,IF(DM$5=1,0.5,1))*OFFSET(IFRS17_CF!DM15,0,-NewBusinessYear+1),0)</f>
        <v>0</v>
      </c>
      <c r="DN15" s="35">
        <f ca="1">IFERROR(Volume*IF(DN$5=0,0,IF(DN$5=1,0.5,1))*OFFSET(IFRS17_CF!DN15,0,-NewBusinessYear+1),0)</f>
        <v>0</v>
      </c>
      <c r="DO15" s="35">
        <f ca="1">IFERROR(Volume*IF(DO$5=0,0,IF(DO$5=1,0.5,1))*OFFSET(IFRS17_CF!DO15,0,-NewBusinessYear+1),0)</f>
        <v>0</v>
      </c>
      <c r="DP15" s="35">
        <f ca="1">IFERROR(Volume*IF(DP$5=0,0,IF(DP$5=1,0.5,1))*OFFSET(IFRS17_CF!DP15,0,-NewBusinessYear+1),0)</f>
        <v>0</v>
      </c>
      <c r="DQ15" s="35">
        <f ca="1">IFERROR(Volume*IF(DQ$5=0,0,IF(DQ$5=1,0.5,1))*OFFSET(IFRS17_CF!DQ15,0,-NewBusinessYear+1),0)</f>
        <v>0</v>
      </c>
      <c r="DR15" s="35">
        <f ca="1">IFERROR(Volume*IF(DR$5=0,0,IF(DR$5=1,0.5,1))*OFFSET(IFRS17_CF!DR15,0,-NewBusinessYear+1),0)</f>
        <v>0</v>
      </c>
      <c r="DS15" s="35">
        <f ca="1">IFERROR(Volume*IF(DS$5=0,0,IF(DS$5=1,0.5,1))*OFFSET(IFRS17_CF!DS15,0,-NewBusinessYear+1),0)</f>
        <v>0</v>
      </c>
      <c r="DT15" s="35">
        <f ca="1">IFERROR(Volume*IF(DT$5=0,0,IF(DT$5=1,0.5,1))*OFFSET(IFRS17_CF!DT15,0,-NewBusinessYear+1),0)</f>
        <v>0</v>
      </c>
      <c r="DU15" s="35">
        <f ca="1">IFERROR(Volume*IF(DU$5=0,0,IF(DU$5=1,0.5,1))*OFFSET(IFRS17_CF!DU15,0,-NewBusinessYear+1),0)</f>
        <v>0</v>
      </c>
      <c r="DV15" s="35">
        <f ca="1">IFERROR(Volume*IF(DV$5=0,0,IF(DV$5=1,0.5,1))*OFFSET(IFRS17_CF!DV15,0,-NewBusinessYear+1),0)</f>
        <v>0</v>
      </c>
      <c r="DW15" s="35">
        <f ca="1">IFERROR(Volume*IF(DW$5=0,0,IF(DW$5=1,0.5,1))*OFFSET(IFRS17_CF!DW15,0,-NewBusinessYear+1),0)</f>
        <v>0</v>
      </c>
      <c r="DX15" s="35">
        <f ca="1">IFERROR(Volume*IF(DX$5=0,0,IF(DX$5=1,0.5,1))*OFFSET(IFRS17_CF!DX15,0,-NewBusinessYear+1),0)</f>
        <v>0</v>
      </c>
      <c r="DY15" s="35">
        <f ca="1">IFERROR(Volume*IF(DY$5=0,0,IF(DY$5=1,0.5,1))*OFFSET(IFRS17_CF!DY15,0,-NewBusinessYear+1),0)</f>
        <v>0</v>
      </c>
      <c r="DZ15" s="35">
        <f ca="1">IFERROR(Volume*IF(DZ$5=0,0,IF(DZ$5=1,0.5,1))*OFFSET(IFRS17_CF!DZ15,0,-NewBusinessYear+1),0)</f>
        <v>0</v>
      </c>
      <c r="EA15" s="35">
        <f ca="1">IFERROR(Volume*IF(EA$5=0,0,IF(EA$5=1,0.5,1))*OFFSET(IFRS17_CF!EA15,0,-NewBusinessYear+1),0)</f>
        <v>0</v>
      </c>
      <c r="EB15" s="35">
        <f ca="1">IFERROR(Volume*IF(EB$5=0,0,IF(EB$5=1,0.5,1))*OFFSET(IFRS17_CF!EB15,0,-NewBusinessYear+1),0)</f>
        <v>0</v>
      </c>
      <c r="EC15" s="35">
        <f ca="1">IFERROR(Volume*IF(EC$5=0,0,IF(EC$5=1,0.5,1))*OFFSET(IFRS17_CF!EC15,0,-NewBusinessYear+1),0)</f>
        <v>0</v>
      </c>
      <c r="ED15" s="35">
        <f ca="1">IFERROR(Volume*IF(ED$5=0,0,IF(ED$5=1,0.5,1))*OFFSET(IFRS17_CF!ED15,0,-NewBusinessYear+1),0)</f>
        <v>0</v>
      </c>
      <c r="EE15" s="35">
        <f ca="1">IFERROR(Volume*IF(EE$5=0,0,IF(EE$5=1,0.5,1))*OFFSET(IFRS17_CF!EE15,0,-NewBusinessYear+1),0)</f>
        <v>0</v>
      </c>
      <c r="EF15" s="35">
        <f ca="1">IFERROR(Volume*IF(EF$5=0,0,IF(EF$5=1,0.5,1))*OFFSET(IFRS17_CF!EF15,0,-NewBusinessYear+1),0)</f>
        <v>0</v>
      </c>
      <c r="EG15" s="35">
        <f ca="1">IFERROR(Volume*IF(EG$5=0,0,IF(EG$5=1,0.5,1))*OFFSET(IFRS17_CF!EG15,0,-NewBusinessYear+1),0)</f>
        <v>0</v>
      </c>
      <c r="EH15" s="35">
        <f ca="1">IFERROR(Volume*IF(EH$5=0,0,IF(EH$5=1,0.5,1))*OFFSET(IFRS17_CF!EH15,0,-NewBusinessYear+1),0)</f>
        <v>0</v>
      </c>
      <c r="EI15" s="35">
        <f ca="1">IFERROR(Volume*IF(EI$5=0,0,IF(EI$5=1,0.5,1))*OFFSET(IFRS17_CF!EI15,0,-NewBusinessYear+1),0)</f>
        <v>0</v>
      </c>
      <c r="EJ15" s="35">
        <f ca="1">IFERROR(Volume*IF(EJ$5=0,0,IF(EJ$5=1,0.5,1))*OFFSET(IFRS17_CF!EJ15,0,-NewBusinessYear+1),0)</f>
        <v>0</v>
      </c>
      <c r="EK15" s="35">
        <f ca="1">IFERROR(Volume*IF(EK$5=0,0,IF(EK$5=1,0.5,1))*OFFSET(IFRS17_CF!EK15,0,-NewBusinessYear+1),0)</f>
        <v>0</v>
      </c>
      <c r="EL15" s="35">
        <f ca="1">IFERROR(Volume*IF(EL$5=0,0,IF(EL$5=1,0.5,1))*OFFSET(IFRS17_CF!EL15,0,-NewBusinessYear+1),0)</f>
        <v>0</v>
      </c>
      <c r="EM15" s="35">
        <f ca="1">IFERROR(Volume*IF(EM$5=0,0,IF(EM$5=1,0.5,1))*OFFSET(IFRS17_CF!EM15,0,-NewBusinessYear+1),0)</f>
        <v>0</v>
      </c>
      <c r="EN15" s="35">
        <f ca="1">IFERROR(Volume*IF(EN$5=0,0,IF(EN$5=1,0.5,1))*OFFSET(IFRS17_CF!EN15,0,-NewBusinessYear+1),0)</f>
        <v>0</v>
      </c>
      <c r="EO15" s="35">
        <f ca="1">IFERROR(Volume*IF(EO$5=0,0,IF(EO$5=1,0.5,1))*OFFSET(IFRS17_CF!EO15,0,-NewBusinessYear+1),0)</f>
        <v>0</v>
      </c>
      <c r="EP15" s="35">
        <f ca="1">IFERROR(Volume*IF(EP$5=0,0,IF(EP$5=1,0.5,1))*OFFSET(IFRS17_CF!EP15,0,-NewBusinessYear+1),0)</f>
        <v>0</v>
      </c>
      <c r="EQ15" s="35">
        <f ca="1">IFERROR(Volume*IF(EQ$5=0,0,IF(EQ$5=1,0.5,1))*OFFSET(IFRS17_CF!EQ15,0,-NewBusinessYear+1),0)</f>
        <v>0</v>
      </c>
      <c r="ER15" s="35">
        <f ca="1">IFERROR(Volume*IF(ER$5=0,0,IF(ER$5=1,0.5,1))*OFFSET(IFRS17_CF!ER15,0,-NewBusinessYear+1),0)</f>
        <v>0</v>
      </c>
      <c r="ES15" s="35">
        <f ca="1">IFERROR(Volume*IF(ES$5=0,0,IF(ES$5=1,0.5,1))*OFFSET(IFRS17_CF!ES15,0,-NewBusinessYear+1),0)</f>
        <v>0</v>
      </c>
      <c r="ET15" s="35">
        <f ca="1">IFERROR(Volume*IF(ET$5=0,0,IF(ET$5=1,0.5,1))*OFFSET(IFRS17_CF!ET15,0,-NewBusinessYear+1),0)</f>
        <v>0</v>
      </c>
      <c r="EU15" s="35">
        <f ca="1">IFERROR(Volume*IF(EU$5=0,0,IF(EU$5=1,0.5,1))*OFFSET(IFRS17_CF!EU15,0,-NewBusinessYear+1),0)</f>
        <v>0</v>
      </c>
      <c r="EV15" s="35">
        <f ca="1">IFERROR(Volume*IF(EV$5=0,0,IF(EV$5=1,0.5,1))*OFFSET(IFRS17_CF!EV15,0,-NewBusinessYear+1),0)</f>
        <v>0</v>
      </c>
      <c r="EW15" s="35">
        <f ca="1">IFERROR(Volume*IF(EW$5=0,0,IF(EW$5=1,0.5,1))*OFFSET(IFRS17_CF!EW15,0,-NewBusinessYear+1),0)</f>
        <v>0</v>
      </c>
      <c r="EX15" s="35">
        <f ca="1">IFERROR(Volume*IF(EX$5=0,0,IF(EX$5=1,0.5,1))*OFFSET(IFRS17_CF!EX15,0,-NewBusinessYear+1),0)</f>
        <v>0</v>
      </c>
      <c r="EY15" s="35">
        <f ca="1">IFERROR(Volume*IF(EY$5=0,0,IF(EY$5=1,0.5,1))*OFFSET(IFRS17_CF!EY15,0,-NewBusinessYear+1),0)</f>
        <v>0</v>
      </c>
      <c r="EZ15" s="35">
        <f ca="1">IFERROR(Volume*IF(EZ$5=0,0,IF(EZ$5=1,0.5,1))*OFFSET(IFRS17_CF!EZ15,0,-NewBusinessYear+1),0)</f>
        <v>0</v>
      </c>
      <c r="FA15" s="35">
        <f ca="1">IFERROR(Volume*IF(FA$5=0,0,IF(FA$5=1,0.5,1))*OFFSET(IFRS17_CF!FA15,0,-NewBusinessYear+1),0)</f>
        <v>0</v>
      </c>
      <c r="FB15" s="35">
        <f ca="1">IFERROR(Volume*IF(FB$5=0,0,IF(FB$5=1,0.5,1))*OFFSET(IFRS17_CF!FB15,0,-NewBusinessYear+1),0)</f>
        <v>0</v>
      </c>
      <c r="FC15" s="35">
        <f ca="1">IFERROR(Volume*IF(FC$5=0,0,IF(FC$5=1,0.5,1))*OFFSET(IFRS17_CF!FC15,0,-NewBusinessYear+1),0)</f>
        <v>0</v>
      </c>
      <c r="FD15" s="35">
        <f ca="1">IFERROR(Volume*IF(FD$5=0,0,IF(FD$5=1,0.5,1))*OFFSET(IFRS17_CF!FD15,0,-NewBusinessYear+1),0)</f>
        <v>0</v>
      </c>
      <c r="FE15" s="35">
        <f ca="1">IFERROR(Volume*IF(FE$5=0,0,IF(FE$5=1,0.5,1))*OFFSET(IFRS17_CF!FE15,0,-NewBusinessYear+1),0)</f>
        <v>0</v>
      </c>
      <c r="FF15" s="35">
        <f ca="1">IFERROR(Volume*IF(FF$5=0,0,IF(FF$5=1,0.5,1))*OFFSET(IFRS17_CF!FF15,0,-NewBusinessYear+1),0)</f>
        <v>0</v>
      </c>
      <c r="FG15" s="35">
        <f ca="1">IFERROR(Volume*IF(FG$5=0,0,IF(FG$5=1,0.5,1))*OFFSET(IFRS17_CF!FG15,0,-NewBusinessYear+1),0)</f>
        <v>0</v>
      </c>
      <c r="FH15" s="35">
        <f ca="1">IFERROR(Volume*IF(FH$5=0,0,IF(FH$5=1,0.5,1))*OFFSET(IFRS17_CF!FH15,0,-NewBusinessYear+1),0)</f>
        <v>0</v>
      </c>
      <c r="FI15" s="35">
        <f ca="1">IFERROR(Volume*IF(FI$5=0,0,IF(FI$5=1,0.5,1))*OFFSET(IFRS17_CF!FI15,0,-NewBusinessYear+1),0)</f>
        <v>0</v>
      </c>
      <c r="FJ15" s="35">
        <f ca="1">IFERROR(Volume*IF(FJ$5=0,0,IF(FJ$5=1,0.5,1))*OFFSET(IFRS17_CF!FJ15,0,-NewBusinessYear+1),0)</f>
        <v>0</v>
      </c>
      <c r="FK15" s="35">
        <f ca="1">IFERROR(Volume*IF(FK$5=0,0,IF(FK$5=1,0.5,1))*OFFSET(IFRS17_CF!FK15,0,-NewBusinessYear+1),0)</f>
        <v>0</v>
      </c>
      <c r="FL15" s="35">
        <f ca="1">IFERROR(Volume*IF(FL$5=0,0,IF(FL$5=1,0.5,1))*OFFSET(IFRS17_CF!FL15,0,-NewBusinessYear+1),0)</f>
        <v>0</v>
      </c>
      <c r="FM15" s="35">
        <f ca="1">IFERROR(Volume*IF(FM$5=0,0,IF(FM$5=1,0.5,1))*OFFSET(IFRS17_CF!FM15,0,-NewBusinessYear+1),0)</f>
        <v>0</v>
      </c>
      <c r="FN15" s="35">
        <f ca="1">IFERROR(Volume*IF(FN$5=0,0,IF(FN$5=1,0.5,1))*OFFSET(IFRS17_CF!FN15,0,-NewBusinessYear+1),0)</f>
        <v>0</v>
      </c>
      <c r="FO15" s="35">
        <f ca="1">IFERROR(Volume*IF(FO$5=0,0,IF(FO$5=1,0.5,1))*OFFSET(IFRS17_CF!FO15,0,-NewBusinessYear+1),0)</f>
        <v>0</v>
      </c>
      <c r="FP15" s="35">
        <f ca="1">IFERROR(Volume*IF(FP$5=0,0,IF(FP$5=1,0.5,1))*OFFSET(IFRS17_CF!FP15,0,-NewBusinessYear+1),0)</f>
        <v>0</v>
      </c>
      <c r="FQ15" s="35">
        <f ca="1">IFERROR(Volume*IF(FQ$5=0,0,IF(FQ$5=1,0.5,1))*OFFSET(IFRS17_CF!FQ15,0,-NewBusinessYear+1),0)</f>
        <v>0</v>
      </c>
      <c r="FR15" s="35">
        <f ca="1">IFERROR(Volume*IF(FR$5=0,0,IF(FR$5=1,0.5,1))*OFFSET(IFRS17_CF!FR15,0,-NewBusinessYear+1),0)</f>
        <v>0</v>
      </c>
      <c r="FS15" s="35">
        <f ca="1">IFERROR(Volume*IF(FS$5=0,0,IF(FS$5=1,0.5,1))*OFFSET(IFRS17_CF!FS15,0,-NewBusinessYear+1),0)</f>
        <v>0</v>
      </c>
      <c r="FT15" s="35">
        <f ca="1">IFERROR(Volume*IF(FT$5=0,0,IF(FT$5=1,0.5,1))*OFFSET(IFRS17_CF!FT15,0,-NewBusinessYear+1),0)</f>
        <v>0</v>
      </c>
      <c r="FU15" s="35">
        <f ca="1">IFERROR(Volume*IF(FU$5=0,0,IF(FU$5=1,0.5,1))*OFFSET(IFRS17_CF!FU15,0,-NewBusinessYear+1),0)</f>
        <v>0</v>
      </c>
      <c r="FV15" s="35">
        <f ca="1">IFERROR(Volume*IF(FV$5=0,0,IF(FV$5=1,0.5,1))*OFFSET(IFRS17_CF!FV15,0,-NewBusinessYear+1),0)</f>
        <v>0</v>
      </c>
      <c r="FW15" s="35">
        <f ca="1">IFERROR(Volume*IF(FW$5=0,0,IF(FW$5=1,0.5,1))*OFFSET(IFRS17_CF!FW15,0,-NewBusinessYear+1),0)</f>
        <v>0</v>
      </c>
      <c r="FX15" s="35">
        <f ca="1">IFERROR(Volume*IF(FX$5=0,0,IF(FX$5=1,0.5,1))*OFFSET(IFRS17_CF!FX15,0,-NewBusinessYear+1),0)</f>
        <v>0</v>
      </c>
      <c r="FY15" s="35">
        <f ca="1">IFERROR(Volume*IF(FY$5=0,0,IF(FY$5=1,0.5,1))*OFFSET(IFRS17_CF!FY15,0,-NewBusinessYear+1),0)</f>
        <v>0</v>
      </c>
      <c r="FZ15" s="35">
        <f ca="1">IFERROR(Volume*IF(FZ$5=0,0,IF(FZ$5=1,0.5,1))*OFFSET(IFRS17_CF!FZ15,0,-NewBusinessYear+1),0)</f>
        <v>0</v>
      </c>
      <c r="GA15" s="35">
        <f ca="1">IFERROR(Volume*IF(GA$5=0,0,IF(GA$5=1,0.5,1))*OFFSET(IFRS17_CF!GA15,0,-NewBusinessYear+1),0)</f>
        <v>0</v>
      </c>
      <c r="GB15" s="35">
        <f ca="1">IFERROR(Volume*IF(GB$5=0,0,IF(GB$5=1,0.5,1))*OFFSET(IFRS17_CF!GB15,0,-NewBusinessYear+1),0)</f>
        <v>0</v>
      </c>
      <c r="GC15" s="35">
        <f ca="1">IFERROR(Volume*IF(GC$5=0,0,IF(GC$5=1,0.5,1))*OFFSET(IFRS17_CF!GC15,0,-NewBusinessYear+1),0)</f>
        <v>0</v>
      </c>
      <c r="GD15" s="35">
        <f ca="1">IFERROR(Volume*IF(GD$5=0,0,IF(GD$5=1,0.5,1))*OFFSET(IFRS17_CF!GD15,0,-NewBusinessYear+1),0)</f>
        <v>0</v>
      </c>
      <c r="GE15" s="35">
        <f ca="1">IFERROR(Volume*IF(GE$5=0,0,IF(GE$5=1,0.5,1))*OFFSET(IFRS17_CF!GE15,0,-NewBusinessYear+1),0)</f>
        <v>0</v>
      </c>
      <c r="GF15" s="35">
        <f ca="1">IFERROR(Volume*IF(GF$5=0,0,IF(GF$5=1,0.5,1))*OFFSET(IFRS17_CF!GF15,0,-NewBusinessYear+1),0)</f>
        <v>0</v>
      </c>
      <c r="GG15" s="35">
        <f ca="1">IFERROR(Volume*IF(GG$5=0,0,IF(GG$5=1,0.5,1))*OFFSET(IFRS17_CF!GG15,0,-NewBusinessYear+1),0)</f>
        <v>0</v>
      </c>
      <c r="GH15" s="35">
        <f ca="1">IFERROR(Volume*IF(GH$5=0,0,IF(GH$5=1,0.5,1))*OFFSET(IFRS17_CF!GH15,0,-NewBusinessYear+1),0)</f>
        <v>0</v>
      </c>
      <c r="GI15" s="35">
        <f ca="1">IFERROR(Volume*IF(GI$5=0,0,IF(GI$5=1,0.5,1))*OFFSET(IFRS17_CF!GI15,0,-NewBusinessYear+1),0)</f>
        <v>0</v>
      </c>
      <c r="GJ15" s="35">
        <f ca="1">IFERROR(Volume*IF(GJ$5=0,0,IF(GJ$5=1,0.5,1))*OFFSET(IFRS17_CF!GJ15,0,-NewBusinessYear+1),0)</f>
        <v>0</v>
      </c>
    </row>
    <row r="16" spans="2:1426" x14ac:dyDescent="0.3">
      <c r="B16" s="35" t="s">
        <v>441</v>
      </c>
      <c r="C16" s="31" t="s">
        <v>446</v>
      </c>
      <c r="E16" s="77" t="s">
        <v>447</v>
      </c>
      <c r="F16" s="35">
        <f ca="1">IFERROR(Volume*IF(F$5=0,0,IF(F$5=1,0.5,1))*OFFSET(IFRS17_CF!F16,0,-NewBusinessYear+1),0)</f>
        <v>0</v>
      </c>
      <c r="G16" s="35">
        <f ca="1">IFERROR(Volume*IF(G$5=0,0,IF(G$5=1,0.5,1))*OFFSET(IFRS17_CF!G16,0,-NewBusinessYear+1),0)</f>
        <v>0</v>
      </c>
      <c r="H16" s="35">
        <f ca="1">IFERROR(Volume*IF(H$5=0,0,IF(H$5=1,0.5,1))*OFFSET(IFRS17_CF!H16,0,-NewBusinessYear+1),0)</f>
        <v>0</v>
      </c>
      <c r="I16" s="35">
        <f ca="1">IFERROR(Volume*IF(I$5=0,0,IF(I$5=1,0.5,1))*OFFSET(IFRS17_CF!I16,0,-NewBusinessYear+1),0)</f>
        <v>0</v>
      </c>
      <c r="J16" s="35">
        <f ca="1">IFERROR(Volume*IF(J$5=0,0,IF(J$5=1,0.5,1))*OFFSET(IFRS17_CF!J16,0,-NewBusinessYear+1),0)</f>
        <v>0</v>
      </c>
      <c r="K16" s="35">
        <f ca="1">IFERROR(Volume*IF(K$5=0,0,IF(K$5=1,0.5,1))*OFFSET(IFRS17_CF!K16,0,-NewBusinessYear+1),0)</f>
        <v>0</v>
      </c>
      <c r="L16" s="35">
        <f ca="1">IFERROR(Volume*IF(L$5=0,0,IF(L$5=1,0.5,1))*OFFSET(IFRS17_CF!L16,0,-NewBusinessYear+1),0)</f>
        <v>0</v>
      </c>
      <c r="M16" s="35">
        <f ca="1">IFERROR(Volume*IF(M$5=0,0,IF(M$5=1,0.5,1))*OFFSET(IFRS17_CF!M16,0,-NewBusinessYear+1),0)</f>
        <v>0</v>
      </c>
      <c r="N16" s="35">
        <f ca="1">IFERROR(Volume*IF(N$5=0,0,IF(N$5=1,0.5,1))*OFFSET(IFRS17_CF!N16,0,-NewBusinessYear+1),0)</f>
        <v>0</v>
      </c>
      <c r="O16" s="35">
        <f ca="1">IFERROR(Volume*IF(O$5=0,0,IF(O$5=1,0.5,1))*OFFSET(IFRS17_CF!O16,0,-NewBusinessYear+1),0)</f>
        <v>-199116.66208343732</v>
      </c>
      <c r="P16" s="35">
        <f ca="1">IFERROR(Volume*IF(P$5=0,0,IF(P$5=1,0.5,1))*OFFSET(IFRS17_CF!P16,0,-NewBusinessYear+1),0)</f>
        <v>-254366.21907285985</v>
      </c>
      <c r="Q16" s="35">
        <f ca="1">IFERROR(Volume*IF(Q$5=0,0,IF(Q$5=1,0.5,1))*OFFSET(IFRS17_CF!Q16,0,-NewBusinessYear+1),0)</f>
        <v>-200331.29627278569</v>
      </c>
      <c r="R16" s="35">
        <f ca="1">IFERROR(Volume*IF(R$5=0,0,IF(R$5=1,0.5,1))*OFFSET(IFRS17_CF!R16,0,-NewBusinessYear+1),0)</f>
        <v>-176663.33252334304</v>
      </c>
      <c r="S16" s="35">
        <f ca="1">IFERROR(Volume*IF(S$5=0,0,IF(S$5=1,0.5,1))*OFFSET(IFRS17_CF!S16,0,-NewBusinessYear+1),0)</f>
        <v>-155490.39292884455</v>
      </c>
      <c r="T16" s="35">
        <f ca="1">IFERROR(Volume*IF(T$5=0,0,IF(T$5=1,0.5,1))*OFFSET(IFRS17_CF!T16,0,-NewBusinessYear+1),0)</f>
        <v>-136926.81004622323</v>
      </c>
      <c r="U16" s="35">
        <f ca="1">IFERROR(Volume*IF(U$5=0,0,IF(U$5=1,0.5,1))*OFFSET(IFRS17_CF!U16,0,-NewBusinessYear+1),0)</f>
        <v>-120447.20124601977</v>
      </c>
      <c r="V16" s="35">
        <f ca="1">IFERROR(Volume*IF(V$5=0,0,IF(V$5=1,0.5,1))*OFFSET(IFRS17_CF!V16,0,-NewBusinessYear+1),0)</f>
        <v>-105477.06057415075</v>
      </c>
      <c r="W16" s="35">
        <f ca="1">IFERROR(Volume*IF(W$5=0,0,IF(W$5=1,0.5,1))*OFFSET(IFRS17_CF!W16,0,-NewBusinessYear+1),0)</f>
        <v>-91923.423825765785</v>
      </c>
      <c r="X16" s="35">
        <f ca="1">IFERROR(Volume*IF(X$5=0,0,IF(X$5=1,0.5,1))*OFFSET(IFRS17_CF!X16,0,-NewBusinessYear+1),0)</f>
        <v>-79694.820261937231</v>
      </c>
      <c r="Y16" s="35">
        <f ca="1">IFERROR(Volume*IF(Y$5=0,0,IF(Y$5=1,0.5,1))*OFFSET(IFRS17_CF!Y16,0,-NewBusinessYear+1),0)</f>
        <v>-68697.637601934388</v>
      </c>
      <c r="Z16" s="35">
        <f ca="1">IFERROR(Volume*IF(Z$5=0,0,IF(Z$5=1,0.5,1))*OFFSET(IFRS17_CF!Z16,0,-NewBusinessYear+1),0)</f>
        <v>-58840.550179812883</v>
      </c>
      <c r="AA16" s="35">
        <f ca="1">IFERROR(Volume*IF(AA$5=0,0,IF(AA$5=1,0.5,1))*OFFSET(IFRS17_CF!AA16,0,-NewBusinessYear+1),0)</f>
        <v>-49735.313879390138</v>
      </c>
      <c r="AB16" s="35">
        <f ca="1">IFERROR(Volume*IF(AB$5=0,0,IF(AB$5=1,0.5,1))*OFFSET(IFRS17_CF!AB16,0,-NewBusinessYear+1),0)</f>
        <v>-41401.231459961651</v>
      </c>
      <c r="AC16" s="35">
        <f ca="1">IFERROR(Volume*IF(AC$5=0,0,IF(AC$5=1,0.5,1))*OFFSET(IFRS17_CF!AC16,0,-NewBusinessYear+1),0)</f>
        <v>-33858.915277518739</v>
      </c>
      <c r="AD16" s="35">
        <f ca="1">IFERROR(Volume*IF(AD$5=0,0,IF(AD$5=1,0.5,1))*OFFSET(IFRS17_CF!AD16,0,-NewBusinessYear+1),0)</f>
        <v>-27127.275939068328</v>
      </c>
      <c r="AE16" s="35">
        <f ca="1">IFERROR(Volume*IF(AE$5=0,0,IF(AE$5=1,0.5,1))*OFFSET(IFRS17_CF!AE16,0,-NewBusinessYear+1),0)</f>
        <v>-21219.882847795394</v>
      </c>
      <c r="AF16" s="35">
        <f ca="1">IFERROR(Volume*IF(AF$5=0,0,IF(AF$5=1,0.5,1))*OFFSET(IFRS17_CF!AF16,0,-NewBusinessYear+1),0)</f>
        <v>-16140.861588132968</v>
      </c>
      <c r="AG16" s="35">
        <f ca="1">IFERROR(Volume*IF(AG$5=0,0,IF(AG$5=1,0.5,1))*OFFSET(IFRS17_CF!AG16,0,-NewBusinessYear+1),0)</f>
        <v>-11880.654665545304</v>
      </c>
      <c r="AH16" s="35">
        <f ca="1">IFERROR(Volume*IF(AH$5=0,0,IF(AH$5=1,0.5,1))*OFFSET(IFRS17_CF!AH16,0,-NewBusinessYear+1),0)</f>
        <v>-8412.1592013096033</v>
      </c>
      <c r="AI16" s="35">
        <f ca="1">IFERROR(Volume*IF(AI$5=0,0,IF(AI$5=1,0.5,1))*OFFSET(IFRS17_CF!AI16,0,-NewBusinessYear+1),0)</f>
        <v>-5687.9327118254023</v>
      </c>
      <c r="AJ16" s="35">
        <f ca="1">IFERROR(Volume*IF(AJ$5=0,0,IF(AJ$5=1,0.5,1))*OFFSET(IFRS17_CF!AJ16,0,-NewBusinessYear+1),0)</f>
        <v>-3639.2653533482721</v>
      </c>
      <c r="AK16" s="35">
        <f ca="1">IFERROR(Volume*IF(AK$5=0,0,IF(AK$5=1,0.5,1))*OFFSET(IFRS17_CF!AK16,0,-NewBusinessYear+1),0)</f>
        <v>-2248.3471468847433</v>
      </c>
      <c r="AL16" s="35">
        <f ca="1">IFERROR(Volume*IF(AL$5=0,0,IF(AL$5=1,0.5,1))*OFFSET(IFRS17_CF!AL16,0,-NewBusinessYear+1),0)</f>
        <v>-1343.0001882276349</v>
      </c>
      <c r="AM16" s="35">
        <f ca="1">IFERROR(Volume*IF(AM$5=0,0,IF(AM$5=1,0.5,1))*OFFSET(IFRS17_CF!AM16,0,-NewBusinessYear+1),0)</f>
        <v>-774.38439929579442</v>
      </c>
      <c r="AN16" s="35">
        <f ca="1">IFERROR(Volume*IF(AN$5=0,0,IF(AN$5=1,0.5,1))*OFFSET(IFRS17_CF!AN16,0,-NewBusinessYear+1),0)</f>
        <v>-429.8694927756182</v>
      </c>
      <c r="AO16" s="35">
        <f ca="1">IFERROR(Volume*IF(AO$5=0,0,IF(AO$5=1,0.5,1))*OFFSET(IFRS17_CF!AO16,0,-NewBusinessYear+1),0)</f>
        <v>0</v>
      </c>
      <c r="AP16" s="35">
        <f ca="1">IFERROR(Volume*IF(AP$5=0,0,IF(AP$5=1,0.5,1))*OFFSET(IFRS17_CF!AP16,0,-NewBusinessYear+1),0)</f>
        <v>0</v>
      </c>
      <c r="AQ16" s="35">
        <f ca="1">IFERROR(Volume*IF(AQ$5=0,0,IF(AQ$5=1,0.5,1))*OFFSET(IFRS17_CF!AQ16,0,-NewBusinessYear+1),0)</f>
        <v>0</v>
      </c>
      <c r="AR16" s="35">
        <f ca="1">IFERROR(Volume*IF(AR$5=0,0,IF(AR$5=1,0.5,1))*OFFSET(IFRS17_CF!AR16,0,-NewBusinessYear+1),0)</f>
        <v>0</v>
      </c>
      <c r="AS16" s="35">
        <f ca="1">IFERROR(Volume*IF(AS$5=0,0,IF(AS$5=1,0.5,1))*OFFSET(IFRS17_CF!AS16,0,-NewBusinessYear+1),0)</f>
        <v>0</v>
      </c>
      <c r="AT16" s="35">
        <f ca="1">IFERROR(Volume*IF(AT$5=0,0,IF(AT$5=1,0.5,1))*OFFSET(IFRS17_CF!AT16,0,-NewBusinessYear+1),0)</f>
        <v>0</v>
      </c>
      <c r="AU16" s="35">
        <f ca="1">IFERROR(Volume*IF(AU$5=0,0,IF(AU$5=1,0.5,1))*OFFSET(IFRS17_CF!AU16,0,-NewBusinessYear+1),0)</f>
        <v>0</v>
      </c>
      <c r="AV16" s="35">
        <f ca="1">IFERROR(Volume*IF(AV$5=0,0,IF(AV$5=1,0.5,1))*OFFSET(IFRS17_CF!AV16,0,-NewBusinessYear+1),0)</f>
        <v>0</v>
      </c>
      <c r="AW16" s="35">
        <f ca="1">IFERROR(Volume*IF(AW$5=0,0,IF(AW$5=1,0.5,1))*OFFSET(IFRS17_CF!AW16,0,-NewBusinessYear+1),0)</f>
        <v>0</v>
      </c>
      <c r="AX16" s="35">
        <f ca="1">IFERROR(Volume*IF(AX$5=0,0,IF(AX$5=1,0.5,1))*OFFSET(IFRS17_CF!AX16,0,-NewBusinessYear+1),0)</f>
        <v>0</v>
      </c>
      <c r="AY16" s="35">
        <f ca="1">IFERROR(Volume*IF(AY$5=0,0,IF(AY$5=1,0.5,1))*OFFSET(IFRS17_CF!AY16,0,-NewBusinessYear+1),0)</f>
        <v>0</v>
      </c>
      <c r="AZ16" s="35">
        <f ca="1">IFERROR(Volume*IF(AZ$5=0,0,IF(AZ$5=1,0.5,1))*OFFSET(IFRS17_CF!AZ16,0,-NewBusinessYear+1),0)</f>
        <v>0</v>
      </c>
      <c r="BA16" s="35">
        <f ca="1">IFERROR(Volume*IF(BA$5=0,0,IF(BA$5=1,0.5,1))*OFFSET(IFRS17_CF!BA16,0,-NewBusinessYear+1),0)</f>
        <v>0</v>
      </c>
      <c r="BB16" s="35">
        <f ca="1">IFERROR(Volume*IF(BB$5=0,0,IF(BB$5=1,0.5,1))*OFFSET(IFRS17_CF!BB16,0,-NewBusinessYear+1),0)</f>
        <v>0</v>
      </c>
      <c r="BC16" s="35">
        <f ca="1">IFERROR(Volume*IF(BC$5=0,0,IF(BC$5=1,0.5,1))*OFFSET(IFRS17_CF!BC16,0,-NewBusinessYear+1),0)</f>
        <v>0</v>
      </c>
      <c r="BD16" s="35">
        <f ca="1">IFERROR(Volume*IF(BD$5=0,0,IF(BD$5=1,0.5,1))*OFFSET(IFRS17_CF!BD16,0,-NewBusinessYear+1),0)</f>
        <v>0</v>
      </c>
      <c r="BE16" s="35">
        <f ca="1">IFERROR(Volume*IF(BE$5=0,0,IF(BE$5=1,0.5,1))*OFFSET(IFRS17_CF!BE16,0,-NewBusinessYear+1),0)</f>
        <v>0</v>
      </c>
      <c r="BF16" s="35">
        <f ca="1">IFERROR(Volume*IF(BF$5=0,0,IF(BF$5=1,0.5,1))*OFFSET(IFRS17_CF!BF16,0,-NewBusinessYear+1),0)</f>
        <v>0</v>
      </c>
      <c r="BG16" s="35">
        <f ca="1">IFERROR(Volume*IF(BG$5=0,0,IF(BG$5=1,0.5,1))*OFFSET(IFRS17_CF!BG16,0,-NewBusinessYear+1),0)</f>
        <v>0</v>
      </c>
      <c r="BH16" s="35">
        <f ca="1">IFERROR(Volume*IF(BH$5=0,0,IF(BH$5=1,0.5,1))*OFFSET(IFRS17_CF!BH16,0,-NewBusinessYear+1),0)</f>
        <v>0</v>
      </c>
      <c r="BI16" s="35">
        <f ca="1">IFERROR(Volume*IF(BI$5=0,0,IF(BI$5=1,0.5,1))*OFFSET(IFRS17_CF!BI16,0,-NewBusinessYear+1),0)</f>
        <v>0</v>
      </c>
      <c r="BJ16" s="35">
        <f ca="1">IFERROR(Volume*IF(BJ$5=0,0,IF(BJ$5=1,0.5,1))*OFFSET(IFRS17_CF!BJ16,0,-NewBusinessYear+1),0)</f>
        <v>0</v>
      </c>
      <c r="BK16" s="35">
        <f ca="1">IFERROR(Volume*IF(BK$5=0,0,IF(BK$5=1,0.5,1))*OFFSET(IFRS17_CF!BK16,0,-NewBusinessYear+1),0)</f>
        <v>0</v>
      </c>
      <c r="BL16" s="35">
        <f ca="1">IFERROR(Volume*IF(BL$5=0,0,IF(BL$5=1,0.5,1))*OFFSET(IFRS17_CF!BL16,0,-NewBusinessYear+1),0)</f>
        <v>0</v>
      </c>
      <c r="BM16" s="35">
        <f ca="1">IFERROR(Volume*IF(BM$5=0,0,IF(BM$5=1,0.5,1))*OFFSET(IFRS17_CF!BM16,0,-NewBusinessYear+1),0)</f>
        <v>0</v>
      </c>
      <c r="BN16" s="35">
        <f ca="1">IFERROR(Volume*IF(BN$5=0,0,IF(BN$5=1,0.5,1))*OFFSET(IFRS17_CF!BN16,0,-NewBusinessYear+1),0)</f>
        <v>0</v>
      </c>
      <c r="BO16" s="35">
        <f ca="1">IFERROR(Volume*IF(BO$5=0,0,IF(BO$5=1,0.5,1))*OFFSET(IFRS17_CF!BO16,0,-NewBusinessYear+1),0)</f>
        <v>0</v>
      </c>
      <c r="BP16" s="35">
        <f ca="1">IFERROR(Volume*IF(BP$5=0,0,IF(BP$5=1,0.5,1))*OFFSET(IFRS17_CF!BP16,0,-NewBusinessYear+1),0)</f>
        <v>0</v>
      </c>
      <c r="BQ16" s="35">
        <f ca="1">IFERROR(Volume*IF(BQ$5=0,0,IF(BQ$5=1,0.5,1))*OFFSET(IFRS17_CF!BQ16,0,-NewBusinessYear+1),0)</f>
        <v>0</v>
      </c>
      <c r="BR16" s="35">
        <f ca="1">IFERROR(Volume*IF(BR$5=0,0,IF(BR$5=1,0.5,1))*OFFSET(IFRS17_CF!BR16,0,-NewBusinessYear+1),0)</f>
        <v>0</v>
      </c>
      <c r="BS16" s="35">
        <f ca="1">IFERROR(Volume*IF(BS$5=0,0,IF(BS$5=1,0.5,1))*OFFSET(IFRS17_CF!BS16,0,-NewBusinessYear+1),0)</f>
        <v>0</v>
      </c>
      <c r="BT16" s="35">
        <f ca="1">IFERROR(Volume*IF(BT$5=0,0,IF(BT$5=1,0.5,1))*OFFSET(IFRS17_CF!BT16,0,-NewBusinessYear+1),0)</f>
        <v>0</v>
      </c>
      <c r="BU16" s="35">
        <f ca="1">IFERROR(Volume*IF(BU$5=0,0,IF(BU$5=1,0.5,1))*OFFSET(IFRS17_CF!BU16,0,-NewBusinessYear+1),0)</f>
        <v>0</v>
      </c>
      <c r="BV16" s="35">
        <f ca="1">IFERROR(Volume*IF(BV$5=0,0,IF(BV$5=1,0.5,1))*OFFSET(IFRS17_CF!BV16,0,-NewBusinessYear+1),0)</f>
        <v>0</v>
      </c>
      <c r="BW16" s="35">
        <f ca="1">IFERROR(Volume*IF(BW$5=0,0,IF(BW$5=1,0.5,1))*OFFSET(IFRS17_CF!BW16,0,-NewBusinessYear+1),0)</f>
        <v>0</v>
      </c>
      <c r="BX16" s="35">
        <f ca="1">IFERROR(Volume*IF(BX$5=0,0,IF(BX$5=1,0.5,1))*OFFSET(IFRS17_CF!BX16,0,-NewBusinessYear+1),0)</f>
        <v>0</v>
      </c>
      <c r="BY16" s="35">
        <f ca="1">IFERROR(Volume*IF(BY$5=0,0,IF(BY$5=1,0.5,1))*OFFSET(IFRS17_CF!BY16,0,-NewBusinessYear+1),0)</f>
        <v>0</v>
      </c>
      <c r="BZ16" s="35">
        <f ca="1">IFERROR(Volume*IF(BZ$5=0,0,IF(BZ$5=1,0.5,1))*OFFSET(IFRS17_CF!BZ16,0,-NewBusinessYear+1),0)</f>
        <v>0</v>
      </c>
      <c r="CA16" s="35">
        <f ca="1">IFERROR(Volume*IF(CA$5=0,0,IF(CA$5=1,0.5,1))*OFFSET(IFRS17_CF!CA16,0,-NewBusinessYear+1),0)</f>
        <v>0</v>
      </c>
      <c r="CB16" s="35">
        <f ca="1">IFERROR(Volume*IF(CB$5=0,0,IF(CB$5=1,0.5,1))*OFFSET(IFRS17_CF!CB16,0,-NewBusinessYear+1),0)</f>
        <v>0</v>
      </c>
      <c r="CC16" s="35">
        <f ca="1">IFERROR(Volume*IF(CC$5=0,0,IF(CC$5=1,0.5,1))*OFFSET(IFRS17_CF!CC16,0,-NewBusinessYear+1),0)</f>
        <v>0</v>
      </c>
      <c r="CD16" s="35">
        <f ca="1">IFERROR(Volume*IF(CD$5=0,0,IF(CD$5=1,0.5,1))*OFFSET(IFRS17_CF!CD16,0,-NewBusinessYear+1),0)</f>
        <v>0</v>
      </c>
      <c r="CE16" s="35">
        <f ca="1">IFERROR(Volume*IF(CE$5=0,0,IF(CE$5=1,0.5,1))*OFFSET(IFRS17_CF!CE16,0,-NewBusinessYear+1),0)</f>
        <v>0</v>
      </c>
      <c r="CF16" s="35">
        <f ca="1">IFERROR(Volume*IF(CF$5=0,0,IF(CF$5=1,0.5,1))*OFFSET(IFRS17_CF!CF16,0,-NewBusinessYear+1),0)</f>
        <v>0</v>
      </c>
      <c r="CG16" s="35">
        <f ca="1">IFERROR(Volume*IF(CG$5=0,0,IF(CG$5=1,0.5,1))*OFFSET(IFRS17_CF!CG16,0,-NewBusinessYear+1),0)</f>
        <v>0</v>
      </c>
      <c r="CH16" s="35">
        <f ca="1">IFERROR(Volume*IF(CH$5=0,0,IF(CH$5=1,0.5,1))*OFFSET(IFRS17_CF!CH16,0,-NewBusinessYear+1),0)</f>
        <v>0</v>
      </c>
      <c r="CI16" s="35">
        <f ca="1">IFERROR(Volume*IF(CI$5=0,0,IF(CI$5=1,0.5,1))*OFFSET(IFRS17_CF!CI16,0,-NewBusinessYear+1),0)</f>
        <v>0</v>
      </c>
      <c r="CJ16" s="35">
        <f ca="1">IFERROR(Volume*IF(CJ$5=0,0,IF(CJ$5=1,0.5,1))*OFFSET(IFRS17_CF!CJ16,0,-NewBusinessYear+1),0)</f>
        <v>0</v>
      </c>
      <c r="CK16" s="35">
        <f ca="1">IFERROR(Volume*IF(CK$5=0,0,IF(CK$5=1,0.5,1))*OFFSET(IFRS17_CF!CK16,0,-NewBusinessYear+1),0)</f>
        <v>0</v>
      </c>
      <c r="CL16" s="35">
        <f ca="1">IFERROR(Volume*IF(CL$5=0,0,IF(CL$5=1,0.5,1))*OFFSET(IFRS17_CF!CL16,0,-NewBusinessYear+1),0)</f>
        <v>0</v>
      </c>
      <c r="CM16" s="35">
        <f ca="1">IFERROR(Volume*IF(CM$5=0,0,IF(CM$5=1,0.5,1))*OFFSET(IFRS17_CF!CM16,0,-NewBusinessYear+1),0)</f>
        <v>0</v>
      </c>
      <c r="CN16" s="35">
        <f ca="1">IFERROR(Volume*IF(CN$5=0,0,IF(CN$5=1,0.5,1))*OFFSET(IFRS17_CF!CN16,0,-NewBusinessYear+1),0)</f>
        <v>0</v>
      </c>
      <c r="CO16" s="35">
        <f ca="1">IFERROR(Volume*IF(CO$5=0,0,IF(CO$5=1,0.5,1))*OFFSET(IFRS17_CF!CO16,0,-NewBusinessYear+1),0)</f>
        <v>0</v>
      </c>
      <c r="CP16" s="35">
        <f ca="1">IFERROR(Volume*IF(CP$5=0,0,IF(CP$5=1,0.5,1))*OFFSET(IFRS17_CF!CP16,0,-NewBusinessYear+1),0)</f>
        <v>0</v>
      </c>
      <c r="CQ16" s="35">
        <f ca="1">IFERROR(Volume*IF(CQ$5=0,0,IF(CQ$5=1,0.5,1))*OFFSET(IFRS17_CF!CQ16,0,-NewBusinessYear+1),0)</f>
        <v>0</v>
      </c>
      <c r="CR16" s="35">
        <f ca="1">IFERROR(Volume*IF(CR$5=0,0,IF(CR$5=1,0.5,1))*OFFSET(IFRS17_CF!CR16,0,-NewBusinessYear+1),0)</f>
        <v>0</v>
      </c>
      <c r="CS16" s="35">
        <f ca="1">IFERROR(Volume*IF(CS$5=0,0,IF(CS$5=1,0.5,1))*OFFSET(IFRS17_CF!CS16,0,-NewBusinessYear+1),0)</f>
        <v>0</v>
      </c>
      <c r="CT16" s="35">
        <f ca="1">IFERROR(Volume*IF(CT$5=0,0,IF(CT$5=1,0.5,1))*OFFSET(IFRS17_CF!CT16,0,-NewBusinessYear+1),0)</f>
        <v>0</v>
      </c>
      <c r="CU16" s="35">
        <f ca="1">IFERROR(Volume*IF(CU$5=0,0,IF(CU$5=1,0.5,1))*OFFSET(IFRS17_CF!CU16,0,-NewBusinessYear+1),0)</f>
        <v>0</v>
      </c>
      <c r="CV16" s="35">
        <f ca="1">IFERROR(Volume*IF(CV$5=0,0,IF(CV$5=1,0.5,1))*OFFSET(IFRS17_CF!CV16,0,-NewBusinessYear+1),0)</f>
        <v>0</v>
      </c>
      <c r="CW16" s="35">
        <f ca="1">IFERROR(Volume*IF(CW$5=0,0,IF(CW$5=1,0.5,1))*OFFSET(IFRS17_CF!CW16,0,-NewBusinessYear+1),0)</f>
        <v>0</v>
      </c>
      <c r="CX16" s="35">
        <f ca="1">IFERROR(Volume*IF(CX$5=0,0,IF(CX$5=1,0.5,1))*OFFSET(IFRS17_CF!CX16,0,-NewBusinessYear+1),0)</f>
        <v>0</v>
      </c>
      <c r="CY16" s="35">
        <f ca="1">IFERROR(Volume*IF(CY$5=0,0,IF(CY$5=1,0.5,1))*OFFSET(IFRS17_CF!CY16,0,-NewBusinessYear+1),0)</f>
        <v>0</v>
      </c>
      <c r="CZ16" s="35">
        <f ca="1">IFERROR(Volume*IF(CZ$5=0,0,IF(CZ$5=1,0.5,1))*OFFSET(IFRS17_CF!CZ16,0,-NewBusinessYear+1),0)</f>
        <v>0</v>
      </c>
      <c r="DA16" s="35">
        <f ca="1">IFERROR(Volume*IF(DA$5=0,0,IF(DA$5=1,0.5,1))*OFFSET(IFRS17_CF!DA16,0,-NewBusinessYear+1),0)</f>
        <v>0</v>
      </c>
      <c r="DB16" s="35">
        <f ca="1">IFERROR(Volume*IF(DB$5=0,0,IF(DB$5=1,0.5,1))*OFFSET(IFRS17_CF!DB16,0,-NewBusinessYear+1),0)</f>
        <v>0</v>
      </c>
      <c r="DC16" s="35">
        <f ca="1">IFERROR(Volume*IF(DC$5=0,0,IF(DC$5=1,0.5,1))*OFFSET(IFRS17_CF!DC16,0,-NewBusinessYear+1),0)</f>
        <v>0</v>
      </c>
      <c r="DD16" s="35">
        <f ca="1">IFERROR(Volume*IF(DD$5=0,0,IF(DD$5=1,0.5,1))*OFFSET(IFRS17_CF!DD16,0,-NewBusinessYear+1),0)</f>
        <v>0</v>
      </c>
      <c r="DE16" s="35">
        <f ca="1">IFERROR(Volume*IF(DE$5=0,0,IF(DE$5=1,0.5,1))*OFFSET(IFRS17_CF!DE16,0,-NewBusinessYear+1),0)</f>
        <v>0</v>
      </c>
      <c r="DF16" s="35">
        <f ca="1">IFERROR(Volume*IF(DF$5=0,0,IF(DF$5=1,0.5,1))*OFFSET(IFRS17_CF!DF16,0,-NewBusinessYear+1),0)</f>
        <v>0</v>
      </c>
      <c r="DG16" s="35">
        <f ca="1">IFERROR(Volume*IF(DG$5=0,0,IF(DG$5=1,0.5,1))*OFFSET(IFRS17_CF!DG16,0,-NewBusinessYear+1),0)</f>
        <v>0</v>
      </c>
      <c r="DH16" s="35">
        <f ca="1">IFERROR(Volume*IF(DH$5=0,0,IF(DH$5=1,0.5,1))*OFFSET(IFRS17_CF!DH16,0,-NewBusinessYear+1),0)</f>
        <v>0</v>
      </c>
      <c r="DI16" s="35">
        <f ca="1">IFERROR(Volume*IF(DI$5=0,0,IF(DI$5=1,0.5,1))*OFFSET(IFRS17_CF!DI16,0,-NewBusinessYear+1),0)</f>
        <v>0</v>
      </c>
      <c r="DJ16" s="35">
        <f ca="1">IFERROR(Volume*IF(DJ$5=0,0,IF(DJ$5=1,0.5,1))*OFFSET(IFRS17_CF!DJ16,0,-NewBusinessYear+1),0)</f>
        <v>0</v>
      </c>
      <c r="DK16" s="35">
        <f ca="1">IFERROR(Volume*IF(DK$5=0,0,IF(DK$5=1,0.5,1))*OFFSET(IFRS17_CF!DK16,0,-NewBusinessYear+1),0)</f>
        <v>0</v>
      </c>
      <c r="DL16" s="35">
        <f ca="1">IFERROR(Volume*IF(DL$5=0,0,IF(DL$5=1,0.5,1))*OFFSET(IFRS17_CF!DL16,0,-NewBusinessYear+1),0)</f>
        <v>0</v>
      </c>
      <c r="DM16" s="35">
        <f ca="1">IFERROR(Volume*IF(DM$5=0,0,IF(DM$5=1,0.5,1))*OFFSET(IFRS17_CF!DM16,0,-NewBusinessYear+1),0)</f>
        <v>0</v>
      </c>
      <c r="DN16" s="35">
        <f ca="1">IFERROR(Volume*IF(DN$5=0,0,IF(DN$5=1,0.5,1))*OFFSET(IFRS17_CF!DN16,0,-NewBusinessYear+1),0)</f>
        <v>0</v>
      </c>
      <c r="DO16" s="35">
        <f ca="1">IFERROR(Volume*IF(DO$5=0,0,IF(DO$5=1,0.5,1))*OFFSET(IFRS17_CF!DO16,0,-NewBusinessYear+1),0)</f>
        <v>0</v>
      </c>
      <c r="DP16" s="35">
        <f ca="1">IFERROR(Volume*IF(DP$5=0,0,IF(DP$5=1,0.5,1))*OFFSET(IFRS17_CF!DP16,0,-NewBusinessYear+1),0)</f>
        <v>0</v>
      </c>
      <c r="DQ16" s="35">
        <f ca="1">IFERROR(Volume*IF(DQ$5=0,0,IF(DQ$5=1,0.5,1))*OFFSET(IFRS17_CF!DQ16,0,-NewBusinessYear+1),0)</f>
        <v>0</v>
      </c>
      <c r="DR16" s="35">
        <f ca="1">IFERROR(Volume*IF(DR$5=0,0,IF(DR$5=1,0.5,1))*OFFSET(IFRS17_CF!DR16,0,-NewBusinessYear+1),0)</f>
        <v>0</v>
      </c>
      <c r="DS16" s="35">
        <f ca="1">IFERROR(Volume*IF(DS$5=0,0,IF(DS$5=1,0.5,1))*OFFSET(IFRS17_CF!DS16,0,-NewBusinessYear+1),0)</f>
        <v>0</v>
      </c>
      <c r="DT16" s="35">
        <f ca="1">IFERROR(Volume*IF(DT$5=0,0,IF(DT$5=1,0.5,1))*OFFSET(IFRS17_CF!DT16,0,-NewBusinessYear+1),0)</f>
        <v>0</v>
      </c>
      <c r="DU16" s="35">
        <f ca="1">IFERROR(Volume*IF(DU$5=0,0,IF(DU$5=1,0.5,1))*OFFSET(IFRS17_CF!DU16,0,-NewBusinessYear+1),0)</f>
        <v>0</v>
      </c>
      <c r="DV16" s="35">
        <f ca="1">IFERROR(Volume*IF(DV$5=0,0,IF(DV$5=1,0.5,1))*OFFSET(IFRS17_CF!DV16,0,-NewBusinessYear+1),0)</f>
        <v>0</v>
      </c>
      <c r="DW16" s="35">
        <f ca="1">IFERROR(Volume*IF(DW$5=0,0,IF(DW$5=1,0.5,1))*OFFSET(IFRS17_CF!DW16,0,-NewBusinessYear+1),0)</f>
        <v>0</v>
      </c>
      <c r="DX16" s="35">
        <f ca="1">IFERROR(Volume*IF(DX$5=0,0,IF(DX$5=1,0.5,1))*OFFSET(IFRS17_CF!DX16,0,-NewBusinessYear+1),0)</f>
        <v>0</v>
      </c>
      <c r="DY16" s="35">
        <f ca="1">IFERROR(Volume*IF(DY$5=0,0,IF(DY$5=1,0.5,1))*OFFSET(IFRS17_CF!DY16,0,-NewBusinessYear+1),0)</f>
        <v>0</v>
      </c>
      <c r="DZ16" s="35">
        <f ca="1">IFERROR(Volume*IF(DZ$5=0,0,IF(DZ$5=1,0.5,1))*OFFSET(IFRS17_CF!DZ16,0,-NewBusinessYear+1),0)</f>
        <v>0</v>
      </c>
      <c r="EA16" s="35">
        <f ca="1">IFERROR(Volume*IF(EA$5=0,0,IF(EA$5=1,0.5,1))*OFFSET(IFRS17_CF!EA16,0,-NewBusinessYear+1),0)</f>
        <v>0</v>
      </c>
      <c r="EB16" s="35">
        <f ca="1">IFERROR(Volume*IF(EB$5=0,0,IF(EB$5=1,0.5,1))*OFFSET(IFRS17_CF!EB16,0,-NewBusinessYear+1),0)</f>
        <v>0</v>
      </c>
      <c r="EC16" s="35">
        <f ca="1">IFERROR(Volume*IF(EC$5=0,0,IF(EC$5=1,0.5,1))*OFFSET(IFRS17_CF!EC16,0,-NewBusinessYear+1),0)</f>
        <v>0</v>
      </c>
      <c r="ED16" s="35">
        <f ca="1">IFERROR(Volume*IF(ED$5=0,0,IF(ED$5=1,0.5,1))*OFFSET(IFRS17_CF!ED16,0,-NewBusinessYear+1),0)</f>
        <v>0</v>
      </c>
      <c r="EE16" s="35">
        <f ca="1">IFERROR(Volume*IF(EE$5=0,0,IF(EE$5=1,0.5,1))*OFFSET(IFRS17_CF!EE16,0,-NewBusinessYear+1),0)</f>
        <v>0</v>
      </c>
      <c r="EF16" s="35">
        <f ca="1">IFERROR(Volume*IF(EF$5=0,0,IF(EF$5=1,0.5,1))*OFFSET(IFRS17_CF!EF16,0,-NewBusinessYear+1),0)</f>
        <v>0</v>
      </c>
      <c r="EG16" s="35">
        <f ca="1">IFERROR(Volume*IF(EG$5=0,0,IF(EG$5=1,0.5,1))*OFFSET(IFRS17_CF!EG16,0,-NewBusinessYear+1),0)</f>
        <v>0</v>
      </c>
      <c r="EH16" s="35">
        <f ca="1">IFERROR(Volume*IF(EH$5=0,0,IF(EH$5=1,0.5,1))*OFFSET(IFRS17_CF!EH16,0,-NewBusinessYear+1),0)</f>
        <v>0</v>
      </c>
      <c r="EI16" s="35">
        <f ca="1">IFERROR(Volume*IF(EI$5=0,0,IF(EI$5=1,0.5,1))*OFFSET(IFRS17_CF!EI16,0,-NewBusinessYear+1),0)</f>
        <v>0</v>
      </c>
      <c r="EJ16" s="35">
        <f ca="1">IFERROR(Volume*IF(EJ$5=0,0,IF(EJ$5=1,0.5,1))*OFFSET(IFRS17_CF!EJ16,0,-NewBusinessYear+1),0)</f>
        <v>0</v>
      </c>
      <c r="EK16" s="35">
        <f ca="1">IFERROR(Volume*IF(EK$5=0,0,IF(EK$5=1,0.5,1))*OFFSET(IFRS17_CF!EK16,0,-NewBusinessYear+1),0)</f>
        <v>0</v>
      </c>
      <c r="EL16" s="35">
        <f ca="1">IFERROR(Volume*IF(EL$5=0,0,IF(EL$5=1,0.5,1))*OFFSET(IFRS17_CF!EL16,0,-NewBusinessYear+1),0)</f>
        <v>0</v>
      </c>
      <c r="EM16" s="35">
        <f ca="1">IFERROR(Volume*IF(EM$5=0,0,IF(EM$5=1,0.5,1))*OFFSET(IFRS17_CF!EM16,0,-NewBusinessYear+1),0)</f>
        <v>0</v>
      </c>
      <c r="EN16" s="35">
        <f ca="1">IFERROR(Volume*IF(EN$5=0,0,IF(EN$5=1,0.5,1))*OFFSET(IFRS17_CF!EN16,0,-NewBusinessYear+1),0)</f>
        <v>0</v>
      </c>
      <c r="EO16" s="35">
        <f ca="1">IFERROR(Volume*IF(EO$5=0,0,IF(EO$5=1,0.5,1))*OFFSET(IFRS17_CF!EO16,0,-NewBusinessYear+1),0)</f>
        <v>0</v>
      </c>
      <c r="EP16" s="35">
        <f ca="1">IFERROR(Volume*IF(EP$5=0,0,IF(EP$5=1,0.5,1))*OFFSET(IFRS17_CF!EP16,0,-NewBusinessYear+1),0)</f>
        <v>0</v>
      </c>
      <c r="EQ16" s="35">
        <f ca="1">IFERROR(Volume*IF(EQ$5=0,0,IF(EQ$5=1,0.5,1))*OFFSET(IFRS17_CF!EQ16,0,-NewBusinessYear+1),0)</f>
        <v>0</v>
      </c>
      <c r="ER16" s="35">
        <f ca="1">IFERROR(Volume*IF(ER$5=0,0,IF(ER$5=1,0.5,1))*OFFSET(IFRS17_CF!ER16,0,-NewBusinessYear+1),0)</f>
        <v>0</v>
      </c>
      <c r="ES16" s="35">
        <f ca="1">IFERROR(Volume*IF(ES$5=0,0,IF(ES$5=1,0.5,1))*OFFSET(IFRS17_CF!ES16,0,-NewBusinessYear+1),0)</f>
        <v>0</v>
      </c>
      <c r="ET16" s="35">
        <f ca="1">IFERROR(Volume*IF(ET$5=0,0,IF(ET$5=1,0.5,1))*OFFSET(IFRS17_CF!ET16,0,-NewBusinessYear+1),0)</f>
        <v>0</v>
      </c>
      <c r="EU16" s="35">
        <f ca="1">IFERROR(Volume*IF(EU$5=0,0,IF(EU$5=1,0.5,1))*OFFSET(IFRS17_CF!EU16,0,-NewBusinessYear+1),0)</f>
        <v>0</v>
      </c>
      <c r="EV16" s="35">
        <f ca="1">IFERROR(Volume*IF(EV$5=0,0,IF(EV$5=1,0.5,1))*OFFSET(IFRS17_CF!EV16,0,-NewBusinessYear+1),0)</f>
        <v>0</v>
      </c>
      <c r="EW16" s="35">
        <f ca="1">IFERROR(Volume*IF(EW$5=0,0,IF(EW$5=1,0.5,1))*OFFSET(IFRS17_CF!EW16,0,-NewBusinessYear+1),0)</f>
        <v>0</v>
      </c>
      <c r="EX16" s="35">
        <f ca="1">IFERROR(Volume*IF(EX$5=0,0,IF(EX$5=1,0.5,1))*OFFSET(IFRS17_CF!EX16,0,-NewBusinessYear+1),0)</f>
        <v>0</v>
      </c>
      <c r="EY16" s="35">
        <f ca="1">IFERROR(Volume*IF(EY$5=0,0,IF(EY$5=1,0.5,1))*OFFSET(IFRS17_CF!EY16,0,-NewBusinessYear+1),0)</f>
        <v>0</v>
      </c>
      <c r="EZ16" s="35">
        <f ca="1">IFERROR(Volume*IF(EZ$5=0,0,IF(EZ$5=1,0.5,1))*OFFSET(IFRS17_CF!EZ16,0,-NewBusinessYear+1),0)</f>
        <v>0</v>
      </c>
      <c r="FA16" s="35">
        <f ca="1">IFERROR(Volume*IF(FA$5=0,0,IF(FA$5=1,0.5,1))*OFFSET(IFRS17_CF!FA16,0,-NewBusinessYear+1),0)</f>
        <v>0</v>
      </c>
      <c r="FB16" s="35">
        <f ca="1">IFERROR(Volume*IF(FB$5=0,0,IF(FB$5=1,0.5,1))*OFFSET(IFRS17_CF!FB16,0,-NewBusinessYear+1),0)</f>
        <v>0</v>
      </c>
      <c r="FC16" s="35">
        <f ca="1">IFERROR(Volume*IF(FC$5=0,0,IF(FC$5=1,0.5,1))*OFFSET(IFRS17_CF!FC16,0,-NewBusinessYear+1),0)</f>
        <v>0</v>
      </c>
      <c r="FD16" s="35">
        <f ca="1">IFERROR(Volume*IF(FD$5=0,0,IF(FD$5=1,0.5,1))*OFFSET(IFRS17_CF!FD16,0,-NewBusinessYear+1),0)</f>
        <v>0</v>
      </c>
      <c r="FE16" s="35">
        <f ca="1">IFERROR(Volume*IF(FE$5=0,0,IF(FE$5=1,0.5,1))*OFFSET(IFRS17_CF!FE16,0,-NewBusinessYear+1),0)</f>
        <v>0</v>
      </c>
      <c r="FF16" s="35">
        <f ca="1">IFERROR(Volume*IF(FF$5=0,0,IF(FF$5=1,0.5,1))*OFFSET(IFRS17_CF!FF16,0,-NewBusinessYear+1),0)</f>
        <v>0</v>
      </c>
      <c r="FG16" s="35">
        <f ca="1">IFERROR(Volume*IF(FG$5=0,0,IF(FG$5=1,0.5,1))*OFFSET(IFRS17_CF!FG16,0,-NewBusinessYear+1),0)</f>
        <v>0</v>
      </c>
      <c r="FH16" s="35">
        <f ca="1">IFERROR(Volume*IF(FH$5=0,0,IF(FH$5=1,0.5,1))*OFFSET(IFRS17_CF!FH16,0,-NewBusinessYear+1),0)</f>
        <v>0</v>
      </c>
      <c r="FI16" s="35">
        <f ca="1">IFERROR(Volume*IF(FI$5=0,0,IF(FI$5=1,0.5,1))*OFFSET(IFRS17_CF!FI16,0,-NewBusinessYear+1),0)</f>
        <v>0</v>
      </c>
      <c r="FJ16" s="35">
        <f ca="1">IFERROR(Volume*IF(FJ$5=0,0,IF(FJ$5=1,0.5,1))*OFFSET(IFRS17_CF!FJ16,0,-NewBusinessYear+1),0)</f>
        <v>0</v>
      </c>
      <c r="FK16" s="35">
        <f ca="1">IFERROR(Volume*IF(FK$5=0,0,IF(FK$5=1,0.5,1))*OFFSET(IFRS17_CF!FK16,0,-NewBusinessYear+1),0)</f>
        <v>0</v>
      </c>
      <c r="FL16" s="35">
        <f ca="1">IFERROR(Volume*IF(FL$5=0,0,IF(FL$5=1,0.5,1))*OFFSET(IFRS17_CF!FL16,0,-NewBusinessYear+1),0)</f>
        <v>0</v>
      </c>
      <c r="FM16" s="35">
        <f ca="1">IFERROR(Volume*IF(FM$5=0,0,IF(FM$5=1,0.5,1))*OFFSET(IFRS17_CF!FM16,0,-NewBusinessYear+1),0)</f>
        <v>0</v>
      </c>
      <c r="FN16" s="35">
        <f ca="1">IFERROR(Volume*IF(FN$5=0,0,IF(FN$5=1,0.5,1))*OFFSET(IFRS17_CF!FN16,0,-NewBusinessYear+1),0)</f>
        <v>0</v>
      </c>
      <c r="FO16" s="35">
        <f ca="1">IFERROR(Volume*IF(FO$5=0,0,IF(FO$5=1,0.5,1))*OFFSET(IFRS17_CF!FO16,0,-NewBusinessYear+1),0)</f>
        <v>0</v>
      </c>
      <c r="FP16" s="35">
        <f ca="1">IFERROR(Volume*IF(FP$5=0,0,IF(FP$5=1,0.5,1))*OFFSET(IFRS17_CF!FP16,0,-NewBusinessYear+1),0)</f>
        <v>0</v>
      </c>
      <c r="FQ16" s="35">
        <f ca="1">IFERROR(Volume*IF(FQ$5=0,0,IF(FQ$5=1,0.5,1))*OFFSET(IFRS17_CF!FQ16,0,-NewBusinessYear+1),0)</f>
        <v>0</v>
      </c>
      <c r="FR16" s="35">
        <f ca="1">IFERROR(Volume*IF(FR$5=0,0,IF(FR$5=1,0.5,1))*OFFSET(IFRS17_CF!FR16,0,-NewBusinessYear+1),0)</f>
        <v>0</v>
      </c>
      <c r="FS16" s="35">
        <f ca="1">IFERROR(Volume*IF(FS$5=0,0,IF(FS$5=1,0.5,1))*OFFSET(IFRS17_CF!FS16,0,-NewBusinessYear+1),0)</f>
        <v>0</v>
      </c>
      <c r="FT16" s="35">
        <f ca="1">IFERROR(Volume*IF(FT$5=0,0,IF(FT$5=1,0.5,1))*OFFSET(IFRS17_CF!FT16,0,-NewBusinessYear+1),0)</f>
        <v>0</v>
      </c>
      <c r="FU16" s="35">
        <f ca="1">IFERROR(Volume*IF(FU$5=0,0,IF(FU$5=1,0.5,1))*OFFSET(IFRS17_CF!FU16,0,-NewBusinessYear+1),0)</f>
        <v>0</v>
      </c>
      <c r="FV16" s="35">
        <f ca="1">IFERROR(Volume*IF(FV$5=0,0,IF(FV$5=1,0.5,1))*OFFSET(IFRS17_CF!FV16,0,-NewBusinessYear+1),0)</f>
        <v>0</v>
      </c>
      <c r="FW16" s="35">
        <f ca="1">IFERROR(Volume*IF(FW$5=0,0,IF(FW$5=1,0.5,1))*OFFSET(IFRS17_CF!FW16,0,-NewBusinessYear+1),0)</f>
        <v>0</v>
      </c>
      <c r="FX16" s="35">
        <f ca="1">IFERROR(Volume*IF(FX$5=0,0,IF(FX$5=1,0.5,1))*OFFSET(IFRS17_CF!FX16,0,-NewBusinessYear+1),0)</f>
        <v>0</v>
      </c>
      <c r="FY16" s="35">
        <f ca="1">IFERROR(Volume*IF(FY$5=0,0,IF(FY$5=1,0.5,1))*OFFSET(IFRS17_CF!FY16,0,-NewBusinessYear+1),0)</f>
        <v>0</v>
      </c>
      <c r="FZ16" s="35">
        <f ca="1">IFERROR(Volume*IF(FZ$5=0,0,IF(FZ$5=1,0.5,1))*OFFSET(IFRS17_CF!FZ16,0,-NewBusinessYear+1),0)</f>
        <v>0</v>
      </c>
      <c r="GA16" s="35">
        <f ca="1">IFERROR(Volume*IF(GA$5=0,0,IF(GA$5=1,0.5,1))*OFFSET(IFRS17_CF!GA16,0,-NewBusinessYear+1),0)</f>
        <v>0</v>
      </c>
      <c r="GB16" s="35">
        <f ca="1">IFERROR(Volume*IF(GB$5=0,0,IF(GB$5=1,0.5,1))*OFFSET(IFRS17_CF!GB16,0,-NewBusinessYear+1),0)</f>
        <v>0</v>
      </c>
      <c r="GC16" s="35">
        <f ca="1">IFERROR(Volume*IF(GC$5=0,0,IF(GC$5=1,0.5,1))*OFFSET(IFRS17_CF!GC16,0,-NewBusinessYear+1),0)</f>
        <v>0</v>
      </c>
      <c r="GD16" s="35">
        <f ca="1">IFERROR(Volume*IF(GD$5=0,0,IF(GD$5=1,0.5,1))*OFFSET(IFRS17_CF!GD16,0,-NewBusinessYear+1),0)</f>
        <v>0</v>
      </c>
      <c r="GE16" s="35">
        <f ca="1">IFERROR(Volume*IF(GE$5=0,0,IF(GE$5=1,0.5,1))*OFFSET(IFRS17_CF!GE16,0,-NewBusinessYear+1),0)</f>
        <v>0</v>
      </c>
      <c r="GF16" s="35">
        <f ca="1">IFERROR(Volume*IF(GF$5=0,0,IF(GF$5=1,0.5,1))*OFFSET(IFRS17_CF!GF16,0,-NewBusinessYear+1),0)</f>
        <v>0</v>
      </c>
      <c r="GG16" s="35">
        <f ca="1">IFERROR(Volume*IF(GG$5=0,0,IF(GG$5=1,0.5,1))*OFFSET(IFRS17_CF!GG16,0,-NewBusinessYear+1),0)</f>
        <v>0</v>
      </c>
      <c r="GH16" s="35">
        <f ca="1">IFERROR(Volume*IF(GH$5=0,0,IF(GH$5=1,0.5,1))*OFFSET(IFRS17_CF!GH16,0,-NewBusinessYear+1),0)</f>
        <v>0</v>
      </c>
      <c r="GI16" s="35">
        <f ca="1">IFERROR(Volume*IF(GI$5=0,0,IF(GI$5=1,0.5,1))*OFFSET(IFRS17_CF!GI16,0,-NewBusinessYear+1),0)</f>
        <v>0</v>
      </c>
      <c r="GJ16" s="35">
        <f ca="1">IFERROR(Volume*IF(GJ$5=0,0,IF(GJ$5=1,0.5,1))*OFFSET(IFRS17_CF!GJ16,0,-NewBusinessYear+1),0)</f>
        <v>0</v>
      </c>
    </row>
    <row r="17" spans="2:192" x14ac:dyDescent="0.3">
      <c r="B17" s="35" t="s">
        <v>441</v>
      </c>
      <c r="C17" s="31" t="s">
        <v>448</v>
      </c>
      <c r="E17" s="77" t="s">
        <v>449</v>
      </c>
      <c r="F17" s="142">
        <f ca="1">IFERROR(Volume*IF(F$5=0,0,IF(F$5=1,0.5,1))*OFFSET(IFRS17_CF!F17,0,-NewBusinessYear+1),0)</f>
        <v>0</v>
      </c>
      <c r="G17" s="35">
        <f ca="1">IFERROR(Volume*IF(G$5=0,0,IF(G$5=1,0.5,1))*OFFSET(IFRS17_CF!G17,0,-NewBusinessYear+1),0)</f>
        <v>0</v>
      </c>
      <c r="H17" s="35">
        <f ca="1">IFERROR(Volume*IF(H$5=0,0,IF(H$5=1,0.5,1))*OFFSET(IFRS17_CF!H17,0,-NewBusinessYear+1),0)</f>
        <v>0</v>
      </c>
      <c r="I17" s="35">
        <f ca="1">IFERROR(Volume*IF(I$5=0,0,IF(I$5=1,0.5,1))*OFFSET(IFRS17_CF!I17,0,-NewBusinessYear+1),0)</f>
        <v>0</v>
      </c>
      <c r="J17" s="35">
        <f ca="1">IFERROR(Volume*IF(J$5=0,0,IF(J$5=1,0.5,1))*OFFSET(IFRS17_CF!J17,0,-NewBusinessYear+1),0)</f>
        <v>0</v>
      </c>
      <c r="K17" s="35">
        <f ca="1">IFERROR(Volume*IF(K$5=0,0,IF(K$5=1,0.5,1))*OFFSET(IFRS17_CF!K17,0,-NewBusinessYear+1),0)</f>
        <v>0</v>
      </c>
      <c r="L17" s="35">
        <f ca="1">IFERROR(Volume*IF(L$5=0,0,IF(L$5=1,0.5,1))*OFFSET(IFRS17_CF!L17,0,-NewBusinessYear+1),0)</f>
        <v>0</v>
      </c>
      <c r="M17" s="35">
        <f ca="1">IFERROR(Volume*IF(M$5=0,0,IF(M$5=1,0.5,1))*OFFSET(IFRS17_CF!M17,0,-NewBusinessYear+1),0)</f>
        <v>0</v>
      </c>
      <c r="N17" s="35">
        <f ca="1">IFERROR(Volume*IF(N$5=0,0,IF(N$5=1,0.5,1))*OFFSET(IFRS17_CF!N17,0,-NewBusinessYear+1),0)</f>
        <v>0</v>
      </c>
      <c r="O17" s="35">
        <f ca="1">IFERROR(Volume*IF(O$5=0,0,IF(O$5=1,0.5,1))*OFFSET(IFRS17_CF!O17,0,-NewBusinessYear+1),0)</f>
        <v>0</v>
      </c>
      <c r="P17" s="35">
        <f ca="1">IFERROR(Volume*IF(P$5=0,0,IF(P$5=1,0.5,1))*OFFSET(IFRS17_CF!P17,0,-NewBusinessYear+1),0)</f>
        <v>0</v>
      </c>
      <c r="Q17" s="35">
        <f ca="1">IFERROR(Volume*IF(Q$5=0,0,IF(Q$5=1,0.5,1))*OFFSET(IFRS17_CF!Q17,0,-NewBusinessYear+1),0)</f>
        <v>0</v>
      </c>
      <c r="R17" s="35">
        <f ca="1">IFERROR(Volume*IF(R$5=0,0,IF(R$5=1,0.5,1))*OFFSET(IFRS17_CF!R17,0,-NewBusinessYear+1),0)</f>
        <v>0</v>
      </c>
      <c r="S17" s="35">
        <f ca="1">IFERROR(Volume*IF(S$5=0,0,IF(S$5=1,0.5,1))*OFFSET(IFRS17_CF!S17,0,-NewBusinessYear+1),0)</f>
        <v>0</v>
      </c>
      <c r="T17" s="35">
        <f ca="1">IFERROR(Volume*IF(T$5=0,0,IF(T$5=1,0.5,1))*OFFSET(IFRS17_CF!T17,0,-NewBusinessYear+1),0)</f>
        <v>0</v>
      </c>
      <c r="U17" s="35">
        <f ca="1">IFERROR(Volume*IF(U$5=0,0,IF(U$5=1,0.5,1))*OFFSET(IFRS17_CF!U17,0,-NewBusinessYear+1),0)</f>
        <v>0</v>
      </c>
      <c r="V17" s="35">
        <f ca="1">IFERROR(Volume*IF(V$5=0,0,IF(V$5=1,0.5,1))*OFFSET(IFRS17_CF!V17,0,-NewBusinessYear+1),0)</f>
        <v>0</v>
      </c>
      <c r="W17" s="35">
        <f ca="1">IFERROR(Volume*IF(W$5=0,0,IF(W$5=1,0.5,1))*OFFSET(IFRS17_CF!W17,0,-NewBusinessYear+1),0)</f>
        <v>0</v>
      </c>
      <c r="X17" s="35">
        <f ca="1">IFERROR(Volume*IF(X$5=0,0,IF(X$5=1,0.5,1))*OFFSET(IFRS17_CF!X17,0,-NewBusinessYear+1),0)</f>
        <v>0</v>
      </c>
      <c r="Y17" s="35">
        <f ca="1">IFERROR(Volume*IF(Y$5=0,0,IF(Y$5=1,0.5,1))*OFFSET(IFRS17_CF!Y17,0,-NewBusinessYear+1),0)</f>
        <v>0</v>
      </c>
      <c r="Z17" s="35">
        <f ca="1">IFERROR(Volume*IF(Z$5=0,0,IF(Z$5=1,0.5,1))*OFFSET(IFRS17_CF!Z17,0,-NewBusinessYear+1),0)</f>
        <v>0</v>
      </c>
      <c r="AA17" s="35">
        <f ca="1">IFERROR(Volume*IF(AA$5=0,0,IF(AA$5=1,0.5,1))*OFFSET(IFRS17_CF!AA17,0,-NewBusinessYear+1),0)</f>
        <v>0</v>
      </c>
      <c r="AB17" s="35">
        <f ca="1">IFERROR(Volume*IF(AB$5=0,0,IF(AB$5=1,0.5,1))*OFFSET(IFRS17_CF!AB17,0,-NewBusinessYear+1),0)</f>
        <v>0</v>
      </c>
      <c r="AC17" s="35">
        <f ca="1">IFERROR(Volume*IF(AC$5=0,0,IF(AC$5=1,0.5,1))*OFFSET(IFRS17_CF!AC17,0,-NewBusinessYear+1),0)</f>
        <v>0</v>
      </c>
      <c r="AD17" s="35">
        <f ca="1">IFERROR(Volume*IF(AD$5=0,0,IF(AD$5=1,0.5,1))*OFFSET(IFRS17_CF!AD17,0,-NewBusinessYear+1),0)</f>
        <v>0</v>
      </c>
      <c r="AE17" s="35">
        <f ca="1">IFERROR(Volume*IF(AE$5=0,0,IF(AE$5=1,0.5,1))*OFFSET(IFRS17_CF!AE17,0,-NewBusinessYear+1),0)</f>
        <v>0</v>
      </c>
      <c r="AF17" s="35">
        <f ca="1">IFERROR(Volume*IF(AF$5=0,0,IF(AF$5=1,0.5,1))*OFFSET(IFRS17_CF!AF17,0,-NewBusinessYear+1),0)</f>
        <v>0</v>
      </c>
      <c r="AG17" s="35">
        <f ca="1">IFERROR(Volume*IF(AG$5=0,0,IF(AG$5=1,0.5,1))*OFFSET(IFRS17_CF!AG17,0,-NewBusinessYear+1),0)</f>
        <v>0</v>
      </c>
      <c r="AH17" s="35">
        <f ca="1">IFERROR(Volume*IF(AH$5=0,0,IF(AH$5=1,0.5,1))*OFFSET(IFRS17_CF!AH17,0,-NewBusinessYear+1),0)</f>
        <v>0</v>
      </c>
      <c r="AI17" s="35">
        <f ca="1">IFERROR(Volume*IF(AI$5=0,0,IF(AI$5=1,0.5,1))*OFFSET(IFRS17_CF!AI17,0,-NewBusinessYear+1),0)</f>
        <v>0</v>
      </c>
      <c r="AJ17" s="35">
        <f ca="1">IFERROR(Volume*IF(AJ$5=0,0,IF(AJ$5=1,0.5,1))*OFFSET(IFRS17_CF!AJ17,0,-NewBusinessYear+1),0)</f>
        <v>0</v>
      </c>
      <c r="AK17" s="35">
        <f ca="1">IFERROR(Volume*IF(AK$5=0,0,IF(AK$5=1,0.5,1))*OFFSET(IFRS17_CF!AK17,0,-NewBusinessYear+1),0)</f>
        <v>0</v>
      </c>
      <c r="AL17" s="35">
        <f ca="1">IFERROR(Volume*IF(AL$5=0,0,IF(AL$5=1,0.5,1))*OFFSET(IFRS17_CF!AL17,0,-NewBusinessYear+1),0)</f>
        <v>0</v>
      </c>
      <c r="AM17" s="35">
        <f ca="1">IFERROR(Volume*IF(AM$5=0,0,IF(AM$5=1,0.5,1))*OFFSET(IFRS17_CF!AM17,0,-NewBusinessYear+1),0)</f>
        <v>0</v>
      </c>
      <c r="AN17" s="35">
        <f ca="1">IFERROR(Volume*IF(AN$5=0,0,IF(AN$5=1,0.5,1))*OFFSET(IFRS17_CF!AN17,0,-NewBusinessYear+1),0)</f>
        <v>0</v>
      </c>
      <c r="AO17" s="35">
        <f ca="1">IFERROR(Volume*IF(AO$5=0,0,IF(AO$5=1,0.5,1))*OFFSET(IFRS17_CF!AO17,0,-NewBusinessYear+1),0)</f>
        <v>0</v>
      </c>
      <c r="AP17" s="35">
        <f ca="1">IFERROR(Volume*IF(AP$5=0,0,IF(AP$5=1,0.5,1))*OFFSET(IFRS17_CF!AP17,0,-NewBusinessYear+1),0)</f>
        <v>0</v>
      </c>
      <c r="AQ17" s="35">
        <f ca="1">IFERROR(Volume*IF(AQ$5=0,0,IF(AQ$5=1,0.5,1))*OFFSET(IFRS17_CF!AQ17,0,-NewBusinessYear+1),0)</f>
        <v>0</v>
      </c>
      <c r="AR17" s="35">
        <f ca="1">IFERROR(Volume*IF(AR$5=0,0,IF(AR$5=1,0.5,1))*OFFSET(IFRS17_CF!AR17,0,-NewBusinessYear+1),0)</f>
        <v>0</v>
      </c>
      <c r="AS17" s="35">
        <f ca="1">IFERROR(Volume*IF(AS$5=0,0,IF(AS$5=1,0.5,1))*OFFSET(IFRS17_CF!AS17,0,-NewBusinessYear+1),0)</f>
        <v>0</v>
      </c>
      <c r="AT17" s="35">
        <f ca="1">IFERROR(Volume*IF(AT$5=0,0,IF(AT$5=1,0.5,1))*OFFSET(IFRS17_CF!AT17,0,-NewBusinessYear+1),0)</f>
        <v>0</v>
      </c>
      <c r="AU17" s="35">
        <f ca="1">IFERROR(Volume*IF(AU$5=0,0,IF(AU$5=1,0.5,1))*OFFSET(IFRS17_CF!AU17,0,-NewBusinessYear+1),0)</f>
        <v>0</v>
      </c>
      <c r="AV17" s="35">
        <f ca="1">IFERROR(Volume*IF(AV$5=0,0,IF(AV$5=1,0.5,1))*OFFSET(IFRS17_CF!AV17,0,-NewBusinessYear+1),0)</f>
        <v>0</v>
      </c>
      <c r="AW17" s="35">
        <f ca="1">IFERROR(Volume*IF(AW$5=0,0,IF(AW$5=1,0.5,1))*OFFSET(IFRS17_CF!AW17,0,-NewBusinessYear+1),0)</f>
        <v>0</v>
      </c>
      <c r="AX17" s="35">
        <f ca="1">IFERROR(Volume*IF(AX$5=0,0,IF(AX$5=1,0.5,1))*OFFSET(IFRS17_CF!AX17,0,-NewBusinessYear+1),0)</f>
        <v>0</v>
      </c>
      <c r="AY17" s="35">
        <f ca="1">IFERROR(Volume*IF(AY$5=0,0,IF(AY$5=1,0.5,1))*OFFSET(IFRS17_CF!AY17,0,-NewBusinessYear+1),0)</f>
        <v>0</v>
      </c>
      <c r="AZ17" s="35">
        <f ca="1">IFERROR(Volume*IF(AZ$5=0,0,IF(AZ$5=1,0.5,1))*OFFSET(IFRS17_CF!AZ17,0,-NewBusinessYear+1),0)</f>
        <v>0</v>
      </c>
      <c r="BA17" s="35">
        <f ca="1">IFERROR(Volume*IF(BA$5=0,0,IF(BA$5=1,0.5,1))*OFFSET(IFRS17_CF!BA17,0,-NewBusinessYear+1),0)</f>
        <v>0</v>
      </c>
      <c r="BB17" s="35">
        <f ca="1">IFERROR(Volume*IF(BB$5=0,0,IF(BB$5=1,0.5,1))*OFFSET(IFRS17_CF!BB17,0,-NewBusinessYear+1),0)</f>
        <v>0</v>
      </c>
      <c r="BC17" s="35">
        <f ca="1">IFERROR(Volume*IF(BC$5=0,0,IF(BC$5=1,0.5,1))*OFFSET(IFRS17_CF!BC17,0,-NewBusinessYear+1),0)</f>
        <v>0</v>
      </c>
      <c r="BD17" s="35">
        <f ca="1">IFERROR(Volume*IF(BD$5=0,0,IF(BD$5=1,0.5,1))*OFFSET(IFRS17_CF!BD17,0,-NewBusinessYear+1),0)</f>
        <v>0</v>
      </c>
      <c r="BE17" s="35">
        <f ca="1">IFERROR(Volume*IF(BE$5=0,0,IF(BE$5=1,0.5,1))*OFFSET(IFRS17_CF!BE17,0,-NewBusinessYear+1),0)</f>
        <v>0</v>
      </c>
      <c r="BF17" s="35">
        <f ca="1">IFERROR(Volume*IF(BF$5=0,0,IF(BF$5=1,0.5,1))*OFFSET(IFRS17_CF!BF17,0,-NewBusinessYear+1),0)</f>
        <v>0</v>
      </c>
      <c r="BG17" s="35">
        <f ca="1">IFERROR(Volume*IF(BG$5=0,0,IF(BG$5=1,0.5,1))*OFFSET(IFRS17_CF!BG17,0,-NewBusinessYear+1),0)</f>
        <v>0</v>
      </c>
      <c r="BH17" s="35">
        <f ca="1">IFERROR(Volume*IF(BH$5=0,0,IF(BH$5=1,0.5,1))*OFFSET(IFRS17_CF!BH17,0,-NewBusinessYear+1),0)</f>
        <v>0</v>
      </c>
      <c r="BI17" s="35">
        <f ca="1">IFERROR(Volume*IF(BI$5=0,0,IF(BI$5=1,0.5,1))*OFFSET(IFRS17_CF!BI17,0,-NewBusinessYear+1),0)</f>
        <v>0</v>
      </c>
      <c r="BJ17" s="35">
        <f ca="1">IFERROR(Volume*IF(BJ$5=0,0,IF(BJ$5=1,0.5,1))*OFFSET(IFRS17_CF!BJ17,0,-NewBusinessYear+1),0)</f>
        <v>0</v>
      </c>
      <c r="BK17" s="35">
        <f ca="1">IFERROR(Volume*IF(BK$5=0,0,IF(BK$5=1,0.5,1))*OFFSET(IFRS17_CF!BK17,0,-NewBusinessYear+1),0)</f>
        <v>0</v>
      </c>
      <c r="BL17" s="35">
        <f ca="1">IFERROR(Volume*IF(BL$5=0,0,IF(BL$5=1,0.5,1))*OFFSET(IFRS17_CF!BL17,0,-NewBusinessYear+1),0)</f>
        <v>0</v>
      </c>
      <c r="BM17" s="35">
        <f ca="1">IFERROR(Volume*IF(BM$5=0,0,IF(BM$5=1,0.5,1))*OFFSET(IFRS17_CF!BM17,0,-NewBusinessYear+1),0)</f>
        <v>0</v>
      </c>
      <c r="BN17" s="35">
        <f ca="1">IFERROR(Volume*IF(BN$5=0,0,IF(BN$5=1,0.5,1))*OFFSET(IFRS17_CF!BN17,0,-NewBusinessYear+1),0)</f>
        <v>0</v>
      </c>
      <c r="BO17" s="35">
        <f ca="1">IFERROR(Volume*IF(BO$5=0,0,IF(BO$5=1,0.5,1))*OFFSET(IFRS17_CF!BO17,0,-NewBusinessYear+1),0)</f>
        <v>0</v>
      </c>
      <c r="BP17" s="35">
        <f ca="1">IFERROR(Volume*IF(BP$5=0,0,IF(BP$5=1,0.5,1))*OFFSET(IFRS17_CF!BP17,0,-NewBusinessYear+1),0)</f>
        <v>0</v>
      </c>
      <c r="BQ17" s="35">
        <f ca="1">IFERROR(Volume*IF(BQ$5=0,0,IF(BQ$5=1,0.5,1))*OFFSET(IFRS17_CF!BQ17,0,-NewBusinessYear+1),0)</f>
        <v>0</v>
      </c>
      <c r="BR17" s="35">
        <f ca="1">IFERROR(Volume*IF(BR$5=0,0,IF(BR$5=1,0.5,1))*OFFSET(IFRS17_CF!BR17,0,-NewBusinessYear+1),0)</f>
        <v>0</v>
      </c>
      <c r="BS17" s="35">
        <f ca="1">IFERROR(Volume*IF(BS$5=0,0,IF(BS$5=1,0.5,1))*OFFSET(IFRS17_CF!BS17,0,-NewBusinessYear+1),0)</f>
        <v>0</v>
      </c>
      <c r="BT17" s="35">
        <f ca="1">IFERROR(Volume*IF(BT$5=0,0,IF(BT$5=1,0.5,1))*OFFSET(IFRS17_CF!BT17,0,-NewBusinessYear+1),0)</f>
        <v>0</v>
      </c>
      <c r="BU17" s="35">
        <f ca="1">IFERROR(Volume*IF(BU$5=0,0,IF(BU$5=1,0.5,1))*OFFSET(IFRS17_CF!BU17,0,-NewBusinessYear+1),0)</f>
        <v>0</v>
      </c>
      <c r="BV17" s="35">
        <f ca="1">IFERROR(Volume*IF(BV$5=0,0,IF(BV$5=1,0.5,1))*OFFSET(IFRS17_CF!BV17,0,-NewBusinessYear+1),0)</f>
        <v>0</v>
      </c>
      <c r="BW17" s="35">
        <f ca="1">IFERROR(Volume*IF(BW$5=0,0,IF(BW$5=1,0.5,1))*OFFSET(IFRS17_CF!BW17,0,-NewBusinessYear+1),0)</f>
        <v>0</v>
      </c>
      <c r="BX17" s="35">
        <f ca="1">IFERROR(Volume*IF(BX$5=0,0,IF(BX$5=1,0.5,1))*OFFSET(IFRS17_CF!BX17,0,-NewBusinessYear+1),0)</f>
        <v>0</v>
      </c>
      <c r="BY17" s="35">
        <f ca="1">IFERROR(Volume*IF(BY$5=0,0,IF(BY$5=1,0.5,1))*OFFSET(IFRS17_CF!BY17,0,-NewBusinessYear+1),0)</f>
        <v>0</v>
      </c>
      <c r="BZ17" s="35">
        <f ca="1">IFERROR(Volume*IF(BZ$5=0,0,IF(BZ$5=1,0.5,1))*OFFSET(IFRS17_CF!BZ17,0,-NewBusinessYear+1),0)</f>
        <v>0</v>
      </c>
      <c r="CA17" s="35">
        <f ca="1">IFERROR(Volume*IF(CA$5=0,0,IF(CA$5=1,0.5,1))*OFFSET(IFRS17_CF!CA17,0,-NewBusinessYear+1),0)</f>
        <v>0</v>
      </c>
      <c r="CB17" s="35">
        <f ca="1">IFERROR(Volume*IF(CB$5=0,0,IF(CB$5=1,0.5,1))*OFFSET(IFRS17_CF!CB17,0,-NewBusinessYear+1),0)</f>
        <v>0</v>
      </c>
      <c r="CC17" s="35">
        <f ca="1">IFERROR(Volume*IF(CC$5=0,0,IF(CC$5=1,0.5,1))*OFFSET(IFRS17_CF!CC17,0,-NewBusinessYear+1),0)</f>
        <v>0</v>
      </c>
      <c r="CD17" s="35">
        <f ca="1">IFERROR(Volume*IF(CD$5=0,0,IF(CD$5=1,0.5,1))*OFFSET(IFRS17_CF!CD17,0,-NewBusinessYear+1),0)</f>
        <v>0</v>
      </c>
      <c r="CE17" s="35">
        <f ca="1">IFERROR(Volume*IF(CE$5=0,0,IF(CE$5=1,0.5,1))*OFFSET(IFRS17_CF!CE17,0,-NewBusinessYear+1),0)</f>
        <v>0</v>
      </c>
      <c r="CF17" s="35">
        <f ca="1">IFERROR(Volume*IF(CF$5=0,0,IF(CF$5=1,0.5,1))*OFFSET(IFRS17_CF!CF17,0,-NewBusinessYear+1),0)</f>
        <v>0</v>
      </c>
      <c r="CG17" s="35">
        <f ca="1">IFERROR(Volume*IF(CG$5=0,0,IF(CG$5=1,0.5,1))*OFFSET(IFRS17_CF!CG17,0,-NewBusinessYear+1),0)</f>
        <v>0</v>
      </c>
      <c r="CH17" s="35">
        <f ca="1">IFERROR(Volume*IF(CH$5=0,0,IF(CH$5=1,0.5,1))*OFFSET(IFRS17_CF!CH17,0,-NewBusinessYear+1),0)</f>
        <v>0</v>
      </c>
      <c r="CI17" s="35">
        <f ca="1">IFERROR(Volume*IF(CI$5=0,0,IF(CI$5=1,0.5,1))*OFFSET(IFRS17_CF!CI17,0,-NewBusinessYear+1),0)</f>
        <v>0</v>
      </c>
      <c r="CJ17" s="35">
        <f ca="1">IFERROR(Volume*IF(CJ$5=0,0,IF(CJ$5=1,0.5,1))*OFFSET(IFRS17_CF!CJ17,0,-NewBusinessYear+1),0)</f>
        <v>0</v>
      </c>
      <c r="CK17" s="35">
        <f ca="1">IFERROR(Volume*IF(CK$5=0,0,IF(CK$5=1,0.5,1))*OFFSET(IFRS17_CF!CK17,0,-NewBusinessYear+1),0)</f>
        <v>0</v>
      </c>
      <c r="CL17" s="35">
        <f ca="1">IFERROR(Volume*IF(CL$5=0,0,IF(CL$5=1,0.5,1))*OFFSET(IFRS17_CF!CL17,0,-NewBusinessYear+1),0)</f>
        <v>0</v>
      </c>
      <c r="CM17" s="35">
        <f ca="1">IFERROR(Volume*IF(CM$5=0,0,IF(CM$5=1,0.5,1))*OFFSET(IFRS17_CF!CM17,0,-NewBusinessYear+1),0)</f>
        <v>0</v>
      </c>
      <c r="CN17" s="35">
        <f ca="1">IFERROR(Volume*IF(CN$5=0,0,IF(CN$5=1,0.5,1))*OFFSET(IFRS17_CF!CN17,0,-NewBusinessYear+1),0)</f>
        <v>0</v>
      </c>
      <c r="CO17" s="35">
        <f ca="1">IFERROR(Volume*IF(CO$5=0,0,IF(CO$5=1,0.5,1))*OFFSET(IFRS17_CF!CO17,0,-NewBusinessYear+1),0)</f>
        <v>0</v>
      </c>
      <c r="CP17" s="35">
        <f ca="1">IFERROR(Volume*IF(CP$5=0,0,IF(CP$5=1,0.5,1))*OFFSET(IFRS17_CF!CP17,0,-NewBusinessYear+1),0)</f>
        <v>0</v>
      </c>
      <c r="CQ17" s="35">
        <f ca="1">IFERROR(Volume*IF(CQ$5=0,0,IF(CQ$5=1,0.5,1))*OFFSET(IFRS17_CF!CQ17,0,-NewBusinessYear+1),0)</f>
        <v>0</v>
      </c>
      <c r="CR17" s="35">
        <f ca="1">IFERROR(Volume*IF(CR$5=0,0,IF(CR$5=1,0.5,1))*OFFSET(IFRS17_CF!CR17,0,-NewBusinessYear+1),0)</f>
        <v>0</v>
      </c>
      <c r="CS17" s="35">
        <f ca="1">IFERROR(Volume*IF(CS$5=0,0,IF(CS$5=1,0.5,1))*OFFSET(IFRS17_CF!CS17,0,-NewBusinessYear+1),0)</f>
        <v>0</v>
      </c>
      <c r="CT17" s="35">
        <f ca="1">IFERROR(Volume*IF(CT$5=0,0,IF(CT$5=1,0.5,1))*OFFSET(IFRS17_CF!CT17,0,-NewBusinessYear+1),0)</f>
        <v>0</v>
      </c>
      <c r="CU17" s="35">
        <f ca="1">IFERROR(Volume*IF(CU$5=0,0,IF(CU$5=1,0.5,1))*OFFSET(IFRS17_CF!CU17,0,-NewBusinessYear+1),0)</f>
        <v>0</v>
      </c>
      <c r="CV17" s="35">
        <f ca="1">IFERROR(Volume*IF(CV$5=0,0,IF(CV$5=1,0.5,1))*OFFSET(IFRS17_CF!CV17,0,-NewBusinessYear+1),0)</f>
        <v>0</v>
      </c>
      <c r="CW17" s="35">
        <f ca="1">IFERROR(Volume*IF(CW$5=0,0,IF(CW$5=1,0.5,1))*OFFSET(IFRS17_CF!CW17,0,-NewBusinessYear+1),0)</f>
        <v>0</v>
      </c>
      <c r="CX17" s="35">
        <f ca="1">IFERROR(Volume*IF(CX$5=0,0,IF(CX$5=1,0.5,1))*OFFSET(IFRS17_CF!CX17,0,-NewBusinessYear+1),0)</f>
        <v>0</v>
      </c>
      <c r="CY17" s="35">
        <f ca="1">IFERROR(Volume*IF(CY$5=0,0,IF(CY$5=1,0.5,1))*OFFSET(IFRS17_CF!CY17,0,-NewBusinessYear+1),0)</f>
        <v>0</v>
      </c>
      <c r="CZ17" s="35">
        <f ca="1">IFERROR(Volume*IF(CZ$5=0,0,IF(CZ$5=1,0.5,1))*OFFSET(IFRS17_CF!CZ17,0,-NewBusinessYear+1),0)</f>
        <v>0</v>
      </c>
      <c r="DA17" s="35">
        <f ca="1">IFERROR(Volume*IF(DA$5=0,0,IF(DA$5=1,0.5,1))*OFFSET(IFRS17_CF!DA17,0,-NewBusinessYear+1),0)</f>
        <v>0</v>
      </c>
      <c r="DB17" s="35">
        <f ca="1">IFERROR(Volume*IF(DB$5=0,0,IF(DB$5=1,0.5,1))*OFFSET(IFRS17_CF!DB17,0,-NewBusinessYear+1),0)</f>
        <v>0</v>
      </c>
      <c r="DC17" s="35">
        <f ca="1">IFERROR(Volume*IF(DC$5=0,0,IF(DC$5=1,0.5,1))*OFFSET(IFRS17_CF!DC17,0,-NewBusinessYear+1),0)</f>
        <v>0</v>
      </c>
      <c r="DD17" s="35">
        <f ca="1">IFERROR(Volume*IF(DD$5=0,0,IF(DD$5=1,0.5,1))*OFFSET(IFRS17_CF!DD17,0,-NewBusinessYear+1),0)</f>
        <v>0</v>
      </c>
      <c r="DE17" s="35">
        <f ca="1">IFERROR(Volume*IF(DE$5=0,0,IF(DE$5=1,0.5,1))*OFFSET(IFRS17_CF!DE17,0,-NewBusinessYear+1),0)</f>
        <v>0</v>
      </c>
      <c r="DF17" s="35">
        <f ca="1">IFERROR(Volume*IF(DF$5=0,0,IF(DF$5=1,0.5,1))*OFFSET(IFRS17_CF!DF17,0,-NewBusinessYear+1),0)</f>
        <v>0</v>
      </c>
      <c r="DG17" s="35">
        <f ca="1">IFERROR(Volume*IF(DG$5=0,0,IF(DG$5=1,0.5,1))*OFFSET(IFRS17_CF!DG17,0,-NewBusinessYear+1),0)</f>
        <v>0</v>
      </c>
      <c r="DH17" s="35">
        <f ca="1">IFERROR(Volume*IF(DH$5=0,0,IF(DH$5=1,0.5,1))*OFFSET(IFRS17_CF!DH17,0,-NewBusinessYear+1),0)</f>
        <v>0</v>
      </c>
      <c r="DI17" s="35">
        <f ca="1">IFERROR(Volume*IF(DI$5=0,0,IF(DI$5=1,0.5,1))*OFFSET(IFRS17_CF!DI17,0,-NewBusinessYear+1),0)</f>
        <v>0</v>
      </c>
      <c r="DJ17" s="35">
        <f ca="1">IFERROR(Volume*IF(DJ$5=0,0,IF(DJ$5=1,0.5,1))*OFFSET(IFRS17_CF!DJ17,0,-NewBusinessYear+1),0)</f>
        <v>0</v>
      </c>
      <c r="DK17" s="35">
        <f ca="1">IFERROR(Volume*IF(DK$5=0,0,IF(DK$5=1,0.5,1))*OFFSET(IFRS17_CF!DK17,0,-NewBusinessYear+1),0)</f>
        <v>0</v>
      </c>
      <c r="DL17" s="35">
        <f ca="1">IFERROR(Volume*IF(DL$5=0,0,IF(DL$5=1,0.5,1))*OFFSET(IFRS17_CF!DL17,0,-NewBusinessYear+1),0)</f>
        <v>0</v>
      </c>
      <c r="DM17" s="35">
        <f ca="1">IFERROR(Volume*IF(DM$5=0,0,IF(DM$5=1,0.5,1))*OFFSET(IFRS17_CF!DM17,0,-NewBusinessYear+1),0)</f>
        <v>0</v>
      </c>
      <c r="DN17" s="35">
        <f ca="1">IFERROR(Volume*IF(DN$5=0,0,IF(DN$5=1,0.5,1))*OFFSET(IFRS17_CF!DN17,0,-NewBusinessYear+1),0)</f>
        <v>0</v>
      </c>
      <c r="DO17" s="35">
        <f ca="1">IFERROR(Volume*IF(DO$5=0,0,IF(DO$5=1,0.5,1))*OFFSET(IFRS17_CF!DO17,0,-NewBusinessYear+1),0)</f>
        <v>0</v>
      </c>
      <c r="DP17" s="35">
        <f ca="1">IFERROR(Volume*IF(DP$5=0,0,IF(DP$5=1,0.5,1))*OFFSET(IFRS17_CF!DP17,0,-NewBusinessYear+1),0)</f>
        <v>0</v>
      </c>
      <c r="DQ17" s="35">
        <f ca="1">IFERROR(Volume*IF(DQ$5=0,0,IF(DQ$5=1,0.5,1))*OFFSET(IFRS17_CF!DQ17,0,-NewBusinessYear+1),0)</f>
        <v>0</v>
      </c>
      <c r="DR17" s="35">
        <f ca="1">IFERROR(Volume*IF(DR$5=0,0,IF(DR$5=1,0.5,1))*OFFSET(IFRS17_CF!DR17,0,-NewBusinessYear+1),0)</f>
        <v>0</v>
      </c>
      <c r="DS17" s="35">
        <f ca="1">IFERROR(Volume*IF(DS$5=0,0,IF(DS$5=1,0.5,1))*OFFSET(IFRS17_CF!DS17,0,-NewBusinessYear+1),0)</f>
        <v>0</v>
      </c>
      <c r="DT17" s="35">
        <f ca="1">IFERROR(Volume*IF(DT$5=0,0,IF(DT$5=1,0.5,1))*OFFSET(IFRS17_CF!DT17,0,-NewBusinessYear+1),0)</f>
        <v>0</v>
      </c>
      <c r="DU17" s="35">
        <f ca="1">IFERROR(Volume*IF(DU$5=0,0,IF(DU$5=1,0.5,1))*OFFSET(IFRS17_CF!DU17,0,-NewBusinessYear+1),0)</f>
        <v>0</v>
      </c>
      <c r="DV17" s="35">
        <f ca="1">IFERROR(Volume*IF(DV$5=0,0,IF(DV$5=1,0.5,1))*OFFSET(IFRS17_CF!DV17,0,-NewBusinessYear+1),0)</f>
        <v>0</v>
      </c>
      <c r="DW17" s="35">
        <f ca="1">IFERROR(Volume*IF(DW$5=0,0,IF(DW$5=1,0.5,1))*OFFSET(IFRS17_CF!DW17,0,-NewBusinessYear+1),0)</f>
        <v>0</v>
      </c>
      <c r="DX17" s="35">
        <f ca="1">IFERROR(Volume*IF(DX$5=0,0,IF(DX$5=1,0.5,1))*OFFSET(IFRS17_CF!DX17,0,-NewBusinessYear+1),0)</f>
        <v>0</v>
      </c>
      <c r="DY17" s="35">
        <f ca="1">IFERROR(Volume*IF(DY$5=0,0,IF(DY$5=1,0.5,1))*OFFSET(IFRS17_CF!DY17,0,-NewBusinessYear+1),0)</f>
        <v>0</v>
      </c>
      <c r="DZ17" s="35">
        <f ca="1">IFERROR(Volume*IF(DZ$5=0,0,IF(DZ$5=1,0.5,1))*OFFSET(IFRS17_CF!DZ17,0,-NewBusinessYear+1),0)</f>
        <v>0</v>
      </c>
      <c r="EA17" s="35">
        <f ca="1">IFERROR(Volume*IF(EA$5=0,0,IF(EA$5=1,0.5,1))*OFFSET(IFRS17_CF!EA17,0,-NewBusinessYear+1),0)</f>
        <v>0</v>
      </c>
      <c r="EB17" s="35">
        <f ca="1">IFERROR(Volume*IF(EB$5=0,0,IF(EB$5=1,0.5,1))*OFFSET(IFRS17_CF!EB17,0,-NewBusinessYear+1),0)</f>
        <v>0</v>
      </c>
      <c r="EC17" s="35">
        <f ca="1">IFERROR(Volume*IF(EC$5=0,0,IF(EC$5=1,0.5,1))*OFFSET(IFRS17_CF!EC17,0,-NewBusinessYear+1),0)</f>
        <v>0</v>
      </c>
      <c r="ED17" s="35">
        <f ca="1">IFERROR(Volume*IF(ED$5=0,0,IF(ED$5=1,0.5,1))*OFFSET(IFRS17_CF!ED17,0,-NewBusinessYear+1),0)</f>
        <v>0</v>
      </c>
      <c r="EE17" s="35">
        <f ca="1">IFERROR(Volume*IF(EE$5=0,0,IF(EE$5=1,0.5,1))*OFFSET(IFRS17_CF!EE17,0,-NewBusinessYear+1),0)</f>
        <v>0</v>
      </c>
      <c r="EF17" s="35">
        <f ca="1">IFERROR(Volume*IF(EF$5=0,0,IF(EF$5=1,0.5,1))*OFFSET(IFRS17_CF!EF17,0,-NewBusinessYear+1),0)</f>
        <v>0</v>
      </c>
      <c r="EG17" s="35">
        <f ca="1">IFERROR(Volume*IF(EG$5=0,0,IF(EG$5=1,0.5,1))*OFFSET(IFRS17_CF!EG17,0,-NewBusinessYear+1),0)</f>
        <v>0</v>
      </c>
      <c r="EH17" s="35">
        <f ca="1">IFERROR(Volume*IF(EH$5=0,0,IF(EH$5=1,0.5,1))*OFFSET(IFRS17_CF!EH17,0,-NewBusinessYear+1),0)</f>
        <v>0</v>
      </c>
      <c r="EI17" s="35">
        <f ca="1">IFERROR(Volume*IF(EI$5=0,0,IF(EI$5=1,0.5,1))*OFFSET(IFRS17_CF!EI17,0,-NewBusinessYear+1),0)</f>
        <v>0</v>
      </c>
      <c r="EJ17" s="35">
        <f ca="1">IFERROR(Volume*IF(EJ$5=0,0,IF(EJ$5=1,0.5,1))*OFFSET(IFRS17_CF!EJ17,0,-NewBusinessYear+1),0)</f>
        <v>0</v>
      </c>
      <c r="EK17" s="35">
        <f ca="1">IFERROR(Volume*IF(EK$5=0,0,IF(EK$5=1,0.5,1))*OFFSET(IFRS17_CF!EK17,0,-NewBusinessYear+1),0)</f>
        <v>0</v>
      </c>
      <c r="EL17" s="35">
        <f ca="1">IFERROR(Volume*IF(EL$5=0,0,IF(EL$5=1,0.5,1))*OFFSET(IFRS17_CF!EL17,0,-NewBusinessYear+1),0)</f>
        <v>0</v>
      </c>
      <c r="EM17" s="35">
        <f ca="1">IFERROR(Volume*IF(EM$5=0,0,IF(EM$5=1,0.5,1))*OFFSET(IFRS17_CF!EM17,0,-NewBusinessYear+1),0)</f>
        <v>0</v>
      </c>
      <c r="EN17" s="35">
        <f ca="1">IFERROR(Volume*IF(EN$5=0,0,IF(EN$5=1,0.5,1))*OFFSET(IFRS17_CF!EN17,0,-NewBusinessYear+1),0)</f>
        <v>0</v>
      </c>
      <c r="EO17" s="35">
        <f ca="1">IFERROR(Volume*IF(EO$5=0,0,IF(EO$5=1,0.5,1))*OFFSET(IFRS17_CF!EO17,0,-NewBusinessYear+1),0)</f>
        <v>0</v>
      </c>
      <c r="EP17" s="35">
        <f ca="1">IFERROR(Volume*IF(EP$5=0,0,IF(EP$5=1,0.5,1))*OFFSET(IFRS17_CF!EP17,0,-NewBusinessYear+1),0)</f>
        <v>0</v>
      </c>
      <c r="EQ17" s="35">
        <f ca="1">IFERROR(Volume*IF(EQ$5=0,0,IF(EQ$5=1,0.5,1))*OFFSET(IFRS17_CF!EQ17,0,-NewBusinessYear+1),0)</f>
        <v>0</v>
      </c>
      <c r="ER17" s="35">
        <f ca="1">IFERROR(Volume*IF(ER$5=0,0,IF(ER$5=1,0.5,1))*OFFSET(IFRS17_CF!ER17,0,-NewBusinessYear+1),0)</f>
        <v>0</v>
      </c>
      <c r="ES17" s="35">
        <f ca="1">IFERROR(Volume*IF(ES$5=0,0,IF(ES$5=1,0.5,1))*OFFSET(IFRS17_CF!ES17,0,-NewBusinessYear+1),0)</f>
        <v>0</v>
      </c>
      <c r="ET17" s="35">
        <f ca="1">IFERROR(Volume*IF(ET$5=0,0,IF(ET$5=1,0.5,1))*OFFSET(IFRS17_CF!ET17,0,-NewBusinessYear+1),0)</f>
        <v>0</v>
      </c>
      <c r="EU17" s="35">
        <f ca="1">IFERROR(Volume*IF(EU$5=0,0,IF(EU$5=1,0.5,1))*OFFSET(IFRS17_CF!EU17,0,-NewBusinessYear+1),0)</f>
        <v>0</v>
      </c>
      <c r="EV17" s="35">
        <f ca="1">IFERROR(Volume*IF(EV$5=0,0,IF(EV$5=1,0.5,1))*OFFSET(IFRS17_CF!EV17,0,-NewBusinessYear+1),0)</f>
        <v>0</v>
      </c>
      <c r="EW17" s="35">
        <f ca="1">IFERROR(Volume*IF(EW$5=0,0,IF(EW$5=1,0.5,1))*OFFSET(IFRS17_CF!EW17,0,-NewBusinessYear+1),0)</f>
        <v>0</v>
      </c>
      <c r="EX17" s="35">
        <f ca="1">IFERROR(Volume*IF(EX$5=0,0,IF(EX$5=1,0.5,1))*OFFSET(IFRS17_CF!EX17,0,-NewBusinessYear+1),0)</f>
        <v>0</v>
      </c>
      <c r="EY17" s="35">
        <f ca="1">IFERROR(Volume*IF(EY$5=0,0,IF(EY$5=1,0.5,1))*OFFSET(IFRS17_CF!EY17,0,-NewBusinessYear+1),0)</f>
        <v>0</v>
      </c>
      <c r="EZ17" s="35">
        <f ca="1">IFERROR(Volume*IF(EZ$5=0,0,IF(EZ$5=1,0.5,1))*OFFSET(IFRS17_CF!EZ17,0,-NewBusinessYear+1),0)</f>
        <v>0</v>
      </c>
      <c r="FA17" s="35">
        <f ca="1">IFERROR(Volume*IF(FA$5=0,0,IF(FA$5=1,0.5,1))*OFFSET(IFRS17_CF!FA17,0,-NewBusinessYear+1),0)</f>
        <v>0</v>
      </c>
      <c r="FB17" s="35">
        <f ca="1">IFERROR(Volume*IF(FB$5=0,0,IF(FB$5=1,0.5,1))*OFFSET(IFRS17_CF!FB17,0,-NewBusinessYear+1),0)</f>
        <v>0</v>
      </c>
      <c r="FC17" s="35">
        <f ca="1">IFERROR(Volume*IF(FC$5=0,0,IF(FC$5=1,0.5,1))*OFFSET(IFRS17_CF!FC17,0,-NewBusinessYear+1),0)</f>
        <v>0</v>
      </c>
      <c r="FD17" s="35">
        <f ca="1">IFERROR(Volume*IF(FD$5=0,0,IF(FD$5=1,0.5,1))*OFFSET(IFRS17_CF!FD17,0,-NewBusinessYear+1),0)</f>
        <v>0</v>
      </c>
      <c r="FE17" s="35">
        <f ca="1">IFERROR(Volume*IF(FE$5=0,0,IF(FE$5=1,0.5,1))*OFFSET(IFRS17_CF!FE17,0,-NewBusinessYear+1),0)</f>
        <v>0</v>
      </c>
      <c r="FF17" s="35">
        <f ca="1">IFERROR(Volume*IF(FF$5=0,0,IF(FF$5=1,0.5,1))*OFFSET(IFRS17_CF!FF17,0,-NewBusinessYear+1),0)</f>
        <v>0</v>
      </c>
      <c r="FG17" s="35">
        <f ca="1">IFERROR(Volume*IF(FG$5=0,0,IF(FG$5=1,0.5,1))*OFFSET(IFRS17_CF!FG17,0,-NewBusinessYear+1),0)</f>
        <v>0</v>
      </c>
      <c r="FH17" s="35">
        <f ca="1">IFERROR(Volume*IF(FH$5=0,0,IF(FH$5=1,0.5,1))*OFFSET(IFRS17_CF!FH17,0,-NewBusinessYear+1),0)</f>
        <v>0</v>
      </c>
      <c r="FI17" s="35">
        <f ca="1">IFERROR(Volume*IF(FI$5=0,0,IF(FI$5=1,0.5,1))*OFFSET(IFRS17_CF!FI17,0,-NewBusinessYear+1),0)</f>
        <v>0</v>
      </c>
      <c r="FJ17" s="35">
        <f ca="1">IFERROR(Volume*IF(FJ$5=0,0,IF(FJ$5=1,0.5,1))*OFFSET(IFRS17_CF!FJ17,0,-NewBusinessYear+1),0)</f>
        <v>0</v>
      </c>
      <c r="FK17" s="35">
        <f ca="1">IFERROR(Volume*IF(FK$5=0,0,IF(FK$5=1,0.5,1))*OFFSET(IFRS17_CF!FK17,0,-NewBusinessYear+1),0)</f>
        <v>0</v>
      </c>
      <c r="FL17" s="35">
        <f ca="1">IFERROR(Volume*IF(FL$5=0,0,IF(FL$5=1,0.5,1))*OFFSET(IFRS17_CF!FL17,0,-NewBusinessYear+1),0)</f>
        <v>0</v>
      </c>
      <c r="FM17" s="35">
        <f ca="1">IFERROR(Volume*IF(FM$5=0,0,IF(FM$5=1,0.5,1))*OFFSET(IFRS17_CF!FM17,0,-NewBusinessYear+1),0)</f>
        <v>0</v>
      </c>
      <c r="FN17" s="35">
        <f ca="1">IFERROR(Volume*IF(FN$5=0,0,IF(FN$5=1,0.5,1))*OFFSET(IFRS17_CF!FN17,0,-NewBusinessYear+1),0)</f>
        <v>0</v>
      </c>
      <c r="FO17" s="35">
        <f ca="1">IFERROR(Volume*IF(FO$5=0,0,IF(FO$5=1,0.5,1))*OFFSET(IFRS17_CF!FO17,0,-NewBusinessYear+1),0)</f>
        <v>0</v>
      </c>
      <c r="FP17" s="35">
        <f ca="1">IFERROR(Volume*IF(FP$5=0,0,IF(FP$5=1,0.5,1))*OFFSET(IFRS17_CF!FP17,0,-NewBusinessYear+1),0)</f>
        <v>0</v>
      </c>
      <c r="FQ17" s="35">
        <f ca="1">IFERROR(Volume*IF(FQ$5=0,0,IF(FQ$5=1,0.5,1))*OFFSET(IFRS17_CF!FQ17,0,-NewBusinessYear+1),0)</f>
        <v>0</v>
      </c>
      <c r="FR17" s="35">
        <f ca="1">IFERROR(Volume*IF(FR$5=0,0,IF(FR$5=1,0.5,1))*OFFSET(IFRS17_CF!FR17,0,-NewBusinessYear+1),0)</f>
        <v>0</v>
      </c>
      <c r="FS17" s="35">
        <f ca="1">IFERROR(Volume*IF(FS$5=0,0,IF(FS$5=1,0.5,1))*OFFSET(IFRS17_CF!FS17,0,-NewBusinessYear+1),0)</f>
        <v>0</v>
      </c>
      <c r="FT17" s="35">
        <f ca="1">IFERROR(Volume*IF(FT$5=0,0,IF(FT$5=1,0.5,1))*OFFSET(IFRS17_CF!FT17,0,-NewBusinessYear+1),0)</f>
        <v>0</v>
      </c>
      <c r="FU17" s="35">
        <f ca="1">IFERROR(Volume*IF(FU$5=0,0,IF(FU$5=1,0.5,1))*OFFSET(IFRS17_CF!FU17,0,-NewBusinessYear+1),0)</f>
        <v>0</v>
      </c>
      <c r="FV17" s="35">
        <f ca="1">IFERROR(Volume*IF(FV$5=0,0,IF(FV$5=1,0.5,1))*OFFSET(IFRS17_CF!FV17,0,-NewBusinessYear+1),0)</f>
        <v>0</v>
      </c>
      <c r="FW17" s="35">
        <f ca="1">IFERROR(Volume*IF(FW$5=0,0,IF(FW$5=1,0.5,1))*OFFSET(IFRS17_CF!FW17,0,-NewBusinessYear+1),0)</f>
        <v>0</v>
      </c>
      <c r="FX17" s="35">
        <f ca="1">IFERROR(Volume*IF(FX$5=0,0,IF(FX$5=1,0.5,1))*OFFSET(IFRS17_CF!FX17,0,-NewBusinessYear+1),0)</f>
        <v>0</v>
      </c>
      <c r="FY17" s="35">
        <f ca="1">IFERROR(Volume*IF(FY$5=0,0,IF(FY$5=1,0.5,1))*OFFSET(IFRS17_CF!FY17,0,-NewBusinessYear+1),0)</f>
        <v>0</v>
      </c>
      <c r="FZ17" s="35">
        <f ca="1">IFERROR(Volume*IF(FZ$5=0,0,IF(FZ$5=1,0.5,1))*OFFSET(IFRS17_CF!FZ17,0,-NewBusinessYear+1),0)</f>
        <v>0</v>
      </c>
      <c r="GA17" s="35">
        <f ca="1">IFERROR(Volume*IF(GA$5=0,0,IF(GA$5=1,0.5,1))*OFFSET(IFRS17_CF!GA17,0,-NewBusinessYear+1),0)</f>
        <v>0</v>
      </c>
      <c r="GB17" s="35">
        <f ca="1">IFERROR(Volume*IF(GB$5=0,0,IF(GB$5=1,0.5,1))*OFFSET(IFRS17_CF!GB17,0,-NewBusinessYear+1),0)</f>
        <v>0</v>
      </c>
      <c r="GC17" s="35">
        <f ca="1">IFERROR(Volume*IF(GC$5=0,0,IF(GC$5=1,0.5,1))*OFFSET(IFRS17_CF!GC17,0,-NewBusinessYear+1),0)</f>
        <v>0</v>
      </c>
      <c r="GD17" s="35">
        <f ca="1">IFERROR(Volume*IF(GD$5=0,0,IF(GD$5=1,0.5,1))*OFFSET(IFRS17_CF!GD17,0,-NewBusinessYear+1),0)</f>
        <v>0</v>
      </c>
      <c r="GE17" s="35">
        <f ca="1">IFERROR(Volume*IF(GE$5=0,0,IF(GE$5=1,0.5,1))*OFFSET(IFRS17_CF!GE17,0,-NewBusinessYear+1),0)</f>
        <v>0</v>
      </c>
      <c r="GF17" s="35">
        <f ca="1">IFERROR(Volume*IF(GF$5=0,0,IF(GF$5=1,0.5,1))*OFFSET(IFRS17_CF!GF17,0,-NewBusinessYear+1),0)</f>
        <v>0</v>
      </c>
      <c r="GG17" s="35">
        <f ca="1">IFERROR(Volume*IF(GG$5=0,0,IF(GG$5=1,0.5,1))*OFFSET(IFRS17_CF!GG17,0,-NewBusinessYear+1),0)</f>
        <v>0</v>
      </c>
      <c r="GH17" s="35">
        <f ca="1">IFERROR(Volume*IF(GH$5=0,0,IF(GH$5=1,0.5,1))*OFFSET(IFRS17_CF!GH17,0,-NewBusinessYear+1),0)</f>
        <v>0</v>
      </c>
      <c r="GI17" s="35">
        <f ca="1">IFERROR(Volume*IF(GI$5=0,0,IF(GI$5=1,0.5,1))*OFFSET(IFRS17_CF!GI17,0,-NewBusinessYear+1),0)</f>
        <v>0</v>
      </c>
      <c r="GJ17" s="35">
        <f ca="1">IFERROR(Volume*IF(GJ$5=0,0,IF(GJ$5=1,0.5,1))*OFFSET(IFRS17_CF!GJ17,0,-NewBusinessYear+1),0)</f>
        <v>0</v>
      </c>
    </row>
    <row r="18" spans="2:192" x14ac:dyDescent="0.3">
      <c r="B18" s="35" t="s">
        <v>441</v>
      </c>
      <c r="C18" s="31" t="s">
        <v>450</v>
      </c>
      <c r="E18" s="77" t="s">
        <v>451</v>
      </c>
      <c r="F18" s="58">
        <f ca="1">IFERROR(Volume*IF(F$5=0,0,IF(F$5=1,0.5,1))*OFFSET(IFRS17_CF!F18,0,-NewBusinessYear+1),0)</f>
        <v>0</v>
      </c>
      <c r="G18" s="58">
        <f ca="1">IFERROR(Volume*IF(G$5=0,0,IF(G$5=1,0.5,1))*OFFSET(IFRS17_CF!G18,0,-NewBusinessYear+1),0)</f>
        <v>0</v>
      </c>
      <c r="H18" s="58">
        <f ca="1">IFERROR(Volume*IF(H$5=0,0,IF(H$5=1,0.5,1))*OFFSET(IFRS17_CF!H18,0,-NewBusinessYear+1),0)</f>
        <v>0</v>
      </c>
      <c r="I18" s="58">
        <f ca="1">IFERROR(Volume*IF(I$5=0,0,IF(I$5=1,0.5,1))*OFFSET(IFRS17_CF!I18,0,-NewBusinessYear+1),0)</f>
        <v>0</v>
      </c>
      <c r="J18" s="58">
        <f ca="1">IFERROR(Volume*IF(J$5=0,0,IF(J$5=1,0.5,1))*OFFSET(IFRS17_CF!J18,0,-NewBusinessYear+1),0)</f>
        <v>0</v>
      </c>
      <c r="K18" s="58">
        <f ca="1">IFERROR(Volume*IF(K$5=0,0,IF(K$5=1,0.5,1))*OFFSET(IFRS17_CF!K18,0,-NewBusinessYear+1),0)</f>
        <v>0</v>
      </c>
      <c r="L18" s="58">
        <f ca="1">IFERROR(Volume*IF(L$5=0,0,IF(L$5=1,0.5,1))*OFFSET(IFRS17_CF!L18,0,-NewBusinessYear+1),0)</f>
        <v>0</v>
      </c>
      <c r="M18" s="58">
        <f ca="1">IFERROR(Volume*IF(M$5=0,0,IF(M$5=1,0.5,1))*OFFSET(IFRS17_CF!M18,0,-NewBusinessYear+1),0)</f>
        <v>0</v>
      </c>
      <c r="N18" s="58">
        <f ca="1">IFERROR(Volume*IF(N$5=0,0,IF(N$5=1,0.5,1))*OFFSET(IFRS17_CF!N18,0,-NewBusinessYear+1),0)</f>
        <v>0</v>
      </c>
      <c r="O18" s="58">
        <f ca="1">IFERROR(Volume*IF(O$5=0,0,IF(O$5=1,0.5,1))*OFFSET(IFRS17_CF!O18,0,-NewBusinessYear+1),0)</f>
        <v>-19681.300641683123</v>
      </c>
      <c r="P18" s="58">
        <f ca="1">IFERROR(Volume*IF(P$5=0,0,IF(P$5=1,0.5,1))*OFFSET(IFRS17_CF!P18,0,-NewBusinessYear+1),0)</f>
        <v>-27549.565478357883</v>
      </c>
      <c r="Q18" s="58">
        <f ca="1">IFERROR(Volume*IF(Q$5=0,0,IF(Q$5=1,0.5,1))*OFFSET(IFRS17_CF!Q18,0,-NewBusinessYear+1),0)</f>
        <v>-23194.447457627361</v>
      </c>
      <c r="R18" s="58">
        <f ca="1">IFERROR(Volume*IF(R$5=0,0,IF(R$5=1,0.5,1))*OFFSET(IFRS17_CF!R18,0,-NewBusinessYear+1),0)</f>
        <v>-21616.405695576705</v>
      </c>
      <c r="S18" s="58">
        <f ca="1">IFERROR(Volume*IF(S$5=0,0,IF(S$5=1,0.5,1))*OFFSET(IFRS17_CF!S18,0,-NewBusinessYear+1),0)</f>
        <v>-20025.777051786787</v>
      </c>
      <c r="T18" s="58">
        <f ca="1">IFERROR(Volume*IF(T$5=0,0,IF(T$5=1,0.5,1))*OFFSET(IFRS17_CF!T18,0,-NewBusinessYear+1),0)</f>
        <v>-18538.210252465415</v>
      </c>
      <c r="U18" s="58">
        <f ca="1">IFERROR(Volume*IF(U$5=0,0,IF(U$5=1,0.5,1))*OFFSET(IFRS17_CF!U18,0,-NewBusinessYear+1),0)</f>
        <v>-17135.614195243419</v>
      </c>
      <c r="V18" s="58">
        <f ca="1">IFERROR(Volume*IF(V$5=0,0,IF(V$5=1,0.5,1))*OFFSET(IFRS17_CF!V18,0,-NewBusinessYear+1),0)</f>
        <v>-15766.425138906685</v>
      </c>
      <c r="W18" s="58">
        <f ca="1">IFERROR(Volume*IF(W$5=0,0,IF(W$5=1,0.5,1))*OFFSET(IFRS17_CF!W18,0,-NewBusinessYear+1),0)</f>
        <v>-14436.375044823957</v>
      </c>
      <c r="X18" s="58">
        <f ca="1">IFERROR(Volume*IF(X$5=0,0,IF(X$5=1,0.5,1))*OFFSET(IFRS17_CF!X18,0,-NewBusinessYear+1),0)</f>
        <v>-13149.648318617454</v>
      </c>
      <c r="Y18" s="58">
        <f ca="1">IFERROR(Volume*IF(Y$5=0,0,IF(Y$5=1,0.5,1))*OFFSET(IFRS17_CF!Y18,0,-NewBusinessYear+1),0)</f>
        <v>-11909.03348176727</v>
      </c>
      <c r="Z18" s="58">
        <f ca="1">IFERROR(Volume*IF(Z$5=0,0,IF(Z$5=1,0.5,1))*OFFSET(IFRS17_CF!Z18,0,-NewBusinessYear+1),0)</f>
        <v>-10716.715111949205</v>
      </c>
      <c r="AA18" s="58">
        <f ca="1">IFERROR(Volume*IF(AA$5=0,0,IF(AA$5=1,0.5,1))*OFFSET(IFRS17_CF!AA18,0,-NewBusinessYear+1),0)</f>
        <v>-9516.9972464753155</v>
      </c>
      <c r="AB18" s="58">
        <f ca="1">IFERROR(Volume*IF(AB$5=0,0,IF(AB$5=1,0.5,1))*OFFSET(IFRS17_CF!AB18,0,-NewBusinessYear+1),0)</f>
        <v>-8323.3550530353041</v>
      </c>
      <c r="AC18" s="58">
        <f ca="1">IFERROR(Volume*IF(AC$5=0,0,IF(AC$5=1,0.5,1))*OFFSET(IFRS17_CF!AC18,0,-NewBusinessYear+1),0)</f>
        <v>-7151.6832637641728</v>
      </c>
      <c r="AD18" s="58">
        <f ca="1">IFERROR(Volume*IF(AD$5=0,0,IF(AD$5=1,0.5,1))*OFFSET(IFRS17_CF!AD18,0,-NewBusinessYear+1),0)</f>
        <v>-6019.9305711984616</v>
      </c>
      <c r="AE18" s="58">
        <f ca="1">IFERROR(Volume*IF(AE$5=0,0,IF(AE$5=1,0.5,1))*OFFSET(IFRS17_CF!AE18,0,-NewBusinessYear+1),0)</f>
        <v>-4947.415033337491</v>
      </c>
      <c r="AF18" s="58">
        <f ca="1">IFERROR(Volume*IF(AF$5=0,0,IF(AF$5=1,0.5,1))*OFFSET(IFRS17_CF!AF18,0,-NewBusinessYear+1),0)</f>
        <v>-3953.7767259861885</v>
      </c>
      <c r="AG18" s="58">
        <f ca="1">IFERROR(Volume*IF(AG$5=0,0,IF(AG$5=1,0.5,1))*OFFSET(IFRS17_CF!AG18,0,-NewBusinessYear+1),0)</f>
        <v>-3057.566168569771</v>
      </c>
      <c r="AH18" s="58">
        <f ca="1">IFERROR(Volume*IF(AH$5=0,0,IF(AH$5=1,0.5,1))*OFFSET(IFRS17_CF!AH18,0,-NewBusinessYear+1),0)</f>
        <v>-2274.5371769497215</v>
      </c>
      <c r="AI18" s="58">
        <f ca="1">IFERROR(Volume*IF(AI$5=0,0,IF(AI$5=1,0.5,1))*OFFSET(IFRS17_CF!AI18,0,-NewBusinessYear+1),0)</f>
        <v>-1615.8091800067828</v>
      </c>
      <c r="AJ18" s="58">
        <f ca="1">IFERROR(Volume*IF(AJ$5=0,0,IF(AJ$5=1,0.5,1))*OFFSET(IFRS17_CF!AJ18,0,-NewBusinessYear+1),0)</f>
        <v>-1086.1740146477507</v>
      </c>
      <c r="AK18" s="58">
        <f ca="1">IFERROR(Volume*IF(AK$5=0,0,IF(AK$5=1,0.5,1))*OFFSET(IFRS17_CF!AK18,0,-NewBusinessYear+1),0)</f>
        <v>-705.0162348898765</v>
      </c>
      <c r="AL18" s="58">
        <f ca="1">IFERROR(Volume*IF(AL$5=0,0,IF(AL$5=1,0.5,1))*OFFSET(IFRS17_CF!AL18,0,-NewBusinessYear+1),0)</f>
        <v>-442.44764567545286</v>
      </c>
      <c r="AM18" s="58">
        <f ca="1">IFERROR(Volume*IF(AM$5=0,0,IF(AM$5=1,0.5,1))*OFFSET(IFRS17_CF!AM18,0,-NewBusinessYear+1),0)</f>
        <v>-268.03559668699342</v>
      </c>
      <c r="AN18" s="58">
        <f ca="1">IFERROR(Volume*IF(AN$5=0,0,IF(AN$5=1,0.5,1))*OFFSET(IFRS17_CF!AN18,0,-NewBusinessYear+1),0)</f>
        <v>-156.32288774096381</v>
      </c>
      <c r="AO18" s="58">
        <f ca="1">IFERROR(Volume*IF(AO$5=0,0,IF(AO$5=1,0.5,1))*OFFSET(IFRS17_CF!AO18,0,-NewBusinessYear+1),0)</f>
        <v>0</v>
      </c>
      <c r="AP18" s="58">
        <f ca="1">IFERROR(Volume*IF(AP$5=0,0,IF(AP$5=1,0.5,1))*OFFSET(IFRS17_CF!AP18,0,-NewBusinessYear+1),0)</f>
        <v>0</v>
      </c>
      <c r="AQ18" s="58">
        <f ca="1">IFERROR(Volume*IF(AQ$5=0,0,IF(AQ$5=1,0.5,1))*OFFSET(IFRS17_CF!AQ18,0,-NewBusinessYear+1),0)</f>
        <v>0</v>
      </c>
      <c r="AR18" s="58">
        <f ca="1">IFERROR(Volume*IF(AR$5=0,0,IF(AR$5=1,0.5,1))*OFFSET(IFRS17_CF!AR18,0,-NewBusinessYear+1),0)</f>
        <v>0</v>
      </c>
      <c r="AS18" s="58">
        <f ca="1">IFERROR(Volume*IF(AS$5=0,0,IF(AS$5=1,0.5,1))*OFFSET(IFRS17_CF!AS18,0,-NewBusinessYear+1),0)</f>
        <v>0</v>
      </c>
      <c r="AT18" s="58">
        <f ca="1">IFERROR(Volume*IF(AT$5=0,0,IF(AT$5=1,0.5,1))*OFFSET(IFRS17_CF!AT18,0,-NewBusinessYear+1),0)</f>
        <v>0</v>
      </c>
      <c r="AU18" s="58">
        <f ca="1">IFERROR(Volume*IF(AU$5=0,0,IF(AU$5=1,0.5,1))*OFFSET(IFRS17_CF!AU18,0,-NewBusinessYear+1),0)</f>
        <v>0</v>
      </c>
      <c r="AV18" s="58">
        <f ca="1">IFERROR(Volume*IF(AV$5=0,0,IF(AV$5=1,0.5,1))*OFFSET(IFRS17_CF!AV18,0,-NewBusinessYear+1),0)</f>
        <v>0</v>
      </c>
      <c r="AW18" s="58">
        <f ca="1">IFERROR(Volume*IF(AW$5=0,0,IF(AW$5=1,0.5,1))*OFFSET(IFRS17_CF!AW18,0,-NewBusinessYear+1),0)</f>
        <v>0</v>
      </c>
      <c r="AX18" s="58">
        <f ca="1">IFERROR(Volume*IF(AX$5=0,0,IF(AX$5=1,0.5,1))*OFFSET(IFRS17_CF!AX18,0,-NewBusinessYear+1),0)</f>
        <v>0</v>
      </c>
      <c r="AY18" s="58">
        <f ca="1">IFERROR(Volume*IF(AY$5=0,0,IF(AY$5=1,0.5,1))*OFFSET(IFRS17_CF!AY18,0,-NewBusinessYear+1),0)</f>
        <v>0</v>
      </c>
      <c r="AZ18" s="58">
        <f ca="1">IFERROR(Volume*IF(AZ$5=0,0,IF(AZ$5=1,0.5,1))*OFFSET(IFRS17_CF!AZ18,0,-NewBusinessYear+1),0)</f>
        <v>0</v>
      </c>
      <c r="BA18" s="58">
        <f ca="1">IFERROR(Volume*IF(BA$5=0,0,IF(BA$5=1,0.5,1))*OFFSET(IFRS17_CF!BA18,0,-NewBusinessYear+1),0)</f>
        <v>0</v>
      </c>
      <c r="BB18" s="58">
        <f ca="1">IFERROR(Volume*IF(BB$5=0,0,IF(BB$5=1,0.5,1))*OFFSET(IFRS17_CF!BB18,0,-NewBusinessYear+1),0)</f>
        <v>0</v>
      </c>
      <c r="BC18" s="58">
        <f ca="1">IFERROR(Volume*IF(BC$5=0,0,IF(BC$5=1,0.5,1))*OFFSET(IFRS17_CF!BC18,0,-NewBusinessYear+1),0)</f>
        <v>0</v>
      </c>
      <c r="BD18" s="58">
        <f ca="1">IFERROR(Volume*IF(BD$5=0,0,IF(BD$5=1,0.5,1))*OFFSET(IFRS17_CF!BD18,0,-NewBusinessYear+1),0)</f>
        <v>0</v>
      </c>
      <c r="BE18" s="58">
        <f ca="1">IFERROR(Volume*IF(BE$5=0,0,IF(BE$5=1,0.5,1))*OFFSET(IFRS17_CF!BE18,0,-NewBusinessYear+1),0)</f>
        <v>0</v>
      </c>
      <c r="BF18" s="58">
        <f ca="1">IFERROR(Volume*IF(BF$5=0,0,IF(BF$5=1,0.5,1))*OFFSET(IFRS17_CF!BF18,0,-NewBusinessYear+1),0)</f>
        <v>0</v>
      </c>
      <c r="BG18" s="58">
        <f ca="1">IFERROR(Volume*IF(BG$5=0,0,IF(BG$5=1,0.5,1))*OFFSET(IFRS17_CF!BG18,0,-NewBusinessYear+1),0)</f>
        <v>0</v>
      </c>
      <c r="BH18" s="58">
        <f ca="1">IFERROR(Volume*IF(BH$5=0,0,IF(BH$5=1,0.5,1))*OFFSET(IFRS17_CF!BH18,0,-NewBusinessYear+1),0)</f>
        <v>0</v>
      </c>
      <c r="BI18" s="58">
        <f ca="1">IFERROR(Volume*IF(BI$5=0,0,IF(BI$5=1,0.5,1))*OFFSET(IFRS17_CF!BI18,0,-NewBusinessYear+1),0)</f>
        <v>0</v>
      </c>
      <c r="BJ18" s="58">
        <f ca="1">IFERROR(Volume*IF(BJ$5=0,0,IF(BJ$5=1,0.5,1))*OFFSET(IFRS17_CF!BJ18,0,-NewBusinessYear+1),0)</f>
        <v>0</v>
      </c>
      <c r="BK18" s="58">
        <f ca="1">IFERROR(Volume*IF(BK$5=0,0,IF(BK$5=1,0.5,1))*OFFSET(IFRS17_CF!BK18,0,-NewBusinessYear+1),0)</f>
        <v>0</v>
      </c>
      <c r="BL18" s="58">
        <f ca="1">IFERROR(Volume*IF(BL$5=0,0,IF(BL$5=1,0.5,1))*OFFSET(IFRS17_CF!BL18,0,-NewBusinessYear+1),0)</f>
        <v>0</v>
      </c>
      <c r="BM18" s="58">
        <f ca="1">IFERROR(Volume*IF(BM$5=0,0,IF(BM$5=1,0.5,1))*OFFSET(IFRS17_CF!BM18,0,-NewBusinessYear+1),0)</f>
        <v>0</v>
      </c>
      <c r="BN18" s="58">
        <f ca="1">IFERROR(Volume*IF(BN$5=0,0,IF(BN$5=1,0.5,1))*OFFSET(IFRS17_CF!BN18,0,-NewBusinessYear+1),0)</f>
        <v>0</v>
      </c>
      <c r="BO18" s="58">
        <f ca="1">IFERROR(Volume*IF(BO$5=0,0,IF(BO$5=1,0.5,1))*OFFSET(IFRS17_CF!BO18,0,-NewBusinessYear+1),0)</f>
        <v>0</v>
      </c>
      <c r="BP18" s="58">
        <f ca="1">IFERROR(Volume*IF(BP$5=0,0,IF(BP$5=1,0.5,1))*OFFSET(IFRS17_CF!BP18,0,-NewBusinessYear+1),0)</f>
        <v>0</v>
      </c>
      <c r="BQ18" s="58">
        <f ca="1">IFERROR(Volume*IF(BQ$5=0,0,IF(BQ$5=1,0.5,1))*OFFSET(IFRS17_CF!BQ18,0,-NewBusinessYear+1),0)</f>
        <v>0</v>
      </c>
      <c r="BR18" s="58">
        <f ca="1">IFERROR(Volume*IF(BR$5=0,0,IF(BR$5=1,0.5,1))*OFFSET(IFRS17_CF!BR18,0,-NewBusinessYear+1),0)</f>
        <v>0</v>
      </c>
      <c r="BS18" s="58">
        <f ca="1">IFERROR(Volume*IF(BS$5=0,0,IF(BS$5=1,0.5,1))*OFFSET(IFRS17_CF!BS18,0,-NewBusinessYear+1),0)</f>
        <v>0</v>
      </c>
      <c r="BT18" s="58">
        <f ca="1">IFERROR(Volume*IF(BT$5=0,0,IF(BT$5=1,0.5,1))*OFFSET(IFRS17_CF!BT18,0,-NewBusinessYear+1),0)</f>
        <v>0</v>
      </c>
      <c r="BU18" s="58">
        <f ca="1">IFERROR(Volume*IF(BU$5=0,0,IF(BU$5=1,0.5,1))*OFFSET(IFRS17_CF!BU18,0,-NewBusinessYear+1),0)</f>
        <v>0</v>
      </c>
      <c r="BV18" s="58">
        <f ca="1">IFERROR(Volume*IF(BV$5=0,0,IF(BV$5=1,0.5,1))*OFFSET(IFRS17_CF!BV18,0,-NewBusinessYear+1),0)</f>
        <v>0</v>
      </c>
      <c r="BW18" s="58">
        <f ca="1">IFERROR(Volume*IF(BW$5=0,0,IF(BW$5=1,0.5,1))*OFFSET(IFRS17_CF!BW18,0,-NewBusinessYear+1),0)</f>
        <v>0</v>
      </c>
      <c r="BX18" s="58">
        <f ca="1">IFERROR(Volume*IF(BX$5=0,0,IF(BX$5=1,0.5,1))*OFFSET(IFRS17_CF!BX18,0,-NewBusinessYear+1),0)</f>
        <v>0</v>
      </c>
      <c r="BY18" s="58">
        <f ca="1">IFERROR(Volume*IF(BY$5=0,0,IF(BY$5=1,0.5,1))*OFFSET(IFRS17_CF!BY18,0,-NewBusinessYear+1),0)</f>
        <v>0</v>
      </c>
      <c r="BZ18" s="58">
        <f ca="1">IFERROR(Volume*IF(BZ$5=0,0,IF(BZ$5=1,0.5,1))*OFFSET(IFRS17_CF!BZ18,0,-NewBusinessYear+1),0)</f>
        <v>0</v>
      </c>
      <c r="CA18" s="58">
        <f ca="1">IFERROR(Volume*IF(CA$5=0,0,IF(CA$5=1,0.5,1))*OFFSET(IFRS17_CF!CA18,0,-NewBusinessYear+1),0)</f>
        <v>0</v>
      </c>
      <c r="CB18" s="58">
        <f ca="1">IFERROR(Volume*IF(CB$5=0,0,IF(CB$5=1,0.5,1))*OFFSET(IFRS17_CF!CB18,0,-NewBusinessYear+1),0)</f>
        <v>0</v>
      </c>
      <c r="CC18" s="58">
        <f ca="1">IFERROR(Volume*IF(CC$5=0,0,IF(CC$5=1,0.5,1))*OFFSET(IFRS17_CF!CC18,0,-NewBusinessYear+1),0)</f>
        <v>0</v>
      </c>
      <c r="CD18" s="58">
        <f ca="1">IFERROR(Volume*IF(CD$5=0,0,IF(CD$5=1,0.5,1))*OFFSET(IFRS17_CF!CD18,0,-NewBusinessYear+1),0)</f>
        <v>0</v>
      </c>
      <c r="CE18" s="58">
        <f ca="1">IFERROR(Volume*IF(CE$5=0,0,IF(CE$5=1,0.5,1))*OFFSET(IFRS17_CF!CE18,0,-NewBusinessYear+1),0)</f>
        <v>0</v>
      </c>
      <c r="CF18" s="58">
        <f ca="1">IFERROR(Volume*IF(CF$5=0,0,IF(CF$5=1,0.5,1))*OFFSET(IFRS17_CF!CF18,0,-NewBusinessYear+1),0)</f>
        <v>0</v>
      </c>
      <c r="CG18" s="58">
        <f ca="1">IFERROR(Volume*IF(CG$5=0,0,IF(CG$5=1,0.5,1))*OFFSET(IFRS17_CF!CG18,0,-NewBusinessYear+1),0)</f>
        <v>0</v>
      </c>
      <c r="CH18" s="58">
        <f ca="1">IFERROR(Volume*IF(CH$5=0,0,IF(CH$5=1,0.5,1))*OFFSET(IFRS17_CF!CH18,0,-NewBusinessYear+1),0)</f>
        <v>0</v>
      </c>
      <c r="CI18" s="58">
        <f ca="1">IFERROR(Volume*IF(CI$5=0,0,IF(CI$5=1,0.5,1))*OFFSET(IFRS17_CF!CI18,0,-NewBusinessYear+1),0)</f>
        <v>0</v>
      </c>
      <c r="CJ18" s="58">
        <f ca="1">IFERROR(Volume*IF(CJ$5=0,0,IF(CJ$5=1,0.5,1))*OFFSET(IFRS17_CF!CJ18,0,-NewBusinessYear+1),0)</f>
        <v>0</v>
      </c>
      <c r="CK18" s="58">
        <f ca="1">IFERROR(Volume*IF(CK$5=0,0,IF(CK$5=1,0.5,1))*OFFSET(IFRS17_CF!CK18,0,-NewBusinessYear+1),0)</f>
        <v>0</v>
      </c>
      <c r="CL18" s="58">
        <f ca="1">IFERROR(Volume*IF(CL$5=0,0,IF(CL$5=1,0.5,1))*OFFSET(IFRS17_CF!CL18,0,-NewBusinessYear+1),0)</f>
        <v>0</v>
      </c>
      <c r="CM18" s="58">
        <f ca="1">IFERROR(Volume*IF(CM$5=0,0,IF(CM$5=1,0.5,1))*OFFSET(IFRS17_CF!CM18,0,-NewBusinessYear+1),0)</f>
        <v>0</v>
      </c>
      <c r="CN18" s="58">
        <f ca="1">IFERROR(Volume*IF(CN$5=0,0,IF(CN$5=1,0.5,1))*OFFSET(IFRS17_CF!CN18,0,-NewBusinessYear+1),0)</f>
        <v>0</v>
      </c>
      <c r="CO18" s="58">
        <f ca="1">IFERROR(Volume*IF(CO$5=0,0,IF(CO$5=1,0.5,1))*OFFSET(IFRS17_CF!CO18,0,-NewBusinessYear+1),0)</f>
        <v>0</v>
      </c>
      <c r="CP18" s="58">
        <f ca="1">IFERROR(Volume*IF(CP$5=0,0,IF(CP$5=1,0.5,1))*OFFSET(IFRS17_CF!CP18,0,-NewBusinessYear+1),0)</f>
        <v>0</v>
      </c>
      <c r="CQ18" s="58">
        <f ca="1">IFERROR(Volume*IF(CQ$5=0,0,IF(CQ$5=1,0.5,1))*OFFSET(IFRS17_CF!CQ18,0,-NewBusinessYear+1),0)</f>
        <v>0</v>
      </c>
      <c r="CR18" s="58">
        <f ca="1">IFERROR(Volume*IF(CR$5=0,0,IF(CR$5=1,0.5,1))*OFFSET(IFRS17_CF!CR18,0,-NewBusinessYear+1),0)</f>
        <v>0</v>
      </c>
      <c r="CS18" s="58">
        <f ca="1">IFERROR(Volume*IF(CS$5=0,0,IF(CS$5=1,0.5,1))*OFFSET(IFRS17_CF!CS18,0,-NewBusinessYear+1),0)</f>
        <v>0</v>
      </c>
      <c r="CT18" s="58">
        <f ca="1">IFERROR(Volume*IF(CT$5=0,0,IF(CT$5=1,0.5,1))*OFFSET(IFRS17_CF!CT18,0,-NewBusinessYear+1),0)</f>
        <v>0</v>
      </c>
      <c r="CU18" s="58">
        <f ca="1">IFERROR(Volume*IF(CU$5=0,0,IF(CU$5=1,0.5,1))*OFFSET(IFRS17_CF!CU18,0,-NewBusinessYear+1),0)</f>
        <v>0</v>
      </c>
      <c r="CV18" s="58">
        <f ca="1">IFERROR(Volume*IF(CV$5=0,0,IF(CV$5=1,0.5,1))*OFFSET(IFRS17_CF!CV18,0,-NewBusinessYear+1),0)</f>
        <v>0</v>
      </c>
      <c r="CW18" s="58">
        <f ca="1">IFERROR(Volume*IF(CW$5=0,0,IF(CW$5=1,0.5,1))*OFFSET(IFRS17_CF!CW18,0,-NewBusinessYear+1),0)</f>
        <v>0</v>
      </c>
      <c r="CX18" s="58">
        <f ca="1">IFERROR(Volume*IF(CX$5=0,0,IF(CX$5=1,0.5,1))*OFFSET(IFRS17_CF!CX18,0,-NewBusinessYear+1),0)</f>
        <v>0</v>
      </c>
      <c r="CY18" s="58">
        <f ca="1">IFERROR(Volume*IF(CY$5=0,0,IF(CY$5=1,0.5,1))*OFFSET(IFRS17_CF!CY18,0,-NewBusinessYear+1),0)</f>
        <v>0</v>
      </c>
      <c r="CZ18" s="58">
        <f ca="1">IFERROR(Volume*IF(CZ$5=0,0,IF(CZ$5=1,0.5,1))*OFFSET(IFRS17_CF!CZ18,0,-NewBusinessYear+1),0)</f>
        <v>0</v>
      </c>
      <c r="DA18" s="58">
        <f ca="1">IFERROR(Volume*IF(DA$5=0,0,IF(DA$5=1,0.5,1))*OFFSET(IFRS17_CF!DA18,0,-NewBusinessYear+1),0)</f>
        <v>0</v>
      </c>
      <c r="DB18" s="58">
        <f ca="1">IFERROR(Volume*IF(DB$5=0,0,IF(DB$5=1,0.5,1))*OFFSET(IFRS17_CF!DB18,0,-NewBusinessYear+1),0)</f>
        <v>0</v>
      </c>
      <c r="DC18" s="58">
        <f ca="1">IFERROR(Volume*IF(DC$5=0,0,IF(DC$5=1,0.5,1))*OFFSET(IFRS17_CF!DC18,0,-NewBusinessYear+1),0)</f>
        <v>0</v>
      </c>
      <c r="DD18" s="58">
        <f ca="1">IFERROR(Volume*IF(DD$5=0,0,IF(DD$5=1,0.5,1))*OFFSET(IFRS17_CF!DD18,0,-NewBusinessYear+1),0)</f>
        <v>0</v>
      </c>
      <c r="DE18" s="58">
        <f ca="1">IFERROR(Volume*IF(DE$5=0,0,IF(DE$5=1,0.5,1))*OFFSET(IFRS17_CF!DE18,0,-NewBusinessYear+1),0)</f>
        <v>0</v>
      </c>
      <c r="DF18" s="58">
        <f ca="1">IFERROR(Volume*IF(DF$5=0,0,IF(DF$5=1,0.5,1))*OFFSET(IFRS17_CF!DF18,0,-NewBusinessYear+1),0)</f>
        <v>0</v>
      </c>
      <c r="DG18" s="58">
        <f ca="1">IFERROR(Volume*IF(DG$5=0,0,IF(DG$5=1,0.5,1))*OFFSET(IFRS17_CF!DG18,0,-NewBusinessYear+1),0)</f>
        <v>0</v>
      </c>
      <c r="DH18" s="58">
        <f ca="1">IFERROR(Volume*IF(DH$5=0,0,IF(DH$5=1,0.5,1))*OFFSET(IFRS17_CF!DH18,0,-NewBusinessYear+1),0)</f>
        <v>0</v>
      </c>
      <c r="DI18" s="58">
        <f ca="1">IFERROR(Volume*IF(DI$5=0,0,IF(DI$5=1,0.5,1))*OFFSET(IFRS17_CF!DI18,0,-NewBusinessYear+1),0)</f>
        <v>0</v>
      </c>
      <c r="DJ18" s="58">
        <f ca="1">IFERROR(Volume*IF(DJ$5=0,0,IF(DJ$5=1,0.5,1))*OFFSET(IFRS17_CF!DJ18,0,-NewBusinessYear+1),0)</f>
        <v>0</v>
      </c>
      <c r="DK18" s="58">
        <f ca="1">IFERROR(Volume*IF(DK$5=0,0,IF(DK$5=1,0.5,1))*OFFSET(IFRS17_CF!DK18,0,-NewBusinessYear+1),0)</f>
        <v>0</v>
      </c>
      <c r="DL18" s="58">
        <f ca="1">IFERROR(Volume*IF(DL$5=0,0,IF(DL$5=1,0.5,1))*OFFSET(IFRS17_CF!DL18,0,-NewBusinessYear+1),0)</f>
        <v>0</v>
      </c>
      <c r="DM18" s="58">
        <f ca="1">IFERROR(Volume*IF(DM$5=0,0,IF(DM$5=1,0.5,1))*OFFSET(IFRS17_CF!DM18,0,-NewBusinessYear+1),0)</f>
        <v>0</v>
      </c>
      <c r="DN18" s="58">
        <f ca="1">IFERROR(Volume*IF(DN$5=0,0,IF(DN$5=1,0.5,1))*OFFSET(IFRS17_CF!DN18,0,-NewBusinessYear+1),0)</f>
        <v>0</v>
      </c>
      <c r="DO18" s="58">
        <f ca="1">IFERROR(Volume*IF(DO$5=0,0,IF(DO$5=1,0.5,1))*OFFSET(IFRS17_CF!DO18,0,-NewBusinessYear+1),0)</f>
        <v>0</v>
      </c>
      <c r="DP18" s="58">
        <f ca="1">IFERROR(Volume*IF(DP$5=0,0,IF(DP$5=1,0.5,1))*OFFSET(IFRS17_CF!DP18,0,-NewBusinessYear+1),0)</f>
        <v>0</v>
      </c>
      <c r="DQ18" s="58">
        <f ca="1">IFERROR(Volume*IF(DQ$5=0,0,IF(DQ$5=1,0.5,1))*OFFSET(IFRS17_CF!DQ18,0,-NewBusinessYear+1),0)</f>
        <v>0</v>
      </c>
      <c r="DR18" s="58">
        <f ca="1">IFERROR(Volume*IF(DR$5=0,0,IF(DR$5=1,0.5,1))*OFFSET(IFRS17_CF!DR18,0,-NewBusinessYear+1),0)</f>
        <v>0</v>
      </c>
      <c r="DS18" s="58">
        <f ca="1">IFERROR(Volume*IF(DS$5=0,0,IF(DS$5=1,0.5,1))*OFFSET(IFRS17_CF!DS18,0,-NewBusinessYear+1),0)</f>
        <v>0</v>
      </c>
      <c r="DT18" s="58">
        <f ca="1">IFERROR(Volume*IF(DT$5=0,0,IF(DT$5=1,0.5,1))*OFFSET(IFRS17_CF!DT18,0,-NewBusinessYear+1),0)</f>
        <v>0</v>
      </c>
      <c r="DU18" s="58">
        <f ca="1">IFERROR(Volume*IF(DU$5=0,0,IF(DU$5=1,0.5,1))*OFFSET(IFRS17_CF!DU18,0,-NewBusinessYear+1),0)</f>
        <v>0</v>
      </c>
      <c r="DV18" s="58">
        <f ca="1">IFERROR(Volume*IF(DV$5=0,0,IF(DV$5=1,0.5,1))*OFFSET(IFRS17_CF!DV18,0,-NewBusinessYear+1),0)</f>
        <v>0</v>
      </c>
      <c r="DW18" s="58">
        <f ca="1">IFERROR(Volume*IF(DW$5=0,0,IF(DW$5=1,0.5,1))*OFFSET(IFRS17_CF!DW18,0,-NewBusinessYear+1),0)</f>
        <v>0</v>
      </c>
      <c r="DX18" s="58">
        <f ca="1">IFERROR(Volume*IF(DX$5=0,0,IF(DX$5=1,0.5,1))*OFFSET(IFRS17_CF!DX18,0,-NewBusinessYear+1),0)</f>
        <v>0</v>
      </c>
      <c r="DY18" s="58">
        <f ca="1">IFERROR(Volume*IF(DY$5=0,0,IF(DY$5=1,0.5,1))*OFFSET(IFRS17_CF!DY18,0,-NewBusinessYear+1),0)</f>
        <v>0</v>
      </c>
      <c r="DZ18" s="58">
        <f ca="1">IFERROR(Volume*IF(DZ$5=0,0,IF(DZ$5=1,0.5,1))*OFFSET(IFRS17_CF!DZ18,0,-NewBusinessYear+1),0)</f>
        <v>0</v>
      </c>
      <c r="EA18" s="58">
        <f ca="1">IFERROR(Volume*IF(EA$5=0,0,IF(EA$5=1,0.5,1))*OFFSET(IFRS17_CF!EA18,0,-NewBusinessYear+1),0)</f>
        <v>0</v>
      </c>
      <c r="EB18" s="58">
        <f ca="1">IFERROR(Volume*IF(EB$5=0,0,IF(EB$5=1,0.5,1))*OFFSET(IFRS17_CF!EB18,0,-NewBusinessYear+1),0)</f>
        <v>0</v>
      </c>
      <c r="EC18" s="58">
        <f ca="1">IFERROR(Volume*IF(EC$5=0,0,IF(EC$5=1,0.5,1))*OFFSET(IFRS17_CF!EC18,0,-NewBusinessYear+1),0)</f>
        <v>0</v>
      </c>
      <c r="ED18" s="58">
        <f ca="1">IFERROR(Volume*IF(ED$5=0,0,IF(ED$5=1,0.5,1))*OFFSET(IFRS17_CF!ED18,0,-NewBusinessYear+1),0)</f>
        <v>0</v>
      </c>
      <c r="EE18" s="58">
        <f ca="1">IFERROR(Volume*IF(EE$5=0,0,IF(EE$5=1,0.5,1))*OFFSET(IFRS17_CF!EE18,0,-NewBusinessYear+1),0)</f>
        <v>0</v>
      </c>
      <c r="EF18" s="58">
        <f ca="1">IFERROR(Volume*IF(EF$5=0,0,IF(EF$5=1,0.5,1))*OFFSET(IFRS17_CF!EF18,0,-NewBusinessYear+1),0)</f>
        <v>0</v>
      </c>
      <c r="EG18" s="58">
        <f ca="1">IFERROR(Volume*IF(EG$5=0,0,IF(EG$5=1,0.5,1))*OFFSET(IFRS17_CF!EG18,0,-NewBusinessYear+1),0)</f>
        <v>0</v>
      </c>
      <c r="EH18" s="58">
        <f ca="1">IFERROR(Volume*IF(EH$5=0,0,IF(EH$5=1,0.5,1))*OFFSET(IFRS17_CF!EH18,0,-NewBusinessYear+1),0)</f>
        <v>0</v>
      </c>
      <c r="EI18" s="58">
        <f ca="1">IFERROR(Volume*IF(EI$5=0,0,IF(EI$5=1,0.5,1))*OFFSET(IFRS17_CF!EI18,0,-NewBusinessYear+1),0)</f>
        <v>0</v>
      </c>
      <c r="EJ18" s="58">
        <f ca="1">IFERROR(Volume*IF(EJ$5=0,0,IF(EJ$5=1,0.5,1))*OFFSET(IFRS17_CF!EJ18,0,-NewBusinessYear+1),0)</f>
        <v>0</v>
      </c>
      <c r="EK18" s="58">
        <f ca="1">IFERROR(Volume*IF(EK$5=0,0,IF(EK$5=1,0.5,1))*OFFSET(IFRS17_CF!EK18,0,-NewBusinessYear+1),0)</f>
        <v>0</v>
      </c>
      <c r="EL18" s="58">
        <f ca="1">IFERROR(Volume*IF(EL$5=0,0,IF(EL$5=1,0.5,1))*OFFSET(IFRS17_CF!EL18,0,-NewBusinessYear+1),0)</f>
        <v>0</v>
      </c>
      <c r="EM18" s="58">
        <f ca="1">IFERROR(Volume*IF(EM$5=0,0,IF(EM$5=1,0.5,1))*OFFSET(IFRS17_CF!EM18,0,-NewBusinessYear+1),0)</f>
        <v>0</v>
      </c>
      <c r="EN18" s="58">
        <f ca="1">IFERROR(Volume*IF(EN$5=0,0,IF(EN$5=1,0.5,1))*OFFSET(IFRS17_CF!EN18,0,-NewBusinessYear+1),0)</f>
        <v>0</v>
      </c>
      <c r="EO18" s="58">
        <f ca="1">IFERROR(Volume*IF(EO$5=0,0,IF(EO$5=1,0.5,1))*OFFSET(IFRS17_CF!EO18,0,-NewBusinessYear+1),0)</f>
        <v>0</v>
      </c>
      <c r="EP18" s="58">
        <f ca="1">IFERROR(Volume*IF(EP$5=0,0,IF(EP$5=1,0.5,1))*OFFSET(IFRS17_CF!EP18,0,-NewBusinessYear+1),0)</f>
        <v>0</v>
      </c>
      <c r="EQ18" s="58">
        <f ca="1">IFERROR(Volume*IF(EQ$5=0,0,IF(EQ$5=1,0.5,1))*OFFSET(IFRS17_CF!EQ18,0,-NewBusinessYear+1),0)</f>
        <v>0</v>
      </c>
      <c r="ER18" s="58">
        <f ca="1">IFERROR(Volume*IF(ER$5=0,0,IF(ER$5=1,0.5,1))*OFFSET(IFRS17_CF!ER18,0,-NewBusinessYear+1),0)</f>
        <v>0</v>
      </c>
      <c r="ES18" s="58">
        <f ca="1">IFERROR(Volume*IF(ES$5=0,0,IF(ES$5=1,0.5,1))*OFFSET(IFRS17_CF!ES18,0,-NewBusinessYear+1),0)</f>
        <v>0</v>
      </c>
      <c r="ET18" s="58">
        <f ca="1">IFERROR(Volume*IF(ET$5=0,0,IF(ET$5=1,0.5,1))*OFFSET(IFRS17_CF!ET18,0,-NewBusinessYear+1),0)</f>
        <v>0</v>
      </c>
      <c r="EU18" s="58">
        <f ca="1">IFERROR(Volume*IF(EU$5=0,0,IF(EU$5=1,0.5,1))*OFFSET(IFRS17_CF!EU18,0,-NewBusinessYear+1),0)</f>
        <v>0</v>
      </c>
      <c r="EV18" s="58">
        <f ca="1">IFERROR(Volume*IF(EV$5=0,0,IF(EV$5=1,0.5,1))*OFFSET(IFRS17_CF!EV18,0,-NewBusinessYear+1),0)</f>
        <v>0</v>
      </c>
      <c r="EW18" s="58">
        <f ca="1">IFERROR(Volume*IF(EW$5=0,0,IF(EW$5=1,0.5,1))*OFFSET(IFRS17_CF!EW18,0,-NewBusinessYear+1),0)</f>
        <v>0</v>
      </c>
      <c r="EX18" s="58">
        <f ca="1">IFERROR(Volume*IF(EX$5=0,0,IF(EX$5=1,0.5,1))*OFFSET(IFRS17_CF!EX18,0,-NewBusinessYear+1),0)</f>
        <v>0</v>
      </c>
      <c r="EY18" s="58">
        <f ca="1">IFERROR(Volume*IF(EY$5=0,0,IF(EY$5=1,0.5,1))*OFFSET(IFRS17_CF!EY18,0,-NewBusinessYear+1),0)</f>
        <v>0</v>
      </c>
      <c r="EZ18" s="58">
        <f ca="1">IFERROR(Volume*IF(EZ$5=0,0,IF(EZ$5=1,0.5,1))*OFFSET(IFRS17_CF!EZ18,0,-NewBusinessYear+1),0)</f>
        <v>0</v>
      </c>
      <c r="FA18" s="58">
        <f ca="1">IFERROR(Volume*IF(FA$5=0,0,IF(FA$5=1,0.5,1))*OFFSET(IFRS17_CF!FA18,0,-NewBusinessYear+1),0)</f>
        <v>0</v>
      </c>
      <c r="FB18" s="58">
        <f ca="1">IFERROR(Volume*IF(FB$5=0,0,IF(FB$5=1,0.5,1))*OFFSET(IFRS17_CF!FB18,0,-NewBusinessYear+1),0)</f>
        <v>0</v>
      </c>
      <c r="FC18" s="58">
        <f ca="1">IFERROR(Volume*IF(FC$5=0,0,IF(FC$5=1,0.5,1))*OFFSET(IFRS17_CF!FC18,0,-NewBusinessYear+1),0)</f>
        <v>0</v>
      </c>
      <c r="FD18" s="58">
        <f ca="1">IFERROR(Volume*IF(FD$5=0,0,IF(FD$5=1,0.5,1))*OFFSET(IFRS17_CF!FD18,0,-NewBusinessYear+1),0)</f>
        <v>0</v>
      </c>
      <c r="FE18" s="58">
        <f ca="1">IFERROR(Volume*IF(FE$5=0,0,IF(FE$5=1,0.5,1))*OFFSET(IFRS17_CF!FE18,0,-NewBusinessYear+1),0)</f>
        <v>0</v>
      </c>
      <c r="FF18" s="58">
        <f ca="1">IFERROR(Volume*IF(FF$5=0,0,IF(FF$5=1,0.5,1))*OFFSET(IFRS17_CF!FF18,0,-NewBusinessYear+1),0)</f>
        <v>0</v>
      </c>
      <c r="FG18" s="58">
        <f ca="1">IFERROR(Volume*IF(FG$5=0,0,IF(FG$5=1,0.5,1))*OFFSET(IFRS17_CF!FG18,0,-NewBusinessYear+1),0)</f>
        <v>0</v>
      </c>
      <c r="FH18" s="58">
        <f ca="1">IFERROR(Volume*IF(FH$5=0,0,IF(FH$5=1,0.5,1))*OFFSET(IFRS17_CF!FH18,0,-NewBusinessYear+1),0)</f>
        <v>0</v>
      </c>
      <c r="FI18" s="58">
        <f ca="1">IFERROR(Volume*IF(FI$5=0,0,IF(FI$5=1,0.5,1))*OFFSET(IFRS17_CF!FI18,0,-NewBusinessYear+1),0)</f>
        <v>0</v>
      </c>
      <c r="FJ18" s="58">
        <f ca="1">IFERROR(Volume*IF(FJ$5=0,0,IF(FJ$5=1,0.5,1))*OFFSET(IFRS17_CF!FJ18,0,-NewBusinessYear+1),0)</f>
        <v>0</v>
      </c>
      <c r="FK18" s="58">
        <f ca="1">IFERROR(Volume*IF(FK$5=0,0,IF(FK$5=1,0.5,1))*OFFSET(IFRS17_CF!FK18,0,-NewBusinessYear+1),0)</f>
        <v>0</v>
      </c>
      <c r="FL18" s="58">
        <f ca="1">IFERROR(Volume*IF(FL$5=0,0,IF(FL$5=1,0.5,1))*OFFSET(IFRS17_CF!FL18,0,-NewBusinessYear+1),0)</f>
        <v>0</v>
      </c>
      <c r="FM18" s="58">
        <f ca="1">IFERROR(Volume*IF(FM$5=0,0,IF(FM$5=1,0.5,1))*OFFSET(IFRS17_CF!FM18,0,-NewBusinessYear+1),0)</f>
        <v>0</v>
      </c>
      <c r="FN18" s="58">
        <f ca="1">IFERROR(Volume*IF(FN$5=0,0,IF(FN$5=1,0.5,1))*OFFSET(IFRS17_CF!FN18,0,-NewBusinessYear+1),0)</f>
        <v>0</v>
      </c>
      <c r="FO18" s="58">
        <f ca="1">IFERROR(Volume*IF(FO$5=0,0,IF(FO$5=1,0.5,1))*OFFSET(IFRS17_CF!FO18,0,-NewBusinessYear+1),0)</f>
        <v>0</v>
      </c>
      <c r="FP18" s="58">
        <f ca="1">IFERROR(Volume*IF(FP$5=0,0,IF(FP$5=1,0.5,1))*OFFSET(IFRS17_CF!FP18,0,-NewBusinessYear+1),0)</f>
        <v>0</v>
      </c>
      <c r="FQ18" s="58">
        <f ca="1">IFERROR(Volume*IF(FQ$5=0,0,IF(FQ$5=1,0.5,1))*OFFSET(IFRS17_CF!FQ18,0,-NewBusinessYear+1),0)</f>
        <v>0</v>
      </c>
      <c r="FR18" s="58">
        <f ca="1">IFERROR(Volume*IF(FR$5=0,0,IF(FR$5=1,0.5,1))*OFFSET(IFRS17_CF!FR18,0,-NewBusinessYear+1),0)</f>
        <v>0</v>
      </c>
      <c r="FS18" s="58">
        <f ca="1">IFERROR(Volume*IF(FS$5=0,0,IF(FS$5=1,0.5,1))*OFFSET(IFRS17_CF!FS18,0,-NewBusinessYear+1),0)</f>
        <v>0</v>
      </c>
      <c r="FT18" s="58">
        <f ca="1">IFERROR(Volume*IF(FT$5=0,0,IF(FT$5=1,0.5,1))*OFFSET(IFRS17_CF!FT18,0,-NewBusinessYear+1),0)</f>
        <v>0</v>
      </c>
      <c r="FU18" s="58">
        <f ca="1">IFERROR(Volume*IF(FU$5=0,0,IF(FU$5=1,0.5,1))*OFFSET(IFRS17_CF!FU18,0,-NewBusinessYear+1),0)</f>
        <v>0</v>
      </c>
      <c r="FV18" s="58">
        <f ca="1">IFERROR(Volume*IF(FV$5=0,0,IF(FV$5=1,0.5,1))*OFFSET(IFRS17_CF!FV18,0,-NewBusinessYear+1),0)</f>
        <v>0</v>
      </c>
      <c r="FW18" s="58">
        <f ca="1">IFERROR(Volume*IF(FW$5=0,0,IF(FW$5=1,0.5,1))*OFFSET(IFRS17_CF!FW18,0,-NewBusinessYear+1),0)</f>
        <v>0</v>
      </c>
      <c r="FX18" s="58">
        <f ca="1">IFERROR(Volume*IF(FX$5=0,0,IF(FX$5=1,0.5,1))*OFFSET(IFRS17_CF!FX18,0,-NewBusinessYear+1),0)</f>
        <v>0</v>
      </c>
      <c r="FY18" s="58">
        <f ca="1">IFERROR(Volume*IF(FY$5=0,0,IF(FY$5=1,0.5,1))*OFFSET(IFRS17_CF!FY18,0,-NewBusinessYear+1),0)</f>
        <v>0</v>
      </c>
      <c r="FZ18" s="58">
        <f ca="1">IFERROR(Volume*IF(FZ$5=0,0,IF(FZ$5=1,0.5,1))*OFFSET(IFRS17_CF!FZ18,0,-NewBusinessYear+1),0)</f>
        <v>0</v>
      </c>
      <c r="GA18" s="58">
        <f ca="1">IFERROR(Volume*IF(GA$5=0,0,IF(GA$5=1,0.5,1))*OFFSET(IFRS17_CF!GA18,0,-NewBusinessYear+1),0)</f>
        <v>0</v>
      </c>
      <c r="GB18" s="58">
        <f ca="1">IFERROR(Volume*IF(GB$5=0,0,IF(GB$5=1,0.5,1))*OFFSET(IFRS17_CF!GB18,0,-NewBusinessYear+1),0)</f>
        <v>0</v>
      </c>
      <c r="GC18" s="58">
        <f ca="1">IFERROR(Volume*IF(GC$5=0,0,IF(GC$5=1,0.5,1))*OFFSET(IFRS17_CF!GC18,0,-NewBusinessYear+1),0)</f>
        <v>0</v>
      </c>
      <c r="GD18" s="58">
        <f ca="1">IFERROR(Volume*IF(GD$5=0,0,IF(GD$5=1,0.5,1))*OFFSET(IFRS17_CF!GD18,0,-NewBusinessYear+1),0)</f>
        <v>0</v>
      </c>
      <c r="GE18" s="58">
        <f ca="1">IFERROR(Volume*IF(GE$5=0,0,IF(GE$5=1,0.5,1))*OFFSET(IFRS17_CF!GE18,0,-NewBusinessYear+1),0)</f>
        <v>0</v>
      </c>
      <c r="GF18" s="58">
        <f ca="1">IFERROR(Volume*IF(GF$5=0,0,IF(GF$5=1,0.5,1))*OFFSET(IFRS17_CF!GF18,0,-NewBusinessYear+1),0)</f>
        <v>0</v>
      </c>
      <c r="GG18" s="58">
        <f ca="1">IFERROR(Volume*IF(GG$5=0,0,IF(GG$5=1,0.5,1))*OFFSET(IFRS17_CF!GG18,0,-NewBusinessYear+1),0)</f>
        <v>0</v>
      </c>
      <c r="GH18" s="58">
        <f ca="1">IFERROR(Volume*IF(GH$5=0,0,IF(GH$5=1,0.5,1))*OFFSET(IFRS17_CF!GH18,0,-NewBusinessYear+1),0)</f>
        <v>0</v>
      </c>
      <c r="GI18" s="58">
        <f ca="1">IFERROR(Volume*IF(GI$5=0,0,IF(GI$5=1,0.5,1))*OFFSET(IFRS17_CF!GI18,0,-NewBusinessYear+1),0)</f>
        <v>0</v>
      </c>
      <c r="GJ18" s="58">
        <f ca="1">IFERROR(Volume*IF(GJ$5=0,0,IF(GJ$5=1,0.5,1))*OFFSET(IFRS17_CF!GJ18,0,-NewBusinessYear+1),0)</f>
        <v>0</v>
      </c>
    </row>
    <row r="19" spans="2:192" x14ac:dyDescent="0.3">
      <c r="B19" s="35" t="s">
        <v>441</v>
      </c>
      <c r="C19" s="31" t="s">
        <v>452</v>
      </c>
      <c r="E19" s="77" t="s">
        <v>453</v>
      </c>
      <c r="F19" s="96">
        <f ca="1">IFERROR(Volume*IF(F$5=0,0,IF(F$5=1,0.5,1))*OFFSET(IFRS17_CF!F19,0,-NewBusinessYear+1),0)</f>
        <v>0</v>
      </c>
      <c r="G19" s="35">
        <f ca="1">IFERROR(Volume*IF(G$5=0,0,IF(G$5=1,0.5,1))*OFFSET(IFRS17_CF!G19,0,-NewBusinessYear+1),0)</f>
        <v>0</v>
      </c>
      <c r="H19" s="35">
        <f ca="1">IFERROR(Volume*IF(H$5=0,0,IF(H$5=1,0.5,1))*OFFSET(IFRS17_CF!H19,0,-NewBusinessYear+1),0)</f>
        <v>0</v>
      </c>
      <c r="I19" s="35">
        <f ca="1">IFERROR(Volume*IF(I$5=0,0,IF(I$5=1,0.5,1))*OFFSET(IFRS17_CF!I19,0,-NewBusinessYear+1),0)</f>
        <v>0</v>
      </c>
      <c r="J19" s="35">
        <f ca="1">IFERROR(Volume*IF(J$5=0,0,IF(J$5=1,0.5,1))*OFFSET(IFRS17_CF!J19,0,-NewBusinessYear+1),0)</f>
        <v>0</v>
      </c>
      <c r="K19" s="35">
        <f ca="1">IFERROR(Volume*IF(K$5=0,0,IF(K$5=1,0.5,1))*OFFSET(IFRS17_CF!K19,0,-NewBusinessYear+1),0)</f>
        <v>0</v>
      </c>
      <c r="L19" s="35">
        <f ca="1">IFERROR(Volume*IF(L$5=0,0,IF(L$5=1,0.5,1))*OFFSET(IFRS17_CF!L19,0,-NewBusinessYear+1),0)</f>
        <v>0</v>
      </c>
      <c r="M19" s="35">
        <f ca="1">IFERROR(Volume*IF(M$5=0,0,IF(M$5=1,0.5,1))*OFFSET(IFRS17_CF!M19,0,-NewBusinessYear+1),0)</f>
        <v>0</v>
      </c>
      <c r="N19" s="35">
        <f ca="1">IFERROR(Volume*IF(N$5=0,0,IF(N$5=1,0.5,1))*OFFSET(IFRS17_CF!N19,0,-NewBusinessYear+1),0)</f>
        <v>0</v>
      </c>
      <c r="O19" s="35">
        <f ca="1">IFERROR(Volume*IF(O$5=0,0,IF(O$5=1,0.5,1))*OFFSET(IFRS17_CF!O19,0,-NewBusinessYear+1),0)</f>
        <v>0</v>
      </c>
      <c r="P19" s="35">
        <f ca="1">IFERROR(Volume*IF(P$5=0,0,IF(P$5=1,0.5,1))*OFFSET(IFRS17_CF!P19,0,-NewBusinessYear+1),0)</f>
        <v>0</v>
      </c>
      <c r="Q19" s="35">
        <f ca="1">IFERROR(Volume*IF(Q$5=0,0,IF(Q$5=1,0.5,1))*OFFSET(IFRS17_CF!Q19,0,-NewBusinessYear+1),0)</f>
        <v>0</v>
      </c>
      <c r="R19" s="35">
        <f ca="1">IFERROR(Volume*IF(R$5=0,0,IF(R$5=1,0.5,1))*OFFSET(IFRS17_CF!R19,0,-NewBusinessYear+1),0)</f>
        <v>0</v>
      </c>
      <c r="S19" s="35">
        <f ca="1">IFERROR(Volume*IF(S$5=0,0,IF(S$5=1,0.5,1))*OFFSET(IFRS17_CF!S19,0,-NewBusinessYear+1),0)</f>
        <v>0</v>
      </c>
      <c r="T19" s="35">
        <f ca="1">IFERROR(Volume*IF(T$5=0,0,IF(T$5=1,0.5,1))*OFFSET(IFRS17_CF!T19,0,-NewBusinessYear+1),0)</f>
        <v>0</v>
      </c>
      <c r="U19" s="35">
        <f ca="1">IFERROR(Volume*IF(U$5=0,0,IF(U$5=1,0.5,1))*OFFSET(IFRS17_CF!U19,0,-NewBusinessYear+1),0)</f>
        <v>0</v>
      </c>
      <c r="V19" s="35">
        <f ca="1">IFERROR(Volume*IF(V$5=0,0,IF(V$5=1,0.5,1))*OFFSET(IFRS17_CF!V19,0,-NewBusinessYear+1),0)</f>
        <v>0</v>
      </c>
      <c r="W19" s="35">
        <f ca="1">IFERROR(Volume*IF(W$5=0,0,IF(W$5=1,0.5,1))*OFFSET(IFRS17_CF!W19,0,-NewBusinessYear+1),0)</f>
        <v>0</v>
      </c>
      <c r="X19" s="35">
        <f ca="1">IFERROR(Volume*IF(X$5=0,0,IF(X$5=1,0.5,1))*OFFSET(IFRS17_CF!X19,0,-NewBusinessYear+1),0)</f>
        <v>0</v>
      </c>
      <c r="Y19" s="35">
        <f ca="1">IFERROR(Volume*IF(Y$5=0,0,IF(Y$5=1,0.5,1))*OFFSET(IFRS17_CF!Y19,0,-NewBusinessYear+1),0)</f>
        <v>0</v>
      </c>
      <c r="Z19" s="35">
        <f ca="1">IFERROR(Volume*IF(Z$5=0,0,IF(Z$5=1,0.5,1))*OFFSET(IFRS17_CF!Z19,0,-NewBusinessYear+1),0)</f>
        <v>0</v>
      </c>
      <c r="AA19" s="35">
        <f ca="1">IFERROR(Volume*IF(AA$5=0,0,IF(AA$5=1,0.5,1))*OFFSET(IFRS17_CF!AA19,0,-NewBusinessYear+1),0)</f>
        <v>0</v>
      </c>
      <c r="AB19" s="35">
        <f ca="1">IFERROR(Volume*IF(AB$5=0,0,IF(AB$5=1,0.5,1))*OFFSET(IFRS17_CF!AB19,0,-NewBusinessYear+1),0)</f>
        <v>0</v>
      </c>
      <c r="AC19" s="35">
        <f ca="1">IFERROR(Volume*IF(AC$5=0,0,IF(AC$5=1,0.5,1))*OFFSET(IFRS17_CF!AC19,0,-NewBusinessYear+1),0)</f>
        <v>0</v>
      </c>
      <c r="AD19" s="35">
        <f ca="1">IFERROR(Volume*IF(AD$5=0,0,IF(AD$5=1,0.5,1))*OFFSET(IFRS17_CF!AD19,0,-NewBusinessYear+1),0)</f>
        <v>0</v>
      </c>
      <c r="AE19" s="35">
        <f ca="1">IFERROR(Volume*IF(AE$5=0,0,IF(AE$5=1,0.5,1))*OFFSET(IFRS17_CF!AE19,0,-NewBusinessYear+1),0)</f>
        <v>0</v>
      </c>
      <c r="AF19" s="35">
        <f ca="1">IFERROR(Volume*IF(AF$5=0,0,IF(AF$5=1,0.5,1))*OFFSET(IFRS17_CF!AF19,0,-NewBusinessYear+1),0)</f>
        <v>0</v>
      </c>
      <c r="AG19" s="35">
        <f ca="1">IFERROR(Volume*IF(AG$5=0,0,IF(AG$5=1,0.5,1))*OFFSET(IFRS17_CF!AG19,0,-NewBusinessYear+1),0)</f>
        <v>0</v>
      </c>
      <c r="AH19" s="35">
        <f ca="1">IFERROR(Volume*IF(AH$5=0,0,IF(AH$5=1,0.5,1))*OFFSET(IFRS17_CF!AH19,0,-NewBusinessYear+1),0)</f>
        <v>0</v>
      </c>
      <c r="AI19" s="35">
        <f ca="1">IFERROR(Volume*IF(AI$5=0,0,IF(AI$5=1,0.5,1))*OFFSET(IFRS17_CF!AI19,0,-NewBusinessYear+1),0)</f>
        <v>0</v>
      </c>
      <c r="AJ19" s="35">
        <f ca="1">IFERROR(Volume*IF(AJ$5=0,0,IF(AJ$5=1,0.5,1))*OFFSET(IFRS17_CF!AJ19,0,-NewBusinessYear+1),0)</f>
        <v>0</v>
      </c>
      <c r="AK19" s="35">
        <f ca="1">IFERROR(Volume*IF(AK$5=0,0,IF(AK$5=1,0.5,1))*OFFSET(IFRS17_CF!AK19,0,-NewBusinessYear+1),0)</f>
        <v>0</v>
      </c>
      <c r="AL19" s="35">
        <f ca="1">IFERROR(Volume*IF(AL$5=0,0,IF(AL$5=1,0.5,1))*OFFSET(IFRS17_CF!AL19,0,-NewBusinessYear+1),0)</f>
        <v>0</v>
      </c>
      <c r="AM19" s="35">
        <f ca="1">IFERROR(Volume*IF(AM$5=0,0,IF(AM$5=1,0.5,1))*OFFSET(IFRS17_CF!AM19,0,-NewBusinessYear+1),0)</f>
        <v>0</v>
      </c>
      <c r="AN19" s="35">
        <f ca="1">IFERROR(Volume*IF(AN$5=0,0,IF(AN$5=1,0.5,1))*OFFSET(IFRS17_CF!AN19,0,-NewBusinessYear+1),0)</f>
        <v>0</v>
      </c>
      <c r="AO19" s="35">
        <f ca="1">IFERROR(Volume*IF(AO$5=0,0,IF(AO$5=1,0.5,1))*OFFSET(IFRS17_CF!AO19,0,-NewBusinessYear+1),0)</f>
        <v>0</v>
      </c>
      <c r="AP19" s="35">
        <f ca="1">IFERROR(Volume*IF(AP$5=0,0,IF(AP$5=1,0.5,1))*OFFSET(IFRS17_CF!AP19,0,-NewBusinessYear+1),0)</f>
        <v>0</v>
      </c>
      <c r="AQ19" s="35">
        <f ca="1">IFERROR(Volume*IF(AQ$5=0,0,IF(AQ$5=1,0.5,1))*OFFSET(IFRS17_CF!AQ19,0,-NewBusinessYear+1),0)</f>
        <v>0</v>
      </c>
      <c r="AR19" s="35">
        <f ca="1">IFERROR(Volume*IF(AR$5=0,0,IF(AR$5=1,0.5,1))*OFFSET(IFRS17_CF!AR19,0,-NewBusinessYear+1),0)</f>
        <v>0</v>
      </c>
      <c r="AS19" s="35">
        <f ca="1">IFERROR(Volume*IF(AS$5=0,0,IF(AS$5=1,0.5,1))*OFFSET(IFRS17_CF!AS19,0,-NewBusinessYear+1),0)</f>
        <v>0</v>
      </c>
      <c r="AT19" s="35">
        <f ca="1">IFERROR(Volume*IF(AT$5=0,0,IF(AT$5=1,0.5,1))*OFFSET(IFRS17_CF!AT19,0,-NewBusinessYear+1),0)</f>
        <v>0</v>
      </c>
      <c r="AU19" s="35">
        <f ca="1">IFERROR(Volume*IF(AU$5=0,0,IF(AU$5=1,0.5,1))*OFFSET(IFRS17_CF!AU19,0,-NewBusinessYear+1),0)</f>
        <v>0</v>
      </c>
      <c r="AV19" s="35">
        <f ca="1">IFERROR(Volume*IF(AV$5=0,0,IF(AV$5=1,0.5,1))*OFFSET(IFRS17_CF!AV19,0,-NewBusinessYear+1),0)</f>
        <v>0</v>
      </c>
      <c r="AW19" s="35">
        <f ca="1">IFERROR(Volume*IF(AW$5=0,0,IF(AW$5=1,0.5,1))*OFFSET(IFRS17_CF!AW19,0,-NewBusinessYear+1),0)</f>
        <v>0</v>
      </c>
      <c r="AX19" s="35">
        <f ca="1">IFERROR(Volume*IF(AX$5=0,0,IF(AX$5=1,0.5,1))*OFFSET(IFRS17_CF!AX19,0,-NewBusinessYear+1),0)</f>
        <v>0</v>
      </c>
      <c r="AY19" s="35">
        <f ca="1">IFERROR(Volume*IF(AY$5=0,0,IF(AY$5=1,0.5,1))*OFFSET(IFRS17_CF!AY19,0,-NewBusinessYear+1),0)</f>
        <v>0</v>
      </c>
      <c r="AZ19" s="35">
        <f ca="1">IFERROR(Volume*IF(AZ$5=0,0,IF(AZ$5=1,0.5,1))*OFFSET(IFRS17_CF!AZ19,0,-NewBusinessYear+1),0)</f>
        <v>0</v>
      </c>
      <c r="BA19" s="35">
        <f ca="1">IFERROR(Volume*IF(BA$5=0,0,IF(BA$5=1,0.5,1))*OFFSET(IFRS17_CF!BA19,0,-NewBusinessYear+1),0)</f>
        <v>0</v>
      </c>
      <c r="BB19" s="35">
        <f ca="1">IFERROR(Volume*IF(BB$5=0,0,IF(BB$5=1,0.5,1))*OFFSET(IFRS17_CF!BB19,0,-NewBusinessYear+1),0)</f>
        <v>0</v>
      </c>
      <c r="BC19" s="35">
        <f ca="1">IFERROR(Volume*IF(BC$5=0,0,IF(BC$5=1,0.5,1))*OFFSET(IFRS17_CF!BC19,0,-NewBusinessYear+1),0)</f>
        <v>0</v>
      </c>
      <c r="BD19" s="35">
        <f ca="1">IFERROR(Volume*IF(BD$5=0,0,IF(BD$5=1,0.5,1))*OFFSET(IFRS17_CF!BD19,0,-NewBusinessYear+1),0)</f>
        <v>0</v>
      </c>
      <c r="BE19" s="35">
        <f ca="1">IFERROR(Volume*IF(BE$5=0,0,IF(BE$5=1,0.5,1))*OFFSET(IFRS17_CF!BE19,0,-NewBusinessYear+1),0)</f>
        <v>0</v>
      </c>
      <c r="BF19" s="35">
        <f ca="1">IFERROR(Volume*IF(BF$5=0,0,IF(BF$5=1,0.5,1))*OFFSET(IFRS17_CF!BF19,0,-NewBusinessYear+1),0)</f>
        <v>0</v>
      </c>
      <c r="BG19" s="35">
        <f ca="1">IFERROR(Volume*IF(BG$5=0,0,IF(BG$5=1,0.5,1))*OFFSET(IFRS17_CF!BG19,0,-NewBusinessYear+1),0)</f>
        <v>0</v>
      </c>
      <c r="BH19" s="35">
        <f ca="1">IFERROR(Volume*IF(BH$5=0,0,IF(BH$5=1,0.5,1))*OFFSET(IFRS17_CF!BH19,0,-NewBusinessYear+1),0)</f>
        <v>0</v>
      </c>
      <c r="BI19" s="35">
        <f ca="1">IFERROR(Volume*IF(BI$5=0,0,IF(BI$5=1,0.5,1))*OFFSET(IFRS17_CF!BI19,0,-NewBusinessYear+1),0)</f>
        <v>0</v>
      </c>
      <c r="BJ19" s="35">
        <f ca="1">IFERROR(Volume*IF(BJ$5=0,0,IF(BJ$5=1,0.5,1))*OFFSET(IFRS17_CF!BJ19,0,-NewBusinessYear+1),0)</f>
        <v>0</v>
      </c>
      <c r="BK19" s="35">
        <f ca="1">IFERROR(Volume*IF(BK$5=0,0,IF(BK$5=1,0.5,1))*OFFSET(IFRS17_CF!BK19,0,-NewBusinessYear+1),0)</f>
        <v>0</v>
      </c>
      <c r="BL19" s="35">
        <f ca="1">IFERROR(Volume*IF(BL$5=0,0,IF(BL$5=1,0.5,1))*OFFSET(IFRS17_CF!BL19,0,-NewBusinessYear+1),0)</f>
        <v>0</v>
      </c>
      <c r="BM19" s="35">
        <f ca="1">IFERROR(Volume*IF(BM$5=0,0,IF(BM$5=1,0.5,1))*OFFSET(IFRS17_CF!BM19,0,-NewBusinessYear+1),0)</f>
        <v>0</v>
      </c>
      <c r="BN19" s="35">
        <f ca="1">IFERROR(Volume*IF(BN$5=0,0,IF(BN$5=1,0.5,1))*OFFSET(IFRS17_CF!BN19,0,-NewBusinessYear+1),0)</f>
        <v>0</v>
      </c>
      <c r="BO19" s="35">
        <f ca="1">IFERROR(Volume*IF(BO$5=0,0,IF(BO$5=1,0.5,1))*OFFSET(IFRS17_CF!BO19,0,-NewBusinessYear+1),0)</f>
        <v>0</v>
      </c>
      <c r="BP19" s="35">
        <f ca="1">IFERROR(Volume*IF(BP$5=0,0,IF(BP$5=1,0.5,1))*OFFSET(IFRS17_CF!BP19,0,-NewBusinessYear+1),0)</f>
        <v>0</v>
      </c>
      <c r="BQ19" s="35">
        <f ca="1">IFERROR(Volume*IF(BQ$5=0,0,IF(BQ$5=1,0.5,1))*OFFSET(IFRS17_CF!BQ19,0,-NewBusinessYear+1),0)</f>
        <v>0</v>
      </c>
      <c r="BR19" s="35">
        <f ca="1">IFERROR(Volume*IF(BR$5=0,0,IF(BR$5=1,0.5,1))*OFFSET(IFRS17_CF!BR19,0,-NewBusinessYear+1),0)</f>
        <v>0</v>
      </c>
      <c r="BS19" s="35">
        <f ca="1">IFERROR(Volume*IF(BS$5=0,0,IF(BS$5=1,0.5,1))*OFFSET(IFRS17_CF!BS19,0,-NewBusinessYear+1),0)</f>
        <v>0</v>
      </c>
      <c r="BT19" s="35">
        <f ca="1">IFERROR(Volume*IF(BT$5=0,0,IF(BT$5=1,0.5,1))*OFFSET(IFRS17_CF!BT19,0,-NewBusinessYear+1),0)</f>
        <v>0</v>
      </c>
      <c r="BU19" s="35">
        <f ca="1">IFERROR(Volume*IF(BU$5=0,0,IF(BU$5=1,0.5,1))*OFFSET(IFRS17_CF!BU19,0,-NewBusinessYear+1),0)</f>
        <v>0</v>
      </c>
      <c r="BV19" s="35">
        <f ca="1">IFERROR(Volume*IF(BV$5=0,0,IF(BV$5=1,0.5,1))*OFFSET(IFRS17_CF!BV19,0,-NewBusinessYear+1),0)</f>
        <v>0</v>
      </c>
      <c r="BW19" s="35">
        <f ca="1">IFERROR(Volume*IF(BW$5=0,0,IF(BW$5=1,0.5,1))*OFFSET(IFRS17_CF!BW19,0,-NewBusinessYear+1),0)</f>
        <v>0</v>
      </c>
      <c r="BX19" s="35">
        <f ca="1">IFERROR(Volume*IF(BX$5=0,0,IF(BX$5=1,0.5,1))*OFFSET(IFRS17_CF!BX19,0,-NewBusinessYear+1),0)</f>
        <v>0</v>
      </c>
      <c r="BY19" s="35">
        <f ca="1">IFERROR(Volume*IF(BY$5=0,0,IF(BY$5=1,0.5,1))*OFFSET(IFRS17_CF!BY19,0,-NewBusinessYear+1),0)</f>
        <v>0</v>
      </c>
      <c r="BZ19" s="35">
        <f ca="1">IFERROR(Volume*IF(BZ$5=0,0,IF(BZ$5=1,0.5,1))*OFFSET(IFRS17_CF!BZ19,0,-NewBusinessYear+1),0)</f>
        <v>0</v>
      </c>
      <c r="CA19" s="35">
        <f ca="1">IFERROR(Volume*IF(CA$5=0,0,IF(CA$5=1,0.5,1))*OFFSET(IFRS17_CF!CA19,0,-NewBusinessYear+1),0)</f>
        <v>0</v>
      </c>
      <c r="CB19" s="35">
        <f ca="1">IFERROR(Volume*IF(CB$5=0,0,IF(CB$5=1,0.5,1))*OFFSET(IFRS17_CF!CB19,0,-NewBusinessYear+1),0)</f>
        <v>0</v>
      </c>
      <c r="CC19" s="35">
        <f ca="1">IFERROR(Volume*IF(CC$5=0,0,IF(CC$5=1,0.5,1))*OFFSET(IFRS17_CF!CC19,0,-NewBusinessYear+1),0)</f>
        <v>0</v>
      </c>
      <c r="CD19" s="35">
        <f ca="1">IFERROR(Volume*IF(CD$5=0,0,IF(CD$5=1,0.5,1))*OFFSET(IFRS17_CF!CD19,0,-NewBusinessYear+1),0)</f>
        <v>0</v>
      </c>
      <c r="CE19" s="35">
        <f ca="1">IFERROR(Volume*IF(CE$5=0,0,IF(CE$5=1,0.5,1))*OFFSET(IFRS17_CF!CE19,0,-NewBusinessYear+1),0)</f>
        <v>0</v>
      </c>
      <c r="CF19" s="35">
        <f ca="1">IFERROR(Volume*IF(CF$5=0,0,IF(CF$5=1,0.5,1))*OFFSET(IFRS17_CF!CF19,0,-NewBusinessYear+1),0)</f>
        <v>0</v>
      </c>
      <c r="CG19" s="35">
        <f ca="1">IFERROR(Volume*IF(CG$5=0,0,IF(CG$5=1,0.5,1))*OFFSET(IFRS17_CF!CG19,0,-NewBusinessYear+1),0)</f>
        <v>0</v>
      </c>
      <c r="CH19" s="35">
        <f ca="1">IFERROR(Volume*IF(CH$5=0,0,IF(CH$5=1,0.5,1))*OFFSET(IFRS17_CF!CH19,0,-NewBusinessYear+1),0)</f>
        <v>0</v>
      </c>
      <c r="CI19" s="35">
        <f ca="1">IFERROR(Volume*IF(CI$5=0,0,IF(CI$5=1,0.5,1))*OFFSET(IFRS17_CF!CI19,0,-NewBusinessYear+1),0)</f>
        <v>0</v>
      </c>
      <c r="CJ19" s="35">
        <f ca="1">IFERROR(Volume*IF(CJ$5=0,0,IF(CJ$5=1,0.5,1))*OFFSET(IFRS17_CF!CJ19,0,-NewBusinessYear+1),0)</f>
        <v>0</v>
      </c>
      <c r="CK19" s="35">
        <f ca="1">IFERROR(Volume*IF(CK$5=0,0,IF(CK$5=1,0.5,1))*OFFSET(IFRS17_CF!CK19,0,-NewBusinessYear+1),0)</f>
        <v>0</v>
      </c>
      <c r="CL19" s="35">
        <f ca="1">IFERROR(Volume*IF(CL$5=0,0,IF(CL$5=1,0.5,1))*OFFSET(IFRS17_CF!CL19,0,-NewBusinessYear+1),0)</f>
        <v>0</v>
      </c>
      <c r="CM19" s="35">
        <f ca="1">IFERROR(Volume*IF(CM$5=0,0,IF(CM$5=1,0.5,1))*OFFSET(IFRS17_CF!CM19,0,-NewBusinessYear+1),0)</f>
        <v>0</v>
      </c>
      <c r="CN19" s="35">
        <f ca="1">IFERROR(Volume*IF(CN$5=0,0,IF(CN$5=1,0.5,1))*OFFSET(IFRS17_CF!CN19,0,-NewBusinessYear+1),0)</f>
        <v>0</v>
      </c>
      <c r="CO19" s="35">
        <f ca="1">IFERROR(Volume*IF(CO$5=0,0,IF(CO$5=1,0.5,1))*OFFSET(IFRS17_CF!CO19,0,-NewBusinessYear+1),0)</f>
        <v>0</v>
      </c>
      <c r="CP19" s="35">
        <f ca="1">IFERROR(Volume*IF(CP$5=0,0,IF(CP$5=1,0.5,1))*OFFSET(IFRS17_CF!CP19,0,-NewBusinessYear+1),0)</f>
        <v>0</v>
      </c>
      <c r="CQ19" s="35">
        <f ca="1">IFERROR(Volume*IF(CQ$5=0,0,IF(CQ$5=1,0.5,1))*OFFSET(IFRS17_CF!CQ19,0,-NewBusinessYear+1),0)</f>
        <v>0</v>
      </c>
      <c r="CR19" s="35">
        <f ca="1">IFERROR(Volume*IF(CR$5=0,0,IF(CR$5=1,0.5,1))*OFFSET(IFRS17_CF!CR19,0,-NewBusinessYear+1),0)</f>
        <v>0</v>
      </c>
      <c r="CS19" s="35">
        <f ca="1">IFERROR(Volume*IF(CS$5=0,0,IF(CS$5=1,0.5,1))*OFFSET(IFRS17_CF!CS19,0,-NewBusinessYear+1),0)</f>
        <v>0</v>
      </c>
      <c r="CT19" s="35">
        <f ca="1">IFERROR(Volume*IF(CT$5=0,0,IF(CT$5=1,0.5,1))*OFFSET(IFRS17_CF!CT19,0,-NewBusinessYear+1),0)</f>
        <v>0</v>
      </c>
      <c r="CU19" s="35">
        <f ca="1">IFERROR(Volume*IF(CU$5=0,0,IF(CU$5=1,0.5,1))*OFFSET(IFRS17_CF!CU19,0,-NewBusinessYear+1),0)</f>
        <v>0</v>
      </c>
      <c r="CV19" s="35">
        <f ca="1">IFERROR(Volume*IF(CV$5=0,0,IF(CV$5=1,0.5,1))*OFFSET(IFRS17_CF!CV19,0,-NewBusinessYear+1),0)</f>
        <v>0</v>
      </c>
      <c r="CW19" s="35">
        <f ca="1">IFERROR(Volume*IF(CW$5=0,0,IF(CW$5=1,0.5,1))*OFFSET(IFRS17_CF!CW19,0,-NewBusinessYear+1),0)</f>
        <v>0</v>
      </c>
      <c r="CX19" s="35">
        <f ca="1">IFERROR(Volume*IF(CX$5=0,0,IF(CX$5=1,0.5,1))*OFFSET(IFRS17_CF!CX19,0,-NewBusinessYear+1),0)</f>
        <v>0</v>
      </c>
      <c r="CY19" s="35">
        <f ca="1">IFERROR(Volume*IF(CY$5=0,0,IF(CY$5=1,0.5,1))*OFFSET(IFRS17_CF!CY19,0,-NewBusinessYear+1),0)</f>
        <v>0</v>
      </c>
      <c r="CZ19" s="35">
        <f ca="1">IFERROR(Volume*IF(CZ$5=0,0,IF(CZ$5=1,0.5,1))*OFFSET(IFRS17_CF!CZ19,0,-NewBusinessYear+1),0)</f>
        <v>0</v>
      </c>
      <c r="DA19" s="35">
        <f ca="1">IFERROR(Volume*IF(DA$5=0,0,IF(DA$5=1,0.5,1))*OFFSET(IFRS17_CF!DA19,0,-NewBusinessYear+1),0)</f>
        <v>0</v>
      </c>
      <c r="DB19" s="35">
        <f ca="1">IFERROR(Volume*IF(DB$5=0,0,IF(DB$5=1,0.5,1))*OFFSET(IFRS17_CF!DB19,0,-NewBusinessYear+1),0)</f>
        <v>0</v>
      </c>
      <c r="DC19" s="35">
        <f ca="1">IFERROR(Volume*IF(DC$5=0,0,IF(DC$5=1,0.5,1))*OFFSET(IFRS17_CF!DC19,0,-NewBusinessYear+1),0)</f>
        <v>0</v>
      </c>
      <c r="DD19" s="35">
        <f ca="1">IFERROR(Volume*IF(DD$5=0,0,IF(DD$5=1,0.5,1))*OFFSET(IFRS17_CF!DD19,0,-NewBusinessYear+1),0)</f>
        <v>0</v>
      </c>
      <c r="DE19" s="35">
        <f ca="1">IFERROR(Volume*IF(DE$5=0,0,IF(DE$5=1,0.5,1))*OFFSET(IFRS17_CF!DE19,0,-NewBusinessYear+1),0)</f>
        <v>0</v>
      </c>
      <c r="DF19" s="35">
        <f ca="1">IFERROR(Volume*IF(DF$5=0,0,IF(DF$5=1,0.5,1))*OFFSET(IFRS17_CF!DF19,0,-NewBusinessYear+1),0)</f>
        <v>0</v>
      </c>
      <c r="DG19" s="35">
        <f ca="1">IFERROR(Volume*IF(DG$5=0,0,IF(DG$5=1,0.5,1))*OFFSET(IFRS17_CF!DG19,0,-NewBusinessYear+1),0)</f>
        <v>0</v>
      </c>
      <c r="DH19" s="35">
        <f ca="1">IFERROR(Volume*IF(DH$5=0,0,IF(DH$5=1,0.5,1))*OFFSET(IFRS17_CF!DH19,0,-NewBusinessYear+1),0)</f>
        <v>0</v>
      </c>
      <c r="DI19" s="35">
        <f ca="1">IFERROR(Volume*IF(DI$5=0,0,IF(DI$5=1,0.5,1))*OFFSET(IFRS17_CF!DI19,0,-NewBusinessYear+1),0)</f>
        <v>0</v>
      </c>
      <c r="DJ19" s="35">
        <f ca="1">IFERROR(Volume*IF(DJ$5=0,0,IF(DJ$5=1,0.5,1))*OFFSET(IFRS17_CF!DJ19,0,-NewBusinessYear+1),0)</f>
        <v>0</v>
      </c>
      <c r="DK19" s="35">
        <f ca="1">IFERROR(Volume*IF(DK$5=0,0,IF(DK$5=1,0.5,1))*OFFSET(IFRS17_CF!DK19,0,-NewBusinessYear+1),0)</f>
        <v>0</v>
      </c>
      <c r="DL19" s="35">
        <f ca="1">IFERROR(Volume*IF(DL$5=0,0,IF(DL$5=1,0.5,1))*OFFSET(IFRS17_CF!DL19,0,-NewBusinessYear+1),0)</f>
        <v>0</v>
      </c>
      <c r="DM19" s="35">
        <f ca="1">IFERROR(Volume*IF(DM$5=0,0,IF(DM$5=1,0.5,1))*OFFSET(IFRS17_CF!DM19,0,-NewBusinessYear+1),0)</f>
        <v>0</v>
      </c>
      <c r="DN19" s="35">
        <f ca="1">IFERROR(Volume*IF(DN$5=0,0,IF(DN$5=1,0.5,1))*OFFSET(IFRS17_CF!DN19,0,-NewBusinessYear+1),0)</f>
        <v>0</v>
      </c>
      <c r="DO19" s="35">
        <f ca="1">IFERROR(Volume*IF(DO$5=0,0,IF(DO$5=1,0.5,1))*OFFSET(IFRS17_CF!DO19,0,-NewBusinessYear+1),0)</f>
        <v>0</v>
      </c>
      <c r="DP19" s="35">
        <f ca="1">IFERROR(Volume*IF(DP$5=0,0,IF(DP$5=1,0.5,1))*OFFSET(IFRS17_CF!DP19,0,-NewBusinessYear+1),0)</f>
        <v>0</v>
      </c>
      <c r="DQ19" s="35">
        <f ca="1">IFERROR(Volume*IF(DQ$5=0,0,IF(DQ$5=1,0.5,1))*OFFSET(IFRS17_CF!DQ19,0,-NewBusinessYear+1),0)</f>
        <v>0</v>
      </c>
      <c r="DR19" s="35">
        <f ca="1">IFERROR(Volume*IF(DR$5=0,0,IF(DR$5=1,0.5,1))*OFFSET(IFRS17_CF!DR19,0,-NewBusinessYear+1),0)</f>
        <v>0</v>
      </c>
      <c r="DS19" s="35">
        <f ca="1">IFERROR(Volume*IF(DS$5=0,0,IF(DS$5=1,0.5,1))*OFFSET(IFRS17_CF!DS19,0,-NewBusinessYear+1),0)</f>
        <v>0</v>
      </c>
      <c r="DT19" s="35">
        <f ca="1">IFERROR(Volume*IF(DT$5=0,0,IF(DT$5=1,0.5,1))*OFFSET(IFRS17_CF!DT19,0,-NewBusinessYear+1),0)</f>
        <v>0</v>
      </c>
      <c r="DU19" s="35">
        <f ca="1">IFERROR(Volume*IF(DU$5=0,0,IF(DU$5=1,0.5,1))*OFFSET(IFRS17_CF!DU19,0,-NewBusinessYear+1),0)</f>
        <v>0</v>
      </c>
      <c r="DV19" s="35">
        <f ca="1">IFERROR(Volume*IF(DV$5=0,0,IF(DV$5=1,0.5,1))*OFFSET(IFRS17_CF!DV19,0,-NewBusinessYear+1),0)</f>
        <v>0</v>
      </c>
      <c r="DW19" s="35">
        <f ca="1">IFERROR(Volume*IF(DW$5=0,0,IF(DW$5=1,0.5,1))*OFFSET(IFRS17_CF!DW19,0,-NewBusinessYear+1),0)</f>
        <v>0</v>
      </c>
      <c r="DX19" s="35">
        <f ca="1">IFERROR(Volume*IF(DX$5=0,0,IF(DX$5=1,0.5,1))*OFFSET(IFRS17_CF!DX19,0,-NewBusinessYear+1),0)</f>
        <v>0</v>
      </c>
      <c r="DY19" s="35">
        <f ca="1">IFERROR(Volume*IF(DY$5=0,0,IF(DY$5=1,0.5,1))*OFFSET(IFRS17_CF!DY19,0,-NewBusinessYear+1),0)</f>
        <v>0</v>
      </c>
      <c r="DZ19" s="35">
        <f ca="1">IFERROR(Volume*IF(DZ$5=0,0,IF(DZ$5=1,0.5,1))*OFFSET(IFRS17_CF!DZ19,0,-NewBusinessYear+1),0)</f>
        <v>0</v>
      </c>
      <c r="EA19" s="35">
        <f ca="1">IFERROR(Volume*IF(EA$5=0,0,IF(EA$5=1,0.5,1))*OFFSET(IFRS17_CF!EA19,0,-NewBusinessYear+1),0)</f>
        <v>0</v>
      </c>
      <c r="EB19" s="35">
        <f ca="1">IFERROR(Volume*IF(EB$5=0,0,IF(EB$5=1,0.5,1))*OFFSET(IFRS17_CF!EB19,0,-NewBusinessYear+1),0)</f>
        <v>0</v>
      </c>
      <c r="EC19" s="35">
        <f ca="1">IFERROR(Volume*IF(EC$5=0,0,IF(EC$5=1,0.5,1))*OFFSET(IFRS17_CF!EC19,0,-NewBusinessYear+1),0)</f>
        <v>0</v>
      </c>
      <c r="ED19" s="35">
        <f ca="1">IFERROR(Volume*IF(ED$5=0,0,IF(ED$5=1,0.5,1))*OFFSET(IFRS17_CF!ED19,0,-NewBusinessYear+1),0)</f>
        <v>0</v>
      </c>
      <c r="EE19" s="35">
        <f ca="1">IFERROR(Volume*IF(EE$5=0,0,IF(EE$5=1,0.5,1))*OFFSET(IFRS17_CF!EE19,0,-NewBusinessYear+1),0)</f>
        <v>0</v>
      </c>
      <c r="EF19" s="35">
        <f ca="1">IFERROR(Volume*IF(EF$5=0,0,IF(EF$5=1,0.5,1))*OFFSET(IFRS17_CF!EF19,0,-NewBusinessYear+1),0)</f>
        <v>0</v>
      </c>
      <c r="EG19" s="35">
        <f ca="1">IFERROR(Volume*IF(EG$5=0,0,IF(EG$5=1,0.5,1))*OFFSET(IFRS17_CF!EG19,0,-NewBusinessYear+1),0)</f>
        <v>0</v>
      </c>
      <c r="EH19" s="35">
        <f ca="1">IFERROR(Volume*IF(EH$5=0,0,IF(EH$5=1,0.5,1))*OFFSET(IFRS17_CF!EH19,0,-NewBusinessYear+1),0)</f>
        <v>0</v>
      </c>
      <c r="EI19" s="35">
        <f ca="1">IFERROR(Volume*IF(EI$5=0,0,IF(EI$5=1,0.5,1))*OFFSET(IFRS17_CF!EI19,0,-NewBusinessYear+1),0)</f>
        <v>0</v>
      </c>
      <c r="EJ19" s="35">
        <f ca="1">IFERROR(Volume*IF(EJ$5=0,0,IF(EJ$5=1,0.5,1))*OFFSET(IFRS17_CF!EJ19,0,-NewBusinessYear+1),0)</f>
        <v>0</v>
      </c>
      <c r="EK19" s="35">
        <f ca="1">IFERROR(Volume*IF(EK$5=0,0,IF(EK$5=1,0.5,1))*OFFSET(IFRS17_CF!EK19,0,-NewBusinessYear+1),0)</f>
        <v>0</v>
      </c>
      <c r="EL19" s="35">
        <f ca="1">IFERROR(Volume*IF(EL$5=0,0,IF(EL$5=1,0.5,1))*OFFSET(IFRS17_CF!EL19,0,-NewBusinessYear+1),0)</f>
        <v>0</v>
      </c>
      <c r="EM19" s="35">
        <f ca="1">IFERROR(Volume*IF(EM$5=0,0,IF(EM$5=1,0.5,1))*OFFSET(IFRS17_CF!EM19,0,-NewBusinessYear+1),0)</f>
        <v>0</v>
      </c>
      <c r="EN19" s="35">
        <f ca="1">IFERROR(Volume*IF(EN$5=0,0,IF(EN$5=1,0.5,1))*OFFSET(IFRS17_CF!EN19,0,-NewBusinessYear+1),0)</f>
        <v>0</v>
      </c>
      <c r="EO19" s="35">
        <f ca="1">IFERROR(Volume*IF(EO$5=0,0,IF(EO$5=1,0.5,1))*OFFSET(IFRS17_CF!EO19,0,-NewBusinessYear+1),0)</f>
        <v>0</v>
      </c>
      <c r="EP19" s="35">
        <f ca="1">IFERROR(Volume*IF(EP$5=0,0,IF(EP$5=1,0.5,1))*OFFSET(IFRS17_CF!EP19,0,-NewBusinessYear+1),0)</f>
        <v>0</v>
      </c>
      <c r="EQ19" s="35">
        <f ca="1">IFERROR(Volume*IF(EQ$5=0,0,IF(EQ$5=1,0.5,1))*OFFSET(IFRS17_CF!EQ19,0,-NewBusinessYear+1),0)</f>
        <v>0</v>
      </c>
      <c r="ER19" s="35">
        <f ca="1">IFERROR(Volume*IF(ER$5=0,0,IF(ER$5=1,0.5,1))*OFFSET(IFRS17_CF!ER19,0,-NewBusinessYear+1),0)</f>
        <v>0</v>
      </c>
      <c r="ES19" s="35">
        <f ca="1">IFERROR(Volume*IF(ES$5=0,0,IF(ES$5=1,0.5,1))*OFFSET(IFRS17_CF!ES19,0,-NewBusinessYear+1),0)</f>
        <v>0</v>
      </c>
      <c r="ET19" s="35">
        <f ca="1">IFERROR(Volume*IF(ET$5=0,0,IF(ET$5=1,0.5,1))*OFFSET(IFRS17_CF!ET19,0,-NewBusinessYear+1),0)</f>
        <v>0</v>
      </c>
      <c r="EU19" s="35">
        <f ca="1">IFERROR(Volume*IF(EU$5=0,0,IF(EU$5=1,0.5,1))*OFFSET(IFRS17_CF!EU19,0,-NewBusinessYear+1),0)</f>
        <v>0</v>
      </c>
      <c r="EV19" s="35">
        <f ca="1">IFERROR(Volume*IF(EV$5=0,0,IF(EV$5=1,0.5,1))*OFFSET(IFRS17_CF!EV19,0,-NewBusinessYear+1),0)</f>
        <v>0</v>
      </c>
      <c r="EW19" s="35">
        <f ca="1">IFERROR(Volume*IF(EW$5=0,0,IF(EW$5=1,0.5,1))*OFFSET(IFRS17_CF!EW19,0,-NewBusinessYear+1),0)</f>
        <v>0</v>
      </c>
      <c r="EX19" s="35">
        <f ca="1">IFERROR(Volume*IF(EX$5=0,0,IF(EX$5=1,0.5,1))*OFFSET(IFRS17_CF!EX19,0,-NewBusinessYear+1),0)</f>
        <v>0</v>
      </c>
      <c r="EY19" s="35">
        <f ca="1">IFERROR(Volume*IF(EY$5=0,0,IF(EY$5=1,0.5,1))*OFFSET(IFRS17_CF!EY19,0,-NewBusinessYear+1),0)</f>
        <v>0</v>
      </c>
      <c r="EZ19" s="35">
        <f ca="1">IFERROR(Volume*IF(EZ$5=0,0,IF(EZ$5=1,0.5,1))*OFFSET(IFRS17_CF!EZ19,0,-NewBusinessYear+1),0)</f>
        <v>0</v>
      </c>
      <c r="FA19" s="35">
        <f ca="1">IFERROR(Volume*IF(FA$5=0,0,IF(FA$5=1,0.5,1))*OFFSET(IFRS17_CF!FA19,0,-NewBusinessYear+1),0)</f>
        <v>0</v>
      </c>
      <c r="FB19" s="35">
        <f ca="1">IFERROR(Volume*IF(FB$5=0,0,IF(FB$5=1,0.5,1))*OFFSET(IFRS17_CF!FB19,0,-NewBusinessYear+1),0)</f>
        <v>0</v>
      </c>
      <c r="FC19" s="35">
        <f ca="1">IFERROR(Volume*IF(FC$5=0,0,IF(FC$5=1,0.5,1))*OFFSET(IFRS17_CF!FC19,0,-NewBusinessYear+1),0)</f>
        <v>0</v>
      </c>
      <c r="FD19" s="35">
        <f ca="1">IFERROR(Volume*IF(FD$5=0,0,IF(FD$5=1,0.5,1))*OFFSET(IFRS17_CF!FD19,0,-NewBusinessYear+1),0)</f>
        <v>0</v>
      </c>
      <c r="FE19" s="35">
        <f ca="1">IFERROR(Volume*IF(FE$5=0,0,IF(FE$5=1,0.5,1))*OFFSET(IFRS17_CF!FE19,0,-NewBusinessYear+1),0)</f>
        <v>0</v>
      </c>
      <c r="FF19" s="35">
        <f ca="1">IFERROR(Volume*IF(FF$5=0,0,IF(FF$5=1,0.5,1))*OFFSET(IFRS17_CF!FF19,0,-NewBusinessYear+1),0)</f>
        <v>0</v>
      </c>
      <c r="FG19" s="35">
        <f ca="1">IFERROR(Volume*IF(FG$5=0,0,IF(FG$5=1,0.5,1))*OFFSET(IFRS17_CF!FG19,0,-NewBusinessYear+1),0)</f>
        <v>0</v>
      </c>
      <c r="FH19" s="35">
        <f ca="1">IFERROR(Volume*IF(FH$5=0,0,IF(FH$5=1,0.5,1))*OFFSET(IFRS17_CF!FH19,0,-NewBusinessYear+1),0)</f>
        <v>0</v>
      </c>
      <c r="FI19" s="35">
        <f ca="1">IFERROR(Volume*IF(FI$5=0,0,IF(FI$5=1,0.5,1))*OFFSET(IFRS17_CF!FI19,0,-NewBusinessYear+1),0)</f>
        <v>0</v>
      </c>
      <c r="FJ19" s="35">
        <f ca="1">IFERROR(Volume*IF(FJ$5=0,0,IF(FJ$5=1,0.5,1))*OFFSET(IFRS17_CF!FJ19,0,-NewBusinessYear+1),0)</f>
        <v>0</v>
      </c>
      <c r="FK19" s="35">
        <f ca="1">IFERROR(Volume*IF(FK$5=0,0,IF(FK$5=1,0.5,1))*OFFSET(IFRS17_CF!FK19,0,-NewBusinessYear+1),0)</f>
        <v>0</v>
      </c>
      <c r="FL19" s="35">
        <f ca="1">IFERROR(Volume*IF(FL$5=0,0,IF(FL$5=1,0.5,1))*OFFSET(IFRS17_CF!FL19,0,-NewBusinessYear+1),0)</f>
        <v>0</v>
      </c>
      <c r="FM19" s="35">
        <f ca="1">IFERROR(Volume*IF(FM$5=0,0,IF(FM$5=1,0.5,1))*OFFSET(IFRS17_CF!FM19,0,-NewBusinessYear+1),0)</f>
        <v>0</v>
      </c>
      <c r="FN19" s="35">
        <f ca="1">IFERROR(Volume*IF(FN$5=0,0,IF(FN$5=1,0.5,1))*OFFSET(IFRS17_CF!FN19,0,-NewBusinessYear+1),0)</f>
        <v>0</v>
      </c>
      <c r="FO19" s="35">
        <f ca="1">IFERROR(Volume*IF(FO$5=0,0,IF(FO$5=1,0.5,1))*OFFSET(IFRS17_CF!FO19,0,-NewBusinessYear+1),0)</f>
        <v>0</v>
      </c>
      <c r="FP19" s="35">
        <f ca="1">IFERROR(Volume*IF(FP$5=0,0,IF(FP$5=1,0.5,1))*OFFSET(IFRS17_CF!FP19,0,-NewBusinessYear+1),0)</f>
        <v>0</v>
      </c>
      <c r="FQ19" s="35">
        <f ca="1">IFERROR(Volume*IF(FQ$5=0,0,IF(FQ$5=1,0.5,1))*OFFSET(IFRS17_CF!FQ19,0,-NewBusinessYear+1),0)</f>
        <v>0</v>
      </c>
      <c r="FR19" s="35">
        <f ca="1">IFERROR(Volume*IF(FR$5=0,0,IF(FR$5=1,0.5,1))*OFFSET(IFRS17_CF!FR19,0,-NewBusinessYear+1),0)</f>
        <v>0</v>
      </c>
      <c r="FS19" s="35">
        <f ca="1">IFERROR(Volume*IF(FS$5=0,0,IF(FS$5=1,0.5,1))*OFFSET(IFRS17_CF!FS19,0,-NewBusinessYear+1),0)</f>
        <v>0</v>
      </c>
      <c r="FT19" s="35">
        <f ca="1">IFERROR(Volume*IF(FT$5=0,0,IF(FT$5=1,0.5,1))*OFFSET(IFRS17_CF!FT19,0,-NewBusinessYear+1),0)</f>
        <v>0</v>
      </c>
      <c r="FU19" s="35">
        <f ca="1">IFERROR(Volume*IF(FU$5=0,0,IF(FU$5=1,0.5,1))*OFFSET(IFRS17_CF!FU19,0,-NewBusinessYear+1),0)</f>
        <v>0</v>
      </c>
      <c r="FV19" s="35">
        <f ca="1">IFERROR(Volume*IF(FV$5=0,0,IF(FV$5=1,0.5,1))*OFFSET(IFRS17_CF!FV19,0,-NewBusinessYear+1),0)</f>
        <v>0</v>
      </c>
      <c r="FW19" s="35">
        <f ca="1">IFERROR(Volume*IF(FW$5=0,0,IF(FW$5=1,0.5,1))*OFFSET(IFRS17_CF!FW19,0,-NewBusinessYear+1),0)</f>
        <v>0</v>
      </c>
      <c r="FX19" s="35">
        <f ca="1">IFERROR(Volume*IF(FX$5=0,0,IF(FX$5=1,0.5,1))*OFFSET(IFRS17_CF!FX19,0,-NewBusinessYear+1),0)</f>
        <v>0</v>
      </c>
      <c r="FY19" s="35">
        <f ca="1">IFERROR(Volume*IF(FY$5=0,0,IF(FY$5=1,0.5,1))*OFFSET(IFRS17_CF!FY19,0,-NewBusinessYear+1),0)</f>
        <v>0</v>
      </c>
      <c r="FZ19" s="35">
        <f ca="1">IFERROR(Volume*IF(FZ$5=0,0,IF(FZ$5=1,0.5,1))*OFFSET(IFRS17_CF!FZ19,0,-NewBusinessYear+1),0)</f>
        <v>0</v>
      </c>
      <c r="GA19" s="35">
        <f ca="1">IFERROR(Volume*IF(GA$5=0,0,IF(GA$5=1,0.5,1))*OFFSET(IFRS17_CF!GA19,0,-NewBusinessYear+1),0)</f>
        <v>0</v>
      </c>
      <c r="GB19" s="35">
        <f ca="1">IFERROR(Volume*IF(GB$5=0,0,IF(GB$5=1,0.5,1))*OFFSET(IFRS17_CF!GB19,0,-NewBusinessYear+1),0)</f>
        <v>0</v>
      </c>
      <c r="GC19" s="35">
        <f ca="1">IFERROR(Volume*IF(GC$5=0,0,IF(GC$5=1,0.5,1))*OFFSET(IFRS17_CF!GC19,0,-NewBusinessYear+1),0)</f>
        <v>0</v>
      </c>
      <c r="GD19" s="35">
        <f ca="1">IFERROR(Volume*IF(GD$5=0,0,IF(GD$5=1,0.5,1))*OFFSET(IFRS17_CF!GD19,0,-NewBusinessYear+1),0)</f>
        <v>0</v>
      </c>
      <c r="GE19" s="35">
        <f ca="1">IFERROR(Volume*IF(GE$5=0,0,IF(GE$5=1,0.5,1))*OFFSET(IFRS17_CF!GE19,0,-NewBusinessYear+1),0)</f>
        <v>0</v>
      </c>
      <c r="GF19" s="35">
        <f ca="1">IFERROR(Volume*IF(GF$5=0,0,IF(GF$5=1,0.5,1))*OFFSET(IFRS17_CF!GF19,0,-NewBusinessYear+1),0)</f>
        <v>0</v>
      </c>
      <c r="GG19" s="35">
        <f ca="1">IFERROR(Volume*IF(GG$5=0,0,IF(GG$5=1,0.5,1))*OFFSET(IFRS17_CF!GG19,0,-NewBusinessYear+1),0)</f>
        <v>0</v>
      </c>
      <c r="GH19" s="35">
        <f ca="1">IFERROR(Volume*IF(GH$5=0,0,IF(GH$5=1,0.5,1))*OFFSET(IFRS17_CF!GH19,0,-NewBusinessYear+1),0)</f>
        <v>0</v>
      </c>
      <c r="GI19" s="35">
        <f ca="1">IFERROR(Volume*IF(GI$5=0,0,IF(GI$5=1,0.5,1))*OFFSET(IFRS17_CF!GI19,0,-NewBusinessYear+1),0)</f>
        <v>0</v>
      </c>
      <c r="GJ19" s="35">
        <f ca="1">IFERROR(Volume*IF(GJ$5=0,0,IF(GJ$5=1,0.5,1))*OFFSET(IFRS17_CF!GJ19,0,-NewBusinessYear+1),0)</f>
        <v>0</v>
      </c>
    </row>
    <row r="20" spans="2:192" x14ac:dyDescent="0.3">
      <c r="B20" s="35" t="s">
        <v>441</v>
      </c>
      <c r="C20" s="31" t="s">
        <v>454</v>
      </c>
      <c r="E20" s="77" t="s">
        <v>455</v>
      </c>
      <c r="F20" s="35">
        <f ca="1">IFERROR(Volume*IF(F$5=0,0,IF(F$5=1,0.5,1))*OFFSET(IFRS17_CF!F20,0,-NewBusinessYear+1),0)</f>
        <v>0</v>
      </c>
      <c r="G20" s="35">
        <f ca="1">IFERROR(Volume*IF(G$5=0,0,IF(G$5=1,0.5,1))*OFFSET(IFRS17_CF!G20,0,-NewBusinessYear+1),0)</f>
        <v>0</v>
      </c>
      <c r="H20" s="35">
        <f ca="1">IFERROR(Volume*IF(H$5=0,0,IF(H$5=1,0.5,1))*OFFSET(IFRS17_CF!H20,0,-NewBusinessYear+1),0)</f>
        <v>0</v>
      </c>
      <c r="I20" s="35">
        <f ca="1">IFERROR(Volume*IF(I$5=0,0,IF(I$5=1,0.5,1))*OFFSET(IFRS17_CF!I20,0,-NewBusinessYear+1),0)</f>
        <v>0</v>
      </c>
      <c r="J20" s="35">
        <f ca="1">IFERROR(Volume*IF(J$5=0,0,IF(J$5=1,0.5,1))*OFFSET(IFRS17_CF!J20,0,-NewBusinessYear+1),0)</f>
        <v>0</v>
      </c>
      <c r="K20" s="35">
        <f ca="1">IFERROR(Volume*IF(K$5=0,0,IF(K$5=1,0.5,1))*OFFSET(IFRS17_CF!K20,0,-NewBusinessYear+1),0)</f>
        <v>0</v>
      </c>
      <c r="L20" s="35">
        <f ca="1">IFERROR(Volume*IF(L$5=0,0,IF(L$5=1,0.5,1))*OFFSET(IFRS17_CF!L20,0,-NewBusinessYear+1),0)</f>
        <v>0</v>
      </c>
      <c r="M20" s="35">
        <f ca="1">IFERROR(Volume*IF(M$5=0,0,IF(M$5=1,0.5,1))*OFFSET(IFRS17_CF!M20,0,-NewBusinessYear+1),0)</f>
        <v>0</v>
      </c>
      <c r="N20" s="35">
        <f ca="1">IFERROR(Volume*IF(N$5=0,0,IF(N$5=1,0.5,1))*OFFSET(IFRS17_CF!N20,0,-NewBusinessYear+1),0)</f>
        <v>0</v>
      </c>
      <c r="O20" s="35">
        <f ca="1">IFERROR(Volume*IF(O$5=0,0,IF(O$5=1,0.5,1))*OFFSET(IFRS17_CF!O20,0,-NewBusinessYear+1),0)</f>
        <v>-1035.8579285096391</v>
      </c>
      <c r="P20" s="35">
        <f ca="1">IFERROR(Volume*IF(P$5=0,0,IF(P$5=1,0.5,1))*OFFSET(IFRS17_CF!P20,0,-NewBusinessYear+1),0)</f>
        <v>-1449.9771304398896</v>
      </c>
      <c r="Q20" s="35">
        <f ca="1">IFERROR(Volume*IF(Q$5=0,0,IF(Q$5=1,0.5,1))*OFFSET(IFRS17_CF!Q20,0,-NewBusinessYear+1),0)</f>
        <v>-1220.7603925067044</v>
      </c>
      <c r="R20" s="35">
        <f ca="1">IFERROR(Volume*IF(R$5=0,0,IF(R$5=1,0.5,1))*OFFSET(IFRS17_CF!R20,0,-NewBusinessYear+1),0)</f>
        <v>-1137.7055629250904</v>
      </c>
      <c r="S20" s="35">
        <f ca="1">IFERROR(Volume*IF(S$5=0,0,IF(S$5=1,0.5,1))*OFFSET(IFRS17_CF!S20,0,-NewBusinessYear+1),0)</f>
        <v>-1053.9882658835163</v>
      </c>
      <c r="T20" s="35">
        <f ca="1">IFERROR(Volume*IF(T$5=0,0,IF(T$5=1,0.5,1))*OFFSET(IFRS17_CF!T20,0,-NewBusinessYear+1),0)</f>
        <v>-975.69527644554887</v>
      </c>
      <c r="U20" s="35">
        <f ca="1">IFERROR(Volume*IF(U$5=0,0,IF(U$5=1,0.5,1))*OFFSET(IFRS17_CF!U20,0,-NewBusinessYear+1),0)</f>
        <v>-901.87443132860176</v>
      </c>
      <c r="V20" s="35">
        <f ca="1">IFERROR(Volume*IF(V$5=0,0,IF(V$5=1,0.5,1))*OFFSET(IFRS17_CF!V20,0,-NewBusinessYear+1),0)</f>
        <v>-829.81184941614208</v>
      </c>
      <c r="W20" s="35">
        <f ca="1">IFERROR(Volume*IF(W$5=0,0,IF(W$5=1,0.5,1))*OFFSET(IFRS17_CF!W20,0,-NewBusinessYear+1),0)</f>
        <v>-759.80921288547211</v>
      </c>
      <c r="X20" s="35">
        <f ca="1">IFERROR(Volume*IF(X$5=0,0,IF(X$5=1,0.5,1))*OFFSET(IFRS17_CF!X20,0,-NewBusinessYear+1),0)</f>
        <v>-692.0867536114456</v>
      </c>
      <c r="Y20" s="35">
        <f ca="1">IFERROR(Volume*IF(Y$5=0,0,IF(Y$5=1,0.5,1))*OFFSET(IFRS17_CF!Y20,0,-NewBusinessYear+1),0)</f>
        <v>-626.79123588248842</v>
      </c>
      <c r="Z20" s="35">
        <f ca="1">IFERROR(Volume*IF(Z$5=0,0,IF(Z$5=1,0.5,1))*OFFSET(IFRS17_CF!Z20,0,-NewBusinessYear+1),0)</f>
        <v>-564.03763747101118</v>
      </c>
      <c r="AA20" s="35">
        <f ca="1">IFERROR(Volume*IF(AA$5=0,0,IF(AA$5=1,0.5,1))*OFFSET(IFRS17_CF!AA20,0,-NewBusinessYear+1),0)</f>
        <v>-500.89459191975379</v>
      </c>
      <c r="AB20" s="35">
        <f ca="1">IFERROR(Volume*IF(AB$5=0,0,IF(AB$5=1,0.5,1))*OFFSET(IFRS17_CF!AB20,0,-NewBusinessYear+1),0)</f>
        <v>-438.07131858080578</v>
      </c>
      <c r="AC20" s="35">
        <f ca="1">IFERROR(Volume*IF(AC$5=0,0,IF(AC$5=1,0.5,1))*OFFSET(IFRS17_CF!AC20,0,-NewBusinessYear+1),0)</f>
        <v>-376.40438230337782</v>
      </c>
      <c r="AD20" s="35">
        <f ca="1">IFERROR(Volume*IF(AD$5=0,0,IF(AD$5=1,0.5,1))*OFFSET(IFRS17_CF!AD20,0,-NewBusinessYear+1),0)</f>
        <v>-316.83845111570878</v>
      </c>
      <c r="AE20" s="35">
        <f ca="1">IFERROR(Volume*IF(AE$5=0,0,IF(AE$5=1,0.5,1))*OFFSET(IFRS17_CF!AE20,0,-NewBusinessYear+1),0)</f>
        <v>-260.39026491249979</v>
      </c>
      <c r="AF20" s="35">
        <f ca="1">IFERROR(Volume*IF(AF$5=0,0,IF(AF$5=1,0.5,1))*OFFSET(IFRS17_CF!AF20,0,-NewBusinessYear+1),0)</f>
        <v>-208.09351189401011</v>
      </c>
      <c r="AG20" s="35">
        <f ca="1">IFERROR(Volume*IF(AG$5=0,0,IF(AG$5=1,0.5,1))*OFFSET(IFRS17_CF!AG20,0,-NewBusinessYear+1),0)</f>
        <v>-160.92453518788281</v>
      </c>
      <c r="AH20" s="35">
        <f ca="1">IFERROR(Volume*IF(AH$5=0,0,IF(AH$5=1,0.5,1))*OFFSET(IFRS17_CF!AH20,0,-NewBusinessYear+1),0)</f>
        <v>-119.71248299735385</v>
      </c>
      <c r="AI20" s="35">
        <f ca="1">IFERROR(Volume*IF(AI$5=0,0,IF(AI$5=1,0.5,1))*OFFSET(IFRS17_CF!AI20,0,-NewBusinessYear+1),0)</f>
        <v>-85.04258842140969</v>
      </c>
      <c r="AJ20" s="35">
        <f ca="1">IFERROR(Volume*IF(AJ$5=0,0,IF(AJ$5=1,0.5,1))*OFFSET(IFRS17_CF!AJ20,0,-NewBusinessYear+1),0)</f>
        <v>-57.167053402513247</v>
      </c>
      <c r="AK20" s="35">
        <f ca="1">IFERROR(Volume*IF(AK$5=0,0,IF(AK$5=1,0.5,1))*OFFSET(IFRS17_CF!AK20,0,-NewBusinessYear+1),0)</f>
        <v>-37.106117625783</v>
      </c>
      <c r="AL20" s="35">
        <f ca="1">IFERROR(Volume*IF(AL$5=0,0,IF(AL$5=1,0.5,1))*OFFSET(IFRS17_CF!AL20,0,-NewBusinessYear+1),0)</f>
        <v>-23.286718193444901</v>
      </c>
      <c r="AM20" s="35">
        <f ca="1">IFERROR(Volume*IF(AM$5=0,0,IF(AM$5=1,0.5,1))*OFFSET(IFRS17_CF!AM20,0,-NewBusinessYear+1),0)</f>
        <v>-14.107136667736505</v>
      </c>
      <c r="AN20" s="35">
        <f ca="1">IFERROR(Volume*IF(AN$5=0,0,IF(AN$5=1,0.5,1))*OFFSET(IFRS17_CF!AN20,0,-NewBusinessYear+1),0)</f>
        <v>-8.2275204074191546</v>
      </c>
      <c r="AO20" s="35">
        <f ca="1">IFERROR(Volume*IF(AO$5=0,0,IF(AO$5=1,0.5,1))*OFFSET(IFRS17_CF!AO20,0,-NewBusinessYear+1),0)</f>
        <v>0</v>
      </c>
      <c r="AP20" s="35">
        <f ca="1">IFERROR(Volume*IF(AP$5=0,0,IF(AP$5=1,0.5,1))*OFFSET(IFRS17_CF!AP20,0,-NewBusinessYear+1),0)</f>
        <v>0</v>
      </c>
      <c r="AQ20" s="35">
        <f ca="1">IFERROR(Volume*IF(AQ$5=0,0,IF(AQ$5=1,0.5,1))*OFFSET(IFRS17_CF!AQ20,0,-NewBusinessYear+1),0)</f>
        <v>0</v>
      </c>
      <c r="AR20" s="35">
        <f ca="1">IFERROR(Volume*IF(AR$5=0,0,IF(AR$5=1,0.5,1))*OFFSET(IFRS17_CF!AR20,0,-NewBusinessYear+1),0)</f>
        <v>0</v>
      </c>
      <c r="AS20" s="35">
        <f ca="1">IFERROR(Volume*IF(AS$5=0,0,IF(AS$5=1,0.5,1))*OFFSET(IFRS17_CF!AS20,0,-NewBusinessYear+1),0)</f>
        <v>0</v>
      </c>
      <c r="AT20" s="35">
        <f ca="1">IFERROR(Volume*IF(AT$5=0,0,IF(AT$5=1,0.5,1))*OFFSET(IFRS17_CF!AT20,0,-NewBusinessYear+1),0)</f>
        <v>0</v>
      </c>
      <c r="AU20" s="35">
        <f ca="1">IFERROR(Volume*IF(AU$5=0,0,IF(AU$5=1,0.5,1))*OFFSET(IFRS17_CF!AU20,0,-NewBusinessYear+1),0)</f>
        <v>0</v>
      </c>
      <c r="AV20" s="35">
        <f ca="1">IFERROR(Volume*IF(AV$5=0,0,IF(AV$5=1,0.5,1))*OFFSET(IFRS17_CF!AV20,0,-NewBusinessYear+1),0)</f>
        <v>0</v>
      </c>
      <c r="AW20" s="35">
        <f ca="1">IFERROR(Volume*IF(AW$5=0,0,IF(AW$5=1,0.5,1))*OFFSET(IFRS17_CF!AW20,0,-NewBusinessYear+1),0)</f>
        <v>0</v>
      </c>
      <c r="AX20" s="35">
        <f ca="1">IFERROR(Volume*IF(AX$5=0,0,IF(AX$5=1,0.5,1))*OFFSET(IFRS17_CF!AX20,0,-NewBusinessYear+1),0)</f>
        <v>0</v>
      </c>
      <c r="AY20" s="35">
        <f ca="1">IFERROR(Volume*IF(AY$5=0,0,IF(AY$5=1,0.5,1))*OFFSET(IFRS17_CF!AY20,0,-NewBusinessYear+1),0)</f>
        <v>0</v>
      </c>
      <c r="AZ20" s="35">
        <f ca="1">IFERROR(Volume*IF(AZ$5=0,0,IF(AZ$5=1,0.5,1))*OFFSET(IFRS17_CF!AZ20,0,-NewBusinessYear+1),0)</f>
        <v>0</v>
      </c>
      <c r="BA20" s="35">
        <f ca="1">IFERROR(Volume*IF(BA$5=0,0,IF(BA$5=1,0.5,1))*OFFSET(IFRS17_CF!BA20,0,-NewBusinessYear+1),0)</f>
        <v>0</v>
      </c>
      <c r="BB20" s="35">
        <f ca="1">IFERROR(Volume*IF(BB$5=0,0,IF(BB$5=1,0.5,1))*OFFSET(IFRS17_CF!BB20,0,-NewBusinessYear+1),0)</f>
        <v>0</v>
      </c>
      <c r="BC20" s="35">
        <f ca="1">IFERROR(Volume*IF(BC$5=0,0,IF(BC$5=1,0.5,1))*OFFSET(IFRS17_CF!BC20,0,-NewBusinessYear+1),0)</f>
        <v>0</v>
      </c>
      <c r="BD20" s="35">
        <f ca="1">IFERROR(Volume*IF(BD$5=0,0,IF(BD$5=1,0.5,1))*OFFSET(IFRS17_CF!BD20,0,-NewBusinessYear+1),0)</f>
        <v>0</v>
      </c>
      <c r="BE20" s="35">
        <f ca="1">IFERROR(Volume*IF(BE$5=0,0,IF(BE$5=1,0.5,1))*OFFSET(IFRS17_CF!BE20,0,-NewBusinessYear+1),0)</f>
        <v>0</v>
      </c>
      <c r="BF20" s="35">
        <f ca="1">IFERROR(Volume*IF(BF$5=0,0,IF(BF$5=1,0.5,1))*OFFSET(IFRS17_CF!BF20,0,-NewBusinessYear+1),0)</f>
        <v>0</v>
      </c>
      <c r="BG20" s="35">
        <f ca="1">IFERROR(Volume*IF(BG$5=0,0,IF(BG$5=1,0.5,1))*OFFSET(IFRS17_CF!BG20,0,-NewBusinessYear+1),0)</f>
        <v>0</v>
      </c>
      <c r="BH20" s="35">
        <f ca="1">IFERROR(Volume*IF(BH$5=0,0,IF(BH$5=1,0.5,1))*OFFSET(IFRS17_CF!BH20,0,-NewBusinessYear+1),0)</f>
        <v>0</v>
      </c>
      <c r="BI20" s="35">
        <f ca="1">IFERROR(Volume*IF(BI$5=0,0,IF(BI$5=1,0.5,1))*OFFSET(IFRS17_CF!BI20,0,-NewBusinessYear+1),0)</f>
        <v>0</v>
      </c>
      <c r="BJ20" s="35">
        <f ca="1">IFERROR(Volume*IF(BJ$5=0,0,IF(BJ$5=1,0.5,1))*OFFSET(IFRS17_CF!BJ20,0,-NewBusinessYear+1),0)</f>
        <v>0</v>
      </c>
      <c r="BK20" s="35">
        <f ca="1">IFERROR(Volume*IF(BK$5=0,0,IF(BK$5=1,0.5,1))*OFFSET(IFRS17_CF!BK20,0,-NewBusinessYear+1),0)</f>
        <v>0</v>
      </c>
      <c r="BL20" s="35">
        <f ca="1">IFERROR(Volume*IF(BL$5=0,0,IF(BL$5=1,0.5,1))*OFFSET(IFRS17_CF!BL20,0,-NewBusinessYear+1),0)</f>
        <v>0</v>
      </c>
      <c r="BM20" s="35">
        <f ca="1">IFERROR(Volume*IF(BM$5=0,0,IF(BM$5=1,0.5,1))*OFFSET(IFRS17_CF!BM20,0,-NewBusinessYear+1),0)</f>
        <v>0</v>
      </c>
      <c r="BN20" s="35">
        <f ca="1">IFERROR(Volume*IF(BN$5=0,0,IF(BN$5=1,0.5,1))*OFFSET(IFRS17_CF!BN20,0,-NewBusinessYear+1),0)</f>
        <v>0</v>
      </c>
      <c r="BO20" s="35">
        <f ca="1">IFERROR(Volume*IF(BO$5=0,0,IF(BO$5=1,0.5,1))*OFFSET(IFRS17_CF!BO20,0,-NewBusinessYear+1),0)</f>
        <v>0</v>
      </c>
      <c r="BP20" s="35">
        <f ca="1">IFERROR(Volume*IF(BP$5=0,0,IF(BP$5=1,0.5,1))*OFFSET(IFRS17_CF!BP20,0,-NewBusinessYear+1),0)</f>
        <v>0</v>
      </c>
      <c r="BQ20" s="35">
        <f ca="1">IFERROR(Volume*IF(BQ$5=0,0,IF(BQ$5=1,0.5,1))*OFFSET(IFRS17_CF!BQ20,0,-NewBusinessYear+1),0)</f>
        <v>0</v>
      </c>
      <c r="BR20" s="35">
        <f ca="1">IFERROR(Volume*IF(BR$5=0,0,IF(BR$5=1,0.5,1))*OFFSET(IFRS17_CF!BR20,0,-NewBusinessYear+1),0)</f>
        <v>0</v>
      </c>
      <c r="BS20" s="35">
        <f ca="1">IFERROR(Volume*IF(BS$5=0,0,IF(BS$5=1,0.5,1))*OFFSET(IFRS17_CF!BS20,0,-NewBusinessYear+1),0)</f>
        <v>0</v>
      </c>
      <c r="BT20" s="35">
        <f ca="1">IFERROR(Volume*IF(BT$5=0,0,IF(BT$5=1,0.5,1))*OFFSET(IFRS17_CF!BT20,0,-NewBusinessYear+1),0)</f>
        <v>0</v>
      </c>
      <c r="BU20" s="35">
        <f ca="1">IFERROR(Volume*IF(BU$5=0,0,IF(BU$5=1,0.5,1))*OFFSET(IFRS17_CF!BU20,0,-NewBusinessYear+1),0)</f>
        <v>0</v>
      </c>
      <c r="BV20" s="35">
        <f ca="1">IFERROR(Volume*IF(BV$5=0,0,IF(BV$5=1,0.5,1))*OFFSET(IFRS17_CF!BV20,0,-NewBusinessYear+1),0)</f>
        <v>0</v>
      </c>
      <c r="BW20" s="35">
        <f ca="1">IFERROR(Volume*IF(BW$5=0,0,IF(BW$5=1,0.5,1))*OFFSET(IFRS17_CF!BW20,0,-NewBusinessYear+1),0)</f>
        <v>0</v>
      </c>
      <c r="BX20" s="35">
        <f ca="1">IFERROR(Volume*IF(BX$5=0,0,IF(BX$5=1,0.5,1))*OFFSET(IFRS17_CF!BX20,0,-NewBusinessYear+1),0)</f>
        <v>0</v>
      </c>
      <c r="BY20" s="35">
        <f ca="1">IFERROR(Volume*IF(BY$5=0,0,IF(BY$5=1,0.5,1))*OFFSET(IFRS17_CF!BY20,0,-NewBusinessYear+1),0)</f>
        <v>0</v>
      </c>
      <c r="BZ20" s="35">
        <f ca="1">IFERROR(Volume*IF(BZ$5=0,0,IF(BZ$5=1,0.5,1))*OFFSET(IFRS17_CF!BZ20,0,-NewBusinessYear+1),0)</f>
        <v>0</v>
      </c>
      <c r="CA20" s="35">
        <f ca="1">IFERROR(Volume*IF(CA$5=0,0,IF(CA$5=1,0.5,1))*OFFSET(IFRS17_CF!CA20,0,-NewBusinessYear+1),0)</f>
        <v>0</v>
      </c>
      <c r="CB20" s="35">
        <f ca="1">IFERROR(Volume*IF(CB$5=0,0,IF(CB$5=1,0.5,1))*OFFSET(IFRS17_CF!CB20,0,-NewBusinessYear+1),0)</f>
        <v>0</v>
      </c>
      <c r="CC20" s="35">
        <f ca="1">IFERROR(Volume*IF(CC$5=0,0,IF(CC$5=1,0.5,1))*OFFSET(IFRS17_CF!CC20,0,-NewBusinessYear+1),0)</f>
        <v>0</v>
      </c>
      <c r="CD20" s="35">
        <f ca="1">IFERROR(Volume*IF(CD$5=0,0,IF(CD$5=1,0.5,1))*OFFSET(IFRS17_CF!CD20,0,-NewBusinessYear+1),0)</f>
        <v>0</v>
      </c>
      <c r="CE20" s="35">
        <f ca="1">IFERROR(Volume*IF(CE$5=0,0,IF(CE$5=1,0.5,1))*OFFSET(IFRS17_CF!CE20,0,-NewBusinessYear+1),0)</f>
        <v>0</v>
      </c>
      <c r="CF20" s="35">
        <f ca="1">IFERROR(Volume*IF(CF$5=0,0,IF(CF$5=1,0.5,1))*OFFSET(IFRS17_CF!CF20,0,-NewBusinessYear+1),0)</f>
        <v>0</v>
      </c>
      <c r="CG20" s="35">
        <f ca="1">IFERROR(Volume*IF(CG$5=0,0,IF(CG$5=1,0.5,1))*OFFSET(IFRS17_CF!CG20,0,-NewBusinessYear+1),0)</f>
        <v>0</v>
      </c>
      <c r="CH20" s="35">
        <f ca="1">IFERROR(Volume*IF(CH$5=0,0,IF(CH$5=1,0.5,1))*OFFSET(IFRS17_CF!CH20,0,-NewBusinessYear+1),0)</f>
        <v>0</v>
      </c>
      <c r="CI20" s="35">
        <f ca="1">IFERROR(Volume*IF(CI$5=0,0,IF(CI$5=1,0.5,1))*OFFSET(IFRS17_CF!CI20,0,-NewBusinessYear+1),0)</f>
        <v>0</v>
      </c>
      <c r="CJ20" s="35">
        <f ca="1">IFERROR(Volume*IF(CJ$5=0,0,IF(CJ$5=1,0.5,1))*OFFSET(IFRS17_CF!CJ20,0,-NewBusinessYear+1),0)</f>
        <v>0</v>
      </c>
      <c r="CK20" s="35">
        <f ca="1">IFERROR(Volume*IF(CK$5=0,0,IF(CK$5=1,0.5,1))*OFFSET(IFRS17_CF!CK20,0,-NewBusinessYear+1),0)</f>
        <v>0</v>
      </c>
      <c r="CL20" s="35">
        <f ca="1">IFERROR(Volume*IF(CL$5=0,0,IF(CL$5=1,0.5,1))*OFFSET(IFRS17_CF!CL20,0,-NewBusinessYear+1),0)</f>
        <v>0</v>
      </c>
      <c r="CM20" s="35">
        <f ca="1">IFERROR(Volume*IF(CM$5=0,0,IF(CM$5=1,0.5,1))*OFFSET(IFRS17_CF!CM20,0,-NewBusinessYear+1),0)</f>
        <v>0</v>
      </c>
      <c r="CN20" s="35">
        <f ca="1">IFERROR(Volume*IF(CN$5=0,0,IF(CN$5=1,0.5,1))*OFFSET(IFRS17_CF!CN20,0,-NewBusinessYear+1),0)</f>
        <v>0</v>
      </c>
      <c r="CO20" s="35">
        <f ca="1">IFERROR(Volume*IF(CO$5=0,0,IF(CO$5=1,0.5,1))*OFFSET(IFRS17_CF!CO20,0,-NewBusinessYear+1),0)</f>
        <v>0</v>
      </c>
      <c r="CP20" s="35">
        <f ca="1">IFERROR(Volume*IF(CP$5=0,0,IF(CP$5=1,0.5,1))*OFFSET(IFRS17_CF!CP20,0,-NewBusinessYear+1),0)</f>
        <v>0</v>
      </c>
      <c r="CQ20" s="35">
        <f ca="1">IFERROR(Volume*IF(CQ$5=0,0,IF(CQ$5=1,0.5,1))*OFFSET(IFRS17_CF!CQ20,0,-NewBusinessYear+1),0)</f>
        <v>0</v>
      </c>
      <c r="CR20" s="35">
        <f ca="1">IFERROR(Volume*IF(CR$5=0,0,IF(CR$5=1,0.5,1))*OFFSET(IFRS17_CF!CR20,0,-NewBusinessYear+1),0)</f>
        <v>0</v>
      </c>
      <c r="CS20" s="35">
        <f ca="1">IFERROR(Volume*IF(CS$5=0,0,IF(CS$5=1,0.5,1))*OFFSET(IFRS17_CF!CS20,0,-NewBusinessYear+1),0)</f>
        <v>0</v>
      </c>
      <c r="CT20" s="35">
        <f ca="1">IFERROR(Volume*IF(CT$5=0,0,IF(CT$5=1,0.5,1))*OFFSET(IFRS17_CF!CT20,0,-NewBusinessYear+1),0)</f>
        <v>0</v>
      </c>
      <c r="CU20" s="35">
        <f ca="1">IFERROR(Volume*IF(CU$5=0,0,IF(CU$5=1,0.5,1))*OFFSET(IFRS17_CF!CU20,0,-NewBusinessYear+1),0)</f>
        <v>0</v>
      </c>
      <c r="CV20" s="35">
        <f ca="1">IFERROR(Volume*IF(CV$5=0,0,IF(CV$5=1,0.5,1))*OFFSET(IFRS17_CF!CV20,0,-NewBusinessYear+1),0)</f>
        <v>0</v>
      </c>
      <c r="CW20" s="35">
        <f ca="1">IFERROR(Volume*IF(CW$5=0,0,IF(CW$5=1,0.5,1))*OFFSET(IFRS17_CF!CW20,0,-NewBusinessYear+1),0)</f>
        <v>0</v>
      </c>
      <c r="CX20" s="35">
        <f ca="1">IFERROR(Volume*IF(CX$5=0,0,IF(CX$5=1,0.5,1))*OFFSET(IFRS17_CF!CX20,0,-NewBusinessYear+1),0)</f>
        <v>0</v>
      </c>
      <c r="CY20" s="35">
        <f ca="1">IFERROR(Volume*IF(CY$5=0,0,IF(CY$5=1,0.5,1))*OFFSET(IFRS17_CF!CY20,0,-NewBusinessYear+1),0)</f>
        <v>0</v>
      </c>
      <c r="CZ20" s="35">
        <f ca="1">IFERROR(Volume*IF(CZ$5=0,0,IF(CZ$5=1,0.5,1))*OFFSET(IFRS17_CF!CZ20,0,-NewBusinessYear+1),0)</f>
        <v>0</v>
      </c>
      <c r="DA20" s="35">
        <f ca="1">IFERROR(Volume*IF(DA$5=0,0,IF(DA$5=1,0.5,1))*OFFSET(IFRS17_CF!DA20,0,-NewBusinessYear+1),0)</f>
        <v>0</v>
      </c>
      <c r="DB20" s="35">
        <f ca="1">IFERROR(Volume*IF(DB$5=0,0,IF(DB$5=1,0.5,1))*OFFSET(IFRS17_CF!DB20,0,-NewBusinessYear+1),0)</f>
        <v>0</v>
      </c>
      <c r="DC20" s="35">
        <f ca="1">IFERROR(Volume*IF(DC$5=0,0,IF(DC$5=1,0.5,1))*OFFSET(IFRS17_CF!DC20,0,-NewBusinessYear+1),0)</f>
        <v>0</v>
      </c>
      <c r="DD20" s="35">
        <f ca="1">IFERROR(Volume*IF(DD$5=0,0,IF(DD$5=1,0.5,1))*OFFSET(IFRS17_CF!DD20,0,-NewBusinessYear+1),0)</f>
        <v>0</v>
      </c>
      <c r="DE20" s="35">
        <f ca="1">IFERROR(Volume*IF(DE$5=0,0,IF(DE$5=1,0.5,1))*OFFSET(IFRS17_CF!DE20,0,-NewBusinessYear+1),0)</f>
        <v>0</v>
      </c>
      <c r="DF20" s="35">
        <f ca="1">IFERROR(Volume*IF(DF$5=0,0,IF(DF$5=1,0.5,1))*OFFSET(IFRS17_CF!DF20,0,-NewBusinessYear+1),0)</f>
        <v>0</v>
      </c>
      <c r="DG20" s="35">
        <f ca="1">IFERROR(Volume*IF(DG$5=0,0,IF(DG$5=1,0.5,1))*OFFSET(IFRS17_CF!DG20,0,-NewBusinessYear+1),0)</f>
        <v>0</v>
      </c>
      <c r="DH20" s="35">
        <f ca="1">IFERROR(Volume*IF(DH$5=0,0,IF(DH$5=1,0.5,1))*OFFSET(IFRS17_CF!DH20,0,-NewBusinessYear+1),0)</f>
        <v>0</v>
      </c>
      <c r="DI20" s="35">
        <f ca="1">IFERROR(Volume*IF(DI$5=0,0,IF(DI$5=1,0.5,1))*OFFSET(IFRS17_CF!DI20,0,-NewBusinessYear+1),0)</f>
        <v>0</v>
      </c>
      <c r="DJ20" s="35">
        <f ca="1">IFERROR(Volume*IF(DJ$5=0,0,IF(DJ$5=1,0.5,1))*OFFSET(IFRS17_CF!DJ20,0,-NewBusinessYear+1),0)</f>
        <v>0</v>
      </c>
      <c r="DK20" s="35">
        <f ca="1">IFERROR(Volume*IF(DK$5=0,0,IF(DK$5=1,0.5,1))*OFFSET(IFRS17_CF!DK20,0,-NewBusinessYear+1),0)</f>
        <v>0</v>
      </c>
      <c r="DL20" s="35">
        <f ca="1">IFERROR(Volume*IF(DL$5=0,0,IF(DL$5=1,0.5,1))*OFFSET(IFRS17_CF!DL20,0,-NewBusinessYear+1),0)</f>
        <v>0</v>
      </c>
      <c r="DM20" s="35">
        <f ca="1">IFERROR(Volume*IF(DM$5=0,0,IF(DM$5=1,0.5,1))*OFFSET(IFRS17_CF!DM20,0,-NewBusinessYear+1),0)</f>
        <v>0</v>
      </c>
      <c r="DN20" s="35">
        <f ca="1">IFERROR(Volume*IF(DN$5=0,0,IF(DN$5=1,0.5,1))*OFFSET(IFRS17_CF!DN20,0,-NewBusinessYear+1),0)</f>
        <v>0</v>
      </c>
      <c r="DO20" s="35">
        <f ca="1">IFERROR(Volume*IF(DO$5=0,0,IF(DO$5=1,0.5,1))*OFFSET(IFRS17_CF!DO20,0,-NewBusinessYear+1),0)</f>
        <v>0</v>
      </c>
      <c r="DP20" s="35">
        <f ca="1">IFERROR(Volume*IF(DP$5=0,0,IF(DP$5=1,0.5,1))*OFFSET(IFRS17_CF!DP20,0,-NewBusinessYear+1),0)</f>
        <v>0</v>
      </c>
      <c r="DQ20" s="35">
        <f ca="1">IFERROR(Volume*IF(DQ$5=0,0,IF(DQ$5=1,0.5,1))*OFFSET(IFRS17_CF!DQ20,0,-NewBusinessYear+1),0)</f>
        <v>0</v>
      </c>
      <c r="DR20" s="35">
        <f ca="1">IFERROR(Volume*IF(DR$5=0,0,IF(DR$5=1,0.5,1))*OFFSET(IFRS17_CF!DR20,0,-NewBusinessYear+1),0)</f>
        <v>0</v>
      </c>
      <c r="DS20" s="35">
        <f ca="1">IFERROR(Volume*IF(DS$5=0,0,IF(DS$5=1,0.5,1))*OFFSET(IFRS17_CF!DS20,0,-NewBusinessYear+1),0)</f>
        <v>0</v>
      </c>
      <c r="DT20" s="35">
        <f ca="1">IFERROR(Volume*IF(DT$5=0,0,IF(DT$5=1,0.5,1))*OFFSET(IFRS17_CF!DT20,0,-NewBusinessYear+1),0)</f>
        <v>0</v>
      </c>
      <c r="DU20" s="35">
        <f ca="1">IFERROR(Volume*IF(DU$5=0,0,IF(DU$5=1,0.5,1))*OFFSET(IFRS17_CF!DU20,0,-NewBusinessYear+1),0)</f>
        <v>0</v>
      </c>
      <c r="DV20" s="35">
        <f ca="1">IFERROR(Volume*IF(DV$5=0,0,IF(DV$5=1,0.5,1))*OFFSET(IFRS17_CF!DV20,0,-NewBusinessYear+1),0)</f>
        <v>0</v>
      </c>
      <c r="DW20" s="35">
        <f ca="1">IFERROR(Volume*IF(DW$5=0,0,IF(DW$5=1,0.5,1))*OFFSET(IFRS17_CF!DW20,0,-NewBusinessYear+1),0)</f>
        <v>0</v>
      </c>
      <c r="DX20" s="35">
        <f ca="1">IFERROR(Volume*IF(DX$5=0,0,IF(DX$5=1,0.5,1))*OFFSET(IFRS17_CF!DX20,0,-NewBusinessYear+1),0)</f>
        <v>0</v>
      </c>
      <c r="DY20" s="35">
        <f ca="1">IFERROR(Volume*IF(DY$5=0,0,IF(DY$5=1,0.5,1))*OFFSET(IFRS17_CF!DY20,0,-NewBusinessYear+1),0)</f>
        <v>0</v>
      </c>
      <c r="DZ20" s="35">
        <f ca="1">IFERROR(Volume*IF(DZ$5=0,0,IF(DZ$5=1,0.5,1))*OFFSET(IFRS17_CF!DZ20,0,-NewBusinessYear+1),0)</f>
        <v>0</v>
      </c>
      <c r="EA20" s="35">
        <f ca="1">IFERROR(Volume*IF(EA$5=0,0,IF(EA$5=1,0.5,1))*OFFSET(IFRS17_CF!EA20,0,-NewBusinessYear+1),0)</f>
        <v>0</v>
      </c>
      <c r="EB20" s="35">
        <f ca="1">IFERROR(Volume*IF(EB$5=0,0,IF(EB$5=1,0.5,1))*OFFSET(IFRS17_CF!EB20,0,-NewBusinessYear+1),0)</f>
        <v>0</v>
      </c>
      <c r="EC20" s="35">
        <f ca="1">IFERROR(Volume*IF(EC$5=0,0,IF(EC$5=1,0.5,1))*OFFSET(IFRS17_CF!EC20,0,-NewBusinessYear+1),0)</f>
        <v>0</v>
      </c>
      <c r="ED20" s="35">
        <f ca="1">IFERROR(Volume*IF(ED$5=0,0,IF(ED$5=1,0.5,1))*OFFSET(IFRS17_CF!ED20,0,-NewBusinessYear+1),0)</f>
        <v>0</v>
      </c>
      <c r="EE20" s="35">
        <f ca="1">IFERROR(Volume*IF(EE$5=0,0,IF(EE$5=1,0.5,1))*OFFSET(IFRS17_CF!EE20,0,-NewBusinessYear+1),0)</f>
        <v>0</v>
      </c>
      <c r="EF20" s="35">
        <f ca="1">IFERROR(Volume*IF(EF$5=0,0,IF(EF$5=1,0.5,1))*OFFSET(IFRS17_CF!EF20,0,-NewBusinessYear+1),0)</f>
        <v>0</v>
      </c>
      <c r="EG20" s="35">
        <f ca="1">IFERROR(Volume*IF(EG$5=0,0,IF(EG$5=1,0.5,1))*OFFSET(IFRS17_CF!EG20,0,-NewBusinessYear+1),0)</f>
        <v>0</v>
      </c>
      <c r="EH20" s="35">
        <f ca="1">IFERROR(Volume*IF(EH$5=0,0,IF(EH$5=1,0.5,1))*OFFSET(IFRS17_CF!EH20,0,-NewBusinessYear+1),0)</f>
        <v>0</v>
      </c>
      <c r="EI20" s="35">
        <f ca="1">IFERROR(Volume*IF(EI$5=0,0,IF(EI$5=1,0.5,1))*OFFSET(IFRS17_CF!EI20,0,-NewBusinessYear+1),0)</f>
        <v>0</v>
      </c>
      <c r="EJ20" s="35">
        <f ca="1">IFERROR(Volume*IF(EJ$5=0,0,IF(EJ$5=1,0.5,1))*OFFSET(IFRS17_CF!EJ20,0,-NewBusinessYear+1),0)</f>
        <v>0</v>
      </c>
      <c r="EK20" s="35">
        <f ca="1">IFERROR(Volume*IF(EK$5=0,0,IF(EK$5=1,0.5,1))*OFFSET(IFRS17_CF!EK20,0,-NewBusinessYear+1),0)</f>
        <v>0</v>
      </c>
      <c r="EL20" s="35">
        <f ca="1">IFERROR(Volume*IF(EL$5=0,0,IF(EL$5=1,0.5,1))*OFFSET(IFRS17_CF!EL20,0,-NewBusinessYear+1),0)</f>
        <v>0</v>
      </c>
      <c r="EM20" s="35">
        <f ca="1">IFERROR(Volume*IF(EM$5=0,0,IF(EM$5=1,0.5,1))*OFFSET(IFRS17_CF!EM20,0,-NewBusinessYear+1),0)</f>
        <v>0</v>
      </c>
      <c r="EN20" s="35">
        <f ca="1">IFERROR(Volume*IF(EN$5=0,0,IF(EN$5=1,0.5,1))*OFFSET(IFRS17_CF!EN20,0,-NewBusinessYear+1),0)</f>
        <v>0</v>
      </c>
      <c r="EO20" s="35">
        <f ca="1">IFERROR(Volume*IF(EO$5=0,0,IF(EO$5=1,0.5,1))*OFFSET(IFRS17_CF!EO20,0,-NewBusinessYear+1),0)</f>
        <v>0</v>
      </c>
      <c r="EP20" s="35">
        <f ca="1">IFERROR(Volume*IF(EP$5=0,0,IF(EP$5=1,0.5,1))*OFFSET(IFRS17_CF!EP20,0,-NewBusinessYear+1),0)</f>
        <v>0</v>
      </c>
      <c r="EQ20" s="35">
        <f ca="1">IFERROR(Volume*IF(EQ$5=0,0,IF(EQ$5=1,0.5,1))*OFFSET(IFRS17_CF!EQ20,0,-NewBusinessYear+1),0)</f>
        <v>0</v>
      </c>
      <c r="ER20" s="35">
        <f ca="1">IFERROR(Volume*IF(ER$5=0,0,IF(ER$5=1,0.5,1))*OFFSET(IFRS17_CF!ER20,0,-NewBusinessYear+1),0)</f>
        <v>0</v>
      </c>
      <c r="ES20" s="35">
        <f ca="1">IFERROR(Volume*IF(ES$5=0,0,IF(ES$5=1,0.5,1))*OFFSET(IFRS17_CF!ES20,0,-NewBusinessYear+1),0)</f>
        <v>0</v>
      </c>
      <c r="ET20" s="35">
        <f ca="1">IFERROR(Volume*IF(ET$5=0,0,IF(ET$5=1,0.5,1))*OFFSET(IFRS17_CF!ET20,0,-NewBusinessYear+1),0)</f>
        <v>0</v>
      </c>
      <c r="EU20" s="35">
        <f ca="1">IFERROR(Volume*IF(EU$5=0,0,IF(EU$5=1,0.5,1))*OFFSET(IFRS17_CF!EU20,0,-NewBusinessYear+1),0)</f>
        <v>0</v>
      </c>
      <c r="EV20" s="35">
        <f ca="1">IFERROR(Volume*IF(EV$5=0,0,IF(EV$5=1,0.5,1))*OFFSET(IFRS17_CF!EV20,0,-NewBusinessYear+1),0)</f>
        <v>0</v>
      </c>
      <c r="EW20" s="35">
        <f ca="1">IFERROR(Volume*IF(EW$5=0,0,IF(EW$5=1,0.5,1))*OFFSET(IFRS17_CF!EW20,0,-NewBusinessYear+1),0)</f>
        <v>0</v>
      </c>
      <c r="EX20" s="35">
        <f ca="1">IFERROR(Volume*IF(EX$5=0,0,IF(EX$5=1,0.5,1))*OFFSET(IFRS17_CF!EX20,0,-NewBusinessYear+1),0)</f>
        <v>0</v>
      </c>
      <c r="EY20" s="35">
        <f ca="1">IFERROR(Volume*IF(EY$5=0,0,IF(EY$5=1,0.5,1))*OFFSET(IFRS17_CF!EY20,0,-NewBusinessYear+1),0)</f>
        <v>0</v>
      </c>
      <c r="EZ20" s="35">
        <f ca="1">IFERROR(Volume*IF(EZ$5=0,0,IF(EZ$5=1,0.5,1))*OFFSET(IFRS17_CF!EZ20,0,-NewBusinessYear+1),0)</f>
        <v>0</v>
      </c>
      <c r="FA20" s="35">
        <f ca="1">IFERROR(Volume*IF(FA$5=0,0,IF(FA$5=1,0.5,1))*OFFSET(IFRS17_CF!FA20,0,-NewBusinessYear+1),0)</f>
        <v>0</v>
      </c>
      <c r="FB20" s="35">
        <f ca="1">IFERROR(Volume*IF(FB$5=0,0,IF(FB$5=1,0.5,1))*OFFSET(IFRS17_CF!FB20,0,-NewBusinessYear+1),0)</f>
        <v>0</v>
      </c>
      <c r="FC20" s="35">
        <f ca="1">IFERROR(Volume*IF(FC$5=0,0,IF(FC$5=1,0.5,1))*OFFSET(IFRS17_CF!FC20,0,-NewBusinessYear+1),0)</f>
        <v>0</v>
      </c>
      <c r="FD20" s="35">
        <f ca="1">IFERROR(Volume*IF(FD$5=0,0,IF(FD$5=1,0.5,1))*OFFSET(IFRS17_CF!FD20,0,-NewBusinessYear+1),0)</f>
        <v>0</v>
      </c>
      <c r="FE20" s="35">
        <f ca="1">IFERROR(Volume*IF(FE$5=0,0,IF(FE$5=1,0.5,1))*OFFSET(IFRS17_CF!FE20,0,-NewBusinessYear+1),0)</f>
        <v>0</v>
      </c>
      <c r="FF20" s="35">
        <f ca="1">IFERROR(Volume*IF(FF$5=0,0,IF(FF$5=1,0.5,1))*OFFSET(IFRS17_CF!FF20,0,-NewBusinessYear+1),0)</f>
        <v>0</v>
      </c>
      <c r="FG20" s="35">
        <f ca="1">IFERROR(Volume*IF(FG$5=0,0,IF(FG$5=1,0.5,1))*OFFSET(IFRS17_CF!FG20,0,-NewBusinessYear+1),0)</f>
        <v>0</v>
      </c>
      <c r="FH20" s="35">
        <f ca="1">IFERROR(Volume*IF(FH$5=0,0,IF(FH$5=1,0.5,1))*OFFSET(IFRS17_CF!FH20,0,-NewBusinessYear+1),0)</f>
        <v>0</v>
      </c>
      <c r="FI20" s="35">
        <f ca="1">IFERROR(Volume*IF(FI$5=0,0,IF(FI$5=1,0.5,1))*OFFSET(IFRS17_CF!FI20,0,-NewBusinessYear+1),0)</f>
        <v>0</v>
      </c>
      <c r="FJ20" s="35">
        <f ca="1">IFERROR(Volume*IF(FJ$5=0,0,IF(FJ$5=1,0.5,1))*OFFSET(IFRS17_CF!FJ20,0,-NewBusinessYear+1),0)</f>
        <v>0</v>
      </c>
      <c r="FK20" s="35">
        <f ca="1">IFERROR(Volume*IF(FK$5=0,0,IF(FK$5=1,0.5,1))*OFFSET(IFRS17_CF!FK20,0,-NewBusinessYear+1),0)</f>
        <v>0</v>
      </c>
      <c r="FL20" s="35">
        <f ca="1">IFERROR(Volume*IF(FL$5=0,0,IF(FL$5=1,0.5,1))*OFFSET(IFRS17_CF!FL20,0,-NewBusinessYear+1),0)</f>
        <v>0</v>
      </c>
      <c r="FM20" s="35">
        <f ca="1">IFERROR(Volume*IF(FM$5=0,0,IF(FM$5=1,0.5,1))*OFFSET(IFRS17_CF!FM20,0,-NewBusinessYear+1),0)</f>
        <v>0</v>
      </c>
      <c r="FN20" s="35">
        <f ca="1">IFERROR(Volume*IF(FN$5=0,0,IF(FN$5=1,0.5,1))*OFFSET(IFRS17_CF!FN20,0,-NewBusinessYear+1),0)</f>
        <v>0</v>
      </c>
      <c r="FO20" s="35">
        <f ca="1">IFERROR(Volume*IF(FO$5=0,0,IF(FO$5=1,0.5,1))*OFFSET(IFRS17_CF!FO20,0,-NewBusinessYear+1),0)</f>
        <v>0</v>
      </c>
      <c r="FP20" s="35">
        <f ca="1">IFERROR(Volume*IF(FP$5=0,0,IF(FP$5=1,0.5,1))*OFFSET(IFRS17_CF!FP20,0,-NewBusinessYear+1),0)</f>
        <v>0</v>
      </c>
      <c r="FQ20" s="35">
        <f ca="1">IFERROR(Volume*IF(FQ$5=0,0,IF(FQ$5=1,0.5,1))*OFFSET(IFRS17_CF!FQ20,0,-NewBusinessYear+1),0)</f>
        <v>0</v>
      </c>
      <c r="FR20" s="35">
        <f ca="1">IFERROR(Volume*IF(FR$5=0,0,IF(FR$5=1,0.5,1))*OFFSET(IFRS17_CF!FR20,0,-NewBusinessYear+1),0)</f>
        <v>0</v>
      </c>
      <c r="FS20" s="35">
        <f ca="1">IFERROR(Volume*IF(FS$5=0,0,IF(FS$5=1,0.5,1))*OFFSET(IFRS17_CF!FS20,0,-NewBusinessYear+1),0)</f>
        <v>0</v>
      </c>
      <c r="FT20" s="35">
        <f ca="1">IFERROR(Volume*IF(FT$5=0,0,IF(FT$5=1,0.5,1))*OFFSET(IFRS17_CF!FT20,0,-NewBusinessYear+1),0)</f>
        <v>0</v>
      </c>
      <c r="FU20" s="35">
        <f ca="1">IFERROR(Volume*IF(FU$5=0,0,IF(FU$5=1,0.5,1))*OFFSET(IFRS17_CF!FU20,0,-NewBusinessYear+1),0)</f>
        <v>0</v>
      </c>
      <c r="FV20" s="35">
        <f ca="1">IFERROR(Volume*IF(FV$5=0,0,IF(FV$5=1,0.5,1))*OFFSET(IFRS17_CF!FV20,0,-NewBusinessYear+1),0)</f>
        <v>0</v>
      </c>
      <c r="FW20" s="35">
        <f ca="1">IFERROR(Volume*IF(FW$5=0,0,IF(FW$5=1,0.5,1))*OFFSET(IFRS17_CF!FW20,0,-NewBusinessYear+1),0)</f>
        <v>0</v>
      </c>
      <c r="FX20" s="35">
        <f ca="1">IFERROR(Volume*IF(FX$5=0,0,IF(FX$5=1,0.5,1))*OFFSET(IFRS17_CF!FX20,0,-NewBusinessYear+1),0)</f>
        <v>0</v>
      </c>
      <c r="FY20" s="35">
        <f ca="1">IFERROR(Volume*IF(FY$5=0,0,IF(FY$5=1,0.5,1))*OFFSET(IFRS17_CF!FY20,0,-NewBusinessYear+1),0)</f>
        <v>0</v>
      </c>
      <c r="FZ20" s="35">
        <f ca="1">IFERROR(Volume*IF(FZ$5=0,0,IF(FZ$5=1,0.5,1))*OFFSET(IFRS17_CF!FZ20,0,-NewBusinessYear+1),0)</f>
        <v>0</v>
      </c>
      <c r="GA20" s="35">
        <f ca="1">IFERROR(Volume*IF(GA$5=0,0,IF(GA$5=1,0.5,1))*OFFSET(IFRS17_CF!GA20,0,-NewBusinessYear+1),0)</f>
        <v>0</v>
      </c>
      <c r="GB20" s="35">
        <f ca="1">IFERROR(Volume*IF(GB$5=0,0,IF(GB$5=1,0.5,1))*OFFSET(IFRS17_CF!GB20,0,-NewBusinessYear+1),0)</f>
        <v>0</v>
      </c>
      <c r="GC20" s="35">
        <f ca="1">IFERROR(Volume*IF(GC$5=0,0,IF(GC$5=1,0.5,1))*OFFSET(IFRS17_CF!GC20,0,-NewBusinessYear+1),0)</f>
        <v>0</v>
      </c>
      <c r="GD20" s="35">
        <f ca="1">IFERROR(Volume*IF(GD$5=0,0,IF(GD$5=1,0.5,1))*OFFSET(IFRS17_CF!GD20,0,-NewBusinessYear+1),0)</f>
        <v>0</v>
      </c>
      <c r="GE20" s="35">
        <f ca="1">IFERROR(Volume*IF(GE$5=0,0,IF(GE$5=1,0.5,1))*OFFSET(IFRS17_CF!GE20,0,-NewBusinessYear+1),0)</f>
        <v>0</v>
      </c>
      <c r="GF20" s="35">
        <f ca="1">IFERROR(Volume*IF(GF$5=0,0,IF(GF$5=1,0.5,1))*OFFSET(IFRS17_CF!GF20,0,-NewBusinessYear+1),0)</f>
        <v>0</v>
      </c>
      <c r="GG20" s="35">
        <f ca="1">IFERROR(Volume*IF(GG$5=0,0,IF(GG$5=1,0.5,1))*OFFSET(IFRS17_CF!GG20,0,-NewBusinessYear+1),0)</f>
        <v>0</v>
      </c>
      <c r="GH20" s="35">
        <f ca="1">IFERROR(Volume*IF(GH$5=0,0,IF(GH$5=1,0.5,1))*OFFSET(IFRS17_CF!GH20,0,-NewBusinessYear+1),0)</f>
        <v>0</v>
      </c>
      <c r="GI20" s="35">
        <f ca="1">IFERROR(Volume*IF(GI$5=0,0,IF(GI$5=1,0.5,1))*OFFSET(IFRS17_CF!GI20,0,-NewBusinessYear+1),0)</f>
        <v>0</v>
      </c>
      <c r="GJ20" s="35">
        <f ca="1">IFERROR(Volume*IF(GJ$5=0,0,IF(GJ$5=1,0.5,1))*OFFSET(IFRS17_CF!GJ20,0,-NewBusinessYear+1),0)</f>
        <v>0</v>
      </c>
    </row>
    <row r="21" spans="2:192" x14ac:dyDescent="0.3">
      <c r="B21" s="35" t="s">
        <v>456</v>
      </c>
      <c r="C21" s="31" t="s">
        <v>457</v>
      </c>
      <c r="E21" s="77" t="s">
        <v>458</v>
      </c>
      <c r="F21" s="88">
        <f ca="1">IFERROR(Volume*IF(F$5=0,0,IF(F$5=1,0.5,1))*OFFSET(IFRS17_CF!F21,0,-NewBusinessYear+1),0)</f>
        <v>0</v>
      </c>
      <c r="G21" s="88">
        <f ca="1">IFERROR(Volume*IF(G$5=0,0,IF(G$5=1,0.5,1))*OFFSET(IFRS17_CF!G21,0,-NewBusinessYear+1),0)</f>
        <v>0</v>
      </c>
      <c r="H21" s="88">
        <f ca="1">IFERROR(Volume*IF(H$5=0,0,IF(H$5=1,0.5,1))*OFFSET(IFRS17_CF!H21,0,-NewBusinessYear+1),0)</f>
        <v>0</v>
      </c>
      <c r="I21" s="88">
        <f ca="1">IFERROR(Volume*IF(I$5=0,0,IF(I$5=1,0.5,1))*OFFSET(IFRS17_CF!I21,0,-NewBusinessYear+1),0)</f>
        <v>0</v>
      </c>
      <c r="J21" s="88">
        <f ca="1">IFERROR(Volume*IF(J$5=0,0,IF(J$5=1,0.5,1))*OFFSET(IFRS17_CF!J21,0,-NewBusinessYear+1),0)</f>
        <v>0</v>
      </c>
      <c r="K21" s="88">
        <f ca="1">IFERROR(Volume*IF(K$5=0,0,IF(K$5=1,0.5,1))*OFFSET(IFRS17_CF!K21,0,-NewBusinessYear+1),0)</f>
        <v>0</v>
      </c>
      <c r="L21" s="88">
        <f ca="1">IFERROR(Volume*IF(L$5=0,0,IF(L$5=1,0.5,1))*OFFSET(IFRS17_CF!L21,0,-NewBusinessYear+1),0)</f>
        <v>0</v>
      </c>
      <c r="M21" s="88">
        <f ca="1">IFERROR(Volume*IF(M$5=0,0,IF(M$5=1,0.5,1))*OFFSET(IFRS17_CF!M21,0,-NewBusinessYear+1),0)</f>
        <v>0</v>
      </c>
      <c r="N21" s="88">
        <f ca="1">IFERROR(Volume*IF(N$5=0,0,IF(N$5=1,0.5,1))*OFFSET(IFRS17_CF!N21,0,-NewBusinessYear+1),0)</f>
        <v>0</v>
      </c>
      <c r="O21" s="88">
        <f ca="1">IFERROR(Volume*IF(O$5=0,0,IF(O$5=1,0.5,1))*OFFSET(IFRS17_CF!O21,0,-NewBusinessYear+1),0)</f>
        <v>-401408.83097818063</v>
      </c>
      <c r="P21" s="88">
        <f ca="1">IFERROR(Volume*IF(P$5=0,0,IF(P$5=1,0.5,1))*OFFSET(IFRS17_CF!P21,0,-NewBusinessYear+1),0)</f>
        <v>-481791.43246367626</v>
      </c>
      <c r="Q21" s="88">
        <f ca="1">IFERROR(Volume*IF(Q$5=0,0,IF(Q$5=1,0.5,1))*OFFSET(IFRS17_CF!Q21,0,-NewBusinessYear+1),0)</f>
        <v>-338476.11303047591</v>
      </c>
      <c r="R21" s="88">
        <f ca="1">IFERROR(Volume*IF(R$5=0,0,IF(R$5=1,0.5,1))*OFFSET(IFRS17_CF!R21,0,-NewBusinessYear+1),0)</f>
        <v>-307817.97161628737</v>
      </c>
      <c r="S21" s="88">
        <f ca="1">IFERROR(Volume*IF(S$5=0,0,IF(S$5=1,0.5,1))*OFFSET(IFRS17_CF!S21,0,-NewBusinessYear+1),0)</f>
        <v>-570240.68801182252</v>
      </c>
      <c r="T21" s="88">
        <f ca="1">IFERROR(Volume*IF(T$5=0,0,IF(T$5=1,0.5,1))*OFFSET(IFRS17_CF!T21,0,-NewBusinessYear+1),0)</f>
        <v>-240965.56372150831</v>
      </c>
      <c r="U21" s="88">
        <f ca="1">IFERROR(Volume*IF(U$5=0,0,IF(U$5=1,0.5,1))*OFFSET(IFRS17_CF!U21,0,-NewBusinessYear+1),0)</f>
        <v>-226522.1917066563</v>
      </c>
      <c r="V21" s="88">
        <f ca="1">IFERROR(Volume*IF(V$5=0,0,IF(V$5=1,0.5,1))*OFFSET(IFRS17_CF!V21,0,-NewBusinessYear+1),0)</f>
        <v>-212024.96793058986</v>
      </c>
      <c r="W21" s="88">
        <f ca="1">IFERROR(Volume*IF(W$5=0,0,IF(W$5=1,0.5,1))*OFFSET(IFRS17_CF!W21,0,-NewBusinessYear+1),0)</f>
        <v>-197604.55551080272</v>
      </c>
      <c r="X21" s="88">
        <f ca="1">IFERROR(Volume*IF(X$5=0,0,IF(X$5=1,0.5,1))*OFFSET(IFRS17_CF!X21,0,-NewBusinessYear+1),0)</f>
        <v>-337947.08549028431</v>
      </c>
      <c r="Y21" s="88">
        <f ca="1">IFERROR(Volume*IF(Y$5=0,0,IF(Y$5=1,0.5,1))*OFFSET(IFRS17_CF!Y21,0,-NewBusinessYear+1),0)</f>
        <v>-169818.91741952661</v>
      </c>
      <c r="Z21" s="88">
        <f ca="1">IFERROR(Volume*IF(Z$5=0,0,IF(Z$5=1,0.5,1))*OFFSET(IFRS17_CF!Z21,0,-NewBusinessYear+1),0)</f>
        <v>-165806.49465692579</v>
      </c>
      <c r="AA21" s="88">
        <f ca="1">IFERROR(Volume*IF(AA$5=0,0,IF(AA$5=1,0.5,1))*OFFSET(IFRS17_CF!AA21,0,-NewBusinessYear+1),0)</f>
        <v>-159767.14086056227</v>
      </c>
      <c r="AB21" s="88">
        <f ca="1">IFERROR(Volume*IF(AB$5=0,0,IF(AB$5=1,0.5,1))*OFFSET(IFRS17_CF!AB21,0,-NewBusinessYear+1),0)</f>
        <v>-151618.33734670424</v>
      </c>
      <c r="AC21" s="88">
        <f ca="1">IFERROR(Volume*IF(AC$5=0,0,IF(AC$5=1,0.5,1))*OFFSET(IFRS17_CF!AC21,0,-NewBusinessYear+1),0)</f>
        <v>-206984.50146307901</v>
      </c>
      <c r="AD21" s="88">
        <f ca="1">IFERROR(Volume*IF(AD$5=0,0,IF(AD$5=1,0.5,1))*OFFSET(IFRS17_CF!AD21,0,-NewBusinessYear+1),0)</f>
        <v>-129132.10133963558</v>
      </c>
      <c r="AE21" s="88">
        <f ca="1">IFERROR(Volume*IF(AE$5=0,0,IF(AE$5=1,0.5,1))*OFFSET(IFRS17_CF!AE21,0,-NewBusinessYear+1),0)</f>
        <v>-115171.91748715843</v>
      </c>
      <c r="AF21" s="88">
        <f ca="1">IFERROR(Volume*IF(AF$5=0,0,IF(AF$5=1,0.5,1))*OFFSET(IFRS17_CF!AF21,0,-NewBusinessYear+1),0)</f>
        <v>-99891.326168938147</v>
      </c>
      <c r="AG21" s="88">
        <f ca="1">IFERROR(Volume*IF(AG$5=0,0,IF(AG$5=1,0.5,1))*OFFSET(IFRS17_CF!AG21,0,-NewBusinessYear+1),0)</f>
        <v>-83842.035583301433</v>
      </c>
      <c r="AH21" s="88">
        <f ca="1">IFERROR(Volume*IF(AH$5=0,0,IF(AH$5=1,0.5,1))*OFFSET(IFRS17_CF!AH21,0,-NewBusinessYear+1),0)</f>
        <v>-84000.243591711653</v>
      </c>
      <c r="AI21" s="88">
        <f ca="1">IFERROR(Volume*IF(AI$5=0,0,IF(AI$5=1,0.5,1))*OFFSET(IFRS17_CF!AI21,0,-NewBusinessYear+1),0)</f>
        <v>-52202.331351736866</v>
      </c>
      <c r="AJ21" s="88">
        <f ca="1">IFERROR(Volume*IF(AJ$5=0,0,IF(AJ$5=1,0.5,1))*OFFSET(IFRS17_CF!AJ21,0,-NewBusinessYear+1),0)</f>
        <v>-35917.308782313274</v>
      </c>
      <c r="AK21" s="88">
        <f ca="1">IFERROR(Volume*IF(AK$5=0,0,IF(AK$5=1,0.5,1))*OFFSET(IFRS17_CF!AK21,0,-NewBusinessYear+1),0)</f>
        <v>-23642.997840303746</v>
      </c>
      <c r="AL21" s="88">
        <f ca="1">IFERROR(Volume*IF(AL$5=0,0,IF(AL$5=1,0.5,1))*OFFSET(IFRS17_CF!AL21,0,-NewBusinessYear+1),0)</f>
        <v>-15004.184179079708</v>
      </c>
      <c r="AM21" s="88">
        <f ca="1">IFERROR(Volume*IF(AM$5=0,0,IF(AM$5=1,0.5,1))*OFFSET(IFRS17_CF!AM21,0,-NewBusinessYear+1),0)</f>
        <v>-10681.310014616536</v>
      </c>
      <c r="AN21" s="88">
        <f ca="1">IFERROR(Volume*IF(AN$5=0,0,IF(AN$5=1,0.5,1))*OFFSET(IFRS17_CF!AN21,0,-NewBusinessYear+1),0)</f>
        <v>-12514.004436719697</v>
      </c>
      <c r="AO21" s="88">
        <f ca="1">IFERROR(Volume*IF(AO$5=0,0,IF(AO$5=1,0.5,1))*OFFSET(IFRS17_CF!AO21,0,-NewBusinessYear+1),0)</f>
        <v>0</v>
      </c>
      <c r="AP21" s="88">
        <f ca="1">IFERROR(Volume*IF(AP$5=0,0,IF(AP$5=1,0.5,1))*OFFSET(IFRS17_CF!AP21,0,-NewBusinessYear+1),0)</f>
        <v>0</v>
      </c>
      <c r="AQ21" s="88">
        <f ca="1">IFERROR(Volume*IF(AQ$5=0,0,IF(AQ$5=1,0.5,1))*OFFSET(IFRS17_CF!AQ21,0,-NewBusinessYear+1),0)</f>
        <v>0</v>
      </c>
      <c r="AR21" s="88">
        <f ca="1">IFERROR(Volume*IF(AR$5=0,0,IF(AR$5=1,0.5,1))*OFFSET(IFRS17_CF!AR21,0,-NewBusinessYear+1),0)</f>
        <v>0</v>
      </c>
      <c r="AS21" s="88">
        <f ca="1">IFERROR(Volume*IF(AS$5=0,0,IF(AS$5=1,0.5,1))*OFFSET(IFRS17_CF!AS21,0,-NewBusinessYear+1),0)</f>
        <v>0</v>
      </c>
      <c r="AT21" s="88">
        <f ca="1">IFERROR(Volume*IF(AT$5=0,0,IF(AT$5=1,0.5,1))*OFFSET(IFRS17_CF!AT21,0,-NewBusinessYear+1),0)</f>
        <v>0</v>
      </c>
      <c r="AU21" s="88">
        <f ca="1">IFERROR(Volume*IF(AU$5=0,0,IF(AU$5=1,0.5,1))*OFFSET(IFRS17_CF!AU21,0,-NewBusinessYear+1),0)</f>
        <v>0</v>
      </c>
      <c r="AV21" s="88">
        <f ca="1">IFERROR(Volume*IF(AV$5=0,0,IF(AV$5=1,0.5,1))*OFFSET(IFRS17_CF!AV21,0,-NewBusinessYear+1),0)</f>
        <v>0</v>
      </c>
      <c r="AW21" s="88">
        <f ca="1">IFERROR(Volume*IF(AW$5=0,0,IF(AW$5=1,0.5,1))*OFFSET(IFRS17_CF!AW21,0,-NewBusinessYear+1),0)</f>
        <v>0</v>
      </c>
      <c r="AX21" s="88">
        <f ca="1">IFERROR(Volume*IF(AX$5=0,0,IF(AX$5=1,0.5,1))*OFFSET(IFRS17_CF!AX21,0,-NewBusinessYear+1),0)</f>
        <v>0</v>
      </c>
      <c r="AY21" s="88">
        <f ca="1">IFERROR(Volume*IF(AY$5=0,0,IF(AY$5=1,0.5,1))*OFFSET(IFRS17_CF!AY21,0,-NewBusinessYear+1),0)</f>
        <v>0</v>
      </c>
      <c r="AZ21" s="88">
        <f ca="1">IFERROR(Volume*IF(AZ$5=0,0,IF(AZ$5=1,0.5,1))*OFFSET(IFRS17_CF!AZ21,0,-NewBusinessYear+1),0)</f>
        <v>0</v>
      </c>
      <c r="BA21" s="88">
        <f ca="1">IFERROR(Volume*IF(BA$5=0,0,IF(BA$5=1,0.5,1))*OFFSET(IFRS17_CF!BA21,0,-NewBusinessYear+1),0)</f>
        <v>0</v>
      </c>
      <c r="BB21" s="88">
        <f ca="1">IFERROR(Volume*IF(BB$5=0,0,IF(BB$5=1,0.5,1))*OFFSET(IFRS17_CF!BB21,0,-NewBusinessYear+1),0)</f>
        <v>0</v>
      </c>
      <c r="BC21" s="88">
        <f ca="1">IFERROR(Volume*IF(BC$5=0,0,IF(BC$5=1,0.5,1))*OFFSET(IFRS17_CF!BC21,0,-NewBusinessYear+1),0)</f>
        <v>0</v>
      </c>
      <c r="BD21" s="88">
        <f ca="1">IFERROR(Volume*IF(BD$5=0,0,IF(BD$5=1,0.5,1))*OFFSET(IFRS17_CF!BD21,0,-NewBusinessYear+1),0)</f>
        <v>0</v>
      </c>
      <c r="BE21" s="88">
        <f ca="1">IFERROR(Volume*IF(BE$5=0,0,IF(BE$5=1,0.5,1))*OFFSET(IFRS17_CF!BE21,0,-NewBusinessYear+1),0)</f>
        <v>0</v>
      </c>
      <c r="BF21" s="88">
        <f ca="1">IFERROR(Volume*IF(BF$5=0,0,IF(BF$5=1,0.5,1))*OFFSET(IFRS17_CF!BF21,0,-NewBusinessYear+1),0)</f>
        <v>0</v>
      </c>
      <c r="BG21" s="88">
        <f ca="1">IFERROR(Volume*IF(BG$5=0,0,IF(BG$5=1,0.5,1))*OFFSET(IFRS17_CF!BG21,0,-NewBusinessYear+1),0)</f>
        <v>0</v>
      </c>
      <c r="BH21" s="88">
        <f ca="1">IFERROR(Volume*IF(BH$5=0,0,IF(BH$5=1,0.5,1))*OFFSET(IFRS17_CF!BH21,0,-NewBusinessYear+1),0)</f>
        <v>0</v>
      </c>
      <c r="BI21" s="88">
        <f ca="1">IFERROR(Volume*IF(BI$5=0,0,IF(BI$5=1,0.5,1))*OFFSET(IFRS17_CF!BI21,0,-NewBusinessYear+1),0)</f>
        <v>0</v>
      </c>
      <c r="BJ21" s="88">
        <f ca="1">IFERROR(Volume*IF(BJ$5=0,0,IF(BJ$5=1,0.5,1))*OFFSET(IFRS17_CF!BJ21,0,-NewBusinessYear+1),0)</f>
        <v>0</v>
      </c>
      <c r="BK21" s="88">
        <f ca="1">IFERROR(Volume*IF(BK$5=0,0,IF(BK$5=1,0.5,1))*OFFSET(IFRS17_CF!BK21,0,-NewBusinessYear+1),0)</f>
        <v>0</v>
      </c>
      <c r="BL21" s="88">
        <f ca="1">IFERROR(Volume*IF(BL$5=0,0,IF(BL$5=1,0.5,1))*OFFSET(IFRS17_CF!BL21,0,-NewBusinessYear+1),0)</f>
        <v>0</v>
      </c>
      <c r="BM21" s="88">
        <f ca="1">IFERROR(Volume*IF(BM$5=0,0,IF(BM$5=1,0.5,1))*OFFSET(IFRS17_CF!BM21,0,-NewBusinessYear+1),0)</f>
        <v>0</v>
      </c>
      <c r="BN21" s="88">
        <f ca="1">IFERROR(Volume*IF(BN$5=0,0,IF(BN$5=1,0.5,1))*OFFSET(IFRS17_CF!BN21,0,-NewBusinessYear+1),0)</f>
        <v>0</v>
      </c>
      <c r="BO21" s="88">
        <f ca="1">IFERROR(Volume*IF(BO$5=0,0,IF(BO$5=1,0.5,1))*OFFSET(IFRS17_CF!BO21,0,-NewBusinessYear+1),0)</f>
        <v>0</v>
      </c>
      <c r="BP21" s="88">
        <f ca="1">IFERROR(Volume*IF(BP$5=0,0,IF(BP$5=1,0.5,1))*OFFSET(IFRS17_CF!BP21,0,-NewBusinessYear+1),0)</f>
        <v>0</v>
      </c>
      <c r="BQ21" s="88">
        <f ca="1">IFERROR(Volume*IF(BQ$5=0,0,IF(BQ$5=1,0.5,1))*OFFSET(IFRS17_CF!BQ21,0,-NewBusinessYear+1),0)</f>
        <v>0</v>
      </c>
      <c r="BR21" s="88">
        <f ca="1">IFERROR(Volume*IF(BR$5=0,0,IF(BR$5=1,0.5,1))*OFFSET(IFRS17_CF!BR21,0,-NewBusinessYear+1),0)</f>
        <v>0</v>
      </c>
      <c r="BS21" s="88">
        <f ca="1">IFERROR(Volume*IF(BS$5=0,0,IF(BS$5=1,0.5,1))*OFFSET(IFRS17_CF!BS21,0,-NewBusinessYear+1),0)</f>
        <v>0</v>
      </c>
      <c r="BT21" s="88">
        <f ca="1">IFERROR(Volume*IF(BT$5=0,0,IF(BT$5=1,0.5,1))*OFFSET(IFRS17_CF!BT21,0,-NewBusinessYear+1),0)</f>
        <v>0</v>
      </c>
      <c r="BU21" s="88">
        <f ca="1">IFERROR(Volume*IF(BU$5=0,0,IF(BU$5=1,0.5,1))*OFFSET(IFRS17_CF!BU21,0,-NewBusinessYear+1),0)</f>
        <v>0</v>
      </c>
      <c r="BV21" s="88">
        <f ca="1">IFERROR(Volume*IF(BV$5=0,0,IF(BV$5=1,0.5,1))*OFFSET(IFRS17_CF!BV21,0,-NewBusinessYear+1),0)</f>
        <v>0</v>
      </c>
      <c r="BW21" s="88">
        <f ca="1">IFERROR(Volume*IF(BW$5=0,0,IF(BW$5=1,0.5,1))*OFFSET(IFRS17_CF!BW21,0,-NewBusinessYear+1),0)</f>
        <v>0</v>
      </c>
      <c r="BX21" s="88">
        <f ca="1">IFERROR(Volume*IF(BX$5=0,0,IF(BX$5=1,0.5,1))*OFFSET(IFRS17_CF!BX21,0,-NewBusinessYear+1),0)</f>
        <v>0</v>
      </c>
      <c r="BY21" s="88">
        <f ca="1">IFERROR(Volume*IF(BY$5=0,0,IF(BY$5=1,0.5,1))*OFFSET(IFRS17_CF!BY21,0,-NewBusinessYear+1),0)</f>
        <v>0</v>
      </c>
      <c r="BZ21" s="88">
        <f ca="1">IFERROR(Volume*IF(BZ$5=0,0,IF(BZ$5=1,0.5,1))*OFFSET(IFRS17_CF!BZ21,0,-NewBusinessYear+1),0)</f>
        <v>0</v>
      </c>
      <c r="CA21" s="88">
        <f ca="1">IFERROR(Volume*IF(CA$5=0,0,IF(CA$5=1,0.5,1))*OFFSET(IFRS17_CF!CA21,0,-NewBusinessYear+1),0)</f>
        <v>0</v>
      </c>
      <c r="CB21" s="88">
        <f ca="1">IFERROR(Volume*IF(CB$5=0,0,IF(CB$5=1,0.5,1))*OFFSET(IFRS17_CF!CB21,0,-NewBusinessYear+1),0)</f>
        <v>0</v>
      </c>
      <c r="CC21" s="88">
        <f ca="1">IFERROR(Volume*IF(CC$5=0,0,IF(CC$5=1,0.5,1))*OFFSET(IFRS17_CF!CC21,0,-NewBusinessYear+1),0)</f>
        <v>0</v>
      </c>
      <c r="CD21" s="88">
        <f ca="1">IFERROR(Volume*IF(CD$5=0,0,IF(CD$5=1,0.5,1))*OFFSET(IFRS17_CF!CD21,0,-NewBusinessYear+1),0)</f>
        <v>0</v>
      </c>
      <c r="CE21" s="88">
        <f ca="1">IFERROR(Volume*IF(CE$5=0,0,IF(CE$5=1,0.5,1))*OFFSET(IFRS17_CF!CE21,0,-NewBusinessYear+1),0)</f>
        <v>0</v>
      </c>
      <c r="CF21" s="88">
        <f ca="1">IFERROR(Volume*IF(CF$5=0,0,IF(CF$5=1,0.5,1))*OFFSET(IFRS17_CF!CF21,0,-NewBusinessYear+1),0)</f>
        <v>0</v>
      </c>
      <c r="CG21" s="88">
        <f ca="1">IFERROR(Volume*IF(CG$5=0,0,IF(CG$5=1,0.5,1))*OFFSET(IFRS17_CF!CG21,0,-NewBusinessYear+1),0)</f>
        <v>0</v>
      </c>
      <c r="CH21" s="88">
        <f ca="1">IFERROR(Volume*IF(CH$5=0,0,IF(CH$5=1,0.5,1))*OFFSET(IFRS17_CF!CH21,0,-NewBusinessYear+1),0)</f>
        <v>0</v>
      </c>
      <c r="CI21" s="88">
        <f ca="1">IFERROR(Volume*IF(CI$5=0,0,IF(CI$5=1,0.5,1))*OFFSET(IFRS17_CF!CI21,0,-NewBusinessYear+1),0)</f>
        <v>0</v>
      </c>
      <c r="CJ21" s="88">
        <f ca="1">IFERROR(Volume*IF(CJ$5=0,0,IF(CJ$5=1,0.5,1))*OFFSET(IFRS17_CF!CJ21,0,-NewBusinessYear+1),0)</f>
        <v>0</v>
      </c>
      <c r="CK21" s="88">
        <f ca="1">IFERROR(Volume*IF(CK$5=0,0,IF(CK$5=1,0.5,1))*OFFSET(IFRS17_CF!CK21,0,-NewBusinessYear+1),0)</f>
        <v>0</v>
      </c>
      <c r="CL21" s="88">
        <f ca="1">IFERROR(Volume*IF(CL$5=0,0,IF(CL$5=1,0.5,1))*OFFSET(IFRS17_CF!CL21,0,-NewBusinessYear+1),0)</f>
        <v>0</v>
      </c>
      <c r="CM21" s="88">
        <f ca="1">IFERROR(Volume*IF(CM$5=0,0,IF(CM$5=1,0.5,1))*OFFSET(IFRS17_CF!CM21,0,-NewBusinessYear+1),0)</f>
        <v>0</v>
      </c>
      <c r="CN21" s="88">
        <f ca="1">IFERROR(Volume*IF(CN$5=0,0,IF(CN$5=1,0.5,1))*OFFSET(IFRS17_CF!CN21,0,-NewBusinessYear+1),0)</f>
        <v>0</v>
      </c>
      <c r="CO21" s="88">
        <f ca="1">IFERROR(Volume*IF(CO$5=0,0,IF(CO$5=1,0.5,1))*OFFSET(IFRS17_CF!CO21,0,-NewBusinessYear+1),0)</f>
        <v>0</v>
      </c>
      <c r="CP21" s="88">
        <f ca="1">IFERROR(Volume*IF(CP$5=0,0,IF(CP$5=1,0.5,1))*OFFSET(IFRS17_CF!CP21,0,-NewBusinessYear+1),0)</f>
        <v>0</v>
      </c>
      <c r="CQ21" s="88">
        <f ca="1">IFERROR(Volume*IF(CQ$5=0,0,IF(CQ$5=1,0.5,1))*OFFSET(IFRS17_CF!CQ21,0,-NewBusinessYear+1),0)</f>
        <v>0</v>
      </c>
      <c r="CR21" s="88">
        <f ca="1">IFERROR(Volume*IF(CR$5=0,0,IF(CR$5=1,0.5,1))*OFFSET(IFRS17_CF!CR21,0,-NewBusinessYear+1),0)</f>
        <v>0</v>
      </c>
      <c r="CS21" s="88">
        <f ca="1">IFERROR(Volume*IF(CS$5=0,0,IF(CS$5=1,0.5,1))*OFFSET(IFRS17_CF!CS21,0,-NewBusinessYear+1),0)</f>
        <v>0</v>
      </c>
      <c r="CT21" s="88">
        <f ca="1">IFERROR(Volume*IF(CT$5=0,0,IF(CT$5=1,0.5,1))*OFFSET(IFRS17_CF!CT21,0,-NewBusinessYear+1),0)</f>
        <v>0</v>
      </c>
      <c r="CU21" s="88">
        <f ca="1">IFERROR(Volume*IF(CU$5=0,0,IF(CU$5=1,0.5,1))*OFFSET(IFRS17_CF!CU21,0,-NewBusinessYear+1),0)</f>
        <v>0</v>
      </c>
      <c r="CV21" s="88">
        <f ca="1">IFERROR(Volume*IF(CV$5=0,0,IF(CV$5=1,0.5,1))*OFFSET(IFRS17_CF!CV21,0,-NewBusinessYear+1),0)</f>
        <v>0</v>
      </c>
      <c r="CW21" s="88">
        <f ca="1">IFERROR(Volume*IF(CW$5=0,0,IF(CW$5=1,0.5,1))*OFFSET(IFRS17_CF!CW21,0,-NewBusinessYear+1),0)</f>
        <v>0</v>
      </c>
      <c r="CX21" s="88">
        <f ca="1">IFERROR(Volume*IF(CX$5=0,0,IF(CX$5=1,0.5,1))*OFFSET(IFRS17_CF!CX21,0,-NewBusinessYear+1),0)</f>
        <v>0</v>
      </c>
      <c r="CY21" s="88">
        <f ca="1">IFERROR(Volume*IF(CY$5=0,0,IF(CY$5=1,0.5,1))*OFFSET(IFRS17_CF!CY21,0,-NewBusinessYear+1),0)</f>
        <v>0</v>
      </c>
      <c r="CZ21" s="88">
        <f ca="1">IFERROR(Volume*IF(CZ$5=0,0,IF(CZ$5=1,0.5,1))*OFFSET(IFRS17_CF!CZ21,0,-NewBusinessYear+1),0)</f>
        <v>0</v>
      </c>
      <c r="DA21" s="88">
        <f ca="1">IFERROR(Volume*IF(DA$5=0,0,IF(DA$5=1,0.5,1))*OFFSET(IFRS17_CF!DA21,0,-NewBusinessYear+1),0)</f>
        <v>0</v>
      </c>
      <c r="DB21" s="88">
        <f ca="1">IFERROR(Volume*IF(DB$5=0,0,IF(DB$5=1,0.5,1))*OFFSET(IFRS17_CF!DB21,0,-NewBusinessYear+1),0)</f>
        <v>0</v>
      </c>
      <c r="DC21" s="88">
        <f ca="1">IFERROR(Volume*IF(DC$5=0,0,IF(DC$5=1,0.5,1))*OFFSET(IFRS17_CF!DC21,0,-NewBusinessYear+1),0)</f>
        <v>0</v>
      </c>
      <c r="DD21" s="88">
        <f ca="1">IFERROR(Volume*IF(DD$5=0,0,IF(DD$5=1,0.5,1))*OFFSET(IFRS17_CF!DD21,0,-NewBusinessYear+1),0)</f>
        <v>0</v>
      </c>
      <c r="DE21" s="88">
        <f ca="1">IFERROR(Volume*IF(DE$5=0,0,IF(DE$5=1,0.5,1))*OFFSET(IFRS17_CF!DE21,0,-NewBusinessYear+1),0)</f>
        <v>0</v>
      </c>
      <c r="DF21" s="88">
        <f ca="1">IFERROR(Volume*IF(DF$5=0,0,IF(DF$5=1,0.5,1))*OFFSET(IFRS17_CF!DF21,0,-NewBusinessYear+1),0)</f>
        <v>0</v>
      </c>
      <c r="DG21" s="88">
        <f ca="1">IFERROR(Volume*IF(DG$5=0,0,IF(DG$5=1,0.5,1))*OFFSET(IFRS17_CF!DG21,0,-NewBusinessYear+1),0)</f>
        <v>0</v>
      </c>
      <c r="DH21" s="88">
        <f ca="1">IFERROR(Volume*IF(DH$5=0,0,IF(DH$5=1,0.5,1))*OFFSET(IFRS17_CF!DH21,0,-NewBusinessYear+1),0)</f>
        <v>0</v>
      </c>
      <c r="DI21" s="88">
        <f ca="1">IFERROR(Volume*IF(DI$5=0,0,IF(DI$5=1,0.5,1))*OFFSET(IFRS17_CF!DI21,0,-NewBusinessYear+1),0)</f>
        <v>0</v>
      </c>
      <c r="DJ21" s="88">
        <f ca="1">IFERROR(Volume*IF(DJ$5=0,0,IF(DJ$5=1,0.5,1))*OFFSET(IFRS17_CF!DJ21,0,-NewBusinessYear+1),0)</f>
        <v>0</v>
      </c>
      <c r="DK21" s="88">
        <f ca="1">IFERROR(Volume*IF(DK$5=0,0,IF(DK$5=1,0.5,1))*OFFSET(IFRS17_CF!DK21,0,-NewBusinessYear+1),0)</f>
        <v>0</v>
      </c>
      <c r="DL21" s="88">
        <f ca="1">IFERROR(Volume*IF(DL$5=0,0,IF(DL$5=1,0.5,1))*OFFSET(IFRS17_CF!DL21,0,-NewBusinessYear+1),0)</f>
        <v>0</v>
      </c>
      <c r="DM21" s="88">
        <f ca="1">IFERROR(Volume*IF(DM$5=0,0,IF(DM$5=1,0.5,1))*OFFSET(IFRS17_CF!DM21,0,-NewBusinessYear+1),0)</f>
        <v>0</v>
      </c>
      <c r="DN21" s="88">
        <f ca="1">IFERROR(Volume*IF(DN$5=0,0,IF(DN$5=1,0.5,1))*OFFSET(IFRS17_CF!DN21,0,-NewBusinessYear+1),0)</f>
        <v>0</v>
      </c>
      <c r="DO21" s="88">
        <f ca="1">IFERROR(Volume*IF(DO$5=0,0,IF(DO$5=1,0.5,1))*OFFSET(IFRS17_CF!DO21,0,-NewBusinessYear+1),0)</f>
        <v>0</v>
      </c>
      <c r="DP21" s="88">
        <f ca="1">IFERROR(Volume*IF(DP$5=0,0,IF(DP$5=1,0.5,1))*OFFSET(IFRS17_CF!DP21,0,-NewBusinessYear+1),0)</f>
        <v>0</v>
      </c>
      <c r="DQ21" s="88">
        <f ca="1">IFERROR(Volume*IF(DQ$5=0,0,IF(DQ$5=1,0.5,1))*OFFSET(IFRS17_CF!DQ21,0,-NewBusinessYear+1),0)</f>
        <v>0</v>
      </c>
      <c r="DR21" s="88">
        <f ca="1">IFERROR(Volume*IF(DR$5=0,0,IF(DR$5=1,0.5,1))*OFFSET(IFRS17_CF!DR21,0,-NewBusinessYear+1),0)</f>
        <v>0</v>
      </c>
      <c r="DS21" s="88">
        <f ca="1">IFERROR(Volume*IF(DS$5=0,0,IF(DS$5=1,0.5,1))*OFFSET(IFRS17_CF!DS21,0,-NewBusinessYear+1),0)</f>
        <v>0</v>
      </c>
      <c r="DT21" s="88">
        <f ca="1">IFERROR(Volume*IF(DT$5=0,0,IF(DT$5=1,0.5,1))*OFFSET(IFRS17_CF!DT21,0,-NewBusinessYear+1),0)</f>
        <v>0</v>
      </c>
      <c r="DU21" s="88">
        <f ca="1">IFERROR(Volume*IF(DU$5=0,0,IF(DU$5=1,0.5,1))*OFFSET(IFRS17_CF!DU21,0,-NewBusinessYear+1),0)</f>
        <v>0</v>
      </c>
      <c r="DV21" s="88">
        <f ca="1">IFERROR(Volume*IF(DV$5=0,0,IF(DV$5=1,0.5,1))*OFFSET(IFRS17_CF!DV21,0,-NewBusinessYear+1),0)</f>
        <v>0</v>
      </c>
      <c r="DW21" s="88">
        <f ca="1">IFERROR(Volume*IF(DW$5=0,0,IF(DW$5=1,0.5,1))*OFFSET(IFRS17_CF!DW21,0,-NewBusinessYear+1),0)</f>
        <v>0</v>
      </c>
      <c r="DX21" s="88">
        <f ca="1">IFERROR(Volume*IF(DX$5=0,0,IF(DX$5=1,0.5,1))*OFFSET(IFRS17_CF!DX21,0,-NewBusinessYear+1),0)</f>
        <v>0</v>
      </c>
      <c r="DY21" s="88">
        <f ca="1">IFERROR(Volume*IF(DY$5=0,0,IF(DY$5=1,0.5,1))*OFFSET(IFRS17_CF!DY21,0,-NewBusinessYear+1),0)</f>
        <v>0</v>
      </c>
      <c r="DZ21" s="88">
        <f ca="1">IFERROR(Volume*IF(DZ$5=0,0,IF(DZ$5=1,0.5,1))*OFFSET(IFRS17_CF!DZ21,0,-NewBusinessYear+1),0)</f>
        <v>0</v>
      </c>
      <c r="EA21" s="88">
        <f ca="1">IFERROR(Volume*IF(EA$5=0,0,IF(EA$5=1,0.5,1))*OFFSET(IFRS17_CF!EA21,0,-NewBusinessYear+1),0)</f>
        <v>0</v>
      </c>
      <c r="EB21" s="88">
        <f ca="1">IFERROR(Volume*IF(EB$5=0,0,IF(EB$5=1,0.5,1))*OFFSET(IFRS17_CF!EB21,0,-NewBusinessYear+1),0)</f>
        <v>0</v>
      </c>
      <c r="EC21" s="88">
        <f ca="1">IFERROR(Volume*IF(EC$5=0,0,IF(EC$5=1,0.5,1))*OFFSET(IFRS17_CF!EC21,0,-NewBusinessYear+1),0)</f>
        <v>0</v>
      </c>
      <c r="ED21" s="88">
        <f ca="1">IFERROR(Volume*IF(ED$5=0,0,IF(ED$5=1,0.5,1))*OFFSET(IFRS17_CF!ED21,0,-NewBusinessYear+1),0)</f>
        <v>0</v>
      </c>
      <c r="EE21" s="88">
        <f ca="1">IFERROR(Volume*IF(EE$5=0,0,IF(EE$5=1,0.5,1))*OFFSET(IFRS17_CF!EE21,0,-NewBusinessYear+1),0)</f>
        <v>0</v>
      </c>
      <c r="EF21" s="88">
        <f ca="1">IFERROR(Volume*IF(EF$5=0,0,IF(EF$5=1,0.5,1))*OFFSET(IFRS17_CF!EF21,0,-NewBusinessYear+1),0)</f>
        <v>0</v>
      </c>
      <c r="EG21" s="88">
        <f ca="1">IFERROR(Volume*IF(EG$5=0,0,IF(EG$5=1,0.5,1))*OFFSET(IFRS17_CF!EG21,0,-NewBusinessYear+1),0)</f>
        <v>0</v>
      </c>
      <c r="EH21" s="88">
        <f ca="1">IFERROR(Volume*IF(EH$5=0,0,IF(EH$5=1,0.5,1))*OFFSET(IFRS17_CF!EH21,0,-NewBusinessYear+1),0)</f>
        <v>0</v>
      </c>
      <c r="EI21" s="88">
        <f ca="1">IFERROR(Volume*IF(EI$5=0,0,IF(EI$5=1,0.5,1))*OFFSET(IFRS17_CF!EI21,0,-NewBusinessYear+1),0)</f>
        <v>0</v>
      </c>
      <c r="EJ21" s="88">
        <f ca="1">IFERROR(Volume*IF(EJ$5=0,0,IF(EJ$5=1,0.5,1))*OFFSET(IFRS17_CF!EJ21,0,-NewBusinessYear+1),0)</f>
        <v>0</v>
      </c>
      <c r="EK21" s="88">
        <f ca="1">IFERROR(Volume*IF(EK$5=0,0,IF(EK$5=1,0.5,1))*OFFSET(IFRS17_CF!EK21,0,-NewBusinessYear+1),0)</f>
        <v>0</v>
      </c>
      <c r="EL21" s="88">
        <f ca="1">IFERROR(Volume*IF(EL$5=0,0,IF(EL$5=1,0.5,1))*OFFSET(IFRS17_CF!EL21,0,-NewBusinessYear+1),0)</f>
        <v>0</v>
      </c>
      <c r="EM21" s="88">
        <f ca="1">IFERROR(Volume*IF(EM$5=0,0,IF(EM$5=1,0.5,1))*OFFSET(IFRS17_CF!EM21,0,-NewBusinessYear+1),0)</f>
        <v>0</v>
      </c>
      <c r="EN21" s="88">
        <f ca="1">IFERROR(Volume*IF(EN$5=0,0,IF(EN$5=1,0.5,1))*OFFSET(IFRS17_CF!EN21,0,-NewBusinessYear+1),0)</f>
        <v>0</v>
      </c>
      <c r="EO21" s="88">
        <f ca="1">IFERROR(Volume*IF(EO$5=0,0,IF(EO$5=1,0.5,1))*OFFSET(IFRS17_CF!EO21,0,-NewBusinessYear+1),0)</f>
        <v>0</v>
      </c>
      <c r="EP21" s="88">
        <f ca="1">IFERROR(Volume*IF(EP$5=0,0,IF(EP$5=1,0.5,1))*OFFSET(IFRS17_CF!EP21,0,-NewBusinessYear+1),0)</f>
        <v>0</v>
      </c>
      <c r="EQ21" s="88">
        <f ca="1">IFERROR(Volume*IF(EQ$5=0,0,IF(EQ$5=1,0.5,1))*OFFSET(IFRS17_CF!EQ21,0,-NewBusinessYear+1),0)</f>
        <v>0</v>
      </c>
      <c r="ER21" s="88">
        <f ca="1">IFERROR(Volume*IF(ER$5=0,0,IF(ER$5=1,0.5,1))*OFFSET(IFRS17_CF!ER21,0,-NewBusinessYear+1),0)</f>
        <v>0</v>
      </c>
      <c r="ES21" s="88">
        <f ca="1">IFERROR(Volume*IF(ES$5=0,0,IF(ES$5=1,0.5,1))*OFFSET(IFRS17_CF!ES21,0,-NewBusinessYear+1),0)</f>
        <v>0</v>
      </c>
      <c r="ET21" s="88">
        <f ca="1">IFERROR(Volume*IF(ET$5=0,0,IF(ET$5=1,0.5,1))*OFFSET(IFRS17_CF!ET21,0,-NewBusinessYear+1),0)</f>
        <v>0</v>
      </c>
      <c r="EU21" s="88">
        <f ca="1">IFERROR(Volume*IF(EU$5=0,0,IF(EU$5=1,0.5,1))*OFFSET(IFRS17_CF!EU21,0,-NewBusinessYear+1),0)</f>
        <v>0</v>
      </c>
      <c r="EV21" s="88">
        <f ca="1">IFERROR(Volume*IF(EV$5=0,0,IF(EV$5=1,0.5,1))*OFFSET(IFRS17_CF!EV21,0,-NewBusinessYear+1),0)</f>
        <v>0</v>
      </c>
      <c r="EW21" s="88">
        <f ca="1">IFERROR(Volume*IF(EW$5=0,0,IF(EW$5=1,0.5,1))*OFFSET(IFRS17_CF!EW21,0,-NewBusinessYear+1),0)</f>
        <v>0</v>
      </c>
      <c r="EX21" s="88">
        <f ca="1">IFERROR(Volume*IF(EX$5=0,0,IF(EX$5=1,0.5,1))*OFFSET(IFRS17_CF!EX21,0,-NewBusinessYear+1),0)</f>
        <v>0</v>
      </c>
      <c r="EY21" s="88">
        <f ca="1">IFERROR(Volume*IF(EY$5=0,0,IF(EY$5=1,0.5,1))*OFFSET(IFRS17_CF!EY21,0,-NewBusinessYear+1),0)</f>
        <v>0</v>
      </c>
      <c r="EZ21" s="88">
        <f ca="1">IFERROR(Volume*IF(EZ$5=0,0,IF(EZ$5=1,0.5,1))*OFFSET(IFRS17_CF!EZ21,0,-NewBusinessYear+1),0)</f>
        <v>0</v>
      </c>
      <c r="FA21" s="88">
        <f ca="1">IFERROR(Volume*IF(FA$5=0,0,IF(FA$5=1,0.5,1))*OFFSET(IFRS17_CF!FA21,0,-NewBusinessYear+1),0)</f>
        <v>0</v>
      </c>
      <c r="FB21" s="88">
        <f ca="1">IFERROR(Volume*IF(FB$5=0,0,IF(FB$5=1,0.5,1))*OFFSET(IFRS17_CF!FB21,0,-NewBusinessYear+1),0)</f>
        <v>0</v>
      </c>
      <c r="FC21" s="88">
        <f ca="1">IFERROR(Volume*IF(FC$5=0,0,IF(FC$5=1,0.5,1))*OFFSET(IFRS17_CF!FC21,0,-NewBusinessYear+1),0)</f>
        <v>0</v>
      </c>
      <c r="FD21" s="88">
        <f ca="1">IFERROR(Volume*IF(FD$5=0,0,IF(FD$5=1,0.5,1))*OFFSET(IFRS17_CF!FD21,0,-NewBusinessYear+1),0)</f>
        <v>0</v>
      </c>
      <c r="FE21" s="88">
        <f ca="1">IFERROR(Volume*IF(FE$5=0,0,IF(FE$5=1,0.5,1))*OFFSET(IFRS17_CF!FE21,0,-NewBusinessYear+1),0)</f>
        <v>0</v>
      </c>
      <c r="FF21" s="88">
        <f ca="1">IFERROR(Volume*IF(FF$5=0,0,IF(FF$5=1,0.5,1))*OFFSET(IFRS17_CF!FF21,0,-NewBusinessYear+1),0)</f>
        <v>0</v>
      </c>
      <c r="FG21" s="88">
        <f ca="1">IFERROR(Volume*IF(FG$5=0,0,IF(FG$5=1,0.5,1))*OFFSET(IFRS17_CF!FG21,0,-NewBusinessYear+1),0)</f>
        <v>0</v>
      </c>
      <c r="FH21" s="88">
        <f ca="1">IFERROR(Volume*IF(FH$5=0,0,IF(FH$5=1,0.5,1))*OFFSET(IFRS17_CF!FH21,0,-NewBusinessYear+1),0)</f>
        <v>0</v>
      </c>
      <c r="FI21" s="88">
        <f ca="1">IFERROR(Volume*IF(FI$5=0,0,IF(FI$5=1,0.5,1))*OFFSET(IFRS17_CF!FI21,0,-NewBusinessYear+1),0)</f>
        <v>0</v>
      </c>
      <c r="FJ21" s="88">
        <f ca="1">IFERROR(Volume*IF(FJ$5=0,0,IF(FJ$5=1,0.5,1))*OFFSET(IFRS17_CF!FJ21,0,-NewBusinessYear+1),0)</f>
        <v>0</v>
      </c>
      <c r="FK21" s="88">
        <f ca="1">IFERROR(Volume*IF(FK$5=0,0,IF(FK$5=1,0.5,1))*OFFSET(IFRS17_CF!FK21,0,-NewBusinessYear+1),0)</f>
        <v>0</v>
      </c>
      <c r="FL21" s="88">
        <f ca="1">IFERROR(Volume*IF(FL$5=0,0,IF(FL$5=1,0.5,1))*OFFSET(IFRS17_CF!FL21,0,-NewBusinessYear+1),0)</f>
        <v>0</v>
      </c>
      <c r="FM21" s="88">
        <f ca="1">IFERROR(Volume*IF(FM$5=0,0,IF(FM$5=1,0.5,1))*OFFSET(IFRS17_CF!FM21,0,-NewBusinessYear+1),0)</f>
        <v>0</v>
      </c>
      <c r="FN21" s="88">
        <f ca="1">IFERROR(Volume*IF(FN$5=0,0,IF(FN$5=1,0.5,1))*OFFSET(IFRS17_CF!FN21,0,-NewBusinessYear+1),0)</f>
        <v>0</v>
      </c>
      <c r="FO21" s="88">
        <f ca="1">IFERROR(Volume*IF(FO$5=0,0,IF(FO$5=1,0.5,1))*OFFSET(IFRS17_CF!FO21,0,-NewBusinessYear+1),0)</f>
        <v>0</v>
      </c>
      <c r="FP21" s="88">
        <f ca="1">IFERROR(Volume*IF(FP$5=0,0,IF(FP$5=1,0.5,1))*OFFSET(IFRS17_CF!FP21,0,-NewBusinessYear+1),0)</f>
        <v>0</v>
      </c>
      <c r="FQ21" s="88">
        <f ca="1">IFERROR(Volume*IF(FQ$5=0,0,IF(FQ$5=1,0.5,1))*OFFSET(IFRS17_CF!FQ21,0,-NewBusinessYear+1),0)</f>
        <v>0</v>
      </c>
      <c r="FR21" s="88">
        <f ca="1">IFERROR(Volume*IF(FR$5=0,0,IF(FR$5=1,0.5,1))*OFFSET(IFRS17_CF!FR21,0,-NewBusinessYear+1),0)</f>
        <v>0</v>
      </c>
      <c r="FS21" s="88">
        <f ca="1">IFERROR(Volume*IF(FS$5=0,0,IF(FS$5=1,0.5,1))*OFFSET(IFRS17_CF!FS21,0,-NewBusinessYear+1),0)</f>
        <v>0</v>
      </c>
      <c r="FT21" s="88">
        <f ca="1">IFERROR(Volume*IF(FT$5=0,0,IF(FT$5=1,0.5,1))*OFFSET(IFRS17_CF!FT21,0,-NewBusinessYear+1),0)</f>
        <v>0</v>
      </c>
      <c r="FU21" s="88">
        <f ca="1">IFERROR(Volume*IF(FU$5=0,0,IF(FU$5=1,0.5,1))*OFFSET(IFRS17_CF!FU21,0,-NewBusinessYear+1),0)</f>
        <v>0</v>
      </c>
      <c r="FV21" s="88">
        <f ca="1">IFERROR(Volume*IF(FV$5=0,0,IF(FV$5=1,0.5,1))*OFFSET(IFRS17_CF!FV21,0,-NewBusinessYear+1),0)</f>
        <v>0</v>
      </c>
      <c r="FW21" s="88">
        <f ca="1">IFERROR(Volume*IF(FW$5=0,0,IF(FW$5=1,0.5,1))*OFFSET(IFRS17_CF!FW21,0,-NewBusinessYear+1),0)</f>
        <v>0</v>
      </c>
      <c r="FX21" s="88">
        <f ca="1">IFERROR(Volume*IF(FX$5=0,0,IF(FX$5=1,0.5,1))*OFFSET(IFRS17_CF!FX21,0,-NewBusinessYear+1),0)</f>
        <v>0</v>
      </c>
      <c r="FY21" s="88">
        <f ca="1">IFERROR(Volume*IF(FY$5=0,0,IF(FY$5=1,0.5,1))*OFFSET(IFRS17_CF!FY21,0,-NewBusinessYear+1),0)</f>
        <v>0</v>
      </c>
      <c r="FZ21" s="88">
        <f ca="1">IFERROR(Volume*IF(FZ$5=0,0,IF(FZ$5=1,0.5,1))*OFFSET(IFRS17_CF!FZ21,0,-NewBusinessYear+1),0)</f>
        <v>0</v>
      </c>
      <c r="GA21" s="88">
        <f ca="1">IFERROR(Volume*IF(GA$5=0,0,IF(GA$5=1,0.5,1))*OFFSET(IFRS17_CF!GA21,0,-NewBusinessYear+1),0)</f>
        <v>0</v>
      </c>
      <c r="GB21" s="88">
        <f ca="1">IFERROR(Volume*IF(GB$5=0,0,IF(GB$5=1,0.5,1))*OFFSET(IFRS17_CF!GB21,0,-NewBusinessYear+1),0)</f>
        <v>0</v>
      </c>
      <c r="GC21" s="88">
        <f ca="1">IFERROR(Volume*IF(GC$5=0,0,IF(GC$5=1,0.5,1))*OFFSET(IFRS17_CF!GC21,0,-NewBusinessYear+1),0)</f>
        <v>0</v>
      </c>
      <c r="GD21" s="88">
        <f ca="1">IFERROR(Volume*IF(GD$5=0,0,IF(GD$5=1,0.5,1))*OFFSET(IFRS17_CF!GD21,0,-NewBusinessYear+1),0)</f>
        <v>0</v>
      </c>
      <c r="GE21" s="88">
        <f ca="1">IFERROR(Volume*IF(GE$5=0,0,IF(GE$5=1,0.5,1))*OFFSET(IFRS17_CF!GE21,0,-NewBusinessYear+1),0)</f>
        <v>0</v>
      </c>
      <c r="GF21" s="88">
        <f ca="1">IFERROR(Volume*IF(GF$5=0,0,IF(GF$5=1,0.5,1))*OFFSET(IFRS17_CF!GF21,0,-NewBusinessYear+1),0)</f>
        <v>0</v>
      </c>
      <c r="GG21" s="88">
        <f ca="1">IFERROR(Volume*IF(GG$5=0,0,IF(GG$5=1,0.5,1))*OFFSET(IFRS17_CF!GG21,0,-NewBusinessYear+1),0)</f>
        <v>0</v>
      </c>
      <c r="GH21" s="88">
        <f ca="1">IFERROR(Volume*IF(GH$5=0,0,IF(GH$5=1,0.5,1))*OFFSET(IFRS17_CF!GH21,0,-NewBusinessYear+1),0)</f>
        <v>0</v>
      </c>
      <c r="GI21" s="88">
        <f ca="1">IFERROR(Volume*IF(GI$5=0,0,IF(GI$5=1,0.5,1))*OFFSET(IFRS17_CF!GI21,0,-NewBusinessYear+1),0)</f>
        <v>0</v>
      </c>
      <c r="GJ21" s="88">
        <f ca="1">IFERROR(Volume*IF(GJ$5=0,0,IF(GJ$5=1,0.5,1))*OFFSET(IFRS17_CF!GJ21,0,-NewBusinessYear+1),0)</f>
        <v>0</v>
      </c>
    </row>
    <row r="22" spans="2:192" x14ac:dyDescent="0.3">
      <c r="C22" s="32" t="s">
        <v>459</v>
      </c>
      <c r="D22" s="41"/>
      <c r="E22" s="78" t="s">
        <v>460</v>
      </c>
      <c r="F22" s="89">
        <f ca="1">IFERROR(Volume*IF(F$5=0,0,IF(F$5=1,0.5,1))*OFFSET(IFRS17_CF!F22,0,-NewBusinessYear+1),0)</f>
        <v>0</v>
      </c>
      <c r="G22" s="89">
        <f ca="1">IFERROR(Volume*IF(G$5=0,0,IF(G$5=1,0.5,1))*OFFSET(IFRS17_CF!G22,0,-NewBusinessYear+1),0)</f>
        <v>0</v>
      </c>
      <c r="H22" s="41">
        <f ca="1">IFERROR(Volume*IF(H$5=0,0,IF(H$5=1,0.5,1))*OFFSET(IFRS17_CF!H22,0,-NewBusinessYear+1),0)</f>
        <v>0</v>
      </c>
      <c r="I22" s="41">
        <f ca="1">IFERROR(Volume*IF(I$5=0,0,IF(I$5=1,0.5,1))*OFFSET(IFRS17_CF!I22,0,-NewBusinessYear+1),0)</f>
        <v>0</v>
      </c>
      <c r="J22" s="41">
        <f ca="1">IFERROR(Volume*IF(J$5=0,0,IF(J$5=1,0.5,1))*OFFSET(IFRS17_CF!J22,0,-NewBusinessYear+1),0)</f>
        <v>0</v>
      </c>
      <c r="K22" s="41">
        <f ca="1">IFERROR(Volume*IF(K$5=0,0,IF(K$5=1,0.5,1))*OFFSET(IFRS17_CF!K22,0,-NewBusinessYear+1),0)</f>
        <v>0</v>
      </c>
      <c r="L22" s="41">
        <f ca="1">IFERROR(Volume*IF(L$5=0,0,IF(L$5=1,0.5,1))*OFFSET(IFRS17_CF!L22,0,-NewBusinessYear+1),0)</f>
        <v>0</v>
      </c>
      <c r="M22" s="41">
        <f ca="1">IFERROR(Volume*IF(M$5=0,0,IF(M$5=1,0.5,1))*OFFSET(IFRS17_CF!M22,0,-NewBusinessYear+1),0)</f>
        <v>0</v>
      </c>
      <c r="N22" s="41">
        <f ca="1">IFERROR(Volume*IF(N$5=0,0,IF(N$5=1,0.5,1))*OFFSET(IFRS17_CF!N22,0,-NewBusinessYear+1),0)</f>
        <v>0</v>
      </c>
      <c r="O22" s="41">
        <f ca="1">IFERROR(Volume*IF(O$5=0,0,IF(O$5=1,0.5,1))*OFFSET(IFRS17_CF!O22,0,-NewBusinessYear+1),0)</f>
        <v>150527.35644352771</v>
      </c>
      <c r="P22" s="41">
        <f ca="1">IFERROR(Volume*IF(P$5=0,0,IF(P$5=1,0.5,1))*OFFSET(IFRS17_CF!P22,0,-NewBusinessYear+1),0)</f>
        <v>220758.38365644854</v>
      </c>
      <c r="Q22" s="41">
        <f ca="1">IFERROR(Volume*IF(Q$5=0,0,IF(Q$5=1,0.5,1))*OFFSET(IFRS17_CF!Q22,0,-NewBusinessYear+1),0)</f>
        <v>213255.27537678141</v>
      </c>
      <c r="R22" s="41">
        <f ca="1">IFERROR(Volume*IF(R$5=0,0,IF(R$5=1,0.5,1))*OFFSET(IFRS17_CF!R22,0,-NewBusinessYear+1),0)</f>
        <v>177506.18352955399</v>
      </c>
      <c r="S22" s="41">
        <f ca="1">IFERROR(Volume*IF(S$5=0,0,IF(S$5=1,0.5,1))*OFFSET(IFRS17_CF!S22,0,-NewBusinessYear+1),0)</f>
        <v>-144134.90467366861</v>
      </c>
      <c r="T22" s="41">
        <f ca="1">IFERROR(Volume*IF(T$5=0,0,IF(T$5=1,0.5,1))*OFFSET(IFRS17_CF!T22,0,-NewBusinessYear+1),0)</f>
        <v>133317.79064995912</v>
      </c>
      <c r="U22" s="41">
        <f ca="1">IFERROR(Volume*IF(U$5=0,0,IF(U$5=1,0.5,1))*OFFSET(IFRS17_CF!U22,0,-NewBusinessYear+1),0)</f>
        <v>101842.7356533867</v>
      </c>
      <c r="V22" s="41">
        <f ca="1">IFERROR(Volume*IF(V$5=0,0,IF(V$5=1,0.5,1))*OFFSET(IFRS17_CF!V22,0,-NewBusinessYear+1),0)</f>
        <v>74727.550685815469</v>
      </c>
      <c r="W22" s="41">
        <f ca="1">IFERROR(Volume*IF(W$5=0,0,IF(W$5=1,0.5,1))*OFFSET(IFRS17_CF!W22,0,-NewBusinessYear+1),0)</f>
        <v>51568.176815666986</v>
      </c>
      <c r="X22" s="41">
        <f ca="1">IFERROR(Volume*IF(X$5=0,0,IF(X$5=1,0.5,1))*OFFSET(IFRS17_CF!X22,0,-NewBusinessYear+1),0)</f>
        <v>-122588.98864639914</v>
      </c>
      <c r="Y22" s="41">
        <f ca="1">IFERROR(Volume*IF(Y$5=0,0,IF(Y$5=1,0.5,1))*OFFSET(IFRS17_CF!Y22,0,-NewBusinessYear+1),0)</f>
        <v>15217.533446681427</v>
      </c>
      <c r="Z22" s="41">
        <f ca="1">IFERROR(Volume*IF(Z$5=0,0,IF(Z$5=1,0.5,1))*OFFSET(IFRS17_CF!Z22,0,-NewBusinessYear+1),0)</f>
        <v>-7863.6496023880318</v>
      </c>
      <c r="AA22" s="41">
        <f ca="1">IFERROR(Volume*IF(AA$5=0,0,IF(AA$5=1,0.5,1))*OFFSET(IFRS17_CF!AA22,0,-NewBusinessYear+1),0)</f>
        <v>-26747.812162106642</v>
      </c>
      <c r="AB22" s="41">
        <f ca="1">IFERROR(Volume*IF(AB$5=0,0,IF(AB$5=1,0.5,1))*OFFSET(IFRS17_CF!AB22,0,-NewBusinessYear+1),0)</f>
        <v>-41311.10579858569</v>
      </c>
      <c r="AC22" s="41">
        <f ca="1">IFERROR(Volume*IF(AC$5=0,0,IF(AC$5=1,0.5,1))*OFFSET(IFRS17_CF!AC22,0,-NewBusinessYear+1),0)</f>
        <v>-117135.39865984849</v>
      </c>
      <c r="AD22" s="41">
        <f ca="1">IFERROR(Volume*IF(AD$5=0,0,IF(AD$5=1,0.5,1))*OFFSET(IFRS17_CF!AD22,0,-NewBusinessYear+1),0)</f>
        <v>-57451.665917032304</v>
      </c>
      <c r="AE22" s="41">
        <f ca="1">IFERROR(Volume*IF(AE$5=0,0,IF(AE$5=1,0.5,1))*OFFSET(IFRS17_CF!AE22,0,-NewBusinessYear+1),0)</f>
        <v>-59351.99769601236</v>
      </c>
      <c r="AF22" s="41">
        <f ca="1">IFERROR(Volume*IF(AF$5=0,0,IF(AF$5=1,0.5,1))*OFFSET(IFRS17_CF!AF22,0,-NewBusinessYear+1),0)</f>
        <v>-57632.578971180112</v>
      </c>
      <c r="AG22" s="41">
        <f ca="1">IFERROR(Volume*IF(AG$5=0,0,IF(AG$5=1,0.5,1))*OFFSET(IFRS17_CF!AG22,0,-NewBusinessYear+1),0)</f>
        <v>-52892.131861343521</v>
      </c>
      <c r="AH22" s="41">
        <f ca="1">IFERROR(Volume*IF(AH$5=0,0,IF(AH$5=1,0.5,1))*OFFSET(IFRS17_CF!AH22,0,-NewBusinessYear+1),0)</f>
        <v>-62201.384230838092</v>
      </c>
      <c r="AI22" s="41">
        <f ca="1">IFERROR(Volume*IF(AI$5=0,0,IF(AI$5=1,0.5,1))*OFFSET(IFRS17_CF!AI22,0,-NewBusinessYear+1),0)</f>
        <v>-37544.865010961767</v>
      </c>
      <c r="AJ22" s="41">
        <f ca="1">IFERROR(Volume*IF(AJ$5=0,0,IF(AJ$5=1,0.5,1))*OFFSET(IFRS17_CF!AJ22,0,-NewBusinessYear+1),0)</f>
        <v>-26594.235539571226</v>
      </c>
      <c r="AK22" s="41">
        <f ca="1">IFERROR(Volume*IF(AK$5=0,0,IF(AK$5=1,0.5,1))*OFFSET(IFRS17_CF!AK22,0,-NewBusinessYear+1),0)</f>
        <v>-17918.943514569484</v>
      </c>
      <c r="AL22" s="41">
        <f ca="1">IFERROR(Volume*IF(AL$5=0,0,IF(AL$5=1,0.5,1))*OFFSET(IFRS17_CF!AL22,0,-NewBusinessYear+1),0)</f>
        <v>-11607.491645022619</v>
      </c>
      <c r="AM22" s="41">
        <f ca="1">IFERROR(Volume*IF(AM$5=0,0,IF(AM$5=1,0.5,1))*OFFSET(IFRS17_CF!AM22,0,-NewBusinessYear+1),0)</f>
        <v>-8736.3472275159202</v>
      </c>
      <c r="AN22" s="41">
        <f ca="1">IFERROR(Volume*IF(AN$5=0,0,IF(AN$5=1,0.5,1))*OFFSET(IFRS17_CF!AN22,0,-NewBusinessYear+1),0)</f>
        <v>-11442.263512932001</v>
      </c>
      <c r="AO22" s="41">
        <f ca="1">IFERROR(Volume*IF(AO$5=0,0,IF(AO$5=1,0.5,1))*OFFSET(IFRS17_CF!AO22,0,-NewBusinessYear+1),0)</f>
        <v>0</v>
      </c>
      <c r="AP22" s="41">
        <f ca="1">IFERROR(Volume*IF(AP$5=0,0,IF(AP$5=1,0.5,1))*OFFSET(IFRS17_CF!AP22,0,-NewBusinessYear+1),0)</f>
        <v>0</v>
      </c>
      <c r="AQ22" s="41">
        <f ca="1">IFERROR(Volume*IF(AQ$5=0,0,IF(AQ$5=1,0.5,1))*OFFSET(IFRS17_CF!AQ22,0,-NewBusinessYear+1),0)</f>
        <v>0</v>
      </c>
      <c r="AR22" s="41">
        <f ca="1">IFERROR(Volume*IF(AR$5=0,0,IF(AR$5=1,0.5,1))*OFFSET(IFRS17_CF!AR22,0,-NewBusinessYear+1),0)</f>
        <v>0</v>
      </c>
      <c r="AS22" s="41">
        <f ca="1">IFERROR(Volume*IF(AS$5=0,0,IF(AS$5=1,0.5,1))*OFFSET(IFRS17_CF!AS22,0,-NewBusinessYear+1),0)</f>
        <v>0</v>
      </c>
      <c r="AT22" s="41">
        <f ca="1">IFERROR(Volume*IF(AT$5=0,0,IF(AT$5=1,0.5,1))*OFFSET(IFRS17_CF!AT22,0,-NewBusinessYear+1),0)</f>
        <v>0</v>
      </c>
      <c r="AU22" s="41">
        <f ca="1">IFERROR(Volume*IF(AU$5=0,0,IF(AU$5=1,0.5,1))*OFFSET(IFRS17_CF!AU22,0,-NewBusinessYear+1),0)</f>
        <v>0</v>
      </c>
      <c r="AV22" s="41">
        <f ca="1">IFERROR(Volume*IF(AV$5=0,0,IF(AV$5=1,0.5,1))*OFFSET(IFRS17_CF!AV22,0,-NewBusinessYear+1),0)</f>
        <v>0</v>
      </c>
      <c r="AW22" s="41">
        <f ca="1">IFERROR(Volume*IF(AW$5=0,0,IF(AW$5=1,0.5,1))*OFFSET(IFRS17_CF!AW22,0,-NewBusinessYear+1),0)</f>
        <v>0</v>
      </c>
      <c r="AX22" s="41">
        <f ca="1">IFERROR(Volume*IF(AX$5=0,0,IF(AX$5=1,0.5,1))*OFFSET(IFRS17_CF!AX22,0,-NewBusinessYear+1),0)</f>
        <v>0</v>
      </c>
      <c r="AY22" s="41">
        <f ca="1">IFERROR(Volume*IF(AY$5=0,0,IF(AY$5=1,0.5,1))*OFFSET(IFRS17_CF!AY22,0,-NewBusinessYear+1),0)</f>
        <v>0</v>
      </c>
      <c r="AZ22" s="41">
        <f ca="1">IFERROR(Volume*IF(AZ$5=0,0,IF(AZ$5=1,0.5,1))*OFFSET(IFRS17_CF!AZ22,0,-NewBusinessYear+1),0)</f>
        <v>0</v>
      </c>
      <c r="BA22" s="41">
        <f ca="1">IFERROR(Volume*IF(BA$5=0,0,IF(BA$5=1,0.5,1))*OFFSET(IFRS17_CF!BA22,0,-NewBusinessYear+1),0)</f>
        <v>0</v>
      </c>
      <c r="BB22" s="41">
        <f ca="1">IFERROR(Volume*IF(BB$5=0,0,IF(BB$5=1,0.5,1))*OFFSET(IFRS17_CF!BB22,0,-NewBusinessYear+1),0)</f>
        <v>0</v>
      </c>
      <c r="BC22" s="41">
        <f ca="1">IFERROR(Volume*IF(BC$5=0,0,IF(BC$5=1,0.5,1))*OFFSET(IFRS17_CF!BC22,0,-NewBusinessYear+1),0)</f>
        <v>0</v>
      </c>
      <c r="BD22" s="41">
        <f ca="1">IFERROR(Volume*IF(BD$5=0,0,IF(BD$5=1,0.5,1))*OFFSET(IFRS17_CF!BD22,0,-NewBusinessYear+1),0)</f>
        <v>0</v>
      </c>
      <c r="BE22" s="41">
        <f ca="1">IFERROR(Volume*IF(BE$5=0,0,IF(BE$5=1,0.5,1))*OFFSET(IFRS17_CF!BE22,0,-NewBusinessYear+1),0)</f>
        <v>0</v>
      </c>
      <c r="BF22" s="41">
        <f ca="1">IFERROR(Volume*IF(BF$5=0,0,IF(BF$5=1,0.5,1))*OFFSET(IFRS17_CF!BF22,0,-NewBusinessYear+1),0)</f>
        <v>0</v>
      </c>
      <c r="BG22" s="41">
        <f ca="1">IFERROR(Volume*IF(BG$5=0,0,IF(BG$5=1,0.5,1))*OFFSET(IFRS17_CF!BG22,0,-NewBusinessYear+1),0)</f>
        <v>0</v>
      </c>
      <c r="BH22" s="41">
        <f ca="1">IFERROR(Volume*IF(BH$5=0,0,IF(BH$5=1,0.5,1))*OFFSET(IFRS17_CF!BH22,0,-NewBusinessYear+1),0)</f>
        <v>0</v>
      </c>
      <c r="BI22" s="41">
        <f ca="1">IFERROR(Volume*IF(BI$5=0,0,IF(BI$5=1,0.5,1))*OFFSET(IFRS17_CF!BI22,0,-NewBusinessYear+1),0)</f>
        <v>0</v>
      </c>
      <c r="BJ22" s="41">
        <f ca="1">IFERROR(Volume*IF(BJ$5=0,0,IF(BJ$5=1,0.5,1))*OFFSET(IFRS17_CF!BJ22,0,-NewBusinessYear+1),0)</f>
        <v>0</v>
      </c>
      <c r="BK22" s="41">
        <f ca="1">IFERROR(Volume*IF(BK$5=0,0,IF(BK$5=1,0.5,1))*OFFSET(IFRS17_CF!BK22,0,-NewBusinessYear+1),0)</f>
        <v>0</v>
      </c>
      <c r="BL22" s="41">
        <f ca="1">IFERROR(Volume*IF(BL$5=0,0,IF(BL$5=1,0.5,1))*OFFSET(IFRS17_CF!BL22,0,-NewBusinessYear+1),0)</f>
        <v>0</v>
      </c>
      <c r="BM22" s="41">
        <f ca="1">IFERROR(Volume*IF(BM$5=0,0,IF(BM$5=1,0.5,1))*OFFSET(IFRS17_CF!BM22,0,-NewBusinessYear+1),0)</f>
        <v>0</v>
      </c>
      <c r="BN22" s="41">
        <f ca="1">IFERROR(Volume*IF(BN$5=0,0,IF(BN$5=1,0.5,1))*OFFSET(IFRS17_CF!BN22,0,-NewBusinessYear+1),0)</f>
        <v>0</v>
      </c>
      <c r="BO22" s="41">
        <f ca="1">IFERROR(Volume*IF(BO$5=0,0,IF(BO$5=1,0.5,1))*OFFSET(IFRS17_CF!BO22,0,-NewBusinessYear+1),0)</f>
        <v>0</v>
      </c>
      <c r="BP22" s="41">
        <f ca="1">IFERROR(Volume*IF(BP$5=0,0,IF(BP$5=1,0.5,1))*OFFSET(IFRS17_CF!BP22,0,-NewBusinessYear+1),0)</f>
        <v>0</v>
      </c>
      <c r="BQ22" s="41">
        <f ca="1">IFERROR(Volume*IF(BQ$5=0,0,IF(BQ$5=1,0.5,1))*OFFSET(IFRS17_CF!BQ22,0,-NewBusinessYear+1),0)</f>
        <v>0</v>
      </c>
      <c r="BR22" s="41">
        <f ca="1">IFERROR(Volume*IF(BR$5=0,0,IF(BR$5=1,0.5,1))*OFFSET(IFRS17_CF!BR22,0,-NewBusinessYear+1),0)</f>
        <v>0</v>
      </c>
      <c r="BS22" s="41">
        <f ca="1">IFERROR(Volume*IF(BS$5=0,0,IF(BS$5=1,0.5,1))*OFFSET(IFRS17_CF!BS22,0,-NewBusinessYear+1),0)</f>
        <v>0</v>
      </c>
      <c r="BT22" s="41">
        <f ca="1">IFERROR(Volume*IF(BT$5=0,0,IF(BT$5=1,0.5,1))*OFFSET(IFRS17_CF!BT22,0,-NewBusinessYear+1),0)</f>
        <v>0</v>
      </c>
      <c r="BU22" s="41">
        <f ca="1">IFERROR(Volume*IF(BU$5=0,0,IF(BU$5=1,0.5,1))*OFFSET(IFRS17_CF!BU22,0,-NewBusinessYear+1),0)</f>
        <v>0</v>
      </c>
      <c r="BV22" s="41">
        <f ca="1">IFERROR(Volume*IF(BV$5=0,0,IF(BV$5=1,0.5,1))*OFFSET(IFRS17_CF!BV22,0,-NewBusinessYear+1),0)</f>
        <v>0</v>
      </c>
      <c r="BW22" s="41">
        <f ca="1">IFERROR(Volume*IF(BW$5=0,0,IF(BW$5=1,0.5,1))*OFFSET(IFRS17_CF!BW22,0,-NewBusinessYear+1),0)</f>
        <v>0</v>
      </c>
      <c r="BX22" s="41">
        <f ca="1">IFERROR(Volume*IF(BX$5=0,0,IF(BX$5=1,0.5,1))*OFFSET(IFRS17_CF!BX22,0,-NewBusinessYear+1),0)</f>
        <v>0</v>
      </c>
      <c r="BY22" s="41">
        <f ca="1">IFERROR(Volume*IF(BY$5=0,0,IF(BY$5=1,0.5,1))*OFFSET(IFRS17_CF!BY22,0,-NewBusinessYear+1),0)</f>
        <v>0</v>
      </c>
      <c r="BZ22" s="41">
        <f ca="1">IFERROR(Volume*IF(BZ$5=0,0,IF(BZ$5=1,0.5,1))*OFFSET(IFRS17_CF!BZ22,0,-NewBusinessYear+1),0)</f>
        <v>0</v>
      </c>
      <c r="CA22" s="41">
        <f ca="1">IFERROR(Volume*IF(CA$5=0,0,IF(CA$5=1,0.5,1))*OFFSET(IFRS17_CF!CA22,0,-NewBusinessYear+1),0)</f>
        <v>0</v>
      </c>
      <c r="CB22" s="41">
        <f ca="1">IFERROR(Volume*IF(CB$5=0,0,IF(CB$5=1,0.5,1))*OFFSET(IFRS17_CF!CB22,0,-NewBusinessYear+1),0)</f>
        <v>0</v>
      </c>
      <c r="CC22" s="41">
        <f ca="1">IFERROR(Volume*IF(CC$5=0,0,IF(CC$5=1,0.5,1))*OFFSET(IFRS17_CF!CC22,0,-NewBusinessYear+1),0)</f>
        <v>0</v>
      </c>
      <c r="CD22" s="41">
        <f ca="1">IFERROR(Volume*IF(CD$5=0,0,IF(CD$5=1,0.5,1))*OFFSET(IFRS17_CF!CD22,0,-NewBusinessYear+1),0)</f>
        <v>0</v>
      </c>
      <c r="CE22" s="41">
        <f ca="1">IFERROR(Volume*IF(CE$5=0,0,IF(CE$5=1,0.5,1))*OFFSET(IFRS17_CF!CE22,0,-NewBusinessYear+1),0)</f>
        <v>0</v>
      </c>
      <c r="CF22" s="41">
        <f ca="1">IFERROR(Volume*IF(CF$5=0,0,IF(CF$5=1,0.5,1))*OFFSET(IFRS17_CF!CF22,0,-NewBusinessYear+1),0)</f>
        <v>0</v>
      </c>
      <c r="CG22" s="41">
        <f ca="1">IFERROR(Volume*IF(CG$5=0,0,IF(CG$5=1,0.5,1))*OFFSET(IFRS17_CF!CG22,0,-NewBusinessYear+1),0)</f>
        <v>0</v>
      </c>
      <c r="CH22" s="41">
        <f ca="1">IFERROR(Volume*IF(CH$5=0,0,IF(CH$5=1,0.5,1))*OFFSET(IFRS17_CF!CH22,0,-NewBusinessYear+1),0)</f>
        <v>0</v>
      </c>
      <c r="CI22" s="41">
        <f ca="1">IFERROR(Volume*IF(CI$5=0,0,IF(CI$5=1,0.5,1))*OFFSET(IFRS17_CF!CI22,0,-NewBusinessYear+1),0)</f>
        <v>0</v>
      </c>
      <c r="CJ22" s="41">
        <f ca="1">IFERROR(Volume*IF(CJ$5=0,0,IF(CJ$5=1,0.5,1))*OFFSET(IFRS17_CF!CJ22,0,-NewBusinessYear+1),0)</f>
        <v>0</v>
      </c>
      <c r="CK22" s="41">
        <f ca="1">IFERROR(Volume*IF(CK$5=0,0,IF(CK$5=1,0.5,1))*OFFSET(IFRS17_CF!CK22,0,-NewBusinessYear+1),0)</f>
        <v>0</v>
      </c>
      <c r="CL22" s="41">
        <f ca="1">IFERROR(Volume*IF(CL$5=0,0,IF(CL$5=1,0.5,1))*OFFSET(IFRS17_CF!CL22,0,-NewBusinessYear+1),0)</f>
        <v>0</v>
      </c>
      <c r="CM22" s="41">
        <f ca="1">IFERROR(Volume*IF(CM$5=0,0,IF(CM$5=1,0.5,1))*OFFSET(IFRS17_CF!CM22,0,-NewBusinessYear+1),0)</f>
        <v>0</v>
      </c>
      <c r="CN22" s="41">
        <f ca="1">IFERROR(Volume*IF(CN$5=0,0,IF(CN$5=1,0.5,1))*OFFSET(IFRS17_CF!CN22,0,-NewBusinessYear+1),0)</f>
        <v>0</v>
      </c>
      <c r="CO22" s="41">
        <f ca="1">IFERROR(Volume*IF(CO$5=0,0,IF(CO$5=1,0.5,1))*OFFSET(IFRS17_CF!CO22,0,-NewBusinessYear+1),0)</f>
        <v>0</v>
      </c>
      <c r="CP22" s="41">
        <f ca="1">IFERROR(Volume*IF(CP$5=0,0,IF(CP$5=1,0.5,1))*OFFSET(IFRS17_CF!CP22,0,-NewBusinessYear+1),0)</f>
        <v>0</v>
      </c>
      <c r="CQ22" s="41">
        <f ca="1">IFERROR(Volume*IF(CQ$5=0,0,IF(CQ$5=1,0.5,1))*OFFSET(IFRS17_CF!CQ22,0,-NewBusinessYear+1),0)</f>
        <v>0</v>
      </c>
      <c r="CR22" s="41">
        <f ca="1">IFERROR(Volume*IF(CR$5=0,0,IF(CR$5=1,0.5,1))*OFFSET(IFRS17_CF!CR22,0,-NewBusinessYear+1),0)</f>
        <v>0</v>
      </c>
      <c r="CS22" s="41">
        <f ca="1">IFERROR(Volume*IF(CS$5=0,0,IF(CS$5=1,0.5,1))*OFFSET(IFRS17_CF!CS22,0,-NewBusinessYear+1),0)</f>
        <v>0</v>
      </c>
      <c r="CT22" s="41">
        <f ca="1">IFERROR(Volume*IF(CT$5=0,0,IF(CT$5=1,0.5,1))*OFFSET(IFRS17_CF!CT22,0,-NewBusinessYear+1),0)</f>
        <v>0</v>
      </c>
      <c r="CU22" s="41">
        <f ca="1">IFERROR(Volume*IF(CU$5=0,0,IF(CU$5=1,0.5,1))*OFFSET(IFRS17_CF!CU22,0,-NewBusinessYear+1),0)</f>
        <v>0</v>
      </c>
      <c r="CV22" s="41">
        <f ca="1">IFERROR(Volume*IF(CV$5=0,0,IF(CV$5=1,0.5,1))*OFFSET(IFRS17_CF!CV22,0,-NewBusinessYear+1),0)</f>
        <v>0</v>
      </c>
      <c r="CW22" s="41">
        <f ca="1">IFERROR(Volume*IF(CW$5=0,0,IF(CW$5=1,0.5,1))*OFFSET(IFRS17_CF!CW22,0,-NewBusinessYear+1),0)</f>
        <v>0</v>
      </c>
      <c r="CX22" s="41">
        <f ca="1">IFERROR(Volume*IF(CX$5=0,0,IF(CX$5=1,0.5,1))*OFFSET(IFRS17_CF!CX22,0,-NewBusinessYear+1),0)</f>
        <v>0</v>
      </c>
      <c r="CY22" s="41">
        <f ca="1">IFERROR(Volume*IF(CY$5=0,0,IF(CY$5=1,0.5,1))*OFFSET(IFRS17_CF!CY22,0,-NewBusinessYear+1),0)</f>
        <v>0</v>
      </c>
      <c r="CZ22" s="41">
        <f ca="1">IFERROR(Volume*IF(CZ$5=0,0,IF(CZ$5=1,0.5,1))*OFFSET(IFRS17_CF!CZ22,0,-NewBusinessYear+1),0)</f>
        <v>0</v>
      </c>
      <c r="DA22" s="41">
        <f ca="1">IFERROR(Volume*IF(DA$5=0,0,IF(DA$5=1,0.5,1))*OFFSET(IFRS17_CF!DA22,0,-NewBusinessYear+1),0)</f>
        <v>0</v>
      </c>
      <c r="DB22" s="41">
        <f ca="1">IFERROR(Volume*IF(DB$5=0,0,IF(DB$5=1,0.5,1))*OFFSET(IFRS17_CF!DB22,0,-NewBusinessYear+1),0)</f>
        <v>0</v>
      </c>
      <c r="DC22" s="41">
        <f ca="1">IFERROR(Volume*IF(DC$5=0,0,IF(DC$5=1,0.5,1))*OFFSET(IFRS17_CF!DC22,0,-NewBusinessYear+1),0)</f>
        <v>0</v>
      </c>
      <c r="DD22" s="41">
        <f ca="1">IFERROR(Volume*IF(DD$5=0,0,IF(DD$5=1,0.5,1))*OFFSET(IFRS17_CF!DD22,0,-NewBusinessYear+1),0)</f>
        <v>0</v>
      </c>
      <c r="DE22" s="41">
        <f ca="1">IFERROR(Volume*IF(DE$5=0,0,IF(DE$5=1,0.5,1))*OFFSET(IFRS17_CF!DE22,0,-NewBusinessYear+1),0)</f>
        <v>0</v>
      </c>
      <c r="DF22" s="41">
        <f ca="1">IFERROR(Volume*IF(DF$5=0,0,IF(DF$5=1,0.5,1))*OFFSET(IFRS17_CF!DF22,0,-NewBusinessYear+1),0)</f>
        <v>0</v>
      </c>
      <c r="DG22" s="41">
        <f ca="1">IFERROR(Volume*IF(DG$5=0,0,IF(DG$5=1,0.5,1))*OFFSET(IFRS17_CF!DG22,0,-NewBusinessYear+1),0)</f>
        <v>0</v>
      </c>
      <c r="DH22" s="41">
        <f ca="1">IFERROR(Volume*IF(DH$5=0,0,IF(DH$5=1,0.5,1))*OFFSET(IFRS17_CF!DH22,0,-NewBusinessYear+1),0)</f>
        <v>0</v>
      </c>
      <c r="DI22" s="41">
        <f ca="1">IFERROR(Volume*IF(DI$5=0,0,IF(DI$5=1,0.5,1))*OFFSET(IFRS17_CF!DI22,0,-NewBusinessYear+1),0)</f>
        <v>0</v>
      </c>
      <c r="DJ22" s="41">
        <f ca="1">IFERROR(Volume*IF(DJ$5=0,0,IF(DJ$5=1,0.5,1))*OFFSET(IFRS17_CF!DJ22,0,-NewBusinessYear+1),0)</f>
        <v>0</v>
      </c>
      <c r="DK22" s="41">
        <f ca="1">IFERROR(Volume*IF(DK$5=0,0,IF(DK$5=1,0.5,1))*OFFSET(IFRS17_CF!DK22,0,-NewBusinessYear+1),0)</f>
        <v>0</v>
      </c>
      <c r="DL22" s="41">
        <f ca="1">IFERROR(Volume*IF(DL$5=0,0,IF(DL$5=1,0.5,1))*OFFSET(IFRS17_CF!DL22,0,-NewBusinessYear+1),0)</f>
        <v>0</v>
      </c>
      <c r="DM22" s="41">
        <f ca="1">IFERROR(Volume*IF(DM$5=0,0,IF(DM$5=1,0.5,1))*OFFSET(IFRS17_CF!DM22,0,-NewBusinessYear+1),0)</f>
        <v>0</v>
      </c>
      <c r="DN22" s="41">
        <f ca="1">IFERROR(Volume*IF(DN$5=0,0,IF(DN$5=1,0.5,1))*OFFSET(IFRS17_CF!DN22,0,-NewBusinessYear+1),0)</f>
        <v>0</v>
      </c>
      <c r="DO22" s="41">
        <f ca="1">IFERROR(Volume*IF(DO$5=0,0,IF(DO$5=1,0.5,1))*OFFSET(IFRS17_CF!DO22,0,-NewBusinessYear+1),0)</f>
        <v>0</v>
      </c>
      <c r="DP22" s="41">
        <f ca="1">IFERROR(Volume*IF(DP$5=0,0,IF(DP$5=1,0.5,1))*OFFSET(IFRS17_CF!DP22,0,-NewBusinessYear+1),0)</f>
        <v>0</v>
      </c>
      <c r="DQ22" s="41">
        <f ca="1">IFERROR(Volume*IF(DQ$5=0,0,IF(DQ$5=1,0.5,1))*OFFSET(IFRS17_CF!DQ22,0,-NewBusinessYear+1),0)</f>
        <v>0</v>
      </c>
      <c r="DR22" s="41">
        <f ca="1">IFERROR(Volume*IF(DR$5=0,0,IF(DR$5=1,0.5,1))*OFFSET(IFRS17_CF!DR22,0,-NewBusinessYear+1),0)</f>
        <v>0</v>
      </c>
      <c r="DS22" s="41">
        <f ca="1">IFERROR(Volume*IF(DS$5=0,0,IF(DS$5=1,0.5,1))*OFFSET(IFRS17_CF!DS22,0,-NewBusinessYear+1),0)</f>
        <v>0</v>
      </c>
      <c r="DT22" s="41">
        <f ca="1">IFERROR(Volume*IF(DT$5=0,0,IF(DT$5=1,0.5,1))*OFFSET(IFRS17_CF!DT22,0,-NewBusinessYear+1),0)</f>
        <v>0</v>
      </c>
      <c r="DU22" s="41">
        <f ca="1">IFERROR(Volume*IF(DU$5=0,0,IF(DU$5=1,0.5,1))*OFFSET(IFRS17_CF!DU22,0,-NewBusinessYear+1),0)</f>
        <v>0</v>
      </c>
      <c r="DV22" s="41">
        <f ca="1">IFERROR(Volume*IF(DV$5=0,0,IF(DV$5=1,0.5,1))*OFFSET(IFRS17_CF!DV22,0,-NewBusinessYear+1),0)</f>
        <v>0</v>
      </c>
      <c r="DW22" s="41">
        <f ca="1">IFERROR(Volume*IF(DW$5=0,0,IF(DW$5=1,0.5,1))*OFFSET(IFRS17_CF!DW22,0,-NewBusinessYear+1),0)</f>
        <v>0</v>
      </c>
      <c r="DX22" s="41">
        <f ca="1">IFERROR(Volume*IF(DX$5=0,0,IF(DX$5=1,0.5,1))*OFFSET(IFRS17_CF!DX22,0,-NewBusinessYear+1),0)</f>
        <v>0</v>
      </c>
      <c r="DY22" s="41">
        <f ca="1">IFERROR(Volume*IF(DY$5=0,0,IF(DY$5=1,0.5,1))*OFFSET(IFRS17_CF!DY22,0,-NewBusinessYear+1),0)</f>
        <v>0</v>
      </c>
      <c r="DZ22" s="41">
        <f ca="1">IFERROR(Volume*IF(DZ$5=0,0,IF(DZ$5=1,0.5,1))*OFFSET(IFRS17_CF!DZ22,0,-NewBusinessYear+1),0)</f>
        <v>0</v>
      </c>
      <c r="EA22" s="41">
        <f ca="1">IFERROR(Volume*IF(EA$5=0,0,IF(EA$5=1,0.5,1))*OFFSET(IFRS17_CF!EA22,0,-NewBusinessYear+1),0)</f>
        <v>0</v>
      </c>
      <c r="EB22" s="41">
        <f ca="1">IFERROR(Volume*IF(EB$5=0,0,IF(EB$5=1,0.5,1))*OFFSET(IFRS17_CF!EB22,0,-NewBusinessYear+1),0)</f>
        <v>0</v>
      </c>
      <c r="EC22" s="41">
        <f ca="1">IFERROR(Volume*IF(EC$5=0,0,IF(EC$5=1,0.5,1))*OFFSET(IFRS17_CF!EC22,0,-NewBusinessYear+1),0)</f>
        <v>0</v>
      </c>
      <c r="ED22" s="41">
        <f ca="1">IFERROR(Volume*IF(ED$5=0,0,IF(ED$5=1,0.5,1))*OFFSET(IFRS17_CF!ED22,0,-NewBusinessYear+1),0)</f>
        <v>0</v>
      </c>
      <c r="EE22" s="41">
        <f ca="1">IFERROR(Volume*IF(EE$5=0,0,IF(EE$5=1,0.5,1))*OFFSET(IFRS17_CF!EE22,0,-NewBusinessYear+1),0)</f>
        <v>0</v>
      </c>
      <c r="EF22" s="41">
        <f ca="1">IFERROR(Volume*IF(EF$5=0,0,IF(EF$5=1,0.5,1))*OFFSET(IFRS17_CF!EF22,0,-NewBusinessYear+1),0)</f>
        <v>0</v>
      </c>
      <c r="EG22" s="41">
        <f ca="1">IFERROR(Volume*IF(EG$5=0,0,IF(EG$5=1,0.5,1))*OFFSET(IFRS17_CF!EG22,0,-NewBusinessYear+1),0)</f>
        <v>0</v>
      </c>
      <c r="EH22" s="41">
        <f ca="1">IFERROR(Volume*IF(EH$5=0,0,IF(EH$5=1,0.5,1))*OFFSET(IFRS17_CF!EH22,0,-NewBusinessYear+1),0)</f>
        <v>0</v>
      </c>
      <c r="EI22" s="41">
        <f ca="1">IFERROR(Volume*IF(EI$5=0,0,IF(EI$5=1,0.5,1))*OFFSET(IFRS17_CF!EI22,0,-NewBusinessYear+1),0)</f>
        <v>0</v>
      </c>
      <c r="EJ22" s="41">
        <f ca="1">IFERROR(Volume*IF(EJ$5=0,0,IF(EJ$5=1,0.5,1))*OFFSET(IFRS17_CF!EJ22,0,-NewBusinessYear+1),0)</f>
        <v>0</v>
      </c>
      <c r="EK22" s="41">
        <f ca="1">IFERROR(Volume*IF(EK$5=0,0,IF(EK$5=1,0.5,1))*OFFSET(IFRS17_CF!EK22,0,-NewBusinessYear+1),0)</f>
        <v>0</v>
      </c>
      <c r="EL22" s="41">
        <f ca="1">IFERROR(Volume*IF(EL$5=0,0,IF(EL$5=1,0.5,1))*OFFSET(IFRS17_CF!EL22,0,-NewBusinessYear+1),0)</f>
        <v>0</v>
      </c>
      <c r="EM22" s="41">
        <f ca="1">IFERROR(Volume*IF(EM$5=0,0,IF(EM$5=1,0.5,1))*OFFSET(IFRS17_CF!EM22,0,-NewBusinessYear+1),0)</f>
        <v>0</v>
      </c>
      <c r="EN22" s="41">
        <f ca="1">IFERROR(Volume*IF(EN$5=0,0,IF(EN$5=1,0.5,1))*OFFSET(IFRS17_CF!EN22,0,-NewBusinessYear+1),0)</f>
        <v>0</v>
      </c>
      <c r="EO22" s="41">
        <f ca="1">IFERROR(Volume*IF(EO$5=0,0,IF(EO$5=1,0.5,1))*OFFSET(IFRS17_CF!EO22,0,-NewBusinessYear+1),0)</f>
        <v>0</v>
      </c>
      <c r="EP22" s="41">
        <f ca="1">IFERROR(Volume*IF(EP$5=0,0,IF(EP$5=1,0.5,1))*OFFSET(IFRS17_CF!EP22,0,-NewBusinessYear+1),0)</f>
        <v>0</v>
      </c>
      <c r="EQ22" s="41">
        <f ca="1">IFERROR(Volume*IF(EQ$5=0,0,IF(EQ$5=1,0.5,1))*OFFSET(IFRS17_CF!EQ22,0,-NewBusinessYear+1),0)</f>
        <v>0</v>
      </c>
      <c r="ER22" s="41">
        <f ca="1">IFERROR(Volume*IF(ER$5=0,0,IF(ER$5=1,0.5,1))*OFFSET(IFRS17_CF!ER22,0,-NewBusinessYear+1),0)</f>
        <v>0</v>
      </c>
      <c r="ES22" s="41">
        <f ca="1">IFERROR(Volume*IF(ES$5=0,0,IF(ES$5=1,0.5,1))*OFFSET(IFRS17_CF!ES22,0,-NewBusinessYear+1),0)</f>
        <v>0</v>
      </c>
      <c r="ET22" s="41">
        <f ca="1">IFERROR(Volume*IF(ET$5=0,0,IF(ET$5=1,0.5,1))*OFFSET(IFRS17_CF!ET22,0,-NewBusinessYear+1),0)</f>
        <v>0</v>
      </c>
      <c r="EU22" s="41">
        <f ca="1">IFERROR(Volume*IF(EU$5=0,0,IF(EU$5=1,0.5,1))*OFFSET(IFRS17_CF!EU22,0,-NewBusinessYear+1),0)</f>
        <v>0</v>
      </c>
      <c r="EV22" s="41">
        <f ca="1">IFERROR(Volume*IF(EV$5=0,0,IF(EV$5=1,0.5,1))*OFFSET(IFRS17_CF!EV22,0,-NewBusinessYear+1),0)</f>
        <v>0</v>
      </c>
      <c r="EW22" s="41">
        <f ca="1">IFERROR(Volume*IF(EW$5=0,0,IF(EW$5=1,0.5,1))*OFFSET(IFRS17_CF!EW22,0,-NewBusinessYear+1),0)</f>
        <v>0</v>
      </c>
      <c r="EX22" s="41">
        <f ca="1">IFERROR(Volume*IF(EX$5=0,0,IF(EX$5=1,0.5,1))*OFFSET(IFRS17_CF!EX22,0,-NewBusinessYear+1),0)</f>
        <v>0</v>
      </c>
      <c r="EY22" s="41">
        <f ca="1">IFERROR(Volume*IF(EY$5=0,0,IF(EY$5=1,0.5,1))*OFFSET(IFRS17_CF!EY22,0,-NewBusinessYear+1),0)</f>
        <v>0</v>
      </c>
      <c r="EZ22" s="41">
        <f ca="1">IFERROR(Volume*IF(EZ$5=0,0,IF(EZ$5=1,0.5,1))*OFFSET(IFRS17_CF!EZ22,0,-NewBusinessYear+1),0)</f>
        <v>0</v>
      </c>
      <c r="FA22" s="41">
        <f ca="1">IFERROR(Volume*IF(FA$5=0,0,IF(FA$5=1,0.5,1))*OFFSET(IFRS17_CF!FA22,0,-NewBusinessYear+1),0)</f>
        <v>0</v>
      </c>
      <c r="FB22" s="41">
        <f ca="1">IFERROR(Volume*IF(FB$5=0,0,IF(FB$5=1,0.5,1))*OFFSET(IFRS17_CF!FB22,0,-NewBusinessYear+1),0)</f>
        <v>0</v>
      </c>
      <c r="FC22" s="41">
        <f ca="1">IFERROR(Volume*IF(FC$5=0,0,IF(FC$5=1,0.5,1))*OFFSET(IFRS17_CF!FC22,0,-NewBusinessYear+1),0)</f>
        <v>0</v>
      </c>
      <c r="FD22" s="41">
        <f ca="1">IFERROR(Volume*IF(FD$5=0,0,IF(FD$5=1,0.5,1))*OFFSET(IFRS17_CF!FD22,0,-NewBusinessYear+1),0)</f>
        <v>0</v>
      </c>
      <c r="FE22" s="41">
        <f ca="1">IFERROR(Volume*IF(FE$5=0,0,IF(FE$5=1,0.5,1))*OFFSET(IFRS17_CF!FE22,0,-NewBusinessYear+1),0)</f>
        <v>0</v>
      </c>
      <c r="FF22" s="41">
        <f ca="1">IFERROR(Volume*IF(FF$5=0,0,IF(FF$5=1,0.5,1))*OFFSET(IFRS17_CF!FF22,0,-NewBusinessYear+1),0)</f>
        <v>0</v>
      </c>
      <c r="FG22" s="41">
        <f ca="1">IFERROR(Volume*IF(FG$5=0,0,IF(FG$5=1,0.5,1))*OFFSET(IFRS17_CF!FG22,0,-NewBusinessYear+1),0)</f>
        <v>0</v>
      </c>
      <c r="FH22" s="41">
        <f ca="1">IFERROR(Volume*IF(FH$5=0,0,IF(FH$5=1,0.5,1))*OFFSET(IFRS17_CF!FH22,0,-NewBusinessYear+1),0)</f>
        <v>0</v>
      </c>
      <c r="FI22" s="41">
        <f ca="1">IFERROR(Volume*IF(FI$5=0,0,IF(FI$5=1,0.5,1))*OFFSET(IFRS17_CF!FI22,0,-NewBusinessYear+1),0)</f>
        <v>0</v>
      </c>
      <c r="FJ22" s="41">
        <f ca="1">IFERROR(Volume*IF(FJ$5=0,0,IF(FJ$5=1,0.5,1))*OFFSET(IFRS17_CF!FJ22,0,-NewBusinessYear+1),0)</f>
        <v>0</v>
      </c>
      <c r="FK22" s="41">
        <f ca="1">IFERROR(Volume*IF(FK$5=0,0,IF(FK$5=1,0.5,1))*OFFSET(IFRS17_CF!FK22,0,-NewBusinessYear+1),0)</f>
        <v>0</v>
      </c>
      <c r="FL22" s="41">
        <f ca="1">IFERROR(Volume*IF(FL$5=0,0,IF(FL$5=1,0.5,1))*OFFSET(IFRS17_CF!FL22,0,-NewBusinessYear+1),0)</f>
        <v>0</v>
      </c>
      <c r="FM22" s="41">
        <f ca="1">IFERROR(Volume*IF(FM$5=0,0,IF(FM$5=1,0.5,1))*OFFSET(IFRS17_CF!FM22,0,-NewBusinessYear+1),0)</f>
        <v>0</v>
      </c>
      <c r="FN22" s="41">
        <f ca="1">IFERROR(Volume*IF(FN$5=0,0,IF(FN$5=1,0.5,1))*OFFSET(IFRS17_CF!FN22,0,-NewBusinessYear+1),0)</f>
        <v>0</v>
      </c>
      <c r="FO22" s="41">
        <f ca="1">IFERROR(Volume*IF(FO$5=0,0,IF(FO$5=1,0.5,1))*OFFSET(IFRS17_CF!FO22,0,-NewBusinessYear+1),0)</f>
        <v>0</v>
      </c>
      <c r="FP22" s="41">
        <f ca="1">IFERROR(Volume*IF(FP$5=0,0,IF(FP$5=1,0.5,1))*OFFSET(IFRS17_CF!FP22,0,-NewBusinessYear+1),0)</f>
        <v>0</v>
      </c>
      <c r="FQ22" s="41">
        <f ca="1">IFERROR(Volume*IF(FQ$5=0,0,IF(FQ$5=1,0.5,1))*OFFSET(IFRS17_CF!FQ22,0,-NewBusinessYear+1),0)</f>
        <v>0</v>
      </c>
      <c r="FR22" s="41">
        <f ca="1">IFERROR(Volume*IF(FR$5=0,0,IF(FR$5=1,0.5,1))*OFFSET(IFRS17_CF!FR22,0,-NewBusinessYear+1),0)</f>
        <v>0</v>
      </c>
      <c r="FS22" s="41">
        <f ca="1">IFERROR(Volume*IF(FS$5=0,0,IF(FS$5=1,0.5,1))*OFFSET(IFRS17_CF!FS22,0,-NewBusinessYear+1),0)</f>
        <v>0</v>
      </c>
      <c r="FT22" s="41">
        <f ca="1">IFERROR(Volume*IF(FT$5=0,0,IF(FT$5=1,0.5,1))*OFFSET(IFRS17_CF!FT22,0,-NewBusinessYear+1),0)</f>
        <v>0</v>
      </c>
      <c r="FU22" s="41">
        <f ca="1">IFERROR(Volume*IF(FU$5=0,0,IF(FU$5=1,0.5,1))*OFFSET(IFRS17_CF!FU22,0,-NewBusinessYear+1),0)</f>
        <v>0</v>
      </c>
      <c r="FV22" s="41">
        <f ca="1">IFERROR(Volume*IF(FV$5=0,0,IF(FV$5=1,0.5,1))*OFFSET(IFRS17_CF!FV22,0,-NewBusinessYear+1),0)</f>
        <v>0</v>
      </c>
      <c r="FW22" s="41">
        <f ca="1">IFERROR(Volume*IF(FW$5=0,0,IF(FW$5=1,0.5,1))*OFFSET(IFRS17_CF!FW22,0,-NewBusinessYear+1),0)</f>
        <v>0</v>
      </c>
      <c r="FX22" s="41">
        <f ca="1">IFERROR(Volume*IF(FX$5=0,0,IF(FX$5=1,0.5,1))*OFFSET(IFRS17_CF!FX22,0,-NewBusinessYear+1),0)</f>
        <v>0</v>
      </c>
      <c r="FY22" s="41">
        <f ca="1">IFERROR(Volume*IF(FY$5=0,0,IF(FY$5=1,0.5,1))*OFFSET(IFRS17_CF!FY22,0,-NewBusinessYear+1),0)</f>
        <v>0</v>
      </c>
      <c r="FZ22" s="41">
        <f ca="1">IFERROR(Volume*IF(FZ$5=0,0,IF(FZ$5=1,0.5,1))*OFFSET(IFRS17_CF!FZ22,0,-NewBusinessYear+1),0)</f>
        <v>0</v>
      </c>
      <c r="GA22" s="41">
        <f ca="1">IFERROR(Volume*IF(GA$5=0,0,IF(GA$5=1,0.5,1))*OFFSET(IFRS17_CF!GA22,0,-NewBusinessYear+1),0)</f>
        <v>0</v>
      </c>
      <c r="GB22" s="41">
        <f ca="1">IFERROR(Volume*IF(GB$5=0,0,IF(GB$5=1,0.5,1))*OFFSET(IFRS17_CF!GB22,0,-NewBusinessYear+1),0)</f>
        <v>0</v>
      </c>
      <c r="GC22" s="41">
        <f ca="1">IFERROR(Volume*IF(GC$5=0,0,IF(GC$5=1,0.5,1))*OFFSET(IFRS17_CF!GC22,0,-NewBusinessYear+1),0)</f>
        <v>0</v>
      </c>
      <c r="GD22" s="41">
        <f ca="1">IFERROR(Volume*IF(GD$5=0,0,IF(GD$5=1,0.5,1))*OFFSET(IFRS17_CF!GD22,0,-NewBusinessYear+1),0)</f>
        <v>0</v>
      </c>
      <c r="GE22" s="41">
        <f ca="1">IFERROR(Volume*IF(GE$5=0,0,IF(GE$5=1,0.5,1))*OFFSET(IFRS17_CF!GE22,0,-NewBusinessYear+1),0)</f>
        <v>0</v>
      </c>
      <c r="GF22" s="41">
        <f ca="1">IFERROR(Volume*IF(GF$5=0,0,IF(GF$5=1,0.5,1))*OFFSET(IFRS17_CF!GF22,0,-NewBusinessYear+1),0)</f>
        <v>0</v>
      </c>
      <c r="GG22" s="41">
        <f ca="1">IFERROR(Volume*IF(GG$5=0,0,IF(GG$5=1,0.5,1))*OFFSET(IFRS17_CF!GG22,0,-NewBusinessYear+1),0)</f>
        <v>0</v>
      </c>
      <c r="GH22" s="41">
        <f ca="1">IFERROR(Volume*IF(GH$5=0,0,IF(GH$5=1,0.5,1))*OFFSET(IFRS17_CF!GH22,0,-NewBusinessYear+1),0)</f>
        <v>0</v>
      </c>
      <c r="GI22" s="41">
        <f ca="1">IFERROR(Volume*IF(GI$5=0,0,IF(GI$5=1,0.5,1))*OFFSET(IFRS17_CF!GI22,0,-NewBusinessYear+1),0)</f>
        <v>0</v>
      </c>
      <c r="GJ22" s="41">
        <f ca="1">IFERROR(Volume*IF(GJ$5=0,0,IF(GJ$5=1,0.5,1))*OFFSET(IFRS17_CF!GJ22,0,-NewBusinessYear+1),0)</f>
        <v>0</v>
      </c>
    </row>
    <row r="23" spans="2:192" x14ac:dyDescent="0.3">
      <c r="E23" s="77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8"/>
      <c r="AS23" s="88"/>
      <c r="AT23" s="88"/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/>
      <c r="BG23" s="88"/>
      <c r="BH23" s="88"/>
      <c r="BI23" s="88"/>
      <c r="BJ23" s="88"/>
      <c r="BK23" s="88"/>
      <c r="BL23" s="88"/>
      <c r="BM23" s="88"/>
      <c r="BN23" s="88"/>
      <c r="BO23" s="88"/>
      <c r="BP23" s="88"/>
      <c r="BQ23" s="88"/>
      <c r="BR23" s="88"/>
      <c r="BS23" s="88"/>
      <c r="BT23" s="88"/>
      <c r="BU23" s="88"/>
      <c r="BV23" s="88"/>
      <c r="BW23" s="88"/>
      <c r="BX23" s="88"/>
      <c r="BY23" s="88"/>
      <c r="BZ23" s="88"/>
      <c r="CA23" s="88"/>
      <c r="CB23" s="88"/>
      <c r="CC23" s="88"/>
      <c r="CD23" s="88"/>
      <c r="CE23" s="88"/>
      <c r="CF23" s="88"/>
      <c r="CG23" s="88"/>
      <c r="CH23" s="88"/>
      <c r="CI23" s="88"/>
      <c r="CJ23" s="88"/>
      <c r="CK23" s="88"/>
      <c r="CL23" s="88"/>
      <c r="CM23" s="88"/>
      <c r="CN23" s="88"/>
      <c r="CO23" s="88"/>
      <c r="CP23" s="88"/>
      <c r="CQ23" s="88"/>
      <c r="CR23" s="88"/>
      <c r="CS23" s="88"/>
      <c r="CT23" s="88"/>
      <c r="CU23" s="88"/>
      <c r="CV23" s="88"/>
      <c r="CW23" s="88"/>
      <c r="CX23" s="88"/>
      <c r="CY23" s="88"/>
      <c r="CZ23" s="88"/>
      <c r="DA23" s="88"/>
      <c r="DB23" s="88"/>
      <c r="DC23" s="88"/>
      <c r="DD23" s="88"/>
      <c r="DE23" s="88"/>
      <c r="DF23" s="88"/>
      <c r="DG23" s="88"/>
      <c r="DH23" s="88"/>
      <c r="DI23" s="88"/>
      <c r="DJ23" s="88"/>
      <c r="DK23" s="88"/>
      <c r="DL23" s="88"/>
      <c r="DM23" s="88"/>
      <c r="DN23" s="88"/>
      <c r="DO23" s="88"/>
      <c r="DP23" s="88"/>
      <c r="DQ23" s="88"/>
      <c r="DR23" s="88"/>
      <c r="DS23" s="88"/>
      <c r="DT23" s="88"/>
      <c r="DU23" s="88"/>
      <c r="DV23" s="88"/>
      <c r="DW23" s="88"/>
      <c r="DX23" s="88"/>
      <c r="DY23" s="88"/>
      <c r="DZ23" s="88"/>
      <c r="EA23" s="88"/>
      <c r="EB23" s="88"/>
      <c r="EC23" s="88"/>
      <c r="ED23" s="88"/>
      <c r="EE23" s="88"/>
      <c r="EF23" s="88"/>
      <c r="EG23" s="88"/>
      <c r="EH23" s="88"/>
      <c r="EI23" s="88"/>
      <c r="EJ23" s="88"/>
      <c r="EK23" s="88"/>
      <c r="EL23" s="88"/>
      <c r="EM23" s="88"/>
      <c r="EN23" s="88"/>
      <c r="EO23" s="88"/>
      <c r="EP23" s="88"/>
      <c r="EQ23" s="88"/>
      <c r="ER23" s="88"/>
      <c r="ES23" s="88"/>
      <c r="ET23" s="88"/>
      <c r="EU23" s="88"/>
      <c r="EV23" s="88"/>
      <c r="EW23" s="88"/>
      <c r="EX23" s="88"/>
      <c r="EY23" s="88"/>
      <c r="EZ23" s="88"/>
      <c r="FA23" s="88"/>
      <c r="FB23" s="88"/>
      <c r="FC23" s="88"/>
      <c r="FD23" s="88"/>
      <c r="FE23" s="88"/>
      <c r="FF23" s="88"/>
      <c r="FG23" s="88"/>
      <c r="FH23" s="88"/>
      <c r="FI23" s="88"/>
      <c r="FJ23" s="88"/>
      <c r="FK23" s="88"/>
      <c r="FL23" s="88"/>
      <c r="FM23" s="88"/>
      <c r="FN23" s="88"/>
      <c r="FO23" s="88"/>
      <c r="FP23" s="88"/>
      <c r="FQ23" s="88"/>
      <c r="FR23" s="88"/>
      <c r="FS23" s="88"/>
      <c r="FT23" s="88"/>
      <c r="FU23" s="88"/>
      <c r="FV23" s="88"/>
      <c r="FW23" s="88"/>
      <c r="FX23" s="88"/>
      <c r="FY23" s="88"/>
      <c r="FZ23" s="88"/>
      <c r="GA23" s="88"/>
      <c r="GB23" s="88"/>
      <c r="GC23" s="88"/>
      <c r="GD23" s="88"/>
      <c r="GE23" s="88"/>
      <c r="GF23" s="88"/>
      <c r="GG23" s="88"/>
      <c r="GH23" s="88"/>
      <c r="GI23" s="88"/>
      <c r="GJ23" s="88"/>
    </row>
    <row r="24" spans="2:192" x14ac:dyDescent="0.3">
      <c r="C24" s="37" t="s">
        <v>461</v>
      </c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8"/>
      <c r="AI24" s="88"/>
      <c r="AJ24" s="88"/>
      <c r="AK24" s="88"/>
      <c r="AL24" s="88"/>
      <c r="AM24" s="88"/>
      <c r="AN24" s="88"/>
      <c r="AO24" s="88"/>
      <c r="AP24" s="88"/>
      <c r="AQ24" s="88"/>
      <c r="AR24" s="88"/>
      <c r="AS24" s="88"/>
      <c r="AT24" s="88"/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/>
      <c r="BG24" s="88"/>
      <c r="BH24" s="88"/>
      <c r="BI24" s="88"/>
      <c r="BJ24" s="88"/>
      <c r="BK24" s="88"/>
      <c r="BL24" s="88"/>
      <c r="BM24" s="88"/>
      <c r="BN24" s="88"/>
      <c r="BO24" s="88"/>
      <c r="BP24" s="88"/>
      <c r="BQ24" s="88"/>
      <c r="BR24" s="88"/>
      <c r="BS24" s="88"/>
    </row>
    <row r="25" spans="2:192" x14ac:dyDescent="0.3">
      <c r="B25" s="35" t="s">
        <v>441</v>
      </c>
      <c r="C25" s="30" t="s">
        <v>442</v>
      </c>
      <c r="D25" s="38"/>
      <c r="E25" s="231" t="s">
        <v>462</v>
      </c>
      <c r="F25" s="90">
        <f ca="1">F14</f>
        <v>0</v>
      </c>
      <c r="G25" s="90">
        <f t="shared" ref="G25:BR29" ca="1" si="28">G14</f>
        <v>0</v>
      </c>
      <c r="H25" s="38">
        <f t="shared" ca="1" si="28"/>
        <v>0</v>
      </c>
      <c r="I25" s="38">
        <f t="shared" ca="1" si="28"/>
        <v>0</v>
      </c>
      <c r="J25" s="38">
        <f t="shared" ca="1" si="28"/>
        <v>0</v>
      </c>
      <c r="K25" s="38">
        <f t="shared" ca="1" si="28"/>
        <v>0</v>
      </c>
      <c r="L25" s="38">
        <f t="shared" ca="1" si="28"/>
        <v>0</v>
      </c>
      <c r="M25" s="38">
        <f t="shared" ca="1" si="28"/>
        <v>0</v>
      </c>
      <c r="N25" s="38">
        <f t="shared" ca="1" si="28"/>
        <v>0</v>
      </c>
      <c r="O25" s="38">
        <f t="shared" ca="1" si="28"/>
        <v>771770.00807533844</v>
      </c>
      <c r="P25" s="38">
        <f t="shared" ca="1" si="28"/>
        <v>985915.57780178241</v>
      </c>
      <c r="Q25" s="38">
        <f t="shared" ca="1" si="28"/>
        <v>776477.89253017714</v>
      </c>
      <c r="R25" s="38">
        <f t="shared" ca="1" si="28"/>
        <v>684741.59892768622</v>
      </c>
      <c r="S25" s="38">
        <f t="shared" ca="1" si="28"/>
        <v>602675.94158466882</v>
      </c>
      <c r="T25" s="38">
        <f t="shared" ca="1" si="28"/>
        <v>530724.06994660164</v>
      </c>
      <c r="U25" s="38">
        <f t="shared" ca="1" si="28"/>
        <v>466849.6172326348</v>
      </c>
      <c r="V25" s="38">
        <f t="shared" ca="1" si="28"/>
        <v>408825.81617887889</v>
      </c>
      <c r="W25" s="38">
        <f t="shared" ca="1" si="28"/>
        <v>356292.34040994494</v>
      </c>
      <c r="X25" s="38">
        <f t="shared" ca="1" si="28"/>
        <v>308894.65217805124</v>
      </c>
      <c r="Y25" s="38">
        <f t="shared" ca="1" si="28"/>
        <v>266269.91318579222</v>
      </c>
      <c r="Z25" s="38">
        <f t="shared" ca="1" si="28"/>
        <v>228064.14798377088</v>
      </c>
      <c r="AA25" s="38">
        <f t="shared" ca="1" si="28"/>
        <v>192772.53441624084</v>
      </c>
      <c r="AB25" s="38">
        <f t="shared" ca="1" si="28"/>
        <v>160469.88937969631</v>
      </c>
      <c r="AC25" s="38">
        <f t="shared" ca="1" si="28"/>
        <v>131236.10572681684</v>
      </c>
      <c r="AD25" s="38">
        <f t="shared" ca="1" si="28"/>
        <v>105144.48038398576</v>
      </c>
      <c r="AE25" s="38">
        <f t="shared" ca="1" si="28"/>
        <v>82247.607937191438</v>
      </c>
      <c r="AF25" s="38">
        <f t="shared" ca="1" si="28"/>
        <v>62561.4790237712</v>
      </c>
      <c r="AG25" s="38">
        <f t="shared" ca="1" si="28"/>
        <v>46049.049091260866</v>
      </c>
      <c r="AH25" s="38">
        <f t="shared" ca="1" si="28"/>
        <v>32605.268222130246</v>
      </c>
      <c r="AI25" s="38">
        <f t="shared" ca="1" si="28"/>
        <v>22046.250821028687</v>
      </c>
      <c r="AJ25" s="38">
        <f t="shared" ca="1" si="28"/>
        <v>14105.679664140589</v>
      </c>
      <c r="AK25" s="38">
        <f t="shared" ca="1" si="28"/>
        <v>8714.5238251346636</v>
      </c>
      <c r="AL25" s="38">
        <f t="shared" ca="1" si="28"/>
        <v>5205.4270861536224</v>
      </c>
      <c r="AM25" s="38">
        <f t="shared" ca="1" si="28"/>
        <v>3001.4899197511409</v>
      </c>
      <c r="AN25" s="38">
        <f t="shared" ca="1" si="28"/>
        <v>1666.1608247116985</v>
      </c>
      <c r="AO25" s="38">
        <f t="shared" ca="1" si="28"/>
        <v>0</v>
      </c>
      <c r="AP25" s="38">
        <f t="shared" ca="1" si="28"/>
        <v>0</v>
      </c>
      <c r="AQ25" s="38">
        <f t="shared" ca="1" si="28"/>
        <v>0</v>
      </c>
      <c r="AR25" s="38">
        <f t="shared" ca="1" si="28"/>
        <v>0</v>
      </c>
      <c r="AS25" s="38">
        <f t="shared" ca="1" si="28"/>
        <v>0</v>
      </c>
      <c r="AT25" s="38">
        <f t="shared" ca="1" si="28"/>
        <v>0</v>
      </c>
      <c r="AU25" s="38">
        <f t="shared" ca="1" si="28"/>
        <v>0</v>
      </c>
      <c r="AV25" s="38">
        <f t="shared" ca="1" si="28"/>
        <v>0</v>
      </c>
      <c r="AW25" s="38">
        <f t="shared" ca="1" si="28"/>
        <v>0</v>
      </c>
      <c r="AX25" s="38">
        <f t="shared" ca="1" si="28"/>
        <v>0</v>
      </c>
      <c r="AY25" s="38">
        <f t="shared" ca="1" si="28"/>
        <v>0</v>
      </c>
      <c r="AZ25" s="38">
        <f t="shared" ca="1" si="28"/>
        <v>0</v>
      </c>
      <c r="BA25" s="38">
        <f t="shared" ca="1" si="28"/>
        <v>0</v>
      </c>
      <c r="BB25" s="38">
        <f t="shared" ca="1" si="28"/>
        <v>0</v>
      </c>
      <c r="BC25" s="38">
        <f t="shared" ca="1" si="28"/>
        <v>0</v>
      </c>
      <c r="BD25" s="38">
        <f t="shared" ca="1" si="28"/>
        <v>0</v>
      </c>
      <c r="BE25" s="38">
        <f t="shared" ca="1" si="28"/>
        <v>0</v>
      </c>
      <c r="BF25" s="38">
        <f t="shared" ca="1" si="28"/>
        <v>0</v>
      </c>
      <c r="BG25" s="38">
        <f t="shared" ca="1" si="28"/>
        <v>0</v>
      </c>
      <c r="BH25" s="38">
        <f t="shared" ca="1" si="28"/>
        <v>0</v>
      </c>
      <c r="BI25" s="38">
        <f t="shared" ca="1" si="28"/>
        <v>0</v>
      </c>
      <c r="BJ25" s="38">
        <f t="shared" ca="1" si="28"/>
        <v>0</v>
      </c>
      <c r="BK25" s="38">
        <f t="shared" ca="1" si="28"/>
        <v>0</v>
      </c>
      <c r="BL25" s="38">
        <f t="shared" ca="1" si="28"/>
        <v>0</v>
      </c>
      <c r="BM25" s="38">
        <f t="shared" ca="1" si="28"/>
        <v>0</v>
      </c>
      <c r="BN25" s="38">
        <f t="shared" ca="1" si="28"/>
        <v>0</v>
      </c>
      <c r="BO25" s="38">
        <f t="shared" ca="1" si="28"/>
        <v>0</v>
      </c>
      <c r="BP25" s="38">
        <f t="shared" ca="1" si="28"/>
        <v>0</v>
      </c>
      <c r="BQ25" s="38">
        <f t="shared" ca="1" si="28"/>
        <v>0</v>
      </c>
      <c r="BR25" s="38">
        <f t="shared" ca="1" si="28"/>
        <v>0</v>
      </c>
      <c r="BS25" s="38">
        <f t="shared" ref="BS25:ED28" ca="1" si="29">BS14</f>
        <v>0</v>
      </c>
      <c r="BT25" s="38">
        <f t="shared" ca="1" si="29"/>
        <v>0</v>
      </c>
      <c r="BU25" s="38">
        <f t="shared" ca="1" si="29"/>
        <v>0</v>
      </c>
      <c r="BV25" s="38">
        <f t="shared" ca="1" si="29"/>
        <v>0</v>
      </c>
      <c r="BW25" s="38">
        <f t="shared" ca="1" si="29"/>
        <v>0</v>
      </c>
      <c r="BX25" s="38">
        <f t="shared" ca="1" si="29"/>
        <v>0</v>
      </c>
      <c r="BY25" s="38">
        <f t="shared" ca="1" si="29"/>
        <v>0</v>
      </c>
      <c r="BZ25" s="38">
        <f t="shared" ca="1" si="29"/>
        <v>0</v>
      </c>
      <c r="CA25" s="38">
        <f t="shared" ca="1" si="29"/>
        <v>0</v>
      </c>
      <c r="CB25" s="38">
        <f t="shared" ca="1" si="29"/>
        <v>0</v>
      </c>
      <c r="CC25" s="38">
        <f t="shared" ca="1" si="29"/>
        <v>0</v>
      </c>
      <c r="CD25" s="38">
        <f t="shared" ca="1" si="29"/>
        <v>0</v>
      </c>
      <c r="CE25" s="38">
        <f t="shared" ca="1" si="29"/>
        <v>0</v>
      </c>
      <c r="CF25" s="38">
        <f t="shared" ca="1" si="29"/>
        <v>0</v>
      </c>
      <c r="CG25" s="38">
        <f t="shared" ca="1" si="29"/>
        <v>0</v>
      </c>
      <c r="CH25" s="38">
        <f t="shared" ca="1" si="29"/>
        <v>0</v>
      </c>
      <c r="CI25" s="38">
        <f t="shared" ca="1" si="29"/>
        <v>0</v>
      </c>
      <c r="CJ25" s="38">
        <f t="shared" ca="1" si="29"/>
        <v>0</v>
      </c>
      <c r="CK25" s="38">
        <f t="shared" ca="1" si="29"/>
        <v>0</v>
      </c>
      <c r="CL25" s="38">
        <f t="shared" ca="1" si="29"/>
        <v>0</v>
      </c>
      <c r="CM25" s="38">
        <f t="shared" ca="1" si="29"/>
        <v>0</v>
      </c>
      <c r="CN25" s="38">
        <f t="shared" ca="1" si="29"/>
        <v>0</v>
      </c>
      <c r="CO25" s="38">
        <f t="shared" ca="1" si="29"/>
        <v>0</v>
      </c>
      <c r="CP25" s="38">
        <f t="shared" ca="1" si="29"/>
        <v>0</v>
      </c>
      <c r="CQ25" s="38">
        <f t="shared" ca="1" si="29"/>
        <v>0</v>
      </c>
      <c r="CR25" s="38">
        <f t="shared" ca="1" si="29"/>
        <v>0</v>
      </c>
      <c r="CS25" s="38">
        <f t="shared" ca="1" si="29"/>
        <v>0</v>
      </c>
      <c r="CT25" s="38">
        <f t="shared" ca="1" si="29"/>
        <v>0</v>
      </c>
      <c r="CU25" s="38">
        <f t="shared" ca="1" si="29"/>
        <v>0</v>
      </c>
      <c r="CV25" s="38">
        <f t="shared" ca="1" si="29"/>
        <v>0</v>
      </c>
      <c r="CW25" s="38">
        <f t="shared" ca="1" si="29"/>
        <v>0</v>
      </c>
      <c r="CX25" s="38">
        <f t="shared" ca="1" si="29"/>
        <v>0</v>
      </c>
      <c r="CY25" s="38">
        <f t="shared" ca="1" si="29"/>
        <v>0</v>
      </c>
      <c r="CZ25" s="38">
        <f t="shared" ca="1" si="29"/>
        <v>0</v>
      </c>
      <c r="DA25" s="38">
        <f t="shared" ca="1" si="29"/>
        <v>0</v>
      </c>
      <c r="DB25" s="38">
        <f t="shared" ca="1" si="29"/>
        <v>0</v>
      </c>
      <c r="DC25" s="38">
        <f t="shared" ca="1" si="29"/>
        <v>0</v>
      </c>
      <c r="DD25" s="38">
        <f t="shared" ca="1" si="29"/>
        <v>0</v>
      </c>
      <c r="DE25" s="38">
        <f t="shared" ca="1" si="29"/>
        <v>0</v>
      </c>
      <c r="DF25" s="38">
        <f t="shared" ca="1" si="29"/>
        <v>0</v>
      </c>
      <c r="DG25" s="38">
        <f t="shared" ca="1" si="29"/>
        <v>0</v>
      </c>
      <c r="DH25" s="38">
        <f t="shared" ca="1" si="29"/>
        <v>0</v>
      </c>
      <c r="DI25" s="38">
        <f t="shared" ca="1" si="29"/>
        <v>0</v>
      </c>
      <c r="DJ25" s="38">
        <f t="shared" ca="1" si="29"/>
        <v>0</v>
      </c>
      <c r="DK25" s="38">
        <f t="shared" ca="1" si="29"/>
        <v>0</v>
      </c>
      <c r="DL25" s="38">
        <f t="shared" ca="1" si="29"/>
        <v>0</v>
      </c>
      <c r="DM25" s="38">
        <f t="shared" ca="1" si="29"/>
        <v>0</v>
      </c>
      <c r="DN25" s="38">
        <f t="shared" ca="1" si="29"/>
        <v>0</v>
      </c>
      <c r="DO25" s="38">
        <f t="shared" ca="1" si="29"/>
        <v>0</v>
      </c>
      <c r="DP25" s="38">
        <f t="shared" ca="1" si="29"/>
        <v>0</v>
      </c>
      <c r="DQ25" s="38">
        <f t="shared" ca="1" si="29"/>
        <v>0</v>
      </c>
      <c r="DR25" s="38">
        <f t="shared" ca="1" si="29"/>
        <v>0</v>
      </c>
      <c r="DS25" s="38">
        <f t="shared" ca="1" si="29"/>
        <v>0</v>
      </c>
      <c r="DT25" s="38">
        <f t="shared" ca="1" si="29"/>
        <v>0</v>
      </c>
      <c r="DU25" s="38">
        <f t="shared" ca="1" si="29"/>
        <v>0</v>
      </c>
      <c r="DV25" s="38">
        <f t="shared" ca="1" si="29"/>
        <v>0</v>
      </c>
      <c r="DW25" s="38">
        <f t="shared" ca="1" si="29"/>
        <v>0</v>
      </c>
      <c r="DX25" s="38">
        <f t="shared" ca="1" si="29"/>
        <v>0</v>
      </c>
      <c r="DY25" s="38">
        <f t="shared" ca="1" si="29"/>
        <v>0</v>
      </c>
      <c r="DZ25" s="38">
        <f t="shared" ca="1" si="29"/>
        <v>0</v>
      </c>
      <c r="EA25" s="38">
        <f t="shared" ca="1" si="29"/>
        <v>0</v>
      </c>
      <c r="EB25" s="38">
        <f t="shared" ca="1" si="29"/>
        <v>0</v>
      </c>
      <c r="EC25" s="38">
        <f t="shared" ca="1" si="29"/>
        <v>0</v>
      </c>
      <c r="ED25" s="38">
        <f t="shared" ca="1" si="29"/>
        <v>0</v>
      </c>
      <c r="EE25" s="38">
        <f t="shared" ref="EE25:GJ27" ca="1" si="30">EE14</f>
        <v>0</v>
      </c>
      <c r="EF25" s="38">
        <f t="shared" ca="1" si="30"/>
        <v>0</v>
      </c>
      <c r="EG25" s="38">
        <f t="shared" ca="1" si="30"/>
        <v>0</v>
      </c>
      <c r="EH25" s="38">
        <f t="shared" ca="1" si="30"/>
        <v>0</v>
      </c>
      <c r="EI25" s="38">
        <f t="shared" ca="1" si="30"/>
        <v>0</v>
      </c>
      <c r="EJ25" s="38">
        <f t="shared" ca="1" si="30"/>
        <v>0</v>
      </c>
      <c r="EK25" s="38">
        <f t="shared" ca="1" si="30"/>
        <v>0</v>
      </c>
      <c r="EL25" s="38">
        <f t="shared" ca="1" si="30"/>
        <v>0</v>
      </c>
      <c r="EM25" s="38">
        <f t="shared" ca="1" si="30"/>
        <v>0</v>
      </c>
      <c r="EN25" s="38">
        <f t="shared" ca="1" si="30"/>
        <v>0</v>
      </c>
      <c r="EO25" s="38">
        <f t="shared" ca="1" si="30"/>
        <v>0</v>
      </c>
      <c r="EP25" s="38">
        <f t="shared" ca="1" si="30"/>
        <v>0</v>
      </c>
      <c r="EQ25" s="38">
        <f t="shared" ca="1" si="30"/>
        <v>0</v>
      </c>
      <c r="ER25" s="38">
        <f t="shared" ca="1" si="30"/>
        <v>0</v>
      </c>
      <c r="ES25" s="38">
        <f t="shared" ca="1" si="30"/>
        <v>0</v>
      </c>
      <c r="ET25" s="38">
        <f t="shared" ca="1" si="30"/>
        <v>0</v>
      </c>
      <c r="EU25" s="38">
        <f t="shared" ca="1" si="30"/>
        <v>0</v>
      </c>
      <c r="EV25" s="38">
        <f t="shared" ca="1" si="30"/>
        <v>0</v>
      </c>
      <c r="EW25" s="38">
        <f t="shared" ca="1" si="30"/>
        <v>0</v>
      </c>
      <c r="EX25" s="38">
        <f t="shared" ca="1" si="30"/>
        <v>0</v>
      </c>
      <c r="EY25" s="38">
        <f t="shared" ca="1" si="30"/>
        <v>0</v>
      </c>
      <c r="EZ25" s="38">
        <f t="shared" ca="1" si="30"/>
        <v>0</v>
      </c>
      <c r="FA25" s="38">
        <f t="shared" ca="1" si="30"/>
        <v>0</v>
      </c>
      <c r="FB25" s="38">
        <f t="shared" ca="1" si="30"/>
        <v>0</v>
      </c>
      <c r="FC25" s="38">
        <f t="shared" ca="1" si="30"/>
        <v>0</v>
      </c>
      <c r="FD25" s="38">
        <f t="shared" ca="1" si="30"/>
        <v>0</v>
      </c>
      <c r="FE25" s="38">
        <f t="shared" ca="1" si="30"/>
        <v>0</v>
      </c>
      <c r="FF25" s="38">
        <f t="shared" ca="1" si="30"/>
        <v>0</v>
      </c>
      <c r="FG25" s="38">
        <f t="shared" ca="1" si="30"/>
        <v>0</v>
      </c>
      <c r="FH25" s="38">
        <f t="shared" ca="1" si="30"/>
        <v>0</v>
      </c>
      <c r="FI25" s="38">
        <f t="shared" ca="1" si="30"/>
        <v>0</v>
      </c>
      <c r="FJ25" s="38">
        <f t="shared" ca="1" si="30"/>
        <v>0</v>
      </c>
      <c r="FK25" s="38">
        <f t="shared" ca="1" si="30"/>
        <v>0</v>
      </c>
      <c r="FL25" s="38">
        <f t="shared" ca="1" si="30"/>
        <v>0</v>
      </c>
      <c r="FM25" s="38">
        <f t="shared" ca="1" si="30"/>
        <v>0</v>
      </c>
      <c r="FN25" s="38">
        <f t="shared" ca="1" si="30"/>
        <v>0</v>
      </c>
      <c r="FO25" s="38">
        <f t="shared" ca="1" si="30"/>
        <v>0</v>
      </c>
      <c r="FP25" s="38">
        <f t="shared" ca="1" si="30"/>
        <v>0</v>
      </c>
      <c r="FQ25" s="38">
        <f t="shared" ca="1" si="30"/>
        <v>0</v>
      </c>
      <c r="FR25" s="38">
        <f t="shared" ca="1" si="30"/>
        <v>0</v>
      </c>
      <c r="FS25" s="38">
        <f t="shared" ca="1" si="30"/>
        <v>0</v>
      </c>
      <c r="FT25" s="38">
        <f t="shared" ca="1" si="30"/>
        <v>0</v>
      </c>
      <c r="FU25" s="38">
        <f t="shared" ca="1" si="30"/>
        <v>0</v>
      </c>
      <c r="FV25" s="38">
        <f t="shared" ca="1" si="30"/>
        <v>0</v>
      </c>
      <c r="FW25" s="38">
        <f t="shared" ca="1" si="30"/>
        <v>0</v>
      </c>
      <c r="FX25" s="38">
        <f t="shared" ca="1" si="30"/>
        <v>0</v>
      </c>
      <c r="FY25" s="38">
        <f t="shared" ca="1" si="30"/>
        <v>0</v>
      </c>
      <c r="FZ25" s="38">
        <f t="shared" ca="1" si="30"/>
        <v>0</v>
      </c>
      <c r="GA25" s="38">
        <f t="shared" ca="1" si="30"/>
        <v>0</v>
      </c>
      <c r="GB25" s="38">
        <f t="shared" ca="1" si="30"/>
        <v>0</v>
      </c>
      <c r="GC25" s="38">
        <f t="shared" ca="1" si="30"/>
        <v>0</v>
      </c>
      <c r="GD25" s="38">
        <f t="shared" ca="1" si="30"/>
        <v>0</v>
      </c>
      <c r="GE25" s="38">
        <f t="shared" ca="1" si="30"/>
        <v>0</v>
      </c>
      <c r="GF25" s="38">
        <f t="shared" ca="1" si="30"/>
        <v>0</v>
      </c>
      <c r="GG25" s="38">
        <f t="shared" ca="1" si="30"/>
        <v>0</v>
      </c>
      <c r="GH25" s="38">
        <f t="shared" ca="1" si="30"/>
        <v>0</v>
      </c>
      <c r="GI25" s="38">
        <f t="shared" ca="1" si="30"/>
        <v>0</v>
      </c>
      <c r="GJ25" s="38">
        <f t="shared" ca="1" si="30"/>
        <v>0</v>
      </c>
    </row>
    <row r="26" spans="2:192" x14ac:dyDescent="0.3">
      <c r="B26" s="35" t="s">
        <v>441</v>
      </c>
      <c r="C26" s="31" t="s">
        <v>444</v>
      </c>
      <c r="E26" s="232"/>
      <c r="F26" s="88">
        <f t="shared" ref="F26:U32" ca="1" si="31">F15</f>
        <v>0</v>
      </c>
      <c r="G26" s="88">
        <f t="shared" ca="1" si="31"/>
        <v>0</v>
      </c>
      <c r="H26" s="35">
        <f t="shared" ca="1" si="31"/>
        <v>0</v>
      </c>
      <c r="I26" s="35">
        <f t="shared" ca="1" si="31"/>
        <v>0</v>
      </c>
      <c r="J26" s="35">
        <f t="shared" ca="1" si="31"/>
        <v>0</v>
      </c>
      <c r="K26" s="35">
        <f t="shared" ca="1" si="31"/>
        <v>0</v>
      </c>
      <c r="L26" s="35">
        <f t="shared" ca="1" si="31"/>
        <v>0</v>
      </c>
      <c r="M26" s="35">
        <f t="shared" ca="1" si="31"/>
        <v>0</v>
      </c>
      <c r="N26" s="35">
        <f t="shared" ca="1" si="31"/>
        <v>0</v>
      </c>
      <c r="O26" s="35">
        <f t="shared" ca="1" si="31"/>
        <v>0</v>
      </c>
      <c r="P26" s="35">
        <f t="shared" ca="1" si="31"/>
        <v>0</v>
      </c>
      <c r="Q26" s="35">
        <f t="shared" ca="1" si="31"/>
        <v>0</v>
      </c>
      <c r="R26" s="35">
        <f t="shared" ca="1" si="31"/>
        <v>0</v>
      </c>
      <c r="S26" s="35">
        <f t="shared" ca="1" si="31"/>
        <v>0</v>
      </c>
      <c r="T26" s="35">
        <f t="shared" ca="1" si="31"/>
        <v>0</v>
      </c>
      <c r="U26" s="35">
        <f t="shared" ca="1" si="31"/>
        <v>0</v>
      </c>
      <c r="V26" s="35">
        <f t="shared" ca="1" si="28"/>
        <v>0</v>
      </c>
      <c r="W26" s="35">
        <f t="shared" ca="1" si="28"/>
        <v>0</v>
      </c>
      <c r="X26" s="35">
        <f t="shared" ca="1" si="28"/>
        <v>0</v>
      </c>
      <c r="Y26" s="35">
        <f t="shared" ca="1" si="28"/>
        <v>0</v>
      </c>
      <c r="Z26" s="35">
        <f t="shared" ca="1" si="28"/>
        <v>0</v>
      </c>
      <c r="AA26" s="35">
        <f t="shared" ca="1" si="28"/>
        <v>0</v>
      </c>
      <c r="AB26" s="35">
        <f t="shared" ca="1" si="28"/>
        <v>0</v>
      </c>
      <c r="AC26" s="35">
        <f t="shared" ca="1" si="28"/>
        <v>0</v>
      </c>
      <c r="AD26" s="35">
        <f t="shared" ca="1" si="28"/>
        <v>0</v>
      </c>
      <c r="AE26" s="35">
        <f t="shared" ca="1" si="28"/>
        <v>0</v>
      </c>
      <c r="AF26" s="35">
        <f t="shared" ca="1" si="28"/>
        <v>0</v>
      </c>
      <c r="AG26" s="35">
        <f t="shared" ca="1" si="28"/>
        <v>0</v>
      </c>
      <c r="AH26" s="35">
        <f t="shared" ca="1" si="28"/>
        <v>0</v>
      </c>
      <c r="AI26" s="35">
        <f t="shared" ca="1" si="28"/>
        <v>0</v>
      </c>
      <c r="AJ26" s="35">
        <f t="shared" ca="1" si="28"/>
        <v>0</v>
      </c>
      <c r="AK26" s="35">
        <f t="shared" ca="1" si="28"/>
        <v>0</v>
      </c>
      <c r="AL26" s="35">
        <f t="shared" ca="1" si="28"/>
        <v>0</v>
      </c>
      <c r="AM26" s="35">
        <f t="shared" ca="1" si="28"/>
        <v>0</v>
      </c>
      <c r="AN26" s="35">
        <f t="shared" ca="1" si="28"/>
        <v>0</v>
      </c>
      <c r="AO26" s="35">
        <f t="shared" ca="1" si="28"/>
        <v>0</v>
      </c>
      <c r="AP26" s="35">
        <f t="shared" ca="1" si="28"/>
        <v>0</v>
      </c>
      <c r="AQ26" s="35">
        <f t="shared" ca="1" si="28"/>
        <v>0</v>
      </c>
      <c r="AR26" s="35">
        <f t="shared" ca="1" si="28"/>
        <v>0</v>
      </c>
      <c r="AS26" s="35">
        <f t="shared" ca="1" si="28"/>
        <v>0</v>
      </c>
      <c r="AT26" s="35">
        <f t="shared" ca="1" si="28"/>
        <v>0</v>
      </c>
      <c r="AU26" s="35">
        <f t="shared" ca="1" si="28"/>
        <v>0</v>
      </c>
      <c r="AV26" s="35">
        <f t="shared" ca="1" si="28"/>
        <v>0</v>
      </c>
      <c r="AW26" s="35">
        <f t="shared" ca="1" si="28"/>
        <v>0</v>
      </c>
      <c r="AX26" s="35">
        <f t="shared" ca="1" si="28"/>
        <v>0</v>
      </c>
      <c r="AY26" s="35">
        <f t="shared" ca="1" si="28"/>
        <v>0</v>
      </c>
      <c r="AZ26" s="35">
        <f t="shared" ca="1" si="28"/>
        <v>0</v>
      </c>
      <c r="BA26" s="35">
        <f t="shared" ca="1" si="28"/>
        <v>0</v>
      </c>
      <c r="BB26" s="35">
        <f t="shared" ca="1" si="28"/>
        <v>0</v>
      </c>
      <c r="BC26" s="35">
        <f t="shared" ca="1" si="28"/>
        <v>0</v>
      </c>
      <c r="BD26" s="35">
        <f t="shared" ca="1" si="28"/>
        <v>0</v>
      </c>
      <c r="BE26" s="35">
        <f t="shared" ca="1" si="28"/>
        <v>0</v>
      </c>
      <c r="BF26" s="35">
        <f t="shared" ca="1" si="28"/>
        <v>0</v>
      </c>
      <c r="BG26" s="35">
        <f t="shared" ca="1" si="28"/>
        <v>0</v>
      </c>
      <c r="BH26" s="35">
        <f t="shared" ca="1" si="28"/>
        <v>0</v>
      </c>
      <c r="BI26" s="35">
        <f t="shared" ca="1" si="28"/>
        <v>0</v>
      </c>
      <c r="BJ26" s="35">
        <f t="shared" ca="1" si="28"/>
        <v>0</v>
      </c>
      <c r="BK26" s="35">
        <f t="shared" ca="1" si="28"/>
        <v>0</v>
      </c>
      <c r="BL26" s="35">
        <f t="shared" ca="1" si="28"/>
        <v>0</v>
      </c>
      <c r="BM26" s="35">
        <f t="shared" ca="1" si="28"/>
        <v>0</v>
      </c>
      <c r="BN26" s="35">
        <f t="shared" ca="1" si="28"/>
        <v>0</v>
      </c>
      <c r="BO26" s="35">
        <f t="shared" ca="1" si="28"/>
        <v>0</v>
      </c>
      <c r="BP26" s="35">
        <f t="shared" ca="1" si="28"/>
        <v>0</v>
      </c>
      <c r="BQ26" s="35">
        <f t="shared" ca="1" si="28"/>
        <v>0</v>
      </c>
      <c r="BR26" s="35">
        <f t="shared" ca="1" si="28"/>
        <v>0</v>
      </c>
      <c r="BS26" s="35">
        <f t="shared" ca="1" si="29"/>
        <v>0</v>
      </c>
      <c r="BT26" s="35">
        <f t="shared" ca="1" si="29"/>
        <v>0</v>
      </c>
      <c r="BU26" s="35">
        <f t="shared" ca="1" si="29"/>
        <v>0</v>
      </c>
      <c r="BV26" s="35">
        <f t="shared" ca="1" si="29"/>
        <v>0</v>
      </c>
      <c r="BW26" s="35">
        <f t="shared" ca="1" si="29"/>
        <v>0</v>
      </c>
      <c r="BX26" s="35">
        <f t="shared" ca="1" si="29"/>
        <v>0</v>
      </c>
      <c r="BY26" s="35">
        <f t="shared" ca="1" si="29"/>
        <v>0</v>
      </c>
      <c r="BZ26" s="35">
        <f t="shared" ca="1" si="29"/>
        <v>0</v>
      </c>
      <c r="CA26" s="35">
        <f t="shared" ca="1" si="29"/>
        <v>0</v>
      </c>
      <c r="CB26" s="35">
        <f t="shared" ca="1" si="29"/>
        <v>0</v>
      </c>
      <c r="CC26" s="35">
        <f t="shared" ca="1" si="29"/>
        <v>0</v>
      </c>
      <c r="CD26" s="35">
        <f t="shared" ca="1" si="29"/>
        <v>0</v>
      </c>
      <c r="CE26" s="35">
        <f t="shared" ca="1" si="29"/>
        <v>0</v>
      </c>
      <c r="CF26" s="35">
        <f t="shared" ca="1" si="29"/>
        <v>0</v>
      </c>
      <c r="CG26" s="35">
        <f t="shared" ca="1" si="29"/>
        <v>0</v>
      </c>
      <c r="CH26" s="35">
        <f t="shared" ca="1" si="29"/>
        <v>0</v>
      </c>
      <c r="CI26" s="35">
        <f t="shared" ca="1" si="29"/>
        <v>0</v>
      </c>
      <c r="CJ26" s="35">
        <f t="shared" ca="1" si="29"/>
        <v>0</v>
      </c>
      <c r="CK26" s="35">
        <f t="shared" ca="1" si="29"/>
        <v>0</v>
      </c>
      <c r="CL26" s="35">
        <f t="shared" ca="1" si="29"/>
        <v>0</v>
      </c>
      <c r="CM26" s="35">
        <f t="shared" ca="1" si="29"/>
        <v>0</v>
      </c>
      <c r="CN26" s="35">
        <f t="shared" ca="1" si="29"/>
        <v>0</v>
      </c>
      <c r="CO26" s="35">
        <f t="shared" ca="1" si="29"/>
        <v>0</v>
      </c>
      <c r="CP26" s="35">
        <f t="shared" ca="1" si="29"/>
        <v>0</v>
      </c>
      <c r="CQ26" s="35">
        <f t="shared" ca="1" si="29"/>
        <v>0</v>
      </c>
      <c r="CR26" s="35">
        <f t="shared" ca="1" si="29"/>
        <v>0</v>
      </c>
      <c r="CS26" s="35">
        <f t="shared" ca="1" si="29"/>
        <v>0</v>
      </c>
      <c r="CT26" s="35">
        <f t="shared" ca="1" si="29"/>
        <v>0</v>
      </c>
      <c r="CU26" s="35">
        <f t="shared" ca="1" si="29"/>
        <v>0</v>
      </c>
      <c r="CV26" s="35">
        <f t="shared" ca="1" si="29"/>
        <v>0</v>
      </c>
      <c r="CW26" s="35">
        <f t="shared" ca="1" si="29"/>
        <v>0</v>
      </c>
      <c r="CX26" s="35">
        <f t="shared" ca="1" si="29"/>
        <v>0</v>
      </c>
      <c r="CY26" s="35">
        <f t="shared" ca="1" si="29"/>
        <v>0</v>
      </c>
      <c r="CZ26" s="35">
        <f t="shared" ca="1" si="29"/>
        <v>0</v>
      </c>
      <c r="DA26" s="35">
        <f t="shared" ca="1" si="29"/>
        <v>0</v>
      </c>
      <c r="DB26" s="35">
        <f t="shared" ca="1" si="29"/>
        <v>0</v>
      </c>
      <c r="DC26" s="35">
        <f t="shared" ca="1" si="29"/>
        <v>0</v>
      </c>
      <c r="DD26" s="35">
        <f t="shared" ca="1" si="29"/>
        <v>0</v>
      </c>
      <c r="DE26" s="35">
        <f t="shared" ca="1" si="29"/>
        <v>0</v>
      </c>
      <c r="DF26" s="35">
        <f t="shared" ca="1" si="29"/>
        <v>0</v>
      </c>
      <c r="DG26" s="35">
        <f t="shared" ca="1" si="29"/>
        <v>0</v>
      </c>
      <c r="DH26" s="35">
        <f t="shared" ca="1" si="29"/>
        <v>0</v>
      </c>
      <c r="DI26" s="35">
        <f t="shared" ca="1" si="29"/>
        <v>0</v>
      </c>
      <c r="DJ26" s="35">
        <f t="shared" ca="1" si="29"/>
        <v>0</v>
      </c>
      <c r="DK26" s="35">
        <f t="shared" ca="1" si="29"/>
        <v>0</v>
      </c>
      <c r="DL26" s="35">
        <f t="shared" ca="1" si="29"/>
        <v>0</v>
      </c>
      <c r="DM26" s="35">
        <f t="shared" ca="1" si="29"/>
        <v>0</v>
      </c>
      <c r="DN26" s="35">
        <f t="shared" ca="1" si="29"/>
        <v>0</v>
      </c>
      <c r="DO26" s="35">
        <f t="shared" ca="1" si="29"/>
        <v>0</v>
      </c>
      <c r="DP26" s="35">
        <f t="shared" ca="1" si="29"/>
        <v>0</v>
      </c>
      <c r="DQ26" s="35">
        <f t="shared" ca="1" si="29"/>
        <v>0</v>
      </c>
      <c r="DR26" s="35">
        <f t="shared" ca="1" si="29"/>
        <v>0</v>
      </c>
      <c r="DS26" s="35">
        <f t="shared" ca="1" si="29"/>
        <v>0</v>
      </c>
      <c r="DT26" s="35">
        <f t="shared" ca="1" si="29"/>
        <v>0</v>
      </c>
      <c r="DU26" s="35">
        <f t="shared" ca="1" si="29"/>
        <v>0</v>
      </c>
      <c r="DV26" s="35">
        <f t="shared" ca="1" si="29"/>
        <v>0</v>
      </c>
      <c r="DW26" s="35">
        <f t="shared" ca="1" si="29"/>
        <v>0</v>
      </c>
      <c r="DX26" s="35">
        <f t="shared" ca="1" si="29"/>
        <v>0</v>
      </c>
      <c r="DY26" s="35">
        <f t="shared" ca="1" si="29"/>
        <v>0</v>
      </c>
      <c r="DZ26" s="35">
        <f t="shared" ca="1" si="29"/>
        <v>0</v>
      </c>
      <c r="EA26" s="35">
        <f t="shared" ca="1" si="29"/>
        <v>0</v>
      </c>
      <c r="EB26" s="35">
        <f t="shared" ca="1" si="29"/>
        <v>0</v>
      </c>
      <c r="EC26" s="35">
        <f t="shared" ca="1" si="29"/>
        <v>0</v>
      </c>
      <c r="ED26" s="35">
        <f t="shared" ca="1" si="29"/>
        <v>0</v>
      </c>
      <c r="EE26" s="35">
        <f t="shared" ca="1" si="30"/>
        <v>0</v>
      </c>
      <c r="EF26" s="35">
        <f t="shared" ca="1" si="30"/>
        <v>0</v>
      </c>
      <c r="EG26" s="35">
        <f t="shared" ca="1" si="30"/>
        <v>0</v>
      </c>
      <c r="EH26" s="35">
        <f t="shared" ca="1" si="30"/>
        <v>0</v>
      </c>
      <c r="EI26" s="35">
        <f t="shared" ca="1" si="30"/>
        <v>0</v>
      </c>
      <c r="EJ26" s="35">
        <f t="shared" ca="1" si="30"/>
        <v>0</v>
      </c>
      <c r="EK26" s="35">
        <f t="shared" ca="1" si="30"/>
        <v>0</v>
      </c>
      <c r="EL26" s="35">
        <f t="shared" ca="1" si="30"/>
        <v>0</v>
      </c>
      <c r="EM26" s="35">
        <f t="shared" ca="1" si="30"/>
        <v>0</v>
      </c>
      <c r="EN26" s="35">
        <f t="shared" ca="1" si="30"/>
        <v>0</v>
      </c>
      <c r="EO26" s="35">
        <f t="shared" ca="1" si="30"/>
        <v>0</v>
      </c>
      <c r="EP26" s="35">
        <f t="shared" ca="1" si="30"/>
        <v>0</v>
      </c>
      <c r="EQ26" s="35">
        <f t="shared" ca="1" si="30"/>
        <v>0</v>
      </c>
      <c r="ER26" s="35">
        <f t="shared" ca="1" si="30"/>
        <v>0</v>
      </c>
      <c r="ES26" s="35">
        <f t="shared" ca="1" si="30"/>
        <v>0</v>
      </c>
      <c r="ET26" s="35">
        <f t="shared" ca="1" si="30"/>
        <v>0</v>
      </c>
      <c r="EU26" s="35">
        <f t="shared" ca="1" si="30"/>
        <v>0</v>
      </c>
      <c r="EV26" s="35">
        <f t="shared" ca="1" si="30"/>
        <v>0</v>
      </c>
      <c r="EW26" s="35">
        <f t="shared" ca="1" si="30"/>
        <v>0</v>
      </c>
      <c r="EX26" s="35">
        <f t="shared" ca="1" si="30"/>
        <v>0</v>
      </c>
      <c r="EY26" s="35">
        <f t="shared" ca="1" si="30"/>
        <v>0</v>
      </c>
      <c r="EZ26" s="35">
        <f t="shared" ca="1" si="30"/>
        <v>0</v>
      </c>
      <c r="FA26" s="35">
        <f t="shared" ca="1" si="30"/>
        <v>0</v>
      </c>
      <c r="FB26" s="35">
        <f t="shared" ca="1" si="30"/>
        <v>0</v>
      </c>
      <c r="FC26" s="35">
        <f t="shared" ca="1" si="30"/>
        <v>0</v>
      </c>
      <c r="FD26" s="35">
        <f t="shared" ca="1" si="30"/>
        <v>0</v>
      </c>
      <c r="FE26" s="35">
        <f t="shared" ca="1" si="30"/>
        <v>0</v>
      </c>
      <c r="FF26" s="35">
        <f t="shared" ca="1" si="30"/>
        <v>0</v>
      </c>
      <c r="FG26" s="35">
        <f t="shared" ca="1" si="30"/>
        <v>0</v>
      </c>
      <c r="FH26" s="35">
        <f t="shared" ca="1" si="30"/>
        <v>0</v>
      </c>
      <c r="FI26" s="35">
        <f t="shared" ca="1" si="30"/>
        <v>0</v>
      </c>
      <c r="FJ26" s="35">
        <f t="shared" ca="1" si="30"/>
        <v>0</v>
      </c>
      <c r="FK26" s="35">
        <f t="shared" ca="1" si="30"/>
        <v>0</v>
      </c>
      <c r="FL26" s="35">
        <f t="shared" ca="1" si="30"/>
        <v>0</v>
      </c>
      <c r="FM26" s="35">
        <f t="shared" ca="1" si="30"/>
        <v>0</v>
      </c>
      <c r="FN26" s="35">
        <f t="shared" ca="1" si="30"/>
        <v>0</v>
      </c>
      <c r="FO26" s="35">
        <f t="shared" ca="1" si="30"/>
        <v>0</v>
      </c>
      <c r="FP26" s="35">
        <f t="shared" ca="1" si="30"/>
        <v>0</v>
      </c>
      <c r="FQ26" s="35">
        <f t="shared" ca="1" si="30"/>
        <v>0</v>
      </c>
      <c r="FR26" s="35">
        <f t="shared" ca="1" si="30"/>
        <v>0</v>
      </c>
      <c r="FS26" s="35">
        <f t="shared" ca="1" si="30"/>
        <v>0</v>
      </c>
      <c r="FT26" s="35">
        <f t="shared" ca="1" si="30"/>
        <v>0</v>
      </c>
      <c r="FU26" s="35">
        <f t="shared" ca="1" si="30"/>
        <v>0</v>
      </c>
      <c r="FV26" s="35">
        <f t="shared" ca="1" si="30"/>
        <v>0</v>
      </c>
      <c r="FW26" s="35">
        <f t="shared" ca="1" si="30"/>
        <v>0</v>
      </c>
      <c r="FX26" s="35">
        <f t="shared" ca="1" si="30"/>
        <v>0</v>
      </c>
      <c r="FY26" s="35">
        <f t="shared" ca="1" si="30"/>
        <v>0</v>
      </c>
      <c r="FZ26" s="35">
        <f t="shared" ca="1" si="30"/>
        <v>0</v>
      </c>
      <c r="GA26" s="35">
        <f t="shared" ca="1" si="30"/>
        <v>0</v>
      </c>
      <c r="GB26" s="35">
        <f t="shared" ca="1" si="30"/>
        <v>0</v>
      </c>
      <c r="GC26" s="35">
        <f t="shared" ca="1" si="30"/>
        <v>0</v>
      </c>
      <c r="GD26" s="35">
        <f t="shared" ca="1" si="30"/>
        <v>0</v>
      </c>
      <c r="GE26" s="35">
        <f t="shared" ca="1" si="30"/>
        <v>0</v>
      </c>
      <c r="GF26" s="35">
        <f t="shared" ca="1" si="30"/>
        <v>0</v>
      </c>
      <c r="GG26" s="35">
        <f t="shared" ca="1" si="30"/>
        <v>0</v>
      </c>
      <c r="GH26" s="35">
        <f t="shared" ca="1" si="30"/>
        <v>0</v>
      </c>
      <c r="GI26" s="35">
        <f t="shared" ca="1" si="30"/>
        <v>0</v>
      </c>
      <c r="GJ26" s="35">
        <f t="shared" ca="1" si="30"/>
        <v>0</v>
      </c>
    </row>
    <row r="27" spans="2:192" x14ac:dyDescent="0.3">
      <c r="B27" s="35" t="s">
        <v>441</v>
      </c>
      <c r="C27" s="31" t="s">
        <v>446</v>
      </c>
      <c r="E27" s="232"/>
      <c r="F27" s="88">
        <f t="shared" ca="1" si="31"/>
        <v>0</v>
      </c>
      <c r="G27" s="88">
        <f t="shared" ca="1" si="31"/>
        <v>0</v>
      </c>
      <c r="H27" s="35">
        <f t="shared" ca="1" si="31"/>
        <v>0</v>
      </c>
      <c r="I27" s="35">
        <f t="shared" ca="1" si="31"/>
        <v>0</v>
      </c>
      <c r="J27" s="35">
        <f t="shared" ca="1" si="31"/>
        <v>0</v>
      </c>
      <c r="K27" s="35">
        <f t="shared" ca="1" si="31"/>
        <v>0</v>
      </c>
      <c r="L27" s="35">
        <f t="shared" ca="1" si="31"/>
        <v>0</v>
      </c>
      <c r="M27" s="35">
        <f t="shared" ca="1" si="31"/>
        <v>0</v>
      </c>
      <c r="N27" s="35">
        <f t="shared" ca="1" si="31"/>
        <v>0</v>
      </c>
      <c r="O27" s="35">
        <f t="shared" ca="1" si="31"/>
        <v>-199116.66208343732</v>
      </c>
      <c r="P27" s="35">
        <f t="shared" ca="1" si="31"/>
        <v>-254366.21907285985</v>
      </c>
      <c r="Q27" s="35">
        <f t="shared" ca="1" si="31"/>
        <v>-200331.29627278569</v>
      </c>
      <c r="R27" s="35">
        <f t="shared" ca="1" si="31"/>
        <v>-176663.33252334304</v>
      </c>
      <c r="S27" s="35">
        <f t="shared" ca="1" si="31"/>
        <v>-155490.39292884455</v>
      </c>
      <c r="T27" s="35">
        <f t="shared" ca="1" si="31"/>
        <v>-136926.81004622323</v>
      </c>
      <c r="U27" s="35">
        <f t="shared" ca="1" si="31"/>
        <v>-120447.20124601977</v>
      </c>
      <c r="V27" s="35">
        <f t="shared" ca="1" si="28"/>
        <v>-105477.06057415075</v>
      </c>
      <c r="W27" s="35">
        <f t="shared" ca="1" si="28"/>
        <v>-91923.423825765785</v>
      </c>
      <c r="X27" s="35">
        <f t="shared" ca="1" si="28"/>
        <v>-79694.820261937231</v>
      </c>
      <c r="Y27" s="35">
        <f t="shared" ca="1" si="28"/>
        <v>-68697.637601934388</v>
      </c>
      <c r="Z27" s="35">
        <f t="shared" ca="1" si="28"/>
        <v>-58840.550179812883</v>
      </c>
      <c r="AA27" s="35">
        <f t="shared" ca="1" si="28"/>
        <v>-49735.313879390138</v>
      </c>
      <c r="AB27" s="35">
        <f t="shared" ca="1" si="28"/>
        <v>-41401.231459961651</v>
      </c>
      <c r="AC27" s="35">
        <f t="shared" ca="1" si="28"/>
        <v>-33858.915277518739</v>
      </c>
      <c r="AD27" s="35">
        <f t="shared" ca="1" si="28"/>
        <v>-27127.275939068328</v>
      </c>
      <c r="AE27" s="35">
        <f t="shared" ca="1" si="28"/>
        <v>-21219.882847795394</v>
      </c>
      <c r="AF27" s="35">
        <f t="shared" ca="1" si="28"/>
        <v>-16140.861588132968</v>
      </c>
      <c r="AG27" s="35">
        <f t="shared" ca="1" si="28"/>
        <v>-11880.654665545304</v>
      </c>
      <c r="AH27" s="35">
        <f t="shared" ca="1" si="28"/>
        <v>-8412.1592013096033</v>
      </c>
      <c r="AI27" s="35">
        <f t="shared" ca="1" si="28"/>
        <v>-5687.9327118254023</v>
      </c>
      <c r="AJ27" s="35">
        <f t="shared" ca="1" si="28"/>
        <v>-3639.2653533482721</v>
      </c>
      <c r="AK27" s="35">
        <f t="shared" ca="1" si="28"/>
        <v>-2248.3471468847433</v>
      </c>
      <c r="AL27" s="35">
        <f t="shared" ca="1" si="28"/>
        <v>-1343.0001882276349</v>
      </c>
      <c r="AM27" s="35">
        <f t="shared" ca="1" si="28"/>
        <v>-774.38439929579442</v>
      </c>
      <c r="AN27" s="35">
        <f t="shared" ca="1" si="28"/>
        <v>-429.8694927756182</v>
      </c>
      <c r="AO27" s="35">
        <f t="shared" ca="1" si="28"/>
        <v>0</v>
      </c>
      <c r="AP27" s="35">
        <f t="shared" ca="1" si="28"/>
        <v>0</v>
      </c>
      <c r="AQ27" s="35">
        <f t="shared" ca="1" si="28"/>
        <v>0</v>
      </c>
      <c r="AR27" s="35">
        <f t="shared" ca="1" si="28"/>
        <v>0</v>
      </c>
      <c r="AS27" s="35">
        <f t="shared" ca="1" si="28"/>
        <v>0</v>
      </c>
      <c r="AT27" s="35">
        <f t="shared" ca="1" si="28"/>
        <v>0</v>
      </c>
      <c r="AU27" s="35">
        <f t="shared" ca="1" si="28"/>
        <v>0</v>
      </c>
      <c r="AV27" s="35">
        <f t="shared" ca="1" si="28"/>
        <v>0</v>
      </c>
      <c r="AW27" s="35">
        <f t="shared" ca="1" si="28"/>
        <v>0</v>
      </c>
      <c r="AX27" s="35">
        <f t="shared" ca="1" si="28"/>
        <v>0</v>
      </c>
      <c r="AY27" s="35">
        <f t="shared" ca="1" si="28"/>
        <v>0</v>
      </c>
      <c r="AZ27" s="35">
        <f t="shared" ca="1" si="28"/>
        <v>0</v>
      </c>
      <c r="BA27" s="35">
        <f t="shared" ca="1" si="28"/>
        <v>0</v>
      </c>
      <c r="BB27" s="35">
        <f t="shared" ca="1" si="28"/>
        <v>0</v>
      </c>
      <c r="BC27" s="35">
        <f t="shared" ca="1" si="28"/>
        <v>0</v>
      </c>
      <c r="BD27" s="35">
        <f t="shared" ca="1" si="28"/>
        <v>0</v>
      </c>
      <c r="BE27" s="35">
        <f t="shared" ca="1" si="28"/>
        <v>0</v>
      </c>
      <c r="BF27" s="35">
        <f t="shared" ca="1" si="28"/>
        <v>0</v>
      </c>
      <c r="BG27" s="35">
        <f t="shared" ca="1" si="28"/>
        <v>0</v>
      </c>
      <c r="BH27" s="35">
        <f t="shared" ca="1" si="28"/>
        <v>0</v>
      </c>
      <c r="BI27" s="35">
        <f t="shared" ca="1" si="28"/>
        <v>0</v>
      </c>
      <c r="BJ27" s="35">
        <f t="shared" ca="1" si="28"/>
        <v>0</v>
      </c>
      <c r="BK27" s="35">
        <f t="shared" ca="1" si="28"/>
        <v>0</v>
      </c>
      <c r="BL27" s="35">
        <f t="shared" ca="1" si="28"/>
        <v>0</v>
      </c>
      <c r="BM27" s="35">
        <f t="shared" ca="1" si="28"/>
        <v>0</v>
      </c>
      <c r="BN27" s="35">
        <f t="shared" ca="1" si="28"/>
        <v>0</v>
      </c>
      <c r="BO27" s="35">
        <f t="shared" ca="1" si="28"/>
        <v>0</v>
      </c>
      <c r="BP27" s="35">
        <f t="shared" ca="1" si="28"/>
        <v>0</v>
      </c>
      <c r="BQ27" s="35">
        <f t="shared" ca="1" si="28"/>
        <v>0</v>
      </c>
      <c r="BR27" s="35">
        <f t="shared" ca="1" si="28"/>
        <v>0</v>
      </c>
      <c r="BS27" s="35">
        <f t="shared" ca="1" si="29"/>
        <v>0</v>
      </c>
      <c r="BT27" s="35">
        <f t="shared" ca="1" si="29"/>
        <v>0</v>
      </c>
      <c r="BU27" s="35">
        <f t="shared" ca="1" si="29"/>
        <v>0</v>
      </c>
      <c r="BV27" s="35">
        <f t="shared" ca="1" si="29"/>
        <v>0</v>
      </c>
      <c r="BW27" s="35">
        <f t="shared" ca="1" si="29"/>
        <v>0</v>
      </c>
      <c r="BX27" s="35">
        <f t="shared" ca="1" si="29"/>
        <v>0</v>
      </c>
      <c r="BY27" s="35">
        <f t="shared" ca="1" si="29"/>
        <v>0</v>
      </c>
      <c r="BZ27" s="35">
        <f t="shared" ca="1" si="29"/>
        <v>0</v>
      </c>
      <c r="CA27" s="35">
        <f t="shared" ca="1" si="29"/>
        <v>0</v>
      </c>
      <c r="CB27" s="35">
        <f t="shared" ca="1" si="29"/>
        <v>0</v>
      </c>
      <c r="CC27" s="35">
        <f t="shared" ca="1" si="29"/>
        <v>0</v>
      </c>
      <c r="CD27" s="35">
        <f t="shared" ca="1" si="29"/>
        <v>0</v>
      </c>
      <c r="CE27" s="35">
        <f t="shared" ca="1" si="29"/>
        <v>0</v>
      </c>
      <c r="CF27" s="35">
        <f t="shared" ca="1" si="29"/>
        <v>0</v>
      </c>
      <c r="CG27" s="35">
        <f t="shared" ca="1" si="29"/>
        <v>0</v>
      </c>
      <c r="CH27" s="35">
        <f t="shared" ca="1" si="29"/>
        <v>0</v>
      </c>
      <c r="CI27" s="35">
        <f t="shared" ca="1" si="29"/>
        <v>0</v>
      </c>
      <c r="CJ27" s="35">
        <f t="shared" ca="1" si="29"/>
        <v>0</v>
      </c>
      <c r="CK27" s="35">
        <f t="shared" ca="1" si="29"/>
        <v>0</v>
      </c>
      <c r="CL27" s="35">
        <f t="shared" ca="1" si="29"/>
        <v>0</v>
      </c>
      <c r="CM27" s="35">
        <f t="shared" ca="1" si="29"/>
        <v>0</v>
      </c>
      <c r="CN27" s="35">
        <f t="shared" ca="1" si="29"/>
        <v>0</v>
      </c>
      <c r="CO27" s="35">
        <f t="shared" ca="1" si="29"/>
        <v>0</v>
      </c>
      <c r="CP27" s="35">
        <f t="shared" ca="1" si="29"/>
        <v>0</v>
      </c>
      <c r="CQ27" s="35">
        <f t="shared" ca="1" si="29"/>
        <v>0</v>
      </c>
      <c r="CR27" s="35">
        <f t="shared" ca="1" si="29"/>
        <v>0</v>
      </c>
      <c r="CS27" s="35">
        <f t="shared" ca="1" si="29"/>
        <v>0</v>
      </c>
      <c r="CT27" s="35">
        <f t="shared" ca="1" si="29"/>
        <v>0</v>
      </c>
      <c r="CU27" s="35">
        <f t="shared" ca="1" si="29"/>
        <v>0</v>
      </c>
      <c r="CV27" s="35">
        <f t="shared" ca="1" si="29"/>
        <v>0</v>
      </c>
      <c r="CW27" s="35">
        <f t="shared" ca="1" si="29"/>
        <v>0</v>
      </c>
      <c r="CX27" s="35">
        <f t="shared" ca="1" si="29"/>
        <v>0</v>
      </c>
      <c r="CY27" s="35">
        <f t="shared" ca="1" si="29"/>
        <v>0</v>
      </c>
      <c r="CZ27" s="35">
        <f t="shared" ca="1" si="29"/>
        <v>0</v>
      </c>
      <c r="DA27" s="35">
        <f t="shared" ca="1" si="29"/>
        <v>0</v>
      </c>
      <c r="DB27" s="35">
        <f t="shared" ca="1" si="29"/>
        <v>0</v>
      </c>
      <c r="DC27" s="35">
        <f t="shared" ca="1" si="29"/>
        <v>0</v>
      </c>
      <c r="DD27" s="35">
        <f t="shared" ca="1" si="29"/>
        <v>0</v>
      </c>
      <c r="DE27" s="35">
        <f t="shared" ca="1" si="29"/>
        <v>0</v>
      </c>
      <c r="DF27" s="35">
        <f t="shared" ca="1" si="29"/>
        <v>0</v>
      </c>
      <c r="DG27" s="35">
        <f t="shared" ca="1" si="29"/>
        <v>0</v>
      </c>
      <c r="DH27" s="35">
        <f t="shared" ca="1" si="29"/>
        <v>0</v>
      </c>
      <c r="DI27" s="35">
        <f t="shared" ca="1" si="29"/>
        <v>0</v>
      </c>
      <c r="DJ27" s="35">
        <f t="shared" ca="1" si="29"/>
        <v>0</v>
      </c>
      <c r="DK27" s="35">
        <f t="shared" ca="1" si="29"/>
        <v>0</v>
      </c>
      <c r="DL27" s="35">
        <f t="shared" ca="1" si="29"/>
        <v>0</v>
      </c>
      <c r="DM27" s="35">
        <f t="shared" ca="1" si="29"/>
        <v>0</v>
      </c>
      <c r="DN27" s="35">
        <f t="shared" ca="1" si="29"/>
        <v>0</v>
      </c>
      <c r="DO27" s="35">
        <f t="shared" ca="1" si="29"/>
        <v>0</v>
      </c>
      <c r="DP27" s="35">
        <f t="shared" ca="1" si="29"/>
        <v>0</v>
      </c>
      <c r="DQ27" s="35">
        <f t="shared" ca="1" si="29"/>
        <v>0</v>
      </c>
      <c r="DR27" s="35">
        <f t="shared" ca="1" si="29"/>
        <v>0</v>
      </c>
      <c r="DS27" s="35">
        <f t="shared" ca="1" si="29"/>
        <v>0</v>
      </c>
      <c r="DT27" s="35">
        <f t="shared" ca="1" si="29"/>
        <v>0</v>
      </c>
      <c r="DU27" s="35">
        <f t="shared" ca="1" si="29"/>
        <v>0</v>
      </c>
      <c r="DV27" s="35">
        <f t="shared" ca="1" si="29"/>
        <v>0</v>
      </c>
      <c r="DW27" s="35">
        <f t="shared" ca="1" si="29"/>
        <v>0</v>
      </c>
      <c r="DX27" s="35">
        <f t="shared" ca="1" si="29"/>
        <v>0</v>
      </c>
      <c r="DY27" s="35">
        <f t="shared" ca="1" si="29"/>
        <v>0</v>
      </c>
      <c r="DZ27" s="35">
        <f t="shared" ca="1" si="29"/>
        <v>0</v>
      </c>
      <c r="EA27" s="35">
        <f t="shared" ca="1" si="29"/>
        <v>0</v>
      </c>
      <c r="EB27" s="35">
        <f t="shared" ca="1" si="29"/>
        <v>0</v>
      </c>
      <c r="EC27" s="35">
        <f t="shared" ca="1" si="29"/>
        <v>0</v>
      </c>
      <c r="ED27" s="35">
        <f t="shared" ca="1" si="29"/>
        <v>0</v>
      </c>
      <c r="EE27" s="35">
        <f t="shared" ca="1" si="30"/>
        <v>0</v>
      </c>
      <c r="EF27" s="35">
        <f t="shared" ca="1" si="30"/>
        <v>0</v>
      </c>
      <c r="EG27" s="35">
        <f t="shared" ca="1" si="30"/>
        <v>0</v>
      </c>
      <c r="EH27" s="35">
        <f t="shared" ca="1" si="30"/>
        <v>0</v>
      </c>
      <c r="EI27" s="35">
        <f t="shared" ca="1" si="30"/>
        <v>0</v>
      </c>
      <c r="EJ27" s="35">
        <f t="shared" ca="1" si="30"/>
        <v>0</v>
      </c>
      <c r="EK27" s="35">
        <f t="shared" ca="1" si="30"/>
        <v>0</v>
      </c>
      <c r="EL27" s="35">
        <f t="shared" ca="1" si="30"/>
        <v>0</v>
      </c>
      <c r="EM27" s="35">
        <f t="shared" ca="1" si="30"/>
        <v>0</v>
      </c>
      <c r="EN27" s="35">
        <f t="shared" ca="1" si="30"/>
        <v>0</v>
      </c>
      <c r="EO27" s="35">
        <f t="shared" ca="1" si="30"/>
        <v>0</v>
      </c>
      <c r="EP27" s="35">
        <f t="shared" ca="1" si="30"/>
        <v>0</v>
      </c>
      <c r="EQ27" s="35">
        <f t="shared" ca="1" si="30"/>
        <v>0</v>
      </c>
      <c r="ER27" s="35">
        <f t="shared" ca="1" si="30"/>
        <v>0</v>
      </c>
      <c r="ES27" s="35">
        <f t="shared" ca="1" si="30"/>
        <v>0</v>
      </c>
      <c r="ET27" s="35">
        <f t="shared" ca="1" si="30"/>
        <v>0</v>
      </c>
      <c r="EU27" s="35">
        <f t="shared" ca="1" si="30"/>
        <v>0</v>
      </c>
      <c r="EV27" s="35">
        <f t="shared" ca="1" si="30"/>
        <v>0</v>
      </c>
      <c r="EW27" s="35">
        <f t="shared" ca="1" si="30"/>
        <v>0</v>
      </c>
      <c r="EX27" s="35">
        <f t="shared" ca="1" si="30"/>
        <v>0</v>
      </c>
      <c r="EY27" s="35">
        <f t="shared" ca="1" si="30"/>
        <v>0</v>
      </c>
      <c r="EZ27" s="35">
        <f t="shared" ca="1" si="30"/>
        <v>0</v>
      </c>
      <c r="FA27" s="35">
        <f t="shared" ca="1" si="30"/>
        <v>0</v>
      </c>
      <c r="FB27" s="35">
        <f t="shared" ca="1" si="30"/>
        <v>0</v>
      </c>
      <c r="FC27" s="35">
        <f t="shared" ca="1" si="30"/>
        <v>0</v>
      </c>
      <c r="FD27" s="35">
        <f t="shared" ca="1" si="30"/>
        <v>0</v>
      </c>
      <c r="FE27" s="35">
        <f t="shared" ca="1" si="30"/>
        <v>0</v>
      </c>
      <c r="FF27" s="35">
        <f t="shared" ca="1" si="30"/>
        <v>0</v>
      </c>
      <c r="FG27" s="35">
        <f t="shared" ca="1" si="30"/>
        <v>0</v>
      </c>
      <c r="FH27" s="35">
        <f t="shared" ca="1" si="30"/>
        <v>0</v>
      </c>
      <c r="FI27" s="35">
        <f t="shared" ca="1" si="30"/>
        <v>0</v>
      </c>
      <c r="FJ27" s="35">
        <f t="shared" ca="1" si="30"/>
        <v>0</v>
      </c>
      <c r="FK27" s="35">
        <f t="shared" ca="1" si="30"/>
        <v>0</v>
      </c>
      <c r="FL27" s="35">
        <f t="shared" ca="1" si="30"/>
        <v>0</v>
      </c>
      <c r="FM27" s="35">
        <f t="shared" ca="1" si="30"/>
        <v>0</v>
      </c>
      <c r="FN27" s="35">
        <f t="shared" ca="1" si="30"/>
        <v>0</v>
      </c>
      <c r="FO27" s="35">
        <f t="shared" ca="1" si="30"/>
        <v>0</v>
      </c>
      <c r="FP27" s="35">
        <f t="shared" ca="1" si="30"/>
        <v>0</v>
      </c>
      <c r="FQ27" s="35">
        <f t="shared" ca="1" si="30"/>
        <v>0</v>
      </c>
      <c r="FR27" s="35">
        <f t="shared" ca="1" si="30"/>
        <v>0</v>
      </c>
      <c r="FS27" s="35">
        <f t="shared" ca="1" si="30"/>
        <v>0</v>
      </c>
      <c r="FT27" s="35">
        <f t="shared" ca="1" si="30"/>
        <v>0</v>
      </c>
      <c r="FU27" s="35">
        <f t="shared" ca="1" si="30"/>
        <v>0</v>
      </c>
      <c r="FV27" s="35">
        <f t="shared" ca="1" si="30"/>
        <v>0</v>
      </c>
      <c r="FW27" s="35">
        <f t="shared" ca="1" si="30"/>
        <v>0</v>
      </c>
      <c r="FX27" s="35">
        <f t="shared" ca="1" si="30"/>
        <v>0</v>
      </c>
      <c r="FY27" s="35">
        <f t="shared" ca="1" si="30"/>
        <v>0</v>
      </c>
      <c r="FZ27" s="35">
        <f t="shared" ca="1" si="30"/>
        <v>0</v>
      </c>
      <c r="GA27" s="35">
        <f t="shared" ca="1" si="30"/>
        <v>0</v>
      </c>
      <c r="GB27" s="35">
        <f t="shared" ca="1" si="30"/>
        <v>0</v>
      </c>
      <c r="GC27" s="35">
        <f t="shared" ca="1" si="30"/>
        <v>0</v>
      </c>
      <c r="GD27" s="35">
        <f t="shared" ca="1" si="30"/>
        <v>0</v>
      </c>
      <c r="GE27" s="35">
        <f t="shared" ca="1" si="30"/>
        <v>0</v>
      </c>
      <c r="GF27" s="35">
        <f t="shared" ca="1" si="30"/>
        <v>0</v>
      </c>
      <c r="GG27" s="35">
        <f t="shared" ca="1" si="30"/>
        <v>0</v>
      </c>
      <c r="GH27" s="35">
        <f t="shared" ca="1" si="30"/>
        <v>0</v>
      </c>
      <c r="GI27" s="35">
        <f t="shared" ca="1" si="30"/>
        <v>0</v>
      </c>
      <c r="GJ27" s="35">
        <f t="shared" ca="1" si="30"/>
        <v>0</v>
      </c>
    </row>
    <row r="28" spans="2:192" x14ac:dyDescent="0.3">
      <c r="B28" s="35" t="s">
        <v>441</v>
      </c>
      <c r="C28" s="31" t="s">
        <v>448</v>
      </c>
      <c r="E28" s="232"/>
      <c r="F28" s="88">
        <f t="shared" ca="1" si="31"/>
        <v>0</v>
      </c>
      <c r="G28" s="88">
        <f t="shared" ca="1" si="28"/>
        <v>0</v>
      </c>
      <c r="H28" s="88">
        <f t="shared" ca="1" si="28"/>
        <v>0</v>
      </c>
      <c r="I28" s="88">
        <f t="shared" ca="1" si="28"/>
        <v>0</v>
      </c>
      <c r="J28" s="88">
        <f t="shared" ca="1" si="28"/>
        <v>0</v>
      </c>
      <c r="K28" s="88">
        <f t="shared" ca="1" si="28"/>
        <v>0</v>
      </c>
      <c r="L28" s="88">
        <f t="shared" ca="1" si="28"/>
        <v>0</v>
      </c>
      <c r="M28" s="88">
        <f t="shared" ca="1" si="28"/>
        <v>0</v>
      </c>
      <c r="N28" s="88">
        <f t="shared" ca="1" si="28"/>
        <v>0</v>
      </c>
      <c r="O28" s="88">
        <f t="shared" ca="1" si="28"/>
        <v>0</v>
      </c>
      <c r="P28" s="88">
        <f t="shared" ca="1" si="28"/>
        <v>0</v>
      </c>
      <c r="Q28" s="88">
        <f t="shared" ca="1" si="28"/>
        <v>0</v>
      </c>
      <c r="R28" s="88">
        <f t="shared" ca="1" si="28"/>
        <v>0</v>
      </c>
      <c r="S28" s="88">
        <f t="shared" ca="1" si="28"/>
        <v>0</v>
      </c>
      <c r="T28" s="88">
        <f t="shared" ca="1" si="28"/>
        <v>0</v>
      </c>
      <c r="U28" s="88">
        <f t="shared" ca="1" si="28"/>
        <v>0</v>
      </c>
      <c r="V28" s="88">
        <f t="shared" ca="1" si="28"/>
        <v>0</v>
      </c>
      <c r="W28" s="88">
        <f t="shared" ca="1" si="28"/>
        <v>0</v>
      </c>
      <c r="X28" s="88">
        <f t="shared" ca="1" si="28"/>
        <v>0</v>
      </c>
      <c r="Y28" s="88">
        <f t="shared" ca="1" si="28"/>
        <v>0</v>
      </c>
      <c r="Z28" s="88">
        <f t="shared" ca="1" si="28"/>
        <v>0</v>
      </c>
      <c r="AA28" s="88">
        <f t="shared" ca="1" si="28"/>
        <v>0</v>
      </c>
      <c r="AB28" s="88">
        <f t="shared" ca="1" si="28"/>
        <v>0</v>
      </c>
      <c r="AC28" s="88">
        <f t="shared" ca="1" si="28"/>
        <v>0</v>
      </c>
      <c r="AD28" s="88">
        <f t="shared" ca="1" si="28"/>
        <v>0</v>
      </c>
      <c r="AE28" s="88">
        <f t="shared" ca="1" si="28"/>
        <v>0</v>
      </c>
      <c r="AF28" s="88">
        <f t="shared" ca="1" si="28"/>
        <v>0</v>
      </c>
      <c r="AG28" s="88">
        <f t="shared" ca="1" si="28"/>
        <v>0</v>
      </c>
      <c r="AH28" s="88">
        <f t="shared" ca="1" si="28"/>
        <v>0</v>
      </c>
      <c r="AI28" s="88">
        <f t="shared" ca="1" si="28"/>
        <v>0</v>
      </c>
      <c r="AJ28" s="88">
        <f t="shared" ca="1" si="28"/>
        <v>0</v>
      </c>
      <c r="AK28" s="88">
        <f t="shared" ca="1" si="28"/>
        <v>0</v>
      </c>
      <c r="AL28" s="88">
        <f t="shared" ca="1" si="28"/>
        <v>0</v>
      </c>
      <c r="AM28" s="88">
        <f t="shared" ca="1" si="28"/>
        <v>0</v>
      </c>
      <c r="AN28" s="88">
        <f t="shared" ca="1" si="28"/>
        <v>0</v>
      </c>
      <c r="AO28" s="88">
        <f t="shared" ca="1" si="28"/>
        <v>0</v>
      </c>
      <c r="AP28" s="88">
        <f t="shared" ca="1" si="28"/>
        <v>0</v>
      </c>
      <c r="AQ28" s="88">
        <f t="shared" ca="1" si="28"/>
        <v>0</v>
      </c>
      <c r="AR28" s="88">
        <f t="shared" ca="1" si="28"/>
        <v>0</v>
      </c>
      <c r="AS28" s="88">
        <f t="shared" ca="1" si="28"/>
        <v>0</v>
      </c>
      <c r="AT28" s="88">
        <f t="shared" ca="1" si="28"/>
        <v>0</v>
      </c>
      <c r="AU28" s="88">
        <f t="shared" ca="1" si="28"/>
        <v>0</v>
      </c>
      <c r="AV28" s="88">
        <f t="shared" ca="1" si="28"/>
        <v>0</v>
      </c>
      <c r="AW28" s="88">
        <f t="shared" ca="1" si="28"/>
        <v>0</v>
      </c>
      <c r="AX28" s="88">
        <f t="shared" ca="1" si="28"/>
        <v>0</v>
      </c>
      <c r="AY28" s="88">
        <f t="shared" ca="1" si="28"/>
        <v>0</v>
      </c>
      <c r="AZ28" s="88">
        <f t="shared" ca="1" si="28"/>
        <v>0</v>
      </c>
      <c r="BA28" s="88">
        <f t="shared" ca="1" si="28"/>
        <v>0</v>
      </c>
      <c r="BB28" s="88">
        <f t="shared" ca="1" si="28"/>
        <v>0</v>
      </c>
      <c r="BC28" s="88">
        <f t="shared" ca="1" si="28"/>
        <v>0</v>
      </c>
      <c r="BD28" s="88">
        <f t="shared" ca="1" si="28"/>
        <v>0</v>
      </c>
      <c r="BE28" s="88">
        <f t="shared" ca="1" si="28"/>
        <v>0</v>
      </c>
      <c r="BF28" s="88">
        <f t="shared" ca="1" si="28"/>
        <v>0</v>
      </c>
      <c r="BG28" s="88">
        <f t="shared" ca="1" si="28"/>
        <v>0</v>
      </c>
      <c r="BH28" s="88">
        <f t="shared" ca="1" si="28"/>
        <v>0</v>
      </c>
      <c r="BI28" s="88">
        <f t="shared" ca="1" si="28"/>
        <v>0</v>
      </c>
      <c r="BJ28" s="88">
        <f t="shared" ca="1" si="28"/>
        <v>0</v>
      </c>
      <c r="BK28" s="88">
        <f t="shared" ca="1" si="28"/>
        <v>0</v>
      </c>
      <c r="BL28" s="88">
        <f t="shared" ca="1" si="28"/>
        <v>0</v>
      </c>
      <c r="BM28" s="88">
        <f t="shared" ca="1" si="28"/>
        <v>0</v>
      </c>
      <c r="BN28" s="88">
        <f t="shared" ca="1" si="28"/>
        <v>0</v>
      </c>
      <c r="BO28" s="88">
        <f t="shared" ca="1" si="28"/>
        <v>0</v>
      </c>
      <c r="BP28" s="88">
        <f t="shared" ca="1" si="28"/>
        <v>0</v>
      </c>
      <c r="BQ28" s="88">
        <f t="shared" ca="1" si="28"/>
        <v>0</v>
      </c>
      <c r="BR28" s="88">
        <f t="shared" ca="1" si="28"/>
        <v>0</v>
      </c>
      <c r="BS28" s="88">
        <f t="shared" ca="1" si="29"/>
        <v>0</v>
      </c>
      <c r="BT28" s="88">
        <f t="shared" ca="1" si="29"/>
        <v>0</v>
      </c>
      <c r="BU28" s="88">
        <f t="shared" ca="1" si="29"/>
        <v>0</v>
      </c>
      <c r="BV28" s="88">
        <f t="shared" ca="1" si="29"/>
        <v>0</v>
      </c>
      <c r="BW28" s="88">
        <f t="shared" ca="1" si="29"/>
        <v>0</v>
      </c>
      <c r="BX28" s="88">
        <f t="shared" ca="1" si="29"/>
        <v>0</v>
      </c>
      <c r="BY28" s="88">
        <f t="shared" ca="1" si="29"/>
        <v>0</v>
      </c>
      <c r="BZ28" s="88">
        <f t="shared" ca="1" si="29"/>
        <v>0</v>
      </c>
      <c r="CA28" s="88">
        <f t="shared" ca="1" si="29"/>
        <v>0</v>
      </c>
      <c r="CB28" s="88">
        <f t="shared" ca="1" si="29"/>
        <v>0</v>
      </c>
      <c r="CC28" s="88">
        <f t="shared" ca="1" si="29"/>
        <v>0</v>
      </c>
      <c r="CD28" s="88">
        <f t="shared" ca="1" si="29"/>
        <v>0</v>
      </c>
      <c r="CE28" s="88">
        <f t="shared" ca="1" si="29"/>
        <v>0</v>
      </c>
      <c r="CF28" s="88">
        <f t="shared" ca="1" si="29"/>
        <v>0</v>
      </c>
      <c r="CG28" s="88">
        <f t="shared" ca="1" si="29"/>
        <v>0</v>
      </c>
      <c r="CH28" s="88">
        <f t="shared" ca="1" si="29"/>
        <v>0</v>
      </c>
      <c r="CI28" s="88">
        <f t="shared" ca="1" si="29"/>
        <v>0</v>
      </c>
      <c r="CJ28" s="88">
        <f t="shared" ca="1" si="29"/>
        <v>0</v>
      </c>
      <c r="CK28" s="88">
        <f t="shared" ca="1" si="29"/>
        <v>0</v>
      </c>
      <c r="CL28" s="88">
        <f t="shared" ca="1" si="29"/>
        <v>0</v>
      </c>
      <c r="CM28" s="88">
        <f t="shared" ca="1" si="29"/>
        <v>0</v>
      </c>
      <c r="CN28" s="88">
        <f t="shared" ca="1" si="29"/>
        <v>0</v>
      </c>
      <c r="CO28" s="88">
        <f t="shared" ca="1" si="29"/>
        <v>0</v>
      </c>
      <c r="CP28" s="88">
        <f t="shared" ca="1" si="29"/>
        <v>0</v>
      </c>
      <c r="CQ28" s="88">
        <f t="shared" ca="1" si="29"/>
        <v>0</v>
      </c>
      <c r="CR28" s="88">
        <f t="shared" ca="1" si="29"/>
        <v>0</v>
      </c>
      <c r="CS28" s="88">
        <f t="shared" ca="1" si="29"/>
        <v>0</v>
      </c>
      <c r="CT28" s="88">
        <f t="shared" ca="1" si="29"/>
        <v>0</v>
      </c>
      <c r="CU28" s="88">
        <f t="shared" ca="1" si="29"/>
        <v>0</v>
      </c>
      <c r="CV28" s="88">
        <f t="shared" ca="1" si="29"/>
        <v>0</v>
      </c>
      <c r="CW28" s="88">
        <f t="shared" ca="1" si="29"/>
        <v>0</v>
      </c>
      <c r="CX28" s="88">
        <f t="shared" ca="1" si="29"/>
        <v>0</v>
      </c>
      <c r="CY28" s="88">
        <f t="shared" ca="1" si="29"/>
        <v>0</v>
      </c>
      <c r="CZ28" s="88">
        <f t="shared" ca="1" si="29"/>
        <v>0</v>
      </c>
      <c r="DA28" s="88">
        <f t="shared" ca="1" si="29"/>
        <v>0</v>
      </c>
      <c r="DB28" s="88">
        <f t="shared" ca="1" si="29"/>
        <v>0</v>
      </c>
      <c r="DC28" s="88">
        <f t="shared" ca="1" si="29"/>
        <v>0</v>
      </c>
      <c r="DD28" s="88">
        <f t="shared" ca="1" si="29"/>
        <v>0</v>
      </c>
      <c r="DE28" s="88">
        <f t="shared" ca="1" si="29"/>
        <v>0</v>
      </c>
      <c r="DF28" s="88">
        <f t="shared" ca="1" si="29"/>
        <v>0</v>
      </c>
      <c r="DG28" s="88">
        <f t="shared" ca="1" si="29"/>
        <v>0</v>
      </c>
      <c r="DH28" s="88">
        <f t="shared" ca="1" si="29"/>
        <v>0</v>
      </c>
      <c r="DI28" s="88">
        <f t="shared" ca="1" si="29"/>
        <v>0</v>
      </c>
      <c r="DJ28" s="88">
        <f t="shared" ca="1" si="29"/>
        <v>0</v>
      </c>
      <c r="DK28" s="88">
        <f t="shared" ca="1" si="29"/>
        <v>0</v>
      </c>
      <c r="DL28" s="88">
        <f t="shared" ca="1" si="29"/>
        <v>0</v>
      </c>
      <c r="DM28" s="88">
        <f t="shared" ca="1" si="29"/>
        <v>0</v>
      </c>
      <c r="DN28" s="88">
        <f t="shared" ca="1" si="29"/>
        <v>0</v>
      </c>
      <c r="DO28" s="88">
        <f t="shared" ca="1" si="29"/>
        <v>0</v>
      </c>
      <c r="DP28" s="88">
        <f t="shared" ca="1" si="29"/>
        <v>0</v>
      </c>
      <c r="DQ28" s="88">
        <f t="shared" ca="1" si="29"/>
        <v>0</v>
      </c>
      <c r="DR28" s="88">
        <f t="shared" ca="1" si="29"/>
        <v>0</v>
      </c>
      <c r="DS28" s="88">
        <f t="shared" ca="1" si="29"/>
        <v>0</v>
      </c>
      <c r="DT28" s="88">
        <f t="shared" ca="1" si="29"/>
        <v>0</v>
      </c>
      <c r="DU28" s="88">
        <f t="shared" ca="1" si="29"/>
        <v>0</v>
      </c>
      <c r="DV28" s="88">
        <f t="shared" ca="1" si="29"/>
        <v>0</v>
      </c>
      <c r="DW28" s="88">
        <f t="shared" ca="1" si="29"/>
        <v>0</v>
      </c>
      <c r="DX28" s="88">
        <f t="shared" ca="1" si="29"/>
        <v>0</v>
      </c>
      <c r="DY28" s="88">
        <f t="shared" ca="1" si="29"/>
        <v>0</v>
      </c>
      <c r="DZ28" s="88">
        <f t="shared" ca="1" si="29"/>
        <v>0</v>
      </c>
      <c r="EA28" s="88">
        <f t="shared" ca="1" si="29"/>
        <v>0</v>
      </c>
      <c r="EB28" s="88">
        <f t="shared" ca="1" si="29"/>
        <v>0</v>
      </c>
      <c r="EC28" s="88">
        <f t="shared" ca="1" si="29"/>
        <v>0</v>
      </c>
      <c r="ED28" s="88">
        <f t="shared" ref="ED28:GJ32" ca="1" si="32">ED17</f>
        <v>0</v>
      </c>
      <c r="EE28" s="88">
        <f t="shared" ca="1" si="32"/>
        <v>0</v>
      </c>
      <c r="EF28" s="88">
        <f t="shared" ca="1" si="32"/>
        <v>0</v>
      </c>
      <c r="EG28" s="88">
        <f t="shared" ca="1" si="32"/>
        <v>0</v>
      </c>
      <c r="EH28" s="88">
        <f t="shared" ca="1" si="32"/>
        <v>0</v>
      </c>
      <c r="EI28" s="88">
        <f t="shared" ca="1" si="32"/>
        <v>0</v>
      </c>
      <c r="EJ28" s="88">
        <f t="shared" ca="1" si="32"/>
        <v>0</v>
      </c>
      <c r="EK28" s="88">
        <f t="shared" ca="1" si="32"/>
        <v>0</v>
      </c>
      <c r="EL28" s="88">
        <f t="shared" ca="1" si="32"/>
        <v>0</v>
      </c>
      <c r="EM28" s="88">
        <f t="shared" ca="1" si="32"/>
        <v>0</v>
      </c>
      <c r="EN28" s="88">
        <f t="shared" ca="1" si="32"/>
        <v>0</v>
      </c>
      <c r="EO28" s="88">
        <f t="shared" ca="1" si="32"/>
        <v>0</v>
      </c>
      <c r="EP28" s="88">
        <f t="shared" ca="1" si="32"/>
        <v>0</v>
      </c>
      <c r="EQ28" s="88">
        <f t="shared" ca="1" si="32"/>
        <v>0</v>
      </c>
      <c r="ER28" s="88">
        <f t="shared" ca="1" si="32"/>
        <v>0</v>
      </c>
      <c r="ES28" s="88">
        <f t="shared" ca="1" si="32"/>
        <v>0</v>
      </c>
      <c r="ET28" s="88">
        <f t="shared" ca="1" si="32"/>
        <v>0</v>
      </c>
      <c r="EU28" s="88">
        <f t="shared" ca="1" si="32"/>
        <v>0</v>
      </c>
      <c r="EV28" s="88">
        <f t="shared" ca="1" si="32"/>
        <v>0</v>
      </c>
      <c r="EW28" s="88">
        <f t="shared" ca="1" si="32"/>
        <v>0</v>
      </c>
      <c r="EX28" s="88">
        <f t="shared" ca="1" si="32"/>
        <v>0</v>
      </c>
      <c r="EY28" s="88">
        <f t="shared" ca="1" si="32"/>
        <v>0</v>
      </c>
      <c r="EZ28" s="88">
        <f t="shared" ca="1" si="32"/>
        <v>0</v>
      </c>
      <c r="FA28" s="88">
        <f t="shared" ca="1" si="32"/>
        <v>0</v>
      </c>
      <c r="FB28" s="88">
        <f t="shared" ca="1" si="32"/>
        <v>0</v>
      </c>
      <c r="FC28" s="88">
        <f t="shared" ca="1" si="32"/>
        <v>0</v>
      </c>
      <c r="FD28" s="88">
        <f t="shared" ca="1" si="32"/>
        <v>0</v>
      </c>
      <c r="FE28" s="88">
        <f t="shared" ca="1" si="32"/>
        <v>0</v>
      </c>
      <c r="FF28" s="88">
        <f t="shared" ca="1" si="32"/>
        <v>0</v>
      </c>
      <c r="FG28" s="88">
        <f t="shared" ca="1" si="32"/>
        <v>0</v>
      </c>
      <c r="FH28" s="88">
        <f t="shared" ca="1" si="32"/>
        <v>0</v>
      </c>
      <c r="FI28" s="88">
        <f t="shared" ca="1" si="32"/>
        <v>0</v>
      </c>
      <c r="FJ28" s="88">
        <f t="shared" ca="1" si="32"/>
        <v>0</v>
      </c>
      <c r="FK28" s="88">
        <f t="shared" ca="1" si="32"/>
        <v>0</v>
      </c>
      <c r="FL28" s="88">
        <f t="shared" ca="1" si="32"/>
        <v>0</v>
      </c>
      <c r="FM28" s="88">
        <f t="shared" ca="1" si="32"/>
        <v>0</v>
      </c>
      <c r="FN28" s="88">
        <f t="shared" ca="1" si="32"/>
        <v>0</v>
      </c>
      <c r="FO28" s="88">
        <f t="shared" ca="1" si="32"/>
        <v>0</v>
      </c>
      <c r="FP28" s="88">
        <f t="shared" ca="1" si="32"/>
        <v>0</v>
      </c>
      <c r="FQ28" s="88">
        <f t="shared" ca="1" si="32"/>
        <v>0</v>
      </c>
      <c r="FR28" s="88">
        <f t="shared" ca="1" si="32"/>
        <v>0</v>
      </c>
      <c r="FS28" s="88">
        <f t="shared" ca="1" si="32"/>
        <v>0</v>
      </c>
      <c r="FT28" s="88">
        <f t="shared" ca="1" si="32"/>
        <v>0</v>
      </c>
      <c r="FU28" s="88">
        <f t="shared" ca="1" si="32"/>
        <v>0</v>
      </c>
      <c r="FV28" s="88">
        <f t="shared" ca="1" si="32"/>
        <v>0</v>
      </c>
      <c r="FW28" s="88">
        <f t="shared" ca="1" si="32"/>
        <v>0</v>
      </c>
      <c r="FX28" s="88">
        <f t="shared" ca="1" si="32"/>
        <v>0</v>
      </c>
      <c r="FY28" s="88">
        <f t="shared" ca="1" si="32"/>
        <v>0</v>
      </c>
      <c r="FZ28" s="88">
        <f t="shared" ca="1" si="32"/>
        <v>0</v>
      </c>
      <c r="GA28" s="88">
        <f t="shared" ca="1" si="32"/>
        <v>0</v>
      </c>
      <c r="GB28" s="88">
        <f t="shared" ca="1" si="32"/>
        <v>0</v>
      </c>
      <c r="GC28" s="88">
        <f t="shared" ca="1" si="32"/>
        <v>0</v>
      </c>
      <c r="GD28" s="88">
        <f t="shared" ca="1" si="32"/>
        <v>0</v>
      </c>
      <c r="GE28" s="88">
        <f t="shared" ca="1" si="32"/>
        <v>0</v>
      </c>
      <c r="GF28" s="88">
        <f t="shared" ca="1" si="32"/>
        <v>0</v>
      </c>
      <c r="GG28" s="88">
        <f t="shared" ca="1" si="32"/>
        <v>0</v>
      </c>
      <c r="GH28" s="88">
        <f t="shared" ca="1" si="32"/>
        <v>0</v>
      </c>
      <c r="GI28" s="88">
        <f t="shared" ca="1" si="32"/>
        <v>0</v>
      </c>
      <c r="GJ28" s="88">
        <f t="shared" ca="1" si="32"/>
        <v>0</v>
      </c>
    </row>
    <row r="29" spans="2:192" x14ac:dyDescent="0.3">
      <c r="B29" s="35" t="s">
        <v>456</v>
      </c>
      <c r="C29" s="31" t="s">
        <v>450</v>
      </c>
      <c r="E29" s="232"/>
      <c r="F29" s="88">
        <f t="shared" ca="1" si="31"/>
        <v>0</v>
      </c>
      <c r="G29" s="88">
        <f t="shared" ca="1" si="28"/>
        <v>0</v>
      </c>
      <c r="H29" s="88">
        <f t="shared" ca="1" si="28"/>
        <v>0</v>
      </c>
      <c r="I29" s="88">
        <f t="shared" ca="1" si="28"/>
        <v>0</v>
      </c>
      <c r="J29" s="88">
        <f t="shared" ca="1" si="28"/>
        <v>0</v>
      </c>
      <c r="K29" s="88">
        <f t="shared" ca="1" si="28"/>
        <v>0</v>
      </c>
      <c r="L29" s="88">
        <f t="shared" ca="1" si="28"/>
        <v>0</v>
      </c>
      <c r="M29" s="88">
        <f t="shared" ca="1" si="28"/>
        <v>0</v>
      </c>
      <c r="N29" s="88">
        <f t="shared" ca="1" si="28"/>
        <v>0</v>
      </c>
      <c r="O29" s="88">
        <f t="shared" ca="1" si="28"/>
        <v>-19681.300641683123</v>
      </c>
      <c r="P29" s="88">
        <f t="shared" ca="1" si="28"/>
        <v>-27549.565478357883</v>
      </c>
      <c r="Q29" s="88">
        <f t="shared" ca="1" si="28"/>
        <v>-23194.447457627361</v>
      </c>
      <c r="R29" s="88">
        <f t="shared" ca="1" si="28"/>
        <v>-21616.405695576705</v>
      </c>
      <c r="S29" s="88">
        <f t="shared" ca="1" si="28"/>
        <v>-20025.777051786787</v>
      </c>
      <c r="T29" s="88">
        <f t="shared" ca="1" si="28"/>
        <v>-18538.210252465415</v>
      </c>
      <c r="U29" s="88">
        <f t="shared" ca="1" si="28"/>
        <v>-17135.614195243419</v>
      </c>
      <c r="V29" s="88">
        <f t="shared" ca="1" si="28"/>
        <v>-15766.425138906685</v>
      </c>
      <c r="W29" s="88">
        <f t="shared" ca="1" si="28"/>
        <v>-14436.375044823957</v>
      </c>
      <c r="X29" s="88">
        <f t="shared" ca="1" si="28"/>
        <v>-13149.648318617454</v>
      </c>
      <c r="Y29" s="88">
        <f t="shared" ca="1" si="28"/>
        <v>-11909.03348176727</v>
      </c>
      <c r="Z29" s="88">
        <f t="shared" ca="1" si="28"/>
        <v>-10716.715111949205</v>
      </c>
      <c r="AA29" s="88">
        <f t="shared" ca="1" si="28"/>
        <v>-9516.9972464753155</v>
      </c>
      <c r="AB29" s="88">
        <f t="shared" ca="1" si="28"/>
        <v>-8323.3550530353041</v>
      </c>
      <c r="AC29" s="88">
        <f t="shared" ca="1" si="28"/>
        <v>-7151.6832637641728</v>
      </c>
      <c r="AD29" s="88">
        <f t="shared" ca="1" si="28"/>
        <v>-6019.9305711984616</v>
      </c>
      <c r="AE29" s="88">
        <f t="shared" ca="1" si="28"/>
        <v>-4947.415033337491</v>
      </c>
      <c r="AF29" s="88">
        <f t="shared" ca="1" si="28"/>
        <v>-3953.7767259861885</v>
      </c>
      <c r="AG29" s="88">
        <f t="shared" ca="1" si="28"/>
        <v>-3057.566168569771</v>
      </c>
      <c r="AH29" s="88">
        <f t="shared" ca="1" si="28"/>
        <v>-2274.5371769497215</v>
      </c>
      <c r="AI29" s="88">
        <f t="shared" ca="1" si="28"/>
        <v>-1615.8091800067828</v>
      </c>
      <c r="AJ29" s="88">
        <f t="shared" ref="AJ29:CU32" ca="1" si="33">AJ18</f>
        <v>-1086.1740146477507</v>
      </c>
      <c r="AK29" s="88">
        <f t="shared" ca="1" si="33"/>
        <v>-705.0162348898765</v>
      </c>
      <c r="AL29" s="88">
        <f t="shared" ca="1" si="33"/>
        <v>-442.44764567545286</v>
      </c>
      <c r="AM29" s="88">
        <f t="shared" ca="1" si="33"/>
        <v>-268.03559668699342</v>
      </c>
      <c r="AN29" s="88">
        <f t="shared" ca="1" si="33"/>
        <v>-156.32288774096381</v>
      </c>
      <c r="AO29" s="88">
        <f t="shared" ca="1" si="33"/>
        <v>0</v>
      </c>
      <c r="AP29" s="88">
        <f t="shared" ca="1" si="33"/>
        <v>0</v>
      </c>
      <c r="AQ29" s="88">
        <f t="shared" ca="1" si="33"/>
        <v>0</v>
      </c>
      <c r="AR29" s="88">
        <f t="shared" ca="1" si="33"/>
        <v>0</v>
      </c>
      <c r="AS29" s="88">
        <f t="shared" ca="1" si="33"/>
        <v>0</v>
      </c>
      <c r="AT29" s="88">
        <f t="shared" ca="1" si="33"/>
        <v>0</v>
      </c>
      <c r="AU29" s="88">
        <f t="shared" ca="1" si="33"/>
        <v>0</v>
      </c>
      <c r="AV29" s="88">
        <f t="shared" ca="1" si="33"/>
        <v>0</v>
      </c>
      <c r="AW29" s="88">
        <f t="shared" ca="1" si="33"/>
        <v>0</v>
      </c>
      <c r="AX29" s="88">
        <f t="shared" ca="1" si="33"/>
        <v>0</v>
      </c>
      <c r="AY29" s="88">
        <f t="shared" ca="1" si="33"/>
        <v>0</v>
      </c>
      <c r="AZ29" s="88">
        <f t="shared" ca="1" si="33"/>
        <v>0</v>
      </c>
      <c r="BA29" s="88">
        <f t="shared" ca="1" si="33"/>
        <v>0</v>
      </c>
      <c r="BB29" s="88">
        <f t="shared" ca="1" si="33"/>
        <v>0</v>
      </c>
      <c r="BC29" s="88">
        <f t="shared" ca="1" si="33"/>
        <v>0</v>
      </c>
      <c r="BD29" s="88">
        <f t="shared" ca="1" si="33"/>
        <v>0</v>
      </c>
      <c r="BE29" s="88">
        <f t="shared" ca="1" si="33"/>
        <v>0</v>
      </c>
      <c r="BF29" s="88">
        <f t="shared" ca="1" si="33"/>
        <v>0</v>
      </c>
      <c r="BG29" s="88">
        <f t="shared" ca="1" si="33"/>
        <v>0</v>
      </c>
      <c r="BH29" s="88">
        <f t="shared" ca="1" si="33"/>
        <v>0</v>
      </c>
      <c r="BI29" s="88">
        <f t="shared" ca="1" si="33"/>
        <v>0</v>
      </c>
      <c r="BJ29" s="88">
        <f t="shared" ca="1" si="33"/>
        <v>0</v>
      </c>
      <c r="BK29" s="88">
        <f t="shared" ca="1" si="33"/>
        <v>0</v>
      </c>
      <c r="BL29" s="88">
        <f t="shared" ca="1" si="33"/>
        <v>0</v>
      </c>
      <c r="BM29" s="88">
        <f t="shared" ca="1" si="33"/>
        <v>0</v>
      </c>
      <c r="BN29" s="88">
        <f t="shared" ca="1" si="33"/>
        <v>0</v>
      </c>
      <c r="BO29" s="88">
        <f t="shared" ca="1" si="33"/>
        <v>0</v>
      </c>
      <c r="BP29" s="88">
        <f t="shared" ca="1" si="33"/>
        <v>0</v>
      </c>
      <c r="BQ29" s="88">
        <f t="shared" ca="1" si="33"/>
        <v>0</v>
      </c>
      <c r="BR29" s="88">
        <f t="shared" ca="1" si="33"/>
        <v>0</v>
      </c>
      <c r="BS29" s="88">
        <f t="shared" ca="1" si="33"/>
        <v>0</v>
      </c>
      <c r="BT29" s="88">
        <f t="shared" ca="1" si="33"/>
        <v>0</v>
      </c>
      <c r="BU29" s="88">
        <f t="shared" ca="1" si="33"/>
        <v>0</v>
      </c>
      <c r="BV29" s="88">
        <f t="shared" ca="1" si="33"/>
        <v>0</v>
      </c>
      <c r="BW29" s="88">
        <f t="shared" ca="1" si="33"/>
        <v>0</v>
      </c>
      <c r="BX29" s="88">
        <f t="shared" ca="1" si="33"/>
        <v>0</v>
      </c>
      <c r="BY29" s="88">
        <f t="shared" ca="1" si="33"/>
        <v>0</v>
      </c>
      <c r="BZ29" s="88">
        <f t="shared" ca="1" si="33"/>
        <v>0</v>
      </c>
      <c r="CA29" s="88">
        <f t="shared" ca="1" si="33"/>
        <v>0</v>
      </c>
      <c r="CB29" s="88">
        <f t="shared" ca="1" si="33"/>
        <v>0</v>
      </c>
      <c r="CC29" s="88">
        <f t="shared" ca="1" si="33"/>
        <v>0</v>
      </c>
      <c r="CD29" s="88">
        <f t="shared" ca="1" si="33"/>
        <v>0</v>
      </c>
      <c r="CE29" s="88">
        <f t="shared" ca="1" si="33"/>
        <v>0</v>
      </c>
      <c r="CF29" s="88">
        <f t="shared" ca="1" si="33"/>
        <v>0</v>
      </c>
      <c r="CG29" s="88">
        <f t="shared" ca="1" si="33"/>
        <v>0</v>
      </c>
      <c r="CH29" s="88">
        <f t="shared" ca="1" si="33"/>
        <v>0</v>
      </c>
      <c r="CI29" s="88">
        <f t="shared" ca="1" si="33"/>
        <v>0</v>
      </c>
      <c r="CJ29" s="88">
        <f t="shared" ca="1" si="33"/>
        <v>0</v>
      </c>
      <c r="CK29" s="88">
        <f t="shared" ca="1" si="33"/>
        <v>0</v>
      </c>
      <c r="CL29" s="88">
        <f t="shared" ca="1" si="33"/>
        <v>0</v>
      </c>
      <c r="CM29" s="88">
        <f t="shared" ca="1" si="33"/>
        <v>0</v>
      </c>
      <c r="CN29" s="88">
        <f t="shared" ca="1" si="33"/>
        <v>0</v>
      </c>
      <c r="CO29" s="88">
        <f t="shared" ca="1" si="33"/>
        <v>0</v>
      </c>
      <c r="CP29" s="88">
        <f t="shared" ca="1" si="33"/>
        <v>0</v>
      </c>
      <c r="CQ29" s="88">
        <f t="shared" ca="1" si="33"/>
        <v>0</v>
      </c>
      <c r="CR29" s="88">
        <f t="shared" ca="1" si="33"/>
        <v>0</v>
      </c>
      <c r="CS29" s="88">
        <f t="shared" ca="1" si="33"/>
        <v>0</v>
      </c>
      <c r="CT29" s="88">
        <f t="shared" ca="1" si="33"/>
        <v>0</v>
      </c>
      <c r="CU29" s="88">
        <f t="shared" ca="1" si="33"/>
        <v>0</v>
      </c>
      <c r="CV29" s="88">
        <f t="shared" ref="CV29:ED32" ca="1" si="34">CV18</f>
        <v>0</v>
      </c>
      <c r="CW29" s="88">
        <f t="shared" ca="1" si="34"/>
        <v>0</v>
      </c>
      <c r="CX29" s="88">
        <f t="shared" ca="1" si="34"/>
        <v>0</v>
      </c>
      <c r="CY29" s="88">
        <f t="shared" ca="1" si="34"/>
        <v>0</v>
      </c>
      <c r="CZ29" s="88">
        <f t="shared" ca="1" si="34"/>
        <v>0</v>
      </c>
      <c r="DA29" s="88">
        <f t="shared" ca="1" si="34"/>
        <v>0</v>
      </c>
      <c r="DB29" s="88">
        <f t="shared" ca="1" si="34"/>
        <v>0</v>
      </c>
      <c r="DC29" s="88">
        <f t="shared" ca="1" si="34"/>
        <v>0</v>
      </c>
      <c r="DD29" s="88">
        <f t="shared" ca="1" si="34"/>
        <v>0</v>
      </c>
      <c r="DE29" s="88">
        <f t="shared" ca="1" si="34"/>
        <v>0</v>
      </c>
      <c r="DF29" s="88">
        <f t="shared" ca="1" si="34"/>
        <v>0</v>
      </c>
      <c r="DG29" s="88">
        <f t="shared" ca="1" si="34"/>
        <v>0</v>
      </c>
      <c r="DH29" s="88">
        <f t="shared" ca="1" si="34"/>
        <v>0</v>
      </c>
      <c r="DI29" s="88">
        <f t="shared" ca="1" si="34"/>
        <v>0</v>
      </c>
      <c r="DJ29" s="88">
        <f t="shared" ca="1" si="34"/>
        <v>0</v>
      </c>
      <c r="DK29" s="88">
        <f t="shared" ca="1" si="34"/>
        <v>0</v>
      </c>
      <c r="DL29" s="88">
        <f t="shared" ca="1" si="34"/>
        <v>0</v>
      </c>
      <c r="DM29" s="88">
        <f t="shared" ca="1" si="34"/>
        <v>0</v>
      </c>
      <c r="DN29" s="88">
        <f t="shared" ca="1" si="34"/>
        <v>0</v>
      </c>
      <c r="DO29" s="88">
        <f t="shared" ca="1" si="34"/>
        <v>0</v>
      </c>
      <c r="DP29" s="88">
        <f t="shared" ca="1" si="34"/>
        <v>0</v>
      </c>
      <c r="DQ29" s="88">
        <f t="shared" ca="1" si="34"/>
        <v>0</v>
      </c>
      <c r="DR29" s="88">
        <f t="shared" ca="1" si="34"/>
        <v>0</v>
      </c>
      <c r="DS29" s="88">
        <f t="shared" ca="1" si="34"/>
        <v>0</v>
      </c>
      <c r="DT29" s="88">
        <f t="shared" ca="1" si="34"/>
        <v>0</v>
      </c>
      <c r="DU29" s="88">
        <f t="shared" ca="1" si="34"/>
        <v>0</v>
      </c>
      <c r="DV29" s="88">
        <f t="shared" ca="1" si="34"/>
        <v>0</v>
      </c>
      <c r="DW29" s="88">
        <f t="shared" ca="1" si="34"/>
        <v>0</v>
      </c>
      <c r="DX29" s="88">
        <f t="shared" ca="1" si="34"/>
        <v>0</v>
      </c>
      <c r="DY29" s="88">
        <f t="shared" ca="1" si="34"/>
        <v>0</v>
      </c>
      <c r="DZ29" s="88">
        <f t="shared" ca="1" si="34"/>
        <v>0</v>
      </c>
      <c r="EA29" s="88">
        <f t="shared" ca="1" si="34"/>
        <v>0</v>
      </c>
      <c r="EB29" s="88">
        <f t="shared" ca="1" si="34"/>
        <v>0</v>
      </c>
      <c r="EC29" s="88">
        <f t="shared" ca="1" si="34"/>
        <v>0</v>
      </c>
      <c r="ED29" s="88">
        <f t="shared" ca="1" si="34"/>
        <v>0</v>
      </c>
      <c r="EE29" s="88">
        <f t="shared" ca="1" si="32"/>
        <v>0</v>
      </c>
      <c r="EF29" s="88">
        <f t="shared" ca="1" si="32"/>
        <v>0</v>
      </c>
      <c r="EG29" s="88">
        <f t="shared" ca="1" si="32"/>
        <v>0</v>
      </c>
      <c r="EH29" s="88">
        <f t="shared" ca="1" si="32"/>
        <v>0</v>
      </c>
      <c r="EI29" s="88">
        <f t="shared" ca="1" si="32"/>
        <v>0</v>
      </c>
      <c r="EJ29" s="88">
        <f t="shared" ca="1" si="32"/>
        <v>0</v>
      </c>
      <c r="EK29" s="88">
        <f t="shared" ca="1" si="32"/>
        <v>0</v>
      </c>
      <c r="EL29" s="88">
        <f t="shared" ca="1" si="32"/>
        <v>0</v>
      </c>
      <c r="EM29" s="88">
        <f t="shared" ca="1" si="32"/>
        <v>0</v>
      </c>
      <c r="EN29" s="88">
        <f t="shared" ca="1" si="32"/>
        <v>0</v>
      </c>
      <c r="EO29" s="88">
        <f t="shared" ca="1" si="32"/>
        <v>0</v>
      </c>
      <c r="EP29" s="88">
        <f t="shared" ca="1" si="32"/>
        <v>0</v>
      </c>
      <c r="EQ29" s="88">
        <f t="shared" ca="1" si="32"/>
        <v>0</v>
      </c>
      <c r="ER29" s="88">
        <f t="shared" ca="1" si="32"/>
        <v>0</v>
      </c>
      <c r="ES29" s="88">
        <f t="shared" ca="1" si="32"/>
        <v>0</v>
      </c>
      <c r="ET29" s="88">
        <f t="shared" ca="1" si="32"/>
        <v>0</v>
      </c>
      <c r="EU29" s="88">
        <f t="shared" ca="1" si="32"/>
        <v>0</v>
      </c>
      <c r="EV29" s="88">
        <f t="shared" ca="1" si="32"/>
        <v>0</v>
      </c>
      <c r="EW29" s="88">
        <f t="shared" ca="1" si="32"/>
        <v>0</v>
      </c>
      <c r="EX29" s="88">
        <f t="shared" ca="1" si="32"/>
        <v>0</v>
      </c>
      <c r="EY29" s="88">
        <f t="shared" ca="1" si="32"/>
        <v>0</v>
      </c>
      <c r="EZ29" s="88">
        <f t="shared" ca="1" si="32"/>
        <v>0</v>
      </c>
      <c r="FA29" s="88">
        <f t="shared" ca="1" si="32"/>
        <v>0</v>
      </c>
      <c r="FB29" s="88">
        <f t="shared" ca="1" si="32"/>
        <v>0</v>
      </c>
      <c r="FC29" s="88">
        <f t="shared" ca="1" si="32"/>
        <v>0</v>
      </c>
      <c r="FD29" s="88">
        <f t="shared" ca="1" si="32"/>
        <v>0</v>
      </c>
      <c r="FE29" s="88">
        <f t="shared" ca="1" si="32"/>
        <v>0</v>
      </c>
      <c r="FF29" s="88">
        <f t="shared" ca="1" si="32"/>
        <v>0</v>
      </c>
      <c r="FG29" s="88">
        <f t="shared" ca="1" si="32"/>
        <v>0</v>
      </c>
      <c r="FH29" s="88">
        <f t="shared" ca="1" si="32"/>
        <v>0</v>
      </c>
      <c r="FI29" s="88">
        <f t="shared" ca="1" si="32"/>
        <v>0</v>
      </c>
      <c r="FJ29" s="88">
        <f t="shared" ca="1" si="32"/>
        <v>0</v>
      </c>
      <c r="FK29" s="88">
        <f t="shared" ca="1" si="32"/>
        <v>0</v>
      </c>
      <c r="FL29" s="88">
        <f t="shared" ca="1" si="32"/>
        <v>0</v>
      </c>
      <c r="FM29" s="88">
        <f t="shared" ca="1" si="32"/>
        <v>0</v>
      </c>
      <c r="FN29" s="88">
        <f t="shared" ca="1" si="32"/>
        <v>0</v>
      </c>
      <c r="FO29" s="88">
        <f t="shared" ca="1" si="32"/>
        <v>0</v>
      </c>
      <c r="FP29" s="88">
        <f t="shared" ca="1" si="32"/>
        <v>0</v>
      </c>
      <c r="FQ29" s="88">
        <f t="shared" ca="1" si="32"/>
        <v>0</v>
      </c>
      <c r="FR29" s="88">
        <f t="shared" ca="1" si="32"/>
        <v>0</v>
      </c>
      <c r="FS29" s="88">
        <f t="shared" ca="1" si="32"/>
        <v>0</v>
      </c>
      <c r="FT29" s="88">
        <f t="shared" ca="1" si="32"/>
        <v>0</v>
      </c>
      <c r="FU29" s="88">
        <f t="shared" ca="1" si="32"/>
        <v>0</v>
      </c>
      <c r="FV29" s="88">
        <f t="shared" ca="1" si="32"/>
        <v>0</v>
      </c>
      <c r="FW29" s="88">
        <f t="shared" ca="1" si="32"/>
        <v>0</v>
      </c>
      <c r="FX29" s="88">
        <f t="shared" ca="1" si="32"/>
        <v>0</v>
      </c>
      <c r="FY29" s="88">
        <f t="shared" ca="1" si="32"/>
        <v>0</v>
      </c>
      <c r="FZ29" s="88">
        <f t="shared" ca="1" si="32"/>
        <v>0</v>
      </c>
      <c r="GA29" s="88">
        <f t="shared" ca="1" si="32"/>
        <v>0</v>
      </c>
      <c r="GB29" s="88">
        <f t="shared" ca="1" si="32"/>
        <v>0</v>
      </c>
      <c r="GC29" s="88">
        <f t="shared" ca="1" si="32"/>
        <v>0</v>
      </c>
      <c r="GD29" s="88">
        <f t="shared" ca="1" si="32"/>
        <v>0</v>
      </c>
      <c r="GE29" s="88">
        <f t="shared" ca="1" si="32"/>
        <v>0</v>
      </c>
      <c r="GF29" s="88">
        <f t="shared" ca="1" si="32"/>
        <v>0</v>
      </c>
      <c r="GG29" s="88">
        <f t="shared" ca="1" si="32"/>
        <v>0</v>
      </c>
      <c r="GH29" s="88">
        <f t="shared" ca="1" si="32"/>
        <v>0</v>
      </c>
      <c r="GI29" s="88">
        <f t="shared" ca="1" si="32"/>
        <v>0</v>
      </c>
      <c r="GJ29" s="88">
        <f t="shared" ca="1" si="32"/>
        <v>0</v>
      </c>
    </row>
    <row r="30" spans="2:192" x14ac:dyDescent="0.3">
      <c r="B30" s="35" t="s">
        <v>441</v>
      </c>
      <c r="C30" s="31" t="s">
        <v>452</v>
      </c>
      <c r="E30" s="232"/>
      <c r="F30" s="88">
        <f t="shared" ca="1" si="31"/>
        <v>0</v>
      </c>
      <c r="G30" s="88">
        <f t="shared" ca="1" si="31"/>
        <v>0</v>
      </c>
      <c r="H30" s="35">
        <f t="shared" ca="1" si="31"/>
        <v>0</v>
      </c>
      <c r="I30" s="35">
        <f t="shared" ca="1" si="31"/>
        <v>0</v>
      </c>
      <c r="J30" s="35">
        <f t="shared" ca="1" si="31"/>
        <v>0</v>
      </c>
      <c r="K30" s="35">
        <f t="shared" ca="1" si="31"/>
        <v>0</v>
      </c>
      <c r="L30" s="35">
        <f t="shared" ca="1" si="31"/>
        <v>0</v>
      </c>
      <c r="M30" s="35">
        <f t="shared" ca="1" si="31"/>
        <v>0</v>
      </c>
      <c r="N30" s="35">
        <f t="shared" ca="1" si="31"/>
        <v>0</v>
      </c>
      <c r="O30" s="35">
        <f t="shared" ca="1" si="31"/>
        <v>0</v>
      </c>
      <c r="P30" s="35">
        <f t="shared" ca="1" si="31"/>
        <v>0</v>
      </c>
      <c r="Q30" s="35">
        <f t="shared" ca="1" si="31"/>
        <v>0</v>
      </c>
      <c r="R30" s="35">
        <f t="shared" ca="1" si="31"/>
        <v>0</v>
      </c>
      <c r="S30" s="35">
        <f t="shared" ca="1" si="31"/>
        <v>0</v>
      </c>
      <c r="T30" s="35">
        <f t="shared" ca="1" si="31"/>
        <v>0</v>
      </c>
      <c r="U30" s="35">
        <f t="shared" ca="1" si="31"/>
        <v>0</v>
      </c>
      <c r="V30" s="35">
        <f t="shared" ref="V30:BR32" ca="1" si="35">V19</f>
        <v>0</v>
      </c>
      <c r="W30" s="35">
        <f t="shared" ca="1" si="35"/>
        <v>0</v>
      </c>
      <c r="X30" s="35">
        <f t="shared" ca="1" si="35"/>
        <v>0</v>
      </c>
      <c r="Y30" s="35">
        <f t="shared" ca="1" si="35"/>
        <v>0</v>
      </c>
      <c r="Z30" s="35">
        <f t="shared" ca="1" si="35"/>
        <v>0</v>
      </c>
      <c r="AA30" s="35">
        <f t="shared" ca="1" si="35"/>
        <v>0</v>
      </c>
      <c r="AB30" s="35">
        <f t="shared" ca="1" si="35"/>
        <v>0</v>
      </c>
      <c r="AC30" s="35">
        <f t="shared" ca="1" si="35"/>
        <v>0</v>
      </c>
      <c r="AD30" s="35">
        <f t="shared" ca="1" si="35"/>
        <v>0</v>
      </c>
      <c r="AE30" s="35">
        <f t="shared" ca="1" si="35"/>
        <v>0</v>
      </c>
      <c r="AF30" s="35">
        <f t="shared" ca="1" si="35"/>
        <v>0</v>
      </c>
      <c r="AG30" s="35">
        <f t="shared" ca="1" si="35"/>
        <v>0</v>
      </c>
      <c r="AH30" s="35">
        <f t="shared" ca="1" si="35"/>
        <v>0</v>
      </c>
      <c r="AI30" s="35">
        <f t="shared" ca="1" si="35"/>
        <v>0</v>
      </c>
      <c r="AJ30" s="35">
        <f t="shared" ca="1" si="35"/>
        <v>0</v>
      </c>
      <c r="AK30" s="35">
        <f t="shared" ca="1" si="35"/>
        <v>0</v>
      </c>
      <c r="AL30" s="35">
        <f t="shared" ca="1" si="35"/>
        <v>0</v>
      </c>
      <c r="AM30" s="35">
        <f t="shared" ca="1" si="35"/>
        <v>0</v>
      </c>
      <c r="AN30" s="35">
        <f t="shared" ca="1" si="35"/>
        <v>0</v>
      </c>
      <c r="AO30" s="35">
        <f t="shared" ca="1" si="35"/>
        <v>0</v>
      </c>
      <c r="AP30" s="35">
        <f t="shared" ca="1" si="35"/>
        <v>0</v>
      </c>
      <c r="AQ30" s="35">
        <f t="shared" ca="1" si="35"/>
        <v>0</v>
      </c>
      <c r="AR30" s="35">
        <f t="shared" ca="1" si="35"/>
        <v>0</v>
      </c>
      <c r="AS30" s="35">
        <f t="shared" ca="1" si="35"/>
        <v>0</v>
      </c>
      <c r="AT30" s="35">
        <f t="shared" ca="1" si="35"/>
        <v>0</v>
      </c>
      <c r="AU30" s="35">
        <f t="shared" ca="1" si="35"/>
        <v>0</v>
      </c>
      <c r="AV30" s="35">
        <f t="shared" ca="1" si="35"/>
        <v>0</v>
      </c>
      <c r="AW30" s="35">
        <f t="shared" ca="1" si="35"/>
        <v>0</v>
      </c>
      <c r="AX30" s="35">
        <f t="shared" ca="1" si="35"/>
        <v>0</v>
      </c>
      <c r="AY30" s="35">
        <f t="shared" ca="1" si="35"/>
        <v>0</v>
      </c>
      <c r="AZ30" s="35">
        <f t="shared" ca="1" si="35"/>
        <v>0</v>
      </c>
      <c r="BA30" s="35">
        <f t="shared" ca="1" si="35"/>
        <v>0</v>
      </c>
      <c r="BB30" s="35">
        <f t="shared" ca="1" si="35"/>
        <v>0</v>
      </c>
      <c r="BC30" s="35">
        <f t="shared" ca="1" si="35"/>
        <v>0</v>
      </c>
      <c r="BD30" s="35">
        <f t="shared" ca="1" si="35"/>
        <v>0</v>
      </c>
      <c r="BE30" s="35">
        <f t="shared" ca="1" si="35"/>
        <v>0</v>
      </c>
      <c r="BF30" s="35">
        <f t="shared" ca="1" si="35"/>
        <v>0</v>
      </c>
      <c r="BG30" s="35">
        <f t="shared" ca="1" si="35"/>
        <v>0</v>
      </c>
      <c r="BH30" s="35">
        <f t="shared" ca="1" si="35"/>
        <v>0</v>
      </c>
      <c r="BI30" s="35">
        <f t="shared" ca="1" si="35"/>
        <v>0</v>
      </c>
      <c r="BJ30" s="35">
        <f t="shared" ca="1" si="35"/>
        <v>0</v>
      </c>
      <c r="BK30" s="35">
        <f t="shared" ca="1" si="35"/>
        <v>0</v>
      </c>
      <c r="BL30" s="35">
        <f t="shared" ca="1" si="35"/>
        <v>0</v>
      </c>
      <c r="BM30" s="35">
        <f t="shared" ca="1" si="35"/>
        <v>0</v>
      </c>
      <c r="BN30" s="35">
        <f t="shared" ca="1" si="35"/>
        <v>0</v>
      </c>
      <c r="BO30" s="35">
        <f t="shared" ca="1" si="35"/>
        <v>0</v>
      </c>
      <c r="BP30" s="35">
        <f t="shared" ca="1" si="35"/>
        <v>0</v>
      </c>
      <c r="BQ30" s="35">
        <f t="shared" ca="1" si="35"/>
        <v>0</v>
      </c>
      <c r="BR30" s="35">
        <f t="shared" ca="1" si="33"/>
        <v>0</v>
      </c>
      <c r="BS30" s="35">
        <f t="shared" ca="1" si="33"/>
        <v>0</v>
      </c>
      <c r="BT30" s="35">
        <f t="shared" ca="1" si="33"/>
        <v>0</v>
      </c>
      <c r="BU30" s="35">
        <f t="shared" ca="1" si="33"/>
        <v>0</v>
      </c>
      <c r="BV30" s="35">
        <f t="shared" ca="1" si="33"/>
        <v>0</v>
      </c>
      <c r="BW30" s="35">
        <f t="shared" ca="1" si="33"/>
        <v>0</v>
      </c>
      <c r="BX30" s="35">
        <f t="shared" ca="1" si="33"/>
        <v>0</v>
      </c>
      <c r="BY30" s="35">
        <f t="shared" ca="1" si="33"/>
        <v>0</v>
      </c>
      <c r="BZ30" s="35">
        <f t="shared" ca="1" si="33"/>
        <v>0</v>
      </c>
      <c r="CA30" s="35">
        <f t="shared" ca="1" si="33"/>
        <v>0</v>
      </c>
      <c r="CB30" s="35">
        <f t="shared" ca="1" si="33"/>
        <v>0</v>
      </c>
      <c r="CC30" s="35">
        <f t="shared" ca="1" si="33"/>
        <v>0</v>
      </c>
      <c r="CD30" s="35">
        <f t="shared" ca="1" si="33"/>
        <v>0</v>
      </c>
      <c r="CE30" s="35">
        <f t="shared" ca="1" si="33"/>
        <v>0</v>
      </c>
      <c r="CF30" s="35">
        <f t="shared" ca="1" si="33"/>
        <v>0</v>
      </c>
      <c r="CG30" s="35">
        <f t="shared" ca="1" si="33"/>
        <v>0</v>
      </c>
      <c r="CH30" s="35">
        <f t="shared" ca="1" si="33"/>
        <v>0</v>
      </c>
      <c r="CI30" s="35">
        <f t="shared" ca="1" si="33"/>
        <v>0</v>
      </c>
      <c r="CJ30" s="35">
        <f t="shared" ca="1" si="33"/>
        <v>0</v>
      </c>
      <c r="CK30" s="35">
        <f t="shared" ca="1" si="33"/>
        <v>0</v>
      </c>
      <c r="CL30" s="35">
        <f t="shared" ca="1" si="33"/>
        <v>0</v>
      </c>
      <c r="CM30" s="35">
        <f t="shared" ca="1" si="33"/>
        <v>0</v>
      </c>
      <c r="CN30" s="35">
        <f t="shared" ca="1" si="33"/>
        <v>0</v>
      </c>
      <c r="CO30" s="35">
        <f t="shared" ca="1" si="33"/>
        <v>0</v>
      </c>
      <c r="CP30" s="35">
        <f t="shared" ca="1" si="33"/>
        <v>0</v>
      </c>
      <c r="CQ30" s="35">
        <f t="shared" ca="1" si="33"/>
        <v>0</v>
      </c>
      <c r="CR30" s="35">
        <f t="shared" ca="1" si="33"/>
        <v>0</v>
      </c>
      <c r="CS30" s="35">
        <f t="shared" ca="1" si="33"/>
        <v>0</v>
      </c>
      <c r="CT30" s="35">
        <f t="shared" ca="1" si="33"/>
        <v>0</v>
      </c>
      <c r="CU30" s="35">
        <f t="shared" ca="1" si="33"/>
        <v>0</v>
      </c>
      <c r="CV30" s="35">
        <f t="shared" ca="1" si="34"/>
        <v>0</v>
      </c>
      <c r="CW30" s="35">
        <f t="shared" ca="1" si="34"/>
        <v>0</v>
      </c>
      <c r="CX30" s="35">
        <f t="shared" ca="1" si="34"/>
        <v>0</v>
      </c>
      <c r="CY30" s="35">
        <f t="shared" ca="1" si="34"/>
        <v>0</v>
      </c>
      <c r="CZ30" s="35">
        <f t="shared" ca="1" si="34"/>
        <v>0</v>
      </c>
      <c r="DA30" s="35">
        <f t="shared" ca="1" si="34"/>
        <v>0</v>
      </c>
      <c r="DB30" s="35">
        <f t="shared" ca="1" si="34"/>
        <v>0</v>
      </c>
      <c r="DC30" s="35">
        <f t="shared" ca="1" si="34"/>
        <v>0</v>
      </c>
      <c r="DD30" s="35">
        <f t="shared" ca="1" si="34"/>
        <v>0</v>
      </c>
      <c r="DE30" s="35">
        <f t="shared" ca="1" si="34"/>
        <v>0</v>
      </c>
      <c r="DF30" s="35">
        <f t="shared" ca="1" si="34"/>
        <v>0</v>
      </c>
      <c r="DG30" s="35">
        <f t="shared" ca="1" si="34"/>
        <v>0</v>
      </c>
      <c r="DH30" s="35">
        <f t="shared" ca="1" si="34"/>
        <v>0</v>
      </c>
      <c r="DI30" s="35">
        <f t="shared" ca="1" si="34"/>
        <v>0</v>
      </c>
      <c r="DJ30" s="35">
        <f t="shared" ca="1" si="34"/>
        <v>0</v>
      </c>
      <c r="DK30" s="35">
        <f t="shared" ca="1" si="34"/>
        <v>0</v>
      </c>
      <c r="DL30" s="35">
        <f t="shared" ca="1" si="34"/>
        <v>0</v>
      </c>
      <c r="DM30" s="35">
        <f t="shared" ca="1" si="34"/>
        <v>0</v>
      </c>
      <c r="DN30" s="35">
        <f t="shared" ca="1" si="34"/>
        <v>0</v>
      </c>
      <c r="DO30" s="35">
        <f t="shared" ca="1" si="34"/>
        <v>0</v>
      </c>
      <c r="DP30" s="35">
        <f t="shared" ca="1" si="34"/>
        <v>0</v>
      </c>
      <c r="DQ30" s="35">
        <f t="shared" ca="1" si="34"/>
        <v>0</v>
      </c>
      <c r="DR30" s="35">
        <f t="shared" ca="1" si="34"/>
        <v>0</v>
      </c>
      <c r="DS30" s="35">
        <f t="shared" ca="1" si="34"/>
        <v>0</v>
      </c>
      <c r="DT30" s="35">
        <f t="shared" ca="1" si="34"/>
        <v>0</v>
      </c>
      <c r="DU30" s="35">
        <f t="shared" ca="1" si="34"/>
        <v>0</v>
      </c>
      <c r="DV30" s="35">
        <f t="shared" ca="1" si="34"/>
        <v>0</v>
      </c>
      <c r="DW30" s="35">
        <f t="shared" ca="1" si="34"/>
        <v>0</v>
      </c>
      <c r="DX30" s="35">
        <f t="shared" ca="1" si="34"/>
        <v>0</v>
      </c>
      <c r="DY30" s="35">
        <f t="shared" ca="1" si="34"/>
        <v>0</v>
      </c>
      <c r="DZ30" s="35">
        <f t="shared" ca="1" si="34"/>
        <v>0</v>
      </c>
      <c r="EA30" s="35">
        <f t="shared" ca="1" si="34"/>
        <v>0</v>
      </c>
      <c r="EB30" s="35">
        <f t="shared" ca="1" si="34"/>
        <v>0</v>
      </c>
      <c r="EC30" s="35">
        <f t="shared" ca="1" si="34"/>
        <v>0</v>
      </c>
      <c r="ED30" s="35">
        <f t="shared" ca="1" si="34"/>
        <v>0</v>
      </c>
      <c r="EE30" s="35">
        <f t="shared" ca="1" si="32"/>
        <v>0</v>
      </c>
      <c r="EF30" s="35">
        <f t="shared" ca="1" si="32"/>
        <v>0</v>
      </c>
      <c r="EG30" s="35">
        <f t="shared" ca="1" si="32"/>
        <v>0</v>
      </c>
      <c r="EH30" s="35">
        <f t="shared" ca="1" si="32"/>
        <v>0</v>
      </c>
      <c r="EI30" s="35">
        <f t="shared" ca="1" si="32"/>
        <v>0</v>
      </c>
      <c r="EJ30" s="35">
        <f t="shared" ca="1" si="32"/>
        <v>0</v>
      </c>
      <c r="EK30" s="35">
        <f t="shared" ca="1" si="32"/>
        <v>0</v>
      </c>
      <c r="EL30" s="35">
        <f t="shared" ca="1" si="32"/>
        <v>0</v>
      </c>
      <c r="EM30" s="35">
        <f t="shared" ca="1" si="32"/>
        <v>0</v>
      </c>
      <c r="EN30" s="35">
        <f t="shared" ca="1" si="32"/>
        <v>0</v>
      </c>
      <c r="EO30" s="35">
        <f t="shared" ca="1" si="32"/>
        <v>0</v>
      </c>
      <c r="EP30" s="35">
        <f t="shared" ca="1" si="32"/>
        <v>0</v>
      </c>
      <c r="EQ30" s="35">
        <f t="shared" ca="1" si="32"/>
        <v>0</v>
      </c>
      <c r="ER30" s="35">
        <f t="shared" ca="1" si="32"/>
        <v>0</v>
      </c>
      <c r="ES30" s="35">
        <f t="shared" ca="1" si="32"/>
        <v>0</v>
      </c>
      <c r="ET30" s="35">
        <f t="shared" ca="1" si="32"/>
        <v>0</v>
      </c>
      <c r="EU30" s="35">
        <f t="shared" ca="1" si="32"/>
        <v>0</v>
      </c>
      <c r="EV30" s="35">
        <f t="shared" ca="1" si="32"/>
        <v>0</v>
      </c>
      <c r="EW30" s="35">
        <f t="shared" ca="1" si="32"/>
        <v>0</v>
      </c>
      <c r="EX30" s="35">
        <f t="shared" ca="1" si="32"/>
        <v>0</v>
      </c>
      <c r="EY30" s="35">
        <f t="shared" ca="1" si="32"/>
        <v>0</v>
      </c>
      <c r="EZ30" s="35">
        <f t="shared" ca="1" si="32"/>
        <v>0</v>
      </c>
      <c r="FA30" s="35">
        <f t="shared" ca="1" si="32"/>
        <v>0</v>
      </c>
      <c r="FB30" s="35">
        <f t="shared" ca="1" si="32"/>
        <v>0</v>
      </c>
      <c r="FC30" s="35">
        <f t="shared" ca="1" si="32"/>
        <v>0</v>
      </c>
      <c r="FD30" s="35">
        <f t="shared" ca="1" si="32"/>
        <v>0</v>
      </c>
      <c r="FE30" s="35">
        <f t="shared" ca="1" si="32"/>
        <v>0</v>
      </c>
      <c r="FF30" s="35">
        <f t="shared" ca="1" si="32"/>
        <v>0</v>
      </c>
      <c r="FG30" s="35">
        <f t="shared" ca="1" si="32"/>
        <v>0</v>
      </c>
      <c r="FH30" s="35">
        <f t="shared" ca="1" si="32"/>
        <v>0</v>
      </c>
      <c r="FI30" s="35">
        <f t="shared" ca="1" si="32"/>
        <v>0</v>
      </c>
      <c r="FJ30" s="35">
        <f t="shared" ca="1" si="32"/>
        <v>0</v>
      </c>
      <c r="FK30" s="35">
        <f t="shared" ca="1" si="32"/>
        <v>0</v>
      </c>
      <c r="FL30" s="35">
        <f t="shared" ca="1" si="32"/>
        <v>0</v>
      </c>
      <c r="FM30" s="35">
        <f t="shared" ca="1" si="32"/>
        <v>0</v>
      </c>
      <c r="FN30" s="35">
        <f t="shared" ca="1" si="32"/>
        <v>0</v>
      </c>
      <c r="FO30" s="35">
        <f t="shared" ca="1" si="32"/>
        <v>0</v>
      </c>
      <c r="FP30" s="35">
        <f t="shared" ca="1" si="32"/>
        <v>0</v>
      </c>
      <c r="FQ30" s="35">
        <f t="shared" ca="1" si="32"/>
        <v>0</v>
      </c>
      <c r="FR30" s="35">
        <f t="shared" ca="1" si="32"/>
        <v>0</v>
      </c>
      <c r="FS30" s="35">
        <f t="shared" ca="1" si="32"/>
        <v>0</v>
      </c>
      <c r="FT30" s="35">
        <f t="shared" ca="1" si="32"/>
        <v>0</v>
      </c>
      <c r="FU30" s="35">
        <f t="shared" ca="1" si="32"/>
        <v>0</v>
      </c>
      <c r="FV30" s="35">
        <f t="shared" ca="1" si="32"/>
        <v>0</v>
      </c>
      <c r="FW30" s="35">
        <f t="shared" ca="1" si="32"/>
        <v>0</v>
      </c>
      <c r="FX30" s="35">
        <f t="shared" ca="1" si="32"/>
        <v>0</v>
      </c>
      <c r="FY30" s="35">
        <f t="shared" ca="1" si="32"/>
        <v>0</v>
      </c>
      <c r="FZ30" s="35">
        <f t="shared" ca="1" si="32"/>
        <v>0</v>
      </c>
      <c r="GA30" s="35">
        <f t="shared" ca="1" si="32"/>
        <v>0</v>
      </c>
      <c r="GB30" s="35">
        <f t="shared" ca="1" si="32"/>
        <v>0</v>
      </c>
      <c r="GC30" s="35">
        <f t="shared" ca="1" si="32"/>
        <v>0</v>
      </c>
      <c r="GD30" s="35">
        <f t="shared" ca="1" si="32"/>
        <v>0</v>
      </c>
      <c r="GE30" s="35">
        <f t="shared" ca="1" si="32"/>
        <v>0</v>
      </c>
      <c r="GF30" s="35">
        <f t="shared" ca="1" si="32"/>
        <v>0</v>
      </c>
      <c r="GG30" s="35">
        <f t="shared" ca="1" si="32"/>
        <v>0</v>
      </c>
      <c r="GH30" s="35">
        <f t="shared" ca="1" si="32"/>
        <v>0</v>
      </c>
      <c r="GI30" s="35">
        <f t="shared" ca="1" si="32"/>
        <v>0</v>
      </c>
      <c r="GJ30" s="35">
        <f t="shared" ca="1" si="32"/>
        <v>0</v>
      </c>
    </row>
    <row r="31" spans="2:192" x14ac:dyDescent="0.3">
      <c r="B31" s="35" t="s">
        <v>456</v>
      </c>
      <c r="C31" s="31" t="s">
        <v>454</v>
      </c>
      <c r="E31" s="232"/>
      <c r="F31" s="88">
        <f t="shared" ca="1" si="31"/>
        <v>0</v>
      </c>
      <c r="G31" s="88">
        <f t="shared" ca="1" si="31"/>
        <v>0</v>
      </c>
      <c r="H31" s="88">
        <f t="shared" ca="1" si="31"/>
        <v>0</v>
      </c>
      <c r="I31" s="88">
        <f t="shared" ca="1" si="31"/>
        <v>0</v>
      </c>
      <c r="J31" s="88">
        <f t="shared" ca="1" si="31"/>
        <v>0</v>
      </c>
      <c r="K31" s="88">
        <f t="shared" ca="1" si="31"/>
        <v>0</v>
      </c>
      <c r="L31" s="88">
        <f t="shared" ca="1" si="31"/>
        <v>0</v>
      </c>
      <c r="M31" s="88">
        <f t="shared" ca="1" si="31"/>
        <v>0</v>
      </c>
      <c r="N31" s="88">
        <f t="shared" ca="1" si="31"/>
        <v>0</v>
      </c>
      <c r="O31" s="88">
        <f t="shared" ca="1" si="31"/>
        <v>-1035.8579285096391</v>
      </c>
      <c r="P31" s="88">
        <f t="shared" ca="1" si="31"/>
        <v>-1449.9771304398896</v>
      </c>
      <c r="Q31" s="88">
        <f t="shared" ca="1" si="31"/>
        <v>-1220.7603925067044</v>
      </c>
      <c r="R31" s="88">
        <f t="shared" ca="1" si="31"/>
        <v>-1137.7055629250904</v>
      </c>
      <c r="S31" s="88">
        <f t="shared" ca="1" si="31"/>
        <v>-1053.9882658835163</v>
      </c>
      <c r="T31" s="88">
        <f t="shared" ca="1" si="31"/>
        <v>-975.69527644554887</v>
      </c>
      <c r="U31" s="88">
        <f t="shared" ca="1" si="31"/>
        <v>-901.87443132860176</v>
      </c>
      <c r="V31" s="88">
        <f t="shared" ca="1" si="35"/>
        <v>-829.81184941614208</v>
      </c>
      <c r="W31" s="88">
        <f t="shared" ca="1" si="35"/>
        <v>-759.80921288547211</v>
      </c>
      <c r="X31" s="88">
        <f t="shared" ca="1" si="35"/>
        <v>-692.0867536114456</v>
      </c>
      <c r="Y31" s="88">
        <f t="shared" ca="1" si="35"/>
        <v>-626.79123588248842</v>
      </c>
      <c r="Z31" s="88">
        <f t="shared" ca="1" si="35"/>
        <v>-564.03763747101118</v>
      </c>
      <c r="AA31" s="88">
        <f t="shared" ca="1" si="35"/>
        <v>-500.89459191975379</v>
      </c>
      <c r="AB31" s="88">
        <f t="shared" ca="1" si="35"/>
        <v>-438.07131858080578</v>
      </c>
      <c r="AC31" s="88">
        <f t="shared" ca="1" si="35"/>
        <v>-376.40438230337782</v>
      </c>
      <c r="AD31" s="88">
        <f t="shared" ca="1" si="35"/>
        <v>-316.83845111570878</v>
      </c>
      <c r="AE31" s="88">
        <f t="shared" ca="1" si="35"/>
        <v>-260.39026491249979</v>
      </c>
      <c r="AF31" s="88">
        <f t="shared" ca="1" si="35"/>
        <v>-208.09351189401011</v>
      </c>
      <c r="AG31" s="88">
        <f t="shared" ca="1" si="35"/>
        <v>-160.92453518788281</v>
      </c>
      <c r="AH31" s="88">
        <f t="shared" ca="1" si="35"/>
        <v>-119.71248299735385</v>
      </c>
      <c r="AI31" s="88">
        <f t="shared" ca="1" si="35"/>
        <v>-85.04258842140969</v>
      </c>
      <c r="AJ31" s="88">
        <f t="shared" ca="1" si="35"/>
        <v>-57.167053402513247</v>
      </c>
      <c r="AK31" s="88">
        <f t="shared" ca="1" si="35"/>
        <v>-37.106117625783</v>
      </c>
      <c r="AL31" s="88">
        <f t="shared" ca="1" si="35"/>
        <v>-23.286718193444901</v>
      </c>
      <c r="AM31" s="88">
        <f t="shared" ca="1" si="35"/>
        <v>-14.107136667736505</v>
      </c>
      <c r="AN31" s="88">
        <f t="shared" ca="1" si="35"/>
        <v>-8.2275204074191546</v>
      </c>
      <c r="AO31" s="88">
        <f t="shared" ca="1" si="35"/>
        <v>0</v>
      </c>
      <c r="AP31" s="88">
        <f t="shared" ca="1" si="35"/>
        <v>0</v>
      </c>
      <c r="AQ31" s="88">
        <f t="shared" ca="1" si="35"/>
        <v>0</v>
      </c>
      <c r="AR31" s="88">
        <f t="shared" ca="1" si="35"/>
        <v>0</v>
      </c>
      <c r="AS31" s="88">
        <f t="shared" ca="1" si="35"/>
        <v>0</v>
      </c>
      <c r="AT31" s="88">
        <f t="shared" ca="1" si="35"/>
        <v>0</v>
      </c>
      <c r="AU31" s="88">
        <f t="shared" ca="1" si="35"/>
        <v>0</v>
      </c>
      <c r="AV31" s="88">
        <f t="shared" ca="1" si="35"/>
        <v>0</v>
      </c>
      <c r="AW31" s="88">
        <f t="shared" ca="1" si="35"/>
        <v>0</v>
      </c>
      <c r="AX31" s="88">
        <f t="shared" ca="1" si="35"/>
        <v>0</v>
      </c>
      <c r="AY31" s="88">
        <f t="shared" ca="1" si="35"/>
        <v>0</v>
      </c>
      <c r="AZ31" s="88">
        <f t="shared" ca="1" si="35"/>
        <v>0</v>
      </c>
      <c r="BA31" s="88">
        <f t="shared" ca="1" si="35"/>
        <v>0</v>
      </c>
      <c r="BB31" s="88">
        <f t="shared" ca="1" si="35"/>
        <v>0</v>
      </c>
      <c r="BC31" s="88">
        <f t="shared" ca="1" si="35"/>
        <v>0</v>
      </c>
      <c r="BD31" s="88">
        <f t="shared" ca="1" si="35"/>
        <v>0</v>
      </c>
      <c r="BE31" s="88">
        <f t="shared" ca="1" si="35"/>
        <v>0</v>
      </c>
      <c r="BF31" s="88">
        <f t="shared" ca="1" si="35"/>
        <v>0</v>
      </c>
      <c r="BG31" s="88">
        <f t="shared" ca="1" si="35"/>
        <v>0</v>
      </c>
      <c r="BH31" s="88">
        <f t="shared" ca="1" si="35"/>
        <v>0</v>
      </c>
      <c r="BI31" s="88">
        <f t="shared" ca="1" si="35"/>
        <v>0</v>
      </c>
      <c r="BJ31" s="88">
        <f t="shared" ca="1" si="35"/>
        <v>0</v>
      </c>
      <c r="BK31" s="88">
        <f t="shared" ca="1" si="35"/>
        <v>0</v>
      </c>
      <c r="BL31" s="88">
        <f t="shared" ca="1" si="35"/>
        <v>0</v>
      </c>
      <c r="BM31" s="88">
        <f t="shared" ca="1" si="35"/>
        <v>0</v>
      </c>
      <c r="BN31" s="88">
        <f t="shared" ca="1" si="35"/>
        <v>0</v>
      </c>
      <c r="BO31" s="88">
        <f t="shared" ca="1" si="35"/>
        <v>0</v>
      </c>
      <c r="BP31" s="88">
        <f t="shared" ca="1" si="35"/>
        <v>0</v>
      </c>
      <c r="BQ31" s="88">
        <f t="shared" ca="1" si="35"/>
        <v>0</v>
      </c>
      <c r="BR31" s="88">
        <f t="shared" ca="1" si="35"/>
        <v>0</v>
      </c>
      <c r="BS31" s="88">
        <f t="shared" ca="1" si="33"/>
        <v>0</v>
      </c>
      <c r="BT31" s="88">
        <f t="shared" ca="1" si="33"/>
        <v>0</v>
      </c>
      <c r="BU31" s="88">
        <f t="shared" ca="1" si="33"/>
        <v>0</v>
      </c>
      <c r="BV31" s="88">
        <f t="shared" ca="1" si="33"/>
        <v>0</v>
      </c>
      <c r="BW31" s="88">
        <f t="shared" ca="1" si="33"/>
        <v>0</v>
      </c>
      <c r="BX31" s="88">
        <f t="shared" ca="1" si="33"/>
        <v>0</v>
      </c>
      <c r="BY31" s="88">
        <f t="shared" ca="1" si="33"/>
        <v>0</v>
      </c>
      <c r="BZ31" s="88">
        <f t="shared" ca="1" si="33"/>
        <v>0</v>
      </c>
      <c r="CA31" s="88">
        <f t="shared" ca="1" si="33"/>
        <v>0</v>
      </c>
      <c r="CB31" s="88">
        <f t="shared" ca="1" si="33"/>
        <v>0</v>
      </c>
      <c r="CC31" s="88">
        <f t="shared" ca="1" si="33"/>
        <v>0</v>
      </c>
      <c r="CD31" s="88">
        <f t="shared" ca="1" si="33"/>
        <v>0</v>
      </c>
      <c r="CE31" s="88">
        <f t="shared" ca="1" si="33"/>
        <v>0</v>
      </c>
      <c r="CF31" s="88">
        <f t="shared" ca="1" si="33"/>
        <v>0</v>
      </c>
      <c r="CG31" s="88">
        <f t="shared" ca="1" si="33"/>
        <v>0</v>
      </c>
      <c r="CH31" s="88">
        <f t="shared" ca="1" si="33"/>
        <v>0</v>
      </c>
      <c r="CI31" s="88">
        <f t="shared" ca="1" si="33"/>
        <v>0</v>
      </c>
      <c r="CJ31" s="88">
        <f t="shared" ca="1" si="33"/>
        <v>0</v>
      </c>
      <c r="CK31" s="88">
        <f t="shared" ca="1" si="33"/>
        <v>0</v>
      </c>
      <c r="CL31" s="88">
        <f t="shared" ca="1" si="33"/>
        <v>0</v>
      </c>
      <c r="CM31" s="88">
        <f t="shared" ca="1" si="33"/>
        <v>0</v>
      </c>
      <c r="CN31" s="88">
        <f t="shared" ca="1" si="33"/>
        <v>0</v>
      </c>
      <c r="CO31" s="88">
        <f t="shared" ca="1" si="33"/>
        <v>0</v>
      </c>
      <c r="CP31" s="88">
        <f t="shared" ca="1" si="33"/>
        <v>0</v>
      </c>
      <c r="CQ31" s="88">
        <f t="shared" ca="1" si="33"/>
        <v>0</v>
      </c>
      <c r="CR31" s="88">
        <f t="shared" ca="1" si="33"/>
        <v>0</v>
      </c>
      <c r="CS31" s="88">
        <f t="shared" ca="1" si="33"/>
        <v>0</v>
      </c>
      <c r="CT31" s="88">
        <f t="shared" ca="1" si="33"/>
        <v>0</v>
      </c>
      <c r="CU31" s="88">
        <f t="shared" ca="1" si="33"/>
        <v>0</v>
      </c>
      <c r="CV31" s="88">
        <f t="shared" ca="1" si="34"/>
        <v>0</v>
      </c>
      <c r="CW31" s="88">
        <f t="shared" ca="1" si="34"/>
        <v>0</v>
      </c>
      <c r="CX31" s="88">
        <f t="shared" ca="1" si="34"/>
        <v>0</v>
      </c>
      <c r="CY31" s="88">
        <f t="shared" ca="1" si="34"/>
        <v>0</v>
      </c>
      <c r="CZ31" s="88">
        <f t="shared" ca="1" si="34"/>
        <v>0</v>
      </c>
      <c r="DA31" s="88">
        <f t="shared" ca="1" si="34"/>
        <v>0</v>
      </c>
      <c r="DB31" s="88">
        <f t="shared" ca="1" si="34"/>
        <v>0</v>
      </c>
      <c r="DC31" s="88">
        <f t="shared" ca="1" si="34"/>
        <v>0</v>
      </c>
      <c r="DD31" s="88">
        <f t="shared" ca="1" si="34"/>
        <v>0</v>
      </c>
      <c r="DE31" s="88">
        <f t="shared" ca="1" si="34"/>
        <v>0</v>
      </c>
      <c r="DF31" s="88">
        <f t="shared" ca="1" si="34"/>
        <v>0</v>
      </c>
      <c r="DG31" s="88">
        <f t="shared" ca="1" si="34"/>
        <v>0</v>
      </c>
      <c r="DH31" s="88">
        <f t="shared" ca="1" si="34"/>
        <v>0</v>
      </c>
      <c r="DI31" s="88">
        <f t="shared" ca="1" si="34"/>
        <v>0</v>
      </c>
      <c r="DJ31" s="88">
        <f t="shared" ca="1" si="34"/>
        <v>0</v>
      </c>
      <c r="DK31" s="88">
        <f t="shared" ca="1" si="34"/>
        <v>0</v>
      </c>
      <c r="DL31" s="88">
        <f t="shared" ca="1" si="34"/>
        <v>0</v>
      </c>
      <c r="DM31" s="88">
        <f t="shared" ca="1" si="34"/>
        <v>0</v>
      </c>
      <c r="DN31" s="88">
        <f t="shared" ca="1" si="34"/>
        <v>0</v>
      </c>
      <c r="DO31" s="88">
        <f t="shared" ca="1" si="34"/>
        <v>0</v>
      </c>
      <c r="DP31" s="88">
        <f t="shared" ca="1" si="34"/>
        <v>0</v>
      </c>
      <c r="DQ31" s="88">
        <f t="shared" ca="1" si="34"/>
        <v>0</v>
      </c>
      <c r="DR31" s="88">
        <f t="shared" ca="1" si="34"/>
        <v>0</v>
      </c>
      <c r="DS31" s="88">
        <f t="shared" ca="1" si="34"/>
        <v>0</v>
      </c>
      <c r="DT31" s="88">
        <f t="shared" ca="1" si="34"/>
        <v>0</v>
      </c>
      <c r="DU31" s="88">
        <f t="shared" ca="1" si="34"/>
        <v>0</v>
      </c>
      <c r="DV31" s="88">
        <f t="shared" ca="1" si="34"/>
        <v>0</v>
      </c>
      <c r="DW31" s="88">
        <f t="shared" ca="1" si="34"/>
        <v>0</v>
      </c>
      <c r="DX31" s="88">
        <f t="shared" ca="1" si="34"/>
        <v>0</v>
      </c>
      <c r="DY31" s="88">
        <f t="shared" ca="1" si="34"/>
        <v>0</v>
      </c>
      <c r="DZ31" s="88">
        <f t="shared" ca="1" si="34"/>
        <v>0</v>
      </c>
      <c r="EA31" s="88">
        <f t="shared" ca="1" si="34"/>
        <v>0</v>
      </c>
      <c r="EB31" s="88">
        <f t="shared" ca="1" si="34"/>
        <v>0</v>
      </c>
      <c r="EC31" s="88">
        <f t="shared" ca="1" si="34"/>
        <v>0</v>
      </c>
      <c r="ED31" s="88">
        <f t="shared" ca="1" si="34"/>
        <v>0</v>
      </c>
      <c r="EE31" s="88">
        <f t="shared" ca="1" si="32"/>
        <v>0</v>
      </c>
      <c r="EF31" s="88">
        <f t="shared" ca="1" si="32"/>
        <v>0</v>
      </c>
      <c r="EG31" s="88">
        <f t="shared" ca="1" si="32"/>
        <v>0</v>
      </c>
      <c r="EH31" s="88">
        <f t="shared" ca="1" si="32"/>
        <v>0</v>
      </c>
      <c r="EI31" s="88">
        <f t="shared" ca="1" si="32"/>
        <v>0</v>
      </c>
      <c r="EJ31" s="88">
        <f t="shared" ca="1" si="32"/>
        <v>0</v>
      </c>
      <c r="EK31" s="88">
        <f t="shared" ca="1" si="32"/>
        <v>0</v>
      </c>
      <c r="EL31" s="88">
        <f t="shared" ca="1" si="32"/>
        <v>0</v>
      </c>
      <c r="EM31" s="88">
        <f t="shared" ca="1" si="32"/>
        <v>0</v>
      </c>
      <c r="EN31" s="88">
        <f t="shared" ca="1" si="32"/>
        <v>0</v>
      </c>
      <c r="EO31" s="88">
        <f t="shared" ca="1" si="32"/>
        <v>0</v>
      </c>
      <c r="EP31" s="88">
        <f t="shared" ca="1" si="32"/>
        <v>0</v>
      </c>
      <c r="EQ31" s="88">
        <f t="shared" ca="1" si="32"/>
        <v>0</v>
      </c>
      <c r="ER31" s="88">
        <f t="shared" ca="1" si="32"/>
        <v>0</v>
      </c>
      <c r="ES31" s="88">
        <f t="shared" ca="1" si="32"/>
        <v>0</v>
      </c>
      <c r="ET31" s="88">
        <f t="shared" ca="1" si="32"/>
        <v>0</v>
      </c>
      <c r="EU31" s="88">
        <f t="shared" ca="1" si="32"/>
        <v>0</v>
      </c>
      <c r="EV31" s="88">
        <f t="shared" ca="1" si="32"/>
        <v>0</v>
      </c>
      <c r="EW31" s="88">
        <f t="shared" ca="1" si="32"/>
        <v>0</v>
      </c>
      <c r="EX31" s="88">
        <f t="shared" ca="1" si="32"/>
        <v>0</v>
      </c>
      <c r="EY31" s="88">
        <f t="shared" ca="1" si="32"/>
        <v>0</v>
      </c>
      <c r="EZ31" s="88">
        <f t="shared" ca="1" si="32"/>
        <v>0</v>
      </c>
      <c r="FA31" s="88">
        <f t="shared" ca="1" si="32"/>
        <v>0</v>
      </c>
      <c r="FB31" s="88">
        <f t="shared" ca="1" si="32"/>
        <v>0</v>
      </c>
      <c r="FC31" s="88">
        <f t="shared" ca="1" si="32"/>
        <v>0</v>
      </c>
      <c r="FD31" s="88">
        <f t="shared" ca="1" si="32"/>
        <v>0</v>
      </c>
      <c r="FE31" s="88">
        <f t="shared" ca="1" si="32"/>
        <v>0</v>
      </c>
      <c r="FF31" s="88">
        <f t="shared" ca="1" si="32"/>
        <v>0</v>
      </c>
      <c r="FG31" s="88">
        <f t="shared" ca="1" si="32"/>
        <v>0</v>
      </c>
      <c r="FH31" s="88">
        <f t="shared" ca="1" si="32"/>
        <v>0</v>
      </c>
      <c r="FI31" s="88">
        <f t="shared" ca="1" si="32"/>
        <v>0</v>
      </c>
      <c r="FJ31" s="88">
        <f t="shared" ca="1" si="32"/>
        <v>0</v>
      </c>
      <c r="FK31" s="88">
        <f t="shared" ca="1" si="32"/>
        <v>0</v>
      </c>
      <c r="FL31" s="88">
        <f t="shared" ca="1" si="32"/>
        <v>0</v>
      </c>
      <c r="FM31" s="88">
        <f t="shared" ca="1" si="32"/>
        <v>0</v>
      </c>
      <c r="FN31" s="88">
        <f t="shared" ca="1" si="32"/>
        <v>0</v>
      </c>
      <c r="FO31" s="88">
        <f t="shared" ca="1" si="32"/>
        <v>0</v>
      </c>
      <c r="FP31" s="88">
        <f t="shared" ca="1" si="32"/>
        <v>0</v>
      </c>
      <c r="FQ31" s="88">
        <f t="shared" ca="1" si="32"/>
        <v>0</v>
      </c>
      <c r="FR31" s="88">
        <f t="shared" ca="1" si="32"/>
        <v>0</v>
      </c>
      <c r="FS31" s="88">
        <f t="shared" ca="1" si="32"/>
        <v>0</v>
      </c>
      <c r="FT31" s="88">
        <f t="shared" ca="1" si="32"/>
        <v>0</v>
      </c>
      <c r="FU31" s="88">
        <f t="shared" ca="1" si="32"/>
        <v>0</v>
      </c>
      <c r="FV31" s="88">
        <f t="shared" ca="1" si="32"/>
        <v>0</v>
      </c>
      <c r="FW31" s="88">
        <f t="shared" ca="1" si="32"/>
        <v>0</v>
      </c>
      <c r="FX31" s="88">
        <f t="shared" ca="1" si="32"/>
        <v>0</v>
      </c>
      <c r="FY31" s="88">
        <f t="shared" ca="1" si="32"/>
        <v>0</v>
      </c>
      <c r="FZ31" s="88">
        <f t="shared" ca="1" si="32"/>
        <v>0</v>
      </c>
      <c r="GA31" s="88">
        <f t="shared" ca="1" si="32"/>
        <v>0</v>
      </c>
      <c r="GB31" s="88">
        <f t="shared" ca="1" si="32"/>
        <v>0</v>
      </c>
      <c r="GC31" s="88">
        <f t="shared" ca="1" si="32"/>
        <v>0</v>
      </c>
      <c r="GD31" s="88">
        <f t="shared" ca="1" si="32"/>
        <v>0</v>
      </c>
      <c r="GE31" s="88">
        <f t="shared" ca="1" si="32"/>
        <v>0</v>
      </c>
      <c r="GF31" s="88">
        <f t="shared" ca="1" si="32"/>
        <v>0</v>
      </c>
      <c r="GG31" s="88">
        <f t="shared" ca="1" si="32"/>
        <v>0</v>
      </c>
      <c r="GH31" s="88">
        <f t="shared" ca="1" si="32"/>
        <v>0</v>
      </c>
      <c r="GI31" s="88">
        <f t="shared" ca="1" si="32"/>
        <v>0</v>
      </c>
      <c r="GJ31" s="88">
        <f t="shared" ca="1" si="32"/>
        <v>0</v>
      </c>
    </row>
    <row r="32" spans="2:192" x14ac:dyDescent="0.3">
      <c r="B32" s="35" t="s">
        <v>456</v>
      </c>
      <c r="C32" s="31" t="s">
        <v>457</v>
      </c>
      <c r="F32" s="88">
        <f t="shared" ca="1" si="31"/>
        <v>0</v>
      </c>
      <c r="G32" s="88">
        <f t="shared" ca="1" si="31"/>
        <v>0</v>
      </c>
      <c r="H32" s="88">
        <f t="shared" ca="1" si="31"/>
        <v>0</v>
      </c>
      <c r="I32" s="88">
        <f t="shared" ca="1" si="31"/>
        <v>0</v>
      </c>
      <c r="J32" s="88">
        <f t="shared" ca="1" si="31"/>
        <v>0</v>
      </c>
      <c r="K32" s="35">
        <f t="shared" ca="1" si="31"/>
        <v>0</v>
      </c>
      <c r="L32" s="35">
        <f t="shared" ca="1" si="31"/>
        <v>0</v>
      </c>
      <c r="M32" s="35">
        <f t="shared" ca="1" si="31"/>
        <v>0</v>
      </c>
      <c r="N32" s="35">
        <f t="shared" ca="1" si="31"/>
        <v>0</v>
      </c>
      <c r="O32" s="35">
        <f t="shared" ca="1" si="31"/>
        <v>-401408.83097818063</v>
      </c>
      <c r="P32" s="35">
        <f t="shared" ca="1" si="31"/>
        <v>-481791.43246367626</v>
      </c>
      <c r="Q32" s="35">
        <f t="shared" ca="1" si="31"/>
        <v>-338476.11303047591</v>
      </c>
      <c r="R32" s="35">
        <f t="shared" ca="1" si="31"/>
        <v>-307817.97161628737</v>
      </c>
      <c r="S32" s="35">
        <f t="shared" ca="1" si="31"/>
        <v>-570240.68801182252</v>
      </c>
      <c r="T32" s="35">
        <f t="shared" ca="1" si="31"/>
        <v>-240965.56372150831</v>
      </c>
      <c r="U32" s="35">
        <f t="shared" ca="1" si="31"/>
        <v>-226522.1917066563</v>
      </c>
      <c r="V32" s="35">
        <f t="shared" ca="1" si="35"/>
        <v>-212024.96793058986</v>
      </c>
      <c r="W32" s="35">
        <f t="shared" ca="1" si="35"/>
        <v>-197604.55551080272</v>
      </c>
      <c r="X32" s="35">
        <f t="shared" ca="1" si="35"/>
        <v>-337947.08549028431</v>
      </c>
      <c r="Y32" s="35">
        <f t="shared" ca="1" si="35"/>
        <v>-169818.91741952661</v>
      </c>
      <c r="Z32" s="35">
        <f t="shared" ca="1" si="35"/>
        <v>-165806.49465692579</v>
      </c>
      <c r="AA32" s="35">
        <f t="shared" ca="1" si="35"/>
        <v>-159767.14086056227</v>
      </c>
      <c r="AB32" s="35">
        <f t="shared" ca="1" si="35"/>
        <v>-151618.33734670424</v>
      </c>
      <c r="AC32" s="35">
        <f t="shared" ca="1" si="35"/>
        <v>-206984.50146307901</v>
      </c>
      <c r="AD32" s="35">
        <f t="shared" ca="1" si="35"/>
        <v>-129132.10133963558</v>
      </c>
      <c r="AE32" s="35">
        <f t="shared" ca="1" si="35"/>
        <v>-115171.91748715843</v>
      </c>
      <c r="AF32" s="35">
        <f t="shared" ca="1" si="35"/>
        <v>-99891.326168938147</v>
      </c>
      <c r="AG32" s="35">
        <f t="shared" ca="1" si="35"/>
        <v>-83842.035583301433</v>
      </c>
      <c r="AH32" s="35">
        <f t="shared" ca="1" si="35"/>
        <v>-84000.243591711653</v>
      </c>
      <c r="AI32" s="35">
        <f t="shared" ca="1" si="35"/>
        <v>-52202.331351736866</v>
      </c>
      <c r="AJ32" s="35">
        <f t="shared" ca="1" si="35"/>
        <v>-35917.308782313274</v>
      </c>
      <c r="AK32" s="35">
        <f t="shared" ca="1" si="35"/>
        <v>-23642.997840303746</v>
      </c>
      <c r="AL32" s="35">
        <f t="shared" ca="1" si="35"/>
        <v>-15004.184179079708</v>
      </c>
      <c r="AM32" s="35">
        <f t="shared" ca="1" si="35"/>
        <v>-10681.310014616536</v>
      </c>
      <c r="AN32" s="35">
        <f t="shared" ca="1" si="35"/>
        <v>-12514.004436719697</v>
      </c>
      <c r="AO32" s="35">
        <f t="shared" ca="1" si="35"/>
        <v>0</v>
      </c>
      <c r="AP32" s="35">
        <f t="shared" ca="1" si="35"/>
        <v>0</v>
      </c>
      <c r="AQ32" s="35">
        <f t="shared" ca="1" si="35"/>
        <v>0</v>
      </c>
      <c r="AR32" s="35">
        <f t="shared" ca="1" si="35"/>
        <v>0</v>
      </c>
      <c r="AS32" s="35">
        <f t="shared" ca="1" si="35"/>
        <v>0</v>
      </c>
      <c r="AT32" s="35">
        <f t="shared" ca="1" si="35"/>
        <v>0</v>
      </c>
      <c r="AU32" s="35">
        <f t="shared" ca="1" si="35"/>
        <v>0</v>
      </c>
      <c r="AV32" s="35">
        <f t="shared" ca="1" si="35"/>
        <v>0</v>
      </c>
      <c r="AW32" s="35">
        <f t="shared" ca="1" si="35"/>
        <v>0</v>
      </c>
      <c r="AX32" s="35">
        <f t="shared" ca="1" si="35"/>
        <v>0</v>
      </c>
      <c r="AY32" s="35">
        <f t="shared" ca="1" si="35"/>
        <v>0</v>
      </c>
      <c r="AZ32" s="35">
        <f t="shared" ca="1" si="35"/>
        <v>0</v>
      </c>
      <c r="BA32" s="35">
        <f t="shared" ca="1" si="35"/>
        <v>0</v>
      </c>
      <c r="BB32" s="35">
        <f t="shared" ca="1" si="35"/>
        <v>0</v>
      </c>
      <c r="BC32" s="35">
        <f t="shared" ca="1" si="35"/>
        <v>0</v>
      </c>
      <c r="BD32" s="35">
        <f t="shared" ca="1" si="35"/>
        <v>0</v>
      </c>
      <c r="BE32" s="35">
        <f t="shared" ca="1" si="35"/>
        <v>0</v>
      </c>
      <c r="BF32" s="35">
        <f t="shared" ca="1" si="35"/>
        <v>0</v>
      </c>
      <c r="BG32" s="35">
        <f t="shared" ca="1" si="35"/>
        <v>0</v>
      </c>
      <c r="BH32" s="35">
        <f t="shared" ca="1" si="35"/>
        <v>0</v>
      </c>
      <c r="BI32" s="35">
        <f t="shared" ca="1" si="35"/>
        <v>0</v>
      </c>
      <c r="BJ32" s="35">
        <f t="shared" ca="1" si="35"/>
        <v>0</v>
      </c>
      <c r="BK32" s="35">
        <f t="shared" ca="1" si="35"/>
        <v>0</v>
      </c>
      <c r="BL32" s="35">
        <f t="shared" ca="1" si="35"/>
        <v>0</v>
      </c>
      <c r="BM32" s="35">
        <f t="shared" ca="1" si="35"/>
        <v>0</v>
      </c>
      <c r="BN32" s="35">
        <f t="shared" ca="1" si="35"/>
        <v>0</v>
      </c>
      <c r="BO32" s="35">
        <f t="shared" ca="1" si="35"/>
        <v>0</v>
      </c>
      <c r="BP32" s="35">
        <f t="shared" ca="1" si="35"/>
        <v>0</v>
      </c>
      <c r="BQ32" s="35">
        <f t="shared" ca="1" si="35"/>
        <v>0</v>
      </c>
      <c r="BR32" s="35">
        <f t="shared" ca="1" si="35"/>
        <v>0</v>
      </c>
      <c r="BS32" s="35">
        <f t="shared" ca="1" si="33"/>
        <v>0</v>
      </c>
      <c r="BT32" s="35">
        <f t="shared" ca="1" si="33"/>
        <v>0</v>
      </c>
      <c r="BU32" s="35">
        <f t="shared" ca="1" si="33"/>
        <v>0</v>
      </c>
      <c r="BV32" s="35">
        <f t="shared" ca="1" si="33"/>
        <v>0</v>
      </c>
      <c r="BW32" s="35">
        <f t="shared" ca="1" si="33"/>
        <v>0</v>
      </c>
      <c r="BX32" s="35">
        <f t="shared" ca="1" si="33"/>
        <v>0</v>
      </c>
      <c r="BY32" s="35">
        <f t="shared" ca="1" si="33"/>
        <v>0</v>
      </c>
      <c r="BZ32" s="35">
        <f t="shared" ca="1" si="33"/>
        <v>0</v>
      </c>
      <c r="CA32" s="35">
        <f t="shared" ca="1" si="33"/>
        <v>0</v>
      </c>
      <c r="CB32" s="35">
        <f t="shared" ca="1" si="33"/>
        <v>0</v>
      </c>
      <c r="CC32" s="35">
        <f t="shared" ca="1" si="33"/>
        <v>0</v>
      </c>
      <c r="CD32" s="35">
        <f t="shared" ca="1" si="33"/>
        <v>0</v>
      </c>
      <c r="CE32" s="35">
        <f t="shared" ca="1" si="33"/>
        <v>0</v>
      </c>
      <c r="CF32" s="35">
        <f t="shared" ca="1" si="33"/>
        <v>0</v>
      </c>
      <c r="CG32" s="35">
        <f t="shared" ca="1" si="33"/>
        <v>0</v>
      </c>
      <c r="CH32" s="35">
        <f t="shared" ca="1" si="33"/>
        <v>0</v>
      </c>
      <c r="CI32" s="35">
        <f t="shared" ca="1" si="33"/>
        <v>0</v>
      </c>
      <c r="CJ32" s="35">
        <f t="shared" ca="1" si="33"/>
        <v>0</v>
      </c>
      <c r="CK32" s="35">
        <f t="shared" ca="1" si="33"/>
        <v>0</v>
      </c>
      <c r="CL32" s="35">
        <f t="shared" ca="1" si="33"/>
        <v>0</v>
      </c>
      <c r="CM32" s="35">
        <f t="shared" ca="1" si="33"/>
        <v>0</v>
      </c>
      <c r="CN32" s="35">
        <f t="shared" ca="1" si="33"/>
        <v>0</v>
      </c>
      <c r="CO32" s="35">
        <f t="shared" ca="1" si="33"/>
        <v>0</v>
      </c>
      <c r="CP32" s="35">
        <f t="shared" ca="1" si="33"/>
        <v>0</v>
      </c>
      <c r="CQ32" s="35">
        <f t="shared" ca="1" si="33"/>
        <v>0</v>
      </c>
      <c r="CR32" s="35">
        <f t="shared" ca="1" si="33"/>
        <v>0</v>
      </c>
      <c r="CS32" s="35">
        <f t="shared" ca="1" si="33"/>
        <v>0</v>
      </c>
      <c r="CT32" s="35">
        <f t="shared" ca="1" si="33"/>
        <v>0</v>
      </c>
      <c r="CU32" s="35">
        <f t="shared" ca="1" si="33"/>
        <v>0</v>
      </c>
      <c r="CV32" s="35">
        <f t="shared" ca="1" si="34"/>
        <v>0</v>
      </c>
      <c r="CW32" s="35">
        <f t="shared" ca="1" si="34"/>
        <v>0</v>
      </c>
      <c r="CX32" s="35">
        <f t="shared" ca="1" si="34"/>
        <v>0</v>
      </c>
      <c r="CY32" s="35">
        <f t="shared" ca="1" si="34"/>
        <v>0</v>
      </c>
      <c r="CZ32" s="35">
        <f t="shared" ca="1" si="34"/>
        <v>0</v>
      </c>
      <c r="DA32" s="35">
        <f t="shared" ca="1" si="34"/>
        <v>0</v>
      </c>
      <c r="DB32" s="35">
        <f t="shared" ca="1" si="34"/>
        <v>0</v>
      </c>
      <c r="DC32" s="35">
        <f t="shared" ca="1" si="34"/>
        <v>0</v>
      </c>
      <c r="DD32" s="35">
        <f t="shared" ca="1" si="34"/>
        <v>0</v>
      </c>
      <c r="DE32" s="35">
        <f t="shared" ca="1" si="34"/>
        <v>0</v>
      </c>
      <c r="DF32" s="35">
        <f t="shared" ca="1" si="34"/>
        <v>0</v>
      </c>
      <c r="DG32" s="35">
        <f t="shared" ca="1" si="34"/>
        <v>0</v>
      </c>
      <c r="DH32" s="35">
        <f t="shared" ca="1" si="34"/>
        <v>0</v>
      </c>
      <c r="DI32" s="35">
        <f t="shared" ca="1" si="34"/>
        <v>0</v>
      </c>
      <c r="DJ32" s="35">
        <f t="shared" ca="1" si="34"/>
        <v>0</v>
      </c>
      <c r="DK32" s="35">
        <f t="shared" ca="1" si="34"/>
        <v>0</v>
      </c>
      <c r="DL32" s="35">
        <f t="shared" ca="1" si="34"/>
        <v>0</v>
      </c>
      <c r="DM32" s="35">
        <f t="shared" ca="1" si="34"/>
        <v>0</v>
      </c>
      <c r="DN32" s="35">
        <f t="shared" ca="1" si="34"/>
        <v>0</v>
      </c>
      <c r="DO32" s="35">
        <f t="shared" ca="1" si="34"/>
        <v>0</v>
      </c>
      <c r="DP32" s="35">
        <f t="shared" ca="1" si="34"/>
        <v>0</v>
      </c>
      <c r="DQ32" s="35">
        <f t="shared" ca="1" si="34"/>
        <v>0</v>
      </c>
      <c r="DR32" s="35">
        <f t="shared" ca="1" si="34"/>
        <v>0</v>
      </c>
      <c r="DS32" s="35">
        <f t="shared" ca="1" si="34"/>
        <v>0</v>
      </c>
      <c r="DT32" s="35">
        <f t="shared" ca="1" si="34"/>
        <v>0</v>
      </c>
      <c r="DU32" s="35">
        <f t="shared" ca="1" si="34"/>
        <v>0</v>
      </c>
      <c r="DV32" s="35">
        <f t="shared" ca="1" si="34"/>
        <v>0</v>
      </c>
      <c r="DW32" s="35">
        <f t="shared" ca="1" si="34"/>
        <v>0</v>
      </c>
      <c r="DX32" s="35">
        <f t="shared" ca="1" si="34"/>
        <v>0</v>
      </c>
      <c r="DY32" s="35">
        <f t="shared" ca="1" si="34"/>
        <v>0</v>
      </c>
      <c r="DZ32" s="35">
        <f t="shared" ca="1" si="34"/>
        <v>0</v>
      </c>
      <c r="EA32" s="35">
        <f t="shared" ca="1" si="34"/>
        <v>0</v>
      </c>
      <c r="EB32" s="35">
        <f t="shared" ca="1" si="34"/>
        <v>0</v>
      </c>
      <c r="EC32" s="35">
        <f t="shared" ca="1" si="34"/>
        <v>0</v>
      </c>
      <c r="ED32" s="35">
        <f t="shared" ca="1" si="34"/>
        <v>0</v>
      </c>
      <c r="EE32" s="35">
        <f t="shared" ca="1" si="32"/>
        <v>0</v>
      </c>
      <c r="EF32" s="35">
        <f t="shared" ca="1" si="32"/>
        <v>0</v>
      </c>
      <c r="EG32" s="35">
        <f t="shared" ca="1" si="32"/>
        <v>0</v>
      </c>
      <c r="EH32" s="35">
        <f t="shared" ca="1" si="32"/>
        <v>0</v>
      </c>
      <c r="EI32" s="35">
        <f t="shared" ca="1" si="32"/>
        <v>0</v>
      </c>
      <c r="EJ32" s="35">
        <f t="shared" ca="1" si="32"/>
        <v>0</v>
      </c>
      <c r="EK32" s="35">
        <f t="shared" ca="1" si="32"/>
        <v>0</v>
      </c>
      <c r="EL32" s="35">
        <f t="shared" ca="1" si="32"/>
        <v>0</v>
      </c>
      <c r="EM32" s="35">
        <f t="shared" ca="1" si="32"/>
        <v>0</v>
      </c>
      <c r="EN32" s="35">
        <f t="shared" ca="1" si="32"/>
        <v>0</v>
      </c>
      <c r="EO32" s="35">
        <f t="shared" ca="1" si="32"/>
        <v>0</v>
      </c>
      <c r="EP32" s="35">
        <f t="shared" ca="1" si="32"/>
        <v>0</v>
      </c>
      <c r="EQ32" s="35">
        <f t="shared" ca="1" si="32"/>
        <v>0</v>
      </c>
      <c r="ER32" s="35">
        <f t="shared" ca="1" si="32"/>
        <v>0</v>
      </c>
      <c r="ES32" s="35">
        <f t="shared" ca="1" si="32"/>
        <v>0</v>
      </c>
      <c r="ET32" s="35">
        <f t="shared" ca="1" si="32"/>
        <v>0</v>
      </c>
      <c r="EU32" s="35">
        <f t="shared" ca="1" si="32"/>
        <v>0</v>
      </c>
      <c r="EV32" s="35">
        <f t="shared" ca="1" si="32"/>
        <v>0</v>
      </c>
      <c r="EW32" s="35">
        <f t="shared" ca="1" si="32"/>
        <v>0</v>
      </c>
      <c r="EX32" s="35">
        <f t="shared" ca="1" si="32"/>
        <v>0</v>
      </c>
      <c r="EY32" s="35">
        <f t="shared" ca="1" si="32"/>
        <v>0</v>
      </c>
      <c r="EZ32" s="35">
        <f t="shared" ca="1" si="32"/>
        <v>0</v>
      </c>
      <c r="FA32" s="35">
        <f t="shared" ref="FA32:GJ32" ca="1" si="36">FA21</f>
        <v>0</v>
      </c>
      <c r="FB32" s="35">
        <f t="shared" ca="1" si="36"/>
        <v>0</v>
      </c>
      <c r="FC32" s="35">
        <f t="shared" ca="1" si="36"/>
        <v>0</v>
      </c>
      <c r="FD32" s="35">
        <f t="shared" ca="1" si="36"/>
        <v>0</v>
      </c>
      <c r="FE32" s="35">
        <f t="shared" ca="1" si="36"/>
        <v>0</v>
      </c>
      <c r="FF32" s="35">
        <f t="shared" ca="1" si="36"/>
        <v>0</v>
      </c>
      <c r="FG32" s="35">
        <f t="shared" ca="1" si="36"/>
        <v>0</v>
      </c>
      <c r="FH32" s="35">
        <f t="shared" ca="1" si="36"/>
        <v>0</v>
      </c>
      <c r="FI32" s="35">
        <f t="shared" ca="1" si="36"/>
        <v>0</v>
      </c>
      <c r="FJ32" s="35">
        <f t="shared" ca="1" si="36"/>
        <v>0</v>
      </c>
      <c r="FK32" s="35">
        <f t="shared" ca="1" si="36"/>
        <v>0</v>
      </c>
      <c r="FL32" s="35">
        <f t="shared" ca="1" si="36"/>
        <v>0</v>
      </c>
      <c r="FM32" s="35">
        <f t="shared" ca="1" si="36"/>
        <v>0</v>
      </c>
      <c r="FN32" s="35">
        <f t="shared" ca="1" si="36"/>
        <v>0</v>
      </c>
      <c r="FO32" s="35">
        <f t="shared" ca="1" si="36"/>
        <v>0</v>
      </c>
      <c r="FP32" s="35">
        <f t="shared" ca="1" si="36"/>
        <v>0</v>
      </c>
      <c r="FQ32" s="35">
        <f t="shared" ca="1" si="36"/>
        <v>0</v>
      </c>
      <c r="FR32" s="35">
        <f t="shared" ca="1" si="36"/>
        <v>0</v>
      </c>
      <c r="FS32" s="35">
        <f t="shared" ca="1" si="36"/>
        <v>0</v>
      </c>
      <c r="FT32" s="35">
        <f t="shared" ca="1" si="36"/>
        <v>0</v>
      </c>
      <c r="FU32" s="35">
        <f t="shared" ca="1" si="36"/>
        <v>0</v>
      </c>
      <c r="FV32" s="35">
        <f t="shared" ca="1" si="36"/>
        <v>0</v>
      </c>
      <c r="FW32" s="35">
        <f t="shared" ca="1" si="36"/>
        <v>0</v>
      </c>
      <c r="FX32" s="35">
        <f t="shared" ca="1" si="36"/>
        <v>0</v>
      </c>
      <c r="FY32" s="35">
        <f t="shared" ca="1" si="36"/>
        <v>0</v>
      </c>
      <c r="FZ32" s="35">
        <f t="shared" ca="1" si="36"/>
        <v>0</v>
      </c>
      <c r="GA32" s="35">
        <f t="shared" ca="1" si="36"/>
        <v>0</v>
      </c>
      <c r="GB32" s="35">
        <f t="shared" ca="1" si="36"/>
        <v>0</v>
      </c>
      <c r="GC32" s="35">
        <f t="shared" ca="1" si="36"/>
        <v>0</v>
      </c>
      <c r="GD32" s="35">
        <f t="shared" ca="1" si="36"/>
        <v>0</v>
      </c>
      <c r="GE32" s="35">
        <f t="shared" ca="1" si="36"/>
        <v>0</v>
      </c>
      <c r="GF32" s="35">
        <f t="shared" ca="1" si="36"/>
        <v>0</v>
      </c>
      <c r="GG32" s="35">
        <f t="shared" ca="1" si="36"/>
        <v>0</v>
      </c>
      <c r="GH32" s="35">
        <f t="shared" ca="1" si="36"/>
        <v>0</v>
      </c>
      <c r="GI32" s="35">
        <f t="shared" ca="1" si="36"/>
        <v>0</v>
      </c>
      <c r="GJ32" s="35">
        <f t="shared" ca="1" si="36"/>
        <v>0</v>
      </c>
    </row>
    <row r="33" spans="2:192" x14ac:dyDescent="0.3">
      <c r="C33" s="32" t="s">
        <v>459</v>
      </c>
      <c r="D33" s="41"/>
      <c r="E33" s="69"/>
      <c r="F33" s="41">
        <f t="shared" ref="F33:BQ33" ca="1" si="37">SUM(F25:F32)</f>
        <v>0</v>
      </c>
      <c r="G33" s="41">
        <f t="shared" ca="1" si="37"/>
        <v>0</v>
      </c>
      <c r="H33" s="41">
        <f t="shared" ca="1" si="37"/>
        <v>0</v>
      </c>
      <c r="I33" s="41">
        <f t="shared" ca="1" si="37"/>
        <v>0</v>
      </c>
      <c r="J33" s="41">
        <f t="shared" ca="1" si="37"/>
        <v>0</v>
      </c>
      <c r="K33" s="41">
        <f t="shared" ca="1" si="37"/>
        <v>0</v>
      </c>
      <c r="L33" s="41">
        <f t="shared" ca="1" si="37"/>
        <v>0</v>
      </c>
      <c r="M33" s="41">
        <f t="shared" ca="1" si="37"/>
        <v>0</v>
      </c>
      <c r="N33" s="41">
        <f t="shared" ca="1" si="37"/>
        <v>0</v>
      </c>
      <c r="O33" s="41">
        <f t="shared" ca="1" si="37"/>
        <v>150527.35644352774</v>
      </c>
      <c r="P33" s="41">
        <f t="shared" ca="1" si="37"/>
        <v>220758.38365644851</v>
      </c>
      <c r="Q33" s="41">
        <f t="shared" ca="1" si="37"/>
        <v>213255.27537678136</v>
      </c>
      <c r="R33" s="41">
        <f t="shared" ca="1" si="37"/>
        <v>177506.18352955405</v>
      </c>
      <c r="S33" s="41">
        <f t="shared" ca="1" si="37"/>
        <v>-144134.90467366856</v>
      </c>
      <c r="T33" s="41">
        <f t="shared" ca="1" si="37"/>
        <v>133317.79064995918</v>
      </c>
      <c r="U33" s="41">
        <f t="shared" ca="1" si="37"/>
        <v>101842.73565338668</v>
      </c>
      <c r="V33" s="41">
        <f t="shared" ca="1" si="37"/>
        <v>74727.550685815455</v>
      </c>
      <c r="W33" s="41">
        <f t="shared" ca="1" si="37"/>
        <v>51568.176815667015</v>
      </c>
      <c r="X33" s="41">
        <f t="shared" ca="1" si="37"/>
        <v>-122588.9886463992</v>
      </c>
      <c r="Y33" s="41">
        <f t="shared" ca="1" si="37"/>
        <v>15217.533446681453</v>
      </c>
      <c r="Z33" s="41">
        <f t="shared" ca="1" si="37"/>
        <v>-7863.6496023880027</v>
      </c>
      <c r="AA33" s="41">
        <f t="shared" ca="1" si="37"/>
        <v>-26747.812162106624</v>
      </c>
      <c r="AB33" s="41">
        <f t="shared" ca="1" si="37"/>
        <v>-41311.105798585704</v>
      </c>
      <c r="AC33" s="41">
        <f t="shared" ca="1" si="37"/>
        <v>-117135.39865984846</v>
      </c>
      <c r="AD33" s="41">
        <f t="shared" ca="1" si="37"/>
        <v>-57451.665917032311</v>
      </c>
      <c r="AE33" s="41">
        <f t="shared" ca="1" si="37"/>
        <v>-59351.997696012375</v>
      </c>
      <c r="AF33" s="41">
        <f t="shared" ca="1" si="37"/>
        <v>-57632.578971180112</v>
      </c>
      <c r="AG33" s="41">
        <f t="shared" ca="1" si="37"/>
        <v>-52892.131861343529</v>
      </c>
      <c r="AH33" s="41">
        <f t="shared" ca="1" si="37"/>
        <v>-62201.384230838084</v>
      </c>
      <c r="AI33" s="41">
        <f t="shared" ca="1" si="37"/>
        <v>-37544.865010961774</v>
      </c>
      <c r="AJ33" s="41">
        <f t="shared" ca="1" si="37"/>
        <v>-26594.235539571222</v>
      </c>
      <c r="AK33" s="41">
        <f t="shared" ca="1" si="37"/>
        <v>-17918.943514569484</v>
      </c>
      <c r="AL33" s="41">
        <f t="shared" ca="1" si="37"/>
        <v>-11607.491645022617</v>
      </c>
      <c r="AM33" s="41">
        <f t="shared" ca="1" si="37"/>
        <v>-8736.3472275159202</v>
      </c>
      <c r="AN33" s="41">
        <f t="shared" ca="1" si="37"/>
        <v>-11442.263512932001</v>
      </c>
      <c r="AO33" s="41">
        <f t="shared" ca="1" si="37"/>
        <v>0</v>
      </c>
      <c r="AP33" s="41">
        <f t="shared" ca="1" si="37"/>
        <v>0</v>
      </c>
      <c r="AQ33" s="41">
        <f t="shared" ca="1" si="37"/>
        <v>0</v>
      </c>
      <c r="AR33" s="41">
        <f t="shared" ca="1" si="37"/>
        <v>0</v>
      </c>
      <c r="AS33" s="41">
        <f t="shared" ca="1" si="37"/>
        <v>0</v>
      </c>
      <c r="AT33" s="41">
        <f t="shared" ca="1" si="37"/>
        <v>0</v>
      </c>
      <c r="AU33" s="41">
        <f t="shared" ca="1" si="37"/>
        <v>0</v>
      </c>
      <c r="AV33" s="41">
        <f t="shared" ca="1" si="37"/>
        <v>0</v>
      </c>
      <c r="AW33" s="41">
        <f t="shared" ca="1" si="37"/>
        <v>0</v>
      </c>
      <c r="AX33" s="41">
        <f t="shared" ca="1" si="37"/>
        <v>0</v>
      </c>
      <c r="AY33" s="41">
        <f t="shared" ca="1" si="37"/>
        <v>0</v>
      </c>
      <c r="AZ33" s="41">
        <f t="shared" ca="1" si="37"/>
        <v>0</v>
      </c>
      <c r="BA33" s="41">
        <f t="shared" ca="1" si="37"/>
        <v>0</v>
      </c>
      <c r="BB33" s="41">
        <f t="shared" ca="1" si="37"/>
        <v>0</v>
      </c>
      <c r="BC33" s="41">
        <f t="shared" ca="1" si="37"/>
        <v>0</v>
      </c>
      <c r="BD33" s="41">
        <f t="shared" ca="1" si="37"/>
        <v>0</v>
      </c>
      <c r="BE33" s="41">
        <f t="shared" ca="1" si="37"/>
        <v>0</v>
      </c>
      <c r="BF33" s="41">
        <f t="shared" ca="1" si="37"/>
        <v>0</v>
      </c>
      <c r="BG33" s="41">
        <f t="shared" ca="1" si="37"/>
        <v>0</v>
      </c>
      <c r="BH33" s="41">
        <f t="shared" ca="1" si="37"/>
        <v>0</v>
      </c>
      <c r="BI33" s="41">
        <f t="shared" ca="1" si="37"/>
        <v>0</v>
      </c>
      <c r="BJ33" s="41">
        <f t="shared" ca="1" si="37"/>
        <v>0</v>
      </c>
      <c r="BK33" s="41">
        <f t="shared" ca="1" si="37"/>
        <v>0</v>
      </c>
      <c r="BL33" s="41">
        <f t="shared" ca="1" si="37"/>
        <v>0</v>
      </c>
      <c r="BM33" s="41">
        <f t="shared" ca="1" si="37"/>
        <v>0</v>
      </c>
      <c r="BN33" s="41">
        <f t="shared" ca="1" si="37"/>
        <v>0</v>
      </c>
      <c r="BO33" s="41">
        <f t="shared" ca="1" si="37"/>
        <v>0</v>
      </c>
      <c r="BP33" s="41">
        <f t="shared" ca="1" si="37"/>
        <v>0</v>
      </c>
      <c r="BQ33" s="41">
        <f t="shared" ca="1" si="37"/>
        <v>0</v>
      </c>
      <c r="BR33" s="41">
        <f t="shared" ref="BR33:EC33" ca="1" si="38">SUM(BR25:BR32)</f>
        <v>0</v>
      </c>
      <c r="BS33" s="41">
        <f t="shared" ca="1" si="38"/>
        <v>0</v>
      </c>
      <c r="BT33" s="41">
        <f t="shared" ca="1" si="38"/>
        <v>0</v>
      </c>
      <c r="BU33" s="41">
        <f t="shared" ca="1" si="38"/>
        <v>0</v>
      </c>
      <c r="BV33" s="41">
        <f t="shared" ca="1" si="38"/>
        <v>0</v>
      </c>
      <c r="BW33" s="41">
        <f t="shared" ca="1" si="38"/>
        <v>0</v>
      </c>
      <c r="BX33" s="41">
        <f t="shared" ca="1" si="38"/>
        <v>0</v>
      </c>
      <c r="BY33" s="41">
        <f t="shared" ca="1" si="38"/>
        <v>0</v>
      </c>
      <c r="BZ33" s="41">
        <f t="shared" ca="1" si="38"/>
        <v>0</v>
      </c>
      <c r="CA33" s="41">
        <f t="shared" ca="1" si="38"/>
        <v>0</v>
      </c>
      <c r="CB33" s="41">
        <f t="shared" ca="1" si="38"/>
        <v>0</v>
      </c>
      <c r="CC33" s="41">
        <f t="shared" ca="1" si="38"/>
        <v>0</v>
      </c>
      <c r="CD33" s="41">
        <f t="shared" ca="1" si="38"/>
        <v>0</v>
      </c>
      <c r="CE33" s="41">
        <f t="shared" ca="1" si="38"/>
        <v>0</v>
      </c>
      <c r="CF33" s="41">
        <f t="shared" ca="1" si="38"/>
        <v>0</v>
      </c>
      <c r="CG33" s="41">
        <f t="shared" ca="1" si="38"/>
        <v>0</v>
      </c>
      <c r="CH33" s="41">
        <f t="shared" ca="1" si="38"/>
        <v>0</v>
      </c>
      <c r="CI33" s="41">
        <f t="shared" ca="1" si="38"/>
        <v>0</v>
      </c>
      <c r="CJ33" s="41">
        <f t="shared" ca="1" si="38"/>
        <v>0</v>
      </c>
      <c r="CK33" s="41">
        <f t="shared" ca="1" si="38"/>
        <v>0</v>
      </c>
      <c r="CL33" s="41">
        <f t="shared" ca="1" si="38"/>
        <v>0</v>
      </c>
      <c r="CM33" s="41">
        <f t="shared" ca="1" si="38"/>
        <v>0</v>
      </c>
      <c r="CN33" s="41">
        <f t="shared" ca="1" si="38"/>
        <v>0</v>
      </c>
      <c r="CO33" s="41">
        <f t="shared" ca="1" si="38"/>
        <v>0</v>
      </c>
      <c r="CP33" s="41">
        <f t="shared" ca="1" si="38"/>
        <v>0</v>
      </c>
      <c r="CQ33" s="41">
        <f t="shared" ca="1" si="38"/>
        <v>0</v>
      </c>
      <c r="CR33" s="41">
        <f t="shared" ca="1" si="38"/>
        <v>0</v>
      </c>
      <c r="CS33" s="41">
        <f t="shared" ca="1" si="38"/>
        <v>0</v>
      </c>
      <c r="CT33" s="41">
        <f t="shared" ca="1" si="38"/>
        <v>0</v>
      </c>
      <c r="CU33" s="41">
        <f t="shared" ca="1" si="38"/>
        <v>0</v>
      </c>
      <c r="CV33" s="41">
        <f t="shared" ca="1" si="38"/>
        <v>0</v>
      </c>
      <c r="CW33" s="41">
        <f t="shared" ca="1" si="38"/>
        <v>0</v>
      </c>
      <c r="CX33" s="41">
        <f t="shared" ca="1" si="38"/>
        <v>0</v>
      </c>
      <c r="CY33" s="41">
        <f t="shared" ca="1" si="38"/>
        <v>0</v>
      </c>
      <c r="CZ33" s="41">
        <f t="shared" ca="1" si="38"/>
        <v>0</v>
      </c>
      <c r="DA33" s="41">
        <f t="shared" ca="1" si="38"/>
        <v>0</v>
      </c>
      <c r="DB33" s="41">
        <f t="shared" ca="1" si="38"/>
        <v>0</v>
      </c>
      <c r="DC33" s="41">
        <f t="shared" ca="1" si="38"/>
        <v>0</v>
      </c>
      <c r="DD33" s="41">
        <f t="shared" ca="1" si="38"/>
        <v>0</v>
      </c>
      <c r="DE33" s="41">
        <f t="shared" ca="1" si="38"/>
        <v>0</v>
      </c>
      <c r="DF33" s="41">
        <f t="shared" ca="1" si="38"/>
        <v>0</v>
      </c>
      <c r="DG33" s="41">
        <f t="shared" ca="1" si="38"/>
        <v>0</v>
      </c>
      <c r="DH33" s="41">
        <f t="shared" ca="1" si="38"/>
        <v>0</v>
      </c>
      <c r="DI33" s="41">
        <f t="shared" ca="1" si="38"/>
        <v>0</v>
      </c>
      <c r="DJ33" s="41">
        <f t="shared" ca="1" si="38"/>
        <v>0</v>
      </c>
      <c r="DK33" s="41">
        <f t="shared" ca="1" si="38"/>
        <v>0</v>
      </c>
      <c r="DL33" s="41">
        <f t="shared" ca="1" si="38"/>
        <v>0</v>
      </c>
      <c r="DM33" s="41">
        <f t="shared" ca="1" si="38"/>
        <v>0</v>
      </c>
      <c r="DN33" s="41">
        <f t="shared" ca="1" si="38"/>
        <v>0</v>
      </c>
      <c r="DO33" s="41">
        <f t="shared" ca="1" si="38"/>
        <v>0</v>
      </c>
      <c r="DP33" s="41">
        <f t="shared" ca="1" si="38"/>
        <v>0</v>
      </c>
      <c r="DQ33" s="41">
        <f t="shared" ca="1" si="38"/>
        <v>0</v>
      </c>
      <c r="DR33" s="41">
        <f t="shared" ca="1" si="38"/>
        <v>0</v>
      </c>
      <c r="DS33" s="41">
        <f t="shared" ca="1" si="38"/>
        <v>0</v>
      </c>
      <c r="DT33" s="41">
        <f t="shared" ca="1" si="38"/>
        <v>0</v>
      </c>
      <c r="DU33" s="41">
        <f t="shared" ca="1" si="38"/>
        <v>0</v>
      </c>
      <c r="DV33" s="41">
        <f t="shared" ca="1" si="38"/>
        <v>0</v>
      </c>
      <c r="DW33" s="41">
        <f t="shared" ca="1" si="38"/>
        <v>0</v>
      </c>
      <c r="DX33" s="41">
        <f t="shared" ca="1" si="38"/>
        <v>0</v>
      </c>
      <c r="DY33" s="41">
        <f t="shared" ca="1" si="38"/>
        <v>0</v>
      </c>
      <c r="DZ33" s="41">
        <f t="shared" ca="1" si="38"/>
        <v>0</v>
      </c>
      <c r="EA33" s="41">
        <f t="shared" ca="1" si="38"/>
        <v>0</v>
      </c>
      <c r="EB33" s="41">
        <f t="shared" ca="1" si="38"/>
        <v>0</v>
      </c>
      <c r="EC33" s="41">
        <f t="shared" ca="1" si="38"/>
        <v>0</v>
      </c>
      <c r="ED33" s="41">
        <f t="shared" ref="ED33:GJ33" ca="1" si="39">SUM(ED25:ED32)</f>
        <v>0</v>
      </c>
      <c r="EE33" s="41">
        <f t="shared" ca="1" si="39"/>
        <v>0</v>
      </c>
      <c r="EF33" s="41">
        <f t="shared" ca="1" si="39"/>
        <v>0</v>
      </c>
      <c r="EG33" s="41">
        <f t="shared" ca="1" si="39"/>
        <v>0</v>
      </c>
      <c r="EH33" s="41">
        <f t="shared" ca="1" si="39"/>
        <v>0</v>
      </c>
      <c r="EI33" s="41">
        <f t="shared" ca="1" si="39"/>
        <v>0</v>
      </c>
      <c r="EJ33" s="41">
        <f t="shared" ca="1" si="39"/>
        <v>0</v>
      </c>
      <c r="EK33" s="41">
        <f t="shared" ca="1" si="39"/>
        <v>0</v>
      </c>
      <c r="EL33" s="41">
        <f t="shared" ca="1" si="39"/>
        <v>0</v>
      </c>
      <c r="EM33" s="41">
        <f t="shared" ca="1" si="39"/>
        <v>0</v>
      </c>
      <c r="EN33" s="41">
        <f t="shared" ca="1" si="39"/>
        <v>0</v>
      </c>
      <c r="EO33" s="41">
        <f t="shared" ca="1" si="39"/>
        <v>0</v>
      </c>
      <c r="EP33" s="41">
        <f t="shared" ca="1" si="39"/>
        <v>0</v>
      </c>
      <c r="EQ33" s="41">
        <f t="shared" ca="1" si="39"/>
        <v>0</v>
      </c>
      <c r="ER33" s="41">
        <f t="shared" ca="1" si="39"/>
        <v>0</v>
      </c>
      <c r="ES33" s="41">
        <f t="shared" ca="1" si="39"/>
        <v>0</v>
      </c>
      <c r="ET33" s="41">
        <f t="shared" ca="1" si="39"/>
        <v>0</v>
      </c>
      <c r="EU33" s="41">
        <f t="shared" ca="1" si="39"/>
        <v>0</v>
      </c>
      <c r="EV33" s="41">
        <f t="shared" ca="1" si="39"/>
        <v>0</v>
      </c>
      <c r="EW33" s="41">
        <f t="shared" ca="1" si="39"/>
        <v>0</v>
      </c>
      <c r="EX33" s="41">
        <f t="shared" ca="1" si="39"/>
        <v>0</v>
      </c>
      <c r="EY33" s="41">
        <f t="shared" ca="1" si="39"/>
        <v>0</v>
      </c>
      <c r="EZ33" s="41">
        <f t="shared" ca="1" si="39"/>
        <v>0</v>
      </c>
      <c r="FA33" s="41">
        <f t="shared" ca="1" si="39"/>
        <v>0</v>
      </c>
      <c r="FB33" s="41">
        <f t="shared" ca="1" si="39"/>
        <v>0</v>
      </c>
      <c r="FC33" s="41">
        <f t="shared" ca="1" si="39"/>
        <v>0</v>
      </c>
      <c r="FD33" s="41">
        <f t="shared" ca="1" si="39"/>
        <v>0</v>
      </c>
      <c r="FE33" s="41">
        <f t="shared" ca="1" si="39"/>
        <v>0</v>
      </c>
      <c r="FF33" s="41">
        <f t="shared" ca="1" si="39"/>
        <v>0</v>
      </c>
      <c r="FG33" s="41">
        <f t="shared" ca="1" si="39"/>
        <v>0</v>
      </c>
      <c r="FH33" s="41">
        <f t="shared" ca="1" si="39"/>
        <v>0</v>
      </c>
      <c r="FI33" s="41">
        <f t="shared" ca="1" si="39"/>
        <v>0</v>
      </c>
      <c r="FJ33" s="41">
        <f t="shared" ca="1" si="39"/>
        <v>0</v>
      </c>
      <c r="FK33" s="41">
        <f t="shared" ca="1" si="39"/>
        <v>0</v>
      </c>
      <c r="FL33" s="41">
        <f t="shared" ca="1" si="39"/>
        <v>0</v>
      </c>
      <c r="FM33" s="41">
        <f t="shared" ca="1" si="39"/>
        <v>0</v>
      </c>
      <c r="FN33" s="41">
        <f t="shared" ca="1" si="39"/>
        <v>0</v>
      </c>
      <c r="FO33" s="41">
        <f t="shared" ca="1" si="39"/>
        <v>0</v>
      </c>
      <c r="FP33" s="41">
        <f t="shared" ca="1" si="39"/>
        <v>0</v>
      </c>
      <c r="FQ33" s="41">
        <f t="shared" ca="1" si="39"/>
        <v>0</v>
      </c>
      <c r="FR33" s="41">
        <f t="shared" ca="1" si="39"/>
        <v>0</v>
      </c>
      <c r="FS33" s="41">
        <f t="shared" ca="1" si="39"/>
        <v>0</v>
      </c>
      <c r="FT33" s="41">
        <f t="shared" ca="1" si="39"/>
        <v>0</v>
      </c>
      <c r="FU33" s="41">
        <f t="shared" ca="1" si="39"/>
        <v>0</v>
      </c>
      <c r="FV33" s="41">
        <f t="shared" ca="1" si="39"/>
        <v>0</v>
      </c>
      <c r="FW33" s="41">
        <f t="shared" ca="1" si="39"/>
        <v>0</v>
      </c>
      <c r="FX33" s="41">
        <f t="shared" ca="1" si="39"/>
        <v>0</v>
      </c>
      <c r="FY33" s="41">
        <f t="shared" ca="1" si="39"/>
        <v>0</v>
      </c>
      <c r="FZ33" s="41">
        <f t="shared" ca="1" si="39"/>
        <v>0</v>
      </c>
      <c r="GA33" s="41">
        <f t="shared" ca="1" si="39"/>
        <v>0</v>
      </c>
      <c r="GB33" s="41">
        <f t="shared" ca="1" si="39"/>
        <v>0</v>
      </c>
      <c r="GC33" s="41">
        <f t="shared" ca="1" si="39"/>
        <v>0</v>
      </c>
      <c r="GD33" s="41">
        <f t="shared" ca="1" si="39"/>
        <v>0</v>
      </c>
      <c r="GE33" s="41">
        <f t="shared" ca="1" si="39"/>
        <v>0</v>
      </c>
      <c r="GF33" s="41">
        <f t="shared" ca="1" si="39"/>
        <v>0</v>
      </c>
      <c r="GG33" s="41">
        <f t="shared" ca="1" si="39"/>
        <v>0</v>
      </c>
      <c r="GH33" s="41">
        <f t="shared" ca="1" si="39"/>
        <v>0</v>
      </c>
      <c r="GI33" s="41">
        <f t="shared" ca="1" si="39"/>
        <v>0</v>
      </c>
      <c r="GJ33" s="41">
        <f t="shared" ca="1" si="39"/>
        <v>0</v>
      </c>
    </row>
    <row r="35" spans="2:192" hidden="1" x14ac:dyDescent="0.3">
      <c r="C35" s="37"/>
    </row>
    <row r="36" spans="2:192" hidden="1" x14ac:dyDescent="0.3">
      <c r="B36" s="45"/>
      <c r="C36" s="30"/>
      <c r="D36" s="38"/>
      <c r="E36" s="6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  <c r="EV36" s="38"/>
      <c r="EW36" s="38"/>
      <c r="EX36" s="38"/>
      <c r="EY36" s="38"/>
      <c r="EZ36" s="38"/>
      <c r="FA36" s="38"/>
      <c r="FB36" s="38"/>
      <c r="FC36" s="38"/>
      <c r="FD36" s="38"/>
      <c r="FE36" s="38"/>
      <c r="FF36" s="38"/>
      <c r="FG36" s="38"/>
      <c r="FH36" s="38"/>
      <c r="FI36" s="38"/>
      <c r="FJ36" s="38"/>
      <c r="FK36" s="38"/>
      <c r="FL36" s="38"/>
      <c r="FM36" s="38"/>
      <c r="FN36" s="38"/>
      <c r="FO36" s="38"/>
      <c r="FP36" s="38"/>
      <c r="FQ36" s="38"/>
      <c r="FR36" s="38"/>
      <c r="FS36" s="38"/>
      <c r="FT36" s="38"/>
      <c r="FU36" s="38"/>
      <c r="FV36" s="38"/>
      <c r="FW36" s="38"/>
      <c r="FX36" s="38"/>
      <c r="FY36" s="38"/>
      <c r="FZ36" s="38"/>
      <c r="GA36" s="38"/>
      <c r="GB36" s="38"/>
      <c r="GC36" s="38"/>
      <c r="GD36" s="38"/>
      <c r="GE36" s="38"/>
      <c r="GF36" s="38"/>
      <c r="GG36" s="38"/>
      <c r="GH36" s="38"/>
      <c r="GI36" s="38"/>
      <c r="GJ36" s="39"/>
    </row>
    <row r="37" spans="2:192" hidden="1" x14ac:dyDescent="0.3">
      <c r="B37" s="45"/>
      <c r="C37" s="32"/>
      <c r="D37" s="41"/>
      <c r="E37" s="69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  <c r="CX37" s="41"/>
      <c r="CY37" s="41"/>
      <c r="CZ37" s="41"/>
      <c r="DA37" s="41"/>
      <c r="DB37" s="41"/>
      <c r="DC37" s="41"/>
      <c r="DD37" s="41"/>
      <c r="DE37" s="41"/>
      <c r="DF37" s="41"/>
      <c r="DG37" s="41"/>
      <c r="DH37" s="41"/>
      <c r="DI37" s="41"/>
      <c r="DJ37" s="41"/>
      <c r="DK37" s="41"/>
      <c r="DL37" s="41"/>
      <c r="DM37" s="41"/>
      <c r="DN37" s="41"/>
      <c r="DO37" s="41"/>
      <c r="DP37" s="41"/>
      <c r="DQ37" s="41"/>
      <c r="DR37" s="41"/>
      <c r="DS37" s="41"/>
      <c r="DT37" s="41"/>
      <c r="DU37" s="41"/>
      <c r="DV37" s="41"/>
      <c r="DW37" s="41"/>
      <c r="DX37" s="41"/>
      <c r="DY37" s="41"/>
      <c r="DZ37" s="41"/>
      <c r="EA37" s="41"/>
      <c r="EB37" s="41"/>
      <c r="EC37" s="41"/>
      <c r="ED37" s="41"/>
      <c r="EE37" s="41"/>
      <c r="EF37" s="41"/>
      <c r="EG37" s="41"/>
      <c r="EH37" s="41"/>
      <c r="EI37" s="41"/>
      <c r="EJ37" s="41"/>
      <c r="EK37" s="41"/>
      <c r="EL37" s="41"/>
      <c r="EM37" s="41"/>
      <c r="EN37" s="41"/>
      <c r="EO37" s="41"/>
      <c r="EP37" s="41"/>
      <c r="EQ37" s="41"/>
      <c r="ER37" s="41"/>
      <c r="ES37" s="41"/>
      <c r="ET37" s="41"/>
      <c r="EU37" s="41"/>
      <c r="EV37" s="41"/>
      <c r="EW37" s="41"/>
      <c r="EX37" s="41"/>
      <c r="EY37" s="41"/>
      <c r="EZ37" s="41"/>
      <c r="FA37" s="41"/>
      <c r="FB37" s="41"/>
      <c r="FC37" s="41"/>
      <c r="FD37" s="41"/>
      <c r="FE37" s="41"/>
      <c r="FF37" s="41"/>
      <c r="FG37" s="41"/>
      <c r="FH37" s="41"/>
      <c r="FI37" s="41"/>
      <c r="FJ37" s="41"/>
      <c r="FK37" s="41"/>
      <c r="FL37" s="41"/>
      <c r="FM37" s="41"/>
      <c r="FN37" s="41"/>
      <c r="FO37" s="41"/>
      <c r="FP37" s="41"/>
      <c r="FQ37" s="41"/>
      <c r="FR37" s="41"/>
      <c r="FS37" s="41"/>
      <c r="FT37" s="41"/>
      <c r="FU37" s="41"/>
      <c r="FV37" s="41"/>
      <c r="FW37" s="41"/>
      <c r="FX37" s="41"/>
      <c r="FY37" s="41"/>
      <c r="FZ37" s="41"/>
      <c r="GA37" s="41"/>
      <c r="GB37" s="41"/>
      <c r="GC37" s="41"/>
      <c r="GD37" s="41"/>
      <c r="GE37" s="41"/>
      <c r="GF37" s="41"/>
      <c r="GG37" s="41"/>
      <c r="GH37" s="41"/>
      <c r="GI37" s="41"/>
      <c r="GJ37" s="42"/>
    </row>
    <row r="38" spans="2:192" hidden="1" x14ac:dyDescent="0.3">
      <c r="B38" s="45"/>
      <c r="C38" s="93"/>
    </row>
    <row r="39" spans="2:192" hidden="1" x14ac:dyDescent="0.3">
      <c r="B39" s="45"/>
      <c r="C39" s="37"/>
    </row>
    <row r="40" spans="2:192" hidden="1" x14ac:dyDescent="0.3">
      <c r="B40" s="45"/>
      <c r="C40" s="30"/>
      <c r="D40" s="38"/>
      <c r="E40" s="6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  <c r="CN40" s="38"/>
      <c r="CO40" s="38"/>
      <c r="CP40" s="38"/>
      <c r="CQ40" s="38"/>
      <c r="CR40" s="38"/>
      <c r="CS40" s="38"/>
      <c r="CT40" s="38"/>
      <c r="CU40" s="38"/>
      <c r="CV40" s="38"/>
      <c r="CW40" s="38"/>
      <c r="CX40" s="38"/>
      <c r="CY40" s="38"/>
      <c r="CZ40" s="38"/>
      <c r="DA40" s="38"/>
      <c r="DB40" s="38"/>
      <c r="DC40" s="38"/>
      <c r="DD40" s="38"/>
      <c r="DE40" s="38"/>
      <c r="DF40" s="38"/>
      <c r="DG40" s="38"/>
      <c r="DH40" s="38"/>
      <c r="DI40" s="38"/>
      <c r="DJ40" s="38"/>
      <c r="DK40" s="38"/>
      <c r="DL40" s="38"/>
      <c r="DM40" s="38"/>
      <c r="DN40" s="38"/>
      <c r="DO40" s="38"/>
      <c r="DP40" s="38"/>
      <c r="DQ40" s="38"/>
      <c r="DR40" s="38"/>
      <c r="DS40" s="38"/>
      <c r="DT40" s="38"/>
      <c r="DU40" s="38"/>
      <c r="DV40" s="38"/>
      <c r="DW40" s="38"/>
      <c r="DX40" s="38"/>
      <c r="DY40" s="38"/>
      <c r="DZ40" s="38"/>
      <c r="EA40" s="38"/>
      <c r="EB40" s="38"/>
      <c r="EC40" s="38"/>
      <c r="ED40" s="38"/>
      <c r="EE40" s="38"/>
      <c r="EF40" s="38"/>
      <c r="EG40" s="38"/>
      <c r="EH40" s="38"/>
      <c r="EI40" s="38"/>
      <c r="EJ40" s="38"/>
      <c r="EK40" s="38"/>
      <c r="EL40" s="38"/>
      <c r="EM40" s="38"/>
      <c r="EN40" s="38"/>
      <c r="EO40" s="38"/>
      <c r="EP40" s="38"/>
      <c r="EQ40" s="38"/>
      <c r="ER40" s="38"/>
      <c r="ES40" s="38"/>
      <c r="ET40" s="38"/>
      <c r="EU40" s="38"/>
      <c r="EV40" s="38"/>
      <c r="EW40" s="38"/>
      <c r="EX40" s="38"/>
      <c r="EY40" s="38"/>
      <c r="EZ40" s="38"/>
      <c r="FA40" s="38"/>
      <c r="FB40" s="38"/>
      <c r="FC40" s="38"/>
      <c r="FD40" s="38"/>
      <c r="FE40" s="38"/>
      <c r="FF40" s="38"/>
      <c r="FG40" s="38"/>
      <c r="FH40" s="38"/>
      <c r="FI40" s="38"/>
      <c r="FJ40" s="38"/>
      <c r="FK40" s="38"/>
      <c r="FL40" s="38"/>
      <c r="FM40" s="38"/>
      <c r="FN40" s="38"/>
      <c r="FO40" s="38"/>
      <c r="FP40" s="38"/>
      <c r="FQ40" s="38"/>
      <c r="FR40" s="38"/>
      <c r="FS40" s="38"/>
      <c r="FT40" s="38"/>
      <c r="FU40" s="38"/>
      <c r="FV40" s="38"/>
      <c r="FW40" s="38"/>
      <c r="FX40" s="38"/>
      <c r="FY40" s="38"/>
      <c r="FZ40" s="38"/>
      <c r="GA40" s="38"/>
      <c r="GB40" s="38"/>
      <c r="GC40" s="38"/>
      <c r="GD40" s="38"/>
      <c r="GE40" s="38"/>
      <c r="GF40" s="38"/>
      <c r="GG40" s="38"/>
      <c r="GH40" s="38"/>
      <c r="GI40" s="38"/>
      <c r="GJ40" s="39"/>
    </row>
    <row r="41" spans="2:192" hidden="1" x14ac:dyDescent="0.3">
      <c r="B41" s="45"/>
      <c r="C41" s="32"/>
      <c r="D41" s="41"/>
      <c r="E41" s="69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1"/>
      <c r="DM41" s="41"/>
      <c r="DN41" s="41"/>
      <c r="DO41" s="41"/>
      <c r="DP41" s="41"/>
      <c r="DQ41" s="41"/>
      <c r="DR41" s="41"/>
      <c r="DS41" s="41"/>
      <c r="DT41" s="41"/>
      <c r="DU41" s="41"/>
      <c r="DV41" s="41"/>
      <c r="DW41" s="41"/>
      <c r="DX41" s="41"/>
      <c r="DY41" s="41"/>
      <c r="DZ41" s="41"/>
      <c r="EA41" s="41"/>
      <c r="EB41" s="41"/>
      <c r="EC41" s="41"/>
      <c r="ED41" s="41"/>
      <c r="EE41" s="41"/>
      <c r="EF41" s="41"/>
      <c r="EG41" s="41"/>
      <c r="EH41" s="41"/>
      <c r="EI41" s="41"/>
      <c r="EJ41" s="41"/>
      <c r="EK41" s="41"/>
      <c r="EL41" s="41"/>
      <c r="EM41" s="41"/>
      <c r="EN41" s="41"/>
      <c r="EO41" s="41"/>
      <c r="EP41" s="41"/>
      <c r="EQ41" s="41"/>
      <c r="ER41" s="41"/>
      <c r="ES41" s="41"/>
      <c r="ET41" s="41"/>
      <c r="EU41" s="41"/>
      <c r="EV41" s="41"/>
      <c r="EW41" s="41"/>
      <c r="EX41" s="41"/>
      <c r="EY41" s="41"/>
      <c r="EZ41" s="41"/>
      <c r="FA41" s="41"/>
      <c r="FB41" s="41"/>
      <c r="FC41" s="41"/>
      <c r="FD41" s="41"/>
      <c r="FE41" s="41"/>
      <c r="FF41" s="41"/>
      <c r="FG41" s="41"/>
      <c r="FH41" s="41"/>
      <c r="FI41" s="41"/>
      <c r="FJ41" s="41"/>
      <c r="FK41" s="41"/>
      <c r="FL41" s="41"/>
      <c r="FM41" s="41"/>
      <c r="FN41" s="41"/>
      <c r="FO41" s="41"/>
      <c r="FP41" s="41"/>
      <c r="FQ41" s="41"/>
      <c r="FR41" s="41"/>
      <c r="FS41" s="41"/>
      <c r="FT41" s="41"/>
      <c r="FU41" s="41"/>
      <c r="FV41" s="41"/>
      <c r="FW41" s="41"/>
      <c r="FX41" s="41"/>
      <c r="FY41" s="41"/>
      <c r="FZ41" s="41"/>
      <c r="GA41" s="41"/>
      <c r="GB41" s="41"/>
      <c r="GC41" s="41"/>
      <c r="GD41" s="41"/>
      <c r="GE41" s="41"/>
      <c r="GF41" s="41"/>
      <c r="GG41" s="41"/>
      <c r="GH41" s="41"/>
      <c r="GI41" s="41"/>
      <c r="GJ41" s="42"/>
    </row>
    <row r="42" spans="2:192" x14ac:dyDescent="0.3">
      <c r="C42" s="93"/>
    </row>
    <row r="43" spans="2:192" x14ac:dyDescent="0.3">
      <c r="C43" s="37" t="s">
        <v>463</v>
      </c>
    </row>
    <row r="44" spans="2:192" x14ac:dyDescent="0.3">
      <c r="C44" s="30" t="s">
        <v>464</v>
      </c>
      <c r="D44" s="38"/>
      <c r="E44" s="68"/>
      <c r="F44" s="115">
        <f ca="1">IFERROR(Volume*IF(F$5=0,0,1)*IF(NewBusinessYear=1,0.5,1)*OFFSET(IFRS17_CF!F44,0,-NewBusinessYear+1),0)</f>
        <v>0</v>
      </c>
      <c r="G44" s="115">
        <f ca="1">IFERROR(Volume*IF(G$5=0,0,1)*IF(NewBusinessYear=1,0.5,1)*OFFSET(IFRS17_CF!G44,0,-NewBusinessYear+1),0)</f>
        <v>0</v>
      </c>
      <c r="H44" s="115">
        <f ca="1">IFERROR(Volume*IF(H$5=0,0,1)*IF(NewBusinessYear=1,0.5,1)*OFFSET(IFRS17_CF!H44,0,-NewBusinessYear+1),0)</f>
        <v>0</v>
      </c>
      <c r="I44" s="115">
        <f ca="1">IFERROR(Volume*IF(I$5=0,0,1)*IF(NewBusinessYear=1,0.5,1)*OFFSET(IFRS17_CF!I44,0,-NewBusinessYear+1),0)</f>
        <v>0</v>
      </c>
      <c r="J44" s="115">
        <f ca="1">IFERROR(Volume*IF(J$5=0,0,1)*IF(NewBusinessYear=1,0.5,1)*OFFSET(IFRS17_CF!J44,0,-NewBusinessYear+1),0)</f>
        <v>0</v>
      </c>
      <c r="K44" s="115">
        <f ca="1">IFERROR(Volume*IF(K$5=0,0,1)*IF(NewBusinessYear=1,0.5,1)*OFFSET(IFRS17_CF!K44,0,-NewBusinessYear+1),0)</f>
        <v>0</v>
      </c>
      <c r="L44" s="115">
        <f ca="1">IFERROR(Volume*IF(L$5=0,0,1)*IF(NewBusinessYear=1,0.5,1)*OFFSET(IFRS17_CF!L44,0,-NewBusinessYear+1),0)</f>
        <v>0</v>
      </c>
      <c r="M44" s="115">
        <f ca="1">IFERROR(Volume*IF(M$5=0,0,1)*IF(NewBusinessYear=1,0.5,1)*OFFSET(IFRS17_CF!M44,0,-NewBusinessYear+1),0)</f>
        <v>0</v>
      </c>
      <c r="N44" s="115">
        <f ca="1">IFERROR(Volume*IF(N$5=0,0,1)*IF(NewBusinessYear=1,0.5,1)*OFFSET(IFRS17_CF!N44,0,-NewBusinessYear+1),0)</f>
        <v>0</v>
      </c>
      <c r="O44" s="115">
        <f ca="1">IFERROR(Volume*IF(O$5=0,0,1)*IF(NewBusinessYear=1,0.5,1)*OFFSET(IFRS17_CF!O44,0,-NewBusinessYear+1),0)</f>
        <v>1121.6283107710419</v>
      </c>
      <c r="P44" s="115">
        <f ca="1">IFERROR(Volume*IF(P$5=0,0,1)*IF(NewBusinessYear=1,0.5,1)*OFFSET(IFRS17_CF!P44,0,-NewBusinessYear+1),0)</f>
        <v>716.42510885491697</v>
      </c>
      <c r="Q44" s="115">
        <f ca="1">IFERROR(Volume*IF(Q$5=0,0,1)*IF(NewBusinessYear=1,0.5,1)*OFFSET(IFRS17_CF!Q44,0,-NewBusinessYear+1),0)</f>
        <v>564.23518524748374</v>
      </c>
      <c r="R44" s="115">
        <f ca="1">IFERROR(Volume*IF(R$5=0,0,1)*IF(NewBusinessYear=1,0.5,1)*OFFSET(IFRS17_CF!R44,0,-NewBusinessYear+1),0)</f>
        <v>497.57411850924768</v>
      </c>
      <c r="S44" s="115">
        <f ca="1">IFERROR(Volume*IF(S$5=0,0,1)*IF(NewBusinessYear=1,0.5,1)*OFFSET(IFRS17_CF!S44,0,-NewBusinessYear+1),0)</f>
        <v>437.94031332451812</v>
      </c>
      <c r="T44" s="115">
        <f ca="1">IFERROR(Volume*IF(T$5=0,0,1)*IF(NewBusinessYear=1,0.5,1)*OFFSET(IFRS17_CF!T44,0,-NewBusinessYear+1),0)</f>
        <v>385.65578853229397</v>
      </c>
      <c r="U44" s="115">
        <f ca="1">IFERROR(Volume*IF(U$5=0,0,1)*IF(NewBusinessYear=1,0.5,1)*OFFSET(IFRS17_CF!U44,0,-NewBusinessYear+1),0)</f>
        <v>339.24079847738261</v>
      </c>
      <c r="V44" s="115">
        <f ca="1">IFERROR(Volume*IF(V$5=0,0,1)*IF(NewBusinessYear=1,0.5,1)*OFFSET(IFRS17_CF!V44,0,-NewBusinessYear+1),0)</f>
        <v>297.07724114847031</v>
      </c>
      <c r="W44" s="115">
        <f ca="1">IFERROR(Volume*IF(W$5=0,0,1)*IF(NewBusinessYear=1,0.5,1)*OFFSET(IFRS17_CF!W44,0,-NewBusinessYear+1),0)</f>
        <v>258.90328189305382</v>
      </c>
      <c r="X44" s="115">
        <f ca="1">IFERROR(Volume*IF(X$5=0,0,1)*IF(NewBusinessYear=1,0.5,1)*OFFSET(IFRS17_CF!X44,0,-NewBusinessYear+1),0)</f>
        <v>224.46129242097669</v>
      </c>
      <c r="Y44" s="115">
        <f ca="1">IFERROR(Volume*IF(Y$5=0,0,1)*IF(NewBusinessYear=1,0.5,1)*OFFSET(IFRS17_CF!Y44,0,-NewBusinessYear+1),0)</f>
        <v>193.48761276725978</v>
      </c>
      <c r="Z44" s="115">
        <f ca="1">IFERROR(Volume*IF(Z$5=0,0,1)*IF(NewBusinessYear=1,0.5,1)*OFFSET(IFRS17_CF!Z44,0,-NewBusinessYear+1),0)</f>
        <v>165.72502324131705</v>
      </c>
      <c r="AA44" s="115">
        <f ca="1">IFERROR(Volume*IF(AA$5=0,0,1)*IF(NewBusinessYear=1,0.5,1)*OFFSET(IFRS17_CF!AA44,0,-NewBusinessYear+1),0)</f>
        <v>140.08003024084471</v>
      </c>
      <c r="AB44" s="115">
        <f ca="1">IFERROR(Volume*IF(AB$5=0,0,1)*IF(NewBusinessYear=1,0.5,1)*OFFSET(IFRS17_CF!AB44,0,-NewBusinessYear+1),0)</f>
        <v>116.60700018871084</v>
      </c>
      <c r="AC44" s="115">
        <f ca="1">IFERROR(Volume*IF(AC$5=0,0,1)*IF(NewBusinessYear=1,0.5,1)*OFFSET(IFRS17_CF!AC44,0,-NewBusinessYear+1),0)</f>
        <v>95.363988000535429</v>
      </c>
      <c r="AD44" s="115">
        <f ca="1">IFERROR(Volume*IF(AD$5=0,0,1)*IF(NewBusinessYear=1,0.5,1)*OFFSET(IFRS17_CF!AD44,0,-NewBusinessYear+1),0)</f>
        <v>76.404255598175922</v>
      </c>
      <c r="AE44" s="115">
        <f ca="1">IFERROR(Volume*IF(AE$5=0,0,1)*IF(NewBusinessYear=1,0.5,1)*OFFSET(IFRS17_CF!AE44,0,-NewBusinessYear+1),0)</f>
        <v>59.76602134722085</v>
      </c>
      <c r="AF44" s="115">
        <f ca="1">IFERROR(Volume*IF(AF$5=0,0,1)*IF(NewBusinessYear=1,0.5,1)*OFFSET(IFRS17_CF!AF44,0,-NewBusinessYear+1),0)</f>
        <v>45.460904999252413</v>
      </c>
      <c r="AG44" s="115">
        <f ca="1">IFERROR(Volume*IF(AG$5=0,0,1)*IF(NewBusinessYear=1,0.5,1)*OFFSET(IFRS17_CF!AG44,0,-NewBusinessYear+1),0)</f>
        <v>33.46198777123363</v>
      </c>
      <c r="AH44" s="115">
        <f ca="1">IFERROR(Volume*IF(AH$5=0,0,1)*IF(NewBusinessYear=1,0.5,1)*OFFSET(IFRS17_CF!AH44,0,-NewBusinessYear+1),0)</f>
        <v>23.6929341225804</v>
      </c>
      <c r="AI44" s="115">
        <f ca="1">IFERROR(Volume*IF(AI$5=0,0,1)*IF(NewBusinessYear=1,0.5,1)*OFFSET(IFRS17_CF!AI44,0,-NewBusinessYear+1),0)</f>
        <v>16.020121803444866</v>
      </c>
      <c r="AJ44" s="115">
        <f ca="1">IFERROR(Volume*IF(AJ$5=0,0,1)*IF(NewBusinessYear=1,0.5,1)*OFFSET(IFRS17_CF!AJ44,0,-NewBusinessYear+1),0)</f>
        <v>10.250028822332133</v>
      </c>
      <c r="AK44" s="115">
        <f ca="1">IFERROR(Volume*IF(AK$5=0,0,1)*IF(NewBusinessYear=1,0.5,1)*OFFSET(IFRS17_CF!AK44,0,-NewBusinessYear+1),0)</f>
        <v>6.3324931876632551</v>
      </c>
      <c r="AL44" s="115">
        <f ca="1">IFERROR(Volume*IF(AL$5=0,0,1)*IF(NewBusinessYear=1,0.5,1)*OFFSET(IFRS17_CF!AL44,0,-NewBusinessYear+1),0)</f>
        <v>3.7825740365608813</v>
      </c>
      <c r="AM44" s="115">
        <f ca="1">IFERROR(Volume*IF(AM$5=0,0,1)*IF(NewBusinessYear=1,0.5,1)*OFFSET(IFRS17_CF!AM44,0,-NewBusinessYear+1),0)</f>
        <v>2.1810617368264889</v>
      </c>
      <c r="AN44" s="115">
        <f ca="1">IFERROR(Volume*IF(AN$5=0,0,1)*IF(NewBusinessYear=1,0.5,1)*OFFSET(IFRS17_CF!AN44,0,-NewBusinessYear+1),0)</f>
        <v>1.210731909597502</v>
      </c>
      <c r="AO44" s="115">
        <f ca="1">IFERROR(Volume*IF(AO$5=0,0,1)*IF(NewBusinessYear=1,0.5,1)*OFFSET(IFRS17_CF!AO44,0,-NewBusinessYear+1),0)</f>
        <v>0</v>
      </c>
      <c r="AP44" s="115">
        <f ca="1">IFERROR(Volume*IF(AP$5=0,0,1)*IF(NewBusinessYear=1,0.5,1)*OFFSET(IFRS17_CF!AP44,0,-NewBusinessYear+1),0)</f>
        <v>0</v>
      </c>
      <c r="AQ44" s="115">
        <f ca="1">IFERROR(Volume*IF(AQ$5=0,0,1)*IF(NewBusinessYear=1,0.5,1)*OFFSET(IFRS17_CF!AQ44,0,-NewBusinessYear+1),0)</f>
        <v>0</v>
      </c>
      <c r="AR44" s="115">
        <f ca="1">IFERROR(Volume*IF(AR$5=0,0,1)*IF(NewBusinessYear=1,0.5,1)*OFFSET(IFRS17_CF!AR44,0,-NewBusinessYear+1),0)</f>
        <v>0</v>
      </c>
      <c r="AS44" s="115">
        <f ca="1">IFERROR(Volume*IF(AS$5=0,0,1)*IF(NewBusinessYear=1,0.5,1)*OFFSET(IFRS17_CF!AS44,0,-NewBusinessYear+1),0)</f>
        <v>0</v>
      </c>
      <c r="AT44" s="115">
        <f ca="1">IFERROR(Volume*IF(AT$5=0,0,1)*IF(NewBusinessYear=1,0.5,1)*OFFSET(IFRS17_CF!AT44,0,-NewBusinessYear+1),0)</f>
        <v>0</v>
      </c>
      <c r="AU44" s="115">
        <f ca="1">IFERROR(Volume*IF(AU$5=0,0,1)*IF(NewBusinessYear=1,0.5,1)*OFFSET(IFRS17_CF!AU44,0,-NewBusinessYear+1),0)</f>
        <v>0</v>
      </c>
      <c r="AV44" s="115">
        <f ca="1">IFERROR(Volume*IF(AV$5=0,0,1)*IF(NewBusinessYear=1,0.5,1)*OFFSET(IFRS17_CF!AV44,0,-NewBusinessYear+1),0)</f>
        <v>0</v>
      </c>
      <c r="AW44" s="115">
        <f ca="1">IFERROR(Volume*IF(AW$5=0,0,1)*IF(NewBusinessYear=1,0.5,1)*OFFSET(IFRS17_CF!AW44,0,-NewBusinessYear+1),0)</f>
        <v>0</v>
      </c>
      <c r="AX44" s="115">
        <f ca="1">IFERROR(Volume*IF(AX$5=0,0,1)*IF(NewBusinessYear=1,0.5,1)*OFFSET(IFRS17_CF!AX44,0,-NewBusinessYear+1),0)</f>
        <v>0</v>
      </c>
      <c r="AY44" s="115">
        <f ca="1">IFERROR(Volume*IF(AY$5=0,0,1)*IF(NewBusinessYear=1,0.5,1)*OFFSET(IFRS17_CF!AY44,0,-NewBusinessYear+1),0)</f>
        <v>0</v>
      </c>
      <c r="AZ44" s="115">
        <f ca="1">IFERROR(Volume*IF(AZ$5=0,0,1)*IF(NewBusinessYear=1,0.5,1)*OFFSET(IFRS17_CF!AZ44,0,-NewBusinessYear+1),0)</f>
        <v>0</v>
      </c>
      <c r="BA44" s="115">
        <f ca="1">IFERROR(Volume*IF(BA$5=0,0,1)*IF(NewBusinessYear=1,0.5,1)*OFFSET(IFRS17_CF!BA44,0,-NewBusinessYear+1),0)</f>
        <v>0</v>
      </c>
      <c r="BB44" s="115">
        <f ca="1">IFERROR(Volume*IF(BB$5=0,0,1)*IF(NewBusinessYear=1,0.5,1)*OFFSET(IFRS17_CF!BB44,0,-NewBusinessYear+1),0)</f>
        <v>0</v>
      </c>
      <c r="BC44" s="115">
        <f ca="1">IFERROR(Volume*IF(BC$5=0,0,1)*IF(NewBusinessYear=1,0.5,1)*OFFSET(IFRS17_CF!BC44,0,-NewBusinessYear+1),0)</f>
        <v>0</v>
      </c>
      <c r="BD44" s="115">
        <f ca="1">IFERROR(Volume*IF(BD$5=0,0,1)*IF(NewBusinessYear=1,0.5,1)*OFFSET(IFRS17_CF!BD44,0,-NewBusinessYear+1),0)</f>
        <v>0</v>
      </c>
      <c r="BE44" s="115">
        <f ca="1">IFERROR(Volume*IF(BE$5=0,0,1)*IF(NewBusinessYear=1,0.5,1)*OFFSET(IFRS17_CF!BE44,0,-NewBusinessYear+1),0)</f>
        <v>0</v>
      </c>
      <c r="BF44" s="115">
        <f ca="1">IFERROR(Volume*IF(BF$5=0,0,1)*IF(NewBusinessYear=1,0.5,1)*OFFSET(IFRS17_CF!BF44,0,-NewBusinessYear+1),0)</f>
        <v>0</v>
      </c>
      <c r="BG44" s="115">
        <f ca="1">IFERROR(Volume*IF(BG$5=0,0,1)*IF(NewBusinessYear=1,0.5,1)*OFFSET(IFRS17_CF!BG44,0,-NewBusinessYear+1),0)</f>
        <v>0</v>
      </c>
      <c r="BH44" s="115">
        <f ca="1">IFERROR(Volume*IF(BH$5=0,0,1)*IF(NewBusinessYear=1,0.5,1)*OFFSET(IFRS17_CF!BH44,0,-NewBusinessYear+1),0)</f>
        <v>0</v>
      </c>
      <c r="BI44" s="115">
        <f ca="1">IFERROR(Volume*IF(BI$5=0,0,1)*IF(NewBusinessYear=1,0.5,1)*OFFSET(IFRS17_CF!BI44,0,-NewBusinessYear+1),0)</f>
        <v>0</v>
      </c>
      <c r="BJ44" s="115">
        <f ca="1">IFERROR(Volume*IF(BJ$5=0,0,1)*IF(NewBusinessYear=1,0.5,1)*OFFSET(IFRS17_CF!BJ44,0,-NewBusinessYear+1),0)</f>
        <v>0</v>
      </c>
      <c r="BK44" s="115">
        <f ca="1">IFERROR(Volume*IF(BK$5=0,0,1)*IF(NewBusinessYear=1,0.5,1)*OFFSET(IFRS17_CF!BK44,0,-NewBusinessYear+1),0)</f>
        <v>0</v>
      </c>
      <c r="BL44" s="115">
        <f ca="1">IFERROR(Volume*IF(BL$5=0,0,1)*IF(NewBusinessYear=1,0.5,1)*OFFSET(IFRS17_CF!BL44,0,-NewBusinessYear+1),0)</f>
        <v>0</v>
      </c>
      <c r="BM44" s="115">
        <f ca="1">IFERROR(Volume*IF(BM$5=0,0,1)*IF(NewBusinessYear=1,0.5,1)*OFFSET(IFRS17_CF!BM44,0,-NewBusinessYear+1),0)</f>
        <v>0</v>
      </c>
      <c r="BN44" s="115">
        <f ca="1">IFERROR(Volume*IF(BN$5=0,0,1)*IF(NewBusinessYear=1,0.5,1)*OFFSET(IFRS17_CF!BN44,0,-NewBusinessYear+1),0)</f>
        <v>0</v>
      </c>
      <c r="BO44" s="115">
        <f ca="1">IFERROR(Volume*IF(BO$5=0,0,1)*IF(NewBusinessYear=1,0.5,1)*OFFSET(IFRS17_CF!BO44,0,-NewBusinessYear+1),0)</f>
        <v>0</v>
      </c>
      <c r="BP44" s="115">
        <f ca="1">IFERROR(Volume*IF(BP$5=0,0,1)*IF(NewBusinessYear=1,0.5,1)*OFFSET(IFRS17_CF!BP44,0,-NewBusinessYear+1),0)</f>
        <v>0</v>
      </c>
      <c r="BQ44" s="115">
        <f ca="1">IFERROR(Volume*IF(BQ$5=0,0,1)*IF(NewBusinessYear=1,0.5,1)*OFFSET(IFRS17_CF!BQ44,0,-NewBusinessYear+1),0)</f>
        <v>0</v>
      </c>
      <c r="BR44" s="115">
        <f ca="1">IFERROR(Volume*IF(BR$5=0,0,1)*IF(NewBusinessYear=1,0.5,1)*OFFSET(IFRS17_CF!BR44,0,-NewBusinessYear+1),0)</f>
        <v>0</v>
      </c>
      <c r="BS44" s="115">
        <f ca="1">IFERROR(Volume*IF(BS$5=0,0,1)*IF(NewBusinessYear=1,0.5,1)*OFFSET(IFRS17_CF!BS44,0,-NewBusinessYear+1),0)</f>
        <v>0</v>
      </c>
      <c r="BT44" s="115">
        <f ca="1">IFERROR(Volume*IF(BT$5=0,0,1)*IF(NewBusinessYear=1,0.5,1)*OFFSET(IFRS17_CF!BT44,0,-NewBusinessYear+1),0)</f>
        <v>0</v>
      </c>
      <c r="BU44" s="115">
        <f ca="1">IFERROR(Volume*IF(BU$5=0,0,1)*IF(NewBusinessYear=1,0.5,1)*OFFSET(IFRS17_CF!BU44,0,-NewBusinessYear+1),0)</f>
        <v>0</v>
      </c>
      <c r="BV44" s="115">
        <f ca="1">IFERROR(Volume*IF(BV$5=0,0,1)*IF(NewBusinessYear=1,0.5,1)*OFFSET(IFRS17_CF!BV44,0,-NewBusinessYear+1),0)</f>
        <v>0</v>
      </c>
      <c r="BW44" s="115">
        <f ca="1">IFERROR(Volume*IF(BW$5=0,0,1)*IF(NewBusinessYear=1,0.5,1)*OFFSET(IFRS17_CF!BW44,0,-NewBusinessYear+1),0)</f>
        <v>0</v>
      </c>
      <c r="BX44" s="115">
        <f ca="1">IFERROR(Volume*IF(BX$5=0,0,1)*IF(NewBusinessYear=1,0.5,1)*OFFSET(IFRS17_CF!BX44,0,-NewBusinessYear+1),0)</f>
        <v>0</v>
      </c>
      <c r="BY44" s="115">
        <f ca="1">IFERROR(Volume*IF(BY$5=0,0,1)*IF(NewBusinessYear=1,0.5,1)*OFFSET(IFRS17_CF!BY44,0,-NewBusinessYear+1),0)</f>
        <v>0</v>
      </c>
      <c r="BZ44" s="115">
        <f ca="1">IFERROR(Volume*IF(BZ$5=0,0,1)*IF(NewBusinessYear=1,0.5,1)*OFFSET(IFRS17_CF!BZ44,0,-NewBusinessYear+1),0)</f>
        <v>0</v>
      </c>
      <c r="CA44" s="115">
        <f ca="1">IFERROR(Volume*IF(CA$5=0,0,1)*IF(NewBusinessYear=1,0.5,1)*OFFSET(IFRS17_CF!CA44,0,-NewBusinessYear+1),0)</f>
        <v>0</v>
      </c>
      <c r="CB44" s="115">
        <f ca="1">IFERROR(Volume*IF(CB$5=0,0,1)*IF(NewBusinessYear=1,0.5,1)*OFFSET(IFRS17_CF!CB44,0,-NewBusinessYear+1),0)</f>
        <v>0</v>
      </c>
      <c r="CC44" s="115">
        <f ca="1">IFERROR(Volume*IF(CC$5=0,0,1)*IF(NewBusinessYear=1,0.5,1)*OFFSET(IFRS17_CF!CC44,0,-NewBusinessYear+1),0)</f>
        <v>0</v>
      </c>
      <c r="CD44" s="115">
        <f ca="1">IFERROR(Volume*IF(CD$5=0,0,1)*IF(NewBusinessYear=1,0.5,1)*OFFSET(IFRS17_CF!CD44,0,-NewBusinessYear+1),0)</f>
        <v>0</v>
      </c>
      <c r="CE44" s="115">
        <f ca="1">IFERROR(Volume*IF(CE$5=0,0,1)*IF(NewBusinessYear=1,0.5,1)*OFFSET(IFRS17_CF!CE44,0,-NewBusinessYear+1),0)</f>
        <v>0</v>
      </c>
      <c r="CF44" s="115">
        <f ca="1">IFERROR(Volume*IF(CF$5=0,0,1)*IF(NewBusinessYear=1,0.5,1)*OFFSET(IFRS17_CF!CF44,0,-NewBusinessYear+1),0)</f>
        <v>0</v>
      </c>
      <c r="CG44" s="115">
        <f ca="1">IFERROR(Volume*IF(CG$5=0,0,1)*IF(NewBusinessYear=1,0.5,1)*OFFSET(IFRS17_CF!CG44,0,-NewBusinessYear+1),0)</f>
        <v>0</v>
      </c>
      <c r="CH44" s="115">
        <f ca="1">IFERROR(Volume*IF(CH$5=0,0,1)*IF(NewBusinessYear=1,0.5,1)*OFFSET(IFRS17_CF!CH44,0,-NewBusinessYear+1),0)</f>
        <v>0</v>
      </c>
      <c r="CI44" s="115">
        <f ca="1">IFERROR(Volume*IF(CI$5=0,0,1)*IF(NewBusinessYear=1,0.5,1)*OFFSET(IFRS17_CF!CI44,0,-NewBusinessYear+1),0)</f>
        <v>0</v>
      </c>
      <c r="CJ44" s="115">
        <f ca="1">IFERROR(Volume*IF(CJ$5=0,0,1)*IF(NewBusinessYear=1,0.5,1)*OFFSET(IFRS17_CF!CJ44,0,-NewBusinessYear+1),0)</f>
        <v>0</v>
      </c>
      <c r="CK44" s="115">
        <f ca="1">IFERROR(Volume*IF(CK$5=0,0,1)*IF(NewBusinessYear=1,0.5,1)*OFFSET(IFRS17_CF!CK44,0,-NewBusinessYear+1),0)</f>
        <v>0</v>
      </c>
      <c r="CL44" s="115">
        <f ca="1">IFERROR(Volume*IF(CL$5=0,0,1)*IF(NewBusinessYear=1,0.5,1)*OFFSET(IFRS17_CF!CL44,0,-NewBusinessYear+1),0)</f>
        <v>0</v>
      </c>
      <c r="CM44" s="115">
        <f ca="1">IFERROR(Volume*IF(CM$5=0,0,1)*IF(NewBusinessYear=1,0.5,1)*OFFSET(IFRS17_CF!CM44,0,-NewBusinessYear+1),0)</f>
        <v>0</v>
      </c>
      <c r="CN44" s="115">
        <f ca="1">IFERROR(Volume*IF(CN$5=0,0,1)*IF(NewBusinessYear=1,0.5,1)*OFFSET(IFRS17_CF!CN44,0,-NewBusinessYear+1),0)</f>
        <v>0</v>
      </c>
      <c r="CO44" s="115">
        <f ca="1">IFERROR(Volume*IF(CO$5=0,0,1)*IF(NewBusinessYear=1,0.5,1)*OFFSET(IFRS17_CF!CO44,0,-NewBusinessYear+1),0)</f>
        <v>0</v>
      </c>
      <c r="CP44" s="115">
        <f ca="1">IFERROR(Volume*IF(CP$5=0,0,1)*IF(NewBusinessYear=1,0.5,1)*OFFSET(IFRS17_CF!CP44,0,-NewBusinessYear+1),0)</f>
        <v>0</v>
      </c>
      <c r="CQ44" s="115">
        <f ca="1">IFERROR(Volume*IF(CQ$5=0,0,1)*IF(NewBusinessYear=1,0.5,1)*OFFSET(IFRS17_CF!CQ44,0,-NewBusinessYear+1),0)</f>
        <v>0</v>
      </c>
      <c r="CR44" s="115">
        <f ca="1">IFERROR(Volume*IF(CR$5=0,0,1)*IF(NewBusinessYear=1,0.5,1)*OFFSET(IFRS17_CF!CR44,0,-NewBusinessYear+1),0)</f>
        <v>0</v>
      </c>
      <c r="CS44" s="115">
        <f ca="1">IFERROR(Volume*IF(CS$5=0,0,1)*IF(NewBusinessYear=1,0.5,1)*OFFSET(IFRS17_CF!CS44,0,-NewBusinessYear+1),0)</f>
        <v>0</v>
      </c>
      <c r="CT44" s="115">
        <f ca="1">IFERROR(Volume*IF(CT$5=0,0,1)*IF(NewBusinessYear=1,0.5,1)*OFFSET(IFRS17_CF!CT44,0,-NewBusinessYear+1),0)</f>
        <v>0</v>
      </c>
      <c r="CU44" s="115">
        <f ca="1">IFERROR(Volume*IF(CU$5=0,0,1)*IF(NewBusinessYear=1,0.5,1)*OFFSET(IFRS17_CF!CU44,0,-NewBusinessYear+1),0)</f>
        <v>0</v>
      </c>
      <c r="CV44" s="115">
        <f ca="1">IFERROR(Volume*IF(CV$5=0,0,1)*IF(NewBusinessYear=1,0.5,1)*OFFSET(IFRS17_CF!CV44,0,-NewBusinessYear+1),0)</f>
        <v>0</v>
      </c>
      <c r="CW44" s="115">
        <f ca="1">IFERROR(Volume*IF(CW$5=0,0,1)*IF(NewBusinessYear=1,0.5,1)*OFFSET(IFRS17_CF!CW44,0,-NewBusinessYear+1),0)</f>
        <v>0</v>
      </c>
      <c r="CX44" s="115">
        <f ca="1">IFERROR(Volume*IF(CX$5=0,0,1)*IF(NewBusinessYear=1,0.5,1)*OFFSET(IFRS17_CF!CX44,0,-NewBusinessYear+1),0)</f>
        <v>0</v>
      </c>
      <c r="CY44" s="115">
        <f ca="1">IFERROR(Volume*IF(CY$5=0,0,1)*IF(NewBusinessYear=1,0.5,1)*OFFSET(IFRS17_CF!CY44,0,-NewBusinessYear+1),0)</f>
        <v>0</v>
      </c>
      <c r="CZ44" s="115">
        <f ca="1">IFERROR(Volume*IF(CZ$5=0,0,1)*IF(NewBusinessYear=1,0.5,1)*OFFSET(IFRS17_CF!CZ44,0,-NewBusinessYear+1),0)</f>
        <v>0</v>
      </c>
      <c r="DA44" s="115">
        <f ca="1">IFERROR(Volume*IF(DA$5=0,0,1)*IF(NewBusinessYear=1,0.5,1)*OFFSET(IFRS17_CF!DA44,0,-NewBusinessYear+1),0)</f>
        <v>0</v>
      </c>
      <c r="DB44" s="115">
        <f ca="1">IFERROR(Volume*IF(DB$5=0,0,1)*IF(NewBusinessYear=1,0.5,1)*OFFSET(IFRS17_CF!DB44,0,-NewBusinessYear+1),0)</f>
        <v>0</v>
      </c>
      <c r="DC44" s="115">
        <f ca="1">IFERROR(Volume*IF(DC$5=0,0,1)*IF(NewBusinessYear=1,0.5,1)*OFFSET(IFRS17_CF!DC44,0,-NewBusinessYear+1),0)</f>
        <v>0</v>
      </c>
      <c r="DD44" s="115">
        <f ca="1">IFERROR(Volume*IF(DD$5=0,0,1)*IF(NewBusinessYear=1,0.5,1)*OFFSET(IFRS17_CF!DD44,0,-NewBusinessYear+1),0)</f>
        <v>0</v>
      </c>
      <c r="DE44" s="115">
        <f ca="1">IFERROR(Volume*IF(DE$5=0,0,1)*IF(NewBusinessYear=1,0.5,1)*OFFSET(IFRS17_CF!DE44,0,-NewBusinessYear+1),0)</f>
        <v>0</v>
      </c>
      <c r="DF44" s="115">
        <f ca="1">IFERROR(Volume*IF(DF$5=0,0,1)*IF(NewBusinessYear=1,0.5,1)*OFFSET(IFRS17_CF!DF44,0,-NewBusinessYear+1),0)</f>
        <v>0</v>
      </c>
      <c r="DG44" s="115">
        <f ca="1">IFERROR(Volume*IF(DG$5=0,0,1)*IF(NewBusinessYear=1,0.5,1)*OFFSET(IFRS17_CF!DG44,0,-NewBusinessYear+1),0)</f>
        <v>0</v>
      </c>
      <c r="DH44" s="115">
        <f ca="1">IFERROR(Volume*IF(DH$5=0,0,1)*IF(NewBusinessYear=1,0.5,1)*OFFSET(IFRS17_CF!DH44,0,-NewBusinessYear+1),0)</f>
        <v>0</v>
      </c>
      <c r="DI44" s="115">
        <f ca="1">IFERROR(Volume*IF(DI$5=0,0,1)*IF(NewBusinessYear=1,0.5,1)*OFFSET(IFRS17_CF!DI44,0,-NewBusinessYear+1),0)</f>
        <v>0</v>
      </c>
      <c r="DJ44" s="115">
        <f ca="1">IFERROR(Volume*IF(DJ$5=0,0,1)*IF(NewBusinessYear=1,0.5,1)*OFFSET(IFRS17_CF!DJ44,0,-NewBusinessYear+1),0)</f>
        <v>0</v>
      </c>
      <c r="DK44" s="115">
        <f ca="1">IFERROR(Volume*IF(DK$5=0,0,1)*IF(NewBusinessYear=1,0.5,1)*OFFSET(IFRS17_CF!DK44,0,-NewBusinessYear+1),0)</f>
        <v>0</v>
      </c>
      <c r="DL44" s="115">
        <f ca="1">IFERROR(Volume*IF(DL$5=0,0,1)*IF(NewBusinessYear=1,0.5,1)*OFFSET(IFRS17_CF!DL44,0,-NewBusinessYear+1),0)</f>
        <v>0</v>
      </c>
      <c r="DM44" s="115">
        <f ca="1">IFERROR(Volume*IF(DM$5=0,0,1)*IF(NewBusinessYear=1,0.5,1)*OFFSET(IFRS17_CF!DM44,0,-NewBusinessYear+1),0)</f>
        <v>0</v>
      </c>
      <c r="DN44" s="115">
        <f ca="1">IFERROR(Volume*IF(DN$5=0,0,1)*IF(NewBusinessYear=1,0.5,1)*OFFSET(IFRS17_CF!DN44,0,-NewBusinessYear+1),0)</f>
        <v>0</v>
      </c>
      <c r="DO44" s="115">
        <f ca="1">IFERROR(Volume*IF(DO$5=0,0,1)*IF(NewBusinessYear=1,0.5,1)*OFFSET(IFRS17_CF!DO44,0,-NewBusinessYear+1),0)</f>
        <v>0</v>
      </c>
      <c r="DP44" s="115">
        <f ca="1">IFERROR(Volume*IF(DP$5=0,0,1)*IF(NewBusinessYear=1,0.5,1)*OFFSET(IFRS17_CF!DP44,0,-NewBusinessYear+1),0)</f>
        <v>0</v>
      </c>
      <c r="DQ44" s="115">
        <f ca="1">IFERROR(Volume*IF(DQ$5=0,0,1)*IF(NewBusinessYear=1,0.5,1)*OFFSET(IFRS17_CF!DQ44,0,-NewBusinessYear+1),0)</f>
        <v>0</v>
      </c>
      <c r="DR44" s="115">
        <f ca="1">IFERROR(Volume*IF(DR$5=0,0,1)*IF(NewBusinessYear=1,0.5,1)*OFFSET(IFRS17_CF!DR44,0,-NewBusinessYear+1),0)</f>
        <v>0</v>
      </c>
      <c r="DS44" s="115">
        <f ca="1">IFERROR(Volume*IF(DS$5=0,0,1)*IF(NewBusinessYear=1,0.5,1)*OFFSET(IFRS17_CF!DS44,0,-NewBusinessYear+1),0)</f>
        <v>0</v>
      </c>
      <c r="DT44" s="115">
        <f ca="1">IFERROR(Volume*IF(DT$5=0,0,1)*IF(NewBusinessYear=1,0.5,1)*OFFSET(IFRS17_CF!DT44,0,-NewBusinessYear+1),0)</f>
        <v>0</v>
      </c>
      <c r="DU44" s="115">
        <f ca="1">IFERROR(Volume*IF(DU$5=0,0,1)*IF(NewBusinessYear=1,0.5,1)*OFFSET(IFRS17_CF!DU44,0,-NewBusinessYear+1),0)</f>
        <v>0</v>
      </c>
      <c r="DV44" s="115">
        <f ca="1">IFERROR(Volume*IF(DV$5=0,0,1)*IF(NewBusinessYear=1,0.5,1)*OFFSET(IFRS17_CF!DV44,0,-NewBusinessYear+1),0)</f>
        <v>0</v>
      </c>
      <c r="DW44" s="115">
        <f ca="1">IFERROR(Volume*IF(DW$5=0,0,1)*IF(NewBusinessYear=1,0.5,1)*OFFSET(IFRS17_CF!DW44,0,-NewBusinessYear+1),0)</f>
        <v>0</v>
      </c>
      <c r="DX44" s="115">
        <f ca="1">IFERROR(Volume*IF(DX$5=0,0,1)*IF(NewBusinessYear=1,0.5,1)*OFFSET(IFRS17_CF!DX44,0,-NewBusinessYear+1),0)</f>
        <v>0</v>
      </c>
      <c r="DY44" s="115">
        <f ca="1">IFERROR(Volume*IF(DY$5=0,0,1)*IF(NewBusinessYear=1,0.5,1)*OFFSET(IFRS17_CF!DY44,0,-NewBusinessYear+1),0)</f>
        <v>0</v>
      </c>
      <c r="DZ44" s="115">
        <f ca="1">IFERROR(Volume*IF(DZ$5=0,0,1)*IF(NewBusinessYear=1,0.5,1)*OFFSET(IFRS17_CF!DZ44,0,-NewBusinessYear+1),0)</f>
        <v>0</v>
      </c>
      <c r="EA44" s="115">
        <f ca="1">IFERROR(Volume*IF(EA$5=0,0,1)*IF(NewBusinessYear=1,0.5,1)*OFFSET(IFRS17_CF!EA44,0,-NewBusinessYear+1),0)</f>
        <v>0</v>
      </c>
      <c r="EB44" s="115">
        <f ca="1">IFERROR(Volume*IF(EB$5=0,0,1)*IF(NewBusinessYear=1,0.5,1)*OFFSET(IFRS17_CF!EB44,0,-NewBusinessYear+1),0)</f>
        <v>0</v>
      </c>
      <c r="EC44" s="115">
        <f ca="1">IFERROR(Volume*IF(EC$5=0,0,1)*IF(NewBusinessYear=1,0.5,1)*OFFSET(IFRS17_CF!EC44,0,-NewBusinessYear+1),0)</f>
        <v>0</v>
      </c>
      <c r="ED44" s="115">
        <f ca="1">IFERROR(Volume*IF(ED$5=0,0,1)*IF(NewBusinessYear=1,0.5,1)*OFFSET(IFRS17_CF!ED44,0,-NewBusinessYear+1),0)</f>
        <v>0</v>
      </c>
      <c r="EE44" s="115">
        <f ca="1">IFERROR(Volume*IF(EE$5=0,0,1)*IF(NewBusinessYear=1,0.5,1)*OFFSET(IFRS17_CF!EE44,0,-NewBusinessYear+1),0)</f>
        <v>0</v>
      </c>
      <c r="EF44" s="115">
        <f ca="1">IFERROR(Volume*IF(EF$5=0,0,1)*IF(NewBusinessYear=1,0.5,1)*OFFSET(IFRS17_CF!EF44,0,-NewBusinessYear+1),0)</f>
        <v>0</v>
      </c>
      <c r="EG44" s="115">
        <f ca="1">IFERROR(Volume*IF(EG$5=0,0,1)*IF(NewBusinessYear=1,0.5,1)*OFFSET(IFRS17_CF!EG44,0,-NewBusinessYear+1),0)</f>
        <v>0</v>
      </c>
      <c r="EH44" s="115">
        <f ca="1">IFERROR(Volume*IF(EH$5=0,0,1)*IF(NewBusinessYear=1,0.5,1)*OFFSET(IFRS17_CF!EH44,0,-NewBusinessYear+1),0)</f>
        <v>0</v>
      </c>
      <c r="EI44" s="115">
        <f ca="1">IFERROR(Volume*IF(EI$5=0,0,1)*IF(NewBusinessYear=1,0.5,1)*OFFSET(IFRS17_CF!EI44,0,-NewBusinessYear+1),0)</f>
        <v>0</v>
      </c>
      <c r="EJ44" s="115">
        <f ca="1">IFERROR(Volume*IF(EJ$5=0,0,1)*IF(NewBusinessYear=1,0.5,1)*OFFSET(IFRS17_CF!EJ44,0,-NewBusinessYear+1),0)</f>
        <v>0</v>
      </c>
      <c r="EK44" s="115">
        <f ca="1">IFERROR(Volume*IF(EK$5=0,0,1)*IF(NewBusinessYear=1,0.5,1)*OFFSET(IFRS17_CF!EK44,0,-NewBusinessYear+1),0)</f>
        <v>0</v>
      </c>
      <c r="EL44" s="115">
        <f ca="1">IFERROR(Volume*IF(EL$5=0,0,1)*IF(NewBusinessYear=1,0.5,1)*OFFSET(IFRS17_CF!EL44,0,-NewBusinessYear+1),0)</f>
        <v>0</v>
      </c>
      <c r="EM44" s="115">
        <f ca="1">IFERROR(Volume*IF(EM$5=0,0,1)*IF(NewBusinessYear=1,0.5,1)*OFFSET(IFRS17_CF!EM44,0,-NewBusinessYear+1),0)</f>
        <v>0</v>
      </c>
      <c r="EN44" s="115">
        <f ca="1">IFERROR(Volume*IF(EN$5=0,0,1)*IF(NewBusinessYear=1,0.5,1)*OFFSET(IFRS17_CF!EN44,0,-NewBusinessYear+1),0)</f>
        <v>0</v>
      </c>
      <c r="EO44" s="115">
        <f ca="1">IFERROR(Volume*IF(EO$5=0,0,1)*IF(NewBusinessYear=1,0.5,1)*OFFSET(IFRS17_CF!EO44,0,-NewBusinessYear+1),0)</f>
        <v>0</v>
      </c>
      <c r="EP44" s="115">
        <f ca="1">IFERROR(Volume*IF(EP$5=0,0,1)*IF(NewBusinessYear=1,0.5,1)*OFFSET(IFRS17_CF!EP44,0,-NewBusinessYear+1),0)</f>
        <v>0</v>
      </c>
      <c r="EQ44" s="115">
        <f ca="1">IFERROR(Volume*IF(EQ$5=0,0,1)*IF(NewBusinessYear=1,0.5,1)*OFFSET(IFRS17_CF!EQ44,0,-NewBusinessYear+1),0)</f>
        <v>0</v>
      </c>
      <c r="ER44" s="115">
        <f ca="1">IFERROR(Volume*IF(ER$5=0,0,1)*IF(NewBusinessYear=1,0.5,1)*OFFSET(IFRS17_CF!ER44,0,-NewBusinessYear+1),0)</f>
        <v>0</v>
      </c>
      <c r="ES44" s="115">
        <f ca="1">IFERROR(Volume*IF(ES$5=0,0,1)*IF(NewBusinessYear=1,0.5,1)*OFFSET(IFRS17_CF!ES44,0,-NewBusinessYear+1),0)</f>
        <v>0</v>
      </c>
      <c r="ET44" s="115">
        <f ca="1">IFERROR(Volume*IF(ET$5=0,0,1)*IF(NewBusinessYear=1,0.5,1)*OFFSET(IFRS17_CF!ET44,0,-NewBusinessYear+1),0)</f>
        <v>0</v>
      </c>
      <c r="EU44" s="115">
        <f ca="1">IFERROR(Volume*IF(EU$5=0,0,1)*IF(NewBusinessYear=1,0.5,1)*OFFSET(IFRS17_CF!EU44,0,-NewBusinessYear+1),0)</f>
        <v>0</v>
      </c>
      <c r="EV44" s="115">
        <f ca="1">IFERROR(Volume*IF(EV$5=0,0,1)*IF(NewBusinessYear=1,0.5,1)*OFFSET(IFRS17_CF!EV44,0,-NewBusinessYear+1),0)</f>
        <v>0</v>
      </c>
      <c r="EW44" s="115">
        <f ca="1">IFERROR(Volume*IF(EW$5=0,0,1)*IF(NewBusinessYear=1,0.5,1)*OFFSET(IFRS17_CF!EW44,0,-NewBusinessYear+1),0)</f>
        <v>0</v>
      </c>
      <c r="EX44" s="115">
        <f ca="1">IFERROR(Volume*IF(EX$5=0,0,1)*IF(NewBusinessYear=1,0.5,1)*OFFSET(IFRS17_CF!EX44,0,-NewBusinessYear+1),0)</f>
        <v>0</v>
      </c>
      <c r="EY44" s="115">
        <f ca="1">IFERROR(Volume*IF(EY$5=0,0,1)*IF(NewBusinessYear=1,0.5,1)*OFFSET(IFRS17_CF!EY44,0,-NewBusinessYear+1),0)</f>
        <v>0</v>
      </c>
      <c r="EZ44" s="115">
        <f ca="1">IFERROR(Volume*IF(EZ$5=0,0,1)*IF(NewBusinessYear=1,0.5,1)*OFFSET(IFRS17_CF!EZ44,0,-NewBusinessYear+1),0)</f>
        <v>0</v>
      </c>
      <c r="FA44" s="115">
        <f ca="1">IFERROR(Volume*IF(FA$5=0,0,1)*IF(NewBusinessYear=1,0.5,1)*OFFSET(IFRS17_CF!FA44,0,-NewBusinessYear+1),0)</f>
        <v>0</v>
      </c>
      <c r="FB44" s="115">
        <f ca="1">IFERROR(Volume*IF(FB$5=0,0,1)*IF(NewBusinessYear=1,0.5,1)*OFFSET(IFRS17_CF!FB44,0,-NewBusinessYear+1),0)</f>
        <v>0</v>
      </c>
      <c r="FC44" s="115">
        <f ca="1">IFERROR(Volume*IF(FC$5=0,0,1)*IF(NewBusinessYear=1,0.5,1)*OFFSET(IFRS17_CF!FC44,0,-NewBusinessYear+1),0)</f>
        <v>0</v>
      </c>
      <c r="FD44" s="115">
        <f ca="1">IFERROR(Volume*IF(FD$5=0,0,1)*IF(NewBusinessYear=1,0.5,1)*OFFSET(IFRS17_CF!FD44,0,-NewBusinessYear+1),0)</f>
        <v>0</v>
      </c>
      <c r="FE44" s="115">
        <f ca="1">IFERROR(Volume*IF(FE$5=0,0,1)*IF(NewBusinessYear=1,0.5,1)*OFFSET(IFRS17_CF!FE44,0,-NewBusinessYear+1),0)</f>
        <v>0</v>
      </c>
      <c r="FF44" s="115">
        <f ca="1">IFERROR(Volume*IF(FF$5=0,0,1)*IF(NewBusinessYear=1,0.5,1)*OFFSET(IFRS17_CF!FF44,0,-NewBusinessYear+1),0)</f>
        <v>0</v>
      </c>
      <c r="FG44" s="115">
        <f ca="1">IFERROR(Volume*IF(FG$5=0,0,1)*IF(NewBusinessYear=1,0.5,1)*OFFSET(IFRS17_CF!FG44,0,-NewBusinessYear+1),0)</f>
        <v>0</v>
      </c>
      <c r="FH44" s="115">
        <f ca="1">IFERROR(Volume*IF(FH$5=0,0,1)*IF(NewBusinessYear=1,0.5,1)*OFFSET(IFRS17_CF!FH44,0,-NewBusinessYear+1),0)</f>
        <v>0</v>
      </c>
      <c r="FI44" s="115">
        <f ca="1">IFERROR(Volume*IF(FI$5=0,0,1)*IF(NewBusinessYear=1,0.5,1)*OFFSET(IFRS17_CF!FI44,0,-NewBusinessYear+1),0)</f>
        <v>0</v>
      </c>
      <c r="FJ44" s="115">
        <f ca="1">IFERROR(Volume*IF(FJ$5=0,0,1)*IF(NewBusinessYear=1,0.5,1)*OFFSET(IFRS17_CF!FJ44,0,-NewBusinessYear+1),0)</f>
        <v>0</v>
      </c>
      <c r="FK44" s="115">
        <f ca="1">IFERROR(Volume*IF(FK$5=0,0,1)*IF(NewBusinessYear=1,0.5,1)*OFFSET(IFRS17_CF!FK44,0,-NewBusinessYear+1),0)</f>
        <v>0</v>
      </c>
      <c r="FL44" s="115">
        <f ca="1">IFERROR(Volume*IF(FL$5=0,0,1)*IF(NewBusinessYear=1,0.5,1)*OFFSET(IFRS17_CF!FL44,0,-NewBusinessYear+1),0)</f>
        <v>0</v>
      </c>
      <c r="FM44" s="115">
        <f ca="1">IFERROR(Volume*IF(FM$5=0,0,1)*IF(NewBusinessYear=1,0.5,1)*OFFSET(IFRS17_CF!FM44,0,-NewBusinessYear+1),0)</f>
        <v>0</v>
      </c>
      <c r="FN44" s="115">
        <f ca="1">IFERROR(Volume*IF(FN$5=0,0,1)*IF(NewBusinessYear=1,0.5,1)*OFFSET(IFRS17_CF!FN44,0,-NewBusinessYear+1),0)</f>
        <v>0</v>
      </c>
      <c r="FO44" s="115">
        <f ca="1">IFERROR(Volume*IF(FO$5=0,0,1)*IF(NewBusinessYear=1,0.5,1)*OFFSET(IFRS17_CF!FO44,0,-NewBusinessYear+1),0)</f>
        <v>0</v>
      </c>
      <c r="FP44" s="115">
        <f ca="1">IFERROR(Volume*IF(FP$5=0,0,1)*IF(NewBusinessYear=1,0.5,1)*OFFSET(IFRS17_CF!FP44,0,-NewBusinessYear+1),0)</f>
        <v>0</v>
      </c>
      <c r="FQ44" s="115">
        <f ca="1">IFERROR(Volume*IF(FQ$5=0,0,1)*IF(NewBusinessYear=1,0.5,1)*OFFSET(IFRS17_CF!FQ44,0,-NewBusinessYear+1),0)</f>
        <v>0</v>
      </c>
      <c r="FR44" s="115">
        <f ca="1">IFERROR(Volume*IF(FR$5=0,0,1)*IF(NewBusinessYear=1,0.5,1)*OFFSET(IFRS17_CF!FR44,0,-NewBusinessYear+1),0)</f>
        <v>0</v>
      </c>
      <c r="FS44" s="115">
        <f ca="1">IFERROR(Volume*IF(FS$5=0,0,1)*IF(NewBusinessYear=1,0.5,1)*OFFSET(IFRS17_CF!FS44,0,-NewBusinessYear+1),0)</f>
        <v>0</v>
      </c>
      <c r="FT44" s="115">
        <f ca="1">IFERROR(Volume*IF(FT$5=0,0,1)*IF(NewBusinessYear=1,0.5,1)*OFFSET(IFRS17_CF!FT44,0,-NewBusinessYear+1),0)</f>
        <v>0</v>
      </c>
      <c r="FU44" s="115">
        <f ca="1">IFERROR(Volume*IF(FU$5=0,0,1)*IF(NewBusinessYear=1,0.5,1)*OFFSET(IFRS17_CF!FU44,0,-NewBusinessYear+1),0)</f>
        <v>0</v>
      </c>
      <c r="FV44" s="115">
        <f ca="1">IFERROR(Volume*IF(FV$5=0,0,1)*IF(NewBusinessYear=1,0.5,1)*OFFSET(IFRS17_CF!FV44,0,-NewBusinessYear+1),0)</f>
        <v>0</v>
      </c>
      <c r="FW44" s="115">
        <f ca="1">IFERROR(Volume*IF(FW$5=0,0,1)*IF(NewBusinessYear=1,0.5,1)*OFFSET(IFRS17_CF!FW44,0,-NewBusinessYear+1),0)</f>
        <v>0</v>
      </c>
      <c r="FX44" s="115">
        <f ca="1">IFERROR(Volume*IF(FX$5=0,0,1)*IF(NewBusinessYear=1,0.5,1)*OFFSET(IFRS17_CF!FX44,0,-NewBusinessYear+1),0)</f>
        <v>0</v>
      </c>
      <c r="FY44" s="115">
        <f ca="1">IFERROR(Volume*IF(FY$5=0,0,1)*IF(NewBusinessYear=1,0.5,1)*OFFSET(IFRS17_CF!FY44,0,-NewBusinessYear+1),0)</f>
        <v>0</v>
      </c>
      <c r="FZ44" s="115">
        <f ca="1">IFERROR(Volume*IF(FZ$5=0,0,1)*IF(NewBusinessYear=1,0.5,1)*OFFSET(IFRS17_CF!FZ44,0,-NewBusinessYear+1),0)</f>
        <v>0</v>
      </c>
      <c r="GA44" s="115">
        <f ca="1">IFERROR(Volume*IF(GA$5=0,0,1)*IF(NewBusinessYear=1,0.5,1)*OFFSET(IFRS17_CF!GA44,0,-NewBusinessYear+1),0)</f>
        <v>0</v>
      </c>
      <c r="GB44" s="115">
        <f ca="1">IFERROR(Volume*IF(GB$5=0,0,1)*IF(NewBusinessYear=1,0.5,1)*OFFSET(IFRS17_CF!GB44,0,-NewBusinessYear+1),0)</f>
        <v>0</v>
      </c>
      <c r="GC44" s="115">
        <f ca="1">IFERROR(Volume*IF(GC$5=0,0,1)*IF(NewBusinessYear=1,0.5,1)*OFFSET(IFRS17_CF!GC44,0,-NewBusinessYear+1),0)</f>
        <v>0</v>
      </c>
      <c r="GD44" s="115">
        <f ca="1">IFERROR(Volume*IF(GD$5=0,0,1)*IF(NewBusinessYear=1,0.5,1)*OFFSET(IFRS17_CF!GD44,0,-NewBusinessYear+1),0)</f>
        <v>0</v>
      </c>
      <c r="GE44" s="115">
        <f ca="1">IFERROR(Volume*IF(GE$5=0,0,1)*IF(NewBusinessYear=1,0.5,1)*OFFSET(IFRS17_CF!GE44,0,-NewBusinessYear+1),0)</f>
        <v>0</v>
      </c>
      <c r="GF44" s="115">
        <f ca="1">IFERROR(Volume*IF(GF$5=0,0,1)*IF(NewBusinessYear=1,0.5,1)*OFFSET(IFRS17_CF!GF44,0,-NewBusinessYear+1),0)</f>
        <v>0</v>
      </c>
      <c r="GG44" s="115">
        <f ca="1">IFERROR(Volume*IF(GG$5=0,0,1)*IF(NewBusinessYear=1,0.5,1)*OFFSET(IFRS17_CF!GG44,0,-NewBusinessYear+1),0)</f>
        <v>0</v>
      </c>
      <c r="GH44" s="115">
        <f ca="1">IFERROR(Volume*IF(GH$5=0,0,1)*IF(NewBusinessYear=1,0.5,1)*OFFSET(IFRS17_CF!GH44,0,-NewBusinessYear+1),0)</f>
        <v>0</v>
      </c>
      <c r="GI44" s="115">
        <f ca="1">IFERROR(Volume*IF(GI$5=0,0,1)*IF(NewBusinessYear=1,0.5,1)*OFFSET(IFRS17_CF!GI44,0,-NewBusinessYear+1),0)</f>
        <v>0</v>
      </c>
      <c r="GJ44" s="115">
        <f ca="1">IFERROR(Volume*IF(GJ$5=0,0,1)*IF(NewBusinessYear=1,0.5,1)*OFFSET(IFRS17_CF!GJ44,0,-NewBusinessYear+1),0)</f>
        <v>0</v>
      </c>
    </row>
    <row r="45" spans="2:192" x14ac:dyDescent="0.3">
      <c r="C45" s="31" t="s">
        <v>465</v>
      </c>
      <c r="F45" s="107">
        <f ca="1">IFERROR(Volume*IF(F$5=0,0,1)*IF(NewBusinessYear=1,0.5,1)*OFFSET(IFRS17_CF!F45,0,-NewBusinessYear+1),0)</f>
        <v>0</v>
      </c>
      <c r="G45" s="107">
        <f ca="1">IFERROR(Volume*IF(G$5=0,0,1)*IF(NewBusinessYear=1,0.5,1)*OFFSET(IFRS17_CF!G45,0,-NewBusinessYear+1),0)</f>
        <v>0</v>
      </c>
      <c r="H45" s="107">
        <f ca="1">IFERROR(Volume*IF(H$5=0,0,1)*IF(NewBusinessYear=1,0.5,1)*OFFSET(IFRS17_CF!H45,0,-NewBusinessYear+1),0)</f>
        <v>0</v>
      </c>
      <c r="I45" s="107">
        <f ca="1">IFERROR(Volume*IF(I$5=0,0,1)*IF(NewBusinessYear=1,0.5,1)*OFFSET(IFRS17_CF!I45,0,-NewBusinessYear+1),0)</f>
        <v>0</v>
      </c>
      <c r="J45" s="107">
        <f ca="1">IFERROR(Volume*IF(J$5=0,0,1)*IF(NewBusinessYear=1,0.5,1)*OFFSET(IFRS17_CF!J45,0,-NewBusinessYear+1),0)</f>
        <v>0</v>
      </c>
      <c r="K45" s="107">
        <f ca="1">IFERROR(Volume*IF(K$5=0,0,1)*IF(NewBusinessYear=1,0.5,1)*OFFSET(IFRS17_CF!K45,0,-NewBusinessYear+1),0)</f>
        <v>0</v>
      </c>
      <c r="L45" s="107">
        <f ca="1">IFERROR(Volume*IF(L$5=0,0,1)*IF(NewBusinessYear=1,0.5,1)*OFFSET(IFRS17_CF!L45,0,-NewBusinessYear+1),0)</f>
        <v>0</v>
      </c>
      <c r="M45" s="107">
        <f ca="1">IFERROR(Volume*IF(M$5=0,0,1)*IF(NewBusinessYear=1,0.5,1)*OFFSET(IFRS17_CF!M45,0,-NewBusinessYear+1),0)</f>
        <v>0</v>
      </c>
      <c r="N45" s="107">
        <f ca="1">IFERROR(Volume*IF(N$5=0,0,1)*IF(NewBusinessYear=1,0.5,1)*OFFSET(IFRS17_CF!N45,0,-NewBusinessYear+1),0)</f>
        <v>0</v>
      </c>
      <c r="O45" s="107">
        <f ca="1">IFERROR(Volume*IF(O$5=0,0,1)*IF(NewBusinessYear=1,0.5,1)*OFFSET(IFRS17_CF!O45,0,-NewBusinessYear+1),0)</f>
        <v>0</v>
      </c>
      <c r="P45" s="107">
        <f ca="1">IFERROR(Volume*IF(P$5=0,0,1)*IF(NewBusinessYear=1,0.5,1)*OFFSET(IFRS17_CF!P45,0,-NewBusinessYear+1),0)</f>
        <v>0</v>
      </c>
      <c r="Q45" s="107">
        <f ca="1">IFERROR(Volume*IF(Q$5=0,0,1)*IF(NewBusinessYear=1,0.5,1)*OFFSET(IFRS17_CF!Q45,0,-NewBusinessYear+1),0)</f>
        <v>0</v>
      </c>
      <c r="R45" s="107">
        <f ca="1">IFERROR(Volume*IF(R$5=0,0,1)*IF(NewBusinessYear=1,0.5,1)*OFFSET(IFRS17_CF!R45,0,-NewBusinessYear+1),0)</f>
        <v>0</v>
      </c>
      <c r="S45" s="107">
        <f ca="1">IFERROR(Volume*IF(S$5=0,0,1)*IF(NewBusinessYear=1,0.5,1)*OFFSET(IFRS17_CF!S45,0,-NewBusinessYear+1),0)</f>
        <v>0</v>
      </c>
      <c r="T45" s="107">
        <f ca="1">IFERROR(Volume*IF(T$5=0,0,1)*IF(NewBusinessYear=1,0.5,1)*OFFSET(IFRS17_CF!T45,0,-NewBusinessYear+1),0)</f>
        <v>0</v>
      </c>
      <c r="U45" s="107">
        <f ca="1">IFERROR(Volume*IF(U$5=0,0,1)*IF(NewBusinessYear=1,0.5,1)*OFFSET(IFRS17_CF!U45,0,-NewBusinessYear+1),0)</f>
        <v>0</v>
      </c>
      <c r="V45" s="107">
        <f ca="1">IFERROR(Volume*IF(V$5=0,0,1)*IF(NewBusinessYear=1,0.5,1)*OFFSET(IFRS17_CF!V45,0,-NewBusinessYear+1),0)</f>
        <v>0</v>
      </c>
      <c r="W45" s="107">
        <f ca="1">IFERROR(Volume*IF(W$5=0,0,1)*IF(NewBusinessYear=1,0.5,1)*OFFSET(IFRS17_CF!W45,0,-NewBusinessYear+1),0)</f>
        <v>0</v>
      </c>
      <c r="X45" s="107">
        <f ca="1">IFERROR(Volume*IF(X$5=0,0,1)*IF(NewBusinessYear=1,0.5,1)*OFFSET(IFRS17_CF!X45,0,-NewBusinessYear+1),0)</f>
        <v>0</v>
      </c>
      <c r="Y45" s="107">
        <f ca="1">IFERROR(Volume*IF(Y$5=0,0,1)*IF(NewBusinessYear=1,0.5,1)*OFFSET(IFRS17_CF!Y45,0,-NewBusinessYear+1),0)</f>
        <v>0</v>
      </c>
      <c r="Z45" s="107">
        <f ca="1">IFERROR(Volume*IF(Z$5=0,0,1)*IF(NewBusinessYear=1,0.5,1)*OFFSET(IFRS17_CF!Z45,0,-NewBusinessYear+1),0)</f>
        <v>0</v>
      </c>
      <c r="AA45" s="107">
        <f ca="1">IFERROR(Volume*IF(AA$5=0,0,1)*IF(NewBusinessYear=1,0.5,1)*OFFSET(IFRS17_CF!AA45,0,-NewBusinessYear+1),0)</f>
        <v>0</v>
      </c>
      <c r="AB45" s="107">
        <f ca="1">IFERROR(Volume*IF(AB$5=0,0,1)*IF(NewBusinessYear=1,0.5,1)*OFFSET(IFRS17_CF!AB45,0,-NewBusinessYear+1),0)</f>
        <v>0</v>
      </c>
      <c r="AC45" s="107">
        <f ca="1">IFERROR(Volume*IF(AC$5=0,0,1)*IF(NewBusinessYear=1,0.5,1)*OFFSET(IFRS17_CF!AC45,0,-NewBusinessYear+1),0)</f>
        <v>0</v>
      </c>
      <c r="AD45" s="107">
        <f ca="1">IFERROR(Volume*IF(AD$5=0,0,1)*IF(NewBusinessYear=1,0.5,1)*OFFSET(IFRS17_CF!AD45,0,-NewBusinessYear+1),0)</f>
        <v>0</v>
      </c>
      <c r="AE45" s="107">
        <f ca="1">IFERROR(Volume*IF(AE$5=0,0,1)*IF(NewBusinessYear=1,0.5,1)*OFFSET(IFRS17_CF!AE45,0,-NewBusinessYear+1),0)</f>
        <v>0</v>
      </c>
      <c r="AF45" s="107">
        <f ca="1">IFERROR(Volume*IF(AF$5=0,0,1)*IF(NewBusinessYear=1,0.5,1)*OFFSET(IFRS17_CF!AF45,0,-NewBusinessYear+1),0)</f>
        <v>0</v>
      </c>
      <c r="AG45" s="107">
        <f ca="1">IFERROR(Volume*IF(AG$5=0,0,1)*IF(NewBusinessYear=1,0.5,1)*OFFSET(IFRS17_CF!AG45,0,-NewBusinessYear+1),0)</f>
        <v>0</v>
      </c>
      <c r="AH45" s="107">
        <f ca="1">IFERROR(Volume*IF(AH$5=0,0,1)*IF(NewBusinessYear=1,0.5,1)*OFFSET(IFRS17_CF!AH45,0,-NewBusinessYear+1),0)</f>
        <v>0</v>
      </c>
      <c r="AI45" s="107">
        <f ca="1">IFERROR(Volume*IF(AI$5=0,0,1)*IF(NewBusinessYear=1,0.5,1)*OFFSET(IFRS17_CF!AI45,0,-NewBusinessYear+1),0)</f>
        <v>0</v>
      </c>
      <c r="AJ45" s="107">
        <f ca="1">IFERROR(Volume*IF(AJ$5=0,0,1)*IF(NewBusinessYear=1,0.5,1)*OFFSET(IFRS17_CF!AJ45,0,-NewBusinessYear+1),0)</f>
        <v>0</v>
      </c>
      <c r="AK45" s="107">
        <f ca="1">IFERROR(Volume*IF(AK$5=0,0,1)*IF(NewBusinessYear=1,0.5,1)*OFFSET(IFRS17_CF!AK45,0,-NewBusinessYear+1),0)</f>
        <v>0</v>
      </c>
      <c r="AL45" s="107">
        <f ca="1">IFERROR(Volume*IF(AL$5=0,0,1)*IF(NewBusinessYear=1,0.5,1)*OFFSET(IFRS17_CF!AL45,0,-NewBusinessYear+1),0)</f>
        <v>0</v>
      </c>
      <c r="AM45" s="107">
        <f ca="1">IFERROR(Volume*IF(AM$5=0,0,1)*IF(NewBusinessYear=1,0.5,1)*OFFSET(IFRS17_CF!AM45,0,-NewBusinessYear+1),0)</f>
        <v>0</v>
      </c>
      <c r="AN45" s="107">
        <f ca="1">IFERROR(Volume*IF(AN$5=0,0,1)*IF(NewBusinessYear=1,0.5,1)*OFFSET(IFRS17_CF!AN45,0,-NewBusinessYear+1),0)</f>
        <v>0</v>
      </c>
      <c r="AO45" s="107">
        <f ca="1">IFERROR(Volume*IF(AO$5=0,0,1)*IF(NewBusinessYear=1,0.5,1)*OFFSET(IFRS17_CF!AO45,0,-NewBusinessYear+1),0)</f>
        <v>0</v>
      </c>
      <c r="AP45" s="107">
        <f ca="1">IFERROR(Volume*IF(AP$5=0,0,1)*IF(NewBusinessYear=1,0.5,1)*OFFSET(IFRS17_CF!AP45,0,-NewBusinessYear+1),0)</f>
        <v>0</v>
      </c>
      <c r="AQ45" s="107">
        <f ca="1">IFERROR(Volume*IF(AQ$5=0,0,1)*IF(NewBusinessYear=1,0.5,1)*OFFSET(IFRS17_CF!AQ45,0,-NewBusinessYear+1),0)</f>
        <v>0</v>
      </c>
      <c r="AR45" s="107">
        <f ca="1">IFERROR(Volume*IF(AR$5=0,0,1)*IF(NewBusinessYear=1,0.5,1)*OFFSET(IFRS17_CF!AR45,0,-NewBusinessYear+1),0)</f>
        <v>0</v>
      </c>
      <c r="AS45" s="107">
        <f ca="1">IFERROR(Volume*IF(AS$5=0,0,1)*IF(NewBusinessYear=1,0.5,1)*OFFSET(IFRS17_CF!AS45,0,-NewBusinessYear+1),0)</f>
        <v>0</v>
      </c>
      <c r="AT45" s="107">
        <f ca="1">IFERROR(Volume*IF(AT$5=0,0,1)*IF(NewBusinessYear=1,0.5,1)*OFFSET(IFRS17_CF!AT45,0,-NewBusinessYear+1),0)</f>
        <v>0</v>
      </c>
      <c r="AU45" s="107">
        <f ca="1">IFERROR(Volume*IF(AU$5=0,0,1)*IF(NewBusinessYear=1,0.5,1)*OFFSET(IFRS17_CF!AU45,0,-NewBusinessYear+1),0)</f>
        <v>0</v>
      </c>
      <c r="AV45" s="107">
        <f ca="1">IFERROR(Volume*IF(AV$5=0,0,1)*IF(NewBusinessYear=1,0.5,1)*OFFSET(IFRS17_CF!AV45,0,-NewBusinessYear+1),0)</f>
        <v>0</v>
      </c>
      <c r="AW45" s="107">
        <f ca="1">IFERROR(Volume*IF(AW$5=0,0,1)*IF(NewBusinessYear=1,0.5,1)*OFFSET(IFRS17_CF!AW45,0,-NewBusinessYear+1),0)</f>
        <v>0</v>
      </c>
      <c r="AX45" s="107">
        <f ca="1">IFERROR(Volume*IF(AX$5=0,0,1)*IF(NewBusinessYear=1,0.5,1)*OFFSET(IFRS17_CF!AX45,0,-NewBusinessYear+1),0)</f>
        <v>0</v>
      </c>
      <c r="AY45" s="107">
        <f ca="1">IFERROR(Volume*IF(AY$5=0,0,1)*IF(NewBusinessYear=1,0.5,1)*OFFSET(IFRS17_CF!AY45,0,-NewBusinessYear+1),0)</f>
        <v>0</v>
      </c>
      <c r="AZ45" s="107">
        <f ca="1">IFERROR(Volume*IF(AZ$5=0,0,1)*IF(NewBusinessYear=1,0.5,1)*OFFSET(IFRS17_CF!AZ45,0,-NewBusinessYear+1),0)</f>
        <v>0</v>
      </c>
      <c r="BA45" s="107">
        <f ca="1">IFERROR(Volume*IF(BA$5=0,0,1)*IF(NewBusinessYear=1,0.5,1)*OFFSET(IFRS17_CF!BA45,0,-NewBusinessYear+1),0)</f>
        <v>0</v>
      </c>
      <c r="BB45" s="107">
        <f ca="1">IFERROR(Volume*IF(BB$5=0,0,1)*IF(NewBusinessYear=1,0.5,1)*OFFSET(IFRS17_CF!BB45,0,-NewBusinessYear+1),0)</f>
        <v>0</v>
      </c>
      <c r="BC45" s="107">
        <f ca="1">IFERROR(Volume*IF(BC$5=0,0,1)*IF(NewBusinessYear=1,0.5,1)*OFFSET(IFRS17_CF!BC45,0,-NewBusinessYear+1),0)</f>
        <v>0</v>
      </c>
      <c r="BD45" s="107">
        <f ca="1">IFERROR(Volume*IF(BD$5=0,0,1)*IF(NewBusinessYear=1,0.5,1)*OFFSET(IFRS17_CF!BD45,0,-NewBusinessYear+1),0)</f>
        <v>0</v>
      </c>
      <c r="BE45" s="107">
        <f ca="1">IFERROR(Volume*IF(BE$5=0,0,1)*IF(NewBusinessYear=1,0.5,1)*OFFSET(IFRS17_CF!BE45,0,-NewBusinessYear+1),0)</f>
        <v>0</v>
      </c>
      <c r="BF45" s="107">
        <f ca="1">IFERROR(Volume*IF(BF$5=0,0,1)*IF(NewBusinessYear=1,0.5,1)*OFFSET(IFRS17_CF!BF45,0,-NewBusinessYear+1),0)</f>
        <v>0</v>
      </c>
      <c r="BG45" s="107">
        <f ca="1">IFERROR(Volume*IF(BG$5=0,0,1)*IF(NewBusinessYear=1,0.5,1)*OFFSET(IFRS17_CF!BG45,0,-NewBusinessYear+1),0)</f>
        <v>0</v>
      </c>
      <c r="BH45" s="107">
        <f ca="1">IFERROR(Volume*IF(BH$5=0,0,1)*IF(NewBusinessYear=1,0.5,1)*OFFSET(IFRS17_CF!BH45,0,-NewBusinessYear+1),0)</f>
        <v>0</v>
      </c>
      <c r="BI45" s="107">
        <f ca="1">IFERROR(Volume*IF(BI$5=0,0,1)*IF(NewBusinessYear=1,0.5,1)*OFFSET(IFRS17_CF!BI45,0,-NewBusinessYear+1),0)</f>
        <v>0</v>
      </c>
      <c r="BJ45" s="107">
        <f ca="1">IFERROR(Volume*IF(BJ$5=0,0,1)*IF(NewBusinessYear=1,0.5,1)*OFFSET(IFRS17_CF!BJ45,0,-NewBusinessYear+1),0)</f>
        <v>0</v>
      </c>
      <c r="BK45" s="107">
        <f ca="1">IFERROR(Volume*IF(BK$5=0,0,1)*IF(NewBusinessYear=1,0.5,1)*OFFSET(IFRS17_CF!BK45,0,-NewBusinessYear+1),0)</f>
        <v>0</v>
      </c>
      <c r="BL45" s="107">
        <f ca="1">IFERROR(Volume*IF(BL$5=0,0,1)*IF(NewBusinessYear=1,0.5,1)*OFFSET(IFRS17_CF!BL45,0,-NewBusinessYear+1),0)</f>
        <v>0</v>
      </c>
      <c r="BM45" s="107">
        <f ca="1">IFERROR(Volume*IF(BM$5=0,0,1)*IF(NewBusinessYear=1,0.5,1)*OFFSET(IFRS17_CF!BM45,0,-NewBusinessYear+1),0)</f>
        <v>0</v>
      </c>
      <c r="BN45" s="107">
        <f ca="1">IFERROR(Volume*IF(BN$5=0,0,1)*IF(NewBusinessYear=1,0.5,1)*OFFSET(IFRS17_CF!BN45,0,-NewBusinessYear+1),0)</f>
        <v>0</v>
      </c>
      <c r="BO45" s="107">
        <f ca="1">IFERROR(Volume*IF(BO$5=0,0,1)*IF(NewBusinessYear=1,0.5,1)*OFFSET(IFRS17_CF!BO45,0,-NewBusinessYear+1),0)</f>
        <v>0</v>
      </c>
      <c r="BP45" s="107">
        <f ca="1">IFERROR(Volume*IF(BP$5=0,0,1)*IF(NewBusinessYear=1,0.5,1)*OFFSET(IFRS17_CF!BP45,0,-NewBusinessYear+1),0)</f>
        <v>0</v>
      </c>
      <c r="BQ45" s="107">
        <f ca="1">IFERROR(Volume*IF(BQ$5=0,0,1)*IF(NewBusinessYear=1,0.5,1)*OFFSET(IFRS17_CF!BQ45,0,-NewBusinessYear+1),0)</f>
        <v>0</v>
      </c>
      <c r="BR45" s="107">
        <f ca="1">IFERROR(Volume*IF(BR$5=0,0,1)*IF(NewBusinessYear=1,0.5,1)*OFFSET(IFRS17_CF!BR45,0,-NewBusinessYear+1),0)</f>
        <v>0</v>
      </c>
      <c r="BS45" s="107">
        <f ca="1">IFERROR(Volume*IF(BS$5=0,0,1)*IF(NewBusinessYear=1,0.5,1)*OFFSET(IFRS17_CF!BS45,0,-NewBusinessYear+1),0)</f>
        <v>0</v>
      </c>
      <c r="BT45" s="107">
        <f ca="1">IFERROR(Volume*IF(BT$5=0,0,1)*IF(NewBusinessYear=1,0.5,1)*OFFSET(IFRS17_CF!BT45,0,-NewBusinessYear+1),0)</f>
        <v>0</v>
      </c>
      <c r="BU45" s="107">
        <f ca="1">IFERROR(Volume*IF(BU$5=0,0,1)*IF(NewBusinessYear=1,0.5,1)*OFFSET(IFRS17_CF!BU45,0,-NewBusinessYear+1),0)</f>
        <v>0</v>
      </c>
      <c r="BV45" s="107">
        <f ca="1">IFERROR(Volume*IF(BV$5=0,0,1)*IF(NewBusinessYear=1,0.5,1)*OFFSET(IFRS17_CF!BV45,0,-NewBusinessYear+1),0)</f>
        <v>0</v>
      </c>
      <c r="BW45" s="107">
        <f ca="1">IFERROR(Volume*IF(BW$5=0,0,1)*IF(NewBusinessYear=1,0.5,1)*OFFSET(IFRS17_CF!BW45,0,-NewBusinessYear+1),0)</f>
        <v>0</v>
      </c>
      <c r="BX45" s="107">
        <f ca="1">IFERROR(Volume*IF(BX$5=0,0,1)*IF(NewBusinessYear=1,0.5,1)*OFFSET(IFRS17_CF!BX45,0,-NewBusinessYear+1),0)</f>
        <v>0</v>
      </c>
      <c r="BY45" s="107">
        <f ca="1">IFERROR(Volume*IF(BY$5=0,0,1)*IF(NewBusinessYear=1,0.5,1)*OFFSET(IFRS17_CF!BY45,0,-NewBusinessYear+1),0)</f>
        <v>0</v>
      </c>
      <c r="BZ45" s="107">
        <f ca="1">IFERROR(Volume*IF(BZ$5=0,0,1)*IF(NewBusinessYear=1,0.5,1)*OFFSET(IFRS17_CF!BZ45,0,-NewBusinessYear+1),0)</f>
        <v>0</v>
      </c>
      <c r="CA45" s="107">
        <f ca="1">IFERROR(Volume*IF(CA$5=0,0,1)*IF(NewBusinessYear=1,0.5,1)*OFFSET(IFRS17_CF!CA45,0,-NewBusinessYear+1),0)</f>
        <v>0</v>
      </c>
      <c r="CB45" s="107">
        <f ca="1">IFERROR(Volume*IF(CB$5=0,0,1)*IF(NewBusinessYear=1,0.5,1)*OFFSET(IFRS17_CF!CB45,0,-NewBusinessYear+1),0)</f>
        <v>0</v>
      </c>
      <c r="CC45" s="107">
        <f ca="1">IFERROR(Volume*IF(CC$5=0,0,1)*IF(NewBusinessYear=1,0.5,1)*OFFSET(IFRS17_CF!CC45,0,-NewBusinessYear+1),0)</f>
        <v>0</v>
      </c>
      <c r="CD45" s="107">
        <f ca="1">IFERROR(Volume*IF(CD$5=0,0,1)*IF(NewBusinessYear=1,0.5,1)*OFFSET(IFRS17_CF!CD45,0,-NewBusinessYear+1),0)</f>
        <v>0</v>
      </c>
      <c r="CE45" s="107">
        <f ca="1">IFERROR(Volume*IF(CE$5=0,0,1)*IF(NewBusinessYear=1,0.5,1)*OFFSET(IFRS17_CF!CE45,0,-NewBusinessYear+1),0)</f>
        <v>0</v>
      </c>
      <c r="CF45" s="107">
        <f ca="1">IFERROR(Volume*IF(CF$5=0,0,1)*IF(NewBusinessYear=1,0.5,1)*OFFSET(IFRS17_CF!CF45,0,-NewBusinessYear+1),0)</f>
        <v>0</v>
      </c>
      <c r="CG45" s="107">
        <f ca="1">IFERROR(Volume*IF(CG$5=0,0,1)*IF(NewBusinessYear=1,0.5,1)*OFFSET(IFRS17_CF!CG45,0,-NewBusinessYear+1),0)</f>
        <v>0</v>
      </c>
      <c r="CH45" s="107">
        <f ca="1">IFERROR(Volume*IF(CH$5=0,0,1)*IF(NewBusinessYear=1,0.5,1)*OFFSET(IFRS17_CF!CH45,0,-NewBusinessYear+1),0)</f>
        <v>0</v>
      </c>
      <c r="CI45" s="107">
        <f ca="1">IFERROR(Volume*IF(CI$5=0,0,1)*IF(NewBusinessYear=1,0.5,1)*OFFSET(IFRS17_CF!CI45,0,-NewBusinessYear+1),0)</f>
        <v>0</v>
      </c>
      <c r="CJ45" s="107">
        <f ca="1">IFERROR(Volume*IF(CJ$5=0,0,1)*IF(NewBusinessYear=1,0.5,1)*OFFSET(IFRS17_CF!CJ45,0,-NewBusinessYear+1),0)</f>
        <v>0</v>
      </c>
      <c r="CK45" s="107">
        <f ca="1">IFERROR(Volume*IF(CK$5=0,0,1)*IF(NewBusinessYear=1,0.5,1)*OFFSET(IFRS17_CF!CK45,0,-NewBusinessYear+1),0)</f>
        <v>0</v>
      </c>
      <c r="CL45" s="107">
        <f ca="1">IFERROR(Volume*IF(CL$5=0,0,1)*IF(NewBusinessYear=1,0.5,1)*OFFSET(IFRS17_CF!CL45,0,-NewBusinessYear+1),0)</f>
        <v>0</v>
      </c>
      <c r="CM45" s="107">
        <f ca="1">IFERROR(Volume*IF(CM$5=0,0,1)*IF(NewBusinessYear=1,0.5,1)*OFFSET(IFRS17_CF!CM45,0,-NewBusinessYear+1),0)</f>
        <v>0</v>
      </c>
      <c r="CN45" s="107">
        <f ca="1">IFERROR(Volume*IF(CN$5=0,0,1)*IF(NewBusinessYear=1,0.5,1)*OFFSET(IFRS17_CF!CN45,0,-NewBusinessYear+1),0)</f>
        <v>0</v>
      </c>
      <c r="CO45" s="107">
        <f ca="1">IFERROR(Volume*IF(CO$5=0,0,1)*IF(NewBusinessYear=1,0.5,1)*OFFSET(IFRS17_CF!CO45,0,-NewBusinessYear+1),0)</f>
        <v>0</v>
      </c>
      <c r="CP45" s="107">
        <f ca="1">IFERROR(Volume*IF(CP$5=0,0,1)*IF(NewBusinessYear=1,0.5,1)*OFFSET(IFRS17_CF!CP45,0,-NewBusinessYear+1),0)</f>
        <v>0</v>
      </c>
      <c r="CQ45" s="107">
        <f ca="1">IFERROR(Volume*IF(CQ$5=0,0,1)*IF(NewBusinessYear=1,0.5,1)*OFFSET(IFRS17_CF!CQ45,0,-NewBusinessYear+1),0)</f>
        <v>0</v>
      </c>
      <c r="CR45" s="107">
        <f ca="1">IFERROR(Volume*IF(CR$5=0,0,1)*IF(NewBusinessYear=1,0.5,1)*OFFSET(IFRS17_CF!CR45,0,-NewBusinessYear+1),0)</f>
        <v>0</v>
      </c>
      <c r="CS45" s="107">
        <f ca="1">IFERROR(Volume*IF(CS$5=0,0,1)*IF(NewBusinessYear=1,0.5,1)*OFFSET(IFRS17_CF!CS45,0,-NewBusinessYear+1),0)</f>
        <v>0</v>
      </c>
      <c r="CT45" s="107">
        <f ca="1">IFERROR(Volume*IF(CT$5=0,0,1)*IF(NewBusinessYear=1,0.5,1)*OFFSET(IFRS17_CF!CT45,0,-NewBusinessYear+1),0)</f>
        <v>0</v>
      </c>
      <c r="CU45" s="107">
        <f ca="1">IFERROR(Volume*IF(CU$5=0,0,1)*IF(NewBusinessYear=1,0.5,1)*OFFSET(IFRS17_CF!CU45,0,-NewBusinessYear+1),0)</f>
        <v>0</v>
      </c>
      <c r="CV45" s="107">
        <f ca="1">IFERROR(Volume*IF(CV$5=0,0,1)*IF(NewBusinessYear=1,0.5,1)*OFFSET(IFRS17_CF!CV45,0,-NewBusinessYear+1),0)</f>
        <v>0</v>
      </c>
      <c r="CW45" s="107">
        <f ca="1">IFERROR(Volume*IF(CW$5=0,0,1)*IF(NewBusinessYear=1,0.5,1)*OFFSET(IFRS17_CF!CW45,0,-NewBusinessYear+1),0)</f>
        <v>0</v>
      </c>
      <c r="CX45" s="107">
        <f ca="1">IFERROR(Volume*IF(CX$5=0,0,1)*IF(NewBusinessYear=1,0.5,1)*OFFSET(IFRS17_CF!CX45,0,-NewBusinessYear+1),0)</f>
        <v>0</v>
      </c>
      <c r="CY45" s="107">
        <f ca="1">IFERROR(Volume*IF(CY$5=0,0,1)*IF(NewBusinessYear=1,0.5,1)*OFFSET(IFRS17_CF!CY45,0,-NewBusinessYear+1),0)</f>
        <v>0</v>
      </c>
      <c r="CZ45" s="107">
        <f ca="1">IFERROR(Volume*IF(CZ$5=0,0,1)*IF(NewBusinessYear=1,0.5,1)*OFFSET(IFRS17_CF!CZ45,0,-NewBusinessYear+1),0)</f>
        <v>0</v>
      </c>
      <c r="DA45" s="107">
        <f ca="1">IFERROR(Volume*IF(DA$5=0,0,1)*IF(NewBusinessYear=1,0.5,1)*OFFSET(IFRS17_CF!DA45,0,-NewBusinessYear+1),0)</f>
        <v>0</v>
      </c>
      <c r="DB45" s="107">
        <f ca="1">IFERROR(Volume*IF(DB$5=0,0,1)*IF(NewBusinessYear=1,0.5,1)*OFFSET(IFRS17_CF!DB45,0,-NewBusinessYear+1),0)</f>
        <v>0</v>
      </c>
      <c r="DC45" s="107">
        <f ca="1">IFERROR(Volume*IF(DC$5=0,0,1)*IF(NewBusinessYear=1,0.5,1)*OFFSET(IFRS17_CF!DC45,0,-NewBusinessYear+1),0)</f>
        <v>0</v>
      </c>
      <c r="DD45" s="107">
        <f ca="1">IFERROR(Volume*IF(DD$5=0,0,1)*IF(NewBusinessYear=1,0.5,1)*OFFSET(IFRS17_CF!DD45,0,-NewBusinessYear+1),0)</f>
        <v>0</v>
      </c>
      <c r="DE45" s="107">
        <f ca="1">IFERROR(Volume*IF(DE$5=0,0,1)*IF(NewBusinessYear=1,0.5,1)*OFFSET(IFRS17_CF!DE45,0,-NewBusinessYear+1),0)</f>
        <v>0</v>
      </c>
      <c r="DF45" s="107">
        <f ca="1">IFERROR(Volume*IF(DF$5=0,0,1)*IF(NewBusinessYear=1,0.5,1)*OFFSET(IFRS17_CF!DF45,0,-NewBusinessYear+1),0)</f>
        <v>0</v>
      </c>
      <c r="DG45" s="107">
        <f ca="1">IFERROR(Volume*IF(DG$5=0,0,1)*IF(NewBusinessYear=1,0.5,1)*OFFSET(IFRS17_CF!DG45,0,-NewBusinessYear+1),0)</f>
        <v>0</v>
      </c>
      <c r="DH45" s="107">
        <f ca="1">IFERROR(Volume*IF(DH$5=0,0,1)*IF(NewBusinessYear=1,0.5,1)*OFFSET(IFRS17_CF!DH45,0,-NewBusinessYear+1),0)</f>
        <v>0</v>
      </c>
      <c r="DI45" s="107">
        <f ca="1">IFERROR(Volume*IF(DI$5=0,0,1)*IF(NewBusinessYear=1,0.5,1)*OFFSET(IFRS17_CF!DI45,0,-NewBusinessYear+1),0)</f>
        <v>0</v>
      </c>
      <c r="DJ45" s="107">
        <f ca="1">IFERROR(Volume*IF(DJ$5=0,0,1)*IF(NewBusinessYear=1,0.5,1)*OFFSET(IFRS17_CF!DJ45,0,-NewBusinessYear+1),0)</f>
        <v>0</v>
      </c>
      <c r="DK45" s="107">
        <f ca="1">IFERROR(Volume*IF(DK$5=0,0,1)*IF(NewBusinessYear=1,0.5,1)*OFFSET(IFRS17_CF!DK45,0,-NewBusinessYear+1),0)</f>
        <v>0</v>
      </c>
      <c r="DL45" s="107">
        <f ca="1">IFERROR(Volume*IF(DL$5=0,0,1)*IF(NewBusinessYear=1,0.5,1)*OFFSET(IFRS17_CF!DL45,0,-NewBusinessYear+1),0)</f>
        <v>0</v>
      </c>
      <c r="DM45" s="107">
        <f ca="1">IFERROR(Volume*IF(DM$5=0,0,1)*IF(NewBusinessYear=1,0.5,1)*OFFSET(IFRS17_CF!DM45,0,-NewBusinessYear+1),0)</f>
        <v>0</v>
      </c>
      <c r="DN45" s="107">
        <f ca="1">IFERROR(Volume*IF(DN$5=0,0,1)*IF(NewBusinessYear=1,0.5,1)*OFFSET(IFRS17_CF!DN45,0,-NewBusinessYear+1),0)</f>
        <v>0</v>
      </c>
      <c r="DO45" s="107">
        <f ca="1">IFERROR(Volume*IF(DO$5=0,0,1)*IF(NewBusinessYear=1,0.5,1)*OFFSET(IFRS17_CF!DO45,0,-NewBusinessYear+1),0)</f>
        <v>0</v>
      </c>
      <c r="DP45" s="107">
        <f ca="1">IFERROR(Volume*IF(DP$5=0,0,1)*IF(NewBusinessYear=1,0.5,1)*OFFSET(IFRS17_CF!DP45,0,-NewBusinessYear+1),0)</f>
        <v>0</v>
      </c>
      <c r="DQ45" s="107">
        <f ca="1">IFERROR(Volume*IF(DQ$5=0,0,1)*IF(NewBusinessYear=1,0.5,1)*OFFSET(IFRS17_CF!DQ45,0,-NewBusinessYear+1),0)</f>
        <v>0</v>
      </c>
      <c r="DR45" s="107">
        <f ca="1">IFERROR(Volume*IF(DR$5=0,0,1)*IF(NewBusinessYear=1,0.5,1)*OFFSET(IFRS17_CF!DR45,0,-NewBusinessYear+1),0)</f>
        <v>0</v>
      </c>
      <c r="DS45" s="107">
        <f ca="1">IFERROR(Volume*IF(DS$5=0,0,1)*IF(NewBusinessYear=1,0.5,1)*OFFSET(IFRS17_CF!DS45,0,-NewBusinessYear+1),0)</f>
        <v>0</v>
      </c>
      <c r="DT45" s="107">
        <f ca="1">IFERROR(Volume*IF(DT$5=0,0,1)*IF(NewBusinessYear=1,0.5,1)*OFFSET(IFRS17_CF!DT45,0,-NewBusinessYear+1),0)</f>
        <v>0</v>
      </c>
      <c r="DU45" s="107">
        <f ca="1">IFERROR(Volume*IF(DU$5=0,0,1)*IF(NewBusinessYear=1,0.5,1)*OFFSET(IFRS17_CF!DU45,0,-NewBusinessYear+1),0)</f>
        <v>0</v>
      </c>
      <c r="DV45" s="107">
        <f ca="1">IFERROR(Volume*IF(DV$5=0,0,1)*IF(NewBusinessYear=1,0.5,1)*OFFSET(IFRS17_CF!DV45,0,-NewBusinessYear+1),0)</f>
        <v>0</v>
      </c>
      <c r="DW45" s="107">
        <f ca="1">IFERROR(Volume*IF(DW$5=0,0,1)*IF(NewBusinessYear=1,0.5,1)*OFFSET(IFRS17_CF!DW45,0,-NewBusinessYear+1),0)</f>
        <v>0</v>
      </c>
      <c r="DX45" s="107">
        <f ca="1">IFERROR(Volume*IF(DX$5=0,0,1)*IF(NewBusinessYear=1,0.5,1)*OFFSET(IFRS17_CF!DX45,0,-NewBusinessYear+1),0)</f>
        <v>0</v>
      </c>
      <c r="DY45" s="107">
        <f ca="1">IFERROR(Volume*IF(DY$5=0,0,1)*IF(NewBusinessYear=1,0.5,1)*OFFSET(IFRS17_CF!DY45,0,-NewBusinessYear+1),0)</f>
        <v>0</v>
      </c>
      <c r="DZ45" s="107">
        <f ca="1">IFERROR(Volume*IF(DZ$5=0,0,1)*IF(NewBusinessYear=1,0.5,1)*OFFSET(IFRS17_CF!DZ45,0,-NewBusinessYear+1),0)</f>
        <v>0</v>
      </c>
      <c r="EA45" s="107">
        <f ca="1">IFERROR(Volume*IF(EA$5=0,0,1)*IF(NewBusinessYear=1,0.5,1)*OFFSET(IFRS17_CF!EA45,0,-NewBusinessYear+1),0)</f>
        <v>0</v>
      </c>
      <c r="EB45" s="107">
        <f ca="1">IFERROR(Volume*IF(EB$5=0,0,1)*IF(NewBusinessYear=1,0.5,1)*OFFSET(IFRS17_CF!EB45,0,-NewBusinessYear+1),0)</f>
        <v>0</v>
      </c>
      <c r="EC45" s="107">
        <f ca="1">IFERROR(Volume*IF(EC$5=0,0,1)*IF(NewBusinessYear=1,0.5,1)*OFFSET(IFRS17_CF!EC45,0,-NewBusinessYear+1),0)</f>
        <v>0</v>
      </c>
      <c r="ED45" s="107">
        <f ca="1">IFERROR(Volume*IF(ED$5=0,0,1)*IF(NewBusinessYear=1,0.5,1)*OFFSET(IFRS17_CF!ED45,0,-NewBusinessYear+1),0)</f>
        <v>0</v>
      </c>
      <c r="EE45" s="107">
        <f ca="1">IFERROR(Volume*IF(EE$5=0,0,1)*IF(NewBusinessYear=1,0.5,1)*OFFSET(IFRS17_CF!EE45,0,-NewBusinessYear+1),0)</f>
        <v>0</v>
      </c>
      <c r="EF45" s="107">
        <f ca="1">IFERROR(Volume*IF(EF$5=0,0,1)*IF(NewBusinessYear=1,0.5,1)*OFFSET(IFRS17_CF!EF45,0,-NewBusinessYear+1),0)</f>
        <v>0</v>
      </c>
      <c r="EG45" s="107">
        <f ca="1">IFERROR(Volume*IF(EG$5=0,0,1)*IF(NewBusinessYear=1,0.5,1)*OFFSET(IFRS17_CF!EG45,0,-NewBusinessYear+1),0)</f>
        <v>0</v>
      </c>
      <c r="EH45" s="107">
        <f ca="1">IFERROR(Volume*IF(EH$5=0,0,1)*IF(NewBusinessYear=1,0.5,1)*OFFSET(IFRS17_CF!EH45,0,-NewBusinessYear+1),0)</f>
        <v>0</v>
      </c>
      <c r="EI45" s="107">
        <f ca="1">IFERROR(Volume*IF(EI$5=0,0,1)*IF(NewBusinessYear=1,0.5,1)*OFFSET(IFRS17_CF!EI45,0,-NewBusinessYear+1),0)</f>
        <v>0</v>
      </c>
      <c r="EJ45" s="107">
        <f ca="1">IFERROR(Volume*IF(EJ$5=0,0,1)*IF(NewBusinessYear=1,0.5,1)*OFFSET(IFRS17_CF!EJ45,0,-NewBusinessYear+1),0)</f>
        <v>0</v>
      </c>
      <c r="EK45" s="107">
        <f ca="1">IFERROR(Volume*IF(EK$5=0,0,1)*IF(NewBusinessYear=1,0.5,1)*OFFSET(IFRS17_CF!EK45,0,-NewBusinessYear+1),0)</f>
        <v>0</v>
      </c>
      <c r="EL45" s="107">
        <f ca="1">IFERROR(Volume*IF(EL$5=0,0,1)*IF(NewBusinessYear=1,0.5,1)*OFFSET(IFRS17_CF!EL45,0,-NewBusinessYear+1),0)</f>
        <v>0</v>
      </c>
      <c r="EM45" s="107">
        <f ca="1">IFERROR(Volume*IF(EM$5=0,0,1)*IF(NewBusinessYear=1,0.5,1)*OFFSET(IFRS17_CF!EM45,0,-NewBusinessYear+1),0)</f>
        <v>0</v>
      </c>
      <c r="EN45" s="107">
        <f ca="1">IFERROR(Volume*IF(EN$5=0,0,1)*IF(NewBusinessYear=1,0.5,1)*OFFSET(IFRS17_CF!EN45,0,-NewBusinessYear+1),0)</f>
        <v>0</v>
      </c>
      <c r="EO45" s="107">
        <f ca="1">IFERROR(Volume*IF(EO$5=0,0,1)*IF(NewBusinessYear=1,0.5,1)*OFFSET(IFRS17_CF!EO45,0,-NewBusinessYear+1),0)</f>
        <v>0</v>
      </c>
      <c r="EP45" s="107">
        <f ca="1">IFERROR(Volume*IF(EP$5=0,0,1)*IF(NewBusinessYear=1,0.5,1)*OFFSET(IFRS17_CF!EP45,0,-NewBusinessYear+1),0)</f>
        <v>0</v>
      </c>
      <c r="EQ45" s="107">
        <f ca="1">IFERROR(Volume*IF(EQ$5=0,0,1)*IF(NewBusinessYear=1,0.5,1)*OFFSET(IFRS17_CF!EQ45,0,-NewBusinessYear+1),0)</f>
        <v>0</v>
      </c>
      <c r="ER45" s="107">
        <f ca="1">IFERROR(Volume*IF(ER$5=0,0,1)*IF(NewBusinessYear=1,0.5,1)*OFFSET(IFRS17_CF!ER45,0,-NewBusinessYear+1),0)</f>
        <v>0</v>
      </c>
      <c r="ES45" s="107">
        <f ca="1">IFERROR(Volume*IF(ES$5=0,0,1)*IF(NewBusinessYear=1,0.5,1)*OFFSET(IFRS17_CF!ES45,0,-NewBusinessYear+1),0)</f>
        <v>0</v>
      </c>
      <c r="ET45" s="107">
        <f ca="1">IFERROR(Volume*IF(ET$5=0,0,1)*IF(NewBusinessYear=1,0.5,1)*OFFSET(IFRS17_CF!ET45,0,-NewBusinessYear+1),0)</f>
        <v>0</v>
      </c>
      <c r="EU45" s="107">
        <f ca="1">IFERROR(Volume*IF(EU$5=0,0,1)*IF(NewBusinessYear=1,0.5,1)*OFFSET(IFRS17_CF!EU45,0,-NewBusinessYear+1),0)</f>
        <v>0</v>
      </c>
      <c r="EV45" s="107">
        <f ca="1">IFERROR(Volume*IF(EV$5=0,0,1)*IF(NewBusinessYear=1,0.5,1)*OFFSET(IFRS17_CF!EV45,0,-NewBusinessYear+1),0)</f>
        <v>0</v>
      </c>
      <c r="EW45" s="107">
        <f ca="1">IFERROR(Volume*IF(EW$5=0,0,1)*IF(NewBusinessYear=1,0.5,1)*OFFSET(IFRS17_CF!EW45,0,-NewBusinessYear+1),0)</f>
        <v>0</v>
      </c>
      <c r="EX45" s="107">
        <f ca="1">IFERROR(Volume*IF(EX$5=0,0,1)*IF(NewBusinessYear=1,0.5,1)*OFFSET(IFRS17_CF!EX45,0,-NewBusinessYear+1),0)</f>
        <v>0</v>
      </c>
      <c r="EY45" s="107">
        <f ca="1">IFERROR(Volume*IF(EY$5=0,0,1)*IF(NewBusinessYear=1,0.5,1)*OFFSET(IFRS17_CF!EY45,0,-NewBusinessYear+1),0)</f>
        <v>0</v>
      </c>
      <c r="EZ45" s="107">
        <f ca="1">IFERROR(Volume*IF(EZ$5=0,0,1)*IF(NewBusinessYear=1,0.5,1)*OFFSET(IFRS17_CF!EZ45,0,-NewBusinessYear+1),0)</f>
        <v>0</v>
      </c>
      <c r="FA45" s="107">
        <f ca="1">IFERROR(Volume*IF(FA$5=0,0,1)*IF(NewBusinessYear=1,0.5,1)*OFFSET(IFRS17_CF!FA45,0,-NewBusinessYear+1),0)</f>
        <v>0</v>
      </c>
      <c r="FB45" s="107">
        <f ca="1">IFERROR(Volume*IF(FB$5=0,0,1)*IF(NewBusinessYear=1,0.5,1)*OFFSET(IFRS17_CF!FB45,0,-NewBusinessYear+1),0)</f>
        <v>0</v>
      </c>
      <c r="FC45" s="107">
        <f ca="1">IFERROR(Volume*IF(FC$5=0,0,1)*IF(NewBusinessYear=1,0.5,1)*OFFSET(IFRS17_CF!FC45,0,-NewBusinessYear+1),0)</f>
        <v>0</v>
      </c>
      <c r="FD45" s="107">
        <f ca="1">IFERROR(Volume*IF(FD$5=0,0,1)*IF(NewBusinessYear=1,0.5,1)*OFFSET(IFRS17_CF!FD45,0,-NewBusinessYear+1),0)</f>
        <v>0</v>
      </c>
      <c r="FE45" s="107">
        <f ca="1">IFERROR(Volume*IF(FE$5=0,0,1)*IF(NewBusinessYear=1,0.5,1)*OFFSET(IFRS17_CF!FE45,0,-NewBusinessYear+1),0)</f>
        <v>0</v>
      </c>
      <c r="FF45" s="107">
        <f ca="1">IFERROR(Volume*IF(FF$5=0,0,1)*IF(NewBusinessYear=1,0.5,1)*OFFSET(IFRS17_CF!FF45,0,-NewBusinessYear+1),0)</f>
        <v>0</v>
      </c>
      <c r="FG45" s="107">
        <f ca="1">IFERROR(Volume*IF(FG$5=0,0,1)*IF(NewBusinessYear=1,0.5,1)*OFFSET(IFRS17_CF!FG45,0,-NewBusinessYear+1),0)</f>
        <v>0</v>
      </c>
      <c r="FH45" s="107">
        <f ca="1">IFERROR(Volume*IF(FH$5=0,0,1)*IF(NewBusinessYear=1,0.5,1)*OFFSET(IFRS17_CF!FH45,0,-NewBusinessYear+1),0)</f>
        <v>0</v>
      </c>
      <c r="FI45" s="107">
        <f ca="1">IFERROR(Volume*IF(FI$5=0,0,1)*IF(NewBusinessYear=1,0.5,1)*OFFSET(IFRS17_CF!FI45,0,-NewBusinessYear+1),0)</f>
        <v>0</v>
      </c>
      <c r="FJ45" s="107">
        <f ca="1">IFERROR(Volume*IF(FJ$5=0,0,1)*IF(NewBusinessYear=1,0.5,1)*OFFSET(IFRS17_CF!FJ45,0,-NewBusinessYear+1),0)</f>
        <v>0</v>
      </c>
      <c r="FK45" s="107">
        <f ca="1">IFERROR(Volume*IF(FK$5=0,0,1)*IF(NewBusinessYear=1,0.5,1)*OFFSET(IFRS17_CF!FK45,0,-NewBusinessYear+1),0)</f>
        <v>0</v>
      </c>
      <c r="FL45" s="107">
        <f ca="1">IFERROR(Volume*IF(FL$5=0,0,1)*IF(NewBusinessYear=1,0.5,1)*OFFSET(IFRS17_CF!FL45,0,-NewBusinessYear+1),0)</f>
        <v>0</v>
      </c>
      <c r="FM45" s="107">
        <f ca="1">IFERROR(Volume*IF(FM$5=0,0,1)*IF(NewBusinessYear=1,0.5,1)*OFFSET(IFRS17_CF!FM45,0,-NewBusinessYear+1),0)</f>
        <v>0</v>
      </c>
      <c r="FN45" s="107">
        <f ca="1">IFERROR(Volume*IF(FN$5=0,0,1)*IF(NewBusinessYear=1,0.5,1)*OFFSET(IFRS17_CF!FN45,0,-NewBusinessYear+1),0)</f>
        <v>0</v>
      </c>
      <c r="FO45" s="107">
        <f ca="1">IFERROR(Volume*IF(FO$5=0,0,1)*IF(NewBusinessYear=1,0.5,1)*OFFSET(IFRS17_CF!FO45,0,-NewBusinessYear+1),0)</f>
        <v>0</v>
      </c>
      <c r="FP45" s="107">
        <f ca="1">IFERROR(Volume*IF(FP$5=0,0,1)*IF(NewBusinessYear=1,0.5,1)*OFFSET(IFRS17_CF!FP45,0,-NewBusinessYear+1),0)</f>
        <v>0</v>
      </c>
      <c r="FQ45" s="107">
        <f ca="1">IFERROR(Volume*IF(FQ$5=0,0,1)*IF(NewBusinessYear=1,0.5,1)*OFFSET(IFRS17_CF!FQ45,0,-NewBusinessYear+1),0)</f>
        <v>0</v>
      </c>
      <c r="FR45" s="107">
        <f ca="1">IFERROR(Volume*IF(FR$5=0,0,1)*IF(NewBusinessYear=1,0.5,1)*OFFSET(IFRS17_CF!FR45,0,-NewBusinessYear+1),0)</f>
        <v>0</v>
      </c>
      <c r="FS45" s="107">
        <f ca="1">IFERROR(Volume*IF(FS$5=0,0,1)*IF(NewBusinessYear=1,0.5,1)*OFFSET(IFRS17_CF!FS45,0,-NewBusinessYear+1),0)</f>
        <v>0</v>
      </c>
      <c r="FT45" s="107">
        <f ca="1">IFERROR(Volume*IF(FT$5=0,0,1)*IF(NewBusinessYear=1,0.5,1)*OFFSET(IFRS17_CF!FT45,0,-NewBusinessYear+1),0)</f>
        <v>0</v>
      </c>
      <c r="FU45" s="107">
        <f ca="1">IFERROR(Volume*IF(FU$5=0,0,1)*IF(NewBusinessYear=1,0.5,1)*OFFSET(IFRS17_CF!FU45,0,-NewBusinessYear+1),0)</f>
        <v>0</v>
      </c>
      <c r="FV45" s="107">
        <f ca="1">IFERROR(Volume*IF(FV$5=0,0,1)*IF(NewBusinessYear=1,0.5,1)*OFFSET(IFRS17_CF!FV45,0,-NewBusinessYear+1),0)</f>
        <v>0</v>
      </c>
      <c r="FW45" s="107">
        <f ca="1">IFERROR(Volume*IF(FW$5=0,0,1)*IF(NewBusinessYear=1,0.5,1)*OFFSET(IFRS17_CF!FW45,0,-NewBusinessYear+1),0)</f>
        <v>0</v>
      </c>
      <c r="FX45" s="107">
        <f ca="1">IFERROR(Volume*IF(FX$5=0,0,1)*IF(NewBusinessYear=1,0.5,1)*OFFSET(IFRS17_CF!FX45,0,-NewBusinessYear+1),0)</f>
        <v>0</v>
      </c>
      <c r="FY45" s="107">
        <f ca="1">IFERROR(Volume*IF(FY$5=0,0,1)*IF(NewBusinessYear=1,0.5,1)*OFFSET(IFRS17_CF!FY45,0,-NewBusinessYear+1),0)</f>
        <v>0</v>
      </c>
      <c r="FZ45" s="107">
        <f ca="1">IFERROR(Volume*IF(FZ$5=0,0,1)*IF(NewBusinessYear=1,0.5,1)*OFFSET(IFRS17_CF!FZ45,0,-NewBusinessYear+1),0)</f>
        <v>0</v>
      </c>
      <c r="GA45" s="107">
        <f ca="1">IFERROR(Volume*IF(GA$5=0,0,1)*IF(NewBusinessYear=1,0.5,1)*OFFSET(IFRS17_CF!GA45,0,-NewBusinessYear+1),0)</f>
        <v>0</v>
      </c>
      <c r="GB45" s="107">
        <f ca="1">IFERROR(Volume*IF(GB$5=0,0,1)*IF(NewBusinessYear=1,0.5,1)*OFFSET(IFRS17_CF!GB45,0,-NewBusinessYear+1),0)</f>
        <v>0</v>
      </c>
      <c r="GC45" s="107">
        <f ca="1">IFERROR(Volume*IF(GC$5=0,0,1)*IF(NewBusinessYear=1,0.5,1)*OFFSET(IFRS17_CF!GC45,0,-NewBusinessYear+1),0)</f>
        <v>0</v>
      </c>
      <c r="GD45" s="107">
        <f ca="1">IFERROR(Volume*IF(GD$5=0,0,1)*IF(NewBusinessYear=1,0.5,1)*OFFSET(IFRS17_CF!GD45,0,-NewBusinessYear+1),0)</f>
        <v>0</v>
      </c>
      <c r="GE45" s="107">
        <f ca="1">IFERROR(Volume*IF(GE$5=0,0,1)*IF(NewBusinessYear=1,0.5,1)*OFFSET(IFRS17_CF!GE45,0,-NewBusinessYear+1),0)</f>
        <v>0</v>
      </c>
      <c r="GF45" s="107">
        <f ca="1">IFERROR(Volume*IF(GF$5=0,0,1)*IF(NewBusinessYear=1,0.5,1)*OFFSET(IFRS17_CF!GF45,0,-NewBusinessYear+1),0)</f>
        <v>0</v>
      </c>
      <c r="GG45" s="107">
        <f ca="1">IFERROR(Volume*IF(GG$5=0,0,1)*IF(NewBusinessYear=1,0.5,1)*OFFSET(IFRS17_CF!GG45,0,-NewBusinessYear+1),0)</f>
        <v>0</v>
      </c>
      <c r="GH45" s="107">
        <f ca="1">IFERROR(Volume*IF(GH$5=0,0,1)*IF(NewBusinessYear=1,0.5,1)*OFFSET(IFRS17_CF!GH45,0,-NewBusinessYear+1),0)</f>
        <v>0</v>
      </c>
      <c r="GI45" s="107">
        <f ca="1">IFERROR(Volume*IF(GI$5=0,0,1)*IF(NewBusinessYear=1,0.5,1)*OFFSET(IFRS17_CF!GI45,0,-NewBusinessYear+1),0)</f>
        <v>0</v>
      </c>
      <c r="GJ45" s="107">
        <f ca="1">IFERROR(Volume*IF(GJ$5=0,0,1)*IF(NewBusinessYear=1,0.5,1)*OFFSET(IFRS17_CF!GJ45,0,-NewBusinessYear+1),0)</f>
        <v>0</v>
      </c>
    </row>
    <row r="46" spans="2:192" x14ac:dyDescent="0.3">
      <c r="C46" s="31" t="s">
        <v>466</v>
      </c>
      <c r="F46" s="107">
        <f ca="1">IFERROR(Volume*IF(F$5=0,0,1)*IF(NewBusinessYear=1,0.5,1)*OFFSET(IFRS17_CF!F46,0,-NewBusinessYear+1),0)</f>
        <v>0</v>
      </c>
      <c r="G46" s="107">
        <f ca="1">IFERROR(Volume*IF(G$5=0,0,1)*IF(NewBusinessYear=1,0.5,1)*OFFSET(IFRS17_CF!G46,0,-NewBusinessYear+1),0)</f>
        <v>0</v>
      </c>
      <c r="H46" s="107">
        <f ca="1">IFERROR(Volume*IF(H$5=0,0,1)*IF(NewBusinessYear=1,0.5,1)*OFFSET(IFRS17_CF!H46,0,-NewBusinessYear+1),0)</f>
        <v>0</v>
      </c>
      <c r="I46" s="107">
        <f ca="1">IFERROR(Volume*IF(I$5=0,0,1)*IF(NewBusinessYear=1,0.5,1)*OFFSET(IFRS17_CF!I46,0,-NewBusinessYear+1),0)</f>
        <v>0</v>
      </c>
      <c r="J46" s="107">
        <f ca="1">IFERROR(Volume*IF(J$5=0,0,1)*IF(NewBusinessYear=1,0.5,1)*OFFSET(IFRS17_CF!J46,0,-NewBusinessYear+1),0)</f>
        <v>0</v>
      </c>
      <c r="K46" s="107">
        <f ca="1">IFERROR(Volume*IF(K$5=0,0,1)*IF(NewBusinessYear=1,0.5,1)*OFFSET(IFRS17_CF!K46,0,-NewBusinessYear+1),0)</f>
        <v>0</v>
      </c>
      <c r="L46" s="107">
        <f ca="1">IFERROR(Volume*IF(L$5=0,0,1)*IF(NewBusinessYear=1,0.5,1)*OFFSET(IFRS17_CF!L46,0,-NewBusinessYear+1),0)</f>
        <v>0</v>
      </c>
      <c r="M46" s="107">
        <f ca="1">IFERROR(Volume*IF(M$5=0,0,1)*IF(NewBusinessYear=1,0.5,1)*OFFSET(IFRS17_CF!M46,0,-NewBusinessYear+1),0)</f>
        <v>0</v>
      </c>
      <c r="N46" s="107">
        <f ca="1">IFERROR(Volume*IF(N$5=0,0,1)*IF(NewBusinessYear=1,0.5,1)*OFFSET(IFRS17_CF!N46,0,-NewBusinessYear+1),0)</f>
        <v>0</v>
      </c>
      <c r="O46" s="107">
        <f ca="1">IFERROR(Volume*IF(O$5=0,0,1)*IF(NewBusinessYear=1,0.5,1)*OFFSET(IFRS17_CF!O46,0,-NewBusinessYear+1),0)</f>
        <v>79.555425163889808</v>
      </c>
      <c r="P46" s="107">
        <f ca="1">IFERROR(Volume*IF(P$5=0,0,1)*IF(NewBusinessYear=1,0.5,1)*OFFSET(IFRS17_CF!P46,0,-NewBusinessYear+1),0)</f>
        <v>47.701926339380663</v>
      </c>
      <c r="Q46" s="107">
        <f ca="1">IFERROR(Volume*IF(Q$5=0,0,1)*IF(NewBusinessYear=1,0.5,1)*OFFSET(IFRS17_CF!Q46,0,-NewBusinessYear+1),0)</f>
        <v>33.48945883761953</v>
      </c>
      <c r="R46" s="107">
        <f ca="1">IFERROR(Volume*IF(R$5=0,0,1)*IF(NewBusinessYear=1,0.5,1)*OFFSET(IFRS17_CF!R46,0,-NewBusinessYear+1),0)</f>
        <v>30.437784296428358</v>
      </c>
      <c r="S46" s="107">
        <f ca="1">IFERROR(Volume*IF(S$5=0,0,1)*IF(NewBusinessYear=1,0.5,1)*OFFSET(IFRS17_CF!S46,0,-NewBusinessYear+1),0)</f>
        <v>26.574138890071207</v>
      </c>
      <c r="T46" s="107">
        <f ca="1">IFERROR(Volume*IF(T$5=0,0,1)*IF(NewBusinessYear=1,0.5,1)*OFFSET(IFRS17_CF!T46,0,-NewBusinessYear+1),0)</f>
        <v>23.79893682308591</v>
      </c>
      <c r="U46" s="107">
        <f ca="1">IFERROR(Volume*IF(U$5=0,0,1)*IF(NewBusinessYear=1,0.5,1)*OFFSET(IFRS17_CF!U46,0,-NewBusinessYear+1),0)</f>
        <v>22.358407919014226</v>
      </c>
      <c r="V46" s="107">
        <f ca="1">IFERROR(Volume*IF(V$5=0,0,1)*IF(NewBusinessYear=1,0.5,1)*OFFSET(IFRS17_CF!V46,0,-NewBusinessYear+1),0)</f>
        <v>20.913740462546297</v>
      </c>
      <c r="W46" s="107">
        <f ca="1">IFERROR(Volume*IF(W$5=0,0,1)*IF(NewBusinessYear=1,0.5,1)*OFFSET(IFRS17_CF!W46,0,-NewBusinessYear+1),0)</f>
        <v>19.477903310678656</v>
      </c>
      <c r="X46" s="107">
        <f ca="1">IFERROR(Volume*IF(X$5=0,0,1)*IF(NewBusinessYear=1,0.5,1)*OFFSET(IFRS17_CF!X46,0,-NewBusinessYear+1),0)</f>
        <v>18.074505469232914</v>
      </c>
      <c r="Y46" s="107">
        <f ca="1">IFERROR(Volume*IF(Y$5=0,0,1)*IF(NewBusinessYear=1,0.5,1)*OFFSET(IFRS17_CF!Y46,0,-NewBusinessYear+1),0)</f>
        <v>16.714254643188266</v>
      </c>
      <c r="Z46" s="107">
        <f ca="1">IFERROR(Volume*IF(Z$5=0,0,1)*IF(NewBusinessYear=1,0.5,1)*OFFSET(IFRS17_CF!Z46,0,-NewBusinessYear+1),0)</f>
        <v>16.306324317749361</v>
      </c>
      <c r="AA46" s="107">
        <f ca="1">IFERROR(Volume*IF(AA$5=0,0,1)*IF(NewBusinessYear=1,0.5,1)*OFFSET(IFRS17_CF!AA46,0,-NewBusinessYear+1),0)</f>
        <v>15.699230039553141</v>
      </c>
      <c r="AB46" s="107">
        <f ca="1">IFERROR(Volume*IF(AB$5=0,0,1)*IF(NewBusinessYear=1,0.5,1)*OFFSET(IFRS17_CF!AB46,0,-NewBusinessYear+1),0)</f>
        <v>14.885412988139727</v>
      </c>
      <c r="AC46" s="107">
        <f ca="1">IFERROR(Volume*IF(AC$5=0,0,1)*IF(NewBusinessYear=1,0.5,1)*OFFSET(IFRS17_CF!AC46,0,-NewBusinessYear+1),0)</f>
        <v>13.866115362481109</v>
      </c>
      <c r="AD46" s="107">
        <f ca="1">IFERROR(Volume*IF(AD$5=0,0,1)*IF(NewBusinessYear=1,0.5,1)*OFFSET(IFRS17_CF!AD46,0,-NewBusinessYear+1),0)</f>
        <v>12.653832827807017</v>
      </c>
      <c r="AE46" s="107">
        <f ca="1">IFERROR(Volume*IF(AE$5=0,0,1)*IF(NewBusinessYear=1,0.5,1)*OFFSET(IFRS17_CF!AE46,0,-NewBusinessYear+1),0)</f>
        <v>11.274389348018277</v>
      </c>
      <c r="AF46" s="107">
        <f ca="1">IFERROR(Volume*IF(AF$5=0,0,1)*IF(NewBusinessYear=1,0.5,1)*OFFSET(IFRS17_CF!AF46,0,-NewBusinessYear+1),0)</f>
        <v>9.7681180432698813</v>
      </c>
      <c r="AG46" s="107">
        <f ca="1">IFERROR(Volume*IF(AG$5=0,0,1)*IF(NewBusinessYear=1,0.5,1)*OFFSET(IFRS17_CF!AG46,0,-NewBusinessYear+1),0)</f>
        <v>8.1895247071478678</v>
      </c>
      <c r="AH46" s="107">
        <f ca="1">IFERROR(Volume*IF(AH$5=0,0,1)*IF(NewBusinessYear=1,0.5,1)*OFFSET(IFRS17_CF!AH46,0,-NewBusinessYear+1),0)</f>
        <v>6.6048041989058781</v>
      </c>
      <c r="AI46" s="107">
        <f ca="1">IFERROR(Volume*IF(AI$5=0,0,1)*IF(NewBusinessYear=1,0.5,1)*OFFSET(IFRS17_CF!AI46,0,-NewBusinessYear+1),0)</f>
        <v>5.0867577262905899</v>
      </c>
      <c r="AJ46" s="107">
        <f ca="1">IFERROR(Volume*IF(AJ$5=0,0,1)*IF(NewBusinessYear=1,0.5,1)*OFFSET(IFRS17_CF!AJ46,0,-NewBusinessYear+1),0)</f>
        <v>3.4953694221579954</v>
      </c>
      <c r="AK46" s="107">
        <f ca="1">IFERROR(Volume*IF(AK$5=0,0,1)*IF(NewBusinessYear=1,0.5,1)*OFFSET(IFRS17_CF!AK46,0,-NewBusinessYear+1),0)</f>
        <v>2.2977475486649812</v>
      </c>
      <c r="AL46" s="107">
        <f ca="1">IFERROR(Volume*IF(AL$5=0,0,1)*IF(NewBusinessYear=1,0.5,1)*OFFSET(IFRS17_CF!AL46,0,-NewBusinessYear+1),0)</f>
        <v>1.4561081839459602</v>
      </c>
      <c r="AM46" s="107">
        <f ca="1">IFERROR(Volume*IF(AM$5=0,0,1)*IF(NewBusinessYear=1,0.5,1)*OFFSET(IFRS17_CF!AM46,0,-NewBusinessYear+1),0)</f>
        <v>0.88961436658915349</v>
      </c>
      <c r="AN46" s="107">
        <f ca="1">IFERROR(Volume*IF(AN$5=0,0,1)*IF(NewBusinessYear=1,0.5,1)*OFFSET(IFRS17_CF!AN46,0,-NewBusinessYear+1),0)</f>
        <v>1.210731909597502</v>
      </c>
      <c r="AO46" s="107">
        <f ca="1">IFERROR(Volume*IF(AO$5=0,0,1)*IF(NewBusinessYear=1,0.5,1)*OFFSET(IFRS17_CF!AO46,0,-NewBusinessYear+1),0)</f>
        <v>0</v>
      </c>
      <c r="AP46" s="107">
        <f ca="1">IFERROR(Volume*IF(AP$5=0,0,1)*IF(NewBusinessYear=1,0.5,1)*OFFSET(IFRS17_CF!AP46,0,-NewBusinessYear+1),0)</f>
        <v>0</v>
      </c>
      <c r="AQ46" s="107">
        <f ca="1">IFERROR(Volume*IF(AQ$5=0,0,1)*IF(NewBusinessYear=1,0.5,1)*OFFSET(IFRS17_CF!AQ46,0,-NewBusinessYear+1),0)</f>
        <v>0</v>
      </c>
      <c r="AR46" s="107">
        <f ca="1">IFERROR(Volume*IF(AR$5=0,0,1)*IF(NewBusinessYear=1,0.5,1)*OFFSET(IFRS17_CF!AR46,0,-NewBusinessYear+1),0)</f>
        <v>0</v>
      </c>
      <c r="AS46" s="107">
        <f ca="1">IFERROR(Volume*IF(AS$5=0,0,1)*IF(NewBusinessYear=1,0.5,1)*OFFSET(IFRS17_CF!AS46,0,-NewBusinessYear+1),0)</f>
        <v>0</v>
      </c>
      <c r="AT46" s="107">
        <f ca="1">IFERROR(Volume*IF(AT$5=0,0,1)*IF(NewBusinessYear=1,0.5,1)*OFFSET(IFRS17_CF!AT46,0,-NewBusinessYear+1),0)</f>
        <v>0</v>
      </c>
      <c r="AU46" s="107">
        <f ca="1">IFERROR(Volume*IF(AU$5=0,0,1)*IF(NewBusinessYear=1,0.5,1)*OFFSET(IFRS17_CF!AU46,0,-NewBusinessYear+1),0)</f>
        <v>0</v>
      </c>
      <c r="AV46" s="107">
        <f ca="1">IFERROR(Volume*IF(AV$5=0,0,1)*IF(NewBusinessYear=1,0.5,1)*OFFSET(IFRS17_CF!AV46,0,-NewBusinessYear+1),0)</f>
        <v>0</v>
      </c>
      <c r="AW46" s="107">
        <f ca="1">IFERROR(Volume*IF(AW$5=0,0,1)*IF(NewBusinessYear=1,0.5,1)*OFFSET(IFRS17_CF!AW46,0,-NewBusinessYear+1),0)</f>
        <v>0</v>
      </c>
      <c r="AX46" s="107">
        <f ca="1">IFERROR(Volume*IF(AX$5=0,0,1)*IF(NewBusinessYear=1,0.5,1)*OFFSET(IFRS17_CF!AX46,0,-NewBusinessYear+1),0)</f>
        <v>0</v>
      </c>
      <c r="AY46" s="107">
        <f ca="1">IFERROR(Volume*IF(AY$5=0,0,1)*IF(NewBusinessYear=1,0.5,1)*OFFSET(IFRS17_CF!AY46,0,-NewBusinessYear+1),0)</f>
        <v>0</v>
      </c>
      <c r="AZ46" s="107">
        <f ca="1">IFERROR(Volume*IF(AZ$5=0,0,1)*IF(NewBusinessYear=1,0.5,1)*OFFSET(IFRS17_CF!AZ46,0,-NewBusinessYear+1),0)</f>
        <v>0</v>
      </c>
      <c r="BA46" s="107">
        <f ca="1">IFERROR(Volume*IF(BA$5=0,0,1)*IF(NewBusinessYear=1,0.5,1)*OFFSET(IFRS17_CF!BA46,0,-NewBusinessYear+1),0)</f>
        <v>0</v>
      </c>
      <c r="BB46" s="107">
        <f ca="1">IFERROR(Volume*IF(BB$5=0,0,1)*IF(NewBusinessYear=1,0.5,1)*OFFSET(IFRS17_CF!BB46,0,-NewBusinessYear+1),0)</f>
        <v>0</v>
      </c>
      <c r="BC46" s="107">
        <f ca="1">IFERROR(Volume*IF(BC$5=0,0,1)*IF(NewBusinessYear=1,0.5,1)*OFFSET(IFRS17_CF!BC46,0,-NewBusinessYear+1),0)</f>
        <v>0</v>
      </c>
      <c r="BD46" s="107">
        <f ca="1">IFERROR(Volume*IF(BD$5=0,0,1)*IF(NewBusinessYear=1,0.5,1)*OFFSET(IFRS17_CF!BD46,0,-NewBusinessYear+1),0)</f>
        <v>0</v>
      </c>
      <c r="BE46" s="107">
        <f ca="1">IFERROR(Volume*IF(BE$5=0,0,1)*IF(NewBusinessYear=1,0.5,1)*OFFSET(IFRS17_CF!BE46,0,-NewBusinessYear+1),0)</f>
        <v>0</v>
      </c>
      <c r="BF46" s="107">
        <f ca="1">IFERROR(Volume*IF(BF$5=0,0,1)*IF(NewBusinessYear=1,0.5,1)*OFFSET(IFRS17_CF!BF46,0,-NewBusinessYear+1),0)</f>
        <v>0</v>
      </c>
      <c r="BG46" s="107">
        <f ca="1">IFERROR(Volume*IF(BG$5=0,0,1)*IF(NewBusinessYear=1,0.5,1)*OFFSET(IFRS17_CF!BG46,0,-NewBusinessYear+1),0)</f>
        <v>0</v>
      </c>
      <c r="BH46" s="107">
        <f ca="1">IFERROR(Volume*IF(BH$5=0,0,1)*IF(NewBusinessYear=1,0.5,1)*OFFSET(IFRS17_CF!BH46,0,-NewBusinessYear+1),0)</f>
        <v>0</v>
      </c>
      <c r="BI46" s="107">
        <f ca="1">IFERROR(Volume*IF(BI$5=0,0,1)*IF(NewBusinessYear=1,0.5,1)*OFFSET(IFRS17_CF!BI46,0,-NewBusinessYear+1),0)</f>
        <v>0</v>
      </c>
      <c r="BJ46" s="107">
        <f ca="1">IFERROR(Volume*IF(BJ$5=0,0,1)*IF(NewBusinessYear=1,0.5,1)*OFFSET(IFRS17_CF!BJ46,0,-NewBusinessYear+1),0)</f>
        <v>0</v>
      </c>
      <c r="BK46" s="107">
        <f ca="1">IFERROR(Volume*IF(BK$5=0,0,1)*IF(NewBusinessYear=1,0.5,1)*OFFSET(IFRS17_CF!BK46,0,-NewBusinessYear+1),0)</f>
        <v>0</v>
      </c>
      <c r="BL46" s="107">
        <f ca="1">IFERROR(Volume*IF(BL$5=0,0,1)*IF(NewBusinessYear=1,0.5,1)*OFFSET(IFRS17_CF!BL46,0,-NewBusinessYear+1),0)</f>
        <v>0</v>
      </c>
      <c r="BM46" s="107">
        <f ca="1">IFERROR(Volume*IF(BM$5=0,0,1)*IF(NewBusinessYear=1,0.5,1)*OFFSET(IFRS17_CF!BM46,0,-NewBusinessYear+1),0)</f>
        <v>0</v>
      </c>
      <c r="BN46" s="107">
        <f ca="1">IFERROR(Volume*IF(BN$5=0,0,1)*IF(NewBusinessYear=1,0.5,1)*OFFSET(IFRS17_CF!BN46,0,-NewBusinessYear+1),0)</f>
        <v>0</v>
      </c>
      <c r="BO46" s="107">
        <f ca="1">IFERROR(Volume*IF(BO$5=0,0,1)*IF(NewBusinessYear=1,0.5,1)*OFFSET(IFRS17_CF!BO46,0,-NewBusinessYear+1),0)</f>
        <v>0</v>
      </c>
      <c r="BP46" s="107">
        <f ca="1">IFERROR(Volume*IF(BP$5=0,0,1)*IF(NewBusinessYear=1,0.5,1)*OFFSET(IFRS17_CF!BP46,0,-NewBusinessYear+1),0)</f>
        <v>0</v>
      </c>
      <c r="BQ46" s="107">
        <f ca="1">IFERROR(Volume*IF(BQ$5=0,0,1)*IF(NewBusinessYear=1,0.5,1)*OFFSET(IFRS17_CF!BQ46,0,-NewBusinessYear+1),0)</f>
        <v>0</v>
      </c>
      <c r="BR46" s="107">
        <f ca="1">IFERROR(Volume*IF(BR$5=0,0,1)*IF(NewBusinessYear=1,0.5,1)*OFFSET(IFRS17_CF!BR46,0,-NewBusinessYear+1),0)</f>
        <v>0</v>
      </c>
      <c r="BS46" s="107">
        <f ca="1">IFERROR(Volume*IF(BS$5=0,0,1)*IF(NewBusinessYear=1,0.5,1)*OFFSET(IFRS17_CF!BS46,0,-NewBusinessYear+1),0)</f>
        <v>0</v>
      </c>
      <c r="BT46" s="107">
        <f ca="1">IFERROR(Volume*IF(BT$5=0,0,1)*IF(NewBusinessYear=1,0.5,1)*OFFSET(IFRS17_CF!BT46,0,-NewBusinessYear+1),0)</f>
        <v>0</v>
      </c>
      <c r="BU46" s="107">
        <f ca="1">IFERROR(Volume*IF(BU$5=0,0,1)*IF(NewBusinessYear=1,0.5,1)*OFFSET(IFRS17_CF!BU46,0,-NewBusinessYear+1),0)</f>
        <v>0</v>
      </c>
      <c r="BV46" s="107">
        <f ca="1">IFERROR(Volume*IF(BV$5=0,0,1)*IF(NewBusinessYear=1,0.5,1)*OFFSET(IFRS17_CF!BV46,0,-NewBusinessYear+1),0)</f>
        <v>0</v>
      </c>
      <c r="BW46" s="107">
        <f ca="1">IFERROR(Volume*IF(BW$5=0,0,1)*IF(NewBusinessYear=1,0.5,1)*OFFSET(IFRS17_CF!BW46,0,-NewBusinessYear+1),0)</f>
        <v>0</v>
      </c>
      <c r="BX46" s="107">
        <f ca="1">IFERROR(Volume*IF(BX$5=0,0,1)*IF(NewBusinessYear=1,0.5,1)*OFFSET(IFRS17_CF!BX46,0,-NewBusinessYear+1),0)</f>
        <v>0</v>
      </c>
      <c r="BY46" s="107">
        <f ca="1">IFERROR(Volume*IF(BY$5=0,0,1)*IF(NewBusinessYear=1,0.5,1)*OFFSET(IFRS17_CF!BY46,0,-NewBusinessYear+1),0)</f>
        <v>0</v>
      </c>
      <c r="BZ46" s="107">
        <f ca="1">IFERROR(Volume*IF(BZ$5=0,0,1)*IF(NewBusinessYear=1,0.5,1)*OFFSET(IFRS17_CF!BZ46,0,-NewBusinessYear+1),0)</f>
        <v>0</v>
      </c>
      <c r="CA46" s="107">
        <f ca="1">IFERROR(Volume*IF(CA$5=0,0,1)*IF(NewBusinessYear=1,0.5,1)*OFFSET(IFRS17_CF!CA46,0,-NewBusinessYear+1),0)</f>
        <v>0</v>
      </c>
      <c r="CB46" s="107">
        <f ca="1">IFERROR(Volume*IF(CB$5=0,0,1)*IF(NewBusinessYear=1,0.5,1)*OFFSET(IFRS17_CF!CB46,0,-NewBusinessYear+1),0)</f>
        <v>0</v>
      </c>
      <c r="CC46" s="107">
        <f ca="1">IFERROR(Volume*IF(CC$5=0,0,1)*IF(NewBusinessYear=1,0.5,1)*OFFSET(IFRS17_CF!CC46,0,-NewBusinessYear+1),0)</f>
        <v>0</v>
      </c>
      <c r="CD46" s="107">
        <f ca="1">IFERROR(Volume*IF(CD$5=0,0,1)*IF(NewBusinessYear=1,0.5,1)*OFFSET(IFRS17_CF!CD46,0,-NewBusinessYear+1),0)</f>
        <v>0</v>
      </c>
      <c r="CE46" s="107">
        <f ca="1">IFERROR(Volume*IF(CE$5=0,0,1)*IF(NewBusinessYear=1,0.5,1)*OFFSET(IFRS17_CF!CE46,0,-NewBusinessYear+1),0)</f>
        <v>0</v>
      </c>
      <c r="CF46" s="107">
        <f ca="1">IFERROR(Volume*IF(CF$5=0,0,1)*IF(NewBusinessYear=1,0.5,1)*OFFSET(IFRS17_CF!CF46,0,-NewBusinessYear+1),0)</f>
        <v>0</v>
      </c>
      <c r="CG46" s="107">
        <f ca="1">IFERROR(Volume*IF(CG$5=0,0,1)*IF(NewBusinessYear=1,0.5,1)*OFFSET(IFRS17_CF!CG46,0,-NewBusinessYear+1),0)</f>
        <v>0</v>
      </c>
      <c r="CH46" s="107">
        <f ca="1">IFERROR(Volume*IF(CH$5=0,0,1)*IF(NewBusinessYear=1,0.5,1)*OFFSET(IFRS17_CF!CH46,0,-NewBusinessYear+1),0)</f>
        <v>0</v>
      </c>
      <c r="CI46" s="107">
        <f ca="1">IFERROR(Volume*IF(CI$5=0,0,1)*IF(NewBusinessYear=1,0.5,1)*OFFSET(IFRS17_CF!CI46,0,-NewBusinessYear+1),0)</f>
        <v>0</v>
      </c>
      <c r="CJ46" s="107">
        <f ca="1">IFERROR(Volume*IF(CJ$5=0,0,1)*IF(NewBusinessYear=1,0.5,1)*OFFSET(IFRS17_CF!CJ46,0,-NewBusinessYear+1),0)</f>
        <v>0</v>
      </c>
      <c r="CK46" s="107">
        <f ca="1">IFERROR(Volume*IF(CK$5=0,0,1)*IF(NewBusinessYear=1,0.5,1)*OFFSET(IFRS17_CF!CK46,0,-NewBusinessYear+1),0)</f>
        <v>0</v>
      </c>
      <c r="CL46" s="107">
        <f ca="1">IFERROR(Volume*IF(CL$5=0,0,1)*IF(NewBusinessYear=1,0.5,1)*OFFSET(IFRS17_CF!CL46,0,-NewBusinessYear+1),0)</f>
        <v>0</v>
      </c>
      <c r="CM46" s="107">
        <f ca="1">IFERROR(Volume*IF(CM$5=0,0,1)*IF(NewBusinessYear=1,0.5,1)*OFFSET(IFRS17_CF!CM46,0,-NewBusinessYear+1),0)</f>
        <v>0</v>
      </c>
      <c r="CN46" s="107">
        <f ca="1">IFERROR(Volume*IF(CN$5=0,0,1)*IF(NewBusinessYear=1,0.5,1)*OFFSET(IFRS17_CF!CN46,0,-NewBusinessYear+1),0)</f>
        <v>0</v>
      </c>
      <c r="CO46" s="107">
        <f ca="1">IFERROR(Volume*IF(CO$5=0,0,1)*IF(NewBusinessYear=1,0.5,1)*OFFSET(IFRS17_CF!CO46,0,-NewBusinessYear+1),0)</f>
        <v>0</v>
      </c>
      <c r="CP46" s="107">
        <f ca="1">IFERROR(Volume*IF(CP$5=0,0,1)*IF(NewBusinessYear=1,0.5,1)*OFFSET(IFRS17_CF!CP46,0,-NewBusinessYear+1),0)</f>
        <v>0</v>
      </c>
      <c r="CQ46" s="107">
        <f ca="1">IFERROR(Volume*IF(CQ$5=0,0,1)*IF(NewBusinessYear=1,0.5,1)*OFFSET(IFRS17_CF!CQ46,0,-NewBusinessYear+1),0)</f>
        <v>0</v>
      </c>
      <c r="CR46" s="107">
        <f ca="1">IFERROR(Volume*IF(CR$5=0,0,1)*IF(NewBusinessYear=1,0.5,1)*OFFSET(IFRS17_CF!CR46,0,-NewBusinessYear+1),0)</f>
        <v>0</v>
      </c>
      <c r="CS46" s="107">
        <f ca="1">IFERROR(Volume*IF(CS$5=0,0,1)*IF(NewBusinessYear=1,0.5,1)*OFFSET(IFRS17_CF!CS46,0,-NewBusinessYear+1),0)</f>
        <v>0</v>
      </c>
      <c r="CT46" s="107">
        <f ca="1">IFERROR(Volume*IF(CT$5=0,0,1)*IF(NewBusinessYear=1,0.5,1)*OFFSET(IFRS17_CF!CT46,0,-NewBusinessYear+1),0)</f>
        <v>0</v>
      </c>
      <c r="CU46" s="107">
        <f ca="1">IFERROR(Volume*IF(CU$5=0,0,1)*IF(NewBusinessYear=1,0.5,1)*OFFSET(IFRS17_CF!CU46,0,-NewBusinessYear+1),0)</f>
        <v>0</v>
      </c>
      <c r="CV46" s="107">
        <f ca="1">IFERROR(Volume*IF(CV$5=0,0,1)*IF(NewBusinessYear=1,0.5,1)*OFFSET(IFRS17_CF!CV46,0,-NewBusinessYear+1),0)</f>
        <v>0</v>
      </c>
      <c r="CW46" s="107">
        <f ca="1">IFERROR(Volume*IF(CW$5=0,0,1)*IF(NewBusinessYear=1,0.5,1)*OFFSET(IFRS17_CF!CW46,0,-NewBusinessYear+1),0)</f>
        <v>0</v>
      </c>
      <c r="CX46" s="107">
        <f ca="1">IFERROR(Volume*IF(CX$5=0,0,1)*IF(NewBusinessYear=1,0.5,1)*OFFSET(IFRS17_CF!CX46,0,-NewBusinessYear+1),0)</f>
        <v>0</v>
      </c>
      <c r="CY46" s="107">
        <f ca="1">IFERROR(Volume*IF(CY$5=0,0,1)*IF(NewBusinessYear=1,0.5,1)*OFFSET(IFRS17_CF!CY46,0,-NewBusinessYear+1),0)</f>
        <v>0</v>
      </c>
      <c r="CZ46" s="107">
        <f ca="1">IFERROR(Volume*IF(CZ$5=0,0,1)*IF(NewBusinessYear=1,0.5,1)*OFFSET(IFRS17_CF!CZ46,0,-NewBusinessYear+1),0)</f>
        <v>0</v>
      </c>
      <c r="DA46" s="107">
        <f ca="1">IFERROR(Volume*IF(DA$5=0,0,1)*IF(NewBusinessYear=1,0.5,1)*OFFSET(IFRS17_CF!DA46,0,-NewBusinessYear+1),0)</f>
        <v>0</v>
      </c>
      <c r="DB46" s="107">
        <f ca="1">IFERROR(Volume*IF(DB$5=0,0,1)*IF(NewBusinessYear=1,0.5,1)*OFFSET(IFRS17_CF!DB46,0,-NewBusinessYear+1),0)</f>
        <v>0</v>
      </c>
      <c r="DC46" s="107">
        <f ca="1">IFERROR(Volume*IF(DC$5=0,0,1)*IF(NewBusinessYear=1,0.5,1)*OFFSET(IFRS17_CF!DC46,0,-NewBusinessYear+1),0)</f>
        <v>0</v>
      </c>
      <c r="DD46" s="107">
        <f ca="1">IFERROR(Volume*IF(DD$5=0,0,1)*IF(NewBusinessYear=1,0.5,1)*OFFSET(IFRS17_CF!DD46,0,-NewBusinessYear+1),0)</f>
        <v>0</v>
      </c>
      <c r="DE46" s="107">
        <f ca="1">IFERROR(Volume*IF(DE$5=0,0,1)*IF(NewBusinessYear=1,0.5,1)*OFFSET(IFRS17_CF!DE46,0,-NewBusinessYear+1),0)</f>
        <v>0</v>
      </c>
      <c r="DF46" s="107">
        <f ca="1">IFERROR(Volume*IF(DF$5=0,0,1)*IF(NewBusinessYear=1,0.5,1)*OFFSET(IFRS17_CF!DF46,0,-NewBusinessYear+1),0)</f>
        <v>0</v>
      </c>
      <c r="DG46" s="107">
        <f ca="1">IFERROR(Volume*IF(DG$5=0,0,1)*IF(NewBusinessYear=1,0.5,1)*OFFSET(IFRS17_CF!DG46,0,-NewBusinessYear+1),0)</f>
        <v>0</v>
      </c>
      <c r="DH46" s="107">
        <f ca="1">IFERROR(Volume*IF(DH$5=0,0,1)*IF(NewBusinessYear=1,0.5,1)*OFFSET(IFRS17_CF!DH46,0,-NewBusinessYear+1),0)</f>
        <v>0</v>
      </c>
      <c r="DI46" s="107">
        <f ca="1">IFERROR(Volume*IF(DI$5=0,0,1)*IF(NewBusinessYear=1,0.5,1)*OFFSET(IFRS17_CF!DI46,0,-NewBusinessYear+1),0)</f>
        <v>0</v>
      </c>
      <c r="DJ46" s="107">
        <f ca="1">IFERROR(Volume*IF(DJ$5=0,0,1)*IF(NewBusinessYear=1,0.5,1)*OFFSET(IFRS17_CF!DJ46,0,-NewBusinessYear+1),0)</f>
        <v>0</v>
      </c>
      <c r="DK46" s="107">
        <f ca="1">IFERROR(Volume*IF(DK$5=0,0,1)*IF(NewBusinessYear=1,0.5,1)*OFFSET(IFRS17_CF!DK46,0,-NewBusinessYear+1),0)</f>
        <v>0</v>
      </c>
      <c r="DL46" s="107">
        <f ca="1">IFERROR(Volume*IF(DL$5=0,0,1)*IF(NewBusinessYear=1,0.5,1)*OFFSET(IFRS17_CF!DL46,0,-NewBusinessYear+1),0)</f>
        <v>0</v>
      </c>
      <c r="DM46" s="107">
        <f ca="1">IFERROR(Volume*IF(DM$5=0,0,1)*IF(NewBusinessYear=1,0.5,1)*OFFSET(IFRS17_CF!DM46,0,-NewBusinessYear+1),0)</f>
        <v>0</v>
      </c>
      <c r="DN46" s="107">
        <f ca="1">IFERROR(Volume*IF(DN$5=0,0,1)*IF(NewBusinessYear=1,0.5,1)*OFFSET(IFRS17_CF!DN46,0,-NewBusinessYear+1),0)</f>
        <v>0</v>
      </c>
      <c r="DO46" s="107">
        <f ca="1">IFERROR(Volume*IF(DO$5=0,0,1)*IF(NewBusinessYear=1,0.5,1)*OFFSET(IFRS17_CF!DO46,0,-NewBusinessYear+1),0)</f>
        <v>0</v>
      </c>
      <c r="DP46" s="107">
        <f ca="1">IFERROR(Volume*IF(DP$5=0,0,1)*IF(NewBusinessYear=1,0.5,1)*OFFSET(IFRS17_CF!DP46,0,-NewBusinessYear+1),0)</f>
        <v>0</v>
      </c>
      <c r="DQ46" s="107">
        <f ca="1">IFERROR(Volume*IF(DQ$5=0,0,1)*IF(NewBusinessYear=1,0.5,1)*OFFSET(IFRS17_CF!DQ46,0,-NewBusinessYear+1),0)</f>
        <v>0</v>
      </c>
      <c r="DR46" s="107">
        <f ca="1">IFERROR(Volume*IF(DR$5=0,0,1)*IF(NewBusinessYear=1,0.5,1)*OFFSET(IFRS17_CF!DR46,0,-NewBusinessYear+1),0)</f>
        <v>0</v>
      </c>
      <c r="DS46" s="107">
        <f ca="1">IFERROR(Volume*IF(DS$5=0,0,1)*IF(NewBusinessYear=1,0.5,1)*OFFSET(IFRS17_CF!DS46,0,-NewBusinessYear+1),0)</f>
        <v>0</v>
      </c>
      <c r="DT46" s="107">
        <f ca="1">IFERROR(Volume*IF(DT$5=0,0,1)*IF(NewBusinessYear=1,0.5,1)*OFFSET(IFRS17_CF!DT46,0,-NewBusinessYear+1),0)</f>
        <v>0</v>
      </c>
      <c r="DU46" s="107">
        <f ca="1">IFERROR(Volume*IF(DU$5=0,0,1)*IF(NewBusinessYear=1,0.5,1)*OFFSET(IFRS17_CF!DU46,0,-NewBusinessYear+1),0)</f>
        <v>0</v>
      </c>
      <c r="DV46" s="107">
        <f ca="1">IFERROR(Volume*IF(DV$5=0,0,1)*IF(NewBusinessYear=1,0.5,1)*OFFSET(IFRS17_CF!DV46,0,-NewBusinessYear+1),0)</f>
        <v>0</v>
      </c>
      <c r="DW46" s="107">
        <f ca="1">IFERROR(Volume*IF(DW$5=0,0,1)*IF(NewBusinessYear=1,0.5,1)*OFFSET(IFRS17_CF!DW46,0,-NewBusinessYear+1),0)</f>
        <v>0</v>
      </c>
      <c r="DX46" s="107">
        <f ca="1">IFERROR(Volume*IF(DX$5=0,0,1)*IF(NewBusinessYear=1,0.5,1)*OFFSET(IFRS17_CF!DX46,0,-NewBusinessYear+1),0)</f>
        <v>0</v>
      </c>
      <c r="DY46" s="107">
        <f ca="1">IFERROR(Volume*IF(DY$5=0,0,1)*IF(NewBusinessYear=1,0.5,1)*OFFSET(IFRS17_CF!DY46,0,-NewBusinessYear+1),0)</f>
        <v>0</v>
      </c>
      <c r="DZ46" s="107">
        <f ca="1">IFERROR(Volume*IF(DZ$5=0,0,1)*IF(NewBusinessYear=1,0.5,1)*OFFSET(IFRS17_CF!DZ46,0,-NewBusinessYear+1),0)</f>
        <v>0</v>
      </c>
      <c r="EA46" s="107">
        <f ca="1">IFERROR(Volume*IF(EA$5=0,0,1)*IF(NewBusinessYear=1,0.5,1)*OFFSET(IFRS17_CF!EA46,0,-NewBusinessYear+1),0)</f>
        <v>0</v>
      </c>
      <c r="EB46" s="107">
        <f ca="1">IFERROR(Volume*IF(EB$5=0,0,1)*IF(NewBusinessYear=1,0.5,1)*OFFSET(IFRS17_CF!EB46,0,-NewBusinessYear+1),0)</f>
        <v>0</v>
      </c>
      <c r="EC46" s="107">
        <f ca="1">IFERROR(Volume*IF(EC$5=0,0,1)*IF(NewBusinessYear=1,0.5,1)*OFFSET(IFRS17_CF!EC46,0,-NewBusinessYear+1),0)</f>
        <v>0</v>
      </c>
      <c r="ED46" s="107">
        <f ca="1">IFERROR(Volume*IF(ED$5=0,0,1)*IF(NewBusinessYear=1,0.5,1)*OFFSET(IFRS17_CF!ED46,0,-NewBusinessYear+1),0)</f>
        <v>0</v>
      </c>
      <c r="EE46" s="107">
        <f ca="1">IFERROR(Volume*IF(EE$5=0,0,1)*IF(NewBusinessYear=1,0.5,1)*OFFSET(IFRS17_CF!EE46,0,-NewBusinessYear+1),0)</f>
        <v>0</v>
      </c>
      <c r="EF46" s="107">
        <f ca="1">IFERROR(Volume*IF(EF$5=0,0,1)*IF(NewBusinessYear=1,0.5,1)*OFFSET(IFRS17_CF!EF46,0,-NewBusinessYear+1),0)</f>
        <v>0</v>
      </c>
      <c r="EG46" s="107">
        <f ca="1">IFERROR(Volume*IF(EG$5=0,0,1)*IF(NewBusinessYear=1,0.5,1)*OFFSET(IFRS17_CF!EG46,0,-NewBusinessYear+1),0)</f>
        <v>0</v>
      </c>
      <c r="EH46" s="107">
        <f ca="1">IFERROR(Volume*IF(EH$5=0,0,1)*IF(NewBusinessYear=1,0.5,1)*OFFSET(IFRS17_CF!EH46,0,-NewBusinessYear+1),0)</f>
        <v>0</v>
      </c>
      <c r="EI46" s="107">
        <f ca="1">IFERROR(Volume*IF(EI$5=0,0,1)*IF(NewBusinessYear=1,0.5,1)*OFFSET(IFRS17_CF!EI46,0,-NewBusinessYear+1),0)</f>
        <v>0</v>
      </c>
      <c r="EJ46" s="107">
        <f ca="1">IFERROR(Volume*IF(EJ$5=0,0,1)*IF(NewBusinessYear=1,0.5,1)*OFFSET(IFRS17_CF!EJ46,0,-NewBusinessYear+1),0)</f>
        <v>0</v>
      </c>
      <c r="EK46" s="107">
        <f ca="1">IFERROR(Volume*IF(EK$5=0,0,1)*IF(NewBusinessYear=1,0.5,1)*OFFSET(IFRS17_CF!EK46,0,-NewBusinessYear+1),0)</f>
        <v>0</v>
      </c>
      <c r="EL46" s="107">
        <f ca="1">IFERROR(Volume*IF(EL$5=0,0,1)*IF(NewBusinessYear=1,0.5,1)*OFFSET(IFRS17_CF!EL46,0,-NewBusinessYear+1),0)</f>
        <v>0</v>
      </c>
      <c r="EM46" s="107">
        <f ca="1">IFERROR(Volume*IF(EM$5=0,0,1)*IF(NewBusinessYear=1,0.5,1)*OFFSET(IFRS17_CF!EM46,0,-NewBusinessYear+1),0)</f>
        <v>0</v>
      </c>
      <c r="EN46" s="107">
        <f ca="1">IFERROR(Volume*IF(EN$5=0,0,1)*IF(NewBusinessYear=1,0.5,1)*OFFSET(IFRS17_CF!EN46,0,-NewBusinessYear+1),0)</f>
        <v>0</v>
      </c>
      <c r="EO46" s="107">
        <f ca="1">IFERROR(Volume*IF(EO$5=0,0,1)*IF(NewBusinessYear=1,0.5,1)*OFFSET(IFRS17_CF!EO46,0,-NewBusinessYear+1),0)</f>
        <v>0</v>
      </c>
      <c r="EP46" s="107">
        <f ca="1">IFERROR(Volume*IF(EP$5=0,0,1)*IF(NewBusinessYear=1,0.5,1)*OFFSET(IFRS17_CF!EP46,0,-NewBusinessYear+1),0)</f>
        <v>0</v>
      </c>
      <c r="EQ46" s="107">
        <f ca="1">IFERROR(Volume*IF(EQ$5=0,0,1)*IF(NewBusinessYear=1,0.5,1)*OFFSET(IFRS17_CF!EQ46,0,-NewBusinessYear+1),0)</f>
        <v>0</v>
      </c>
      <c r="ER46" s="107">
        <f ca="1">IFERROR(Volume*IF(ER$5=0,0,1)*IF(NewBusinessYear=1,0.5,1)*OFFSET(IFRS17_CF!ER46,0,-NewBusinessYear+1),0)</f>
        <v>0</v>
      </c>
      <c r="ES46" s="107">
        <f ca="1">IFERROR(Volume*IF(ES$5=0,0,1)*IF(NewBusinessYear=1,0.5,1)*OFFSET(IFRS17_CF!ES46,0,-NewBusinessYear+1),0)</f>
        <v>0</v>
      </c>
      <c r="ET46" s="107">
        <f ca="1">IFERROR(Volume*IF(ET$5=0,0,1)*IF(NewBusinessYear=1,0.5,1)*OFFSET(IFRS17_CF!ET46,0,-NewBusinessYear+1),0)</f>
        <v>0</v>
      </c>
      <c r="EU46" s="107">
        <f ca="1">IFERROR(Volume*IF(EU$5=0,0,1)*IF(NewBusinessYear=1,0.5,1)*OFFSET(IFRS17_CF!EU46,0,-NewBusinessYear+1),0)</f>
        <v>0</v>
      </c>
      <c r="EV46" s="107">
        <f ca="1">IFERROR(Volume*IF(EV$5=0,0,1)*IF(NewBusinessYear=1,0.5,1)*OFFSET(IFRS17_CF!EV46,0,-NewBusinessYear+1),0)</f>
        <v>0</v>
      </c>
      <c r="EW46" s="107">
        <f ca="1">IFERROR(Volume*IF(EW$5=0,0,1)*IF(NewBusinessYear=1,0.5,1)*OFFSET(IFRS17_CF!EW46,0,-NewBusinessYear+1),0)</f>
        <v>0</v>
      </c>
      <c r="EX46" s="107">
        <f ca="1">IFERROR(Volume*IF(EX$5=0,0,1)*IF(NewBusinessYear=1,0.5,1)*OFFSET(IFRS17_CF!EX46,0,-NewBusinessYear+1),0)</f>
        <v>0</v>
      </c>
      <c r="EY46" s="107">
        <f ca="1">IFERROR(Volume*IF(EY$5=0,0,1)*IF(NewBusinessYear=1,0.5,1)*OFFSET(IFRS17_CF!EY46,0,-NewBusinessYear+1),0)</f>
        <v>0</v>
      </c>
      <c r="EZ46" s="107">
        <f ca="1">IFERROR(Volume*IF(EZ$5=0,0,1)*IF(NewBusinessYear=1,0.5,1)*OFFSET(IFRS17_CF!EZ46,0,-NewBusinessYear+1),0)</f>
        <v>0</v>
      </c>
      <c r="FA46" s="107">
        <f ca="1">IFERROR(Volume*IF(FA$5=0,0,1)*IF(NewBusinessYear=1,0.5,1)*OFFSET(IFRS17_CF!FA46,0,-NewBusinessYear+1),0)</f>
        <v>0</v>
      </c>
      <c r="FB46" s="107">
        <f ca="1">IFERROR(Volume*IF(FB$5=0,0,1)*IF(NewBusinessYear=1,0.5,1)*OFFSET(IFRS17_CF!FB46,0,-NewBusinessYear+1),0)</f>
        <v>0</v>
      </c>
      <c r="FC46" s="107">
        <f ca="1">IFERROR(Volume*IF(FC$5=0,0,1)*IF(NewBusinessYear=1,0.5,1)*OFFSET(IFRS17_CF!FC46,0,-NewBusinessYear+1),0)</f>
        <v>0</v>
      </c>
      <c r="FD46" s="107">
        <f ca="1">IFERROR(Volume*IF(FD$5=0,0,1)*IF(NewBusinessYear=1,0.5,1)*OFFSET(IFRS17_CF!FD46,0,-NewBusinessYear+1),0)</f>
        <v>0</v>
      </c>
      <c r="FE46" s="107">
        <f ca="1">IFERROR(Volume*IF(FE$5=0,0,1)*IF(NewBusinessYear=1,0.5,1)*OFFSET(IFRS17_CF!FE46,0,-NewBusinessYear+1),0)</f>
        <v>0</v>
      </c>
      <c r="FF46" s="107">
        <f ca="1">IFERROR(Volume*IF(FF$5=0,0,1)*IF(NewBusinessYear=1,0.5,1)*OFFSET(IFRS17_CF!FF46,0,-NewBusinessYear+1),0)</f>
        <v>0</v>
      </c>
      <c r="FG46" s="107">
        <f ca="1">IFERROR(Volume*IF(FG$5=0,0,1)*IF(NewBusinessYear=1,0.5,1)*OFFSET(IFRS17_CF!FG46,0,-NewBusinessYear+1),0)</f>
        <v>0</v>
      </c>
      <c r="FH46" s="107">
        <f ca="1">IFERROR(Volume*IF(FH$5=0,0,1)*IF(NewBusinessYear=1,0.5,1)*OFFSET(IFRS17_CF!FH46,0,-NewBusinessYear+1),0)</f>
        <v>0</v>
      </c>
      <c r="FI46" s="107">
        <f ca="1">IFERROR(Volume*IF(FI$5=0,0,1)*IF(NewBusinessYear=1,0.5,1)*OFFSET(IFRS17_CF!FI46,0,-NewBusinessYear+1),0)</f>
        <v>0</v>
      </c>
      <c r="FJ46" s="107">
        <f ca="1">IFERROR(Volume*IF(FJ$5=0,0,1)*IF(NewBusinessYear=1,0.5,1)*OFFSET(IFRS17_CF!FJ46,0,-NewBusinessYear+1),0)</f>
        <v>0</v>
      </c>
      <c r="FK46" s="107">
        <f ca="1">IFERROR(Volume*IF(FK$5=0,0,1)*IF(NewBusinessYear=1,0.5,1)*OFFSET(IFRS17_CF!FK46,0,-NewBusinessYear+1),0)</f>
        <v>0</v>
      </c>
      <c r="FL46" s="107">
        <f ca="1">IFERROR(Volume*IF(FL$5=0,0,1)*IF(NewBusinessYear=1,0.5,1)*OFFSET(IFRS17_CF!FL46,0,-NewBusinessYear+1),0)</f>
        <v>0</v>
      </c>
      <c r="FM46" s="107">
        <f ca="1">IFERROR(Volume*IF(FM$5=0,0,1)*IF(NewBusinessYear=1,0.5,1)*OFFSET(IFRS17_CF!FM46,0,-NewBusinessYear+1),0)</f>
        <v>0</v>
      </c>
      <c r="FN46" s="107">
        <f ca="1">IFERROR(Volume*IF(FN$5=0,0,1)*IF(NewBusinessYear=1,0.5,1)*OFFSET(IFRS17_CF!FN46,0,-NewBusinessYear+1),0)</f>
        <v>0</v>
      </c>
      <c r="FO46" s="107">
        <f ca="1">IFERROR(Volume*IF(FO$5=0,0,1)*IF(NewBusinessYear=1,0.5,1)*OFFSET(IFRS17_CF!FO46,0,-NewBusinessYear+1),0)</f>
        <v>0</v>
      </c>
      <c r="FP46" s="107">
        <f ca="1">IFERROR(Volume*IF(FP$5=0,0,1)*IF(NewBusinessYear=1,0.5,1)*OFFSET(IFRS17_CF!FP46,0,-NewBusinessYear+1),0)</f>
        <v>0</v>
      </c>
      <c r="FQ46" s="107">
        <f ca="1">IFERROR(Volume*IF(FQ$5=0,0,1)*IF(NewBusinessYear=1,0.5,1)*OFFSET(IFRS17_CF!FQ46,0,-NewBusinessYear+1),0)</f>
        <v>0</v>
      </c>
      <c r="FR46" s="107">
        <f ca="1">IFERROR(Volume*IF(FR$5=0,0,1)*IF(NewBusinessYear=1,0.5,1)*OFFSET(IFRS17_CF!FR46,0,-NewBusinessYear+1),0)</f>
        <v>0</v>
      </c>
      <c r="FS46" s="107">
        <f ca="1">IFERROR(Volume*IF(FS$5=0,0,1)*IF(NewBusinessYear=1,0.5,1)*OFFSET(IFRS17_CF!FS46,0,-NewBusinessYear+1),0)</f>
        <v>0</v>
      </c>
      <c r="FT46" s="107">
        <f ca="1">IFERROR(Volume*IF(FT$5=0,0,1)*IF(NewBusinessYear=1,0.5,1)*OFFSET(IFRS17_CF!FT46,0,-NewBusinessYear+1),0)</f>
        <v>0</v>
      </c>
      <c r="FU46" s="107">
        <f ca="1">IFERROR(Volume*IF(FU$5=0,0,1)*IF(NewBusinessYear=1,0.5,1)*OFFSET(IFRS17_CF!FU46,0,-NewBusinessYear+1),0)</f>
        <v>0</v>
      </c>
      <c r="FV46" s="107">
        <f ca="1">IFERROR(Volume*IF(FV$5=0,0,1)*IF(NewBusinessYear=1,0.5,1)*OFFSET(IFRS17_CF!FV46,0,-NewBusinessYear+1),0)</f>
        <v>0</v>
      </c>
      <c r="FW46" s="107">
        <f ca="1">IFERROR(Volume*IF(FW$5=0,0,1)*IF(NewBusinessYear=1,0.5,1)*OFFSET(IFRS17_CF!FW46,0,-NewBusinessYear+1),0)</f>
        <v>0</v>
      </c>
      <c r="FX46" s="107">
        <f ca="1">IFERROR(Volume*IF(FX$5=0,0,1)*IF(NewBusinessYear=1,0.5,1)*OFFSET(IFRS17_CF!FX46,0,-NewBusinessYear+1),0)</f>
        <v>0</v>
      </c>
      <c r="FY46" s="107">
        <f ca="1">IFERROR(Volume*IF(FY$5=0,0,1)*IF(NewBusinessYear=1,0.5,1)*OFFSET(IFRS17_CF!FY46,0,-NewBusinessYear+1),0)</f>
        <v>0</v>
      </c>
      <c r="FZ46" s="107">
        <f ca="1">IFERROR(Volume*IF(FZ$5=0,0,1)*IF(NewBusinessYear=1,0.5,1)*OFFSET(IFRS17_CF!FZ46,0,-NewBusinessYear+1),0)</f>
        <v>0</v>
      </c>
      <c r="GA46" s="107">
        <f ca="1">IFERROR(Volume*IF(GA$5=0,0,1)*IF(NewBusinessYear=1,0.5,1)*OFFSET(IFRS17_CF!GA46,0,-NewBusinessYear+1),0)</f>
        <v>0</v>
      </c>
      <c r="GB46" s="107">
        <f ca="1">IFERROR(Volume*IF(GB$5=0,0,1)*IF(NewBusinessYear=1,0.5,1)*OFFSET(IFRS17_CF!GB46,0,-NewBusinessYear+1),0)</f>
        <v>0</v>
      </c>
      <c r="GC46" s="107">
        <f ca="1">IFERROR(Volume*IF(GC$5=0,0,1)*IF(NewBusinessYear=1,0.5,1)*OFFSET(IFRS17_CF!GC46,0,-NewBusinessYear+1),0)</f>
        <v>0</v>
      </c>
      <c r="GD46" s="107">
        <f ca="1">IFERROR(Volume*IF(GD$5=0,0,1)*IF(NewBusinessYear=1,0.5,1)*OFFSET(IFRS17_CF!GD46,0,-NewBusinessYear+1),0)</f>
        <v>0</v>
      </c>
      <c r="GE46" s="107">
        <f ca="1">IFERROR(Volume*IF(GE$5=0,0,1)*IF(NewBusinessYear=1,0.5,1)*OFFSET(IFRS17_CF!GE46,0,-NewBusinessYear+1),0)</f>
        <v>0</v>
      </c>
      <c r="GF46" s="107">
        <f ca="1">IFERROR(Volume*IF(GF$5=0,0,1)*IF(NewBusinessYear=1,0.5,1)*OFFSET(IFRS17_CF!GF46,0,-NewBusinessYear+1),0)</f>
        <v>0</v>
      </c>
      <c r="GG46" s="107">
        <f ca="1">IFERROR(Volume*IF(GG$5=0,0,1)*IF(NewBusinessYear=1,0.5,1)*OFFSET(IFRS17_CF!GG46,0,-NewBusinessYear+1),0)</f>
        <v>0</v>
      </c>
      <c r="GH46" s="107">
        <f ca="1">IFERROR(Volume*IF(GH$5=0,0,1)*IF(NewBusinessYear=1,0.5,1)*OFFSET(IFRS17_CF!GH46,0,-NewBusinessYear+1),0)</f>
        <v>0</v>
      </c>
      <c r="GI46" s="107">
        <f ca="1">IFERROR(Volume*IF(GI$5=0,0,1)*IF(NewBusinessYear=1,0.5,1)*OFFSET(IFRS17_CF!GI46,0,-NewBusinessYear+1),0)</f>
        <v>0</v>
      </c>
      <c r="GJ46" s="107">
        <f ca="1">IFERROR(Volume*IF(GJ$5=0,0,1)*IF(NewBusinessYear=1,0.5,1)*OFFSET(IFRS17_CF!GJ46,0,-NewBusinessYear+1),0)</f>
        <v>0</v>
      </c>
    </row>
    <row r="47" spans="2:192" x14ac:dyDescent="0.3">
      <c r="C47" s="31" t="s">
        <v>158</v>
      </c>
      <c r="F47" s="107">
        <f ca="1">IFERROR(Volume*IF(F$5=0,0,1)*IF(NewBusinessYear=1,0.5,1)*OFFSET(IFRS17_CF!F47,0,-NewBusinessYear+1),0)</f>
        <v>0</v>
      </c>
      <c r="G47" s="107">
        <f ca="1">IFERROR(Volume*IF(G$5=0,0,1)*IF(NewBusinessYear=1,0.5,1)*OFFSET(IFRS17_CF!G47,0,-NewBusinessYear+1),0)</f>
        <v>0</v>
      </c>
      <c r="H47" s="107">
        <f ca="1">IFERROR(Volume*IF(H$5=0,0,1)*IF(NewBusinessYear=1,0.5,1)*OFFSET(IFRS17_CF!H47,0,-NewBusinessYear+1),0)</f>
        <v>0</v>
      </c>
      <c r="I47" s="107">
        <f ca="1">IFERROR(Volume*IF(I$5=0,0,1)*IF(NewBusinessYear=1,0.5,1)*OFFSET(IFRS17_CF!I47,0,-NewBusinessYear+1),0)</f>
        <v>0</v>
      </c>
      <c r="J47" s="107">
        <f ca="1">IFERROR(Volume*IF(J$5=0,0,1)*IF(NewBusinessYear=1,0.5,1)*OFFSET(IFRS17_CF!J47,0,-NewBusinessYear+1),0)</f>
        <v>0</v>
      </c>
      <c r="K47" s="107">
        <f ca="1">IFERROR(Volume*IF(K$5=0,0,1)*IF(NewBusinessYear=1,0.5,1)*OFFSET(IFRS17_CF!K47,0,-NewBusinessYear+1),0)</f>
        <v>0</v>
      </c>
      <c r="L47" s="107">
        <f ca="1">IFERROR(Volume*IF(L$5=0,0,1)*IF(NewBusinessYear=1,0.5,1)*OFFSET(IFRS17_CF!L47,0,-NewBusinessYear+1),0)</f>
        <v>0</v>
      </c>
      <c r="M47" s="107">
        <f ca="1">IFERROR(Volume*IF(M$5=0,0,1)*IF(NewBusinessYear=1,0.5,1)*OFFSET(IFRS17_CF!M47,0,-NewBusinessYear+1),0)</f>
        <v>0</v>
      </c>
      <c r="N47" s="107">
        <f ca="1">IFERROR(Volume*IF(N$5=0,0,1)*IF(NewBusinessYear=1,0.5,1)*OFFSET(IFRS17_CF!N47,0,-NewBusinessYear+1),0)</f>
        <v>0</v>
      </c>
      <c r="O47" s="107">
        <f ca="1">IFERROR(Volume*IF(O$5=0,0,1)*IF(NewBusinessYear=1,0.5,1)*OFFSET(IFRS17_CF!O47,0,-NewBusinessYear+1),0)</f>
        <v>325.64777675223507</v>
      </c>
      <c r="P47" s="107">
        <f ca="1">IFERROR(Volume*IF(P$5=0,0,1)*IF(NewBusinessYear=1,0.5,1)*OFFSET(IFRS17_CF!P47,0,-NewBusinessYear+1),0)</f>
        <v>104.48799726805255</v>
      </c>
      <c r="Q47" s="107">
        <f ca="1">IFERROR(Volume*IF(Q$5=0,0,1)*IF(NewBusinessYear=1,0.5,1)*OFFSET(IFRS17_CF!Q47,0,-NewBusinessYear+1),0)</f>
        <v>33.171607900616515</v>
      </c>
      <c r="R47" s="107">
        <f ca="1">IFERROR(Volume*IF(R$5=0,0,1)*IF(NewBusinessYear=1,0.5,1)*OFFSET(IFRS17_CF!R47,0,-NewBusinessYear+1),0)</f>
        <v>29.196020888301206</v>
      </c>
      <c r="S47" s="107">
        <f ca="1">IFERROR(Volume*IF(S$5=0,0,1)*IF(NewBusinessYear=1,0.5,1)*OFFSET(IFRS17_CF!S47,0,-NewBusinessYear+1),0)</f>
        <v>25.710385902152932</v>
      </c>
      <c r="T47" s="107">
        <f ca="1">IFERROR(Volume*IF(T$5=0,0,1)*IF(NewBusinessYear=1,0.5,1)*OFFSET(IFRS17_CF!T47,0,-NewBusinessYear+1),0)</f>
        <v>22.616053231825504</v>
      </c>
      <c r="U47" s="107">
        <f ca="1">IFERROR(Volume*IF(U$5=0,0,1)*IF(NewBusinessYear=1,0.5,1)*OFFSET(IFRS17_CF!U47,0,-NewBusinessYear+1),0)</f>
        <v>19.805149409898021</v>
      </c>
      <c r="V47" s="107">
        <f ca="1">IFERROR(Volume*IF(V$5=0,0,1)*IF(NewBusinessYear=1,0.5,1)*OFFSET(IFRS17_CF!V47,0,-NewBusinessYear+1),0)</f>
        <v>17.260218792870251</v>
      </c>
      <c r="W47" s="107">
        <f ca="1">IFERROR(Volume*IF(W$5=0,0,1)*IF(NewBusinessYear=1,0.5,1)*OFFSET(IFRS17_CF!W47,0,-NewBusinessYear+1),0)</f>
        <v>14.964086161398447</v>
      </c>
      <c r="X47" s="107">
        <f ca="1">IFERROR(Volume*IF(X$5=0,0,1)*IF(NewBusinessYear=1,0.5,1)*OFFSET(IFRS17_CF!X47,0,-NewBusinessYear+1),0)</f>
        <v>12.899174184483984</v>
      </c>
      <c r="Y47" s="107">
        <f ca="1">IFERROR(Volume*IF(Y$5=0,0,1)*IF(NewBusinessYear=1,0.5,1)*OFFSET(IFRS17_CF!Y47,0,-NewBusinessYear+1),0)</f>
        <v>11.048334882754471</v>
      </c>
      <c r="Z47" s="107">
        <f ca="1">IFERROR(Volume*IF(Z$5=0,0,1)*IF(NewBusinessYear=1,0.5,1)*OFFSET(IFRS17_CF!Z47,0,-NewBusinessYear+1),0)</f>
        <v>9.3386686827229806</v>
      </c>
      <c r="AA47" s="107">
        <f ca="1">IFERROR(Volume*IF(AA$5=0,0,1)*IF(NewBusinessYear=1,0.5,1)*OFFSET(IFRS17_CF!AA47,0,-NewBusinessYear+1),0)</f>
        <v>7.7738000125807227</v>
      </c>
      <c r="AB47" s="107">
        <f ca="1">IFERROR(Volume*IF(AB$5=0,0,1)*IF(NewBusinessYear=1,0.5,1)*OFFSET(IFRS17_CF!AB47,0,-NewBusinessYear+1),0)</f>
        <v>6.3575992000356951</v>
      </c>
      <c r="AC47" s="107">
        <f ca="1">IFERROR(Volume*IF(AC$5=0,0,1)*IF(NewBusinessYear=1,0.5,1)*OFFSET(IFRS17_CF!AC47,0,-NewBusinessYear+1),0)</f>
        <v>5.0936170398783958</v>
      </c>
      <c r="AD47" s="107">
        <f ca="1">IFERROR(Volume*IF(AD$5=0,0,1)*IF(NewBusinessYear=1,0.5,1)*OFFSET(IFRS17_CF!AD47,0,-NewBusinessYear+1),0)</f>
        <v>3.9844014231480567</v>
      </c>
      <c r="AE47" s="107">
        <f ca="1">IFERROR(Volume*IF(AE$5=0,0,1)*IF(NewBusinessYear=1,0.5,1)*OFFSET(IFRS17_CF!AE47,0,-NewBusinessYear+1),0)</f>
        <v>3.0307269999501605</v>
      </c>
      <c r="AF47" s="107">
        <f ca="1">IFERROR(Volume*IF(AF$5=0,0,1)*IF(NewBusinessYear=1,0.5,1)*OFFSET(IFRS17_CF!AF47,0,-NewBusinessYear+1),0)</f>
        <v>2.2307991847489084</v>
      </c>
      <c r="AG47" s="107">
        <f ca="1">IFERROR(Volume*IF(AG$5=0,0,1)*IF(NewBusinessYear=1,0.5,1)*OFFSET(IFRS17_CF!AG47,0,-NewBusinessYear+1),0)</f>
        <v>1.5795289415053602</v>
      </c>
      <c r="AH47" s="107">
        <f ca="1">IFERROR(Volume*IF(AH$5=0,0,1)*IF(NewBusinessYear=1,0.5,1)*OFFSET(IFRS17_CF!AH47,0,-NewBusinessYear+1),0)</f>
        <v>1.0680081202296579</v>
      </c>
      <c r="AI47" s="107">
        <f ca="1">IFERROR(Volume*IF(AI$5=0,0,1)*IF(NewBusinessYear=1,0.5,1)*OFFSET(IFRS17_CF!AI47,0,-NewBusinessYear+1),0)</f>
        <v>0.68333525482214219</v>
      </c>
      <c r="AJ47" s="107">
        <f ca="1">IFERROR(Volume*IF(AJ$5=0,0,1)*IF(NewBusinessYear=1,0.5,1)*OFFSET(IFRS17_CF!AJ47,0,-NewBusinessYear+1),0)</f>
        <v>0.42216621251088365</v>
      </c>
      <c r="AK47" s="107">
        <f ca="1">IFERROR(Volume*IF(AK$5=0,0,1)*IF(NewBusinessYear=1,0.5,1)*OFFSET(IFRS17_CF!AK47,0,-NewBusinessYear+1),0)</f>
        <v>0.25217160243739212</v>
      </c>
      <c r="AL47" s="107">
        <f ca="1">IFERROR(Volume*IF(AL$5=0,0,1)*IF(NewBusinessYear=1,0.5,1)*OFFSET(IFRS17_CF!AL47,0,-NewBusinessYear+1),0)</f>
        <v>0.14540411578843257</v>
      </c>
      <c r="AM47" s="107">
        <f ca="1">IFERROR(Volume*IF(AM$5=0,0,1)*IF(NewBusinessYear=1,0.5,1)*OFFSET(IFRS17_CF!AM47,0,-NewBusinessYear+1),0)</f>
        <v>8.0715460639833467E-2</v>
      </c>
      <c r="AN47" s="107">
        <f ca="1">IFERROR(Volume*IF(AN$5=0,0,1)*IF(NewBusinessYear=1,0.5,1)*OFFSET(IFRS17_CF!AN47,0,-NewBusinessYear+1),0)</f>
        <v>0</v>
      </c>
      <c r="AO47" s="107">
        <f ca="1">IFERROR(Volume*IF(AO$5=0,0,1)*IF(NewBusinessYear=1,0.5,1)*OFFSET(IFRS17_CF!AO47,0,-NewBusinessYear+1),0)</f>
        <v>0</v>
      </c>
      <c r="AP47" s="107">
        <f ca="1">IFERROR(Volume*IF(AP$5=0,0,1)*IF(NewBusinessYear=1,0.5,1)*OFFSET(IFRS17_CF!AP47,0,-NewBusinessYear+1),0)</f>
        <v>0</v>
      </c>
      <c r="AQ47" s="107">
        <f ca="1">IFERROR(Volume*IF(AQ$5=0,0,1)*IF(NewBusinessYear=1,0.5,1)*OFFSET(IFRS17_CF!AQ47,0,-NewBusinessYear+1),0)</f>
        <v>0</v>
      </c>
      <c r="AR47" s="107">
        <f ca="1">IFERROR(Volume*IF(AR$5=0,0,1)*IF(NewBusinessYear=1,0.5,1)*OFFSET(IFRS17_CF!AR47,0,-NewBusinessYear+1),0)</f>
        <v>0</v>
      </c>
      <c r="AS47" s="107">
        <f ca="1">IFERROR(Volume*IF(AS$5=0,0,1)*IF(NewBusinessYear=1,0.5,1)*OFFSET(IFRS17_CF!AS47,0,-NewBusinessYear+1),0)</f>
        <v>0</v>
      </c>
      <c r="AT47" s="107">
        <f ca="1">IFERROR(Volume*IF(AT$5=0,0,1)*IF(NewBusinessYear=1,0.5,1)*OFFSET(IFRS17_CF!AT47,0,-NewBusinessYear+1),0)</f>
        <v>0</v>
      </c>
      <c r="AU47" s="107">
        <f ca="1">IFERROR(Volume*IF(AU$5=0,0,1)*IF(NewBusinessYear=1,0.5,1)*OFFSET(IFRS17_CF!AU47,0,-NewBusinessYear+1),0)</f>
        <v>0</v>
      </c>
      <c r="AV47" s="107">
        <f ca="1">IFERROR(Volume*IF(AV$5=0,0,1)*IF(NewBusinessYear=1,0.5,1)*OFFSET(IFRS17_CF!AV47,0,-NewBusinessYear+1),0)</f>
        <v>0</v>
      </c>
      <c r="AW47" s="107">
        <f ca="1">IFERROR(Volume*IF(AW$5=0,0,1)*IF(NewBusinessYear=1,0.5,1)*OFFSET(IFRS17_CF!AW47,0,-NewBusinessYear+1),0)</f>
        <v>0</v>
      </c>
      <c r="AX47" s="107">
        <f ca="1">IFERROR(Volume*IF(AX$5=0,0,1)*IF(NewBusinessYear=1,0.5,1)*OFFSET(IFRS17_CF!AX47,0,-NewBusinessYear+1),0)</f>
        <v>0</v>
      </c>
      <c r="AY47" s="107">
        <f ca="1">IFERROR(Volume*IF(AY$5=0,0,1)*IF(NewBusinessYear=1,0.5,1)*OFFSET(IFRS17_CF!AY47,0,-NewBusinessYear+1),0)</f>
        <v>0</v>
      </c>
      <c r="AZ47" s="107">
        <f ca="1">IFERROR(Volume*IF(AZ$5=0,0,1)*IF(NewBusinessYear=1,0.5,1)*OFFSET(IFRS17_CF!AZ47,0,-NewBusinessYear+1),0)</f>
        <v>0</v>
      </c>
      <c r="BA47" s="107">
        <f ca="1">IFERROR(Volume*IF(BA$5=0,0,1)*IF(NewBusinessYear=1,0.5,1)*OFFSET(IFRS17_CF!BA47,0,-NewBusinessYear+1),0)</f>
        <v>0</v>
      </c>
      <c r="BB47" s="107">
        <f ca="1">IFERROR(Volume*IF(BB$5=0,0,1)*IF(NewBusinessYear=1,0.5,1)*OFFSET(IFRS17_CF!BB47,0,-NewBusinessYear+1),0)</f>
        <v>0</v>
      </c>
      <c r="BC47" s="107">
        <f ca="1">IFERROR(Volume*IF(BC$5=0,0,1)*IF(NewBusinessYear=1,0.5,1)*OFFSET(IFRS17_CF!BC47,0,-NewBusinessYear+1),0)</f>
        <v>0</v>
      </c>
      <c r="BD47" s="107">
        <f ca="1">IFERROR(Volume*IF(BD$5=0,0,1)*IF(NewBusinessYear=1,0.5,1)*OFFSET(IFRS17_CF!BD47,0,-NewBusinessYear+1),0)</f>
        <v>0</v>
      </c>
      <c r="BE47" s="107">
        <f ca="1">IFERROR(Volume*IF(BE$5=0,0,1)*IF(NewBusinessYear=1,0.5,1)*OFFSET(IFRS17_CF!BE47,0,-NewBusinessYear+1),0)</f>
        <v>0</v>
      </c>
      <c r="BF47" s="107">
        <f ca="1">IFERROR(Volume*IF(BF$5=0,0,1)*IF(NewBusinessYear=1,0.5,1)*OFFSET(IFRS17_CF!BF47,0,-NewBusinessYear+1),0)</f>
        <v>0</v>
      </c>
      <c r="BG47" s="107">
        <f ca="1">IFERROR(Volume*IF(BG$5=0,0,1)*IF(NewBusinessYear=1,0.5,1)*OFFSET(IFRS17_CF!BG47,0,-NewBusinessYear+1),0)</f>
        <v>0</v>
      </c>
      <c r="BH47" s="107">
        <f ca="1">IFERROR(Volume*IF(BH$5=0,0,1)*IF(NewBusinessYear=1,0.5,1)*OFFSET(IFRS17_CF!BH47,0,-NewBusinessYear+1),0)</f>
        <v>0</v>
      </c>
      <c r="BI47" s="107">
        <f ca="1">IFERROR(Volume*IF(BI$5=0,0,1)*IF(NewBusinessYear=1,0.5,1)*OFFSET(IFRS17_CF!BI47,0,-NewBusinessYear+1),0)</f>
        <v>0</v>
      </c>
      <c r="BJ47" s="107">
        <f ca="1">IFERROR(Volume*IF(BJ$5=0,0,1)*IF(NewBusinessYear=1,0.5,1)*OFFSET(IFRS17_CF!BJ47,0,-NewBusinessYear+1),0)</f>
        <v>0</v>
      </c>
      <c r="BK47" s="107">
        <f ca="1">IFERROR(Volume*IF(BK$5=0,0,1)*IF(NewBusinessYear=1,0.5,1)*OFFSET(IFRS17_CF!BK47,0,-NewBusinessYear+1),0)</f>
        <v>0</v>
      </c>
      <c r="BL47" s="107">
        <f ca="1">IFERROR(Volume*IF(BL$5=0,0,1)*IF(NewBusinessYear=1,0.5,1)*OFFSET(IFRS17_CF!BL47,0,-NewBusinessYear+1),0)</f>
        <v>0</v>
      </c>
      <c r="BM47" s="107">
        <f ca="1">IFERROR(Volume*IF(BM$5=0,0,1)*IF(NewBusinessYear=1,0.5,1)*OFFSET(IFRS17_CF!BM47,0,-NewBusinessYear+1),0)</f>
        <v>0</v>
      </c>
      <c r="BN47" s="107">
        <f ca="1">IFERROR(Volume*IF(BN$5=0,0,1)*IF(NewBusinessYear=1,0.5,1)*OFFSET(IFRS17_CF!BN47,0,-NewBusinessYear+1),0)</f>
        <v>0</v>
      </c>
      <c r="BO47" s="107">
        <f ca="1">IFERROR(Volume*IF(BO$5=0,0,1)*IF(NewBusinessYear=1,0.5,1)*OFFSET(IFRS17_CF!BO47,0,-NewBusinessYear+1),0)</f>
        <v>0</v>
      </c>
      <c r="BP47" s="107">
        <f ca="1">IFERROR(Volume*IF(BP$5=0,0,1)*IF(NewBusinessYear=1,0.5,1)*OFFSET(IFRS17_CF!BP47,0,-NewBusinessYear+1),0)</f>
        <v>0</v>
      </c>
      <c r="BQ47" s="107">
        <f ca="1">IFERROR(Volume*IF(BQ$5=0,0,1)*IF(NewBusinessYear=1,0.5,1)*OFFSET(IFRS17_CF!BQ47,0,-NewBusinessYear+1),0)</f>
        <v>0</v>
      </c>
      <c r="BR47" s="107">
        <f ca="1">IFERROR(Volume*IF(BR$5=0,0,1)*IF(NewBusinessYear=1,0.5,1)*OFFSET(IFRS17_CF!BR47,0,-NewBusinessYear+1),0)</f>
        <v>0</v>
      </c>
      <c r="BS47" s="107">
        <f ca="1">IFERROR(Volume*IF(BS$5=0,0,1)*IF(NewBusinessYear=1,0.5,1)*OFFSET(IFRS17_CF!BS47,0,-NewBusinessYear+1),0)</f>
        <v>0</v>
      </c>
      <c r="BT47" s="107">
        <f ca="1">IFERROR(Volume*IF(BT$5=0,0,1)*IF(NewBusinessYear=1,0.5,1)*OFFSET(IFRS17_CF!BT47,0,-NewBusinessYear+1),0)</f>
        <v>0</v>
      </c>
      <c r="BU47" s="107">
        <f ca="1">IFERROR(Volume*IF(BU$5=0,0,1)*IF(NewBusinessYear=1,0.5,1)*OFFSET(IFRS17_CF!BU47,0,-NewBusinessYear+1),0)</f>
        <v>0</v>
      </c>
      <c r="BV47" s="107">
        <f ca="1">IFERROR(Volume*IF(BV$5=0,0,1)*IF(NewBusinessYear=1,0.5,1)*OFFSET(IFRS17_CF!BV47,0,-NewBusinessYear+1),0)</f>
        <v>0</v>
      </c>
      <c r="BW47" s="107">
        <f ca="1">IFERROR(Volume*IF(BW$5=0,0,1)*IF(NewBusinessYear=1,0.5,1)*OFFSET(IFRS17_CF!BW47,0,-NewBusinessYear+1),0)</f>
        <v>0</v>
      </c>
      <c r="BX47" s="107">
        <f ca="1">IFERROR(Volume*IF(BX$5=0,0,1)*IF(NewBusinessYear=1,0.5,1)*OFFSET(IFRS17_CF!BX47,0,-NewBusinessYear+1),0)</f>
        <v>0</v>
      </c>
      <c r="BY47" s="107">
        <f ca="1">IFERROR(Volume*IF(BY$5=0,0,1)*IF(NewBusinessYear=1,0.5,1)*OFFSET(IFRS17_CF!BY47,0,-NewBusinessYear+1),0)</f>
        <v>0</v>
      </c>
      <c r="BZ47" s="107">
        <f ca="1">IFERROR(Volume*IF(BZ$5=0,0,1)*IF(NewBusinessYear=1,0.5,1)*OFFSET(IFRS17_CF!BZ47,0,-NewBusinessYear+1),0)</f>
        <v>0</v>
      </c>
      <c r="CA47" s="107">
        <f ca="1">IFERROR(Volume*IF(CA$5=0,0,1)*IF(NewBusinessYear=1,0.5,1)*OFFSET(IFRS17_CF!CA47,0,-NewBusinessYear+1),0)</f>
        <v>0</v>
      </c>
      <c r="CB47" s="107">
        <f ca="1">IFERROR(Volume*IF(CB$5=0,0,1)*IF(NewBusinessYear=1,0.5,1)*OFFSET(IFRS17_CF!CB47,0,-NewBusinessYear+1),0)</f>
        <v>0</v>
      </c>
      <c r="CC47" s="107">
        <f ca="1">IFERROR(Volume*IF(CC$5=0,0,1)*IF(NewBusinessYear=1,0.5,1)*OFFSET(IFRS17_CF!CC47,0,-NewBusinessYear+1),0)</f>
        <v>0</v>
      </c>
      <c r="CD47" s="107">
        <f ca="1">IFERROR(Volume*IF(CD$5=0,0,1)*IF(NewBusinessYear=1,0.5,1)*OFFSET(IFRS17_CF!CD47,0,-NewBusinessYear+1),0)</f>
        <v>0</v>
      </c>
      <c r="CE47" s="107">
        <f ca="1">IFERROR(Volume*IF(CE$5=0,0,1)*IF(NewBusinessYear=1,0.5,1)*OFFSET(IFRS17_CF!CE47,0,-NewBusinessYear+1),0)</f>
        <v>0</v>
      </c>
      <c r="CF47" s="107">
        <f ca="1">IFERROR(Volume*IF(CF$5=0,0,1)*IF(NewBusinessYear=1,0.5,1)*OFFSET(IFRS17_CF!CF47,0,-NewBusinessYear+1),0)</f>
        <v>0</v>
      </c>
      <c r="CG47" s="107">
        <f ca="1">IFERROR(Volume*IF(CG$5=0,0,1)*IF(NewBusinessYear=1,0.5,1)*OFFSET(IFRS17_CF!CG47,0,-NewBusinessYear+1),0)</f>
        <v>0</v>
      </c>
      <c r="CH47" s="107">
        <f ca="1">IFERROR(Volume*IF(CH$5=0,0,1)*IF(NewBusinessYear=1,0.5,1)*OFFSET(IFRS17_CF!CH47,0,-NewBusinessYear+1),0)</f>
        <v>0</v>
      </c>
      <c r="CI47" s="107">
        <f ca="1">IFERROR(Volume*IF(CI$5=0,0,1)*IF(NewBusinessYear=1,0.5,1)*OFFSET(IFRS17_CF!CI47,0,-NewBusinessYear+1),0)</f>
        <v>0</v>
      </c>
      <c r="CJ47" s="107">
        <f ca="1">IFERROR(Volume*IF(CJ$5=0,0,1)*IF(NewBusinessYear=1,0.5,1)*OFFSET(IFRS17_CF!CJ47,0,-NewBusinessYear+1),0)</f>
        <v>0</v>
      </c>
      <c r="CK47" s="107">
        <f ca="1">IFERROR(Volume*IF(CK$5=0,0,1)*IF(NewBusinessYear=1,0.5,1)*OFFSET(IFRS17_CF!CK47,0,-NewBusinessYear+1),0)</f>
        <v>0</v>
      </c>
      <c r="CL47" s="107">
        <f ca="1">IFERROR(Volume*IF(CL$5=0,0,1)*IF(NewBusinessYear=1,0.5,1)*OFFSET(IFRS17_CF!CL47,0,-NewBusinessYear+1),0)</f>
        <v>0</v>
      </c>
      <c r="CM47" s="107">
        <f ca="1">IFERROR(Volume*IF(CM$5=0,0,1)*IF(NewBusinessYear=1,0.5,1)*OFFSET(IFRS17_CF!CM47,0,-NewBusinessYear+1),0)</f>
        <v>0</v>
      </c>
      <c r="CN47" s="107">
        <f ca="1">IFERROR(Volume*IF(CN$5=0,0,1)*IF(NewBusinessYear=1,0.5,1)*OFFSET(IFRS17_CF!CN47,0,-NewBusinessYear+1),0)</f>
        <v>0</v>
      </c>
      <c r="CO47" s="107">
        <f ca="1">IFERROR(Volume*IF(CO$5=0,0,1)*IF(NewBusinessYear=1,0.5,1)*OFFSET(IFRS17_CF!CO47,0,-NewBusinessYear+1),0)</f>
        <v>0</v>
      </c>
      <c r="CP47" s="107">
        <f ca="1">IFERROR(Volume*IF(CP$5=0,0,1)*IF(NewBusinessYear=1,0.5,1)*OFFSET(IFRS17_CF!CP47,0,-NewBusinessYear+1),0)</f>
        <v>0</v>
      </c>
      <c r="CQ47" s="107">
        <f ca="1">IFERROR(Volume*IF(CQ$5=0,0,1)*IF(NewBusinessYear=1,0.5,1)*OFFSET(IFRS17_CF!CQ47,0,-NewBusinessYear+1),0)</f>
        <v>0</v>
      </c>
      <c r="CR47" s="107">
        <f ca="1">IFERROR(Volume*IF(CR$5=0,0,1)*IF(NewBusinessYear=1,0.5,1)*OFFSET(IFRS17_CF!CR47,0,-NewBusinessYear+1),0)</f>
        <v>0</v>
      </c>
      <c r="CS47" s="107">
        <f ca="1">IFERROR(Volume*IF(CS$5=0,0,1)*IF(NewBusinessYear=1,0.5,1)*OFFSET(IFRS17_CF!CS47,0,-NewBusinessYear+1),0)</f>
        <v>0</v>
      </c>
      <c r="CT47" s="107">
        <f ca="1">IFERROR(Volume*IF(CT$5=0,0,1)*IF(NewBusinessYear=1,0.5,1)*OFFSET(IFRS17_CF!CT47,0,-NewBusinessYear+1),0)</f>
        <v>0</v>
      </c>
      <c r="CU47" s="107">
        <f ca="1">IFERROR(Volume*IF(CU$5=0,0,1)*IF(NewBusinessYear=1,0.5,1)*OFFSET(IFRS17_CF!CU47,0,-NewBusinessYear+1),0)</f>
        <v>0</v>
      </c>
      <c r="CV47" s="107">
        <f ca="1">IFERROR(Volume*IF(CV$5=0,0,1)*IF(NewBusinessYear=1,0.5,1)*OFFSET(IFRS17_CF!CV47,0,-NewBusinessYear+1),0)</f>
        <v>0</v>
      </c>
      <c r="CW47" s="107">
        <f ca="1">IFERROR(Volume*IF(CW$5=0,0,1)*IF(NewBusinessYear=1,0.5,1)*OFFSET(IFRS17_CF!CW47,0,-NewBusinessYear+1),0)</f>
        <v>0</v>
      </c>
      <c r="CX47" s="107">
        <f ca="1">IFERROR(Volume*IF(CX$5=0,0,1)*IF(NewBusinessYear=1,0.5,1)*OFFSET(IFRS17_CF!CX47,0,-NewBusinessYear+1),0)</f>
        <v>0</v>
      </c>
      <c r="CY47" s="107">
        <f ca="1">IFERROR(Volume*IF(CY$5=0,0,1)*IF(NewBusinessYear=1,0.5,1)*OFFSET(IFRS17_CF!CY47,0,-NewBusinessYear+1),0)</f>
        <v>0</v>
      </c>
      <c r="CZ47" s="107">
        <f ca="1">IFERROR(Volume*IF(CZ$5=0,0,1)*IF(NewBusinessYear=1,0.5,1)*OFFSET(IFRS17_CF!CZ47,0,-NewBusinessYear+1),0)</f>
        <v>0</v>
      </c>
      <c r="DA47" s="107">
        <f ca="1">IFERROR(Volume*IF(DA$5=0,0,1)*IF(NewBusinessYear=1,0.5,1)*OFFSET(IFRS17_CF!DA47,0,-NewBusinessYear+1),0)</f>
        <v>0</v>
      </c>
      <c r="DB47" s="107">
        <f ca="1">IFERROR(Volume*IF(DB$5=0,0,1)*IF(NewBusinessYear=1,0.5,1)*OFFSET(IFRS17_CF!DB47,0,-NewBusinessYear+1),0)</f>
        <v>0</v>
      </c>
      <c r="DC47" s="107">
        <f ca="1">IFERROR(Volume*IF(DC$5=0,0,1)*IF(NewBusinessYear=1,0.5,1)*OFFSET(IFRS17_CF!DC47,0,-NewBusinessYear+1),0)</f>
        <v>0</v>
      </c>
      <c r="DD47" s="107">
        <f ca="1">IFERROR(Volume*IF(DD$5=0,0,1)*IF(NewBusinessYear=1,0.5,1)*OFFSET(IFRS17_CF!DD47,0,-NewBusinessYear+1),0)</f>
        <v>0</v>
      </c>
      <c r="DE47" s="107">
        <f ca="1">IFERROR(Volume*IF(DE$5=0,0,1)*IF(NewBusinessYear=1,0.5,1)*OFFSET(IFRS17_CF!DE47,0,-NewBusinessYear+1),0)</f>
        <v>0</v>
      </c>
      <c r="DF47" s="107">
        <f ca="1">IFERROR(Volume*IF(DF$5=0,0,1)*IF(NewBusinessYear=1,0.5,1)*OFFSET(IFRS17_CF!DF47,0,-NewBusinessYear+1),0)</f>
        <v>0</v>
      </c>
      <c r="DG47" s="107">
        <f ca="1">IFERROR(Volume*IF(DG$5=0,0,1)*IF(NewBusinessYear=1,0.5,1)*OFFSET(IFRS17_CF!DG47,0,-NewBusinessYear+1),0)</f>
        <v>0</v>
      </c>
      <c r="DH47" s="107">
        <f ca="1">IFERROR(Volume*IF(DH$5=0,0,1)*IF(NewBusinessYear=1,0.5,1)*OFFSET(IFRS17_CF!DH47,0,-NewBusinessYear+1),0)</f>
        <v>0</v>
      </c>
      <c r="DI47" s="107">
        <f ca="1">IFERROR(Volume*IF(DI$5=0,0,1)*IF(NewBusinessYear=1,0.5,1)*OFFSET(IFRS17_CF!DI47,0,-NewBusinessYear+1),0)</f>
        <v>0</v>
      </c>
      <c r="DJ47" s="107">
        <f ca="1">IFERROR(Volume*IF(DJ$5=0,0,1)*IF(NewBusinessYear=1,0.5,1)*OFFSET(IFRS17_CF!DJ47,0,-NewBusinessYear+1),0)</f>
        <v>0</v>
      </c>
      <c r="DK47" s="107">
        <f ca="1">IFERROR(Volume*IF(DK$5=0,0,1)*IF(NewBusinessYear=1,0.5,1)*OFFSET(IFRS17_CF!DK47,0,-NewBusinessYear+1),0)</f>
        <v>0</v>
      </c>
      <c r="DL47" s="107">
        <f ca="1">IFERROR(Volume*IF(DL$5=0,0,1)*IF(NewBusinessYear=1,0.5,1)*OFFSET(IFRS17_CF!DL47,0,-NewBusinessYear+1),0)</f>
        <v>0</v>
      </c>
      <c r="DM47" s="107">
        <f ca="1">IFERROR(Volume*IF(DM$5=0,0,1)*IF(NewBusinessYear=1,0.5,1)*OFFSET(IFRS17_CF!DM47,0,-NewBusinessYear+1),0)</f>
        <v>0</v>
      </c>
      <c r="DN47" s="107">
        <f ca="1">IFERROR(Volume*IF(DN$5=0,0,1)*IF(NewBusinessYear=1,0.5,1)*OFFSET(IFRS17_CF!DN47,0,-NewBusinessYear+1),0)</f>
        <v>0</v>
      </c>
      <c r="DO47" s="107">
        <f ca="1">IFERROR(Volume*IF(DO$5=0,0,1)*IF(NewBusinessYear=1,0.5,1)*OFFSET(IFRS17_CF!DO47,0,-NewBusinessYear+1),0)</f>
        <v>0</v>
      </c>
      <c r="DP47" s="107">
        <f ca="1">IFERROR(Volume*IF(DP$5=0,0,1)*IF(NewBusinessYear=1,0.5,1)*OFFSET(IFRS17_CF!DP47,0,-NewBusinessYear+1),0)</f>
        <v>0</v>
      </c>
      <c r="DQ47" s="107">
        <f ca="1">IFERROR(Volume*IF(DQ$5=0,0,1)*IF(NewBusinessYear=1,0.5,1)*OFFSET(IFRS17_CF!DQ47,0,-NewBusinessYear+1),0)</f>
        <v>0</v>
      </c>
      <c r="DR47" s="107">
        <f ca="1">IFERROR(Volume*IF(DR$5=0,0,1)*IF(NewBusinessYear=1,0.5,1)*OFFSET(IFRS17_CF!DR47,0,-NewBusinessYear+1),0)</f>
        <v>0</v>
      </c>
      <c r="DS47" s="107">
        <f ca="1">IFERROR(Volume*IF(DS$5=0,0,1)*IF(NewBusinessYear=1,0.5,1)*OFFSET(IFRS17_CF!DS47,0,-NewBusinessYear+1),0)</f>
        <v>0</v>
      </c>
      <c r="DT47" s="107">
        <f ca="1">IFERROR(Volume*IF(DT$5=0,0,1)*IF(NewBusinessYear=1,0.5,1)*OFFSET(IFRS17_CF!DT47,0,-NewBusinessYear+1),0)</f>
        <v>0</v>
      </c>
      <c r="DU47" s="107">
        <f ca="1">IFERROR(Volume*IF(DU$5=0,0,1)*IF(NewBusinessYear=1,0.5,1)*OFFSET(IFRS17_CF!DU47,0,-NewBusinessYear+1),0)</f>
        <v>0</v>
      </c>
      <c r="DV47" s="107">
        <f ca="1">IFERROR(Volume*IF(DV$5=0,0,1)*IF(NewBusinessYear=1,0.5,1)*OFFSET(IFRS17_CF!DV47,0,-NewBusinessYear+1),0)</f>
        <v>0</v>
      </c>
      <c r="DW47" s="107">
        <f ca="1">IFERROR(Volume*IF(DW$5=0,0,1)*IF(NewBusinessYear=1,0.5,1)*OFFSET(IFRS17_CF!DW47,0,-NewBusinessYear+1),0)</f>
        <v>0</v>
      </c>
      <c r="DX47" s="107">
        <f ca="1">IFERROR(Volume*IF(DX$5=0,0,1)*IF(NewBusinessYear=1,0.5,1)*OFFSET(IFRS17_CF!DX47,0,-NewBusinessYear+1),0)</f>
        <v>0</v>
      </c>
      <c r="DY47" s="107">
        <f ca="1">IFERROR(Volume*IF(DY$5=0,0,1)*IF(NewBusinessYear=1,0.5,1)*OFFSET(IFRS17_CF!DY47,0,-NewBusinessYear+1),0)</f>
        <v>0</v>
      </c>
      <c r="DZ47" s="107">
        <f ca="1">IFERROR(Volume*IF(DZ$5=0,0,1)*IF(NewBusinessYear=1,0.5,1)*OFFSET(IFRS17_CF!DZ47,0,-NewBusinessYear+1),0)</f>
        <v>0</v>
      </c>
      <c r="EA47" s="107">
        <f ca="1">IFERROR(Volume*IF(EA$5=0,0,1)*IF(NewBusinessYear=1,0.5,1)*OFFSET(IFRS17_CF!EA47,0,-NewBusinessYear+1),0)</f>
        <v>0</v>
      </c>
      <c r="EB47" s="107">
        <f ca="1">IFERROR(Volume*IF(EB$5=0,0,1)*IF(NewBusinessYear=1,0.5,1)*OFFSET(IFRS17_CF!EB47,0,-NewBusinessYear+1),0)</f>
        <v>0</v>
      </c>
      <c r="EC47" s="107">
        <f ca="1">IFERROR(Volume*IF(EC$5=0,0,1)*IF(NewBusinessYear=1,0.5,1)*OFFSET(IFRS17_CF!EC47,0,-NewBusinessYear+1),0)</f>
        <v>0</v>
      </c>
      <c r="ED47" s="107">
        <f ca="1">IFERROR(Volume*IF(ED$5=0,0,1)*IF(NewBusinessYear=1,0.5,1)*OFFSET(IFRS17_CF!ED47,0,-NewBusinessYear+1),0)</f>
        <v>0</v>
      </c>
      <c r="EE47" s="107">
        <f ca="1">IFERROR(Volume*IF(EE$5=0,0,1)*IF(NewBusinessYear=1,0.5,1)*OFFSET(IFRS17_CF!EE47,0,-NewBusinessYear+1),0)</f>
        <v>0</v>
      </c>
      <c r="EF47" s="107">
        <f ca="1">IFERROR(Volume*IF(EF$5=0,0,1)*IF(NewBusinessYear=1,0.5,1)*OFFSET(IFRS17_CF!EF47,0,-NewBusinessYear+1),0)</f>
        <v>0</v>
      </c>
      <c r="EG47" s="107">
        <f ca="1">IFERROR(Volume*IF(EG$5=0,0,1)*IF(NewBusinessYear=1,0.5,1)*OFFSET(IFRS17_CF!EG47,0,-NewBusinessYear+1),0)</f>
        <v>0</v>
      </c>
      <c r="EH47" s="107">
        <f ca="1">IFERROR(Volume*IF(EH$5=0,0,1)*IF(NewBusinessYear=1,0.5,1)*OFFSET(IFRS17_CF!EH47,0,-NewBusinessYear+1),0)</f>
        <v>0</v>
      </c>
      <c r="EI47" s="107">
        <f ca="1">IFERROR(Volume*IF(EI$5=0,0,1)*IF(NewBusinessYear=1,0.5,1)*OFFSET(IFRS17_CF!EI47,0,-NewBusinessYear+1),0)</f>
        <v>0</v>
      </c>
      <c r="EJ47" s="107">
        <f ca="1">IFERROR(Volume*IF(EJ$5=0,0,1)*IF(NewBusinessYear=1,0.5,1)*OFFSET(IFRS17_CF!EJ47,0,-NewBusinessYear+1),0)</f>
        <v>0</v>
      </c>
      <c r="EK47" s="107">
        <f ca="1">IFERROR(Volume*IF(EK$5=0,0,1)*IF(NewBusinessYear=1,0.5,1)*OFFSET(IFRS17_CF!EK47,0,-NewBusinessYear+1),0)</f>
        <v>0</v>
      </c>
      <c r="EL47" s="107">
        <f ca="1">IFERROR(Volume*IF(EL$5=0,0,1)*IF(NewBusinessYear=1,0.5,1)*OFFSET(IFRS17_CF!EL47,0,-NewBusinessYear+1),0)</f>
        <v>0</v>
      </c>
      <c r="EM47" s="107">
        <f ca="1">IFERROR(Volume*IF(EM$5=0,0,1)*IF(NewBusinessYear=1,0.5,1)*OFFSET(IFRS17_CF!EM47,0,-NewBusinessYear+1),0)</f>
        <v>0</v>
      </c>
      <c r="EN47" s="107">
        <f ca="1">IFERROR(Volume*IF(EN$5=0,0,1)*IF(NewBusinessYear=1,0.5,1)*OFFSET(IFRS17_CF!EN47,0,-NewBusinessYear+1),0)</f>
        <v>0</v>
      </c>
      <c r="EO47" s="107">
        <f ca="1">IFERROR(Volume*IF(EO$5=0,0,1)*IF(NewBusinessYear=1,0.5,1)*OFFSET(IFRS17_CF!EO47,0,-NewBusinessYear+1),0)</f>
        <v>0</v>
      </c>
      <c r="EP47" s="107">
        <f ca="1">IFERROR(Volume*IF(EP$5=0,0,1)*IF(NewBusinessYear=1,0.5,1)*OFFSET(IFRS17_CF!EP47,0,-NewBusinessYear+1),0)</f>
        <v>0</v>
      </c>
      <c r="EQ47" s="107">
        <f ca="1">IFERROR(Volume*IF(EQ$5=0,0,1)*IF(NewBusinessYear=1,0.5,1)*OFFSET(IFRS17_CF!EQ47,0,-NewBusinessYear+1),0)</f>
        <v>0</v>
      </c>
      <c r="ER47" s="107">
        <f ca="1">IFERROR(Volume*IF(ER$5=0,0,1)*IF(NewBusinessYear=1,0.5,1)*OFFSET(IFRS17_CF!ER47,0,-NewBusinessYear+1),0)</f>
        <v>0</v>
      </c>
      <c r="ES47" s="107">
        <f ca="1">IFERROR(Volume*IF(ES$5=0,0,1)*IF(NewBusinessYear=1,0.5,1)*OFFSET(IFRS17_CF!ES47,0,-NewBusinessYear+1),0)</f>
        <v>0</v>
      </c>
      <c r="ET47" s="107">
        <f ca="1">IFERROR(Volume*IF(ET$5=0,0,1)*IF(NewBusinessYear=1,0.5,1)*OFFSET(IFRS17_CF!ET47,0,-NewBusinessYear+1),0)</f>
        <v>0</v>
      </c>
      <c r="EU47" s="107">
        <f ca="1">IFERROR(Volume*IF(EU$5=0,0,1)*IF(NewBusinessYear=1,0.5,1)*OFFSET(IFRS17_CF!EU47,0,-NewBusinessYear+1),0)</f>
        <v>0</v>
      </c>
      <c r="EV47" s="107">
        <f ca="1">IFERROR(Volume*IF(EV$5=0,0,1)*IF(NewBusinessYear=1,0.5,1)*OFFSET(IFRS17_CF!EV47,0,-NewBusinessYear+1),0)</f>
        <v>0</v>
      </c>
      <c r="EW47" s="107">
        <f ca="1">IFERROR(Volume*IF(EW$5=0,0,1)*IF(NewBusinessYear=1,0.5,1)*OFFSET(IFRS17_CF!EW47,0,-NewBusinessYear+1),0)</f>
        <v>0</v>
      </c>
      <c r="EX47" s="107">
        <f ca="1">IFERROR(Volume*IF(EX$5=0,0,1)*IF(NewBusinessYear=1,0.5,1)*OFFSET(IFRS17_CF!EX47,0,-NewBusinessYear+1),0)</f>
        <v>0</v>
      </c>
      <c r="EY47" s="107">
        <f ca="1">IFERROR(Volume*IF(EY$5=0,0,1)*IF(NewBusinessYear=1,0.5,1)*OFFSET(IFRS17_CF!EY47,0,-NewBusinessYear+1),0)</f>
        <v>0</v>
      </c>
      <c r="EZ47" s="107">
        <f ca="1">IFERROR(Volume*IF(EZ$5=0,0,1)*IF(NewBusinessYear=1,0.5,1)*OFFSET(IFRS17_CF!EZ47,0,-NewBusinessYear+1),0)</f>
        <v>0</v>
      </c>
      <c r="FA47" s="107">
        <f ca="1">IFERROR(Volume*IF(FA$5=0,0,1)*IF(NewBusinessYear=1,0.5,1)*OFFSET(IFRS17_CF!FA47,0,-NewBusinessYear+1),0)</f>
        <v>0</v>
      </c>
      <c r="FB47" s="107">
        <f ca="1">IFERROR(Volume*IF(FB$5=0,0,1)*IF(NewBusinessYear=1,0.5,1)*OFFSET(IFRS17_CF!FB47,0,-NewBusinessYear+1),0)</f>
        <v>0</v>
      </c>
      <c r="FC47" s="107">
        <f ca="1">IFERROR(Volume*IF(FC$5=0,0,1)*IF(NewBusinessYear=1,0.5,1)*OFFSET(IFRS17_CF!FC47,0,-NewBusinessYear+1),0)</f>
        <v>0</v>
      </c>
      <c r="FD47" s="107">
        <f ca="1">IFERROR(Volume*IF(FD$5=0,0,1)*IF(NewBusinessYear=1,0.5,1)*OFFSET(IFRS17_CF!FD47,0,-NewBusinessYear+1),0)</f>
        <v>0</v>
      </c>
      <c r="FE47" s="107">
        <f ca="1">IFERROR(Volume*IF(FE$5=0,0,1)*IF(NewBusinessYear=1,0.5,1)*OFFSET(IFRS17_CF!FE47,0,-NewBusinessYear+1),0)</f>
        <v>0</v>
      </c>
      <c r="FF47" s="107">
        <f ca="1">IFERROR(Volume*IF(FF$5=0,0,1)*IF(NewBusinessYear=1,0.5,1)*OFFSET(IFRS17_CF!FF47,0,-NewBusinessYear+1),0)</f>
        <v>0</v>
      </c>
      <c r="FG47" s="107">
        <f ca="1">IFERROR(Volume*IF(FG$5=0,0,1)*IF(NewBusinessYear=1,0.5,1)*OFFSET(IFRS17_CF!FG47,0,-NewBusinessYear+1),0)</f>
        <v>0</v>
      </c>
      <c r="FH47" s="107">
        <f ca="1">IFERROR(Volume*IF(FH$5=0,0,1)*IF(NewBusinessYear=1,0.5,1)*OFFSET(IFRS17_CF!FH47,0,-NewBusinessYear+1),0)</f>
        <v>0</v>
      </c>
      <c r="FI47" s="107">
        <f ca="1">IFERROR(Volume*IF(FI$5=0,0,1)*IF(NewBusinessYear=1,0.5,1)*OFFSET(IFRS17_CF!FI47,0,-NewBusinessYear+1),0)</f>
        <v>0</v>
      </c>
      <c r="FJ47" s="107">
        <f ca="1">IFERROR(Volume*IF(FJ$5=0,0,1)*IF(NewBusinessYear=1,0.5,1)*OFFSET(IFRS17_CF!FJ47,0,-NewBusinessYear+1),0)</f>
        <v>0</v>
      </c>
      <c r="FK47" s="107">
        <f ca="1">IFERROR(Volume*IF(FK$5=0,0,1)*IF(NewBusinessYear=1,0.5,1)*OFFSET(IFRS17_CF!FK47,0,-NewBusinessYear+1),0)</f>
        <v>0</v>
      </c>
      <c r="FL47" s="107">
        <f ca="1">IFERROR(Volume*IF(FL$5=0,0,1)*IF(NewBusinessYear=1,0.5,1)*OFFSET(IFRS17_CF!FL47,0,-NewBusinessYear+1),0)</f>
        <v>0</v>
      </c>
      <c r="FM47" s="107">
        <f ca="1">IFERROR(Volume*IF(FM$5=0,0,1)*IF(NewBusinessYear=1,0.5,1)*OFFSET(IFRS17_CF!FM47,0,-NewBusinessYear+1),0)</f>
        <v>0</v>
      </c>
      <c r="FN47" s="107">
        <f ca="1">IFERROR(Volume*IF(FN$5=0,0,1)*IF(NewBusinessYear=1,0.5,1)*OFFSET(IFRS17_CF!FN47,0,-NewBusinessYear+1),0)</f>
        <v>0</v>
      </c>
      <c r="FO47" s="107">
        <f ca="1">IFERROR(Volume*IF(FO$5=0,0,1)*IF(NewBusinessYear=1,0.5,1)*OFFSET(IFRS17_CF!FO47,0,-NewBusinessYear+1),0)</f>
        <v>0</v>
      </c>
      <c r="FP47" s="107">
        <f ca="1">IFERROR(Volume*IF(FP$5=0,0,1)*IF(NewBusinessYear=1,0.5,1)*OFFSET(IFRS17_CF!FP47,0,-NewBusinessYear+1),0)</f>
        <v>0</v>
      </c>
      <c r="FQ47" s="107">
        <f ca="1">IFERROR(Volume*IF(FQ$5=0,0,1)*IF(NewBusinessYear=1,0.5,1)*OFFSET(IFRS17_CF!FQ47,0,-NewBusinessYear+1),0)</f>
        <v>0</v>
      </c>
      <c r="FR47" s="107">
        <f ca="1">IFERROR(Volume*IF(FR$5=0,0,1)*IF(NewBusinessYear=1,0.5,1)*OFFSET(IFRS17_CF!FR47,0,-NewBusinessYear+1),0)</f>
        <v>0</v>
      </c>
      <c r="FS47" s="107">
        <f ca="1">IFERROR(Volume*IF(FS$5=0,0,1)*IF(NewBusinessYear=1,0.5,1)*OFFSET(IFRS17_CF!FS47,0,-NewBusinessYear+1),0)</f>
        <v>0</v>
      </c>
      <c r="FT47" s="107">
        <f ca="1">IFERROR(Volume*IF(FT$5=0,0,1)*IF(NewBusinessYear=1,0.5,1)*OFFSET(IFRS17_CF!FT47,0,-NewBusinessYear+1),0)</f>
        <v>0</v>
      </c>
      <c r="FU47" s="107">
        <f ca="1">IFERROR(Volume*IF(FU$5=0,0,1)*IF(NewBusinessYear=1,0.5,1)*OFFSET(IFRS17_CF!FU47,0,-NewBusinessYear+1),0)</f>
        <v>0</v>
      </c>
      <c r="FV47" s="107">
        <f ca="1">IFERROR(Volume*IF(FV$5=0,0,1)*IF(NewBusinessYear=1,0.5,1)*OFFSET(IFRS17_CF!FV47,0,-NewBusinessYear+1),0)</f>
        <v>0</v>
      </c>
      <c r="FW47" s="107">
        <f ca="1">IFERROR(Volume*IF(FW$5=0,0,1)*IF(NewBusinessYear=1,0.5,1)*OFFSET(IFRS17_CF!FW47,0,-NewBusinessYear+1),0)</f>
        <v>0</v>
      </c>
      <c r="FX47" s="107">
        <f ca="1">IFERROR(Volume*IF(FX$5=0,0,1)*IF(NewBusinessYear=1,0.5,1)*OFFSET(IFRS17_CF!FX47,0,-NewBusinessYear+1),0)</f>
        <v>0</v>
      </c>
      <c r="FY47" s="107">
        <f ca="1">IFERROR(Volume*IF(FY$5=0,0,1)*IF(NewBusinessYear=1,0.5,1)*OFFSET(IFRS17_CF!FY47,0,-NewBusinessYear+1),0)</f>
        <v>0</v>
      </c>
      <c r="FZ47" s="107">
        <f ca="1">IFERROR(Volume*IF(FZ$5=0,0,1)*IF(NewBusinessYear=1,0.5,1)*OFFSET(IFRS17_CF!FZ47,0,-NewBusinessYear+1),0)</f>
        <v>0</v>
      </c>
      <c r="GA47" s="107">
        <f ca="1">IFERROR(Volume*IF(GA$5=0,0,1)*IF(NewBusinessYear=1,0.5,1)*OFFSET(IFRS17_CF!GA47,0,-NewBusinessYear+1),0)</f>
        <v>0</v>
      </c>
      <c r="GB47" s="107">
        <f ca="1">IFERROR(Volume*IF(GB$5=0,0,1)*IF(NewBusinessYear=1,0.5,1)*OFFSET(IFRS17_CF!GB47,0,-NewBusinessYear+1),0)</f>
        <v>0</v>
      </c>
      <c r="GC47" s="107">
        <f ca="1">IFERROR(Volume*IF(GC$5=0,0,1)*IF(NewBusinessYear=1,0.5,1)*OFFSET(IFRS17_CF!GC47,0,-NewBusinessYear+1),0)</f>
        <v>0</v>
      </c>
      <c r="GD47" s="107">
        <f ca="1">IFERROR(Volume*IF(GD$5=0,0,1)*IF(NewBusinessYear=1,0.5,1)*OFFSET(IFRS17_CF!GD47,0,-NewBusinessYear+1),0)</f>
        <v>0</v>
      </c>
      <c r="GE47" s="107">
        <f ca="1">IFERROR(Volume*IF(GE$5=0,0,1)*IF(NewBusinessYear=1,0.5,1)*OFFSET(IFRS17_CF!GE47,0,-NewBusinessYear+1),0)</f>
        <v>0</v>
      </c>
      <c r="GF47" s="107">
        <f ca="1">IFERROR(Volume*IF(GF$5=0,0,1)*IF(NewBusinessYear=1,0.5,1)*OFFSET(IFRS17_CF!GF47,0,-NewBusinessYear+1),0)</f>
        <v>0</v>
      </c>
      <c r="GG47" s="107">
        <f ca="1">IFERROR(Volume*IF(GG$5=0,0,1)*IF(NewBusinessYear=1,0.5,1)*OFFSET(IFRS17_CF!GG47,0,-NewBusinessYear+1),0)</f>
        <v>0</v>
      </c>
      <c r="GH47" s="107">
        <f ca="1">IFERROR(Volume*IF(GH$5=0,0,1)*IF(NewBusinessYear=1,0.5,1)*OFFSET(IFRS17_CF!GH47,0,-NewBusinessYear+1),0)</f>
        <v>0</v>
      </c>
      <c r="GI47" s="107">
        <f ca="1">IFERROR(Volume*IF(GI$5=0,0,1)*IF(NewBusinessYear=1,0.5,1)*OFFSET(IFRS17_CF!GI47,0,-NewBusinessYear+1),0)</f>
        <v>0</v>
      </c>
      <c r="GJ47" s="107">
        <f ca="1">IFERROR(Volume*IF(GJ$5=0,0,1)*IF(NewBusinessYear=1,0.5,1)*OFFSET(IFRS17_CF!GJ47,0,-NewBusinessYear+1),0)</f>
        <v>0</v>
      </c>
    </row>
    <row r="48" spans="2:192" x14ac:dyDescent="0.3">
      <c r="C48" s="32" t="s">
        <v>467</v>
      </c>
      <c r="D48" s="41"/>
      <c r="E48" s="69"/>
      <c r="F48" s="156">
        <f ca="1">IFERROR(Volume*IF(F$5=0,0,1)*IF(NewBusinessYear=1,0.5,1)*OFFSET(IFRS17_CF!F48,0,-NewBusinessYear+1),0)</f>
        <v>0</v>
      </c>
      <c r="G48" s="155">
        <f ca="1">IFERROR(Volume*IF(G$5=0,0,1)*IF(NewBusinessYear=1,0.5,1)*OFFSET(IFRS17_CF!G48,0,-NewBusinessYear+1),0)</f>
        <v>0</v>
      </c>
      <c r="H48" s="155">
        <f ca="1">IFERROR(Volume*IF(H$5=0,0,1)*IF(NewBusinessYear=1,0.5,1)*OFFSET(IFRS17_CF!H48,0,-NewBusinessYear+1),0)</f>
        <v>0</v>
      </c>
      <c r="I48" s="155">
        <f ca="1">IFERROR(Volume*IF(I$5=0,0,1)*IF(NewBusinessYear=1,0.5,1)*OFFSET(IFRS17_CF!I48,0,-NewBusinessYear+1),0)</f>
        <v>0</v>
      </c>
      <c r="J48" s="155">
        <f ca="1">IFERROR(Volume*IF(J$5=0,0,1)*IF(NewBusinessYear=1,0.5,1)*OFFSET(IFRS17_CF!J48,0,-NewBusinessYear+1),0)</f>
        <v>0</v>
      </c>
      <c r="K48" s="155">
        <f ca="1">IFERROR(Volume*IF(K$5=0,0,1)*IF(NewBusinessYear=1,0.5,1)*OFFSET(IFRS17_CF!K48,0,-NewBusinessYear+1),0)</f>
        <v>0</v>
      </c>
      <c r="L48" s="155">
        <f ca="1">IFERROR(Volume*IF(L$5=0,0,1)*IF(NewBusinessYear=1,0.5,1)*OFFSET(IFRS17_CF!L48,0,-NewBusinessYear+1),0)</f>
        <v>0</v>
      </c>
      <c r="M48" s="155">
        <f ca="1">IFERROR(Volume*IF(M$5=0,0,1)*IF(NewBusinessYear=1,0.5,1)*OFFSET(IFRS17_CF!M48,0,-NewBusinessYear+1),0)</f>
        <v>0</v>
      </c>
      <c r="N48" s="155">
        <f ca="1">IFERROR(Volume*IF(N$5=0,0,1)*IF(NewBusinessYear=1,0.5,1)*OFFSET(IFRS17_CF!N48,0,-NewBusinessYear+1),0)</f>
        <v>0</v>
      </c>
      <c r="O48" s="155">
        <f ca="1">IFERROR(Volume*IF(O$5=0,0,1)*IF(NewBusinessYear=1,0.5,1)*OFFSET(IFRS17_CF!O48,0,-NewBusinessYear+1),0)</f>
        <v>716.42510885491697</v>
      </c>
      <c r="P48" s="155">
        <f ca="1">IFERROR(Volume*IF(P$5=0,0,1)*IF(NewBusinessYear=1,0.5,1)*OFFSET(IFRS17_CF!P48,0,-NewBusinessYear+1),0)</f>
        <v>564.23518524748374</v>
      </c>
      <c r="Q48" s="155">
        <f ca="1">IFERROR(Volume*IF(Q$5=0,0,1)*IF(NewBusinessYear=1,0.5,1)*OFFSET(IFRS17_CF!Q48,0,-NewBusinessYear+1),0)</f>
        <v>497.57411850924768</v>
      </c>
      <c r="R48" s="155">
        <f ca="1">IFERROR(Volume*IF(R$5=0,0,1)*IF(NewBusinessYear=1,0.5,1)*OFFSET(IFRS17_CF!R48,0,-NewBusinessYear+1),0)</f>
        <v>437.94031332451812</v>
      </c>
      <c r="S48" s="155">
        <f ca="1">IFERROR(Volume*IF(S$5=0,0,1)*IF(NewBusinessYear=1,0.5,1)*OFFSET(IFRS17_CF!S48,0,-NewBusinessYear+1),0)</f>
        <v>385.65578853229397</v>
      </c>
      <c r="T48" s="155">
        <f ca="1">IFERROR(Volume*IF(T$5=0,0,1)*IF(NewBusinessYear=1,0.5,1)*OFFSET(IFRS17_CF!T48,0,-NewBusinessYear+1),0)</f>
        <v>339.24079847738261</v>
      </c>
      <c r="U48" s="155">
        <f ca="1">IFERROR(Volume*IF(U$5=0,0,1)*IF(NewBusinessYear=1,0.5,1)*OFFSET(IFRS17_CF!U48,0,-NewBusinessYear+1),0)</f>
        <v>297.07724114847031</v>
      </c>
      <c r="V48" s="155">
        <f ca="1">IFERROR(Volume*IF(V$5=0,0,1)*IF(NewBusinessYear=1,0.5,1)*OFFSET(IFRS17_CF!V48,0,-NewBusinessYear+1),0)</f>
        <v>258.90328189305382</v>
      </c>
      <c r="W48" s="155">
        <f ca="1">IFERROR(Volume*IF(W$5=0,0,1)*IF(NewBusinessYear=1,0.5,1)*OFFSET(IFRS17_CF!W48,0,-NewBusinessYear+1),0)</f>
        <v>224.46129242097669</v>
      </c>
      <c r="X48" s="155">
        <f ca="1">IFERROR(Volume*IF(X$5=0,0,1)*IF(NewBusinessYear=1,0.5,1)*OFFSET(IFRS17_CF!X48,0,-NewBusinessYear+1),0)</f>
        <v>193.48761276725978</v>
      </c>
      <c r="Y48" s="155">
        <f ca="1">IFERROR(Volume*IF(Y$5=0,0,1)*IF(NewBusinessYear=1,0.5,1)*OFFSET(IFRS17_CF!Y48,0,-NewBusinessYear+1),0)</f>
        <v>165.72502324131705</v>
      </c>
      <c r="Z48" s="155">
        <f ca="1">IFERROR(Volume*IF(Z$5=0,0,1)*IF(NewBusinessYear=1,0.5,1)*OFFSET(IFRS17_CF!Z48,0,-NewBusinessYear+1),0)</f>
        <v>140.08003024084471</v>
      </c>
      <c r="AA48" s="155">
        <f ca="1">IFERROR(Volume*IF(AA$5=0,0,1)*IF(NewBusinessYear=1,0.5,1)*OFFSET(IFRS17_CF!AA48,0,-NewBusinessYear+1),0)</f>
        <v>116.60700018871084</v>
      </c>
      <c r="AB48" s="155">
        <f ca="1">IFERROR(Volume*IF(AB$5=0,0,1)*IF(NewBusinessYear=1,0.5,1)*OFFSET(IFRS17_CF!AB48,0,-NewBusinessYear+1),0)</f>
        <v>95.363988000535429</v>
      </c>
      <c r="AC48" s="155">
        <f ca="1">IFERROR(Volume*IF(AC$5=0,0,1)*IF(NewBusinessYear=1,0.5,1)*OFFSET(IFRS17_CF!AC48,0,-NewBusinessYear+1),0)</f>
        <v>76.404255598175922</v>
      </c>
      <c r="AD48" s="155">
        <f ca="1">IFERROR(Volume*IF(AD$5=0,0,1)*IF(NewBusinessYear=1,0.5,1)*OFFSET(IFRS17_CF!AD48,0,-NewBusinessYear+1),0)</f>
        <v>59.76602134722085</v>
      </c>
      <c r="AE48" s="155">
        <f ca="1">IFERROR(Volume*IF(AE$5=0,0,1)*IF(NewBusinessYear=1,0.5,1)*OFFSET(IFRS17_CF!AE48,0,-NewBusinessYear+1),0)</f>
        <v>45.460904999252413</v>
      </c>
      <c r="AF48" s="155">
        <f ca="1">IFERROR(Volume*IF(AF$5=0,0,1)*IF(NewBusinessYear=1,0.5,1)*OFFSET(IFRS17_CF!AF48,0,-NewBusinessYear+1),0)</f>
        <v>33.461987771233623</v>
      </c>
      <c r="AG48" s="155">
        <f ca="1">IFERROR(Volume*IF(AG$5=0,0,1)*IF(NewBusinessYear=1,0.5,1)*OFFSET(IFRS17_CF!AG48,0,-NewBusinessYear+1),0)</f>
        <v>23.6929341225804</v>
      </c>
      <c r="AH48" s="155">
        <f ca="1">IFERROR(Volume*IF(AH$5=0,0,1)*IF(NewBusinessYear=1,0.5,1)*OFFSET(IFRS17_CF!AH48,0,-NewBusinessYear+1),0)</f>
        <v>16.020121803444866</v>
      </c>
      <c r="AI48" s="155">
        <f ca="1">IFERROR(Volume*IF(AI$5=0,0,1)*IF(NewBusinessYear=1,0.5,1)*OFFSET(IFRS17_CF!AI48,0,-NewBusinessYear+1),0)</f>
        <v>10.250028822332133</v>
      </c>
      <c r="AJ48" s="155">
        <f ca="1">IFERROR(Volume*IF(AJ$5=0,0,1)*IF(NewBusinessYear=1,0.5,1)*OFFSET(IFRS17_CF!AJ48,0,-NewBusinessYear+1),0)</f>
        <v>6.3324931876632551</v>
      </c>
      <c r="AK48" s="155">
        <f ca="1">IFERROR(Volume*IF(AK$5=0,0,1)*IF(NewBusinessYear=1,0.5,1)*OFFSET(IFRS17_CF!AK48,0,-NewBusinessYear+1),0)</f>
        <v>3.7825740365608813</v>
      </c>
      <c r="AL48" s="155">
        <f ca="1">IFERROR(Volume*IF(AL$5=0,0,1)*IF(NewBusinessYear=1,0.5,1)*OFFSET(IFRS17_CF!AL48,0,-NewBusinessYear+1),0)</f>
        <v>2.1810617368264889</v>
      </c>
      <c r="AM48" s="155">
        <f ca="1">IFERROR(Volume*IF(AM$5=0,0,1)*IF(NewBusinessYear=1,0.5,1)*OFFSET(IFRS17_CF!AM48,0,-NewBusinessYear+1),0)</f>
        <v>1.210731909597502</v>
      </c>
      <c r="AN48" s="155">
        <f ca="1">IFERROR(Volume*IF(AN$5=0,0,1)*IF(NewBusinessYear=1,0.5,1)*OFFSET(IFRS17_CF!AN48,0,-NewBusinessYear+1),0)</f>
        <v>0</v>
      </c>
      <c r="AO48" s="155">
        <f ca="1">IFERROR(Volume*IF(AO$5=0,0,1)*IF(NewBusinessYear=1,0.5,1)*OFFSET(IFRS17_CF!AO48,0,-NewBusinessYear+1),0)</f>
        <v>0</v>
      </c>
      <c r="AP48" s="155">
        <f ca="1">IFERROR(Volume*IF(AP$5=0,0,1)*IF(NewBusinessYear=1,0.5,1)*OFFSET(IFRS17_CF!AP48,0,-NewBusinessYear+1),0)</f>
        <v>0</v>
      </c>
      <c r="AQ48" s="155">
        <f ca="1">IFERROR(Volume*IF(AQ$5=0,0,1)*IF(NewBusinessYear=1,0.5,1)*OFFSET(IFRS17_CF!AQ48,0,-NewBusinessYear+1),0)</f>
        <v>0</v>
      </c>
      <c r="AR48" s="155">
        <f ca="1">IFERROR(Volume*IF(AR$5=0,0,1)*IF(NewBusinessYear=1,0.5,1)*OFFSET(IFRS17_CF!AR48,0,-NewBusinessYear+1),0)</f>
        <v>0</v>
      </c>
      <c r="AS48" s="155">
        <f ca="1">IFERROR(Volume*IF(AS$5=0,0,1)*IF(NewBusinessYear=1,0.5,1)*OFFSET(IFRS17_CF!AS48,0,-NewBusinessYear+1),0)</f>
        <v>0</v>
      </c>
      <c r="AT48" s="155">
        <f ca="1">IFERROR(Volume*IF(AT$5=0,0,1)*IF(NewBusinessYear=1,0.5,1)*OFFSET(IFRS17_CF!AT48,0,-NewBusinessYear+1),0)</f>
        <v>0</v>
      </c>
      <c r="AU48" s="155">
        <f ca="1">IFERROR(Volume*IF(AU$5=0,0,1)*IF(NewBusinessYear=1,0.5,1)*OFFSET(IFRS17_CF!AU48,0,-NewBusinessYear+1),0)</f>
        <v>0</v>
      </c>
      <c r="AV48" s="155">
        <f ca="1">IFERROR(Volume*IF(AV$5=0,0,1)*IF(NewBusinessYear=1,0.5,1)*OFFSET(IFRS17_CF!AV48,0,-NewBusinessYear+1),0)</f>
        <v>0</v>
      </c>
      <c r="AW48" s="155">
        <f ca="1">IFERROR(Volume*IF(AW$5=0,0,1)*IF(NewBusinessYear=1,0.5,1)*OFFSET(IFRS17_CF!AW48,0,-NewBusinessYear+1),0)</f>
        <v>0</v>
      </c>
      <c r="AX48" s="155">
        <f ca="1">IFERROR(Volume*IF(AX$5=0,0,1)*IF(NewBusinessYear=1,0.5,1)*OFFSET(IFRS17_CF!AX48,0,-NewBusinessYear+1),0)</f>
        <v>0</v>
      </c>
      <c r="AY48" s="155">
        <f ca="1">IFERROR(Volume*IF(AY$5=0,0,1)*IF(NewBusinessYear=1,0.5,1)*OFFSET(IFRS17_CF!AY48,0,-NewBusinessYear+1),0)</f>
        <v>0</v>
      </c>
      <c r="AZ48" s="155">
        <f ca="1">IFERROR(Volume*IF(AZ$5=0,0,1)*IF(NewBusinessYear=1,0.5,1)*OFFSET(IFRS17_CF!AZ48,0,-NewBusinessYear+1),0)</f>
        <v>0</v>
      </c>
      <c r="BA48" s="155">
        <f ca="1">IFERROR(Volume*IF(BA$5=0,0,1)*IF(NewBusinessYear=1,0.5,1)*OFFSET(IFRS17_CF!BA48,0,-NewBusinessYear+1),0)</f>
        <v>0</v>
      </c>
      <c r="BB48" s="155">
        <f ca="1">IFERROR(Volume*IF(BB$5=0,0,1)*IF(NewBusinessYear=1,0.5,1)*OFFSET(IFRS17_CF!BB48,0,-NewBusinessYear+1),0)</f>
        <v>0</v>
      </c>
      <c r="BC48" s="155">
        <f ca="1">IFERROR(Volume*IF(BC$5=0,0,1)*IF(NewBusinessYear=1,0.5,1)*OFFSET(IFRS17_CF!BC48,0,-NewBusinessYear+1),0)</f>
        <v>0</v>
      </c>
      <c r="BD48" s="155">
        <f ca="1">IFERROR(Volume*IF(BD$5=0,0,1)*IF(NewBusinessYear=1,0.5,1)*OFFSET(IFRS17_CF!BD48,0,-NewBusinessYear+1),0)</f>
        <v>0</v>
      </c>
      <c r="BE48" s="155">
        <f ca="1">IFERROR(Volume*IF(BE$5=0,0,1)*IF(NewBusinessYear=1,0.5,1)*OFFSET(IFRS17_CF!BE48,0,-NewBusinessYear+1),0)</f>
        <v>0</v>
      </c>
      <c r="BF48" s="155">
        <f ca="1">IFERROR(Volume*IF(BF$5=0,0,1)*IF(NewBusinessYear=1,0.5,1)*OFFSET(IFRS17_CF!BF48,0,-NewBusinessYear+1),0)</f>
        <v>0</v>
      </c>
      <c r="BG48" s="155">
        <f ca="1">IFERROR(Volume*IF(BG$5=0,0,1)*IF(NewBusinessYear=1,0.5,1)*OFFSET(IFRS17_CF!BG48,0,-NewBusinessYear+1),0)</f>
        <v>0</v>
      </c>
      <c r="BH48" s="155">
        <f ca="1">IFERROR(Volume*IF(BH$5=0,0,1)*IF(NewBusinessYear=1,0.5,1)*OFFSET(IFRS17_CF!BH48,0,-NewBusinessYear+1),0)</f>
        <v>0</v>
      </c>
      <c r="BI48" s="155">
        <f ca="1">IFERROR(Volume*IF(BI$5=0,0,1)*IF(NewBusinessYear=1,0.5,1)*OFFSET(IFRS17_CF!BI48,0,-NewBusinessYear+1),0)</f>
        <v>0</v>
      </c>
      <c r="BJ48" s="155">
        <f ca="1">IFERROR(Volume*IF(BJ$5=0,0,1)*IF(NewBusinessYear=1,0.5,1)*OFFSET(IFRS17_CF!BJ48,0,-NewBusinessYear+1),0)</f>
        <v>0</v>
      </c>
      <c r="BK48" s="155">
        <f ca="1">IFERROR(Volume*IF(BK$5=0,0,1)*IF(NewBusinessYear=1,0.5,1)*OFFSET(IFRS17_CF!BK48,0,-NewBusinessYear+1),0)</f>
        <v>0</v>
      </c>
      <c r="BL48" s="155">
        <f ca="1">IFERROR(Volume*IF(BL$5=0,0,1)*IF(NewBusinessYear=1,0.5,1)*OFFSET(IFRS17_CF!BL48,0,-NewBusinessYear+1),0)</f>
        <v>0</v>
      </c>
      <c r="BM48" s="155">
        <f ca="1">IFERROR(Volume*IF(BM$5=0,0,1)*IF(NewBusinessYear=1,0.5,1)*OFFSET(IFRS17_CF!BM48,0,-NewBusinessYear+1),0)</f>
        <v>0</v>
      </c>
      <c r="BN48" s="155">
        <f ca="1">IFERROR(Volume*IF(BN$5=0,0,1)*IF(NewBusinessYear=1,0.5,1)*OFFSET(IFRS17_CF!BN48,0,-NewBusinessYear+1),0)</f>
        <v>0</v>
      </c>
      <c r="BO48" s="155">
        <f ca="1">IFERROR(Volume*IF(BO$5=0,0,1)*IF(NewBusinessYear=1,0.5,1)*OFFSET(IFRS17_CF!BO48,0,-NewBusinessYear+1),0)</f>
        <v>0</v>
      </c>
      <c r="BP48" s="155">
        <f ca="1">IFERROR(Volume*IF(BP$5=0,0,1)*IF(NewBusinessYear=1,0.5,1)*OFFSET(IFRS17_CF!BP48,0,-NewBusinessYear+1),0)</f>
        <v>0</v>
      </c>
      <c r="BQ48" s="155">
        <f ca="1">IFERROR(Volume*IF(BQ$5=0,0,1)*IF(NewBusinessYear=1,0.5,1)*OFFSET(IFRS17_CF!BQ48,0,-NewBusinessYear+1),0)</f>
        <v>0</v>
      </c>
      <c r="BR48" s="155">
        <f ca="1">IFERROR(Volume*IF(BR$5=0,0,1)*IF(NewBusinessYear=1,0.5,1)*OFFSET(IFRS17_CF!BR48,0,-NewBusinessYear+1),0)</f>
        <v>0</v>
      </c>
      <c r="BS48" s="155">
        <f ca="1">IFERROR(Volume*IF(BS$5=0,0,1)*IF(NewBusinessYear=1,0.5,1)*OFFSET(IFRS17_CF!BS48,0,-NewBusinessYear+1),0)</f>
        <v>0</v>
      </c>
      <c r="BT48" s="155">
        <f ca="1">IFERROR(Volume*IF(BT$5=0,0,1)*IF(NewBusinessYear=1,0.5,1)*OFFSET(IFRS17_CF!BT48,0,-NewBusinessYear+1),0)</f>
        <v>0</v>
      </c>
      <c r="BU48" s="155">
        <f ca="1">IFERROR(Volume*IF(BU$5=0,0,1)*IF(NewBusinessYear=1,0.5,1)*OFFSET(IFRS17_CF!BU48,0,-NewBusinessYear+1),0)</f>
        <v>0</v>
      </c>
      <c r="BV48" s="155">
        <f ca="1">IFERROR(Volume*IF(BV$5=0,0,1)*IF(NewBusinessYear=1,0.5,1)*OFFSET(IFRS17_CF!BV48,0,-NewBusinessYear+1),0)</f>
        <v>0</v>
      </c>
      <c r="BW48" s="155">
        <f ca="1">IFERROR(Volume*IF(BW$5=0,0,1)*IF(NewBusinessYear=1,0.5,1)*OFFSET(IFRS17_CF!BW48,0,-NewBusinessYear+1),0)</f>
        <v>0</v>
      </c>
      <c r="BX48" s="155">
        <f ca="1">IFERROR(Volume*IF(BX$5=0,0,1)*IF(NewBusinessYear=1,0.5,1)*OFFSET(IFRS17_CF!BX48,0,-NewBusinessYear+1),0)</f>
        <v>0</v>
      </c>
      <c r="BY48" s="155">
        <f ca="1">IFERROR(Volume*IF(BY$5=0,0,1)*IF(NewBusinessYear=1,0.5,1)*OFFSET(IFRS17_CF!BY48,0,-NewBusinessYear+1),0)</f>
        <v>0</v>
      </c>
      <c r="BZ48" s="155">
        <f ca="1">IFERROR(Volume*IF(BZ$5=0,0,1)*IF(NewBusinessYear=1,0.5,1)*OFFSET(IFRS17_CF!BZ48,0,-NewBusinessYear+1),0)</f>
        <v>0</v>
      </c>
      <c r="CA48" s="155">
        <f ca="1">IFERROR(Volume*IF(CA$5=0,0,1)*IF(NewBusinessYear=1,0.5,1)*OFFSET(IFRS17_CF!CA48,0,-NewBusinessYear+1),0)</f>
        <v>0</v>
      </c>
      <c r="CB48" s="155">
        <f ca="1">IFERROR(Volume*IF(CB$5=0,0,1)*IF(NewBusinessYear=1,0.5,1)*OFFSET(IFRS17_CF!CB48,0,-NewBusinessYear+1),0)</f>
        <v>0</v>
      </c>
      <c r="CC48" s="155">
        <f ca="1">IFERROR(Volume*IF(CC$5=0,0,1)*IF(NewBusinessYear=1,0.5,1)*OFFSET(IFRS17_CF!CC48,0,-NewBusinessYear+1),0)</f>
        <v>0</v>
      </c>
      <c r="CD48" s="155">
        <f ca="1">IFERROR(Volume*IF(CD$5=0,0,1)*IF(NewBusinessYear=1,0.5,1)*OFFSET(IFRS17_CF!CD48,0,-NewBusinessYear+1),0)</f>
        <v>0</v>
      </c>
      <c r="CE48" s="155">
        <f ca="1">IFERROR(Volume*IF(CE$5=0,0,1)*IF(NewBusinessYear=1,0.5,1)*OFFSET(IFRS17_CF!CE48,0,-NewBusinessYear+1),0)</f>
        <v>0</v>
      </c>
      <c r="CF48" s="155">
        <f ca="1">IFERROR(Volume*IF(CF$5=0,0,1)*IF(NewBusinessYear=1,0.5,1)*OFFSET(IFRS17_CF!CF48,0,-NewBusinessYear+1),0)</f>
        <v>0</v>
      </c>
      <c r="CG48" s="155">
        <f ca="1">IFERROR(Volume*IF(CG$5=0,0,1)*IF(NewBusinessYear=1,0.5,1)*OFFSET(IFRS17_CF!CG48,0,-NewBusinessYear+1),0)</f>
        <v>0</v>
      </c>
      <c r="CH48" s="155">
        <f ca="1">IFERROR(Volume*IF(CH$5=0,0,1)*IF(NewBusinessYear=1,0.5,1)*OFFSET(IFRS17_CF!CH48,0,-NewBusinessYear+1),0)</f>
        <v>0</v>
      </c>
      <c r="CI48" s="155">
        <f ca="1">IFERROR(Volume*IF(CI$5=0,0,1)*IF(NewBusinessYear=1,0.5,1)*OFFSET(IFRS17_CF!CI48,0,-NewBusinessYear+1),0)</f>
        <v>0</v>
      </c>
      <c r="CJ48" s="155">
        <f ca="1">IFERROR(Volume*IF(CJ$5=0,0,1)*IF(NewBusinessYear=1,0.5,1)*OFFSET(IFRS17_CF!CJ48,0,-NewBusinessYear+1),0)</f>
        <v>0</v>
      </c>
      <c r="CK48" s="155">
        <f ca="1">IFERROR(Volume*IF(CK$5=0,0,1)*IF(NewBusinessYear=1,0.5,1)*OFFSET(IFRS17_CF!CK48,0,-NewBusinessYear+1),0)</f>
        <v>0</v>
      </c>
      <c r="CL48" s="155">
        <f ca="1">IFERROR(Volume*IF(CL$5=0,0,1)*IF(NewBusinessYear=1,0.5,1)*OFFSET(IFRS17_CF!CL48,0,-NewBusinessYear+1),0)</f>
        <v>0</v>
      </c>
      <c r="CM48" s="155">
        <f ca="1">IFERROR(Volume*IF(CM$5=0,0,1)*IF(NewBusinessYear=1,0.5,1)*OFFSET(IFRS17_CF!CM48,0,-NewBusinessYear+1),0)</f>
        <v>0</v>
      </c>
      <c r="CN48" s="155">
        <f ca="1">IFERROR(Volume*IF(CN$5=0,0,1)*IF(NewBusinessYear=1,0.5,1)*OFFSET(IFRS17_CF!CN48,0,-NewBusinessYear+1),0)</f>
        <v>0</v>
      </c>
      <c r="CO48" s="155">
        <f ca="1">IFERROR(Volume*IF(CO$5=0,0,1)*IF(NewBusinessYear=1,0.5,1)*OFFSET(IFRS17_CF!CO48,0,-NewBusinessYear+1),0)</f>
        <v>0</v>
      </c>
      <c r="CP48" s="155">
        <f ca="1">IFERROR(Volume*IF(CP$5=0,0,1)*IF(NewBusinessYear=1,0.5,1)*OFFSET(IFRS17_CF!CP48,0,-NewBusinessYear+1),0)</f>
        <v>0</v>
      </c>
      <c r="CQ48" s="155">
        <f ca="1">IFERROR(Volume*IF(CQ$5=0,0,1)*IF(NewBusinessYear=1,0.5,1)*OFFSET(IFRS17_CF!CQ48,0,-NewBusinessYear+1),0)</f>
        <v>0</v>
      </c>
      <c r="CR48" s="155">
        <f ca="1">IFERROR(Volume*IF(CR$5=0,0,1)*IF(NewBusinessYear=1,0.5,1)*OFFSET(IFRS17_CF!CR48,0,-NewBusinessYear+1),0)</f>
        <v>0</v>
      </c>
      <c r="CS48" s="155">
        <f ca="1">IFERROR(Volume*IF(CS$5=0,0,1)*IF(NewBusinessYear=1,0.5,1)*OFFSET(IFRS17_CF!CS48,0,-NewBusinessYear+1),0)</f>
        <v>0</v>
      </c>
      <c r="CT48" s="155">
        <f ca="1">IFERROR(Volume*IF(CT$5=0,0,1)*IF(NewBusinessYear=1,0.5,1)*OFFSET(IFRS17_CF!CT48,0,-NewBusinessYear+1),0)</f>
        <v>0</v>
      </c>
      <c r="CU48" s="155">
        <f ca="1">IFERROR(Volume*IF(CU$5=0,0,1)*IF(NewBusinessYear=1,0.5,1)*OFFSET(IFRS17_CF!CU48,0,-NewBusinessYear+1),0)</f>
        <v>0</v>
      </c>
      <c r="CV48" s="155">
        <f ca="1">IFERROR(Volume*IF(CV$5=0,0,1)*IF(NewBusinessYear=1,0.5,1)*OFFSET(IFRS17_CF!CV48,0,-NewBusinessYear+1),0)</f>
        <v>0</v>
      </c>
      <c r="CW48" s="155">
        <f ca="1">IFERROR(Volume*IF(CW$5=0,0,1)*IF(NewBusinessYear=1,0.5,1)*OFFSET(IFRS17_CF!CW48,0,-NewBusinessYear+1),0)</f>
        <v>0</v>
      </c>
      <c r="CX48" s="155">
        <f ca="1">IFERROR(Volume*IF(CX$5=0,0,1)*IF(NewBusinessYear=1,0.5,1)*OFFSET(IFRS17_CF!CX48,0,-NewBusinessYear+1),0)</f>
        <v>0</v>
      </c>
      <c r="CY48" s="155">
        <f ca="1">IFERROR(Volume*IF(CY$5=0,0,1)*IF(NewBusinessYear=1,0.5,1)*OFFSET(IFRS17_CF!CY48,0,-NewBusinessYear+1),0)</f>
        <v>0</v>
      </c>
      <c r="CZ48" s="155">
        <f ca="1">IFERROR(Volume*IF(CZ$5=0,0,1)*IF(NewBusinessYear=1,0.5,1)*OFFSET(IFRS17_CF!CZ48,0,-NewBusinessYear+1),0)</f>
        <v>0</v>
      </c>
      <c r="DA48" s="155">
        <f ca="1">IFERROR(Volume*IF(DA$5=0,0,1)*IF(NewBusinessYear=1,0.5,1)*OFFSET(IFRS17_CF!DA48,0,-NewBusinessYear+1),0)</f>
        <v>0</v>
      </c>
      <c r="DB48" s="155">
        <f ca="1">IFERROR(Volume*IF(DB$5=0,0,1)*IF(NewBusinessYear=1,0.5,1)*OFFSET(IFRS17_CF!DB48,0,-NewBusinessYear+1),0)</f>
        <v>0</v>
      </c>
      <c r="DC48" s="155">
        <f ca="1">IFERROR(Volume*IF(DC$5=0,0,1)*IF(NewBusinessYear=1,0.5,1)*OFFSET(IFRS17_CF!DC48,0,-NewBusinessYear+1),0)</f>
        <v>0</v>
      </c>
      <c r="DD48" s="155">
        <f ca="1">IFERROR(Volume*IF(DD$5=0,0,1)*IF(NewBusinessYear=1,0.5,1)*OFFSET(IFRS17_CF!DD48,0,-NewBusinessYear+1),0)</f>
        <v>0</v>
      </c>
      <c r="DE48" s="155">
        <f ca="1">IFERROR(Volume*IF(DE$5=0,0,1)*IF(NewBusinessYear=1,0.5,1)*OFFSET(IFRS17_CF!DE48,0,-NewBusinessYear+1),0)</f>
        <v>0</v>
      </c>
      <c r="DF48" s="155">
        <f ca="1">IFERROR(Volume*IF(DF$5=0,0,1)*IF(NewBusinessYear=1,0.5,1)*OFFSET(IFRS17_CF!DF48,0,-NewBusinessYear+1),0)</f>
        <v>0</v>
      </c>
      <c r="DG48" s="155">
        <f ca="1">IFERROR(Volume*IF(DG$5=0,0,1)*IF(NewBusinessYear=1,0.5,1)*OFFSET(IFRS17_CF!DG48,0,-NewBusinessYear+1),0)</f>
        <v>0</v>
      </c>
      <c r="DH48" s="155">
        <f ca="1">IFERROR(Volume*IF(DH$5=0,0,1)*IF(NewBusinessYear=1,0.5,1)*OFFSET(IFRS17_CF!DH48,0,-NewBusinessYear+1),0)</f>
        <v>0</v>
      </c>
      <c r="DI48" s="155">
        <f ca="1">IFERROR(Volume*IF(DI$5=0,0,1)*IF(NewBusinessYear=1,0.5,1)*OFFSET(IFRS17_CF!DI48,0,-NewBusinessYear+1),0)</f>
        <v>0</v>
      </c>
      <c r="DJ48" s="155">
        <f ca="1">IFERROR(Volume*IF(DJ$5=0,0,1)*IF(NewBusinessYear=1,0.5,1)*OFFSET(IFRS17_CF!DJ48,0,-NewBusinessYear+1),0)</f>
        <v>0</v>
      </c>
      <c r="DK48" s="155">
        <f ca="1">IFERROR(Volume*IF(DK$5=0,0,1)*IF(NewBusinessYear=1,0.5,1)*OFFSET(IFRS17_CF!DK48,0,-NewBusinessYear+1),0)</f>
        <v>0</v>
      </c>
      <c r="DL48" s="155">
        <f ca="1">IFERROR(Volume*IF(DL$5=0,0,1)*IF(NewBusinessYear=1,0.5,1)*OFFSET(IFRS17_CF!DL48,0,-NewBusinessYear+1),0)</f>
        <v>0</v>
      </c>
      <c r="DM48" s="155">
        <f ca="1">IFERROR(Volume*IF(DM$5=0,0,1)*IF(NewBusinessYear=1,0.5,1)*OFFSET(IFRS17_CF!DM48,0,-NewBusinessYear+1),0)</f>
        <v>0</v>
      </c>
      <c r="DN48" s="155">
        <f ca="1">IFERROR(Volume*IF(DN$5=0,0,1)*IF(NewBusinessYear=1,0.5,1)*OFFSET(IFRS17_CF!DN48,0,-NewBusinessYear+1),0)</f>
        <v>0</v>
      </c>
      <c r="DO48" s="155">
        <f ca="1">IFERROR(Volume*IF(DO$5=0,0,1)*IF(NewBusinessYear=1,0.5,1)*OFFSET(IFRS17_CF!DO48,0,-NewBusinessYear+1),0)</f>
        <v>0</v>
      </c>
      <c r="DP48" s="155">
        <f ca="1">IFERROR(Volume*IF(DP$5=0,0,1)*IF(NewBusinessYear=1,0.5,1)*OFFSET(IFRS17_CF!DP48,0,-NewBusinessYear+1),0)</f>
        <v>0</v>
      </c>
      <c r="DQ48" s="155">
        <f ca="1">IFERROR(Volume*IF(DQ$5=0,0,1)*IF(NewBusinessYear=1,0.5,1)*OFFSET(IFRS17_CF!DQ48,0,-NewBusinessYear+1),0)</f>
        <v>0</v>
      </c>
      <c r="DR48" s="155">
        <f ca="1">IFERROR(Volume*IF(DR$5=0,0,1)*IF(NewBusinessYear=1,0.5,1)*OFFSET(IFRS17_CF!DR48,0,-NewBusinessYear+1),0)</f>
        <v>0</v>
      </c>
      <c r="DS48" s="155">
        <f ca="1">IFERROR(Volume*IF(DS$5=0,0,1)*IF(NewBusinessYear=1,0.5,1)*OFFSET(IFRS17_CF!DS48,0,-NewBusinessYear+1),0)</f>
        <v>0</v>
      </c>
      <c r="DT48" s="155">
        <f ca="1">IFERROR(Volume*IF(DT$5=0,0,1)*IF(NewBusinessYear=1,0.5,1)*OFFSET(IFRS17_CF!DT48,0,-NewBusinessYear+1),0)</f>
        <v>0</v>
      </c>
      <c r="DU48" s="155">
        <f ca="1">IFERROR(Volume*IF(DU$5=0,0,1)*IF(NewBusinessYear=1,0.5,1)*OFFSET(IFRS17_CF!DU48,0,-NewBusinessYear+1),0)</f>
        <v>0</v>
      </c>
      <c r="DV48" s="155">
        <f ca="1">IFERROR(Volume*IF(DV$5=0,0,1)*IF(NewBusinessYear=1,0.5,1)*OFFSET(IFRS17_CF!DV48,0,-NewBusinessYear+1),0)</f>
        <v>0</v>
      </c>
      <c r="DW48" s="155">
        <f ca="1">IFERROR(Volume*IF(DW$5=0,0,1)*IF(NewBusinessYear=1,0.5,1)*OFFSET(IFRS17_CF!DW48,0,-NewBusinessYear+1),0)</f>
        <v>0</v>
      </c>
      <c r="DX48" s="155">
        <f ca="1">IFERROR(Volume*IF(DX$5=0,0,1)*IF(NewBusinessYear=1,0.5,1)*OFFSET(IFRS17_CF!DX48,0,-NewBusinessYear+1),0)</f>
        <v>0</v>
      </c>
      <c r="DY48" s="155">
        <f ca="1">IFERROR(Volume*IF(DY$5=0,0,1)*IF(NewBusinessYear=1,0.5,1)*OFFSET(IFRS17_CF!DY48,0,-NewBusinessYear+1),0)</f>
        <v>0</v>
      </c>
      <c r="DZ48" s="155">
        <f ca="1">IFERROR(Volume*IF(DZ$5=0,0,1)*IF(NewBusinessYear=1,0.5,1)*OFFSET(IFRS17_CF!DZ48,0,-NewBusinessYear+1),0)</f>
        <v>0</v>
      </c>
      <c r="EA48" s="155">
        <f ca="1">IFERROR(Volume*IF(EA$5=0,0,1)*IF(NewBusinessYear=1,0.5,1)*OFFSET(IFRS17_CF!EA48,0,-NewBusinessYear+1),0)</f>
        <v>0</v>
      </c>
      <c r="EB48" s="155">
        <f ca="1">IFERROR(Volume*IF(EB$5=0,0,1)*IF(NewBusinessYear=1,0.5,1)*OFFSET(IFRS17_CF!EB48,0,-NewBusinessYear+1),0)</f>
        <v>0</v>
      </c>
      <c r="EC48" s="155">
        <f ca="1">IFERROR(Volume*IF(EC$5=0,0,1)*IF(NewBusinessYear=1,0.5,1)*OFFSET(IFRS17_CF!EC48,0,-NewBusinessYear+1),0)</f>
        <v>0</v>
      </c>
      <c r="ED48" s="155">
        <f ca="1">IFERROR(Volume*IF(ED$5=0,0,1)*IF(NewBusinessYear=1,0.5,1)*OFFSET(IFRS17_CF!ED48,0,-NewBusinessYear+1),0)</f>
        <v>0</v>
      </c>
      <c r="EE48" s="155">
        <f ca="1">IFERROR(Volume*IF(EE$5=0,0,1)*IF(NewBusinessYear=1,0.5,1)*OFFSET(IFRS17_CF!EE48,0,-NewBusinessYear+1),0)</f>
        <v>0</v>
      </c>
      <c r="EF48" s="155">
        <f ca="1">IFERROR(Volume*IF(EF$5=0,0,1)*IF(NewBusinessYear=1,0.5,1)*OFFSET(IFRS17_CF!EF48,0,-NewBusinessYear+1),0)</f>
        <v>0</v>
      </c>
      <c r="EG48" s="155">
        <f ca="1">IFERROR(Volume*IF(EG$5=0,0,1)*IF(NewBusinessYear=1,0.5,1)*OFFSET(IFRS17_CF!EG48,0,-NewBusinessYear+1),0)</f>
        <v>0</v>
      </c>
      <c r="EH48" s="155">
        <f ca="1">IFERROR(Volume*IF(EH$5=0,0,1)*IF(NewBusinessYear=1,0.5,1)*OFFSET(IFRS17_CF!EH48,0,-NewBusinessYear+1),0)</f>
        <v>0</v>
      </c>
      <c r="EI48" s="155">
        <f ca="1">IFERROR(Volume*IF(EI$5=0,0,1)*IF(NewBusinessYear=1,0.5,1)*OFFSET(IFRS17_CF!EI48,0,-NewBusinessYear+1),0)</f>
        <v>0</v>
      </c>
      <c r="EJ48" s="155">
        <f ca="1">IFERROR(Volume*IF(EJ$5=0,0,1)*IF(NewBusinessYear=1,0.5,1)*OFFSET(IFRS17_CF!EJ48,0,-NewBusinessYear+1),0)</f>
        <v>0</v>
      </c>
      <c r="EK48" s="155">
        <f ca="1">IFERROR(Volume*IF(EK$5=0,0,1)*IF(NewBusinessYear=1,0.5,1)*OFFSET(IFRS17_CF!EK48,0,-NewBusinessYear+1),0)</f>
        <v>0</v>
      </c>
      <c r="EL48" s="155">
        <f ca="1">IFERROR(Volume*IF(EL$5=0,0,1)*IF(NewBusinessYear=1,0.5,1)*OFFSET(IFRS17_CF!EL48,0,-NewBusinessYear+1),0)</f>
        <v>0</v>
      </c>
      <c r="EM48" s="155">
        <f ca="1">IFERROR(Volume*IF(EM$5=0,0,1)*IF(NewBusinessYear=1,0.5,1)*OFFSET(IFRS17_CF!EM48,0,-NewBusinessYear+1),0)</f>
        <v>0</v>
      </c>
      <c r="EN48" s="155">
        <f ca="1">IFERROR(Volume*IF(EN$5=0,0,1)*IF(NewBusinessYear=1,0.5,1)*OFFSET(IFRS17_CF!EN48,0,-NewBusinessYear+1),0)</f>
        <v>0</v>
      </c>
      <c r="EO48" s="155">
        <f ca="1">IFERROR(Volume*IF(EO$5=0,0,1)*IF(NewBusinessYear=1,0.5,1)*OFFSET(IFRS17_CF!EO48,0,-NewBusinessYear+1),0)</f>
        <v>0</v>
      </c>
      <c r="EP48" s="155">
        <f ca="1">IFERROR(Volume*IF(EP$5=0,0,1)*IF(NewBusinessYear=1,0.5,1)*OFFSET(IFRS17_CF!EP48,0,-NewBusinessYear+1),0)</f>
        <v>0</v>
      </c>
      <c r="EQ48" s="155">
        <f ca="1">IFERROR(Volume*IF(EQ$5=0,0,1)*IF(NewBusinessYear=1,0.5,1)*OFFSET(IFRS17_CF!EQ48,0,-NewBusinessYear+1),0)</f>
        <v>0</v>
      </c>
      <c r="ER48" s="155">
        <f ca="1">IFERROR(Volume*IF(ER$5=0,0,1)*IF(NewBusinessYear=1,0.5,1)*OFFSET(IFRS17_CF!ER48,0,-NewBusinessYear+1),0)</f>
        <v>0</v>
      </c>
      <c r="ES48" s="155">
        <f ca="1">IFERROR(Volume*IF(ES$5=0,0,1)*IF(NewBusinessYear=1,0.5,1)*OFFSET(IFRS17_CF!ES48,0,-NewBusinessYear+1),0)</f>
        <v>0</v>
      </c>
      <c r="ET48" s="155">
        <f ca="1">IFERROR(Volume*IF(ET$5=0,0,1)*IF(NewBusinessYear=1,0.5,1)*OFFSET(IFRS17_CF!ET48,0,-NewBusinessYear+1),0)</f>
        <v>0</v>
      </c>
      <c r="EU48" s="155">
        <f ca="1">IFERROR(Volume*IF(EU$5=0,0,1)*IF(NewBusinessYear=1,0.5,1)*OFFSET(IFRS17_CF!EU48,0,-NewBusinessYear+1),0)</f>
        <v>0</v>
      </c>
      <c r="EV48" s="155">
        <f ca="1">IFERROR(Volume*IF(EV$5=0,0,1)*IF(NewBusinessYear=1,0.5,1)*OFFSET(IFRS17_CF!EV48,0,-NewBusinessYear+1),0)</f>
        <v>0</v>
      </c>
      <c r="EW48" s="155">
        <f ca="1">IFERROR(Volume*IF(EW$5=0,0,1)*IF(NewBusinessYear=1,0.5,1)*OFFSET(IFRS17_CF!EW48,0,-NewBusinessYear+1),0)</f>
        <v>0</v>
      </c>
      <c r="EX48" s="155">
        <f ca="1">IFERROR(Volume*IF(EX$5=0,0,1)*IF(NewBusinessYear=1,0.5,1)*OFFSET(IFRS17_CF!EX48,0,-NewBusinessYear+1),0)</f>
        <v>0</v>
      </c>
      <c r="EY48" s="155">
        <f ca="1">IFERROR(Volume*IF(EY$5=0,0,1)*IF(NewBusinessYear=1,0.5,1)*OFFSET(IFRS17_CF!EY48,0,-NewBusinessYear+1),0)</f>
        <v>0</v>
      </c>
      <c r="EZ48" s="155">
        <f ca="1">IFERROR(Volume*IF(EZ$5=0,0,1)*IF(NewBusinessYear=1,0.5,1)*OFFSET(IFRS17_CF!EZ48,0,-NewBusinessYear+1),0)</f>
        <v>0</v>
      </c>
      <c r="FA48" s="155">
        <f ca="1">IFERROR(Volume*IF(FA$5=0,0,1)*IF(NewBusinessYear=1,0.5,1)*OFFSET(IFRS17_CF!FA48,0,-NewBusinessYear+1),0)</f>
        <v>0</v>
      </c>
      <c r="FB48" s="155">
        <f ca="1">IFERROR(Volume*IF(FB$5=0,0,1)*IF(NewBusinessYear=1,0.5,1)*OFFSET(IFRS17_CF!FB48,0,-NewBusinessYear+1),0)</f>
        <v>0</v>
      </c>
      <c r="FC48" s="155">
        <f ca="1">IFERROR(Volume*IF(FC$5=0,0,1)*IF(NewBusinessYear=1,0.5,1)*OFFSET(IFRS17_CF!FC48,0,-NewBusinessYear+1),0)</f>
        <v>0</v>
      </c>
      <c r="FD48" s="155">
        <f ca="1">IFERROR(Volume*IF(FD$5=0,0,1)*IF(NewBusinessYear=1,0.5,1)*OFFSET(IFRS17_CF!FD48,0,-NewBusinessYear+1),0)</f>
        <v>0</v>
      </c>
      <c r="FE48" s="155">
        <f ca="1">IFERROR(Volume*IF(FE$5=0,0,1)*IF(NewBusinessYear=1,0.5,1)*OFFSET(IFRS17_CF!FE48,0,-NewBusinessYear+1),0)</f>
        <v>0</v>
      </c>
      <c r="FF48" s="155">
        <f ca="1">IFERROR(Volume*IF(FF$5=0,0,1)*IF(NewBusinessYear=1,0.5,1)*OFFSET(IFRS17_CF!FF48,0,-NewBusinessYear+1),0)</f>
        <v>0</v>
      </c>
      <c r="FG48" s="155">
        <f ca="1">IFERROR(Volume*IF(FG$5=0,0,1)*IF(NewBusinessYear=1,0.5,1)*OFFSET(IFRS17_CF!FG48,0,-NewBusinessYear+1),0)</f>
        <v>0</v>
      </c>
      <c r="FH48" s="155">
        <f ca="1">IFERROR(Volume*IF(FH$5=0,0,1)*IF(NewBusinessYear=1,0.5,1)*OFFSET(IFRS17_CF!FH48,0,-NewBusinessYear+1),0)</f>
        <v>0</v>
      </c>
      <c r="FI48" s="155">
        <f ca="1">IFERROR(Volume*IF(FI$5=0,0,1)*IF(NewBusinessYear=1,0.5,1)*OFFSET(IFRS17_CF!FI48,0,-NewBusinessYear+1),0)</f>
        <v>0</v>
      </c>
      <c r="FJ48" s="155">
        <f ca="1">IFERROR(Volume*IF(FJ$5=0,0,1)*IF(NewBusinessYear=1,0.5,1)*OFFSET(IFRS17_CF!FJ48,0,-NewBusinessYear+1),0)</f>
        <v>0</v>
      </c>
      <c r="FK48" s="155">
        <f ca="1">IFERROR(Volume*IF(FK$5=0,0,1)*IF(NewBusinessYear=1,0.5,1)*OFFSET(IFRS17_CF!FK48,0,-NewBusinessYear+1),0)</f>
        <v>0</v>
      </c>
      <c r="FL48" s="155">
        <f ca="1">IFERROR(Volume*IF(FL$5=0,0,1)*IF(NewBusinessYear=1,0.5,1)*OFFSET(IFRS17_CF!FL48,0,-NewBusinessYear+1),0)</f>
        <v>0</v>
      </c>
      <c r="FM48" s="155">
        <f ca="1">IFERROR(Volume*IF(FM$5=0,0,1)*IF(NewBusinessYear=1,0.5,1)*OFFSET(IFRS17_CF!FM48,0,-NewBusinessYear+1),0)</f>
        <v>0</v>
      </c>
      <c r="FN48" s="155">
        <f ca="1">IFERROR(Volume*IF(FN$5=0,0,1)*IF(NewBusinessYear=1,0.5,1)*OFFSET(IFRS17_CF!FN48,0,-NewBusinessYear+1),0)</f>
        <v>0</v>
      </c>
      <c r="FO48" s="155">
        <f ca="1">IFERROR(Volume*IF(FO$5=0,0,1)*IF(NewBusinessYear=1,0.5,1)*OFFSET(IFRS17_CF!FO48,0,-NewBusinessYear+1),0)</f>
        <v>0</v>
      </c>
      <c r="FP48" s="155">
        <f ca="1">IFERROR(Volume*IF(FP$5=0,0,1)*IF(NewBusinessYear=1,0.5,1)*OFFSET(IFRS17_CF!FP48,0,-NewBusinessYear+1),0)</f>
        <v>0</v>
      </c>
      <c r="FQ48" s="155">
        <f ca="1">IFERROR(Volume*IF(FQ$5=0,0,1)*IF(NewBusinessYear=1,0.5,1)*OFFSET(IFRS17_CF!FQ48,0,-NewBusinessYear+1),0)</f>
        <v>0</v>
      </c>
      <c r="FR48" s="155">
        <f ca="1">IFERROR(Volume*IF(FR$5=0,0,1)*IF(NewBusinessYear=1,0.5,1)*OFFSET(IFRS17_CF!FR48,0,-NewBusinessYear+1),0)</f>
        <v>0</v>
      </c>
      <c r="FS48" s="155">
        <f ca="1">IFERROR(Volume*IF(FS$5=0,0,1)*IF(NewBusinessYear=1,0.5,1)*OFFSET(IFRS17_CF!FS48,0,-NewBusinessYear+1),0)</f>
        <v>0</v>
      </c>
      <c r="FT48" s="155">
        <f ca="1">IFERROR(Volume*IF(FT$5=0,0,1)*IF(NewBusinessYear=1,0.5,1)*OFFSET(IFRS17_CF!FT48,0,-NewBusinessYear+1),0)</f>
        <v>0</v>
      </c>
      <c r="FU48" s="155">
        <f ca="1">IFERROR(Volume*IF(FU$5=0,0,1)*IF(NewBusinessYear=1,0.5,1)*OFFSET(IFRS17_CF!FU48,0,-NewBusinessYear+1),0)</f>
        <v>0</v>
      </c>
      <c r="FV48" s="155">
        <f ca="1">IFERROR(Volume*IF(FV$5=0,0,1)*IF(NewBusinessYear=1,0.5,1)*OFFSET(IFRS17_CF!FV48,0,-NewBusinessYear+1),0)</f>
        <v>0</v>
      </c>
      <c r="FW48" s="155">
        <f ca="1">IFERROR(Volume*IF(FW$5=0,0,1)*IF(NewBusinessYear=1,0.5,1)*OFFSET(IFRS17_CF!FW48,0,-NewBusinessYear+1),0)</f>
        <v>0</v>
      </c>
      <c r="FX48" s="155">
        <f ca="1">IFERROR(Volume*IF(FX$5=0,0,1)*IF(NewBusinessYear=1,0.5,1)*OFFSET(IFRS17_CF!FX48,0,-NewBusinessYear+1),0)</f>
        <v>0</v>
      </c>
      <c r="FY48" s="155">
        <f ca="1">IFERROR(Volume*IF(FY$5=0,0,1)*IF(NewBusinessYear=1,0.5,1)*OFFSET(IFRS17_CF!FY48,0,-NewBusinessYear+1),0)</f>
        <v>0</v>
      </c>
      <c r="FZ48" s="155">
        <f ca="1">IFERROR(Volume*IF(FZ$5=0,0,1)*IF(NewBusinessYear=1,0.5,1)*OFFSET(IFRS17_CF!FZ48,0,-NewBusinessYear+1),0)</f>
        <v>0</v>
      </c>
      <c r="GA48" s="155">
        <f ca="1">IFERROR(Volume*IF(GA$5=0,0,1)*IF(NewBusinessYear=1,0.5,1)*OFFSET(IFRS17_CF!GA48,0,-NewBusinessYear+1),0)</f>
        <v>0</v>
      </c>
      <c r="GB48" s="155">
        <f ca="1">IFERROR(Volume*IF(GB$5=0,0,1)*IF(NewBusinessYear=1,0.5,1)*OFFSET(IFRS17_CF!GB48,0,-NewBusinessYear+1),0)</f>
        <v>0</v>
      </c>
      <c r="GC48" s="155">
        <f ca="1">IFERROR(Volume*IF(GC$5=0,0,1)*IF(NewBusinessYear=1,0.5,1)*OFFSET(IFRS17_CF!GC48,0,-NewBusinessYear+1),0)</f>
        <v>0</v>
      </c>
      <c r="GD48" s="155">
        <f ca="1">IFERROR(Volume*IF(GD$5=0,0,1)*IF(NewBusinessYear=1,0.5,1)*OFFSET(IFRS17_CF!GD48,0,-NewBusinessYear+1),0)</f>
        <v>0</v>
      </c>
      <c r="GE48" s="155">
        <f ca="1">IFERROR(Volume*IF(GE$5=0,0,1)*IF(NewBusinessYear=1,0.5,1)*OFFSET(IFRS17_CF!GE48,0,-NewBusinessYear+1),0)</f>
        <v>0</v>
      </c>
      <c r="GF48" s="155">
        <f ca="1">IFERROR(Volume*IF(GF$5=0,0,1)*IF(NewBusinessYear=1,0.5,1)*OFFSET(IFRS17_CF!GF48,0,-NewBusinessYear+1),0)</f>
        <v>0</v>
      </c>
      <c r="GG48" s="155">
        <f ca="1">IFERROR(Volume*IF(GG$5=0,0,1)*IF(NewBusinessYear=1,0.5,1)*OFFSET(IFRS17_CF!GG48,0,-NewBusinessYear+1),0)</f>
        <v>0</v>
      </c>
      <c r="GH48" s="155">
        <f ca="1">IFERROR(Volume*IF(GH$5=0,0,1)*IF(NewBusinessYear=1,0.5,1)*OFFSET(IFRS17_CF!GH48,0,-NewBusinessYear+1),0)</f>
        <v>0</v>
      </c>
      <c r="GI48" s="155">
        <f ca="1">IFERROR(Volume*IF(GI$5=0,0,1)*IF(NewBusinessYear=1,0.5,1)*OFFSET(IFRS17_CF!GI48,0,-NewBusinessYear+1),0)</f>
        <v>0</v>
      </c>
      <c r="GJ48" s="155">
        <f ca="1">IFERROR(Volume*IF(GJ$5=0,0,1)*IF(NewBusinessYear=1,0.5,1)*OFFSET(IFRS17_CF!GJ48,0,-NewBusinessYear+1),0)</f>
        <v>0</v>
      </c>
    </row>
    <row r="49" spans="1:192" x14ac:dyDescent="0.3">
      <c r="C49" s="124" t="s">
        <v>468</v>
      </c>
      <c r="D49" s="124"/>
      <c r="E49" s="125"/>
      <c r="F49" s="124">
        <f t="shared" ref="F49:AK49" ca="1" si="40">+(F44+F45)*Sum_Assured*F11</f>
        <v>0</v>
      </c>
      <c r="G49" s="124">
        <f t="shared" ca="1" si="40"/>
        <v>0</v>
      </c>
      <c r="H49" s="124">
        <f t="shared" ca="1" si="40"/>
        <v>0</v>
      </c>
      <c r="I49" s="124">
        <f t="shared" ca="1" si="40"/>
        <v>0</v>
      </c>
      <c r="J49" s="124">
        <f t="shared" ca="1" si="40"/>
        <v>0</v>
      </c>
      <c r="K49" s="124">
        <f t="shared" ca="1" si="40"/>
        <v>0</v>
      </c>
      <c r="L49" s="124">
        <f t="shared" ca="1" si="40"/>
        <v>0</v>
      </c>
      <c r="M49" s="124">
        <f t="shared" ca="1" si="40"/>
        <v>0</v>
      </c>
      <c r="N49" s="124">
        <f t="shared" ca="1" si="40"/>
        <v>0</v>
      </c>
      <c r="O49" s="124">
        <f t="shared" ca="1" si="40"/>
        <v>10331967.140473463</v>
      </c>
      <c r="P49" s="124">
        <f t="shared" ca="1" si="40"/>
        <v>6000134.9826527704</v>
      </c>
      <c r="Q49" s="124">
        <f t="shared" ca="1" si="40"/>
        <v>4388194.3250338929</v>
      </c>
      <c r="R49" s="124">
        <f t="shared" ca="1" si="40"/>
        <v>3627319.9059192315</v>
      </c>
      <c r="S49" s="124">
        <f t="shared" ca="1" si="40"/>
        <v>3002272.0663163844</v>
      </c>
      <c r="T49" s="124">
        <f t="shared" ca="1" si="40"/>
        <v>2488765.5328311292</v>
      </c>
      <c r="U49" s="124">
        <f t="shared" ca="1" si="40"/>
        <v>2061465.7685140949</v>
      </c>
      <c r="V49" s="124">
        <f t="shared" ca="1" si="40"/>
        <v>1700051.8018409729</v>
      </c>
      <c r="W49" s="124">
        <f t="shared" ca="1" si="40"/>
        <v>1395299.2287654202</v>
      </c>
      <c r="X49" s="124">
        <f t="shared" ca="1" si="40"/>
        <v>1139231.5156641211</v>
      </c>
      <c r="Y49" s="124">
        <f t="shared" ca="1" si="40"/>
        <v>924837.74833086913</v>
      </c>
      <c r="Z49" s="124">
        <f t="shared" ca="1" si="40"/>
        <v>746006.57642495201</v>
      </c>
      <c r="AA49" s="124">
        <f t="shared" ca="1" si="40"/>
        <v>593844.96920592408</v>
      </c>
      <c r="AB49" s="124">
        <f t="shared" ca="1" si="40"/>
        <v>465547.28224541829</v>
      </c>
      <c r="AC49" s="124">
        <f t="shared" ca="1" si="40"/>
        <v>358563.35624302388</v>
      </c>
      <c r="AD49" s="124">
        <f t="shared" ca="1" si="40"/>
        <v>270546.16275201703</v>
      </c>
      <c r="AE49" s="124">
        <f t="shared" ca="1" si="40"/>
        <v>199306.06104571396</v>
      </c>
      <c r="AF49" s="124">
        <f t="shared" ca="1" si="40"/>
        <v>142773.15891046042</v>
      </c>
      <c r="AG49" s="124">
        <f t="shared" ca="1" si="40"/>
        <v>98969.769479826151</v>
      </c>
      <c r="AH49" s="124">
        <f t="shared" ca="1" si="40"/>
        <v>65995.146992685826</v>
      </c>
      <c r="AI49" s="124">
        <f t="shared" ca="1" si="40"/>
        <v>42024.378414036801</v>
      </c>
      <c r="AJ49" s="124">
        <f t="shared" ca="1" si="40"/>
        <v>25322.285581003918</v>
      </c>
      <c r="AK49" s="124">
        <f t="shared" ca="1" si="40"/>
        <v>14733.125155783517</v>
      </c>
      <c r="AL49" s="124">
        <f t="shared" ref="AL49:BQ49" ca="1" si="41">+(AL44+AL45)*Sum_Assured*AL11</f>
        <v>8288.003297930034</v>
      </c>
      <c r="AM49" s="124">
        <f t="shared" ca="1" si="41"/>
        <v>4500.6243742170409</v>
      </c>
      <c r="AN49" s="124">
        <f t="shared" ca="1" si="41"/>
        <v>2352.8548113387101</v>
      </c>
      <c r="AO49" s="124">
        <f t="shared" ca="1" si="41"/>
        <v>0</v>
      </c>
      <c r="AP49" s="124">
        <f t="shared" ca="1" si="41"/>
        <v>0</v>
      </c>
      <c r="AQ49" s="124">
        <f t="shared" ca="1" si="41"/>
        <v>0</v>
      </c>
      <c r="AR49" s="124">
        <f t="shared" ca="1" si="41"/>
        <v>0</v>
      </c>
      <c r="AS49" s="124">
        <f t="shared" ca="1" si="41"/>
        <v>0</v>
      </c>
      <c r="AT49" s="124">
        <f t="shared" ca="1" si="41"/>
        <v>0</v>
      </c>
      <c r="AU49" s="124">
        <f t="shared" ca="1" si="41"/>
        <v>0</v>
      </c>
      <c r="AV49" s="124">
        <f t="shared" ca="1" si="41"/>
        <v>0</v>
      </c>
      <c r="AW49" s="124">
        <f t="shared" ca="1" si="41"/>
        <v>0</v>
      </c>
      <c r="AX49" s="124">
        <f t="shared" ca="1" si="41"/>
        <v>0</v>
      </c>
      <c r="AY49" s="124">
        <f t="shared" ca="1" si="41"/>
        <v>0</v>
      </c>
      <c r="AZ49" s="124">
        <f t="shared" ca="1" si="41"/>
        <v>0</v>
      </c>
      <c r="BA49" s="124">
        <f t="shared" ca="1" si="41"/>
        <v>0</v>
      </c>
      <c r="BB49" s="124">
        <f t="shared" ca="1" si="41"/>
        <v>0</v>
      </c>
      <c r="BC49" s="124">
        <f t="shared" ca="1" si="41"/>
        <v>0</v>
      </c>
      <c r="BD49" s="124">
        <f t="shared" ca="1" si="41"/>
        <v>0</v>
      </c>
      <c r="BE49" s="124">
        <f t="shared" ca="1" si="41"/>
        <v>0</v>
      </c>
      <c r="BF49" s="124">
        <f t="shared" ca="1" si="41"/>
        <v>0</v>
      </c>
      <c r="BG49" s="124">
        <f t="shared" ca="1" si="41"/>
        <v>0</v>
      </c>
      <c r="BH49" s="124">
        <f t="shared" ca="1" si="41"/>
        <v>0</v>
      </c>
      <c r="BI49" s="124">
        <f t="shared" ca="1" si="41"/>
        <v>0</v>
      </c>
      <c r="BJ49" s="124">
        <f t="shared" ca="1" si="41"/>
        <v>0</v>
      </c>
      <c r="BK49" s="124">
        <f t="shared" ca="1" si="41"/>
        <v>0</v>
      </c>
      <c r="BL49" s="124">
        <f t="shared" ca="1" si="41"/>
        <v>0</v>
      </c>
      <c r="BM49" s="124">
        <f t="shared" ca="1" si="41"/>
        <v>0</v>
      </c>
      <c r="BN49" s="124">
        <f t="shared" ca="1" si="41"/>
        <v>0</v>
      </c>
      <c r="BO49" s="124">
        <f t="shared" ca="1" si="41"/>
        <v>0</v>
      </c>
      <c r="BP49" s="124">
        <f t="shared" ca="1" si="41"/>
        <v>0</v>
      </c>
      <c r="BQ49" s="124">
        <f t="shared" ca="1" si="41"/>
        <v>0</v>
      </c>
      <c r="BR49" s="124">
        <f t="shared" ref="BR49:CW49" ca="1" si="42">+(BR44+BR45)*Sum_Assured*BR11</f>
        <v>0</v>
      </c>
      <c r="BS49" s="124">
        <f t="shared" ca="1" si="42"/>
        <v>0</v>
      </c>
      <c r="BT49" s="124">
        <f t="shared" ca="1" si="42"/>
        <v>0</v>
      </c>
      <c r="BU49" s="124">
        <f t="shared" ca="1" si="42"/>
        <v>0</v>
      </c>
      <c r="BV49" s="124">
        <f t="shared" ca="1" si="42"/>
        <v>0</v>
      </c>
      <c r="BW49" s="124">
        <f t="shared" ca="1" si="42"/>
        <v>0</v>
      </c>
      <c r="BX49" s="124">
        <f t="shared" ca="1" si="42"/>
        <v>0</v>
      </c>
      <c r="BY49" s="124">
        <f t="shared" ca="1" si="42"/>
        <v>0</v>
      </c>
      <c r="BZ49" s="124">
        <f t="shared" ca="1" si="42"/>
        <v>0</v>
      </c>
      <c r="CA49" s="124">
        <f t="shared" ca="1" si="42"/>
        <v>0</v>
      </c>
      <c r="CB49" s="124">
        <f t="shared" ca="1" si="42"/>
        <v>0</v>
      </c>
      <c r="CC49" s="124">
        <f t="shared" ca="1" si="42"/>
        <v>0</v>
      </c>
      <c r="CD49" s="124">
        <f t="shared" ca="1" si="42"/>
        <v>0</v>
      </c>
      <c r="CE49" s="124">
        <f t="shared" ca="1" si="42"/>
        <v>0</v>
      </c>
      <c r="CF49" s="124">
        <f t="shared" ca="1" si="42"/>
        <v>0</v>
      </c>
      <c r="CG49" s="124">
        <f t="shared" ca="1" si="42"/>
        <v>0</v>
      </c>
      <c r="CH49" s="124">
        <f t="shared" ca="1" si="42"/>
        <v>0</v>
      </c>
      <c r="CI49" s="124">
        <f t="shared" ca="1" si="42"/>
        <v>0</v>
      </c>
      <c r="CJ49" s="124">
        <f t="shared" ca="1" si="42"/>
        <v>0</v>
      </c>
      <c r="CK49" s="124">
        <f t="shared" ca="1" si="42"/>
        <v>0</v>
      </c>
      <c r="CL49" s="124">
        <f t="shared" ca="1" si="42"/>
        <v>0</v>
      </c>
      <c r="CM49" s="124">
        <f t="shared" ca="1" si="42"/>
        <v>0</v>
      </c>
      <c r="CN49" s="124">
        <f t="shared" ca="1" si="42"/>
        <v>0</v>
      </c>
      <c r="CO49" s="124">
        <f t="shared" ca="1" si="42"/>
        <v>0</v>
      </c>
      <c r="CP49" s="124">
        <f t="shared" ca="1" si="42"/>
        <v>0</v>
      </c>
      <c r="CQ49" s="124">
        <f t="shared" ca="1" si="42"/>
        <v>0</v>
      </c>
      <c r="CR49" s="124">
        <f t="shared" ca="1" si="42"/>
        <v>0</v>
      </c>
      <c r="CS49" s="124">
        <f t="shared" ca="1" si="42"/>
        <v>0</v>
      </c>
      <c r="CT49" s="124">
        <f t="shared" ca="1" si="42"/>
        <v>0</v>
      </c>
      <c r="CU49" s="124">
        <f t="shared" ca="1" si="42"/>
        <v>0</v>
      </c>
      <c r="CV49" s="124">
        <f t="shared" ca="1" si="42"/>
        <v>0</v>
      </c>
      <c r="CW49" s="124">
        <f t="shared" ca="1" si="42"/>
        <v>0</v>
      </c>
      <c r="CX49" s="124">
        <f t="shared" ref="CX49:EC49" ca="1" si="43">+(CX44+CX45)*Sum_Assured*CX11</f>
        <v>0</v>
      </c>
      <c r="CY49" s="124">
        <f t="shared" ca="1" si="43"/>
        <v>0</v>
      </c>
      <c r="CZ49" s="124">
        <f t="shared" ca="1" si="43"/>
        <v>0</v>
      </c>
      <c r="DA49" s="124">
        <f t="shared" ca="1" si="43"/>
        <v>0</v>
      </c>
      <c r="DB49" s="124">
        <f t="shared" ca="1" si="43"/>
        <v>0</v>
      </c>
      <c r="DC49" s="124">
        <f t="shared" ca="1" si="43"/>
        <v>0</v>
      </c>
      <c r="DD49" s="124">
        <f t="shared" ca="1" si="43"/>
        <v>0</v>
      </c>
      <c r="DE49" s="124">
        <f t="shared" ca="1" si="43"/>
        <v>0</v>
      </c>
      <c r="DF49" s="124">
        <f t="shared" ca="1" si="43"/>
        <v>0</v>
      </c>
      <c r="DG49" s="124">
        <f t="shared" ca="1" si="43"/>
        <v>0</v>
      </c>
      <c r="DH49" s="124">
        <f t="shared" ca="1" si="43"/>
        <v>0</v>
      </c>
      <c r="DI49" s="124">
        <f t="shared" ca="1" si="43"/>
        <v>0</v>
      </c>
      <c r="DJ49" s="124">
        <f t="shared" ca="1" si="43"/>
        <v>0</v>
      </c>
      <c r="DK49" s="124">
        <f t="shared" ca="1" si="43"/>
        <v>0</v>
      </c>
      <c r="DL49" s="124">
        <f t="shared" ca="1" si="43"/>
        <v>0</v>
      </c>
      <c r="DM49" s="124">
        <f t="shared" ca="1" si="43"/>
        <v>0</v>
      </c>
      <c r="DN49" s="124">
        <f t="shared" ca="1" si="43"/>
        <v>0</v>
      </c>
      <c r="DO49" s="124">
        <f t="shared" ca="1" si="43"/>
        <v>0</v>
      </c>
      <c r="DP49" s="124">
        <f t="shared" ca="1" si="43"/>
        <v>0</v>
      </c>
      <c r="DQ49" s="124">
        <f t="shared" ca="1" si="43"/>
        <v>0</v>
      </c>
      <c r="DR49" s="124">
        <f t="shared" ca="1" si="43"/>
        <v>0</v>
      </c>
      <c r="DS49" s="124">
        <f t="shared" ca="1" si="43"/>
        <v>0</v>
      </c>
      <c r="DT49" s="124">
        <f t="shared" ca="1" si="43"/>
        <v>0</v>
      </c>
      <c r="DU49" s="124">
        <f t="shared" ca="1" si="43"/>
        <v>0</v>
      </c>
      <c r="DV49" s="124">
        <f t="shared" ca="1" si="43"/>
        <v>0</v>
      </c>
      <c r="DW49" s="124">
        <f t="shared" ca="1" si="43"/>
        <v>0</v>
      </c>
      <c r="DX49" s="124">
        <f t="shared" ca="1" si="43"/>
        <v>0</v>
      </c>
      <c r="DY49" s="124">
        <f t="shared" ca="1" si="43"/>
        <v>0</v>
      </c>
      <c r="DZ49" s="124">
        <f t="shared" ca="1" si="43"/>
        <v>0</v>
      </c>
      <c r="EA49" s="124">
        <f t="shared" ca="1" si="43"/>
        <v>0</v>
      </c>
      <c r="EB49" s="124">
        <f t="shared" ca="1" si="43"/>
        <v>0</v>
      </c>
      <c r="EC49" s="124">
        <f t="shared" ca="1" si="43"/>
        <v>0</v>
      </c>
      <c r="ED49" s="124">
        <f t="shared" ref="ED49:FI49" ca="1" si="44">+(ED44+ED45)*Sum_Assured*ED11</f>
        <v>0</v>
      </c>
      <c r="EE49" s="124">
        <f t="shared" ca="1" si="44"/>
        <v>0</v>
      </c>
      <c r="EF49" s="124">
        <f t="shared" ca="1" si="44"/>
        <v>0</v>
      </c>
      <c r="EG49" s="124">
        <f t="shared" ca="1" si="44"/>
        <v>0</v>
      </c>
      <c r="EH49" s="124">
        <f t="shared" ca="1" si="44"/>
        <v>0</v>
      </c>
      <c r="EI49" s="124">
        <f t="shared" ca="1" si="44"/>
        <v>0</v>
      </c>
      <c r="EJ49" s="124">
        <f t="shared" ca="1" si="44"/>
        <v>0</v>
      </c>
      <c r="EK49" s="124">
        <f t="shared" ca="1" si="44"/>
        <v>0</v>
      </c>
      <c r="EL49" s="124">
        <f t="shared" ca="1" si="44"/>
        <v>0</v>
      </c>
      <c r="EM49" s="124">
        <f t="shared" ca="1" si="44"/>
        <v>0</v>
      </c>
      <c r="EN49" s="124">
        <f t="shared" ca="1" si="44"/>
        <v>0</v>
      </c>
      <c r="EO49" s="124">
        <f t="shared" ca="1" si="44"/>
        <v>0</v>
      </c>
      <c r="EP49" s="124">
        <f t="shared" ca="1" si="44"/>
        <v>0</v>
      </c>
      <c r="EQ49" s="124">
        <f t="shared" ca="1" si="44"/>
        <v>0</v>
      </c>
      <c r="ER49" s="124">
        <f t="shared" ca="1" si="44"/>
        <v>0</v>
      </c>
      <c r="ES49" s="124">
        <f t="shared" ca="1" si="44"/>
        <v>0</v>
      </c>
      <c r="ET49" s="124">
        <f t="shared" ca="1" si="44"/>
        <v>0</v>
      </c>
      <c r="EU49" s="124">
        <f t="shared" ca="1" si="44"/>
        <v>0</v>
      </c>
      <c r="EV49" s="124">
        <f t="shared" ca="1" si="44"/>
        <v>0</v>
      </c>
      <c r="EW49" s="124">
        <f t="shared" ca="1" si="44"/>
        <v>0</v>
      </c>
      <c r="EX49" s="124">
        <f t="shared" ca="1" si="44"/>
        <v>0</v>
      </c>
      <c r="EY49" s="124">
        <f t="shared" ca="1" si="44"/>
        <v>0</v>
      </c>
      <c r="EZ49" s="124">
        <f t="shared" ca="1" si="44"/>
        <v>0</v>
      </c>
      <c r="FA49" s="124">
        <f t="shared" ca="1" si="44"/>
        <v>0</v>
      </c>
      <c r="FB49" s="124">
        <f t="shared" ca="1" si="44"/>
        <v>0</v>
      </c>
      <c r="FC49" s="124">
        <f t="shared" ca="1" si="44"/>
        <v>0</v>
      </c>
      <c r="FD49" s="124">
        <f t="shared" ca="1" si="44"/>
        <v>0</v>
      </c>
      <c r="FE49" s="124">
        <f t="shared" ca="1" si="44"/>
        <v>0</v>
      </c>
      <c r="FF49" s="124">
        <f t="shared" ca="1" si="44"/>
        <v>0</v>
      </c>
      <c r="FG49" s="124">
        <f t="shared" ca="1" si="44"/>
        <v>0</v>
      </c>
      <c r="FH49" s="124">
        <f t="shared" ca="1" si="44"/>
        <v>0</v>
      </c>
      <c r="FI49" s="124">
        <f t="shared" ca="1" si="44"/>
        <v>0</v>
      </c>
      <c r="FJ49" s="124">
        <f t="shared" ref="FJ49:GJ49" ca="1" si="45">+(FJ44+FJ45)*Sum_Assured*FJ11</f>
        <v>0</v>
      </c>
      <c r="FK49" s="124">
        <f t="shared" ca="1" si="45"/>
        <v>0</v>
      </c>
      <c r="FL49" s="124">
        <f t="shared" ca="1" si="45"/>
        <v>0</v>
      </c>
      <c r="FM49" s="124">
        <f t="shared" ca="1" si="45"/>
        <v>0</v>
      </c>
      <c r="FN49" s="124">
        <f t="shared" ca="1" si="45"/>
        <v>0</v>
      </c>
      <c r="FO49" s="124">
        <f t="shared" ca="1" si="45"/>
        <v>0</v>
      </c>
      <c r="FP49" s="124">
        <f t="shared" ca="1" si="45"/>
        <v>0</v>
      </c>
      <c r="FQ49" s="124">
        <f t="shared" ca="1" si="45"/>
        <v>0</v>
      </c>
      <c r="FR49" s="124">
        <f t="shared" ca="1" si="45"/>
        <v>0</v>
      </c>
      <c r="FS49" s="124">
        <f t="shared" ca="1" si="45"/>
        <v>0</v>
      </c>
      <c r="FT49" s="124">
        <f t="shared" ca="1" si="45"/>
        <v>0</v>
      </c>
      <c r="FU49" s="124">
        <f t="shared" ca="1" si="45"/>
        <v>0</v>
      </c>
      <c r="FV49" s="124">
        <f t="shared" ca="1" si="45"/>
        <v>0</v>
      </c>
      <c r="FW49" s="124">
        <f t="shared" ca="1" si="45"/>
        <v>0</v>
      </c>
      <c r="FX49" s="124">
        <f t="shared" ca="1" si="45"/>
        <v>0</v>
      </c>
      <c r="FY49" s="124">
        <f t="shared" ca="1" si="45"/>
        <v>0</v>
      </c>
      <c r="FZ49" s="124">
        <f t="shared" ca="1" si="45"/>
        <v>0</v>
      </c>
      <c r="GA49" s="124">
        <f t="shared" ca="1" si="45"/>
        <v>0</v>
      </c>
      <c r="GB49" s="124">
        <f t="shared" ca="1" si="45"/>
        <v>0</v>
      </c>
      <c r="GC49" s="124">
        <f t="shared" ca="1" si="45"/>
        <v>0</v>
      </c>
      <c r="GD49" s="124">
        <f t="shared" ca="1" si="45"/>
        <v>0</v>
      </c>
      <c r="GE49" s="124">
        <f t="shared" ca="1" si="45"/>
        <v>0</v>
      </c>
      <c r="GF49" s="124">
        <f t="shared" ca="1" si="45"/>
        <v>0</v>
      </c>
      <c r="GG49" s="124">
        <f t="shared" ca="1" si="45"/>
        <v>0</v>
      </c>
      <c r="GH49" s="124">
        <f t="shared" ca="1" si="45"/>
        <v>0</v>
      </c>
      <c r="GI49" s="124">
        <f t="shared" ca="1" si="45"/>
        <v>0</v>
      </c>
      <c r="GJ49" s="124">
        <f t="shared" ca="1" si="45"/>
        <v>0</v>
      </c>
    </row>
    <row r="50" spans="1:192" x14ac:dyDescent="0.3">
      <c r="C50" s="124" t="s">
        <v>469</v>
      </c>
      <c r="D50" s="124"/>
      <c r="E50" s="125"/>
      <c r="F50" s="124">
        <f t="shared" ref="F50:AK50" ca="1" si="46">SUM(OFFSET(F49,,,,MIN(Entry_Age+cover_term,101)-Entry_Age-F5+1))</f>
        <v>39836127.583169863</v>
      </c>
      <c r="G50" s="124">
        <f t="shared" ca="1" si="46"/>
        <v>39935097.352649689</v>
      </c>
      <c r="H50" s="124">
        <f t="shared" ca="1" si="46"/>
        <v>40001092.499642372</v>
      </c>
      <c r="I50" s="124">
        <f t="shared" ca="1" si="46"/>
        <v>40043116.878056407</v>
      </c>
      <c r="J50" s="124">
        <f t="shared" ca="1" si="46"/>
        <v>40068439.163637415</v>
      </c>
      <c r="K50" s="124">
        <f t="shared" ca="1" si="46"/>
        <v>40083172.288793199</v>
      </c>
      <c r="L50" s="124">
        <f t="shared" ca="1" si="46"/>
        <v>40091460.292091131</v>
      </c>
      <c r="M50" s="124">
        <f t="shared" ca="1" si="46"/>
        <v>40095960.916465349</v>
      </c>
      <c r="N50" s="124">
        <f t="shared" ca="1" si="46"/>
        <v>40098313.77127669</v>
      </c>
      <c r="O50" s="124">
        <f t="shared" ca="1" si="46"/>
        <v>40098313.77127669</v>
      </c>
      <c r="P50" s="124">
        <f t="shared" ca="1" si="46"/>
        <v>29766346.630803227</v>
      </c>
      <c r="Q50" s="124">
        <f t="shared" ca="1" si="46"/>
        <v>23766211.648150459</v>
      </c>
      <c r="R50" s="124">
        <f t="shared" ca="1" si="46"/>
        <v>19378017.323116563</v>
      </c>
      <c r="S50" s="124">
        <f t="shared" ca="1" si="46"/>
        <v>15750697.417197322</v>
      </c>
      <c r="T50" s="124">
        <f t="shared" ca="1" si="46"/>
        <v>12748425.350880938</v>
      </c>
      <c r="U50" s="124">
        <f t="shared" ca="1" si="46"/>
        <v>10259659.818049809</v>
      </c>
      <c r="V50" s="124">
        <f t="shared" ca="1" si="46"/>
        <v>8198194.0495357141</v>
      </c>
      <c r="W50" s="124">
        <f t="shared" ca="1" si="46"/>
        <v>6498142.2476947419</v>
      </c>
      <c r="X50" s="124">
        <f t="shared" ca="1" si="46"/>
        <v>5102843.0189293223</v>
      </c>
      <c r="Y50" s="124">
        <f t="shared" ca="1" si="46"/>
        <v>3963611.5032652006</v>
      </c>
      <c r="Z50" s="124">
        <f t="shared" ca="1" si="46"/>
        <v>3038773.7549343309</v>
      </c>
      <c r="AA50" s="124">
        <f t="shared" ca="1" si="46"/>
        <v>2292767.1785093797</v>
      </c>
      <c r="AB50" s="124">
        <f t="shared" ca="1" si="46"/>
        <v>1698922.2093034554</v>
      </c>
      <c r="AC50" s="124">
        <f t="shared" ca="1" si="46"/>
        <v>1233374.9270580371</v>
      </c>
      <c r="AD50" s="124">
        <f t="shared" ca="1" si="46"/>
        <v>874811.57081501326</v>
      </c>
      <c r="AE50" s="124">
        <f t="shared" ca="1" si="46"/>
        <v>604265.40806299623</v>
      </c>
      <c r="AF50" s="124">
        <f t="shared" ca="1" si="46"/>
        <v>404959.34701728245</v>
      </c>
      <c r="AG50" s="124">
        <f t="shared" ca="1" si="46"/>
        <v>262186.18810682202</v>
      </c>
      <c r="AH50" s="124">
        <f t="shared" ca="1" si="46"/>
        <v>163216.41862699584</v>
      </c>
      <c r="AI50" s="124">
        <f t="shared" ca="1" si="46"/>
        <v>97221.271634310018</v>
      </c>
      <c r="AJ50" s="124">
        <f t="shared" ca="1" si="46"/>
        <v>55196.893220273218</v>
      </c>
      <c r="AK50" s="124">
        <f t="shared" ca="1" si="46"/>
        <v>29874.607639269303</v>
      </c>
      <c r="AL50" s="124">
        <f t="shared" ref="AL50:BQ50" ca="1" si="47">SUM(OFFSET(AL49,,,,MIN(Entry_Age+cover_term,101)-Entry_Age-AL5+1))</f>
        <v>15141.482483485785</v>
      </c>
      <c r="AM50" s="124">
        <f t="shared" ca="1" si="47"/>
        <v>6853.4791855557505</v>
      </c>
      <c r="AN50" s="124">
        <f t="shared" ca="1" si="47"/>
        <v>2352.8548113387101</v>
      </c>
      <c r="AO50" s="124" t="e">
        <f t="shared" ca="1" si="47"/>
        <v>#REF!</v>
      </c>
      <c r="AP50" s="124">
        <f t="shared" ca="1" si="47"/>
        <v>0</v>
      </c>
      <c r="AQ50" s="124">
        <f t="shared" ca="1" si="47"/>
        <v>0</v>
      </c>
      <c r="AR50" s="124">
        <f t="shared" ca="1" si="47"/>
        <v>0</v>
      </c>
      <c r="AS50" s="124">
        <f t="shared" ca="1" si="47"/>
        <v>0</v>
      </c>
      <c r="AT50" s="124">
        <f t="shared" ca="1" si="47"/>
        <v>0</v>
      </c>
      <c r="AU50" s="124">
        <f t="shared" ca="1" si="47"/>
        <v>0</v>
      </c>
      <c r="AV50" s="124">
        <f t="shared" ca="1" si="47"/>
        <v>0</v>
      </c>
      <c r="AW50" s="124">
        <f t="shared" ca="1" si="47"/>
        <v>0</v>
      </c>
      <c r="AX50" s="124">
        <f t="shared" ca="1" si="47"/>
        <v>0</v>
      </c>
      <c r="AY50" s="124">
        <f t="shared" ca="1" si="47"/>
        <v>0</v>
      </c>
      <c r="AZ50" s="124">
        <f t="shared" ca="1" si="47"/>
        <v>0</v>
      </c>
      <c r="BA50" s="124">
        <f t="shared" ca="1" si="47"/>
        <v>0</v>
      </c>
      <c r="BB50" s="124">
        <f t="shared" ca="1" si="47"/>
        <v>0</v>
      </c>
      <c r="BC50" s="124">
        <f t="shared" ca="1" si="47"/>
        <v>0</v>
      </c>
      <c r="BD50" s="124">
        <f t="shared" ca="1" si="47"/>
        <v>0</v>
      </c>
      <c r="BE50" s="124">
        <f t="shared" ca="1" si="47"/>
        <v>0</v>
      </c>
      <c r="BF50" s="124">
        <f t="shared" ca="1" si="47"/>
        <v>0</v>
      </c>
      <c r="BG50" s="124">
        <f t="shared" ca="1" si="47"/>
        <v>0</v>
      </c>
      <c r="BH50" s="124">
        <f t="shared" ca="1" si="47"/>
        <v>0</v>
      </c>
      <c r="BI50" s="124">
        <f t="shared" ca="1" si="47"/>
        <v>0</v>
      </c>
      <c r="BJ50" s="124">
        <f t="shared" ca="1" si="47"/>
        <v>0</v>
      </c>
      <c r="BK50" s="124">
        <f t="shared" ca="1" si="47"/>
        <v>0</v>
      </c>
      <c r="BL50" s="124">
        <f t="shared" ca="1" si="47"/>
        <v>0</v>
      </c>
      <c r="BM50" s="124">
        <f t="shared" ca="1" si="47"/>
        <v>0</v>
      </c>
      <c r="BN50" s="124">
        <f t="shared" ca="1" si="47"/>
        <v>0</v>
      </c>
      <c r="BO50" s="124">
        <f t="shared" ca="1" si="47"/>
        <v>0</v>
      </c>
      <c r="BP50" s="124">
        <f t="shared" ca="1" si="47"/>
        <v>0</v>
      </c>
      <c r="BQ50" s="124">
        <f t="shared" ca="1" si="47"/>
        <v>0</v>
      </c>
      <c r="BR50" s="124">
        <f t="shared" ref="BR50:EC50" ca="1" si="48">SUM(OFFSET(BR49,,,,MIN(Entry_Age+cover_term,101)-Entry_Age-BR5+1))</f>
        <v>0</v>
      </c>
      <c r="BS50" s="124">
        <f t="shared" ca="1" si="48"/>
        <v>0</v>
      </c>
      <c r="BT50" s="124">
        <f t="shared" ca="1" si="48"/>
        <v>0</v>
      </c>
      <c r="BU50" s="124">
        <f t="shared" ca="1" si="48"/>
        <v>0</v>
      </c>
      <c r="BV50" s="124">
        <f t="shared" ca="1" si="48"/>
        <v>0</v>
      </c>
      <c r="BW50" s="124">
        <f t="shared" ca="1" si="48"/>
        <v>0</v>
      </c>
      <c r="BX50" s="124">
        <f t="shared" ca="1" si="48"/>
        <v>0</v>
      </c>
      <c r="BY50" s="124">
        <f t="shared" ca="1" si="48"/>
        <v>0</v>
      </c>
      <c r="BZ50" s="124">
        <f t="shared" ca="1" si="48"/>
        <v>0</v>
      </c>
      <c r="CA50" s="124">
        <f t="shared" ca="1" si="48"/>
        <v>0</v>
      </c>
      <c r="CB50" s="124">
        <f t="shared" ca="1" si="48"/>
        <v>0</v>
      </c>
      <c r="CC50" s="124">
        <f t="shared" ca="1" si="48"/>
        <v>0</v>
      </c>
      <c r="CD50" s="124">
        <f t="shared" ca="1" si="48"/>
        <v>0</v>
      </c>
      <c r="CE50" s="124">
        <f t="shared" ca="1" si="48"/>
        <v>0</v>
      </c>
      <c r="CF50" s="124">
        <f t="shared" ca="1" si="48"/>
        <v>0</v>
      </c>
      <c r="CG50" s="124">
        <f t="shared" ca="1" si="48"/>
        <v>0</v>
      </c>
      <c r="CH50" s="124">
        <f t="shared" ca="1" si="48"/>
        <v>0</v>
      </c>
      <c r="CI50" s="124">
        <f t="shared" ca="1" si="48"/>
        <v>0</v>
      </c>
      <c r="CJ50" s="124">
        <f t="shared" ca="1" si="48"/>
        <v>0</v>
      </c>
      <c r="CK50" s="124">
        <f t="shared" ca="1" si="48"/>
        <v>0</v>
      </c>
      <c r="CL50" s="124">
        <f t="shared" ca="1" si="48"/>
        <v>0</v>
      </c>
      <c r="CM50" s="124">
        <f t="shared" ca="1" si="48"/>
        <v>0</v>
      </c>
      <c r="CN50" s="124">
        <f t="shared" ca="1" si="48"/>
        <v>0</v>
      </c>
      <c r="CO50" s="124">
        <f t="shared" ca="1" si="48"/>
        <v>0</v>
      </c>
      <c r="CP50" s="124">
        <f t="shared" ca="1" si="48"/>
        <v>0</v>
      </c>
      <c r="CQ50" s="124">
        <f t="shared" ca="1" si="48"/>
        <v>0</v>
      </c>
      <c r="CR50" s="124">
        <f t="shared" ca="1" si="48"/>
        <v>0</v>
      </c>
      <c r="CS50" s="124">
        <f t="shared" ca="1" si="48"/>
        <v>0</v>
      </c>
      <c r="CT50" s="124">
        <f t="shared" ca="1" si="48"/>
        <v>0</v>
      </c>
      <c r="CU50" s="124">
        <f t="shared" ca="1" si="48"/>
        <v>0</v>
      </c>
      <c r="CV50" s="124">
        <f t="shared" ca="1" si="48"/>
        <v>0</v>
      </c>
      <c r="CW50" s="124">
        <f t="shared" ca="1" si="48"/>
        <v>0</v>
      </c>
      <c r="CX50" s="124">
        <f t="shared" ca="1" si="48"/>
        <v>0</v>
      </c>
      <c r="CY50" s="124">
        <f t="shared" ca="1" si="48"/>
        <v>0</v>
      </c>
      <c r="CZ50" s="124">
        <f t="shared" ca="1" si="48"/>
        <v>0</v>
      </c>
      <c r="DA50" s="124">
        <f t="shared" ca="1" si="48"/>
        <v>0</v>
      </c>
      <c r="DB50" s="124">
        <f t="shared" ca="1" si="48"/>
        <v>0</v>
      </c>
      <c r="DC50" s="124">
        <f t="shared" ca="1" si="48"/>
        <v>0</v>
      </c>
      <c r="DD50" s="124">
        <f t="shared" ca="1" si="48"/>
        <v>0</v>
      </c>
      <c r="DE50" s="124">
        <f t="shared" ca="1" si="48"/>
        <v>0</v>
      </c>
      <c r="DF50" s="124">
        <f t="shared" ca="1" si="48"/>
        <v>0</v>
      </c>
      <c r="DG50" s="124">
        <f t="shared" ca="1" si="48"/>
        <v>0</v>
      </c>
      <c r="DH50" s="124">
        <f t="shared" ca="1" si="48"/>
        <v>0</v>
      </c>
      <c r="DI50" s="124">
        <f t="shared" ca="1" si="48"/>
        <v>0</v>
      </c>
      <c r="DJ50" s="124">
        <f t="shared" ca="1" si="48"/>
        <v>0</v>
      </c>
      <c r="DK50" s="124">
        <f t="shared" ca="1" si="48"/>
        <v>0</v>
      </c>
      <c r="DL50" s="124">
        <f t="shared" ca="1" si="48"/>
        <v>0</v>
      </c>
      <c r="DM50" s="124">
        <f t="shared" ca="1" si="48"/>
        <v>0</v>
      </c>
      <c r="DN50" s="124">
        <f t="shared" ca="1" si="48"/>
        <v>0</v>
      </c>
      <c r="DO50" s="124">
        <f t="shared" ca="1" si="48"/>
        <v>0</v>
      </c>
      <c r="DP50" s="124">
        <f t="shared" ca="1" si="48"/>
        <v>0</v>
      </c>
      <c r="DQ50" s="124">
        <f t="shared" ca="1" si="48"/>
        <v>0</v>
      </c>
      <c r="DR50" s="124">
        <f t="shared" ca="1" si="48"/>
        <v>0</v>
      </c>
      <c r="DS50" s="124">
        <f t="shared" ca="1" si="48"/>
        <v>0</v>
      </c>
      <c r="DT50" s="124">
        <f t="shared" ca="1" si="48"/>
        <v>0</v>
      </c>
      <c r="DU50" s="124">
        <f t="shared" ca="1" si="48"/>
        <v>0</v>
      </c>
      <c r="DV50" s="124">
        <f t="shared" ca="1" si="48"/>
        <v>0</v>
      </c>
      <c r="DW50" s="124">
        <f t="shared" ca="1" si="48"/>
        <v>0</v>
      </c>
      <c r="DX50" s="124">
        <f t="shared" ca="1" si="48"/>
        <v>0</v>
      </c>
      <c r="DY50" s="124">
        <f t="shared" ca="1" si="48"/>
        <v>0</v>
      </c>
      <c r="DZ50" s="124">
        <f t="shared" ca="1" si="48"/>
        <v>0</v>
      </c>
      <c r="EA50" s="124">
        <f t="shared" ca="1" si="48"/>
        <v>0</v>
      </c>
      <c r="EB50" s="124">
        <f t="shared" ca="1" si="48"/>
        <v>0</v>
      </c>
      <c r="EC50" s="124">
        <f t="shared" ca="1" si="48"/>
        <v>0</v>
      </c>
      <c r="ED50" s="124">
        <f t="shared" ref="ED50:GJ50" ca="1" si="49">SUM(OFFSET(ED49,,,,MIN(Entry_Age+cover_term,101)-Entry_Age-ED5+1))</f>
        <v>0</v>
      </c>
      <c r="EE50" s="124">
        <f t="shared" ca="1" si="49"/>
        <v>0</v>
      </c>
      <c r="EF50" s="124">
        <f t="shared" ca="1" si="49"/>
        <v>0</v>
      </c>
      <c r="EG50" s="124">
        <f t="shared" ca="1" si="49"/>
        <v>0</v>
      </c>
      <c r="EH50" s="124">
        <f t="shared" ca="1" si="49"/>
        <v>0</v>
      </c>
      <c r="EI50" s="124">
        <f t="shared" ca="1" si="49"/>
        <v>0</v>
      </c>
      <c r="EJ50" s="124">
        <f t="shared" ca="1" si="49"/>
        <v>0</v>
      </c>
      <c r="EK50" s="124">
        <f t="shared" ca="1" si="49"/>
        <v>0</v>
      </c>
      <c r="EL50" s="124">
        <f t="shared" ca="1" si="49"/>
        <v>0</v>
      </c>
      <c r="EM50" s="124">
        <f t="shared" ca="1" si="49"/>
        <v>0</v>
      </c>
      <c r="EN50" s="124">
        <f t="shared" ca="1" si="49"/>
        <v>0</v>
      </c>
      <c r="EO50" s="124">
        <f t="shared" ca="1" si="49"/>
        <v>0</v>
      </c>
      <c r="EP50" s="124">
        <f t="shared" ca="1" si="49"/>
        <v>0</v>
      </c>
      <c r="EQ50" s="124">
        <f t="shared" ca="1" si="49"/>
        <v>0</v>
      </c>
      <c r="ER50" s="124">
        <f t="shared" ca="1" si="49"/>
        <v>0</v>
      </c>
      <c r="ES50" s="124">
        <f t="shared" ca="1" si="49"/>
        <v>0</v>
      </c>
      <c r="ET50" s="124">
        <f t="shared" ca="1" si="49"/>
        <v>0</v>
      </c>
      <c r="EU50" s="124">
        <f t="shared" ca="1" si="49"/>
        <v>0</v>
      </c>
      <c r="EV50" s="124">
        <f t="shared" ca="1" si="49"/>
        <v>0</v>
      </c>
      <c r="EW50" s="124">
        <f t="shared" ca="1" si="49"/>
        <v>0</v>
      </c>
      <c r="EX50" s="124">
        <f t="shared" ca="1" si="49"/>
        <v>0</v>
      </c>
      <c r="EY50" s="124">
        <f t="shared" ca="1" si="49"/>
        <v>0</v>
      </c>
      <c r="EZ50" s="124">
        <f t="shared" ca="1" si="49"/>
        <v>0</v>
      </c>
      <c r="FA50" s="124">
        <f t="shared" ca="1" si="49"/>
        <v>0</v>
      </c>
      <c r="FB50" s="124">
        <f t="shared" ca="1" si="49"/>
        <v>0</v>
      </c>
      <c r="FC50" s="124">
        <f t="shared" ca="1" si="49"/>
        <v>0</v>
      </c>
      <c r="FD50" s="124">
        <f t="shared" ca="1" si="49"/>
        <v>0</v>
      </c>
      <c r="FE50" s="124">
        <f t="shared" ca="1" si="49"/>
        <v>0</v>
      </c>
      <c r="FF50" s="124">
        <f t="shared" ca="1" si="49"/>
        <v>0</v>
      </c>
      <c r="FG50" s="124">
        <f t="shared" ca="1" si="49"/>
        <v>0</v>
      </c>
      <c r="FH50" s="124">
        <f t="shared" ca="1" si="49"/>
        <v>0</v>
      </c>
      <c r="FI50" s="124">
        <f t="shared" ca="1" si="49"/>
        <v>0</v>
      </c>
      <c r="FJ50" s="124">
        <f t="shared" ca="1" si="49"/>
        <v>0</v>
      </c>
      <c r="FK50" s="124">
        <f t="shared" ca="1" si="49"/>
        <v>0</v>
      </c>
      <c r="FL50" s="124">
        <f t="shared" ca="1" si="49"/>
        <v>0</v>
      </c>
      <c r="FM50" s="124">
        <f t="shared" ca="1" si="49"/>
        <v>0</v>
      </c>
      <c r="FN50" s="124">
        <f t="shared" ca="1" si="49"/>
        <v>0</v>
      </c>
      <c r="FO50" s="124">
        <f t="shared" ca="1" si="49"/>
        <v>0</v>
      </c>
      <c r="FP50" s="124">
        <f t="shared" ca="1" si="49"/>
        <v>0</v>
      </c>
      <c r="FQ50" s="124">
        <f t="shared" ca="1" si="49"/>
        <v>0</v>
      </c>
      <c r="FR50" s="124">
        <f t="shared" ca="1" si="49"/>
        <v>0</v>
      </c>
      <c r="FS50" s="124">
        <f t="shared" ca="1" si="49"/>
        <v>0</v>
      </c>
      <c r="FT50" s="124">
        <f t="shared" ca="1" si="49"/>
        <v>0</v>
      </c>
      <c r="FU50" s="124">
        <f t="shared" ca="1" si="49"/>
        <v>0</v>
      </c>
      <c r="FV50" s="124">
        <f t="shared" ca="1" si="49"/>
        <v>0</v>
      </c>
      <c r="FW50" s="124">
        <f t="shared" ca="1" si="49"/>
        <v>0</v>
      </c>
      <c r="FX50" s="124">
        <f t="shared" ca="1" si="49"/>
        <v>0</v>
      </c>
      <c r="FY50" s="124">
        <f t="shared" ca="1" si="49"/>
        <v>0</v>
      </c>
      <c r="FZ50" s="124">
        <f t="shared" ca="1" si="49"/>
        <v>0</v>
      </c>
      <c r="GA50" s="124">
        <f t="shared" ca="1" si="49"/>
        <v>0</v>
      </c>
      <c r="GB50" s="124">
        <f t="shared" ca="1" si="49"/>
        <v>0</v>
      </c>
      <c r="GC50" s="124">
        <f t="shared" ca="1" si="49"/>
        <v>0</v>
      </c>
      <c r="GD50" s="124">
        <f t="shared" ca="1" si="49"/>
        <v>0</v>
      </c>
      <c r="GE50" s="124">
        <f t="shared" ca="1" si="49"/>
        <v>0</v>
      </c>
      <c r="GF50" s="124">
        <f t="shared" ca="1" si="49"/>
        <v>0</v>
      </c>
      <c r="GG50" s="124">
        <f t="shared" ca="1" si="49"/>
        <v>0</v>
      </c>
      <c r="GH50" s="124">
        <f t="shared" ca="1" si="49"/>
        <v>0</v>
      </c>
      <c r="GI50" s="124">
        <f t="shared" ca="1" si="49"/>
        <v>0</v>
      </c>
      <c r="GJ50" s="124">
        <f t="shared" ca="1" si="49"/>
        <v>0</v>
      </c>
    </row>
    <row r="52" spans="1:192" x14ac:dyDescent="0.3">
      <c r="C52" s="37" t="s">
        <v>394</v>
      </c>
      <c r="K52" s="37" t="s">
        <v>470</v>
      </c>
    </row>
    <row r="53" spans="1:192" x14ac:dyDescent="0.3">
      <c r="B53" s="96"/>
      <c r="C53" s="30" t="s">
        <v>396</v>
      </c>
      <c r="D53" s="38"/>
      <c r="E53" s="70"/>
      <c r="F53" s="64">
        <f ca="1">Volume*IFERROR(IFRS17_CF!F53,0)*0+SUMPRODUCT(OFFSET(F14,,,,MIN(Entry_Age+cover_term,101)-Entry_Age-1+NewBusinessYear),OFFSET(F11,,,,MIN(Entry_Age+cover_term,101)-Entry_Age-1+NewBusinessYear))</f>
        <v>4807247.5529463114</v>
      </c>
      <c r="G53" s="60" t="s">
        <v>442</v>
      </c>
      <c r="H53" s="38"/>
      <c r="I53" s="38"/>
      <c r="J53" s="39"/>
      <c r="K53" s="64">
        <f ca="1">SUMPRODUCT(OFFSET(F14,,,,MIN(Entry_Age+cover_term,101)-Entry_Age-1+NewBusinessYear-1),OFFSET(F11,,,,MIN(Entry_Age+cover_term,101)-Entry_Age-1+NewBusinessYear-1))</f>
        <v>4806923.7624785947</v>
      </c>
      <c r="N53" s="64"/>
    </row>
    <row r="54" spans="1:192" x14ac:dyDescent="0.3">
      <c r="A54" s="88"/>
      <c r="B54" s="96"/>
      <c r="C54" s="31" t="s">
        <v>471</v>
      </c>
      <c r="E54" s="71"/>
      <c r="F54" s="65">
        <f ca="1">Volume*IFERROR(IFRS17_CF!F53,0)*0+SUMPRODUCT(OFFSET(F16,,,,MIN(Entry_Age+cover_term,101)-Entry_Age-1+NewBusinessYear),OFFSET(F11,,,,MIN(Entry_Age+cover_term,101)-Entry_Age-1+NewBusinessYear))</f>
        <v>-1240269.8686601489</v>
      </c>
      <c r="G54" s="61" t="s">
        <v>444</v>
      </c>
      <c r="J54" s="40"/>
      <c r="K54" s="65">
        <f ca="1">SUMPRODUCT(OFFSET(F26,,,,MIN(Entry_Age+cover_term,101)-Entry_Age-1+NewBusinessYear-1),OFFSET(F11,,,,MIN(Entry_Age+cover_term,101)-Entry_Age-1+NewBusinessYear-1))</f>
        <v>0</v>
      </c>
      <c r="N54" s="65"/>
    </row>
    <row r="55" spans="1:192" x14ac:dyDescent="0.3">
      <c r="A55" s="88"/>
      <c r="B55" s="96"/>
      <c r="C55" s="31" t="s">
        <v>472</v>
      </c>
      <c r="E55" s="71"/>
      <c r="F55" s="65">
        <f ca="1">Volume*IFERROR(IFRS17_CF!F55,0)*0+SUMPRODUCT(OFFSET(F11,,,,MIN(Entry_Age+cover_term,101)-Entry_Age-1+NewBusinessYear),OFFSET(F18,,,,MIN(Entry_Age+cover_term,101)-Entry_Age-1+NewBusinessYear))</f>
        <v>-162744.16547449061</v>
      </c>
      <c r="G55" s="61" t="s">
        <v>446</v>
      </c>
      <c r="J55" s="40"/>
      <c r="K55" s="65">
        <f ca="1">SUMPRODUCT(OFFSET(F27,,,,MIN(Entry_Age+cover_term,101)-Entry_Age-1+NewBusinessYear-1),OFFSET(F11,,,,MIN(Entry_Age+cover_term,101)-Entry_Age-1+NewBusinessYear-1))</f>
        <v>-1240186.330719478</v>
      </c>
      <c r="N55" s="65"/>
      <c r="O55" s="88"/>
      <c r="P55" s="88"/>
    </row>
    <row r="56" spans="1:192" x14ac:dyDescent="0.3">
      <c r="A56" s="88"/>
      <c r="B56" s="96"/>
      <c r="C56" s="31" t="s">
        <v>397</v>
      </c>
      <c r="E56" s="71"/>
      <c r="F56" s="65">
        <f ca="1">Volume*IFERROR(IFRS17_CF!F56,0)*0+SUMPRODUCT(OFFSET(F21,,,,MIN(Entry_Age+cover_term,101)-Entry_Age+NewBusinessYear),OFFSET(G11,,,,MIN(Entry_Age+cover_term,101)-Entry_Age+NewBusinessYear))</f>
        <v>-2717683.6101700971</v>
      </c>
      <c r="G56" s="61" t="s">
        <v>448</v>
      </c>
      <c r="J56" s="40"/>
      <c r="K56" s="65">
        <f ca="1">SUMPRODUCT(OFFSET(F28,,,,MIN(Entry_Age+cover_term,101+NewBusinessYear-1)-Entry_Age-1),OFFSET(F11,,,,MIN(Entry_Age+cover_term,101)-Entry_Age-1+NewBusinessYear-1))</f>
        <v>0</v>
      </c>
      <c r="N56" s="65"/>
      <c r="O56" s="88"/>
      <c r="P56" s="88"/>
    </row>
    <row r="57" spans="1:192" x14ac:dyDescent="0.3">
      <c r="A57" s="88"/>
      <c r="B57" s="96"/>
      <c r="C57" s="31" t="s">
        <v>473</v>
      </c>
      <c r="E57" s="71"/>
      <c r="F57" s="65">
        <f ca="1">Volume*IFERROR(IFRS17_CF!F57,0)*0+SUMPRODUCT(OFFSET(F17,,,,MIN(Entry_Age+cover_term,101)-Entry_Age-1+NewBusinessYear),OFFSET(F11,,,,MIN(Entry_Age+cover_term,101)-Entry_Age-1+NewBusinessYear))</f>
        <v>0</v>
      </c>
      <c r="G57" s="61" t="s">
        <v>450</v>
      </c>
      <c r="J57" s="40"/>
      <c r="K57" s="65">
        <f ca="1">SUMPRODUCT(OFFSET(F29,,,,MIN(Entry_Age+cover_term,101)-Entry_Age-1+NewBusinessYear-1),OFFSET(F11,,,,MIN(Entry_Age+cover_term,101)-Entry_Age-1+NewBusinessYear-1))</f>
        <v>-162713.78673782496</v>
      </c>
      <c r="N57" s="65"/>
    </row>
    <row r="58" spans="1:192" x14ac:dyDescent="0.3">
      <c r="A58" s="88"/>
      <c r="B58" s="96"/>
      <c r="C58" s="91" t="s">
        <v>474</v>
      </c>
      <c r="E58" s="71"/>
      <c r="F58" s="65">
        <f ca="1">Volume*RA_Calc!F74</f>
        <v>-147187.75556872855</v>
      </c>
      <c r="G58" s="61" t="s">
        <v>452</v>
      </c>
      <c r="J58" s="40"/>
      <c r="K58" s="65">
        <f ca="1">SUMPRODUCT(OFFSET(F30,,,,MIN(Entry_Age+cover_term,101)-Entry_Age-1+NewBusinessYear-1),OFFSET(F11,,,,MIN(Entry_Age+cover_term,101)-Entry_Age-1+NewBusinessYear-1))</f>
        <v>0</v>
      </c>
      <c r="N58" s="65"/>
    </row>
    <row r="59" spans="1:192" x14ac:dyDescent="0.3">
      <c r="A59" s="88"/>
      <c r="B59" s="96"/>
      <c r="C59" s="31" t="s">
        <v>475</v>
      </c>
      <c r="E59" s="71"/>
      <c r="F59" s="65">
        <f ca="1">SUM(F53:F58)</f>
        <v>539362.15307284589</v>
      </c>
      <c r="G59" s="61" t="s">
        <v>454</v>
      </c>
      <c r="J59" s="40"/>
      <c r="K59" s="65">
        <f ca="1">SUMPRODUCT(OFFSET(F31,,,,MIN(Entry_Age+cover_term,101)-Entry_Age-1+NewBusinessYear-1),OFFSET(F11,,,,MIN(Entry_Age+cover_term,101)-Entry_Age-1+NewBusinessYear-1))</f>
        <v>-8563.8835125171172</v>
      </c>
      <c r="N59" s="65"/>
    </row>
    <row r="60" spans="1:192" x14ac:dyDescent="0.3">
      <c r="A60" s="88"/>
      <c r="B60" s="96"/>
      <c r="C60" s="31" t="s">
        <v>476</v>
      </c>
      <c r="E60" s="71"/>
      <c r="F60" s="65">
        <f ca="1">MAX(0,F59)</f>
        <v>539362.15307284589</v>
      </c>
      <c r="G60" s="61" t="s">
        <v>457</v>
      </c>
      <c r="J60" s="40"/>
      <c r="K60" s="65">
        <f ca="1">SUMPRODUCT(OFFSET(F21,,,,MIN(Entry_Age+cover_term,101)-Entry_Age+NewBusinessYear-1),OFFSET(F11,,,,MIN(Entry_Age+cover_term,101)-Entry_Age+NewBusinessYear-1))</f>
        <v>-2905922.5113340686</v>
      </c>
      <c r="N60" s="65"/>
    </row>
    <row r="61" spans="1:192" x14ac:dyDescent="0.3">
      <c r="B61" s="96"/>
      <c r="C61" s="32" t="s">
        <v>394</v>
      </c>
      <c r="D61" s="41"/>
      <c r="E61" s="72"/>
      <c r="F61" s="74">
        <f ca="1">-F59+F60</f>
        <v>0</v>
      </c>
      <c r="G61" s="62" t="s">
        <v>459</v>
      </c>
      <c r="H61" s="41"/>
      <c r="I61" s="41"/>
      <c r="J61" s="42"/>
      <c r="K61" s="66">
        <f ca="1">SUM(K53:K60)</f>
        <v>489537.25017470634</v>
      </c>
      <c r="M61" s="143"/>
      <c r="N61" s="66"/>
      <c r="O61" s="143"/>
    </row>
    <row r="62" spans="1:192" x14ac:dyDescent="0.3">
      <c r="F62" s="143"/>
      <c r="G62" s="144"/>
    </row>
    <row r="63" spans="1:192" x14ac:dyDescent="0.3">
      <c r="C63" s="37" t="s">
        <v>477</v>
      </c>
      <c r="F63" s="58"/>
    </row>
    <row r="64" spans="1:192" x14ac:dyDescent="0.3">
      <c r="C64" s="30" t="s">
        <v>478</v>
      </c>
      <c r="D64" s="38"/>
      <c r="E64" s="68"/>
      <c r="F64" s="38">
        <f ca="1">IFERROR(Volume*IF(F$5=0,0,1)*IF(NewBusinessYear=1,0.5,1)*OFFSET(IFRS17_CF!F64,0,-NewBusinessYear+1),0)</f>
        <v>0</v>
      </c>
      <c r="G64" s="38">
        <f ca="1">IFERROR(Volume*IF(G$5=0,0,1)*IF(NewBusinessYear=1,0.5,1)*OFFSET(IFRS17_CF!G64,0,-NewBusinessYear+1),0)</f>
        <v>0</v>
      </c>
      <c r="H64" s="38">
        <f ca="1">IFERROR(Volume*IF(H$5=0,0,1)*IF(NewBusinessYear=1,0.5,1)*OFFSET(IFRS17_CF!H64,0,-NewBusinessYear+1),0)</f>
        <v>0</v>
      </c>
      <c r="I64" s="38">
        <f ca="1">IFERROR(Volume*IF(I$5=0,0,1)*IF(NewBusinessYear=1,0.5,1)*OFFSET(IFRS17_CF!I64,0,-NewBusinessYear+1),0)</f>
        <v>0</v>
      </c>
      <c r="J64" s="38">
        <f ca="1">IFERROR(Volume*IF(J$5=0,0,1)*IF(NewBusinessYear=1,0.5,1)*OFFSET(IFRS17_CF!J64,0,-NewBusinessYear+1),0)</f>
        <v>0</v>
      </c>
      <c r="K64" s="38">
        <f ca="1">IFERROR(Volume*IF(K$5=0,0,1)*IF(NewBusinessYear=1,0.5,1)*OFFSET(IFRS17_CF!K64,0,-NewBusinessYear+1),0)</f>
        <v>0</v>
      </c>
      <c r="L64" s="38">
        <f ca="1">IFERROR(Volume*IF(L$5=0,0,1)*IF(NewBusinessYear=1,0.5,1)*OFFSET(IFRS17_CF!L64,0,-NewBusinessYear+1),0)</f>
        <v>0</v>
      </c>
      <c r="M64" s="38">
        <f ca="1">IFERROR(Volume*IF(M$5=0,0,1)*IF(NewBusinessYear=1,0.5,1)*OFFSET(IFRS17_CF!M64,0,-NewBusinessYear+1),0)</f>
        <v>0</v>
      </c>
      <c r="N64" s="38">
        <f ca="1">IFERROR(Volume*IF(N$5=0,0,1)*IF(NewBusinessYear=1,0.5,1)*OFFSET(IFRS17_CF!N64,0,-NewBusinessYear+1),0)</f>
        <v>0</v>
      </c>
      <c r="O64" s="38">
        <f ca="1">IFERROR(Volume*IF(O$5=0,0,1)*IF(NewBusinessYear=1,0.5,1)*OFFSET(IFRS17_CF!O64,0,-NewBusinessYear+1),0)</f>
        <v>0</v>
      </c>
      <c r="P64" s="38">
        <f ca="1">IFERROR(Volume*IF(P$5=0,0,1)*IF(NewBusinessYear=1,0.5,1)*OFFSET(IFRS17_CF!P64,0,-NewBusinessYear+1),0)</f>
        <v>-617680.13003839203</v>
      </c>
      <c r="Q64" s="38">
        <f ca="1">IFERROR(Volume*IF(Q$5=0,0,1)*IF(NewBusinessYear=1,0.5,1)*OFFSET(IFRS17_CF!Q64,0,-NewBusinessYear+1),0)</f>
        <v>-386850.48345503182</v>
      </c>
      <c r="R64" s="38">
        <f ca="1">IFERROR(Volume*IF(R$5=0,0,1)*IF(NewBusinessYear=1,0.5,1)*OFFSET(IFRS17_CF!R64,0,-NewBusinessYear+1),0)</f>
        <v>-159605.69478050363</v>
      </c>
      <c r="S64" s="38">
        <f ca="1">IFERROR(Volume*IF(S$5=0,0,1)*IF(NewBusinessYear=1,0.5,1)*OFFSET(IFRS17_CF!S64,0,-NewBusinessYear+1),0)</f>
        <v>40883.910660063004</v>
      </c>
      <c r="T64" s="38">
        <f ca="1">IFERROR(Volume*IF(T$5=0,0,1)*IF(NewBusinessYear=1,0.5,1)*OFFSET(IFRS17_CF!T64,0,-NewBusinessYear+1),0)</f>
        <v>-72527.276418781024</v>
      </c>
      <c r="U64" s="38">
        <f ca="1">IFERROR(Volume*IF(U$5=0,0,1)*IF(NewBusinessYear=1,0.5,1)*OFFSET(IFRS17_CF!U64,0,-NewBusinessYear+1),0)</f>
        <v>80629.220315972561</v>
      </c>
      <c r="V64" s="38">
        <f ca="1">IFERROR(Volume*IF(V$5=0,0,1)*IF(NewBusinessYear=1,0.5,1)*OFFSET(IFRS17_CF!V64,0,-NewBusinessYear+1),0)</f>
        <v>208778.92579848092</v>
      </c>
      <c r="W64" s="38">
        <f ca="1">IFERROR(Volume*IF(W$5=0,0,1)*IF(NewBusinessYear=1,0.5,1)*OFFSET(IFRS17_CF!W64,0,-NewBusinessYear+1),0)</f>
        <v>315050.9249647652</v>
      </c>
      <c r="X64" s="38">
        <f ca="1">IFERROR(Volume*IF(X$5=0,0,1)*IF(NewBusinessYear=1,0.5,1)*OFFSET(IFRS17_CF!X64,0,-NewBusinessYear+1),0)</f>
        <v>402322.86600591236</v>
      </c>
      <c r="Y64" s="38">
        <f ca="1">IFERROR(Volume*IF(Y$5=0,0,1)*IF(NewBusinessYear=1,0.5,1)*OFFSET(IFRS17_CF!Y64,0,-NewBusinessYear+1),0)</f>
        <v>318666.43408920121</v>
      </c>
      <c r="Z64" s="38">
        <f ca="1">IFERROR(Volume*IF(Z$5=0,0,1)*IF(NewBusinessYear=1,0.5,1)*OFFSET(IFRS17_CF!Z64,0,-NewBusinessYear+1),0)</f>
        <v>365697.35779172776</v>
      </c>
      <c r="AA64" s="38">
        <f ca="1">IFERROR(Volume*IF(AA$5=0,0,1)*IF(NewBusinessYear=1,0.5,1)*OFFSET(IFRS17_CF!AA64,0,-NewBusinessYear+1),0)</f>
        <v>390812.9115548947</v>
      </c>
      <c r="AB64" s="38">
        <f ca="1">IFERROR(Volume*IF(AB$5=0,0,1)*IF(NewBusinessYear=1,0.5,1)*OFFSET(IFRS17_CF!AB64,0,-NewBusinessYear+1),0)</f>
        <v>396989.00026226632</v>
      </c>
      <c r="AC64" s="38">
        <f ca="1">IFERROR(Volume*IF(AC$5=0,0,1)*IF(NewBusinessYear=1,0.5,1)*OFFSET(IFRS17_CF!AC64,0,-NewBusinessYear+1),0)</f>
        <v>387512.51797730266</v>
      </c>
      <c r="AD64" s="38">
        <f ca="1">IFERROR(Volume*IF(AD$5=0,0,1)*IF(NewBusinessYear=1,0.5,1)*OFFSET(IFRS17_CF!AD64,0,-NewBusinessYear+1),0)</f>
        <v>300295.19795628177</v>
      </c>
      <c r="AE64" s="38">
        <f ca="1">IFERROR(Volume*IF(AE$5=0,0,1)*IF(NewBusinessYear=1,0.5,1)*OFFSET(IFRS17_CF!AE64,0,-NewBusinessYear+1),0)</f>
        <v>266181.65233920707</v>
      </c>
      <c r="AF64" s="38">
        <f ca="1">IFERROR(Volume*IF(AF$5=0,0,1)*IF(NewBusinessYear=1,0.5,1)*OFFSET(IFRS17_CF!AF64,0,-NewBusinessYear+1),0)</f>
        <v>227017.61202871145</v>
      </c>
      <c r="AG64" s="38">
        <f ca="1">IFERROR(Volume*IF(AG$5=0,0,1)*IF(NewBusinessYear=1,0.5,1)*OFFSET(IFRS17_CF!AG64,0,-NewBusinessYear+1),0)</f>
        <v>186257.11454574781</v>
      </c>
      <c r="AH64" s="38">
        <f ca="1">IFERROR(Volume*IF(AH$5=0,0,1)*IF(NewBusinessYear=1,0.5,1)*OFFSET(IFRS17_CF!AH64,0,-NewBusinessYear+1),0)</f>
        <v>146967.1901495184</v>
      </c>
      <c r="AI64" s="38">
        <f ca="1">IFERROR(Volume*IF(AI$5=0,0,1)*IF(NewBusinessYear=1,0.5,1)*OFFSET(IFRS17_CF!AI64,0,-NewBusinessYear+1),0)</f>
        <v>95328.830688085029</v>
      </c>
      <c r="AJ64" s="38">
        <f ca="1">IFERROR(Volume*IF(AJ$5=0,0,1)*IF(NewBusinessYear=1,0.5,1)*OFFSET(IFRS17_CF!AJ64,0,-NewBusinessYear+1),0)</f>
        <v>64675.439781894565</v>
      </c>
      <c r="AK64" s="38">
        <f ca="1">IFERROR(Volume*IF(AK$5=0,0,1)*IF(NewBusinessYear=1,0.5,1)*OFFSET(IFRS17_CF!AK64,0,-NewBusinessYear+1),0)</f>
        <v>42717.718803981115</v>
      </c>
      <c r="AL64" s="38">
        <f ca="1">IFERROR(Volume*IF(AL$5=0,0,1)*IF(NewBusinessYear=1,0.5,1)*OFFSET(IFRS17_CF!AL64,0,-NewBusinessYear+1),0)</f>
        <v>27833.647880114324</v>
      </c>
      <c r="AM64" s="38">
        <f ca="1">IFERROR(Volume*IF(AM$5=0,0,1)*IF(NewBusinessYear=1,0.5,1)*OFFSET(IFRS17_CF!AM64,0,-NewBusinessYear+1),0)</f>
        <v>18182.059322173081</v>
      </c>
      <c r="AN64" s="38">
        <f ca="1">IFERROR(Volume*IF(AN$5=0,0,1)*IF(NewBusinessYear=1,0.5,1)*OFFSET(IFRS17_CF!AN64,0,-NewBusinessYear+1),0)</f>
        <v>10705.277107418835</v>
      </c>
      <c r="AO64" s="38">
        <f ca="1">IFERROR(Volume*IF(AO$5=0,0,1)*IF(NewBusinessYear=1,0.5,1)*OFFSET(IFRS17_CF!AO64,0,-NewBusinessYear+1),0)</f>
        <v>-4.6373392118674422E-9</v>
      </c>
      <c r="AP64" s="38">
        <f ca="1">IFERROR(Volume*IF(AP$5=0,0,1)*IF(NewBusinessYear=1,0.5,1)*OFFSET(IFRS17_CF!AP64,0,-NewBusinessYear+1),0)</f>
        <v>0</v>
      </c>
      <c r="AQ64" s="38">
        <f ca="1">IFERROR(Volume*IF(AQ$5=0,0,1)*IF(NewBusinessYear=1,0.5,1)*OFFSET(IFRS17_CF!AQ64,0,-NewBusinessYear+1),0)</f>
        <v>0</v>
      </c>
      <c r="AR64" s="38">
        <f ca="1">IFERROR(Volume*IF(AR$5=0,0,1)*IF(NewBusinessYear=1,0.5,1)*OFFSET(IFRS17_CF!AR64,0,-NewBusinessYear+1),0)</f>
        <v>0</v>
      </c>
      <c r="AS64" s="38">
        <f ca="1">IFERROR(Volume*IF(AS$5=0,0,1)*IF(NewBusinessYear=1,0.5,1)*OFFSET(IFRS17_CF!AS64,0,-NewBusinessYear+1),0)</f>
        <v>0</v>
      </c>
      <c r="AT64" s="38">
        <f ca="1">IFERROR(Volume*IF(AT$5=0,0,1)*IF(NewBusinessYear=1,0.5,1)*OFFSET(IFRS17_CF!AT64,0,-NewBusinessYear+1),0)</f>
        <v>0</v>
      </c>
      <c r="AU64" s="38">
        <f ca="1">IFERROR(Volume*IF(AU$5=0,0,1)*IF(NewBusinessYear=1,0.5,1)*OFFSET(IFRS17_CF!AU64,0,-NewBusinessYear+1),0)</f>
        <v>0</v>
      </c>
      <c r="AV64" s="38">
        <f ca="1">IFERROR(Volume*IF(AV$5=0,0,1)*IF(NewBusinessYear=1,0.5,1)*OFFSET(IFRS17_CF!AV64,0,-NewBusinessYear+1),0)</f>
        <v>0</v>
      </c>
      <c r="AW64" s="38">
        <f ca="1">IFERROR(Volume*IF(AW$5=0,0,1)*IF(NewBusinessYear=1,0.5,1)*OFFSET(IFRS17_CF!AW64,0,-NewBusinessYear+1),0)</f>
        <v>0</v>
      </c>
      <c r="AX64" s="38">
        <f ca="1">IFERROR(Volume*IF(AX$5=0,0,1)*IF(NewBusinessYear=1,0.5,1)*OFFSET(IFRS17_CF!AX64,0,-NewBusinessYear+1),0)</f>
        <v>0</v>
      </c>
      <c r="AY64" s="38">
        <f ca="1">IFERROR(Volume*IF(AY$5=0,0,1)*IF(NewBusinessYear=1,0.5,1)*OFFSET(IFRS17_CF!AY64,0,-NewBusinessYear+1),0)</f>
        <v>0</v>
      </c>
      <c r="AZ64" s="38">
        <f ca="1">IFERROR(Volume*IF(AZ$5=0,0,1)*IF(NewBusinessYear=1,0.5,1)*OFFSET(IFRS17_CF!AZ64,0,-NewBusinessYear+1),0)</f>
        <v>0</v>
      </c>
      <c r="BA64" s="38">
        <f ca="1">IFERROR(Volume*IF(BA$5=0,0,1)*IF(NewBusinessYear=1,0.5,1)*OFFSET(IFRS17_CF!BA64,0,-NewBusinessYear+1),0)</f>
        <v>0</v>
      </c>
      <c r="BB64" s="38">
        <f ca="1">IFERROR(Volume*IF(BB$5=0,0,1)*IF(NewBusinessYear=1,0.5,1)*OFFSET(IFRS17_CF!BB64,0,-NewBusinessYear+1),0)</f>
        <v>0</v>
      </c>
      <c r="BC64" s="38">
        <f ca="1">IFERROR(Volume*IF(BC$5=0,0,1)*IF(NewBusinessYear=1,0.5,1)*OFFSET(IFRS17_CF!BC64,0,-NewBusinessYear+1),0)</f>
        <v>0</v>
      </c>
      <c r="BD64" s="38">
        <f ca="1">IFERROR(Volume*IF(BD$5=0,0,1)*IF(NewBusinessYear=1,0.5,1)*OFFSET(IFRS17_CF!BD64,0,-NewBusinessYear+1),0)</f>
        <v>0</v>
      </c>
      <c r="BE64" s="38">
        <f ca="1">IFERROR(Volume*IF(BE$5=0,0,1)*IF(NewBusinessYear=1,0.5,1)*OFFSET(IFRS17_CF!BE64,0,-NewBusinessYear+1),0)</f>
        <v>0</v>
      </c>
      <c r="BF64" s="38">
        <f ca="1">IFERROR(Volume*IF(BF$5=0,0,1)*IF(NewBusinessYear=1,0.5,1)*OFFSET(IFRS17_CF!BF64,0,-NewBusinessYear+1),0)</f>
        <v>0</v>
      </c>
      <c r="BG64" s="38">
        <f ca="1">IFERROR(Volume*IF(BG$5=0,0,1)*IF(NewBusinessYear=1,0.5,1)*OFFSET(IFRS17_CF!BG64,0,-NewBusinessYear+1),0)</f>
        <v>0</v>
      </c>
      <c r="BH64" s="38">
        <f ca="1">IFERROR(Volume*IF(BH$5=0,0,1)*IF(NewBusinessYear=1,0.5,1)*OFFSET(IFRS17_CF!BH64,0,-NewBusinessYear+1),0)</f>
        <v>0</v>
      </c>
      <c r="BI64" s="38">
        <f ca="1">IFERROR(Volume*IF(BI$5=0,0,1)*IF(NewBusinessYear=1,0.5,1)*OFFSET(IFRS17_CF!BI64,0,-NewBusinessYear+1),0)</f>
        <v>0</v>
      </c>
      <c r="BJ64" s="38">
        <f ca="1">IFERROR(Volume*IF(BJ$5=0,0,1)*IF(NewBusinessYear=1,0.5,1)*OFFSET(IFRS17_CF!BJ64,0,-NewBusinessYear+1),0)</f>
        <v>0</v>
      </c>
      <c r="BK64" s="38">
        <f ca="1">IFERROR(Volume*IF(BK$5=0,0,1)*IF(NewBusinessYear=1,0.5,1)*OFFSET(IFRS17_CF!BK64,0,-NewBusinessYear+1),0)</f>
        <v>0</v>
      </c>
      <c r="BL64" s="38">
        <f ca="1">IFERROR(Volume*IF(BL$5=0,0,1)*IF(NewBusinessYear=1,0.5,1)*OFFSET(IFRS17_CF!BL64,0,-NewBusinessYear+1),0)</f>
        <v>0</v>
      </c>
      <c r="BM64" s="38">
        <f ca="1">IFERROR(Volume*IF(BM$5=0,0,1)*IF(NewBusinessYear=1,0.5,1)*OFFSET(IFRS17_CF!BM64,0,-NewBusinessYear+1),0)</f>
        <v>0</v>
      </c>
      <c r="BN64" s="38">
        <f ca="1">IFERROR(Volume*IF(BN$5=0,0,1)*IF(NewBusinessYear=1,0.5,1)*OFFSET(IFRS17_CF!BN64,0,-NewBusinessYear+1),0)</f>
        <v>0</v>
      </c>
      <c r="BO64" s="38">
        <f ca="1">IFERROR(Volume*IF(BO$5=0,0,1)*IF(NewBusinessYear=1,0.5,1)*OFFSET(IFRS17_CF!BO64,0,-NewBusinessYear+1),0)</f>
        <v>0</v>
      </c>
      <c r="BP64" s="38">
        <f ca="1">IFERROR(Volume*IF(BP$5=0,0,1)*IF(NewBusinessYear=1,0.5,1)*OFFSET(IFRS17_CF!BP64,0,-NewBusinessYear+1),0)</f>
        <v>0</v>
      </c>
      <c r="BQ64" s="38">
        <f ca="1">IFERROR(Volume*IF(BQ$5=0,0,1)*IF(NewBusinessYear=1,0.5,1)*OFFSET(IFRS17_CF!BQ64,0,-NewBusinessYear+1),0)</f>
        <v>0</v>
      </c>
      <c r="BR64" s="38">
        <f ca="1">IFERROR(Volume*IF(BR$5=0,0,1)*IF(NewBusinessYear=1,0.5,1)*OFFSET(IFRS17_CF!BR64,0,-NewBusinessYear+1),0)</f>
        <v>0</v>
      </c>
      <c r="BS64" s="38">
        <f ca="1">IFERROR(Volume*IF(BS$5=0,0,1)*IF(NewBusinessYear=1,0.5,1)*OFFSET(IFRS17_CF!BS64,0,-NewBusinessYear+1),0)</f>
        <v>0</v>
      </c>
      <c r="BT64" s="38">
        <f ca="1">IFERROR(Volume*IF(BT$5=0,0,1)*IF(NewBusinessYear=1,0.5,1)*OFFSET(IFRS17_CF!BT64,0,-NewBusinessYear+1),0)</f>
        <v>0</v>
      </c>
      <c r="BU64" s="38">
        <f ca="1">IFERROR(Volume*IF(BU$5=0,0,1)*IF(NewBusinessYear=1,0.5,1)*OFFSET(IFRS17_CF!BU64,0,-NewBusinessYear+1),0)</f>
        <v>0</v>
      </c>
      <c r="BV64" s="38">
        <f ca="1">IFERROR(Volume*IF(BV$5=0,0,1)*IF(NewBusinessYear=1,0.5,1)*OFFSET(IFRS17_CF!BV64,0,-NewBusinessYear+1),0)</f>
        <v>0</v>
      </c>
      <c r="BW64" s="38">
        <f ca="1">IFERROR(Volume*IF(BW$5=0,0,1)*IF(NewBusinessYear=1,0.5,1)*OFFSET(IFRS17_CF!BW64,0,-NewBusinessYear+1),0)</f>
        <v>0</v>
      </c>
      <c r="BX64" s="38">
        <f ca="1">IFERROR(Volume*IF(BX$5=0,0,1)*IF(NewBusinessYear=1,0.5,1)*OFFSET(IFRS17_CF!BX64,0,-NewBusinessYear+1),0)</f>
        <v>0</v>
      </c>
      <c r="BY64" s="38">
        <f ca="1">IFERROR(Volume*IF(BY$5=0,0,1)*IF(NewBusinessYear=1,0.5,1)*OFFSET(IFRS17_CF!BY64,0,-NewBusinessYear+1),0)</f>
        <v>0</v>
      </c>
      <c r="BZ64" s="38">
        <f ca="1">IFERROR(Volume*IF(BZ$5=0,0,1)*IF(NewBusinessYear=1,0.5,1)*OFFSET(IFRS17_CF!BZ64,0,-NewBusinessYear+1),0)</f>
        <v>0</v>
      </c>
      <c r="CA64" s="38">
        <f ca="1">IFERROR(Volume*IF(CA$5=0,0,1)*IF(NewBusinessYear=1,0.5,1)*OFFSET(IFRS17_CF!CA64,0,-NewBusinessYear+1),0)</f>
        <v>0</v>
      </c>
      <c r="CB64" s="38">
        <f ca="1">IFERROR(Volume*IF(CB$5=0,0,1)*IF(NewBusinessYear=1,0.5,1)*OFFSET(IFRS17_CF!CB64,0,-NewBusinessYear+1),0)</f>
        <v>0</v>
      </c>
      <c r="CC64" s="38">
        <f ca="1">IFERROR(Volume*IF(CC$5=0,0,1)*IF(NewBusinessYear=1,0.5,1)*OFFSET(IFRS17_CF!CC64,0,-NewBusinessYear+1),0)</f>
        <v>0</v>
      </c>
      <c r="CD64" s="38">
        <f ca="1">IFERROR(Volume*IF(CD$5=0,0,1)*IF(NewBusinessYear=1,0.5,1)*OFFSET(IFRS17_CF!CD64,0,-NewBusinessYear+1),0)</f>
        <v>0</v>
      </c>
      <c r="CE64" s="38">
        <f ca="1">IFERROR(Volume*IF(CE$5=0,0,1)*IF(NewBusinessYear=1,0.5,1)*OFFSET(IFRS17_CF!CE64,0,-NewBusinessYear+1),0)</f>
        <v>0</v>
      </c>
      <c r="CF64" s="38">
        <f ca="1">IFERROR(Volume*IF(CF$5=0,0,1)*IF(NewBusinessYear=1,0.5,1)*OFFSET(IFRS17_CF!CF64,0,-NewBusinessYear+1),0)</f>
        <v>0</v>
      </c>
      <c r="CG64" s="38">
        <f ca="1">IFERROR(Volume*IF(CG$5=0,0,1)*IF(NewBusinessYear=1,0.5,1)*OFFSET(IFRS17_CF!CG64,0,-NewBusinessYear+1),0)</f>
        <v>0</v>
      </c>
      <c r="CH64" s="38">
        <f ca="1">IFERROR(Volume*IF(CH$5=0,0,1)*IF(NewBusinessYear=1,0.5,1)*OFFSET(IFRS17_CF!CH64,0,-NewBusinessYear+1),0)</f>
        <v>0</v>
      </c>
      <c r="CI64" s="38">
        <f ca="1">IFERROR(Volume*IF(CI$5=0,0,1)*IF(NewBusinessYear=1,0.5,1)*OFFSET(IFRS17_CF!CI64,0,-NewBusinessYear+1),0)</f>
        <v>0</v>
      </c>
      <c r="CJ64" s="38">
        <f ca="1">IFERROR(Volume*IF(CJ$5=0,0,1)*IF(NewBusinessYear=1,0.5,1)*OFFSET(IFRS17_CF!CJ64,0,-NewBusinessYear+1),0)</f>
        <v>0</v>
      </c>
      <c r="CK64" s="38">
        <f ca="1">IFERROR(Volume*IF(CK$5=0,0,1)*IF(NewBusinessYear=1,0.5,1)*OFFSET(IFRS17_CF!CK64,0,-NewBusinessYear+1),0)</f>
        <v>0</v>
      </c>
      <c r="CL64" s="38">
        <f ca="1">IFERROR(Volume*IF(CL$5=0,0,1)*IF(NewBusinessYear=1,0.5,1)*OFFSET(IFRS17_CF!CL64,0,-NewBusinessYear+1),0)</f>
        <v>0</v>
      </c>
      <c r="CM64" s="38">
        <f ca="1">IFERROR(Volume*IF(CM$5=0,0,1)*IF(NewBusinessYear=1,0.5,1)*OFFSET(IFRS17_CF!CM64,0,-NewBusinessYear+1),0)</f>
        <v>0</v>
      </c>
      <c r="CN64" s="38">
        <f ca="1">IFERROR(Volume*IF(CN$5=0,0,1)*IF(NewBusinessYear=1,0.5,1)*OFFSET(IFRS17_CF!CN64,0,-NewBusinessYear+1),0)</f>
        <v>0</v>
      </c>
      <c r="CO64" s="38">
        <f ca="1">IFERROR(Volume*IF(CO$5=0,0,1)*IF(NewBusinessYear=1,0.5,1)*OFFSET(IFRS17_CF!CO64,0,-NewBusinessYear+1),0)</f>
        <v>0</v>
      </c>
      <c r="CP64" s="38">
        <f ca="1">IFERROR(Volume*IF(CP$5=0,0,1)*IF(NewBusinessYear=1,0.5,1)*OFFSET(IFRS17_CF!CP64,0,-NewBusinessYear+1),0)</f>
        <v>0</v>
      </c>
      <c r="CQ64" s="38">
        <f ca="1">IFERROR(Volume*IF(CQ$5=0,0,1)*IF(NewBusinessYear=1,0.5,1)*OFFSET(IFRS17_CF!CQ64,0,-NewBusinessYear+1),0)</f>
        <v>0</v>
      </c>
      <c r="CR64" s="38">
        <f ca="1">IFERROR(Volume*IF(CR$5=0,0,1)*IF(NewBusinessYear=1,0.5,1)*OFFSET(IFRS17_CF!CR64,0,-NewBusinessYear+1),0)</f>
        <v>0</v>
      </c>
      <c r="CS64" s="38">
        <f ca="1">IFERROR(Volume*IF(CS$5=0,0,1)*IF(NewBusinessYear=1,0.5,1)*OFFSET(IFRS17_CF!CS64,0,-NewBusinessYear+1),0)</f>
        <v>0</v>
      </c>
      <c r="CT64" s="38">
        <f ca="1">IFERROR(Volume*IF(CT$5=0,0,1)*IF(NewBusinessYear=1,0.5,1)*OFFSET(IFRS17_CF!CT64,0,-NewBusinessYear+1),0)</f>
        <v>0</v>
      </c>
      <c r="CU64" s="38">
        <f ca="1">IFERROR(Volume*IF(CU$5=0,0,1)*IF(NewBusinessYear=1,0.5,1)*OFFSET(IFRS17_CF!CU64,0,-NewBusinessYear+1),0)</f>
        <v>0</v>
      </c>
      <c r="CV64" s="38">
        <f ca="1">IFERROR(Volume*IF(CV$5=0,0,1)*IF(NewBusinessYear=1,0.5,1)*OFFSET(IFRS17_CF!CV64,0,-NewBusinessYear+1),0)</f>
        <v>0</v>
      </c>
      <c r="CW64" s="38">
        <f ca="1">IFERROR(Volume*IF(CW$5=0,0,1)*IF(NewBusinessYear=1,0.5,1)*OFFSET(IFRS17_CF!CW64,0,-NewBusinessYear+1),0)</f>
        <v>0</v>
      </c>
      <c r="CX64" s="38">
        <f ca="1">IFERROR(Volume*IF(CX$5=0,0,1)*IF(NewBusinessYear=1,0.5,1)*OFFSET(IFRS17_CF!CX64,0,-NewBusinessYear+1),0)</f>
        <v>0</v>
      </c>
      <c r="CY64" s="38">
        <f ca="1">IFERROR(Volume*IF(CY$5=0,0,1)*IF(NewBusinessYear=1,0.5,1)*OFFSET(IFRS17_CF!CY64,0,-NewBusinessYear+1),0)</f>
        <v>0</v>
      </c>
      <c r="CZ64" s="38">
        <f ca="1">IFERROR(Volume*IF(CZ$5=0,0,1)*IF(NewBusinessYear=1,0.5,1)*OFFSET(IFRS17_CF!CZ64,0,-NewBusinessYear+1),0)</f>
        <v>0</v>
      </c>
      <c r="DA64" s="38">
        <f ca="1">IFERROR(Volume*IF(DA$5=0,0,1)*IF(NewBusinessYear=1,0.5,1)*OFFSET(IFRS17_CF!DA64,0,-NewBusinessYear+1),0)</f>
        <v>0</v>
      </c>
      <c r="DB64" s="38">
        <f ca="1">IFERROR(Volume*IF(DB$5=0,0,1)*IF(NewBusinessYear=1,0.5,1)*OFFSET(IFRS17_CF!DB64,0,-NewBusinessYear+1),0)</f>
        <v>0</v>
      </c>
      <c r="DC64" s="38">
        <f ca="1">IFERROR(Volume*IF(DC$5=0,0,1)*IF(NewBusinessYear=1,0.5,1)*OFFSET(IFRS17_CF!DC64,0,-NewBusinessYear+1),0)</f>
        <v>0</v>
      </c>
      <c r="DD64" s="38">
        <f ca="1">IFERROR(Volume*IF(DD$5=0,0,1)*IF(NewBusinessYear=1,0.5,1)*OFFSET(IFRS17_CF!DD64,0,-NewBusinessYear+1),0)</f>
        <v>0</v>
      </c>
      <c r="DE64" s="38">
        <f ca="1">IFERROR(Volume*IF(DE$5=0,0,1)*IF(NewBusinessYear=1,0.5,1)*OFFSET(IFRS17_CF!DE64,0,-NewBusinessYear+1),0)</f>
        <v>0</v>
      </c>
      <c r="DF64" s="38">
        <f ca="1">IFERROR(Volume*IF(DF$5=0,0,1)*IF(NewBusinessYear=1,0.5,1)*OFFSET(IFRS17_CF!DF64,0,-NewBusinessYear+1),0)</f>
        <v>0</v>
      </c>
      <c r="DG64" s="38">
        <f ca="1">IFERROR(Volume*IF(DG$5=0,0,1)*IF(NewBusinessYear=1,0.5,1)*OFFSET(IFRS17_CF!DG64,0,-NewBusinessYear+1),0)</f>
        <v>0</v>
      </c>
      <c r="DH64" s="38">
        <f ca="1">IFERROR(Volume*IF(DH$5=0,0,1)*IF(NewBusinessYear=1,0.5,1)*OFFSET(IFRS17_CF!DH64,0,-NewBusinessYear+1),0)</f>
        <v>0</v>
      </c>
      <c r="DI64" s="38">
        <f ca="1">IFERROR(Volume*IF(DI$5=0,0,1)*IF(NewBusinessYear=1,0.5,1)*OFFSET(IFRS17_CF!DI64,0,-NewBusinessYear+1),0)</f>
        <v>0</v>
      </c>
      <c r="DJ64" s="38">
        <f ca="1">IFERROR(Volume*IF(DJ$5=0,0,1)*IF(NewBusinessYear=1,0.5,1)*OFFSET(IFRS17_CF!DJ64,0,-NewBusinessYear+1),0)</f>
        <v>0</v>
      </c>
      <c r="DK64" s="38">
        <f ca="1">IFERROR(Volume*IF(DK$5=0,0,1)*IF(NewBusinessYear=1,0.5,1)*OFFSET(IFRS17_CF!DK64,0,-NewBusinessYear+1),0)</f>
        <v>0</v>
      </c>
      <c r="DL64" s="38">
        <f ca="1">IFERROR(Volume*IF(DL$5=0,0,1)*IF(NewBusinessYear=1,0.5,1)*OFFSET(IFRS17_CF!DL64,0,-NewBusinessYear+1),0)</f>
        <v>0</v>
      </c>
      <c r="DM64" s="38">
        <f ca="1">IFERROR(Volume*IF(DM$5=0,0,1)*IF(NewBusinessYear=1,0.5,1)*OFFSET(IFRS17_CF!DM64,0,-NewBusinessYear+1),0)</f>
        <v>0</v>
      </c>
      <c r="DN64" s="38">
        <f ca="1">IFERROR(Volume*IF(DN$5=0,0,1)*IF(NewBusinessYear=1,0.5,1)*OFFSET(IFRS17_CF!DN64,0,-NewBusinessYear+1),0)</f>
        <v>0</v>
      </c>
      <c r="DO64" s="38">
        <f ca="1">IFERROR(Volume*IF(DO$5=0,0,1)*IF(NewBusinessYear=1,0.5,1)*OFFSET(IFRS17_CF!DO64,0,-NewBusinessYear+1),0)</f>
        <v>0</v>
      </c>
      <c r="DP64" s="38">
        <f ca="1">IFERROR(Volume*IF(DP$5=0,0,1)*IF(NewBusinessYear=1,0.5,1)*OFFSET(IFRS17_CF!DP64,0,-NewBusinessYear+1),0)</f>
        <v>0</v>
      </c>
      <c r="DQ64" s="38">
        <f ca="1">IFERROR(Volume*IF(DQ$5=0,0,1)*IF(NewBusinessYear=1,0.5,1)*OFFSET(IFRS17_CF!DQ64,0,-NewBusinessYear+1),0)</f>
        <v>0</v>
      </c>
      <c r="DR64" s="38">
        <f ca="1">IFERROR(Volume*IF(DR$5=0,0,1)*IF(NewBusinessYear=1,0.5,1)*OFFSET(IFRS17_CF!DR64,0,-NewBusinessYear+1),0)</f>
        <v>0</v>
      </c>
      <c r="DS64" s="38">
        <f ca="1">IFERROR(Volume*IF(DS$5=0,0,1)*IF(NewBusinessYear=1,0.5,1)*OFFSET(IFRS17_CF!DS64,0,-NewBusinessYear+1),0)</f>
        <v>0</v>
      </c>
      <c r="DT64" s="38">
        <f ca="1">IFERROR(Volume*IF(DT$5=0,0,1)*IF(NewBusinessYear=1,0.5,1)*OFFSET(IFRS17_CF!DT64,0,-NewBusinessYear+1),0)</f>
        <v>0</v>
      </c>
      <c r="DU64" s="38">
        <f ca="1">IFERROR(Volume*IF(DU$5=0,0,1)*IF(NewBusinessYear=1,0.5,1)*OFFSET(IFRS17_CF!DU64,0,-NewBusinessYear+1),0)</f>
        <v>0</v>
      </c>
      <c r="DV64" s="38">
        <f ca="1">IFERROR(Volume*IF(DV$5=0,0,1)*IF(NewBusinessYear=1,0.5,1)*OFFSET(IFRS17_CF!DV64,0,-NewBusinessYear+1),0)</f>
        <v>0</v>
      </c>
      <c r="DW64" s="38">
        <f ca="1">IFERROR(Volume*IF(DW$5=0,0,1)*IF(NewBusinessYear=1,0.5,1)*OFFSET(IFRS17_CF!DW64,0,-NewBusinessYear+1),0)</f>
        <v>0</v>
      </c>
      <c r="DX64" s="38">
        <f ca="1">IFERROR(Volume*IF(DX$5=0,0,1)*IF(NewBusinessYear=1,0.5,1)*OFFSET(IFRS17_CF!DX64,0,-NewBusinessYear+1),0)</f>
        <v>0</v>
      </c>
      <c r="DY64" s="38">
        <f ca="1">IFERROR(Volume*IF(DY$5=0,0,1)*IF(NewBusinessYear=1,0.5,1)*OFFSET(IFRS17_CF!DY64,0,-NewBusinessYear+1),0)</f>
        <v>0</v>
      </c>
      <c r="DZ64" s="38">
        <f ca="1">IFERROR(Volume*IF(DZ$5=0,0,1)*IF(NewBusinessYear=1,0.5,1)*OFFSET(IFRS17_CF!DZ64,0,-NewBusinessYear+1),0)</f>
        <v>0</v>
      </c>
      <c r="EA64" s="38">
        <f ca="1">IFERROR(Volume*IF(EA$5=0,0,1)*IF(NewBusinessYear=1,0.5,1)*OFFSET(IFRS17_CF!EA64,0,-NewBusinessYear+1),0)</f>
        <v>0</v>
      </c>
      <c r="EB64" s="38">
        <f ca="1">IFERROR(Volume*IF(EB$5=0,0,1)*IF(NewBusinessYear=1,0.5,1)*OFFSET(IFRS17_CF!EB64,0,-NewBusinessYear+1),0)</f>
        <v>0</v>
      </c>
      <c r="EC64" s="38">
        <f ca="1">IFERROR(Volume*IF(EC$5=0,0,1)*IF(NewBusinessYear=1,0.5,1)*OFFSET(IFRS17_CF!EC64,0,-NewBusinessYear+1),0)</f>
        <v>0</v>
      </c>
      <c r="ED64" s="38">
        <f ca="1">IFERROR(Volume*IF(ED$5=0,0,1)*IF(NewBusinessYear=1,0.5,1)*OFFSET(IFRS17_CF!ED64,0,-NewBusinessYear+1),0)</f>
        <v>0</v>
      </c>
      <c r="EE64" s="38">
        <f ca="1">IFERROR(Volume*IF(EE$5=0,0,1)*IF(NewBusinessYear=1,0.5,1)*OFFSET(IFRS17_CF!EE64,0,-NewBusinessYear+1),0)</f>
        <v>0</v>
      </c>
      <c r="EF64" s="38">
        <f ca="1">IFERROR(Volume*IF(EF$5=0,0,1)*IF(NewBusinessYear=1,0.5,1)*OFFSET(IFRS17_CF!EF64,0,-NewBusinessYear+1),0)</f>
        <v>0</v>
      </c>
      <c r="EG64" s="38">
        <f ca="1">IFERROR(Volume*IF(EG$5=0,0,1)*IF(NewBusinessYear=1,0.5,1)*OFFSET(IFRS17_CF!EG64,0,-NewBusinessYear+1),0)</f>
        <v>0</v>
      </c>
      <c r="EH64" s="38">
        <f ca="1">IFERROR(Volume*IF(EH$5=0,0,1)*IF(NewBusinessYear=1,0.5,1)*OFFSET(IFRS17_CF!EH64,0,-NewBusinessYear+1),0)</f>
        <v>0</v>
      </c>
      <c r="EI64" s="38">
        <f ca="1">IFERROR(Volume*IF(EI$5=0,0,1)*IF(NewBusinessYear=1,0.5,1)*OFFSET(IFRS17_CF!EI64,0,-NewBusinessYear+1),0)</f>
        <v>0</v>
      </c>
      <c r="EJ64" s="38">
        <f ca="1">IFERROR(Volume*IF(EJ$5=0,0,1)*IF(NewBusinessYear=1,0.5,1)*OFFSET(IFRS17_CF!EJ64,0,-NewBusinessYear+1),0)</f>
        <v>0</v>
      </c>
      <c r="EK64" s="38">
        <f ca="1">IFERROR(Volume*IF(EK$5=0,0,1)*IF(NewBusinessYear=1,0.5,1)*OFFSET(IFRS17_CF!EK64,0,-NewBusinessYear+1),0)</f>
        <v>0</v>
      </c>
      <c r="EL64" s="38">
        <f ca="1">IFERROR(Volume*IF(EL$5=0,0,1)*IF(NewBusinessYear=1,0.5,1)*OFFSET(IFRS17_CF!EL64,0,-NewBusinessYear+1),0)</f>
        <v>0</v>
      </c>
      <c r="EM64" s="38">
        <f ca="1">IFERROR(Volume*IF(EM$5=0,0,1)*IF(NewBusinessYear=1,0.5,1)*OFFSET(IFRS17_CF!EM64,0,-NewBusinessYear+1),0)</f>
        <v>0</v>
      </c>
      <c r="EN64" s="38">
        <f ca="1">IFERROR(Volume*IF(EN$5=0,0,1)*IF(NewBusinessYear=1,0.5,1)*OFFSET(IFRS17_CF!EN64,0,-NewBusinessYear+1),0)</f>
        <v>0</v>
      </c>
      <c r="EO64" s="38">
        <f ca="1">IFERROR(Volume*IF(EO$5=0,0,1)*IF(NewBusinessYear=1,0.5,1)*OFFSET(IFRS17_CF!EO64,0,-NewBusinessYear+1),0)</f>
        <v>0</v>
      </c>
      <c r="EP64" s="38">
        <f ca="1">IFERROR(Volume*IF(EP$5=0,0,1)*IF(NewBusinessYear=1,0.5,1)*OFFSET(IFRS17_CF!EP64,0,-NewBusinessYear+1),0)</f>
        <v>0</v>
      </c>
      <c r="EQ64" s="38">
        <f ca="1">IFERROR(Volume*IF(EQ$5=0,0,1)*IF(NewBusinessYear=1,0.5,1)*OFFSET(IFRS17_CF!EQ64,0,-NewBusinessYear+1),0)</f>
        <v>0</v>
      </c>
      <c r="ER64" s="38">
        <f ca="1">IFERROR(Volume*IF(ER$5=0,0,1)*IF(NewBusinessYear=1,0.5,1)*OFFSET(IFRS17_CF!ER64,0,-NewBusinessYear+1),0)</f>
        <v>0</v>
      </c>
      <c r="ES64" s="38">
        <f ca="1">IFERROR(Volume*IF(ES$5=0,0,1)*IF(NewBusinessYear=1,0.5,1)*OFFSET(IFRS17_CF!ES64,0,-NewBusinessYear+1),0)</f>
        <v>0</v>
      </c>
      <c r="ET64" s="38">
        <f ca="1">IFERROR(Volume*IF(ET$5=0,0,1)*IF(NewBusinessYear=1,0.5,1)*OFFSET(IFRS17_CF!ET64,0,-NewBusinessYear+1),0)</f>
        <v>0</v>
      </c>
      <c r="EU64" s="38">
        <f ca="1">IFERROR(Volume*IF(EU$5=0,0,1)*IF(NewBusinessYear=1,0.5,1)*OFFSET(IFRS17_CF!EU64,0,-NewBusinessYear+1),0)</f>
        <v>0</v>
      </c>
      <c r="EV64" s="38">
        <f ca="1">IFERROR(Volume*IF(EV$5=0,0,1)*IF(NewBusinessYear=1,0.5,1)*OFFSET(IFRS17_CF!EV64,0,-NewBusinessYear+1),0)</f>
        <v>0</v>
      </c>
      <c r="EW64" s="38">
        <f ca="1">IFERROR(Volume*IF(EW$5=0,0,1)*IF(NewBusinessYear=1,0.5,1)*OFFSET(IFRS17_CF!EW64,0,-NewBusinessYear+1),0)</f>
        <v>0</v>
      </c>
      <c r="EX64" s="38">
        <f ca="1">IFERROR(Volume*IF(EX$5=0,0,1)*IF(NewBusinessYear=1,0.5,1)*OFFSET(IFRS17_CF!EX64,0,-NewBusinessYear+1),0)</f>
        <v>0</v>
      </c>
      <c r="EY64" s="38">
        <f ca="1">IFERROR(Volume*IF(EY$5=0,0,1)*IF(NewBusinessYear=1,0.5,1)*OFFSET(IFRS17_CF!EY64,0,-NewBusinessYear+1),0)</f>
        <v>0</v>
      </c>
      <c r="EZ64" s="38">
        <f ca="1">IFERROR(Volume*IF(EZ$5=0,0,1)*IF(NewBusinessYear=1,0.5,1)*OFFSET(IFRS17_CF!EZ64,0,-NewBusinessYear+1),0)</f>
        <v>0</v>
      </c>
      <c r="FA64" s="38">
        <f ca="1">IFERROR(Volume*IF(FA$5=0,0,1)*IF(NewBusinessYear=1,0.5,1)*OFFSET(IFRS17_CF!FA64,0,-NewBusinessYear+1),0)</f>
        <v>0</v>
      </c>
      <c r="FB64" s="38">
        <f ca="1">IFERROR(Volume*IF(FB$5=0,0,1)*IF(NewBusinessYear=1,0.5,1)*OFFSET(IFRS17_CF!FB64,0,-NewBusinessYear+1),0)</f>
        <v>0</v>
      </c>
      <c r="FC64" s="38">
        <f ca="1">IFERROR(Volume*IF(FC$5=0,0,1)*IF(NewBusinessYear=1,0.5,1)*OFFSET(IFRS17_CF!FC64,0,-NewBusinessYear+1),0)</f>
        <v>0</v>
      </c>
      <c r="FD64" s="38">
        <f ca="1">IFERROR(Volume*IF(FD$5=0,0,1)*IF(NewBusinessYear=1,0.5,1)*OFFSET(IFRS17_CF!FD64,0,-NewBusinessYear+1),0)</f>
        <v>0</v>
      </c>
      <c r="FE64" s="38">
        <f ca="1">IFERROR(Volume*IF(FE$5=0,0,1)*IF(NewBusinessYear=1,0.5,1)*OFFSET(IFRS17_CF!FE64,0,-NewBusinessYear+1),0)</f>
        <v>0</v>
      </c>
      <c r="FF64" s="38">
        <f ca="1">IFERROR(Volume*IF(FF$5=0,0,1)*IF(NewBusinessYear=1,0.5,1)*OFFSET(IFRS17_CF!FF64,0,-NewBusinessYear+1),0)</f>
        <v>0</v>
      </c>
      <c r="FG64" s="38">
        <f ca="1">IFERROR(Volume*IF(FG$5=0,0,1)*IF(NewBusinessYear=1,0.5,1)*OFFSET(IFRS17_CF!FG64,0,-NewBusinessYear+1),0)</f>
        <v>0</v>
      </c>
      <c r="FH64" s="38">
        <f ca="1">IFERROR(Volume*IF(FH$5=0,0,1)*IF(NewBusinessYear=1,0.5,1)*OFFSET(IFRS17_CF!FH64,0,-NewBusinessYear+1),0)</f>
        <v>0</v>
      </c>
      <c r="FI64" s="38">
        <f ca="1">IFERROR(Volume*IF(FI$5=0,0,1)*IF(NewBusinessYear=1,0.5,1)*OFFSET(IFRS17_CF!FI64,0,-NewBusinessYear+1),0)</f>
        <v>0</v>
      </c>
      <c r="FJ64" s="38">
        <f ca="1">IFERROR(Volume*IF(FJ$5=0,0,1)*IF(NewBusinessYear=1,0.5,1)*OFFSET(IFRS17_CF!FJ64,0,-NewBusinessYear+1),0)</f>
        <v>0</v>
      </c>
      <c r="FK64" s="38">
        <f ca="1">IFERROR(Volume*IF(FK$5=0,0,1)*IF(NewBusinessYear=1,0.5,1)*OFFSET(IFRS17_CF!FK64,0,-NewBusinessYear+1),0)</f>
        <v>0</v>
      </c>
      <c r="FL64" s="38">
        <f ca="1">IFERROR(Volume*IF(FL$5=0,0,1)*IF(NewBusinessYear=1,0.5,1)*OFFSET(IFRS17_CF!FL64,0,-NewBusinessYear+1),0)</f>
        <v>0</v>
      </c>
      <c r="FM64" s="38">
        <f ca="1">IFERROR(Volume*IF(FM$5=0,0,1)*IF(NewBusinessYear=1,0.5,1)*OFFSET(IFRS17_CF!FM64,0,-NewBusinessYear+1),0)</f>
        <v>0</v>
      </c>
      <c r="FN64" s="38">
        <f ca="1">IFERROR(Volume*IF(FN$5=0,0,1)*IF(NewBusinessYear=1,0.5,1)*OFFSET(IFRS17_CF!FN64,0,-NewBusinessYear+1),0)</f>
        <v>0</v>
      </c>
      <c r="FO64" s="38">
        <f ca="1">IFERROR(Volume*IF(FO$5=0,0,1)*IF(NewBusinessYear=1,0.5,1)*OFFSET(IFRS17_CF!FO64,0,-NewBusinessYear+1),0)</f>
        <v>0</v>
      </c>
      <c r="FP64" s="38">
        <f ca="1">IFERROR(Volume*IF(FP$5=0,0,1)*IF(NewBusinessYear=1,0.5,1)*OFFSET(IFRS17_CF!FP64,0,-NewBusinessYear+1),0)</f>
        <v>0</v>
      </c>
      <c r="FQ64" s="38">
        <f ca="1">IFERROR(Volume*IF(FQ$5=0,0,1)*IF(NewBusinessYear=1,0.5,1)*OFFSET(IFRS17_CF!FQ64,0,-NewBusinessYear+1),0)</f>
        <v>0</v>
      </c>
      <c r="FR64" s="38">
        <f ca="1">IFERROR(Volume*IF(FR$5=0,0,1)*IF(NewBusinessYear=1,0.5,1)*OFFSET(IFRS17_CF!FR64,0,-NewBusinessYear+1),0)</f>
        <v>0</v>
      </c>
      <c r="FS64" s="38">
        <f ca="1">IFERROR(Volume*IF(FS$5=0,0,1)*IF(NewBusinessYear=1,0.5,1)*OFFSET(IFRS17_CF!FS64,0,-NewBusinessYear+1),0)</f>
        <v>0</v>
      </c>
      <c r="FT64" s="38">
        <f ca="1">IFERROR(Volume*IF(FT$5=0,0,1)*IF(NewBusinessYear=1,0.5,1)*OFFSET(IFRS17_CF!FT64,0,-NewBusinessYear+1),0)</f>
        <v>0</v>
      </c>
      <c r="FU64" s="38">
        <f ca="1">IFERROR(Volume*IF(FU$5=0,0,1)*IF(NewBusinessYear=1,0.5,1)*OFFSET(IFRS17_CF!FU64,0,-NewBusinessYear+1),0)</f>
        <v>0</v>
      </c>
      <c r="FV64" s="38">
        <f ca="1">IFERROR(Volume*IF(FV$5=0,0,1)*IF(NewBusinessYear=1,0.5,1)*OFFSET(IFRS17_CF!FV64,0,-NewBusinessYear+1),0)</f>
        <v>0</v>
      </c>
      <c r="FW64" s="38">
        <f ca="1">IFERROR(Volume*IF(FW$5=0,0,1)*IF(NewBusinessYear=1,0.5,1)*OFFSET(IFRS17_CF!FW64,0,-NewBusinessYear+1),0)</f>
        <v>0</v>
      </c>
      <c r="FX64" s="38">
        <f ca="1">IFERROR(Volume*IF(FX$5=0,0,1)*IF(NewBusinessYear=1,0.5,1)*OFFSET(IFRS17_CF!FX64,0,-NewBusinessYear+1),0)</f>
        <v>0</v>
      </c>
      <c r="FY64" s="38">
        <f ca="1">IFERROR(Volume*IF(FY$5=0,0,1)*IF(NewBusinessYear=1,0.5,1)*OFFSET(IFRS17_CF!FY64,0,-NewBusinessYear+1),0)</f>
        <v>0</v>
      </c>
      <c r="FZ64" s="38">
        <f ca="1">IFERROR(Volume*IF(FZ$5=0,0,1)*IF(NewBusinessYear=1,0.5,1)*OFFSET(IFRS17_CF!FZ64,0,-NewBusinessYear+1),0)</f>
        <v>0</v>
      </c>
      <c r="GA64" s="38">
        <f ca="1">IFERROR(Volume*IF(GA$5=0,0,1)*IF(NewBusinessYear=1,0.5,1)*OFFSET(IFRS17_CF!GA64,0,-NewBusinessYear+1),0)</f>
        <v>0</v>
      </c>
      <c r="GB64" s="38">
        <f ca="1">IFERROR(Volume*IF(GB$5=0,0,1)*IF(NewBusinessYear=1,0.5,1)*OFFSET(IFRS17_CF!GB64,0,-NewBusinessYear+1),0)</f>
        <v>0</v>
      </c>
      <c r="GC64" s="38">
        <f ca="1">IFERROR(Volume*IF(GC$5=0,0,1)*IF(NewBusinessYear=1,0.5,1)*OFFSET(IFRS17_CF!GC64,0,-NewBusinessYear+1),0)</f>
        <v>0</v>
      </c>
      <c r="GD64" s="38">
        <f ca="1">IFERROR(Volume*IF(GD$5=0,0,1)*IF(NewBusinessYear=1,0.5,1)*OFFSET(IFRS17_CF!GD64,0,-NewBusinessYear+1),0)</f>
        <v>0</v>
      </c>
      <c r="GE64" s="38">
        <f ca="1">IFERROR(Volume*IF(GE$5=0,0,1)*IF(NewBusinessYear=1,0.5,1)*OFFSET(IFRS17_CF!GE64,0,-NewBusinessYear+1),0)</f>
        <v>0</v>
      </c>
      <c r="GF64" s="38">
        <f ca="1">IFERROR(Volume*IF(GF$5=0,0,1)*IF(NewBusinessYear=1,0.5,1)*OFFSET(IFRS17_CF!GF64,0,-NewBusinessYear+1),0)</f>
        <v>0</v>
      </c>
      <c r="GG64" s="38">
        <f ca="1">IFERROR(Volume*IF(GG$5=0,0,1)*IF(NewBusinessYear=1,0.5,1)*OFFSET(IFRS17_CF!GG64,0,-NewBusinessYear+1),0)</f>
        <v>0</v>
      </c>
      <c r="GH64" s="38">
        <f ca="1">IFERROR(Volume*IF(GH$5=0,0,1)*IF(NewBusinessYear=1,0.5,1)*OFFSET(IFRS17_CF!GH64,0,-NewBusinessYear+1),0)</f>
        <v>0</v>
      </c>
      <c r="GI64" s="38">
        <f ca="1">IFERROR(Volume*IF(GI$5=0,0,1)*IF(NewBusinessYear=1,0.5,1)*OFFSET(IFRS17_CF!GI64,0,-NewBusinessYear+1),0)</f>
        <v>0</v>
      </c>
      <c r="GJ64" s="38">
        <f ca="1">IFERROR(Volume*IF(GJ$5=0,0,1)*IF(NewBusinessYear=1,0.5,1)*OFFSET(IFRS17_CF!GJ64,0,-NewBusinessYear+1),0)</f>
        <v>0</v>
      </c>
    </row>
    <row r="65" spans="2:192" x14ac:dyDescent="0.3">
      <c r="C65" s="31" t="s">
        <v>479</v>
      </c>
      <c r="E65" s="103"/>
      <c r="F65" s="35">
        <f ca="1">IFERROR(Volume*IF(F$5=0,0,1)*IF(NewBusinessYear=1,0.5,1)*OFFSET(IFRS17_CF!F65,0,-NewBusinessYear+1),0)</f>
        <v>0</v>
      </c>
      <c r="G65" s="220">
        <f ca="1">IFERROR(Volume*IF(G$5=0,0,1)*IF(NewBusinessYear=1,0.5,1)*OFFSET(IFRS17_CF!G65,0,-NewBusinessYear+1),0)</f>
        <v>0</v>
      </c>
      <c r="H65" s="35">
        <f ca="1">IFERROR(Volume*IF(H$5=0,0,1)*IF(NewBusinessYear=1,0.5,1)*OFFSET(IFRS17_CF!H65,0,-NewBusinessYear+1),0)</f>
        <v>0</v>
      </c>
      <c r="I65" s="35">
        <f ca="1">IFERROR(Volume*IF(I$5=0,0,1)*IF(NewBusinessYear=1,0.5,1)*OFFSET(IFRS17_CF!I65,0,-NewBusinessYear+1),0)</f>
        <v>0</v>
      </c>
      <c r="J65" s="35">
        <f ca="1">IFERROR(Volume*IF(J$5=0,0,1)*IF(NewBusinessYear=1,0.5,1)*OFFSET(IFRS17_CF!J65,0,-NewBusinessYear+1),0)</f>
        <v>0</v>
      </c>
      <c r="K65" s="35">
        <f ca="1">IFERROR(Volume*IF(K$5=0,0,1)*IF(NewBusinessYear=1,0.5,1)*OFFSET(IFRS17_CF!K65,0,-NewBusinessYear+1),0)</f>
        <v>0</v>
      </c>
      <c r="L65" s="35">
        <f ca="1">IFERROR(Volume*IF(L$5=0,0,1)*IF(NewBusinessYear=1,0.5,1)*OFFSET(IFRS17_CF!L65,0,-NewBusinessYear+1),0)</f>
        <v>0</v>
      </c>
      <c r="M65" s="35">
        <f ca="1">IFERROR(Volume*IF(M$5=0,0,1)*IF(NewBusinessYear=1,0.5,1)*OFFSET(IFRS17_CF!M65,0,-NewBusinessYear+1),0)</f>
        <v>0</v>
      </c>
      <c r="N65" s="35">
        <f ca="1">IFERROR(Volume*IF(N$5=0,0,1)*IF(NewBusinessYear=1,0.5,1)*OFFSET(IFRS17_CF!N65,0,-NewBusinessYear+1),0)</f>
        <v>0</v>
      </c>
      <c r="O65" s="35">
        <f ca="1">IFERROR(Volume*IF(O$5=0,0,1)*IF(NewBusinessYear=1,0.5,1)*OFFSET(IFRS17_CF!O65,0,-NewBusinessYear+1),0)</f>
        <v>-935403.20136340836</v>
      </c>
      <c r="P65" s="35">
        <f ca="1">IFERROR(Volume*IF(P$5=0,0,1)*IF(NewBusinessYear=1,0.5,1)*OFFSET(IFRS17_CF!P65,0,-NewBusinessYear+1),0)</f>
        <v>0</v>
      </c>
      <c r="Q65" s="35">
        <f ca="1">IFERROR(Volume*IF(Q$5=0,0,1)*IF(NewBusinessYear=1,0.5,1)*OFFSET(IFRS17_CF!Q65,0,-NewBusinessYear+1),0)</f>
        <v>0</v>
      </c>
      <c r="R65" s="35">
        <f ca="1">IFERROR(Volume*IF(R$5=0,0,1)*IF(NewBusinessYear=1,0.5,1)*OFFSET(IFRS17_CF!R65,0,-NewBusinessYear+1),0)</f>
        <v>0</v>
      </c>
      <c r="S65" s="35">
        <f ca="1">IFERROR(Volume*IF(S$5=0,0,1)*IF(NewBusinessYear=1,0.5,1)*OFFSET(IFRS17_CF!S65,0,-NewBusinessYear+1),0)</f>
        <v>0</v>
      </c>
      <c r="T65" s="35">
        <f ca="1">IFERROR(Volume*IF(T$5=0,0,1)*IF(NewBusinessYear=1,0.5,1)*OFFSET(IFRS17_CF!T65,0,-NewBusinessYear+1),0)</f>
        <v>0</v>
      </c>
      <c r="U65" s="35">
        <f ca="1">IFERROR(Volume*IF(U$5=0,0,1)*IF(NewBusinessYear=1,0.5,1)*OFFSET(IFRS17_CF!U65,0,-NewBusinessYear+1),0)</f>
        <v>0</v>
      </c>
      <c r="V65" s="35">
        <f ca="1">IFERROR(Volume*IF(V$5=0,0,1)*IF(NewBusinessYear=1,0.5,1)*OFFSET(IFRS17_CF!V65,0,-NewBusinessYear+1),0)</f>
        <v>0</v>
      </c>
      <c r="W65" s="35">
        <f ca="1">IFERROR(Volume*IF(W$5=0,0,1)*IF(NewBusinessYear=1,0.5,1)*OFFSET(IFRS17_CF!W65,0,-NewBusinessYear+1),0)</f>
        <v>0</v>
      </c>
      <c r="X65" s="35">
        <f ca="1">IFERROR(Volume*IF(X$5=0,0,1)*IF(NewBusinessYear=1,0.5,1)*OFFSET(IFRS17_CF!X65,0,-NewBusinessYear+1),0)</f>
        <v>0</v>
      </c>
      <c r="Y65" s="35">
        <f ca="1">IFERROR(Volume*IF(Y$5=0,0,1)*IF(NewBusinessYear=1,0.5,1)*OFFSET(IFRS17_CF!Y65,0,-NewBusinessYear+1),0)</f>
        <v>0</v>
      </c>
      <c r="Z65" s="35">
        <f ca="1">IFERROR(Volume*IF(Z$5=0,0,1)*IF(NewBusinessYear=1,0.5,1)*OFFSET(IFRS17_CF!Z65,0,-NewBusinessYear+1),0)</f>
        <v>0</v>
      </c>
      <c r="AA65" s="35">
        <f ca="1">IFERROR(Volume*IF(AA$5=0,0,1)*IF(NewBusinessYear=1,0.5,1)*OFFSET(IFRS17_CF!AA65,0,-NewBusinessYear+1),0)</f>
        <v>0</v>
      </c>
      <c r="AB65" s="35">
        <f ca="1">IFERROR(Volume*IF(AB$5=0,0,1)*IF(NewBusinessYear=1,0.5,1)*OFFSET(IFRS17_CF!AB65,0,-NewBusinessYear+1),0)</f>
        <v>0</v>
      </c>
      <c r="AC65" s="35">
        <f ca="1">IFERROR(Volume*IF(AC$5=0,0,1)*IF(NewBusinessYear=1,0.5,1)*OFFSET(IFRS17_CF!AC65,0,-NewBusinessYear+1),0)</f>
        <v>0</v>
      </c>
      <c r="AD65" s="35">
        <f ca="1">IFERROR(Volume*IF(AD$5=0,0,1)*IF(NewBusinessYear=1,0.5,1)*OFFSET(IFRS17_CF!AD65,0,-NewBusinessYear+1),0)</f>
        <v>0</v>
      </c>
      <c r="AE65" s="35">
        <f ca="1">IFERROR(Volume*IF(AE$5=0,0,1)*IF(NewBusinessYear=1,0.5,1)*OFFSET(IFRS17_CF!AE65,0,-NewBusinessYear+1),0)</f>
        <v>0</v>
      </c>
      <c r="AF65" s="35">
        <f ca="1">IFERROR(Volume*IF(AF$5=0,0,1)*IF(NewBusinessYear=1,0.5,1)*OFFSET(IFRS17_CF!AF65,0,-NewBusinessYear+1),0)</f>
        <v>0</v>
      </c>
      <c r="AG65" s="35">
        <f ca="1">IFERROR(Volume*IF(AG$5=0,0,1)*IF(NewBusinessYear=1,0.5,1)*OFFSET(IFRS17_CF!AG65,0,-NewBusinessYear+1),0)</f>
        <v>0</v>
      </c>
      <c r="AH65" s="35">
        <f ca="1">IFERROR(Volume*IF(AH$5=0,0,1)*IF(NewBusinessYear=1,0.5,1)*OFFSET(IFRS17_CF!AH65,0,-NewBusinessYear+1),0)</f>
        <v>0</v>
      </c>
      <c r="AI65" s="35">
        <f ca="1">IFERROR(Volume*IF(AI$5=0,0,1)*IF(NewBusinessYear=1,0.5,1)*OFFSET(IFRS17_CF!AI65,0,-NewBusinessYear+1),0)</f>
        <v>0</v>
      </c>
      <c r="AJ65" s="35">
        <f ca="1">IFERROR(Volume*IF(AJ$5=0,0,1)*IF(NewBusinessYear=1,0.5,1)*OFFSET(IFRS17_CF!AJ65,0,-NewBusinessYear+1),0)</f>
        <v>0</v>
      </c>
      <c r="AK65" s="35">
        <f ca="1">IFERROR(Volume*IF(AK$5=0,0,1)*IF(NewBusinessYear=1,0.5,1)*OFFSET(IFRS17_CF!AK65,0,-NewBusinessYear+1),0)</f>
        <v>0</v>
      </c>
      <c r="AL65" s="35">
        <f ca="1">IFERROR(Volume*IF(AL$5=0,0,1)*IF(NewBusinessYear=1,0.5,1)*OFFSET(IFRS17_CF!AL65,0,-NewBusinessYear+1),0)</f>
        <v>0</v>
      </c>
      <c r="AM65" s="35">
        <f ca="1">IFERROR(Volume*IF(AM$5=0,0,1)*IF(NewBusinessYear=1,0.5,1)*OFFSET(IFRS17_CF!AM65,0,-NewBusinessYear+1),0)</f>
        <v>0</v>
      </c>
      <c r="AN65" s="35">
        <f ca="1">IFERROR(Volume*IF(AN$5=0,0,1)*IF(NewBusinessYear=1,0.5,1)*OFFSET(IFRS17_CF!AN65,0,-NewBusinessYear+1),0)</f>
        <v>0</v>
      </c>
      <c r="AO65" s="35">
        <f ca="1">IFERROR(Volume*IF(AO$5=0,0,1)*IF(NewBusinessYear=1,0.5,1)*OFFSET(IFRS17_CF!AO65,0,-NewBusinessYear+1),0)</f>
        <v>0</v>
      </c>
      <c r="AP65" s="35">
        <f ca="1">IFERROR(Volume*IF(AP$5=0,0,1)*IF(NewBusinessYear=1,0.5,1)*OFFSET(IFRS17_CF!AP65,0,-NewBusinessYear+1),0)</f>
        <v>0</v>
      </c>
      <c r="AQ65" s="35">
        <f ca="1">IFERROR(Volume*IF(AQ$5=0,0,1)*IF(NewBusinessYear=1,0.5,1)*OFFSET(IFRS17_CF!AQ65,0,-NewBusinessYear+1),0)</f>
        <v>0</v>
      </c>
      <c r="AR65" s="35">
        <f ca="1">IFERROR(Volume*IF(AR$5=0,0,1)*IF(NewBusinessYear=1,0.5,1)*OFFSET(IFRS17_CF!AR65,0,-NewBusinessYear+1),0)</f>
        <v>0</v>
      </c>
      <c r="AS65" s="35">
        <f ca="1">IFERROR(Volume*IF(AS$5=0,0,1)*IF(NewBusinessYear=1,0.5,1)*OFFSET(IFRS17_CF!AS65,0,-NewBusinessYear+1),0)</f>
        <v>0</v>
      </c>
      <c r="AT65" s="35">
        <f ca="1">IFERROR(Volume*IF(AT$5=0,0,1)*IF(NewBusinessYear=1,0.5,1)*OFFSET(IFRS17_CF!AT65,0,-NewBusinessYear+1),0)</f>
        <v>0</v>
      </c>
      <c r="AU65" s="35">
        <f ca="1">IFERROR(Volume*IF(AU$5=0,0,1)*IF(NewBusinessYear=1,0.5,1)*OFFSET(IFRS17_CF!AU65,0,-NewBusinessYear+1),0)</f>
        <v>0</v>
      </c>
      <c r="AV65" s="35">
        <f ca="1">IFERROR(Volume*IF(AV$5=0,0,1)*IF(NewBusinessYear=1,0.5,1)*OFFSET(IFRS17_CF!AV65,0,-NewBusinessYear+1),0)</f>
        <v>0</v>
      </c>
      <c r="AW65" s="35">
        <f ca="1">IFERROR(Volume*IF(AW$5=0,0,1)*IF(NewBusinessYear=1,0.5,1)*OFFSET(IFRS17_CF!AW65,0,-NewBusinessYear+1),0)</f>
        <v>0</v>
      </c>
      <c r="AX65" s="35">
        <f ca="1">IFERROR(Volume*IF(AX$5=0,0,1)*IF(NewBusinessYear=1,0.5,1)*OFFSET(IFRS17_CF!AX65,0,-NewBusinessYear+1),0)</f>
        <v>0</v>
      </c>
      <c r="AY65" s="35">
        <f ca="1">IFERROR(Volume*IF(AY$5=0,0,1)*IF(NewBusinessYear=1,0.5,1)*OFFSET(IFRS17_CF!AY65,0,-NewBusinessYear+1),0)</f>
        <v>0</v>
      </c>
      <c r="AZ65" s="35">
        <f ca="1">IFERROR(Volume*IF(AZ$5=0,0,1)*IF(NewBusinessYear=1,0.5,1)*OFFSET(IFRS17_CF!AZ65,0,-NewBusinessYear+1),0)</f>
        <v>0</v>
      </c>
      <c r="BA65" s="35">
        <f ca="1">IFERROR(Volume*IF(BA$5=0,0,1)*IF(NewBusinessYear=1,0.5,1)*OFFSET(IFRS17_CF!BA65,0,-NewBusinessYear+1),0)</f>
        <v>0</v>
      </c>
      <c r="BB65" s="35">
        <f ca="1">IFERROR(Volume*IF(BB$5=0,0,1)*IF(NewBusinessYear=1,0.5,1)*OFFSET(IFRS17_CF!BB65,0,-NewBusinessYear+1),0)</f>
        <v>0</v>
      </c>
      <c r="BC65" s="35">
        <f ca="1">IFERROR(Volume*IF(BC$5=0,0,1)*IF(NewBusinessYear=1,0.5,1)*OFFSET(IFRS17_CF!BC65,0,-NewBusinessYear+1),0)</f>
        <v>0</v>
      </c>
      <c r="BD65" s="35">
        <f ca="1">IFERROR(Volume*IF(BD$5=0,0,1)*IF(NewBusinessYear=1,0.5,1)*OFFSET(IFRS17_CF!BD65,0,-NewBusinessYear+1),0)</f>
        <v>0</v>
      </c>
      <c r="BE65" s="35">
        <f ca="1">IFERROR(Volume*IF(BE$5=0,0,1)*IF(NewBusinessYear=1,0.5,1)*OFFSET(IFRS17_CF!BE65,0,-NewBusinessYear+1),0)</f>
        <v>0</v>
      </c>
      <c r="BF65" s="35">
        <f ca="1">IFERROR(Volume*IF(BF$5=0,0,1)*IF(NewBusinessYear=1,0.5,1)*OFFSET(IFRS17_CF!BF65,0,-NewBusinessYear+1),0)</f>
        <v>0</v>
      </c>
      <c r="BG65" s="35">
        <f ca="1">IFERROR(Volume*IF(BG$5=0,0,1)*IF(NewBusinessYear=1,0.5,1)*OFFSET(IFRS17_CF!BG65,0,-NewBusinessYear+1),0)</f>
        <v>0</v>
      </c>
      <c r="BH65" s="35">
        <f ca="1">IFERROR(Volume*IF(BH$5=0,0,1)*IF(NewBusinessYear=1,0.5,1)*OFFSET(IFRS17_CF!BH65,0,-NewBusinessYear+1),0)</f>
        <v>0</v>
      </c>
      <c r="BI65" s="35">
        <f ca="1">IFERROR(Volume*IF(BI$5=0,0,1)*IF(NewBusinessYear=1,0.5,1)*OFFSET(IFRS17_CF!BI65,0,-NewBusinessYear+1),0)</f>
        <v>0</v>
      </c>
      <c r="BJ65" s="35">
        <f ca="1">IFERROR(Volume*IF(BJ$5=0,0,1)*IF(NewBusinessYear=1,0.5,1)*OFFSET(IFRS17_CF!BJ65,0,-NewBusinessYear+1),0)</f>
        <v>0</v>
      </c>
      <c r="BK65" s="35">
        <f ca="1">IFERROR(Volume*IF(BK$5=0,0,1)*IF(NewBusinessYear=1,0.5,1)*OFFSET(IFRS17_CF!BK65,0,-NewBusinessYear+1),0)</f>
        <v>0</v>
      </c>
      <c r="BL65" s="35">
        <f ca="1">IFERROR(Volume*IF(BL$5=0,0,1)*IF(NewBusinessYear=1,0.5,1)*OFFSET(IFRS17_CF!BL65,0,-NewBusinessYear+1),0)</f>
        <v>0</v>
      </c>
      <c r="BM65" s="35">
        <f ca="1">IFERROR(Volume*IF(BM$5=0,0,1)*IF(NewBusinessYear=1,0.5,1)*OFFSET(IFRS17_CF!BM65,0,-NewBusinessYear+1),0)</f>
        <v>0</v>
      </c>
      <c r="BN65" s="35">
        <f ca="1">IFERROR(Volume*IF(BN$5=0,0,1)*IF(NewBusinessYear=1,0.5,1)*OFFSET(IFRS17_CF!BN65,0,-NewBusinessYear+1),0)</f>
        <v>0</v>
      </c>
      <c r="BO65" s="35">
        <f ca="1">IFERROR(Volume*IF(BO$5=0,0,1)*IF(NewBusinessYear=1,0.5,1)*OFFSET(IFRS17_CF!BO65,0,-NewBusinessYear+1),0)</f>
        <v>0</v>
      </c>
      <c r="BP65" s="35">
        <f ca="1">IFERROR(Volume*IF(BP$5=0,0,1)*IF(NewBusinessYear=1,0.5,1)*OFFSET(IFRS17_CF!BP65,0,-NewBusinessYear+1),0)</f>
        <v>0</v>
      </c>
      <c r="BQ65" s="35">
        <f ca="1">IFERROR(Volume*IF(BQ$5=0,0,1)*IF(NewBusinessYear=1,0.5,1)*OFFSET(IFRS17_CF!BQ65,0,-NewBusinessYear+1),0)</f>
        <v>0</v>
      </c>
      <c r="BR65" s="35">
        <f ca="1">IFERROR(Volume*IF(BR$5=0,0,1)*IF(NewBusinessYear=1,0.5,1)*OFFSET(IFRS17_CF!BR65,0,-NewBusinessYear+1),0)</f>
        <v>0</v>
      </c>
      <c r="BS65" s="35">
        <f ca="1">IFERROR(Volume*IF(BS$5=0,0,1)*IF(NewBusinessYear=1,0.5,1)*OFFSET(IFRS17_CF!BS65,0,-NewBusinessYear+1),0)</f>
        <v>0</v>
      </c>
      <c r="BT65" s="35">
        <f ca="1">IFERROR(Volume*IF(BT$5=0,0,1)*IF(NewBusinessYear=1,0.5,1)*OFFSET(IFRS17_CF!BT65,0,-NewBusinessYear+1),0)</f>
        <v>0</v>
      </c>
      <c r="BU65" s="35">
        <f ca="1">IFERROR(Volume*IF(BU$5=0,0,1)*IF(NewBusinessYear=1,0.5,1)*OFFSET(IFRS17_CF!BU65,0,-NewBusinessYear+1),0)</f>
        <v>0</v>
      </c>
      <c r="BV65" s="35">
        <f ca="1">IFERROR(Volume*IF(BV$5=0,0,1)*IF(NewBusinessYear=1,0.5,1)*OFFSET(IFRS17_CF!BV65,0,-NewBusinessYear+1),0)</f>
        <v>0</v>
      </c>
      <c r="BW65" s="35">
        <f ca="1">IFERROR(Volume*IF(BW$5=0,0,1)*IF(NewBusinessYear=1,0.5,1)*OFFSET(IFRS17_CF!BW65,0,-NewBusinessYear+1),0)</f>
        <v>0</v>
      </c>
      <c r="BX65" s="35">
        <f ca="1">IFERROR(Volume*IF(BX$5=0,0,1)*IF(NewBusinessYear=1,0.5,1)*OFFSET(IFRS17_CF!BX65,0,-NewBusinessYear+1),0)</f>
        <v>0</v>
      </c>
      <c r="BY65" s="35">
        <f ca="1">IFERROR(Volume*IF(BY$5=0,0,1)*IF(NewBusinessYear=1,0.5,1)*OFFSET(IFRS17_CF!BY65,0,-NewBusinessYear+1),0)</f>
        <v>0</v>
      </c>
      <c r="BZ65" s="35">
        <f ca="1">IFERROR(Volume*IF(BZ$5=0,0,1)*IF(NewBusinessYear=1,0.5,1)*OFFSET(IFRS17_CF!BZ65,0,-NewBusinessYear+1),0)</f>
        <v>0</v>
      </c>
      <c r="CA65" s="35">
        <f ca="1">IFERROR(Volume*IF(CA$5=0,0,1)*IF(NewBusinessYear=1,0.5,1)*OFFSET(IFRS17_CF!CA65,0,-NewBusinessYear+1),0)</f>
        <v>0</v>
      </c>
      <c r="CB65" s="35">
        <f ca="1">IFERROR(Volume*IF(CB$5=0,0,1)*IF(NewBusinessYear=1,0.5,1)*OFFSET(IFRS17_CF!CB65,0,-NewBusinessYear+1),0)</f>
        <v>0</v>
      </c>
      <c r="CC65" s="35">
        <f ca="1">IFERROR(Volume*IF(CC$5=0,0,1)*IF(NewBusinessYear=1,0.5,1)*OFFSET(IFRS17_CF!CC65,0,-NewBusinessYear+1),0)</f>
        <v>0</v>
      </c>
      <c r="CD65" s="35">
        <f ca="1">IFERROR(Volume*IF(CD$5=0,0,1)*IF(NewBusinessYear=1,0.5,1)*OFFSET(IFRS17_CF!CD65,0,-NewBusinessYear+1),0)</f>
        <v>0</v>
      </c>
      <c r="CE65" s="35">
        <f ca="1">IFERROR(Volume*IF(CE$5=0,0,1)*IF(NewBusinessYear=1,0.5,1)*OFFSET(IFRS17_CF!CE65,0,-NewBusinessYear+1),0)</f>
        <v>0</v>
      </c>
      <c r="CF65" s="35">
        <f ca="1">IFERROR(Volume*IF(CF$5=0,0,1)*IF(NewBusinessYear=1,0.5,1)*OFFSET(IFRS17_CF!CF65,0,-NewBusinessYear+1),0)</f>
        <v>0</v>
      </c>
      <c r="CG65" s="35">
        <f ca="1">IFERROR(Volume*IF(CG$5=0,0,1)*IF(NewBusinessYear=1,0.5,1)*OFFSET(IFRS17_CF!CG65,0,-NewBusinessYear+1),0)</f>
        <v>0</v>
      </c>
      <c r="CH65" s="35">
        <f ca="1">IFERROR(Volume*IF(CH$5=0,0,1)*IF(NewBusinessYear=1,0.5,1)*OFFSET(IFRS17_CF!CH65,0,-NewBusinessYear+1),0)</f>
        <v>0</v>
      </c>
      <c r="CI65" s="35">
        <f ca="1">IFERROR(Volume*IF(CI$5=0,0,1)*IF(NewBusinessYear=1,0.5,1)*OFFSET(IFRS17_CF!CI65,0,-NewBusinessYear+1),0)</f>
        <v>0</v>
      </c>
      <c r="CJ65" s="35">
        <f ca="1">IFERROR(Volume*IF(CJ$5=0,0,1)*IF(NewBusinessYear=1,0.5,1)*OFFSET(IFRS17_CF!CJ65,0,-NewBusinessYear+1),0)</f>
        <v>0</v>
      </c>
      <c r="CK65" s="35">
        <f ca="1">IFERROR(Volume*IF(CK$5=0,0,1)*IF(NewBusinessYear=1,0.5,1)*OFFSET(IFRS17_CF!CK65,0,-NewBusinessYear+1),0)</f>
        <v>0</v>
      </c>
      <c r="CL65" s="35">
        <f ca="1">IFERROR(Volume*IF(CL$5=0,0,1)*IF(NewBusinessYear=1,0.5,1)*OFFSET(IFRS17_CF!CL65,0,-NewBusinessYear+1),0)</f>
        <v>0</v>
      </c>
      <c r="CM65" s="35">
        <f ca="1">IFERROR(Volume*IF(CM$5=0,0,1)*IF(NewBusinessYear=1,0.5,1)*OFFSET(IFRS17_CF!CM65,0,-NewBusinessYear+1),0)</f>
        <v>0</v>
      </c>
      <c r="CN65" s="35">
        <f ca="1">IFERROR(Volume*IF(CN$5=0,0,1)*IF(NewBusinessYear=1,0.5,1)*OFFSET(IFRS17_CF!CN65,0,-NewBusinessYear+1),0)</f>
        <v>0</v>
      </c>
      <c r="CO65" s="35">
        <f ca="1">IFERROR(Volume*IF(CO$5=0,0,1)*IF(NewBusinessYear=1,0.5,1)*OFFSET(IFRS17_CF!CO65,0,-NewBusinessYear+1),0)</f>
        <v>0</v>
      </c>
      <c r="CP65" s="35">
        <f ca="1">IFERROR(Volume*IF(CP$5=0,0,1)*IF(NewBusinessYear=1,0.5,1)*OFFSET(IFRS17_CF!CP65,0,-NewBusinessYear+1),0)</f>
        <v>0</v>
      </c>
      <c r="CQ65" s="35">
        <f ca="1">IFERROR(Volume*IF(CQ$5=0,0,1)*IF(NewBusinessYear=1,0.5,1)*OFFSET(IFRS17_CF!CQ65,0,-NewBusinessYear+1),0)</f>
        <v>0</v>
      </c>
      <c r="CR65" s="35">
        <f ca="1">IFERROR(Volume*IF(CR$5=0,0,1)*IF(NewBusinessYear=1,0.5,1)*OFFSET(IFRS17_CF!CR65,0,-NewBusinessYear+1),0)</f>
        <v>0</v>
      </c>
      <c r="CS65" s="35">
        <f ca="1">IFERROR(Volume*IF(CS$5=0,0,1)*IF(NewBusinessYear=1,0.5,1)*OFFSET(IFRS17_CF!CS65,0,-NewBusinessYear+1),0)</f>
        <v>0</v>
      </c>
      <c r="CT65" s="35">
        <f ca="1">IFERROR(Volume*IF(CT$5=0,0,1)*IF(NewBusinessYear=1,0.5,1)*OFFSET(IFRS17_CF!CT65,0,-NewBusinessYear+1),0)</f>
        <v>0</v>
      </c>
      <c r="CU65" s="35">
        <f ca="1">IFERROR(Volume*IF(CU$5=0,0,1)*IF(NewBusinessYear=1,0.5,1)*OFFSET(IFRS17_CF!CU65,0,-NewBusinessYear+1),0)</f>
        <v>0</v>
      </c>
      <c r="CV65" s="35">
        <f ca="1">IFERROR(Volume*IF(CV$5=0,0,1)*IF(NewBusinessYear=1,0.5,1)*OFFSET(IFRS17_CF!CV65,0,-NewBusinessYear+1),0)</f>
        <v>0</v>
      </c>
      <c r="CW65" s="35">
        <f ca="1">IFERROR(Volume*IF(CW$5=0,0,1)*IF(NewBusinessYear=1,0.5,1)*OFFSET(IFRS17_CF!CW65,0,-NewBusinessYear+1),0)</f>
        <v>0</v>
      </c>
      <c r="CX65" s="35">
        <f ca="1">IFERROR(Volume*IF(CX$5=0,0,1)*IF(NewBusinessYear=1,0.5,1)*OFFSET(IFRS17_CF!CX65,0,-NewBusinessYear+1),0)</f>
        <v>0</v>
      </c>
      <c r="CY65" s="35">
        <f ca="1">IFERROR(Volume*IF(CY$5=0,0,1)*IF(NewBusinessYear=1,0.5,1)*OFFSET(IFRS17_CF!CY65,0,-NewBusinessYear+1),0)</f>
        <v>0</v>
      </c>
      <c r="CZ65" s="35">
        <f ca="1">IFERROR(Volume*IF(CZ$5=0,0,1)*IF(NewBusinessYear=1,0.5,1)*OFFSET(IFRS17_CF!CZ65,0,-NewBusinessYear+1),0)</f>
        <v>0</v>
      </c>
      <c r="DA65" s="35">
        <f ca="1">IFERROR(Volume*IF(DA$5=0,0,1)*IF(NewBusinessYear=1,0.5,1)*OFFSET(IFRS17_CF!DA65,0,-NewBusinessYear+1),0)</f>
        <v>0</v>
      </c>
      <c r="DB65" s="35">
        <f ca="1">IFERROR(Volume*IF(DB$5=0,0,1)*IF(NewBusinessYear=1,0.5,1)*OFFSET(IFRS17_CF!DB65,0,-NewBusinessYear+1),0)</f>
        <v>0</v>
      </c>
      <c r="DC65" s="35">
        <f ca="1">IFERROR(Volume*IF(DC$5=0,0,1)*IF(NewBusinessYear=1,0.5,1)*OFFSET(IFRS17_CF!DC65,0,-NewBusinessYear+1),0)</f>
        <v>0</v>
      </c>
      <c r="DD65" s="35">
        <f ca="1">IFERROR(Volume*IF(DD$5=0,0,1)*IF(NewBusinessYear=1,0.5,1)*OFFSET(IFRS17_CF!DD65,0,-NewBusinessYear+1),0)</f>
        <v>0</v>
      </c>
      <c r="DE65" s="35">
        <f ca="1">IFERROR(Volume*IF(DE$5=0,0,1)*IF(NewBusinessYear=1,0.5,1)*OFFSET(IFRS17_CF!DE65,0,-NewBusinessYear+1),0)</f>
        <v>0</v>
      </c>
      <c r="DF65" s="35">
        <f ca="1">IFERROR(Volume*IF(DF$5=0,0,1)*IF(NewBusinessYear=1,0.5,1)*OFFSET(IFRS17_CF!DF65,0,-NewBusinessYear+1),0)</f>
        <v>0</v>
      </c>
      <c r="DG65" s="35">
        <f ca="1">IFERROR(Volume*IF(DG$5=0,0,1)*IF(NewBusinessYear=1,0.5,1)*OFFSET(IFRS17_CF!DG65,0,-NewBusinessYear+1),0)</f>
        <v>0</v>
      </c>
      <c r="DH65" s="35">
        <f ca="1">IFERROR(Volume*IF(DH$5=0,0,1)*IF(NewBusinessYear=1,0.5,1)*OFFSET(IFRS17_CF!DH65,0,-NewBusinessYear+1),0)</f>
        <v>0</v>
      </c>
      <c r="DI65" s="35">
        <f ca="1">IFERROR(Volume*IF(DI$5=0,0,1)*IF(NewBusinessYear=1,0.5,1)*OFFSET(IFRS17_CF!DI65,0,-NewBusinessYear+1),0)</f>
        <v>0</v>
      </c>
      <c r="DJ65" s="35">
        <f ca="1">IFERROR(Volume*IF(DJ$5=0,0,1)*IF(NewBusinessYear=1,0.5,1)*OFFSET(IFRS17_CF!DJ65,0,-NewBusinessYear+1),0)</f>
        <v>0</v>
      </c>
      <c r="DK65" s="35">
        <f ca="1">IFERROR(Volume*IF(DK$5=0,0,1)*IF(NewBusinessYear=1,0.5,1)*OFFSET(IFRS17_CF!DK65,0,-NewBusinessYear+1),0)</f>
        <v>0</v>
      </c>
      <c r="DL65" s="35">
        <f ca="1">IFERROR(Volume*IF(DL$5=0,0,1)*IF(NewBusinessYear=1,0.5,1)*OFFSET(IFRS17_CF!DL65,0,-NewBusinessYear+1),0)</f>
        <v>0</v>
      </c>
      <c r="DM65" s="35">
        <f ca="1">IFERROR(Volume*IF(DM$5=0,0,1)*IF(NewBusinessYear=1,0.5,1)*OFFSET(IFRS17_CF!DM65,0,-NewBusinessYear+1),0)</f>
        <v>0</v>
      </c>
      <c r="DN65" s="35">
        <f ca="1">IFERROR(Volume*IF(DN$5=0,0,1)*IF(NewBusinessYear=1,0.5,1)*OFFSET(IFRS17_CF!DN65,0,-NewBusinessYear+1),0)</f>
        <v>0</v>
      </c>
      <c r="DO65" s="35">
        <f ca="1">IFERROR(Volume*IF(DO$5=0,0,1)*IF(NewBusinessYear=1,0.5,1)*OFFSET(IFRS17_CF!DO65,0,-NewBusinessYear+1),0)</f>
        <v>0</v>
      </c>
      <c r="DP65" s="35">
        <f ca="1">IFERROR(Volume*IF(DP$5=0,0,1)*IF(NewBusinessYear=1,0.5,1)*OFFSET(IFRS17_CF!DP65,0,-NewBusinessYear+1),0)</f>
        <v>0</v>
      </c>
      <c r="DQ65" s="35">
        <f ca="1">IFERROR(Volume*IF(DQ$5=0,0,1)*IF(NewBusinessYear=1,0.5,1)*OFFSET(IFRS17_CF!DQ65,0,-NewBusinessYear+1),0)</f>
        <v>0</v>
      </c>
      <c r="DR65" s="35">
        <f ca="1">IFERROR(Volume*IF(DR$5=0,0,1)*IF(NewBusinessYear=1,0.5,1)*OFFSET(IFRS17_CF!DR65,0,-NewBusinessYear+1),0)</f>
        <v>0</v>
      </c>
      <c r="DS65" s="35">
        <f ca="1">IFERROR(Volume*IF(DS$5=0,0,1)*IF(NewBusinessYear=1,0.5,1)*OFFSET(IFRS17_CF!DS65,0,-NewBusinessYear+1),0)</f>
        <v>0</v>
      </c>
      <c r="DT65" s="35">
        <f ca="1">IFERROR(Volume*IF(DT$5=0,0,1)*IF(NewBusinessYear=1,0.5,1)*OFFSET(IFRS17_CF!DT65,0,-NewBusinessYear+1),0)</f>
        <v>0</v>
      </c>
      <c r="DU65" s="35">
        <f ca="1">IFERROR(Volume*IF(DU$5=0,0,1)*IF(NewBusinessYear=1,0.5,1)*OFFSET(IFRS17_CF!DU65,0,-NewBusinessYear+1),0)</f>
        <v>0</v>
      </c>
      <c r="DV65" s="35">
        <f ca="1">IFERROR(Volume*IF(DV$5=0,0,1)*IF(NewBusinessYear=1,0.5,1)*OFFSET(IFRS17_CF!DV65,0,-NewBusinessYear+1),0)</f>
        <v>0</v>
      </c>
      <c r="DW65" s="35">
        <f ca="1">IFERROR(Volume*IF(DW$5=0,0,1)*IF(NewBusinessYear=1,0.5,1)*OFFSET(IFRS17_CF!DW65,0,-NewBusinessYear+1),0)</f>
        <v>0</v>
      </c>
      <c r="DX65" s="35">
        <f ca="1">IFERROR(Volume*IF(DX$5=0,0,1)*IF(NewBusinessYear=1,0.5,1)*OFFSET(IFRS17_CF!DX65,0,-NewBusinessYear+1),0)</f>
        <v>0</v>
      </c>
      <c r="DY65" s="35">
        <f ca="1">IFERROR(Volume*IF(DY$5=0,0,1)*IF(NewBusinessYear=1,0.5,1)*OFFSET(IFRS17_CF!DY65,0,-NewBusinessYear+1),0)</f>
        <v>0</v>
      </c>
      <c r="DZ65" s="35">
        <f ca="1">IFERROR(Volume*IF(DZ$5=0,0,1)*IF(NewBusinessYear=1,0.5,1)*OFFSET(IFRS17_CF!DZ65,0,-NewBusinessYear+1),0)</f>
        <v>0</v>
      </c>
      <c r="EA65" s="35">
        <f ca="1">IFERROR(Volume*IF(EA$5=0,0,1)*IF(NewBusinessYear=1,0.5,1)*OFFSET(IFRS17_CF!EA65,0,-NewBusinessYear+1),0)</f>
        <v>0</v>
      </c>
      <c r="EB65" s="35">
        <f ca="1">IFERROR(Volume*IF(EB$5=0,0,1)*IF(NewBusinessYear=1,0.5,1)*OFFSET(IFRS17_CF!EB65,0,-NewBusinessYear+1),0)</f>
        <v>0</v>
      </c>
      <c r="EC65" s="35">
        <f ca="1">IFERROR(Volume*IF(EC$5=0,0,1)*IF(NewBusinessYear=1,0.5,1)*OFFSET(IFRS17_CF!EC65,0,-NewBusinessYear+1),0)</f>
        <v>0</v>
      </c>
      <c r="ED65" s="35">
        <f ca="1">IFERROR(Volume*IF(ED$5=0,0,1)*IF(NewBusinessYear=1,0.5,1)*OFFSET(IFRS17_CF!ED65,0,-NewBusinessYear+1),0)</f>
        <v>0</v>
      </c>
      <c r="EE65" s="35">
        <f ca="1">IFERROR(Volume*IF(EE$5=0,0,1)*IF(NewBusinessYear=1,0.5,1)*OFFSET(IFRS17_CF!EE65,0,-NewBusinessYear+1),0)</f>
        <v>0</v>
      </c>
      <c r="EF65" s="35">
        <f ca="1">IFERROR(Volume*IF(EF$5=0,0,1)*IF(NewBusinessYear=1,0.5,1)*OFFSET(IFRS17_CF!EF65,0,-NewBusinessYear+1),0)</f>
        <v>0</v>
      </c>
      <c r="EG65" s="35">
        <f ca="1">IFERROR(Volume*IF(EG$5=0,0,1)*IF(NewBusinessYear=1,0.5,1)*OFFSET(IFRS17_CF!EG65,0,-NewBusinessYear+1),0)</f>
        <v>0</v>
      </c>
      <c r="EH65" s="35">
        <f ca="1">IFERROR(Volume*IF(EH$5=0,0,1)*IF(NewBusinessYear=1,0.5,1)*OFFSET(IFRS17_CF!EH65,0,-NewBusinessYear+1),0)</f>
        <v>0</v>
      </c>
      <c r="EI65" s="35">
        <f ca="1">IFERROR(Volume*IF(EI$5=0,0,1)*IF(NewBusinessYear=1,0.5,1)*OFFSET(IFRS17_CF!EI65,0,-NewBusinessYear+1),0)</f>
        <v>0</v>
      </c>
      <c r="EJ65" s="35">
        <f ca="1">IFERROR(Volume*IF(EJ$5=0,0,1)*IF(NewBusinessYear=1,0.5,1)*OFFSET(IFRS17_CF!EJ65,0,-NewBusinessYear+1),0)</f>
        <v>0</v>
      </c>
      <c r="EK65" s="35">
        <f ca="1">IFERROR(Volume*IF(EK$5=0,0,1)*IF(NewBusinessYear=1,0.5,1)*OFFSET(IFRS17_CF!EK65,0,-NewBusinessYear+1),0)</f>
        <v>0</v>
      </c>
      <c r="EL65" s="35">
        <f ca="1">IFERROR(Volume*IF(EL$5=0,0,1)*IF(NewBusinessYear=1,0.5,1)*OFFSET(IFRS17_CF!EL65,0,-NewBusinessYear+1),0)</f>
        <v>0</v>
      </c>
      <c r="EM65" s="35">
        <f ca="1">IFERROR(Volume*IF(EM$5=0,0,1)*IF(NewBusinessYear=1,0.5,1)*OFFSET(IFRS17_CF!EM65,0,-NewBusinessYear+1),0)</f>
        <v>0</v>
      </c>
      <c r="EN65" s="35">
        <f ca="1">IFERROR(Volume*IF(EN$5=0,0,1)*IF(NewBusinessYear=1,0.5,1)*OFFSET(IFRS17_CF!EN65,0,-NewBusinessYear+1),0)</f>
        <v>0</v>
      </c>
      <c r="EO65" s="35">
        <f ca="1">IFERROR(Volume*IF(EO$5=0,0,1)*IF(NewBusinessYear=1,0.5,1)*OFFSET(IFRS17_CF!EO65,0,-NewBusinessYear+1),0)</f>
        <v>0</v>
      </c>
      <c r="EP65" s="35">
        <f ca="1">IFERROR(Volume*IF(EP$5=0,0,1)*IF(NewBusinessYear=1,0.5,1)*OFFSET(IFRS17_CF!EP65,0,-NewBusinessYear+1),0)</f>
        <v>0</v>
      </c>
      <c r="EQ65" s="35">
        <f ca="1">IFERROR(Volume*IF(EQ$5=0,0,1)*IF(NewBusinessYear=1,0.5,1)*OFFSET(IFRS17_CF!EQ65,0,-NewBusinessYear+1),0)</f>
        <v>0</v>
      </c>
      <c r="ER65" s="35">
        <f ca="1">IFERROR(Volume*IF(ER$5=0,0,1)*IF(NewBusinessYear=1,0.5,1)*OFFSET(IFRS17_CF!ER65,0,-NewBusinessYear+1),0)</f>
        <v>0</v>
      </c>
      <c r="ES65" s="35">
        <f ca="1">IFERROR(Volume*IF(ES$5=0,0,1)*IF(NewBusinessYear=1,0.5,1)*OFFSET(IFRS17_CF!ES65,0,-NewBusinessYear+1),0)</f>
        <v>0</v>
      </c>
      <c r="ET65" s="35">
        <f ca="1">IFERROR(Volume*IF(ET$5=0,0,1)*IF(NewBusinessYear=1,0.5,1)*OFFSET(IFRS17_CF!ET65,0,-NewBusinessYear+1),0)</f>
        <v>0</v>
      </c>
      <c r="EU65" s="35">
        <f ca="1">IFERROR(Volume*IF(EU$5=0,0,1)*IF(NewBusinessYear=1,0.5,1)*OFFSET(IFRS17_CF!EU65,0,-NewBusinessYear+1),0)</f>
        <v>0</v>
      </c>
      <c r="EV65" s="35">
        <f ca="1">IFERROR(Volume*IF(EV$5=0,0,1)*IF(NewBusinessYear=1,0.5,1)*OFFSET(IFRS17_CF!EV65,0,-NewBusinessYear+1),0)</f>
        <v>0</v>
      </c>
      <c r="EW65" s="35">
        <f ca="1">IFERROR(Volume*IF(EW$5=0,0,1)*IF(NewBusinessYear=1,0.5,1)*OFFSET(IFRS17_CF!EW65,0,-NewBusinessYear+1),0)</f>
        <v>0</v>
      </c>
      <c r="EX65" s="35">
        <f ca="1">IFERROR(Volume*IF(EX$5=0,0,1)*IF(NewBusinessYear=1,0.5,1)*OFFSET(IFRS17_CF!EX65,0,-NewBusinessYear+1),0)</f>
        <v>0</v>
      </c>
      <c r="EY65" s="35">
        <f ca="1">IFERROR(Volume*IF(EY$5=0,0,1)*IF(NewBusinessYear=1,0.5,1)*OFFSET(IFRS17_CF!EY65,0,-NewBusinessYear+1),0)</f>
        <v>0</v>
      </c>
      <c r="EZ65" s="35">
        <f ca="1">IFERROR(Volume*IF(EZ$5=0,0,1)*IF(NewBusinessYear=1,0.5,1)*OFFSET(IFRS17_CF!EZ65,0,-NewBusinessYear+1),0)</f>
        <v>0</v>
      </c>
      <c r="FA65" s="35">
        <f ca="1">IFERROR(Volume*IF(FA$5=0,0,1)*IF(NewBusinessYear=1,0.5,1)*OFFSET(IFRS17_CF!FA65,0,-NewBusinessYear+1),0)</f>
        <v>0</v>
      </c>
      <c r="FB65" s="35">
        <f ca="1">IFERROR(Volume*IF(FB$5=0,0,1)*IF(NewBusinessYear=1,0.5,1)*OFFSET(IFRS17_CF!FB65,0,-NewBusinessYear+1),0)</f>
        <v>0</v>
      </c>
      <c r="FC65" s="35">
        <f ca="1">IFERROR(Volume*IF(FC$5=0,0,1)*IF(NewBusinessYear=1,0.5,1)*OFFSET(IFRS17_CF!FC65,0,-NewBusinessYear+1),0)</f>
        <v>0</v>
      </c>
      <c r="FD65" s="35">
        <f ca="1">IFERROR(Volume*IF(FD$5=0,0,1)*IF(NewBusinessYear=1,0.5,1)*OFFSET(IFRS17_CF!FD65,0,-NewBusinessYear+1),0)</f>
        <v>0</v>
      </c>
      <c r="FE65" s="35">
        <f ca="1">IFERROR(Volume*IF(FE$5=0,0,1)*IF(NewBusinessYear=1,0.5,1)*OFFSET(IFRS17_CF!FE65,0,-NewBusinessYear+1),0)</f>
        <v>0</v>
      </c>
      <c r="FF65" s="35">
        <f ca="1">IFERROR(Volume*IF(FF$5=0,0,1)*IF(NewBusinessYear=1,0.5,1)*OFFSET(IFRS17_CF!FF65,0,-NewBusinessYear+1),0)</f>
        <v>0</v>
      </c>
      <c r="FG65" s="35">
        <f ca="1">IFERROR(Volume*IF(FG$5=0,0,1)*IF(NewBusinessYear=1,0.5,1)*OFFSET(IFRS17_CF!FG65,0,-NewBusinessYear+1),0)</f>
        <v>0</v>
      </c>
      <c r="FH65" s="35">
        <f ca="1">IFERROR(Volume*IF(FH$5=0,0,1)*IF(NewBusinessYear=1,0.5,1)*OFFSET(IFRS17_CF!FH65,0,-NewBusinessYear+1),0)</f>
        <v>0</v>
      </c>
      <c r="FI65" s="35">
        <f ca="1">IFERROR(Volume*IF(FI$5=0,0,1)*IF(NewBusinessYear=1,0.5,1)*OFFSET(IFRS17_CF!FI65,0,-NewBusinessYear+1),0)</f>
        <v>0</v>
      </c>
      <c r="FJ65" s="35">
        <f ca="1">IFERROR(Volume*IF(FJ$5=0,0,1)*IF(NewBusinessYear=1,0.5,1)*OFFSET(IFRS17_CF!FJ65,0,-NewBusinessYear+1),0)</f>
        <v>0</v>
      </c>
      <c r="FK65" s="35">
        <f ca="1">IFERROR(Volume*IF(FK$5=0,0,1)*IF(NewBusinessYear=1,0.5,1)*OFFSET(IFRS17_CF!FK65,0,-NewBusinessYear+1),0)</f>
        <v>0</v>
      </c>
      <c r="FL65" s="35">
        <f ca="1">IFERROR(Volume*IF(FL$5=0,0,1)*IF(NewBusinessYear=1,0.5,1)*OFFSET(IFRS17_CF!FL65,0,-NewBusinessYear+1),0)</f>
        <v>0</v>
      </c>
      <c r="FM65" s="35">
        <f ca="1">IFERROR(Volume*IF(FM$5=0,0,1)*IF(NewBusinessYear=1,0.5,1)*OFFSET(IFRS17_CF!FM65,0,-NewBusinessYear+1),0)</f>
        <v>0</v>
      </c>
      <c r="FN65" s="35">
        <f ca="1">IFERROR(Volume*IF(FN$5=0,0,1)*IF(NewBusinessYear=1,0.5,1)*OFFSET(IFRS17_CF!FN65,0,-NewBusinessYear+1),0)</f>
        <v>0</v>
      </c>
      <c r="FO65" s="35">
        <f ca="1">IFERROR(Volume*IF(FO$5=0,0,1)*IF(NewBusinessYear=1,0.5,1)*OFFSET(IFRS17_CF!FO65,0,-NewBusinessYear+1),0)</f>
        <v>0</v>
      </c>
      <c r="FP65" s="35">
        <f ca="1">IFERROR(Volume*IF(FP$5=0,0,1)*IF(NewBusinessYear=1,0.5,1)*OFFSET(IFRS17_CF!FP65,0,-NewBusinessYear+1),0)</f>
        <v>0</v>
      </c>
      <c r="FQ65" s="35">
        <f ca="1">IFERROR(Volume*IF(FQ$5=0,0,1)*IF(NewBusinessYear=1,0.5,1)*OFFSET(IFRS17_CF!FQ65,0,-NewBusinessYear+1),0)</f>
        <v>0</v>
      </c>
      <c r="FR65" s="35">
        <f ca="1">IFERROR(Volume*IF(FR$5=0,0,1)*IF(NewBusinessYear=1,0.5,1)*OFFSET(IFRS17_CF!FR65,0,-NewBusinessYear+1),0)</f>
        <v>0</v>
      </c>
      <c r="FS65" s="35">
        <f ca="1">IFERROR(Volume*IF(FS$5=0,0,1)*IF(NewBusinessYear=1,0.5,1)*OFFSET(IFRS17_CF!FS65,0,-NewBusinessYear+1),0)</f>
        <v>0</v>
      </c>
      <c r="FT65" s="35">
        <f ca="1">IFERROR(Volume*IF(FT$5=0,0,1)*IF(NewBusinessYear=1,0.5,1)*OFFSET(IFRS17_CF!FT65,0,-NewBusinessYear+1),0)</f>
        <v>0</v>
      </c>
      <c r="FU65" s="35">
        <f ca="1">IFERROR(Volume*IF(FU$5=0,0,1)*IF(NewBusinessYear=1,0.5,1)*OFFSET(IFRS17_CF!FU65,0,-NewBusinessYear+1),0)</f>
        <v>0</v>
      </c>
      <c r="FV65" s="35">
        <f ca="1">IFERROR(Volume*IF(FV$5=0,0,1)*IF(NewBusinessYear=1,0.5,1)*OFFSET(IFRS17_CF!FV65,0,-NewBusinessYear+1),0)</f>
        <v>0</v>
      </c>
      <c r="FW65" s="35">
        <f ca="1">IFERROR(Volume*IF(FW$5=0,0,1)*IF(NewBusinessYear=1,0.5,1)*OFFSET(IFRS17_CF!FW65,0,-NewBusinessYear+1),0)</f>
        <v>0</v>
      </c>
      <c r="FX65" s="35">
        <f ca="1">IFERROR(Volume*IF(FX$5=0,0,1)*IF(NewBusinessYear=1,0.5,1)*OFFSET(IFRS17_CF!FX65,0,-NewBusinessYear+1),0)</f>
        <v>0</v>
      </c>
      <c r="FY65" s="35">
        <f ca="1">IFERROR(Volume*IF(FY$5=0,0,1)*IF(NewBusinessYear=1,0.5,1)*OFFSET(IFRS17_CF!FY65,0,-NewBusinessYear+1),0)</f>
        <v>0</v>
      </c>
      <c r="FZ65" s="35">
        <f ca="1">IFERROR(Volume*IF(FZ$5=0,0,1)*IF(NewBusinessYear=1,0.5,1)*OFFSET(IFRS17_CF!FZ65,0,-NewBusinessYear+1),0)</f>
        <v>0</v>
      </c>
      <c r="GA65" s="35">
        <f ca="1">IFERROR(Volume*IF(GA$5=0,0,1)*IF(NewBusinessYear=1,0.5,1)*OFFSET(IFRS17_CF!GA65,0,-NewBusinessYear+1),0)</f>
        <v>0</v>
      </c>
      <c r="GB65" s="35">
        <f ca="1">IFERROR(Volume*IF(GB$5=0,0,1)*IF(NewBusinessYear=1,0.5,1)*OFFSET(IFRS17_CF!GB65,0,-NewBusinessYear+1),0)</f>
        <v>0</v>
      </c>
      <c r="GC65" s="35">
        <f ca="1">IFERROR(Volume*IF(GC$5=0,0,1)*IF(NewBusinessYear=1,0.5,1)*OFFSET(IFRS17_CF!GC65,0,-NewBusinessYear+1),0)</f>
        <v>0</v>
      </c>
      <c r="GD65" s="35">
        <f ca="1">IFERROR(Volume*IF(GD$5=0,0,1)*IF(NewBusinessYear=1,0.5,1)*OFFSET(IFRS17_CF!GD65,0,-NewBusinessYear+1),0)</f>
        <v>0</v>
      </c>
      <c r="GE65" s="35">
        <f ca="1">IFERROR(Volume*IF(GE$5=0,0,1)*IF(NewBusinessYear=1,0.5,1)*OFFSET(IFRS17_CF!GE65,0,-NewBusinessYear+1),0)</f>
        <v>0</v>
      </c>
      <c r="GF65" s="35">
        <f ca="1">IFERROR(Volume*IF(GF$5=0,0,1)*IF(NewBusinessYear=1,0.5,1)*OFFSET(IFRS17_CF!GF65,0,-NewBusinessYear+1),0)</f>
        <v>0</v>
      </c>
      <c r="GG65" s="35">
        <f ca="1">IFERROR(Volume*IF(GG$5=0,0,1)*IF(NewBusinessYear=1,0.5,1)*OFFSET(IFRS17_CF!GG65,0,-NewBusinessYear+1),0)</f>
        <v>0</v>
      </c>
      <c r="GH65" s="35">
        <f ca="1">IFERROR(Volume*IF(GH$5=0,0,1)*IF(NewBusinessYear=1,0.5,1)*OFFSET(IFRS17_CF!GH65,0,-NewBusinessYear+1),0)</f>
        <v>0</v>
      </c>
      <c r="GI65" s="35">
        <f ca="1">IFERROR(Volume*IF(GI$5=0,0,1)*IF(NewBusinessYear=1,0.5,1)*OFFSET(IFRS17_CF!GI65,0,-NewBusinessYear+1),0)</f>
        <v>0</v>
      </c>
      <c r="GJ65" s="35">
        <f ca="1">IFERROR(Volume*IF(GJ$5=0,0,1)*IF(NewBusinessYear=1,0.5,1)*OFFSET(IFRS17_CF!GJ65,0,-NewBusinessYear+1),0)</f>
        <v>0</v>
      </c>
    </row>
    <row r="66" spans="2:192" x14ac:dyDescent="0.3">
      <c r="B66" s="35">
        <f ca="1">SUMPRODUCT(OFFSET(F66,,,,MIN(Entry_Age+cover_term,101)-Entry_Age+NewBusinessYear),OFFSET(F11,,,,MIN(Entry_Age+cover_term,101)-Entry_Age+NewBusinessYear))</f>
        <v>5518169.5479480084</v>
      </c>
      <c r="C66" s="31" t="s">
        <v>480</v>
      </c>
      <c r="F66" s="35">
        <f ca="1">IFERROR(Volume*IF(F$5=0,0,1)*IF(NewBusinessYear=1,0.5,1)*OFFSET(IFRS17_CF!F66,0,-NewBusinessYear+1),0)</f>
        <v>0</v>
      </c>
      <c r="G66" s="35">
        <f ca="1">IFERROR(Volume*IF(G$5=0,0,1)*IF(NewBusinessYear=1,0.5,1)*OFFSET(IFRS17_CF!G66,0,-NewBusinessYear+1),0)</f>
        <v>0</v>
      </c>
      <c r="H66" s="35">
        <f ca="1">IFERROR(Volume*IF(H$5=0,0,1)*IF(NewBusinessYear=1,0.5,1)*OFFSET(IFRS17_CF!H66,0,-NewBusinessYear+1),0)</f>
        <v>0</v>
      </c>
      <c r="I66" s="35">
        <f ca="1">IFERROR(Volume*IF(I$5=0,0,1)*IF(NewBusinessYear=1,0.5,1)*OFFSET(IFRS17_CF!I66,0,-NewBusinessYear+1),0)</f>
        <v>0</v>
      </c>
      <c r="J66" s="35">
        <f ca="1">IFERROR(Volume*IF(J$5=0,0,1)*IF(NewBusinessYear=1,0.5,1)*OFFSET(IFRS17_CF!J66,0,-NewBusinessYear+1),0)</f>
        <v>0</v>
      </c>
      <c r="K66" s="35">
        <f ca="1">IFERROR(Volume*IF(K$5=0,0,1)*IF(NewBusinessYear=1,0.5,1)*OFFSET(IFRS17_CF!K66,0,-NewBusinessYear+1),0)</f>
        <v>0</v>
      </c>
      <c r="L66" s="35">
        <f ca="1">IFERROR(Volume*IF(L$5=0,0,1)*IF(NewBusinessYear=1,0.5,1)*OFFSET(IFRS17_CF!L66,0,-NewBusinessYear+1),0)</f>
        <v>0</v>
      </c>
      <c r="M66" s="35">
        <f ca="1">IFERROR(Volume*IF(M$5=0,0,1)*IF(NewBusinessYear=1,0.5,1)*OFFSET(IFRS17_CF!M66,0,-NewBusinessYear+1),0)</f>
        <v>0</v>
      </c>
      <c r="N66" s="35">
        <f ca="1">IFERROR(Volume*IF(N$5=0,0,1)*IF(NewBusinessYear=1,0.5,1)*OFFSET(IFRS17_CF!N66,0,-NewBusinessYear+1),0)</f>
        <v>0</v>
      </c>
      <c r="O66" s="35">
        <f ca="1">IFERROR(Volume*IF(O$5=0,0,1)*IF(NewBusinessYear=1,0.5,1)*OFFSET(IFRS17_CF!O66,0,-NewBusinessYear+1),0)</f>
        <v>1543540.0161506769</v>
      </c>
      <c r="P66" s="35">
        <f ca="1">IFERROR(Volume*IF(P$5=0,0,1)*IF(NewBusinessYear=1,0.5,1)*OFFSET(IFRS17_CF!P66,0,-NewBusinessYear+1),0)</f>
        <v>985915.57780178241</v>
      </c>
      <c r="Q66" s="35">
        <f ca="1">IFERROR(Volume*IF(Q$5=0,0,1)*IF(NewBusinessYear=1,0.5,1)*OFFSET(IFRS17_CF!Q66,0,-NewBusinessYear+1),0)</f>
        <v>776477.89253017714</v>
      </c>
      <c r="R66" s="35">
        <f ca="1">IFERROR(Volume*IF(R$5=0,0,1)*IF(NewBusinessYear=1,0.5,1)*OFFSET(IFRS17_CF!R66,0,-NewBusinessYear+1),0)</f>
        <v>684741.59892768622</v>
      </c>
      <c r="S66" s="35">
        <f ca="1">IFERROR(Volume*IF(S$5=0,0,1)*IF(NewBusinessYear=1,0.5,1)*OFFSET(IFRS17_CF!S66,0,-NewBusinessYear+1),0)</f>
        <v>602675.94158466882</v>
      </c>
      <c r="T66" s="35">
        <f ca="1">IFERROR(Volume*IF(T$5=0,0,1)*IF(NewBusinessYear=1,0.5,1)*OFFSET(IFRS17_CF!T66,0,-NewBusinessYear+1),0)</f>
        <v>530724.06994660164</v>
      </c>
      <c r="U66" s="35">
        <f ca="1">IFERROR(Volume*IF(U$5=0,0,1)*IF(NewBusinessYear=1,0.5,1)*OFFSET(IFRS17_CF!U66,0,-NewBusinessYear+1),0)</f>
        <v>466849.6172326348</v>
      </c>
      <c r="V66" s="35">
        <f ca="1">IFERROR(Volume*IF(V$5=0,0,1)*IF(NewBusinessYear=1,0.5,1)*OFFSET(IFRS17_CF!V66,0,-NewBusinessYear+1),0)</f>
        <v>408825.81617887889</v>
      </c>
      <c r="W66" s="35">
        <f ca="1">IFERROR(Volume*IF(W$5=0,0,1)*IF(NewBusinessYear=1,0.5,1)*OFFSET(IFRS17_CF!W66,0,-NewBusinessYear+1),0)</f>
        <v>356292.34040994494</v>
      </c>
      <c r="X66" s="35">
        <f ca="1">IFERROR(Volume*IF(X$5=0,0,1)*IF(NewBusinessYear=1,0.5,1)*OFFSET(IFRS17_CF!X66,0,-NewBusinessYear+1),0)</f>
        <v>308894.65217805124</v>
      </c>
      <c r="Y66" s="35">
        <f ca="1">IFERROR(Volume*IF(Y$5=0,0,1)*IF(NewBusinessYear=1,0.5,1)*OFFSET(IFRS17_CF!Y66,0,-NewBusinessYear+1),0)</f>
        <v>266269.91318579222</v>
      </c>
      <c r="Z66" s="35">
        <f ca="1">IFERROR(Volume*IF(Z$5=0,0,1)*IF(NewBusinessYear=1,0.5,1)*OFFSET(IFRS17_CF!Z66,0,-NewBusinessYear+1),0)</f>
        <v>228064.14798377088</v>
      </c>
      <c r="AA66" s="35">
        <f ca="1">IFERROR(Volume*IF(AA$5=0,0,1)*IF(NewBusinessYear=1,0.5,1)*OFFSET(IFRS17_CF!AA66,0,-NewBusinessYear+1),0)</f>
        <v>192772.53441624084</v>
      </c>
      <c r="AB66" s="35">
        <f ca="1">IFERROR(Volume*IF(AB$5=0,0,1)*IF(NewBusinessYear=1,0.5,1)*OFFSET(IFRS17_CF!AB66,0,-NewBusinessYear+1),0)</f>
        <v>160469.88937969631</v>
      </c>
      <c r="AC66" s="35">
        <f ca="1">IFERROR(Volume*IF(AC$5=0,0,1)*IF(NewBusinessYear=1,0.5,1)*OFFSET(IFRS17_CF!AC66,0,-NewBusinessYear+1),0)</f>
        <v>131236.10572681684</v>
      </c>
      <c r="AD66" s="35">
        <f ca="1">IFERROR(Volume*IF(AD$5=0,0,1)*IF(NewBusinessYear=1,0.5,1)*OFFSET(IFRS17_CF!AD66,0,-NewBusinessYear+1),0)</f>
        <v>105144.48038398576</v>
      </c>
      <c r="AE66" s="35">
        <f ca="1">IFERROR(Volume*IF(AE$5=0,0,1)*IF(NewBusinessYear=1,0.5,1)*OFFSET(IFRS17_CF!AE66,0,-NewBusinessYear+1),0)</f>
        <v>82247.607937191438</v>
      </c>
      <c r="AF66" s="35">
        <f ca="1">IFERROR(Volume*IF(AF$5=0,0,1)*IF(NewBusinessYear=1,0.5,1)*OFFSET(IFRS17_CF!AF66,0,-NewBusinessYear+1),0)</f>
        <v>62561.4790237712</v>
      </c>
      <c r="AG66" s="35">
        <f ca="1">IFERROR(Volume*IF(AG$5=0,0,1)*IF(NewBusinessYear=1,0.5,1)*OFFSET(IFRS17_CF!AG66,0,-NewBusinessYear+1),0)</f>
        <v>46049.049091260866</v>
      </c>
      <c r="AH66" s="35">
        <f ca="1">IFERROR(Volume*IF(AH$5=0,0,1)*IF(NewBusinessYear=1,0.5,1)*OFFSET(IFRS17_CF!AH66,0,-NewBusinessYear+1),0)</f>
        <v>32605.268222130246</v>
      </c>
      <c r="AI66" s="35">
        <f ca="1">IFERROR(Volume*IF(AI$5=0,0,1)*IF(NewBusinessYear=1,0.5,1)*OFFSET(IFRS17_CF!AI66,0,-NewBusinessYear+1),0)</f>
        <v>22046.250821028687</v>
      </c>
      <c r="AJ66" s="35">
        <f ca="1">IFERROR(Volume*IF(AJ$5=0,0,1)*IF(NewBusinessYear=1,0.5,1)*OFFSET(IFRS17_CF!AJ66,0,-NewBusinessYear+1),0)</f>
        <v>14105.679664140589</v>
      </c>
      <c r="AK66" s="35">
        <f ca="1">IFERROR(Volume*IF(AK$5=0,0,1)*IF(NewBusinessYear=1,0.5,1)*OFFSET(IFRS17_CF!AK66,0,-NewBusinessYear+1),0)</f>
        <v>8714.5238251346636</v>
      </c>
      <c r="AL66" s="35">
        <f ca="1">IFERROR(Volume*IF(AL$5=0,0,1)*IF(NewBusinessYear=1,0.5,1)*OFFSET(IFRS17_CF!AL66,0,-NewBusinessYear+1),0)</f>
        <v>5205.4270861536224</v>
      </c>
      <c r="AM66" s="35">
        <f ca="1">IFERROR(Volume*IF(AM$5=0,0,1)*IF(NewBusinessYear=1,0.5,1)*OFFSET(IFRS17_CF!AM66,0,-NewBusinessYear+1),0)</f>
        <v>3001.4899197511409</v>
      </c>
      <c r="AN66" s="35">
        <f ca="1">IFERROR(Volume*IF(AN$5=0,0,1)*IF(NewBusinessYear=1,0.5,1)*OFFSET(IFRS17_CF!AN66,0,-NewBusinessYear+1),0)</f>
        <v>1666.1608247116985</v>
      </c>
      <c r="AO66" s="35">
        <f ca="1">IFERROR(Volume*IF(AO$5=0,0,1)*IF(NewBusinessYear=1,0.5,1)*OFFSET(IFRS17_CF!AO66,0,-NewBusinessYear+1),0)</f>
        <v>0</v>
      </c>
      <c r="AP66" s="35">
        <f ca="1">IFERROR(Volume*IF(AP$5=0,0,1)*IF(NewBusinessYear=1,0.5,1)*OFFSET(IFRS17_CF!AP66,0,-NewBusinessYear+1),0)</f>
        <v>0</v>
      </c>
      <c r="AQ66" s="35">
        <f ca="1">IFERROR(Volume*IF(AQ$5=0,0,1)*IF(NewBusinessYear=1,0.5,1)*OFFSET(IFRS17_CF!AQ66,0,-NewBusinessYear+1),0)</f>
        <v>0</v>
      </c>
      <c r="AR66" s="35">
        <f ca="1">IFERROR(Volume*IF(AR$5=0,0,1)*IF(NewBusinessYear=1,0.5,1)*OFFSET(IFRS17_CF!AR66,0,-NewBusinessYear+1),0)</f>
        <v>0</v>
      </c>
      <c r="AS66" s="35">
        <f ca="1">IFERROR(Volume*IF(AS$5=0,0,1)*IF(NewBusinessYear=1,0.5,1)*OFFSET(IFRS17_CF!AS66,0,-NewBusinessYear+1),0)</f>
        <v>0</v>
      </c>
      <c r="AT66" s="35">
        <f ca="1">IFERROR(Volume*IF(AT$5=0,0,1)*IF(NewBusinessYear=1,0.5,1)*OFFSET(IFRS17_CF!AT66,0,-NewBusinessYear+1),0)</f>
        <v>0</v>
      </c>
      <c r="AU66" s="35">
        <f ca="1">IFERROR(Volume*IF(AU$5=0,0,1)*IF(NewBusinessYear=1,0.5,1)*OFFSET(IFRS17_CF!AU66,0,-NewBusinessYear+1),0)</f>
        <v>0</v>
      </c>
      <c r="AV66" s="35">
        <f ca="1">IFERROR(Volume*IF(AV$5=0,0,1)*IF(NewBusinessYear=1,0.5,1)*OFFSET(IFRS17_CF!AV66,0,-NewBusinessYear+1),0)</f>
        <v>0</v>
      </c>
      <c r="AW66" s="35">
        <f ca="1">IFERROR(Volume*IF(AW$5=0,0,1)*IF(NewBusinessYear=1,0.5,1)*OFFSET(IFRS17_CF!AW66,0,-NewBusinessYear+1),0)</f>
        <v>0</v>
      </c>
      <c r="AX66" s="35">
        <f ca="1">IFERROR(Volume*IF(AX$5=0,0,1)*IF(NewBusinessYear=1,0.5,1)*OFFSET(IFRS17_CF!AX66,0,-NewBusinessYear+1),0)</f>
        <v>0</v>
      </c>
      <c r="AY66" s="35">
        <f ca="1">IFERROR(Volume*IF(AY$5=0,0,1)*IF(NewBusinessYear=1,0.5,1)*OFFSET(IFRS17_CF!AY66,0,-NewBusinessYear+1),0)</f>
        <v>0</v>
      </c>
      <c r="AZ66" s="35">
        <f ca="1">IFERROR(Volume*IF(AZ$5=0,0,1)*IF(NewBusinessYear=1,0.5,1)*OFFSET(IFRS17_CF!AZ66,0,-NewBusinessYear+1),0)</f>
        <v>0</v>
      </c>
      <c r="BA66" s="35">
        <f ca="1">IFERROR(Volume*IF(BA$5=0,0,1)*IF(NewBusinessYear=1,0.5,1)*OFFSET(IFRS17_CF!BA66,0,-NewBusinessYear+1),0)</f>
        <v>0</v>
      </c>
      <c r="BB66" s="35">
        <f ca="1">IFERROR(Volume*IF(BB$5=0,0,1)*IF(NewBusinessYear=1,0.5,1)*OFFSET(IFRS17_CF!BB66,0,-NewBusinessYear+1),0)</f>
        <v>0</v>
      </c>
      <c r="BC66" s="35">
        <f ca="1">IFERROR(Volume*IF(BC$5=0,0,1)*IF(NewBusinessYear=1,0.5,1)*OFFSET(IFRS17_CF!BC66,0,-NewBusinessYear+1),0)</f>
        <v>0</v>
      </c>
      <c r="BD66" s="35">
        <f ca="1">IFERROR(Volume*IF(BD$5=0,0,1)*IF(NewBusinessYear=1,0.5,1)*OFFSET(IFRS17_CF!BD66,0,-NewBusinessYear+1),0)</f>
        <v>0</v>
      </c>
      <c r="BE66" s="35">
        <f ca="1">IFERROR(Volume*IF(BE$5=0,0,1)*IF(NewBusinessYear=1,0.5,1)*OFFSET(IFRS17_CF!BE66,0,-NewBusinessYear+1),0)</f>
        <v>0</v>
      </c>
      <c r="BF66" s="35">
        <f ca="1">IFERROR(Volume*IF(BF$5=0,0,1)*IF(NewBusinessYear=1,0.5,1)*OFFSET(IFRS17_CF!BF66,0,-NewBusinessYear+1),0)</f>
        <v>0</v>
      </c>
      <c r="BG66" s="35">
        <f ca="1">IFERROR(Volume*IF(BG$5=0,0,1)*IF(NewBusinessYear=1,0.5,1)*OFFSET(IFRS17_CF!BG66,0,-NewBusinessYear+1),0)</f>
        <v>0</v>
      </c>
      <c r="BH66" s="35">
        <f ca="1">IFERROR(Volume*IF(BH$5=0,0,1)*IF(NewBusinessYear=1,0.5,1)*OFFSET(IFRS17_CF!BH66,0,-NewBusinessYear+1),0)</f>
        <v>0</v>
      </c>
      <c r="BI66" s="35">
        <f ca="1">IFERROR(Volume*IF(BI$5=0,0,1)*IF(NewBusinessYear=1,0.5,1)*OFFSET(IFRS17_CF!BI66,0,-NewBusinessYear+1),0)</f>
        <v>0</v>
      </c>
      <c r="BJ66" s="35">
        <f ca="1">IFERROR(Volume*IF(BJ$5=0,0,1)*IF(NewBusinessYear=1,0.5,1)*OFFSET(IFRS17_CF!BJ66,0,-NewBusinessYear+1),0)</f>
        <v>0</v>
      </c>
      <c r="BK66" s="35">
        <f ca="1">IFERROR(Volume*IF(BK$5=0,0,1)*IF(NewBusinessYear=1,0.5,1)*OFFSET(IFRS17_CF!BK66,0,-NewBusinessYear+1),0)</f>
        <v>0</v>
      </c>
      <c r="BL66" s="35">
        <f ca="1">IFERROR(Volume*IF(BL$5=0,0,1)*IF(NewBusinessYear=1,0.5,1)*OFFSET(IFRS17_CF!BL66,0,-NewBusinessYear+1),0)</f>
        <v>0</v>
      </c>
      <c r="BM66" s="35">
        <f ca="1">IFERROR(Volume*IF(BM$5=0,0,1)*IF(NewBusinessYear=1,0.5,1)*OFFSET(IFRS17_CF!BM66,0,-NewBusinessYear+1),0)</f>
        <v>0</v>
      </c>
      <c r="BN66" s="35">
        <f ca="1">IFERROR(Volume*IF(BN$5=0,0,1)*IF(NewBusinessYear=1,0.5,1)*OFFSET(IFRS17_CF!BN66,0,-NewBusinessYear+1),0)</f>
        <v>0</v>
      </c>
      <c r="BO66" s="35">
        <f ca="1">IFERROR(Volume*IF(BO$5=0,0,1)*IF(NewBusinessYear=1,0.5,1)*OFFSET(IFRS17_CF!BO66,0,-NewBusinessYear+1),0)</f>
        <v>0</v>
      </c>
      <c r="BP66" s="35">
        <f ca="1">IFERROR(Volume*IF(BP$5=0,0,1)*IF(NewBusinessYear=1,0.5,1)*OFFSET(IFRS17_CF!BP66,0,-NewBusinessYear+1),0)</f>
        <v>0</v>
      </c>
      <c r="BQ66" s="35">
        <f ca="1">IFERROR(Volume*IF(BQ$5=0,0,1)*IF(NewBusinessYear=1,0.5,1)*OFFSET(IFRS17_CF!BQ66,0,-NewBusinessYear+1),0)</f>
        <v>0</v>
      </c>
      <c r="BR66" s="35">
        <f ca="1">IFERROR(Volume*IF(BR$5=0,0,1)*IF(NewBusinessYear=1,0.5,1)*OFFSET(IFRS17_CF!BR66,0,-NewBusinessYear+1),0)</f>
        <v>0</v>
      </c>
      <c r="BS66" s="35">
        <f ca="1">IFERROR(Volume*IF(BS$5=0,0,1)*IF(NewBusinessYear=1,0.5,1)*OFFSET(IFRS17_CF!BS66,0,-NewBusinessYear+1),0)</f>
        <v>0</v>
      </c>
      <c r="BT66" s="35">
        <f ca="1">IFERROR(Volume*IF(BT$5=0,0,1)*IF(NewBusinessYear=1,0.5,1)*OFFSET(IFRS17_CF!BT66,0,-NewBusinessYear+1),0)</f>
        <v>0</v>
      </c>
      <c r="BU66" s="35">
        <f ca="1">IFERROR(Volume*IF(BU$5=0,0,1)*IF(NewBusinessYear=1,0.5,1)*OFFSET(IFRS17_CF!BU66,0,-NewBusinessYear+1),0)</f>
        <v>0</v>
      </c>
      <c r="BV66" s="35">
        <f ca="1">IFERROR(Volume*IF(BV$5=0,0,1)*IF(NewBusinessYear=1,0.5,1)*OFFSET(IFRS17_CF!BV66,0,-NewBusinessYear+1),0)</f>
        <v>0</v>
      </c>
      <c r="BW66" s="35">
        <f ca="1">IFERROR(Volume*IF(BW$5=0,0,1)*IF(NewBusinessYear=1,0.5,1)*OFFSET(IFRS17_CF!BW66,0,-NewBusinessYear+1),0)</f>
        <v>0</v>
      </c>
      <c r="BX66" s="35">
        <f ca="1">IFERROR(Volume*IF(BX$5=0,0,1)*IF(NewBusinessYear=1,0.5,1)*OFFSET(IFRS17_CF!BX66,0,-NewBusinessYear+1),0)</f>
        <v>0</v>
      </c>
      <c r="BY66" s="35">
        <f ca="1">IFERROR(Volume*IF(BY$5=0,0,1)*IF(NewBusinessYear=1,0.5,1)*OFFSET(IFRS17_CF!BY66,0,-NewBusinessYear+1),0)</f>
        <v>0</v>
      </c>
      <c r="BZ66" s="35">
        <f ca="1">IFERROR(Volume*IF(BZ$5=0,0,1)*IF(NewBusinessYear=1,0.5,1)*OFFSET(IFRS17_CF!BZ66,0,-NewBusinessYear+1),0)</f>
        <v>0</v>
      </c>
      <c r="CA66" s="35">
        <f ca="1">IFERROR(Volume*IF(CA$5=0,0,1)*IF(NewBusinessYear=1,0.5,1)*OFFSET(IFRS17_CF!CA66,0,-NewBusinessYear+1),0)</f>
        <v>0</v>
      </c>
      <c r="CB66" s="35">
        <f ca="1">IFERROR(Volume*IF(CB$5=0,0,1)*IF(NewBusinessYear=1,0.5,1)*OFFSET(IFRS17_CF!CB66,0,-NewBusinessYear+1),0)</f>
        <v>0</v>
      </c>
      <c r="CC66" s="35">
        <f ca="1">IFERROR(Volume*IF(CC$5=0,0,1)*IF(NewBusinessYear=1,0.5,1)*OFFSET(IFRS17_CF!CC66,0,-NewBusinessYear+1),0)</f>
        <v>0</v>
      </c>
      <c r="CD66" s="35">
        <f ca="1">IFERROR(Volume*IF(CD$5=0,0,1)*IF(NewBusinessYear=1,0.5,1)*OFFSET(IFRS17_CF!CD66,0,-NewBusinessYear+1),0)</f>
        <v>0</v>
      </c>
      <c r="CE66" s="35">
        <f ca="1">IFERROR(Volume*IF(CE$5=0,0,1)*IF(NewBusinessYear=1,0.5,1)*OFFSET(IFRS17_CF!CE66,0,-NewBusinessYear+1),0)</f>
        <v>0</v>
      </c>
      <c r="CF66" s="35">
        <f ca="1">IFERROR(Volume*IF(CF$5=0,0,1)*IF(NewBusinessYear=1,0.5,1)*OFFSET(IFRS17_CF!CF66,0,-NewBusinessYear+1),0)</f>
        <v>0</v>
      </c>
      <c r="CG66" s="35">
        <f ca="1">IFERROR(Volume*IF(CG$5=0,0,1)*IF(NewBusinessYear=1,0.5,1)*OFFSET(IFRS17_CF!CG66,0,-NewBusinessYear+1),0)</f>
        <v>0</v>
      </c>
      <c r="CH66" s="35">
        <f ca="1">IFERROR(Volume*IF(CH$5=0,0,1)*IF(NewBusinessYear=1,0.5,1)*OFFSET(IFRS17_CF!CH66,0,-NewBusinessYear+1),0)</f>
        <v>0</v>
      </c>
      <c r="CI66" s="35">
        <f ca="1">IFERROR(Volume*IF(CI$5=0,0,1)*IF(NewBusinessYear=1,0.5,1)*OFFSET(IFRS17_CF!CI66,0,-NewBusinessYear+1),0)</f>
        <v>0</v>
      </c>
      <c r="CJ66" s="35">
        <f ca="1">IFERROR(Volume*IF(CJ$5=0,0,1)*IF(NewBusinessYear=1,0.5,1)*OFFSET(IFRS17_CF!CJ66,0,-NewBusinessYear+1),0)</f>
        <v>0</v>
      </c>
      <c r="CK66" s="35">
        <f ca="1">IFERROR(Volume*IF(CK$5=0,0,1)*IF(NewBusinessYear=1,0.5,1)*OFFSET(IFRS17_CF!CK66,0,-NewBusinessYear+1),0)</f>
        <v>0</v>
      </c>
      <c r="CL66" s="35">
        <f ca="1">IFERROR(Volume*IF(CL$5=0,0,1)*IF(NewBusinessYear=1,0.5,1)*OFFSET(IFRS17_CF!CL66,0,-NewBusinessYear+1),0)</f>
        <v>0</v>
      </c>
      <c r="CM66" s="35">
        <f ca="1">IFERROR(Volume*IF(CM$5=0,0,1)*IF(NewBusinessYear=1,0.5,1)*OFFSET(IFRS17_CF!CM66,0,-NewBusinessYear+1),0)</f>
        <v>0</v>
      </c>
      <c r="CN66" s="35">
        <f ca="1">IFERROR(Volume*IF(CN$5=0,0,1)*IF(NewBusinessYear=1,0.5,1)*OFFSET(IFRS17_CF!CN66,0,-NewBusinessYear+1),0)</f>
        <v>0</v>
      </c>
      <c r="CO66" s="35">
        <f ca="1">IFERROR(Volume*IF(CO$5=0,0,1)*IF(NewBusinessYear=1,0.5,1)*OFFSET(IFRS17_CF!CO66,0,-NewBusinessYear+1),0)</f>
        <v>0</v>
      </c>
      <c r="CP66" s="35">
        <f ca="1">IFERROR(Volume*IF(CP$5=0,0,1)*IF(NewBusinessYear=1,0.5,1)*OFFSET(IFRS17_CF!CP66,0,-NewBusinessYear+1),0)</f>
        <v>0</v>
      </c>
      <c r="CQ66" s="35">
        <f ca="1">IFERROR(Volume*IF(CQ$5=0,0,1)*IF(NewBusinessYear=1,0.5,1)*OFFSET(IFRS17_CF!CQ66,0,-NewBusinessYear+1),0)</f>
        <v>0</v>
      </c>
      <c r="CR66" s="35">
        <f ca="1">IFERROR(Volume*IF(CR$5=0,0,1)*IF(NewBusinessYear=1,0.5,1)*OFFSET(IFRS17_CF!CR66,0,-NewBusinessYear+1),0)</f>
        <v>0</v>
      </c>
      <c r="CS66" s="35">
        <f ca="1">IFERROR(Volume*IF(CS$5=0,0,1)*IF(NewBusinessYear=1,0.5,1)*OFFSET(IFRS17_CF!CS66,0,-NewBusinessYear+1),0)</f>
        <v>0</v>
      </c>
      <c r="CT66" s="35">
        <f ca="1">IFERROR(Volume*IF(CT$5=0,0,1)*IF(NewBusinessYear=1,0.5,1)*OFFSET(IFRS17_CF!CT66,0,-NewBusinessYear+1),0)</f>
        <v>0</v>
      </c>
      <c r="CU66" s="35">
        <f ca="1">IFERROR(Volume*IF(CU$5=0,0,1)*IF(NewBusinessYear=1,0.5,1)*OFFSET(IFRS17_CF!CU66,0,-NewBusinessYear+1),0)</f>
        <v>0</v>
      </c>
      <c r="CV66" s="35">
        <f ca="1">IFERROR(Volume*IF(CV$5=0,0,1)*IF(NewBusinessYear=1,0.5,1)*OFFSET(IFRS17_CF!CV66,0,-NewBusinessYear+1),0)</f>
        <v>0</v>
      </c>
      <c r="CW66" s="35">
        <f ca="1">IFERROR(Volume*IF(CW$5=0,0,1)*IF(NewBusinessYear=1,0.5,1)*OFFSET(IFRS17_CF!CW66,0,-NewBusinessYear+1),0)</f>
        <v>0</v>
      </c>
      <c r="CX66" s="35">
        <f ca="1">IFERROR(Volume*IF(CX$5=0,0,1)*IF(NewBusinessYear=1,0.5,1)*OFFSET(IFRS17_CF!CX66,0,-NewBusinessYear+1),0)</f>
        <v>0</v>
      </c>
      <c r="CY66" s="35">
        <f ca="1">IFERROR(Volume*IF(CY$5=0,0,1)*IF(NewBusinessYear=1,0.5,1)*OFFSET(IFRS17_CF!CY66,0,-NewBusinessYear+1),0)</f>
        <v>0</v>
      </c>
      <c r="CZ66" s="35">
        <f ca="1">IFERROR(Volume*IF(CZ$5=0,0,1)*IF(NewBusinessYear=1,0.5,1)*OFFSET(IFRS17_CF!CZ66,0,-NewBusinessYear+1),0)</f>
        <v>0</v>
      </c>
      <c r="DA66" s="35">
        <f ca="1">IFERROR(Volume*IF(DA$5=0,0,1)*IF(NewBusinessYear=1,0.5,1)*OFFSET(IFRS17_CF!DA66,0,-NewBusinessYear+1),0)</f>
        <v>0</v>
      </c>
      <c r="DB66" s="35">
        <f ca="1">IFERROR(Volume*IF(DB$5=0,0,1)*IF(NewBusinessYear=1,0.5,1)*OFFSET(IFRS17_CF!DB66,0,-NewBusinessYear+1),0)</f>
        <v>0</v>
      </c>
      <c r="DC66" s="35">
        <f ca="1">IFERROR(Volume*IF(DC$5=0,0,1)*IF(NewBusinessYear=1,0.5,1)*OFFSET(IFRS17_CF!DC66,0,-NewBusinessYear+1),0)</f>
        <v>0</v>
      </c>
      <c r="DD66" s="35">
        <f ca="1">IFERROR(Volume*IF(DD$5=0,0,1)*IF(NewBusinessYear=1,0.5,1)*OFFSET(IFRS17_CF!DD66,0,-NewBusinessYear+1),0)</f>
        <v>0</v>
      </c>
      <c r="DE66" s="35">
        <f ca="1">IFERROR(Volume*IF(DE$5=0,0,1)*IF(NewBusinessYear=1,0.5,1)*OFFSET(IFRS17_CF!DE66,0,-NewBusinessYear+1),0)</f>
        <v>0</v>
      </c>
      <c r="DF66" s="35">
        <f ca="1">IFERROR(Volume*IF(DF$5=0,0,1)*IF(NewBusinessYear=1,0.5,1)*OFFSET(IFRS17_CF!DF66,0,-NewBusinessYear+1),0)</f>
        <v>0</v>
      </c>
      <c r="DG66" s="35">
        <f ca="1">IFERROR(Volume*IF(DG$5=0,0,1)*IF(NewBusinessYear=1,0.5,1)*OFFSET(IFRS17_CF!DG66,0,-NewBusinessYear+1),0)</f>
        <v>0</v>
      </c>
      <c r="DH66" s="35">
        <f ca="1">IFERROR(Volume*IF(DH$5=0,0,1)*IF(NewBusinessYear=1,0.5,1)*OFFSET(IFRS17_CF!DH66,0,-NewBusinessYear+1),0)</f>
        <v>0</v>
      </c>
      <c r="DI66" s="35">
        <f ca="1">IFERROR(Volume*IF(DI$5=0,0,1)*IF(NewBusinessYear=1,0.5,1)*OFFSET(IFRS17_CF!DI66,0,-NewBusinessYear+1),0)</f>
        <v>0</v>
      </c>
      <c r="DJ66" s="35">
        <f ca="1">IFERROR(Volume*IF(DJ$5=0,0,1)*IF(NewBusinessYear=1,0.5,1)*OFFSET(IFRS17_CF!DJ66,0,-NewBusinessYear+1),0)</f>
        <v>0</v>
      </c>
      <c r="DK66" s="35">
        <f ca="1">IFERROR(Volume*IF(DK$5=0,0,1)*IF(NewBusinessYear=1,0.5,1)*OFFSET(IFRS17_CF!DK66,0,-NewBusinessYear+1),0)</f>
        <v>0</v>
      </c>
      <c r="DL66" s="35">
        <f ca="1">IFERROR(Volume*IF(DL$5=0,0,1)*IF(NewBusinessYear=1,0.5,1)*OFFSET(IFRS17_CF!DL66,0,-NewBusinessYear+1),0)</f>
        <v>0</v>
      </c>
      <c r="DM66" s="35">
        <f ca="1">IFERROR(Volume*IF(DM$5=0,0,1)*IF(NewBusinessYear=1,0.5,1)*OFFSET(IFRS17_CF!DM66,0,-NewBusinessYear+1),0)</f>
        <v>0</v>
      </c>
      <c r="DN66" s="35">
        <f ca="1">IFERROR(Volume*IF(DN$5=0,0,1)*IF(NewBusinessYear=1,0.5,1)*OFFSET(IFRS17_CF!DN66,0,-NewBusinessYear+1),0)</f>
        <v>0</v>
      </c>
      <c r="DO66" s="35">
        <f ca="1">IFERROR(Volume*IF(DO$5=0,0,1)*IF(NewBusinessYear=1,0.5,1)*OFFSET(IFRS17_CF!DO66,0,-NewBusinessYear+1),0)</f>
        <v>0</v>
      </c>
      <c r="DP66" s="35">
        <f ca="1">IFERROR(Volume*IF(DP$5=0,0,1)*IF(NewBusinessYear=1,0.5,1)*OFFSET(IFRS17_CF!DP66,0,-NewBusinessYear+1),0)</f>
        <v>0</v>
      </c>
      <c r="DQ66" s="35">
        <f ca="1">IFERROR(Volume*IF(DQ$5=0,0,1)*IF(NewBusinessYear=1,0.5,1)*OFFSET(IFRS17_CF!DQ66,0,-NewBusinessYear+1),0)</f>
        <v>0</v>
      </c>
      <c r="DR66" s="35">
        <f ca="1">IFERROR(Volume*IF(DR$5=0,0,1)*IF(NewBusinessYear=1,0.5,1)*OFFSET(IFRS17_CF!DR66,0,-NewBusinessYear+1),0)</f>
        <v>0</v>
      </c>
      <c r="DS66" s="35">
        <f ca="1">IFERROR(Volume*IF(DS$5=0,0,1)*IF(NewBusinessYear=1,0.5,1)*OFFSET(IFRS17_CF!DS66,0,-NewBusinessYear+1),0)</f>
        <v>0</v>
      </c>
      <c r="DT66" s="35">
        <f ca="1">IFERROR(Volume*IF(DT$5=0,0,1)*IF(NewBusinessYear=1,0.5,1)*OFFSET(IFRS17_CF!DT66,0,-NewBusinessYear+1),0)</f>
        <v>0</v>
      </c>
      <c r="DU66" s="35">
        <f ca="1">IFERROR(Volume*IF(DU$5=0,0,1)*IF(NewBusinessYear=1,0.5,1)*OFFSET(IFRS17_CF!DU66,0,-NewBusinessYear+1),0)</f>
        <v>0</v>
      </c>
      <c r="DV66" s="35">
        <f ca="1">IFERROR(Volume*IF(DV$5=0,0,1)*IF(NewBusinessYear=1,0.5,1)*OFFSET(IFRS17_CF!DV66,0,-NewBusinessYear+1),0)</f>
        <v>0</v>
      </c>
      <c r="DW66" s="35">
        <f ca="1">IFERROR(Volume*IF(DW$5=0,0,1)*IF(NewBusinessYear=1,0.5,1)*OFFSET(IFRS17_CF!DW66,0,-NewBusinessYear+1),0)</f>
        <v>0</v>
      </c>
      <c r="DX66" s="35">
        <f ca="1">IFERROR(Volume*IF(DX$5=0,0,1)*IF(NewBusinessYear=1,0.5,1)*OFFSET(IFRS17_CF!DX66,0,-NewBusinessYear+1),0)</f>
        <v>0</v>
      </c>
      <c r="DY66" s="35">
        <f ca="1">IFERROR(Volume*IF(DY$5=0,0,1)*IF(NewBusinessYear=1,0.5,1)*OFFSET(IFRS17_CF!DY66,0,-NewBusinessYear+1),0)</f>
        <v>0</v>
      </c>
      <c r="DZ66" s="35">
        <f ca="1">IFERROR(Volume*IF(DZ$5=0,0,1)*IF(NewBusinessYear=1,0.5,1)*OFFSET(IFRS17_CF!DZ66,0,-NewBusinessYear+1),0)</f>
        <v>0</v>
      </c>
      <c r="EA66" s="35">
        <f ca="1">IFERROR(Volume*IF(EA$5=0,0,1)*IF(NewBusinessYear=1,0.5,1)*OFFSET(IFRS17_CF!EA66,0,-NewBusinessYear+1),0)</f>
        <v>0</v>
      </c>
      <c r="EB66" s="35">
        <f ca="1">IFERROR(Volume*IF(EB$5=0,0,1)*IF(NewBusinessYear=1,0.5,1)*OFFSET(IFRS17_CF!EB66,0,-NewBusinessYear+1),0)</f>
        <v>0</v>
      </c>
      <c r="EC66" s="35">
        <f ca="1">IFERROR(Volume*IF(EC$5=0,0,1)*IF(NewBusinessYear=1,0.5,1)*OFFSET(IFRS17_CF!EC66,0,-NewBusinessYear+1),0)</f>
        <v>0</v>
      </c>
      <c r="ED66" s="35">
        <f ca="1">IFERROR(Volume*IF(ED$5=0,0,1)*IF(NewBusinessYear=1,0.5,1)*OFFSET(IFRS17_CF!ED66,0,-NewBusinessYear+1),0)</f>
        <v>0</v>
      </c>
      <c r="EE66" s="35">
        <f ca="1">IFERROR(Volume*IF(EE$5=0,0,1)*IF(NewBusinessYear=1,0.5,1)*OFFSET(IFRS17_CF!EE66,0,-NewBusinessYear+1),0)</f>
        <v>0</v>
      </c>
      <c r="EF66" s="35">
        <f ca="1">IFERROR(Volume*IF(EF$5=0,0,1)*IF(NewBusinessYear=1,0.5,1)*OFFSET(IFRS17_CF!EF66,0,-NewBusinessYear+1),0)</f>
        <v>0</v>
      </c>
      <c r="EG66" s="35">
        <f ca="1">IFERROR(Volume*IF(EG$5=0,0,1)*IF(NewBusinessYear=1,0.5,1)*OFFSET(IFRS17_CF!EG66,0,-NewBusinessYear+1),0)</f>
        <v>0</v>
      </c>
      <c r="EH66" s="35">
        <f ca="1">IFERROR(Volume*IF(EH$5=0,0,1)*IF(NewBusinessYear=1,0.5,1)*OFFSET(IFRS17_CF!EH66,0,-NewBusinessYear+1),0)</f>
        <v>0</v>
      </c>
      <c r="EI66" s="35">
        <f ca="1">IFERROR(Volume*IF(EI$5=0,0,1)*IF(NewBusinessYear=1,0.5,1)*OFFSET(IFRS17_CF!EI66,0,-NewBusinessYear+1),0)</f>
        <v>0</v>
      </c>
      <c r="EJ66" s="35">
        <f ca="1">IFERROR(Volume*IF(EJ$5=0,0,1)*IF(NewBusinessYear=1,0.5,1)*OFFSET(IFRS17_CF!EJ66,0,-NewBusinessYear+1),0)</f>
        <v>0</v>
      </c>
      <c r="EK66" s="35">
        <f ca="1">IFERROR(Volume*IF(EK$5=0,0,1)*IF(NewBusinessYear=1,0.5,1)*OFFSET(IFRS17_CF!EK66,0,-NewBusinessYear+1),0)</f>
        <v>0</v>
      </c>
      <c r="EL66" s="35">
        <f ca="1">IFERROR(Volume*IF(EL$5=0,0,1)*IF(NewBusinessYear=1,0.5,1)*OFFSET(IFRS17_CF!EL66,0,-NewBusinessYear+1),0)</f>
        <v>0</v>
      </c>
      <c r="EM66" s="35">
        <f ca="1">IFERROR(Volume*IF(EM$5=0,0,1)*IF(NewBusinessYear=1,0.5,1)*OFFSET(IFRS17_CF!EM66,0,-NewBusinessYear+1),0)</f>
        <v>0</v>
      </c>
      <c r="EN66" s="35">
        <f ca="1">IFERROR(Volume*IF(EN$5=0,0,1)*IF(NewBusinessYear=1,0.5,1)*OFFSET(IFRS17_CF!EN66,0,-NewBusinessYear+1),0)</f>
        <v>0</v>
      </c>
      <c r="EO66" s="35">
        <f ca="1">IFERROR(Volume*IF(EO$5=0,0,1)*IF(NewBusinessYear=1,0.5,1)*OFFSET(IFRS17_CF!EO66,0,-NewBusinessYear+1),0)</f>
        <v>0</v>
      </c>
      <c r="EP66" s="35">
        <f ca="1">IFERROR(Volume*IF(EP$5=0,0,1)*IF(NewBusinessYear=1,0.5,1)*OFFSET(IFRS17_CF!EP66,0,-NewBusinessYear+1),0)</f>
        <v>0</v>
      </c>
      <c r="EQ66" s="35">
        <f ca="1">IFERROR(Volume*IF(EQ$5=0,0,1)*IF(NewBusinessYear=1,0.5,1)*OFFSET(IFRS17_CF!EQ66,0,-NewBusinessYear+1),0)</f>
        <v>0</v>
      </c>
      <c r="ER66" s="35">
        <f ca="1">IFERROR(Volume*IF(ER$5=0,0,1)*IF(NewBusinessYear=1,0.5,1)*OFFSET(IFRS17_CF!ER66,0,-NewBusinessYear+1),0)</f>
        <v>0</v>
      </c>
      <c r="ES66" s="35">
        <f ca="1">IFERROR(Volume*IF(ES$5=0,0,1)*IF(NewBusinessYear=1,0.5,1)*OFFSET(IFRS17_CF!ES66,0,-NewBusinessYear+1),0)</f>
        <v>0</v>
      </c>
      <c r="ET66" s="35">
        <f ca="1">IFERROR(Volume*IF(ET$5=0,0,1)*IF(NewBusinessYear=1,0.5,1)*OFFSET(IFRS17_CF!ET66,0,-NewBusinessYear+1),0)</f>
        <v>0</v>
      </c>
      <c r="EU66" s="35">
        <f ca="1">IFERROR(Volume*IF(EU$5=0,0,1)*IF(NewBusinessYear=1,0.5,1)*OFFSET(IFRS17_CF!EU66,0,-NewBusinessYear+1),0)</f>
        <v>0</v>
      </c>
      <c r="EV66" s="35">
        <f ca="1">IFERROR(Volume*IF(EV$5=0,0,1)*IF(NewBusinessYear=1,0.5,1)*OFFSET(IFRS17_CF!EV66,0,-NewBusinessYear+1),0)</f>
        <v>0</v>
      </c>
      <c r="EW66" s="35">
        <f ca="1">IFERROR(Volume*IF(EW$5=0,0,1)*IF(NewBusinessYear=1,0.5,1)*OFFSET(IFRS17_CF!EW66,0,-NewBusinessYear+1),0)</f>
        <v>0</v>
      </c>
      <c r="EX66" s="35">
        <f ca="1">IFERROR(Volume*IF(EX$5=0,0,1)*IF(NewBusinessYear=1,0.5,1)*OFFSET(IFRS17_CF!EX66,0,-NewBusinessYear+1),0)</f>
        <v>0</v>
      </c>
      <c r="EY66" s="35">
        <f ca="1">IFERROR(Volume*IF(EY$5=0,0,1)*IF(NewBusinessYear=1,0.5,1)*OFFSET(IFRS17_CF!EY66,0,-NewBusinessYear+1),0)</f>
        <v>0</v>
      </c>
      <c r="EZ66" s="35">
        <f ca="1">IFERROR(Volume*IF(EZ$5=0,0,1)*IF(NewBusinessYear=1,0.5,1)*OFFSET(IFRS17_CF!EZ66,0,-NewBusinessYear+1),0)</f>
        <v>0</v>
      </c>
      <c r="FA66" s="35">
        <f ca="1">IFERROR(Volume*IF(FA$5=0,0,1)*IF(NewBusinessYear=1,0.5,1)*OFFSET(IFRS17_CF!FA66,0,-NewBusinessYear+1),0)</f>
        <v>0</v>
      </c>
      <c r="FB66" s="35">
        <f ca="1">IFERROR(Volume*IF(FB$5=0,0,1)*IF(NewBusinessYear=1,0.5,1)*OFFSET(IFRS17_CF!FB66,0,-NewBusinessYear+1),0)</f>
        <v>0</v>
      </c>
      <c r="FC66" s="35">
        <f ca="1">IFERROR(Volume*IF(FC$5=0,0,1)*IF(NewBusinessYear=1,0.5,1)*OFFSET(IFRS17_CF!FC66,0,-NewBusinessYear+1),0)</f>
        <v>0</v>
      </c>
      <c r="FD66" s="35">
        <f ca="1">IFERROR(Volume*IF(FD$5=0,0,1)*IF(NewBusinessYear=1,0.5,1)*OFFSET(IFRS17_CF!FD66,0,-NewBusinessYear+1),0)</f>
        <v>0</v>
      </c>
      <c r="FE66" s="35">
        <f ca="1">IFERROR(Volume*IF(FE$5=0,0,1)*IF(NewBusinessYear=1,0.5,1)*OFFSET(IFRS17_CF!FE66,0,-NewBusinessYear+1),0)</f>
        <v>0</v>
      </c>
      <c r="FF66" s="35">
        <f ca="1">IFERROR(Volume*IF(FF$5=0,0,1)*IF(NewBusinessYear=1,0.5,1)*OFFSET(IFRS17_CF!FF66,0,-NewBusinessYear+1),0)</f>
        <v>0</v>
      </c>
      <c r="FG66" s="35">
        <f ca="1">IFERROR(Volume*IF(FG$5=0,0,1)*IF(NewBusinessYear=1,0.5,1)*OFFSET(IFRS17_CF!FG66,0,-NewBusinessYear+1),0)</f>
        <v>0</v>
      </c>
      <c r="FH66" s="35">
        <f ca="1">IFERROR(Volume*IF(FH$5=0,0,1)*IF(NewBusinessYear=1,0.5,1)*OFFSET(IFRS17_CF!FH66,0,-NewBusinessYear+1),0)</f>
        <v>0</v>
      </c>
      <c r="FI66" s="35">
        <f ca="1">IFERROR(Volume*IF(FI$5=0,0,1)*IF(NewBusinessYear=1,0.5,1)*OFFSET(IFRS17_CF!FI66,0,-NewBusinessYear+1),0)</f>
        <v>0</v>
      </c>
      <c r="FJ66" s="35">
        <f ca="1">IFERROR(Volume*IF(FJ$5=0,0,1)*IF(NewBusinessYear=1,0.5,1)*OFFSET(IFRS17_CF!FJ66,0,-NewBusinessYear+1),0)</f>
        <v>0</v>
      </c>
      <c r="FK66" s="35">
        <f ca="1">IFERROR(Volume*IF(FK$5=0,0,1)*IF(NewBusinessYear=1,0.5,1)*OFFSET(IFRS17_CF!FK66,0,-NewBusinessYear+1),0)</f>
        <v>0</v>
      </c>
      <c r="FL66" s="35">
        <f ca="1">IFERROR(Volume*IF(FL$5=0,0,1)*IF(NewBusinessYear=1,0.5,1)*OFFSET(IFRS17_CF!FL66,0,-NewBusinessYear+1),0)</f>
        <v>0</v>
      </c>
      <c r="FM66" s="35">
        <f ca="1">IFERROR(Volume*IF(FM$5=0,0,1)*IF(NewBusinessYear=1,0.5,1)*OFFSET(IFRS17_CF!FM66,0,-NewBusinessYear+1),0)</f>
        <v>0</v>
      </c>
      <c r="FN66" s="35">
        <f ca="1">IFERROR(Volume*IF(FN$5=0,0,1)*IF(NewBusinessYear=1,0.5,1)*OFFSET(IFRS17_CF!FN66,0,-NewBusinessYear+1),0)</f>
        <v>0</v>
      </c>
      <c r="FO66" s="35">
        <f ca="1">IFERROR(Volume*IF(FO$5=0,0,1)*IF(NewBusinessYear=1,0.5,1)*OFFSET(IFRS17_CF!FO66,0,-NewBusinessYear+1),0)</f>
        <v>0</v>
      </c>
      <c r="FP66" s="35">
        <f ca="1">IFERROR(Volume*IF(FP$5=0,0,1)*IF(NewBusinessYear=1,0.5,1)*OFFSET(IFRS17_CF!FP66,0,-NewBusinessYear+1),0)</f>
        <v>0</v>
      </c>
      <c r="FQ66" s="35">
        <f ca="1">IFERROR(Volume*IF(FQ$5=0,0,1)*IF(NewBusinessYear=1,0.5,1)*OFFSET(IFRS17_CF!FQ66,0,-NewBusinessYear+1),0)</f>
        <v>0</v>
      </c>
      <c r="FR66" s="35">
        <f ca="1">IFERROR(Volume*IF(FR$5=0,0,1)*IF(NewBusinessYear=1,0.5,1)*OFFSET(IFRS17_CF!FR66,0,-NewBusinessYear+1),0)</f>
        <v>0</v>
      </c>
      <c r="FS66" s="35">
        <f ca="1">IFERROR(Volume*IF(FS$5=0,0,1)*IF(NewBusinessYear=1,0.5,1)*OFFSET(IFRS17_CF!FS66,0,-NewBusinessYear+1),0)</f>
        <v>0</v>
      </c>
      <c r="FT66" s="35">
        <f ca="1">IFERROR(Volume*IF(FT$5=0,0,1)*IF(NewBusinessYear=1,0.5,1)*OFFSET(IFRS17_CF!FT66,0,-NewBusinessYear+1),0)</f>
        <v>0</v>
      </c>
      <c r="FU66" s="35">
        <f ca="1">IFERROR(Volume*IF(FU$5=0,0,1)*IF(NewBusinessYear=1,0.5,1)*OFFSET(IFRS17_CF!FU66,0,-NewBusinessYear+1),0)</f>
        <v>0</v>
      </c>
      <c r="FV66" s="35">
        <f ca="1">IFERROR(Volume*IF(FV$5=0,0,1)*IF(NewBusinessYear=1,0.5,1)*OFFSET(IFRS17_CF!FV66,0,-NewBusinessYear+1),0)</f>
        <v>0</v>
      </c>
      <c r="FW66" s="35">
        <f ca="1">IFERROR(Volume*IF(FW$5=0,0,1)*IF(NewBusinessYear=1,0.5,1)*OFFSET(IFRS17_CF!FW66,0,-NewBusinessYear+1),0)</f>
        <v>0</v>
      </c>
      <c r="FX66" s="35">
        <f ca="1">IFERROR(Volume*IF(FX$5=0,0,1)*IF(NewBusinessYear=1,0.5,1)*OFFSET(IFRS17_CF!FX66,0,-NewBusinessYear+1),0)</f>
        <v>0</v>
      </c>
      <c r="FY66" s="35">
        <f ca="1">IFERROR(Volume*IF(FY$5=0,0,1)*IF(NewBusinessYear=1,0.5,1)*OFFSET(IFRS17_CF!FY66,0,-NewBusinessYear+1),0)</f>
        <v>0</v>
      </c>
      <c r="FZ66" s="35">
        <f ca="1">IFERROR(Volume*IF(FZ$5=0,0,1)*IF(NewBusinessYear=1,0.5,1)*OFFSET(IFRS17_CF!FZ66,0,-NewBusinessYear+1),0)</f>
        <v>0</v>
      </c>
      <c r="GA66" s="35">
        <f ca="1">IFERROR(Volume*IF(GA$5=0,0,1)*IF(NewBusinessYear=1,0.5,1)*OFFSET(IFRS17_CF!GA66,0,-NewBusinessYear+1),0)</f>
        <v>0</v>
      </c>
      <c r="GB66" s="35">
        <f ca="1">IFERROR(Volume*IF(GB$5=0,0,1)*IF(NewBusinessYear=1,0.5,1)*OFFSET(IFRS17_CF!GB66,0,-NewBusinessYear+1),0)</f>
        <v>0</v>
      </c>
      <c r="GC66" s="35">
        <f ca="1">IFERROR(Volume*IF(GC$5=0,0,1)*IF(NewBusinessYear=1,0.5,1)*OFFSET(IFRS17_CF!GC66,0,-NewBusinessYear+1),0)</f>
        <v>0</v>
      </c>
      <c r="GD66" s="35">
        <f ca="1">IFERROR(Volume*IF(GD$5=0,0,1)*IF(NewBusinessYear=1,0.5,1)*OFFSET(IFRS17_CF!GD66,0,-NewBusinessYear+1),0)</f>
        <v>0</v>
      </c>
      <c r="GE66" s="35">
        <f ca="1">IFERROR(Volume*IF(GE$5=0,0,1)*IF(NewBusinessYear=1,0.5,1)*OFFSET(IFRS17_CF!GE66,0,-NewBusinessYear+1),0)</f>
        <v>0</v>
      </c>
      <c r="GF66" s="35">
        <f ca="1">IFERROR(Volume*IF(GF$5=0,0,1)*IF(NewBusinessYear=1,0.5,1)*OFFSET(IFRS17_CF!GF66,0,-NewBusinessYear+1),0)</f>
        <v>0</v>
      </c>
      <c r="GG66" s="35">
        <f ca="1">IFERROR(Volume*IF(GG$5=0,0,1)*IF(NewBusinessYear=1,0.5,1)*OFFSET(IFRS17_CF!GG66,0,-NewBusinessYear+1),0)</f>
        <v>0</v>
      </c>
      <c r="GH66" s="35">
        <f ca="1">IFERROR(Volume*IF(GH$5=0,0,1)*IF(NewBusinessYear=1,0.5,1)*OFFSET(IFRS17_CF!GH66,0,-NewBusinessYear+1),0)</f>
        <v>0</v>
      </c>
      <c r="GI66" s="35">
        <f ca="1">IFERROR(Volume*IF(GI$5=0,0,1)*IF(NewBusinessYear=1,0.5,1)*OFFSET(IFRS17_CF!GI66,0,-NewBusinessYear+1),0)</f>
        <v>0</v>
      </c>
      <c r="GJ66" s="35">
        <f ca="1">IFERROR(Volume*IF(GJ$5=0,0,1)*IF(NewBusinessYear=1,0.5,1)*OFFSET(IFRS17_CF!GJ66,0,-NewBusinessYear+1),0)</f>
        <v>0</v>
      </c>
    </row>
    <row r="67" spans="2:192" x14ac:dyDescent="0.3">
      <c r="B67" s="35">
        <f ca="1">SUMPRODUCT(OFFSET(F67,,,,MIN(Entry_Age+cover_term,101)-Entry_Age+NewBusinessYear),OFFSET(G11,,,,MIN(Entry_Age+cover_term,101)-Entry_Age+NewBusinessYear))</f>
        <v>-4547719.0548713682</v>
      </c>
      <c r="C67" s="31" t="s">
        <v>481</v>
      </c>
      <c r="F67" s="35">
        <f ca="1">IFERROR(Volume*IF(F$5=0,0,1)*IF(NewBusinessYear=1,0.5,1)*OFFSET(IFRS17_CF!F67,0,-NewBusinessYear+1),0)</f>
        <v>0</v>
      </c>
      <c r="G67" s="35">
        <f ca="1">IFERROR(Volume*IF(G$5=0,0,1)*IF(NewBusinessYear=1,0.5,1)*OFFSET(IFRS17_CF!G67,0,-NewBusinessYear+1),0)</f>
        <v>0</v>
      </c>
      <c r="H67" s="35">
        <f ca="1">IFERROR(Volume*IF(H$5=0,0,1)*IF(NewBusinessYear=1,0.5,1)*OFFSET(IFRS17_CF!H67,0,-NewBusinessYear+1),0)</f>
        <v>0</v>
      </c>
      <c r="I67" s="35">
        <f ca="1">IFERROR(Volume*IF(I$5=0,0,1)*IF(NewBusinessYear=1,0.5,1)*OFFSET(IFRS17_CF!I67,0,-NewBusinessYear+1),0)</f>
        <v>0</v>
      </c>
      <c r="J67" s="35">
        <f ca="1">IFERROR(Volume*IF(J$5=0,0,1)*IF(NewBusinessYear=1,0.5,1)*OFFSET(IFRS17_CF!J67,0,-NewBusinessYear+1),0)</f>
        <v>0</v>
      </c>
      <c r="K67" s="35">
        <f ca="1">IFERROR(Volume*IF(K$5=0,0,1)*IF(NewBusinessYear=1,0.5,1)*OFFSET(IFRS17_CF!K67,0,-NewBusinessYear+1),0)</f>
        <v>0</v>
      </c>
      <c r="L67" s="35">
        <f ca="1">IFERROR(Volume*IF(L$5=0,0,1)*IF(NewBusinessYear=1,0.5,1)*OFFSET(IFRS17_CF!L67,0,-NewBusinessYear+1),0)</f>
        <v>0</v>
      </c>
      <c r="M67" s="35">
        <f ca="1">IFERROR(Volume*IF(M$5=0,0,1)*IF(NewBusinessYear=1,0.5,1)*OFFSET(IFRS17_CF!M67,0,-NewBusinessYear+1),0)</f>
        <v>0</v>
      </c>
      <c r="N67" s="35">
        <f ca="1">IFERROR(Volume*IF(N$5=0,0,1)*IF(NewBusinessYear=1,0.5,1)*OFFSET(IFRS17_CF!N67,0,-NewBusinessYear+1),0)</f>
        <v>0</v>
      </c>
      <c r="O67" s="35">
        <f ca="1">IFERROR(Volume*IF(O$5=0,0,1)*IF(NewBusinessYear=1,0.5,1)*OFFSET(IFRS17_CF!O67,0,-NewBusinessYear+1),0)</f>
        <v>-1240413.5874066022</v>
      </c>
      <c r="P67" s="35">
        <f ca="1">IFERROR(Volume*IF(P$5=0,0,1)*IF(NewBusinessYear=1,0.5,1)*OFFSET(IFRS17_CF!P67,0,-NewBusinessYear+1),0)</f>
        <v>-763707.21701489412</v>
      </c>
      <c r="Q67" s="35">
        <f ca="1">IFERROR(Volume*IF(Q$5=0,0,1)*IF(NewBusinessYear=1,0.5,1)*OFFSET(IFRS17_CF!Q67,0,-NewBusinessYear+1),0)</f>
        <v>-562001.85676088894</v>
      </c>
      <c r="R67" s="35">
        <f ca="1">IFERROR(Volume*IF(R$5=0,0,1)*IF(NewBusinessYear=1,0.5,1)*OFFSET(IFRS17_CF!R67,0,-NewBusinessYear+1),0)</f>
        <v>-506097.70983520709</v>
      </c>
      <c r="S67" s="35">
        <f ca="1">IFERROR(Volume*IF(S$5=0,0,1)*IF(NewBusinessYear=1,0.5,1)*OFFSET(IFRS17_CF!S67,0,-NewBusinessYear+1),0)</f>
        <v>-745756.85799245397</v>
      </c>
      <c r="T67" s="35">
        <f ca="1">IFERROR(Volume*IF(T$5=0,0,1)*IF(NewBusinessYear=1,0.5,1)*OFFSET(IFRS17_CF!T67,0,-NewBusinessYear+1),0)</f>
        <v>-396430.58402019698</v>
      </c>
      <c r="U67" s="35">
        <f ca="1">IFERROR(Volume*IF(U$5=0,0,1)*IF(NewBusinessYear=1,0.5,1)*OFFSET(IFRS17_CF!U67,0,-NewBusinessYear+1),0)</f>
        <v>-364105.0071479195</v>
      </c>
      <c r="V67" s="35">
        <f ca="1">IFERROR(Volume*IF(V$5=0,0,1)*IF(NewBusinessYear=1,0.5,1)*OFFSET(IFRS17_CF!V67,0,-NewBusinessYear+1),0)</f>
        <v>-333268.45364364731</v>
      </c>
      <c r="W67" s="35">
        <f ca="1">IFERROR(Volume*IF(W$5=0,0,1)*IF(NewBusinessYear=1,0.5,1)*OFFSET(IFRS17_CF!W67,0,-NewBusinessYear+1),0)</f>
        <v>-303964.35438139248</v>
      </c>
      <c r="X67" s="35">
        <f ca="1">IFERROR(Volume*IF(X$5=0,0,1)*IF(NewBusinessYear=1,0.5,1)*OFFSET(IFRS17_CF!X67,0,-NewBusinessYear+1),0)</f>
        <v>-430791.55407083896</v>
      </c>
      <c r="Y67" s="35">
        <f ca="1">IFERROR(Volume*IF(Y$5=0,0,1)*IF(NewBusinessYear=1,0.5,1)*OFFSET(IFRS17_CF!Y67,0,-NewBusinessYear+1),0)</f>
        <v>-250425.5885032283</v>
      </c>
      <c r="Z67" s="35">
        <f ca="1">IFERROR(Volume*IF(Z$5=0,0,1)*IF(NewBusinessYear=1,0.5,1)*OFFSET(IFRS17_CF!Z67,0,-NewBusinessYear+1),0)</f>
        <v>-235363.75994868789</v>
      </c>
      <c r="AA67" s="35">
        <f ca="1">IFERROR(Volume*IF(AA$5=0,0,1)*IF(NewBusinessYear=1,0.5,1)*OFFSET(IFRS17_CF!AA67,0,-NewBusinessYear+1),0)</f>
        <v>-219019.45198642774</v>
      </c>
      <c r="AB67" s="35">
        <f ca="1">IFERROR(Volume*IF(AB$5=0,0,1)*IF(NewBusinessYear=1,0.5,1)*OFFSET(IFRS17_CF!AB67,0,-NewBusinessYear+1),0)</f>
        <v>-201342.92385970117</v>
      </c>
      <c r="AC67" s="35">
        <f ca="1">IFERROR(Volume*IF(AC$5=0,0,1)*IF(NewBusinessYear=1,0.5,1)*OFFSET(IFRS17_CF!AC67,0,-NewBusinessYear+1),0)</f>
        <v>-247995.10000436191</v>
      </c>
      <c r="AD67" s="35">
        <f ca="1">IFERROR(Volume*IF(AD$5=0,0,1)*IF(NewBusinessYear=1,0.5,1)*OFFSET(IFRS17_CF!AD67,0,-NewBusinessYear+1),0)</f>
        <v>-162279.3078499024</v>
      </c>
      <c r="AE67" s="35">
        <f ca="1">IFERROR(Volume*IF(AE$5=0,0,1)*IF(NewBusinessYear=1,0.5,1)*OFFSET(IFRS17_CF!AE67,0,-NewBusinessYear+1),0)</f>
        <v>-141339.2153682913</v>
      </c>
      <c r="AF67" s="35">
        <f ca="1">IFERROR(Volume*IF(AF$5=0,0,1)*IF(NewBusinessYear=1,0.5,1)*OFFSET(IFRS17_CF!AF67,0,-NewBusinessYear+1),0)</f>
        <v>-119985.96448305729</v>
      </c>
      <c r="AG67" s="35">
        <f ca="1">IFERROR(Volume*IF(AG$5=0,0,1)*IF(NewBusinessYear=1,0.5,1)*OFFSET(IFRS17_CF!AG67,0,-NewBusinessYear+1),0)</f>
        <v>-98780.256417416516</v>
      </c>
      <c r="AH67" s="35">
        <f ca="1">IFERROR(Volume*IF(AH$5=0,0,1)*IF(NewBusinessYear=1,0.5,1)*OFFSET(IFRS17_CF!AH67,0,-NewBusinessYear+1),0)</f>
        <v>-94686.939969970976</v>
      </c>
      <c r="AI67" s="35">
        <f ca="1">IFERROR(Volume*IF(AI$5=0,0,1)*IF(NewBusinessYear=1,0.5,1)*OFFSET(IFRS17_CF!AI67,0,-NewBusinessYear+1),0)</f>
        <v>-59506.073243569044</v>
      </c>
      <c r="AJ67" s="35">
        <f ca="1">IFERROR(Volume*IF(AJ$5=0,0,1)*IF(NewBusinessYear=1,0.5,1)*OFFSET(IFRS17_CF!AJ67,0,-NewBusinessYear+1),0)</f>
        <v>-40642.7481503093</v>
      </c>
      <c r="AK67" s="35">
        <f ca="1">IFERROR(Volume*IF(AK$5=0,0,1)*IF(NewBusinessYear=1,0.5,1)*OFFSET(IFRS17_CF!AK67,0,-NewBusinessYear+1),0)</f>
        <v>-26596.361222078365</v>
      </c>
      <c r="AL67" s="35">
        <f ca="1">IFERROR(Volume*IF(AL$5=0,0,1)*IF(NewBusinessYear=1,0.5,1)*OFFSET(IFRS17_CF!AL67,0,-NewBusinessYear+1),0)</f>
        <v>-16789.632012982795</v>
      </c>
      <c r="AM67" s="35">
        <f ca="1">IFERROR(Volume*IF(AM$5=0,0,1)*IF(NewBusinessYear=1,0.5,1)*OFFSET(IFRS17_CF!AM67,0,-NewBusinessYear+1),0)</f>
        <v>-11723.730010599324</v>
      </c>
      <c r="AN67" s="35">
        <f ca="1">IFERROR(Volume*IF(AN$5=0,0,1)*IF(NewBusinessYear=1,0.5,1)*OFFSET(IFRS17_CF!AN67,0,-NewBusinessYear+1),0)</f>
        <v>-13100.196817236279</v>
      </c>
      <c r="AO67" s="35">
        <f ca="1">IFERROR(Volume*IF(AO$5=0,0,1)*IF(NewBusinessYear=1,0.5,1)*OFFSET(IFRS17_CF!AO67,0,-NewBusinessYear+1),0)</f>
        <v>0</v>
      </c>
      <c r="AP67" s="35">
        <f ca="1">IFERROR(Volume*IF(AP$5=0,0,1)*IF(NewBusinessYear=1,0.5,1)*OFFSET(IFRS17_CF!AP67,0,-NewBusinessYear+1),0)</f>
        <v>0</v>
      </c>
      <c r="AQ67" s="35">
        <f ca="1">IFERROR(Volume*IF(AQ$5=0,0,1)*IF(NewBusinessYear=1,0.5,1)*OFFSET(IFRS17_CF!AQ67,0,-NewBusinessYear+1),0)</f>
        <v>0</v>
      </c>
      <c r="AR67" s="35">
        <f ca="1">IFERROR(Volume*IF(AR$5=0,0,1)*IF(NewBusinessYear=1,0.5,1)*OFFSET(IFRS17_CF!AR67,0,-NewBusinessYear+1),0)</f>
        <v>0</v>
      </c>
      <c r="AS67" s="35">
        <f ca="1">IFERROR(Volume*IF(AS$5=0,0,1)*IF(NewBusinessYear=1,0.5,1)*OFFSET(IFRS17_CF!AS67,0,-NewBusinessYear+1),0)</f>
        <v>0</v>
      </c>
      <c r="AT67" s="35">
        <f ca="1">IFERROR(Volume*IF(AT$5=0,0,1)*IF(NewBusinessYear=1,0.5,1)*OFFSET(IFRS17_CF!AT67,0,-NewBusinessYear+1),0)</f>
        <v>0</v>
      </c>
      <c r="AU67" s="35">
        <f ca="1">IFERROR(Volume*IF(AU$5=0,0,1)*IF(NewBusinessYear=1,0.5,1)*OFFSET(IFRS17_CF!AU67,0,-NewBusinessYear+1),0)</f>
        <v>0</v>
      </c>
      <c r="AV67" s="35">
        <f ca="1">IFERROR(Volume*IF(AV$5=0,0,1)*IF(NewBusinessYear=1,0.5,1)*OFFSET(IFRS17_CF!AV67,0,-NewBusinessYear+1),0)</f>
        <v>0</v>
      </c>
      <c r="AW67" s="35">
        <f ca="1">IFERROR(Volume*IF(AW$5=0,0,1)*IF(NewBusinessYear=1,0.5,1)*OFFSET(IFRS17_CF!AW67,0,-NewBusinessYear+1),0)</f>
        <v>0</v>
      </c>
      <c r="AX67" s="35">
        <f ca="1">IFERROR(Volume*IF(AX$5=0,0,1)*IF(NewBusinessYear=1,0.5,1)*OFFSET(IFRS17_CF!AX67,0,-NewBusinessYear+1),0)</f>
        <v>0</v>
      </c>
      <c r="AY67" s="35">
        <f ca="1">IFERROR(Volume*IF(AY$5=0,0,1)*IF(NewBusinessYear=1,0.5,1)*OFFSET(IFRS17_CF!AY67,0,-NewBusinessYear+1),0)</f>
        <v>0</v>
      </c>
      <c r="AZ67" s="35">
        <f ca="1">IFERROR(Volume*IF(AZ$5=0,0,1)*IF(NewBusinessYear=1,0.5,1)*OFFSET(IFRS17_CF!AZ67,0,-NewBusinessYear+1),0)</f>
        <v>0</v>
      </c>
      <c r="BA67" s="35">
        <f ca="1">IFERROR(Volume*IF(BA$5=0,0,1)*IF(NewBusinessYear=1,0.5,1)*OFFSET(IFRS17_CF!BA67,0,-NewBusinessYear+1),0)</f>
        <v>0</v>
      </c>
      <c r="BB67" s="35">
        <f ca="1">IFERROR(Volume*IF(BB$5=0,0,1)*IF(NewBusinessYear=1,0.5,1)*OFFSET(IFRS17_CF!BB67,0,-NewBusinessYear+1),0)</f>
        <v>0</v>
      </c>
      <c r="BC67" s="35">
        <f ca="1">IFERROR(Volume*IF(BC$5=0,0,1)*IF(NewBusinessYear=1,0.5,1)*OFFSET(IFRS17_CF!BC67,0,-NewBusinessYear+1),0)</f>
        <v>0</v>
      </c>
      <c r="BD67" s="35">
        <f ca="1">IFERROR(Volume*IF(BD$5=0,0,1)*IF(NewBusinessYear=1,0.5,1)*OFFSET(IFRS17_CF!BD67,0,-NewBusinessYear+1),0)</f>
        <v>0</v>
      </c>
      <c r="BE67" s="35">
        <f ca="1">IFERROR(Volume*IF(BE$5=0,0,1)*IF(NewBusinessYear=1,0.5,1)*OFFSET(IFRS17_CF!BE67,0,-NewBusinessYear+1),0)</f>
        <v>0</v>
      </c>
      <c r="BF67" s="35">
        <f ca="1">IFERROR(Volume*IF(BF$5=0,0,1)*IF(NewBusinessYear=1,0.5,1)*OFFSET(IFRS17_CF!BF67,0,-NewBusinessYear+1),0)</f>
        <v>0</v>
      </c>
      <c r="BG67" s="35">
        <f ca="1">IFERROR(Volume*IF(BG$5=0,0,1)*IF(NewBusinessYear=1,0.5,1)*OFFSET(IFRS17_CF!BG67,0,-NewBusinessYear+1),0)</f>
        <v>0</v>
      </c>
      <c r="BH67" s="35">
        <f ca="1">IFERROR(Volume*IF(BH$5=0,0,1)*IF(NewBusinessYear=1,0.5,1)*OFFSET(IFRS17_CF!BH67,0,-NewBusinessYear+1),0)</f>
        <v>0</v>
      </c>
      <c r="BI67" s="35">
        <f ca="1">IFERROR(Volume*IF(BI$5=0,0,1)*IF(NewBusinessYear=1,0.5,1)*OFFSET(IFRS17_CF!BI67,0,-NewBusinessYear+1),0)</f>
        <v>0</v>
      </c>
      <c r="BJ67" s="35">
        <f ca="1">IFERROR(Volume*IF(BJ$5=0,0,1)*IF(NewBusinessYear=1,0.5,1)*OFFSET(IFRS17_CF!BJ67,0,-NewBusinessYear+1),0)</f>
        <v>0</v>
      </c>
      <c r="BK67" s="35">
        <f ca="1">IFERROR(Volume*IF(BK$5=0,0,1)*IF(NewBusinessYear=1,0.5,1)*OFFSET(IFRS17_CF!BK67,0,-NewBusinessYear+1),0)</f>
        <v>0</v>
      </c>
      <c r="BL67" s="35">
        <f ca="1">IFERROR(Volume*IF(BL$5=0,0,1)*IF(NewBusinessYear=1,0.5,1)*OFFSET(IFRS17_CF!BL67,0,-NewBusinessYear+1),0)</f>
        <v>0</v>
      </c>
      <c r="BM67" s="35">
        <f ca="1">IFERROR(Volume*IF(BM$5=0,0,1)*IF(NewBusinessYear=1,0.5,1)*OFFSET(IFRS17_CF!BM67,0,-NewBusinessYear+1),0)</f>
        <v>0</v>
      </c>
      <c r="BN67" s="35">
        <f ca="1">IFERROR(Volume*IF(BN$5=0,0,1)*IF(NewBusinessYear=1,0.5,1)*OFFSET(IFRS17_CF!BN67,0,-NewBusinessYear+1),0)</f>
        <v>0</v>
      </c>
      <c r="BO67" s="35">
        <f ca="1">IFERROR(Volume*IF(BO$5=0,0,1)*IF(NewBusinessYear=1,0.5,1)*OFFSET(IFRS17_CF!BO67,0,-NewBusinessYear+1),0)</f>
        <v>0</v>
      </c>
      <c r="BP67" s="35">
        <f ca="1">IFERROR(Volume*IF(BP$5=0,0,1)*IF(NewBusinessYear=1,0.5,1)*OFFSET(IFRS17_CF!BP67,0,-NewBusinessYear+1),0)</f>
        <v>0</v>
      </c>
      <c r="BQ67" s="35">
        <f ca="1">IFERROR(Volume*IF(BQ$5=0,0,1)*IF(NewBusinessYear=1,0.5,1)*OFFSET(IFRS17_CF!BQ67,0,-NewBusinessYear+1),0)</f>
        <v>0</v>
      </c>
      <c r="BR67" s="35">
        <f ca="1">IFERROR(Volume*IF(BR$5=0,0,1)*IF(NewBusinessYear=1,0.5,1)*OFFSET(IFRS17_CF!BR67,0,-NewBusinessYear+1),0)</f>
        <v>0</v>
      </c>
      <c r="BS67" s="35">
        <f ca="1">IFERROR(Volume*IF(BS$5=0,0,1)*IF(NewBusinessYear=1,0.5,1)*OFFSET(IFRS17_CF!BS67,0,-NewBusinessYear+1),0)</f>
        <v>0</v>
      </c>
      <c r="BT67" s="35">
        <f ca="1">IFERROR(Volume*IF(BT$5=0,0,1)*IF(NewBusinessYear=1,0.5,1)*OFFSET(IFRS17_CF!BT67,0,-NewBusinessYear+1),0)</f>
        <v>0</v>
      </c>
      <c r="BU67" s="35">
        <f ca="1">IFERROR(Volume*IF(BU$5=0,0,1)*IF(NewBusinessYear=1,0.5,1)*OFFSET(IFRS17_CF!BU67,0,-NewBusinessYear+1),0)</f>
        <v>0</v>
      </c>
      <c r="BV67" s="35">
        <f ca="1">IFERROR(Volume*IF(BV$5=0,0,1)*IF(NewBusinessYear=1,0.5,1)*OFFSET(IFRS17_CF!BV67,0,-NewBusinessYear+1),0)</f>
        <v>0</v>
      </c>
      <c r="BW67" s="35">
        <f ca="1">IFERROR(Volume*IF(BW$5=0,0,1)*IF(NewBusinessYear=1,0.5,1)*OFFSET(IFRS17_CF!BW67,0,-NewBusinessYear+1),0)</f>
        <v>0</v>
      </c>
      <c r="BX67" s="35">
        <f ca="1">IFERROR(Volume*IF(BX$5=0,0,1)*IF(NewBusinessYear=1,0.5,1)*OFFSET(IFRS17_CF!BX67,0,-NewBusinessYear+1),0)</f>
        <v>0</v>
      </c>
      <c r="BY67" s="35">
        <f ca="1">IFERROR(Volume*IF(BY$5=0,0,1)*IF(NewBusinessYear=1,0.5,1)*OFFSET(IFRS17_CF!BY67,0,-NewBusinessYear+1),0)</f>
        <v>0</v>
      </c>
      <c r="BZ67" s="35">
        <f ca="1">IFERROR(Volume*IF(BZ$5=0,0,1)*IF(NewBusinessYear=1,0.5,1)*OFFSET(IFRS17_CF!BZ67,0,-NewBusinessYear+1),0)</f>
        <v>0</v>
      </c>
      <c r="CA67" s="35">
        <f ca="1">IFERROR(Volume*IF(CA$5=0,0,1)*IF(NewBusinessYear=1,0.5,1)*OFFSET(IFRS17_CF!CA67,0,-NewBusinessYear+1),0)</f>
        <v>0</v>
      </c>
      <c r="CB67" s="35">
        <f ca="1">IFERROR(Volume*IF(CB$5=0,0,1)*IF(NewBusinessYear=1,0.5,1)*OFFSET(IFRS17_CF!CB67,0,-NewBusinessYear+1),0)</f>
        <v>0</v>
      </c>
      <c r="CC67" s="35">
        <f ca="1">IFERROR(Volume*IF(CC$5=0,0,1)*IF(NewBusinessYear=1,0.5,1)*OFFSET(IFRS17_CF!CC67,0,-NewBusinessYear+1),0)</f>
        <v>0</v>
      </c>
      <c r="CD67" s="35">
        <f ca="1">IFERROR(Volume*IF(CD$5=0,0,1)*IF(NewBusinessYear=1,0.5,1)*OFFSET(IFRS17_CF!CD67,0,-NewBusinessYear+1),0)</f>
        <v>0</v>
      </c>
      <c r="CE67" s="35">
        <f ca="1">IFERROR(Volume*IF(CE$5=0,0,1)*IF(NewBusinessYear=1,0.5,1)*OFFSET(IFRS17_CF!CE67,0,-NewBusinessYear+1),0)</f>
        <v>0</v>
      </c>
      <c r="CF67" s="35">
        <f ca="1">IFERROR(Volume*IF(CF$5=0,0,1)*IF(NewBusinessYear=1,0.5,1)*OFFSET(IFRS17_CF!CF67,0,-NewBusinessYear+1),0)</f>
        <v>0</v>
      </c>
      <c r="CG67" s="35">
        <f ca="1">IFERROR(Volume*IF(CG$5=0,0,1)*IF(NewBusinessYear=1,0.5,1)*OFFSET(IFRS17_CF!CG67,0,-NewBusinessYear+1),0)</f>
        <v>0</v>
      </c>
      <c r="CH67" s="35">
        <f ca="1">IFERROR(Volume*IF(CH$5=0,0,1)*IF(NewBusinessYear=1,0.5,1)*OFFSET(IFRS17_CF!CH67,0,-NewBusinessYear+1),0)</f>
        <v>0</v>
      </c>
      <c r="CI67" s="35">
        <f ca="1">IFERROR(Volume*IF(CI$5=0,0,1)*IF(NewBusinessYear=1,0.5,1)*OFFSET(IFRS17_CF!CI67,0,-NewBusinessYear+1),0)</f>
        <v>0</v>
      </c>
      <c r="CJ67" s="35">
        <f ca="1">IFERROR(Volume*IF(CJ$5=0,0,1)*IF(NewBusinessYear=1,0.5,1)*OFFSET(IFRS17_CF!CJ67,0,-NewBusinessYear+1),0)</f>
        <v>0</v>
      </c>
      <c r="CK67" s="35">
        <f ca="1">IFERROR(Volume*IF(CK$5=0,0,1)*IF(NewBusinessYear=1,0.5,1)*OFFSET(IFRS17_CF!CK67,0,-NewBusinessYear+1),0)</f>
        <v>0</v>
      </c>
      <c r="CL67" s="35">
        <f ca="1">IFERROR(Volume*IF(CL$5=0,0,1)*IF(NewBusinessYear=1,0.5,1)*OFFSET(IFRS17_CF!CL67,0,-NewBusinessYear+1),0)</f>
        <v>0</v>
      </c>
      <c r="CM67" s="35">
        <f ca="1">IFERROR(Volume*IF(CM$5=0,0,1)*IF(NewBusinessYear=1,0.5,1)*OFFSET(IFRS17_CF!CM67,0,-NewBusinessYear+1),0)</f>
        <v>0</v>
      </c>
      <c r="CN67" s="35">
        <f ca="1">IFERROR(Volume*IF(CN$5=0,0,1)*IF(NewBusinessYear=1,0.5,1)*OFFSET(IFRS17_CF!CN67,0,-NewBusinessYear+1),0)</f>
        <v>0</v>
      </c>
      <c r="CO67" s="35">
        <f ca="1">IFERROR(Volume*IF(CO$5=0,0,1)*IF(NewBusinessYear=1,0.5,1)*OFFSET(IFRS17_CF!CO67,0,-NewBusinessYear+1),0)</f>
        <v>0</v>
      </c>
      <c r="CP67" s="35">
        <f ca="1">IFERROR(Volume*IF(CP$5=0,0,1)*IF(NewBusinessYear=1,0.5,1)*OFFSET(IFRS17_CF!CP67,0,-NewBusinessYear+1),0)</f>
        <v>0</v>
      </c>
      <c r="CQ67" s="35">
        <f ca="1">IFERROR(Volume*IF(CQ$5=0,0,1)*IF(NewBusinessYear=1,0.5,1)*OFFSET(IFRS17_CF!CQ67,0,-NewBusinessYear+1),0)</f>
        <v>0</v>
      </c>
      <c r="CR67" s="35">
        <f ca="1">IFERROR(Volume*IF(CR$5=0,0,1)*IF(NewBusinessYear=1,0.5,1)*OFFSET(IFRS17_CF!CR67,0,-NewBusinessYear+1),0)</f>
        <v>0</v>
      </c>
      <c r="CS67" s="35">
        <f ca="1">IFERROR(Volume*IF(CS$5=0,0,1)*IF(NewBusinessYear=1,0.5,1)*OFFSET(IFRS17_CF!CS67,0,-NewBusinessYear+1),0)</f>
        <v>0</v>
      </c>
      <c r="CT67" s="35">
        <f ca="1">IFERROR(Volume*IF(CT$5=0,0,1)*IF(NewBusinessYear=1,0.5,1)*OFFSET(IFRS17_CF!CT67,0,-NewBusinessYear+1),0)</f>
        <v>0</v>
      </c>
      <c r="CU67" s="35">
        <f ca="1">IFERROR(Volume*IF(CU$5=0,0,1)*IF(NewBusinessYear=1,0.5,1)*OFFSET(IFRS17_CF!CU67,0,-NewBusinessYear+1),0)</f>
        <v>0</v>
      </c>
      <c r="CV67" s="35">
        <f ca="1">IFERROR(Volume*IF(CV$5=0,0,1)*IF(NewBusinessYear=1,0.5,1)*OFFSET(IFRS17_CF!CV67,0,-NewBusinessYear+1),0)</f>
        <v>0</v>
      </c>
      <c r="CW67" s="35">
        <f ca="1">IFERROR(Volume*IF(CW$5=0,0,1)*IF(NewBusinessYear=1,0.5,1)*OFFSET(IFRS17_CF!CW67,0,-NewBusinessYear+1),0)</f>
        <v>0</v>
      </c>
      <c r="CX67" s="35">
        <f ca="1">IFERROR(Volume*IF(CX$5=0,0,1)*IF(NewBusinessYear=1,0.5,1)*OFFSET(IFRS17_CF!CX67,0,-NewBusinessYear+1),0)</f>
        <v>0</v>
      </c>
      <c r="CY67" s="35">
        <f ca="1">IFERROR(Volume*IF(CY$5=0,0,1)*IF(NewBusinessYear=1,0.5,1)*OFFSET(IFRS17_CF!CY67,0,-NewBusinessYear+1),0)</f>
        <v>0</v>
      </c>
      <c r="CZ67" s="35">
        <f ca="1">IFERROR(Volume*IF(CZ$5=0,0,1)*IF(NewBusinessYear=1,0.5,1)*OFFSET(IFRS17_CF!CZ67,0,-NewBusinessYear+1),0)</f>
        <v>0</v>
      </c>
      <c r="DA67" s="35">
        <f ca="1">IFERROR(Volume*IF(DA$5=0,0,1)*IF(NewBusinessYear=1,0.5,1)*OFFSET(IFRS17_CF!DA67,0,-NewBusinessYear+1),0)</f>
        <v>0</v>
      </c>
      <c r="DB67" s="35">
        <f ca="1">IFERROR(Volume*IF(DB$5=0,0,1)*IF(NewBusinessYear=1,0.5,1)*OFFSET(IFRS17_CF!DB67,0,-NewBusinessYear+1),0)</f>
        <v>0</v>
      </c>
      <c r="DC67" s="35">
        <f ca="1">IFERROR(Volume*IF(DC$5=0,0,1)*IF(NewBusinessYear=1,0.5,1)*OFFSET(IFRS17_CF!DC67,0,-NewBusinessYear+1),0)</f>
        <v>0</v>
      </c>
      <c r="DD67" s="35">
        <f ca="1">IFERROR(Volume*IF(DD$5=0,0,1)*IF(NewBusinessYear=1,0.5,1)*OFFSET(IFRS17_CF!DD67,0,-NewBusinessYear+1),0)</f>
        <v>0</v>
      </c>
      <c r="DE67" s="35">
        <f ca="1">IFERROR(Volume*IF(DE$5=0,0,1)*IF(NewBusinessYear=1,0.5,1)*OFFSET(IFRS17_CF!DE67,0,-NewBusinessYear+1),0)</f>
        <v>0</v>
      </c>
      <c r="DF67" s="35">
        <f ca="1">IFERROR(Volume*IF(DF$5=0,0,1)*IF(NewBusinessYear=1,0.5,1)*OFFSET(IFRS17_CF!DF67,0,-NewBusinessYear+1),0)</f>
        <v>0</v>
      </c>
      <c r="DG67" s="35">
        <f ca="1">IFERROR(Volume*IF(DG$5=0,0,1)*IF(NewBusinessYear=1,0.5,1)*OFFSET(IFRS17_CF!DG67,0,-NewBusinessYear+1),0)</f>
        <v>0</v>
      </c>
      <c r="DH67" s="35">
        <f ca="1">IFERROR(Volume*IF(DH$5=0,0,1)*IF(NewBusinessYear=1,0.5,1)*OFFSET(IFRS17_CF!DH67,0,-NewBusinessYear+1),0)</f>
        <v>0</v>
      </c>
      <c r="DI67" s="35">
        <f ca="1">IFERROR(Volume*IF(DI$5=0,0,1)*IF(NewBusinessYear=1,0.5,1)*OFFSET(IFRS17_CF!DI67,0,-NewBusinessYear+1),0)</f>
        <v>0</v>
      </c>
      <c r="DJ67" s="35">
        <f ca="1">IFERROR(Volume*IF(DJ$5=0,0,1)*IF(NewBusinessYear=1,0.5,1)*OFFSET(IFRS17_CF!DJ67,0,-NewBusinessYear+1),0)</f>
        <v>0</v>
      </c>
      <c r="DK67" s="35">
        <f ca="1">IFERROR(Volume*IF(DK$5=0,0,1)*IF(NewBusinessYear=1,0.5,1)*OFFSET(IFRS17_CF!DK67,0,-NewBusinessYear+1),0)</f>
        <v>0</v>
      </c>
      <c r="DL67" s="35">
        <f ca="1">IFERROR(Volume*IF(DL$5=0,0,1)*IF(NewBusinessYear=1,0.5,1)*OFFSET(IFRS17_CF!DL67,0,-NewBusinessYear+1),0)</f>
        <v>0</v>
      </c>
      <c r="DM67" s="35">
        <f ca="1">IFERROR(Volume*IF(DM$5=0,0,1)*IF(NewBusinessYear=1,0.5,1)*OFFSET(IFRS17_CF!DM67,0,-NewBusinessYear+1),0)</f>
        <v>0</v>
      </c>
      <c r="DN67" s="35">
        <f ca="1">IFERROR(Volume*IF(DN$5=0,0,1)*IF(NewBusinessYear=1,0.5,1)*OFFSET(IFRS17_CF!DN67,0,-NewBusinessYear+1),0)</f>
        <v>0</v>
      </c>
      <c r="DO67" s="35">
        <f ca="1">IFERROR(Volume*IF(DO$5=0,0,1)*IF(NewBusinessYear=1,0.5,1)*OFFSET(IFRS17_CF!DO67,0,-NewBusinessYear+1),0)</f>
        <v>0</v>
      </c>
      <c r="DP67" s="35">
        <f ca="1">IFERROR(Volume*IF(DP$5=0,0,1)*IF(NewBusinessYear=1,0.5,1)*OFFSET(IFRS17_CF!DP67,0,-NewBusinessYear+1),0)</f>
        <v>0</v>
      </c>
      <c r="DQ67" s="35">
        <f ca="1">IFERROR(Volume*IF(DQ$5=0,0,1)*IF(NewBusinessYear=1,0.5,1)*OFFSET(IFRS17_CF!DQ67,0,-NewBusinessYear+1),0)</f>
        <v>0</v>
      </c>
      <c r="DR67" s="35">
        <f ca="1">IFERROR(Volume*IF(DR$5=0,0,1)*IF(NewBusinessYear=1,0.5,1)*OFFSET(IFRS17_CF!DR67,0,-NewBusinessYear+1),0)</f>
        <v>0</v>
      </c>
      <c r="DS67" s="35">
        <f ca="1">IFERROR(Volume*IF(DS$5=0,0,1)*IF(NewBusinessYear=1,0.5,1)*OFFSET(IFRS17_CF!DS67,0,-NewBusinessYear+1),0)</f>
        <v>0</v>
      </c>
      <c r="DT67" s="35">
        <f ca="1">IFERROR(Volume*IF(DT$5=0,0,1)*IF(NewBusinessYear=1,0.5,1)*OFFSET(IFRS17_CF!DT67,0,-NewBusinessYear+1),0)</f>
        <v>0</v>
      </c>
      <c r="DU67" s="35">
        <f ca="1">IFERROR(Volume*IF(DU$5=0,0,1)*IF(NewBusinessYear=1,0.5,1)*OFFSET(IFRS17_CF!DU67,0,-NewBusinessYear+1),0)</f>
        <v>0</v>
      </c>
      <c r="DV67" s="35">
        <f ca="1">IFERROR(Volume*IF(DV$5=0,0,1)*IF(NewBusinessYear=1,0.5,1)*OFFSET(IFRS17_CF!DV67,0,-NewBusinessYear+1),0)</f>
        <v>0</v>
      </c>
      <c r="DW67" s="35">
        <f ca="1">IFERROR(Volume*IF(DW$5=0,0,1)*IF(NewBusinessYear=1,0.5,1)*OFFSET(IFRS17_CF!DW67,0,-NewBusinessYear+1),0)</f>
        <v>0</v>
      </c>
      <c r="DX67" s="35">
        <f ca="1">IFERROR(Volume*IF(DX$5=0,0,1)*IF(NewBusinessYear=1,0.5,1)*OFFSET(IFRS17_CF!DX67,0,-NewBusinessYear+1),0)</f>
        <v>0</v>
      </c>
      <c r="DY67" s="35">
        <f ca="1">IFERROR(Volume*IF(DY$5=0,0,1)*IF(NewBusinessYear=1,0.5,1)*OFFSET(IFRS17_CF!DY67,0,-NewBusinessYear+1),0)</f>
        <v>0</v>
      </c>
      <c r="DZ67" s="35">
        <f ca="1">IFERROR(Volume*IF(DZ$5=0,0,1)*IF(NewBusinessYear=1,0.5,1)*OFFSET(IFRS17_CF!DZ67,0,-NewBusinessYear+1),0)</f>
        <v>0</v>
      </c>
      <c r="EA67" s="35">
        <f ca="1">IFERROR(Volume*IF(EA$5=0,0,1)*IF(NewBusinessYear=1,0.5,1)*OFFSET(IFRS17_CF!EA67,0,-NewBusinessYear+1),0)</f>
        <v>0</v>
      </c>
      <c r="EB67" s="35">
        <f ca="1">IFERROR(Volume*IF(EB$5=0,0,1)*IF(NewBusinessYear=1,0.5,1)*OFFSET(IFRS17_CF!EB67,0,-NewBusinessYear+1),0)</f>
        <v>0</v>
      </c>
      <c r="EC67" s="35">
        <f ca="1">IFERROR(Volume*IF(EC$5=0,0,1)*IF(NewBusinessYear=1,0.5,1)*OFFSET(IFRS17_CF!EC67,0,-NewBusinessYear+1),0)</f>
        <v>0</v>
      </c>
      <c r="ED67" s="35">
        <f ca="1">IFERROR(Volume*IF(ED$5=0,0,1)*IF(NewBusinessYear=1,0.5,1)*OFFSET(IFRS17_CF!ED67,0,-NewBusinessYear+1),0)</f>
        <v>0</v>
      </c>
      <c r="EE67" s="35">
        <f ca="1">IFERROR(Volume*IF(EE$5=0,0,1)*IF(NewBusinessYear=1,0.5,1)*OFFSET(IFRS17_CF!EE67,0,-NewBusinessYear+1),0)</f>
        <v>0</v>
      </c>
      <c r="EF67" s="35">
        <f ca="1">IFERROR(Volume*IF(EF$5=0,0,1)*IF(NewBusinessYear=1,0.5,1)*OFFSET(IFRS17_CF!EF67,0,-NewBusinessYear+1),0)</f>
        <v>0</v>
      </c>
      <c r="EG67" s="35">
        <f ca="1">IFERROR(Volume*IF(EG$5=0,0,1)*IF(NewBusinessYear=1,0.5,1)*OFFSET(IFRS17_CF!EG67,0,-NewBusinessYear+1),0)</f>
        <v>0</v>
      </c>
      <c r="EH67" s="35">
        <f ca="1">IFERROR(Volume*IF(EH$5=0,0,1)*IF(NewBusinessYear=1,0.5,1)*OFFSET(IFRS17_CF!EH67,0,-NewBusinessYear+1),0)</f>
        <v>0</v>
      </c>
      <c r="EI67" s="35">
        <f ca="1">IFERROR(Volume*IF(EI$5=0,0,1)*IF(NewBusinessYear=1,0.5,1)*OFFSET(IFRS17_CF!EI67,0,-NewBusinessYear+1),0)</f>
        <v>0</v>
      </c>
      <c r="EJ67" s="35">
        <f ca="1">IFERROR(Volume*IF(EJ$5=0,0,1)*IF(NewBusinessYear=1,0.5,1)*OFFSET(IFRS17_CF!EJ67,0,-NewBusinessYear+1),0)</f>
        <v>0</v>
      </c>
      <c r="EK67" s="35">
        <f ca="1">IFERROR(Volume*IF(EK$5=0,0,1)*IF(NewBusinessYear=1,0.5,1)*OFFSET(IFRS17_CF!EK67,0,-NewBusinessYear+1),0)</f>
        <v>0</v>
      </c>
      <c r="EL67" s="35">
        <f ca="1">IFERROR(Volume*IF(EL$5=0,0,1)*IF(NewBusinessYear=1,0.5,1)*OFFSET(IFRS17_CF!EL67,0,-NewBusinessYear+1),0)</f>
        <v>0</v>
      </c>
      <c r="EM67" s="35">
        <f ca="1">IFERROR(Volume*IF(EM$5=0,0,1)*IF(NewBusinessYear=1,0.5,1)*OFFSET(IFRS17_CF!EM67,0,-NewBusinessYear+1),0)</f>
        <v>0</v>
      </c>
      <c r="EN67" s="35">
        <f ca="1">IFERROR(Volume*IF(EN$5=0,0,1)*IF(NewBusinessYear=1,0.5,1)*OFFSET(IFRS17_CF!EN67,0,-NewBusinessYear+1),0)</f>
        <v>0</v>
      </c>
      <c r="EO67" s="35">
        <f ca="1">IFERROR(Volume*IF(EO$5=0,0,1)*IF(NewBusinessYear=1,0.5,1)*OFFSET(IFRS17_CF!EO67,0,-NewBusinessYear+1),0)</f>
        <v>0</v>
      </c>
      <c r="EP67" s="35">
        <f ca="1">IFERROR(Volume*IF(EP$5=0,0,1)*IF(NewBusinessYear=1,0.5,1)*OFFSET(IFRS17_CF!EP67,0,-NewBusinessYear+1),0)</f>
        <v>0</v>
      </c>
      <c r="EQ67" s="35">
        <f ca="1">IFERROR(Volume*IF(EQ$5=0,0,1)*IF(NewBusinessYear=1,0.5,1)*OFFSET(IFRS17_CF!EQ67,0,-NewBusinessYear+1),0)</f>
        <v>0</v>
      </c>
      <c r="ER67" s="35">
        <f ca="1">IFERROR(Volume*IF(ER$5=0,0,1)*IF(NewBusinessYear=1,0.5,1)*OFFSET(IFRS17_CF!ER67,0,-NewBusinessYear+1),0)</f>
        <v>0</v>
      </c>
      <c r="ES67" s="35">
        <f ca="1">IFERROR(Volume*IF(ES$5=0,0,1)*IF(NewBusinessYear=1,0.5,1)*OFFSET(IFRS17_CF!ES67,0,-NewBusinessYear+1),0)</f>
        <v>0</v>
      </c>
      <c r="ET67" s="35">
        <f ca="1">IFERROR(Volume*IF(ET$5=0,0,1)*IF(NewBusinessYear=1,0.5,1)*OFFSET(IFRS17_CF!ET67,0,-NewBusinessYear+1),0)</f>
        <v>0</v>
      </c>
      <c r="EU67" s="35">
        <f ca="1">IFERROR(Volume*IF(EU$5=0,0,1)*IF(NewBusinessYear=1,0.5,1)*OFFSET(IFRS17_CF!EU67,0,-NewBusinessYear+1),0)</f>
        <v>0</v>
      </c>
      <c r="EV67" s="35">
        <f ca="1">IFERROR(Volume*IF(EV$5=0,0,1)*IF(NewBusinessYear=1,0.5,1)*OFFSET(IFRS17_CF!EV67,0,-NewBusinessYear+1),0)</f>
        <v>0</v>
      </c>
      <c r="EW67" s="35">
        <f ca="1">IFERROR(Volume*IF(EW$5=0,0,1)*IF(NewBusinessYear=1,0.5,1)*OFFSET(IFRS17_CF!EW67,0,-NewBusinessYear+1),0)</f>
        <v>0</v>
      </c>
      <c r="EX67" s="35">
        <f ca="1">IFERROR(Volume*IF(EX$5=0,0,1)*IF(NewBusinessYear=1,0.5,1)*OFFSET(IFRS17_CF!EX67,0,-NewBusinessYear+1),0)</f>
        <v>0</v>
      </c>
      <c r="EY67" s="35">
        <f ca="1">IFERROR(Volume*IF(EY$5=0,0,1)*IF(NewBusinessYear=1,0.5,1)*OFFSET(IFRS17_CF!EY67,0,-NewBusinessYear+1),0)</f>
        <v>0</v>
      </c>
      <c r="EZ67" s="35">
        <f ca="1">IFERROR(Volume*IF(EZ$5=0,0,1)*IF(NewBusinessYear=1,0.5,1)*OFFSET(IFRS17_CF!EZ67,0,-NewBusinessYear+1),0)</f>
        <v>0</v>
      </c>
      <c r="FA67" s="35">
        <f ca="1">IFERROR(Volume*IF(FA$5=0,0,1)*IF(NewBusinessYear=1,0.5,1)*OFFSET(IFRS17_CF!FA67,0,-NewBusinessYear+1),0)</f>
        <v>0</v>
      </c>
      <c r="FB67" s="35">
        <f ca="1">IFERROR(Volume*IF(FB$5=0,0,1)*IF(NewBusinessYear=1,0.5,1)*OFFSET(IFRS17_CF!FB67,0,-NewBusinessYear+1),0)</f>
        <v>0</v>
      </c>
      <c r="FC67" s="35">
        <f ca="1">IFERROR(Volume*IF(FC$5=0,0,1)*IF(NewBusinessYear=1,0.5,1)*OFFSET(IFRS17_CF!FC67,0,-NewBusinessYear+1),0)</f>
        <v>0</v>
      </c>
      <c r="FD67" s="35">
        <f ca="1">IFERROR(Volume*IF(FD$5=0,0,1)*IF(NewBusinessYear=1,0.5,1)*OFFSET(IFRS17_CF!FD67,0,-NewBusinessYear+1),0)</f>
        <v>0</v>
      </c>
      <c r="FE67" s="35">
        <f ca="1">IFERROR(Volume*IF(FE$5=0,0,1)*IF(NewBusinessYear=1,0.5,1)*OFFSET(IFRS17_CF!FE67,0,-NewBusinessYear+1),0)</f>
        <v>0</v>
      </c>
      <c r="FF67" s="35">
        <f ca="1">IFERROR(Volume*IF(FF$5=0,0,1)*IF(NewBusinessYear=1,0.5,1)*OFFSET(IFRS17_CF!FF67,0,-NewBusinessYear+1),0)</f>
        <v>0</v>
      </c>
      <c r="FG67" s="35">
        <f ca="1">IFERROR(Volume*IF(FG$5=0,0,1)*IF(NewBusinessYear=1,0.5,1)*OFFSET(IFRS17_CF!FG67,0,-NewBusinessYear+1),0)</f>
        <v>0</v>
      </c>
      <c r="FH67" s="35">
        <f ca="1">IFERROR(Volume*IF(FH$5=0,0,1)*IF(NewBusinessYear=1,0.5,1)*OFFSET(IFRS17_CF!FH67,0,-NewBusinessYear+1),0)</f>
        <v>0</v>
      </c>
      <c r="FI67" s="35">
        <f ca="1">IFERROR(Volume*IF(FI$5=0,0,1)*IF(NewBusinessYear=1,0.5,1)*OFFSET(IFRS17_CF!FI67,0,-NewBusinessYear+1),0)</f>
        <v>0</v>
      </c>
      <c r="FJ67" s="35">
        <f ca="1">IFERROR(Volume*IF(FJ$5=0,0,1)*IF(NewBusinessYear=1,0.5,1)*OFFSET(IFRS17_CF!FJ67,0,-NewBusinessYear+1),0)</f>
        <v>0</v>
      </c>
      <c r="FK67" s="35">
        <f ca="1">IFERROR(Volume*IF(FK$5=0,0,1)*IF(NewBusinessYear=1,0.5,1)*OFFSET(IFRS17_CF!FK67,0,-NewBusinessYear+1),0)</f>
        <v>0</v>
      </c>
      <c r="FL67" s="35">
        <f ca="1">IFERROR(Volume*IF(FL$5=0,0,1)*IF(NewBusinessYear=1,0.5,1)*OFFSET(IFRS17_CF!FL67,0,-NewBusinessYear+1),0)</f>
        <v>0</v>
      </c>
      <c r="FM67" s="35">
        <f ca="1">IFERROR(Volume*IF(FM$5=0,0,1)*IF(NewBusinessYear=1,0.5,1)*OFFSET(IFRS17_CF!FM67,0,-NewBusinessYear+1),0)</f>
        <v>0</v>
      </c>
      <c r="FN67" s="35">
        <f ca="1">IFERROR(Volume*IF(FN$5=0,0,1)*IF(NewBusinessYear=1,0.5,1)*OFFSET(IFRS17_CF!FN67,0,-NewBusinessYear+1),0)</f>
        <v>0</v>
      </c>
      <c r="FO67" s="35">
        <f ca="1">IFERROR(Volume*IF(FO$5=0,0,1)*IF(NewBusinessYear=1,0.5,1)*OFFSET(IFRS17_CF!FO67,0,-NewBusinessYear+1),0)</f>
        <v>0</v>
      </c>
      <c r="FP67" s="35">
        <f ca="1">IFERROR(Volume*IF(FP$5=0,0,1)*IF(NewBusinessYear=1,0.5,1)*OFFSET(IFRS17_CF!FP67,0,-NewBusinessYear+1),0)</f>
        <v>0</v>
      </c>
      <c r="FQ67" s="35">
        <f ca="1">IFERROR(Volume*IF(FQ$5=0,0,1)*IF(NewBusinessYear=1,0.5,1)*OFFSET(IFRS17_CF!FQ67,0,-NewBusinessYear+1),0)</f>
        <v>0</v>
      </c>
      <c r="FR67" s="35">
        <f ca="1">IFERROR(Volume*IF(FR$5=0,0,1)*IF(NewBusinessYear=1,0.5,1)*OFFSET(IFRS17_CF!FR67,0,-NewBusinessYear+1),0)</f>
        <v>0</v>
      </c>
      <c r="FS67" s="35">
        <f ca="1">IFERROR(Volume*IF(FS$5=0,0,1)*IF(NewBusinessYear=1,0.5,1)*OFFSET(IFRS17_CF!FS67,0,-NewBusinessYear+1),0)</f>
        <v>0</v>
      </c>
      <c r="FT67" s="35">
        <f ca="1">IFERROR(Volume*IF(FT$5=0,0,1)*IF(NewBusinessYear=1,0.5,1)*OFFSET(IFRS17_CF!FT67,0,-NewBusinessYear+1),0)</f>
        <v>0</v>
      </c>
      <c r="FU67" s="35">
        <f ca="1">IFERROR(Volume*IF(FU$5=0,0,1)*IF(NewBusinessYear=1,0.5,1)*OFFSET(IFRS17_CF!FU67,0,-NewBusinessYear+1),0)</f>
        <v>0</v>
      </c>
      <c r="FV67" s="35">
        <f ca="1">IFERROR(Volume*IF(FV$5=0,0,1)*IF(NewBusinessYear=1,0.5,1)*OFFSET(IFRS17_CF!FV67,0,-NewBusinessYear+1),0)</f>
        <v>0</v>
      </c>
      <c r="FW67" s="35">
        <f ca="1">IFERROR(Volume*IF(FW$5=0,0,1)*IF(NewBusinessYear=1,0.5,1)*OFFSET(IFRS17_CF!FW67,0,-NewBusinessYear+1),0)</f>
        <v>0</v>
      </c>
      <c r="FX67" s="35">
        <f ca="1">IFERROR(Volume*IF(FX$5=0,0,1)*IF(NewBusinessYear=1,0.5,1)*OFFSET(IFRS17_CF!FX67,0,-NewBusinessYear+1),0)</f>
        <v>0</v>
      </c>
      <c r="FY67" s="35">
        <f ca="1">IFERROR(Volume*IF(FY$5=0,0,1)*IF(NewBusinessYear=1,0.5,1)*OFFSET(IFRS17_CF!FY67,0,-NewBusinessYear+1),0)</f>
        <v>0</v>
      </c>
      <c r="FZ67" s="35">
        <f ca="1">IFERROR(Volume*IF(FZ$5=0,0,1)*IF(NewBusinessYear=1,0.5,1)*OFFSET(IFRS17_CF!FZ67,0,-NewBusinessYear+1),0)</f>
        <v>0</v>
      </c>
      <c r="GA67" s="35">
        <f ca="1">IFERROR(Volume*IF(GA$5=0,0,1)*IF(NewBusinessYear=1,0.5,1)*OFFSET(IFRS17_CF!GA67,0,-NewBusinessYear+1),0)</f>
        <v>0</v>
      </c>
      <c r="GB67" s="35">
        <f ca="1">IFERROR(Volume*IF(GB$5=0,0,1)*IF(NewBusinessYear=1,0.5,1)*OFFSET(IFRS17_CF!GB67,0,-NewBusinessYear+1),0)</f>
        <v>0</v>
      </c>
      <c r="GC67" s="35">
        <f ca="1">IFERROR(Volume*IF(GC$5=0,0,1)*IF(NewBusinessYear=1,0.5,1)*OFFSET(IFRS17_CF!GC67,0,-NewBusinessYear+1),0)</f>
        <v>0</v>
      </c>
      <c r="GD67" s="35">
        <f ca="1">IFERROR(Volume*IF(GD$5=0,0,1)*IF(NewBusinessYear=1,0.5,1)*OFFSET(IFRS17_CF!GD67,0,-NewBusinessYear+1),0)</f>
        <v>0</v>
      </c>
      <c r="GE67" s="35">
        <f ca="1">IFERROR(Volume*IF(GE$5=0,0,1)*IF(NewBusinessYear=1,0.5,1)*OFFSET(IFRS17_CF!GE67,0,-NewBusinessYear+1),0)</f>
        <v>0</v>
      </c>
      <c r="GF67" s="35">
        <f ca="1">IFERROR(Volume*IF(GF$5=0,0,1)*IF(NewBusinessYear=1,0.5,1)*OFFSET(IFRS17_CF!GF67,0,-NewBusinessYear+1),0)</f>
        <v>0</v>
      </c>
      <c r="GG67" s="35">
        <f ca="1">IFERROR(Volume*IF(GG$5=0,0,1)*IF(NewBusinessYear=1,0.5,1)*OFFSET(IFRS17_CF!GG67,0,-NewBusinessYear+1),0)</f>
        <v>0</v>
      </c>
      <c r="GH67" s="35">
        <f ca="1">IFERROR(Volume*IF(GH$5=0,0,1)*IF(NewBusinessYear=1,0.5,1)*OFFSET(IFRS17_CF!GH67,0,-NewBusinessYear+1),0)</f>
        <v>0</v>
      </c>
      <c r="GI67" s="35">
        <f ca="1">IFERROR(Volume*IF(GI$5=0,0,1)*IF(NewBusinessYear=1,0.5,1)*OFFSET(IFRS17_CF!GI67,0,-NewBusinessYear+1),0)</f>
        <v>0</v>
      </c>
      <c r="GJ67" s="35">
        <f ca="1">IFERROR(Volume*IF(GJ$5=0,0,1)*IF(NewBusinessYear=1,0.5,1)*OFFSET(IFRS17_CF!GJ67,0,-NewBusinessYear+1),0)</f>
        <v>0</v>
      </c>
    </row>
    <row r="68" spans="2:192" x14ac:dyDescent="0.3">
      <c r="B68" s="220">
        <f ca="1">B66+B67</f>
        <v>970450.49307664018</v>
      </c>
      <c r="C68" s="31" t="s">
        <v>482</v>
      </c>
      <c r="F68" s="88">
        <f ca="1">IFERROR(Volume*IF(F$5=0,0,1)*IF(NewBusinessYear=1,0.5,1)*OFFSET(IFRS17_CF!F68,0,-NewBusinessYear+1),0)</f>
        <v>0</v>
      </c>
      <c r="G68" s="88">
        <f ca="1">IFERROR(Volume*IF(G$5=0,0,1)*IF(NewBusinessYear=1,0.5,1)*OFFSET(IFRS17_CF!G68,0,-NewBusinessYear+1),0)</f>
        <v>0</v>
      </c>
      <c r="H68" s="88">
        <f ca="1">IFERROR(Volume*IF(H$5=0,0,1)*IF(NewBusinessYear=1,0.5,1)*OFFSET(IFRS17_CF!H68,0,-NewBusinessYear+1),0)</f>
        <v>0</v>
      </c>
      <c r="I68" s="88">
        <f ca="1">IFERROR(Volume*IF(I$5=0,0,1)*IF(NewBusinessYear=1,0.5,1)*OFFSET(IFRS17_CF!I68,0,-NewBusinessYear+1),0)</f>
        <v>0</v>
      </c>
      <c r="J68" s="88">
        <f ca="1">IFERROR(Volume*IF(J$5=0,0,1)*IF(NewBusinessYear=1,0.5,1)*OFFSET(IFRS17_CF!J68,0,-NewBusinessYear+1),0)</f>
        <v>0</v>
      </c>
      <c r="K68" s="88">
        <f ca="1">IFERROR(Volume*IF(K$5=0,0,1)*IF(NewBusinessYear=1,0.5,1)*OFFSET(IFRS17_CF!K68,0,-NewBusinessYear+1),0)</f>
        <v>0</v>
      </c>
      <c r="L68" s="88">
        <f ca="1">IFERROR(Volume*IF(L$5=0,0,1)*IF(NewBusinessYear=1,0.5,1)*OFFSET(IFRS17_CF!L68,0,-NewBusinessYear+1),0)</f>
        <v>0</v>
      </c>
      <c r="M68" s="88">
        <f ca="1">IFERROR(Volume*IF(M$5=0,0,1)*IF(NewBusinessYear=1,0.5,1)*OFFSET(IFRS17_CF!M68,0,-NewBusinessYear+1),0)</f>
        <v>0</v>
      </c>
      <c r="N68" s="88">
        <f ca="1">IFERROR(Volume*IF(N$5=0,0,1)*IF(NewBusinessYear=1,0.5,1)*OFFSET(IFRS17_CF!N68,0,-NewBusinessYear+1),0)</f>
        <v>0</v>
      </c>
      <c r="O68" s="88">
        <f ca="1">IFERROR(Volume*IF(O$5=0,0,1)*IF(NewBusinessYear=1,0.5,1)*OFFSET(IFRS17_CF!O68,0,-NewBusinessYear+1),0)</f>
        <v>14596.642580941594</v>
      </c>
      <c r="P68" s="88">
        <f ca="1">IFERROR(Volume*IF(P$5=0,0,1)*IF(NewBusinessYear=1,0.5,1)*OFFSET(IFRS17_CF!P68,0,-NewBusinessYear+1),0)</f>
        <v>8621.285796471946</v>
      </c>
      <c r="Q68" s="88">
        <f ca="1">IFERROR(Volume*IF(Q$5=0,0,1)*IF(NewBusinessYear=1,0.5,1)*OFFSET(IFRS17_CF!Q68,0,-NewBusinessYear+1),0)</f>
        <v>12768.752905240071</v>
      </c>
      <c r="R68" s="88">
        <f ca="1">IFERROR(Volume*IF(R$5=0,0,1)*IF(NewBusinessYear=1,0.5,1)*OFFSET(IFRS17_CF!R68,0,-NewBusinessYear+1),0)</f>
        <v>21845.716348087451</v>
      </c>
      <c r="S68" s="88">
        <f ca="1">IFERROR(Volume*IF(S$5=0,0,1)*IF(NewBusinessYear=1,0.5,1)*OFFSET(IFRS17_CF!S68,0,-NewBusinessYear+1),0)</f>
        <v>29669.729328941085</v>
      </c>
      <c r="T68" s="88">
        <f ca="1">IFERROR(Volume*IF(T$5=0,0,1)*IF(NewBusinessYear=1,0.5,1)*OFFSET(IFRS17_CF!T68,0,-NewBusinessYear+1),0)</f>
        <v>18863.010808348889</v>
      </c>
      <c r="U68" s="88">
        <f ca="1">IFERROR(Volume*IF(U$5=0,0,1)*IF(NewBusinessYear=1,0.5,1)*OFFSET(IFRS17_CF!U68,0,-NewBusinessYear+1),0)</f>
        <v>25405.095397793018</v>
      </c>
      <c r="V68" s="88">
        <f ca="1">IFERROR(Volume*IF(V$5=0,0,1)*IF(NewBusinessYear=1,0.5,1)*OFFSET(IFRS17_CF!V68,0,-NewBusinessYear+1),0)</f>
        <v>30714.636631052752</v>
      </c>
      <c r="W68" s="88">
        <f ca="1">IFERROR(Volume*IF(W$5=0,0,1)*IF(NewBusinessYear=1,0.5,1)*OFFSET(IFRS17_CF!W68,0,-NewBusinessYear+1),0)</f>
        <v>34943.955012594663</v>
      </c>
      <c r="X68" s="88">
        <f ca="1">IFERROR(Volume*IF(X$5=0,0,1)*IF(NewBusinessYear=1,0.5,1)*OFFSET(IFRS17_CF!X68,0,-NewBusinessYear+1),0)</f>
        <v>38240.46997607658</v>
      </c>
      <c r="Y68" s="88">
        <f ca="1">IFERROR(Volume*IF(Y$5=0,0,1)*IF(NewBusinessYear=1,0.5,1)*OFFSET(IFRS17_CF!Y68,0,-NewBusinessYear+1),0)</f>
        <v>31186.599019962632</v>
      </c>
      <c r="Z68" s="88">
        <f ca="1">IFERROR(Volume*IF(Z$5=0,0,1)*IF(NewBusinessYear=1,0.5,1)*OFFSET(IFRS17_CF!Z68,0,-NewBusinessYear+1),0)</f>
        <v>32415.165728083899</v>
      </c>
      <c r="AA68" s="88">
        <f ca="1">IFERROR(Volume*IF(AA$5=0,0,1)*IF(NewBusinessYear=1,0.5,1)*OFFSET(IFRS17_CF!AA68,0,-NewBusinessYear+1),0)</f>
        <v>32423.006277558456</v>
      </c>
      <c r="AB68" s="88">
        <f ca="1">IFERROR(Volume*IF(AB$5=0,0,1)*IF(NewBusinessYear=1,0.5,1)*OFFSET(IFRS17_CF!AB68,0,-NewBusinessYear+1),0)</f>
        <v>31396.552195041153</v>
      </c>
      <c r="AC68" s="88">
        <f ca="1">IFERROR(Volume*IF(AC$5=0,0,1)*IF(NewBusinessYear=1,0.5,1)*OFFSET(IFRS17_CF!AC68,0,-NewBusinessYear+1),0)</f>
        <v>29541.674256524228</v>
      </c>
      <c r="AD68" s="88">
        <f ca="1">IFERROR(Volume*IF(AD$5=0,0,1)*IF(NewBusinessYear=1,0.5,1)*OFFSET(IFRS17_CF!AD68,0,-NewBusinessYear+1),0)</f>
        <v>23021.281848841962</v>
      </c>
      <c r="AE68" s="88">
        <f ca="1">IFERROR(Volume*IF(AE$5=0,0,1)*IF(NewBusinessYear=1,0.5,1)*OFFSET(IFRS17_CF!AE68,0,-NewBusinessYear+1),0)</f>
        <v>19927.567120604192</v>
      </c>
      <c r="AF68" s="88">
        <f ca="1">IFERROR(Volume*IF(AF$5=0,0,1)*IF(NewBusinessYear=1,0.5,1)*OFFSET(IFRS17_CF!AF68,0,-NewBusinessYear+1),0)</f>
        <v>16663.987976322434</v>
      </c>
      <c r="AG68" s="88">
        <f ca="1">IFERROR(Volume*IF(AG$5=0,0,1)*IF(NewBusinessYear=1,0.5,1)*OFFSET(IFRS17_CF!AG68,0,-NewBusinessYear+1),0)</f>
        <v>13441.282929926265</v>
      </c>
      <c r="AH68" s="88">
        <f ca="1">IFERROR(Volume*IF(AH$5=0,0,1)*IF(NewBusinessYear=1,0.5,1)*OFFSET(IFRS17_CF!AH68,0,-NewBusinessYear+1),0)</f>
        <v>10443.312286407343</v>
      </c>
      <c r="AI68" s="88">
        <f ca="1">IFERROR(Volume*IF(AI$5=0,0,1)*IF(NewBusinessYear=1,0.5,1)*OFFSET(IFRS17_CF!AI68,0,-NewBusinessYear+1),0)</f>
        <v>6806.4315163499077</v>
      </c>
      <c r="AJ68" s="88">
        <f ca="1">IFERROR(Volume*IF(AJ$5=0,0,1)*IF(NewBusinessYear=1,0.5,1)*OFFSET(IFRS17_CF!AJ68,0,-NewBusinessYear+1),0)</f>
        <v>4579.3475082552577</v>
      </c>
      <c r="AK68" s="88">
        <f ca="1">IFERROR(Volume*IF(AK$5=0,0,1)*IF(NewBusinessYear=1,0.5,1)*OFFSET(IFRS17_CF!AK68,0,-NewBusinessYear+1),0)</f>
        <v>2997.7664730769116</v>
      </c>
      <c r="AL68" s="88">
        <f ca="1">IFERROR(Volume*IF(AL$5=0,0,1)*IF(NewBusinessYear=1,0.5,1)*OFFSET(IFRS17_CF!AL68,0,-NewBusinessYear+1),0)</f>
        <v>1932.6163688879292</v>
      </c>
      <c r="AM68" s="88">
        <f ca="1">IFERROR(Volume*IF(AM$5=0,0,1)*IF(NewBusinessYear=1,0.5,1)*OFFSET(IFRS17_CF!AM68,0,-NewBusinessYear+1),0)</f>
        <v>1245.4578760939382</v>
      </c>
      <c r="AN68" s="88">
        <f ca="1">IFERROR(Volume*IF(AN$5=0,0,1)*IF(NewBusinessYear=1,0.5,1)*OFFSET(IFRS17_CF!AN68,0,-NewBusinessYear+1),0)</f>
        <v>728.7588851011094</v>
      </c>
      <c r="AO68" s="88">
        <f ca="1">IFERROR(Volume*IF(AO$5=0,0,1)*IF(NewBusinessYear=1,0.5,1)*OFFSET(IFRS17_CF!AO68,0,-NewBusinessYear+1),0)</f>
        <v>-2.86757042021282E-10</v>
      </c>
      <c r="AP68" s="88">
        <f ca="1">IFERROR(Volume*IF(AP$5=0,0,1)*IF(NewBusinessYear=1,0.5,1)*OFFSET(IFRS17_CF!AP68,0,-NewBusinessYear+1),0)</f>
        <v>0</v>
      </c>
      <c r="AQ68" s="88">
        <f ca="1">IFERROR(Volume*IF(AQ$5=0,0,1)*IF(NewBusinessYear=1,0.5,1)*OFFSET(IFRS17_CF!AQ68,0,-NewBusinessYear+1),0)</f>
        <v>0</v>
      </c>
      <c r="AR68" s="88">
        <f ca="1">IFERROR(Volume*IF(AR$5=0,0,1)*IF(NewBusinessYear=1,0.5,1)*OFFSET(IFRS17_CF!AR68,0,-NewBusinessYear+1),0)</f>
        <v>0</v>
      </c>
      <c r="AS68" s="88">
        <f ca="1">IFERROR(Volume*IF(AS$5=0,0,1)*IF(NewBusinessYear=1,0.5,1)*OFFSET(IFRS17_CF!AS68,0,-NewBusinessYear+1),0)</f>
        <v>0</v>
      </c>
      <c r="AT68" s="88">
        <f ca="1">IFERROR(Volume*IF(AT$5=0,0,1)*IF(NewBusinessYear=1,0.5,1)*OFFSET(IFRS17_CF!AT68,0,-NewBusinessYear+1),0)</f>
        <v>0</v>
      </c>
      <c r="AU68" s="88">
        <f ca="1">IFERROR(Volume*IF(AU$5=0,0,1)*IF(NewBusinessYear=1,0.5,1)*OFFSET(IFRS17_CF!AU68,0,-NewBusinessYear+1),0)</f>
        <v>0</v>
      </c>
      <c r="AV68" s="88">
        <f ca="1">IFERROR(Volume*IF(AV$5=0,0,1)*IF(NewBusinessYear=1,0.5,1)*OFFSET(IFRS17_CF!AV68,0,-NewBusinessYear+1),0)</f>
        <v>0</v>
      </c>
      <c r="AW68" s="88">
        <f ca="1">IFERROR(Volume*IF(AW$5=0,0,1)*IF(NewBusinessYear=1,0.5,1)*OFFSET(IFRS17_CF!AW68,0,-NewBusinessYear+1),0)</f>
        <v>0</v>
      </c>
      <c r="AX68" s="88">
        <f ca="1">IFERROR(Volume*IF(AX$5=0,0,1)*IF(NewBusinessYear=1,0.5,1)*OFFSET(IFRS17_CF!AX68,0,-NewBusinessYear+1),0)</f>
        <v>0</v>
      </c>
      <c r="AY68" s="88">
        <f ca="1">IFERROR(Volume*IF(AY$5=0,0,1)*IF(NewBusinessYear=1,0.5,1)*OFFSET(IFRS17_CF!AY68,0,-NewBusinessYear+1),0)</f>
        <v>0</v>
      </c>
      <c r="AZ68" s="88">
        <f ca="1">IFERROR(Volume*IF(AZ$5=0,0,1)*IF(NewBusinessYear=1,0.5,1)*OFFSET(IFRS17_CF!AZ68,0,-NewBusinessYear+1),0)</f>
        <v>0</v>
      </c>
      <c r="BA68" s="88">
        <f ca="1">IFERROR(Volume*IF(BA$5=0,0,1)*IF(NewBusinessYear=1,0.5,1)*OFFSET(IFRS17_CF!BA68,0,-NewBusinessYear+1),0)</f>
        <v>0</v>
      </c>
      <c r="BB68" s="88">
        <f ca="1">IFERROR(Volume*IF(BB$5=0,0,1)*IF(NewBusinessYear=1,0.5,1)*OFFSET(IFRS17_CF!BB68,0,-NewBusinessYear+1),0)</f>
        <v>0</v>
      </c>
      <c r="BC68" s="88">
        <f ca="1">IFERROR(Volume*IF(BC$5=0,0,1)*IF(NewBusinessYear=1,0.5,1)*OFFSET(IFRS17_CF!BC68,0,-NewBusinessYear+1),0)</f>
        <v>0</v>
      </c>
      <c r="BD68" s="88">
        <f ca="1">IFERROR(Volume*IF(BD$5=0,0,1)*IF(NewBusinessYear=1,0.5,1)*OFFSET(IFRS17_CF!BD68,0,-NewBusinessYear+1),0)</f>
        <v>0</v>
      </c>
      <c r="BE68" s="88">
        <f ca="1">IFERROR(Volume*IF(BE$5=0,0,1)*IF(NewBusinessYear=1,0.5,1)*OFFSET(IFRS17_CF!BE68,0,-NewBusinessYear+1),0)</f>
        <v>0</v>
      </c>
      <c r="BF68" s="88">
        <f ca="1">IFERROR(Volume*IF(BF$5=0,0,1)*IF(NewBusinessYear=1,0.5,1)*OFFSET(IFRS17_CF!BF68,0,-NewBusinessYear+1),0)</f>
        <v>0</v>
      </c>
      <c r="BG68" s="88">
        <f ca="1">IFERROR(Volume*IF(BG$5=0,0,1)*IF(NewBusinessYear=1,0.5,1)*OFFSET(IFRS17_CF!BG68,0,-NewBusinessYear+1),0)</f>
        <v>0</v>
      </c>
      <c r="BH68" s="88">
        <f ca="1">IFERROR(Volume*IF(BH$5=0,0,1)*IF(NewBusinessYear=1,0.5,1)*OFFSET(IFRS17_CF!BH68,0,-NewBusinessYear+1),0)</f>
        <v>0</v>
      </c>
      <c r="BI68" s="88">
        <f ca="1">IFERROR(Volume*IF(BI$5=0,0,1)*IF(NewBusinessYear=1,0.5,1)*OFFSET(IFRS17_CF!BI68,0,-NewBusinessYear+1),0)</f>
        <v>0</v>
      </c>
      <c r="BJ68" s="88">
        <f ca="1">IFERROR(Volume*IF(BJ$5=0,0,1)*IF(NewBusinessYear=1,0.5,1)*OFFSET(IFRS17_CF!BJ68,0,-NewBusinessYear+1),0)</f>
        <v>0</v>
      </c>
      <c r="BK68" s="88">
        <f ca="1">IFERROR(Volume*IF(BK$5=0,0,1)*IF(NewBusinessYear=1,0.5,1)*OFFSET(IFRS17_CF!BK68,0,-NewBusinessYear+1),0)</f>
        <v>0</v>
      </c>
      <c r="BL68" s="88">
        <f ca="1">IFERROR(Volume*IF(BL$5=0,0,1)*IF(NewBusinessYear=1,0.5,1)*OFFSET(IFRS17_CF!BL68,0,-NewBusinessYear+1),0)</f>
        <v>0</v>
      </c>
      <c r="BM68" s="88">
        <f ca="1">IFERROR(Volume*IF(BM$5=0,0,1)*IF(NewBusinessYear=1,0.5,1)*OFFSET(IFRS17_CF!BM68,0,-NewBusinessYear+1),0)</f>
        <v>0</v>
      </c>
      <c r="BN68" s="88">
        <f ca="1">IFERROR(Volume*IF(BN$5=0,0,1)*IF(NewBusinessYear=1,0.5,1)*OFFSET(IFRS17_CF!BN68,0,-NewBusinessYear+1),0)</f>
        <v>0</v>
      </c>
      <c r="BO68" s="88">
        <f ca="1">IFERROR(Volume*IF(BO$5=0,0,1)*IF(NewBusinessYear=1,0.5,1)*OFFSET(IFRS17_CF!BO68,0,-NewBusinessYear+1),0)</f>
        <v>0</v>
      </c>
      <c r="BP68" s="88">
        <f ca="1">IFERROR(Volume*IF(BP$5=0,0,1)*IF(NewBusinessYear=1,0.5,1)*OFFSET(IFRS17_CF!BP68,0,-NewBusinessYear+1),0)</f>
        <v>0</v>
      </c>
      <c r="BQ68" s="88">
        <f ca="1">IFERROR(Volume*IF(BQ$5=0,0,1)*IF(NewBusinessYear=1,0.5,1)*OFFSET(IFRS17_CF!BQ68,0,-NewBusinessYear+1),0)</f>
        <v>0</v>
      </c>
      <c r="BR68" s="88">
        <f ca="1">IFERROR(Volume*IF(BR$5=0,0,1)*IF(NewBusinessYear=1,0.5,1)*OFFSET(IFRS17_CF!BR68,0,-NewBusinessYear+1),0)</f>
        <v>0</v>
      </c>
      <c r="BS68" s="88">
        <f ca="1">IFERROR(Volume*IF(BS$5=0,0,1)*IF(NewBusinessYear=1,0.5,1)*OFFSET(IFRS17_CF!BS68,0,-NewBusinessYear+1),0)</f>
        <v>0</v>
      </c>
      <c r="BT68" s="88">
        <f ca="1">IFERROR(Volume*IF(BT$5=0,0,1)*IF(NewBusinessYear=1,0.5,1)*OFFSET(IFRS17_CF!BT68,0,-NewBusinessYear+1),0)</f>
        <v>0</v>
      </c>
      <c r="BU68" s="88">
        <f ca="1">IFERROR(Volume*IF(BU$5=0,0,1)*IF(NewBusinessYear=1,0.5,1)*OFFSET(IFRS17_CF!BU68,0,-NewBusinessYear+1),0)</f>
        <v>0</v>
      </c>
      <c r="BV68" s="88">
        <f ca="1">IFERROR(Volume*IF(BV$5=0,0,1)*IF(NewBusinessYear=1,0.5,1)*OFFSET(IFRS17_CF!BV68,0,-NewBusinessYear+1),0)</f>
        <v>0</v>
      </c>
      <c r="BW68" s="88">
        <f ca="1">IFERROR(Volume*IF(BW$5=0,0,1)*IF(NewBusinessYear=1,0.5,1)*OFFSET(IFRS17_CF!BW68,0,-NewBusinessYear+1),0)</f>
        <v>0</v>
      </c>
      <c r="BX68" s="88">
        <f ca="1">IFERROR(Volume*IF(BX$5=0,0,1)*IF(NewBusinessYear=1,0.5,1)*OFFSET(IFRS17_CF!BX68,0,-NewBusinessYear+1),0)</f>
        <v>0</v>
      </c>
      <c r="BY68" s="88">
        <f ca="1">IFERROR(Volume*IF(BY$5=0,0,1)*IF(NewBusinessYear=1,0.5,1)*OFFSET(IFRS17_CF!BY68,0,-NewBusinessYear+1),0)</f>
        <v>0</v>
      </c>
      <c r="BZ68" s="88">
        <f ca="1">IFERROR(Volume*IF(BZ$5=0,0,1)*IF(NewBusinessYear=1,0.5,1)*OFFSET(IFRS17_CF!BZ68,0,-NewBusinessYear+1),0)</f>
        <v>0</v>
      </c>
      <c r="CA68" s="88">
        <f ca="1">IFERROR(Volume*IF(CA$5=0,0,1)*IF(NewBusinessYear=1,0.5,1)*OFFSET(IFRS17_CF!CA68,0,-NewBusinessYear+1),0)</f>
        <v>0</v>
      </c>
      <c r="CB68" s="88">
        <f ca="1">IFERROR(Volume*IF(CB$5=0,0,1)*IF(NewBusinessYear=1,0.5,1)*OFFSET(IFRS17_CF!CB68,0,-NewBusinessYear+1),0)</f>
        <v>0</v>
      </c>
      <c r="CC68" s="88">
        <f ca="1">IFERROR(Volume*IF(CC$5=0,0,1)*IF(NewBusinessYear=1,0.5,1)*OFFSET(IFRS17_CF!CC68,0,-NewBusinessYear+1),0)</f>
        <v>0</v>
      </c>
      <c r="CD68" s="88">
        <f ca="1">IFERROR(Volume*IF(CD$5=0,0,1)*IF(NewBusinessYear=1,0.5,1)*OFFSET(IFRS17_CF!CD68,0,-NewBusinessYear+1),0)</f>
        <v>0</v>
      </c>
      <c r="CE68" s="88">
        <f ca="1">IFERROR(Volume*IF(CE$5=0,0,1)*IF(NewBusinessYear=1,0.5,1)*OFFSET(IFRS17_CF!CE68,0,-NewBusinessYear+1),0)</f>
        <v>0</v>
      </c>
      <c r="CF68" s="88">
        <f ca="1">IFERROR(Volume*IF(CF$5=0,0,1)*IF(NewBusinessYear=1,0.5,1)*OFFSET(IFRS17_CF!CF68,0,-NewBusinessYear+1),0)</f>
        <v>0</v>
      </c>
      <c r="CG68" s="88">
        <f ca="1">IFERROR(Volume*IF(CG$5=0,0,1)*IF(NewBusinessYear=1,0.5,1)*OFFSET(IFRS17_CF!CG68,0,-NewBusinessYear+1),0)</f>
        <v>0</v>
      </c>
      <c r="CH68" s="88">
        <f ca="1">IFERROR(Volume*IF(CH$5=0,0,1)*IF(NewBusinessYear=1,0.5,1)*OFFSET(IFRS17_CF!CH68,0,-NewBusinessYear+1),0)</f>
        <v>0</v>
      </c>
      <c r="CI68" s="88">
        <f ca="1">IFERROR(Volume*IF(CI$5=0,0,1)*IF(NewBusinessYear=1,0.5,1)*OFFSET(IFRS17_CF!CI68,0,-NewBusinessYear+1),0)</f>
        <v>0</v>
      </c>
      <c r="CJ68" s="88">
        <f ca="1">IFERROR(Volume*IF(CJ$5=0,0,1)*IF(NewBusinessYear=1,0.5,1)*OFFSET(IFRS17_CF!CJ68,0,-NewBusinessYear+1),0)</f>
        <v>0</v>
      </c>
      <c r="CK68" s="88">
        <f ca="1">IFERROR(Volume*IF(CK$5=0,0,1)*IF(NewBusinessYear=1,0.5,1)*OFFSET(IFRS17_CF!CK68,0,-NewBusinessYear+1),0)</f>
        <v>0</v>
      </c>
      <c r="CL68" s="88">
        <f ca="1">IFERROR(Volume*IF(CL$5=0,0,1)*IF(NewBusinessYear=1,0.5,1)*OFFSET(IFRS17_CF!CL68,0,-NewBusinessYear+1),0)</f>
        <v>0</v>
      </c>
      <c r="CM68" s="88">
        <f ca="1">IFERROR(Volume*IF(CM$5=0,0,1)*IF(NewBusinessYear=1,0.5,1)*OFFSET(IFRS17_CF!CM68,0,-NewBusinessYear+1),0)</f>
        <v>0</v>
      </c>
      <c r="CN68" s="88">
        <f ca="1">IFERROR(Volume*IF(CN$5=0,0,1)*IF(NewBusinessYear=1,0.5,1)*OFFSET(IFRS17_CF!CN68,0,-NewBusinessYear+1),0)</f>
        <v>0</v>
      </c>
      <c r="CO68" s="88">
        <f ca="1">IFERROR(Volume*IF(CO$5=0,0,1)*IF(NewBusinessYear=1,0.5,1)*OFFSET(IFRS17_CF!CO68,0,-NewBusinessYear+1),0)</f>
        <v>0</v>
      </c>
      <c r="CP68" s="88">
        <f ca="1">IFERROR(Volume*IF(CP$5=0,0,1)*IF(NewBusinessYear=1,0.5,1)*OFFSET(IFRS17_CF!CP68,0,-NewBusinessYear+1),0)</f>
        <v>0</v>
      </c>
      <c r="CQ68" s="88">
        <f ca="1">IFERROR(Volume*IF(CQ$5=0,0,1)*IF(NewBusinessYear=1,0.5,1)*OFFSET(IFRS17_CF!CQ68,0,-NewBusinessYear+1),0)</f>
        <v>0</v>
      </c>
      <c r="CR68" s="88">
        <f ca="1">IFERROR(Volume*IF(CR$5=0,0,1)*IF(NewBusinessYear=1,0.5,1)*OFFSET(IFRS17_CF!CR68,0,-NewBusinessYear+1),0)</f>
        <v>0</v>
      </c>
      <c r="CS68" s="88">
        <f ca="1">IFERROR(Volume*IF(CS$5=0,0,1)*IF(NewBusinessYear=1,0.5,1)*OFFSET(IFRS17_CF!CS68,0,-NewBusinessYear+1),0)</f>
        <v>0</v>
      </c>
      <c r="CT68" s="88">
        <f ca="1">IFERROR(Volume*IF(CT$5=0,0,1)*IF(NewBusinessYear=1,0.5,1)*OFFSET(IFRS17_CF!CT68,0,-NewBusinessYear+1),0)</f>
        <v>0</v>
      </c>
      <c r="CU68" s="88">
        <f ca="1">IFERROR(Volume*IF(CU$5=0,0,1)*IF(NewBusinessYear=1,0.5,1)*OFFSET(IFRS17_CF!CU68,0,-NewBusinessYear+1),0)</f>
        <v>0</v>
      </c>
      <c r="CV68" s="88">
        <f ca="1">IFERROR(Volume*IF(CV$5=0,0,1)*IF(NewBusinessYear=1,0.5,1)*OFFSET(IFRS17_CF!CV68,0,-NewBusinessYear+1),0)</f>
        <v>0</v>
      </c>
      <c r="CW68" s="88">
        <f ca="1">IFERROR(Volume*IF(CW$5=0,0,1)*IF(NewBusinessYear=1,0.5,1)*OFFSET(IFRS17_CF!CW68,0,-NewBusinessYear+1),0)</f>
        <v>0</v>
      </c>
      <c r="CX68" s="88">
        <f ca="1">IFERROR(Volume*IF(CX$5=0,0,1)*IF(NewBusinessYear=1,0.5,1)*OFFSET(IFRS17_CF!CX68,0,-NewBusinessYear+1),0)</f>
        <v>0</v>
      </c>
      <c r="CY68" s="88">
        <f ca="1">IFERROR(Volume*IF(CY$5=0,0,1)*IF(NewBusinessYear=1,0.5,1)*OFFSET(IFRS17_CF!CY68,0,-NewBusinessYear+1),0)</f>
        <v>0</v>
      </c>
      <c r="CZ68" s="88">
        <f ca="1">IFERROR(Volume*IF(CZ$5=0,0,1)*IF(NewBusinessYear=1,0.5,1)*OFFSET(IFRS17_CF!CZ68,0,-NewBusinessYear+1),0)</f>
        <v>0</v>
      </c>
      <c r="DA68" s="88">
        <f ca="1">IFERROR(Volume*IF(DA$5=0,0,1)*IF(NewBusinessYear=1,0.5,1)*OFFSET(IFRS17_CF!DA68,0,-NewBusinessYear+1),0)</f>
        <v>0</v>
      </c>
      <c r="DB68" s="88">
        <f ca="1">IFERROR(Volume*IF(DB$5=0,0,1)*IF(NewBusinessYear=1,0.5,1)*OFFSET(IFRS17_CF!DB68,0,-NewBusinessYear+1),0)</f>
        <v>0</v>
      </c>
      <c r="DC68" s="88">
        <f ca="1">IFERROR(Volume*IF(DC$5=0,0,1)*IF(NewBusinessYear=1,0.5,1)*OFFSET(IFRS17_CF!DC68,0,-NewBusinessYear+1),0)</f>
        <v>0</v>
      </c>
      <c r="DD68" s="88">
        <f ca="1">IFERROR(Volume*IF(DD$5=0,0,1)*IF(NewBusinessYear=1,0.5,1)*OFFSET(IFRS17_CF!DD68,0,-NewBusinessYear+1),0)</f>
        <v>0</v>
      </c>
      <c r="DE68" s="88">
        <f ca="1">IFERROR(Volume*IF(DE$5=0,0,1)*IF(NewBusinessYear=1,0.5,1)*OFFSET(IFRS17_CF!DE68,0,-NewBusinessYear+1),0)</f>
        <v>0</v>
      </c>
      <c r="DF68" s="88">
        <f ca="1">IFERROR(Volume*IF(DF$5=0,0,1)*IF(NewBusinessYear=1,0.5,1)*OFFSET(IFRS17_CF!DF68,0,-NewBusinessYear+1),0)</f>
        <v>0</v>
      </c>
      <c r="DG68" s="88">
        <f ca="1">IFERROR(Volume*IF(DG$5=0,0,1)*IF(NewBusinessYear=1,0.5,1)*OFFSET(IFRS17_CF!DG68,0,-NewBusinessYear+1),0)</f>
        <v>0</v>
      </c>
      <c r="DH68" s="88">
        <f ca="1">IFERROR(Volume*IF(DH$5=0,0,1)*IF(NewBusinessYear=1,0.5,1)*OFFSET(IFRS17_CF!DH68,0,-NewBusinessYear+1),0)</f>
        <v>0</v>
      </c>
      <c r="DI68" s="88">
        <f ca="1">IFERROR(Volume*IF(DI$5=0,0,1)*IF(NewBusinessYear=1,0.5,1)*OFFSET(IFRS17_CF!DI68,0,-NewBusinessYear+1),0)</f>
        <v>0</v>
      </c>
      <c r="DJ68" s="88">
        <f ca="1">IFERROR(Volume*IF(DJ$5=0,0,1)*IF(NewBusinessYear=1,0.5,1)*OFFSET(IFRS17_CF!DJ68,0,-NewBusinessYear+1),0)</f>
        <v>0</v>
      </c>
      <c r="DK68" s="88">
        <f ca="1">IFERROR(Volume*IF(DK$5=0,0,1)*IF(NewBusinessYear=1,0.5,1)*OFFSET(IFRS17_CF!DK68,0,-NewBusinessYear+1),0)</f>
        <v>0</v>
      </c>
      <c r="DL68" s="88">
        <f ca="1">IFERROR(Volume*IF(DL$5=0,0,1)*IF(NewBusinessYear=1,0.5,1)*OFFSET(IFRS17_CF!DL68,0,-NewBusinessYear+1),0)</f>
        <v>0</v>
      </c>
      <c r="DM68" s="88">
        <f ca="1">IFERROR(Volume*IF(DM$5=0,0,1)*IF(NewBusinessYear=1,0.5,1)*OFFSET(IFRS17_CF!DM68,0,-NewBusinessYear+1),0)</f>
        <v>0</v>
      </c>
      <c r="DN68" s="88">
        <f ca="1">IFERROR(Volume*IF(DN$5=0,0,1)*IF(NewBusinessYear=1,0.5,1)*OFFSET(IFRS17_CF!DN68,0,-NewBusinessYear+1),0)</f>
        <v>0</v>
      </c>
      <c r="DO68" s="88">
        <f ca="1">IFERROR(Volume*IF(DO$5=0,0,1)*IF(NewBusinessYear=1,0.5,1)*OFFSET(IFRS17_CF!DO68,0,-NewBusinessYear+1),0)</f>
        <v>0</v>
      </c>
      <c r="DP68" s="88">
        <f ca="1">IFERROR(Volume*IF(DP$5=0,0,1)*IF(NewBusinessYear=1,0.5,1)*OFFSET(IFRS17_CF!DP68,0,-NewBusinessYear+1),0)</f>
        <v>0</v>
      </c>
      <c r="DQ68" s="88">
        <f ca="1">IFERROR(Volume*IF(DQ$5=0,0,1)*IF(NewBusinessYear=1,0.5,1)*OFFSET(IFRS17_CF!DQ68,0,-NewBusinessYear+1),0)</f>
        <v>0</v>
      </c>
      <c r="DR68" s="88">
        <f ca="1">IFERROR(Volume*IF(DR$5=0,0,1)*IF(NewBusinessYear=1,0.5,1)*OFFSET(IFRS17_CF!DR68,0,-NewBusinessYear+1),0)</f>
        <v>0</v>
      </c>
      <c r="DS68" s="88">
        <f ca="1">IFERROR(Volume*IF(DS$5=0,0,1)*IF(NewBusinessYear=1,0.5,1)*OFFSET(IFRS17_CF!DS68,0,-NewBusinessYear+1),0)</f>
        <v>0</v>
      </c>
      <c r="DT68" s="88">
        <f ca="1">IFERROR(Volume*IF(DT$5=0,0,1)*IF(NewBusinessYear=1,0.5,1)*OFFSET(IFRS17_CF!DT68,0,-NewBusinessYear+1),0)</f>
        <v>0</v>
      </c>
      <c r="DU68" s="88">
        <f ca="1">IFERROR(Volume*IF(DU$5=0,0,1)*IF(NewBusinessYear=1,0.5,1)*OFFSET(IFRS17_CF!DU68,0,-NewBusinessYear+1),0)</f>
        <v>0</v>
      </c>
      <c r="DV68" s="88">
        <f ca="1">IFERROR(Volume*IF(DV$5=0,0,1)*IF(NewBusinessYear=1,0.5,1)*OFFSET(IFRS17_CF!DV68,0,-NewBusinessYear+1),0)</f>
        <v>0</v>
      </c>
      <c r="DW68" s="88">
        <f ca="1">IFERROR(Volume*IF(DW$5=0,0,1)*IF(NewBusinessYear=1,0.5,1)*OFFSET(IFRS17_CF!DW68,0,-NewBusinessYear+1),0)</f>
        <v>0</v>
      </c>
      <c r="DX68" s="88">
        <f ca="1">IFERROR(Volume*IF(DX$5=0,0,1)*IF(NewBusinessYear=1,0.5,1)*OFFSET(IFRS17_CF!DX68,0,-NewBusinessYear+1),0)</f>
        <v>0</v>
      </c>
      <c r="DY68" s="88">
        <f ca="1">IFERROR(Volume*IF(DY$5=0,0,1)*IF(NewBusinessYear=1,0.5,1)*OFFSET(IFRS17_CF!DY68,0,-NewBusinessYear+1),0)</f>
        <v>0</v>
      </c>
      <c r="DZ68" s="88">
        <f ca="1">IFERROR(Volume*IF(DZ$5=0,0,1)*IF(NewBusinessYear=1,0.5,1)*OFFSET(IFRS17_CF!DZ68,0,-NewBusinessYear+1),0)</f>
        <v>0</v>
      </c>
      <c r="EA68" s="88">
        <f ca="1">IFERROR(Volume*IF(EA$5=0,0,1)*IF(NewBusinessYear=1,0.5,1)*OFFSET(IFRS17_CF!EA68,0,-NewBusinessYear+1),0)</f>
        <v>0</v>
      </c>
      <c r="EB68" s="88">
        <f ca="1">IFERROR(Volume*IF(EB$5=0,0,1)*IF(NewBusinessYear=1,0.5,1)*OFFSET(IFRS17_CF!EB68,0,-NewBusinessYear+1),0)</f>
        <v>0</v>
      </c>
      <c r="EC68" s="88">
        <f ca="1">IFERROR(Volume*IF(EC$5=0,0,1)*IF(NewBusinessYear=1,0.5,1)*OFFSET(IFRS17_CF!EC68,0,-NewBusinessYear+1),0)</f>
        <v>0</v>
      </c>
      <c r="ED68" s="88">
        <f ca="1">IFERROR(Volume*IF(ED$5=0,0,1)*IF(NewBusinessYear=1,0.5,1)*OFFSET(IFRS17_CF!ED68,0,-NewBusinessYear+1),0)</f>
        <v>0</v>
      </c>
      <c r="EE68" s="88">
        <f ca="1">IFERROR(Volume*IF(EE$5=0,0,1)*IF(NewBusinessYear=1,0.5,1)*OFFSET(IFRS17_CF!EE68,0,-NewBusinessYear+1),0)</f>
        <v>0</v>
      </c>
      <c r="EF68" s="88">
        <f ca="1">IFERROR(Volume*IF(EF$5=0,0,1)*IF(NewBusinessYear=1,0.5,1)*OFFSET(IFRS17_CF!EF68,0,-NewBusinessYear+1),0)</f>
        <v>0</v>
      </c>
      <c r="EG68" s="88">
        <f ca="1">IFERROR(Volume*IF(EG$5=0,0,1)*IF(NewBusinessYear=1,0.5,1)*OFFSET(IFRS17_CF!EG68,0,-NewBusinessYear+1),0)</f>
        <v>0</v>
      </c>
      <c r="EH68" s="88">
        <f ca="1">IFERROR(Volume*IF(EH$5=0,0,1)*IF(NewBusinessYear=1,0.5,1)*OFFSET(IFRS17_CF!EH68,0,-NewBusinessYear+1),0)</f>
        <v>0</v>
      </c>
      <c r="EI68" s="88">
        <f ca="1">IFERROR(Volume*IF(EI$5=0,0,1)*IF(NewBusinessYear=1,0.5,1)*OFFSET(IFRS17_CF!EI68,0,-NewBusinessYear+1),0)</f>
        <v>0</v>
      </c>
      <c r="EJ68" s="88">
        <f ca="1">IFERROR(Volume*IF(EJ$5=0,0,1)*IF(NewBusinessYear=1,0.5,1)*OFFSET(IFRS17_CF!EJ68,0,-NewBusinessYear+1),0)</f>
        <v>0</v>
      </c>
      <c r="EK68" s="88">
        <f ca="1">IFERROR(Volume*IF(EK$5=0,0,1)*IF(NewBusinessYear=1,0.5,1)*OFFSET(IFRS17_CF!EK68,0,-NewBusinessYear+1),0)</f>
        <v>0</v>
      </c>
      <c r="EL68" s="88">
        <f ca="1">IFERROR(Volume*IF(EL$5=0,0,1)*IF(NewBusinessYear=1,0.5,1)*OFFSET(IFRS17_CF!EL68,0,-NewBusinessYear+1),0)</f>
        <v>0</v>
      </c>
      <c r="EM68" s="88">
        <f ca="1">IFERROR(Volume*IF(EM$5=0,0,1)*IF(NewBusinessYear=1,0.5,1)*OFFSET(IFRS17_CF!EM68,0,-NewBusinessYear+1),0)</f>
        <v>0</v>
      </c>
      <c r="EN68" s="88">
        <f ca="1">IFERROR(Volume*IF(EN$5=0,0,1)*IF(NewBusinessYear=1,0.5,1)*OFFSET(IFRS17_CF!EN68,0,-NewBusinessYear+1),0)</f>
        <v>0</v>
      </c>
      <c r="EO68" s="88">
        <f ca="1">IFERROR(Volume*IF(EO$5=0,0,1)*IF(NewBusinessYear=1,0.5,1)*OFFSET(IFRS17_CF!EO68,0,-NewBusinessYear+1),0)</f>
        <v>0</v>
      </c>
      <c r="EP68" s="88">
        <f ca="1">IFERROR(Volume*IF(EP$5=0,0,1)*IF(NewBusinessYear=1,0.5,1)*OFFSET(IFRS17_CF!EP68,0,-NewBusinessYear+1),0)</f>
        <v>0</v>
      </c>
      <c r="EQ68" s="88">
        <f ca="1">IFERROR(Volume*IF(EQ$5=0,0,1)*IF(NewBusinessYear=1,0.5,1)*OFFSET(IFRS17_CF!EQ68,0,-NewBusinessYear+1),0)</f>
        <v>0</v>
      </c>
      <c r="ER68" s="88">
        <f ca="1">IFERROR(Volume*IF(ER$5=0,0,1)*IF(NewBusinessYear=1,0.5,1)*OFFSET(IFRS17_CF!ER68,0,-NewBusinessYear+1),0)</f>
        <v>0</v>
      </c>
      <c r="ES68" s="88">
        <f ca="1">IFERROR(Volume*IF(ES$5=0,0,1)*IF(NewBusinessYear=1,0.5,1)*OFFSET(IFRS17_CF!ES68,0,-NewBusinessYear+1),0)</f>
        <v>0</v>
      </c>
      <c r="ET68" s="88">
        <f ca="1">IFERROR(Volume*IF(ET$5=0,0,1)*IF(NewBusinessYear=1,0.5,1)*OFFSET(IFRS17_CF!ET68,0,-NewBusinessYear+1),0)</f>
        <v>0</v>
      </c>
      <c r="EU68" s="88">
        <f ca="1">IFERROR(Volume*IF(EU$5=0,0,1)*IF(NewBusinessYear=1,0.5,1)*OFFSET(IFRS17_CF!EU68,0,-NewBusinessYear+1),0)</f>
        <v>0</v>
      </c>
      <c r="EV68" s="88">
        <f ca="1">IFERROR(Volume*IF(EV$5=0,0,1)*IF(NewBusinessYear=1,0.5,1)*OFFSET(IFRS17_CF!EV68,0,-NewBusinessYear+1),0)</f>
        <v>0</v>
      </c>
      <c r="EW68" s="88">
        <f ca="1">IFERROR(Volume*IF(EW$5=0,0,1)*IF(NewBusinessYear=1,0.5,1)*OFFSET(IFRS17_CF!EW68,0,-NewBusinessYear+1),0)</f>
        <v>0</v>
      </c>
      <c r="EX68" s="88">
        <f ca="1">IFERROR(Volume*IF(EX$5=0,0,1)*IF(NewBusinessYear=1,0.5,1)*OFFSET(IFRS17_CF!EX68,0,-NewBusinessYear+1),0)</f>
        <v>0</v>
      </c>
      <c r="EY68" s="88">
        <f ca="1">IFERROR(Volume*IF(EY$5=0,0,1)*IF(NewBusinessYear=1,0.5,1)*OFFSET(IFRS17_CF!EY68,0,-NewBusinessYear+1),0)</f>
        <v>0</v>
      </c>
      <c r="EZ68" s="88">
        <f ca="1">IFERROR(Volume*IF(EZ$5=0,0,1)*IF(NewBusinessYear=1,0.5,1)*OFFSET(IFRS17_CF!EZ68,0,-NewBusinessYear+1),0)</f>
        <v>0</v>
      </c>
      <c r="FA68" s="88">
        <f ca="1">IFERROR(Volume*IF(FA$5=0,0,1)*IF(NewBusinessYear=1,0.5,1)*OFFSET(IFRS17_CF!FA68,0,-NewBusinessYear+1),0)</f>
        <v>0</v>
      </c>
      <c r="FB68" s="88">
        <f ca="1">IFERROR(Volume*IF(FB$5=0,0,1)*IF(NewBusinessYear=1,0.5,1)*OFFSET(IFRS17_CF!FB68,0,-NewBusinessYear+1),0)</f>
        <v>0</v>
      </c>
      <c r="FC68" s="88">
        <f ca="1">IFERROR(Volume*IF(FC$5=0,0,1)*IF(NewBusinessYear=1,0.5,1)*OFFSET(IFRS17_CF!FC68,0,-NewBusinessYear+1),0)</f>
        <v>0</v>
      </c>
      <c r="FD68" s="88">
        <f ca="1">IFERROR(Volume*IF(FD$5=0,0,1)*IF(NewBusinessYear=1,0.5,1)*OFFSET(IFRS17_CF!FD68,0,-NewBusinessYear+1),0)</f>
        <v>0</v>
      </c>
      <c r="FE68" s="88">
        <f ca="1">IFERROR(Volume*IF(FE$5=0,0,1)*IF(NewBusinessYear=1,0.5,1)*OFFSET(IFRS17_CF!FE68,0,-NewBusinessYear+1),0)</f>
        <v>0</v>
      </c>
      <c r="FF68" s="88">
        <f ca="1">IFERROR(Volume*IF(FF$5=0,0,1)*IF(NewBusinessYear=1,0.5,1)*OFFSET(IFRS17_CF!FF68,0,-NewBusinessYear+1),0)</f>
        <v>0</v>
      </c>
      <c r="FG68" s="88">
        <f ca="1">IFERROR(Volume*IF(FG$5=0,0,1)*IF(NewBusinessYear=1,0.5,1)*OFFSET(IFRS17_CF!FG68,0,-NewBusinessYear+1),0)</f>
        <v>0</v>
      </c>
      <c r="FH68" s="88">
        <f ca="1">IFERROR(Volume*IF(FH$5=0,0,1)*IF(NewBusinessYear=1,0.5,1)*OFFSET(IFRS17_CF!FH68,0,-NewBusinessYear+1),0)</f>
        <v>0</v>
      </c>
      <c r="FI68" s="88">
        <f ca="1">IFERROR(Volume*IF(FI$5=0,0,1)*IF(NewBusinessYear=1,0.5,1)*OFFSET(IFRS17_CF!FI68,0,-NewBusinessYear+1),0)</f>
        <v>0</v>
      </c>
      <c r="FJ68" s="88">
        <f ca="1">IFERROR(Volume*IF(FJ$5=0,0,1)*IF(NewBusinessYear=1,0.5,1)*OFFSET(IFRS17_CF!FJ68,0,-NewBusinessYear+1),0)</f>
        <v>0</v>
      </c>
      <c r="FK68" s="88">
        <f ca="1">IFERROR(Volume*IF(FK$5=0,0,1)*IF(NewBusinessYear=1,0.5,1)*OFFSET(IFRS17_CF!FK68,0,-NewBusinessYear+1),0)</f>
        <v>0</v>
      </c>
      <c r="FL68" s="88">
        <f ca="1">IFERROR(Volume*IF(FL$5=0,0,1)*IF(NewBusinessYear=1,0.5,1)*OFFSET(IFRS17_CF!FL68,0,-NewBusinessYear+1),0)</f>
        <v>0</v>
      </c>
      <c r="FM68" s="88">
        <f ca="1">IFERROR(Volume*IF(FM$5=0,0,1)*IF(NewBusinessYear=1,0.5,1)*OFFSET(IFRS17_CF!FM68,0,-NewBusinessYear+1),0)</f>
        <v>0</v>
      </c>
      <c r="FN68" s="88">
        <f ca="1">IFERROR(Volume*IF(FN$5=0,0,1)*IF(NewBusinessYear=1,0.5,1)*OFFSET(IFRS17_CF!FN68,0,-NewBusinessYear+1),0)</f>
        <v>0</v>
      </c>
      <c r="FO68" s="88">
        <f ca="1">IFERROR(Volume*IF(FO$5=0,0,1)*IF(NewBusinessYear=1,0.5,1)*OFFSET(IFRS17_CF!FO68,0,-NewBusinessYear+1),0)</f>
        <v>0</v>
      </c>
      <c r="FP68" s="88">
        <f ca="1">IFERROR(Volume*IF(FP$5=0,0,1)*IF(NewBusinessYear=1,0.5,1)*OFFSET(IFRS17_CF!FP68,0,-NewBusinessYear+1),0)</f>
        <v>0</v>
      </c>
      <c r="FQ68" s="88">
        <f ca="1">IFERROR(Volume*IF(FQ$5=0,0,1)*IF(NewBusinessYear=1,0.5,1)*OFFSET(IFRS17_CF!FQ68,0,-NewBusinessYear+1),0)</f>
        <v>0</v>
      </c>
      <c r="FR68" s="88">
        <f ca="1">IFERROR(Volume*IF(FR$5=0,0,1)*IF(NewBusinessYear=1,0.5,1)*OFFSET(IFRS17_CF!FR68,0,-NewBusinessYear+1),0)</f>
        <v>0</v>
      </c>
      <c r="FS68" s="88">
        <f ca="1">IFERROR(Volume*IF(FS$5=0,0,1)*IF(NewBusinessYear=1,0.5,1)*OFFSET(IFRS17_CF!FS68,0,-NewBusinessYear+1),0)</f>
        <v>0</v>
      </c>
      <c r="FT68" s="88">
        <f ca="1">IFERROR(Volume*IF(FT$5=0,0,1)*IF(NewBusinessYear=1,0.5,1)*OFFSET(IFRS17_CF!FT68,0,-NewBusinessYear+1),0)</f>
        <v>0</v>
      </c>
      <c r="FU68" s="88">
        <f ca="1">IFERROR(Volume*IF(FU$5=0,0,1)*IF(NewBusinessYear=1,0.5,1)*OFFSET(IFRS17_CF!FU68,0,-NewBusinessYear+1),0)</f>
        <v>0</v>
      </c>
      <c r="FV68" s="88">
        <f ca="1">IFERROR(Volume*IF(FV$5=0,0,1)*IF(NewBusinessYear=1,0.5,1)*OFFSET(IFRS17_CF!FV68,0,-NewBusinessYear+1),0)</f>
        <v>0</v>
      </c>
      <c r="FW68" s="88">
        <f ca="1">IFERROR(Volume*IF(FW$5=0,0,1)*IF(NewBusinessYear=1,0.5,1)*OFFSET(IFRS17_CF!FW68,0,-NewBusinessYear+1),0)</f>
        <v>0</v>
      </c>
      <c r="FX68" s="88">
        <f ca="1">IFERROR(Volume*IF(FX$5=0,0,1)*IF(NewBusinessYear=1,0.5,1)*OFFSET(IFRS17_CF!FX68,0,-NewBusinessYear+1),0)</f>
        <v>0</v>
      </c>
      <c r="FY68" s="88">
        <f ca="1">IFERROR(Volume*IF(FY$5=0,0,1)*IF(NewBusinessYear=1,0.5,1)*OFFSET(IFRS17_CF!FY68,0,-NewBusinessYear+1),0)</f>
        <v>0</v>
      </c>
      <c r="FZ68" s="88">
        <f ca="1">IFERROR(Volume*IF(FZ$5=0,0,1)*IF(NewBusinessYear=1,0.5,1)*OFFSET(IFRS17_CF!FZ68,0,-NewBusinessYear+1),0)</f>
        <v>0</v>
      </c>
      <c r="GA68" s="88">
        <f ca="1">IFERROR(Volume*IF(GA$5=0,0,1)*IF(NewBusinessYear=1,0.5,1)*OFFSET(IFRS17_CF!GA68,0,-NewBusinessYear+1),0)</f>
        <v>0</v>
      </c>
      <c r="GB68" s="88">
        <f ca="1">IFERROR(Volume*IF(GB$5=0,0,1)*IF(NewBusinessYear=1,0.5,1)*OFFSET(IFRS17_CF!GB68,0,-NewBusinessYear+1),0)</f>
        <v>0</v>
      </c>
      <c r="GC68" s="88">
        <f ca="1">IFERROR(Volume*IF(GC$5=0,0,1)*IF(NewBusinessYear=1,0.5,1)*OFFSET(IFRS17_CF!GC68,0,-NewBusinessYear+1),0)</f>
        <v>0</v>
      </c>
      <c r="GD68" s="88">
        <f ca="1">IFERROR(Volume*IF(GD$5=0,0,1)*IF(NewBusinessYear=1,0.5,1)*OFFSET(IFRS17_CF!GD68,0,-NewBusinessYear+1),0)</f>
        <v>0</v>
      </c>
      <c r="GE68" s="88">
        <f ca="1">IFERROR(Volume*IF(GE$5=0,0,1)*IF(NewBusinessYear=1,0.5,1)*OFFSET(IFRS17_CF!GE68,0,-NewBusinessYear+1),0)</f>
        <v>0</v>
      </c>
      <c r="GF68" s="88">
        <f ca="1">IFERROR(Volume*IF(GF$5=0,0,1)*IF(NewBusinessYear=1,0.5,1)*OFFSET(IFRS17_CF!GF68,0,-NewBusinessYear+1),0)</f>
        <v>0</v>
      </c>
      <c r="GG68" s="88">
        <f ca="1">IFERROR(Volume*IF(GG$5=0,0,1)*IF(NewBusinessYear=1,0.5,1)*OFFSET(IFRS17_CF!GG68,0,-NewBusinessYear+1),0)</f>
        <v>0</v>
      </c>
      <c r="GH68" s="88">
        <f ca="1">IFERROR(Volume*IF(GH$5=0,0,1)*IF(NewBusinessYear=1,0.5,1)*OFFSET(IFRS17_CF!GH68,0,-NewBusinessYear+1),0)</f>
        <v>0</v>
      </c>
      <c r="GI68" s="88">
        <f ca="1">IFERROR(Volume*IF(GI$5=0,0,1)*IF(NewBusinessYear=1,0.5,1)*OFFSET(IFRS17_CF!GI68,0,-NewBusinessYear+1),0)</f>
        <v>0</v>
      </c>
      <c r="GJ68" s="88">
        <f ca="1">IFERROR(Volume*IF(GJ$5=0,0,1)*IF(NewBusinessYear=1,0.5,1)*OFFSET(IFRS17_CF!GJ68,0,-NewBusinessYear+1),0)</f>
        <v>0</v>
      </c>
    </row>
    <row r="69" spans="2:192" x14ac:dyDescent="0.3">
      <c r="C69" s="32" t="s">
        <v>467</v>
      </c>
      <c r="D69" s="41"/>
      <c r="F69" s="41">
        <f ca="1">IFERROR(Volume*IF(F$5=0,0,1)*IF(NewBusinessYear=1,0.5,1)*OFFSET(IFRS17_CF!F69,0,-NewBusinessYear+1),0)</f>
        <v>0</v>
      </c>
      <c r="G69" s="41">
        <f ca="1">IFERROR(Volume*IF(G$5=0,0,1)*IF(NewBusinessYear=1,0.5,1)*OFFSET(IFRS17_CF!G69,0,-NewBusinessYear+1),0)</f>
        <v>0</v>
      </c>
      <c r="H69" s="41">
        <f ca="1">IFERROR(Volume*IF(H$5=0,0,1)*IF(NewBusinessYear=1,0.5,1)*OFFSET(IFRS17_CF!H69,0,-NewBusinessYear+1),0)</f>
        <v>0</v>
      </c>
      <c r="I69" s="41">
        <f ca="1">IFERROR(Volume*IF(I$5=0,0,1)*IF(NewBusinessYear=1,0.5,1)*OFFSET(IFRS17_CF!I69,0,-NewBusinessYear+1),0)</f>
        <v>0</v>
      </c>
      <c r="J69" s="41">
        <f ca="1">IFERROR(Volume*IF(J$5=0,0,1)*IF(NewBusinessYear=1,0.5,1)*OFFSET(IFRS17_CF!J69,0,-NewBusinessYear+1),0)</f>
        <v>0</v>
      </c>
      <c r="K69" s="41">
        <f ca="1">IFERROR(Volume*IF(K$5=0,0,1)*IF(NewBusinessYear=1,0.5,1)*OFFSET(IFRS17_CF!K69,0,-NewBusinessYear+1),0)</f>
        <v>0</v>
      </c>
      <c r="L69" s="41">
        <f ca="1">IFERROR(Volume*IF(L$5=0,0,1)*IF(NewBusinessYear=1,0.5,1)*OFFSET(IFRS17_CF!L69,0,-NewBusinessYear+1),0)</f>
        <v>0</v>
      </c>
      <c r="M69" s="41">
        <f ca="1">IFERROR(Volume*IF(M$5=0,0,1)*IF(NewBusinessYear=1,0.5,1)*OFFSET(IFRS17_CF!M69,0,-NewBusinessYear+1),0)</f>
        <v>0</v>
      </c>
      <c r="N69" s="41">
        <f ca="1">IFERROR(Volume*IF(N$5=0,0,1)*IF(NewBusinessYear=1,0.5,1)*OFFSET(IFRS17_CF!N69,0,-NewBusinessYear+1),0)</f>
        <v>0</v>
      </c>
      <c r="O69" s="41">
        <f ca="1">IFERROR(Volume*IF(O$5=0,0,1)*IF(NewBusinessYear=1,0.5,1)*OFFSET(IFRS17_CF!O69,0,-NewBusinessYear+1),0)</f>
        <v>-617680.13003839203</v>
      </c>
      <c r="P69" s="41">
        <f ca="1">IFERROR(Volume*IF(P$5=0,0,1)*IF(NewBusinessYear=1,0.5,1)*OFFSET(IFRS17_CF!P69,0,-NewBusinessYear+1),0)</f>
        <v>-386850.48345503182</v>
      </c>
      <c r="Q69" s="41">
        <f ca="1">IFERROR(Volume*IF(Q$5=0,0,1)*IF(NewBusinessYear=1,0.5,1)*OFFSET(IFRS17_CF!Q69,0,-NewBusinessYear+1),0)</f>
        <v>-159605.69478050363</v>
      </c>
      <c r="R69" s="41">
        <f ca="1">IFERROR(Volume*IF(R$5=0,0,1)*IF(NewBusinessYear=1,0.5,1)*OFFSET(IFRS17_CF!R69,0,-NewBusinessYear+1),0)</f>
        <v>40883.910660063004</v>
      </c>
      <c r="S69" s="41">
        <f ca="1">IFERROR(Volume*IF(S$5=0,0,1)*IF(NewBusinessYear=1,0.5,1)*OFFSET(IFRS17_CF!S69,0,-NewBusinessYear+1),0)</f>
        <v>-72527.276418781024</v>
      </c>
      <c r="T69" s="41">
        <f ca="1">IFERROR(Volume*IF(T$5=0,0,1)*IF(NewBusinessYear=1,0.5,1)*OFFSET(IFRS17_CF!T69,0,-NewBusinessYear+1),0)</f>
        <v>80629.220315972561</v>
      </c>
      <c r="U69" s="41">
        <f ca="1">IFERROR(Volume*IF(U$5=0,0,1)*IF(NewBusinessYear=1,0.5,1)*OFFSET(IFRS17_CF!U69,0,-NewBusinessYear+1),0)</f>
        <v>208778.92579848092</v>
      </c>
      <c r="V69" s="41">
        <f ca="1">IFERROR(Volume*IF(V$5=0,0,1)*IF(NewBusinessYear=1,0.5,1)*OFFSET(IFRS17_CF!V69,0,-NewBusinessYear+1),0)</f>
        <v>315050.9249647652</v>
      </c>
      <c r="W69" s="41">
        <f ca="1">IFERROR(Volume*IF(W$5=0,0,1)*IF(NewBusinessYear=1,0.5,1)*OFFSET(IFRS17_CF!W69,0,-NewBusinessYear+1),0)</f>
        <v>402322.86600591236</v>
      </c>
      <c r="X69" s="41">
        <f ca="1">IFERROR(Volume*IF(X$5=0,0,1)*IF(NewBusinessYear=1,0.5,1)*OFFSET(IFRS17_CF!X69,0,-NewBusinessYear+1),0)</f>
        <v>318666.43408920121</v>
      </c>
      <c r="Y69" s="41">
        <f ca="1">IFERROR(Volume*IF(Y$5=0,0,1)*IF(NewBusinessYear=1,0.5,1)*OFFSET(IFRS17_CF!Y69,0,-NewBusinessYear+1),0)</f>
        <v>365697.35779172776</v>
      </c>
      <c r="Z69" s="41">
        <f ca="1">IFERROR(Volume*IF(Z$5=0,0,1)*IF(NewBusinessYear=1,0.5,1)*OFFSET(IFRS17_CF!Z69,0,-NewBusinessYear+1),0)</f>
        <v>390812.9115548947</v>
      </c>
      <c r="AA69" s="41">
        <f ca="1">IFERROR(Volume*IF(AA$5=0,0,1)*IF(NewBusinessYear=1,0.5,1)*OFFSET(IFRS17_CF!AA69,0,-NewBusinessYear+1),0)</f>
        <v>396989.00026226632</v>
      </c>
      <c r="AB69" s="41">
        <f ca="1">IFERROR(Volume*IF(AB$5=0,0,1)*IF(NewBusinessYear=1,0.5,1)*OFFSET(IFRS17_CF!AB69,0,-NewBusinessYear+1),0)</f>
        <v>387512.51797730266</v>
      </c>
      <c r="AC69" s="41">
        <f ca="1">IFERROR(Volume*IF(AC$5=0,0,1)*IF(NewBusinessYear=1,0.5,1)*OFFSET(IFRS17_CF!AC69,0,-NewBusinessYear+1),0)</f>
        <v>300295.19795628177</v>
      </c>
      <c r="AD69" s="41">
        <f ca="1">IFERROR(Volume*IF(AD$5=0,0,1)*IF(NewBusinessYear=1,0.5,1)*OFFSET(IFRS17_CF!AD69,0,-NewBusinessYear+1),0)</f>
        <v>266181.65233920707</v>
      </c>
      <c r="AE69" s="41">
        <f ca="1">IFERROR(Volume*IF(AE$5=0,0,1)*IF(NewBusinessYear=1,0.5,1)*OFFSET(IFRS17_CF!AE69,0,-NewBusinessYear+1),0)</f>
        <v>227017.61202871145</v>
      </c>
      <c r="AF69" s="41">
        <f ca="1">IFERROR(Volume*IF(AF$5=0,0,1)*IF(NewBusinessYear=1,0.5,1)*OFFSET(IFRS17_CF!AF69,0,-NewBusinessYear+1),0)</f>
        <v>186257.11454574781</v>
      </c>
      <c r="AG69" s="41">
        <f ca="1">IFERROR(Volume*IF(AG$5=0,0,1)*IF(NewBusinessYear=1,0.5,1)*OFFSET(IFRS17_CF!AG69,0,-NewBusinessYear+1),0)</f>
        <v>146967.1901495184</v>
      </c>
      <c r="AH69" s="41">
        <f ca="1">IFERROR(Volume*IF(AH$5=0,0,1)*IF(NewBusinessYear=1,0.5,1)*OFFSET(IFRS17_CF!AH69,0,-NewBusinessYear+1),0)</f>
        <v>95328.830688085029</v>
      </c>
      <c r="AI69" s="41">
        <f ca="1">IFERROR(Volume*IF(AI$5=0,0,1)*IF(NewBusinessYear=1,0.5,1)*OFFSET(IFRS17_CF!AI69,0,-NewBusinessYear+1),0)</f>
        <v>64675.439781894565</v>
      </c>
      <c r="AJ69" s="41">
        <f ca="1">IFERROR(Volume*IF(AJ$5=0,0,1)*IF(NewBusinessYear=1,0.5,1)*OFFSET(IFRS17_CF!AJ69,0,-NewBusinessYear+1),0)</f>
        <v>42717.718803981115</v>
      </c>
      <c r="AK69" s="41">
        <f ca="1">IFERROR(Volume*IF(AK$5=0,0,1)*IF(NewBusinessYear=1,0.5,1)*OFFSET(IFRS17_CF!AK69,0,-NewBusinessYear+1),0)</f>
        <v>27833.647880114324</v>
      </c>
      <c r="AL69" s="41">
        <f ca="1">IFERROR(Volume*IF(AL$5=0,0,1)*IF(NewBusinessYear=1,0.5,1)*OFFSET(IFRS17_CF!AL69,0,-NewBusinessYear+1),0)</f>
        <v>18182.059322173081</v>
      </c>
      <c r="AM69" s="41">
        <f ca="1">IFERROR(Volume*IF(AM$5=0,0,1)*IF(NewBusinessYear=1,0.5,1)*OFFSET(IFRS17_CF!AM69,0,-NewBusinessYear+1),0)</f>
        <v>10705.277107418835</v>
      </c>
      <c r="AN69" s="41">
        <f ca="1">IFERROR(Volume*IF(AN$5=0,0,1)*IF(NewBusinessYear=1,0.5,1)*OFFSET(IFRS17_CF!AN69,0,-NewBusinessYear+1),0)</f>
        <v>-4.6373392118674422E-9</v>
      </c>
      <c r="AO69" s="41">
        <f ca="1">IFERROR(Volume*IF(AO$5=0,0,1)*IF(NewBusinessYear=1,0.5,1)*OFFSET(IFRS17_CF!AO69,0,-NewBusinessYear+1),0)</f>
        <v>0</v>
      </c>
      <c r="AP69" s="41">
        <f ca="1">IFERROR(Volume*IF(AP$5=0,0,1)*IF(NewBusinessYear=1,0.5,1)*OFFSET(IFRS17_CF!AP69,0,-NewBusinessYear+1),0)</f>
        <v>0</v>
      </c>
      <c r="AQ69" s="41">
        <f ca="1">IFERROR(Volume*IF(AQ$5=0,0,1)*IF(NewBusinessYear=1,0.5,1)*OFFSET(IFRS17_CF!AQ69,0,-NewBusinessYear+1),0)</f>
        <v>0</v>
      </c>
      <c r="AR69" s="41">
        <f ca="1">IFERROR(Volume*IF(AR$5=0,0,1)*IF(NewBusinessYear=1,0.5,1)*OFFSET(IFRS17_CF!AR69,0,-NewBusinessYear+1),0)</f>
        <v>0</v>
      </c>
      <c r="AS69" s="41">
        <f ca="1">IFERROR(Volume*IF(AS$5=0,0,1)*IF(NewBusinessYear=1,0.5,1)*OFFSET(IFRS17_CF!AS69,0,-NewBusinessYear+1),0)</f>
        <v>0</v>
      </c>
      <c r="AT69" s="41">
        <f ca="1">IFERROR(Volume*IF(AT$5=0,0,1)*IF(NewBusinessYear=1,0.5,1)*OFFSET(IFRS17_CF!AT69,0,-NewBusinessYear+1),0)</f>
        <v>0</v>
      </c>
      <c r="AU69" s="41">
        <f ca="1">IFERROR(Volume*IF(AU$5=0,0,1)*IF(NewBusinessYear=1,0.5,1)*OFFSET(IFRS17_CF!AU69,0,-NewBusinessYear+1),0)</f>
        <v>0</v>
      </c>
      <c r="AV69" s="41">
        <f ca="1">IFERROR(Volume*IF(AV$5=0,0,1)*IF(NewBusinessYear=1,0.5,1)*OFFSET(IFRS17_CF!AV69,0,-NewBusinessYear+1),0)</f>
        <v>0</v>
      </c>
      <c r="AW69" s="41">
        <f ca="1">IFERROR(Volume*IF(AW$5=0,0,1)*IF(NewBusinessYear=1,0.5,1)*OFFSET(IFRS17_CF!AW69,0,-NewBusinessYear+1),0)</f>
        <v>0</v>
      </c>
      <c r="AX69" s="41">
        <f ca="1">IFERROR(Volume*IF(AX$5=0,0,1)*IF(NewBusinessYear=1,0.5,1)*OFFSET(IFRS17_CF!AX69,0,-NewBusinessYear+1),0)</f>
        <v>0</v>
      </c>
      <c r="AY69" s="41">
        <f ca="1">IFERROR(Volume*IF(AY$5=0,0,1)*IF(NewBusinessYear=1,0.5,1)*OFFSET(IFRS17_CF!AY69,0,-NewBusinessYear+1),0)</f>
        <v>0</v>
      </c>
      <c r="AZ69" s="41">
        <f ca="1">IFERROR(Volume*IF(AZ$5=0,0,1)*IF(NewBusinessYear=1,0.5,1)*OFFSET(IFRS17_CF!AZ69,0,-NewBusinessYear+1),0)</f>
        <v>0</v>
      </c>
      <c r="BA69" s="41">
        <f ca="1">IFERROR(Volume*IF(BA$5=0,0,1)*IF(NewBusinessYear=1,0.5,1)*OFFSET(IFRS17_CF!BA69,0,-NewBusinessYear+1),0)</f>
        <v>0</v>
      </c>
      <c r="BB69" s="41">
        <f ca="1">IFERROR(Volume*IF(BB$5=0,0,1)*IF(NewBusinessYear=1,0.5,1)*OFFSET(IFRS17_CF!BB69,0,-NewBusinessYear+1),0)</f>
        <v>0</v>
      </c>
      <c r="BC69" s="41">
        <f ca="1">IFERROR(Volume*IF(BC$5=0,0,1)*IF(NewBusinessYear=1,0.5,1)*OFFSET(IFRS17_CF!BC69,0,-NewBusinessYear+1),0)</f>
        <v>0</v>
      </c>
      <c r="BD69" s="41">
        <f ca="1">IFERROR(Volume*IF(BD$5=0,0,1)*IF(NewBusinessYear=1,0.5,1)*OFFSET(IFRS17_CF!BD69,0,-NewBusinessYear+1),0)</f>
        <v>0</v>
      </c>
      <c r="BE69" s="41">
        <f ca="1">IFERROR(Volume*IF(BE$5=0,0,1)*IF(NewBusinessYear=1,0.5,1)*OFFSET(IFRS17_CF!BE69,0,-NewBusinessYear+1),0)</f>
        <v>0</v>
      </c>
      <c r="BF69" s="41">
        <f ca="1">IFERROR(Volume*IF(BF$5=0,0,1)*IF(NewBusinessYear=1,0.5,1)*OFFSET(IFRS17_CF!BF69,0,-NewBusinessYear+1),0)</f>
        <v>0</v>
      </c>
      <c r="BG69" s="41">
        <f ca="1">IFERROR(Volume*IF(BG$5=0,0,1)*IF(NewBusinessYear=1,0.5,1)*OFFSET(IFRS17_CF!BG69,0,-NewBusinessYear+1),0)</f>
        <v>0</v>
      </c>
      <c r="BH69" s="41">
        <f ca="1">IFERROR(Volume*IF(BH$5=0,0,1)*IF(NewBusinessYear=1,0.5,1)*OFFSET(IFRS17_CF!BH69,0,-NewBusinessYear+1),0)</f>
        <v>0</v>
      </c>
      <c r="BI69" s="41">
        <f ca="1">IFERROR(Volume*IF(BI$5=0,0,1)*IF(NewBusinessYear=1,0.5,1)*OFFSET(IFRS17_CF!BI69,0,-NewBusinessYear+1),0)</f>
        <v>0</v>
      </c>
      <c r="BJ69" s="41">
        <f ca="1">IFERROR(Volume*IF(BJ$5=0,0,1)*IF(NewBusinessYear=1,0.5,1)*OFFSET(IFRS17_CF!BJ69,0,-NewBusinessYear+1),0)</f>
        <v>0</v>
      </c>
      <c r="BK69" s="41">
        <f ca="1">IFERROR(Volume*IF(BK$5=0,0,1)*IF(NewBusinessYear=1,0.5,1)*OFFSET(IFRS17_CF!BK69,0,-NewBusinessYear+1),0)</f>
        <v>0</v>
      </c>
      <c r="BL69" s="41">
        <f ca="1">IFERROR(Volume*IF(BL$5=0,0,1)*IF(NewBusinessYear=1,0.5,1)*OFFSET(IFRS17_CF!BL69,0,-NewBusinessYear+1),0)</f>
        <v>0</v>
      </c>
      <c r="BM69" s="41">
        <f ca="1">IFERROR(Volume*IF(BM$5=0,0,1)*IF(NewBusinessYear=1,0.5,1)*OFFSET(IFRS17_CF!BM69,0,-NewBusinessYear+1),0)</f>
        <v>0</v>
      </c>
      <c r="BN69" s="41">
        <f ca="1">IFERROR(Volume*IF(BN$5=0,0,1)*IF(NewBusinessYear=1,0.5,1)*OFFSET(IFRS17_CF!BN69,0,-NewBusinessYear+1),0)</f>
        <v>0</v>
      </c>
      <c r="BO69" s="41">
        <f ca="1">IFERROR(Volume*IF(BO$5=0,0,1)*IF(NewBusinessYear=1,0.5,1)*OFFSET(IFRS17_CF!BO69,0,-NewBusinessYear+1),0)</f>
        <v>0</v>
      </c>
      <c r="BP69" s="41">
        <f ca="1">IFERROR(Volume*IF(BP$5=0,0,1)*IF(NewBusinessYear=1,0.5,1)*OFFSET(IFRS17_CF!BP69,0,-NewBusinessYear+1),0)</f>
        <v>0</v>
      </c>
      <c r="BQ69" s="41">
        <f ca="1">IFERROR(Volume*IF(BQ$5=0,0,1)*IF(NewBusinessYear=1,0.5,1)*OFFSET(IFRS17_CF!BQ69,0,-NewBusinessYear+1),0)</f>
        <v>0</v>
      </c>
      <c r="BR69" s="41">
        <f ca="1">IFERROR(Volume*IF(BR$5=0,0,1)*IF(NewBusinessYear=1,0.5,1)*OFFSET(IFRS17_CF!BR69,0,-NewBusinessYear+1),0)</f>
        <v>0</v>
      </c>
      <c r="BS69" s="41">
        <f ca="1">IFERROR(Volume*IF(BS$5=0,0,1)*IF(NewBusinessYear=1,0.5,1)*OFFSET(IFRS17_CF!BS69,0,-NewBusinessYear+1),0)</f>
        <v>0</v>
      </c>
      <c r="BT69" s="41">
        <f ca="1">IFERROR(Volume*IF(BT$5=0,0,1)*IF(NewBusinessYear=1,0.5,1)*OFFSET(IFRS17_CF!BT69,0,-NewBusinessYear+1),0)</f>
        <v>0</v>
      </c>
      <c r="BU69" s="41">
        <f ca="1">IFERROR(Volume*IF(BU$5=0,0,1)*IF(NewBusinessYear=1,0.5,1)*OFFSET(IFRS17_CF!BU69,0,-NewBusinessYear+1),0)</f>
        <v>0</v>
      </c>
      <c r="BV69" s="41">
        <f ca="1">IFERROR(Volume*IF(BV$5=0,0,1)*IF(NewBusinessYear=1,0.5,1)*OFFSET(IFRS17_CF!BV69,0,-NewBusinessYear+1),0)</f>
        <v>0</v>
      </c>
      <c r="BW69" s="41">
        <f ca="1">IFERROR(Volume*IF(BW$5=0,0,1)*IF(NewBusinessYear=1,0.5,1)*OFFSET(IFRS17_CF!BW69,0,-NewBusinessYear+1),0)</f>
        <v>0</v>
      </c>
      <c r="BX69" s="41">
        <f ca="1">IFERROR(Volume*IF(BX$5=0,0,1)*IF(NewBusinessYear=1,0.5,1)*OFFSET(IFRS17_CF!BX69,0,-NewBusinessYear+1),0)</f>
        <v>0</v>
      </c>
      <c r="BY69" s="41">
        <f ca="1">IFERROR(Volume*IF(BY$5=0,0,1)*IF(NewBusinessYear=1,0.5,1)*OFFSET(IFRS17_CF!BY69,0,-NewBusinessYear+1),0)</f>
        <v>0</v>
      </c>
      <c r="BZ69" s="41">
        <f ca="1">IFERROR(Volume*IF(BZ$5=0,0,1)*IF(NewBusinessYear=1,0.5,1)*OFFSET(IFRS17_CF!BZ69,0,-NewBusinessYear+1),0)</f>
        <v>0</v>
      </c>
      <c r="CA69" s="41">
        <f ca="1">IFERROR(Volume*IF(CA$5=0,0,1)*IF(NewBusinessYear=1,0.5,1)*OFFSET(IFRS17_CF!CA69,0,-NewBusinessYear+1),0)</f>
        <v>0</v>
      </c>
      <c r="CB69" s="41">
        <f ca="1">IFERROR(Volume*IF(CB$5=0,0,1)*IF(NewBusinessYear=1,0.5,1)*OFFSET(IFRS17_CF!CB69,0,-NewBusinessYear+1),0)</f>
        <v>0</v>
      </c>
      <c r="CC69" s="41">
        <f ca="1">IFERROR(Volume*IF(CC$5=0,0,1)*IF(NewBusinessYear=1,0.5,1)*OFFSET(IFRS17_CF!CC69,0,-NewBusinessYear+1),0)</f>
        <v>0</v>
      </c>
      <c r="CD69" s="41">
        <f ca="1">IFERROR(Volume*IF(CD$5=0,0,1)*IF(NewBusinessYear=1,0.5,1)*OFFSET(IFRS17_CF!CD69,0,-NewBusinessYear+1),0)</f>
        <v>0</v>
      </c>
      <c r="CE69" s="41">
        <f ca="1">IFERROR(Volume*IF(CE$5=0,0,1)*IF(NewBusinessYear=1,0.5,1)*OFFSET(IFRS17_CF!CE69,0,-NewBusinessYear+1),0)</f>
        <v>0</v>
      </c>
      <c r="CF69" s="41">
        <f ca="1">IFERROR(Volume*IF(CF$5=0,0,1)*IF(NewBusinessYear=1,0.5,1)*OFFSET(IFRS17_CF!CF69,0,-NewBusinessYear+1),0)</f>
        <v>0</v>
      </c>
      <c r="CG69" s="41">
        <f ca="1">IFERROR(Volume*IF(CG$5=0,0,1)*IF(NewBusinessYear=1,0.5,1)*OFFSET(IFRS17_CF!CG69,0,-NewBusinessYear+1),0)</f>
        <v>0</v>
      </c>
      <c r="CH69" s="41">
        <f ca="1">IFERROR(Volume*IF(CH$5=0,0,1)*IF(NewBusinessYear=1,0.5,1)*OFFSET(IFRS17_CF!CH69,0,-NewBusinessYear+1),0)</f>
        <v>0</v>
      </c>
      <c r="CI69" s="41">
        <f ca="1">IFERROR(Volume*IF(CI$5=0,0,1)*IF(NewBusinessYear=1,0.5,1)*OFFSET(IFRS17_CF!CI69,0,-NewBusinessYear+1),0)</f>
        <v>0</v>
      </c>
      <c r="CJ69" s="41">
        <f ca="1">IFERROR(Volume*IF(CJ$5=0,0,1)*IF(NewBusinessYear=1,0.5,1)*OFFSET(IFRS17_CF!CJ69,0,-NewBusinessYear+1),0)</f>
        <v>0</v>
      </c>
      <c r="CK69" s="41">
        <f ca="1">IFERROR(Volume*IF(CK$5=0,0,1)*IF(NewBusinessYear=1,0.5,1)*OFFSET(IFRS17_CF!CK69,0,-NewBusinessYear+1),0)</f>
        <v>0</v>
      </c>
      <c r="CL69" s="41">
        <f ca="1">IFERROR(Volume*IF(CL$5=0,0,1)*IF(NewBusinessYear=1,0.5,1)*OFFSET(IFRS17_CF!CL69,0,-NewBusinessYear+1),0)</f>
        <v>0</v>
      </c>
      <c r="CM69" s="41">
        <f ca="1">IFERROR(Volume*IF(CM$5=0,0,1)*IF(NewBusinessYear=1,0.5,1)*OFFSET(IFRS17_CF!CM69,0,-NewBusinessYear+1),0)</f>
        <v>0</v>
      </c>
      <c r="CN69" s="41">
        <f ca="1">IFERROR(Volume*IF(CN$5=0,0,1)*IF(NewBusinessYear=1,0.5,1)*OFFSET(IFRS17_CF!CN69,0,-NewBusinessYear+1),0)</f>
        <v>0</v>
      </c>
      <c r="CO69" s="41">
        <f ca="1">IFERROR(Volume*IF(CO$5=0,0,1)*IF(NewBusinessYear=1,0.5,1)*OFFSET(IFRS17_CF!CO69,0,-NewBusinessYear+1),0)</f>
        <v>0</v>
      </c>
      <c r="CP69" s="41">
        <f ca="1">IFERROR(Volume*IF(CP$5=0,0,1)*IF(NewBusinessYear=1,0.5,1)*OFFSET(IFRS17_CF!CP69,0,-NewBusinessYear+1),0)</f>
        <v>0</v>
      </c>
      <c r="CQ69" s="41">
        <f ca="1">IFERROR(Volume*IF(CQ$5=0,0,1)*IF(NewBusinessYear=1,0.5,1)*OFFSET(IFRS17_CF!CQ69,0,-NewBusinessYear+1),0)</f>
        <v>0</v>
      </c>
      <c r="CR69" s="41">
        <f ca="1">IFERROR(Volume*IF(CR$5=0,0,1)*IF(NewBusinessYear=1,0.5,1)*OFFSET(IFRS17_CF!CR69,0,-NewBusinessYear+1),0)</f>
        <v>0</v>
      </c>
      <c r="CS69" s="41">
        <f ca="1">IFERROR(Volume*IF(CS$5=0,0,1)*IF(NewBusinessYear=1,0.5,1)*OFFSET(IFRS17_CF!CS69,0,-NewBusinessYear+1),0)</f>
        <v>0</v>
      </c>
      <c r="CT69" s="41">
        <f ca="1">IFERROR(Volume*IF(CT$5=0,0,1)*IF(NewBusinessYear=1,0.5,1)*OFFSET(IFRS17_CF!CT69,0,-NewBusinessYear+1),0)</f>
        <v>0</v>
      </c>
      <c r="CU69" s="41">
        <f ca="1">IFERROR(Volume*IF(CU$5=0,0,1)*IF(NewBusinessYear=1,0.5,1)*OFFSET(IFRS17_CF!CU69,0,-NewBusinessYear+1),0)</f>
        <v>0</v>
      </c>
      <c r="CV69" s="41">
        <f ca="1">IFERROR(Volume*IF(CV$5=0,0,1)*IF(NewBusinessYear=1,0.5,1)*OFFSET(IFRS17_CF!CV69,0,-NewBusinessYear+1),0)</f>
        <v>0</v>
      </c>
      <c r="CW69" s="41">
        <f ca="1">IFERROR(Volume*IF(CW$5=0,0,1)*IF(NewBusinessYear=1,0.5,1)*OFFSET(IFRS17_CF!CW69,0,-NewBusinessYear+1),0)</f>
        <v>0</v>
      </c>
      <c r="CX69" s="41">
        <f ca="1">IFERROR(Volume*IF(CX$5=0,0,1)*IF(NewBusinessYear=1,0.5,1)*OFFSET(IFRS17_CF!CX69,0,-NewBusinessYear+1),0)</f>
        <v>0</v>
      </c>
      <c r="CY69" s="41">
        <f ca="1">IFERROR(Volume*IF(CY$5=0,0,1)*IF(NewBusinessYear=1,0.5,1)*OFFSET(IFRS17_CF!CY69,0,-NewBusinessYear+1),0)</f>
        <v>0</v>
      </c>
      <c r="CZ69" s="41">
        <f ca="1">IFERROR(Volume*IF(CZ$5=0,0,1)*IF(NewBusinessYear=1,0.5,1)*OFFSET(IFRS17_CF!CZ69,0,-NewBusinessYear+1),0)</f>
        <v>0</v>
      </c>
      <c r="DA69" s="41">
        <f ca="1">IFERROR(Volume*IF(DA$5=0,0,1)*IF(NewBusinessYear=1,0.5,1)*OFFSET(IFRS17_CF!DA69,0,-NewBusinessYear+1),0)</f>
        <v>0</v>
      </c>
      <c r="DB69" s="41">
        <f ca="1">IFERROR(Volume*IF(DB$5=0,0,1)*IF(NewBusinessYear=1,0.5,1)*OFFSET(IFRS17_CF!DB69,0,-NewBusinessYear+1),0)</f>
        <v>0</v>
      </c>
      <c r="DC69" s="41">
        <f ca="1">IFERROR(Volume*IF(DC$5=0,0,1)*IF(NewBusinessYear=1,0.5,1)*OFFSET(IFRS17_CF!DC69,0,-NewBusinessYear+1),0)</f>
        <v>0</v>
      </c>
      <c r="DD69" s="41">
        <f ca="1">IFERROR(Volume*IF(DD$5=0,0,1)*IF(NewBusinessYear=1,0.5,1)*OFFSET(IFRS17_CF!DD69,0,-NewBusinessYear+1),0)</f>
        <v>0</v>
      </c>
      <c r="DE69" s="41">
        <f ca="1">IFERROR(Volume*IF(DE$5=0,0,1)*IF(NewBusinessYear=1,0.5,1)*OFFSET(IFRS17_CF!DE69,0,-NewBusinessYear+1),0)</f>
        <v>0</v>
      </c>
      <c r="DF69" s="41">
        <f ca="1">IFERROR(Volume*IF(DF$5=0,0,1)*IF(NewBusinessYear=1,0.5,1)*OFFSET(IFRS17_CF!DF69,0,-NewBusinessYear+1),0)</f>
        <v>0</v>
      </c>
      <c r="DG69" s="41">
        <f ca="1">IFERROR(Volume*IF(DG$5=0,0,1)*IF(NewBusinessYear=1,0.5,1)*OFFSET(IFRS17_CF!DG69,0,-NewBusinessYear+1),0)</f>
        <v>0</v>
      </c>
      <c r="DH69" s="41">
        <f ca="1">IFERROR(Volume*IF(DH$5=0,0,1)*IF(NewBusinessYear=1,0.5,1)*OFFSET(IFRS17_CF!DH69,0,-NewBusinessYear+1),0)</f>
        <v>0</v>
      </c>
      <c r="DI69" s="41">
        <f ca="1">IFERROR(Volume*IF(DI$5=0,0,1)*IF(NewBusinessYear=1,0.5,1)*OFFSET(IFRS17_CF!DI69,0,-NewBusinessYear+1),0)</f>
        <v>0</v>
      </c>
      <c r="DJ69" s="41">
        <f ca="1">IFERROR(Volume*IF(DJ$5=0,0,1)*IF(NewBusinessYear=1,0.5,1)*OFFSET(IFRS17_CF!DJ69,0,-NewBusinessYear+1),0)</f>
        <v>0</v>
      </c>
      <c r="DK69" s="41">
        <f ca="1">IFERROR(Volume*IF(DK$5=0,0,1)*IF(NewBusinessYear=1,0.5,1)*OFFSET(IFRS17_CF!DK69,0,-NewBusinessYear+1),0)</f>
        <v>0</v>
      </c>
      <c r="DL69" s="41">
        <f ca="1">IFERROR(Volume*IF(DL$5=0,0,1)*IF(NewBusinessYear=1,0.5,1)*OFFSET(IFRS17_CF!DL69,0,-NewBusinessYear+1),0)</f>
        <v>0</v>
      </c>
      <c r="DM69" s="41">
        <f ca="1">IFERROR(Volume*IF(DM$5=0,0,1)*IF(NewBusinessYear=1,0.5,1)*OFFSET(IFRS17_CF!DM69,0,-NewBusinessYear+1),0)</f>
        <v>0</v>
      </c>
      <c r="DN69" s="41">
        <f ca="1">IFERROR(Volume*IF(DN$5=0,0,1)*IF(NewBusinessYear=1,0.5,1)*OFFSET(IFRS17_CF!DN69,0,-NewBusinessYear+1),0)</f>
        <v>0</v>
      </c>
      <c r="DO69" s="41">
        <f ca="1">IFERROR(Volume*IF(DO$5=0,0,1)*IF(NewBusinessYear=1,0.5,1)*OFFSET(IFRS17_CF!DO69,0,-NewBusinessYear+1),0)</f>
        <v>0</v>
      </c>
      <c r="DP69" s="41">
        <f ca="1">IFERROR(Volume*IF(DP$5=0,0,1)*IF(NewBusinessYear=1,0.5,1)*OFFSET(IFRS17_CF!DP69,0,-NewBusinessYear+1),0)</f>
        <v>0</v>
      </c>
      <c r="DQ69" s="41">
        <f ca="1">IFERROR(Volume*IF(DQ$5=0,0,1)*IF(NewBusinessYear=1,0.5,1)*OFFSET(IFRS17_CF!DQ69,0,-NewBusinessYear+1),0)</f>
        <v>0</v>
      </c>
      <c r="DR69" s="41">
        <f ca="1">IFERROR(Volume*IF(DR$5=0,0,1)*IF(NewBusinessYear=1,0.5,1)*OFFSET(IFRS17_CF!DR69,0,-NewBusinessYear+1),0)</f>
        <v>0</v>
      </c>
      <c r="DS69" s="41">
        <f ca="1">IFERROR(Volume*IF(DS$5=0,0,1)*IF(NewBusinessYear=1,0.5,1)*OFFSET(IFRS17_CF!DS69,0,-NewBusinessYear+1),0)</f>
        <v>0</v>
      </c>
      <c r="DT69" s="41">
        <f ca="1">IFERROR(Volume*IF(DT$5=0,0,1)*IF(NewBusinessYear=1,0.5,1)*OFFSET(IFRS17_CF!DT69,0,-NewBusinessYear+1),0)</f>
        <v>0</v>
      </c>
      <c r="DU69" s="41">
        <f ca="1">IFERROR(Volume*IF(DU$5=0,0,1)*IF(NewBusinessYear=1,0.5,1)*OFFSET(IFRS17_CF!DU69,0,-NewBusinessYear+1),0)</f>
        <v>0</v>
      </c>
      <c r="DV69" s="41">
        <f ca="1">IFERROR(Volume*IF(DV$5=0,0,1)*IF(NewBusinessYear=1,0.5,1)*OFFSET(IFRS17_CF!DV69,0,-NewBusinessYear+1),0)</f>
        <v>0</v>
      </c>
      <c r="DW69" s="41">
        <f ca="1">IFERROR(Volume*IF(DW$5=0,0,1)*IF(NewBusinessYear=1,0.5,1)*OFFSET(IFRS17_CF!DW69,0,-NewBusinessYear+1),0)</f>
        <v>0</v>
      </c>
      <c r="DX69" s="41">
        <f ca="1">IFERROR(Volume*IF(DX$5=0,0,1)*IF(NewBusinessYear=1,0.5,1)*OFFSET(IFRS17_CF!DX69,0,-NewBusinessYear+1),0)</f>
        <v>0</v>
      </c>
      <c r="DY69" s="41">
        <f ca="1">IFERROR(Volume*IF(DY$5=0,0,1)*IF(NewBusinessYear=1,0.5,1)*OFFSET(IFRS17_CF!DY69,0,-NewBusinessYear+1),0)</f>
        <v>0</v>
      </c>
      <c r="DZ69" s="41">
        <f ca="1">IFERROR(Volume*IF(DZ$5=0,0,1)*IF(NewBusinessYear=1,0.5,1)*OFFSET(IFRS17_CF!DZ69,0,-NewBusinessYear+1),0)</f>
        <v>0</v>
      </c>
      <c r="EA69" s="41">
        <f ca="1">IFERROR(Volume*IF(EA$5=0,0,1)*IF(NewBusinessYear=1,0.5,1)*OFFSET(IFRS17_CF!EA69,0,-NewBusinessYear+1),0)</f>
        <v>0</v>
      </c>
      <c r="EB69" s="41">
        <f ca="1">IFERROR(Volume*IF(EB$5=0,0,1)*IF(NewBusinessYear=1,0.5,1)*OFFSET(IFRS17_CF!EB69,0,-NewBusinessYear+1),0)</f>
        <v>0</v>
      </c>
      <c r="EC69" s="41">
        <f ca="1">IFERROR(Volume*IF(EC$5=0,0,1)*IF(NewBusinessYear=1,0.5,1)*OFFSET(IFRS17_CF!EC69,0,-NewBusinessYear+1),0)</f>
        <v>0</v>
      </c>
      <c r="ED69" s="41">
        <f ca="1">IFERROR(Volume*IF(ED$5=0,0,1)*IF(NewBusinessYear=1,0.5,1)*OFFSET(IFRS17_CF!ED69,0,-NewBusinessYear+1),0)</f>
        <v>0</v>
      </c>
      <c r="EE69" s="41">
        <f ca="1">IFERROR(Volume*IF(EE$5=0,0,1)*IF(NewBusinessYear=1,0.5,1)*OFFSET(IFRS17_CF!EE69,0,-NewBusinessYear+1),0)</f>
        <v>0</v>
      </c>
      <c r="EF69" s="41">
        <f ca="1">IFERROR(Volume*IF(EF$5=0,0,1)*IF(NewBusinessYear=1,0.5,1)*OFFSET(IFRS17_CF!EF69,0,-NewBusinessYear+1),0)</f>
        <v>0</v>
      </c>
      <c r="EG69" s="41">
        <f ca="1">IFERROR(Volume*IF(EG$5=0,0,1)*IF(NewBusinessYear=1,0.5,1)*OFFSET(IFRS17_CF!EG69,0,-NewBusinessYear+1),0)</f>
        <v>0</v>
      </c>
      <c r="EH69" s="41">
        <f ca="1">IFERROR(Volume*IF(EH$5=0,0,1)*IF(NewBusinessYear=1,0.5,1)*OFFSET(IFRS17_CF!EH69,0,-NewBusinessYear+1),0)</f>
        <v>0</v>
      </c>
      <c r="EI69" s="41">
        <f ca="1">IFERROR(Volume*IF(EI$5=0,0,1)*IF(NewBusinessYear=1,0.5,1)*OFFSET(IFRS17_CF!EI69,0,-NewBusinessYear+1),0)</f>
        <v>0</v>
      </c>
      <c r="EJ69" s="41">
        <f ca="1">IFERROR(Volume*IF(EJ$5=0,0,1)*IF(NewBusinessYear=1,0.5,1)*OFFSET(IFRS17_CF!EJ69,0,-NewBusinessYear+1),0)</f>
        <v>0</v>
      </c>
      <c r="EK69" s="41">
        <f ca="1">IFERROR(Volume*IF(EK$5=0,0,1)*IF(NewBusinessYear=1,0.5,1)*OFFSET(IFRS17_CF!EK69,0,-NewBusinessYear+1),0)</f>
        <v>0</v>
      </c>
      <c r="EL69" s="41">
        <f ca="1">IFERROR(Volume*IF(EL$5=0,0,1)*IF(NewBusinessYear=1,0.5,1)*OFFSET(IFRS17_CF!EL69,0,-NewBusinessYear+1),0)</f>
        <v>0</v>
      </c>
      <c r="EM69" s="41">
        <f ca="1">IFERROR(Volume*IF(EM$5=0,0,1)*IF(NewBusinessYear=1,0.5,1)*OFFSET(IFRS17_CF!EM69,0,-NewBusinessYear+1),0)</f>
        <v>0</v>
      </c>
      <c r="EN69" s="41">
        <f ca="1">IFERROR(Volume*IF(EN$5=0,0,1)*IF(NewBusinessYear=1,0.5,1)*OFFSET(IFRS17_CF!EN69,0,-NewBusinessYear+1),0)</f>
        <v>0</v>
      </c>
      <c r="EO69" s="41">
        <f ca="1">IFERROR(Volume*IF(EO$5=0,0,1)*IF(NewBusinessYear=1,0.5,1)*OFFSET(IFRS17_CF!EO69,0,-NewBusinessYear+1),0)</f>
        <v>0</v>
      </c>
      <c r="EP69" s="41">
        <f ca="1">IFERROR(Volume*IF(EP$5=0,0,1)*IF(NewBusinessYear=1,0.5,1)*OFFSET(IFRS17_CF!EP69,0,-NewBusinessYear+1),0)</f>
        <v>0</v>
      </c>
      <c r="EQ69" s="41">
        <f ca="1">IFERROR(Volume*IF(EQ$5=0,0,1)*IF(NewBusinessYear=1,0.5,1)*OFFSET(IFRS17_CF!EQ69,0,-NewBusinessYear+1),0)</f>
        <v>0</v>
      </c>
      <c r="ER69" s="41">
        <f ca="1">IFERROR(Volume*IF(ER$5=0,0,1)*IF(NewBusinessYear=1,0.5,1)*OFFSET(IFRS17_CF!ER69,0,-NewBusinessYear+1),0)</f>
        <v>0</v>
      </c>
      <c r="ES69" s="41">
        <f ca="1">IFERROR(Volume*IF(ES$5=0,0,1)*IF(NewBusinessYear=1,0.5,1)*OFFSET(IFRS17_CF!ES69,0,-NewBusinessYear+1),0)</f>
        <v>0</v>
      </c>
      <c r="ET69" s="41">
        <f ca="1">IFERROR(Volume*IF(ET$5=0,0,1)*IF(NewBusinessYear=1,0.5,1)*OFFSET(IFRS17_CF!ET69,0,-NewBusinessYear+1),0)</f>
        <v>0</v>
      </c>
      <c r="EU69" s="41">
        <f ca="1">IFERROR(Volume*IF(EU$5=0,0,1)*IF(NewBusinessYear=1,0.5,1)*OFFSET(IFRS17_CF!EU69,0,-NewBusinessYear+1),0)</f>
        <v>0</v>
      </c>
      <c r="EV69" s="41">
        <f ca="1">IFERROR(Volume*IF(EV$5=0,0,1)*IF(NewBusinessYear=1,0.5,1)*OFFSET(IFRS17_CF!EV69,0,-NewBusinessYear+1),0)</f>
        <v>0</v>
      </c>
      <c r="EW69" s="41">
        <f ca="1">IFERROR(Volume*IF(EW$5=0,0,1)*IF(NewBusinessYear=1,0.5,1)*OFFSET(IFRS17_CF!EW69,0,-NewBusinessYear+1),0)</f>
        <v>0</v>
      </c>
      <c r="EX69" s="41">
        <f ca="1">IFERROR(Volume*IF(EX$5=0,0,1)*IF(NewBusinessYear=1,0.5,1)*OFFSET(IFRS17_CF!EX69,0,-NewBusinessYear+1),0)</f>
        <v>0</v>
      </c>
      <c r="EY69" s="41">
        <f ca="1">IFERROR(Volume*IF(EY$5=0,0,1)*IF(NewBusinessYear=1,0.5,1)*OFFSET(IFRS17_CF!EY69,0,-NewBusinessYear+1),0)</f>
        <v>0</v>
      </c>
      <c r="EZ69" s="41">
        <f ca="1">IFERROR(Volume*IF(EZ$5=0,0,1)*IF(NewBusinessYear=1,0.5,1)*OFFSET(IFRS17_CF!EZ69,0,-NewBusinessYear+1),0)</f>
        <v>0</v>
      </c>
      <c r="FA69" s="41">
        <f ca="1">IFERROR(Volume*IF(FA$5=0,0,1)*IF(NewBusinessYear=1,0.5,1)*OFFSET(IFRS17_CF!FA69,0,-NewBusinessYear+1),0)</f>
        <v>0</v>
      </c>
      <c r="FB69" s="41">
        <f ca="1">IFERROR(Volume*IF(FB$5=0,0,1)*IF(NewBusinessYear=1,0.5,1)*OFFSET(IFRS17_CF!FB69,0,-NewBusinessYear+1),0)</f>
        <v>0</v>
      </c>
      <c r="FC69" s="41">
        <f ca="1">IFERROR(Volume*IF(FC$5=0,0,1)*IF(NewBusinessYear=1,0.5,1)*OFFSET(IFRS17_CF!FC69,0,-NewBusinessYear+1),0)</f>
        <v>0</v>
      </c>
      <c r="FD69" s="41">
        <f ca="1">IFERROR(Volume*IF(FD$5=0,0,1)*IF(NewBusinessYear=1,0.5,1)*OFFSET(IFRS17_CF!FD69,0,-NewBusinessYear+1),0)</f>
        <v>0</v>
      </c>
      <c r="FE69" s="41">
        <f ca="1">IFERROR(Volume*IF(FE$5=0,0,1)*IF(NewBusinessYear=1,0.5,1)*OFFSET(IFRS17_CF!FE69,0,-NewBusinessYear+1),0)</f>
        <v>0</v>
      </c>
      <c r="FF69" s="41">
        <f ca="1">IFERROR(Volume*IF(FF$5=0,0,1)*IF(NewBusinessYear=1,0.5,1)*OFFSET(IFRS17_CF!FF69,0,-NewBusinessYear+1),0)</f>
        <v>0</v>
      </c>
      <c r="FG69" s="41">
        <f ca="1">IFERROR(Volume*IF(FG$5=0,0,1)*IF(NewBusinessYear=1,0.5,1)*OFFSET(IFRS17_CF!FG69,0,-NewBusinessYear+1),0)</f>
        <v>0</v>
      </c>
      <c r="FH69" s="41">
        <f ca="1">IFERROR(Volume*IF(FH$5=0,0,1)*IF(NewBusinessYear=1,0.5,1)*OFFSET(IFRS17_CF!FH69,0,-NewBusinessYear+1),0)</f>
        <v>0</v>
      </c>
      <c r="FI69" s="41">
        <f ca="1">IFERROR(Volume*IF(FI$5=0,0,1)*IF(NewBusinessYear=1,0.5,1)*OFFSET(IFRS17_CF!FI69,0,-NewBusinessYear+1),0)</f>
        <v>0</v>
      </c>
      <c r="FJ69" s="41">
        <f ca="1">IFERROR(Volume*IF(FJ$5=0,0,1)*IF(NewBusinessYear=1,0.5,1)*OFFSET(IFRS17_CF!FJ69,0,-NewBusinessYear+1),0)</f>
        <v>0</v>
      </c>
      <c r="FK69" s="41">
        <f ca="1">IFERROR(Volume*IF(FK$5=0,0,1)*IF(NewBusinessYear=1,0.5,1)*OFFSET(IFRS17_CF!FK69,0,-NewBusinessYear+1),0)</f>
        <v>0</v>
      </c>
      <c r="FL69" s="41">
        <f ca="1">IFERROR(Volume*IF(FL$5=0,0,1)*IF(NewBusinessYear=1,0.5,1)*OFFSET(IFRS17_CF!FL69,0,-NewBusinessYear+1),0)</f>
        <v>0</v>
      </c>
      <c r="FM69" s="41">
        <f ca="1">IFERROR(Volume*IF(FM$5=0,0,1)*IF(NewBusinessYear=1,0.5,1)*OFFSET(IFRS17_CF!FM69,0,-NewBusinessYear+1),0)</f>
        <v>0</v>
      </c>
      <c r="FN69" s="41">
        <f ca="1">IFERROR(Volume*IF(FN$5=0,0,1)*IF(NewBusinessYear=1,0.5,1)*OFFSET(IFRS17_CF!FN69,0,-NewBusinessYear+1),0)</f>
        <v>0</v>
      </c>
      <c r="FO69" s="41">
        <f ca="1">IFERROR(Volume*IF(FO$5=0,0,1)*IF(NewBusinessYear=1,0.5,1)*OFFSET(IFRS17_CF!FO69,0,-NewBusinessYear+1),0)</f>
        <v>0</v>
      </c>
      <c r="FP69" s="41">
        <f ca="1">IFERROR(Volume*IF(FP$5=0,0,1)*IF(NewBusinessYear=1,0.5,1)*OFFSET(IFRS17_CF!FP69,0,-NewBusinessYear+1),0)</f>
        <v>0</v>
      </c>
      <c r="FQ69" s="41">
        <f ca="1">IFERROR(Volume*IF(FQ$5=0,0,1)*IF(NewBusinessYear=1,0.5,1)*OFFSET(IFRS17_CF!FQ69,0,-NewBusinessYear+1),0)</f>
        <v>0</v>
      </c>
      <c r="FR69" s="41">
        <f ca="1">IFERROR(Volume*IF(FR$5=0,0,1)*IF(NewBusinessYear=1,0.5,1)*OFFSET(IFRS17_CF!FR69,0,-NewBusinessYear+1),0)</f>
        <v>0</v>
      </c>
      <c r="FS69" s="41">
        <f ca="1">IFERROR(Volume*IF(FS$5=0,0,1)*IF(NewBusinessYear=1,0.5,1)*OFFSET(IFRS17_CF!FS69,0,-NewBusinessYear+1),0)</f>
        <v>0</v>
      </c>
      <c r="FT69" s="41">
        <f ca="1">IFERROR(Volume*IF(FT$5=0,0,1)*IF(NewBusinessYear=1,0.5,1)*OFFSET(IFRS17_CF!FT69,0,-NewBusinessYear+1),0)</f>
        <v>0</v>
      </c>
      <c r="FU69" s="41">
        <f ca="1">IFERROR(Volume*IF(FU$5=0,0,1)*IF(NewBusinessYear=1,0.5,1)*OFFSET(IFRS17_CF!FU69,0,-NewBusinessYear+1),0)</f>
        <v>0</v>
      </c>
      <c r="FV69" s="41">
        <f ca="1">IFERROR(Volume*IF(FV$5=0,0,1)*IF(NewBusinessYear=1,0.5,1)*OFFSET(IFRS17_CF!FV69,0,-NewBusinessYear+1),0)</f>
        <v>0</v>
      </c>
      <c r="FW69" s="41">
        <f ca="1">IFERROR(Volume*IF(FW$5=0,0,1)*IF(NewBusinessYear=1,0.5,1)*OFFSET(IFRS17_CF!FW69,0,-NewBusinessYear+1),0)</f>
        <v>0</v>
      </c>
      <c r="FX69" s="41">
        <f ca="1">IFERROR(Volume*IF(FX$5=0,0,1)*IF(NewBusinessYear=1,0.5,1)*OFFSET(IFRS17_CF!FX69,0,-NewBusinessYear+1),0)</f>
        <v>0</v>
      </c>
      <c r="FY69" s="41">
        <f ca="1">IFERROR(Volume*IF(FY$5=0,0,1)*IF(NewBusinessYear=1,0.5,1)*OFFSET(IFRS17_CF!FY69,0,-NewBusinessYear+1),0)</f>
        <v>0</v>
      </c>
      <c r="FZ69" s="41">
        <f ca="1">IFERROR(Volume*IF(FZ$5=0,0,1)*IF(NewBusinessYear=1,0.5,1)*OFFSET(IFRS17_CF!FZ69,0,-NewBusinessYear+1),0)</f>
        <v>0</v>
      </c>
      <c r="GA69" s="41">
        <f ca="1">IFERROR(Volume*IF(GA$5=0,0,1)*IF(NewBusinessYear=1,0.5,1)*OFFSET(IFRS17_CF!GA69,0,-NewBusinessYear+1),0)</f>
        <v>0</v>
      </c>
      <c r="GB69" s="41">
        <f ca="1">IFERROR(Volume*IF(GB$5=0,0,1)*IF(NewBusinessYear=1,0.5,1)*OFFSET(IFRS17_CF!GB69,0,-NewBusinessYear+1),0)</f>
        <v>0</v>
      </c>
      <c r="GC69" s="41">
        <f ca="1">IFERROR(Volume*IF(GC$5=0,0,1)*IF(NewBusinessYear=1,0.5,1)*OFFSET(IFRS17_CF!GC69,0,-NewBusinessYear+1),0)</f>
        <v>0</v>
      </c>
      <c r="GD69" s="41">
        <f ca="1">IFERROR(Volume*IF(GD$5=0,0,1)*IF(NewBusinessYear=1,0.5,1)*OFFSET(IFRS17_CF!GD69,0,-NewBusinessYear+1),0)</f>
        <v>0</v>
      </c>
      <c r="GE69" s="41">
        <f ca="1">IFERROR(Volume*IF(GE$5=0,0,1)*IF(NewBusinessYear=1,0.5,1)*OFFSET(IFRS17_CF!GE69,0,-NewBusinessYear+1),0)</f>
        <v>0</v>
      </c>
      <c r="GF69" s="41">
        <f ca="1">IFERROR(Volume*IF(GF$5=0,0,1)*IF(NewBusinessYear=1,0.5,1)*OFFSET(IFRS17_CF!GF69,0,-NewBusinessYear+1),0)</f>
        <v>0</v>
      </c>
      <c r="GG69" s="41">
        <f ca="1">IFERROR(Volume*IF(GG$5=0,0,1)*IF(NewBusinessYear=1,0.5,1)*OFFSET(IFRS17_CF!GG69,0,-NewBusinessYear+1),0)</f>
        <v>0</v>
      </c>
      <c r="GH69" s="41">
        <f ca="1">IFERROR(Volume*IF(GH$5=0,0,1)*IF(NewBusinessYear=1,0.5,1)*OFFSET(IFRS17_CF!GH69,0,-NewBusinessYear+1),0)</f>
        <v>0</v>
      </c>
      <c r="GI69" s="41">
        <f ca="1">IFERROR(Volume*IF(GI$5=0,0,1)*IF(NewBusinessYear=1,0.5,1)*OFFSET(IFRS17_CF!GI69,0,-NewBusinessYear+1),0)</f>
        <v>0</v>
      </c>
      <c r="GJ69" s="41">
        <f ca="1">IFERROR(Volume*IF(GJ$5=0,0,1)*IF(NewBusinessYear=1,0.5,1)*OFFSET(IFRS17_CF!GJ69,0,-NewBusinessYear+1),0)</f>
        <v>0</v>
      </c>
    </row>
    <row r="71" spans="2:192" x14ac:dyDescent="0.3">
      <c r="C71" s="92" t="s">
        <v>483</v>
      </c>
    </row>
    <row r="72" spans="2:192" x14ac:dyDescent="0.3">
      <c r="C72" s="30" t="s">
        <v>478</v>
      </c>
      <c r="D72" s="38"/>
      <c r="E72" s="68"/>
      <c r="F72" s="38">
        <f ca="1">IFERROR(Volume*IF(F$5=0,0,1)*IF(NewBusinessYear=1,0.5,1)*OFFSET(IFRS17_CF!F72,0,-NewBusinessYear+1),0)</f>
        <v>0</v>
      </c>
      <c r="G72" s="38">
        <f ca="1">IFERROR(Volume*IF(G$5=0,0,1)*IF(NewBusinessYear=1,0.5,1)*OFFSET(IFRS17_CF!G72,0,-NewBusinessYear+1),0)</f>
        <v>0</v>
      </c>
      <c r="H72" s="38">
        <f ca="1">IFERROR(Volume*IF(H$5=0,0,1)*IF(NewBusinessYear=1,0.5,1)*OFFSET(IFRS17_CF!H72,0,-NewBusinessYear+1),0)</f>
        <v>0</v>
      </c>
      <c r="I72" s="38">
        <f ca="1">IFERROR(Volume*IF(I$5=0,0,1)*IF(NewBusinessYear=1,0.5,1)*OFFSET(IFRS17_CF!I72,0,-NewBusinessYear+1),0)</f>
        <v>0</v>
      </c>
      <c r="J72" s="38">
        <f ca="1">IFERROR(Volume*IF(J$5=0,0,1)*IF(NewBusinessYear=1,0.5,1)*OFFSET(IFRS17_CF!J72,0,-NewBusinessYear+1),0)</f>
        <v>0</v>
      </c>
      <c r="K72" s="38">
        <f ca="1">IFERROR(Volume*IF(K$5=0,0,1)*IF(NewBusinessYear=1,0.5,1)*OFFSET(IFRS17_CF!K72,0,-NewBusinessYear+1),0)</f>
        <v>0</v>
      </c>
      <c r="L72" s="38">
        <f ca="1">IFERROR(Volume*IF(L$5=0,0,1)*IF(NewBusinessYear=1,0.5,1)*OFFSET(IFRS17_CF!L72,0,-NewBusinessYear+1),0)</f>
        <v>0</v>
      </c>
      <c r="M72" s="38">
        <f ca="1">IFERROR(Volume*IF(M$5=0,0,1)*IF(NewBusinessYear=1,0.5,1)*OFFSET(IFRS17_CF!M72,0,-NewBusinessYear+1),0)</f>
        <v>0</v>
      </c>
      <c r="N72" s="38">
        <f ca="1">IFERROR(Volume*IF(N$5=0,0,1)*IF(NewBusinessYear=1,0.5,1)*OFFSET(IFRS17_CF!N72,0,-NewBusinessYear+1),0)</f>
        <v>0</v>
      </c>
      <c r="O72" s="38">
        <f ca="1">IFERROR(Volume*IF(O$5=0,0,1)*IF(NewBusinessYear=1,0.5,1)*OFFSET(IFRS17_CF!O72,0,-NewBusinessYear+1),0)</f>
        <v>0</v>
      </c>
      <c r="P72" s="38">
        <f ca="1">IFERROR(Volume*IF(P$5=0,0,1)*IF(NewBusinessYear=1,0.5,1)*OFFSET(IFRS17_CF!P72,0,-NewBusinessYear+1),0)</f>
        <v>131887.73857674637</v>
      </c>
      <c r="Q72" s="38">
        <f ca="1">IFERROR(Volume*IF(Q$5=0,0,1)*IF(NewBusinessYear=1,0.5,1)*OFFSET(IFRS17_CF!Q72,0,-NewBusinessYear+1),0)</f>
        <v>120736.99561636956</v>
      </c>
      <c r="R72" s="38">
        <f ca="1">IFERROR(Volume*IF(R$5=0,0,1)*IF(NewBusinessYear=1,0.5,1)*OFFSET(IFRS17_CF!R72,0,-NewBusinessYear+1),0)</f>
        <v>108519.03291157885</v>
      </c>
      <c r="S72" s="38">
        <f ca="1">IFERROR(Volume*IF(S$5=0,0,1)*IF(NewBusinessYear=1,0.5,1)*OFFSET(IFRS17_CF!S72,0,-NewBusinessYear+1),0)</f>
        <v>96081.3820749609</v>
      </c>
      <c r="T72" s="38">
        <f ca="1">IFERROR(Volume*IF(T$5=0,0,1)*IF(NewBusinessYear=1,0.5,1)*OFFSET(IFRS17_CF!T72,0,-NewBusinessYear+1),0)</f>
        <v>89067.673633331258</v>
      </c>
      <c r="U72" s="38">
        <f ca="1">IFERROR(Volume*IF(U$5=0,0,1)*IF(NewBusinessYear=1,0.5,1)*OFFSET(IFRS17_CF!U72,0,-NewBusinessYear+1),0)</f>
        <v>77982.599107524133</v>
      </c>
      <c r="V72" s="38">
        <f ca="1">IFERROR(Volume*IF(V$5=0,0,1)*IF(NewBusinessYear=1,0.5,1)*OFFSET(IFRS17_CF!V72,0,-NewBusinessYear+1),0)</f>
        <v>68023.134046670282</v>
      </c>
      <c r="W72" s="38">
        <f ca="1">IFERROR(Volume*IF(W$5=0,0,1)*IF(NewBusinessYear=1,0.5,1)*OFFSET(IFRS17_CF!W72,0,-NewBusinessYear+1),0)</f>
        <v>59323.922721038987</v>
      </c>
      <c r="X72" s="38">
        <f ca="1">IFERROR(Volume*IF(X$5=0,0,1)*IF(NewBusinessYear=1,0.5,1)*OFFSET(IFRS17_CF!X72,0,-NewBusinessYear+1),0)</f>
        <v>51972.50703312485</v>
      </c>
      <c r="Y72" s="38">
        <f ca="1">IFERROR(Volume*IF(Y$5=0,0,1)*IF(NewBusinessYear=1,0.5,1)*OFFSET(IFRS17_CF!Y72,0,-NewBusinessYear+1),0)</f>
        <v>44681.257507232287</v>
      </c>
      <c r="Z72" s="38">
        <f ca="1">IFERROR(Volume*IF(Z$5=0,0,1)*IF(NewBusinessYear=1,0.5,1)*OFFSET(IFRS17_CF!Z72,0,-NewBusinessYear+1),0)</f>
        <v>40097.975519205545</v>
      </c>
      <c r="AA72" s="38">
        <f ca="1">IFERROR(Volume*IF(AA$5=0,0,1)*IF(NewBusinessYear=1,0.5,1)*OFFSET(IFRS17_CF!AA72,0,-NewBusinessYear+1),0)</f>
        <v>37289.617858148449</v>
      </c>
      <c r="AB72" s="38">
        <f ca="1">IFERROR(Volume*IF(AB$5=0,0,1)*IF(NewBusinessYear=1,0.5,1)*OFFSET(IFRS17_CF!AB72,0,-NewBusinessYear+1),0)</f>
        <v>33647.333265188245</v>
      </c>
      <c r="AC72" s="38">
        <f ca="1">IFERROR(Volume*IF(AC$5=0,0,1)*IF(NewBusinessYear=1,0.5,1)*OFFSET(IFRS17_CF!AC72,0,-NewBusinessYear+1),0)</f>
        <v>29399.117645154045</v>
      </c>
      <c r="AD72" s="38">
        <f ca="1">IFERROR(Volume*IF(AD$5=0,0,1)*IF(NewBusinessYear=1,0.5,1)*OFFSET(IFRS17_CF!AD72,0,-NewBusinessYear+1),0)</f>
        <v>22138.365487237093</v>
      </c>
      <c r="AE72" s="38">
        <f ca="1">IFERROR(Volume*IF(AE$5=0,0,1)*IF(NewBusinessYear=1,0.5,1)*OFFSET(IFRS17_CF!AE72,0,-NewBusinessYear+1),0)</f>
        <v>17344.09826765069</v>
      </c>
      <c r="AF72" s="38">
        <f ca="1">IFERROR(Volume*IF(AF$5=0,0,1)*IF(NewBusinessYear=1,0.5,1)*OFFSET(IFRS17_CF!AF72,0,-NewBusinessYear+1),0)</f>
        <v>12786.282487270781</v>
      </c>
      <c r="AG72" s="38">
        <f ca="1">IFERROR(Volume*IF(AG$5=0,0,1)*IF(NewBusinessYear=1,0.5,1)*OFFSET(IFRS17_CF!AG72,0,-NewBusinessYear+1),0)</f>
        <v>8725.3480521057299</v>
      </c>
      <c r="AH72" s="38">
        <f ca="1">IFERROR(Volume*IF(AH$5=0,0,1)*IF(NewBusinessYear=1,0.5,1)*OFFSET(IFRS17_CF!AH72,0,-NewBusinessYear+1),0)</f>
        <v>5362.9953766353365</v>
      </c>
      <c r="AI72" s="38">
        <f ca="1">IFERROR(Volume*IF(AI$5=0,0,1)*IF(NewBusinessYear=1,0.5,1)*OFFSET(IFRS17_CF!AI72,0,-NewBusinessYear+1),0)</f>
        <v>2525.9848742822383</v>
      </c>
      <c r="AJ72" s="38">
        <f ca="1">IFERROR(Volume*IF(AJ$5=0,0,1)*IF(NewBusinessYear=1,0.5,1)*OFFSET(IFRS17_CF!AJ72,0,-NewBusinessYear+1),0)</f>
        <v>798.4622199014691</v>
      </c>
      <c r="AK72" s="38">
        <f ca="1">IFERROR(Volume*IF(AK$5=0,0,1)*IF(NewBusinessYear=1,0.5,1)*OFFSET(IFRS17_CF!AK72,0,-NewBusinessYear+1),0)</f>
        <v>-113.475671509783</v>
      </c>
      <c r="AL72" s="38">
        <f ca="1">IFERROR(Volume*IF(AL$5=0,0,1)*IF(NewBusinessYear=1,0.5,1)*OFFSET(IFRS17_CF!AL72,0,-NewBusinessYear+1),0)</f>
        <v>-491.06934470159723</v>
      </c>
      <c r="AM72" s="38">
        <f ca="1">IFERROR(Volume*IF(AM$5=0,0,1)*IF(NewBusinessYear=1,0.5,1)*OFFSET(IFRS17_CF!AM72,0,-NewBusinessYear+1),0)</f>
        <v>-564.77785266250999</v>
      </c>
      <c r="AN72" s="38">
        <f ca="1">IFERROR(Volume*IF(AN$5=0,0,1)*IF(NewBusinessYear=1,0.5,1)*OFFSET(IFRS17_CF!AN72,0,-NewBusinessYear+1),0)</f>
        <v>-416.95669082655797</v>
      </c>
      <c r="AO72" s="38">
        <f ca="1">IFERROR(Volume*IF(AO$5=0,0,1)*IF(NewBusinessYear=1,0.5,1)*OFFSET(IFRS17_CF!AO72,0,-NewBusinessYear+1),0)</f>
        <v>-2.6187766816748738E-10</v>
      </c>
      <c r="AP72" s="38">
        <f ca="1">IFERROR(Volume*IF(AP$5=0,0,1)*IF(NewBusinessYear=1,0.5,1)*OFFSET(IFRS17_CF!AP72,0,-NewBusinessYear+1),0)</f>
        <v>0</v>
      </c>
      <c r="AQ72" s="38">
        <f ca="1">IFERROR(Volume*IF(AQ$5=0,0,1)*IF(NewBusinessYear=1,0.5,1)*OFFSET(IFRS17_CF!AQ72,0,-NewBusinessYear+1),0)</f>
        <v>0</v>
      </c>
      <c r="AR72" s="38">
        <f ca="1">IFERROR(Volume*IF(AR$5=0,0,1)*IF(NewBusinessYear=1,0.5,1)*OFFSET(IFRS17_CF!AR72,0,-NewBusinessYear+1),0)</f>
        <v>0</v>
      </c>
      <c r="AS72" s="38">
        <f ca="1">IFERROR(Volume*IF(AS$5=0,0,1)*IF(NewBusinessYear=1,0.5,1)*OFFSET(IFRS17_CF!AS72,0,-NewBusinessYear+1),0)</f>
        <v>0</v>
      </c>
      <c r="AT72" s="38">
        <f ca="1">IFERROR(Volume*IF(AT$5=0,0,1)*IF(NewBusinessYear=1,0.5,1)*OFFSET(IFRS17_CF!AT72,0,-NewBusinessYear+1),0)</f>
        <v>0</v>
      </c>
      <c r="AU72" s="38">
        <f ca="1">IFERROR(Volume*IF(AU$5=0,0,1)*IF(NewBusinessYear=1,0.5,1)*OFFSET(IFRS17_CF!AU72,0,-NewBusinessYear+1),0)</f>
        <v>0</v>
      </c>
      <c r="AV72" s="38">
        <f ca="1">IFERROR(Volume*IF(AV$5=0,0,1)*IF(NewBusinessYear=1,0.5,1)*OFFSET(IFRS17_CF!AV72,0,-NewBusinessYear+1),0)</f>
        <v>0</v>
      </c>
      <c r="AW72" s="38">
        <f ca="1">IFERROR(Volume*IF(AW$5=0,0,1)*IF(NewBusinessYear=1,0.5,1)*OFFSET(IFRS17_CF!AW72,0,-NewBusinessYear+1),0)</f>
        <v>0</v>
      </c>
      <c r="AX72" s="38">
        <f ca="1">IFERROR(Volume*IF(AX$5=0,0,1)*IF(NewBusinessYear=1,0.5,1)*OFFSET(IFRS17_CF!AX72,0,-NewBusinessYear+1),0)</f>
        <v>0</v>
      </c>
      <c r="AY72" s="38">
        <f ca="1">IFERROR(Volume*IF(AY$5=0,0,1)*IF(NewBusinessYear=1,0.5,1)*OFFSET(IFRS17_CF!AY72,0,-NewBusinessYear+1),0)</f>
        <v>0</v>
      </c>
      <c r="AZ72" s="38">
        <f ca="1">IFERROR(Volume*IF(AZ$5=0,0,1)*IF(NewBusinessYear=1,0.5,1)*OFFSET(IFRS17_CF!AZ72,0,-NewBusinessYear+1),0)</f>
        <v>0</v>
      </c>
      <c r="BA72" s="38">
        <f ca="1">IFERROR(Volume*IF(BA$5=0,0,1)*IF(NewBusinessYear=1,0.5,1)*OFFSET(IFRS17_CF!BA72,0,-NewBusinessYear+1),0)</f>
        <v>0</v>
      </c>
      <c r="BB72" s="38">
        <f ca="1">IFERROR(Volume*IF(BB$5=0,0,1)*IF(NewBusinessYear=1,0.5,1)*OFFSET(IFRS17_CF!BB72,0,-NewBusinessYear+1),0)</f>
        <v>0</v>
      </c>
      <c r="BC72" s="38">
        <f ca="1">IFERROR(Volume*IF(BC$5=0,0,1)*IF(NewBusinessYear=1,0.5,1)*OFFSET(IFRS17_CF!BC72,0,-NewBusinessYear+1),0)</f>
        <v>0</v>
      </c>
      <c r="BD72" s="38">
        <f ca="1">IFERROR(Volume*IF(BD$5=0,0,1)*IF(NewBusinessYear=1,0.5,1)*OFFSET(IFRS17_CF!BD72,0,-NewBusinessYear+1),0)</f>
        <v>0</v>
      </c>
      <c r="BE72" s="38">
        <f ca="1">IFERROR(Volume*IF(BE$5=0,0,1)*IF(NewBusinessYear=1,0.5,1)*OFFSET(IFRS17_CF!BE72,0,-NewBusinessYear+1),0)</f>
        <v>0</v>
      </c>
      <c r="BF72" s="38">
        <f ca="1">IFERROR(Volume*IF(BF$5=0,0,1)*IF(NewBusinessYear=1,0.5,1)*OFFSET(IFRS17_CF!BF72,0,-NewBusinessYear+1),0)</f>
        <v>0</v>
      </c>
      <c r="BG72" s="38">
        <f ca="1">IFERROR(Volume*IF(BG$5=0,0,1)*IF(NewBusinessYear=1,0.5,1)*OFFSET(IFRS17_CF!BG72,0,-NewBusinessYear+1),0)</f>
        <v>0</v>
      </c>
      <c r="BH72" s="38">
        <f ca="1">IFERROR(Volume*IF(BH$5=0,0,1)*IF(NewBusinessYear=1,0.5,1)*OFFSET(IFRS17_CF!BH72,0,-NewBusinessYear+1),0)</f>
        <v>0</v>
      </c>
      <c r="BI72" s="38">
        <f ca="1">IFERROR(Volume*IF(BI$5=0,0,1)*IF(NewBusinessYear=1,0.5,1)*OFFSET(IFRS17_CF!BI72,0,-NewBusinessYear+1),0)</f>
        <v>0</v>
      </c>
      <c r="BJ72" s="38">
        <f ca="1">IFERROR(Volume*IF(BJ$5=0,0,1)*IF(NewBusinessYear=1,0.5,1)*OFFSET(IFRS17_CF!BJ72,0,-NewBusinessYear+1),0)</f>
        <v>0</v>
      </c>
      <c r="BK72" s="38">
        <f ca="1">IFERROR(Volume*IF(BK$5=0,0,1)*IF(NewBusinessYear=1,0.5,1)*OFFSET(IFRS17_CF!BK72,0,-NewBusinessYear+1),0)</f>
        <v>0</v>
      </c>
      <c r="BL72" s="38">
        <f ca="1">IFERROR(Volume*IF(BL$5=0,0,1)*IF(NewBusinessYear=1,0.5,1)*OFFSET(IFRS17_CF!BL72,0,-NewBusinessYear+1),0)</f>
        <v>0</v>
      </c>
      <c r="BM72" s="38">
        <f ca="1">IFERROR(Volume*IF(BM$5=0,0,1)*IF(NewBusinessYear=1,0.5,1)*OFFSET(IFRS17_CF!BM72,0,-NewBusinessYear+1),0)</f>
        <v>0</v>
      </c>
      <c r="BN72" s="38">
        <f ca="1">IFERROR(Volume*IF(BN$5=0,0,1)*IF(NewBusinessYear=1,0.5,1)*OFFSET(IFRS17_CF!BN72,0,-NewBusinessYear+1),0)</f>
        <v>0</v>
      </c>
      <c r="BO72" s="38">
        <f ca="1">IFERROR(Volume*IF(BO$5=0,0,1)*IF(NewBusinessYear=1,0.5,1)*OFFSET(IFRS17_CF!BO72,0,-NewBusinessYear+1),0)</f>
        <v>0</v>
      </c>
      <c r="BP72" s="38">
        <f ca="1">IFERROR(Volume*IF(BP$5=0,0,1)*IF(NewBusinessYear=1,0.5,1)*OFFSET(IFRS17_CF!BP72,0,-NewBusinessYear+1),0)</f>
        <v>0</v>
      </c>
      <c r="BQ72" s="38">
        <f ca="1">IFERROR(Volume*IF(BQ$5=0,0,1)*IF(NewBusinessYear=1,0.5,1)*OFFSET(IFRS17_CF!BQ72,0,-NewBusinessYear+1),0)</f>
        <v>0</v>
      </c>
      <c r="BR72" s="38">
        <f ca="1">IFERROR(Volume*IF(BR$5=0,0,1)*IF(NewBusinessYear=1,0.5,1)*OFFSET(IFRS17_CF!BR72,0,-NewBusinessYear+1),0)</f>
        <v>0</v>
      </c>
      <c r="BS72" s="38">
        <f ca="1">IFERROR(Volume*IF(BS$5=0,0,1)*IF(NewBusinessYear=1,0.5,1)*OFFSET(IFRS17_CF!BS72,0,-NewBusinessYear+1),0)</f>
        <v>0</v>
      </c>
      <c r="BT72" s="38">
        <f ca="1">IFERROR(Volume*IF(BT$5=0,0,1)*IF(NewBusinessYear=1,0.5,1)*OFFSET(IFRS17_CF!BT72,0,-NewBusinessYear+1),0)</f>
        <v>0</v>
      </c>
      <c r="BU72" s="38">
        <f ca="1">IFERROR(Volume*IF(BU$5=0,0,1)*IF(NewBusinessYear=1,0.5,1)*OFFSET(IFRS17_CF!BU72,0,-NewBusinessYear+1),0)</f>
        <v>0</v>
      </c>
      <c r="BV72" s="38">
        <f ca="1">IFERROR(Volume*IF(BV$5=0,0,1)*IF(NewBusinessYear=1,0.5,1)*OFFSET(IFRS17_CF!BV72,0,-NewBusinessYear+1),0)</f>
        <v>0</v>
      </c>
      <c r="BW72" s="38">
        <f ca="1">IFERROR(Volume*IF(BW$5=0,0,1)*IF(NewBusinessYear=1,0.5,1)*OFFSET(IFRS17_CF!BW72,0,-NewBusinessYear+1),0)</f>
        <v>0</v>
      </c>
      <c r="BX72" s="38">
        <f ca="1">IFERROR(Volume*IF(BX$5=0,0,1)*IF(NewBusinessYear=1,0.5,1)*OFFSET(IFRS17_CF!BX72,0,-NewBusinessYear+1),0)</f>
        <v>0</v>
      </c>
      <c r="BY72" s="38">
        <f ca="1">IFERROR(Volume*IF(BY$5=0,0,1)*IF(NewBusinessYear=1,0.5,1)*OFFSET(IFRS17_CF!BY72,0,-NewBusinessYear+1),0)</f>
        <v>0</v>
      </c>
      <c r="BZ72" s="38">
        <f ca="1">IFERROR(Volume*IF(BZ$5=0,0,1)*IF(NewBusinessYear=1,0.5,1)*OFFSET(IFRS17_CF!BZ72,0,-NewBusinessYear+1),0)</f>
        <v>0</v>
      </c>
      <c r="CA72" s="38">
        <f ca="1">IFERROR(Volume*IF(CA$5=0,0,1)*IF(NewBusinessYear=1,0.5,1)*OFFSET(IFRS17_CF!CA72,0,-NewBusinessYear+1),0)</f>
        <v>0</v>
      </c>
      <c r="CB72" s="38">
        <f ca="1">IFERROR(Volume*IF(CB$5=0,0,1)*IF(NewBusinessYear=1,0.5,1)*OFFSET(IFRS17_CF!CB72,0,-NewBusinessYear+1),0)</f>
        <v>0</v>
      </c>
      <c r="CC72" s="38">
        <f ca="1">IFERROR(Volume*IF(CC$5=0,0,1)*IF(NewBusinessYear=1,0.5,1)*OFFSET(IFRS17_CF!CC72,0,-NewBusinessYear+1),0)</f>
        <v>0</v>
      </c>
      <c r="CD72" s="38">
        <f ca="1">IFERROR(Volume*IF(CD$5=0,0,1)*IF(NewBusinessYear=1,0.5,1)*OFFSET(IFRS17_CF!CD72,0,-NewBusinessYear+1),0)</f>
        <v>0</v>
      </c>
      <c r="CE72" s="38">
        <f ca="1">IFERROR(Volume*IF(CE$5=0,0,1)*IF(NewBusinessYear=1,0.5,1)*OFFSET(IFRS17_CF!CE72,0,-NewBusinessYear+1),0)</f>
        <v>0</v>
      </c>
      <c r="CF72" s="38">
        <f ca="1">IFERROR(Volume*IF(CF$5=0,0,1)*IF(NewBusinessYear=1,0.5,1)*OFFSET(IFRS17_CF!CF72,0,-NewBusinessYear+1),0)</f>
        <v>0</v>
      </c>
      <c r="CG72" s="38">
        <f ca="1">IFERROR(Volume*IF(CG$5=0,0,1)*IF(NewBusinessYear=1,0.5,1)*OFFSET(IFRS17_CF!CG72,0,-NewBusinessYear+1),0)</f>
        <v>0</v>
      </c>
      <c r="CH72" s="38">
        <f ca="1">IFERROR(Volume*IF(CH$5=0,0,1)*IF(NewBusinessYear=1,0.5,1)*OFFSET(IFRS17_CF!CH72,0,-NewBusinessYear+1),0)</f>
        <v>0</v>
      </c>
      <c r="CI72" s="38">
        <f ca="1">IFERROR(Volume*IF(CI$5=0,0,1)*IF(NewBusinessYear=1,0.5,1)*OFFSET(IFRS17_CF!CI72,0,-NewBusinessYear+1),0)</f>
        <v>0</v>
      </c>
      <c r="CJ72" s="38">
        <f ca="1">IFERROR(Volume*IF(CJ$5=0,0,1)*IF(NewBusinessYear=1,0.5,1)*OFFSET(IFRS17_CF!CJ72,0,-NewBusinessYear+1),0)</f>
        <v>0</v>
      </c>
      <c r="CK72" s="38">
        <f ca="1">IFERROR(Volume*IF(CK$5=0,0,1)*IF(NewBusinessYear=1,0.5,1)*OFFSET(IFRS17_CF!CK72,0,-NewBusinessYear+1),0)</f>
        <v>0</v>
      </c>
      <c r="CL72" s="38">
        <f ca="1">IFERROR(Volume*IF(CL$5=0,0,1)*IF(NewBusinessYear=1,0.5,1)*OFFSET(IFRS17_CF!CL72,0,-NewBusinessYear+1),0)</f>
        <v>0</v>
      </c>
      <c r="CM72" s="38">
        <f ca="1">IFERROR(Volume*IF(CM$5=0,0,1)*IF(NewBusinessYear=1,0.5,1)*OFFSET(IFRS17_CF!CM72,0,-NewBusinessYear+1),0)</f>
        <v>0</v>
      </c>
      <c r="CN72" s="38">
        <f ca="1">IFERROR(Volume*IF(CN$5=0,0,1)*IF(NewBusinessYear=1,0.5,1)*OFFSET(IFRS17_CF!CN72,0,-NewBusinessYear+1),0)</f>
        <v>0</v>
      </c>
      <c r="CO72" s="38">
        <f ca="1">IFERROR(Volume*IF(CO$5=0,0,1)*IF(NewBusinessYear=1,0.5,1)*OFFSET(IFRS17_CF!CO72,0,-NewBusinessYear+1),0)</f>
        <v>0</v>
      </c>
      <c r="CP72" s="38">
        <f ca="1">IFERROR(Volume*IF(CP$5=0,0,1)*IF(NewBusinessYear=1,0.5,1)*OFFSET(IFRS17_CF!CP72,0,-NewBusinessYear+1),0)</f>
        <v>0</v>
      </c>
      <c r="CQ72" s="38">
        <f ca="1">IFERROR(Volume*IF(CQ$5=0,0,1)*IF(NewBusinessYear=1,0.5,1)*OFFSET(IFRS17_CF!CQ72,0,-NewBusinessYear+1),0)</f>
        <v>0</v>
      </c>
      <c r="CR72" s="38">
        <f ca="1">IFERROR(Volume*IF(CR$5=0,0,1)*IF(NewBusinessYear=1,0.5,1)*OFFSET(IFRS17_CF!CR72,0,-NewBusinessYear+1),0)</f>
        <v>0</v>
      </c>
      <c r="CS72" s="38">
        <f ca="1">IFERROR(Volume*IF(CS$5=0,0,1)*IF(NewBusinessYear=1,0.5,1)*OFFSET(IFRS17_CF!CS72,0,-NewBusinessYear+1),0)</f>
        <v>0</v>
      </c>
      <c r="CT72" s="38">
        <f ca="1">IFERROR(Volume*IF(CT$5=0,0,1)*IF(NewBusinessYear=1,0.5,1)*OFFSET(IFRS17_CF!CT72,0,-NewBusinessYear+1),0)</f>
        <v>0</v>
      </c>
      <c r="CU72" s="38">
        <f ca="1">IFERROR(Volume*IF(CU$5=0,0,1)*IF(NewBusinessYear=1,0.5,1)*OFFSET(IFRS17_CF!CU72,0,-NewBusinessYear+1),0)</f>
        <v>0</v>
      </c>
      <c r="CV72" s="38">
        <f ca="1">IFERROR(Volume*IF(CV$5=0,0,1)*IF(NewBusinessYear=1,0.5,1)*OFFSET(IFRS17_CF!CV72,0,-NewBusinessYear+1),0)</f>
        <v>0</v>
      </c>
      <c r="CW72" s="38">
        <f ca="1">IFERROR(Volume*IF(CW$5=0,0,1)*IF(NewBusinessYear=1,0.5,1)*OFFSET(IFRS17_CF!CW72,0,-NewBusinessYear+1),0)</f>
        <v>0</v>
      </c>
      <c r="CX72" s="38">
        <f ca="1">IFERROR(Volume*IF(CX$5=0,0,1)*IF(NewBusinessYear=1,0.5,1)*OFFSET(IFRS17_CF!CX72,0,-NewBusinessYear+1),0)</f>
        <v>0</v>
      </c>
      <c r="CY72" s="38">
        <f ca="1">IFERROR(Volume*IF(CY$5=0,0,1)*IF(NewBusinessYear=1,0.5,1)*OFFSET(IFRS17_CF!CY72,0,-NewBusinessYear+1),0)</f>
        <v>0</v>
      </c>
      <c r="CZ72" s="38">
        <f ca="1">IFERROR(Volume*IF(CZ$5=0,0,1)*IF(NewBusinessYear=1,0.5,1)*OFFSET(IFRS17_CF!CZ72,0,-NewBusinessYear+1),0)</f>
        <v>0</v>
      </c>
      <c r="DA72" s="38">
        <f ca="1">IFERROR(Volume*IF(DA$5=0,0,1)*IF(NewBusinessYear=1,0.5,1)*OFFSET(IFRS17_CF!DA72,0,-NewBusinessYear+1),0)</f>
        <v>0</v>
      </c>
      <c r="DB72" s="38">
        <f ca="1">IFERROR(Volume*IF(DB$5=0,0,1)*IF(NewBusinessYear=1,0.5,1)*OFFSET(IFRS17_CF!DB72,0,-NewBusinessYear+1),0)</f>
        <v>0</v>
      </c>
      <c r="DC72" s="38">
        <f ca="1">IFERROR(Volume*IF(DC$5=0,0,1)*IF(NewBusinessYear=1,0.5,1)*OFFSET(IFRS17_CF!DC72,0,-NewBusinessYear+1),0)</f>
        <v>0</v>
      </c>
      <c r="DD72" s="38">
        <f ca="1">IFERROR(Volume*IF(DD$5=0,0,1)*IF(NewBusinessYear=1,0.5,1)*OFFSET(IFRS17_CF!DD72,0,-NewBusinessYear+1),0)</f>
        <v>0</v>
      </c>
      <c r="DE72" s="38">
        <f ca="1">IFERROR(Volume*IF(DE$5=0,0,1)*IF(NewBusinessYear=1,0.5,1)*OFFSET(IFRS17_CF!DE72,0,-NewBusinessYear+1),0)</f>
        <v>0</v>
      </c>
      <c r="DF72" s="38">
        <f ca="1">IFERROR(Volume*IF(DF$5=0,0,1)*IF(NewBusinessYear=1,0.5,1)*OFFSET(IFRS17_CF!DF72,0,-NewBusinessYear+1),0)</f>
        <v>0</v>
      </c>
      <c r="DG72" s="38">
        <f ca="1">IFERROR(Volume*IF(DG$5=0,0,1)*IF(NewBusinessYear=1,0.5,1)*OFFSET(IFRS17_CF!DG72,0,-NewBusinessYear+1),0)</f>
        <v>0</v>
      </c>
      <c r="DH72" s="38">
        <f ca="1">IFERROR(Volume*IF(DH$5=0,0,1)*IF(NewBusinessYear=1,0.5,1)*OFFSET(IFRS17_CF!DH72,0,-NewBusinessYear+1),0)</f>
        <v>0</v>
      </c>
      <c r="DI72" s="38">
        <f ca="1">IFERROR(Volume*IF(DI$5=0,0,1)*IF(NewBusinessYear=1,0.5,1)*OFFSET(IFRS17_CF!DI72,0,-NewBusinessYear+1),0)</f>
        <v>0</v>
      </c>
      <c r="DJ72" s="38">
        <f ca="1">IFERROR(Volume*IF(DJ$5=0,0,1)*IF(NewBusinessYear=1,0.5,1)*OFFSET(IFRS17_CF!DJ72,0,-NewBusinessYear+1),0)</f>
        <v>0</v>
      </c>
      <c r="DK72" s="38">
        <f ca="1">IFERROR(Volume*IF(DK$5=0,0,1)*IF(NewBusinessYear=1,0.5,1)*OFFSET(IFRS17_CF!DK72,0,-NewBusinessYear+1),0)</f>
        <v>0</v>
      </c>
      <c r="DL72" s="38">
        <f ca="1">IFERROR(Volume*IF(DL$5=0,0,1)*IF(NewBusinessYear=1,0.5,1)*OFFSET(IFRS17_CF!DL72,0,-NewBusinessYear+1),0)</f>
        <v>0</v>
      </c>
      <c r="DM72" s="38">
        <f ca="1">IFERROR(Volume*IF(DM$5=0,0,1)*IF(NewBusinessYear=1,0.5,1)*OFFSET(IFRS17_CF!DM72,0,-NewBusinessYear+1),0)</f>
        <v>0</v>
      </c>
      <c r="DN72" s="38">
        <f ca="1">IFERROR(Volume*IF(DN$5=0,0,1)*IF(NewBusinessYear=1,0.5,1)*OFFSET(IFRS17_CF!DN72,0,-NewBusinessYear+1),0)</f>
        <v>0</v>
      </c>
      <c r="DO72" s="38">
        <f ca="1">IFERROR(Volume*IF(DO$5=0,0,1)*IF(NewBusinessYear=1,0.5,1)*OFFSET(IFRS17_CF!DO72,0,-NewBusinessYear+1),0)</f>
        <v>0</v>
      </c>
      <c r="DP72" s="38">
        <f ca="1">IFERROR(Volume*IF(DP$5=0,0,1)*IF(NewBusinessYear=1,0.5,1)*OFFSET(IFRS17_CF!DP72,0,-NewBusinessYear+1),0)</f>
        <v>0</v>
      </c>
      <c r="DQ72" s="38">
        <f ca="1">IFERROR(Volume*IF(DQ$5=0,0,1)*IF(NewBusinessYear=1,0.5,1)*OFFSET(IFRS17_CF!DQ72,0,-NewBusinessYear+1),0)</f>
        <v>0</v>
      </c>
      <c r="DR72" s="38">
        <f ca="1">IFERROR(Volume*IF(DR$5=0,0,1)*IF(NewBusinessYear=1,0.5,1)*OFFSET(IFRS17_CF!DR72,0,-NewBusinessYear+1),0)</f>
        <v>0</v>
      </c>
      <c r="DS72" s="38">
        <f ca="1">IFERROR(Volume*IF(DS$5=0,0,1)*IF(NewBusinessYear=1,0.5,1)*OFFSET(IFRS17_CF!DS72,0,-NewBusinessYear+1),0)</f>
        <v>0</v>
      </c>
      <c r="DT72" s="38">
        <f ca="1">IFERROR(Volume*IF(DT$5=0,0,1)*IF(NewBusinessYear=1,0.5,1)*OFFSET(IFRS17_CF!DT72,0,-NewBusinessYear+1),0)</f>
        <v>0</v>
      </c>
      <c r="DU72" s="38">
        <f ca="1">IFERROR(Volume*IF(DU$5=0,0,1)*IF(NewBusinessYear=1,0.5,1)*OFFSET(IFRS17_CF!DU72,0,-NewBusinessYear+1),0)</f>
        <v>0</v>
      </c>
      <c r="DV72" s="38">
        <f ca="1">IFERROR(Volume*IF(DV$5=0,0,1)*IF(NewBusinessYear=1,0.5,1)*OFFSET(IFRS17_CF!DV72,0,-NewBusinessYear+1),0)</f>
        <v>0</v>
      </c>
      <c r="DW72" s="38">
        <f ca="1">IFERROR(Volume*IF(DW$5=0,0,1)*IF(NewBusinessYear=1,0.5,1)*OFFSET(IFRS17_CF!DW72,0,-NewBusinessYear+1),0)</f>
        <v>0</v>
      </c>
      <c r="DX72" s="38">
        <f ca="1">IFERROR(Volume*IF(DX$5=0,0,1)*IF(NewBusinessYear=1,0.5,1)*OFFSET(IFRS17_CF!DX72,0,-NewBusinessYear+1),0)</f>
        <v>0</v>
      </c>
      <c r="DY72" s="38">
        <f ca="1">IFERROR(Volume*IF(DY$5=0,0,1)*IF(NewBusinessYear=1,0.5,1)*OFFSET(IFRS17_CF!DY72,0,-NewBusinessYear+1),0)</f>
        <v>0</v>
      </c>
      <c r="DZ72" s="38">
        <f ca="1">IFERROR(Volume*IF(DZ$5=0,0,1)*IF(NewBusinessYear=1,0.5,1)*OFFSET(IFRS17_CF!DZ72,0,-NewBusinessYear+1),0)</f>
        <v>0</v>
      </c>
      <c r="EA72" s="38">
        <f ca="1">IFERROR(Volume*IF(EA$5=0,0,1)*IF(NewBusinessYear=1,0.5,1)*OFFSET(IFRS17_CF!EA72,0,-NewBusinessYear+1),0)</f>
        <v>0</v>
      </c>
      <c r="EB72" s="38">
        <f ca="1">IFERROR(Volume*IF(EB$5=0,0,1)*IF(NewBusinessYear=1,0.5,1)*OFFSET(IFRS17_CF!EB72,0,-NewBusinessYear+1),0)</f>
        <v>0</v>
      </c>
      <c r="EC72" s="38">
        <f ca="1">IFERROR(Volume*IF(EC$5=0,0,1)*IF(NewBusinessYear=1,0.5,1)*OFFSET(IFRS17_CF!EC72,0,-NewBusinessYear+1),0)</f>
        <v>0</v>
      </c>
      <c r="ED72" s="38">
        <f ca="1">IFERROR(Volume*IF(ED$5=0,0,1)*IF(NewBusinessYear=1,0.5,1)*OFFSET(IFRS17_CF!ED72,0,-NewBusinessYear+1),0)</f>
        <v>0</v>
      </c>
      <c r="EE72" s="38">
        <f ca="1">IFERROR(Volume*IF(EE$5=0,0,1)*IF(NewBusinessYear=1,0.5,1)*OFFSET(IFRS17_CF!EE72,0,-NewBusinessYear+1),0)</f>
        <v>0</v>
      </c>
      <c r="EF72" s="38">
        <f ca="1">IFERROR(Volume*IF(EF$5=0,0,1)*IF(NewBusinessYear=1,0.5,1)*OFFSET(IFRS17_CF!EF72,0,-NewBusinessYear+1),0)</f>
        <v>0</v>
      </c>
      <c r="EG72" s="38">
        <f ca="1">IFERROR(Volume*IF(EG$5=0,0,1)*IF(NewBusinessYear=1,0.5,1)*OFFSET(IFRS17_CF!EG72,0,-NewBusinessYear+1),0)</f>
        <v>0</v>
      </c>
      <c r="EH72" s="38">
        <f ca="1">IFERROR(Volume*IF(EH$5=0,0,1)*IF(NewBusinessYear=1,0.5,1)*OFFSET(IFRS17_CF!EH72,0,-NewBusinessYear+1),0)</f>
        <v>0</v>
      </c>
      <c r="EI72" s="38">
        <f ca="1">IFERROR(Volume*IF(EI$5=0,0,1)*IF(NewBusinessYear=1,0.5,1)*OFFSET(IFRS17_CF!EI72,0,-NewBusinessYear+1),0)</f>
        <v>0</v>
      </c>
      <c r="EJ72" s="38">
        <f ca="1">IFERROR(Volume*IF(EJ$5=0,0,1)*IF(NewBusinessYear=1,0.5,1)*OFFSET(IFRS17_CF!EJ72,0,-NewBusinessYear+1),0)</f>
        <v>0</v>
      </c>
      <c r="EK72" s="38">
        <f ca="1">IFERROR(Volume*IF(EK$5=0,0,1)*IF(NewBusinessYear=1,0.5,1)*OFFSET(IFRS17_CF!EK72,0,-NewBusinessYear+1),0)</f>
        <v>0</v>
      </c>
      <c r="EL72" s="38">
        <f ca="1">IFERROR(Volume*IF(EL$5=0,0,1)*IF(NewBusinessYear=1,0.5,1)*OFFSET(IFRS17_CF!EL72,0,-NewBusinessYear+1),0)</f>
        <v>0</v>
      </c>
      <c r="EM72" s="38">
        <f ca="1">IFERROR(Volume*IF(EM$5=0,0,1)*IF(NewBusinessYear=1,0.5,1)*OFFSET(IFRS17_CF!EM72,0,-NewBusinessYear+1),0)</f>
        <v>0</v>
      </c>
      <c r="EN72" s="38">
        <f ca="1">IFERROR(Volume*IF(EN$5=0,0,1)*IF(NewBusinessYear=1,0.5,1)*OFFSET(IFRS17_CF!EN72,0,-NewBusinessYear+1),0)</f>
        <v>0</v>
      </c>
      <c r="EO72" s="38">
        <f ca="1">IFERROR(Volume*IF(EO$5=0,0,1)*IF(NewBusinessYear=1,0.5,1)*OFFSET(IFRS17_CF!EO72,0,-NewBusinessYear+1),0)</f>
        <v>0</v>
      </c>
      <c r="EP72" s="38">
        <f ca="1">IFERROR(Volume*IF(EP$5=0,0,1)*IF(NewBusinessYear=1,0.5,1)*OFFSET(IFRS17_CF!EP72,0,-NewBusinessYear+1),0)</f>
        <v>0</v>
      </c>
      <c r="EQ72" s="38">
        <f ca="1">IFERROR(Volume*IF(EQ$5=0,0,1)*IF(NewBusinessYear=1,0.5,1)*OFFSET(IFRS17_CF!EQ72,0,-NewBusinessYear+1),0)</f>
        <v>0</v>
      </c>
      <c r="ER72" s="38">
        <f ca="1">IFERROR(Volume*IF(ER$5=0,0,1)*IF(NewBusinessYear=1,0.5,1)*OFFSET(IFRS17_CF!ER72,0,-NewBusinessYear+1),0)</f>
        <v>0</v>
      </c>
      <c r="ES72" s="38">
        <f ca="1">IFERROR(Volume*IF(ES$5=0,0,1)*IF(NewBusinessYear=1,0.5,1)*OFFSET(IFRS17_CF!ES72,0,-NewBusinessYear+1),0)</f>
        <v>0</v>
      </c>
      <c r="ET72" s="38">
        <f ca="1">IFERROR(Volume*IF(ET$5=0,0,1)*IF(NewBusinessYear=1,0.5,1)*OFFSET(IFRS17_CF!ET72,0,-NewBusinessYear+1),0)</f>
        <v>0</v>
      </c>
      <c r="EU72" s="38">
        <f ca="1">IFERROR(Volume*IF(EU$5=0,0,1)*IF(NewBusinessYear=1,0.5,1)*OFFSET(IFRS17_CF!EU72,0,-NewBusinessYear+1),0)</f>
        <v>0</v>
      </c>
      <c r="EV72" s="38">
        <f ca="1">IFERROR(Volume*IF(EV$5=0,0,1)*IF(NewBusinessYear=1,0.5,1)*OFFSET(IFRS17_CF!EV72,0,-NewBusinessYear+1),0)</f>
        <v>0</v>
      </c>
      <c r="EW72" s="38">
        <f ca="1">IFERROR(Volume*IF(EW$5=0,0,1)*IF(NewBusinessYear=1,0.5,1)*OFFSET(IFRS17_CF!EW72,0,-NewBusinessYear+1),0)</f>
        <v>0</v>
      </c>
      <c r="EX72" s="38">
        <f ca="1">IFERROR(Volume*IF(EX$5=0,0,1)*IF(NewBusinessYear=1,0.5,1)*OFFSET(IFRS17_CF!EX72,0,-NewBusinessYear+1),0)</f>
        <v>0</v>
      </c>
      <c r="EY72" s="38">
        <f ca="1">IFERROR(Volume*IF(EY$5=0,0,1)*IF(NewBusinessYear=1,0.5,1)*OFFSET(IFRS17_CF!EY72,0,-NewBusinessYear+1),0)</f>
        <v>0</v>
      </c>
      <c r="EZ72" s="38">
        <f ca="1">IFERROR(Volume*IF(EZ$5=0,0,1)*IF(NewBusinessYear=1,0.5,1)*OFFSET(IFRS17_CF!EZ72,0,-NewBusinessYear+1),0)</f>
        <v>0</v>
      </c>
      <c r="FA72" s="38">
        <f ca="1">IFERROR(Volume*IF(FA$5=0,0,1)*IF(NewBusinessYear=1,0.5,1)*OFFSET(IFRS17_CF!FA72,0,-NewBusinessYear+1),0)</f>
        <v>0</v>
      </c>
      <c r="FB72" s="38">
        <f ca="1">IFERROR(Volume*IF(FB$5=0,0,1)*IF(NewBusinessYear=1,0.5,1)*OFFSET(IFRS17_CF!FB72,0,-NewBusinessYear+1),0)</f>
        <v>0</v>
      </c>
      <c r="FC72" s="38">
        <f ca="1">IFERROR(Volume*IF(FC$5=0,0,1)*IF(NewBusinessYear=1,0.5,1)*OFFSET(IFRS17_CF!FC72,0,-NewBusinessYear+1),0)</f>
        <v>0</v>
      </c>
      <c r="FD72" s="38">
        <f ca="1">IFERROR(Volume*IF(FD$5=0,0,1)*IF(NewBusinessYear=1,0.5,1)*OFFSET(IFRS17_CF!FD72,0,-NewBusinessYear+1),0)</f>
        <v>0</v>
      </c>
      <c r="FE72" s="38">
        <f ca="1">IFERROR(Volume*IF(FE$5=0,0,1)*IF(NewBusinessYear=1,0.5,1)*OFFSET(IFRS17_CF!FE72,0,-NewBusinessYear+1),0)</f>
        <v>0</v>
      </c>
      <c r="FF72" s="38">
        <f ca="1">IFERROR(Volume*IF(FF$5=0,0,1)*IF(NewBusinessYear=1,0.5,1)*OFFSET(IFRS17_CF!FF72,0,-NewBusinessYear+1),0)</f>
        <v>0</v>
      </c>
      <c r="FG72" s="38">
        <f ca="1">IFERROR(Volume*IF(FG$5=0,0,1)*IF(NewBusinessYear=1,0.5,1)*OFFSET(IFRS17_CF!FG72,0,-NewBusinessYear+1),0)</f>
        <v>0</v>
      </c>
      <c r="FH72" s="38">
        <f ca="1">IFERROR(Volume*IF(FH$5=0,0,1)*IF(NewBusinessYear=1,0.5,1)*OFFSET(IFRS17_CF!FH72,0,-NewBusinessYear+1),0)</f>
        <v>0</v>
      </c>
      <c r="FI72" s="38">
        <f ca="1">IFERROR(Volume*IF(FI$5=0,0,1)*IF(NewBusinessYear=1,0.5,1)*OFFSET(IFRS17_CF!FI72,0,-NewBusinessYear+1),0)</f>
        <v>0</v>
      </c>
      <c r="FJ72" s="38">
        <f ca="1">IFERROR(Volume*IF(FJ$5=0,0,1)*IF(NewBusinessYear=1,0.5,1)*OFFSET(IFRS17_CF!FJ72,0,-NewBusinessYear+1),0)</f>
        <v>0</v>
      </c>
      <c r="FK72" s="38">
        <f ca="1">IFERROR(Volume*IF(FK$5=0,0,1)*IF(NewBusinessYear=1,0.5,1)*OFFSET(IFRS17_CF!FK72,0,-NewBusinessYear+1),0)</f>
        <v>0</v>
      </c>
      <c r="FL72" s="38">
        <f ca="1">IFERROR(Volume*IF(FL$5=0,0,1)*IF(NewBusinessYear=1,0.5,1)*OFFSET(IFRS17_CF!FL72,0,-NewBusinessYear+1),0)</f>
        <v>0</v>
      </c>
      <c r="FM72" s="38">
        <f ca="1">IFERROR(Volume*IF(FM$5=0,0,1)*IF(NewBusinessYear=1,0.5,1)*OFFSET(IFRS17_CF!FM72,0,-NewBusinessYear+1),0)</f>
        <v>0</v>
      </c>
      <c r="FN72" s="38">
        <f ca="1">IFERROR(Volume*IF(FN$5=0,0,1)*IF(NewBusinessYear=1,0.5,1)*OFFSET(IFRS17_CF!FN72,0,-NewBusinessYear+1),0)</f>
        <v>0</v>
      </c>
      <c r="FO72" s="38">
        <f ca="1">IFERROR(Volume*IF(FO$5=0,0,1)*IF(NewBusinessYear=1,0.5,1)*OFFSET(IFRS17_CF!FO72,0,-NewBusinessYear+1),0)</f>
        <v>0</v>
      </c>
      <c r="FP72" s="38">
        <f ca="1">IFERROR(Volume*IF(FP$5=0,0,1)*IF(NewBusinessYear=1,0.5,1)*OFFSET(IFRS17_CF!FP72,0,-NewBusinessYear+1),0)</f>
        <v>0</v>
      </c>
      <c r="FQ72" s="38">
        <f ca="1">IFERROR(Volume*IF(FQ$5=0,0,1)*IF(NewBusinessYear=1,0.5,1)*OFFSET(IFRS17_CF!FQ72,0,-NewBusinessYear+1),0)</f>
        <v>0</v>
      </c>
      <c r="FR72" s="38">
        <f ca="1">IFERROR(Volume*IF(FR$5=0,0,1)*IF(NewBusinessYear=1,0.5,1)*OFFSET(IFRS17_CF!FR72,0,-NewBusinessYear+1),0)</f>
        <v>0</v>
      </c>
      <c r="FS72" s="38">
        <f ca="1">IFERROR(Volume*IF(FS$5=0,0,1)*IF(NewBusinessYear=1,0.5,1)*OFFSET(IFRS17_CF!FS72,0,-NewBusinessYear+1),0)</f>
        <v>0</v>
      </c>
      <c r="FT72" s="38">
        <f ca="1">IFERROR(Volume*IF(FT$5=0,0,1)*IF(NewBusinessYear=1,0.5,1)*OFFSET(IFRS17_CF!FT72,0,-NewBusinessYear+1),0)</f>
        <v>0</v>
      </c>
      <c r="FU72" s="38">
        <f ca="1">IFERROR(Volume*IF(FU$5=0,0,1)*IF(NewBusinessYear=1,0.5,1)*OFFSET(IFRS17_CF!FU72,0,-NewBusinessYear+1),0)</f>
        <v>0</v>
      </c>
      <c r="FV72" s="38">
        <f ca="1">IFERROR(Volume*IF(FV$5=0,0,1)*IF(NewBusinessYear=1,0.5,1)*OFFSET(IFRS17_CF!FV72,0,-NewBusinessYear+1),0)</f>
        <v>0</v>
      </c>
      <c r="FW72" s="38">
        <f ca="1">IFERROR(Volume*IF(FW$5=0,0,1)*IF(NewBusinessYear=1,0.5,1)*OFFSET(IFRS17_CF!FW72,0,-NewBusinessYear+1),0)</f>
        <v>0</v>
      </c>
      <c r="FX72" s="38">
        <f ca="1">IFERROR(Volume*IF(FX$5=0,0,1)*IF(NewBusinessYear=1,0.5,1)*OFFSET(IFRS17_CF!FX72,0,-NewBusinessYear+1),0)</f>
        <v>0</v>
      </c>
      <c r="FY72" s="38">
        <f ca="1">IFERROR(Volume*IF(FY$5=0,0,1)*IF(NewBusinessYear=1,0.5,1)*OFFSET(IFRS17_CF!FY72,0,-NewBusinessYear+1),0)</f>
        <v>0</v>
      </c>
      <c r="FZ72" s="38">
        <f ca="1">IFERROR(Volume*IF(FZ$5=0,0,1)*IF(NewBusinessYear=1,0.5,1)*OFFSET(IFRS17_CF!FZ72,0,-NewBusinessYear+1),0)</f>
        <v>0</v>
      </c>
      <c r="GA72" s="38">
        <f ca="1">IFERROR(Volume*IF(GA$5=0,0,1)*IF(NewBusinessYear=1,0.5,1)*OFFSET(IFRS17_CF!GA72,0,-NewBusinessYear+1),0)</f>
        <v>0</v>
      </c>
      <c r="GB72" s="38">
        <f ca="1">IFERROR(Volume*IF(GB$5=0,0,1)*IF(NewBusinessYear=1,0.5,1)*OFFSET(IFRS17_CF!GB72,0,-NewBusinessYear+1),0)</f>
        <v>0</v>
      </c>
      <c r="GC72" s="38">
        <f ca="1">IFERROR(Volume*IF(GC$5=0,0,1)*IF(NewBusinessYear=1,0.5,1)*OFFSET(IFRS17_CF!GC72,0,-NewBusinessYear+1),0)</f>
        <v>0</v>
      </c>
      <c r="GD72" s="38">
        <f ca="1">IFERROR(Volume*IF(GD$5=0,0,1)*IF(NewBusinessYear=1,0.5,1)*OFFSET(IFRS17_CF!GD72,0,-NewBusinessYear+1),0)</f>
        <v>0</v>
      </c>
      <c r="GE72" s="38">
        <f ca="1">IFERROR(Volume*IF(GE$5=0,0,1)*IF(NewBusinessYear=1,0.5,1)*OFFSET(IFRS17_CF!GE72,0,-NewBusinessYear+1),0)</f>
        <v>0</v>
      </c>
      <c r="GF72" s="38">
        <f ca="1">IFERROR(Volume*IF(GF$5=0,0,1)*IF(NewBusinessYear=1,0.5,1)*OFFSET(IFRS17_CF!GF72,0,-NewBusinessYear+1),0)</f>
        <v>0</v>
      </c>
      <c r="GG72" s="38">
        <f ca="1">IFERROR(Volume*IF(GG$5=0,0,1)*IF(NewBusinessYear=1,0.5,1)*OFFSET(IFRS17_CF!GG72,0,-NewBusinessYear+1),0)</f>
        <v>0</v>
      </c>
      <c r="GH72" s="38">
        <f ca="1">IFERROR(Volume*IF(GH$5=0,0,1)*IF(NewBusinessYear=1,0.5,1)*OFFSET(IFRS17_CF!GH72,0,-NewBusinessYear+1),0)</f>
        <v>0</v>
      </c>
      <c r="GI72" s="38">
        <f ca="1">IFERROR(Volume*IF(GI$5=0,0,1)*IF(NewBusinessYear=1,0.5,1)*OFFSET(IFRS17_CF!GI72,0,-NewBusinessYear+1),0)</f>
        <v>0</v>
      </c>
      <c r="GJ72" s="38">
        <f ca="1">IFERROR(Volume*IF(GJ$5=0,0,1)*IF(NewBusinessYear=1,0.5,1)*OFFSET(IFRS17_CF!GJ72,0,-NewBusinessYear+1),0)</f>
        <v>0</v>
      </c>
    </row>
    <row r="73" spans="2:192" x14ac:dyDescent="0.3">
      <c r="C73" s="31" t="s">
        <v>479</v>
      </c>
      <c r="F73" s="35">
        <f ca="1">IFERROR(Volume*IF(F$5=0,0,1)*IF(NewBusinessYear=1,0.5,1)*OFFSET(IFRS17_CF!F73,0,-NewBusinessYear+1),0)</f>
        <v>0</v>
      </c>
      <c r="G73" s="35">
        <f ca="1">IFERROR(Volume*IF(G$5=0,0,1)*IF(NewBusinessYear=1,0.5,1)*OFFSET(IFRS17_CF!G73,0,-NewBusinessYear+1),0)</f>
        <v>0</v>
      </c>
      <c r="H73" s="35">
        <f ca="1">IFERROR(Volume*IF(H$5=0,0,1)*IF(NewBusinessYear=1,0.5,1)*OFFSET(IFRS17_CF!H73,0,-NewBusinessYear+1),0)</f>
        <v>0</v>
      </c>
      <c r="I73" s="35">
        <f ca="1">IFERROR(Volume*IF(I$5=0,0,1)*IF(NewBusinessYear=1,0.5,1)*OFFSET(IFRS17_CF!I73,0,-NewBusinessYear+1),0)</f>
        <v>0</v>
      </c>
      <c r="J73" s="35">
        <f ca="1">IFERROR(Volume*IF(J$5=0,0,1)*IF(NewBusinessYear=1,0.5,1)*OFFSET(IFRS17_CF!J73,0,-NewBusinessYear+1),0)</f>
        <v>0</v>
      </c>
      <c r="K73" s="35">
        <f ca="1">IFERROR(Volume*IF(K$5=0,0,1)*IF(NewBusinessYear=1,0.5,1)*OFFSET(IFRS17_CF!K73,0,-NewBusinessYear+1),0)</f>
        <v>0</v>
      </c>
      <c r="L73" s="35">
        <f ca="1">IFERROR(Volume*IF(L$5=0,0,1)*IF(NewBusinessYear=1,0.5,1)*OFFSET(IFRS17_CF!L73,0,-NewBusinessYear+1),0)</f>
        <v>0</v>
      </c>
      <c r="M73" s="35">
        <f ca="1">IFERROR(Volume*IF(M$5=0,0,1)*IF(NewBusinessYear=1,0.5,1)*OFFSET(IFRS17_CF!M73,0,-NewBusinessYear+1),0)</f>
        <v>0</v>
      </c>
      <c r="N73" s="35">
        <f ca="1">IFERROR(Volume*IF(N$5=0,0,1)*IF(NewBusinessYear=1,0.5,1)*OFFSET(IFRS17_CF!N73,0,-NewBusinessYear+1),0)</f>
        <v>0</v>
      </c>
      <c r="O73" s="35">
        <f ca="1">IFERROR(Volume*IF(O$5=0,0,1)*IF(NewBusinessYear=1,0.5,1)*OFFSET(IFRS17_CF!O73,0,-NewBusinessYear+1),0)</f>
        <v>147187.75556872855</v>
      </c>
      <c r="P73" s="35">
        <f ca="1">IFERROR(Volume*IF(P$5=0,0,1)*IF(NewBusinessYear=1,0.5,1)*OFFSET(IFRS17_CF!P73,0,-NewBusinessYear+1),0)</f>
        <v>0</v>
      </c>
      <c r="Q73" s="35">
        <f ca="1">IFERROR(Volume*IF(Q$5=0,0,1)*IF(NewBusinessYear=1,0.5,1)*OFFSET(IFRS17_CF!Q73,0,-NewBusinessYear+1),0)</f>
        <v>0</v>
      </c>
      <c r="R73" s="35">
        <f ca="1">IFERROR(Volume*IF(R$5=0,0,1)*IF(NewBusinessYear=1,0.5,1)*OFFSET(IFRS17_CF!R73,0,-NewBusinessYear+1),0)</f>
        <v>0</v>
      </c>
      <c r="S73" s="35">
        <f ca="1">IFERROR(Volume*IF(S$5=0,0,1)*IF(NewBusinessYear=1,0.5,1)*OFFSET(IFRS17_CF!S73,0,-NewBusinessYear+1),0)</f>
        <v>0</v>
      </c>
      <c r="T73" s="35">
        <f ca="1">IFERROR(Volume*IF(T$5=0,0,1)*IF(NewBusinessYear=1,0.5,1)*OFFSET(IFRS17_CF!T73,0,-NewBusinessYear+1),0)</f>
        <v>0</v>
      </c>
      <c r="U73" s="35">
        <f ca="1">IFERROR(Volume*IF(U$5=0,0,1)*IF(NewBusinessYear=1,0.5,1)*OFFSET(IFRS17_CF!U73,0,-NewBusinessYear+1),0)</f>
        <v>0</v>
      </c>
      <c r="V73" s="35">
        <f ca="1">IFERROR(Volume*IF(V$5=0,0,1)*IF(NewBusinessYear=1,0.5,1)*OFFSET(IFRS17_CF!V73,0,-NewBusinessYear+1),0)</f>
        <v>0</v>
      </c>
      <c r="W73" s="35">
        <f ca="1">IFERROR(Volume*IF(W$5=0,0,1)*IF(NewBusinessYear=1,0.5,1)*OFFSET(IFRS17_CF!W73,0,-NewBusinessYear+1),0)</f>
        <v>0</v>
      </c>
      <c r="X73" s="35">
        <f ca="1">IFERROR(Volume*IF(X$5=0,0,1)*IF(NewBusinessYear=1,0.5,1)*OFFSET(IFRS17_CF!X73,0,-NewBusinessYear+1),0)</f>
        <v>0</v>
      </c>
      <c r="Y73" s="35">
        <f ca="1">IFERROR(Volume*IF(Y$5=0,0,1)*IF(NewBusinessYear=1,0.5,1)*OFFSET(IFRS17_CF!Y73,0,-NewBusinessYear+1),0)</f>
        <v>0</v>
      </c>
      <c r="Z73" s="35">
        <f ca="1">IFERROR(Volume*IF(Z$5=0,0,1)*IF(NewBusinessYear=1,0.5,1)*OFFSET(IFRS17_CF!Z73,0,-NewBusinessYear+1),0)</f>
        <v>0</v>
      </c>
      <c r="AA73" s="35">
        <f ca="1">IFERROR(Volume*IF(AA$5=0,0,1)*IF(NewBusinessYear=1,0.5,1)*OFFSET(IFRS17_CF!AA73,0,-NewBusinessYear+1),0)</f>
        <v>0</v>
      </c>
      <c r="AB73" s="35">
        <f ca="1">IFERROR(Volume*IF(AB$5=0,0,1)*IF(NewBusinessYear=1,0.5,1)*OFFSET(IFRS17_CF!AB73,0,-NewBusinessYear+1),0)</f>
        <v>0</v>
      </c>
      <c r="AC73" s="35">
        <f ca="1">IFERROR(Volume*IF(AC$5=0,0,1)*IF(NewBusinessYear=1,0.5,1)*OFFSET(IFRS17_CF!AC73,0,-NewBusinessYear+1),0)</f>
        <v>0</v>
      </c>
      <c r="AD73" s="35">
        <f ca="1">IFERROR(Volume*IF(AD$5=0,0,1)*IF(NewBusinessYear=1,0.5,1)*OFFSET(IFRS17_CF!AD73,0,-NewBusinessYear+1),0)</f>
        <v>0</v>
      </c>
      <c r="AE73" s="35">
        <f ca="1">IFERROR(Volume*IF(AE$5=0,0,1)*IF(NewBusinessYear=1,0.5,1)*OFFSET(IFRS17_CF!AE73,0,-NewBusinessYear+1),0)</f>
        <v>0</v>
      </c>
      <c r="AF73" s="35">
        <f ca="1">IFERROR(Volume*IF(AF$5=0,0,1)*IF(NewBusinessYear=1,0.5,1)*OFFSET(IFRS17_CF!AF73,0,-NewBusinessYear+1),0)</f>
        <v>0</v>
      </c>
      <c r="AG73" s="35">
        <f ca="1">IFERROR(Volume*IF(AG$5=0,0,1)*IF(NewBusinessYear=1,0.5,1)*OFFSET(IFRS17_CF!AG73,0,-NewBusinessYear+1),0)</f>
        <v>0</v>
      </c>
      <c r="AH73" s="35">
        <f ca="1">IFERROR(Volume*IF(AH$5=0,0,1)*IF(NewBusinessYear=1,0.5,1)*OFFSET(IFRS17_CF!AH73,0,-NewBusinessYear+1),0)</f>
        <v>0</v>
      </c>
      <c r="AI73" s="35">
        <f ca="1">IFERROR(Volume*IF(AI$5=0,0,1)*IF(NewBusinessYear=1,0.5,1)*OFFSET(IFRS17_CF!AI73,0,-NewBusinessYear+1),0)</f>
        <v>0</v>
      </c>
      <c r="AJ73" s="35">
        <f ca="1">IFERROR(Volume*IF(AJ$5=0,0,1)*IF(NewBusinessYear=1,0.5,1)*OFFSET(IFRS17_CF!AJ73,0,-NewBusinessYear+1),0)</f>
        <v>0</v>
      </c>
      <c r="AK73" s="35">
        <f ca="1">IFERROR(Volume*IF(AK$5=0,0,1)*IF(NewBusinessYear=1,0.5,1)*OFFSET(IFRS17_CF!AK73,0,-NewBusinessYear+1),0)</f>
        <v>0</v>
      </c>
      <c r="AL73" s="35">
        <f ca="1">IFERROR(Volume*IF(AL$5=0,0,1)*IF(NewBusinessYear=1,0.5,1)*OFFSET(IFRS17_CF!AL73,0,-NewBusinessYear+1),0)</f>
        <v>0</v>
      </c>
      <c r="AM73" s="35">
        <f ca="1">IFERROR(Volume*IF(AM$5=0,0,1)*IF(NewBusinessYear=1,0.5,1)*OFFSET(IFRS17_CF!AM73,0,-NewBusinessYear+1),0)</f>
        <v>0</v>
      </c>
      <c r="AN73" s="35">
        <f ca="1">IFERROR(Volume*IF(AN$5=0,0,1)*IF(NewBusinessYear=1,0.5,1)*OFFSET(IFRS17_CF!AN73,0,-NewBusinessYear+1),0)</f>
        <v>0</v>
      </c>
      <c r="AO73" s="35">
        <f ca="1">IFERROR(Volume*IF(AO$5=0,0,1)*IF(NewBusinessYear=1,0.5,1)*OFFSET(IFRS17_CF!AO73,0,-NewBusinessYear+1),0)</f>
        <v>0</v>
      </c>
      <c r="AP73" s="35">
        <f ca="1">IFERROR(Volume*IF(AP$5=0,0,1)*IF(NewBusinessYear=1,0.5,1)*OFFSET(IFRS17_CF!AP73,0,-NewBusinessYear+1),0)</f>
        <v>0</v>
      </c>
      <c r="AQ73" s="35">
        <f ca="1">IFERROR(Volume*IF(AQ$5=0,0,1)*IF(NewBusinessYear=1,0.5,1)*OFFSET(IFRS17_CF!AQ73,0,-NewBusinessYear+1),0)</f>
        <v>0</v>
      </c>
      <c r="AR73" s="35">
        <f ca="1">IFERROR(Volume*IF(AR$5=0,0,1)*IF(NewBusinessYear=1,0.5,1)*OFFSET(IFRS17_CF!AR73,0,-NewBusinessYear+1),0)</f>
        <v>0</v>
      </c>
      <c r="AS73" s="35">
        <f ca="1">IFERROR(Volume*IF(AS$5=0,0,1)*IF(NewBusinessYear=1,0.5,1)*OFFSET(IFRS17_CF!AS73,0,-NewBusinessYear+1),0)</f>
        <v>0</v>
      </c>
      <c r="AT73" s="35">
        <f ca="1">IFERROR(Volume*IF(AT$5=0,0,1)*IF(NewBusinessYear=1,0.5,1)*OFFSET(IFRS17_CF!AT73,0,-NewBusinessYear+1),0)</f>
        <v>0</v>
      </c>
      <c r="AU73" s="35">
        <f ca="1">IFERROR(Volume*IF(AU$5=0,0,1)*IF(NewBusinessYear=1,0.5,1)*OFFSET(IFRS17_CF!AU73,0,-NewBusinessYear+1),0)</f>
        <v>0</v>
      </c>
      <c r="AV73" s="35">
        <f ca="1">IFERROR(Volume*IF(AV$5=0,0,1)*IF(NewBusinessYear=1,0.5,1)*OFFSET(IFRS17_CF!AV73,0,-NewBusinessYear+1),0)</f>
        <v>0</v>
      </c>
      <c r="AW73" s="35">
        <f ca="1">IFERROR(Volume*IF(AW$5=0,0,1)*IF(NewBusinessYear=1,0.5,1)*OFFSET(IFRS17_CF!AW73,0,-NewBusinessYear+1),0)</f>
        <v>0</v>
      </c>
      <c r="AX73" s="35">
        <f ca="1">IFERROR(Volume*IF(AX$5=0,0,1)*IF(NewBusinessYear=1,0.5,1)*OFFSET(IFRS17_CF!AX73,0,-NewBusinessYear+1),0)</f>
        <v>0</v>
      </c>
      <c r="AY73" s="35">
        <f ca="1">IFERROR(Volume*IF(AY$5=0,0,1)*IF(NewBusinessYear=1,0.5,1)*OFFSET(IFRS17_CF!AY73,0,-NewBusinessYear+1),0)</f>
        <v>0</v>
      </c>
      <c r="AZ73" s="35">
        <f ca="1">IFERROR(Volume*IF(AZ$5=0,0,1)*IF(NewBusinessYear=1,0.5,1)*OFFSET(IFRS17_CF!AZ73,0,-NewBusinessYear+1),0)</f>
        <v>0</v>
      </c>
      <c r="BA73" s="35">
        <f ca="1">IFERROR(Volume*IF(BA$5=0,0,1)*IF(NewBusinessYear=1,0.5,1)*OFFSET(IFRS17_CF!BA73,0,-NewBusinessYear+1),0)</f>
        <v>0</v>
      </c>
      <c r="BB73" s="35">
        <f ca="1">IFERROR(Volume*IF(BB$5=0,0,1)*IF(NewBusinessYear=1,0.5,1)*OFFSET(IFRS17_CF!BB73,0,-NewBusinessYear+1),0)</f>
        <v>0</v>
      </c>
      <c r="BC73" s="35">
        <f ca="1">IFERROR(Volume*IF(BC$5=0,0,1)*IF(NewBusinessYear=1,0.5,1)*OFFSET(IFRS17_CF!BC73,0,-NewBusinessYear+1),0)</f>
        <v>0</v>
      </c>
      <c r="BD73" s="35">
        <f ca="1">IFERROR(Volume*IF(BD$5=0,0,1)*IF(NewBusinessYear=1,0.5,1)*OFFSET(IFRS17_CF!BD73,0,-NewBusinessYear+1),0)</f>
        <v>0</v>
      </c>
      <c r="BE73" s="35">
        <f ca="1">IFERROR(Volume*IF(BE$5=0,0,1)*IF(NewBusinessYear=1,0.5,1)*OFFSET(IFRS17_CF!BE73,0,-NewBusinessYear+1),0)</f>
        <v>0</v>
      </c>
      <c r="BF73" s="35">
        <f ca="1">IFERROR(Volume*IF(BF$5=0,0,1)*IF(NewBusinessYear=1,0.5,1)*OFFSET(IFRS17_CF!BF73,0,-NewBusinessYear+1),0)</f>
        <v>0</v>
      </c>
      <c r="BG73" s="35">
        <f ca="1">IFERROR(Volume*IF(BG$5=0,0,1)*IF(NewBusinessYear=1,0.5,1)*OFFSET(IFRS17_CF!BG73,0,-NewBusinessYear+1),0)</f>
        <v>0</v>
      </c>
      <c r="BH73" s="35">
        <f ca="1">IFERROR(Volume*IF(BH$5=0,0,1)*IF(NewBusinessYear=1,0.5,1)*OFFSET(IFRS17_CF!BH73,0,-NewBusinessYear+1),0)</f>
        <v>0</v>
      </c>
      <c r="BI73" s="35">
        <f ca="1">IFERROR(Volume*IF(BI$5=0,0,1)*IF(NewBusinessYear=1,0.5,1)*OFFSET(IFRS17_CF!BI73,0,-NewBusinessYear+1),0)</f>
        <v>0</v>
      </c>
      <c r="BJ73" s="35">
        <f ca="1">IFERROR(Volume*IF(BJ$5=0,0,1)*IF(NewBusinessYear=1,0.5,1)*OFFSET(IFRS17_CF!BJ73,0,-NewBusinessYear+1),0)</f>
        <v>0</v>
      </c>
      <c r="BK73" s="35">
        <f ca="1">IFERROR(Volume*IF(BK$5=0,0,1)*IF(NewBusinessYear=1,0.5,1)*OFFSET(IFRS17_CF!BK73,0,-NewBusinessYear+1),0)</f>
        <v>0</v>
      </c>
      <c r="BL73" s="35">
        <f ca="1">IFERROR(Volume*IF(BL$5=0,0,1)*IF(NewBusinessYear=1,0.5,1)*OFFSET(IFRS17_CF!BL73,0,-NewBusinessYear+1),0)</f>
        <v>0</v>
      </c>
      <c r="BM73" s="35">
        <f ca="1">IFERROR(Volume*IF(BM$5=0,0,1)*IF(NewBusinessYear=1,0.5,1)*OFFSET(IFRS17_CF!BM73,0,-NewBusinessYear+1),0)</f>
        <v>0</v>
      </c>
      <c r="BN73" s="35">
        <f ca="1">IFERROR(Volume*IF(BN$5=0,0,1)*IF(NewBusinessYear=1,0.5,1)*OFFSET(IFRS17_CF!BN73,0,-NewBusinessYear+1),0)</f>
        <v>0</v>
      </c>
      <c r="BO73" s="35">
        <f ca="1">IFERROR(Volume*IF(BO$5=0,0,1)*IF(NewBusinessYear=1,0.5,1)*OFFSET(IFRS17_CF!BO73,0,-NewBusinessYear+1),0)</f>
        <v>0</v>
      </c>
      <c r="BP73" s="35">
        <f ca="1">IFERROR(Volume*IF(BP$5=0,0,1)*IF(NewBusinessYear=1,0.5,1)*OFFSET(IFRS17_CF!BP73,0,-NewBusinessYear+1),0)</f>
        <v>0</v>
      </c>
      <c r="BQ73" s="35">
        <f ca="1">IFERROR(Volume*IF(BQ$5=0,0,1)*IF(NewBusinessYear=1,0.5,1)*OFFSET(IFRS17_CF!BQ73,0,-NewBusinessYear+1),0)</f>
        <v>0</v>
      </c>
      <c r="BR73" s="35">
        <f ca="1">IFERROR(Volume*IF(BR$5=0,0,1)*IF(NewBusinessYear=1,0.5,1)*OFFSET(IFRS17_CF!BR73,0,-NewBusinessYear+1),0)</f>
        <v>0</v>
      </c>
      <c r="BS73" s="35">
        <f ca="1">IFERROR(Volume*IF(BS$5=0,0,1)*IF(NewBusinessYear=1,0.5,1)*OFFSET(IFRS17_CF!BS73,0,-NewBusinessYear+1),0)</f>
        <v>0</v>
      </c>
      <c r="BT73" s="35">
        <f ca="1">IFERROR(Volume*IF(BT$5=0,0,1)*IF(NewBusinessYear=1,0.5,1)*OFFSET(IFRS17_CF!BT73,0,-NewBusinessYear+1),0)</f>
        <v>0</v>
      </c>
      <c r="BU73" s="35">
        <f ca="1">IFERROR(Volume*IF(BU$5=0,0,1)*IF(NewBusinessYear=1,0.5,1)*OFFSET(IFRS17_CF!BU73,0,-NewBusinessYear+1),0)</f>
        <v>0</v>
      </c>
      <c r="BV73" s="35">
        <f ca="1">IFERROR(Volume*IF(BV$5=0,0,1)*IF(NewBusinessYear=1,0.5,1)*OFFSET(IFRS17_CF!BV73,0,-NewBusinessYear+1),0)</f>
        <v>0</v>
      </c>
      <c r="BW73" s="35">
        <f ca="1">IFERROR(Volume*IF(BW$5=0,0,1)*IF(NewBusinessYear=1,0.5,1)*OFFSET(IFRS17_CF!BW73,0,-NewBusinessYear+1),0)</f>
        <v>0</v>
      </c>
      <c r="BX73" s="35">
        <f ca="1">IFERROR(Volume*IF(BX$5=0,0,1)*IF(NewBusinessYear=1,0.5,1)*OFFSET(IFRS17_CF!BX73,0,-NewBusinessYear+1),0)</f>
        <v>0</v>
      </c>
      <c r="BY73" s="35">
        <f ca="1">IFERROR(Volume*IF(BY$5=0,0,1)*IF(NewBusinessYear=1,0.5,1)*OFFSET(IFRS17_CF!BY73,0,-NewBusinessYear+1),0)</f>
        <v>0</v>
      </c>
      <c r="BZ73" s="35">
        <f ca="1">IFERROR(Volume*IF(BZ$5=0,0,1)*IF(NewBusinessYear=1,0.5,1)*OFFSET(IFRS17_CF!BZ73,0,-NewBusinessYear+1),0)</f>
        <v>0</v>
      </c>
      <c r="CA73" s="35">
        <f ca="1">IFERROR(Volume*IF(CA$5=0,0,1)*IF(NewBusinessYear=1,0.5,1)*OFFSET(IFRS17_CF!CA73,0,-NewBusinessYear+1),0)</f>
        <v>0</v>
      </c>
      <c r="CB73" s="35">
        <f ca="1">IFERROR(Volume*IF(CB$5=0,0,1)*IF(NewBusinessYear=1,0.5,1)*OFFSET(IFRS17_CF!CB73,0,-NewBusinessYear+1),0)</f>
        <v>0</v>
      </c>
      <c r="CC73" s="35">
        <f ca="1">IFERROR(Volume*IF(CC$5=0,0,1)*IF(NewBusinessYear=1,0.5,1)*OFFSET(IFRS17_CF!CC73,0,-NewBusinessYear+1),0)</f>
        <v>0</v>
      </c>
      <c r="CD73" s="35">
        <f ca="1">IFERROR(Volume*IF(CD$5=0,0,1)*IF(NewBusinessYear=1,0.5,1)*OFFSET(IFRS17_CF!CD73,0,-NewBusinessYear+1),0)</f>
        <v>0</v>
      </c>
      <c r="CE73" s="35">
        <f ca="1">IFERROR(Volume*IF(CE$5=0,0,1)*IF(NewBusinessYear=1,0.5,1)*OFFSET(IFRS17_CF!CE73,0,-NewBusinessYear+1),0)</f>
        <v>0</v>
      </c>
      <c r="CF73" s="35">
        <f ca="1">IFERROR(Volume*IF(CF$5=0,0,1)*IF(NewBusinessYear=1,0.5,1)*OFFSET(IFRS17_CF!CF73,0,-NewBusinessYear+1),0)</f>
        <v>0</v>
      </c>
      <c r="CG73" s="35">
        <f ca="1">IFERROR(Volume*IF(CG$5=0,0,1)*IF(NewBusinessYear=1,0.5,1)*OFFSET(IFRS17_CF!CG73,0,-NewBusinessYear+1),0)</f>
        <v>0</v>
      </c>
      <c r="CH73" s="35">
        <f ca="1">IFERROR(Volume*IF(CH$5=0,0,1)*IF(NewBusinessYear=1,0.5,1)*OFFSET(IFRS17_CF!CH73,0,-NewBusinessYear+1),0)</f>
        <v>0</v>
      </c>
      <c r="CI73" s="35">
        <f ca="1">IFERROR(Volume*IF(CI$5=0,0,1)*IF(NewBusinessYear=1,0.5,1)*OFFSET(IFRS17_CF!CI73,0,-NewBusinessYear+1),0)</f>
        <v>0</v>
      </c>
      <c r="CJ73" s="35">
        <f ca="1">IFERROR(Volume*IF(CJ$5=0,0,1)*IF(NewBusinessYear=1,0.5,1)*OFFSET(IFRS17_CF!CJ73,0,-NewBusinessYear+1),0)</f>
        <v>0</v>
      </c>
      <c r="CK73" s="35">
        <f ca="1">IFERROR(Volume*IF(CK$5=0,0,1)*IF(NewBusinessYear=1,0.5,1)*OFFSET(IFRS17_CF!CK73,0,-NewBusinessYear+1),0)</f>
        <v>0</v>
      </c>
      <c r="CL73" s="35">
        <f ca="1">IFERROR(Volume*IF(CL$5=0,0,1)*IF(NewBusinessYear=1,0.5,1)*OFFSET(IFRS17_CF!CL73,0,-NewBusinessYear+1),0)</f>
        <v>0</v>
      </c>
      <c r="CM73" s="35">
        <f ca="1">IFERROR(Volume*IF(CM$5=0,0,1)*IF(NewBusinessYear=1,0.5,1)*OFFSET(IFRS17_CF!CM73,0,-NewBusinessYear+1),0)</f>
        <v>0</v>
      </c>
      <c r="CN73" s="35">
        <f ca="1">IFERROR(Volume*IF(CN$5=0,0,1)*IF(NewBusinessYear=1,0.5,1)*OFFSET(IFRS17_CF!CN73,0,-NewBusinessYear+1),0)</f>
        <v>0</v>
      </c>
      <c r="CO73" s="35">
        <f ca="1">IFERROR(Volume*IF(CO$5=0,0,1)*IF(NewBusinessYear=1,0.5,1)*OFFSET(IFRS17_CF!CO73,0,-NewBusinessYear+1),0)</f>
        <v>0</v>
      </c>
      <c r="CP73" s="35">
        <f ca="1">IFERROR(Volume*IF(CP$5=0,0,1)*IF(NewBusinessYear=1,0.5,1)*OFFSET(IFRS17_CF!CP73,0,-NewBusinessYear+1),0)</f>
        <v>0</v>
      </c>
      <c r="CQ73" s="35">
        <f ca="1">IFERROR(Volume*IF(CQ$5=0,0,1)*IF(NewBusinessYear=1,0.5,1)*OFFSET(IFRS17_CF!CQ73,0,-NewBusinessYear+1),0)</f>
        <v>0</v>
      </c>
      <c r="CR73" s="35">
        <f ca="1">IFERROR(Volume*IF(CR$5=0,0,1)*IF(NewBusinessYear=1,0.5,1)*OFFSET(IFRS17_CF!CR73,0,-NewBusinessYear+1),0)</f>
        <v>0</v>
      </c>
      <c r="CS73" s="35">
        <f ca="1">IFERROR(Volume*IF(CS$5=0,0,1)*IF(NewBusinessYear=1,0.5,1)*OFFSET(IFRS17_CF!CS73,0,-NewBusinessYear+1),0)</f>
        <v>0</v>
      </c>
      <c r="CT73" s="35">
        <f ca="1">IFERROR(Volume*IF(CT$5=0,0,1)*IF(NewBusinessYear=1,0.5,1)*OFFSET(IFRS17_CF!CT73,0,-NewBusinessYear+1),0)</f>
        <v>0</v>
      </c>
      <c r="CU73" s="35">
        <f ca="1">IFERROR(Volume*IF(CU$5=0,0,1)*IF(NewBusinessYear=1,0.5,1)*OFFSET(IFRS17_CF!CU73,0,-NewBusinessYear+1),0)</f>
        <v>0</v>
      </c>
      <c r="CV73" s="35">
        <f ca="1">IFERROR(Volume*IF(CV$5=0,0,1)*IF(NewBusinessYear=1,0.5,1)*OFFSET(IFRS17_CF!CV73,0,-NewBusinessYear+1),0)</f>
        <v>0</v>
      </c>
      <c r="CW73" s="35">
        <f ca="1">IFERROR(Volume*IF(CW$5=0,0,1)*IF(NewBusinessYear=1,0.5,1)*OFFSET(IFRS17_CF!CW73,0,-NewBusinessYear+1),0)</f>
        <v>0</v>
      </c>
      <c r="CX73" s="35">
        <f ca="1">IFERROR(Volume*IF(CX$5=0,0,1)*IF(NewBusinessYear=1,0.5,1)*OFFSET(IFRS17_CF!CX73,0,-NewBusinessYear+1),0)</f>
        <v>0</v>
      </c>
      <c r="CY73" s="35">
        <f ca="1">IFERROR(Volume*IF(CY$5=0,0,1)*IF(NewBusinessYear=1,0.5,1)*OFFSET(IFRS17_CF!CY73,0,-NewBusinessYear+1),0)</f>
        <v>0</v>
      </c>
      <c r="CZ73" s="35">
        <f ca="1">IFERROR(Volume*IF(CZ$5=0,0,1)*IF(NewBusinessYear=1,0.5,1)*OFFSET(IFRS17_CF!CZ73,0,-NewBusinessYear+1),0)</f>
        <v>0</v>
      </c>
      <c r="DA73" s="35">
        <f ca="1">IFERROR(Volume*IF(DA$5=0,0,1)*IF(NewBusinessYear=1,0.5,1)*OFFSET(IFRS17_CF!DA73,0,-NewBusinessYear+1),0)</f>
        <v>0</v>
      </c>
      <c r="DB73" s="35">
        <f ca="1">IFERROR(Volume*IF(DB$5=0,0,1)*IF(NewBusinessYear=1,0.5,1)*OFFSET(IFRS17_CF!DB73,0,-NewBusinessYear+1),0)</f>
        <v>0</v>
      </c>
      <c r="DC73" s="35">
        <f ca="1">IFERROR(Volume*IF(DC$5=0,0,1)*IF(NewBusinessYear=1,0.5,1)*OFFSET(IFRS17_CF!DC73,0,-NewBusinessYear+1),0)</f>
        <v>0</v>
      </c>
      <c r="DD73" s="35">
        <f ca="1">IFERROR(Volume*IF(DD$5=0,0,1)*IF(NewBusinessYear=1,0.5,1)*OFFSET(IFRS17_CF!DD73,0,-NewBusinessYear+1),0)</f>
        <v>0</v>
      </c>
      <c r="DE73" s="35">
        <f ca="1">IFERROR(Volume*IF(DE$5=0,0,1)*IF(NewBusinessYear=1,0.5,1)*OFFSET(IFRS17_CF!DE73,0,-NewBusinessYear+1),0)</f>
        <v>0</v>
      </c>
      <c r="DF73" s="35">
        <f ca="1">IFERROR(Volume*IF(DF$5=0,0,1)*IF(NewBusinessYear=1,0.5,1)*OFFSET(IFRS17_CF!DF73,0,-NewBusinessYear+1),0)</f>
        <v>0</v>
      </c>
      <c r="DG73" s="35">
        <f ca="1">IFERROR(Volume*IF(DG$5=0,0,1)*IF(NewBusinessYear=1,0.5,1)*OFFSET(IFRS17_CF!DG73,0,-NewBusinessYear+1),0)</f>
        <v>0</v>
      </c>
      <c r="DH73" s="35">
        <f ca="1">IFERROR(Volume*IF(DH$5=0,0,1)*IF(NewBusinessYear=1,0.5,1)*OFFSET(IFRS17_CF!DH73,0,-NewBusinessYear+1),0)</f>
        <v>0</v>
      </c>
      <c r="DI73" s="35">
        <f ca="1">IFERROR(Volume*IF(DI$5=0,0,1)*IF(NewBusinessYear=1,0.5,1)*OFFSET(IFRS17_CF!DI73,0,-NewBusinessYear+1),0)</f>
        <v>0</v>
      </c>
      <c r="DJ73" s="35">
        <f ca="1">IFERROR(Volume*IF(DJ$5=0,0,1)*IF(NewBusinessYear=1,0.5,1)*OFFSET(IFRS17_CF!DJ73,0,-NewBusinessYear+1),0)</f>
        <v>0</v>
      </c>
      <c r="DK73" s="35">
        <f ca="1">IFERROR(Volume*IF(DK$5=0,0,1)*IF(NewBusinessYear=1,0.5,1)*OFFSET(IFRS17_CF!DK73,0,-NewBusinessYear+1),0)</f>
        <v>0</v>
      </c>
      <c r="DL73" s="35">
        <f ca="1">IFERROR(Volume*IF(DL$5=0,0,1)*IF(NewBusinessYear=1,0.5,1)*OFFSET(IFRS17_CF!DL73,0,-NewBusinessYear+1),0)</f>
        <v>0</v>
      </c>
      <c r="DM73" s="35">
        <f ca="1">IFERROR(Volume*IF(DM$5=0,0,1)*IF(NewBusinessYear=1,0.5,1)*OFFSET(IFRS17_CF!DM73,0,-NewBusinessYear+1),0)</f>
        <v>0</v>
      </c>
      <c r="DN73" s="35">
        <f ca="1">IFERROR(Volume*IF(DN$5=0,0,1)*IF(NewBusinessYear=1,0.5,1)*OFFSET(IFRS17_CF!DN73,0,-NewBusinessYear+1),0)</f>
        <v>0</v>
      </c>
      <c r="DO73" s="35">
        <f ca="1">IFERROR(Volume*IF(DO$5=0,0,1)*IF(NewBusinessYear=1,0.5,1)*OFFSET(IFRS17_CF!DO73,0,-NewBusinessYear+1),0)</f>
        <v>0</v>
      </c>
      <c r="DP73" s="35">
        <f ca="1">IFERROR(Volume*IF(DP$5=0,0,1)*IF(NewBusinessYear=1,0.5,1)*OFFSET(IFRS17_CF!DP73,0,-NewBusinessYear+1),0)</f>
        <v>0</v>
      </c>
      <c r="DQ73" s="35">
        <f ca="1">IFERROR(Volume*IF(DQ$5=0,0,1)*IF(NewBusinessYear=1,0.5,1)*OFFSET(IFRS17_CF!DQ73,0,-NewBusinessYear+1),0)</f>
        <v>0</v>
      </c>
      <c r="DR73" s="35">
        <f ca="1">IFERROR(Volume*IF(DR$5=0,0,1)*IF(NewBusinessYear=1,0.5,1)*OFFSET(IFRS17_CF!DR73,0,-NewBusinessYear+1),0)</f>
        <v>0</v>
      </c>
      <c r="DS73" s="35">
        <f ca="1">IFERROR(Volume*IF(DS$5=0,0,1)*IF(NewBusinessYear=1,0.5,1)*OFFSET(IFRS17_CF!DS73,0,-NewBusinessYear+1),0)</f>
        <v>0</v>
      </c>
      <c r="DT73" s="35">
        <f ca="1">IFERROR(Volume*IF(DT$5=0,0,1)*IF(NewBusinessYear=1,0.5,1)*OFFSET(IFRS17_CF!DT73,0,-NewBusinessYear+1),0)</f>
        <v>0</v>
      </c>
      <c r="DU73" s="35">
        <f ca="1">IFERROR(Volume*IF(DU$5=0,0,1)*IF(NewBusinessYear=1,0.5,1)*OFFSET(IFRS17_CF!DU73,0,-NewBusinessYear+1),0)</f>
        <v>0</v>
      </c>
      <c r="DV73" s="35">
        <f ca="1">IFERROR(Volume*IF(DV$5=0,0,1)*IF(NewBusinessYear=1,0.5,1)*OFFSET(IFRS17_CF!DV73,0,-NewBusinessYear+1),0)</f>
        <v>0</v>
      </c>
      <c r="DW73" s="35">
        <f ca="1">IFERROR(Volume*IF(DW$5=0,0,1)*IF(NewBusinessYear=1,0.5,1)*OFFSET(IFRS17_CF!DW73,0,-NewBusinessYear+1),0)</f>
        <v>0</v>
      </c>
      <c r="DX73" s="35">
        <f ca="1">IFERROR(Volume*IF(DX$5=0,0,1)*IF(NewBusinessYear=1,0.5,1)*OFFSET(IFRS17_CF!DX73,0,-NewBusinessYear+1),0)</f>
        <v>0</v>
      </c>
      <c r="DY73" s="35">
        <f ca="1">IFERROR(Volume*IF(DY$5=0,0,1)*IF(NewBusinessYear=1,0.5,1)*OFFSET(IFRS17_CF!DY73,0,-NewBusinessYear+1),0)</f>
        <v>0</v>
      </c>
      <c r="DZ73" s="35">
        <f ca="1">IFERROR(Volume*IF(DZ$5=0,0,1)*IF(NewBusinessYear=1,0.5,1)*OFFSET(IFRS17_CF!DZ73,0,-NewBusinessYear+1),0)</f>
        <v>0</v>
      </c>
      <c r="EA73" s="35">
        <f ca="1">IFERROR(Volume*IF(EA$5=0,0,1)*IF(NewBusinessYear=1,0.5,1)*OFFSET(IFRS17_CF!EA73,0,-NewBusinessYear+1),0)</f>
        <v>0</v>
      </c>
      <c r="EB73" s="35">
        <f ca="1">IFERROR(Volume*IF(EB$5=0,0,1)*IF(NewBusinessYear=1,0.5,1)*OFFSET(IFRS17_CF!EB73,0,-NewBusinessYear+1),0)</f>
        <v>0</v>
      </c>
      <c r="EC73" s="35">
        <f ca="1">IFERROR(Volume*IF(EC$5=0,0,1)*IF(NewBusinessYear=1,0.5,1)*OFFSET(IFRS17_CF!EC73,0,-NewBusinessYear+1),0)</f>
        <v>0</v>
      </c>
      <c r="ED73" s="35">
        <f ca="1">IFERROR(Volume*IF(ED$5=0,0,1)*IF(NewBusinessYear=1,0.5,1)*OFFSET(IFRS17_CF!ED73,0,-NewBusinessYear+1),0)</f>
        <v>0</v>
      </c>
      <c r="EE73" s="35">
        <f ca="1">IFERROR(Volume*IF(EE$5=0,0,1)*IF(NewBusinessYear=1,0.5,1)*OFFSET(IFRS17_CF!EE73,0,-NewBusinessYear+1),0)</f>
        <v>0</v>
      </c>
      <c r="EF73" s="35">
        <f ca="1">IFERROR(Volume*IF(EF$5=0,0,1)*IF(NewBusinessYear=1,0.5,1)*OFFSET(IFRS17_CF!EF73,0,-NewBusinessYear+1),0)</f>
        <v>0</v>
      </c>
      <c r="EG73" s="35">
        <f ca="1">IFERROR(Volume*IF(EG$5=0,0,1)*IF(NewBusinessYear=1,0.5,1)*OFFSET(IFRS17_CF!EG73,0,-NewBusinessYear+1),0)</f>
        <v>0</v>
      </c>
      <c r="EH73" s="35">
        <f ca="1">IFERROR(Volume*IF(EH$5=0,0,1)*IF(NewBusinessYear=1,0.5,1)*OFFSET(IFRS17_CF!EH73,0,-NewBusinessYear+1),0)</f>
        <v>0</v>
      </c>
      <c r="EI73" s="35">
        <f ca="1">IFERROR(Volume*IF(EI$5=0,0,1)*IF(NewBusinessYear=1,0.5,1)*OFFSET(IFRS17_CF!EI73,0,-NewBusinessYear+1),0)</f>
        <v>0</v>
      </c>
      <c r="EJ73" s="35">
        <f ca="1">IFERROR(Volume*IF(EJ$5=0,0,1)*IF(NewBusinessYear=1,0.5,1)*OFFSET(IFRS17_CF!EJ73,0,-NewBusinessYear+1),0)</f>
        <v>0</v>
      </c>
      <c r="EK73" s="35">
        <f ca="1">IFERROR(Volume*IF(EK$5=0,0,1)*IF(NewBusinessYear=1,0.5,1)*OFFSET(IFRS17_CF!EK73,0,-NewBusinessYear+1),0)</f>
        <v>0</v>
      </c>
      <c r="EL73" s="35">
        <f ca="1">IFERROR(Volume*IF(EL$5=0,0,1)*IF(NewBusinessYear=1,0.5,1)*OFFSET(IFRS17_CF!EL73,0,-NewBusinessYear+1),0)</f>
        <v>0</v>
      </c>
      <c r="EM73" s="35">
        <f ca="1">IFERROR(Volume*IF(EM$5=0,0,1)*IF(NewBusinessYear=1,0.5,1)*OFFSET(IFRS17_CF!EM73,0,-NewBusinessYear+1),0)</f>
        <v>0</v>
      </c>
      <c r="EN73" s="35">
        <f ca="1">IFERROR(Volume*IF(EN$5=0,0,1)*IF(NewBusinessYear=1,0.5,1)*OFFSET(IFRS17_CF!EN73,0,-NewBusinessYear+1),0)</f>
        <v>0</v>
      </c>
      <c r="EO73" s="35">
        <f ca="1">IFERROR(Volume*IF(EO$5=0,0,1)*IF(NewBusinessYear=1,0.5,1)*OFFSET(IFRS17_CF!EO73,0,-NewBusinessYear+1),0)</f>
        <v>0</v>
      </c>
      <c r="EP73" s="35">
        <f ca="1">IFERROR(Volume*IF(EP$5=0,0,1)*IF(NewBusinessYear=1,0.5,1)*OFFSET(IFRS17_CF!EP73,0,-NewBusinessYear+1),0)</f>
        <v>0</v>
      </c>
      <c r="EQ73" s="35">
        <f ca="1">IFERROR(Volume*IF(EQ$5=0,0,1)*IF(NewBusinessYear=1,0.5,1)*OFFSET(IFRS17_CF!EQ73,0,-NewBusinessYear+1),0)</f>
        <v>0</v>
      </c>
      <c r="ER73" s="35">
        <f ca="1">IFERROR(Volume*IF(ER$5=0,0,1)*IF(NewBusinessYear=1,0.5,1)*OFFSET(IFRS17_CF!ER73,0,-NewBusinessYear+1),0)</f>
        <v>0</v>
      </c>
      <c r="ES73" s="35">
        <f ca="1">IFERROR(Volume*IF(ES$5=0,0,1)*IF(NewBusinessYear=1,0.5,1)*OFFSET(IFRS17_CF!ES73,0,-NewBusinessYear+1),0)</f>
        <v>0</v>
      </c>
      <c r="ET73" s="35">
        <f ca="1">IFERROR(Volume*IF(ET$5=0,0,1)*IF(NewBusinessYear=1,0.5,1)*OFFSET(IFRS17_CF!ET73,0,-NewBusinessYear+1),0)</f>
        <v>0</v>
      </c>
      <c r="EU73" s="35">
        <f ca="1">IFERROR(Volume*IF(EU$5=0,0,1)*IF(NewBusinessYear=1,0.5,1)*OFFSET(IFRS17_CF!EU73,0,-NewBusinessYear+1),0)</f>
        <v>0</v>
      </c>
      <c r="EV73" s="35">
        <f ca="1">IFERROR(Volume*IF(EV$5=0,0,1)*IF(NewBusinessYear=1,0.5,1)*OFFSET(IFRS17_CF!EV73,0,-NewBusinessYear+1),0)</f>
        <v>0</v>
      </c>
      <c r="EW73" s="35">
        <f ca="1">IFERROR(Volume*IF(EW$5=0,0,1)*IF(NewBusinessYear=1,0.5,1)*OFFSET(IFRS17_CF!EW73,0,-NewBusinessYear+1),0)</f>
        <v>0</v>
      </c>
      <c r="EX73" s="35">
        <f ca="1">IFERROR(Volume*IF(EX$5=0,0,1)*IF(NewBusinessYear=1,0.5,1)*OFFSET(IFRS17_CF!EX73,0,-NewBusinessYear+1),0)</f>
        <v>0</v>
      </c>
      <c r="EY73" s="35">
        <f ca="1">IFERROR(Volume*IF(EY$5=0,0,1)*IF(NewBusinessYear=1,0.5,1)*OFFSET(IFRS17_CF!EY73,0,-NewBusinessYear+1),0)</f>
        <v>0</v>
      </c>
      <c r="EZ73" s="35">
        <f ca="1">IFERROR(Volume*IF(EZ$5=0,0,1)*IF(NewBusinessYear=1,0.5,1)*OFFSET(IFRS17_CF!EZ73,0,-NewBusinessYear+1),0)</f>
        <v>0</v>
      </c>
      <c r="FA73" s="35">
        <f ca="1">IFERROR(Volume*IF(FA$5=0,0,1)*IF(NewBusinessYear=1,0.5,1)*OFFSET(IFRS17_CF!FA73,0,-NewBusinessYear+1),0)</f>
        <v>0</v>
      </c>
      <c r="FB73" s="35">
        <f ca="1">IFERROR(Volume*IF(FB$5=0,0,1)*IF(NewBusinessYear=1,0.5,1)*OFFSET(IFRS17_CF!FB73,0,-NewBusinessYear+1),0)</f>
        <v>0</v>
      </c>
      <c r="FC73" s="35">
        <f ca="1">IFERROR(Volume*IF(FC$5=0,0,1)*IF(NewBusinessYear=1,0.5,1)*OFFSET(IFRS17_CF!FC73,0,-NewBusinessYear+1),0)</f>
        <v>0</v>
      </c>
      <c r="FD73" s="35">
        <f ca="1">IFERROR(Volume*IF(FD$5=0,0,1)*IF(NewBusinessYear=1,0.5,1)*OFFSET(IFRS17_CF!FD73,0,-NewBusinessYear+1),0)</f>
        <v>0</v>
      </c>
      <c r="FE73" s="35">
        <f ca="1">IFERROR(Volume*IF(FE$5=0,0,1)*IF(NewBusinessYear=1,0.5,1)*OFFSET(IFRS17_CF!FE73,0,-NewBusinessYear+1),0)</f>
        <v>0</v>
      </c>
      <c r="FF73" s="35">
        <f ca="1">IFERROR(Volume*IF(FF$5=0,0,1)*IF(NewBusinessYear=1,0.5,1)*OFFSET(IFRS17_CF!FF73,0,-NewBusinessYear+1),0)</f>
        <v>0</v>
      </c>
      <c r="FG73" s="35">
        <f ca="1">IFERROR(Volume*IF(FG$5=0,0,1)*IF(NewBusinessYear=1,0.5,1)*OFFSET(IFRS17_CF!FG73,0,-NewBusinessYear+1),0)</f>
        <v>0</v>
      </c>
      <c r="FH73" s="35">
        <f ca="1">IFERROR(Volume*IF(FH$5=0,0,1)*IF(NewBusinessYear=1,0.5,1)*OFFSET(IFRS17_CF!FH73,0,-NewBusinessYear+1),0)</f>
        <v>0</v>
      </c>
      <c r="FI73" s="35">
        <f ca="1">IFERROR(Volume*IF(FI$5=0,0,1)*IF(NewBusinessYear=1,0.5,1)*OFFSET(IFRS17_CF!FI73,0,-NewBusinessYear+1),0)</f>
        <v>0</v>
      </c>
      <c r="FJ73" s="35">
        <f ca="1">IFERROR(Volume*IF(FJ$5=0,0,1)*IF(NewBusinessYear=1,0.5,1)*OFFSET(IFRS17_CF!FJ73,0,-NewBusinessYear+1),0)</f>
        <v>0</v>
      </c>
      <c r="FK73" s="35">
        <f ca="1">IFERROR(Volume*IF(FK$5=0,0,1)*IF(NewBusinessYear=1,0.5,1)*OFFSET(IFRS17_CF!FK73,0,-NewBusinessYear+1),0)</f>
        <v>0</v>
      </c>
      <c r="FL73" s="35">
        <f ca="1">IFERROR(Volume*IF(FL$5=0,0,1)*IF(NewBusinessYear=1,0.5,1)*OFFSET(IFRS17_CF!FL73,0,-NewBusinessYear+1),0)</f>
        <v>0</v>
      </c>
      <c r="FM73" s="35">
        <f ca="1">IFERROR(Volume*IF(FM$5=0,0,1)*IF(NewBusinessYear=1,0.5,1)*OFFSET(IFRS17_CF!FM73,0,-NewBusinessYear+1),0)</f>
        <v>0</v>
      </c>
      <c r="FN73" s="35">
        <f ca="1">IFERROR(Volume*IF(FN$5=0,0,1)*IF(NewBusinessYear=1,0.5,1)*OFFSET(IFRS17_CF!FN73,0,-NewBusinessYear+1),0)</f>
        <v>0</v>
      </c>
      <c r="FO73" s="35">
        <f ca="1">IFERROR(Volume*IF(FO$5=0,0,1)*IF(NewBusinessYear=1,0.5,1)*OFFSET(IFRS17_CF!FO73,0,-NewBusinessYear+1),0)</f>
        <v>0</v>
      </c>
      <c r="FP73" s="35">
        <f ca="1">IFERROR(Volume*IF(FP$5=0,0,1)*IF(NewBusinessYear=1,0.5,1)*OFFSET(IFRS17_CF!FP73,0,-NewBusinessYear+1),0)</f>
        <v>0</v>
      </c>
      <c r="FQ73" s="35">
        <f ca="1">IFERROR(Volume*IF(FQ$5=0,0,1)*IF(NewBusinessYear=1,0.5,1)*OFFSET(IFRS17_CF!FQ73,0,-NewBusinessYear+1),0)</f>
        <v>0</v>
      </c>
      <c r="FR73" s="35">
        <f ca="1">IFERROR(Volume*IF(FR$5=0,0,1)*IF(NewBusinessYear=1,0.5,1)*OFFSET(IFRS17_CF!FR73,0,-NewBusinessYear+1),0)</f>
        <v>0</v>
      </c>
      <c r="FS73" s="35">
        <f ca="1">IFERROR(Volume*IF(FS$5=0,0,1)*IF(NewBusinessYear=1,0.5,1)*OFFSET(IFRS17_CF!FS73,0,-NewBusinessYear+1),0)</f>
        <v>0</v>
      </c>
      <c r="FT73" s="35">
        <f ca="1">IFERROR(Volume*IF(FT$5=0,0,1)*IF(NewBusinessYear=1,0.5,1)*OFFSET(IFRS17_CF!FT73,0,-NewBusinessYear+1),0)</f>
        <v>0</v>
      </c>
      <c r="FU73" s="35">
        <f ca="1">IFERROR(Volume*IF(FU$5=0,0,1)*IF(NewBusinessYear=1,0.5,1)*OFFSET(IFRS17_CF!FU73,0,-NewBusinessYear+1),0)</f>
        <v>0</v>
      </c>
      <c r="FV73" s="35">
        <f ca="1">IFERROR(Volume*IF(FV$5=0,0,1)*IF(NewBusinessYear=1,0.5,1)*OFFSET(IFRS17_CF!FV73,0,-NewBusinessYear+1),0)</f>
        <v>0</v>
      </c>
      <c r="FW73" s="35">
        <f ca="1">IFERROR(Volume*IF(FW$5=0,0,1)*IF(NewBusinessYear=1,0.5,1)*OFFSET(IFRS17_CF!FW73,0,-NewBusinessYear+1),0)</f>
        <v>0</v>
      </c>
      <c r="FX73" s="35">
        <f ca="1">IFERROR(Volume*IF(FX$5=0,0,1)*IF(NewBusinessYear=1,0.5,1)*OFFSET(IFRS17_CF!FX73,0,-NewBusinessYear+1),0)</f>
        <v>0</v>
      </c>
      <c r="FY73" s="35">
        <f ca="1">IFERROR(Volume*IF(FY$5=0,0,1)*IF(NewBusinessYear=1,0.5,1)*OFFSET(IFRS17_CF!FY73,0,-NewBusinessYear+1),0)</f>
        <v>0</v>
      </c>
      <c r="FZ73" s="35">
        <f ca="1">IFERROR(Volume*IF(FZ$5=0,0,1)*IF(NewBusinessYear=1,0.5,1)*OFFSET(IFRS17_CF!FZ73,0,-NewBusinessYear+1),0)</f>
        <v>0</v>
      </c>
      <c r="GA73" s="35">
        <f ca="1">IFERROR(Volume*IF(GA$5=0,0,1)*IF(NewBusinessYear=1,0.5,1)*OFFSET(IFRS17_CF!GA73,0,-NewBusinessYear+1),0)</f>
        <v>0</v>
      </c>
      <c r="GB73" s="35">
        <f ca="1">IFERROR(Volume*IF(GB$5=0,0,1)*IF(NewBusinessYear=1,0.5,1)*OFFSET(IFRS17_CF!GB73,0,-NewBusinessYear+1),0)</f>
        <v>0</v>
      </c>
      <c r="GC73" s="35">
        <f ca="1">IFERROR(Volume*IF(GC$5=0,0,1)*IF(NewBusinessYear=1,0.5,1)*OFFSET(IFRS17_CF!GC73,0,-NewBusinessYear+1),0)</f>
        <v>0</v>
      </c>
      <c r="GD73" s="35">
        <f ca="1">IFERROR(Volume*IF(GD$5=0,0,1)*IF(NewBusinessYear=1,0.5,1)*OFFSET(IFRS17_CF!GD73,0,-NewBusinessYear+1),0)</f>
        <v>0</v>
      </c>
      <c r="GE73" s="35">
        <f ca="1">IFERROR(Volume*IF(GE$5=0,0,1)*IF(NewBusinessYear=1,0.5,1)*OFFSET(IFRS17_CF!GE73,0,-NewBusinessYear+1),0)</f>
        <v>0</v>
      </c>
      <c r="GF73" s="35">
        <f ca="1">IFERROR(Volume*IF(GF$5=0,0,1)*IF(NewBusinessYear=1,0.5,1)*OFFSET(IFRS17_CF!GF73,0,-NewBusinessYear+1),0)</f>
        <v>0</v>
      </c>
      <c r="GG73" s="35">
        <f ca="1">IFERROR(Volume*IF(GG$5=0,0,1)*IF(NewBusinessYear=1,0.5,1)*OFFSET(IFRS17_CF!GG73,0,-NewBusinessYear+1),0)</f>
        <v>0</v>
      </c>
      <c r="GH73" s="35">
        <f ca="1">IFERROR(Volume*IF(GH$5=0,0,1)*IF(NewBusinessYear=1,0.5,1)*OFFSET(IFRS17_CF!GH73,0,-NewBusinessYear+1),0)</f>
        <v>0</v>
      </c>
      <c r="GI73" s="35">
        <f ca="1">IFERROR(Volume*IF(GI$5=0,0,1)*IF(NewBusinessYear=1,0.5,1)*OFFSET(IFRS17_CF!GI73,0,-NewBusinessYear+1),0)</f>
        <v>0</v>
      </c>
      <c r="GJ73" s="35">
        <f ca="1">IFERROR(Volume*IF(GJ$5=0,0,1)*IF(NewBusinessYear=1,0.5,1)*OFFSET(IFRS17_CF!GJ73,0,-NewBusinessYear+1),0)</f>
        <v>0</v>
      </c>
    </row>
    <row r="74" spans="2:192" x14ac:dyDescent="0.3">
      <c r="C74" s="31" t="s">
        <v>482</v>
      </c>
      <c r="F74" s="35">
        <f ca="1">IFERROR(Volume*IF(F$5=0,0,1)*IF(NewBusinessYear=1,0.5,1)*OFFSET(IFRS17_CF!F74,0,-NewBusinessYear+1),0)</f>
        <v>0</v>
      </c>
      <c r="G74" s="35">
        <f ca="1">IFERROR(Volume*IF(G$5=0,0,1)*IF(NewBusinessYear=1,0.5,1)*OFFSET(IFRS17_CF!G74,0,-NewBusinessYear+1),0)</f>
        <v>0</v>
      </c>
      <c r="H74" s="35">
        <f ca="1">IFERROR(Volume*IF(H$5=0,0,1)*IF(NewBusinessYear=1,0.5,1)*OFFSET(IFRS17_CF!H74,0,-NewBusinessYear+1),0)</f>
        <v>0</v>
      </c>
      <c r="I74" s="35">
        <f ca="1">IFERROR(Volume*IF(I$5=0,0,1)*IF(NewBusinessYear=1,0.5,1)*OFFSET(IFRS17_CF!I74,0,-NewBusinessYear+1),0)</f>
        <v>0</v>
      </c>
      <c r="J74" s="35">
        <f ca="1">IFERROR(Volume*IF(J$5=0,0,1)*IF(NewBusinessYear=1,0.5,1)*OFFSET(IFRS17_CF!J74,0,-NewBusinessYear+1),0)</f>
        <v>0</v>
      </c>
      <c r="K74" s="35">
        <f ca="1">IFERROR(Volume*IF(K$5=0,0,1)*IF(NewBusinessYear=1,0.5,1)*OFFSET(IFRS17_CF!K74,0,-NewBusinessYear+1),0)</f>
        <v>0</v>
      </c>
      <c r="L74" s="35">
        <f ca="1">IFERROR(Volume*IF(L$5=0,0,1)*IF(NewBusinessYear=1,0.5,1)*OFFSET(IFRS17_CF!L74,0,-NewBusinessYear+1),0)</f>
        <v>0</v>
      </c>
      <c r="M74" s="35">
        <f ca="1">IFERROR(Volume*IF(M$5=0,0,1)*IF(NewBusinessYear=1,0.5,1)*OFFSET(IFRS17_CF!M74,0,-NewBusinessYear+1),0)</f>
        <v>0</v>
      </c>
      <c r="N74" s="35">
        <f ca="1">IFERROR(Volume*IF(N$5=0,0,1)*IF(NewBusinessYear=1,0.5,1)*OFFSET(IFRS17_CF!N74,0,-NewBusinessYear+1),0)</f>
        <v>0</v>
      </c>
      <c r="O74" s="35">
        <f ca="1">IFERROR(Volume*IF(O$5=0,0,1)*IF(NewBusinessYear=1,0.5,1)*OFFSET(IFRS17_CF!O74,0,-NewBusinessYear+1),0)</f>
        <v>12597.84130761688</v>
      </c>
      <c r="P74" s="35">
        <f ca="1">IFERROR(Volume*IF(P$5=0,0,1)*IF(NewBusinessYear=1,0.5,1)*OFFSET(IFRS17_CF!P74,0,-NewBusinessYear+1),0)</f>
        <v>13172.455093177021</v>
      </c>
      <c r="Q74" s="35">
        <f ca="1">IFERROR(Volume*IF(Q$5=0,0,1)*IF(NewBusinessYear=1,0.5,1)*OFFSET(IFRS17_CF!Q74,0,-NewBusinessYear+1),0)</f>
        <v>9281.4293002232662</v>
      </c>
      <c r="R74" s="35">
        <f ca="1">IFERROR(Volume*IF(R$5=0,0,1)*IF(NewBusinessYear=1,0.5,1)*OFFSET(IFRS17_CF!R74,0,-NewBusinessYear+1),0)</f>
        <v>7252.9640204964808</v>
      </c>
      <c r="S74" s="35">
        <f ca="1">IFERROR(Volume*IF(S$5=0,0,1)*IF(NewBusinessYear=1,0.5,1)*OFFSET(IFRS17_CF!S74,0,-NewBusinessYear+1),0)</f>
        <v>6090.6891979071897</v>
      </c>
      <c r="T74" s="35">
        <f ca="1">IFERROR(Volume*IF(T$5=0,0,1)*IF(NewBusinessYear=1,0.5,1)*OFFSET(IFRS17_CF!T74,0,-NewBusinessYear+1),0)</f>
        <v>5549.7461416063352</v>
      </c>
      <c r="U74" s="35">
        <f ca="1">IFERROR(Volume*IF(U$5=0,0,1)*IF(NewBusinessYear=1,0.5,1)*OFFSET(IFRS17_CF!U74,0,-NewBusinessYear+1),0)</f>
        <v>4833.3120177869687</v>
      </c>
      <c r="V74" s="35">
        <f ca="1">IFERROR(Volume*IF(V$5=0,0,1)*IF(NewBusinessYear=1,0.5,1)*OFFSET(IFRS17_CF!V74,0,-NewBusinessYear+1),0)</f>
        <v>4209.244412977223</v>
      </c>
      <c r="W74" s="35">
        <f ca="1">IFERROR(Volume*IF(W$5=0,0,1)*IF(NewBusinessYear=1,0.5,1)*OFFSET(IFRS17_CF!W74,0,-NewBusinessYear+1),0)</f>
        <v>3669.1560189567258</v>
      </c>
      <c r="X74" s="35">
        <f ca="1">IFERROR(Volume*IF(X$5=0,0,1)*IF(NewBusinessYear=1,0.5,1)*OFFSET(IFRS17_CF!X74,0,-NewBusinessYear+1),0)</f>
        <v>3214.0034176073568</v>
      </c>
      <c r="Y74" s="35">
        <f ca="1">IFERROR(Volume*IF(Y$5=0,0,1)*IF(NewBusinessYear=1,0.5,1)*OFFSET(IFRS17_CF!Y74,0,-NewBusinessYear+1),0)</f>
        <v>2762.987243005728</v>
      </c>
      <c r="Z74" s="35">
        <f ca="1">IFERROR(Volume*IF(Z$5=0,0,1)*IF(NewBusinessYear=1,0.5,1)*OFFSET(IFRS17_CF!Z74,0,-NewBusinessYear+1),0)</f>
        <v>2479.5345429030817</v>
      </c>
      <c r="AA74" s="35">
        <f ca="1">IFERROR(Volume*IF(AA$5=0,0,1)*IF(NewBusinessYear=1,0.5,1)*OFFSET(IFRS17_CF!AA74,0,-NewBusinessYear+1),0)</f>
        <v>2305.8651714988209</v>
      </c>
      <c r="AB74" s="35">
        <f ca="1">IFERROR(Volume*IF(AB$5=0,0,1)*IF(NewBusinessYear=1,0.5,1)*OFFSET(IFRS17_CF!AB74,0,-NewBusinessYear+1),0)</f>
        <v>2080.6359715587241</v>
      </c>
      <c r="AC74" s="35">
        <f ca="1">IFERROR(Volume*IF(AC$5=0,0,1)*IF(NewBusinessYear=1,0.5,1)*OFFSET(IFRS17_CF!AC74,0,-NewBusinessYear+1),0)</f>
        <v>1817.9401913974659</v>
      </c>
      <c r="AD74" s="35">
        <f ca="1">IFERROR(Volume*IF(AD$5=0,0,1)*IF(NewBusinessYear=1,0.5,1)*OFFSET(IFRS17_CF!AD74,0,-NewBusinessYear+1),0)</f>
        <v>1368.9601324710184</v>
      </c>
      <c r="AE74" s="35">
        <f ca="1">IFERROR(Volume*IF(AE$5=0,0,1)*IF(NewBusinessYear=1,0.5,1)*OFFSET(IFRS17_CF!AE74,0,-NewBusinessYear+1),0)</f>
        <v>1072.4991550539926</v>
      </c>
      <c r="AF74" s="35">
        <f ca="1">IFERROR(Volume*IF(AF$5=0,0,1)*IF(NewBusinessYear=1,0.5,1)*OFFSET(IFRS17_CF!AF74,0,-NewBusinessYear+1),0)</f>
        <v>790.65955554997379</v>
      </c>
      <c r="AG74" s="35">
        <f ca="1">IFERROR(Volume*IF(AG$5=0,0,1)*IF(NewBusinessYear=1,0.5,1)*OFFSET(IFRS17_CF!AG74,0,-NewBusinessYear+1),0)</f>
        <v>539.54539164398307</v>
      </c>
      <c r="AH74" s="35">
        <f ca="1">IFERROR(Volume*IF(AH$5=0,0,1)*IF(NewBusinessYear=1,0.5,1)*OFFSET(IFRS17_CF!AH74,0,-NewBusinessYear+1),0)</f>
        <v>331.62911335861384</v>
      </c>
      <c r="AI74" s="35">
        <f ca="1">IFERROR(Volume*IF(AI$5=0,0,1)*IF(NewBusinessYear=1,0.5,1)*OFFSET(IFRS17_CF!AI74,0,-NewBusinessYear+1),0)</f>
        <v>156.19818126969034</v>
      </c>
      <c r="AJ74" s="35">
        <f ca="1">IFERROR(Volume*IF(AJ$5=0,0,1)*IF(NewBusinessYear=1,0.5,1)*OFFSET(IFRS17_CF!AJ74,0,-NewBusinessYear+1),0)</f>
        <v>49.374146227387811</v>
      </c>
      <c r="AK74" s="35">
        <f ca="1">IFERROR(Volume*IF(AK$5=0,0,1)*IF(NewBusinessYear=1,0.5,1)*OFFSET(IFRS17_CF!AK74,0,-NewBusinessYear+1),0)</f>
        <v>-7.0169436431551437</v>
      </c>
      <c r="AL74" s="35">
        <f ca="1">IFERROR(Volume*IF(AL$5=0,0,1)*IF(NewBusinessYear=1,0.5,1)*OFFSET(IFRS17_CF!AL74,0,-NewBusinessYear+1),0)</f>
        <v>-30.366032390735963</v>
      </c>
      <c r="AM74" s="35">
        <f ca="1">IFERROR(Volume*IF(AM$5=0,0,1)*IF(NewBusinessYear=1,0.5,1)*OFFSET(IFRS17_CF!AM74,0,-NewBusinessYear+1),0)</f>
        <v>-34.923911973986549</v>
      </c>
      <c r="AN74" s="35">
        <f ca="1">IFERROR(Volume*IF(AN$5=0,0,1)*IF(NewBusinessYear=1,0.5,1)*OFFSET(IFRS17_CF!AN74,0,-NewBusinessYear+1),0)</f>
        <v>-25.783161819704102</v>
      </c>
      <c r="AO74" s="35">
        <f ca="1">IFERROR(Volume*IF(AO$5=0,0,1)*IF(NewBusinessYear=1,0.5,1)*OFFSET(IFRS17_CF!AO74,0,-NewBusinessYear+1),0)</f>
        <v>-1.6193610616830183E-11</v>
      </c>
      <c r="AP74" s="35">
        <f ca="1">IFERROR(Volume*IF(AP$5=0,0,1)*IF(NewBusinessYear=1,0.5,1)*OFFSET(IFRS17_CF!AP74,0,-NewBusinessYear+1),0)</f>
        <v>0</v>
      </c>
      <c r="AQ74" s="35">
        <f ca="1">IFERROR(Volume*IF(AQ$5=0,0,1)*IF(NewBusinessYear=1,0.5,1)*OFFSET(IFRS17_CF!AQ74,0,-NewBusinessYear+1),0)</f>
        <v>0</v>
      </c>
      <c r="AR74" s="35">
        <f ca="1">IFERROR(Volume*IF(AR$5=0,0,1)*IF(NewBusinessYear=1,0.5,1)*OFFSET(IFRS17_CF!AR74,0,-NewBusinessYear+1),0)</f>
        <v>0</v>
      </c>
      <c r="AS74" s="35">
        <f ca="1">IFERROR(Volume*IF(AS$5=0,0,1)*IF(NewBusinessYear=1,0.5,1)*OFFSET(IFRS17_CF!AS74,0,-NewBusinessYear+1),0)</f>
        <v>0</v>
      </c>
      <c r="AT74" s="35">
        <f ca="1">IFERROR(Volume*IF(AT$5=0,0,1)*IF(NewBusinessYear=1,0.5,1)*OFFSET(IFRS17_CF!AT74,0,-NewBusinessYear+1),0)</f>
        <v>0</v>
      </c>
      <c r="AU74" s="35">
        <f ca="1">IFERROR(Volume*IF(AU$5=0,0,1)*IF(NewBusinessYear=1,0.5,1)*OFFSET(IFRS17_CF!AU74,0,-NewBusinessYear+1),0)</f>
        <v>0</v>
      </c>
      <c r="AV74" s="35">
        <f ca="1">IFERROR(Volume*IF(AV$5=0,0,1)*IF(NewBusinessYear=1,0.5,1)*OFFSET(IFRS17_CF!AV74,0,-NewBusinessYear+1),0)</f>
        <v>0</v>
      </c>
      <c r="AW74" s="35">
        <f ca="1">IFERROR(Volume*IF(AW$5=0,0,1)*IF(NewBusinessYear=1,0.5,1)*OFFSET(IFRS17_CF!AW74,0,-NewBusinessYear+1),0)</f>
        <v>0</v>
      </c>
      <c r="AX74" s="35">
        <f ca="1">IFERROR(Volume*IF(AX$5=0,0,1)*IF(NewBusinessYear=1,0.5,1)*OFFSET(IFRS17_CF!AX74,0,-NewBusinessYear+1),0)</f>
        <v>0</v>
      </c>
      <c r="AY74" s="35">
        <f ca="1">IFERROR(Volume*IF(AY$5=0,0,1)*IF(NewBusinessYear=1,0.5,1)*OFFSET(IFRS17_CF!AY74,0,-NewBusinessYear+1),0)</f>
        <v>0</v>
      </c>
      <c r="AZ74" s="35">
        <f ca="1">IFERROR(Volume*IF(AZ$5=0,0,1)*IF(NewBusinessYear=1,0.5,1)*OFFSET(IFRS17_CF!AZ74,0,-NewBusinessYear+1),0)</f>
        <v>0</v>
      </c>
      <c r="BA74" s="35">
        <f ca="1">IFERROR(Volume*IF(BA$5=0,0,1)*IF(NewBusinessYear=1,0.5,1)*OFFSET(IFRS17_CF!BA74,0,-NewBusinessYear+1),0)</f>
        <v>0</v>
      </c>
      <c r="BB74" s="35">
        <f ca="1">IFERROR(Volume*IF(BB$5=0,0,1)*IF(NewBusinessYear=1,0.5,1)*OFFSET(IFRS17_CF!BB74,0,-NewBusinessYear+1),0)</f>
        <v>0</v>
      </c>
      <c r="BC74" s="35">
        <f ca="1">IFERROR(Volume*IF(BC$5=0,0,1)*IF(NewBusinessYear=1,0.5,1)*OFFSET(IFRS17_CF!BC74,0,-NewBusinessYear+1),0)</f>
        <v>0</v>
      </c>
      <c r="BD74" s="35">
        <f ca="1">IFERROR(Volume*IF(BD$5=0,0,1)*IF(NewBusinessYear=1,0.5,1)*OFFSET(IFRS17_CF!BD74,0,-NewBusinessYear+1),0)</f>
        <v>0</v>
      </c>
      <c r="BE74" s="35">
        <f ca="1">IFERROR(Volume*IF(BE$5=0,0,1)*IF(NewBusinessYear=1,0.5,1)*OFFSET(IFRS17_CF!BE74,0,-NewBusinessYear+1),0)</f>
        <v>0</v>
      </c>
      <c r="BF74" s="35">
        <f ca="1">IFERROR(Volume*IF(BF$5=0,0,1)*IF(NewBusinessYear=1,0.5,1)*OFFSET(IFRS17_CF!BF74,0,-NewBusinessYear+1),0)</f>
        <v>0</v>
      </c>
      <c r="BG74" s="35">
        <f ca="1">IFERROR(Volume*IF(BG$5=0,0,1)*IF(NewBusinessYear=1,0.5,1)*OFFSET(IFRS17_CF!BG74,0,-NewBusinessYear+1),0)</f>
        <v>0</v>
      </c>
      <c r="BH74" s="35">
        <f ca="1">IFERROR(Volume*IF(BH$5=0,0,1)*IF(NewBusinessYear=1,0.5,1)*OFFSET(IFRS17_CF!BH74,0,-NewBusinessYear+1),0)</f>
        <v>0</v>
      </c>
      <c r="BI74" s="35">
        <f ca="1">IFERROR(Volume*IF(BI$5=0,0,1)*IF(NewBusinessYear=1,0.5,1)*OFFSET(IFRS17_CF!BI74,0,-NewBusinessYear+1),0)</f>
        <v>0</v>
      </c>
      <c r="BJ74" s="35">
        <f ca="1">IFERROR(Volume*IF(BJ$5=0,0,1)*IF(NewBusinessYear=1,0.5,1)*OFFSET(IFRS17_CF!BJ74,0,-NewBusinessYear+1),0)</f>
        <v>0</v>
      </c>
      <c r="BK74" s="35">
        <f ca="1">IFERROR(Volume*IF(BK$5=0,0,1)*IF(NewBusinessYear=1,0.5,1)*OFFSET(IFRS17_CF!BK74,0,-NewBusinessYear+1),0)</f>
        <v>0</v>
      </c>
      <c r="BL74" s="35">
        <f ca="1">IFERROR(Volume*IF(BL$5=0,0,1)*IF(NewBusinessYear=1,0.5,1)*OFFSET(IFRS17_CF!BL74,0,-NewBusinessYear+1),0)</f>
        <v>0</v>
      </c>
      <c r="BM74" s="35">
        <f ca="1">IFERROR(Volume*IF(BM$5=0,0,1)*IF(NewBusinessYear=1,0.5,1)*OFFSET(IFRS17_CF!BM74,0,-NewBusinessYear+1),0)</f>
        <v>0</v>
      </c>
      <c r="BN74" s="35">
        <f ca="1">IFERROR(Volume*IF(BN$5=0,0,1)*IF(NewBusinessYear=1,0.5,1)*OFFSET(IFRS17_CF!BN74,0,-NewBusinessYear+1),0)</f>
        <v>0</v>
      </c>
      <c r="BO74" s="35">
        <f ca="1">IFERROR(Volume*IF(BO$5=0,0,1)*IF(NewBusinessYear=1,0.5,1)*OFFSET(IFRS17_CF!BO74,0,-NewBusinessYear+1),0)</f>
        <v>0</v>
      </c>
      <c r="BP74" s="35">
        <f ca="1">IFERROR(Volume*IF(BP$5=0,0,1)*IF(NewBusinessYear=1,0.5,1)*OFFSET(IFRS17_CF!BP74,0,-NewBusinessYear+1),0)</f>
        <v>0</v>
      </c>
      <c r="BQ74" s="35">
        <f ca="1">IFERROR(Volume*IF(BQ$5=0,0,1)*IF(NewBusinessYear=1,0.5,1)*OFFSET(IFRS17_CF!BQ74,0,-NewBusinessYear+1),0)</f>
        <v>0</v>
      </c>
      <c r="BR74" s="35">
        <f ca="1">IFERROR(Volume*IF(BR$5=0,0,1)*IF(NewBusinessYear=1,0.5,1)*OFFSET(IFRS17_CF!BR74,0,-NewBusinessYear+1),0)</f>
        <v>0</v>
      </c>
      <c r="BS74" s="35">
        <f ca="1">IFERROR(Volume*IF(BS$5=0,0,1)*IF(NewBusinessYear=1,0.5,1)*OFFSET(IFRS17_CF!BS74,0,-NewBusinessYear+1),0)</f>
        <v>0</v>
      </c>
      <c r="BT74" s="35">
        <f ca="1">IFERROR(Volume*IF(BT$5=0,0,1)*IF(NewBusinessYear=1,0.5,1)*OFFSET(IFRS17_CF!BT74,0,-NewBusinessYear+1),0)</f>
        <v>0</v>
      </c>
      <c r="BU74" s="35">
        <f ca="1">IFERROR(Volume*IF(BU$5=0,0,1)*IF(NewBusinessYear=1,0.5,1)*OFFSET(IFRS17_CF!BU74,0,-NewBusinessYear+1),0)</f>
        <v>0</v>
      </c>
      <c r="BV74" s="35">
        <f ca="1">IFERROR(Volume*IF(BV$5=0,0,1)*IF(NewBusinessYear=1,0.5,1)*OFFSET(IFRS17_CF!BV74,0,-NewBusinessYear+1),0)</f>
        <v>0</v>
      </c>
      <c r="BW74" s="35">
        <f ca="1">IFERROR(Volume*IF(BW$5=0,0,1)*IF(NewBusinessYear=1,0.5,1)*OFFSET(IFRS17_CF!BW74,0,-NewBusinessYear+1),0)</f>
        <v>0</v>
      </c>
      <c r="BX74" s="35">
        <f ca="1">IFERROR(Volume*IF(BX$5=0,0,1)*IF(NewBusinessYear=1,0.5,1)*OFFSET(IFRS17_CF!BX74,0,-NewBusinessYear+1),0)</f>
        <v>0</v>
      </c>
      <c r="BY74" s="35">
        <f ca="1">IFERROR(Volume*IF(BY$5=0,0,1)*IF(NewBusinessYear=1,0.5,1)*OFFSET(IFRS17_CF!BY74,0,-NewBusinessYear+1),0)</f>
        <v>0</v>
      </c>
      <c r="BZ74" s="35">
        <f ca="1">IFERROR(Volume*IF(BZ$5=0,0,1)*IF(NewBusinessYear=1,0.5,1)*OFFSET(IFRS17_CF!BZ74,0,-NewBusinessYear+1),0)</f>
        <v>0</v>
      </c>
      <c r="CA74" s="35">
        <f ca="1">IFERROR(Volume*IF(CA$5=0,0,1)*IF(NewBusinessYear=1,0.5,1)*OFFSET(IFRS17_CF!CA74,0,-NewBusinessYear+1),0)</f>
        <v>0</v>
      </c>
      <c r="CB74" s="35">
        <f ca="1">IFERROR(Volume*IF(CB$5=0,0,1)*IF(NewBusinessYear=1,0.5,1)*OFFSET(IFRS17_CF!CB74,0,-NewBusinessYear+1),0)</f>
        <v>0</v>
      </c>
      <c r="CC74" s="35">
        <f ca="1">IFERROR(Volume*IF(CC$5=0,0,1)*IF(NewBusinessYear=1,0.5,1)*OFFSET(IFRS17_CF!CC74,0,-NewBusinessYear+1),0)</f>
        <v>0</v>
      </c>
      <c r="CD74" s="35">
        <f ca="1">IFERROR(Volume*IF(CD$5=0,0,1)*IF(NewBusinessYear=1,0.5,1)*OFFSET(IFRS17_CF!CD74,0,-NewBusinessYear+1),0)</f>
        <v>0</v>
      </c>
      <c r="CE74" s="35">
        <f ca="1">IFERROR(Volume*IF(CE$5=0,0,1)*IF(NewBusinessYear=1,0.5,1)*OFFSET(IFRS17_CF!CE74,0,-NewBusinessYear+1),0)</f>
        <v>0</v>
      </c>
      <c r="CF74" s="35">
        <f ca="1">IFERROR(Volume*IF(CF$5=0,0,1)*IF(NewBusinessYear=1,0.5,1)*OFFSET(IFRS17_CF!CF74,0,-NewBusinessYear+1),0)</f>
        <v>0</v>
      </c>
      <c r="CG74" s="35">
        <f ca="1">IFERROR(Volume*IF(CG$5=0,0,1)*IF(NewBusinessYear=1,0.5,1)*OFFSET(IFRS17_CF!CG74,0,-NewBusinessYear+1),0)</f>
        <v>0</v>
      </c>
      <c r="CH74" s="35">
        <f ca="1">IFERROR(Volume*IF(CH$5=0,0,1)*IF(NewBusinessYear=1,0.5,1)*OFFSET(IFRS17_CF!CH74,0,-NewBusinessYear+1),0)</f>
        <v>0</v>
      </c>
      <c r="CI74" s="35">
        <f ca="1">IFERROR(Volume*IF(CI$5=0,0,1)*IF(NewBusinessYear=1,0.5,1)*OFFSET(IFRS17_CF!CI74,0,-NewBusinessYear+1),0)</f>
        <v>0</v>
      </c>
      <c r="CJ74" s="35">
        <f ca="1">IFERROR(Volume*IF(CJ$5=0,0,1)*IF(NewBusinessYear=1,0.5,1)*OFFSET(IFRS17_CF!CJ74,0,-NewBusinessYear+1),0)</f>
        <v>0</v>
      </c>
      <c r="CK74" s="35">
        <f ca="1">IFERROR(Volume*IF(CK$5=0,0,1)*IF(NewBusinessYear=1,0.5,1)*OFFSET(IFRS17_CF!CK74,0,-NewBusinessYear+1),0)</f>
        <v>0</v>
      </c>
      <c r="CL74" s="35">
        <f ca="1">IFERROR(Volume*IF(CL$5=0,0,1)*IF(NewBusinessYear=1,0.5,1)*OFFSET(IFRS17_CF!CL74,0,-NewBusinessYear+1),0)</f>
        <v>0</v>
      </c>
      <c r="CM74" s="35">
        <f ca="1">IFERROR(Volume*IF(CM$5=0,0,1)*IF(NewBusinessYear=1,0.5,1)*OFFSET(IFRS17_CF!CM74,0,-NewBusinessYear+1),0)</f>
        <v>0</v>
      </c>
      <c r="CN74" s="35">
        <f ca="1">IFERROR(Volume*IF(CN$5=0,0,1)*IF(NewBusinessYear=1,0.5,1)*OFFSET(IFRS17_CF!CN74,0,-NewBusinessYear+1),0)</f>
        <v>0</v>
      </c>
      <c r="CO74" s="35">
        <f ca="1">IFERROR(Volume*IF(CO$5=0,0,1)*IF(NewBusinessYear=1,0.5,1)*OFFSET(IFRS17_CF!CO74,0,-NewBusinessYear+1),0)</f>
        <v>0</v>
      </c>
      <c r="CP74" s="35">
        <f ca="1">IFERROR(Volume*IF(CP$5=0,0,1)*IF(NewBusinessYear=1,0.5,1)*OFFSET(IFRS17_CF!CP74,0,-NewBusinessYear+1),0)</f>
        <v>0</v>
      </c>
      <c r="CQ74" s="35">
        <f ca="1">IFERROR(Volume*IF(CQ$5=0,0,1)*IF(NewBusinessYear=1,0.5,1)*OFFSET(IFRS17_CF!CQ74,0,-NewBusinessYear+1),0)</f>
        <v>0</v>
      </c>
      <c r="CR74" s="35">
        <f ca="1">IFERROR(Volume*IF(CR$5=0,0,1)*IF(NewBusinessYear=1,0.5,1)*OFFSET(IFRS17_CF!CR74,0,-NewBusinessYear+1),0)</f>
        <v>0</v>
      </c>
      <c r="CS74" s="35">
        <f ca="1">IFERROR(Volume*IF(CS$5=0,0,1)*IF(NewBusinessYear=1,0.5,1)*OFFSET(IFRS17_CF!CS74,0,-NewBusinessYear+1),0)</f>
        <v>0</v>
      </c>
      <c r="CT74" s="35">
        <f ca="1">IFERROR(Volume*IF(CT$5=0,0,1)*IF(NewBusinessYear=1,0.5,1)*OFFSET(IFRS17_CF!CT74,0,-NewBusinessYear+1),0)</f>
        <v>0</v>
      </c>
      <c r="CU74" s="35">
        <f ca="1">IFERROR(Volume*IF(CU$5=0,0,1)*IF(NewBusinessYear=1,0.5,1)*OFFSET(IFRS17_CF!CU74,0,-NewBusinessYear+1),0)</f>
        <v>0</v>
      </c>
      <c r="CV74" s="35">
        <f ca="1">IFERROR(Volume*IF(CV$5=0,0,1)*IF(NewBusinessYear=1,0.5,1)*OFFSET(IFRS17_CF!CV74,0,-NewBusinessYear+1),0)</f>
        <v>0</v>
      </c>
      <c r="CW74" s="35">
        <f ca="1">IFERROR(Volume*IF(CW$5=0,0,1)*IF(NewBusinessYear=1,0.5,1)*OFFSET(IFRS17_CF!CW74,0,-NewBusinessYear+1),0)</f>
        <v>0</v>
      </c>
      <c r="CX74" s="35">
        <f ca="1">IFERROR(Volume*IF(CX$5=0,0,1)*IF(NewBusinessYear=1,0.5,1)*OFFSET(IFRS17_CF!CX74,0,-NewBusinessYear+1),0)</f>
        <v>0</v>
      </c>
      <c r="CY74" s="35">
        <f ca="1">IFERROR(Volume*IF(CY$5=0,0,1)*IF(NewBusinessYear=1,0.5,1)*OFFSET(IFRS17_CF!CY74,0,-NewBusinessYear+1),0)</f>
        <v>0</v>
      </c>
      <c r="CZ74" s="35">
        <f ca="1">IFERROR(Volume*IF(CZ$5=0,0,1)*IF(NewBusinessYear=1,0.5,1)*OFFSET(IFRS17_CF!CZ74,0,-NewBusinessYear+1),0)</f>
        <v>0</v>
      </c>
      <c r="DA74" s="35">
        <f ca="1">IFERROR(Volume*IF(DA$5=0,0,1)*IF(NewBusinessYear=1,0.5,1)*OFFSET(IFRS17_CF!DA74,0,-NewBusinessYear+1),0)</f>
        <v>0</v>
      </c>
      <c r="DB74" s="35">
        <f ca="1">IFERROR(Volume*IF(DB$5=0,0,1)*IF(NewBusinessYear=1,0.5,1)*OFFSET(IFRS17_CF!DB74,0,-NewBusinessYear+1),0)</f>
        <v>0</v>
      </c>
      <c r="DC74" s="35">
        <f ca="1">IFERROR(Volume*IF(DC$5=0,0,1)*IF(NewBusinessYear=1,0.5,1)*OFFSET(IFRS17_CF!DC74,0,-NewBusinessYear+1),0)</f>
        <v>0</v>
      </c>
      <c r="DD74" s="35">
        <f ca="1">IFERROR(Volume*IF(DD$5=0,0,1)*IF(NewBusinessYear=1,0.5,1)*OFFSET(IFRS17_CF!DD74,0,-NewBusinessYear+1),0)</f>
        <v>0</v>
      </c>
      <c r="DE74" s="35">
        <f ca="1">IFERROR(Volume*IF(DE$5=0,0,1)*IF(NewBusinessYear=1,0.5,1)*OFFSET(IFRS17_CF!DE74,0,-NewBusinessYear+1),0)</f>
        <v>0</v>
      </c>
      <c r="DF74" s="35">
        <f ca="1">IFERROR(Volume*IF(DF$5=0,0,1)*IF(NewBusinessYear=1,0.5,1)*OFFSET(IFRS17_CF!DF74,0,-NewBusinessYear+1),0)</f>
        <v>0</v>
      </c>
      <c r="DG74" s="35">
        <f ca="1">IFERROR(Volume*IF(DG$5=0,0,1)*IF(NewBusinessYear=1,0.5,1)*OFFSET(IFRS17_CF!DG74,0,-NewBusinessYear+1),0)</f>
        <v>0</v>
      </c>
      <c r="DH74" s="35">
        <f ca="1">IFERROR(Volume*IF(DH$5=0,0,1)*IF(NewBusinessYear=1,0.5,1)*OFFSET(IFRS17_CF!DH74,0,-NewBusinessYear+1),0)</f>
        <v>0</v>
      </c>
      <c r="DI74" s="35">
        <f ca="1">IFERROR(Volume*IF(DI$5=0,0,1)*IF(NewBusinessYear=1,0.5,1)*OFFSET(IFRS17_CF!DI74,0,-NewBusinessYear+1),0)</f>
        <v>0</v>
      </c>
      <c r="DJ74" s="35">
        <f ca="1">IFERROR(Volume*IF(DJ$5=0,0,1)*IF(NewBusinessYear=1,0.5,1)*OFFSET(IFRS17_CF!DJ74,0,-NewBusinessYear+1),0)</f>
        <v>0</v>
      </c>
      <c r="DK74" s="35">
        <f ca="1">IFERROR(Volume*IF(DK$5=0,0,1)*IF(NewBusinessYear=1,0.5,1)*OFFSET(IFRS17_CF!DK74,0,-NewBusinessYear+1),0)</f>
        <v>0</v>
      </c>
      <c r="DL74" s="35">
        <f ca="1">IFERROR(Volume*IF(DL$5=0,0,1)*IF(NewBusinessYear=1,0.5,1)*OFFSET(IFRS17_CF!DL74,0,-NewBusinessYear+1),0)</f>
        <v>0</v>
      </c>
      <c r="DM74" s="35">
        <f ca="1">IFERROR(Volume*IF(DM$5=0,0,1)*IF(NewBusinessYear=1,0.5,1)*OFFSET(IFRS17_CF!DM74,0,-NewBusinessYear+1),0)</f>
        <v>0</v>
      </c>
      <c r="DN74" s="35">
        <f ca="1">IFERROR(Volume*IF(DN$5=0,0,1)*IF(NewBusinessYear=1,0.5,1)*OFFSET(IFRS17_CF!DN74,0,-NewBusinessYear+1),0)</f>
        <v>0</v>
      </c>
      <c r="DO74" s="35">
        <f ca="1">IFERROR(Volume*IF(DO$5=0,0,1)*IF(NewBusinessYear=1,0.5,1)*OFFSET(IFRS17_CF!DO74,0,-NewBusinessYear+1),0)</f>
        <v>0</v>
      </c>
      <c r="DP74" s="35">
        <f ca="1">IFERROR(Volume*IF(DP$5=0,0,1)*IF(NewBusinessYear=1,0.5,1)*OFFSET(IFRS17_CF!DP74,0,-NewBusinessYear+1),0)</f>
        <v>0</v>
      </c>
      <c r="DQ74" s="35">
        <f ca="1">IFERROR(Volume*IF(DQ$5=0,0,1)*IF(NewBusinessYear=1,0.5,1)*OFFSET(IFRS17_CF!DQ74,0,-NewBusinessYear+1),0)</f>
        <v>0</v>
      </c>
      <c r="DR74" s="35">
        <f ca="1">IFERROR(Volume*IF(DR$5=0,0,1)*IF(NewBusinessYear=1,0.5,1)*OFFSET(IFRS17_CF!DR74,0,-NewBusinessYear+1),0)</f>
        <v>0</v>
      </c>
      <c r="DS74" s="35">
        <f ca="1">IFERROR(Volume*IF(DS$5=0,0,1)*IF(NewBusinessYear=1,0.5,1)*OFFSET(IFRS17_CF!DS74,0,-NewBusinessYear+1),0)</f>
        <v>0</v>
      </c>
      <c r="DT74" s="35">
        <f ca="1">IFERROR(Volume*IF(DT$5=0,0,1)*IF(NewBusinessYear=1,0.5,1)*OFFSET(IFRS17_CF!DT74,0,-NewBusinessYear+1),0)</f>
        <v>0</v>
      </c>
      <c r="DU74" s="35">
        <f ca="1">IFERROR(Volume*IF(DU$5=0,0,1)*IF(NewBusinessYear=1,0.5,1)*OFFSET(IFRS17_CF!DU74,0,-NewBusinessYear+1),0)</f>
        <v>0</v>
      </c>
      <c r="DV74" s="35">
        <f ca="1">IFERROR(Volume*IF(DV$5=0,0,1)*IF(NewBusinessYear=1,0.5,1)*OFFSET(IFRS17_CF!DV74,0,-NewBusinessYear+1),0)</f>
        <v>0</v>
      </c>
      <c r="DW74" s="35">
        <f ca="1">IFERROR(Volume*IF(DW$5=0,0,1)*IF(NewBusinessYear=1,0.5,1)*OFFSET(IFRS17_CF!DW74,0,-NewBusinessYear+1),0)</f>
        <v>0</v>
      </c>
      <c r="DX74" s="35">
        <f ca="1">IFERROR(Volume*IF(DX$5=0,0,1)*IF(NewBusinessYear=1,0.5,1)*OFFSET(IFRS17_CF!DX74,0,-NewBusinessYear+1),0)</f>
        <v>0</v>
      </c>
      <c r="DY74" s="35">
        <f ca="1">IFERROR(Volume*IF(DY$5=0,0,1)*IF(NewBusinessYear=1,0.5,1)*OFFSET(IFRS17_CF!DY74,0,-NewBusinessYear+1),0)</f>
        <v>0</v>
      </c>
      <c r="DZ74" s="35">
        <f ca="1">IFERROR(Volume*IF(DZ$5=0,0,1)*IF(NewBusinessYear=1,0.5,1)*OFFSET(IFRS17_CF!DZ74,0,-NewBusinessYear+1),0)</f>
        <v>0</v>
      </c>
      <c r="EA74" s="35">
        <f ca="1">IFERROR(Volume*IF(EA$5=0,0,1)*IF(NewBusinessYear=1,0.5,1)*OFFSET(IFRS17_CF!EA74,0,-NewBusinessYear+1),0)</f>
        <v>0</v>
      </c>
      <c r="EB74" s="35">
        <f ca="1">IFERROR(Volume*IF(EB$5=0,0,1)*IF(NewBusinessYear=1,0.5,1)*OFFSET(IFRS17_CF!EB74,0,-NewBusinessYear+1),0)</f>
        <v>0</v>
      </c>
      <c r="EC74" s="35">
        <f ca="1">IFERROR(Volume*IF(EC$5=0,0,1)*IF(NewBusinessYear=1,0.5,1)*OFFSET(IFRS17_CF!EC74,0,-NewBusinessYear+1),0)</f>
        <v>0</v>
      </c>
      <c r="ED74" s="35">
        <f ca="1">IFERROR(Volume*IF(ED$5=0,0,1)*IF(NewBusinessYear=1,0.5,1)*OFFSET(IFRS17_CF!ED74,0,-NewBusinessYear+1),0)</f>
        <v>0</v>
      </c>
      <c r="EE74" s="35">
        <f ca="1">IFERROR(Volume*IF(EE$5=0,0,1)*IF(NewBusinessYear=1,0.5,1)*OFFSET(IFRS17_CF!EE74,0,-NewBusinessYear+1),0)</f>
        <v>0</v>
      </c>
      <c r="EF74" s="35">
        <f ca="1">IFERROR(Volume*IF(EF$5=0,0,1)*IF(NewBusinessYear=1,0.5,1)*OFFSET(IFRS17_CF!EF74,0,-NewBusinessYear+1),0)</f>
        <v>0</v>
      </c>
      <c r="EG74" s="35">
        <f ca="1">IFERROR(Volume*IF(EG$5=0,0,1)*IF(NewBusinessYear=1,0.5,1)*OFFSET(IFRS17_CF!EG74,0,-NewBusinessYear+1),0)</f>
        <v>0</v>
      </c>
      <c r="EH74" s="35">
        <f ca="1">IFERROR(Volume*IF(EH$5=0,0,1)*IF(NewBusinessYear=1,0.5,1)*OFFSET(IFRS17_CF!EH74,0,-NewBusinessYear+1),0)</f>
        <v>0</v>
      </c>
      <c r="EI74" s="35">
        <f ca="1">IFERROR(Volume*IF(EI$5=0,0,1)*IF(NewBusinessYear=1,0.5,1)*OFFSET(IFRS17_CF!EI74,0,-NewBusinessYear+1),0)</f>
        <v>0</v>
      </c>
      <c r="EJ74" s="35">
        <f ca="1">IFERROR(Volume*IF(EJ$5=0,0,1)*IF(NewBusinessYear=1,0.5,1)*OFFSET(IFRS17_CF!EJ74,0,-NewBusinessYear+1),0)</f>
        <v>0</v>
      </c>
      <c r="EK74" s="35">
        <f ca="1">IFERROR(Volume*IF(EK$5=0,0,1)*IF(NewBusinessYear=1,0.5,1)*OFFSET(IFRS17_CF!EK74,0,-NewBusinessYear+1),0)</f>
        <v>0</v>
      </c>
      <c r="EL74" s="35">
        <f ca="1">IFERROR(Volume*IF(EL$5=0,0,1)*IF(NewBusinessYear=1,0.5,1)*OFFSET(IFRS17_CF!EL74,0,-NewBusinessYear+1),0)</f>
        <v>0</v>
      </c>
      <c r="EM74" s="35">
        <f ca="1">IFERROR(Volume*IF(EM$5=0,0,1)*IF(NewBusinessYear=1,0.5,1)*OFFSET(IFRS17_CF!EM74,0,-NewBusinessYear+1),0)</f>
        <v>0</v>
      </c>
      <c r="EN74" s="35">
        <f ca="1">IFERROR(Volume*IF(EN$5=0,0,1)*IF(NewBusinessYear=1,0.5,1)*OFFSET(IFRS17_CF!EN74,0,-NewBusinessYear+1),0)</f>
        <v>0</v>
      </c>
      <c r="EO74" s="35">
        <f ca="1">IFERROR(Volume*IF(EO$5=0,0,1)*IF(NewBusinessYear=1,0.5,1)*OFFSET(IFRS17_CF!EO74,0,-NewBusinessYear+1),0)</f>
        <v>0</v>
      </c>
      <c r="EP74" s="35">
        <f ca="1">IFERROR(Volume*IF(EP$5=0,0,1)*IF(NewBusinessYear=1,0.5,1)*OFFSET(IFRS17_CF!EP74,0,-NewBusinessYear+1),0)</f>
        <v>0</v>
      </c>
      <c r="EQ74" s="35">
        <f ca="1">IFERROR(Volume*IF(EQ$5=0,0,1)*IF(NewBusinessYear=1,0.5,1)*OFFSET(IFRS17_CF!EQ74,0,-NewBusinessYear+1),0)</f>
        <v>0</v>
      </c>
      <c r="ER74" s="35">
        <f ca="1">IFERROR(Volume*IF(ER$5=0,0,1)*IF(NewBusinessYear=1,0.5,1)*OFFSET(IFRS17_CF!ER74,0,-NewBusinessYear+1),0)</f>
        <v>0</v>
      </c>
      <c r="ES74" s="35">
        <f ca="1">IFERROR(Volume*IF(ES$5=0,0,1)*IF(NewBusinessYear=1,0.5,1)*OFFSET(IFRS17_CF!ES74,0,-NewBusinessYear+1),0)</f>
        <v>0</v>
      </c>
      <c r="ET74" s="35">
        <f ca="1">IFERROR(Volume*IF(ET$5=0,0,1)*IF(NewBusinessYear=1,0.5,1)*OFFSET(IFRS17_CF!ET74,0,-NewBusinessYear+1),0)</f>
        <v>0</v>
      </c>
      <c r="EU74" s="35">
        <f ca="1">IFERROR(Volume*IF(EU$5=0,0,1)*IF(NewBusinessYear=1,0.5,1)*OFFSET(IFRS17_CF!EU74,0,-NewBusinessYear+1),0)</f>
        <v>0</v>
      </c>
      <c r="EV74" s="35">
        <f ca="1">IFERROR(Volume*IF(EV$5=0,0,1)*IF(NewBusinessYear=1,0.5,1)*OFFSET(IFRS17_CF!EV74,0,-NewBusinessYear+1),0)</f>
        <v>0</v>
      </c>
      <c r="EW74" s="35">
        <f ca="1">IFERROR(Volume*IF(EW$5=0,0,1)*IF(NewBusinessYear=1,0.5,1)*OFFSET(IFRS17_CF!EW74,0,-NewBusinessYear+1),0)</f>
        <v>0</v>
      </c>
      <c r="EX74" s="35">
        <f ca="1">IFERROR(Volume*IF(EX$5=0,0,1)*IF(NewBusinessYear=1,0.5,1)*OFFSET(IFRS17_CF!EX74,0,-NewBusinessYear+1),0)</f>
        <v>0</v>
      </c>
      <c r="EY74" s="35">
        <f ca="1">IFERROR(Volume*IF(EY$5=0,0,1)*IF(NewBusinessYear=1,0.5,1)*OFFSET(IFRS17_CF!EY74,0,-NewBusinessYear+1),0)</f>
        <v>0</v>
      </c>
      <c r="EZ74" s="35">
        <f ca="1">IFERROR(Volume*IF(EZ$5=0,0,1)*IF(NewBusinessYear=1,0.5,1)*OFFSET(IFRS17_CF!EZ74,0,-NewBusinessYear+1),0)</f>
        <v>0</v>
      </c>
      <c r="FA74" s="35">
        <f ca="1">IFERROR(Volume*IF(FA$5=0,0,1)*IF(NewBusinessYear=1,0.5,1)*OFFSET(IFRS17_CF!FA74,0,-NewBusinessYear+1),0)</f>
        <v>0</v>
      </c>
      <c r="FB74" s="35">
        <f ca="1">IFERROR(Volume*IF(FB$5=0,0,1)*IF(NewBusinessYear=1,0.5,1)*OFFSET(IFRS17_CF!FB74,0,-NewBusinessYear+1),0)</f>
        <v>0</v>
      </c>
      <c r="FC74" s="35">
        <f ca="1">IFERROR(Volume*IF(FC$5=0,0,1)*IF(NewBusinessYear=1,0.5,1)*OFFSET(IFRS17_CF!FC74,0,-NewBusinessYear+1),0)</f>
        <v>0</v>
      </c>
      <c r="FD74" s="35">
        <f ca="1">IFERROR(Volume*IF(FD$5=0,0,1)*IF(NewBusinessYear=1,0.5,1)*OFFSET(IFRS17_CF!FD74,0,-NewBusinessYear+1),0)</f>
        <v>0</v>
      </c>
      <c r="FE74" s="35">
        <f ca="1">IFERROR(Volume*IF(FE$5=0,0,1)*IF(NewBusinessYear=1,0.5,1)*OFFSET(IFRS17_CF!FE74,0,-NewBusinessYear+1),0)</f>
        <v>0</v>
      </c>
      <c r="FF74" s="35">
        <f ca="1">IFERROR(Volume*IF(FF$5=0,0,1)*IF(NewBusinessYear=1,0.5,1)*OFFSET(IFRS17_CF!FF74,0,-NewBusinessYear+1),0)</f>
        <v>0</v>
      </c>
      <c r="FG74" s="35">
        <f ca="1">IFERROR(Volume*IF(FG$5=0,0,1)*IF(NewBusinessYear=1,0.5,1)*OFFSET(IFRS17_CF!FG74,0,-NewBusinessYear+1),0)</f>
        <v>0</v>
      </c>
      <c r="FH74" s="35">
        <f ca="1">IFERROR(Volume*IF(FH$5=0,0,1)*IF(NewBusinessYear=1,0.5,1)*OFFSET(IFRS17_CF!FH74,0,-NewBusinessYear+1),0)</f>
        <v>0</v>
      </c>
      <c r="FI74" s="35">
        <f ca="1">IFERROR(Volume*IF(FI$5=0,0,1)*IF(NewBusinessYear=1,0.5,1)*OFFSET(IFRS17_CF!FI74,0,-NewBusinessYear+1),0)</f>
        <v>0</v>
      </c>
      <c r="FJ74" s="35">
        <f ca="1">IFERROR(Volume*IF(FJ$5=0,0,1)*IF(NewBusinessYear=1,0.5,1)*OFFSET(IFRS17_CF!FJ74,0,-NewBusinessYear+1),0)</f>
        <v>0</v>
      </c>
      <c r="FK74" s="35">
        <f ca="1">IFERROR(Volume*IF(FK$5=0,0,1)*IF(NewBusinessYear=1,0.5,1)*OFFSET(IFRS17_CF!FK74,0,-NewBusinessYear+1),0)</f>
        <v>0</v>
      </c>
      <c r="FL74" s="35">
        <f ca="1">IFERROR(Volume*IF(FL$5=0,0,1)*IF(NewBusinessYear=1,0.5,1)*OFFSET(IFRS17_CF!FL74,0,-NewBusinessYear+1),0)</f>
        <v>0</v>
      </c>
      <c r="FM74" s="35">
        <f ca="1">IFERROR(Volume*IF(FM$5=0,0,1)*IF(NewBusinessYear=1,0.5,1)*OFFSET(IFRS17_CF!FM74,0,-NewBusinessYear+1),0)</f>
        <v>0</v>
      </c>
      <c r="FN74" s="35">
        <f ca="1">IFERROR(Volume*IF(FN$5=0,0,1)*IF(NewBusinessYear=1,0.5,1)*OFFSET(IFRS17_CF!FN74,0,-NewBusinessYear+1),0)</f>
        <v>0</v>
      </c>
      <c r="FO74" s="35">
        <f ca="1">IFERROR(Volume*IF(FO$5=0,0,1)*IF(NewBusinessYear=1,0.5,1)*OFFSET(IFRS17_CF!FO74,0,-NewBusinessYear+1),0)</f>
        <v>0</v>
      </c>
      <c r="FP74" s="35">
        <f ca="1">IFERROR(Volume*IF(FP$5=0,0,1)*IF(NewBusinessYear=1,0.5,1)*OFFSET(IFRS17_CF!FP74,0,-NewBusinessYear+1),0)</f>
        <v>0</v>
      </c>
      <c r="FQ74" s="35">
        <f ca="1">IFERROR(Volume*IF(FQ$5=0,0,1)*IF(NewBusinessYear=1,0.5,1)*OFFSET(IFRS17_CF!FQ74,0,-NewBusinessYear+1),0)</f>
        <v>0</v>
      </c>
      <c r="FR74" s="35">
        <f ca="1">IFERROR(Volume*IF(FR$5=0,0,1)*IF(NewBusinessYear=1,0.5,1)*OFFSET(IFRS17_CF!FR74,0,-NewBusinessYear+1),0)</f>
        <v>0</v>
      </c>
      <c r="FS74" s="35">
        <f ca="1">IFERROR(Volume*IF(FS$5=0,0,1)*IF(NewBusinessYear=1,0.5,1)*OFFSET(IFRS17_CF!FS74,0,-NewBusinessYear+1),0)</f>
        <v>0</v>
      </c>
      <c r="FT74" s="35">
        <f ca="1">IFERROR(Volume*IF(FT$5=0,0,1)*IF(NewBusinessYear=1,0.5,1)*OFFSET(IFRS17_CF!FT74,0,-NewBusinessYear+1),0)</f>
        <v>0</v>
      </c>
      <c r="FU74" s="35">
        <f ca="1">IFERROR(Volume*IF(FU$5=0,0,1)*IF(NewBusinessYear=1,0.5,1)*OFFSET(IFRS17_CF!FU74,0,-NewBusinessYear+1),0)</f>
        <v>0</v>
      </c>
      <c r="FV74" s="35">
        <f ca="1">IFERROR(Volume*IF(FV$5=0,0,1)*IF(NewBusinessYear=1,0.5,1)*OFFSET(IFRS17_CF!FV74,0,-NewBusinessYear+1),0)</f>
        <v>0</v>
      </c>
      <c r="FW74" s="35">
        <f ca="1">IFERROR(Volume*IF(FW$5=0,0,1)*IF(NewBusinessYear=1,0.5,1)*OFFSET(IFRS17_CF!FW74,0,-NewBusinessYear+1),0)</f>
        <v>0</v>
      </c>
      <c r="FX74" s="35">
        <f ca="1">IFERROR(Volume*IF(FX$5=0,0,1)*IF(NewBusinessYear=1,0.5,1)*OFFSET(IFRS17_CF!FX74,0,-NewBusinessYear+1),0)</f>
        <v>0</v>
      </c>
      <c r="FY74" s="35">
        <f ca="1">IFERROR(Volume*IF(FY$5=0,0,1)*IF(NewBusinessYear=1,0.5,1)*OFFSET(IFRS17_CF!FY74,0,-NewBusinessYear+1),0)</f>
        <v>0</v>
      </c>
      <c r="FZ74" s="35">
        <f ca="1">IFERROR(Volume*IF(FZ$5=0,0,1)*IF(NewBusinessYear=1,0.5,1)*OFFSET(IFRS17_CF!FZ74,0,-NewBusinessYear+1),0)</f>
        <v>0</v>
      </c>
      <c r="GA74" s="35">
        <f ca="1">IFERROR(Volume*IF(GA$5=0,0,1)*IF(NewBusinessYear=1,0.5,1)*OFFSET(IFRS17_CF!GA74,0,-NewBusinessYear+1),0)</f>
        <v>0</v>
      </c>
      <c r="GB74" s="35">
        <f ca="1">IFERROR(Volume*IF(GB$5=0,0,1)*IF(NewBusinessYear=1,0.5,1)*OFFSET(IFRS17_CF!GB74,0,-NewBusinessYear+1),0)</f>
        <v>0</v>
      </c>
      <c r="GC74" s="35">
        <f ca="1">IFERROR(Volume*IF(GC$5=0,0,1)*IF(NewBusinessYear=1,0.5,1)*OFFSET(IFRS17_CF!GC74,0,-NewBusinessYear+1),0)</f>
        <v>0</v>
      </c>
      <c r="GD74" s="35">
        <f ca="1">IFERROR(Volume*IF(GD$5=0,0,1)*IF(NewBusinessYear=1,0.5,1)*OFFSET(IFRS17_CF!GD74,0,-NewBusinessYear+1),0)</f>
        <v>0</v>
      </c>
      <c r="GE74" s="35">
        <f ca="1">IFERROR(Volume*IF(GE$5=0,0,1)*IF(NewBusinessYear=1,0.5,1)*OFFSET(IFRS17_CF!GE74,0,-NewBusinessYear+1),0)</f>
        <v>0</v>
      </c>
      <c r="GF74" s="35">
        <f ca="1">IFERROR(Volume*IF(GF$5=0,0,1)*IF(NewBusinessYear=1,0.5,1)*OFFSET(IFRS17_CF!GF74,0,-NewBusinessYear+1),0)</f>
        <v>0</v>
      </c>
      <c r="GG74" s="35">
        <f ca="1">IFERROR(Volume*IF(GG$5=0,0,1)*IF(NewBusinessYear=1,0.5,1)*OFFSET(IFRS17_CF!GG74,0,-NewBusinessYear+1),0)</f>
        <v>0</v>
      </c>
      <c r="GH74" s="35">
        <f ca="1">IFERROR(Volume*IF(GH$5=0,0,1)*IF(NewBusinessYear=1,0.5,1)*OFFSET(IFRS17_CF!GH74,0,-NewBusinessYear+1),0)</f>
        <v>0</v>
      </c>
      <c r="GI74" s="35">
        <f ca="1">IFERROR(Volume*IF(GI$5=0,0,1)*IF(NewBusinessYear=1,0.5,1)*OFFSET(IFRS17_CF!GI74,0,-NewBusinessYear+1),0)</f>
        <v>0</v>
      </c>
      <c r="GJ74" s="35">
        <f ca="1">IFERROR(Volume*IF(GJ$5=0,0,1)*IF(NewBusinessYear=1,0.5,1)*OFFSET(IFRS17_CF!GJ74,0,-NewBusinessYear+1),0)</f>
        <v>0</v>
      </c>
    </row>
    <row r="75" spans="2:192" x14ac:dyDescent="0.3">
      <c r="C75" s="31" t="s">
        <v>484</v>
      </c>
      <c r="F75" s="35">
        <f ca="1">IFERROR(Volume*IF(F$5=0,0,1)*IF(NewBusinessYear=1,0.5,1)*OFFSET(IFRS17_CF!F75,0,-NewBusinessYear+1),0)</f>
        <v>0</v>
      </c>
      <c r="G75" s="35">
        <f ca="1">IFERROR(Volume*IF(G$5=0,0,1)*IF(NewBusinessYear=1,0.5,1)*OFFSET(IFRS17_CF!G75,0,-NewBusinessYear+1),0)</f>
        <v>0</v>
      </c>
      <c r="H75" s="35">
        <f ca="1">IFERROR(Volume*IF(H$5=0,0,1)*IF(NewBusinessYear=1,0.5,1)*OFFSET(IFRS17_CF!H75,0,-NewBusinessYear+1),0)</f>
        <v>0</v>
      </c>
      <c r="I75" s="35">
        <f ca="1">IFERROR(Volume*IF(I$5=0,0,1)*IF(NewBusinessYear=1,0.5,1)*OFFSET(IFRS17_CF!I75,0,-NewBusinessYear+1),0)</f>
        <v>0</v>
      </c>
      <c r="J75" s="35">
        <f ca="1">IFERROR(Volume*IF(J$5=0,0,1)*IF(NewBusinessYear=1,0.5,1)*OFFSET(IFRS17_CF!J75,0,-NewBusinessYear+1),0)</f>
        <v>0</v>
      </c>
      <c r="K75" s="35">
        <f ca="1">IFERROR(Volume*IF(K$5=0,0,1)*IF(NewBusinessYear=1,0.5,1)*OFFSET(IFRS17_CF!K75,0,-NewBusinessYear+1),0)</f>
        <v>0</v>
      </c>
      <c r="L75" s="35">
        <f ca="1">IFERROR(Volume*IF(L$5=0,0,1)*IF(NewBusinessYear=1,0.5,1)*OFFSET(IFRS17_CF!L75,0,-NewBusinessYear+1),0)</f>
        <v>0</v>
      </c>
      <c r="M75" s="35">
        <f ca="1">IFERROR(Volume*IF(M$5=0,0,1)*IF(NewBusinessYear=1,0.5,1)*OFFSET(IFRS17_CF!M75,0,-NewBusinessYear+1),0)</f>
        <v>0</v>
      </c>
      <c r="N75" s="35">
        <f ca="1">IFERROR(Volume*IF(N$5=0,0,1)*IF(NewBusinessYear=1,0.5,1)*OFFSET(IFRS17_CF!N75,0,-NewBusinessYear+1),0)</f>
        <v>0</v>
      </c>
      <c r="O75" s="35">
        <f ca="1">IFERROR(Volume*IF(O$5=0,0,1)*IF(NewBusinessYear=1,0.5,1)*OFFSET(IFRS17_CF!O75,0,-NewBusinessYear+1),0)</f>
        <v>-27897.85829959904</v>
      </c>
      <c r="P75" s="35">
        <f ca="1">IFERROR(Volume*IF(P$5=0,0,1)*IF(NewBusinessYear=1,0.5,1)*OFFSET(IFRS17_CF!P75,0,-NewBusinessYear+1),0)</f>
        <v>-24323.19805355381</v>
      </c>
      <c r="Q75" s="35">
        <f ca="1">IFERROR(Volume*IF(Q$5=0,0,1)*IF(NewBusinessYear=1,0.5,1)*OFFSET(IFRS17_CF!Q75,0,-NewBusinessYear+1),0)</f>
        <v>-21499.392005013975</v>
      </c>
      <c r="R75" s="35">
        <f ca="1">IFERROR(Volume*IF(R$5=0,0,1)*IF(NewBusinessYear=1,0.5,1)*OFFSET(IFRS17_CF!R75,0,-NewBusinessYear+1),0)</f>
        <v>-19690.61485711444</v>
      </c>
      <c r="S75" s="35">
        <f ca="1">IFERROR(Volume*IF(S$5=0,0,1)*IF(NewBusinessYear=1,0.5,1)*OFFSET(IFRS17_CF!S75,0,-NewBusinessYear+1),0)</f>
        <v>-13104.397639536828</v>
      </c>
      <c r="T75" s="35">
        <f ca="1">IFERROR(Volume*IF(T$5=0,0,1)*IF(NewBusinessYear=1,0.5,1)*OFFSET(IFRS17_CF!T75,0,-NewBusinessYear+1),0)</f>
        <v>-16634.820667413449</v>
      </c>
      <c r="U75" s="35">
        <f ca="1">IFERROR(Volume*IF(U$5=0,0,1)*IF(NewBusinessYear=1,0.5,1)*OFFSET(IFRS17_CF!U75,0,-NewBusinessYear+1),0)</f>
        <v>-14792.777078640827</v>
      </c>
      <c r="V75" s="35">
        <f ca="1">IFERROR(Volume*IF(V$5=0,0,1)*IF(NewBusinessYear=1,0.5,1)*OFFSET(IFRS17_CF!V75,0,-NewBusinessYear+1),0)</f>
        <v>-12908.455738608507</v>
      </c>
      <c r="W75" s="35">
        <f ca="1">IFERROR(Volume*IF(W$5=0,0,1)*IF(NewBusinessYear=1,0.5,1)*OFFSET(IFRS17_CF!W75,0,-NewBusinessYear+1),0)</f>
        <v>-11020.571706870864</v>
      </c>
      <c r="X75" s="35">
        <f ca="1">IFERROR(Volume*IF(X$5=0,0,1)*IF(NewBusinessYear=1,0.5,1)*OFFSET(IFRS17_CF!X75,0,-NewBusinessYear+1),0)</f>
        <v>-10505.252943499914</v>
      </c>
      <c r="Y75" s="35">
        <f ca="1">IFERROR(Volume*IF(Y$5=0,0,1)*IF(NewBusinessYear=1,0.5,1)*OFFSET(IFRS17_CF!Y75,0,-NewBusinessYear+1),0)</f>
        <v>-7346.2692310324692</v>
      </c>
      <c r="Z75" s="35">
        <f ca="1">IFERROR(Volume*IF(Z$5=0,0,1)*IF(NewBusinessYear=1,0.5,1)*OFFSET(IFRS17_CF!Z75,0,-NewBusinessYear+1),0)</f>
        <v>-5287.8922039601766</v>
      </c>
      <c r="AA75" s="35">
        <f ca="1">IFERROR(Volume*IF(AA$5=0,0,1)*IF(NewBusinessYear=1,0.5,1)*OFFSET(IFRS17_CF!AA75,0,-NewBusinessYear+1),0)</f>
        <v>-5948.1497644590272</v>
      </c>
      <c r="AB75" s="35">
        <f ca="1">IFERROR(Volume*IF(AB$5=0,0,1)*IF(NewBusinessYear=1,0.5,1)*OFFSET(IFRS17_CF!AB75,0,-NewBusinessYear+1),0)</f>
        <v>-6328.8515915929256</v>
      </c>
      <c r="AC75" s="35">
        <f ca="1">IFERROR(Volume*IF(AC$5=0,0,1)*IF(NewBusinessYear=1,0.5,1)*OFFSET(IFRS17_CF!AC75,0,-NewBusinessYear+1),0)</f>
        <v>-9078.6923493144204</v>
      </c>
      <c r="AD75" s="35">
        <f ca="1">IFERROR(Volume*IF(AD$5=0,0,1)*IF(NewBusinessYear=1,0.5,1)*OFFSET(IFRS17_CF!AD75,0,-NewBusinessYear+1),0)</f>
        <v>-6163.2273520574226</v>
      </c>
      <c r="AE75" s="35">
        <f ca="1">IFERROR(Volume*IF(AE$5=0,0,1)*IF(NewBusinessYear=1,0.5,1)*OFFSET(IFRS17_CF!AE75,0,-NewBusinessYear+1),0)</f>
        <v>-5630.3149354339012</v>
      </c>
      <c r="AF75" s="35">
        <f ca="1">IFERROR(Volume*IF(AF$5=0,0,1)*IF(NewBusinessYear=1,0.5,1)*OFFSET(IFRS17_CF!AF75,0,-NewBusinessYear+1),0)</f>
        <v>-4851.593990715025</v>
      </c>
      <c r="AG75" s="35">
        <f ca="1">IFERROR(Volume*IF(AG$5=0,0,1)*IF(NewBusinessYear=1,0.5,1)*OFFSET(IFRS17_CF!AG75,0,-NewBusinessYear+1),0)</f>
        <v>-3901.8980671143754</v>
      </c>
      <c r="AH75" s="35">
        <f ca="1">IFERROR(Volume*IF(AH$5=0,0,1)*IF(NewBusinessYear=1,0.5,1)*OFFSET(IFRS17_CF!AH75,0,-NewBusinessYear+1),0)</f>
        <v>-3168.6396157117119</v>
      </c>
      <c r="AI75" s="35">
        <f ca="1">IFERROR(Volume*IF(AI$5=0,0,1)*IF(NewBusinessYear=1,0.5,1)*OFFSET(IFRS17_CF!AI75,0,-NewBusinessYear+1),0)</f>
        <v>-1883.7208356504593</v>
      </c>
      <c r="AJ75" s="35">
        <f ca="1">IFERROR(Volume*IF(AJ$5=0,0,1)*IF(NewBusinessYear=1,0.5,1)*OFFSET(IFRS17_CF!AJ75,0,-NewBusinessYear+1),0)</f>
        <v>-961.31203763864005</v>
      </c>
      <c r="AK75" s="35">
        <f ca="1">IFERROR(Volume*IF(AK$5=0,0,1)*IF(NewBusinessYear=1,0.5,1)*OFFSET(IFRS17_CF!AK75,0,-NewBusinessYear+1),0)</f>
        <v>-370.5767295486591</v>
      </c>
      <c r="AL75" s="35">
        <f ca="1">IFERROR(Volume*IF(AL$5=0,0,1)*IF(NewBusinessYear=1,0.5,1)*OFFSET(IFRS17_CF!AL75,0,-NewBusinessYear+1),0)</f>
        <v>-43.342475570176759</v>
      </c>
      <c r="AM75" s="35">
        <f ca="1">IFERROR(Volume*IF(AM$5=0,0,1)*IF(NewBusinessYear=1,0.5,1)*OFFSET(IFRS17_CF!AM75,0,-NewBusinessYear+1),0)</f>
        <v>182.74507380993848</v>
      </c>
      <c r="AN75" s="35">
        <f ca="1">IFERROR(Volume*IF(AN$5=0,0,1)*IF(NewBusinessYear=1,0.5,1)*OFFSET(IFRS17_CF!AN75,0,-NewBusinessYear+1),0)</f>
        <v>442.7398526460002</v>
      </c>
      <c r="AO75" s="35">
        <f ca="1">IFERROR(Volume*IF(AO$5=0,0,1)*IF(NewBusinessYear=1,0.5,1)*OFFSET(IFRS17_CF!AO75,0,-NewBusinessYear+1),0)</f>
        <v>0</v>
      </c>
      <c r="AP75" s="35">
        <f ca="1">IFERROR(Volume*IF(AP$5=0,0,1)*IF(NewBusinessYear=1,0.5,1)*OFFSET(IFRS17_CF!AP75,0,-NewBusinessYear+1),0)</f>
        <v>0</v>
      </c>
      <c r="AQ75" s="35">
        <f ca="1">IFERROR(Volume*IF(AQ$5=0,0,1)*IF(NewBusinessYear=1,0.5,1)*OFFSET(IFRS17_CF!AQ75,0,-NewBusinessYear+1),0)</f>
        <v>0</v>
      </c>
      <c r="AR75" s="35">
        <f ca="1">IFERROR(Volume*IF(AR$5=0,0,1)*IF(NewBusinessYear=1,0.5,1)*OFFSET(IFRS17_CF!AR75,0,-NewBusinessYear+1),0)</f>
        <v>0</v>
      </c>
      <c r="AS75" s="35">
        <f ca="1">IFERROR(Volume*IF(AS$5=0,0,1)*IF(NewBusinessYear=1,0.5,1)*OFFSET(IFRS17_CF!AS75,0,-NewBusinessYear+1),0)</f>
        <v>0</v>
      </c>
      <c r="AT75" s="35">
        <f ca="1">IFERROR(Volume*IF(AT$5=0,0,1)*IF(NewBusinessYear=1,0.5,1)*OFFSET(IFRS17_CF!AT75,0,-NewBusinessYear+1),0)</f>
        <v>0</v>
      </c>
      <c r="AU75" s="35">
        <f ca="1">IFERROR(Volume*IF(AU$5=0,0,1)*IF(NewBusinessYear=1,0.5,1)*OFFSET(IFRS17_CF!AU75,0,-NewBusinessYear+1),0)</f>
        <v>0</v>
      </c>
      <c r="AV75" s="35">
        <f ca="1">IFERROR(Volume*IF(AV$5=0,0,1)*IF(NewBusinessYear=1,0.5,1)*OFFSET(IFRS17_CF!AV75,0,-NewBusinessYear+1),0)</f>
        <v>0</v>
      </c>
      <c r="AW75" s="35">
        <f ca="1">IFERROR(Volume*IF(AW$5=0,0,1)*IF(NewBusinessYear=1,0.5,1)*OFFSET(IFRS17_CF!AW75,0,-NewBusinessYear+1),0)</f>
        <v>0</v>
      </c>
      <c r="AX75" s="35">
        <f ca="1">IFERROR(Volume*IF(AX$5=0,0,1)*IF(NewBusinessYear=1,0.5,1)*OFFSET(IFRS17_CF!AX75,0,-NewBusinessYear+1),0)</f>
        <v>0</v>
      </c>
      <c r="AY75" s="35">
        <f ca="1">IFERROR(Volume*IF(AY$5=0,0,1)*IF(NewBusinessYear=1,0.5,1)*OFFSET(IFRS17_CF!AY75,0,-NewBusinessYear+1),0)</f>
        <v>0</v>
      </c>
      <c r="AZ75" s="35">
        <f ca="1">IFERROR(Volume*IF(AZ$5=0,0,1)*IF(NewBusinessYear=1,0.5,1)*OFFSET(IFRS17_CF!AZ75,0,-NewBusinessYear+1),0)</f>
        <v>0</v>
      </c>
      <c r="BA75" s="35">
        <f ca="1">IFERROR(Volume*IF(BA$5=0,0,1)*IF(NewBusinessYear=1,0.5,1)*OFFSET(IFRS17_CF!BA75,0,-NewBusinessYear+1),0)</f>
        <v>0</v>
      </c>
      <c r="BB75" s="35">
        <f ca="1">IFERROR(Volume*IF(BB$5=0,0,1)*IF(NewBusinessYear=1,0.5,1)*OFFSET(IFRS17_CF!BB75,0,-NewBusinessYear+1),0)</f>
        <v>0</v>
      </c>
      <c r="BC75" s="35">
        <f ca="1">IFERROR(Volume*IF(BC$5=0,0,1)*IF(NewBusinessYear=1,0.5,1)*OFFSET(IFRS17_CF!BC75,0,-NewBusinessYear+1),0)</f>
        <v>0</v>
      </c>
      <c r="BD75" s="35">
        <f ca="1">IFERROR(Volume*IF(BD$5=0,0,1)*IF(NewBusinessYear=1,0.5,1)*OFFSET(IFRS17_CF!BD75,0,-NewBusinessYear+1),0)</f>
        <v>0</v>
      </c>
      <c r="BE75" s="35">
        <f ca="1">IFERROR(Volume*IF(BE$5=0,0,1)*IF(NewBusinessYear=1,0.5,1)*OFFSET(IFRS17_CF!BE75,0,-NewBusinessYear+1),0)</f>
        <v>0</v>
      </c>
      <c r="BF75" s="35">
        <f ca="1">IFERROR(Volume*IF(BF$5=0,0,1)*IF(NewBusinessYear=1,0.5,1)*OFFSET(IFRS17_CF!BF75,0,-NewBusinessYear+1),0)</f>
        <v>0</v>
      </c>
      <c r="BG75" s="35">
        <f ca="1">IFERROR(Volume*IF(BG$5=0,0,1)*IF(NewBusinessYear=1,0.5,1)*OFFSET(IFRS17_CF!BG75,0,-NewBusinessYear+1),0)</f>
        <v>0</v>
      </c>
      <c r="BH75" s="35">
        <f ca="1">IFERROR(Volume*IF(BH$5=0,0,1)*IF(NewBusinessYear=1,0.5,1)*OFFSET(IFRS17_CF!BH75,0,-NewBusinessYear+1),0)</f>
        <v>0</v>
      </c>
      <c r="BI75" s="35">
        <f ca="1">IFERROR(Volume*IF(BI$5=0,0,1)*IF(NewBusinessYear=1,0.5,1)*OFFSET(IFRS17_CF!BI75,0,-NewBusinessYear+1),0)</f>
        <v>0</v>
      </c>
      <c r="BJ75" s="35">
        <f ca="1">IFERROR(Volume*IF(BJ$5=0,0,1)*IF(NewBusinessYear=1,0.5,1)*OFFSET(IFRS17_CF!BJ75,0,-NewBusinessYear+1),0)</f>
        <v>0</v>
      </c>
      <c r="BK75" s="35">
        <f ca="1">IFERROR(Volume*IF(BK$5=0,0,1)*IF(NewBusinessYear=1,0.5,1)*OFFSET(IFRS17_CF!BK75,0,-NewBusinessYear+1),0)</f>
        <v>0</v>
      </c>
      <c r="BL75" s="35">
        <f ca="1">IFERROR(Volume*IF(BL$5=0,0,1)*IF(NewBusinessYear=1,0.5,1)*OFFSET(IFRS17_CF!BL75,0,-NewBusinessYear+1),0)</f>
        <v>0</v>
      </c>
      <c r="BM75" s="35">
        <f ca="1">IFERROR(Volume*IF(BM$5=0,0,1)*IF(NewBusinessYear=1,0.5,1)*OFFSET(IFRS17_CF!BM75,0,-NewBusinessYear+1),0)</f>
        <v>0</v>
      </c>
      <c r="BN75" s="35">
        <f ca="1">IFERROR(Volume*IF(BN$5=0,0,1)*IF(NewBusinessYear=1,0.5,1)*OFFSET(IFRS17_CF!BN75,0,-NewBusinessYear+1),0)</f>
        <v>0</v>
      </c>
      <c r="BO75" s="35">
        <f ca="1">IFERROR(Volume*IF(BO$5=0,0,1)*IF(NewBusinessYear=1,0.5,1)*OFFSET(IFRS17_CF!BO75,0,-NewBusinessYear+1),0)</f>
        <v>0</v>
      </c>
      <c r="BP75" s="35">
        <f ca="1">IFERROR(Volume*IF(BP$5=0,0,1)*IF(NewBusinessYear=1,0.5,1)*OFFSET(IFRS17_CF!BP75,0,-NewBusinessYear+1),0)</f>
        <v>0</v>
      </c>
      <c r="BQ75" s="35">
        <f ca="1">IFERROR(Volume*IF(BQ$5=0,0,1)*IF(NewBusinessYear=1,0.5,1)*OFFSET(IFRS17_CF!BQ75,0,-NewBusinessYear+1),0)</f>
        <v>0</v>
      </c>
      <c r="BR75" s="35">
        <f ca="1">IFERROR(Volume*IF(BR$5=0,0,1)*IF(NewBusinessYear=1,0.5,1)*OFFSET(IFRS17_CF!BR75,0,-NewBusinessYear+1),0)</f>
        <v>0</v>
      </c>
      <c r="BS75" s="35">
        <f ca="1">IFERROR(Volume*IF(BS$5=0,0,1)*IF(NewBusinessYear=1,0.5,1)*OFFSET(IFRS17_CF!BS75,0,-NewBusinessYear+1),0)</f>
        <v>0</v>
      </c>
      <c r="BT75" s="35">
        <f ca="1">IFERROR(Volume*IF(BT$5=0,0,1)*IF(NewBusinessYear=1,0.5,1)*OFFSET(IFRS17_CF!BT75,0,-NewBusinessYear+1),0)</f>
        <v>0</v>
      </c>
      <c r="BU75" s="35">
        <f ca="1">IFERROR(Volume*IF(BU$5=0,0,1)*IF(NewBusinessYear=1,0.5,1)*OFFSET(IFRS17_CF!BU75,0,-NewBusinessYear+1),0)</f>
        <v>0</v>
      </c>
      <c r="BV75" s="35">
        <f ca="1">IFERROR(Volume*IF(BV$5=0,0,1)*IF(NewBusinessYear=1,0.5,1)*OFFSET(IFRS17_CF!BV75,0,-NewBusinessYear+1),0)</f>
        <v>0</v>
      </c>
      <c r="BW75" s="35">
        <f ca="1">IFERROR(Volume*IF(BW$5=0,0,1)*IF(NewBusinessYear=1,0.5,1)*OFFSET(IFRS17_CF!BW75,0,-NewBusinessYear+1),0)</f>
        <v>0</v>
      </c>
      <c r="BX75" s="35">
        <f ca="1">IFERROR(Volume*IF(BX$5=0,0,1)*IF(NewBusinessYear=1,0.5,1)*OFFSET(IFRS17_CF!BX75,0,-NewBusinessYear+1),0)</f>
        <v>0</v>
      </c>
      <c r="BY75" s="35">
        <f ca="1">IFERROR(Volume*IF(BY$5=0,0,1)*IF(NewBusinessYear=1,0.5,1)*OFFSET(IFRS17_CF!BY75,0,-NewBusinessYear+1),0)</f>
        <v>0</v>
      </c>
      <c r="BZ75" s="35">
        <f ca="1">IFERROR(Volume*IF(BZ$5=0,0,1)*IF(NewBusinessYear=1,0.5,1)*OFFSET(IFRS17_CF!BZ75,0,-NewBusinessYear+1),0)</f>
        <v>0</v>
      </c>
      <c r="CA75" s="35">
        <f ca="1">IFERROR(Volume*IF(CA$5=0,0,1)*IF(NewBusinessYear=1,0.5,1)*OFFSET(IFRS17_CF!CA75,0,-NewBusinessYear+1),0)</f>
        <v>0</v>
      </c>
      <c r="CB75" s="35">
        <f ca="1">IFERROR(Volume*IF(CB$5=0,0,1)*IF(NewBusinessYear=1,0.5,1)*OFFSET(IFRS17_CF!CB75,0,-NewBusinessYear+1),0)</f>
        <v>0</v>
      </c>
      <c r="CC75" s="35">
        <f ca="1">IFERROR(Volume*IF(CC$5=0,0,1)*IF(NewBusinessYear=1,0.5,1)*OFFSET(IFRS17_CF!CC75,0,-NewBusinessYear+1),0)</f>
        <v>0</v>
      </c>
      <c r="CD75" s="35">
        <f ca="1">IFERROR(Volume*IF(CD$5=0,0,1)*IF(NewBusinessYear=1,0.5,1)*OFFSET(IFRS17_CF!CD75,0,-NewBusinessYear+1),0)</f>
        <v>0</v>
      </c>
      <c r="CE75" s="35">
        <f ca="1">IFERROR(Volume*IF(CE$5=0,0,1)*IF(NewBusinessYear=1,0.5,1)*OFFSET(IFRS17_CF!CE75,0,-NewBusinessYear+1),0)</f>
        <v>0</v>
      </c>
      <c r="CF75" s="35">
        <f ca="1">IFERROR(Volume*IF(CF$5=0,0,1)*IF(NewBusinessYear=1,0.5,1)*OFFSET(IFRS17_CF!CF75,0,-NewBusinessYear+1),0)</f>
        <v>0</v>
      </c>
      <c r="CG75" s="35">
        <f ca="1">IFERROR(Volume*IF(CG$5=0,0,1)*IF(NewBusinessYear=1,0.5,1)*OFFSET(IFRS17_CF!CG75,0,-NewBusinessYear+1),0)</f>
        <v>0</v>
      </c>
      <c r="CH75" s="35">
        <f ca="1">IFERROR(Volume*IF(CH$5=0,0,1)*IF(NewBusinessYear=1,0.5,1)*OFFSET(IFRS17_CF!CH75,0,-NewBusinessYear+1),0)</f>
        <v>0</v>
      </c>
      <c r="CI75" s="35">
        <f ca="1">IFERROR(Volume*IF(CI$5=0,0,1)*IF(NewBusinessYear=1,0.5,1)*OFFSET(IFRS17_CF!CI75,0,-NewBusinessYear+1),0)</f>
        <v>0</v>
      </c>
      <c r="CJ75" s="35">
        <f ca="1">IFERROR(Volume*IF(CJ$5=0,0,1)*IF(NewBusinessYear=1,0.5,1)*OFFSET(IFRS17_CF!CJ75,0,-NewBusinessYear+1),0)</f>
        <v>0</v>
      </c>
      <c r="CK75" s="35">
        <f ca="1">IFERROR(Volume*IF(CK$5=0,0,1)*IF(NewBusinessYear=1,0.5,1)*OFFSET(IFRS17_CF!CK75,0,-NewBusinessYear+1),0)</f>
        <v>0</v>
      </c>
      <c r="CL75" s="35">
        <f ca="1">IFERROR(Volume*IF(CL$5=0,0,1)*IF(NewBusinessYear=1,0.5,1)*OFFSET(IFRS17_CF!CL75,0,-NewBusinessYear+1),0)</f>
        <v>0</v>
      </c>
      <c r="CM75" s="35">
        <f ca="1">IFERROR(Volume*IF(CM$5=0,0,1)*IF(NewBusinessYear=1,0.5,1)*OFFSET(IFRS17_CF!CM75,0,-NewBusinessYear+1),0)</f>
        <v>0</v>
      </c>
      <c r="CN75" s="35">
        <f ca="1">IFERROR(Volume*IF(CN$5=0,0,1)*IF(NewBusinessYear=1,0.5,1)*OFFSET(IFRS17_CF!CN75,0,-NewBusinessYear+1),0)</f>
        <v>0</v>
      </c>
      <c r="CO75" s="35">
        <f ca="1">IFERROR(Volume*IF(CO$5=0,0,1)*IF(NewBusinessYear=1,0.5,1)*OFFSET(IFRS17_CF!CO75,0,-NewBusinessYear+1),0)</f>
        <v>0</v>
      </c>
      <c r="CP75" s="35">
        <f ca="1">IFERROR(Volume*IF(CP$5=0,0,1)*IF(NewBusinessYear=1,0.5,1)*OFFSET(IFRS17_CF!CP75,0,-NewBusinessYear+1),0)</f>
        <v>0</v>
      </c>
      <c r="CQ75" s="35">
        <f ca="1">IFERROR(Volume*IF(CQ$5=0,0,1)*IF(NewBusinessYear=1,0.5,1)*OFFSET(IFRS17_CF!CQ75,0,-NewBusinessYear+1),0)</f>
        <v>0</v>
      </c>
      <c r="CR75" s="35">
        <f ca="1">IFERROR(Volume*IF(CR$5=0,0,1)*IF(NewBusinessYear=1,0.5,1)*OFFSET(IFRS17_CF!CR75,0,-NewBusinessYear+1),0)</f>
        <v>0</v>
      </c>
      <c r="CS75" s="35">
        <f ca="1">IFERROR(Volume*IF(CS$5=0,0,1)*IF(NewBusinessYear=1,0.5,1)*OFFSET(IFRS17_CF!CS75,0,-NewBusinessYear+1),0)</f>
        <v>0</v>
      </c>
      <c r="CT75" s="35">
        <f ca="1">IFERROR(Volume*IF(CT$5=0,0,1)*IF(NewBusinessYear=1,0.5,1)*OFFSET(IFRS17_CF!CT75,0,-NewBusinessYear+1),0)</f>
        <v>0</v>
      </c>
      <c r="CU75" s="35">
        <f ca="1">IFERROR(Volume*IF(CU$5=0,0,1)*IF(NewBusinessYear=1,0.5,1)*OFFSET(IFRS17_CF!CU75,0,-NewBusinessYear+1),0)</f>
        <v>0</v>
      </c>
      <c r="CV75" s="35">
        <f ca="1">IFERROR(Volume*IF(CV$5=0,0,1)*IF(NewBusinessYear=1,0.5,1)*OFFSET(IFRS17_CF!CV75,0,-NewBusinessYear+1),0)</f>
        <v>0</v>
      </c>
      <c r="CW75" s="35">
        <f ca="1">IFERROR(Volume*IF(CW$5=0,0,1)*IF(NewBusinessYear=1,0.5,1)*OFFSET(IFRS17_CF!CW75,0,-NewBusinessYear+1),0)</f>
        <v>0</v>
      </c>
      <c r="CX75" s="35">
        <f ca="1">IFERROR(Volume*IF(CX$5=0,0,1)*IF(NewBusinessYear=1,0.5,1)*OFFSET(IFRS17_CF!CX75,0,-NewBusinessYear+1),0)</f>
        <v>0</v>
      </c>
      <c r="CY75" s="35">
        <f ca="1">IFERROR(Volume*IF(CY$5=0,0,1)*IF(NewBusinessYear=1,0.5,1)*OFFSET(IFRS17_CF!CY75,0,-NewBusinessYear+1),0)</f>
        <v>0</v>
      </c>
      <c r="CZ75" s="35">
        <f ca="1">IFERROR(Volume*IF(CZ$5=0,0,1)*IF(NewBusinessYear=1,0.5,1)*OFFSET(IFRS17_CF!CZ75,0,-NewBusinessYear+1),0)</f>
        <v>0</v>
      </c>
      <c r="DA75" s="35">
        <f ca="1">IFERROR(Volume*IF(DA$5=0,0,1)*IF(NewBusinessYear=1,0.5,1)*OFFSET(IFRS17_CF!DA75,0,-NewBusinessYear+1),0)</f>
        <v>0</v>
      </c>
      <c r="DB75" s="35">
        <f ca="1">IFERROR(Volume*IF(DB$5=0,0,1)*IF(NewBusinessYear=1,0.5,1)*OFFSET(IFRS17_CF!DB75,0,-NewBusinessYear+1),0)</f>
        <v>0</v>
      </c>
      <c r="DC75" s="35">
        <f ca="1">IFERROR(Volume*IF(DC$5=0,0,1)*IF(NewBusinessYear=1,0.5,1)*OFFSET(IFRS17_CF!DC75,0,-NewBusinessYear+1),0)</f>
        <v>0</v>
      </c>
      <c r="DD75" s="35">
        <f ca="1">IFERROR(Volume*IF(DD$5=0,0,1)*IF(NewBusinessYear=1,0.5,1)*OFFSET(IFRS17_CF!DD75,0,-NewBusinessYear+1),0)</f>
        <v>0</v>
      </c>
      <c r="DE75" s="35">
        <f ca="1">IFERROR(Volume*IF(DE$5=0,0,1)*IF(NewBusinessYear=1,0.5,1)*OFFSET(IFRS17_CF!DE75,0,-NewBusinessYear+1),0)</f>
        <v>0</v>
      </c>
      <c r="DF75" s="35">
        <f ca="1">IFERROR(Volume*IF(DF$5=0,0,1)*IF(NewBusinessYear=1,0.5,1)*OFFSET(IFRS17_CF!DF75,0,-NewBusinessYear+1),0)</f>
        <v>0</v>
      </c>
      <c r="DG75" s="35">
        <f ca="1">IFERROR(Volume*IF(DG$5=0,0,1)*IF(NewBusinessYear=1,0.5,1)*OFFSET(IFRS17_CF!DG75,0,-NewBusinessYear+1),0)</f>
        <v>0</v>
      </c>
      <c r="DH75" s="35">
        <f ca="1">IFERROR(Volume*IF(DH$5=0,0,1)*IF(NewBusinessYear=1,0.5,1)*OFFSET(IFRS17_CF!DH75,0,-NewBusinessYear+1),0)</f>
        <v>0</v>
      </c>
      <c r="DI75" s="35">
        <f ca="1">IFERROR(Volume*IF(DI$5=0,0,1)*IF(NewBusinessYear=1,0.5,1)*OFFSET(IFRS17_CF!DI75,0,-NewBusinessYear+1),0)</f>
        <v>0</v>
      </c>
      <c r="DJ75" s="35">
        <f ca="1">IFERROR(Volume*IF(DJ$5=0,0,1)*IF(NewBusinessYear=1,0.5,1)*OFFSET(IFRS17_CF!DJ75,0,-NewBusinessYear+1),0)</f>
        <v>0</v>
      </c>
      <c r="DK75" s="35">
        <f ca="1">IFERROR(Volume*IF(DK$5=0,0,1)*IF(NewBusinessYear=1,0.5,1)*OFFSET(IFRS17_CF!DK75,0,-NewBusinessYear+1),0)</f>
        <v>0</v>
      </c>
      <c r="DL75" s="35">
        <f ca="1">IFERROR(Volume*IF(DL$5=0,0,1)*IF(NewBusinessYear=1,0.5,1)*OFFSET(IFRS17_CF!DL75,0,-NewBusinessYear+1),0)</f>
        <v>0</v>
      </c>
      <c r="DM75" s="35">
        <f ca="1">IFERROR(Volume*IF(DM$5=0,0,1)*IF(NewBusinessYear=1,0.5,1)*OFFSET(IFRS17_CF!DM75,0,-NewBusinessYear+1),0)</f>
        <v>0</v>
      </c>
      <c r="DN75" s="35">
        <f ca="1">IFERROR(Volume*IF(DN$5=0,0,1)*IF(NewBusinessYear=1,0.5,1)*OFFSET(IFRS17_CF!DN75,0,-NewBusinessYear+1),0)</f>
        <v>0</v>
      </c>
      <c r="DO75" s="35">
        <f ca="1">IFERROR(Volume*IF(DO$5=0,0,1)*IF(NewBusinessYear=1,0.5,1)*OFFSET(IFRS17_CF!DO75,0,-NewBusinessYear+1),0)</f>
        <v>0</v>
      </c>
      <c r="DP75" s="35">
        <f ca="1">IFERROR(Volume*IF(DP$5=0,0,1)*IF(NewBusinessYear=1,0.5,1)*OFFSET(IFRS17_CF!DP75,0,-NewBusinessYear+1),0)</f>
        <v>0</v>
      </c>
      <c r="DQ75" s="35">
        <f ca="1">IFERROR(Volume*IF(DQ$5=0,0,1)*IF(NewBusinessYear=1,0.5,1)*OFFSET(IFRS17_CF!DQ75,0,-NewBusinessYear+1),0)</f>
        <v>0</v>
      </c>
      <c r="DR75" s="35">
        <f ca="1">IFERROR(Volume*IF(DR$5=0,0,1)*IF(NewBusinessYear=1,0.5,1)*OFFSET(IFRS17_CF!DR75,0,-NewBusinessYear+1),0)</f>
        <v>0</v>
      </c>
      <c r="DS75" s="35">
        <f ca="1">IFERROR(Volume*IF(DS$5=0,0,1)*IF(NewBusinessYear=1,0.5,1)*OFFSET(IFRS17_CF!DS75,0,-NewBusinessYear+1),0)</f>
        <v>0</v>
      </c>
      <c r="DT75" s="35">
        <f ca="1">IFERROR(Volume*IF(DT$5=0,0,1)*IF(NewBusinessYear=1,0.5,1)*OFFSET(IFRS17_CF!DT75,0,-NewBusinessYear+1),0)</f>
        <v>0</v>
      </c>
      <c r="DU75" s="35">
        <f ca="1">IFERROR(Volume*IF(DU$5=0,0,1)*IF(NewBusinessYear=1,0.5,1)*OFFSET(IFRS17_CF!DU75,0,-NewBusinessYear+1),0)</f>
        <v>0</v>
      </c>
      <c r="DV75" s="35">
        <f ca="1">IFERROR(Volume*IF(DV$5=0,0,1)*IF(NewBusinessYear=1,0.5,1)*OFFSET(IFRS17_CF!DV75,0,-NewBusinessYear+1),0)</f>
        <v>0</v>
      </c>
      <c r="DW75" s="35">
        <f ca="1">IFERROR(Volume*IF(DW$5=0,0,1)*IF(NewBusinessYear=1,0.5,1)*OFFSET(IFRS17_CF!DW75,0,-NewBusinessYear+1),0)</f>
        <v>0</v>
      </c>
      <c r="DX75" s="35">
        <f ca="1">IFERROR(Volume*IF(DX$5=0,0,1)*IF(NewBusinessYear=1,0.5,1)*OFFSET(IFRS17_CF!DX75,0,-NewBusinessYear+1),0)</f>
        <v>0</v>
      </c>
      <c r="DY75" s="35">
        <f ca="1">IFERROR(Volume*IF(DY$5=0,0,1)*IF(NewBusinessYear=1,0.5,1)*OFFSET(IFRS17_CF!DY75,0,-NewBusinessYear+1),0)</f>
        <v>0</v>
      </c>
      <c r="DZ75" s="35">
        <f ca="1">IFERROR(Volume*IF(DZ$5=0,0,1)*IF(NewBusinessYear=1,0.5,1)*OFFSET(IFRS17_CF!DZ75,0,-NewBusinessYear+1),0)</f>
        <v>0</v>
      </c>
      <c r="EA75" s="35">
        <f ca="1">IFERROR(Volume*IF(EA$5=0,0,1)*IF(NewBusinessYear=1,0.5,1)*OFFSET(IFRS17_CF!EA75,0,-NewBusinessYear+1),0)</f>
        <v>0</v>
      </c>
      <c r="EB75" s="35">
        <f ca="1">IFERROR(Volume*IF(EB$5=0,0,1)*IF(NewBusinessYear=1,0.5,1)*OFFSET(IFRS17_CF!EB75,0,-NewBusinessYear+1),0)</f>
        <v>0</v>
      </c>
      <c r="EC75" s="35">
        <f ca="1">IFERROR(Volume*IF(EC$5=0,0,1)*IF(NewBusinessYear=1,0.5,1)*OFFSET(IFRS17_CF!EC75,0,-NewBusinessYear+1),0)</f>
        <v>0</v>
      </c>
      <c r="ED75" s="35">
        <f ca="1">IFERROR(Volume*IF(ED$5=0,0,1)*IF(NewBusinessYear=1,0.5,1)*OFFSET(IFRS17_CF!ED75,0,-NewBusinessYear+1),0)</f>
        <v>0</v>
      </c>
      <c r="EE75" s="35">
        <f ca="1">IFERROR(Volume*IF(EE$5=0,0,1)*IF(NewBusinessYear=1,0.5,1)*OFFSET(IFRS17_CF!EE75,0,-NewBusinessYear+1),0)</f>
        <v>0</v>
      </c>
      <c r="EF75" s="35">
        <f ca="1">IFERROR(Volume*IF(EF$5=0,0,1)*IF(NewBusinessYear=1,0.5,1)*OFFSET(IFRS17_CF!EF75,0,-NewBusinessYear+1),0)</f>
        <v>0</v>
      </c>
      <c r="EG75" s="35">
        <f ca="1">IFERROR(Volume*IF(EG$5=0,0,1)*IF(NewBusinessYear=1,0.5,1)*OFFSET(IFRS17_CF!EG75,0,-NewBusinessYear+1),0)</f>
        <v>0</v>
      </c>
      <c r="EH75" s="35">
        <f ca="1">IFERROR(Volume*IF(EH$5=0,0,1)*IF(NewBusinessYear=1,0.5,1)*OFFSET(IFRS17_CF!EH75,0,-NewBusinessYear+1),0)</f>
        <v>0</v>
      </c>
      <c r="EI75" s="35">
        <f ca="1">IFERROR(Volume*IF(EI$5=0,0,1)*IF(NewBusinessYear=1,0.5,1)*OFFSET(IFRS17_CF!EI75,0,-NewBusinessYear+1),0)</f>
        <v>0</v>
      </c>
      <c r="EJ75" s="35">
        <f ca="1">IFERROR(Volume*IF(EJ$5=0,0,1)*IF(NewBusinessYear=1,0.5,1)*OFFSET(IFRS17_CF!EJ75,0,-NewBusinessYear+1),0)</f>
        <v>0</v>
      </c>
      <c r="EK75" s="35">
        <f ca="1">IFERROR(Volume*IF(EK$5=0,0,1)*IF(NewBusinessYear=1,0.5,1)*OFFSET(IFRS17_CF!EK75,0,-NewBusinessYear+1),0)</f>
        <v>0</v>
      </c>
      <c r="EL75" s="35">
        <f ca="1">IFERROR(Volume*IF(EL$5=0,0,1)*IF(NewBusinessYear=1,0.5,1)*OFFSET(IFRS17_CF!EL75,0,-NewBusinessYear+1),0)</f>
        <v>0</v>
      </c>
      <c r="EM75" s="35">
        <f ca="1">IFERROR(Volume*IF(EM$5=0,0,1)*IF(NewBusinessYear=1,0.5,1)*OFFSET(IFRS17_CF!EM75,0,-NewBusinessYear+1),0)</f>
        <v>0</v>
      </c>
      <c r="EN75" s="35">
        <f ca="1">IFERROR(Volume*IF(EN$5=0,0,1)*IF(NewBusinessYear=1,0.5,1)*OFFSET(IFRS17_CF!EN75,0,-NewBusinessYear+1),0)</f>
        <v>0</v>
      </c>
      <c r="EO75" s="35">
        <f ca="1">IFERROR(Volume*IF(EO$5=0,0,1)*IF(NewBusinessYear=1,0.5,1)*OFFSET(IFRS17_CF!EO75,0,-NewBusinessYear+1),0)</f>
        <v>0</v>
      </c>
      <c r="EP75" s="35">
        <f ca="1">IFERROR(Volume*IF(EP$5=0,0,1)*IF(NewBusinessYear=1,0.5,1)*OFFSET(IFRS17_CF!EP75,0,-NewBusinessYear+1),0)</f>
        <v>0</v>
      </c>
      <c r="EQ75" s="35">
        <f ca="1">IFERROR(Volume*IF(EQ$5=0,0,1)*IF(NewBusinessYear=1,0.5,1)*OFFSET(IFRS17_CF!EQ75,0,-NewBusinessYear+1),0)</f>
        <v>0</v>
      </c>
      <c r="ER75" s="35">
        <f ca="1">IFERROR(Volume*IF(ER$5=0,0,1)*IF(NewBusinessYear=1,0.5,1)*OFFSET(IFRS17_CF!ER75,0,-NewBusinessYear+1),0)</f>
        <v>0</v>
      </c>
      <c r="ES75" s="35">
        <f ca="1">IFERROR(Volume*IF(ES$5=0,0,1)*IF(NewBusinessYear=1,0.5,1)*OFFSET(IFRS17_CF!ES75,0,-NewBusinessYear+1),0)</f>
        <v>0</v>
      </c>
      <c r="ET75" s="35">
        <f ca="1">IFERROR(Volume*IF(ET$5=0,0,1)*IF(NewBusinessYear=1,0.5,1)*OFFSET(IFRS17_CF!ET75,0,-NewBusinessYear+1),0)</f>
        <v>0</v>
      </c>
      <c r="EU75" s="35">
        <f ca="1">IFERROR(Volume*IF(EU$5=0,0,1)*IF(NewBusinessYear=1,0.5,1)*OFFSET(IFRS17_CF!EU75,0,-NewBusinessYear+1),0)</f>
        <v>0</v>
      </c>
      <c r="EV75" s="35">
        <f ca="1">IFERROR(Volume*IF(EV$5=0,0,1)*IF(NewBusinessYear=1,0.5,1)*OFFSET(IFRS17_CF!EV75,0,-NewBusinessYear+1),0)</f>
        <v>0</v>
      </c>
      <c r="EW75" s="35">
        <f ca="1">IFERROR(Volume*IF(EW$5=0,0,1)*IF(NewBusinessYear=1,0.5,1)*OFFSET(IFRS17_CF!EW75,0,-NewBusinessYear+1),0)</f>
        <v>0</v>
      </c>
      <c r="EX75" s="35">
        <f ca="1">IFERROR(Volume*IF(EX$5=0,0,1)*IF(NewBusinessYear=1,0.5,1)*OFFSET(IFRS17_CF!EX75,0,-NewBusinessYear+1),0)</f>
        <v>0</v>
      </c>
      <c r="EY75" s="35">
        <f ca="1">IFERROR(Volume*IF(EY$5=0,0,1)*IF(NewBusinessYear=1,0.5,1)*OFFSET(IFRS17_CF!EY75,0,-NewBusinessYear+1),0)</f>
        <v>0</v>
      </c>
      <c r="EZ75" s="35">
        <f ca="1">IFERROR(Volume*IF(EZ$5=0,0,1)*IF(NewBusinessYear=1,0.5,1)*OFFSET(IFRS17_CF!EZ75,0,-NewBusinessYear+1),0)</f>
        <v>0</v>
      </c>
      <c r="FA75" s="35">
        <f ca="1">IFERROR(Volume*IF(FA$5=0,0,1)*IF(NewBusinessYear=1,0.5,1)*OFFSET(IFRS17_CF!FA75,0,-NewBusinessYear+1),0)</f>
        <v>0</v>
      </c>
      <c r="FB75" s="35">
        <f ca="1">IFERROR(Volume*IF(FB$5=0,0,1)*IF(NewBusinessYear=1,0.5,1)*OFFSET(IFRS17_CF!FB75,0,-NewBusinessYear+1),0)</f>
        <v>0</v>
      </c>
      <c r="FC75" s="35">
        <f ca="1">IFERROR(Volume*IF(FC$5=0,0,1)*IF(NewBusinessYear=1,0.5,1)*OFFSET(IFRS17_CF!FC75,0,-NewBusinessYear+1),0)</f>
        <v>0</v>
      </c>
      <c r="FD75" s="35">
        <f ca="1">IFERROR(Volume*IF(FD$5=0,0,1)*IF(NewBusinessYear=1,0.5,1)*OFFSET(IFRS17_CF!FD75,0,-NewBusinessYear+1),0)</f>
        <v>0</v>
      </c>
      <c r="FE75" s="35">
        <f ca="1">IFERROR(Volume*IF(FE$5=0,0,1)*IF(NewBusinessYear=1,0.5,1)*OFFSET(IFRS17_CF!FE75,0,-NewBusinessYear+1),0)</f>
        <v>0</v>
      </c>
      <c r="FF75" s="35">
        <f ca="1">IFERROR(Volume*IF(FF$5=0,0,1)*IF(NewBusinessYear=1,0.5,1)*OFFSET(IFRS17_CF!FF75,0,-NewBusinessYear+1),0)</f>
        <v>0</v>
      </c>
      <c r="FG75" s="35">
        <f ca="1">IFERROR(Volume*IF(FG$5=0,0,1)*IF(NewBusinessYear=1,0.5,1)*OFFSET(IFRS17_CF!FG75,0,-NewBusinessYear+1),0)</f>
        <v>0</v>
      </c>
      <c r="FH75" s="35">
        <f ca="1">IFERROR(Volume*IF(FH$5=0,0,1)*IF(NewBusinessYear=1,0.5,1)*OFFSET(IFRS17_CF!FH75,0,-NewBusinessYear+1),0)</f>
        <v>0</v>
      </c>
      <c r="FI75" s="35">
        <f ca="1">IFERROR(Volume*IF(FI$5=0,0,1)*IF(NewBusinessYear=1,0.5,1)*OFFSET(IFRS17_CF!FI75,0,-NewBusinessYear+1),0)</f>
        <v>0</v>
      </c>
      <c r="FJ75" s="35">
        <f ca="1">IFERROR(Volume*IF(FJ$5=0,0,1)*IF(NewBusinessYear=1,0.5,1)*OFFSET(IFRS17_CF!FJ75,0,-NewBusinessYear+1),0)</f>
        <v>0</v>
      </c>
      <c r="FK75" s="35">
        <f ca="1">IFERROR(Volume*IF(FK$5=0,0,1)*IF(NewBusinessYear=1,0.5,1)*OFFSET(IFRS17_CF!FK75,0,-NewBusinessYear+1),0)</f>
        <v>0</v>
      </c>
      <c r="FL75" s="35">
        <f ca="1">IFERROR(Volume*IF(FL$5=0,0,1)*IF(NewBusinessYear=1,0.5,1)*OFFSET(IFRS17_CF!FL75,0,-NewBusinessYear+1),0)</f>
        <v>0</v>
      </c>
      <c r="FM75" s="35">
        <f ca="1">IFERROR(Volume*IF(FM$5=0,0,1)*IF(NewBusinessYear=1,0.5,1)*OFFSET(IFRS17_CF!FM75,0,-NewBusinessYear+1),0)</f>
        <v>0</v>
      </c>
      <c r="FN75" s="35">
        <f ca="1">IFERROR(Volume*IF(FN$5=0,0,1)*IF(NewBusinessYear=1,0.5,1)*OFFSET(IFRS17_CF!FN75,0,-NewBusinessYear+1),0)</f>
        <v>0</v>
      </c>
      <c r="FO75" s="35">
        <f ca="1">IFERROR(Volume*IF(FO$5=0,0,1)*IF(NewBusinessYear=1,0.5,1)*OFFSET(IFRS17_CF!FO75,0,-NewBusinessYear+1),0)</f>
        <v>0</v>
      </c>
      <c r="FP75" s="35">
        <f ca="1">IFERROR(Volume*IF(FP$5=0,0,1)*IF(NewBusinessYear=1,0.5,1)*OFFSET(IFRS17_CF!FP75,0,-NewBusinessYear+1),0)</f>
        <v>0</v>
      </c>
      <c r="FQ75" s="35">
        <f ca="1">IFERROR(Volume*IF(FQ$5=0,0,1)*IF(NewBusinessYear=1,0.5,1)*OFFSET(IFRS17_CF!FQ75,0,-NewBusinessYear+1),0)</f>
        <v>0</v>
      </c>
      <c r="FR75" s="35">
        <f ca="1">IFERROR(Volume*IF(FR$5=0,0,1)*IF(NewBusinessYear=1,0.5,1)*OFFSET(IFRS17_CF!FR75,0,-NewBusinessYear+1),0)</f>
        <v>0</v>
      </c>
      <c r="FS75" s="35">
        <f ca="1">IFERROR(Volume*IF(FS$5=0,0,1)*IF(NewBusinessYear=1,0.5,1)*OFFSET(IFRS17_CF!FS75,0,-NewBusinessYear+1),0)</f>
        <v>0</v>
      </c>
      <c r="FT75" s="35">
        <f ca="1">IFERROR(Volume*IF(FT$5=0,0,1)*IF(NewBusinessYear=1,0.5,1)*OFFSET(IFRS17_CF!FT75,0,-NewBusinessYear+1),0)</f>
        <v>0</v>
      </c>
      <c r="FU75" s="35">
        <f ca="1">IFERROR(Volume*IF(FU$5=0,0,1)*IF(NewBusinessYear=1,0.5,1)*OFFSET(IFRS17_CF!FU75,0,-NewBusinessYear+1),0)</f>
        <v>0</v>
      </c>
      <c r="FV75" s="35">
        <f ca="1">IFERROR(Volume*IF(FV$5=0,0,1)*IF(NewBusinessYear=1,0.5,1)*OFFSET(IFRS17_CF!FV75,0,-NewBusinessYear+1),0)</f>
        <v>0</v>
      </c>
      <c r="FW75" s="35">
        <f ca="1">IFERROR(Volume*IF(FW$5=0,0,1)*IF(NewBusinessYear=1,0.5,1)*OFFSET(IFRS17_CF!FW75,0,-NewBusinessYear+1),0)</f>
        <v>0</v>
      </c>
      <c r="FX75" s="35">
        <f ca="1">IFERROR(Volume*IF(FX$5=0,0,1)*IF(NewBusinessYear=1,0.5,1)*OFFSET(IFRS17_CF!FX75,0,-NewBusinessYear+1),0)</f>
        <v>0</v>
      </c>
      <c r="FY75" s="35">
        <f ca="1">IFERROR(Volume*IF(FY$5=0,0,1)*IF(NewBusinessYear=1,0.5,1)*OFFSET(IFRS17_CF!FY75,0,-NewBusinessYear+1),0)</f>
        <v>0</v>
      </c>
      <c r="FZ75" s="35">
        <f ca="1">IFERROR(Volume*IF(FZ$5=0,0,1)*IF(NewBusinessYear=1,0.5,1)*OFFSET(IFRS17_CF!FZ75,0,-NewBusinessYear+1),0)</f>
        <v>0</v>
      </c>
      <c r="GA75" s="35">
        <f ca="1">IFERROR(Volume*IF(GA$5=0,0,1)*IF(NewBusinessYear=1,0.5,1)*OFFSET(IFRS17_CF!GA75,0,-NewBusinessYear+1),0)</f>
        <v>0</v>
      </c>
      <c r="GB75" s="35">
        <f ca="1">IFERROR(Volume*IF(GB$5=0,0,1)*IF(NewBusinessYear=1,0.5,1)*OFFSET(IFRS17_CF!GB75,0,-NewBusinessYear+1),0)</f>
        <v>0</v>
      </c>
      <c r="GC75" s="35">
        <f ca="1">IFERROR(Volume*IF(GC$5=0,0,1)*IF(NewBusinessYear=1,0.5,1)*OFFSET(IFRS17_CF!GC75,0,-NewBusinessYear+1),0)</f>
        <v>0</v>
      </c>
      <c r="GD75" s="35">
        <f ca="1">IFERROR(Volume*IF(GD$5=0,0,1)*IF(NewBusinessYear=1,0.5,1)*OFFSET(IFRS17_CF!GD75,0,-NewBusinessYear+1),0)</f>
        <v>0</v>
      </c>
      <c r="GE75" s="35">
        <f ca="1">IFERROR(Volume*IF(GE$5=0,0,1)*IF(NewBusinessYear=1,0.5,1)*OFFSET(IFRS17_CF!GE75,0,-NewBusinessYear+1),0)</f>
        <v>0</v>
      </c>
      <c r="GF75" s="35">
        <f ca="1">IFERROR(Volume*IF(GF$5=0,0,1)*IF(NewBusinessYear=1,0.5,1)*OFFSET(IFRS17_CF!GF75,0,-NewBusinessYear+1),0)</f>
        <v>0</v>
      </c>
      <c r="GG75" s="35">
        <f ca="1">IFERROR(Volume*IF(GG$5=0,0,1)*IF(NewBusinessYear=1,0.5,1)*OFFSET(IFRS17_CF!GG75,0,-NewBusinessYear+1),0)</f>
        <v>0</v>
      </c>
      <c r="GH75" s="35">
        <f ca="1">IFERROR(Volume*IF(GH$5=0,0,1)*IF(NewBusinessYear=1,0.5,1)*OFFSET(IFRS17_CF!GH75,0,-NewBusinessYear+1),0)</f>
        <v>0</v>
      </c>
      <c r="GI75" s="35">
        <f ca="1">IFERROR(Volume*IF(GI$5=0,0,1)*IF(NewBusinessYear=1,0.5,1)*OFFSET(IFRS17_CF!GI75,0,-NewBusinessYear+1),0)</f>
        <v>0</v>
      </c>
      <c r="GJ75" s="35">
        <f ca="1">IFERROR(Volume*IF(GJ$5=0,0,1)*IF(NewBusinessYear=1,0.5,1)*OFFSET(IFRS17_CF!GJ75,0,-NewBusinessYear+1),0)</f>
        <v>0</v>
      </c>
    </row>
    <row r="76" spans="2:192" x14ac:dyDescent="0.3">
      <c r="C76" s="32" t="s">
        <v>467</v>
      </c>
      <c r="D76" s="41"/>
      <c r="E76" s="69"/>
      <c r="F76" s="41">
        <f ca="1">IFERROR(Volume*IF(F$5=0,0,1)*IF(NewBusinessYear=1,0.5,1)*OFFSET(IFRS17_CF!F76,0,-NewBusinessYear+1),0)</f>
        <v>0</v>
      </c>
      <c r="G76" s="41">
        <f ca="1">IFERROR(Volume*IF(G$5=0,0,1)*IF(NewBusinessYear=1,0.5,1)*OFFSET(IFRS17_CF!G76,0,-NewBusinessYear+1),0)</f>
        <v>0</v>
      </c>
      <c r="H76" s="41">
        <f ca="1">IFERROR(Volume*IF(H$5=0,0,1)*IF(NewBusinessYear=1,0.5,1)*OFFSET(IFRS17_CF!H76,0,-NewBusinessYear+1),0)</f>
        <v>0</v>
      </c>
      <c r="I76" s="41">
        <f ca="1">IFERROR(Volume*IF(I$5=0,0,1)*IF(NewBusinessYear=1,0.5,1)*OFFSET(IFRS17_CF!I76,0,-NewBusinessYear+1),0)</f>
        <v>0</v>
      </c>
      <c r="J76" s="41">
        <f ca="1">IFERROR(Volume*IF(J$5=0,0,1)*IF(NewBusinessYear=1,0.5,1)*OFFSET(IFRS17_CF!J76,0,-NewBusinessYear+1),0)</f>
        <v>0</v>
      </c>
      <c r="K76" s="41">
        <f ca="1">IFERROR(Volume*IF(K$5=0,0,1)*IF(NewBusinessYear=1,0.5,1)*OFFSET(IFRS17_CF!K76,0,-NewBusinessYear+1),0)</f>
        <v>0</v>
      </c>
      <c r="L76" s="41">
        <f ca="1">IFERROR(Volume*IF(L$5=0,0,1)*IF(NewBusinessYear=1,0.5,1)*OFFSET(IFRS17_CF!L76,0,-NewBusinessYear+1),0)</f>
        <v>0</v>
      </c>
      <c r="M76" s="41">
        <f ca="1">IFERROR(Volume*IF(M$5=0,0,1)*IF(NewBusinessYear=1,0.5,1)*OFFSET(IFRS17_CF!M76,0,-NewBusinessYear+1),0)</f>
        <v>0</v>
      </c>
      <c r="N76" s="41">
        <f ca="1">IFERROR(Volume*IF(N$5=0,0,1)*IF(NewBusinessYear=1,0.5,1)*OFFSET(IFRS17_CF!N76,0,-NewBusinessYear+1),0)</f>
        <v>0</v>
      </c>
      <c r="O76" s="41">
        <f ca="1">IFERROR(Volume*IF(O$5=0,0,1)*IF(NewBusinessYear=1,0.5,1)*OFFSET(IFRS17_CF!O76,0,-NewBusinessYear+1),0)</f>
        <v>131887.73857674637</v>
      </c>
      <c r="P76" s="41">
        <f ca="1">IFERROR(Volume*IF(P$5=0,0,1)*IF(NewBusinessYear=1,0.5,1)*OFFSET(IFRS17_CF!P76,0,-NewBusinessYear+1),0)</f>
        <v>120736.99561636956</v>
      </c>
      <c r="Q76" s="41">
        <f ca="1">IFERROR(Volume*IF(Q$5=0,0,1)*IF(NewBusinessYear=1,0.5,1)*OFFSET(IFRS17_CF!Q76,0,-NewBusinessYear+1),0)</f>
        <v>108519.03291157885</v>
      </c>
      <c r="R76" s="41">
        <f ca="1">IFERROR(Volume*IF(R$5=0,0,1)*IF(NewBusinessYear=1,0.5,1)*OFFSET(IFRS17_CF!R76,0,-NewBusinessYear+1),0)</f>
        <v>96081.3820749609</v>
      </c>
      <c r="S76" s="41">
        <f ca="1">IFERROR(Volume*IF(S$5=0,0,1)*IF(NewBusinessYear=1,0.5,1)*OFFSET(IFRS17_CF!S76,0,-NewBusinessYear+1),0)</f>
        <v>89067.673633331258</v>
      </c>
      <c r="T76" s="41">
        <f ca="1">IFERROR(Volume*IF(T$5=0,0,1)*IF(NewBusinessYear=1,0.5,1)*OFFSET(IFRS17_CF!T76,0,-NewBusinessYear+1),0)</f>
        <v>77982.599107524133</v>
      </c>
      <c r="U76" s="41">
        <f ca="1">IFERROR(Volume*IF(U$5=0,0,1)*IF(NewBusinessYear=1,0.5,1)*OFFSET(IFRS17_CF!U76,0,-NewBusinessYear+1),0)</f>
        <v>68023.134046670282</v>
      </c>
      <c r="V76" s="41">
        <f ca="1">IFERROR(Volume*IF(V$5=0,0,1)*IF(NewBusinessYear=1,0.5,1)*OFFSET(IFRS17_CF!V76,0,-NewBusinessYear+1),0)</f>
        <v>59323.922721038987</v>
      </c>
      <c r="W76" s="41">
        <f ca="1">IFERROR(Volume*IF(W$5=0,0,1)*IF(NewBusinessYear=1,0.5,1)*OFFSET(IFRS17_CF!W76,0,-NewBusinessYear+1),0)</f>
        <v>51972.50703312485</v>
      </c>
      <c r="X76" s="41">
        <f ca="1">IFERROR(Volume*IF(X$5=0,0,1)*IF(NewBusinessYear=1,0.5,1)*OFFSET(IFRS17_CF!X76,0,-NewBusinessYear+1),0)</f>
        <v>44681.257507232287</v>
      </c>
      <c r="Y76" s="41">
        <f ca="1">IFERROR(Volume*IF(Y$5=0,0,1)*IF(NewBusinessYear=1,0.5,1)*OFFSET(IFRS17_CF!Y76,0,-NewBusinessYear+1),0)</f>
        <v>40097.975519205545</v>
      </c>
      <c r="Z76" s="41">
        <f ca="1">IFERROR(Volume*IF(Z$5=0,0,1)*IF(NewBusinessYear=1,0.5,1)*OFFSET(IFRS17_CF!Z76,0,-NewBusinessYear+1),0)</f>
        <v>37289.617858148449</v>
      </c>
      <c r="AA76" s="41">
        <f ca="1">IFERROR(Volume*IF(AA$5=0,0,1)*IF(NewBusinessYear=1,0.5,1)*OFFSET(IFRS17_CF!AA76,0,-NewBusinessYear+1),0)</f>
        <v>33647.333265188245</v>
      </c>
      <c r="AB76" s="41">
        <f ca="1">IFERROR(Volume*IF(AB$5=0,0,1)*IF(NewBusinessYear=1,0.5,1)*OFFSET(IFRS17_CF!AB76,0,-NewBusinessYear+1),0)</f>
        <v>29399.117645154045</v>
      </c>
      <c r="AC76" s="41">
        <f ca="1">IFERROR(Volume*IF(AC$5=0,0,1)*IF(NewBusinessYear=1,0.5,1)*OFFSET(IFRS17_CF!AC76,0,-NewBusinessYear+1),0)</f>
        <v>22138.365487237093</v>
      </c>
      <c r="AD76" s="41">
        <f ca="1">IFERROR(Volume*IF(AD$5=0,0,1)*IF(NewBusinessYear=1,0.5,1)*OFFSET(IFRS17_CF!AD76,0,-NewBusinessYear+1),0)</f>
        <v>17344.09826765069</v>
      </c>
      <c r="AE76" s="41">
        <f ca="1">IFERROR(Volume*IF(AE$5=0,0,1)*IF(NewBusinessYear=1,0.5,1)*OFFSET(IFRS17_CF!AE76,0,-NewBusinessYear+1),0)</f>
        <v>12786.282487270781</v>
      </c>
      <c r="AF76" s="41">
        <f ca="1">IFERROR(Volume*IF(AF$5=0,0,1)*IF(NewBusinessYear=1,0.5,1)*OFFSET(IFRS17_CF!AF76,0,-NewBusinessYear+1),0)</f>
        <v>8725.3480521057299</v>
      </c>
      <c r="AG76" s="41">
        <f ca="1">IFERROR(Volume*IF(AG$5=0,0,1)*IF(NewBusinessYear=1,0.5,1)*OFFSET(IFRS17_CF!AG76,0,-NewBusinessYear+1),0)</f>
        <v>5362.9953766353365</v>
      </c>
      <c r="AH76" s="41">
        <f ca="1">IFERROR(Volume*IF(AH$5=0,0,1)*IF(NewBusinessYear=1,0.5,1)*OFFSET(IFRS17_CF!AH76,0,-NewBusinessYear+1),0)</f>
        <v>2525.9848742822383</v>
      </c>
      <c r="AI76" s="41">
        <f ca="1">IFERROR(Volume*IF(AI$5=0,0,1)*IF(NewBusinessYear=1,0.5,1)*OFFSET(IFRS17_CF!AI76,0,-NewBusinessYear+1),0)</f>
        <v>798.4622199014691</v>
      </c>
      <c r="AJ76" s="41">
        <f ca="1">IFERROR(Volume*IF(AJ$5=0,0,1)*IF(NewBusinessYear=1,0.5,1)*OFFSET(IFRS17_CF!AJ76,0,-NewBusinessYear+1),0)</f>
        <v>-113.475671509783</v>
      </c>
      <c r="AK76" s="41">
        <f ca="1">IFERROR(Volume*IF(AK$5=0,0,1)*IF(NewBusinessYear=1,0.5,1)*OFFSET(IFRS17_CF!AK76,0,-NewBusinessYear+1),0)</f>
        <v>-491.06934470159723</v>
      </c>
      <c r="AL76" s="41">
        <f ca="1">IFERROR(Volume*IF(AL$5=0,0,1)*IF(NewBusinessYear=1,0.5,1)*OFFSET(IFRS17_CF!AL76,0,-NewBusinessYear+1),0)</f>
        <v>-564.77785266250999</v>
      </c>
      <c r="AM76" s="41">
        <f ca="1">IFERROR(Volume*IF(AM$5=0,0,1)*IF(NewBusinessYear=1,0.5,1)*OFFSET(IFRS17_CF!AM76,0,-NewBusinessYear+1),0)</f>
        <v>-416.95669082655797</v>
      </c>
      <c r="AN76" s="41">
        <f ca="1">IFERROR(Volume*IF(AN$5=0,0,1)*IF(NewBusinessYear=1,0.5,1)*OFFSET(IFRS17_CF!AN76,0,-NewBusinessYear+1),0)</f>
        <v>-2.6187766816748738E-10</v>
      </c>
      <c r="AO76" s="41">
        <f ca="1">IFERROR(Volume*IF(AO$5=0,0,1)*IF(NewBusinessYear=1,0.5,1)*OFFSET(IFRS17_CF!AO76,0,-NewBusinessYear+1),0)</f>
        <v>0</v>
      </c>
      <c r="AP76" s="41">
        <f ca="1">IFERROR(Volume*IF(AP$5=0,0,1)*IF(NewBusinessYear=1,0.5,1)*OFFSET(IFRS17_CF!AP76,0,-NewBusinessYear+1),0)</f>
        <v>0</v>
      </c>
      <c r="AQ76" s="41">
        <f ca="1">IFERROR(Volume*IF(AQ$5=0,0,1)*IF(NewBusinessYear=1,0.5,1)*OFFSET(IFRS17_CF!AQ76,0,-NewBusinessYear+1),0)</f>
        <v>0</v>
      </c>
      <c r="AR76" s="41">
        <f ca="1">IFERROR(Volume*IF(AR$5=0,0,1)*IF(NewBusinessYear=1,0.5,1)*OFFSET(IFRS17_CF!AR76,0,-NewBusinessYear+1),0)</f>
        <v>0</v>
      </c>
      <c r="AS76" s="41">
        <f ca="1">IFERROR(Volume*IF(AS$5=0,0,1)*IF(NewBusinessYear=1,0.5,1)*OFFSET(IFRS17_CF!AS76,0,-NewBusinessYear+1),0)</f>
        <v>0</v>
      </c>
      <c r="AT76" s="41">
        <f ca="1">IFERROR(Volume*IF(AT$5=0,0,1)*IF(NewBusinessYear=1,0.5,1)*OFFSET(IFRS17_CF!AT76,0,-NewBusinessYear+1),0)</f>
        <v>0</v>
      </c>
      <c r="AU76" s="41">
        <f ca="1">IFERROR(Volume*IF(AU$5=0,0,1)*IF(NewBusinessYear=1,0.5,1)*OFFSET(IFRS17_CF!AU76,0,-NewBusinessYear+1),0)</f>
        <v>0</v>
      </c>
      <c r="AV76" s="41">
        <f ca="1">IFERROR(Volume*IF(AV$5=0,0,1)*IF(NewBusinessYear=1,0.5,1)*OFFSET(IFRS17_CF!AV76,0,-NewBusinessYear+1),0)</f>
        <v>0</v>
      </c>
      <c r="AW76" s="41">
        <f ca="1">IFERROR(Volume*IF(AW$5=0,0,1)*IF(NewBusinessYear=1,0.5,1)*OFFSET(IFRS17_CF!AW76,0,-NewBusinessYear+1),0)</f>
        <v>0</v>
      </c>
      <c r="AX76" s="41">
        <f ca="1">IFERROR(Volume*IF(AX$5=0,0,1)*IF(NewBusinessYear=1,0.5,1)*OFFSET(IFRS17_CF!AX76,0,-NewBusinessYear+1),0)</f>
        <v>0</v>
      </c>
      <c r="AY76" s="41">
        <f ca="1">IFERROR(Volume*IF(AY$5=0,0,1)*IF(NewBusinessYear=1,0.5,1)*OFFSET(IFRS17_CF!AY76,0,-NewBusinessYear+1),0)</f>
        <v>0</v>
      </c>
      <c r="AZ76" s="41">
        <f ca="1">IFERROR(Volume*IF(AZ$5=0,0,1)*IF(NewBusinessYear=1,0.5,1)*OFFSET(IFRS17_CF!AZ76,0,-NewBusinessYear+1),0)</f>
        <v>0</v>
      </c>
      <c r="BA76" s="41">
        <f ca="1">IFERROR(Volume*IF(BA$5=0,0,1)*IF(NewBusinessYear=1,0.5,1)*OFFSET(IFRS17_CF!BA76,0,-NewBusinessYear+1),0)</f>
        <v>0</v>
      </c>
      <c r="BB76" s="41">
        <f ca="1">IFERROR(Volume*IF(BB$5=0,0,1)*IF(NewBusinessYear=1,0.5,1)*OFFSET(IFRS17_CF!BB76,0,-NewBusinessYear+1),0)</f>
        <v>0</v>
      </c>
      <c r="BC76" s="41">
        <f ca="1">IFERROR(Volume*IF(BC$5=0,0,1)*IF(NewBusinessYear=1,0.5,1)*OFFSET(IFRS17_CF!BC76,0,-NewBusinessYear+1),0)</f>
        <v>0</v>
      </c>
      <c r="BD76" s="41">
        <f ca="1">IFERROR(Volume*IF(BD$5=0,0,1)*IF(NewBusinessYear=1,0.5,1)*OFFSET(IFRS17_CF!BD76,0,-NewBusinessYear+1),0)</f>
        <v>0</v>
      </c>
      <c r="BE76" s="41">
        <f ca="1">IFERROR(Volume*IF(BE$5=0,0,1)*IF(NewBusinessYear=1,0.5,1)*OFFSET(IFRS17_CF!BE76,0,-NewBusinessYear+1),0)</f>
        <v>0</v>
      </c>
      <c r="BF76" s="41">
        <f ca="1">IFERROR(Volume*IF(BF$5=0,0,1)*IF(NewBusinessYear=1,0.5,1)*OFFSET(IFRS17_CF!BF76,0,-NewBusinessYear+1),0)</f>
        <v>0</v>
      </c>
      <c r="BG76" s="41">
        <f ca="1">IFERROR(Volume*IF(BG$5=0,0,1)*IF(NewBusinessYear=1,0.5,1)*OFFSET(IFRS17_CF!BG76,0,-NewBusinessYear+1),0)</f>
        <v>0</v>
      </c>
      <c r="BH76" s="41">
        <f ca="1">IFERROR(Volume*IF(BH$5=0,0,1)*IF(NewBusinessYear=1,0.5,1)*OFFSET(IFRS17_CF!BH76,0,-NewBusinessYear+1),0)</f>
        <v>0</v>
      </c>
      <c r="BI76" s="41">
        <f ca="1">IFERROR(Volume*IF(BI$5=0,0,1)*IF(NewBusinessYear=1,0.5,1)*OFFSET(IFRS17_CF!BI76,0,-NewBusinessYear+1),0)</f>
        <v>0</v>
      </c>
      <c r="BJ76" s="41">
        <f ca="1">IFERROR(Volume*IF(BJ$5=0,0,1)*IF(NewBusinessYear=1,0.5,1)*OFFSET(IFRS17_CF!BJ76,0,-NewBusinessYear+1),0)</f>
        <v>0</v>
      </c>
      <c r="BK76" s="41">
        <f ca="1">IFERROR(Volume*IF(BK$5=0,0,1)*IF(NewBusinessYear=1,0.5,1)*OFFSET(IFRS17_CF!BK76,0,-NewBusinessYear+1),0)</f>
        <v>0</v>
      </c>
      <c r="BL76" s="41">
        <f ca="1">IFERROR(Volume*IF(BL$5=0,0,1)*IF(NewBusinessYear=1,0.5,1)*OFFSET(IFRS17_CF!BL76,0,-NewBusinessYear+1),0)</f>
        <v>0</v>
      </c>
      <c r="BM76" s="41">
        <f ca="1">IFERROR(Volume*IF(BM$5=0,0,1)*IF(NewBusinessYear=1,0.5,1)*OFFSET(IFRS17_CF!BM76,0,-NewBusinessYear+1),0)</f>
        <v>0</v>
      </c>
      <c r="BN76" s="41">
        <f ca="1">IFERROR(Volume*IF(BN$5=0,0,1)*IF(NewBusinessYear=1,0.5,1)*OFFSET(IFRS17_CF!BN76,0,-NewBusinessYear+1),0)</f>
        <v>0</v>
      </c>
      <c r="BO76" s="41">
        <f ca="1">IFERROR(Volume*IF(BO$5=0,0,1)*IF(NewBusinessYear=1,0.5,1)*OFFSET(IFRS17_CF!BO76,0,-NewBusinessYear+1),0)</f>
        <v>0</v>
      </c>
      <c r="BP76" s="41">
        <f ca="1">IFERROR(Volume*IF(BP$5=0,0,1)*IF(NewBusinessYear=1,0.5,1)*OFFSET(IFRS17_CF!BP76,0,-NewBusinessYear+1),0)</f>
        <v>0</v>
      </c>
      <c r="BQ76" s="41">
        <f ca="1">IFERROR(Volume*IF(BQ$5=0,0,1)*IF(NewBusinessYear=1,0.5,1)*OFFSET(IFRS17_CF!BQ76,0,-NewBusinessYear+1),0)</f>
        <v>0</v>
      </c>
      <c r="BR76" s="41">
        <f ca="1">IFERROR(Volume*IF(BR$5=0,0,1)*IF(NewBusinessYear=1,0.5,1)*OFFSET(IFRS17_CF!BR76,0,-NewBusinessYear+1),0)</f>
        <v>0</v>
      </c>
      <c r="BS76" s="41">
        <f ca="1">IFERROR(Volume*IF(BS$5=0,0,1)*IF(NewBusinessYear=1,0.5,1)*OFFSET(IFRS17_CF!BS76,0,-NewBusinessYear+1),0)</f>
        <v>0</v>
      </c>
      <c r="BT76" s="41">
        <f ca="1">IFERROR(Volume*IF(BT$5=0,0,1)*IF(NewBusinessYear=1,0.5,1)*OFFSET(IFRS17_CF!BT76,0,-NewBusinessYear+1),0)</f>
        <v>0</v>
      </c>
      <c r="BU76" s="41">
        <f ca="1">IFERROR(Volume*IF(BU$5=0,0,1)*IF(NewBusinessYear=1,0.5,1)*OFFSET(IFRS17_CF!BU76,0,-NewBusinessYear+1),0)</f>
        <v>0</v>
      </c>
      <c r="BV76" s="41">
        <f ca="1">IFERROR(Volume*IF(BV$5=0,0,1)*IF(NewBusinessYear=1,0.5,1)*OFFSET(IFRS17_CF!BV76,0,-NewBusinessYear+1),0)</f>
        <v>0</v>
      </c>
      <c r="BW76" s="41">
        <f ca="1">IFERROR(Volume*IF(BW$5=0,0,1)*IF(NewBusinessYear=1,0.5,1)*OFFSET(IFRS17_CF!BW76,0,-NewBusinessYear+1),0)</f>
        <v>0</v>
      </c>
      <c r="BX76" s="41">
        <f ca="1">IFERROR(Volume*IF(BX$5=0,0,1)*IF(NewBusinessYear=1,0.5,1)*OFFSET(IFRS17_CF!BX76,0,-NewBusinessYear+1),0)</f>
        <v>0</v>
      </c>
      <c r="BY76" s="41">
        <f ca="1">IFERROR(Volume*IF(BY$5=0,0,1)*IF(NewBusinessYear=1,0.5,1)*OFFSET(IFRS17_CF!BY76,0,-NewBusinessYear+1),0)</f>
        <v>0</v>
      </c>
      <c r="BZ76" s="41">
        <f ca="1">IFERROR(Volume*IF(BZ$5=0,0,1)*IF(NewBusinessYear=1,0.5,1)*OFFSET(IFRS17_CF!BZ76,0,-NewBusinessYear+1),0)</f>
        <v>0</v>
      </c>
      <c r="CA76" s="41">
        <f ca="1">IFERROR(Volume*IF(CA$5=0,0,1)*IF(NewBusinessYear=1,0.5,1)*OFFSET(IFRS17_CF!CA76,0,-NewBusinessYear+1),0)</f>
        <v>0</v>
      </c>
      <c r="CB76" s="41">
        <f ca="1">IFERROR(Volume*IF(CB$5=0,0,1)*IF(NewBusinessYear=1,0.5,1)*OFFSET(IFRS17_CF!CB76,0,-NewBusinessYear+1),0)</f>
        <v>0</v>
      </c>
      <c r="CC76" s="41">
        <f ca="1">IFERROR(Volume*IF(CC$5=0,0,1)*IF(NewBusinessYear=1,0.5,1)*OFFSET(IFRS17_CF!CC76,0,-NewBusinessYear+1),0)</f>
        <v>0</v>
      </c>
      <c r="CD76" s="41">
        <f ca="1">IFERROR(Volume*IF(CD$5=0,0,1)*IF(NewBusinessYear=1,0.5,1)*OFFSET(IFRS17_CF!CD76,0,-NewBusinessYear+1),0)</f>
        <v>0</v>
      </c>
      <c r="CE76" s="41">
        <f ca="1">IFERROR(Volume*IF(CE$5=0,0,1)*IF(NewBusinessYear=1,0.5,1)*OFFSET(IFRS17_CF!CE76,0,-NewBusinessYear+1),0)</f>
        <v>0</v>
      </c>
      <c r="CF76" s="41">
        <f ca="1">IFERROR(Volume*IF(CF$5=0,0,1)*IF(NewBusinessYear=1,0.5,1)*OFFSET(IFRS17_CF!CF76,0,-NewBusinessYear+1),0)</f>
        <v>0</v>
      </c>
      <c r="CG76" s="41">
        <f ca="1">IFERROR(Volume*IF(CG$5=0,0,1)*IF(NewBusinessYear=1,0.5,1)*OFFSET(IFRS17_CF!CG76,0,-NewBusinessYear+1),0)</f>
        <v>0</v>
      </c>
      <c r="CH76" s="41">
        <f ca="1">IFERROR(Volume*IF(CH$5=0,0,1)*IF(NewBusinessYear=1,0.5,1)*OFFSET(IFRS17_CF!CH76,0,-NewBusinessYear+1),0)</f>
        <v>0</v>
      </c>
      <c r="CI76" s="41">
        <f ca="1">IFERROR(Volume*IF(CI$5=0,0,1)*IF(NewBusinessYear=1,0.5,1)*OFFSET(IFRS17_CF!CI76,0,-NewBusinessYear+1),0)</f>
        <v>0</v>
      </c>
      <c r="CJ76" s="41">
        <f ca="1">IFERROR(Volume*IF(CJ$5=0,0,1)*IF(NewBusinessYear=1,0.5,1)*OFFSET(IFRS17_CF!CJ76,0,-NewBusinessYear+1),0)</f>
        <v>0</v>
      </c>
      <c r="CK76" s="41">
        <f ca="1">IFERROR(Volume*IF(CK$5=0,0,1)*IF(NewBusinessYear=1,0.5,1)*OFFSET(IFRS17_CF!CK76,0,-NewBusinessYear+1),0)</f>
        <v>0</v>
      </c>
      <c r="CL76" s="41">
        <f ca="1">IFERROR(Volume*IF(CL$5=0,0,1)*IF(NewBusinessYear=1,0.5,1)*OFFSET(IFRS17_CF!CL76,0,-NewBusinessYear+1),0)</f>
        <v>0</v>
      </c>
      <c r="CM76" s="41">
        <f ca="1">IFERROR(Volume*IF(CM$5=0,0,1)*IF(NewBusinessYear=1,0.5,1)*OFFSET(IFRS17_CF!CM76,0,-NewBusinessYear+1),0)</f>
        <v>0</v>
      </c>
      <c r="CN76" s="41">
        <f ca="1">IFERROR(Volume*IF(CN$5=0,0,1)*IF(NewBusinessYear=1,0.5,1)*OFFSET(IFRS17_CF!CN76,0,-NewBusinessYear+1),0)</f>
        <v>0</v>
      </c>
      <c r="CO76" s="41">
        <f ca="1">IFERROR(Volume*IF(CO$5=0,0,1)*IF(NewBusinessYear=1,0.5,1)*OFFSET(IFRS17_CF!CO76,0,-NewBusinessYear+1),0)</f>
        <v>0</v>
      </c>
      <c r="CP76" s="41">
        <f ca="1">IFERROR(Volume*IF(CP$5=0,0,1)*IF(NewBusinessYear=1,0.5,1)*OFFSET(IFRS17_CF!CP76,0,-NewBusinessYear+1),0)</f>
        <v>0</v>
      </c>
      <c r="CQ76" s="41">
        <f ca="1">IFERROR(Volume*IF(CQ$5=0,0,1)*IF(NewBusinessYear=1,0.5,1)*OFFSET(IFRS17_CF!CQ76,0,-NewBusinessYear+1),0)</f>
        <v>0</v>
      </c>
      <c r="CR76" s="41">
        <f ca="1">IFERROR(Volume*IF(CR$5=0,0,1)*IF(NewBusinessYear=1,0.5,1)*OFFSET(IFRS17_CF!CR76,0,-NewBusinessYear+1),0)</f>
        <v>0</v>
      </c>
      <c r="CS76" s="41">
        <f ca="1">IFERROR(Volume*IF(CS$5=0,0,1)*IF(NewBusinessYear=1,0.5,1)*OFFSET(IFRS17_CF!CS76,0,-NewBusinessYear+1),0)</f>
        <v>0</v>
      </c>
      <c r="CT76" s="41">
        <f ca="1">IFERROR(Volume*IF(CT$5=0,0,1)*IF(NewBusinessYear=1,0.5,1)*OFFSET(IFRS17_CF!CT76,0,-NewBusinessYear+1),0)</f>
        <v>0</v>
      </c>
      <c r="CU76" s="41">
        <f ca="1">IFERROR(Volume*IF(CU$5=0,0,1)*IF(NewBusinessYear=1,0.5,1)*OFFSET(IFRS17_CF!CU76,0,-NewBusinessYear+1),0)</f>
        <v>0</v>
      </c>
      <c r="CV76" s="41">
        <f ca="1">IFERROR(Volume*IF(CV$5=0,0,1)*IF(NewBusinessYear=1,0.5,1)*OFFSET(IFRS17_CF!CV76,0,-NewBusinessYear+1),0)</f>
        <v>0</v>
      </c>
      <c r="CW76" s="41">
        <f ca="1">IFERROR(Volume*IF(CW$5=0,0,1)*IF(NewBusinessYear=1,0.5,1)*OFFSET(IFRS17_CF!CW76,0,-NewBusinessYear+1),0)</f>
        <v>0</v>
      </c>
      <c r="CX76" s="41">
        <f ca="1">IFERROR(Volume*IF(CX$5=0,0,1)*IF(NewBusinessYear=1,0.5,1)*OFFSET(IFRS17_CF!CX76,0,-NewBusinessYear+1),0)</f>
        <v>0</v>
      </c>
      <c r="CY76" s="41">
        <f ca="1">IFERROR(Volume*IF(CY$5=0,0,1)*IF(NewBusinessYear=1,0.5,1)*OFFSET(IFRS17_CF!CY76,0,-NewBusinessYear+1),0)</f>
        <v>0</v>
      </c>
      <c r="CZ76" s="41">
        <f ca="1">IFERROR(Volume*IF(CZ$5=0,0,1)*IF(NewBusinessYear=1,0.5,1)*OFFSET(IFRS17_CF!CZ76,0,-NewBusinessYear+1),0)</f>
        <v>0</v>
      </c>
      <c r="DA76" s="41">
        <f ca="1">IFERROR(Volume*IF(DA$5=0,0,1)*IF(NewBusinessYear=1,0.5,1)*OFFSET(IFRS17_CF!DA76,0,-NewBusinessYear+1),0)</f>
        <v>0</v>
      </c>
      <c r="DB76" s="41">
        <f ca="1">IFERROR(Volume*IF(DB$5=0,0,1)*IF(NewBusinessYear=1,0.5,1)*OFFSET(IFRS17_CF!DB76,0,-NewBusinessYear+1),0)</f>
        <v>0</v>
      </c>
      <c r="DC76" s="41">
        <f ca="1">IFERROR(Volume*IF(DC$5=0,0,1)*IF(NewBusinessYear=1,0.5,1)*OFFSET(IFRS17_CF!DC76,0,-NewBusinessYear+1),0)</f>
        <v>0</v>
      </c>
      <c r="DD76" s="41">
        <f ca="1">IFERROR(Volume*IF(DD$5=0,0,1)*IF(NewBusinessYear=1,0.5,1)*OFFSET(IFRS17_CF!DD76,0,-NewBusinessYear+1),0)</f>
        <v>0</v>
      </c>
      <c r="DE76" s="41">
        <f ca="1">IFERROR(Volume*IF(DE$5=0,0,1)*IF(NewBusinessYear=1,0.5,1)*OFFSET(IFRS17_CF!DE76,0,-NewBusinessYear+1),0)</f>
        <v>0</v>
      </c>
      <c r="DF76" s="41">
        <f ca="1">IFERROR(Volume*IF(DF$5=0,0,1)*IF(NewBusinessYear=1,0.5,1)*OFFSET(IFRS17_CF!DF76,0,-NewBusinessYear+1),0)</f>
        <v>0</v>
      </c>
      <c r="DG76" s="41">
        <f ca="1">IFERROR(Volume*IF(DG$5=0,0,1)*IF(NewBusinessYear=1,0.5,1)*OFFSET(IFRS17_CF!DG76,0,-NewBusinessYear+1),0)</f>
        <v>0</v>
      </c>
      <c r="DH76" s="41">
        <f ca="1">IFERROR(Volume*IF(DH$5=0,0,1)*IF(NewBusinessYear=1,0.5,1)*OFFSET(IFRS17_CF!DH76,0,-NewBusinessYear+1),0)</f>
        <v>0</v>
      </c>
      <c r="DI76" s="41">
        <f ca="1">IFERROR(Volume*IF(DI$5=0,0,1)*IF(NewBusinessYear=1,0.5,1)*OFFSET(IFRS17_CF!DI76,0,-NewBusinessYear+1),0)</f>
        <v>0</v>
      </c>
      <c r="DJ76" s="41">
        <f ca="1">IFERROR(Volume*IF(DJ$5=0,0,1)*IF(NewBusinessYear=1,0.5,1)*OFFSET(IFRS17_CF!DJ76,0,-NewBusinessYear+1),0)</f>
        <v>0</v>
      </c>
      <c r="DK76" s="41">
        <f ca="1">IFERROR(Volume*IF(DK$5=0,0,1)*IF(NewBusinessYear=1,0.5,1)*OFFSET(IFRS17_CF!DK76,0,-NewBusinessYear+1),0)</f>
        <v>0</v>
      </c>
      <c r="DL76" s="41">
        <f ca="1">IFERROR(Volume*IF(DL$5=0,0,1)*IF(NewBusinessYear=1,0.5,1)*OFFSET(IFRS17_CF!DL76,0,-NewBusinessYear+1),0)</f>
        <v>0</v>
      </c>
      <c r="DM76" s="41">
        <f ca="1">IFERROR(Volume*IF(DM$5=0,0,1)*IF(NewBusinessYear=1,0.5,1)*OFFSET(IFRS17_CF!DM76,0,-NewBusinessYear+1),0)</f>
        <v>0</v>
      </c>
      <c r="DN76" s="41">
        <f ca="1">IFERROR(Volume*IF(DN$5=0,0,1)*IF(NewBusinessYear=1,0.5,1)*OFFSET(IFRS17_CF!DN76,0,-NewBusinessYear+1),0)</f>
        <v>0</v>
      </c>
      <c r="DO76" s="41">
        <f ca="1">IFERROR(Volume*IF(DO$5=0,0,1)*IF(NewBusinessYear=1,0.5,1)*OFFSET(IFRS17_CF!DO76,0,-NewBusinessYear+1),0)</f>
        <v>0</v>
      </c>
      <c r="DP76" s="41">
        <f ca="1">IFERROR(Volume*IF(DP$5=0,0,1)*IF(NewBusinessYear=1,0.5,1)*OFFSET(IFRS17_CF!DP76,0,-NewBusinessYear+1),0)</f>
        <v>0</v>
      </c>
      <c r="DQ76" s="41">
        <f ca="1">IFERROR(Volume*IF(DQ$5=0,0,1)*IF(NewBusinessYear=1,0.5,1)*OFFSET(IFRS17_CF!DQ76,0,-NewBusinessYear+1),0)</f>
        <v>0</v>
      </c>
      <c r="DR76" s="41">
        <f ca="1">IFERROR(Volume*IF(DR$5=0,0,1)*IF(NewBusinessYear=1,0.5,1)*OFFSET(IFRS17_CF!DR76,0,-NewBusinessYear+1),0)</f>
        <v>0</v>
      </c>
      <c r="DS76" s="41">
        <f ca="1">IFERROR(Volume*IF(DS$5=0,0,1)*IF(NewBusinessYear=1,0.5,1)*OFFSET(IFRS17_CF!DS76,0,-NewBusinessYear+1),0)</f>
        <v>0</v>
      </c>
      <c r="DT76" s="41">
        <f ca="1">IFERROR(Volume*IF(DT$5=0,0,1)*IF(NewBusinessYear=1,0.5,1)*OFFSET(IFRS17_CF!DT76,0,-NewBusinessYear+1),0)</f>
        <v>0</v>
      </c>
      <c r="DU76" s="41">
        <f ca="1">IFERROR(Volume*IF(DU$5=0,0,1)*IF(NewBusinessYear=1,0.5,1)*OFFSET(IFRS17_CF!DU76,0,-NewBusinessYear+1),0)</f>
        <v>0</v>
      </c>
      <c r="DV76" s="41">
        <f ca="1">IFERROR(Volume*IF(DV$5=0,0,1)*IF(NewBusinessYear=1,0.5,1)*OFFSET(IFRS17_CF!DV76,0,-NewBusinessYear+1),0)</f>
        <v>0</v>
      </c>
      <c r="DW76" s="41">
        <f ca="1">IFERROR(Volume*IF(DW$5=0,0,1)*IF(NewBusinessYear=1,0.5,1)*OFFSET(IFRS17_CF!DW76,0,-NewBusinessYear+1),0)</f>
        <v>0</v>
      </c>
      <c r="DX76" s="41">
        <f ca="1">IFERROR(Volume*IF(DX$5=0,0,1)*IF(NewBusinessYear=1,0.5,1)*OFFSET(IFRS17_CF!DX76,0,-NewBusinessYear+1),0)</f>
        <v>0</v>
      </c>
      <c r="DY76" s="41">
        <f ca="1">IFERROR(Volume*IF(DY$5=0,0,1)*IF(NewBusinessYear=1,0.5,1)*OFFSET(IFRS17_CF!DY76,0,-NewBusinessYear+1),0)</f>
        <v>0</v>
      </c>
      <c r="DZ76" s="41">
        <f ca="1">IFERROR(Volume*IF(DZ$5=0,0,1)*IF(NewBusinessYear=1,0.5,1)*OFFSET(IFRS17_CF!DZ76,0,-NewBusinessYear+1),0)</f>
        <v>0</v>
      </c>
      <c r="EA76" s="41">
        <f ca="1">IFERROR(Volume*IF(EA$5=0,0,1)*IF(NewBusinessYear=1,0.5,1)*OFFSET(IFRS17_CF!EA76,0,-NewBusinessYear+1),0)</f>
        <v>0</v>
      </c>
      <c r="EB76" s="41">
        <f ca="1">IFERROR(Volume*IF(EB$5=0,0,1)*IF(NewBusinessYear=1,0.5,1)*OFFSET(IFRS17_CF!EB76,0,-NewBusinessYear+1),0)</f>
        <v>0</v>
      </c>
      <c r="EC76" s="41">
        <f ca="1">IFERROR(Volume*IF(EC$5=0,0,1)*IF(NewBusinessYear=1,0.5,1)*OFFSET(IFRS17_CF!EC76,0,-NewBusinessYear+1),0)</f>
        <v>0</v>
      </c>
      <c r="ED76" s="41">
        <f ca="1">IFERROR(Volume*IF(ED$5=0,0,1)*IF(NewBusinessYear=1,0.5,1)*OFFSET(IFRS17_CF!ED76,0,-NewBusinessYear+1),0)</f>
        <v>0</v>
      </c>
      <c r="EE76" s="41">
        <f ca="1">IFERROR(Volume*IF(EE$5=0,0,1)*IF(NewBusinessYear=1,0.5,1)*OFFSET(IFRS17_CF!EE76,0,-NewBusinessYear+1),0)</f>
        <v>0</v>
      </c>
      <c r="EF76" s="41">
        <f ca="1">IFERROR(Volume*IF(EF$5=0,0,1)*IF(NewBusinessYear=1,0.5,1)*OFFSET(IFRS17_CF!EF76,0,-NewBusinessYear+1),0)</f>
        <v>0</v>
      </c>
      <c r="EG76" s="41">
        <f ca="1">IFERROR(Volume*IF(EG$5=0,0,1)*IF(NewBusinessYear=1,0.5,1)*OFFSET(IFRS17_CF!EG76,0,-NewBusinessYear+1),0)</f>
        <v>0</v>
      </c>
      <c r="EH76" s="41">
        <f ca="1">IFERROR(Volume*IF(EH$5=0,0,1)*IF(NewBusinessYear=1,0.5,1)*OFFSET(IFRS17_CF!EH76,0,-NewBusinessYear+1),0)</f>
        <v>0</v>
      </c>
      <c r="EI76" s="41">
        <f ca="1">IFERROR(Volume*IF(EI$5=0,0,1)*IF(NewBusinessYear=1,0.5,1)*OFFSET(IFRS17_CF!EI76,0,-NewBusinessYear+1),0)</f>
        <v>0</v>
      </c>
      <c r="EJ76" s="41">
        <f ca="1">IFERROR(Volume*IF(EJ$5=0,0,1)*IF(NewBusinessYear=1,0.5,1)*OFFSET(IFRS17_CF!EJ76,0,-NewBusinessYear+1),0)</f>
        <v>0</v>
      </c>
      <c r="EK76" s="41">
        <f ca="1">IFERROR(Volume*IF(EK$5=0,0,1)*IF(NewBusinessYear=1,0.5,1)*OFFSET(IFRS17_CF!EK76,0,-NewBusinessYear+1),0)</f>
        <v>0</v>
      </c>
      <c r="EL76" s="41">
        <f ca="1">IFERROR(Volume*IF(EL$5=0,0,1)*IF(NewBusinessYear=1,0.5,1)*OFFSET(IFRS17_CF!EL76,0,-NewBusinessYear+1),0)</f>
        <v>0</v>
      </c>
      <c r="EM76" s="41">
        <f ca="1">IFERROR(Volume*IF(EM$5=0,0,1)*IF(NewBusinessYear=1,0.5,1)*OFFSET(IFRS17_CF!EM76,0,-NewBusinessYear+1),0)</f>
        <v>0</v>
      </c>
      <c r="EN76" s="41">
        <f ca="1">IFERROR(Volume*IF(EN$5=0,0,1)*IF(NewBusinessYear=1,0.5,1)*OFFSET(IFRS17_CF!EN76,0,-NewBusinessYear+1),0)</f>
        <v>0</v>
      </c>
      <c r="EO76" s="41">
        <f ca="1">IFERROR(Volume*IF(EO$5=0,0,1)*IF(NewBusinessYear=1,0.5,1)*OFFSET(IFRS17_CF!EO76,0,-NewBusinessYear+1),0)</f>
        <v>0</v>
      </c>
      <c r="EP76" s="41">
        <f ca="1">IFERROR(Volume*IF(EP$5=0,0,1)*IF(NewBusinessYear=1,0.5,1)*OFFSET(IFRS17_CF!EP76,0,-NewBusinessYear+1),0)</f>
        <v>0</v>
      </c>
      <c r="EQ76" s="41">
        <f ca="1">IFERROR(Volume*IF(EQ$5=0,0,1)*IF(NewBusinessYear=1,0.5,1)*OFFSET(IFRS17_CF!EQ76,0,-NewBusinessYear+1),0)</f>
        <v>0</v>
      </c>
      <c r="ER76" s="41">
        <f ca="1">IFERROR(Volume*IF(ER$5=0,0,1)*IF(NewBusinessYear=1,0.5,1)*OFFSET(IFRS17_CF!ER76,0,-NewBusinessYear+1),0)</f>
        <v>0</v>
      </c>
      <c r="ES76" s="41">
        <f ca="1">IFERROR(Volume*IF(ES$5=0,0,1)*IF(NewBusinessYear=1,0.5,1)*OFFSET(IFRS17_CF!ES76,0,-NewBusinessYear+1),0)</f>
        <v>0</v>
      </c>
      <c r="ET76" s="41">
        <f ca="1">IFERROR(Volume*IF(ET$5=0,0,1)*IF(NewBusinessYear=1,0.5,1)*OFFSET(IFRS17_CF!ET76,0,-NewBusinessYear+1),0)</f>
        <v>0</v>
      </c>
      <c r="EU76" s="41">
        <f ca="1">IFERROR(Volume*IF(EU$5=0,0,1)*IF(NewBusinessYear=1,0.5,1)*OFFSET(IFRS17_CF!EU76,0,-NewBusinessYear+1),0)</f>
        <v>0</v>
      </c>
      <c r="EV76" s="41">
        <f ca="1">IFERROR(Volume*IF(EV$5=0,0,1)*IF(NewBusinessYear=1,0.5,1)*OFFSET(IFRS17_CF!EV76,0,-NewBusinessYear+1),0)</f>
        <v>0</v>
      </c>
      <c r="EW76" s="41">
        <f ca="1">IFERROR(Volume*IF(EW$5=0,0,1)*IF(NewBusinessYear=1,0.5,1)*OFFSET(IFRS17_CF!EW76,0,-NewBusinessYear+1),0)</f>
        <v>0</v>
      </c>
      <c r="EX76" s="41">
        <f ca="1">IFERROR(Volume*IF(EX$5=0,0,1)*IF(NewBusinessYear=1,0.5,1)*OFFSET(IFRS17_CF!EX76,0,-NewBusinessYear+1),0)</f>
        <v>0</v>
      </c>
      <c r="EY76" s="41">
        <f ca="1">IFERROR(Volume*IF(EY$5=0,0,1)*IF(NewBusinessYear=1,0.5,1)*OFFSET(IFRS17_CF!EY76,0,-NewBusinessYear+1),0)</f>
        <v>0</v>
      </c>
      <c r="EZ76" s="41">
        <f ca="1">IFERROR(Volume*IF(EZ$5=0,0,1)*IF(NewBusinessYear=1,0.5,1)*OFFSET(IFRS17_CF!EZ76,0,-NewBusinessYear+1),0)</f>
        <v>0</v>
      </c>
      <c r="FA76" s="41">
        <f ca="1">IFERROR(Volume*IF(FA$5=0,0,1)*IF(NewBusinessYear=1,0.5,1)*OFFSET(IFRS17_CF!FA76,0,-NewBusinessYear+1),0)</f>
        <v>0</v>
      </c>
      <c r="FB76" s="41">
        <f ca="1">IFERROR(Volume*IF(FB$5=0,0,1)*IF(NewBusinessYear=1,0.5,1)*OFFSET(IFRS17_CF!FB76,0,-NewBusinessYear+1),0)</f>
        <v>0</v>
      </c>
      <c r="FC76" s="41">
        <f ca="1">IFERROR(Volume*IF(FC$5=0,0,1)*IF(NewBusinessYear=1,0.5,1)*OFFSET(IFRS17_CF!FC76,0,-NewBusinessYear+1),0)</f>
        <v>0</v>
      </c>
      <c r="FD76" s="41">
        <f ca="1">IFERROR(Volume*IF(FD$5=0,0,1)*IF(NewBusinessYear=1,0.5,1)*OFFSET(IFRS17_CF!FD76,0,-NewBusinessYear+1),0)</f>
        <v>0</v>
      </c>
      <c r="FE76" s="41">
        <f ca="1">IFERROR(Volume*IF(FE$5=0,0,1)*IF(NewBusinessYear=1,0.5,1)*OFFSET(IFRS17_CF!FE76,0,-NewBusinessYear+1),0)</f>
        <v>0</v>
      </c>
      <c r="FF76" s="41">
        <f ca="1">IFERROR(Volume*IF(FF$5=0,0,1)*IF(NewBusinessYear=1,0.5,1)*OFFSET(IFRS17_CF!FF76,0,-NewBusinessYear+1),0)</f>
        <v>0</v>
      </c>
      <c r="FG76" s="41">
        <f ca="1">IFERROR(Volume*IF(FG$5=0,0,1)*IF(NewBusinessYear=1,0.5,1)*OFFSET(IFRS17_CF!FG76,0,-NewBusinessYear+1),0)</f>
        <v>0</v>
      </c>
      <c r="FH76" s="41">
        <f ca="1">IFERROR(Volume*IF(FH$5=0,0,1)*IF(NewBusinessYear=1,0.5,1)*OFFSET(IFRS17_CF!FH76,0,-NewBusinessYear+1),0)</f>
        <v>0</v>
      </c>
      <c r="FI76" s="41">
        <f ca="1">IFERROR(Volume*IF(FI$5=0,0,1)*IF(NewBusinessYear=1,0.5,1)*OFFSET(IFRS17_CF!FI76,0,-NewBusinessYear+1),0)</f>
        <v>0</v>
      </c>
      <c r="FJ76" s="41">
        <f ca="1">IFERROR(Volume*IF(FJ$5=0,0,1)*IF(NewBusinessYear=1,0.5,1)*OFFSET(IFRS17_CF!FJ76,0,-NewBusinessYear+1),0)</f>
        <v>0</v>
      </c>
      <c r="FK76" s="41">
        <f ca="1">IFERROR(Volume*IF(FK$5=0,0,1)*IF(NewBusinessYear=1,0.5,1)*OFFSET(IFRS17_CF!FK76,0,-NewBusinessYear+1),0)</f>
        <v>0</v>
      </c>
      <c r="FL76" s="41">
        <f ca="1">IFERROR(Volume*IF(FL$5=0,0,1)*IF(NewBusinessYear=1,0.5,1)*OFFSET(IFRS17_CF!FL76,0,-NewBusinessYear+1),0)</f>
        <v>0</v>
      </c>
      <c r="FM76" s="41">
        <f ca="1">IFERROR(Volume*IF(FM$5=0,0,1)*IF(NewBusinessYear=1,0.5,1)*OFFSET(IFRS17_CF!FM76,0,-NewBusinessYear+1),0)</f>
        <v>0</v>
      </c>
      <c r="FN76" s="41">
        <f ca="1">IFERROR(Volume*IF(FN$5=0,0,1)*IF(NewBusinessYear=1,0.5,1)*OFFSET(IFRS17_CF!FN76,0,-NewBusinessYear+1),0)</f>
        <v>0</v>
      </c>
      <c r="FO76" s="41">
        <f ca="1">IFERROR(Volume*IF(FO$5=0,0,1)*IF(NewBusinessYear=1,0.5,1)*OFFSET(IFRS17_CF!FO76,0,-NewBusinessYear+1),0)</f>
        <v>0</v>
      </c>
      <c r="FP76" s="41">
        <f ca="1">IFERROR(Volume*IF(FP$5=0,0,1)*IF(NewBusinessYear=1,0.5,1)*OFFSET(IFRS17_CF!FP76,0,-NewBusinessYear+1),0)</f>
        <v>0</v>
      </c>
      <c r="FQ76" s="41">
        <f ca="1">IFERROR(Volume*IF(FQ$5=0,0,1)*IF(NewBusinessYear=1,0.5,1)*OFFSET(IFRS17_CF!FQ76,0,-NewBusinessYear+1),0)</f>
        <v>0</v>
      </c>
      <c r="FR76" s="41">
        <f ca="1">IFERROR(Volume*IF(FR$5=0,0,1)*IF(NewBusinessYear=1,0.5,1)*OFFSET(IFRS17_CF!FR76,0,-NewBusinessYear+1),0)</f>
        <v>0</v>
      </c>
      <c r="FS76" s="41">
        <f ca="1">IFERROR(Volume*IF(FS$5=0,0,1)*IF(NewBusinessYear=1,0.5,1)*OFFSET(IFRS17_CF!FS76,0,-NewBusinessYear+1),0)</f>
        <v>0</v>
      </c>
      <c r="FT76" s="41">
        <f ca="1">IFERROR(Volume*IF(FT$5=0,0,1)*IF(NewBusinessYear=1,0.5,1)*OFFSET(IFRS17_CF!FT76,0,-NewBusinessYear+1),0)</f>
        <v>0</v>
      </c>
      <c r="FU76" s="41">
        <f ca="1">IFERROR(Volume*IF(FU$5=0,0,1)*IF(NewBusinessYear=1,0.5,1)*OFFSET(IFRS17_CF!FU76,0,-NewBusinessYear+1),0)</f>
        <v>0</v>
      </c>
      <c r="FV76" s="41">
        <f ca="1">IFERROR(Volume*IF(FV$5=0,0,1)*IF(NewBusinessYear=1,0.5,1)*OFFSET(IFRS17_CF!FV76,0,-NewBusinessYear+1),0)</f>
        <v>0</v>
      </c>
      <c r="FW76" s="41">
        <f ca="1">IFERROR(Volume*IF(FW$5=0,0,1)*IF(NewBusinessYear=1,0.5,1)*OFFSET(IFRS17_CF!FW76,0,-NewBusinessYear+1),0)</f>
        <v>0</v>
      </c>
      <c r="FX76" s="41">
        <f ca="1">IFERROR(Volume*IF(FX$5=0,0,1)*IF(NewBusinessYear=1,0.5,1)*OFFSET(IFRS17_CF!FX76,0,-NewBusinessYear+1),0)</f>
        <v>0</v>
      </c>
      <c r="FY76" s="41">
        <f ca="1">IFERROR(Volume*IF(FY$5=0,0,1)*IF(NewBusinessYear=1,0.5,1)*OFFSET(IFRS17_CF!FY76,0,-NewBusinessYear+1),0)</f>
        <v>0</v>
      </c>
      <c r="FZ76" s="41">
        <f ca="1">IFERROR(Volume*IF(FZ$5=0,0,1)*IF(NewBusinessYear=1,0.5,1)*OFFSET(IFRS17_CF!FZ76,0,-NewBusinessYear+1),0)</f>
        <v>0</v>
      </c>
      <c r="GA76" s="41">
        <f ca="1">IFERROR(Volume*IF(GA$5=0,0,1)*IF(NewBusinessYear=1,0.5,1)*OFFSET(IFRS17_CF!GA76,0,-NewBusinessYear+1),0)</f>
        <v>0</v>
      </c>
      <c r="GB76" s="41">
        <f ca="1">IFERROR(Volume*IF(GB$5=0,0,1)*IF(NewBusinessYear=1,0.5,1)*OFFSET(IFRS17_CF!GB76,0,-NewBusinessYear+1),0)</f>
        <v>0</v>
      </c>
      <c r="GC76" s="41">
        <f ca="1">IFERROR(Volume*IF(GC$5=0,0,1)*IF(NewBusinessYear=1,0.5,1)*OFFSET(IFRS17_CF!GC76,0,-NewBusinessYear+1),0)</f>
        <v>0</v>
      </c>
      <c r="GD76" s="41">
        <f ca="1">IFERROR(Volume*IF(GD$5=0,0,1)*IF(NewBusinessYear=1,0.5,1)*OFFSET(IFRS17_CF!GD76,0,-NewBusinessYear+1),0)</f>
        <v>0</v>
      </c>
      <c r="GE76" s="41">
        <f ca="1">IFERROR(Volume*IF(GE$5=0,0,1)*IF(NewBusinessYear=1,0.5,1)*OFFSET(IFRS17_CF!GE76,0,-NewBusinessYear+1),0)</f>
        <v>0</v>
      </c>
      <c r="GF76" s="41">
        <f ca="1">IFERROR(Volume*IF(GF$5=0,0,1)*IF(NewBusinessYear=1,0.5,1)*OFFSET(IFRS17_CF!GF76,0,-NewBusinessYear+1),0)</f>
        <v>0</v>
      </c>
      <c r="GG76" s="41">
        <f ca="1">IFERROR(Volume*IF(GG$5=0,0,1)*IF(NewBusinessYear=1,0.5,1)*OFFSET(IFRS17_CF!GG76,0,-NewBusinessYear+1),0)</f>
        <v>0</v>
      </c>
      <c r="GH76" s="41">
        <f ca="1">IFERROR(Volume*IF(GH$5=0,0,1)*IF(NewBusinessYear=1,0.5,1)*OFFSET(IFRS17_CF!GH76,0,-NewBusinessYear+1),0)</f>
        <v>0</v>
      </c>
      <c r="GI76" s="41">
        <f ca="1">IFERROR(Volume*IF(GI$5=0,0,1)*IF(NewBusinessYear=1,0.5,1)*OFFSET(IFRS17_CF!GI76,0,-NewBusinessYear+1),0)</f>
        <v>0</v>
      </c>
      <c r="GJ76" s="41">
        <f ca="1">IFERROR(Volume*IF(GJ$5=0,0,1)*IF(NewBusinessYear=1,0.5,1)*OFFSET(IFRS17_CF!GJ76,0,-NewBusinessYear+1),0)</f>
        <v>0</v>
      </c>
    </row>
    <row r="78" spans="2:192" x14ac:dyDescent="0.3">
      <c r="C78" s="37" t="s">
        <v>485</v>
      </c>
    </row>
    <row r="79" spans="2:192" x14ac:dyDescent="0.3">
      <c r="C79" s="30" t="s">
        <v>478</v>
      </c>
      <c r="D79" s="38"/>
      <c r="E79" s="68"/>
      <c r="F79" s="38">
        <f ca="1">IFERROR(Volume*IF(F$5=0,0,1)*IF(NewBusinessYear=1,0.5,1)*OFFSET(IFRS17_CF!F79,0,-NewBusinessYear+1),0)</f>
        <v>0</v>
      </c>
      <c r="G79" s="38">
        <f ca="1">IFERROR(Volume*IF(G$5=0,0,1)*IF(NewBusinessYear=1,0.5,1)*OFFSET(IFRS17_CF!G79,0,-NewBusinessYear+1),0)</f>
        <v>0</v>
      </c>
      <c r="H79" s="38">
        <f ca="1">IFERROR(Volume*IF(H$5=0,0,1)*IF(NewBusinessYear=1,0.5,1)*OFFSET(IFRS17_CF!H79,0,-NewBusinessYear+1),0)</f>
        <v>0</v>
      </c>
      <c r="I79" s="38">
        <f ca="1">IFERROR(Volume*IF(I$5=0,0,1)*IF(NewBusinessYear=1,0.5,1)*OFFSET(IFRS17_CF!I79,0,-NewBusinessYear+1),0)</f>
        <v>0</v>
      </c>
      <c r="J79" s="38">
        <f ca="1">IFERROR(Volume*IF(J$5=0,0,1)*IF(NewBusinessYear=1,0.5,1)*OFFSET(IFRS17_CF!J79,0,-NewBusinessYear+1),0)</f>
        <v>0</v>
      </c>
      <c r="K79" s="38">
        <f ca="1">IFERROR(Volume*IF(K$5=0,0,1)*IF(NewBusinessYear=1,0.5,1)*OFFSET(IFRS17_CF!K79,0,-NewBusinessYear+1),0)</f>
        <v>0</v>
      </c>
      <c r="L79" s="38">
        <f ca="1">IFERROR(Volume*IF(L$5=0,0,1)*IF(NewBusinessYear=1,0.5,1)*OFFSET(IFRS17_CF!L79,0,-NewBusinessYear+1),0)</f>
        <v>0</v>
      </c>
      <c r="M79" s="38">
        <f ca="1">IFERROR(Volume*IF(M$5=0,0,1)*IF(NewBusinessYear=1,0.5,1)*OFFSET(IFRS17_CF!M79,0,-NewBusinessYear+1),0)</f>
        <v>0</v>
      </c>
      <c r="N79" s="38">
        <f ca="1">IFERROR(Volume*IF(N$5=0,0,1)*IF(NewBusinessYear=1,0.5,1)*OFFSET(IFRS17_CF!N79,0,-NewBusinessYear+1),0)</f>
        <v>0</v>
      </c>
      <c r="O79" s="38">
        <f ca="1">IFERROR(Volume*IF(O$5=0,0,1)*IF(NewBusinessYear=1,0.5,1)*OFFSET(IFRS17_CF!O79,0,-NewBusinessYear+1),0)</f>
        <v>0</v>
      </c>
      <c r="P79" s="38">
        <f ca="1">IFERROR(Volume*IF(P$5=0,0,1)*IF(NewBusinessYear=1,0.5,1)*OFFSET(IFRS17_CF!P79,0,-NewBusinessYear+1),0)</f>
        <v>633214.46113921329</v>
      </c>
      <c r="Q79" s="38">
        <f ca="1">IFERROR(Volume*IF(Q$5=0,0,1)*IF(NewBusinessYear=1,0.5,1)*OFFSET(IFRS17_CF!Q79,0,-NewBusinessYear+1),0)</f>
        <v>552491.34977988794</v>
      </c>
      <c r="R79" s="38">
        <f ca="1">IFERROR(Volume*IF(R$5=0,0,1)*IF(NewBusinessYear=1,0.5,1)*OFFSET(IFRS17_CF!R79,0,-NewBusinessYear+1),0)</f>
        <v>483950.9007054047</v>
      </c>
      <c r="S79" s="38">
        <f ca="1">IFERROR(Volume*IF(S$5=0,0,1)*IF(NewBusinessYear=1,0.5,1)*OFFSET(IFRS17_CF!S79,0,-NewBusinessYear+1),0)</f>
        <v>419311.90412187565</v>
      </c>
      <c r="T79" s="38">
        <f ca="1">IFERROR(Volume*IF(T$5=0,0,1)*IF(NewBusinessYear=1,0.5,1)*OFFSET(IFRS17_CF!T79,0,-NewBusinessYear+1),0)</f>
        <v>360807.32050602947</v>
      </c>
      <c r="U79" s="38">
        <f ca="1">IFERROR(Volume*IF(U$5=0,0,1)*IF(NewBusinessYear=1,0.5,1)*OFFSET(IFRS17_CF!U79,0,-NewBusinessYear+1),0)</f>
        <v>308438.12109964201</v>
      </c>
      <c r="V79" s="38">
        <f ca="1">IFERROR(Volume*IF(V$5=0,0,1)*IF(NewBusinessYear=1,0.5,1)*OFFSET(IFRS17_CF!V79,0,-NewBusinessYear+1),0)</f>
        <v>261733.06894324595</v>
      </c>
      <c r="W79" s="38">
        <f ca="1">IFERROR(Volume*IF(W$5=0,0,1)*IF(NewBusinessYear=1,0.5,1)*OFFSET(IFRS17_CF!W79,0,-NewBusinessYear+1),0)</f>
        <v>220293.43622966687</v>
      </c>
      <c r="X79" s="38">
        <f ca="1">IFERROR(Volume*IF(X$5=0,0,1)*IF(NewBusinessYear=1,0.5,1)*OFFSET(IFRS17_CF!X79,0,-NewBusinessYear+1),0)</f>
        <v>183690.41178479436</v>
      </c>
      <c r="Y79" s="38">
        <f ca="1">IFERROR(Volume*IF(Y$5=0,0,1)*IF(NewBusinessYear=1,0.5,1)*OFFSET(IFRS17_CF!Y79,0,-NewBusinessYear+1),0)</f>
        <v>151504.07109986409</v>
      </c>
      <c r="Z79" s="38">
        <f ca="1">IFERROR(Volume*IF(Z$5=0,0,1)*IF(NewBusinessYear=1,0.5,1)*OFFSET(IFRS17_CF!Z79,0,-NewBusinessYear+1),0)</f>
        <v>123335.93728797922</v>
      </c>
      <c r="AA79" s="38">
        <f ca="1">IFERROR(Volume*IF(AA$5=0,0,1)*IF(NewBusinessYear=1,0.5,1)*OFFSET(IFRS17_CF!AA79,0,-NewBusinessYear+1),0)</f>
        <v>98811.845286114592</v>
      </c>
      <c r="AB79" s="38">
        <f ca="1">IFERROR(Volume*IF(AB$5=0,0,1)*IF(NewBusinessYear=1,0.5,1)*OFFSET(IFRS17_CF!AB79,0,-NewBusinessYear+1),0)</f>
        <v>77746.393096048807</v>
      </c>
      <c r="AC79" s="38">
        <f ca="1">IFERROR(Volume*IF(AC$5=0,0,1)*IF(NewBusinessYear=1,0.5,1)*OFFSET(IFRS17_CF!AC79,0,-NewBusinessYear+1),0)</f>
        <v>59932.107593510169</v>
      </c>
      <c r="AD79" s="38">
        <f ca="1">IFERROR(Volume*IF(AD$5=0,0,1)*IF(NewBusinessYear=1,0.5,1)*OFFSET(IFRS17_CF!AD79,0,-NewBusinessYear+1),0)</f>
        <v>45137.408962792098</v>
      </c>
      <c r="AE79" s="38">
        <f ca="1">IFERROR(Volume*IF(AE$5=0,0,1)*IF(NewBusinessYear=1,0.5,1)*OFFSET(IFRS17_CF!AE79,0,-NewBusinessYear+1),0)</f>
        <v>33106.060918319461</v>
      </c>
      <c r="AF79" s="38">
        <f ca="1">IFERROR(Volume*IF(AF$5=0,0,1)*IF(NewBusinessYear=1,0.5,1)*OFFSET(IFRS17_CF!AF79,0,-NewBusinessYear+1),0)</f>
        <v>23558.56717936325</v>
      </c>
      <c r="AG79" s="38">
        <f ca="1">IFERROR(Volume*IF(AG$5=0,0,1)*IF(NewBusinessYear=1,0.5,1)*OFFSET(IFRS17_CF!AG79,0,-NewBusinessYear+1),0)</f>
        <v>16195.893945573329</v>
      </c>
      <c r="AH79" s="38">
        <f ca="1">IFERROR(Volume*IF(AH$5=0,0,1)*IF(NewBusinessYear=1,0.5,1)*OFFSET(IFRS17_CF!AH79,0,-NewBusinessYear+1),0)</f>
        <v>10705.738421781578</v>
      </c>
      <c r="AI79" s="38">
        <f ca="1">IFERROR(Volume*IF(AI$5=0,0,1)*IF(NewBusinessYear=1,0.5,1)*OFFSET(IFRS17_CF!AI79,0,-NewBusinessYear+1),0)</f>
        <v>6771.2952357031663</v>
      </c>
      <c r="AJ79" s="38">
        <f ca="1">IFERROR(Volume*IF(AJ$5=0,0,1)*IF(NewBusinessYear=1,0.5,1)*OFFSET(IFRS17_CF!AJ79,0,-NewBusinessYear+1),0)</f>
        <v>4082.091691315587</v>
      </c>
      <c r="AK79" s="38">
        <f ca="1">IFERROR(Volume*IF(AK$5=0,0,1)*IF(NewBusinessYear=1,0.5,1)*OFFSET(IFRS17_CF!AK79,0,-NewBusinessYear+1),0)</f>
        <v>2345.9999614088006</v>
      </c>
      <c r="AL79" s="38">
        <f ca="1">IFERROR(Volume*IF(AL$5=0,0,1)*IF(NewBusinessYear=1,0.5,1)*OFFSET(IFRS17_CF!AL79,0,-NewBusinessYear+1),0)</f>
        <v>1262.5595111154478</v>
      </c>
      <c r="AM79" s="38">
        <f ca="1">IFERROR(Volume*IF(AM$5=0,0,1)*IF(NewBusinessYear=1,0.5,1)*OFFSET(IFRS17_CF!AM79,0,-NewBusinessYear+1),0)</f>
        <v>606.80929756359228</v>
      </c>
      <c r="AN79" s="38">
        <f ca="1">IFERROR(Volume*IF(AN$5=0,0,1)*IF(NewBusinessYear=1,0.5,1)*OFFSET(IFRS17_CF!AN79,0,-NewBusinessYear+1),0)</f>
        <v>221.20448389489579</v>
      </c>
      <c r="AO79" s="38">
        <f ca="1">IFERROR(Volume*IF(AO$5=0,0,1)*IF(NewBusinessYear=1,0.5,1)*OFFSET(IFRS17_CF!AO79,0,-NewBusinessYear+1),0)</f>
        <v>0</v>
      </c>
      <c r="AP79" s="38">
        <f ca="1">IFERROR(Volume*IF(AP$5=0,0,1)*IF(NewBusinessYear=1,0.5,1)*OFFSET(IFRS17_CF!AP79,0,-NewBusinessYear+1),0)</f>
        <v>0</v>
      </c>
      <c r="AQ79" s="38">
        <f ca="1">IFERROR(Volume*IF(AQ$5=0,0,1)*IF(NewBusinessYear=1,0.5,1)*OFFSET(IFRS17_CF!AQ79,0,-NewBusinessYear+1),0)</f>
        <v>0</v>
      </c>
      <c r="AR79" s="38">
        <f ca="1">IFERROR(Volume*IF(AR$5=0,0,1)*IF(NewBusinessYear=1,0.5,1)*OFFSET(IFRS17_CF!AR79,0,-NewBusinessYear+1),0)</f>
        <v>0</v>
      </c>
      <c r="AS79" s="38">
        <f ca="1">IFERROR(Volume*IF(AS$5=0,0,1)*IF(NewBusinessYear=1,0.5,1)*OFFSET(IFRS17_CF!AS79,0,-NewBusinessYear+1),0)</f>
        <v>0</v>
      </c>
      <c r="AT79" s="38">
        <f ca="1">IFERROR(Volume*IF(AT$5=0,0,1)*IF(NewBusinessYear=1,0.5,1)*OFFSET(IFRS17_CF!AT79,0,-NewBusinessYear+1),0)</f>
        <v>0</v>
      </c>
      <c r="AU79" s="38">
        <f ca="1">IFERROR(Volume*IF(AU$5=0,0,1)*IF(NewBusinessYear=1,0.5,1)*OFFSET(IFRS17_CF!AU79,0,-NewBusinessYear+1),0)</f>
        <v>0</v>
      </c>
      <c r="AV79" s="38">
        <f ca="1">IFERROR(Volume*IF(AV$5=0,0,1)*IF(NewBusinessYear=1,0.5,1)*OFFSET(IFRS17_CF!AV79,0,-NewBusinessYear+1),0)</f>
        <v>0</v>
      </c>
      <c r="AW79" s="38">
        <f ca="1">IFERROR(Volume*IF(AW$5=0,0,1)*IF(NewBusinessYear=1,0.5,1)*OFFSET(IFRS17_CF!AW79,0,-NewBusinessYear+1),0)</f>
        <v>0</v>
      </c>
      <c r="AX79" s="38">
        <f ca="1">IFERROR(Volume*IF(AX$5=0,0,1)*IF(NewBusinessYear=1,0.5,1)*OFFSET(IFRS17_CF!AX79,0,-NewBusinessYear+1),0)</f>
        <v>0</v>
      </c>
      <c r="AY79" s="38">
        <f ca="1">IFERROR(Volume*IF(AY$5=0,0,1)*IF(NewBusinessYear=1,0.5,1)*OFFSET(IFRS17_CF!AY79,0,-NewBusinessYear+1),0)</f>
        <v>0</v>
      </c>
      <c r="AZ79" s="38">
        <f ca="1">IFERROR(Volume*IF(AZ$5=0,0,1)*IF(NewBusinessYear=1,0.5,1)*OFFSET(IFRS17_CF!AZ79,0,-NewBusinessYear+1),0)</f>
        <v>0</v>
      </c>
      <c r="BA79" s="38">
        <f ca="1">IFERROR(Volume*IF(BA$5=0,0,1)*IF(NewBusinessYear=1,0.5,1)*OFFSET(IFRS17_CF!BA79,0,-NewBusinessYear+1),0)</f>
        <v>0</v>
      </c>
      <c r="BB79" s="38">
        <f ca="1">IFERROR(Volume*IF(BB$5=0,0,1)*IF(NewBusinessYear=1,0.5,1)*OFFSET(IFRS17_CF!BB79,0,-NewBusinessYear+1),0)</f>
        <v>0</v>
      </c>
      <c r="BC79" s="38">
        <f ca="1">IFERROR(Volume*IF(BC$5=0,0,1)*IF(NewBusinessYear=1,0.5,1)*OFFSET(IFRS17_CF!BC79,0,-NewBusinessYear+1),0)</f>
        <v>0</v>
      </c>
      <c r="BD79" s="38">
        <f ca="1">IFERROR(Volume*IF(BD$5=0,0,1)*IF(NewBusinessYear=1,0.5,1)*OFFSET(IFRS17_CF!BD79,0,-NewBusinessYear+1),0)</f>
        <v>0</v>
      </c>
      <c r="BE79" s="38">
        <f ca="1">IFERROR(Volume*IF(BE$5=0,0,1)*IF(NewBusinessYear=1,0.5,1)*OFFSET(IFRS17_CF!BE79,0,-NewBusinessYear+1),0)</f>
        <v>0</v>
      </c>
      <c r="BF79" s="38">
        <f ca="1">IFERROR(Volume*IF(BF$5=0,0,1)*IF(NewBusinessYear=1,0.5,1)*OFFSET(IFRS17_CF!BF79,0,-NewBusinessYear+1),0)</f>
        <v>0</v>
      </c>
      <c r="BG79" s="38">
        <f ca="1">IFERROR(Volume*IF(BG$5=0,0,1)*IF(NewBusinessYear=1,0.5,1)*OFFSET(IFRS17_CF!BG79,0,-NewBusinessYear+1),0)</f>
        <v>0</v>
      </c>
      <c r="BH79" s="38">
        <f ca="1">IFERROR(Volume*IF(BH$5=0,0,1)*IF(NewBusinessYear=1,0.5,1)*OFFSET(IFRS17_CF!BH79,0,-NewBusinessYear+1),0)</f>
        <v>0</v>
      </c>
      <c r="BI79" s="38">
        <f ca="1">IFERROR(Volume*IF(BI$5=0,0,1)*IF(NewBusinessYear=1,0.5,1)*OFFSET(IFRS17_CF!BI79,0,-NewBusinessYear+1),0)</f>
        <v>0</v>
      </c>
      <c r="BJ79" s="38">
        <f ca="1">IFERROR(Volume*IF(BJ$5=0,0,1)*IF(NewBusinessYear=1,0.5,1)*OFFSET(IFRS17_CF!BJ79,0,-NewBusinessYear+1),0)</f>
        <v>0</v>
      </c>
      <c r="BK79" s="38">
        <f ca="1">IFERROR(Volume*IF(BK$5=0,0,1)*IF(NewBusinessYear=1,0.5,1)*OFFSET(IFRS17_CF!BK79,0,-NewBusinessYear+1),0)</f>
        <v>0</v>
      </c>
      <c r="BL79" s="38">
        <f ca="1">IFERROR(Volume*IF(BL$5=0,0,1)*IF(NewBusinessYear=1,0.5,1)*OFFSET(IFRS17_CF!BL79,0,-NewBusinessYear+1),0)</f>
        <v>0</v>
      </c>
      <c r="BM79" s="38">
        <f ca="1">IFERROR(Volume*IF(BM$5=0,0,1)*IF(NewBusinessYear=1,0.5,1)*OFFSET(IFRS17_CF!BM79,0,-NewBusinessYear+1),0)</f>
        <v>0</v>
      </c>
      <c r="BN79" s="38">
        <f ca="1">IFERROR(Volume*IF(BN$5=0,0,1)*IF(NewBusinessYear=1,0.5,1)*OFFSET(IFRS17_CF!BN79,0,-NewBusinessYear+1),0)</f>
        <v>0</v>
      </c>
      <c r="BO79" s="38">
        <f ca="1">IFERROR(Volume*IF(BO$5=0,0,1)*IF(NewBusinessYear=1,0.5,1)*OFFSET(IFRS17_CF!BO79,0,-NewBusinessYear+1),0)</f>
        <v>0</v>
      </c>
      <c r="BP79" s="38">
        <f ca="1">IFERROR(Volume*IF(BP$5=0,0,1)*IF(NewBusinessYear=1,0.5,1)*OFFSET(IFRS17_CF!BP79,0,-NewBusinessYear+1),0)</f>
        <v>0</v>
      </c>
      <c r="BQ79" s="38">
        <f ca="1">IFERROR(Volume*IF(BQ$5=0,0,1)*IF(NewBusinessYear=1,0.5,1)*OFFSET(IFRS17_CF!BQ79,0,-NewBusinessYear+1),0)</f>
        <v>0</v>
      </c>
      <c r="BR79" s="38">
        <f ca="1">IFERROR(Volume*IF(BR$5=0,0,1)*IF(NewBusinessYear=1,0.5,1)*OFFSET(IFRS17_CF!BR79,0,-NewBusinessYear+1),0)</f>
        <v>0</v>
      </c>
      <c r="BS79" s="38">
        <f ca="1">IFERROR(Volume*IF(BS$5=0,0,1)*IF(NewBusinessYear=1,0.5,1)*OFFSET(IFRS17_CF!BS79,0,-NewBusinessYear+1),0)</f>
        <v>0</v>
      </c>
      <c r="BT79" s="38">
        <f ca="1">IFERROR(Volume*IF(BT$5=0,0,1)*IF(NewBusinessYear=1,0.5,1)*OFFSET(IFRS17_CF!BT79,0,-NewBusinessYear+1),0)</f>
        <v>0</v>
      </c>
      <c r="BU79" s="38">
        <f ca="1">IFERROR(Volume*IF(BU$5=0,0,1)*IF(NewBusinessYear=1,0.5,1)*OFFSET(IFRS17_CF!BU79,0,-NewBusinessYear+1),0)</f>
        <v>0</v>
      </c>
      <c r="BV79" s="38">
        <f ca="1">IFERROR(Volume*IF(BV$5=0,0,1)*IF(NewBusinessYear=1,0.5,1)*OFFSET(IFRS17_CF!BV79,0,-NewBusinessYear+1),0)</f>
        <v>0</v>
      </c>
      <c r="BW79" s="38">
        <f ca="1">IFERROR(Volume*IF(BW$5=0,0,1)*IF(NewBusinessYear=1,0.5,1)*OFFSET(IFRS17_CF!BW79,0,-NewBusinessYear+1),0)</f>
        <v>0</v>
      </c>
      <c r="BX79" s="38">
        <f ca="1">IFERROR(Volume*IF(BX$5=0,0,1)*IF(NewBusinessYear=1,0.5,1)*OFFSET(IFRS17_CF!BX79,0,-NewBusinessYear+1),0)</f>
        <v>0</v>
      </c>
      <c r="BY79" s="38">
        <f ca="1">IFERROR(Volume*IF(BY$5=0,0,1)*IF(NewBusinessYear=1,0.5,1)*OFFSET(IFRS17_CF!BY79,0,-NewBusinessYear+1),0)</f>
        <v>0</v>
      </c>
      <c r="BZ79" s="38">
        <f ca="1">IFERROR(Volume*IF(BZ$5=0,0,1)*IF(NewBusinessYear=1,0.5,1)*OFFSET(IFRS17_CF!BZ79,0,-NewBusinessYear+1),0)</f>
        <v>0</v>
      </c>
      <c r="CA79" s="38">
        <f ca="1">IFERROR(Volume*IF(CA$5=0,0,1)*IF(NewBusinessYear=1,0.5,1)*OFFSET(IFRS17_CF!CA79,0,-NewBusinessYear+1),0)</f>
        <v>0</v>
      </c>
      <c r="CB79" s="38">
        <f ca="1">IFERROR(Volume*IF(CB$5=0,0,1)*IF(NewBusinessYear=1,0.5,1)*OFFSET(IFRS17_CF!CB79,0,-NewBusinessYear+1),0)</f>
        <v>0</v>
      </c>
      <c r="CC79" s="38">
        <f ca="1">IFERROR(Volume*IF(CC$5=0,0,1)*IF(NewBusinessYear=1,0.5,1)*OFFSET(IFRS17_CF!CC79,0,-NewBusinessYear+1),0)</f>
        <v>0</v>
      </c>
      <c r="CD79" s="38">
        <f ca="1">IFERROR(Volume*IF(CD$5=0,0,1)*IF(NewBusinessYear=1,0.5,1)*OFFSET(IFRS17_CF!CD79,0,-NewBusinessYear+1),0)</f>
        <v>0</v>
      </c>
      <c r="CE79" s="38">
        <f ca="1">IFERROR(Volume*IF(CE$5=0,0,1)*IF(NewBusinessYear=1,0.5,1)*OFFSET(IFRS17_CF!CE79,0,-NewBusinessYear+1),0)</f>
        <v>0</v>
      </c>
      <c r="CF79" s="38">
        <f ca="1">IFERROR(Volume*IF(CF$5=0,0,1)*IF(NewBusinessYear=1,0.5,1)*OFFSET(IFRS17_CF!CF79,0,-NewBusinessYear+1),0)</f>
        <v>0</v>
      </c>
      <c r="CG79" s="38">
        <f ca="1">IFERROR(Volume*IF(CG$5=0,0,1)*IF(NewBusinessYear=1,0.5,1)*OFFSET(IFRS17_CF!CG79,0,-NewBusinessYear+1),0)</f>
        <v>0</v>
      </c>
      <c r="CH79" s="38">
        <f ca="1">IFERROR(Volume*IF(CH$5=0,0,1)*IF(NewBusinessYear=1,0.5,1)*OFFSET(IFRS17_CF!CH79,0,-NewBusinessYear+1),0)</f>
        <v>0</v>
      </c>
      <c r="CI79" s="38">
        <f ca="1">IFERROR(Volume*IF(CI$5=0,0,1)*IF(NewBusinessYear=1,0.5,1)*OFFSET(IFRS17_CF!CI79,0,-NewBusinessYear+1),0)</f>
        <v>0</v>
      </c>
      <c r="CJ79" s="38">
        <f ca="1">IFERROR(Volume*IF(CJ$5=0,0,1)*IF(NewBusinessYear=1,0.5,1)*OFFSET(IFRS17_CF!CJ79,0,-NewBusinessYear+1),0)</f>
        <v>0</v>
      </c>
      <c r="CK79" s="38">
        <f ca="1">IFERROR(Volume*IF(CK$5=0,0,1)*IF(NewBusinessYear=1,0.5,1)*OFFSET(IFRS17_CF!CK79,0,-NewBusinessYear+1),0)</f>
        <v>0</v>
      </c>
      <c r="CL79" s="38">
        <f ca="1">IFERROR(Volume*IF(CL$5=0,0,1)*IF(NewBusinessYear=1,0.5,1)*OFFSET(IFRS17_CF!CL79,0,-NewBusinessYear+1),0)</f>
        <v>0</v>
      </c>
      <c r="CM79" s="38">
        <f ca="1">IFERROR(Volume*IF(CM$5=0,0,1)*IF(NewBusinessYear=1,0.5,1)*OFFSET(IFRS17_CF!CM79,0,-NewBusinessYear+1),0)</f>
        <v>0</v>
      </c>
      <c r="CN79" s="38">
        <f ca="1">IFERROR(Volume*IF(CN$5=0,0,1)*IF(NewBusinessYear=1,0.5,1)*OFFSET(IFRS17_CF!CN79,0,-NewBusinessYear+1),0)</f>
        <v>0</v>
      </c>
      <c r="CO79" s="38">
        <f ca="1">IFERROR(Volume*IF(CO$5=0,0,1)*IF(NewBusinessYear=1,0.5,1)*OFFSET(IFRS17_CF!CO79,0,-NewBusinessYear+1),0)</f>
        <v>0</v>
      </c>
      <c r="CP79" s="38">
        <f ca="1">IFERROR(Volume*IF(CP$5=0,0,1)*IF(NewBusinessYear=1,0.5,1)*OFFSET(IFRS17_CF!CP79,0,-NewBusinessYear+1),0)</f>
        <v>0</v>
      </c>
      <c r="CQ79" s="38">
        <f ca="1">IFERROR(Volume*IF(CQ$5=0,0,1)*IF(NewBusinessYear=1,0.5,1)*OFFSET(IFRS17_CF!CQ79,0,-NewBusinessYear+1),0)</f>
        <v>0</v>
      </c>
      <c r="CR79" s="38">
        <f ca="1">IFERROR(Volume*IF(CR$5=0,0,1)*IF(NewBusinessYear=1,0.5,1)*OFFSET(IFRS17_CF!CR79,0,-NewBusinessYear+1),0)</f>
        <v>0</v>
      </c>
      <c r="CS79" s="38">
        <f ca="1">IFERROR(Volume*IF(CS$5=0,0,1)*IF(NewBusinessYear=1,0.5,1)*OFFSET(IFRS17_CF!CS79,0,-NewBusinessYear+1),0)</f>
        <v>0</v>
      </c>
      <c r="CT79" s="38">
        <f ca="1">IFERROR(Volume*IF(CT$5=0,0,1)*IF(NewBusinessYear=1,0.5,1)*OFFSET(IFRS17_CF!CT79,0,-NewBusinessYear+1),0)</f>
        <v>0</v>
      </c>
      <c r="CU79" s="38">
        <f ca="1">IFERROR(Volume*IF(CU$5=0,0,1)*IF(NewBusinessYear=1,0.5,1)*OFFSET(IFRS17_CF!CU79,0,-NewBusinessYear+1),0)</f>
        <v>0</v>
      </c>
      <c r="CV79" s="38">
        <f ca="1">IFERROR(Volume*IF(CV$5=0,0,1)*IF(NewBusinessYear=1,0.5,1)*OFFSET(IFRS17_CF!CV79,0,-NewBusinessYear+1),0)</f>
        <v>0</v>
      </c>
      <c r="CW79" s="38">
        <f ca="1">IFERROR(Volume*IF(CW$5=0,0,1)*IF(NewBusinessYear=1,0.5,1)*OFFSET(IFRS17_CF!CW79,0,-NewBusinessYear+1),0)</f>
        <v>0</v>
      </c>
      <c r="CX79" s="38">
        <f ca="1">IFERROR(Volume*IF(CX$5=0,0,1)*IF(NewBusinessYear=1,0.5,1)*OFFSET(IFRS17_CF!CX79,0,-NewBusinessYear+1),0)</f>
        <v>0</v>
      </c>
      <c r="CY79" s="38">
        <f ca="1">IFERROR(Volume*IF(CY$5=0,0,1)*IF(NewBusinessYear=1,0.5,1)*OFFSET(IFRS17_CF!CY79,0,-NewBusinessYear+1),0)</f>
        <v>0</v>
      </c>
      <c r="CZ79" s="38">
        <f ca="1">IFERROR(Volume*IF(CZ$5=0,0,1)*IF(NewBusinessYear=1,0.5,1)*OFFSET(IFRS17_CF!CZ79,0,-NewBusinessYear+1),0)</f>
        <v>0</v>
      </c>
      <c r="DA79" s="38">
        <f ca="1">IFERROR(Volume*IF(DA$5=0,0,1)*IF(NewBusinessYear=1,0.5,1)*OFFSET(IFRS17_CF!DA79,0,-NewBusinessYear+1),0)</f>
        <v>0</v>
      </c>
      <c r="DB79" s="38">
        <f ca="1">IFERROR(Volume*IF(DB$5=0,0,1)*IF(NewBusinessYear=1,0.5,1)*OFFSET(IFRS17_CF!DB79,0,-NewBusinessYear+1),0)</f>
        <v>0</v>
      </c>
      <c r="DC79" s="38">
        <f ca="1">IFERROR(Volume*IF(DC$5=0,0,1)*IF(NewBusinessYear=1,0.5,1)*OFFSET(IFRS17_CF!DC79,0,-NewBusinessYear+1),0)</f>
        <v>0</v>
      </c>
      <c r="DD79" s="38">
        <f ca="1">IFERROR(Volume*IF(DD$5=0,0,1)*IF(NewBusinessYear=1,0.5,1)*OFFSET(IFRS17_CF!DD79,0,-NewBusinessYear+1),0)</f>
        <v>0</v>
      </c>
      <c r="DE79" s="38">
        <f ca="1">IFERROR(Volume*IF(DE$5=0,0,1)*IF(NewBusinessYear=1,0.5,1)*OFFSET(IFRS17_CF!DE79,0,-NewBusinessYear+1),0)</f>
        <v>0</v>
      </c>
      <c r="DF79" s="38">
        <f ca="1">IFERROR(Volume*IF(DF$5=0,0,1)*IF(NewBusinessYear=1,0.5,1)*OFFSET(IFRS17_CF!DF79,0,-NewBusinessYear+1),0)</f>
        <v>0</v>
      </c>
      <c r="DG79" s="38">
        <f ca="1">IFERROR(Volume*IF(DG$5=0,0,1)*IF(NewBusinessYear=1,0.5,1)*OFFSET(IFRS17_CF!DG79,0,-NewBusinessYear+1),0)</f>
        <v>0</v>
      </c>
      <c r="DH79" s="38">
        <f ca="1">IFERROR(Volume*IF(DH$5=0,0,1)*IF(NewBusinessYear=1,0.5,1)*OFFSET(IFRS17_CF!DH79,0,-NewBusinessYear+1),0)</f>
        <v>0</v>
      </c>
      <c r="DI79" s="38">
        <f ca="1">IFERROR(Volume*IF(DI$5=0,0,1)*IF(NewBusinessYear=1,0.5,1)*OFFSET(IFRS17_CF!DI79,0,-NewBusinessYear+1),0)</f>
        <v>0</v>
      </c>
      <c r="DJ79" s="38">
        <f ca="1">IFERROR(Volume*IF(DJ$5=0,0,1)*IF(NewBusinessYear=1,0.5,1)*OFFSET(IFRS17_CF!DJ79,0,-NewBusinessYear+1),0)</f>
        <v>0</v>
      </c>
      <c r="DK79" s="38">
        <f ca="1">IFERROR(Volume*IF(DK$5=0,0,1)*IF(NewBusinessYear=1,0.5,1)*OFFSET(IFRS17_CF!DK79,0,-NewBusinessYear+1),0)</f>
        <v>0</v>
      </c>
      <c r="DL79" s="38">
        <f ca="1">IFERROR(Volume*IF(DL$5=0,0,1)*IF(NewBusinessYear=1,0.5,1)*OFFSET(IFRS17_CF!DL79,0,-NewBusinessYear+1),0)</f>
        <v>0</v>
      </c>
      <c r="DM79" s="38">
        <f ca="1">IFERROR(Volume*IF(DM$5=0,0,1)*IF(NewBusinessYear=1,0.5,1)*OFFSET(IFRS17_CF!DM79,0,-NewBusinessYear+1),0)</f>
        <v>0</v>
      </c>
      <c r="DN79" s="38">
        <f ca="1">IFERROR(Volume*IF(DN$5=0,0,1)*IF(NewBusinessYear=1,0.5,1)*OFFSET(IFRS17_CF!DN79,0,-NewBusinessYear+1),0)</f>
        <v>0</v>
      </c>
      <c r="DO79" s="38">
        <f ca="1">IFERROR(Volume*IF(DO$5=0,0,1)*IF(NewBusinessYear=1,0.5,1)*OFFSET(IFRS17_CF!DO79,0,-NewBusinessYear+1),0)</f>
        <v>0</v>
      </c>
      <c r="DP79" s="38">
        <f ca="1">IFERROR(Volume*IF(DP$5=0,0,1)*IF(NewBusinessYear=1,0.5,1)*OFFSET(IFRS17_CF!DP79,0,-NewBusinessYear+1),0)</f>
        <v>0</v>
      </c>
      <c r="DQ79" s="38">
        <f ca="1">IFERROR(Volume*IF(DQ$5=0,0,1)*IF(NewBusinessYear=1,0.5,1)*OFFSET(IFRS17_CF!DQ79,0,-NewBusinessYear+1),0)</f>
        <v>0</v>
      </c>
      <c r="DR79" s="38">
        <f ca="1">IFERROR(Volume*IF(DR$5=0,0,1)*IF(NewBusinessYear=1,0.5,1)*OFFSET(IFRS17_CF!DR79,0,-NewBusinessYear+1),0)</f>
        <v>0</v>
      </c>
      <c r="DS79" s="38">
        <f ca="1">IFERROR(Volume*IF(DS$5=0,0,1)*IF(NewBusinessYear=1,0.5,1)*OFFSET(IFRS17_CF!DS79,0,-NewBusinessYear+1),0)</f>
        <v>0</v>
      </c>
      <c r="DT79" s="38">
        <f ca="1">IFERROR(Volume*IF(DT$5=0,0,1)*IF(NewBusinessYear=1,0.5,1)*OFFSET(IFRS17_CF!DT79,0,-NewBusinessYear+1),0)</f>
        <v>0</v>
      </c>
      <c r="DU79" s="38">
        <f ca="1">IFERROR(Volume*IF(DU$5=0,0,1)*IF(NewBusinessYear=1,0.5,1)*OFFSET(IFRS17_CF!DU79,0,-NewBusinessYear+1),0)</f>
        <v>0</v>
      </c>
      <c r="DV79" s="38">
        <f ca="1">IFERROR(Volume*IF(DV$5=0,0,1)*IF(NewBusinessYear=1,0.5,1)*OFFSET(IFRS17_CF!DV79,0,-NewBusinessYear+1),0)</f>
        <v>0</v>
      </c>
      <c r="DW79" s="38">
        <f ca="1">IFERROR(Volume*IF(DW$5=0,0,1)*IF(NewBusinessYear=1,0.5,1)*OFFSET(IFRS17_CF!DW79,0,-NewBusinessYear+1),0)</f>
        <v>0</v>
      </c>
      <c r="DX79" s="38">
        <f ca="1">IFERROR(Volume*IF(DX$5=0,0,1)*IF(NewBusinessYear=1,0.5,1)*OFFSET(IFRS17_CF!DX79,0,-NewBusinessYear+1),0)</f>
        <v>0</v>
      </c>
      <c r="DY79" s="38">
        <f ca="1">IFERROR(Volume*IF(DY$5=0,0,1)*IF(NewBusinessYear=1,0.5,1)*OFFSET(IFRS17_CF!DY79,0,-NewBusinessYear+1),0)</f>
        <v>0</v>
      </c>
      <c r="DZ79" s="38">
        <f ca="1">IFERROR(Volume*IF(DZ$5=0,0,1)*IF(NewBusinessYear=1,0.5,1)*OFFSET(IFRS17_CF!DZ79,0,-NewBusinessYear+1),0)</f>
        <v>0</v>
      </c>
      <c r="EA79" s="38">
        <f ca="1">IFERROR(Volume*IF(EA$5=0,0,1)*IF(NewBusinessYear=1,0.5,1)*OFFSET(IFRS17_CF!EA79,0,-NewBusinessYear+1),0)</f>
        <v>0</v>
      </c>
      <c r="EB79" s="38">
        <f ca="1">IFERROR(Volume*IF(EB$5=0,0,1)*IF(NewBusinessYear=1,0.5,1)*OFFSET(IFRS17_CF!EB79,0,-NewBusinessYear+1),0)</f>
        <v>0</v>
      </c>
      <c r="EC79" s="38">
        <f ca="1">IFERROR(Volume*IF(EC$5=0,0,1)*IF(NewBusinessYear=1,0.5,1)*OFFSET(IFRS17_CF!EC79,0,-NewBusinessYear+1),0)</f>
        <v>0</v>
      </c>
      <c r="ED79" s="38">
        <f ca="1">IFERROR(Volume*IF(ED$5=0,0,1)*IF(NewBusinessYear=1,0.5,1)*OFFSET(IFRS17_CF!ED79,0,-NewBusinessYear+1),0)</f>
        <v>0</v>
      </c>
      <c r="EE79" s="38">
        <f ca="1">IFERROR(Volume*IF(EE$5=0,0,1)*IF(NewBusinessYear=1,0.5,1)*OFFSET(IFRS17_CF!EE79,0,-NewBusinessYear+1),0)</f>
        <v>0</v>
      </c>
      <c r="EF79" s="38">
        <f ca="1">IFERROR(Volume*IF(EF$5=0,0,1)*IF(NewBusinessYear=1,0.5,1)*OFFSET(IFRS17_CF!EF79,0,-NewBusinessYear+1),0)</f>
        <v>0</v>
      </c>
      <c r="EG79" s="38">
        <f ca="1">IFERROR(Volume*IF(EG$5=0,0,1)*IF(NewBusinessYear=1,0.5,1)*OFFSET(IFRS17_CF!EG79,0,-NewBusinessYear+1),0)</f>
        <v>0</v>
      </c>
      <c r="EH79" s="38">
        <f ca="1">IFERROR(Volume*IF(EH$5=0,0,1)*IF(NewBusinessYear=1,0.5,1)*OFFSET(IFRS17_CF!EH79,0,-NewBusinessYear+1),0)</f>
        <v>0</v>
      </c>
      <c r="EI79" s="38">
        <f ca="1">IFERROR(Volume*IF(EI$5=0,0,1)*IF(NewBusinessYear=1,0.5,1)*OFFSET(IFRS17_CF!EI79,0,-NewBusinessYear+1),0)</f>
        <v>0</v>
      </c>
      <c r="EJ79" s="38">
        <f ca="1">IFERROR(Volume*IF(EJ$5=0,0,1)*IF(NewBusinessYear=1,0.5,1)*OFFSET(IFRS17_CF!EJ79,0,-NewBusinessYear+1),0)</f>
        <v>0</v>
      </c>
      <c r="EK79" s="38">
        <f ca="1">IFERROR(Volume*IF(EK$5=0,0,1)*IF(NewBusinessYear=1,0.5,1)*OFFSET(IFRS17_CF!EK79,0,-NewBusinessYear+1),0)</f>
        <v>0</v>
      </c>
      <c r="EL79" s="38">
        <f ca="1">IFERROR(Volume*IF(EL$5=0,0,1)*IF(NewBusinessYear=1,0.5,1)*OFFSET(IFRS17_CF!EL79,0,-NewBusinessYear+1),0)</f>
        <v>0</v>
      </c>
      <c r="EM79" s="38">
        <f ca="1">IFERROR(Volume*IF(EM$5=0,0,1)*IF(NewBusinessYear=1,0.5,1)*OFFSET(IFRS17_CF!EM79,0,-NewBusinessYear+1),0)</f>
        <v>0</v>
      </c>
      <c r="EN79" s="38">
        <f ca="1">IFERROR(Volume*IF(EN$5=0,0,1)*IF(NewBusinessYear=1,0.5,1)*OFFSET(IFRS17_CF!EN79,0,-NewBusinessYear+1),0)</f>
        <v>0</v>
      </c>
      <c r="EO79" s="38">
        <f ca="1">IFERROR(Volume*IF(EO$5=0,0,1)*IF(NewBusinessYear=1,0.5,1)*OFFSET(IFRS17_CF!EO79,0,-NewBusinessYear+1),0)</f>
        <v>0</v>
      </c>
      <c r="EP79" s="38">
        <f ca="1">IFERROR(Volume*IF(EP$5=0,0,1)*IF(NewBusinessYear=1,0.5,1)*OFFSET(IFRS17_CF!EP79,0,-NewBusinessYear+1),0)</f>
        <v>0</v>
      </c>
      <c r="EQ79" s="38">
        <f ca="1">IFERROR(Volume*IF(EQ$5=0,0,1)*IF(NewBusinessYear=1,0.5,1)*OFFSET(IFRS17_CF!EQ79,0,-NewBusinessYear+1),0)</f>
        <v>0</v>
      </c>
      <c r="ER79" s="38">
        <f ca="1">IFERROR(Volume*IF(ER$5=0,0,1)*IF(NewBusinessYear=1,0.5,1)*OFFSET(IFRS17_CF!ER79,0,-NewBusinessYear+1),0)</f>
        <v>0</v>
      </c>
      <c r="ES79" s="38">
        <f ca="1">IFERROR(Volume*IF(ES$5=0,0,1)*IF(NewBusinessYear=1,0.5,1)*OFFSET(IFRS17_CF!ES79,0,-NewBusinessYear+1),0)</f>
        <v>0</v>
      </c>
      <c r="ET79" s="38">
        <f ca="1">IFERROR(Volume*IF(ET$5=0,0,1)*IF(NewBusinessYear=1,0.5,1)*OFFSET(IFRS17_CF!ET79,0,-NewBusinessYear+1),0)</f>
        <v>0</v>
      </c>
      <c r="EU79" s="38">
        <f ca="1">IFERROR(Volume*IF(EU$5=0,0,1)*IF(NewBusinessYear=1,0.5,1)*OFFSET(IFRS17_CF!EU79,0,-NewBusinessYear+1),0)</f>
        <v>0</v>
      </c>
      <c r="EV79" s="38">
        <f ca="1">IFERROR(Volume*IF(EV$5=0,0,1)*IF(NewBusinessYear=1,0.5,1)*OFFSET(IFRS17_CF!EV79,0,-NewBusinessYear+1),0)</f>
        <v>0</v>
      </c>
      <c r="EW79" s="38">
        <f ca="1">IFERROR(Volume*IF(EW$5=0,0,1)*IF(NewBusinessYear=1,0.5,1)*OFFSET(IFRS17_CF!EW79,0,-NewBusinessYear+1),0)</f>
        <v>0</v>
      </c>
      <c r="EX79" s="38">
        <f ca="1">IFERROR(Volume*IF(EX$5=0,0,1)*IF(NewBusinessYear=1,0.5,1)*OFFSET(IFRS17_CF!EX79,0,-NewBusinessYear+1),0)</f>
        <v>0</v>
      </c>
      <c r="EY79" s="38">
        <f ca="1">IFERROR(Volume*IF(EY$5=0,0,1)*IF(NewBusinessYear=1,0.5,1)*OFFSET(IFRS17_CF!EY79,0,-NewBusinessYear+1),0)</f>
        <v>0</v>
      </c>
      <c r="EZ79" s="38">
        <f ca="1">IFERROR(Volume*IF(EZ$5=0,0,1)*IF(NewBusinessYear=1,0.5,1)*OFFSET(IFRS17_CF!EZ79,0,-NewBusinessYear+1),0)</f>
        <v>0</v>
      </c>
      <c r="FA79" s="38">
        <f ca="1">IFERROR(Volume*IF(FA$5=0,0,1)*IF(NewBusinessYear=1,0.5,1)*OFFSET(IFRS17_CF!FA79,0,-NewBusinessYear+1),0)</f>
        <v>0</v>
      </c>
      <c r="FB79" s="38">
        <f ca="1">IFERROR(Volume*IF(FB$5=0,0,1)*IF(NewBusinessYear=1,0.5,1)*OFFSET(IFRS17_CF!FB79,0,-NewBusinessYear+1),0)</f>
        <v>0</v>
      </c>
      <c r="FC79" s="38">
        <f ca="1">IFERROR(Volume*IF(FC$5=0,0,1)*IF(NewBusinessYear=1,0.5,1)*OFFSET(IFRS17_CF!FC79,0,-NewBusinessYear+1),0)</f>
        <v>0</v>
      </c>
      <c r="FD79" s="38">
        <f ca="1">IFERROR(Volume*IF(FD$5=0,0,1)*IF(NewBusinessYear=1,0.5,1)*OFFSET(IFRS17_CF!FD79,0,-NewBusinessYear+1),0)</f>
        <v>0</v>
      </c>
      <c r="FE79" s="38">
        <f ca="1">IFERROR(Volume*IF(FE$5=0,0,1)*IF(NewBusinessYear=1,0.5,1)*OFFSET(IFRS17_CF!FE79,0,-NewBusinessYear+1),0)</f>
        <v>0</v>
      </c>
      <c r="FF79" s="38">
        <f ca="1">IFERROR(Volume*IF(FF$5=0,0,1)*IF(NewBusinessYear=1,0.5,1)*OFFSET(IFRS17_CF!FF79,0,-NewBusinessYear+1),0)</f>
        <v>0</v>
      </c>
      <c r="FG79" s="38">
        <f ca="1">IFERROR(Volume*IF(FG$5=0,0,1)*IF(NewBusinessYear=1,0.5,1)*OFFSET(IFRS17_CF!FG79,0,-NewBusinessYear+1),0)</f>
        <v>0</v>
      </c>
      <c r="FH79" s="38">
        <f ca="1">IFERROR(Volume*IF(FH$5=0,0,1)*IF(NewBusinessYear=1,0.5,1)*OFFSET(IFRS17_CF!FH79,0,-NewBusinessYear+1),0)</f>
        <v>0</v>
      </c>
      <c r="FI79" s="38">
        <f ca="1">IFERROR(Volume*IF(FI$5=0,0,1)*IF(NewBusinessYear=1,0.5,1)*OFFSET(IFRS17_CF!FI79,0,-NewBusinessYear+1),0)</f>
        <v>0</v>
      </c>
      <c r="FJ79" s="38">
        <f ca="1">IFERROR(Volume*IF(FJ$5=0,0,1)*IF(NewBusinessYear=1,0.5,1)*OFFSET(IFRS17_CF!FJ79,0,-NewBusinessYear+1),0)</f>
        <v>0</v>
      </c>
      <c r="FK79" s="38">
        <f ca="1">IFERROR(Volume*IF(FK$5=0,0,1)*IF(NewBusinessYear=1,0.5,1)*OFFSET(IFRS17_CF!FK79,0,-NewBusinessYear+1),0)</f>
        <v>0</v>
      </c>
      <c r="FL79" s="38">
        <f ca="1">IFERROR(Volume*IF(FL$5=0,0,1)*IF(NewBusinessYear=1,0.5,1)*OFFSET(IFRS17_CF!FL79,0,-NewBusinessYear+1),0)</f>
        <v>0</v>
      </c>
      <c r="FM79" s="38">
        <f ca="1">IFERROR(Volume*IF(FM$5=0,0,1)*IF(NewBusinessYear=1,0.5,1)*OFFSET(IFRS17_CF!FM79,0,-NewBusinessYear+1),0)</f>
        <v>0</v>
      </c>
      <c r="FN79" s="38">
        <f ca="1">IFERROR(Volume*IF(FN$5=0,0,1)*IF(NewBusinessYear=1,0.5,1)*OFFSET(IFRS17_CF!FN79,0,-NewBusinessYear+1),0)</f>
        <v>0</v>
      </c>
      <c r="FO79" s="38">
        <f ca="1">IFERROR(Volume*IF(FO$5=0,0,1)*IF(NewBusinessYear=1,0.5,1)*OFFSET(IFRS17_CF!FO79,0,-NewBusinessYear+1),0)</f>
        <v>0</v>
      </c>
      <c r="FP79" s="38">
        <f ca="1">IFERROR(Volume*IF(FP$5=0,0,1)*IF(NewBusinessYear=1,0.5,1)*OFFSET(IFRS17_CF!FP79,0,-NewBusinessYear+1),0)</f>
        <v>0</v>
      </c>
      <c r="FQ79" s="38">
        <f ca="1">IFERROR(Volume*IF(FQ$5=0,0,1)*IF(NewBusinessYear=1,0.5,1)*OFFSET(IFRS17_CF!FQ79,0,-NewBusinessYear+1),0)</f>
        <v>0</v>
      </c>
      <c r="FR79" s="38">
        <f ca="1">IFERROR(Volume*IF(FR$5=0,0,1)*IF(NewBusinessYear=1,0.5,1)*OFFSET(IFRS17_CF!FR79,0,-NewBusinessYear+1),0)</f>
        <v>0</v>
      </c>
      <c r="FS79" s="38">
        <f ca="1">IFERROR(Volume*IF(FS$5=0,0,1)*IF(NewBusinessYear=1,0.5,1)*OFFSET(IFRS17_CF!FS79,0,-NewBusinessYear+1),0)</f>
        <v>0</v>
      </c>
      <c r="FT79" s="38">
        <f ca="1">IFERROR(Volume*IF(FT$5=0,0,1)*IF(NewBusinessYear=1,0.5,1)*OFFSET(IFRS17_CF!FT79,0,-NewBusinessYear+1),0)</f>
        <v>0</v>
      </c>
      <c r="FU79" s="38">
        <f ca="1">IFERROR(Volume*IF(FU$5=0,0,1)*IF(NewBusinessYear=1,0.5,1)*OFFSET(IFRS17_CF!FU79,0,-NewBusinessYear+1),0)</f>
        <v>0</v>
      </c>
      <c r="FV79" s="38">
        <f ca="1">IFERROR(Volume*IF(FV$5=0,0,1)*IF(NewBusinessYear=1,0.5,1)*OFFSET(IFRS17_CF!FV79,0,-NewBusinessYear+1),0)</f>
        <v>0</v>
      </c>
      <c r="FW79" s="38">
        <f ca="1">IFERROR(Volume*IF(FW$5=0,0,1)*IF(NewBusinessYear=1,0.5,1)*OFFSET(IFRS17_CF!FW79,0,-NewBusinessYear+1),0)</f>
        <v>0</v>
      </c>
      <c r="FX79" s="38">
        <f ca="1">IFERROR(Volume*IF(FX$5=0,0,1)*IF(NewBusinessYear=1,0.5,1)*OFFSET(IFRS17_CF!FX79,0,-NewBusinessYear+1),0)</f>
        <v>0</v>
      </c>
      <c r="FY79" s="38">
        <f ca="1">IFERROR(Volume*IF(FY$5=0,0,1)*IF(NewBusinessYear=1,0.5,1)*OFFSET(IFRS17_CF!FY79,0,-NewBusinessYear+1),0)</f>
        <v>0</v>
      </c>
      <c r="FZ79" s="38">
        <f ca="1">IFERROR(Volume*IF(FZ$5=0,0,1)*IF(NewBusinessYear=1,0.5,1)*OFFSET(IFRS17_CF!FZ79,0,-NewBusinessYear+1),0)</f>
        <v>0</v>
      </c>
      <c r="GA79" s="38">
        <f ca="1">IFERROR(Volume*IF(GA$5=0,0,1)*IF(NewBusinessYear=1,0.5,1)*OFFSET(IFRS17_CF!GA79,0,-NewBusinessYear+1),0)</f>
        <v>0</v>
      </c>
      <c r="GB79" s="38">
        <f ca="1">IFERROR(Volume*IF(GB$5=0,0,1)*IF(NewBusinessYear=1,0.5,1)*OFFSET(IFRS17_CF!GB79,0,-NewBusinessYear+1),0)</f>
        <v>0</v>
      </c>
      <c r="GC79" s="38">
        <f ca="1">IFERROR(Volume*IF(GC$5=0,0,1)*IF(NewBusinessYear=1,0.5,1)*OFFSET(IFRS17_CF!GC79,0,-NewBusinessYear+1),0)</f>
        <v>0</v>
      </c>
      <c r="GD79" s="38">
        <f ca="1">IFERROR(Volume*IF(GD$5=0,0,1)*IF(NewBusinessYear=1,0.5,1)*OFFSET(IFRS17_CF!GD79,0,-NewBusinessYear+1),0)</f>
        <v>0</v>
      </c>
      <c r="GE79" s="38">
        <f ca="1">IFERROR(Volume*IF(GE$5=0,0,1)*IF(NewBusinessYear=1,0.5,1)*OFFSET(IFRS17_CF!GE79,0,-NewBusinessYear+1),0)</f>
        <v>0</v>
      </c>
      <c r="GF79" s="38">
        <f ca="1">IFERROR(Volume*IF(GF$5=0,0,1)*IF(NewBusinessYear=1,0.5,1)*OFFSET(IFRS17_CF!GF79,0,-NewBusinessYear+1),0)</f>
        <v>0</v>
      </c>
      <c r="GG79" s="38">
        <f ca="1">IFERROR(Volume*IF(GG$5=0,0,1)*IF(NewBusinessYear=1,0.5,1)*OFFSET(IFRS17_CF!GG79,0,-NewBusinessYear+1),0)</f>
        <v>0</v>
      </c>
      <c r="GH79" s="38">
        <f ca="1">IFERROR(Volume*IF(GH$5=0,0,1)*IF(NewBusinessYear=1,0.5,1)*OFFSET(IFRS17_CF!GH79,0,-NewBusinessYear+1),0)</f>
        <v>0</v>
      </c>
      <c r="GI79" s="38">
        <f ca="1">IFERROR(Volume*IF(GI$5=0,0,1)*IF(NewBusinessYear=1,0.5,1)*OFFSET(IFRS17_CF!GI79,0,-NewBusinessYear+1),0)</f>
        <v>0</v>
      </c>
      <c r="GJ79" s="38">
        <f ca="1">IFERROR(Volume*IF(GJ$5=0,0,1)*IF(NewBusinessYear=1,0.5,1)*OFFSET(IFRS17_CF!GJ79,0,-NewBusinessYear+1),0)</f>
        <v>0</v>
      </c>
    </row>
    <row r="80" spans="2:192" x14ac:dyDescent="0.3">
      <c r="C80" s="31" t="s">
        <v>479</v>
      </c>
      <c r="F80" s="35">
        <f ca="1">IFERROR(Volume*IF(F$5=0,0,1)*IF(NewBusinessYear=1,0.5,1)*OFFSET(IFRS17_CF!F80,0,-NewBusinessYear+1),0)</f>
        <v>0</v>
      </c>
      <c r="G80" s="35">
        <f ca="1">IFERROR(Volume*IF(G$5=0,0,1)*IF(NewBusinessYear=1,0.5,1)*OFFSET(IFRS17_CF!G80,0,-NewBusinessYear+1),0)</f>
        <v>0</v>
      </c>
      <c r="H80" s="35">
        <f ca="1">IFERROR(Volume*IF(H$5=0,0,1)*IF(NewBusinessYear=1,0.5,1)*OFFSET(IFRS17_CF!H80,0,-NewBusinessYear+1),0)</f>
        <v>0</v>
      </c>
      <c r="I80" s="35">
        <f ca="1">IFERROR(Volume*IF(I$5=0,0,1)*IF(NewBusinessYear=1,0.5,1)*OFFSET(IFRS17_CF!I80,0,-NewBusinessYear+1),0)</f>
        <v>0</v>
      </c>
      <c r="J80" s="35">
        <f ca="1">IFERROR(Volume*IF(J$5=0,0,1)*IF(NewBusinessYear=1,0.5,1)*OFFSET(IFRS17_CF!J80,0,-NewBusinessYear+1),0)</f>
        <v>0</v>
      </c>
      <c r="K80" s="35">
        <f ca="1">IFERROR(Volume*IF(K$5=0,0,1)*IF(NewBusinessYear=1,0.5,1)*OFFSET(IFRS17_CF!K80,0,-NewBusinessYear+1),0)</f>
        <v>0</v>
      </c>
      <c r="L80" s="35">
        <f ca="1">IFERROR(Volume*IF(L$5=0,0,1)*IF(NewBusinessYear=1,0.5,1)*OFFSET(IFRS17_CF!L80,0,-NewBusinessYear+1),0)</f>
        <v>0</v>
      </c>
      <c r="M80" s="35">
        <f ca="1">IFERROR(Volume*IF(M$5=0,0,1)*IF(NewBusinessYear=1,0.5,1)*OFFSET(IFRS17_CF!M80,0,-NewBusinessYear+1),0)</f>
        <v>0</v>
      </c>
      <c r="N80" s="35">
        <f ca="1">IFERROR(Volume*IF(N$5=0,0,1)*IF(NewBusinessYear=1,0.5,1)*OFFSET(IFRS17_CF!N80,0,-NewBusinessYear+1),0)</f>
        <v>0</v>
      </c>
      <c r="O80" s="35">
        <f ca="1">IFERROR(Volume*IF(O$5=0,0,1)*IF(NewBusinessYear=1,0.5,1)*OFFSET(IFRS17_CF!O80,0,-NewBusinessYear+1),0)</f>
        <v>788215.44579467969</v>
      </c>
      <c r="P80" s="35">
        <f ca="1">IFERROR(Volume*IF(P$5=0,0,1)*IF(NewBusinessYear=1,0.5,1)*OFFSET(IFRS17_CF!P80,0,-NewBusinessYear+1),0)</f>
        <v>0</v>
      </c>
      <c r="Q80" s="35">
        <f ca="1">IFERROR(Volume*IF(Q$5=0,0,1)*IF(NewBusinessYear=1,0.5,1)*OFFSET(IFRS17_CF!Q80,0,-NewBusinessYear+1),0)</f>
        <v>0</v>
      </c>
      <c r="R80" s="35">
        <f ca="1">IFERROR(Volume*IF(R$5=0,0,1)*IF(NewBusinessYear=1,0.5,1)*OFFSET(IFRS17_CF!R80,0,-NewBusinessYear+1),0)</f>
        <v>0</v>
      </c>
      <c r="S80" s="35">
        <f ca="1">IFERROR(Volume*IF(S$5=0,0,1)*IF(NewBusinessYear=1,0.5,1)*OFFSET(IFRS17_CF!S80,0,-NewBusinessYear+1),0)</f>
        <v>0</v>
      </c>
      <c r="T80" s="35">
        <f ca="1">IFERROR(Volume*IF(T$5=0,0,1)*IF(NewBusinessYear=1,0.5,1)*OFFSET(IFRS17_CF!T80,0,-NewBusinessYear+1),0)</f>
        <v>0</v>
      </c>
      <c r="U80" s="35">
        <f ca="1">IFERROR(Volume*IF(U$5=0,0,1)*IF(NewBusinessYear=1,0.5,1)*OFFSET(IFRS17_CF!U80,0,-NewBusinessYear+1),0)</f>
        <v>0</v>
      </c>
      <c r="V80" s="35">
        <f ca="1">IFERROR(Volume*IF(V$5=0,0,1)*IF(NewBusinessYear=1,0.5,1)*OFFSET(IFRS17_CF!V80,0,-NewBusinessYear+1),0)</f>
        <v>0</v>
      </c>
      <c r="W80" s="35">
        <f ca="1">IFERROR(Volume*IF(W$5=0,0,1)*IF(NewBusinessYear=1,0.5,1)*OFFSET(IFRS17_CF!W80,0,-NewBusinessYear+1),0)</f>
        <v>0</v>
      </c>
      <c r="X80" s="35">
        <f ca="1">IFERROR(Volume*IF(X$5=0,0,1)*IF(NewBusinessYear=1,0.5,1)*OFFSET(IFRS17_CF!X80,0,-NewBusinessYear+1),0)</f>
        <v>0</v>
      </c>
      <c r="Y80" s="35">
        <f ca="1">IFERROR(Volume*IF(Y$5=0,0,1)*IF(NewBusinessYear=1,0.5,1)*OFFSET(IFRS17_CF!Y80,0,-NewBusinessYear+1),0)</f>
        <v>0</v>
      </c>
      <c r="Z80" s="35">
        <f ca="1">IFERROR(Volume*IF(Z$5=0,0,1)*IF(NewBusinessYear=1,0.5,1)*OFFSET(IFRS17_CF!Z80,0,-NewBusinessYear+1),0)</f>
        <v>0</v>
      </c>
      <c r="AA80" s="35">
        <f ca="1">IFERROR(Volume*IF(AA$5=0,0,1)*IF(NewBusinessYear=1,0.5,1)*OFFSET(IFRS17_CF!AA80,0,-NewBusinessYear+1),0)</f>
        <v>0</v>
      </c>
      <c r="AB80" s="35">
        <f ca="1">IFERROR(Volume*IF(AB$5=0,0,1)*IF(NewBusinessYear=1,0.5,1)*OFFSET(IFRS17_CF!AB80,0,-NewBusinessYear+1),0)</f>
        <v>0</v>
      </c>
      <c r="AC80" s="35">
        <f ca="1">IFERROR(Volume*IF(AC$5=0,0,1)*IF(NewBusinessYear=1,0.5,1)*OFFSET(IFRS17_CF!AC80,0,-NewBusinessYear+1),0)</f>
        <v>0</v>
      </c>
      <c r="AD80" s="35">
        <f ca="1">IFERROR(Volume*IF(AD$5=0,0,1)*IF(NewBusinessYear=1,0.5,1)*OFFSET(IFRS17_CF!AD80,0,-NewBusinessYear+1),0)</f>
        <v>0</v>
      </c>
      <c r="AE80" s="35">
        <f ca="1">IFERROR(Volume*IF(AE$5=0,0,1)*IF(NewBusinessYear=1,0.5,1)*OFFSET(IFRS17_CF!AE80,0,-NewBusinessYear+1),0)</f>
        <v>0</v>
      </c>
      <c r="AF80" s="35">
        <f ca="1">IFERROR(Volume*IF(AF$5=0,0,1)*IF(NewBusinessYear=1,0.5,1)*OFFSET(IFRS17_CF!AF80,0,-NewBusinessYear+1),0)</f>
        <v>0</v>
      </c>
      <c r="AG80" s="35">
        <f ca="1">IFERROR(Volume*IF(AG$5=0,0,1)*IF(NewBusinessYear=1,0.5,1)*OFFSET(IFRS17_CF!AG80,0,-NewBusinessYear+1),0)</f>
        <v>0</v>
      </c>
      <c r="AH80" s="35">
        <f ca="1">IFERROR(Volume*IF(AH$5=0,0,1)*IF(NewBusinessYear=1,0.5,1)*OFFSET(IFRS17_CF!AH80,0,-NewBusinessYear+1),0)</f>
        <v>0</v>
      </c>
      <c r="AI80" s="35">
        <f ca="1">IFERROR(Volume*IF(AI$5=0,0,1)*IF(NewBusinessYear=1,0.5,1)*OFFSET(IFRS17_CF!AI80,0,-NewBusinessYear+1),0)</f>
        <v>0</v>
      </c>
      <c r="AJ80" s="35">
        <f ca="1">IFERROR(Volume*IF(AJ$5=0,0,1)*IF(NewBusinessYear=1,0.5,1)*OFFSET(IFRS17_CF!AJ80,0,-NewBusinessYear+1),0)</f>
        <v>0</v>
      </c>
      <c r="AK80" s="35">
        <f ca="1">IFERROR(Volume*IF(AK$5=0,0,1)*IF(NewBusinessYear=1,0.5,1)*OFFSET(IFRS17_CF!AK80,0,-NewBusinessYear+1),0)</f>
        <v>0</v>
      </c>
      <c r="AL80" s="35">
        <f ca="1">IFERROR(Volume*IF(AL$5=0,0,1)*IF(NewBusinessYear=1,0.5,1)*OFFSET(IFRS17_CF!AL80,0,-NewBusinessYear+1),0)</f>
        <v>0</v>
      </c>
      <c r="AM80" s="35">
        <f ca="1">IFERROR(Volume*IF(AM$5=0,0,1)*IF(NewBusinessYear=1,0.5,1)*OFFSET(IFRS17_CF!AM80,0,-NewBusinessYear+1),0)</f>
        <v>0</v>
      </c>
      <c r="AN80" s="35">
        <f ca="1">IFERROR(Volume*IF(AN$5=0,0,1)*IF(NewBusinessYear=1,0.5,1)*OFFSET(IFRS17_CF!AN80,0,-NewBusinessYear+1),0)</f>
        <v>0</v>
      </c>
      <c r="AO80" s="35">
        <f ca="1">IFERROR(Volume*IF(AO$5=0,0,1)*IF(NewBusinessYear=1,0.5,1)*OFFSET(IFRS17_CF!AO80,0,-NewBusinessYear+1),0)</f>
        <v>0</v>
      </c>
      <c r="AP80" s="35">
        <f ca="1">IFERROR(Volume*IF(AP$5=0,0,1)*IF(NewBusinessYear=1,0.5,1)*OFFSET(IFRS17_CF!AP80,0,-NewBusinessYear+1),0)</f>
        <v>0</v>
      </c>
      <c r="AQ80" s="35">
        <f ca="1">IFERROR(Volume*IF(AQ$5=0,0,1)*IF(NewBusinessYear=1,0.5,1)*OFFSET(IFRS17_CF!AQ80,0,-NewBusinessYear+1),0)</f>
        <v>0</v>
      </c>
      <c r="AR80" s="35">
        <f ca="1">IFERROR(Volume*IF(AR$5=0,0,1)*IF(NewBusinessYear=1,0.5,1)*OFFSET(IFRS17_CF!AR80,0,-NewBusinessYear+1),0)</f>
        <v>0</v>
      </c>
      <c r="AS80" s="35">
        <f ca="1">IFERROR(Volume*IF(AS$5=0,0,1)*IF(NewBusinessYear=1,0.5,1)*OFFSET(IFRS17_CF!AS80,0,-NewBusinessYear+1),0)</f>
        <v>0</v>
      </c>
      <c r="AT80" s="35">
        <f ca="1">IFERROR(Volume*IF(AT$5=0,0,1)*IF(NewBusinessYear=1,0.5,1)*OFFSET(IFRS17_CF!AT80,0,-NewBusinessYear+1),0)</f>
        <v>0</v>
      </c>
      <c r="AU80" s="35">
        <f ca="1">IFERROR(Volume*IF(AU$5=0,0,1)*IF(NewBusinessYear=1,0.5,1)*OFFSET(IFRS17_CF!AU80,0,-NewBusinessYear+1),0)</f>
        <v>0</v>
      </c>
      <c r="AV80" s="35">
        <f ca="1">IFERROR(Volume*IF(AV$5=0,0,1)*IF(NewBusinessYear=1,0.5,1)*OFFSET(IFRS17_CF!AV80,0,-NewBusinessYear+1),0)</f>
        <v>0</v>
      </c>
      <c r="AW80" s="35">
        <f ca="1">IFERROR(Volume*IF(AW$5=0,0,1)*IF(NewBusinessYear=1,0.5,1)*OFFSET(IFRS17_CF!AW80,0,-NewBusinessYear+1),0)</f>
        <v>0</v>
      </c>
      <c r="AX80" s="35">
        <f ca="1">IFERROR(Volume*IF(AX$5=0,0,1)*IF(NewBusinessYear=1,0.5,1)*OFFSET(IFRS17_CF!AX80,0,-NewBusinessYear+1),0)</f>
        <v>0</v>
      </c>
      <c r="AY80" s="35">
        <f ca="1">IFERROR(Volume*IF(AY$5=0,0,1)*IF(NewBusinessYear=1,0.5,1)*OFFSET(IFRS17_CF!AY80,0,-NewBusinessYear+1),0)</f>
        <v>0</v>
      </c>
      <c r="AZ80" s="35">
        <f ca="1">IFERROR(Volume*IF(AZ$5=0,0,1)*IF(NewBusinessYear=1,0.5,1)*OFFSET(IFRS17_CF!AZ80,0,-NewBusinessYear+1),0)</f>
        <v>0</v>
      </c>
      <c r="BA80" s="35">
        <f ca="1">IFERROR(Volume*IF(BA$5=0,0,1)*IF(NewBusinessYear=1,0.5,1)*OFFSET(IFRS17_CF!BA80,0,-NewBusinessYear+1),0)</f>
        <v>0</v>
      </c>
      <c r="BB80" s="35">
        <f ca="1">IFERROR(Volume*IF(BB$5=0,0,1)*IF(NewBusinessYear=1,0.5,1)*OFFSET(IFRS17_CF!BB80,0,-NewBusinessYear+1),0)</f>
        <v>0</v>
      </c>
      <c r="BC80" s="35">
        <f ca="1">IFERROR(Volume*IF(BC$5=0,0,1)*IF(NewBusinessYear=1,0.5,1)*OFFSET(IFRS17_CF!BC80,0,-NewBusinessYear+1),0)</f>
        <v>0</v>
      </c>
      <c r="BD80" s="35">
        <f ca="1">IFERROR(Volume*IF(BD$5=0,0,1)*IF(NewBusinessYear=1,0.5,1)*OFFSET(IFRS17_CF!BD80,0,-NewBusinessYear+1),0)</f>
        <v>0</v>
      </c>
      <c r="BE80" s="35">
        <f ca="1">IFERROR(Volume*IF(BE$5=0,0,1)*IF(NewBusinessYear=1,0.5,1)*OFFSET(IFRS17_CF!BE80,0,-NewBusinessYear+1),0)</f>
        <v>0</v>
      </c>
      <c r="BF80" s="35">
        <f ca="1">IFERROR(Volume*IF(BF$5=0,0,1)*IF(NewBusinessYear=1,0.5,1)*OFFSET(IFRS17_CF!BF80,0,-NewBusinessYear+1),0)</f>
        <v>0</v>
      </c>
      <c r="BG80" s="35">
        <f ca="1">IFERROR(Volume*IF(BG$5=0,0,1)*IF(NewBusinessYear=1,0.5,1)*OFFSET(IFRS17_CF!BG80,0,-NewBusinessYear+1),0)</f>
        <v>0</v>
      </c>
      <c r="BH80" s="35">
        <f ca="1">IFERROR(Volume*IF(BH$5=0,0,1)*IF(NewBusinessYear=1,0.5,1)*OFFSET(IFRS17_CF!BH80,0,-NewBusinessYear+1),0)</f>
        <v>0</v>
      </c>
      <c r="BI80" s="35">
        <f ca="1">IFERROR(Volume*IF(BI$5=0,0,1)*IF(NewBusinessYear=1,0.5,1)*OFFSET(IFRS17_CF!BI80,0,-NewBusinessYear+1),0)</f>
        <v>0</v>
      </c>
      <c r="BJ80" s="35">
        <f ca="1">IFERROR(Volume*IF(BJ$5=0,0,1)*IF(NewBusinessYear=1,0.5,1)*OFFSET(IFRS17_CF!BJ80,0,-NewBusinessYear+1),0)</f>
        <v>0</v>
      </c>
      <c r="BK80" s="35">
        <f ca="1">IFERROR(Volume*IF(BK$5=0,0,1)*IF(NewBusinessYear=1,0.5,1)*OFFSET(IFRS17_CF!BK80,0,-NewBusinessYear+1),0)</f>
        <v>0</v>
      </c>
      <c r="BL80" s="35">
        <f ca="1">IFERROR(Volume*IF(BL$5=0,0,1)*IF(NewBusinessYear=1,0.5,1)*OFFSET(IFRS17_CF!BL80,0,-NewBusinessYear+1),0)</f>
        <v>0</v>
      </c>
      <c r="BM80" s="35">
        <f ca="1">IFERROR(Volume*IF(BM$5=0,0,1)*IF(NewBusinessYear=1,0.5,1)*OFFSET(IFRS17_CF!BM80,0,-NewBusinessYear+1),0)</f>
        <v>0</v>
      </c>
      <c r="BN80" s="35">
        <f ca="1">IFERROR(Volume*IF(BN$5=0,0,1)*IF(NewBusinessYear=1,0.5,1)*OFFSET(IFRS17_CF!BN80,0,-NewBusinessYear+1),0)</f>
        <v>0</v>
      </c>
      <c r="BO80" s="35">
        <f ca="1">IFERROR(Volume*IF(BO$5=0,0,1)*IF(NewBusinessYear=1,0.5,1)*OFFSET(IFRS17_CF!BO80,0,-NewBusinessYear+1),0)</f>
        <v>0</v>
      </c>
      <c r="BP80" s="35">
        <f ca="1">IFERROR(Volume*IF(BP$5=0,0,1)*IF(NewBusinessYear=1,0.5,1)*OFFSET(IFRS17_CF!BP80,0,-NewBusinessYear+1),0)</f>
        <v>0</v>
      </c>
      <c r="BQ80" s="35">
        <f ca="1">IFERROR(Volume*IF(BQ$5=0,0,1)*IF(NewBusinessYear=1,0.5,1)*OFFSET(IFRS17_CF!BQ80,0,-NewBusinessYear+1),0)</f>
        <v>0</v>
      </c>
      <c r="BR80" s="35">
        <f ca="1">IFERROR(Volume*IF(BR$5=0,0,1)*IF(NewBusinessYear=1,0.5,1)*OFFSET(IFRS17_CF!BR80,0,-NewBusinessYear+1),0)</f>
        <v>0</v>
      </c>
      <c r="BS80" s="35">
        <f ca="1">IFERROR(Volume*IF(BS$5=0,0,1)*IF(NewBusinessYear=1,0.5,1)*OFFSET(IFRS17_CF!BS80,0,-NewBusinessYear+1),0)</f>
        <v>0</v>
      </c>
      <c r="BT80" s="35">
        <f ca="1">IFERROR(Volume*IF(BT$5=0,0,1)*IF(NewBusinessYear=1,0.5,1)*OFFSET(IFRS17_CF!BT80,0,-NewBusinessYear+1),0)</f>
        <v>0</v>
      </c>
      <c r="BU80" s="35">
        <f ca="1">IFERROR(Volume*IF(BU$5=0,0,1)*IF(NewBusinessYear=1,0.5,1)*OFFSET(IFRS17_CF!BU80,0,-NewBusinessYear+1),0)</f>
        <v>0</v>
      </c>
      <c r="BV80" s="35">
        <f ca="1">IFERROR(Volume*IF(BV$5=0,0,1)*IF(NewBusinessYear=1,0.5,1)*OFFSET(IFRS17_CF!BV80,0,-NewBusinessYear+1),0)</f>
        <v>0</v>
      </c>
      <c r="BW80" s="35">
        <f ca="1">IFERROR(Volume*IF(BW$5=0,0,1)*IF(NewBusinessYear=1,0.5,1)*OFFSET(IFRS17_CF!BW80,0,-NewBusinessYear+1),0)</f>
        <v>0</v>
      </c>
      <c r="BX80" s="35">
        <f ca="1">IFERROR(Volume*IF(BX$5=0,0,1)*IF(NewBusinessYear=1,0.5,1)*OFFSET(IFRS17_CF!BX80,0,-NewBusinessYear+1),0)</f>
        <v>0</v>
      </c>
      <c r="BY80" s="35">
        <f ca="1">IFERROR(Volume*IF(BY$5=0,0,1)*IF(NewBusinessYear=1,0.5,1)*OFFSET(IFRS17_CF!BY80,0,-NewBusinessYear+1),0)</f>
        <v>0</v>
      </c>
      <c r="BZ80" s="35">
        <f ca="1">IFERROR(Volume*IF(BZ$5=0,0,1)*IF(NewBusinessYear=1,0.5,1)*OFFSET(IFRS17_CF!BZ80,0,-NewBusinessYear+1),0)</f>
        <v>0</v>
      </c>
      <c r="CA80" s="35">
        <f ca="1">IFERROR(Volume*IF(CA$5=0,0,1)*IF(NewBusinessYear=1,0.5,1)*OFFSET(IFRS17_CF!CA80,0,-NewBusinessYear+1),0)</f>
        <v>0</v>
      </c>
      <c r="CB80" s="35">
        <f ca="1">IFERROR(Volume*IF(CB$5=0,0,1)*IF(NewBusinessYear=1,0.5,1)*OFFSET(IFRS17_CF!CB80,0,-NewBusinessYear+1),0)</f>
        <v>0</v>
      </c>
      <c r="CC80" s="35">
        <f ca="1">IFERROR(Volume*IF(CC$5=0,0,1)*IF(NewBusinessYear=1,0.5,1)*OFFSET(IFRS17_CF!CC80,0,-NewBusinessYear+1),0)</f>
        <v>0</v>
      </c>
      <c r="CD80" s="35">
        <f ca="1">IFERROR(Volume*IF(CD$5=0,0,1)*IF(NewBusinessYear=1,0.5,1)*OFFSET(IFRS17_CF!CD80,0,-NewBusinessYear+1),0)</f>
        <v>0</v>
      </c>
      <c r="CE80" s="35">
        <f ca="1">IFERROR(Volume*IF(CE$5=0,0,1)*IF(NewBusinessYear=1,0.5,1)*OFFSET(IFRS17_CF!CE80,0,-NewBusinessYear+1),0)</f>
        <v>0</v>
      </c>
      <c r="CF80" s="35">
        <f ca="1">IFERROR(Volume*IF(CF$5=0,0,1)*IF(NewBusinessYear=1,0.5,1)*OFFSET(IFRS17_CF!CF80,0,-NewBusinessYear+1),0)</f>
        <v>0</v>
      </c>
      <c r="CG80" s="35">
        <f ca="1">IFERROR(Volume*IF(CG$5=0,0,1)*IF(NewBusinessYear=1,0.5,1)*OFFSET(IFRS17_CF!CG80,0,-NewBusinessYear+1),0)</f>
        <v>0</v>
      </c>
      <c r="CH80" s="35">
        <f ca="1">IFERROR(Volume*IF(CH$5=0,0,1)*IF(NewBusinessYear=1,0.5,1)*OFFSET(IFRS17_CF!CH80,0,-NewBusinessYear+1),0)</f>
        <v>0</v>
      </c>
      <c r="CI80" s="35">
        <f ca="1">IFERROR(Volume*IF(CI$5=0,0,1)*IF(NewBusinessYear=1,0.5,1)*OFFSET(IFRS17_CF!CI80,0,-NewBusinessYear+1),0)</f>
        <v>0</v>
      </c>
      <c r="CJ80" s="35">
        <f ca="1">IFERROR(Volume*IF(CJ$5=0,0,1)*IF(NewBusinessYear=1,0.5,1)*OFFSET(IFRS17_CF!CJ80,0,-NewBusinessYear+1),0)</f>
        <v>0</v>
      </c>
      <c r="CK80" s="35">
        <f ca="1">IFERROR(Volume*IF(CK$5=0,0,1)*IF(NewBusinessYear=1,0.5,1)*OFFSET(IFRS17_CF!CK80,0,-NewBusinessYear+1),0)</f>
        <v>0</v>
      </c>
      <c r="CL80" s="35">
        <f ca="1">IFERROR(Volume*IF(CL$5=0,0,1)*IF(NewBusinessYear=1,0.5,1)*OFFSET(IFRS17_CF!CL80,0,-NewBusinessYear+1),0)</f>
        <v>0</v>
      </c>
      <c r="CM80" s="35">
        <f ca="1">IFERROR(Volume*IF(CM$5=0,0,1)*IF(NewBusinessYear=1,0.5,1)*OFFSET(IFRS17_CF!CM80,0,-NewBusinessYear+1),0)</f>
        <v>0</v>
      </c>
      <c r="CN80" s="35">
        <f ca="1">IFERROR(Volume*IF(CN$5=0,0,1)*IF(NewBusinessYear=1,0.5,1)*OFFSET(IFRS17_CF!CN80,0,-NewBusinessYear+1),0)</f>
        <v>0</v>
      </c>
      <c r="CO80" s="35">
        <f ca="1">IFERROR(Volume*IF(CO$5=0,0,1)*IF(NewBusinessYear=1,0.5,1)*OFFSET(IFRS17_CF!CO80,0,-NewBusinessYear+1),0)</f>
        <v>0</v>
      </c>
      <c r="CP80" s="35">
        <f ca="1">IFERROR(Volume*IF(CP$5=0,0,1)*IF(NewBusinessYear=1,0.5,1)*OFFSET(IFRS17_CF!CP80,0,-NewBusinessYear+1),0)</f>
        <v>0</v>
      </c>
      <c r="CQ80" s="35">
        <f ca="1">IFERROR(Volume*IF(CQ$5=0,0,1)*IF(NewBusinessYear=1,0.5,1)*OFFSET(IFRS17_CF!CQ80,0,-NewBusinessYear+1),0)</f>
        <v>0</v>
      </c>
      <c r="CR80" s="35">
        <f ca="1">IFERROR(Volume*IF(CR$5=0,0,1)*IF(NewBusinessYear=1,0.5,1)*OFFSET(IFRS17_CF!CR80,0,-NewBusinessYear+1),0)</f>
        <v>0</v>
      </c>
      <c r="CS80" s="35">
        <f ca="1">IFERROR(Volume*IF(CS$5=0,0,1)*IF(NewBusinessYear=1,0.5,1)*OFFSET(IFRS17_CF!CS80,0,-NewBusinessYear+1),0)</f>
        <v>0</v>
      </c>
      <c r="CT80" s="35">
        <f ca="1">IFERROR(Volume*IF(CT$5=0,0,1)*IF(NewBusinessYear=1,0.5,1)*OFFSET(IFRS17_CF!CT80,0,-NewBusinessYear+1),0)</f>
        <v>0</v>
      </c>
      <c r="CU80" s="35">
        <f ca="1">IFERROR(Volume*IF(CU$5=0,0,1)*IF(NewBusinessYear=1,0.5,1)*OFFSET(IFRS17_CF!CU80,0,-NewBusinessYear+1),0)</f>
        <v>0</v>
      </c>
      <c r="CV80" s="35">
        <f ca="1">IFERROR(Volume*IF(CV$5=0,0,1)*IF(NewBusinessYear=1,0.5,1)*OFFSET(IFRS17_CF!CV80,0,-NewBusinessYear+1),0)</f>
        <v>0</v>
      </c>
      <c r="CW80" s="35">
        <f ca="1">IFERROR(Volume*IF(CW$5=0,0,1)*IF(NewBusinessYear=1,0.5,1)*OFFSET(IFRS17_CF!CW80,0,-NewBusinessYear+1),0)</f>
        <v>0</v>
      </c>
      <c r="CX80" s="35">
        <f ca="1">IFERROR(Volume*IF(CX$5=0,0,1)*IF(NewBusinessYear=1,0.5,1)*OFFSET(IFRS17_CF!CX80,0,-NewBusinessYear+1),0)</f>
        <v>0</v>
      </c>
      <c r="CY80" s="35">
        <f ca="1">IFERROR(Volume*IF(CY$5=0,0,1)*IF(NewBusinessYear=1,0.5,1)*OFFSET(IFRS17_CF!CY80,0,-NewBusinessYear+1),0)</f>
        <v>0</v>
      </c>
      <c r="CZ80" s="35">
        <f ca="1">IFERROR(Volume*IF(CZ$5=0,0,1)*IF(NewBusinessYear=1,0.5,1)*OFFSET(IFRS17_CF!CZ80,0,-NewBusinessYear+1),0)</f>
        <v>0</v>
      </c>
      <c r="DA80" s="35">
        <f ca="1">IFERROR(Volume*IF(DA$5=0,0,1)*IF(NewBusinessYear=1,0.5,1)*OFFSET(IFRS17_CF!DA80,0,-NewBusinessYear+1),0)</f>
        <v>0</v>
      </c>
      <c r="DB80" s="35">
        <f ca="1">IFERROR(Volume*IF(DB$5=0,0,1)*IF(NewBusinessYear=1,0.5,1)*OFFSET(IFRS17_CF!DB80,0,-NewBusinessYear+1),0)</f>
        <v>0</v>
      </c>
      <c r="DC80" s="35">
        <f ca="1">IFERROR(Volume*IF(DC$5=0,0,1)*IF(NewBusinessYear=1,0.5,1)*OFFSET(IFRS17_CF!DC80,0,-NewBusinessYear+1),0)</f>
        <v>0</v>
      </c>
      <c r="DD80" s="35">
        <f ca="1">IFERROR(Volume*IF(DD$5=0,0,1)*IF(NewBusinessYear=1,0.5,1)*OFFSET(IFRS17_CF!DD80,0,-NewBusinessYear+1),0)</f>
        <v>0</v>
      </c>
      <c r="DE80" s="35">
        <f ca="1">IFERROR(Volume*IF(DE$5=0,0,1)*IF(NewBusinessYear=1,0.5,1)*OFFSET(IFRS17_CF!DE80,0,-NewBusinessYear+1),0)</f>
        <v>0</v>
      </c>
      <c r="DF80" s="35">
        <f ca="1">IFERROR(Volume*IF(DF$5=0,0,1)*IF(NewBusinessYear=1,0.5,1)*OFFSET(IFRS17_CF!DF80,0,-NewBusinessYear+1),0)</f>
        <v>0</v>
      </c>
      <c r="DG80" s="35">
        <f ca="1">IFERROR(Volume*IF(DG$5=0,0,1)*IF(NewBusinessYear=1,0.5,1)*OFFSET(IFRS17_CF!DG80,0,-NewBusinessYear+1),0)</f>
        <v>0</v>
      </c>
      <c r="DH80" s="35">
        <f ca="1">IFERROR(Volume*IF(DH$5=0,0,1)*IF(NewBusinessYear=1,0.5,1)*OFFSET(IFRS17_CF!DH80,0,-NewBusinessYear+1),0)</f>
        <v>0</v>
      </c>
      <c r="DI80" s="35">
        <f ca="1">IFERROR(Volume*IF(DI$5=0,0,1)*IF(NewBusinessYear=1,0.5,1)*OFFSET(IFRS17_CF!DI80,0,-NewBusinessYear+1),0)</f>
        <v>0</v>
      </c>
      <c r="DJ80" s="35">
        <f ca="1">IFERROR(Volume*IF(DJ$5=0,0,1)*IF(NewBusinessYear=1,0.5,1)*OFFSET(IFRS17_CF!DJ80,0,-NewBusinessYear+1),0)</f>
        <v>0</v>
      </c>
      <c r="DK80" s="35">
        <f ca="1">IFERROR(Volume*IF(DK$5=0,0,1)*IF(NewBusinessYear=1,0.5,1)*OFFSET(IFRS17_CF!DK80,0,-NewBusinessYear+1),0)</f>
        <v>0</v>
      </c>
      <c r="DL80" s="35">
        <f ca="1">IFERROR(Volume*IF(DL$5=0,0,1)*IF(NewBusinessYear=1,0.5,1)*OFFSET(IFRS17_CF!DL80,0,-NewBusinessYear+1),0)</f>
        <v>0</v>
      </c>
      <c r="DM80" s="35">
        <f ca="1">IFERROR(Volume*IF(DM$5=0,0,1)*IF(NewBusinessYear=1,0.5,1)*OFFSET(IFRS17_CF!DM80,0,-NewBusinessYear+1),0)</f>
        <v>0</v>
      </c>
      <c r="DN80" s="35">
        <f ca="1">IFERROR(Volume*IF(DN$5=0,0,1)*IF(NewBusinessYear=1,0.5,1)*OFFSET(IFRS17_CF!DN80,0,-NewBusinessYear+1),0)</f>
        <v>0</v>
      </c>
      <c r="DO80" s="35">
        <f ca="1">IFERROR(Volume*IF(DO$5=0,0,1)*IF(NewBusinessYear=1,0.5,1)*OFFSET(IFRS17_CF!DO80,0,-NewBusinessYear+1),0)</f>
        <v>0</v>
      </c>
      <c r="DP80" s="35">
        <f ca="1">IFERROR(Volume*IF(DP$5=0,0,1)*IF(NewBusinessYear=1,0.5,1)*OFFSET(IFRS17_CF!DP80,0,-NewBusinessYear+1),0)</f>
        <v>0</v>
      </c>
      <c r="DQ80" s="35">
        <f ca="1">IFERROR(Volume*IF(DQ$5=0,0,1)*IF(NewBusinessYear=1,0.5,1)*OFFSET(IFRS17_CF!DQ80,0,-NewBusinessYear+1),0)</f>
        <v>0</v>
      </c>
      <c r="DR80" s="35">
        <f ca="1">IFERROR(Volume*IF(DR$5=0,0,1)*IF(NewBusinessYear=1,0.5,1)*OFFSET(IFRS17_CF!DR80,0,-NewBusinessYear+1),0)</f>
        <v>0</v>
      </c>
      <c r="DS80" s="35">
        <f ca="1">IFERROR(Volume*IF(DS$5=0,0,1)*IF(NewBusinessYear=1,0.5,1)*OFFSET(IFRS17_CF!DS80,0,-NewBusinessYear+1),0)</f>
        <v>0</v>
      </c>
      <c r="DT80" s="35">
        <f ca="1">IFERROR(Volume*IF(DT$5=0,0,1)*IF(NewBusinessYear=1,0.5,1)*OFFSET(IFRS17_CF!DT80,0,-NewBusinessYear+1),0)</f>
        <v>0</v>
      </c>
      <c r="DU80" s="35">
        <f ca="1">IFERROR(Volume*IF(DU$5=0,0,1)*IF(NewBusinessYear=1,0.5,1)*OFFSET(IFRS17_CF!DU80,0,-NewBusinessYear+1),0)</f>
        <v>0</v>
      </c>
      <c r="DV80" s="35">
        <f ca="1">IFERROR(Volume*IF(DV$5=0,0,1)*IF(NewBusinessYear=1,0.5,1)*OFFSET(IFRS17_CF!DV80,0,-NewBusinessYear+1),0)</f>
        <v>0</v>
      </c>
      <c r="DW80" s="35">
        <f ca="1">IFERROR(Volume*IF(DW$5=0,0,1)*IF(NewBusinessYear=1,0.5,1)*OFFSET(IFRS17_CF!DW80,0,-NewBusinessYear+1),0)</f>
        <v>0</v>
      </c>
      <c r="DX80" s="35">
        <f ca="1">IFERROR(Volume*IF(DX$5=0,0,1)*IF(NewBusinessYear=1,0.5,1)*OFFSET(IFRS17_CF!DX80,0,-NewBusinessYear+1),0)</f>
        <v>0</v>
      </c>
      <c r="DY80" s="35">
        <f ca="1">IFERROR(Volume*IF(DY$5=0,0,1)*IF(NewBusinessYear=1,0.5,1)*OFFSET(IFRS17_CF!DY80,0,-NewBusinessYear+1),0)</f>
        <v>0</v>
      </c>
      <c r="DZ80" s="35">
        <f ca="1">IFERROR(Volume*IF(DZ$5=0,0,1)*IF(NewBusinessYear=1,0.5,1)*OFFSET(IFRS17_CF!DZ80,0,-NewBusinessYear+1),0)</f>
        <v>0</v>
      </c>
      <c r="EA80" s="35">
        <f ca="1">IFERROR(Volume*IF(EA$5=0,0,1)*IF(NewBusinessYear=1,0.5,1)*OFFSET(IFRS17_CF!EA80,0,-NewBusinessYear+1),0)</f>
        <v>0</v>
      </c>
      <c r="EB80" s="35">
        <f ca="1">IFERROR(Volume*IF(EB$5=0,0,1)*IF(NewBusinessYear=1,0.5,1)*OFFSET(IFRS17_CF!EB80,0,-NewBusinessYear+1),0)</f>
        <v>0</v>
      </c>
      <c r="EC80" s="35">
        <f ca="1">IFERROR(Volume*IF(EC$5=0,0,1)*IF(NewBusinessYear=1,0.5,1)*OFFSET(IFRS17_CF!EC80,0,-NewBusinessYear+1),0)</f>
        <v>0</v>
      </c>
      <c r="ED80" s="35">
        <f ca="1">IFERROR(Volume*IF(ED$5=0,0,1)*IF(NewBusinessYear=1,0.5,1)*OFFSET(IFRS17_CF!ED80,0,-NewBusinessYear+1),0)</f>
        <v>0</v>
      </c>
      <c r="EE80" s="35">
        <f ca="1">IFERROR(Volume*IF(EE$5=0,0,1)*IF(NewBusinessYear=1,0.5,1)*OFFSET(IFRS17_CF!EE80,0,-NewBusinessYear+1),0)</f>
        <v>0</v>
      </c>
      <c r="EF80" s="35">
        <f ca="1">IFERROR(Volume*IF(EF$5=0,0,1)*IF(NewBusinessYear=1,0.5,1)*OFFSET(IFRS17_CF!EF80,0,-NewBusinessYear+1),0)</f>
        <v>0</v>
      </c>
      <c r="EG80" s="35">
        <f ca="1">IFERROR(Volume*IF(EG$5=0,0,1)*IF(NewBusinessYear=1,0.5,1)*OFFSET(IFRS17_CF!EG80,0,-NewBusinessYear+1),0)</f>
        <v>0</v>
      </c>
      <c r="EH80" s="35">
        <f ca="1">IFERROR(Volume*IF(EH$5=0,0,1)*IF(NewBusinessYear=1,0.5,1)*OFFSET(IFRS17_CF!EH80,0,-NewBusinessYear+1),0)</f>
        <v>0</v>
      </c>
      <c r="EI80" s="35">
        <f ca="1">IFERROR(Volume*IF(EI$5=0,0,1)*IF(NewBusinessYear=1,0.5,1)*OFFSET(IFRS17_CF!EI80,0,-NewBusinessYear+1),0)</f>
        <v>0</v>
      </c>
      <c r="EJ80" s="35">
        <f ca="1">IFERROR(Volume*IF(EJ$5=0,0,1)*IF(NewBusinessYear=1,0.5,1)*OFFSET(IFRS17_CF!EJ80,0,-NewBusinessYear+1),0)</f>
        <v>0</v>
      </c>
      <c r="EK80" s="35">
        <f ca="1">IFERROR(Volume*IF(EK$5=0,0,1)*IF(NewBusinessYear=1,0.5,1)*OFFSET(IFRS17_CF!EK80,0,-NewBusinessYear+1),0)</f>
        <v>0</v>
      </c>
      <c r="EL80" s="35">
        <f ca="1">IFERROR(Volume*IF(EL$5=0,0,1)*IF(NewBusinessYear=1,0.5,1)*OFFSET(IFRS17_CF!EL80,0,-NewBusinessYear+1),0)</f>
        <v>0</v>
      </c>
      <c r="EM80" s="35">
        <f ca="1">IFERROR(Volume*IF(EM$5=0,0,1)*IF(NewBusinessYear=1,0.5,1)*OFFSET(IFRS17_CF!EM80,0,-NewBusinessYear+1),0)</f>
        <v>0</v>
      </c>
      <c r="EN80" s="35">
        <f ca="1">IFERROR(Volume*IF(EN$5=0,0,1)*IF(NewBusinessYear=1,0.5,1)*OFFSET(IFRS17_CF!EN80,0,-NewBusinessYear+1),0)</f>
        <v>0</v>
      </c>
      <c r="EO80" s="35">
        <f ca="1">IFERROR(Volume*IF(EO$5=0,0,1)*IF(NewBusinessYear=1,0.5,1)*OFFSET(IFRS17_CF!EO80,0,-NewBusinessYear+1),0)</f>
        <v>0</v>
      </c>
      <c r="EP80" s="35">
        <f ca="1">IFERROR(Volume*IF(EP$5=0,0,1)*IF(NewBusinessYear=1,0.5,1)*OFFSET(IFRS17_CF!EP80,0,-NewBusinessYear+1),0)</f>
        <v>0</v>
      </c>
      <c r="EQ80" s="35">
        <f ca="1">IFERROR(Volume*IF(EQ$5=0,0,1)*IF(NewBusinessYear=1,0.5,1)*OFFSET(IFRS17_CF!EQ80,0,-NewBusinessYear+1),0)</f>
        <v>0</v>
      </c>
      <c r="ER80" s="35">
        <f ca="1">IFERROR(Volume*IF(ER$5=0,0,1)*IF(NewBusinessYear=1,0.5,1)*OFFSET(IFRS17_CF!ER80,0,-NewBusinessYear+1),0)</f>
        <v>0</v>
      </c>
      <c r="ES80" s="35">
        <f ca="1">IFERROR(Volume*IF(ES$5=0,0,1)*IF(NewBusinessYear=1,0.5,1)*OFFSET(IFRS17_CF!ES80,0,-NewBusinessYear+1),0)</f>
        <v>0</v>
      </c>
      <c r="ET80" s="35">
        <f ca="1">IFERROR(Volume*IF(ET$5=0,0,1)*IF(NewBusinessYear=1,0.5,1)*OFFSET(IFRS17_CF!ET80,0,-NewBusinessYear+1),0)</f>
        <v>0</v>
      </c>
      <c r="EU80" s="35">
        <f ca="1">IFERROR(Volume*IF(EU$5=0,0,1)*IF(NewBusinessYear=1,0.5,1)*OFFSET(IFRS17_CF!EU80,0,-NewBusinessYear+1),0)</f>
        <v>0</v>
      </c>
      <c r="EV80" s="35">
        <f ca="1">IFERROR(Volume*IF(EV$5=0,0,1)*IF(NewBusinessYear=1,0.5,1)*OFFSET(IFRS17_CF!EV80,0,-NewBusinessYear+1),0)</f>
        <v>0</v>
      </c>
      <c r="EW80" s="35">
        <f ca="1">IFERROR(Volume*IF(EW$5=0,0,1)*IF(NewBusinessYear=1,0.5,1)*OFFSET(IFRS17_CF!EW80,0,-NewBusinessYear+1),0)</f>
        <v>0</v>
      </c>
      <c r="EX80" s="35">
        <f ca="1">IFERROR(Volume*IF(EX$5=0,0,1)*IF(NewBusinessYear=1,0.5,1)*OFFSET(IFRS17_CF!EX80,0,-NewBusinessYear+1),0)</f>
        <v>0</v>
      </c>
      <c r="EY80" s="35">
        <f ca="1">IFERROR(Volume*IF(EY$5=0,0,1)*IF(NewBusinessYear=1,0.5,1)*OFFSET(IFRS17_CF!EY80,0,-NewBusinessYear+1),0)</f>
        <v>0</v>
      </c>
      <c r="EZ80" s="35">
        <f ca="1">IFERROR(Volume*IF(EZ$5=0,0,1)*IF(NewBusinessYear=1,0.5,1)*OFFSET(IFRS17_CF!EZ80,0,-NewBusinessYear+1),0)</f>
        <v>0</v>
      </c>
      <c r="FA80" s="35">
        <f ca="1">IFERROR(Volume*IF(FA$5=0,0,1)*IF(NewBusinessYear=1,0.5,1)*OFFSET(IFRS17_CF!FA80,0,-NewBusinessYear+1),0)</f>
        <v>0</v>
      </c>
      <c r="FB80" s="35">
        <f ca="1">IFERROR(Volume*IF(FB$5=0,0,1)*IF(NewBusinessYear=1,0.5,1)*OFFSET(IFRS17_CF!FB80,0,-NewBusinessYear+1),0)</f>
        <v>0</v>
      </c>
      <c r="FC80" s="35">
        <f ca="1">IFERROR(Volume*IF(FC$5=0,0,1)*IF(NewBusinessYear=1,0.5,1)*OFFSET(IFRS17_CF!FC80,0,-NewBusinessYear+1),0)</f>
        <v>0</v>
      </c>
      <c r="FD80" s="35">
        <f ca="1">IFERROR(Volume*IF(FD$5=0,0,1)*IF(NewBusinessYear=1,0.5,1)*OFFSET(IFRS17_CF!FD80,0,-NewBusinessYear+1),0)</f>
        <v>0</v>
      </c>
      <c r="FE80" s="35">
        <f ca="1">IFERROR(Volume*IF(FE$5=0,0,1)*IF(NewBusinessYear=1,0.5,1)*OFFSET(IFRS17_CF!FE80,0,-NewBusinessYear+1),0)</f>
        <v>0</v>
      </c>
      <c r="FF80" s="35">
        <f ca="1">IFERROR(Volume*IF(FF$5=0,0,1)*IF(NewBusinessYear=1,0.5,1)*OFFSET(IFRS17_CF!FF80,0,-NewBusinessYear+1),0)</f>
        <v>0</v>
      </c>
      <c r="FG80" s="35">
        <f ca="1">IFERROR(Volume*IF(FG$5=0,0,1)*IF(NewBusinessYear=1,0.5,1)*OFFSET(IFRS17_CF!FG80,0,-NewBusinessYear+1),0)</f>
        <v>0</v>
      </c>
      <c r="FH80" s="35">
        <f ca="1">IFERROR(Volume*IF(FH$5=0,0,1)*IF(NewBusinessYear=1,0.5,1)*OFFSET(IFRS17_CF!FH80,0,-NewBusinessYear+1),0)</f>
        <v>0</v>
      </c>
      <c r="FI80" s="35">
        <f ca="1">IFERROR(Volume*IF(FI$5=0,0,1)*IF(NewBusinessYear=1,0.5,1)*OFFSET(IFRS17_CF!FI80,0,-NewBusinessYear+1),0)</f>
        <v>0</v>
      </c>
      <c r="FJ80" s="35">
        <f ca="1">IFERROR(Volume*IF(FJ$5=0,0,1)*IF(NewBusinessYear=1,0.5,1)*OFFSET(IFRS17_CF!FJ80,0,-NewBusinessYear+1),0)</f>
        <v>0</v>
      </c>
      <c r="FK80" s="35">
        <f ca="1">IFERROR(Volume*IF(FK$5=0,0,1)*IF(NewBusinessYear=1,0.5,1)*OFFSET(IFRS17_CF!FK80,0,-NewBusinessYear+1),0)</f>
        <v>0</v>
      </c>
      <c r="FL80" s="35">
        <f ca="1">IFERROR(Volume*IF(FL$5=0,0,1)*IF(NewBusinessYear=1,0.5,1)*OFFSET(IFRS17_CF!FL80,0,-NewBusinessYear+1),0)</f>
        <v>0</v>
      </c>
      <c r="FM80" s="35">
        <f ca="1">IFERROR(Volume*IF(FM$5=0,0,1)*IF(NewBusinessYear=1,0.5,1)*OFFSET(IFRS17_CF!FM80,0,-NewBusinessYear+1),0)</f>
        <v>0</v>
      </c>
      <c r="FN80" s="35">
        <f ca="1">IFERROR(Volume*IF(FN$5=0,0,1)*IF(NewBusinessYear=1,0.5,1)*OFFSET(IFRS17_CF!FN80,0,-NewBusinessYear+1),0)</f>
        <v>0</v>
      </c>
      <c r="FO80" s="35">
        <f ca="1">IFERROR(Volume*IF(FO$5=0,0,1)*IF(NewBusinessYear=1,0.5,1)*OFFSET(IFRS17_CF!FO80,0,-NewBusinessYear+1),0)</f>
        <v>0</v>
      </c>
      <c r="FP80" s="35">
        <f ca="1">IFERROR(Volume*IF(FP$5=0,0,1)*IF(NewBusinessYear=1,0.5,1)*OFFSET(IFRS17_CF!FP80,0,-NewBusinessYear+1),0)</f>
        <v>0</v>
      </c>
      <c r="FQ80" s="35">
        <f ca="1">IFERROR(Volume*IF(FQ$5=0,0,1)*IF(NewBusinessYear=1,0.5,1)*OFFSET(IFRS17_CF!FQ80,0,-NewBusinessYear+1),0)</f>
        <v>0</v>
      </c>
      <c r="FR80" s="35">
        <f ca="1">IFERROR(Volume*IF(FR$5=0,0,1)*IF(NewBusinessYear=1,0.5,1)*OFFSET(IFRS17_CF!FR80,0,-NewBusinessYear+1),0)</f>
        <v>0</v>
      </c>
      <c r="FS80" s="35">
        <f ca="1">IFERROR(Volume*IF(FS$5=0,0,1)*IF(NewBusinessYear=1,0.5,1)*OFFSET(IFRS17_CF!FS80,0,-NewBusinessYear+1),0)</f>
        <v>0</v>
      </c>
      <c r="FT80" s="35">
        <f ca="1">IFERROR(Volume*IF(FT$5=0,0,1)*IF(NewBusinessYear=1,0.5,1)*OFFSET(IFRS17_CF!FT80,0,-NewBusinessYear+1),0)</f>
        <v>0</v>
      </c>
      <c r="FU80" s="35">
        <f ca="1">IFERROR(Volume*IF(FU$5=0,0,1)*IF(NewBusinessYear=1,0.5,1)*OFFSET(IFRS17_CF!FU80,0,-NewBusinessYear+1),0)</f>
        <v>0</v>
      </c>
      <c r="FV80" s="35">
        <f ca="1">IFERROR(Volume*IF(FV$5=0,0,1)*IF(NewBusinessYear=1,0.5,1)*OFFSET(IFRS17_CF!FV80,0,-NewBusinessYear+1),0)</f>
        <v>0</v>
      </c>
      <c r="FW80" s="35">
        <f ca="1">IFERROR(Volume*IF(FW$5=0,0,1)*IF(NewBusinessYear=1,0.5,1)*OFFSET(IFRS17_CF!FW80,0,-NewBusinessYear+1),0)</f>
        <v>0</v>
      </c>
      <c r="FX80" s="35">
        <f ca="1">IFERROR(Volume*IF(FX$5=0,0,1)*IF(NewBusinessYear=1,0.5,1)*OFFSET(IFRS17_CF!FX80,0,-NewBusinessYear+1),0)</f>
        <v>0</v>
      </c>
      <c r="FY80" s="35">
        <f ca="1">IFERROR(Volume*IF(FY$5=0,0,1)*IF(NewBusinessYear=1,0.5,1)*OFFSET(IFRS17_CF!FY80,0,-NewBusinessYear+1),0)</f>
        <v>0</v>
      </c>
      <c r="FZ80" s="35">
        <f ca="1">IFERROR(Volume*IF(FZ$5=0,0,1)*IF(NewBusinessYear=1,0.5,1)*OFFSET(IFRS17_CF!FZ80,0,-NewBusinessYear+1),0)</f>
        <v>0</v>
      </c>
      <c r="GA80" s="35">
        <f ca="1">IFERROR(Volume*IF(GA$5=0,0,1)*IF(NewBusinessYear=1,0.5,1)*OFFSET(IFRS17_CF!GA80,0,-NewBusinessYear+1),0)</f>
        <v>0</v>
      </c>
      <c r="GB80" s="35">
        <f ca="1">IFERROR(Volume*IF(GB$5=0,0,1)*IF(NewBusinessYear=1,0.5,1)*OFFSET(IFRS17_CF!GB80,0,-NewBusinessYear+1),0)</f>
        <v>0</v>
      </c>
      <c r="GC80" s="35">
        <f ca="1">IFERROR(Volume*IF(GC$5=0,0,1)*IF(NewBusinessYear=1,0.5,1)*OFFSET(IFRS17_CF!GC80,0,-NewBusinessYear+1),0)</f>
        <v>0</v>
      </c>
      <c r="GD80" s="35">
        <f ca="1">IFERROR(Volume*IF(GD$5=0,0,1)*IF(NewBusinessYear=1,0.5,1)*OFFSET(IFRS17_CF!GD80,0,-NewBusinessYear+1),0)</f>
        <v>0</v>
      </c>
      <c r="GE80" s="35">
        <f ca="1">IFERROR(Volume*IF(GE$5=0,0,1)*IF(NewBusinessYear=1,0.5,1)*OFFSET(IFRS17_CF!GE80,0,-NewBusinessYear+1),0)</f>
        <v>0</v>
      </c>
      <c r="GF80" s="35">
        <f ca="1">IFERROR(Volume*IF(GF$5=0,0,1)*IF(NewBusinessYear=1,0.5,1)*OFFSET(IFRS17_CF!GF80,0,-NewBusinessYear+1),0)</f>
        <v>0</v>
      </c>
      <c r="GG80" s="35">
        <f ca="1">IFERROR(Volume*IF(GG$5=0,0,1)*IF(NewBusinessYear=1,0.5,1)*OFFSET(IFRS17_CF!GG80,0,-NewBusinessYear+1),0)</f>
        <v>0</v>
      </c>
      <c r="GH80" s="35">
        <f ca="1">IFERROR(Volume*IF(GH$5=0,0,1)*IF(NewBusinessYear=1,0.5,1)*OFFSET(IFRS17_CF!GH80,0,-NewBusinessYear+1),0)</f>
        <v>0</v>
      </c>
      <c r="GI80" s="35">
        <f ca="1">IFERROR(Volume*IF(GI$5=0,0,1)*IF(NewBusinessYear=1,0.5,1)*OFFSET(IFRS17_CF!GI80,0,-NewBusinessYear+1),0)</f>
        <v>0</v>
      </c>
      <c r="GJ80" s="35">
        <f ca="1">IFERROR(Volume*IF(GJ$5=0,0,1)*IF(NewBusinessYear=1,0.5,1)*OFFSET(IFRS17_CF!GJ80,0,-NewBusinessYear+1),0)</f>
        <v>0</v>
      </c>
    </row>
    <row r="81" spans="3:192" x14ac:dyDescent="0.3">
      <c r="C81" s="31" t="s">
        <v>482</v>
      </c>
      <c r="F81" s="35">
        <f ca="1">IFERROR(Volume*IF(F$5=0,0,1)*IF(NewBusinessYear=1,0.5,1)*OFFSET(IFRS17_CF!F81,0,-NewBusinessYear+1),0)</f>
        <v>0</v>
      </c>
      <c r="G81" s="35">
        <f ca="1">IFERROR(Volume*IF(G$5=0,0,1)*IF(NewBusinessYear=1,0.5,1)*OFFSET(IFRS17_CF!G81,0,-NewBusinessYear+1),0)</f>
        <v>0</v>
      </c>
      <c r="H81" s="35">
        <f ca="1">IFERROR(Volume*IF(H$5=0,0,1)*IF(NewBusinessYear=1,0.5,1)*OFFSET(IFRS17_CF!H81,0,-NewBusinessYear+1),0)</f>
        <v>0</v>
      </c>
      <c r="I81" s="35">
        <f ca="1">IFERROR(Volume*IF(I$5=0,0,1)*IF(NewBusinessYear=1,0.5,1)*OFFSET(IFRS17_CF!I81,0,-NewBusinessYear+1),0)</f>
        <v>0</v>
      </c>
      <c r="J81" s="35">
        <f ca="1">IFERROR(Volume*IF(J$5=0,0,1)*IF(NewBusinessYear=1,0.5,1)*OFFSET(IFRS17_CF!J81,0,-NewBusinessYear+1),0)</f>
        <v>0</v>
      </c>
      <c r="K81" s="35">
        <f ca="1">IFERROR(Volume*IF(K$5=0,0,1)*IF(NewBusinessYear=1,0.5,1)*OFFSET(IFRS17_CF!K81,0,-NewBusinessYear+1),0)</f>
        <v>0</v>
      </c>
      <c r="L81" s="35">
        <f ca="1">IFERROR(Volume*IF(L$5=0,0,1)*IF(NewBusinessYear=1,0.5,1)*OFFSET(IFRS17_CF!L81,0,-NewBusinessYear+1),0)</f>
        <v>0</v>
      </c>
      <c r="M81" s="35">
        <f ca="1">IFERROR(Volume*IF(M$5=0,0,1)*IF(NewBusinessYear=1,0.5,1)*OFFSET(IFRS17_CF!M81,0,-NewBusinessYear+1),0)</f>
        <v>0</v>
      </c>
      <c r="N81" s="35">
        <f ca="1">IFERROR(Volume*IF(N$5=0,0,1)*IF(NewBusinessYear=1,0.5,1)*OFFSET(IFRS17_CF!N81,0,-NewBusinessYear+1),0)</f>
        <v>0</v>
      </c>
      <c r="O81" s="35">
        <f ca="1">IFERROR(Volume*IF(O$5=0,0,1)*IF(NewBusinessYear=1,0.5,1)*OFFSET(IFRS17_CF!O81,0,-NewBusinessYear+1),0)</f>
        <v>67463.581219547821</v>
      </c>
      <c r="P81" s="35">
        <f ca="1">IFERROR(Volume*IF(P$5=0,0,1)*IF(NewBusinessYear=1,0.5,1)*OFFSET(IFRS17_CF!P81,0,-NewBusinessYear+1),0)</f>
        <v>63243.09707420523</v>
      </c>
      <c r="Q81" s="35">
        <f ca="1">IFERROR(Volume*IF(Q$5=0,0,1)*IF(NewBusinessYear=1,0.5,1)*OFFSET(IFRS17_CF!Q81,0,-NewBusinessYear+1),0)</f>
        <v>42471.732676373715</v>
      </c>
      <c r="R81" s="35">
        <f ca="1">IFERROR(Volume*IF(R$5=0,0,1)*IF(NewBusinessYear=1,0.5,1)*OFFSET(IFRS17_CF!R81,0,-NewBusinessYear+1),0)</f>
        <v>32345.279683455818</v>
      </c>
      <c r="S81" s="35">
        <f ca="1">IFERROR(Volume*IF(S$5=0,0,1)*IF(NewBusinessYear=1,0.5,1)*OFFSET(IFRS17_CF!S81,0,-NewBusinessYear+1),0)</f>
        <v>26580.576068280316</v>
      </c>
      <c r="T81" s="35">
        <f ca="1">IFERROR(Volume*IF(T$5=0,0,1)*IF(NewBusinessYear=1,0.5,1)*OFFSET(IFRS17_CF!T81,0,-NewBusinessYear+1),0)</f>
        <v>22481.658644021387</v>
      </c>
      <c r="U81" s="35">
        <f ca="1">IFERROR(Volume*IF(U$5=0,0,1)*IF(NewBusinessYear=1,0.5,1)*OFFSET(IFRS17_CF!U81,0,-NewBusinessYear+1),0)</f>
        <v>19116.799061788319</v>
      </c>
      <c r="V81" s="35">
        <f ca="1">IFERROR(Volume*IF(V$5=0,0,1)*IF(NewBusinessYear=1,0.5,1)*OFFSET(IFRS17_CF!V81,0,-NewBusinessYear+1),0)</f>
        <v>16195.937949358102</v>
      </c>
      <c r="W81" s="35">
        <f ca="1">IFERROR(Volume*IF(W$5=0,0,1)*IF(NewBusinessYear=1,0.5,1)*OFFSET(IFRS17_CF!W81,0,-NewBusinessYear+1),0)</f>
        <v>13625.042822599537</v>
      </c>
      <c r="X81" s="35">
        <f ca="1">IFERROR(Volume*IF(X$5=0,0,1)*IF(NewBusinessYear=1,0.5,1)*OFFSET(IFRS17_CF!X81,0,-NewBusinessYear+1),0)</f>
        <v>11359.498414839793</v>
      </c>
      <c r="Y81" s="35">
        <f ca="1">IFERROR(Volume*IF(Y$5=0,0,1)*IF(NewBusinessYear=1,0.5,1)*OFFSET(IFRS17_CF!Y81,0,-NewBusinessYear+1),0)</f>
        <v>9368.6668430180216</v>
      </c>
      <c r="Z81" s="35">
        <f ca="1">IFERROR(Volume*IF(Z$5=0,0,1)*IF(NewBusinessYear=1,0.5,1)*OFFSET(IFRS17_CF!Z81,0,-NewBusinessYear+1),0)</f>
        <v>7626.7121451155936</v>
      </c>
      <c r="AA81" s="35">
        <f ca="1">IFERROR(Volume*IF(AA$5=0,0,1)*IF(NewBusinessYear=1,0.5,1)*OFFSET(IFRS17_CF!AA81,0,-NewBusinessYear+1),0)</f>
        <v>6110.1938197254267</v>
      </c>
      <c r="AB81" s="35">
        <f ca="1">IFERROR(Volume*IF(AB$5=0,0,1)*IF(NewBusinessYear=1,0.5,1)*OFFSET(IFRS17_CF!AB81,0,-NewBusinessYear+1),0)</f>
        <v>4807.5709554654068</v>
      </c>
      <c r="AC81" s="35">
        <f ca="1">IFERROR(Volume*IF(AC$5=0,0,1)*IF(NewBusinessYear=1,0.5,1)*OFFSET(IFRS17_CF!AC81,0,-NewBusinessYear+1),0)</f>
        <v>3705.9951412303176</v>
      </c>
      <c r="AD81" s="35">
        <f ca="1">IFERROR(Volume*IF(AD$5=0,0,1)*IF(NewBusinessYear=1,0.5,1)*OFFSET(IFRS17_CF!AD81,0,-NewBusinessYear+1),0)</f>
        <v>2791.1416219379648</v>
      </c>
      <c r="AE81" s="35">
        <f ca="1">IFERROR(Volume*IF(AE$5=0,0,1)*IF(NewBusinessYear=1,0.5,1)*OFFSET(IFRS17_CF!AE81,0,-NewBusinessYear+1),0)</f>
        <v>2047.1645059972932</v>
      </c>
      <c r="AF81" s="35">
        <f ca="1">IFERROR(Volume*IF(AF$5=0,0,1)*IF(NewBusinessYear=1,0.5,1)*OFFSET(IFRS17_CF!AF81,0,-NewBusinessYear+1),0)</f>
        <v>1456.7804421631715</v>
      </c>
      <c r="AG81" s="35">
        <f ca="1">IFERROR(Volume*IF(AG$5=0,0,1)*IF(NewBusinessYear=1,0.5,1)*OFFSET(IFRS17_CF!AG81,0,-NewBusinessYear+1),0)</f>
        <v>1001.4981511001033</v>
      </c>
      <c r="AH81" s="35">
        <f ca="1">IFERROR(Volume*IF(AH$5=0,0,1)*IF(NewBusinessYear=1,0.5,1)*OFFSET(IFRS17_CF!AH81,0,-NewBusinessYear+1),0)</f>
        <v>662.00589247796393</v>
      </c>
      <c r="AI81" s="35">
        <f ca="1">IFERROR(Volume*IF(AI$5=0,0,1)*IF(NewBusinessYear=1,0.5,1)*OFFSET(IFRS17_CF!AI81,0,-NewBusinessYear+1),0)</f>
        <v>418.71351306388573</v>
      </c>
      <c r="AJ81" s="35">
        <f ca="1">IFERROR(Volume*IF(AJ$5=0,0,1)*IF(NewBusinessYear=1,0.5,1)*OFFSET(IFRS17_CF!AJ81,0,-NewBusinessYear+1),0)</f>
        <v>252.4224528813549</v>
      </c>
      <c r="AK81" s="35">
        <f ca="1">IFERROR(Volume*IF(AK$5=0,0,1)*IF(NewBusinessYear=1,0.5,1)*OFFSET(IFRS17_CF!AK81,0,-NewBusinessYear+1),0)</f>
        <v>145.06853581060756</v>
      </c>
      <c r="AL81" s="35">
        <f ca="1">IFERROR(Volume*IF(AL$5=0,0,1)*IF(NewBusinessYear=1,0.5,1)*OFFSET(IFRS17_CF!AL81,0,-NewBusinessYear+1),0)</f>
        <v>78.072319975624737</v>
      </c>
      <c r="AM81" s="35">
        <f ca="1">IFERROR(Volume*IF(AM$5=0,0,1)*IF(NewBusinessYear=1,0.5,1)*OFFSET(IFRS17_CF!AM81,0,-NewBusinessYear+1),0)</f>
        <v>37.522991372983498</v>
      </c>
      <c r="AN81" s="35">
        <f ca="1">IFERROR(Volume*IF(AN$5=0,0,1)*IF(NewBusinessYear=1,0.5,1)*OFFSET(IFRS17_CF!AN81,0,-NewBusinessYear+1),0)</f>
        <v>13.6785213644135</v>
      </c>
      <c r="AO81" s="35">
        <f ca="1">IFERROR(Volume*IF(AO$5=0,0,1)*IF(NewBusinessYear=1,0.5,1)*OFFSET(IFRS17_CF!AO81,0,-NewBusinessYear+1),0)</f>
        <v>0</v>
      </c>
      <c r="AP81" s="35">
        <f ca="1">IFERROR(Volume*IF(AP$5=0,0,1)*IF(NewBusinessYear=1,0.5,1)*OFFSET(IFRS17_CF!AP81,0,-NewBusinessYear+1),0)</f>
        <v>0</v>
      </c>
      <c r="AQ81" s="35">
        <f ca="1">IFERROR(Volume*IF(AQ$5=0,0,1)*IF(NewBusinessYear=1,0.5,1)*OFFSET(IFRS17_CF!AQ81,0,-NewBusinessYear+1),0)</f>
        <v>0</v>
      </c>
      <c r="AR81" s="35">
        <f ca="1">IFERROR(Volume*IF(AR$5=0,0,1)*IF(NewBusinessYear=1,0.5,1)*OFFSET(IFRS17_CF!AR81,0,-NewBusinessYear+1),0)</f>
        <v>0</v>
      </c>
      <c r="AS81" s="35">
        <f ca="1">IFERROR(Volume*IF(AS$5=0,0,1)*IF(NewBusinessYear=1,0.5,1)*OFFSET(IFRS17_CF!AS81,0,-NewBusinessYear+1),0)</f>
        <v>0</v>
      </c>
      <c r="AT81" s="35">
        <f ca="1">IFERROR(Volume*IF(AT$5=0,0,1)*IF(NewBusinessYear=1,0.5,1)*OFFSET(IFRS17_CF!AT81,0,-NewBusinessYear+1),0)</f>
        <v>0</v>
      </c>
      <c r="AU81" s="35">
        <f ca="1">IFERROR(Volume*IF(AU$5=0,0,1)*IF(NewBusinessYear=1,0.5,1)*OFFSET(IFRS17_CF!AU81,0,-NewBusinessYear+1),0)</f>
        <v>0</v>
      </c>
      <c r="AV81" s="35">
        <f ca="1">IFERROR(Volume*IF(AV$5=0,0,1)*IF(NewBusinessYear=1,0.5,1)*OFFSET(IFRS17_CF!AV81,0,-NewBusinessYear+1),0)</f>
        <v>0</v>
      </c>
      <c r="AW81" s="35">
        <f ca="1">IFERROR(Volume*IF(AW$5=0,0,1)*IF(NewBusinessYear=1,0.5,1)*OFFSET(IFRS17_CF!AW81,0,-NewBusinessYear+1),0)</f>
        <v>0</v>
      </c>
      <c r="AX81" s="35">
        <f ca="1">IFERROR(Volume*IF(AX$5=0,0,1)*IF(NewBusinessYear=1,0.5,1)*OFFSET(IFRS17_CF!AX81,0,-NewBusinessYear+1),0)</f>
        <v>0</v>
      </c>
      <c r="AY81" s="35">
        <f ca="1">IFERROR(Volume*IF(AY$5=0,0,1)*IF(NewBusinessYear=1,0.5,1)*OFFSET(IFRS17_CF!AY81,0,-NewBusinessYear+1),0)</f>
        <v>0</v>
      </c>
      <c r="AZ81" s="35">
        <f ca="1">IFERROR(Volume*IF(AZ$5=0,0,1)*IF(NewBusinessYear=1,0.5,1)*OFFSET(IFRS17_CF!AZ81,0,-NewBusinessYear+1),0)</f>
        <v>0</v>
      </c>
      <c r="BA81" s="35">
        <f ca="1">IFERROR(Volume*IF(BA$5=0,0,1)*IF(NewBusinessYear=1,0.5,1)*OFFSET(IFRS17_CF!BA81,0,-NewBusinessYear+1),0)</f>
        <v>0</v>
      </c>
      <c r="BB81" s="35">
        <f ca="1">IFERROR(Volume*IF(BB$5=0,0,1)*IF(NewBusinessYear=1,0.5,1)*OFFSET(IFRS17_CF!BB81,0,-NewBusinessYear+1),0)</f>
        <v>0</v>
      </c>
      <c r="BC81" s="35">
        <f ca="1">IFERROR(Volume*IF(BC$5=0,0,1)*IF(NewBusinessYear=1,0.5,1)*OFFSET(IFRS17_CF!BC81,0,-NewBusinessYear+1),0)</f>
        <v>0</v>
      </c>
      <c r="BD81" s="35">
        <f ca="1">IFERROR(Volume*IF(BD$5=0,0,1)*IF(NewBusinessYear=1,0.5,1)*OFFSET(IFRS17_CF!BD81,0,-NewBusinessYear+1),0)</f>
        <v>0</v>
      </c>
      <c r="BE81" s="35">
        <f ca="1">IFERROR(Volume*IF(BE$5=0,0,1)*IF(NewBusinessYear=1,0.5,1)*OFFSET(IFRS17_CF!BE81,0,-NewBusinessYear+1),0)</f>
        <v>0</v>
      </c>
      <c r="BF81" s="35">
        <f ca="1">IFERROR(Volume*IF(BF$5=0,0,1)*IF(NewBusinessYear=1,0.5,1)*OFFSET(IFRS17_CF!BF81,0,-NewBusinessYear+1),0)</f>
        <v>0</v>
      </c>
      <c r="BG81" s="35">
        <f ca="1">IFERROR(Volume*IF(BG$5=0,0,1)*IF(NewBusinessYear=1,0.5,1)*OFFSET(IFRS17_CF!BG81,0,-NewBusinessYear+1),0)</f>
        <v>0</v>
      </c>
      <c r="BH81" s="35">
        <f ca="1">IFERROR(Volume*IF(BH$5=0,0,1)*IF(NewBusinessYear=1,0.5,1)*OFFSET(IFRS17_CF!BH81,0,-NewBusinessYear+1),0)</f>
        <v>0</v>
      </c>
      <c r="BI81" s="35">
        <f ca="1">IFERROR(Volume*IF(BI$5=0,0,1)*IF(NewBusinessYear=1,0.5,1)*OFFSET(IFRS17_CF!BI81,0,-NewBusinessYear+1),0)</f>
        <v>0</v>
      </c>
      <c r="BJ81" s="35">
        <f ca="1">IFERROR(Volume*IF(BJ$5=0,0,1)*IF(NewBusinessYear=1,0.5,1)*OFFSET(IFRS17_CF!BJ81,0,-NewBusinessYear+1),0)</f>
        <v>0</v>
      </c>
      <c r="BK81" s="35">
        <f ca="1">IFERROR(Volume*IF(BK$5=0,0,1)*IF(NewBusinessYear=1,0.5,1)*OFFSET(IFRS17_CF!BK81,0,-NewBusinessYear+1),0)</f>
        <v>0</v>
      </c>
      <c r="BL81" s="35">
        <f ca="1">IFERROR(Volume*IF(BL$5=0,0,1)*IF(NewBusinessYear=1,0.5,1)*OFFSET(IFRS17_CF!BL81,0,-NewBusinessYear+1),0)</f>
        <v>0</v>
      </c>
      <c r="BM81" s="35">
        <f ca="1">IFERROR(Volume*IF(BM$5=0,0,1)*IF(NewBusinessYear=1,0.5,1)*OFFSET(IFRS17_CF!BM81,0,-NewBusinessYear+1),0)</f>
        <v>0</v>
      </c>
      <c r="BN81" s="35">
        <f ca="1">IFERROR(Volume*IF(BN$5=0,0,1)*IF(NewBusinessYear=1,0.5,1)*OFFSET(IFRS17_CF!BN81,0,-NewBusinessYear+1),0)</f>
        <v>0</v>
      </c>
      <c r="BO81" s="35">
        <f ca="1">IFERROR(Volume*IF(BO$5=0,0,1)*IF(NewBusinessYear=1,0.5,1)*OFFSET(IFRS17_CF!BO81,0,-NewBusinessYear+1),0)</f>
        <v>0</v>
      </c>
      <c r="BP81" s="35">
        <f ca="1">IFERROR(Volume*IF(BP$5=0,0,1)*IF(NewBusinessYear=1,0.5,1)*OFFSET(IFRS17_CF!BP81,0,-NewBusinessYear+1),0)</f>
        <v>0</v>
      </c>
      <c r="BQ81" s="35">
        <f ca="1">IFERROR(Volume*IF(BQ$5=0,0,1)*IF(NewBusinessYear=1,0.5,1)*OFFSET(IFRS17_CF!BQ81,0,-NewBusinessYear+1),0)</f>
        <v>0</v>
      </c>
      <c r="BR81" s="35">
        <f ca="1">IFERROR(Volume*IF(BR$5=0,0,1)*IF(NewBusinessYear=1,0.5,1)*OFFSET(IFRS17_CF!BR81,0,-NewBusinessYear+1),0)</f>
        <v>0</v>
      </c>
      <c r="BS81" s="35">
        <f ca="1">IFERROR(Volume*IF(BS$5=0,0,1)*IF(NewBusinessYear=1,0.5,1)*OFFSET(IFRS17_CF!BS81,0,-NewBusinessYear+1),0)</f>
        <v>0</v>
      </c>
      <c r="BT81" s="35">
        <f ca="1">IFERROR(Volume*IF(BT$5=0,0,1)*IF(NewBusinessYear=1,0.5,1)*OFFSET(IFRS17_CF!BT81,0,-NewBusinessYear+1),0)</f>
        <v>0</v>
      </c>
      <c r="BU81" s="35">
        <f ca="1">IFERROR(Volume*IF(BU$5=0,0,1)*IF(NewBusinessYear=1,0.5,1)*OFFSET(IFRS17_CF!BU81,0,-NewBusinessYear+1),0)</f>
        <v>0</v>
      </c>
      <c r="BV81" s="35">
        <f ca="1">IFERROR(Volume*IF(BV$5=0,0,1)*IF(NewBusinessYear=1,0.5,1)*OFFSET(IFRS17_CF!BV81,0,-NewBusinessYear+1),0)</f>
        <v>0</v>
      </c>
      <c r="BW81" s="35">
        <f ca="1">IFERROR(Volume*IF(BW$5=0,0,1)*IF(NewBusinessYear=1,0.5,1)*OFFSET(IFRS17_CF!BW81,0,-NewBusinessYear+1),0)</f>
        <v>0</v>
      </c>
      <c r="BX81" s="35">
        <f ca="1">IFERROR(Volume*IF(BX$5=0,0,1)*IF(NewBusinessYear=1,0.5,1)*OFFSET(IFRS17_CF!BX81,0,-NewBusinessYear+1),0)</f>
        <v>0</v>
      </c>
      <c r="BY81" s="35">
        <f ca="1">IFERROR(Volume*IF(BY$5=0,0,1)*IF(NewBusinessYear=1,0.5,1)*OFFSET(IFRS17_CF!BY81,0,-NewBusinessYear+1),0)</f>
        <v>0</v>
      </c>
      <c r="BZ81" s="35">
        <f ca="1">IFERROR(Volume*IF(BZ$5=0,0,1)*IF(NewBusinessYear=1,0.5,1)*OFFSET(IFRS17_CF!BZ81,0,-NewBusinessYear+1),0)</f>
        <v>0</v>
      </c>
      <c r="CA81" s="35">
        <f ca="1">IFERROR(Volume*IF(CA$5=0,0,1)*IF(NewBusinessYear=1,0.5,1)*OFFSET(IFRS17_CF!CA81,0,-NewBusinessYear+1),0)</f>
        <v>0</v>
      </c>
      <c r="CB81" s="35">
        <f ca="1">IFERROR(Volume*IF(CB$5=0,0,1)*IF(NewBusinessYear=1,0.5,1)*OFFSET(IFRS17_CF!CB81,0,-NewBusinessYear+1),0)</f>
        <v>0</v>
      </c>
      <c r="CC81" s="35">
        <f ca="1">IFERROR(Volume*IF(CC$5=0,0,1)*IF(NewBusinessYear=1,0.5,1)*OFFSET(IFRS17_CF!CC81,0,-NewBusinessYear+1),0)</f>
        <v>0</v>
      </c>
      <c r="CD81" s="35">
        <f ca="1">IFERROR(Volume*IF(CD$5=0,0,1)*IF(NewBusinessYear=1,0.5,1)*OFFSET(IFRS17_CF!CD81,0,-NewBusinessYear+1),0)</f>
        <v>0</v>
      </c>
      <c r="CE81" s="35">
        <f ca="1">IFERROR(Volume*IF(CE$5=0,0,1)*IF(NewBusinessYear=1,0.5,1)*OFFSET(IFRS17_CF!CE81,0,-NewBusinessYear+1),0)</f>
        <v>0</v>
      </c>
      <c r="CF81" s="35">
        <f ca="1">IFERROR(Volume*IF(CF$5=0,0,1)*IF(NewBusinessYear=1,0.5,1)*OFFSET(IFRS17_CF!CF81,0,-NewBusinessYear+1),0)</f>
        <v>0</v>
      </c>
      <c r="CG81" s="35">
        <f ca="1">IFERROR(Volume*IF(CG$5=0,0,1)*IF(NewBusinessYear=1,0.5,1)*OFFSET(IFRS17_CF!CG81,0,-NewBusinessYear+1),0)</f>
        <v>0</v>
      </c>
      <c r="CH81" s="35">
        <f ca="1">IFERROR(Volume*IF(CH$5=0,0,1)*IF(NewBusinessYear=1,0.5,1)*OFFSET(IFRS17_CF!CH81,0,-NewBusinessYear+1),0)</f>
        <v>0</v>
      </c>
      <c r="CI81" s="35">
        <f ca="1">IFERROR(Volume*IF(CI$5=0,0,1)*IF(NewBusinessYear=1,0.5,1)*OFFSET(IFRS17_CF!CI81,0,-NewBusinessYear+1),0)</f>
        <v>0</v>
      </c>
      <c r="CJ81" s="35">
        <f ca="1">IFERROR(Volume*IF(CJ$5=0,0,1)*IF(NewBusinessYear=1,0.5,1)*OFFSET(IFRS17_CF!CJ81,0,-NewBusinessYear+1),0)</f>
        <v>0</v>
      </c>
      <c r="CK81" s="35">
        <f ca="1">IFERROR(Volume*IF(CK$5=0,0,1)*IF(NewBusinessYear=1,0.5,1)*OFFSET(IFRS17_CF!CK81,0,-NewBusinessYear+1),0)</f>
        <v>0</v>
      </c>
      <c r="CL81" s="35">
        <f ca="1">IFERROR(Volume*IF(CL$5=0,0,1)*IF(NewBusinessYear=1,0.5,1)*OFFSET(IFRS17_CF!CL81,0,-NewBusinessYear+1),0)</f>
        <v>0</v>
      </c>
      <c r="CM81" s="35">
        <f ca="1">IFERROR(Volume*IF(CM$5=0,0,1)*IF(NewBusinessYear=1,0.5,1)*OFFSET(IFRS17_CF!CM81,0,-NewBusinessYear+1),0)</f>
        <v>0</v>
      </c>
      <c r="CN81" s="35">
        <f ca="1">IFERROR(Volume*IF(CN$5=0,0,1)*IF(NewBusinessYear=1,0.5,1)*OFFSET(IFRS17_CF!CN81,0,-NewBusinessYear+1),0)</f>
        <v>0</v>
      </c>
      <c r="CO81" s="35">
        <f ca="1">IFERROR(Volume*IF(CO$5=0,0,1)*IF(NewBusinessYear=1,0.5,1)*OFFSET(IFRS17_CF!CO81,0,-NewBusinessYear+1),0)</f>
        <v>0</v>
      </c>
      <c r="CP81" s="35">
        <f ca="1">IFERROR(Volume*IF(CP$5=0,0,1)*IF(NewBusinessYear=1,0.5,1)*OFFSET(IFRS17_CF!CP81,0,-NewBusinessYear+1),0)</f>
        <v>0</v>
      </c>
      <c r="CQ81" s="35">
        <f ca="1">IFERROR(Volume*IF(CQ$5=0,0,1)*IF(NewBusinessYear=1,0.5,1)*OFFSET(IFRS17_CF!CQ81,0,-NewBusinessYear+1),0)</f>
        <v>0</v>
      </c>
      <c r="CR81" s="35">
        <f ca="1">IFERROR(Volume*IF(CR$5=0,0,1)*IF(NewBusinessYear=1,0.5,1)*OFFSET(IFRS17_CF!CR81,0,-NewBusinessYear+1),0)</f>
        <v>0</v>
      </c>
      <c r="CS81" s="35">
        <f ca="1">IFERROR(Volume*IF(CS$5=0,0,1)*IF(NewBusinessYear=1,0.5,1)*OFFSET(IFRS17_CF!CS81,0,-NewBusinessYear+1),0)</f>
        <v>0</v>
      </c>
      <c r="CT81" s="35">
        <f ca="1">IFERROR(Volume*IF(CT$5=0,0,1)*IF(NewBusinessYear=1,0.5,1)*OFFSET(IFRS17_CF!CT81,0,-NewBusinessYear+1),0)</f>
        <v>0</v>
      </c>
      <c r="CU81" s="35">
        <f ca="1">IFERROR(Volume*IF(CU$5=0,0,1)*IF(NewBusinessYear=1,0.5,1)*OFFSET(IFRS17_CF!CU81,0,-NewBusinessYear+1),0)</f>
        <v>0</v>
      </c>
      <c r="CV81" s="35">
        <f ca="1">IFERROR(Volume*IF(CV$5=0,0,1)*IF(NewBusinessYear=1,0.5,1)*OFFSET(IFRS17_CF!CV81,0,-NewBusinessYear+1),0)</f>
        <v>0</v>
      </c>
      <c r="CW81" s="35">
        <f ca="1">IFERROR(Volume*IF(CW$5=0,0,1)*IF(NewBusinessYear=1,0.5,1)*OFFSET(IFRS17_CF!CW81,0,-NewBusinessYear+1),0)</f>
        <v>0</v>
      </c>
      <c r="CX81" s="35">
        <f ca="1">IFERROR(Volume*IF(CX$5=0,0,1)*IF(NewBusinessYear=1,0.5,1)*OFFSET(IFRS17_CF!CX81,0,-NewBusinessYear+1),0)</f>
        <v>0</v>
      </c>
      <c r="CY81" s="35">
        <f ca="1">IFERROR(Volume*IF(CY$5=0,0,1)*IF(NewBusinessYear=1,0.5,1)*OFFSET(IFRS17_CF!CY81,0,-NewBusinessYear+1),0)</f>
        <v>0</v>
      </c>
      <c r="CZ81" s="35">
        <f ca="1">IFERROR(Volume*IF(CZ$5=0,0,1)*IF(NewBusinessYear=1,0.5,1)*OFFSET(IFRS17_CF!CZ81,0,-NewBusinessYear+1),0)</f>
        <v>0</v>
      </c>
      <c r="DA81" s="35">
        <f ca="1">IFERROR(Volume*IF(DA$5=0,0,1)*IF(NewBusinessYear=1,0.5,1)*OFFSET(IFRS17_CF!DA81,0,-NewBusinessYear+1),0)</f>
        <v>0</v>
      </c>
      <c r="DB81" s="35">
        <f ca="1">IFERROR(Volume*IF(DB$5=0,0,1)*IF(NewBusinessYear=1,0.5,1)*OFFSET(IFRS17_CF!DB81,0,-NewBusinessYear+1),0)</f>
        <v>0</v>
      </c>
      <c r="DC81" s="35">
        <f ca="1">IFERROR(Volume*IF(DC$5=0,0,1)*IF(NewBusinessYear=1,0.5,1)*OFFSET(IFRS17_CF!DC81,0,-NewBusinessYear+1),0)</f>
        <v>0</v>
      </c>
      <c r="DD81" s="35">
        <f ca="1">IFERROR(Volume*IF(DD$5=0,0,1)*IF(NewBusinessYear=1,0.5,1)*OFFSET(IFRS17_CF!DD81,0,-NewBusinessYear+1),0)</f>
        <v>0</v>
      </c>
      <c r="DE81" s="35">
        <f ca="1">IFERROR(Volume*IF(DE$5=0,0,1)*IF(NewBusinessYear=1,0.5,1)*OFFSET(IFRS17_CF!DE81,0,-NewBusinessYear+1),0)</f>
        <v>0</v>
      </c>
      <c r="DF81" s="35">
        <f ca="1">IFERROR(Volume*IF(DF$5=0,0,1)*IF(NewBusinessYear=1,0.5,1)*OFFSET(IFRS17_CF!DF81,0,-NewBusinessYear+1),0)</f>
        <v>0</v>
      </c>
      <c r="DG81" s="35">
        <f ca="1">IFERROR(Volume*IF(DG$5=0,0,1)*IF(NewBusinessYear=1,0.5,1)*OFFSET(IFRS17_CF!DG81,0,-NewBusinessYear+1),0)</f>
        <v>0</v>
      </c>
      <c r="DH81" s="35">
        <f ca="1">IFERROR(Volume*IF(DH$5=0,0,1)*IF(NewBusinessYear=1,0.5,1)*OFFSET(IFRS17_CF!DH81,0,-NewBusinessYear+1),0)</f>
        <v>0</v>
      </c>
      <c r="DI81" s="35">
        <f ca="1">IFERROR(Volume*IF(DI$5=0,0,1)*IF(NewBusinessYear=1,0.5,1)*OFFSET(IFRS17_CF!DI81,0,-NewBusinessYear+1),0)</f>
        <v>0</v>
      </c>
      <c r="DJ81" s="35">
        <f ca="1">IFERROR(Volume*IF(DJ$5=0,0,1)*IF(NewBusinessYear=1,0.5,1)*OFFSET(IFRS17_CF!DJ81,0,-NewBusinessYear+1),0)</f>
        <v>0</v>
      </c>
      <c r="DK81" s="35">
        <f ca="1">IFERROR(Volume*IF(DK$5=0,0,1)*IF(NewBusinessYear=1,0.5,1)*OFFSET(IFRS17_CF!DK81,0,-NewBusinessYear+1),0)</f>
        <v>0</v>
      </c>
      <c r="DL81" s="35">
        <f ca="1">IFERROR(Volume*IF(DL$5=0,0,1)*IF(NewBusinessYear=1,0.5,1)*OFFSET(IFRS17_CF!DL81,0,-NewBusinessYear+1),0)</f>
        <v>0</v>
      </c>
      <c r="DM81" s="35">
        <f ca="1">IFERROR(Volume*IF(DM$5=0,0,1)*IF(NewBusinessYear=1,0.5,1)*OFFSET(IFRS17_CF!DM81,0,-NewBusinessYear+1),0)</f>
        <v>0</v>
      </c>
      <c r="DN81" s="35">
        <f ca="1">IFERROR(Volume*IF(DN$5=0,0,1)*IF(NewBusinessYear=1,0.5,1)*OFFSET(IFRS17_CF!DN81,0,-NewBusinessYear+1),0)</f>
        <v>0</v>
      </c>
      <c r="DO81" s="35">
        <f ca="1">IFERROR(Volume*IF(DO$5=0,0,1)*IF(NewBusinessYear=1,0.5,1)*OFFSET(IFRS17_CF!DO81,0,-NewBusinessYear+1),0)</f>
        <v>0</v>
      </c>
      <c r="DP81" s="35">
        <f ca="1">IFERROR(Volume*IF(DP$5=0,0,1)*IF(NewBusinessYear=1,0.5,1)*OFFSET(IFRS17_CF!DP81,0,-NewBusinessYear+1),0)</f>
        <v>0</v>
      </c>
      <c r="DQ81" s="35">
        <f ca="1">IFERROR(Volume*IF(DQ$5=0,0,1)*IF(NewBusinessYear=1,0.5,1)*OFFSET(IFRS17_CF!DQ81,0,-NewBusinessYear+1),0)</f>
        <v>0</v>
      </c>
      <c r="DR81" s="35">
        <f ca="1">IFERROR(Volume*IF(DR$5=0,0,1)*IF(NewBusinessYear=1,0.5,1)*OFFSET(IFRS17_CF!DR81,0,-NewBusinessYear+1),0)</f>
        <v>0</v>
      </c>
      <c r="DS81" s="35">
        <f ca="1">IFERROR(Volume*IF(DS$5=0,0,1)*IF(NewBusinessYear=1,0.5,1)*OFFSET(IFRS17_CF!DS81,0,-NewBusinessYear+1),0)</f>
        <v>0</v>
      </c>
      <c r="DT81" s="35">
        <f ca="1">IFERROR(Volume*IF(DT$5=0,0,1)*IF(NewBusinessYear=1,0.5,1)*OFFSET(IFRS17_CF!DT81,0,-NewBusinessYear+1),0)</f>
        <v>0</v>
      </c>
      <c r="DU81" s="35">
        <f ca="1">IFERROR(Volume*IF(DU$5=0,0,1)*IF(NewBusinessYear=1,0.5,1)*OFFSET(IFRS17_CF!DU81,0,-NewBusinessYear+1),0)</f>
        <v>0</v>
      </c>
      <c r="DV81" s="35">
        <f ca="1">IFERROR(Volume*IF(DV$5=0,0,1)*IF(NewBusinessYear=1,0.5,1)*OFFSET(IFRS17_CF!DV81,0,-NewBusinessYear+1),0)</f>
        <v>0</v>
      </c>
      <c r="DW81" s="35">
        <f ca="1">IFERROR(Volume*IF(DW$5=0,0,1)*IF(NewBusinessYear=1,0.5,1)*OFFSET(IFRS17_CF!DW81,0,-NewBusinessYear+1),0)</f>
        <v>0</v>
      </c>
      <c r="DX81" s="35">
        <f ca="1">IFERROR(Volume*IF(DX$5=0,0,1)*IF(NewBusinessYear=1,0.5,1)*OFFSET(IFRS17_CF!DX81,0,-NewBusinessYear+1),0)</f>
        <v>0</v>
      </c>
      <c r="DY81" s="35">
        <f ca="1">IFERROR(Volume*IF(DY$5=0,0,1)*IF(NewBusinessYear=1,0.5,1)*OFFSET(IFRS17_CF!DY81,0,-NewBusinessYear+1),0)</f>
        <v>0</v>
      </c>
      <c r="DZ81" s="35">
        <f ca="1">IFERROR(Volume*IF(DZ$5=0,0,1)*IF(NewBusinessYear=1,0.5,1)*OFFSET(IFRS17_CF!DZ81,0,-NewBusinessYear+1),0)</f>
        <v>0</v>
      </c>
      <c r="EA81" s="35">
        <f ca="1">IFERROR(Volume*IF(EA$5=0,0,1)*IF(NewBusinessYear=1,0.5,1)*OFFSET(IFRS17_CF!EA81,0,-NewBusinessYear+1),0)</f>
        <v>0</v>
      </c>
      <c r="EB81" s="35">
        <f ca="1">IFERROR(Volume*IF(EB$5=0,0,1)*IF(NewBusinessYear=1,0.5,1)*OFFSET(IFRS17_CF!EB81,0,-NewBusinessYear+1),0)</f>
        <v>0</v>
      </c>
      <c r="EC81" s="35">
        <f ca="1">IFERROR(Volume*IF(EC$5=0,0,1)*IF(NewBusinessYear=1,0.5,1)*OFFSET(IFRS17_CF!EC81,0,-NewBusinessYear+1),0)</f>
        <v>0</v>
      </c>
      <c r="ED81" s="35">
        <f ca="1">IFERROR(Volume*IF(ED$5=0,0,1)*IF(NewBusinessYear=1,0.5,1)*OFFSET(IFRS17_CF!ED81,0,-NewBusinessYear+1),0)</f>
        <v>0</v>
      </c>
      <c r="EE81" s="35">
        <f ca="1">IFERROR(Volume*IF(EE$5=0,0,1)*IF(NewBusinessYear=1,0.5,1)*OFFSET(IFRS17_CF!EE81,0,-NewBusinessYear+1),0)</f>
        <v>0</v>
      </c>
      <c r="EF81" s="35">
        <f ca="1">IFERROR(Volume*IF(EF$5=0,0,1)*IF(NewBusinessYear=1,0.5,1)*OFFSET(IFRS17_CF!EF81,0,-NewBusinessYear+1),0)</f>
        <v>0</v>
      </c>
      <c r="EG81" s="35">
        <f ca="1">IFERROR(Volume*IF(EG$5=0,0,1)*IF(NewBusinessYear=1,0.5,1)*OFFSET(IFRS17_CF!EG81,0,-NewBusinessYear+1),0)</f>
        <v>0</v>
      </c>
      <c r="EH81" s="35">
        <f ca="1">IFERROR(Volume*IF(EH$5=0,0,1)*IF(NewBusinessYear=1,0.5,1)*OFFSET(IFRS17_CF!EH81,0,-NewBusinessYear+1),0)</f>
        <v>0</v>
      </c>
      <c r="EI81" s="35">
        <f ca="1">IFERROR(Volume*IF(EI$5=0,0,1)*IF(NewBusinessYear=1,0.5,1)*OFFSET(IFRS17_CF!EI81,0,-NewBusinessYear+1),0)</f>
        <v>0</v>
      </c>
      <c r="EJ81" s="35">
        <f ca="1">IFERROR(Volume*IF(EJ$5=0,0,1)*IF(NewBusinessYear=1,0.5,1)*OFFSET(IFRS17_CF!EJ81,0,-NewBusinessYear+1),0)</f>
        <v>0</v>
      </c>
      <c r="EK81" s="35">
        <f ca="1">IFERROR(Volume*IF(EK$5=0,0,1)*IF(NewBusinessYear=1,0.5,1)*OFFSET(IFRS17_CF!EK81,0,-NewBusinessYear+1),0)</f>
        <v>0</v>
      </c>
      <c r="EL81" s="35">
        <f ca="1">IFERROR(Volume*IF(EL$5=0,0,1)*IF(NewBusinessYear=1,0.5,1)*OFFSET(IFRS17_CF!EL81,0,-NewBusinessYear+1),0)</f>
        <v>0</v>
      </c>
      <c r="EM81" s="35">
        <f ca="1">IFERROR(Volume*IF(EM$5=0,0,1)*IF(NewBusinessYear=1,0.5,1)*OFFSET(IFRS17_CF!EM81,0,-NewBusinessYear+1),0)</f>
        <v>0</v>
      </c>
      <c r="EN81" s="35">
        <f ca="1">IFERROR(Volume*IF(EN$5=0,0,1)*IF(NewBusinessYear=1,0.5,1)*OFFSET(IFRS17_CF!EN81,0,-NewBusinessYear+1),0)</f>
        <v>0</v>
      </c>
      <c r="EO81" s="35">
        <f ca="1">IFERROR(Volume*IF(EO$5=0,0,1)*IF(NewBusinessYear=1,0.5,1)*OFFSET(IFRS17_CF!EO81,0,-NewBusinessYear+1),0)</f>
        <v>0</v>
      </c>
      <c r="EP81" s="35">
        <f ca="1">IFERROR(Volume*IF(EP$5=0,0,1)*IF(NewBusinessYear=1,0.5,1)*OFFSET(IFRS17_CF!EP81,0,-NewBusinessYear+1),0)</f>
        <v>0</v>
      </c>
      <c r="EQ81" s="35">
        <f ca="1">IFERROR(Volume*IF(EQ$5=0,0,1)*IF(NewBusinessYear=1,0.5,1)*OFFSET(IFRS17_CF!EQ81,0,-NewBusinessYear+1),0)</f>
        <v>0</v>
      </c>
      <c r="ER81" s="35">
        <f ca="1">IFERROR(Volume*IF(ER$5=0,0,1)*IF(NewBusinessYear=1,0.5,1)*OFFSET(IFRS17_CF!ER81,0,-NewBusinessYear+1),0)</f>
        <v>0</v>
      </c>
      <c r="ES81" s="35">
        <f ca="1">IFERROR(Volume*IF(ES$5=0,0,1)*IF(NewBusinessYear=1,0.5,1)*OFFSET(IFRS17_CF!ES81,0,-NewBusinessYear+1),0)</f>
        <v>0</v>
      </c>
      <c r="ET81" s="35">
        <f ca="1">IFERROR(Volume*IF(ET$5=0,0,1)*IF(NewBusinessYear=1,0.5,1)*OFFSET(IFRS17_CF!ET81,0,-NewBusinessYear+1),0)</f>
        <v>0</v>
      </c>
      <c r="EU81" s="35">
        <f ca="1">IFERROR(Volume*IF(EU$5=0,0,1)*IF(NewBusinessYear=1,0.5,1)*OFFSET(IFRS17_CF!EU81,0,-NewBusinessYear+1),0)</f>
        <v>0</v>
      </c>
      <c r="EV81" s="35">
        <f ca="1">IFERROR(Volume*IF(EV$5=0,0,1)*IF(NewBusinessYear=1,0.5,1)*OFFSET(IFRS17_CF!EV81,0,-NewBusinessYear+1),0)</f>
        <v>0</v>
      </c>
      <c r="EW81" s="35">
        <f ca="1">IFERROR(Volume*IF(EW$5=0,0,1)*IF(NewBusinessYear=1,0.5,1)*OFFSET(IFRS17_CF!EW81,0,-NewBusinessYear+1),0)</f>
        <v>0</v>
      </c>
      <c r="EX81" s="35">
        <f ca="1">IFERROR(Volume*IF(EX$5=0,0,1)*IF(NewBusinessYear=1,0.5,1)*OFFSET(IFRS17_CF!EX81,0,-NewBusinessYear+1),0)</f>
        <v>0</v>
      </c>
      <c r="EY81" s="35">
        <f ca="1">IFERROR(Volume*IF(EY$5=0,0,1)*IF(NewBusinessYear=1,0.5,1)*OFFSET(IFRS17_CF!EY81,0,-NewBusinessYear+1),0)</f>
        <v>0</v>
      </c>
      <c r="EZ81" s="35">
        <f ca="1">IFERROR(Volume*IF(EZ$5=0,0,1)*IF(NewBusinessYear=1,0.5,1)*OFFSET(IFRS17_CF!EZ81,0,-NewBusinessYear+1),0)</f>
        <v>0</v>
      </c>
      <c r="FA81" s="35">
        <f ca="1">IFERROR(Volume*IF(FA$5=0,0,1)*IF(NewBusinessYear=1,0.5,1)*OFFSET(IFRS17_CF!FA81,0,-NewBusinessYear+1),0)</f>
        <v>0</v>
      </c>
      <c r="FB81" s="35">
        <f ca="1">IFERROR(Volume*IF(FB$5=0,0,1)*IF(NewBusinessYear=1,0.5,1)*OFFSET(IFRS17_CF!FB81,0,-NewBusinessYear+1),0)</f>
        <v>0</v>
      </c>
      <c r="FC81" s="35">
        <f ca="1">IFERROR(Volume*IF(FC$5=0,0,1)*IF(NewBusinessYear=1,0.5,1)*OFFSET(IFRS17_CF!FC81,0,-NewBusinessYear+1),0)</f>
        <v>0</v>
      </c>
      <c r="FD81" s="35">
        <f ca="1">IFERROR(Volume*IF(FD$5=0,0,1)*IF(NewBusinessYear=1,0.5,1)*OFFSET(IFRS17_CF!FD81,0,-NewBusinessYear+1),0)</f>
        <v>0</v>
      </c>
      <c r="FE81" s="35">
        <f ca="1">IFERROR(Volume*IF(FE$5=0,0,1)*IF(NewBusinessYear=1,0.5,1)*OFFSET(IFRS17_CF!FE81,0,-NewBusinessYear+1),0)</f>
        <v>0</v>
      </c>
      <c r="FF81" s="35">
        <f ca="1">IFERROR(Volume*IF(FF$5=0,0,1)*IF(NewBusinessYear=1,0.5,1)*OFFSET(IFRS17_CF!FF81,0,-NewBusinessYear+1),0)</f>
        <v>0</v>
      </c>
      <c r="FG81" s="35">
        <f ca="1">IFERROR(Volume*IF(FG$5=0,0,1)*IF(NewBusinessYear=1,0.5,1)*OFFSET(IFRS17_CF!FG81,0,-NewBusinessYear+1),0)</f>
        <v>0</v>
      </c>
      <c r="FH81" s="35">
        <f ca="1">IFERROR(Volume*IF(FH$5=0,0,1)*IF(NewBusinessYear=1,0.5,1)*OFFSET(IFRS17_CF!FH81,0,-NewBusinessYear+1),0)</f>
        <v>0</v>
      </c>
      <c r="FI81" s="35">
        <f ca="1">IFERROR(Volume*IF(FI$5=0,0,1)*IF(NewBusinessYear=1,0.5,1)*OFFSET(IFRS17_CF!FI81,0,-NewBusinessYear+1),0)</f>
        <v>0</v>
      </c>
      <c r="FJ81" s="35">
        <f ca="1">IFERROR(Volume*IF(FJ$5=0,0,1)*IF(NewBusinessYear=1,0.5,1)*OFFSET(IFRS17_CF!FJ81,0,-NewBusinessYear+1),0)</f>
        <v>0</v>
      </c>
      <c r="FK81" s="35">
        <f ca="1">IFERROR(Volume*IF(FK$5=0,0,1)*IF(NewBusinessYear=1,0.5,1)*OFFSET(IFRS17_CF!FK81,0,-NewBusinessYear+1),0)</f>
        <v>0</v>
      </c>
      <c r="FL81" s="35">
        <f ca="1">IFERROR(Volume*IF(FL$5=0,0,1)*IF(NewBusinessYear=1,0.5,1)*OFFSET(IFRS17_CF!FL81,0,-NewBusinessYear+1),0)</f>
        <v>0</v>
      </c>
      <c r="FM81" s="35">
        <f ca="1">IFERROR(Volume*IF(FM$5=0,0,1)*IF(NewBusinessYear=1,0.5,1)*OFFSET(IFRS17_CF!FM81,0,-NewBusinessYear+1),0)</f>
        <v>0</v>
      </c>
      <c r="FN81" s="35">
        <f ca="1">IFERROR(Volume*IF(FN$5=0,0,1)*IF(NewBusinessYear=1,0.5,1)*OFFSET(IFRS17_CF!FN81,0,-NewBusinessYear+1),0)</f>
        <v>0</v>
      </c>
      <c r="FO81" s="35">
        <f ca="1">IFERROR(Volume*IF(FO$5=0,0,1)*IF(NewBusinessYear=1,0.5,1)*OFFSET(IFRS17_CF!FO81,0,-NewBusinessYear+1),0)</f>
        <v>0</v>
      </c>
      <c r="FP81" s="35">
        <f ca="1">IFERROR(Volume*IF(FP$5=0,0,1)*IF(NewBusinessYear=1,0.5,1)*OFFSET(IFRS17_CF!FP81,0,-NewBusinessYear+1),0)</f>
        <v>0</v>
      </c>
      <c r="FQ81" s="35">
        <f ca="1">IFERROR(Volume*IF(FQ$5=0,0,1)*IF(NewBusinessYear=1,0.5,1)*OFFSET(IFRS17_CF!FQ81,0,-NewBusinessYear+1),0)</f>
        <v>0</v>
      </c>
      <c r="FR81" s="35">
        <f ca="1">IFERROR(Volume*IF(FR$5=0,0,1)*IF(NewBusinessYear=1,0.5,1)*OFFSET(IFRS17_CF!FR81,0,-NewBusinessYear+1),0)</f>
        <v>0</v>
      </c>
      <c r="FS81" s="35">
        <f ca="1">IFERROR(Volume*IF(FS$5=0,0,1)*IF(NewBusinessYear=1,0.5,1)*OFFSET(IFRS17_CF!FS81,0,-NewBusinessYear+1),0)</f>
        <v>0</v>
      </c>
      <c r="FT81" s="35">
        <f ca="1">IFERROR(Volume*IF(FT$5=0,0,1)*IF(NewBusinessYear=1,0.5,1)*OFFSET(IFRS17_CF!FT81,0,-NewBusinessYear+1),0)</f>
        <v>0</v>
      </c>
      <c r="FU81" s="35">
        <f ca="1">IFERROR(Volume*IF(FU$5=0,0,1)*IF(NewBusinessYear=1,0.5,1)*OFFSET(IFRS17_CF!FU81,0,-NewBusinessYear+1),0)</f>
        <v>0</v>
      </c>
      <c r="FV81" s="35">
        <f ca="1">IFERROR(Volume*IF(FV$5=0,0,1)*IF(NewBusinessYear=1,0.5,1)*OFFSET(IFRS17_CF!FV81,0,-NewBusinessYear+1),0)</f>
        <v>0</v>
      </c>
      <c r="FW81" s="35">
        <f ca="1">IFERROR(Volume*IF(FW$5=0,0,1)*IF(NewBusinessYear=1,0.5,1)*OFFSET(IFRS17_CF!FW81,0,-NewBusinessYear+1),0)</f>
        <v>0</v>
      </c>
      <c r="FX81" s="35">
        <f ca="1">IFERROR(Volume*IF(FX$5=0,0,1)*IF(NewBusinessYear=1,0.5,1)*OFFSET(IFRS17_CF!FX81,0,-NewBusinessYear+1),0)</f>
        <v>0</v>
      </c>
      <c r="FY81" s="35">
        <f ca="1">IFERROR(Volume*IF(FY$5=0,0,1)*IF(NewBusinessYear=1,0.5,1)*OFFSET(IFRS17_CF!FY81,0,-NewBusinessYear+1),0)</f>
        <v>0</v>
      </c>
      <c r="FZ81" s="35">
        <f ca="1">IFERROR(Volume*IF(FZ$5=0,0,1)*IF(NewBusinessYear=1,0.5,1)*OFFSET(IFRS17_CF!FZ81,0,-NewBusinessYear+1),0)</f>
        <v>0</v>
      </c>
      <c r="GA81" s="35">
        <f ca="1">IFERROR(Volume*IF(GA$5=0,0,1)*IF(NewBusinessYear=1,0.5,1)*OFFSET(IFRS17_CF!GA81,0,-NewBusinessYear+1),0)</f>
        <v>0</v>
      </c>
      <c r="GB81" s="35">
        <f ca="1">IFERROR(Volume*IF(GB$5=0,0,1)*IF(NewBusinessYear=1,0.5,1)*OFFSET(IFRS17_CF!GB81,0,-NewBusinessYear+1),0)</f>
        <v>0</v>
      </c>
      <c r="GC81" s="35">
        <f ca="1">IFERROR(Volume*IF(GC$5=0,0,1)*IF(NewBusinessYear=1,0.5,1)*OFFSET(IFRS17_CF!GC81,0,-NewBusinessYear+1),0)</f>
        <v>0</v>
      </c>
      <c r="GD81" s="35">
        <f ca="1">IFERROR(Volume*IF(GD$5=0,0,1)*IF(NewBusinessYear=1,0.5,1)*OFFSET(IFRS17_CF!GD81,0,-NewBusinessYear+1),0)</f>
        <v>0</v>
      </c>
      <c r="GE81" s="35">
        <f ca="1">IFERROR(Volume*IF(GE$5=0,0,1)*IF(NewBusinessYear=1,0.5,1)*OFFSET(IFRS17_CF!GE81,0,-NewBusinessYear+1),0)</f>
        <v>0</v>
      </c>
      <c r="GF81" s="35">
        <f ca="1">IFERROR(Volume*IF(GF$5=0,0,1)*IF(NewBusinessYear=1,0.5,1)*OFFSET(IFRS17_CF!GF81,0,-NewBusinessYear+1),0)</f>
        <v>0</v>
      </c>
      <c r="GG81" s="35">
        <f ca="1">IFERROR(Volume*IF(GG$5=0,0,1)*IF(NewBusinessYear=1,0.5,1)*OFFSET(IFRS17_CF!GG81,0,-NewBusinessYear+1),0)</f>
        <v>0</v>
      </c>
      <c r="GH81" s="35">
        <f ca="1">IFERROR(Volume*IF(GH$5=0,0,1)*IF(NewBusinessYear=1,0.5,1)*OFFSET(IFRS17_CF!GH81,0,-NewBusinessYear+1),0)</f>
        <v>0</v>
      </c>
      <c r="GI81" s="35">
        <f ca="1">IFERROR(Volume*IF(GI$5=0,0,1)*IF(NewBusinessYear=1,0.5,1)*OFFSET(IFRS17_CF!GI81,0,-NewBusinessYear+1),0)</f>
        <v>0</v>
      </c>
      <c r="GJ81" s="35">
        <f ca="1">IFERROR(Volume*IF(GJ$5=0,0,1)*IF(NewBusinessYear=1,0.5,1)*OFFSET(IFRS17_CF!GJ81,0,-NewBusinessYear+1),0)</f>
        <v>0</v>
      </c>
    </row>
    <row r="82" spans="3:192" x14ac:dyDescent="0.3">
      <c r="C82" s="31" t="s">
        <v>484</v>
      </c>
      <c r="F82" s="35">
        <f ca="1">IFERROR(Volume*IF(F$5=0,0,1)*IF(NewBusinessYear=1,0.5,1)*OFFSET(IFRS17_CF!F82,0,-NewBusinessYear+1),0)</f>
        <v>0</v>
      </c>
      <c r="G82" s="35">
        <f ca="1">IFERROR(Volume*IF(G$5=0,0,1)*IF(NewBusinessYear=1,0.5,1)*OFFSET(IFRS17_CF!G82,0,-NewBusinessYear+1),0)</f>
        <v>0</v>
      </c>
      <c r="H82" s="35">
        <f ca="1">IFERROR(Volume*IF(H$5=0,0,1)*IF(NewBusinessYear=1,0.5,1)*OFFSET(IFRS17_CF!H82,0,-NewBusinessYear+1),0)</f>
        <v>0</v>
      </c>
      <c r="I82" s="35">
        <f ca="1">IFERROR(Volume*IF(I$5=0,0,1)*IF(NewBusinessYear=1,0.5,1)*OFFSET(IFRS17_CF!I82,0,-NewBusinessYear+1),0)</f>
        <v>0</v>
      </c>
      <c r="J82" s="35">
        <f ca="1">IFERROR(Volume*IF(J$5=0,0,1)*IF(NewBusinessYear=1,0.5,1)*OFFSET(IFRS17_CF!J82,0,-NewBusinessYear+1),0)</f>
        <v>0</v>
      </c>
      <c r="K82" s="35">
        <f ca="1">IFERROR(Volume*IF(K$5=0,0,1)*IF(NewBusinessYear=1,0.5,1)*OFFSET(IFRS17_CF!K82,0,-NewBusinessYear+1),0)</f>
        <v>0</v>
      </c>
      <c r="L82" s="35">
        <f ca="1">IFERROR(Volume*IF(L$5=0,0,1)*IF(NewBusinessYear=1,0.5,1)*OFFSET(IFRS17_CF!L82,0,-NewBusinessYear+1),0)</f>
        <v>0</v>
      </c>
      <c r="M82" s="35">
        <f ca="1">IFERROR(Volume*IF(M$5=0,0,1)*IF(NewBusinessYear=1,0.5,1)*OFFSET(IFRS17_CF!M82,0,-NewBusinessYear+1),0)</f>
        <v>0</v>
      </c>
      <c r="N82" s="35">
        <f ca="1">IFERROR(Volume*IF(N$5=0,0,1)*IF(NewBusinessYear=1,0.5,1)*OFFSET(IFRS17_CF!N82,0,-NewBusinessYear+1),0)</f>
        <v>0</v>
      </c>
      <c r="O82" s="35">
        <f ca="1">IFERROR(Volume*IF(O$5=0,0,1)*IF(NewBusinessYear=1,0.5,1)*OFFSET(IFRS17_CF!O82,0,-NewBusinessYear+1),0)</f>
        <v>-222464.56587501432</v>
      </c>
      <c r="P82" s="35">
        <f ca="1">IFERROR(Volume*IF(P$5=0,0,1)*IF(NewBusinessYear=1,0.5,1)*OFFSET(IFRS17_CF!P82,0,-NewBusinessYear+1),0)</f>
        <v>-143966.20843353053</v>
      </c>
      <c r="Q82" s="35">
        <f ca="1">IFERROR(Volume*IF(Q$5=0,0,1)*IF(NewBusinessYear=1,0.5,1)*OFFSET(IFRS17_CF!Q82,0,-NewBusinessYear+1),0)</f>
        <v>-111012.18175085704</v>
      </c>
      <c r="R82" s="35">
        <f ca="1">IFERROR(Volume*IF(R$5=0,0,1)*IF(NewBusinessYear=1,0.5,1)*OFFSET(IFRS17_CF!R82,0,-NewBusinessYear+1),0)</f>
        <v>-96984.276266984802</v>
      </c>
      <c r="S82" s="35">
        <f ca="1">IFERROR(Volume*IF(S$5=0,0,1)*IF(NewBusinessYear=1,0.5,1)*OFFSET(IFRS17_CF!S82,0,-NewBusinessYear+1),0)</f>
        <v>-85085.159684126484</v>
      </c>
      <c r="T82" s="35">
        <f ca="1">IFERROR(Volume*IF(T$5=0,0,1)*IF(NewBusinessYear=1,0.5,1)*OFFSET(IFRS17_CF!T82,0,-NewBusinessYear+1),0)</f>
        <v>-74850.858050408831</v>
      </c>
      <c r="U82" s="35">
        <f ca="1">IFERROR(Volume*IF(U$5=0,0,1)*IF(NewBusinessYear=1,0.5,1)*OFFSET(IFRS17_CF!U82,0,-NewBusinessYear+1),0)</f>
        <v>-65821.851218184383</v>
      </c>
      <c r="V82" s="35">
        <f ca="1">IFERROR(Volume*IF(V$5=0,0,1)*IF(NewBusinessYear=1,0.5,1)*OFFSET(IFRS17_CF!V82,0,-NewBusinessYear+1),0)</f>
        <v>-57635.570662937171</v>
      </c>
      <c r="W82" s="35">
        <f ca="1">IFERROR(Volume*IF(W$5=0,0,1)*IF(NewBusinessYear=1,0.5,1)*OFFSET(IFRS17_CF!W82,0,-NewBusinessYear+1),0)</f>
        <v>-50228.067267472063</v>
      </c>
      <c r="X82" s="35">
        <f ca="1">IFERROR(Volume*IF(X$5=0,0,1)*IF(NewBusinessYear=1,0.5,1)*OFFSET(IFRS17_CF!X82,0,-NewBusinessYear+1),0)</f>
        <v>-43545.83909977007</v>
      </c>
      <c r="Y82" s="35">
        <f ca="1">IFERROR(Volume*IF(Y$5=0,0,1)*IF(NewBusinessYear=1,0.5,1)*OFFSET(IFRS17_CF!Y82,0,-NewBusinessYear+1),0)</f>
        <v>-37536.800654902909</v>
      </c>
      <c r="Z82" s="35">
        <f ca="1">IFERROR(Volume*IF(Z$5=0,0,1)*IF(NewBusinessYear=1,0.5,1)*OFFSET(IFRS17_CF!Z82,0,-NewBusinessYear+1),0)</f>
        <v>-32150.804146980205</v>
      </c>
      <c r="AA82" s="35">
        <f ca="1">IFERROR(Volume*IF(AA$5=0,0,1)*IF(NewBusinessYear=1,0.5,1)*OFFSET(IFRS17_CF!AA82,0,-NewBusinessYear+1),0)</f>
        <v>-27175.64600979121</v>
      </c>
      <c r="AB82" s="35">
        <f ca="1">IFERROR(Volume*IF(AB$5=0,0,1)*IF(NewBusinessYear=1,0.5,1)*OFFSET(IFRS17_CF!AB82,0,-NewBusinessYear+1),0)</f>
        <v>-22621.856458004047</v>
      </c>
      <c r="AC82" s="35">
        <f ca="1">IFERROR(Volume*IF(AC$5=0,0,1)*IF(NewBusinessYear=1,0.5,1)*OFFSET(IFRS17_CF!AC82,0,-NewBusinessYear+1),0)</f>
        <v>-18500.693771948383</v>
      </c>
      <c r="AD82" s="35">
        <f ca="1">IFERROR(Volume*IF(AD$5=0,0,1)*IF(NewBusinessYear=1,0.5,1)*OFFSET(IFRS17_CF!AD82,0,-NewBusinessYear+1),0)</f>
        <v>-14822.489666410596</v>
      </c>
      <c r="AE82" s="35">
        <f ca="1">IFERROR(Volume*IF(AE$5=0,0,1)*IF(NewBusinessYear=1,0.5,1)*OFFSET(IFRS17_CF!AE82,0,-NewBusinessYear+1),0)</f>
        <v>-11594.658244953513</v>
      </c>
      <c r="AF82" s="35">
        <f ca="1">IFERROR(Volume*IF(AF$5=0,0,1)*IF(NewBusinessYear=1,0.5,1)*OFFSET(IFRS17_CF!AF82,0,-NewBusinessYear+1),0)</f>
        <v>-8819.4536759530929</v>
      </c>
      <c r="AG82" s="35">
        <f ca="1">IFERROR(Volume*IF(AG$5=0,0,1)*IF(NewBusinessYear=1,0.5,1)*OFFSET(IFRS17_CF!AG82,0,-NewBusinessYear+1),0)</f>
        <v>-6491.6536748918552</v>
      </c>
      <c r="AH82" s="35">
        <f ca="1">IFERROR(Volume*IF(AH$5=0,0,1)*IF(NewBusinessYear=1,0.5,1)*OFFSET(IFRS17_CF!AH82,0,-NewBusinessYear+1),0)</f>
        <v>-4596.4490785563739</v>
      </c>
      <c r="AI82" s="35">
        <f ca="1">IFERROR(Volume*IF(AI$5=0,0,1)*IF(NewBusinessYear=1,0.5,1)*OFFSET(IFRS17_CF!AI82,0,-NewBusinessYear+1),0)</f>
        <v>-3107.9170574514646</v>
      </c>
      <c r="AJ82" s="35">
        <f ca="1">IFERROR(Volume*IF(AJ$5=0,0,1)*IF(NewBusinessYear=1,0.5,1)*OFFSET(IFRS17_CF!AJ82,0,-NewBusinessYear+1),0)</f>
        <v>-1988.5141827881414</v>
      </c>
      <c r="AK82" s="35">
        <f ca="1">IFERROR(Volume*IF(AK$5=0,0,1)*IF(NewBusinessYear=1,0.5,1)*OFFSET(IFRS17_CF!AK82,0,-NewBusinessYear+1),0)</f>
        <v>-1228.5089861039603</v>
      </c>
      <c r="AL82" s="35">
        <f ca="1">IFERROR(Volume*IF(AL$5=0,0,1)*IF(NewBusinessYear=1,0.5,1)*OFFSET(IFRS17_CF!AL82,0,-NewBusinessYear+1),0)</f>
        <v>-733.82253352748023</v>
      </c>
      <c r="AM82" s="35">
        <f ca="1">IFERROR(Volume*IF(AM$5=0,0,1)*IF(NewBusinessYear=1,0.5,1)*OFFSET(IFRS17_CF!AM82,0,-NewBusinessYear+1),0)</f>
        <v>-423.12780504168001</v>
      </c>
      <c r="AN82" s="35">
        <f ca="1">IFERROR(Volume*IF(AN$5=0,0,1)*IF(NewBusinessYear=1,0.5,1)*OFFSET(IFRS17_CF!AN82,0,-NewBusinessYear+1),0)</f>
        <v>-234.8830052593093</v>
      </c>
      <c r="AO82" s="35">
        <f ca="1">IFERROR(Volume*IF(AO$5=0,0,1)*IF(NewBusinessYear=1,0.5,1)*OFFSET(IFRS17_CF!AO82,0,-NewBusinessYear+1),0)</f>
        <v>0</v>
      </c>
      <c r="AP82" s="35">
        <f ca="1">IFERROR(Volume*IF(AP$5=0,0,1)*IF(NewBusinessYear=1,0.5,1)*OFFSET(IFRS17_CF!AP82,0,-NewBusinessYear+1),0)</f>
        <v>0</v>
      </c>
      <c r="AQ82" s="35">
        <f ca="1">IFERROR(Volume*IF(AQ$5=0,0,1)*IF(NewBusinessYear=1,0.5,1)*OFFSET(IFRS17_CF!AQ82,0,-NewBusinessYear+1),0)</f>
        <v>0</v>
      </c>
      <c r="AR82" s="35">
        <f ca="1">IFERROR(Volume*IF(AR$5=0,0,1)*IF(NewBusinessYear=1,0.5,1)*OFFSET(IFRS17_CF!AR82,0,-NewBusinessYear+1),0)</f>
        <v>0</v>
      </c>
      <c r="AS82" s="35">
        <f ca="1">IFERROR(Volume*IF(AS$5=0,0,1)*IF(NewBusinessYear=1,0.5,1)*OFFSET(IFRS17_CF!AS82,0,-NewBusinessYear+1),0)</f>
        <v>0</v>
      </c>
      <c r="AT82" s="35">
        <f ca="1">IFERROR(Volume*IF(AT$5=0,0,1)*IF(NewBusinessYear=1,0.5,1)*OFFSET(IFRS17_CF!AT82,0,-NewBusinessYear+1),0)</f>
        <v>0</v>
      </c>
      <c r="AU82" s="35">
        <f ca="1">IFERROR(Volume*IF(AU$5=0,0,1)*IF(NewBusinessYear=1,0.5,1)*OFFSET(IFRS17_CF!AU82,0,-NewBusinessYear+1),0)</f>
        <v>0</v>
      </c>
      <c r="AV82" s="35">
        <f ca="1">IFERROR(Volume*IF(AV$5=0,0,1)*IF(NewBusinessYear=1,0.5,1)*OFFSET(IFRS17_CF!AV82,0,-NewBusinessYear+1),0)</f>
        <v>0</v>
      </c>
      <c r="AW82" s="35">
        <f ca="1">IFERROR(Volume*IF(AW$5=0,0,1)*IF(NewBusinessYear=1,0.5,1)*OFFSET(IFRS17_CF!AW82,0,-NewBusinessYear+1),0)</f>
        <v>0</v>
      </c>
      <c r="AX82" s="35">
        <f ca="1">IFERROR(Volume*IF(AX$5=0,0,1)*IF(NewBusinessYear=1,0.5,1)*OFFSET(IFRS17_CF!AX82,0,-NewBusinessYear+1),0)</f>
        <v>0</v>
      </c>
      <c r="AY82" s="35">
        <f ca="1">IFERROR(Volume*IF(AY$5=0,0,1)*IF(NewBusinessYear=1,0.5,1)*OFFSET(IFRS17_CF!AY82,0,-NewBusinessYear+1),0)</f>
        <v>0</v>
      </c>
      <c r="AZ82" s="35">
        <f ca="1">IFERROR(Volume*IF(AZ$5=0,0,1)*IF(NewBusinessYear=1,0.5,1)*OFFSET(IFRS17_CF!AZ82,0,-NewBusinessYear+1),0)</f>
        <v>0</v>
      </c>
      <c r="BA82" s="35">
        <f ca="1">IFERROR(Volume*IF(BA$5=0,0,1)*IF(NewBusinessYear=1,0.5,1)*OFFSET(IFRS17_CF!BA82,0,-NewBusinessYear+1),0)</f>
        <v>0</v>
      </c>
      <c r="BB82" s="35">
        <f ca="1">IFERROR(Volume*IF(BB$5=0,0,1)*IF(NewBusinessYear=1,0.5,1)*OFFSET(IFRS17_CF!BB82,0,-NewBusinessYear+1),0)</f>
        <v>0</v>
      </c>
      <c r="BC82" s="35">
        <f ca="1">IFERROR(Volume*IF(BC$5=0,0,1)*IF(NewBusinessYear=1,0.5,1)*OFFSET(IFRS17_CF!BC82,0,-NewBusinessYear+1),0)</f>
        <v>0</v>
      </c>
      <c r="BD82" s="35">
        <f ca="1">IFERROR(Volume*IF(BD$5=0,0,1)*IF(NewBusinessYear=1,0.5,1)*OFFSET(IFRS17_CF!BD82,0,-NewBusinessYear+1),0)</f>
        <v>0</v>
      </c>
      <c r="BE82" s="35">
        <f ca="1">IFERROR(Volume*IF(BE$5=0,0,1)*IF(NewBusinessYear=1,0.5,1)*OFFSET(IFRS17_CF!BE82,0,-NewBusinessYear+1),0)</f>
        <v>0</v>
      </c>
      <c r="BF82" s="35">
        <f ca="1">IFERROR(Volume*IF(BF$5=0,0,1)*IF(NewBusinessYear=1,0.5,1)*OFFSET(IFRS17_CF!BF82,0,-NewBusinessYear+1),0)</f>
        <v>0</v>
      </c>
      <c r="BG82" s="35">
        <f ca="1">IFERROR(Volume*IF(BG$5=0,0,1)*IF(NewBusinessYear=1,0.5,1)*OFFSET(IFRS17_CF!BG82,0,-NewBusinessYear+1),0)</f>
        <v>0</v>
      </c>
      <c r="BH82" s="35">
        <f ca="1">IFERROR(Volume*IF(BH$5=0,0,1)*IF(NewBusinessYear=1,0.5,1)*OFFSET(IFRS17_CF!BH82,0,-NewBusinessYear+1),0)</f>
        <v>0</v>
      </c>
      <c r="BI82" s="35">
        <f ca="1">IFERROR(Volume*IF(BI$5=0,0,1)*IF(NewBusinessYear=1,0.5,1)*OFFSET(IFRS17_CF!BI82,0,-NewBusinessYear+1),0)</f>
        <v>0</v>
      </c>
      <c r="BJ82" s="35">
        <f ca="1">IFERROR(Volume*IF(BJ$5=0,0,1)*IF(NewBusinessYear=1,0.5,1)*OFFSET(IFRS17_CF!BJ82,0,-NewBusinessYear+1),0)</f>
        <v>0</v>
      </c>
      <c r="BK82" s="35">
        <f ca="1">IFERROR(Volume*IF(BK$5=0,0,1)*IF(NewBusinessYear=1,0.5,1)*OFFSET(IFRS17_CF!BK82,0,-NewBusinessYear+1),0)</f>
        <v>0</v>
      </c>
      <c r="BL82" s="35">
        <f ca="1">IFERROR(Volume*IF(BL$5=0,0,1)*IF(NewBusinessYear=1,0.5,1)*OFFSET(IFRS17_CF!BL82,0,-NewBusinessYear+1),0)</f>
        <v>0</v>
      </c>
      <c r="BM82" s="35">
        <f ca="1">IFERROR(Volume*IF(BM$5=0,0,1)*IF(NewBusinessYear=1,0.5,1)*OFFSET(IFRS17_CF!BM82,0,-NewBusinessYear+1),0)</f>
        <v>0</v>
      </c>
      <c r="BN82" s="35">
        <f ca="1">IFERROR(Volume*IF(BN$5=0,0,1)*IF(NewBusinessYear=1,0.5,1)*OFFSET(IFRS17_CF!BN82,0,-NewBusinessYear+1),0)</f>
        <v>0</v>
      </c>
      <c r="BO82" s="35">
        <f ca="1">IFERROR(Volume*IF(BO$5=0,0,1)*IF(NewBusinessYear=1,0.5,1)*OFFSET(IFRS17_CF!BO82,0,-NewBusinessYear+1),0)</f>
        <v>0</v>
      </c>
      <c r="BP82" s="35">
        <f ca="1">IFERROR(Volume*IF(BP$5=0,0,1)*IF(NewBusinessYear=1,0.5,1)*OFFSET(IFRS17_CF!BP82,0,-NewBusinessYear+1),0)</f>
        <v>0</v>
      </c>
      <c r="BQ82" s="35">
        <f ca="1">IFERROR(Volume*IF(BQ$5=0,0,1)*IF(NewBusinessYear=1,0.5,1)*OFFSET(IFRS17_CF!BQ82,0,-NewBusinessYear+1),0)</f>
        <v>0</v>
      </c>
      <c r="BR82" s="35">
        <f ca="1">IFERROR(Volume*IF(BR$5=0,0,1)*IF(NewBusinessYear=1,0.5,1)*OFFSET(IFRS17_CF!BR82,0,-NewBusinessYear+1),0)</f>
        <v>0</v>
      </c>
      <c r="BS82" s="35">
        <f ca="1">IFERROR(Volume*IF(BS$5=0,0,1)*IF(NewBusinessYear=1,0.5,1)*OFFSET(IFRS17_CF!BS82,0,-NewBusinessYear+1),0)</f>
        <v>0</v>
      </c>
      <c r="BT82" s="35">
        <f ca="1">IFERROR(Volume*IF(BT$5=0,0,1)*IF(NewBusinessYear=1,0.5,1)*OFFSET(IFRS17_CF!BT82,0,-NewBusinessYear+1),0)</f>
        <v>0</v>
      </c>
      <c r="BU82" s="35">
        <f ca="1">IFERROR(Volume*IF(BU$5=0,0,1)*IF(NewBusinessYear=1,0.5,1)*OFFSET(IFRS17_CF!BU82,0,-NewBusinessYear+1),0)</f>
        <v>0</v>
      </c>
      <c r="BV82" s="35">
        <f ca="1">IFERROR(Volume*IF(BV$5=0,0,1)*IF(NewBusinessYear=1,0.5,1)*OFFSET(IFRS17_CF!BV82,0,-NewBusinessYear+1),0)</f>
        <v>0</v>
      </c>
      <c r="BW82" s="35">
        <f ca="1">IFERROR(Volume*IF(BW$5=0,0,1)*IF(NewBusinessYear=1,0.5,1)*OFFSET(IFRS17_CF!BW82,0,-NewBusinessYear+1),0)</f>
        <v>0</v>
      </c>
      <c r="BX82" s="35">
        <f ca="1">IFERROR(Volume*IF(BX$5=0,0,1)*IF(NewBusinessYear=1,0.5,1)*OFFSET(IFRS17_CF!BX82,0,-NewBusinessYear+1),0)</f>
        <v>0</v>
      </c>
      <c r="BY82" s="35">
        <f ca="1">IFERROR(Volume*IF(BY$5=0,0,1)*IF(NewBusinessYear=1,0.5,1)*OFFSET(IFRS17_CF!BY82,0,-NewBusinessYear+1),0)</f>
        <v>0</v>
      </c>
      <c r="BZ82" s="35">
        <f ca="1">IFERROR(Volume*IF(BZ$5=0,0,1)*IF(NewBusinessYear=1,0.5,1)*OFFSET(IFRS17_CF!BZ82,0,-NewBusinessYear+1),0)</f>
        <v>0</v>
      </c>
      <c r="CA82" s="35">
        <f ca="1">IFERROR(Volume*IF(CA$5=0,0,1)*IF(NewBusinessYear=1,0.5,1)*OFFSET(IFRS17_CF!CA82,0,-NewBusinessYear+1),0)</f>
        <v>0</v>
      </c>
      <c r="CB82" s="35">
        <f ca="1">IFERROR(Volume*IF(CB$5=0,0,1)*IF(NewBusinessYear=1,0.5,1)*OFFSET(IFRS17_CF!CB82,0,-NewBusinessYear+1),0)</f>
        <v>0</v>
      </c>
      <c r="CC82" s="35">
        <f ca="1">IFERROR(Volume*IF(CC$5=0,0,1)*IF(NewBusinessYear=1,0.5,1)*OFFSET(IFRS17_CF!CC82,0,-NewBusinessYear+1),0)</f>
        <v>0</v>
      </c>
      <c r="CD82" s="35">
        <f ca="1">IFERROR(Volume*IF(CD$5=0,0,1)*IF(NewBusinessYear=1,0.5,1)*OFFSET(IFRS17_CF!CD82,0,-NewBusinessYear+1),0)</f>
        <v>0</v>
      </c>
      <c r="CE82" s="35">
        <f ca="1">IFERROR(Volume*IF(CE$5=0,0,1)*IF(NewBusinessYear=1,0.5,1)*OFFSET(IFRS17_CF!CE82,0,-NewBusinessYear+1),0)</f>
        <v>0</v>
      </c>
      <c r="CF82" s="35">
        <f ca="1">IFERROR(Volume*IF(CF$5=0,0,1)*IF(NewBusinessYear=1,0.5,1)*OFFSET(IFRS17_CF!CF82,0,-NewBusinessYear+1),0)</f>
        <v>0</v>
      </c>
      <c r="CG82" s="35">
        <f ca="1">IFERROR(Volume*IF(CG$5=0,0,1)*IF(NewBusinessYear=1,0.5,1)*OFFSET(IFRS17_CF!CG82,0,-NewBusinessYear+1),0)</f>
        <v>0</v>
      </c>
      <c r="CH82" s="35">
        <f ca="1">IFERROR(Volume*IF(CH$5=0,0,1)*IF(NewBusinessYear=1,0.5,1)*OFFSET(IFRS17_CF!CH82,0,-NewBusinessYear+1),0)</f>
        <v>0</v>
      </c>
      <c r="CI82" s="35">
        <f ca="1">IFERROR(Volume*IF(CI$5=0,0,1)*IF(NewBusinessYear=1,0.5,1)*OFFSET(IFRS17_CF!CI82,0,-NewBusinessYear+1),0)</f>
        <v>0</v>
      </c>
      <c r="CJ82" s="35">
        <f ca="1">IFERROR(Volume*IF(CJ$5=0,0,1)*IF(NewBusinessYear=1,0.5,1)*OFFSET(IFRS17_CF!CJ82,0,-NewBusinessYear+1),0)</f>
        <v>0</v>
      </c>
      <c r="CK82" s="35">
        <f ca="1">IFERROR(Volume*IF(CK$5=0,0,1)*IF(NewBusinessYear=1,0.5,1)*OFFSET(IFRS17_CF!CK82,0,-NewBusinessYear+1),0)</f>
        <v>0</v>
      </c>
      <c r="CL82" s="35">
        <f ca="1">IFERROR(Volume*IF(CL$5=0,0,1)*IF(NewBusinessYear=1,0.5,1)*OFFSET(IFRS17_CF!CL82,0,-NewBusinessYear+1),0)</f>
        <v>0</v>
      </c>
      <c r="CM82" s="35">
        <f ca="1">IFERROR(Volume*IF(CM$5=0,0,1)*IF(NewBusinessYear=1,0.5,1)*OFFSET(IFRS17_CF!CM82,0,-NewBusinessYear+1),0)</f>
        <v>0</v>
      </c>
      <c r="CN82" s="35">
        <f ca="1">IFERROR(Volume*IF(CN$5=0,0,1)*IF(NewBusinessYear=1,0.5,1)*OFFSET(IFRS17_CF!CN82,0,-NewBusinessYear+1),0)</f>
        <v>0</v>
      </c>
      <c r="CO82" s="35">
        <f ca="1">IFERROR(Volume*IF(CO$5=0,0,1)*IF(NewBusinessYear=1,0.5,1)*OFFSET(IFRS17_CF!CO82,0,-NewBusinessYear+1),0)</f>
        <v>0</v>
      </c>
      <c r="CP82" s="35">
        <f ca="1">IFERROR(Volume*IF(CP$5=0,0,1)*IF(NewBusinessYear=1,0.5,1)*OFFSET(IFRS17_CF!CP82,0,-NewBusinessYear+1),0)</f>
        <v>0</v>
      </c>
      <c r="CQ82" s="35">
        <f ca="1">IFERROR(Volume*IF(CQ$5=0,0,1)*IF(NewBusinessYear=1,0.5,1)*OFFSET(IFRS17_CF!CQ82,0,-NewBusinessYear+1),0)</f>
        <v>0</v>
      </c>
      <c r="CR82" s="35">
        <f ca="1">IFERROR(Volume*IF(CR$5=0,0,1)*IF(NewBusinessYear=1,0.5,1)*OFFSET(IFRS17_CF!CR82,0,-NewBusinessYear+1),0)</f>
        <v>0</v>
      </c>
      <c r="CS82" s="35">
        <f ca="1">IFERROR(Volume*IF(CS$5=0,0,1)*IF(NewBusinessYear=1,0.5,1)*OFFSET(IFRS17_CF!CS82,0,-NewBusinessYear+1),0)</f>
        <v>0</v>
      </c>
      <c r="CT82" s="35">
        <f ca="1">IFERROR(Volume*IF(CT$5=0,0,1)*IF(NewBusinessYear=1,0.5,1)*OFFSET(IFRS17_CF!CT82,0,-NewBusinessYear+1),0)</f>
        <v>0</v>
      </c>
      <c r="CU82" s="35">
        <f ca="1">IFERROR(Volume*IF(CU$5=0,0,1)*IF(NewBusinessYear=1,0.5,1)*OFFSET(IFRS17_CF!CU82,0,-NewBusinessYear+1),0)</f>
        <v>0</v>
      </c>
      <c r="CV82" s="35">
        <f ca="1">IFERROR(Volume*IF(CV$5=0,0,1)*IF(NewBusinessYear=1,0.5,1)*OFFSET(IFRS17_CF!CV82,0,-NewBusinessYear+1),0)</f>
        <v>0</v>
      </c>
      <c r="CW82" s="35">
        <f ca="1">IFERROR(Volume*IF(CW$5=0,0,1)*IF(NewBusinessYear=1,0.5,1)*OFFSET(IFRS17_CF!CW82,0,-NewBusinessYear+1),0)</f>
        <v>0</v>
      </c>
      <c r="CX82" s="35">
        <f ca="1">IFERROR(Volume*IF(CX$5=0,0,1)*IF(NewBusinessYear=1,0.5,1)*OFFSET(IFRS17_CF!CX82,0,-NewBusinessYear+1),0)</f>
        <v>0</v>
      </c>
      <c r="CY82" s="35">
        <f ca="1">IFERROR(Volume*IF(CY$5=0,0,1)*IF(NewBusinessYear=1,0.5,1)*OFFSET(IFRS17_CF!CY82,0,-NewBusinessYear+1),0)</f>
        <v>0</v>
      </c>
      <c r="CZ82" s="35">
        <f ca="1">IFERROR(Volume*IF(CZ$5=0,0,1)*IF(NewBusinessYear=1,0.5,1)*OFFSET(IFRS17_CF!CZ82,0,-NewBusinessYear+1),0)</f>
        <v>0</v>
      </c>
      <c r="DA82" s="35">
        <f ca="1">IFERROR(Volume*IF(DA$5=0,0,1)*IF(NewBusinessYear=1,0.5,1)*OFFSET(IFRS17_CF!DA82,0,-NewBusinessYear+1),0)</f>
        <v>0</v>
      </c>
      <c r="DB82" s="35">
        <f ca="1">IFERROR(Volume*IF(DB$5=0,0,1)*IF(NewBusinessYear=1,0.5,1)*OFFSET(IFRS17_CF!DB82,0,-NewBusinessYear+1),0)</f>
        <v>0</v>
      </c>
      <c r="DC82" s="35">
        <f ca="1">IFERROR(Volume*IF(DC$5=0,0,1)*IF(NewBusinessYear=1,0.5,1)*OFFSET(IFRS17_CF!DC82,0,-NewBusinessYear+1),0)</f>
        <v>0</v>
      </c>
      <c r="DD82" s="35">
        <f ca="1">IFERROR(Volume*IF(DD$5=0,0,1)*IF(NewBusinessYear=1,0.5,1)*OFFSET(IFRS17_CF!DD82,0,-NewBusinessYear+1),0)</f>
        <v>0</v>
      </c>
      <c r="DE82" s="35">
        <f ca="1">IFERROR(Volume*IF(DE$5=0,0,1)*IF(NewBusinessYear=1,0.5,1)*OFFSET(IFRS17_CF!DE82,0,-NewBusinessYear+1),0)</f>
        <v>0</v>
      </c>
      <c r="DF82" s="35">
        <f ca="1">IFERROR(Volume*IF(DF$5=0,0,1)*IF(NewBusinessYear=1,0.5,1)*OFFSET(IFRS17_CF!DF82,0,-NewBusinessYear+1),0)</f>
        <v>0</v>
      </c>
      <c r="DG82" s="35">
        <f ca="1">IFERROR(Volume*IF(DG$5=0,0,1)*IF(NewBusinessYear=1,0.5,1)*OFFSET(IFRS17_CF!DG82,0,-NewBusinessYear+1),0)</f>
        <v>0</v>
      </c>
      <c r="DH82" s="35">
        <f ca="1">IFERROR(Volume*IF(DH$5=0,0,1)*IF(NewBusinessYear=1,0.5,1)*OFFSET(IFRS17_CF!DH82,0,-NewBusinessYear+1),0)</f>
        <v>0</v>
      </c>
      <c r="DI82" s="35">
        <f ca="1">IFERROR(Volume*IF(DI$5=0,0,1)*IF(NewBusinessYear=1,0.5,1)*OFFSET(IFRS17_CF!DI82,0,-NewBusinessYear+1),0)</f>
        <v>0</v>
      </c>
      <c r="DJ82" s="35">
        <f ca="1">IFERROR(Volume*IF(DJ$5=0,0,1)*IF(NewBusinessYear=1,0.5,1)*OFFSET(IFRS17_CF!DJ82,0,-NewBusinessYear+1),0)</f>
        <v>0</v>
      </c>
      <c r="DK82" s="35">
        <f ca="1">IFERROR(Volume*IF(DK$5=0,0,1)*IF(NewBusinessYear=1,0.5,1)*OFFSET(IFRS17_CF!DK82,0,-NewBusinessYear+1),0)</f>
        <v>0</v>
      </c>
      <c r="DL82" s="35">
        <f ca="1">IFERROR(Volume*IF(DL$5=0,0,1)*IF(NewBusinessYear=1,0.5,1)*OFFSET(IFRS17_CF!DL82,0,-NewBusinessYear+1),0)</f>
        <v>0</v>
      </c>
      <c r="DM82" s="35">
        <f ca="1">IFERROR(Volume*IF(DM$5=0,0,1)*IF(NewBusinessYear=1,0.5,1)*OFFSET(IFRS17_CF!DM82,0,-NewBusinessYear+1),0)</f>
        <v>0</v>
      </c>
      <c r="DN82" s="35">
        <f ca="1">IFERROR(Volume*IF(DN$5=0,0,1)*IF(NewBusinessYear=1,0.5,1)*OFFSET(IFRS17_CF!DN82,0,-NewBusinessYear+1),0)</f>
        <v>0</v>
      </c>
      <c r="DO82" s="35">
        <f ca="1">IFERROR(Volume*IF(DO$5=0,0,1)*IF(NewBusinessYear=1,0.5,1)*OFFSET(IFRS17_CF!DO82,0,-NewBusinessYear+1),0)</f>
        <v>0</v>
      </c>
      <c r="DP82" s="35">
        <f ca="1">IFERROR(Volume*IF(DP$5=0,0,1)*IF(NewBusinessYear=1,0.5,1)*OFFSET(IFRS17_CF!DP82,0,-NewBusinessYear+1),0)</f>
        <v>0</v>
      </c>
      <c r="DQ82" s="35">
        <f ca="1">IFERROR(Volume*IF(DQ$5=0,0,1)*IF(NewBusinessYear=1,0.5,1)*OFFSET(IFRS17_CF!DQ82,0,-NewBusinessYear+1),0)</f>
        <v>0</v>
      </c>
      <c r="DR82" s="35">
        <f ca="1">IFERROR(Volume*IF(DR$5=0,0,1)*IF(NewBusinessYear=1,0.5,1)*OFFSET(IFRS17_CF!DR82,0,-NewBusinessYear+1),0)</f>
        <v>0</v>
      </c>
      <c r="DS82" s="35">
        <f ca="1">IFERROR(Volume*IF(DS$5=0,0,1)*IF(NewBusinessYear=1,0.5,1)*OFFSET(IFRS17_CF!DS82,0,-NewBusinessYear+1),0)</f>
        <v>0</v>
      </c>
      <c r="DT82" s="35">
        <f ca="1">IFERROR(Volume*IF(DT$5=0,0,1)*IF(NewBusinessYear=1,0.5,1)*OFFSET(IFRS17_CF!DT82,0,-NewBusinessYear+1),0)</f>
        <v>0</v>
      </c>
      <c r="DU82" s="35">
        <f ca="1">IFERROR(Volume*IF(DU$5=0,0,1)*IF(NewBusinessYear=1,0.5,1)*OFFSET(IFRS17_CF!DU82,0,-NewBusinessYear+1),0)</f>
        <v>0</v>
      </c>
      <c r="DV82" s="35">
        <f ca="1">IFERROR(Volume*IF(DV$5=0,0,1)*IF(NewBusinessYear=1,0.5,1)*OFFSET(IFRS17_CF!DV82,0,-NewBusinessYear+1),0)</f>
        <v>0</v>
      </c>
      <c r="DW82" s="35">
        <f ca="1">IFERROR(Volume*IF(DW$5=0,0,1)*IF(NewBusinessYear=1,0.5,1)*OFFSET(IFRS17_CF!DW82,0,-NewBusinessYear+1),0)</f>
        <v>0</v>
      </c>
      <c r="DX82" s="35">
        <f ca="1">IFERROR(Volume*IF(DX$5=0,0,1)*IF(NewBusinessYear=1,0.5,1)*OFFSET(IFRS17_CF!DX82,0,-NewBusinessYear+1),0)</f>
        <v>0</v>
      </c>
      <c r="DY82" s="35">
        <f ca="1">IFERROR(Volume*IF(DY$5=0,0,1)*IF(NewBusinessYear=1,0.5,1)*OFFSET(IFRS17_CF!DY82,0,-NewBusinessYear+1),0)</f>
        <v>0</v>
      </c>
      <c r="DZ82" s="35">
        <f ca="1">IFERROR(Volume*IF(DZ$5=0,0,1)*IF(NewBusinessYear=1,0.5,1)*OFFSET(IFRS17_CF!DZ82,0,-NewBusinessYear+1),0)</f>
        <v>0</v>
      </c>
      <c r="EA82" s="35">
        <f ca="1">IFERROR(Volume*IF(EA$5=0,0,1)*IF(NewBusinessYear=1,0.5,1)*OFFSET(IFRS17_CF!EA82,0,-NewBusinessYear+1),0)</f>
        <v>0</v>
      </c>
      <c r="EB82" s="35">
        <f ca="1">IFERROR(Volume*IF(EB$5=0,0,1)*IF(NewBusinessYear=1,0.5,1)*OFFSET(IFRS17_CF!EB82,0,-NewBusinessYear+1),0)</f>
        <v>0</v>
      </c>
      <c r="EC82" s="35">
        <f ca="1">IFERROR(Volume*IF(EC$5=0,0,1)*IF(NewBusinessYear=1,0.5,1)*OFFSET(IFRS17_CF!EC82,0,-NewBusinessYear+1),0)</f>
        <v>0</v>
      </c>
      <c r="ED82" s="35">
        <f ca="1">IFERROR(Volume*IF(ED$5=0,0,1)*IF(NewBusinessYear=1,0.5,1)*OFFSET(IFRS17_CF!ED82,0,-NewBusinessYear+1),0)</f>
        <v>0</v>
      </c>
      <c r="EE82" s="35">
        <f ca="1">IFERROR(Volume*IF(EE$5=0,0,1)*IF(NewBusinessYear=1,0.5,1)*OFFSET(IFRS17_CF!EE82,0,-NewBusinessYear+1),0)</f>
        <v>0</v>
      </c>
      <c r="EF82" s="35">
        <f ca="1">IFERROR(Volume*IF(EF$5=0,0,1)*IF(NewBusinessYear=1,0.5,1)*OFFSET(IFRS17_CF!EF82,0,-NewBusinessYear+1),0)</f>
        <v>0</v>
      </c>
      <c r="EG82" s="35">
        <f ca="1">IFERROR(Volume*IF(EG$5=0,0,1)*IF(NewBusinessYear=1,0.5,1)*OFFSET(IFRS17_CF!EG82,0,-NewBusinessYear+1),0)</f>
        <v>0</v>
      </c>
      <c r="EH82" s="35">
        <f ca="1">IFERROR(Volume*IF(EH$5=0,0,1)*IF(NewBusinessYear=1,0.5,1)*OFFSET(IFRS17_CF!EH82,0,-NewBusinessYear+1),0)</f>
        <v>0</v>
      </c>
      <c r="EI82" s="35">
        <f ca="1">IFERROR(Volume*IF(EI$5=0,0,1)*IF(NewBusinessYear=1,0.5,1)*OFFSET(IFRS17_CF!EI82,0,-NewBusinessYear+1),0)</f>
        <v>0</v>
      </c>
      <c r="EJ82" s="35">
        <f ca="1">IFERROR(Volume*IF(EJ$5=0,0,1)*IF(NewBusinessYear=1,0.5,1)*OFFSET(IFRS17_CF!EJ82,0,-NewBusinessYear+1),0)</f>
        <v>0</v>
      </c>
      <c r="EK82" s="35">
        <f ca="1">IFERROR(Volume*IF(EK$5=0,0,1)*IF(NewBusinessYear=1,0.5,1)*OFFSET(IFRS17_CF!EK82,0,-NewBusinessYear+1),0)</f>
        <v>0</v>
      </c>
      <c r="EL82" s="35">
        <f ca="1">IFERROR(Volume*IF(EL$5=0,0,1)*IF(NewBusinessYear=1,0.5,1)*OFFSET(IFRS17_CF!EL82,0,-NewBusinessYear+1),0)</f>
        <v>0</v>
      </c>
      <c r="EM82" s="35">
        <f ca="1">IFERROR(Volume*IF(EM$5=0,0,1)*IF(NewBusinessYear=1,0.5,1)*OFFSET(IFRS17_CF!EM82,0,-NewBusinessYear+1),0)</f>
        <v>0</v>
      </c>
      <c r="EN82" s="35">
        <f ca="1">IFERROR(Volume*IF(EN$5=0,0,1)*IF(NewBusinessYear=1,0.5,1)*OFFSET(IFRS17_CF!EN82,0,-NewBusinessYear+1),0)</f>
        <v>0</v>
      </c>
      <c r="EO82" s="35">
        <f ca="1">IFERROR(Volume*IF(EO$5=0,0,1)*IF(NewBusinessYear=1,0.5,1)*OFFSET(IFRS17_CF!EO82,0,-NewBusinessYear+1),0)</f>
        <v>0</v>
      </c>
      <c r="EP82" s="35">
        <f ca="1">IFERROR(Volume*IF(EP$5=0,0,1)*IF(NewBusinessYear=1,0.5,1)*OFFSET(IFRS17_CF!EP82,0,-NewBusinessYear+1),0)</f>
        <v>0</v>
      </c>
      <c r="EQ82" s="35">
        <f ca="1">IFERROR(Volume*IF(EQ$5=0,0,1)*IF(NewBusinessYear=1,0.5,1)*OFFSET(IFRS17_CF!EQ82,0,-NewBusinessYear+1),0)</f>
        <v>0</v>
      </c>
      <c r="ER82" s="35">
        <f ca="1">IFERROR(Volume*IF(ER$5=0,0,1)*IF(NewBusinessYear=1,0.5,1)*OFFSET(IFRS17_CF!ER82,0,-NewBusinessYear+1),0)</f>
        <v>0</v>
      </c>
      <c r="ES82" s="35">
        <f ca="1">IFERROR(Volume*IF(ES$5=0,0,1)*IF(NewBusinessYear=1,0.5,1)*OFFSET(IFRS17_CF!ES82,0,-NewBusinessYear+1),0)</f>
        <v>0</v>
      </c>
      <c r="ET82" s="35">
        <f ca="1">IFERROR(Volume*IF(ET$5=0,0,1)*IF(NewBusinessYear=1,0.5,1)*OFFSET(IFRS17_CF!ET82,0,-NewBusinessYear+1),0)</f>
        <v>0</v>
      </c>
      <c r="EU82" s="35">
        <f ca="1">IFERROR(Volume*IF(EU$5=0,0,1)*IF(NewBusinessYear=1,0.5,1)*OFFSET(IFRS17_CF!EU82,0,-NewBusinessYear+1),0)</f>
        <v>0</v>
      </c>
      <c r="EV82" s="35">
        <f ca="1">IFERROR(Volume*IF(EV$5=0,0,1)*IF(NewBusinessYear=1,0.5,1)*OFFSET(IFRS17_CF!EV82,0,-NewBusinessYear+1),0)</f>
        <v>0</v>
      </c>
      <c r="EW82" s="35">
        <f ca="1">IFERROR(Volume*IF(EW$5=0,0,1)*IF(NewBusinessYear=1,0.5,1)*OFFSET(IFRS17_CF!EW82,0,-NewBusinessYear+1),0)</f>
        <v>0</v>
      </c>
      <c r="EX82" s="35">
        <f ca="1">IFERROR(Volume*IF(EX$5=0,0,1)*IF(NewBusinessYear=1,0.5,1)*OFFSET(IFRS17_CF!EX82,0,-NewBusinessYear+1),0)</f>
        <v>0</v>
      </c>
      <c r="EY82" s="35">
        <f ca="1">IFERROR(Volume*IF(EY$5=0,0,1)*IF(NewBusinessYear=1,0.5,1)*OFFSET(IFRS17_CF!EY82,0,-NewBusinessYear+1),0)</f>
        <v>0</v>
      </c>
      <c r="EZ82" s="35">
        <f ca="1">IFERROR(Volume*IF(EZ$5=0,0,1)*IF(NewBusinessYear=1,0.5,1)*OFFSET(IFRS17_CF!EZ82,0,-NewBusinessYear+1),0)</f>
        <v>0</v>
      </c>
      <c r="FA82" s="35">
        <f ca="1">IFERROR(Volume*IF(FA$5=0,0,1)*IF(NewBusinessYear=1,0.5,1)*OFFSET(IFRS17_CF!FA82,0,-NewBusinessYear+1),0)</f>
        <v>0</v>
      </c>
      <c r="FB82" s="35">
        <f ca="1">IFERROR(Volume*IF(FB$5=0,0,1)*IF(NewBusinessYear=1,0.5,1)*OFFSET(IFRS17_CF!FB82,0,-NewBusinessYear+1),0)</f>
        <v>0</v>
      </c>
      <c r="FC82" s="35">
        <f ca="1">IFERROR(Volume*IF(FC$5=0,0,1)*IF(NewBusinessYear=1,0.5,1)*OFFSET(IFRS17_CF!FC82,0,-NewBusinessYear+1),0)</f>
        <v>0</v>
      </c>
      <c r="FD82" s="35">
        <f ca="1">IFERROR(Volume*IF(FD$5=0,0,1)*IF(NewBusinessYear=1,0.5,1)*OFFSET(IFRS17_CF!FD82,0,-NewBusinessYear+1),0)</f>
        <v>0</v>
      </c>
      <c r="FE82" s="35">
        <f ca="1">IFERROR(Volume*IF(FE$5=0,0,1)*IF(NewBusinessYear=1,0.5,1)*OFFSET(IFRS17_CF!FE82,0,-NewBusinessYear+1),0)</f>
        <v>0</v>
      </c>
      <c r="FF82" s="35">
        <f ca="1">IFERROR(Volume*IF(FF$5=0,0,1)*IF(NewBusinessYear=1,0.5,1)*OFFSET(IFRS17_CF!FF82,0,-NewBusinessYear+1),0)</f>
        <v>0</v>
      </c>
      <c r="FG82" s="35">
        <f ca="1">IFERROR(Volume*IF(FG$5=0,0,1)*IF(NewBusinessYear=1,0.5,1)*OFFSET(IFRS17_CF!FG82,0,-NewBusinessYear+1),0)</f>
        <v>0</v>
      </c>
      <c r="FH82" s="35">
        <f ca="1">IFERROR(Volume*IF(FH$5=0,0,1)*IF(NewBusinessYear=1,0.5,1)*OFFSET(IFRS17_CF!FH82,0,-NewBusinessYear+1),0)</f>
        <v>0</v>
      </c>
      <c r="FI82" s="35">
        <f ca="1">IFERROR(Volume*IF(FI$5=0,0,1)*IF(NewBusinessYear=1,0.5,1)*OFFSET(IFRS17_CF!FI82,0,-NewBusinessYear+1),0)</f>
        <v>0</v>
      </c>
      <c r="FJ82" s="35">
        <f ca="1">IFERROR(Volume*IF(FJ$5=0,0,1)*IF(NewBusinessYear=1,0.5,1)*OFFSET(IFRS17_CF!FJ82,0,-NewBusinessYear+1),0)</f>
        <v>0</v>
      </c>
      <c r="FK82" s="35">
        <f ca="1">IFERROR(Volume*IF(FK$5=0,0,1)*IF(NewBusinessYear=1,0.5,1)*OFFSET(IFRS17_CF!FK82,0,-NewBusinessYear+1),0)</f>
        <v>0</v>
      </c>
      <c r="FL82" s="35">
        <f ca="1">IFERROR(Volume*IF(FL$5=0,0,1)*IF(NewBusinessYear=1,0.5,1)*OFFSET(IFRS17_CF!FL82,0,-NewBusinessYear+1),0)</f>
        <v>0</v>
      </c>
      <c r="FM82" s="35">
        <f ca="1">IFERROR(Volume*IF(FM$5=0,0,1)*IF(NewBusinessYear=1,0.5,1)*OFFSET(IFRS17_CF!FM82,0,-NewBusinessYear+1),0)</f>
        <v>0</v>
      </c>
      <c r="FN82" s="35">
        <f ca="1">IFERROR(Volume*IF(FN$5=0,0,1)*IF(NewBusinessYear=1,0.5,1)*OFFSET(IFRS17_CF!FN82,0,-NewBusinessYear+1),0)</f>
        <v>0</v>
      </c>
      <c r="FO82" s="35">
        <f ca="1">IFERROR(Volume*IF(FO$5=0,0,1)*IF(NewBusinessYear=1,0.5,1)*OFFSET(IFRS17_CF!FO82,0,-NewBusinessYear+1),0)</f>
        <v>0</v>
      </c>
      <c r="FP82" s="35">
        <f ca="1">IFERROR(Volume*IF(FP$5=0,0,1)*IF(NewBusinessYear=1,0.5,1)*OFFSET(IFRS17_CF!FP82,0,-NewBusinessYear+1),0)</f>
        <v>0</v>
      </c>
      <c r="FQ82" s="35">
        <f ca="1">IFERROR(Volume*IF(FQ$5=0,0,1)*IF(NewBusinessYear=1,0.5,1)*OFFSET(IFRS17_CF!FQ82,0,-NewBusinessYear+1),0)</f>
        <v>0</v>
      </c>
      <c r="FR82" s="35">
        <f ca="1">IFERROR(Volume*IF(FR$5=0,0,1)*IF(NewBusinessYear=1,0.5,1)*OFFSET(IFRS17_CF!FR82,0,-NewBusinessYear+1),0)</f>
        <v>0</v>
      </c>
      <c r="FS82" s="35">
        <f ca="1">IFERROR(Volume*IF(FS$5=0,0,1)*IF(NewBusinessYear=1,0.5,1)*OFFSET(IFRS17_CF!FS82,0,-NewBusinessYear+1),0)</f>
        <v>0</v>
      </c>
      <c r="FT82" s="35">
        <f ca="1">IFERROR(Volume*IF(FT$5=0,0,1)*IF(NewBusinessYear=1,0.5,1)*OFFSET(IFRS17_CF!FT82,0,-NewBusinessYear+1),0)</f>
        <v>0</v>
      </c>
      <c r="FU82" s="35">
        <f ca="1">IFERROR(Volume*IF(FU$5=0,0,1)*IF(NewBusinessYear=1,0.5,1)*OFFSET(IFRS17_CF!FU82,0,-NewBusinessYear+1),0)</f>
        <v>0</v>
      </c>
      <c r="FV82" s="35">
        <f ca="1">IFERROR(Volume*IF(FV$5=0,0,1)*IF(NewBusinessYear=1,0.5,1)*OFFSET(IFRS17_CF!FV82,0,-NewBusinessYear+1),0)</f>
        <v>0</v>
      </c>
      <c r="FW82" s="35">
        <f ca="1">IFERROR(Volume*IF(FW$5=0,0,1)*IF(NewBusinessYear=1,0.5,1)*OFFSET(IFRS17_CF!FW82,0,-NewBusinessYear+1),0)</f>
        <v>0</v>
      </c>
      <c r="FX82" s="35">
        <f ca="1">IFERROR(Volume*IF(FX$5=0,0,1)*IF(NewBusinessYear=1,0.5,1)*OFFSET(IFRS17_CF!FX82,0,-NewBusinessYear+1),0)</f>
        <v>0</v>
      </c>
      <c r="FY82" s="35">
        <f ca="1">IFERROR(Volume*IF(FY$5=0,0,1)*IF(NewBusinessYear=1,0.5,1)*OFFSET(IFRS17_CF!FY82,0,-NewBusinessYear+1),0)</f>
        <v>0</v>
      </c>
      <c r="FZ82" s="35">
        <f ca="1">IFERROR(Volume*IF(FZ$5=0,0,1)*IF(NewBusinessYear=1,0.5,1)*OFFSET(IFRS17_CF!FZ82,0,-NewBusinessYear+1),0)</f>
        <v>0</v>
      </c>
      <c r="GA82" s="35">
        <f ca="1">IFERROR(Volume*IF(GA$5=0,0,1)*IF(NewBusinessYear=1,0.5,1)*OFFSET(IFRS17_CF!GA82,0,-NewBusinessYear+1),0)</f>
        <v>0</v>
      </c>
      <c r="GB82" s="35">
        <f ca="1">IFERROR(Volume*IF(GB$5=0,0,1)*IF(NewBusinessYear=1,0.5,1)*OFFSET(IFRS17_CF!GB82,0,-NewBusinessYear+1),0)</f>
        <v>0</v>
      </c>
      <c r="GC82" s="35">
        <f ca="1">IFERROR(Volume*IF(GC$5=0,0,1)*IF(NewBusinessYear=1,0.5,1)*OFFSET(IFRS17_CF!GC82,0,-NewBusinessYear+1),0)</f>
        <v>0</v>
      </c>
      <c r="GD82" s="35">
        <f ca="1">IFERROR(Volume*IF(GD$5=0,0,1)*IF(NewBusinessYear=1,0.5,1)*OFFSET(IFRS17_CF!GD82,0,-NewBusinessYear+1),0)</f>
        <v>0</v>
      </c>
      <c r="GE82" s="35">
        <f ca="1">IFERROR(Volume*IF(GE$5=0,0,1)*IF(NewBusinessYear=1,0.5,1)*OFFSET(IFRS17_CF!GE82,0,-NewBusinessYear+1),0)</f>
        <v>0</v>
      </c>
      <c r="GF82" s="35">
        <f ca="1">IFERROR(Volume*IF(GF$5=0,0,1)*IF(NewBusinessYear=1,0.5,1)*OFFSET(IFRS17_CF!GF82,0,-NewBusinessYear+1),0)</f>
        <v>0</v>
      </c>
      <c r="GG82" s="35">
        <f ca="1">IFERROR(Volume*IF(GG$5=0,0,1)*IF(NewBusinessYear=1,0.5,1)*OFFSET(IFRS17_CF!GG82,0,-NewBusinessYear+1),0)</f>
        <v>0</v>
      </c>
      <c r="GH82" s="35">
        <f ca="1">IFERROR(Volume*IF(GH$5=0,0,1)*IF(NewBusinessYear=1,0.5,1)*OFFSET(IFRS17_CF!GH82,0,-NewBusinessYear+1),0)</f>
        <v>0</v>
      </c>
      <c r="GI82" s="35">
        <f ca="1">IFERROR(Volume*IF(GI$5=0,0,1)*IF(NewBusinessYear=1,0.5,1)*OFFSET(IFRS17_CF!GI82,0,-NewBusinessYear+1),0)</f>
        <v>0</v>
      </c>
      <c r="GJ82" s="35">
        <f ca="1">IFERROR(Volume*IF(GJ$5=0,0,1)*IF(NewBusinessYear=1,0.5,1)*OFFSET(IFRS17_CF!GJ82,0,-NewBusinessYear+1),0)</f>
        <v>0</v>
      </c>
    </row>
    <row r="83" spans="3:192" x14ac:dyDescent="0.3">
      <c r="C83" s="32" t="s">
        <v>467</v>
      </c>
      <c r="D83" s="41"/>
      <c r="E83" s="69"/>
      <c r="F83" s="41">
        <f ca="1">IFERROR(Volume*IF(F$5=0,0,1)*IF(NewBusinessYear=1,0.5,1)*OFFSET(IFRS17_CF!F83,0,-NewBusinessYear+1),0)</f>
        <v>0</v>
      </c>
      <c r="G83" s="41">
        <f ca="1">IFERROR(Volume*IF(G$5=0,0,1)*IF(NewBusinessYear=1,0.5,1)*OFFSET(IFRS17_CF!G83,0,-NewBusinessYear+1),0)</f>
        <v>0</v>
      </c>
      <c r="H83" s="41">
        <f ca="1">IFERROR(Volume*IF(H$5=0,0,1)*IF(NewBusinessYear=1,0.5,1)*OFFSET(IFRS17_CF!H83,0,-NewBusinessYear+1),0)</f>
        <v>0</v>
      </c>
      <c r="I83" s="41">
        <f ca="1">IFERROR(Volume*IF(I$5=0,0,1)*IF(NewBusinessYear=1,0.5,1)*OFFSET(IFRS17_CF!I83,0,-NewBusinessYear+1),0)</f>
        <v>0</v>
      </c>
      <c r="J83" s="41">
        <f ca="1">IFERROR(Volume*IF(J$5=0,0,1)*IF(NewBusinessYear=1,0.5,1)*OFFSET(IFRS17_CF!J83,0,-NewBusinessYear+1),0)</f>
        <v>0</v>
      </c>
      <c r="K83" s="41">
        <f ca="1">IFERROR(Volume*IF(K$5=0,0,1)*IF(NewBusinessYear=1,0.5,1)*OFFSET(IFRS17_CF!K83,0,-NewBusinessYear+1),0)</f>
        <v>0</v>
      </c>
      <c r="L83" s="41">
        <f ca="1">IFERROR(Volume*IF(L$5=0,0,1)*IF(NewBusinessYear=1,0.5,1)*OFFSET(IFRS17_CF!L83,0,-NewBusinessYear+1),0)</f>
        <v>0</v>
      </c>
      <c r="M83" s="41">
        <f ca="1">IFERROR(Volume*IF(M$5=0,0,1)*IF(NewBusinessYear=1,0.5,1)*OFFSET(IFRS17_CF!M83,0,-NewBusinessYear+1),0)</f>
        <v>0</v>
      </c>
      <c r="N83" s="41">
        <f ca="1">IFERROR(Volume*IF(N$5=0,0,1)*IF(NewBusinessYear=1,0.5,1)*OFFSET(IFRS17_CF!N83,0,-NewBusinessYear+1),0)</f>
        <v>0</v>
      </c>
      <c r="O83" s="41">
        <f ca="1">IFERROR(Volume*IF(O$5=0,0,1)*IF(NewBusinessYear=1,0.5,1)*OFFSET(IFRS17_CF!O83,0,-NewBusinessYear+1),0)</f>
        <v>633214.46113921329</v>
      </c>
      <c r="P83" s="41">
        <f ca="1">IFERROR(Volume*IF(P$5=0,0,1)*IF(NewBusinessYear=1,0.5,1)*OFFSET(IFRS17_CF!P83,0,-NewBusinessYear+1),0)</f>
        <v>552491.34977988794</v>
      </c>
      <c r="Q83" s="41">
        <f ca="1">IFERROR(Volume*IF(Q$5=0,0,1)*IF(NewBusinessYear=1,0.5,1)*OFFSET(IFRS17_CF!Q83,0,-NewBusinessYear+1),0)</f>
        <v>483950.9007054047</v>
      </c>
      <c r="R83" s="41">
        <f ca="1">IFERROR(Volume*IF(R$5=0,0,1)*IF(NewBusinessYear=1,0.5,1)*OFFSET(IFRS17_CF!R83,0,-NewBusinessYear+1),0)</f>
        <v>419311.90412187565</v>
      </c>
      <c r="S83" s="41">
        <f ca="1">IFERROR(Volume*IF(S$5=0,0,1)*IF(NewBusinessYear=1,0.5,1)*OFFSET(IFRS17_CF!S83,0,-NewBusinessYear+1),0)</f>
        <v>360807.32050602947</v>
      </c>
      <c r="T83" s="41">
        <f ca="1">IFERROR(Volume*IF(T$5=0,0,1)*IF(NewBusinessYear=1,0.5,1)*OFFSET(IFRS17_CF!T83,0,-NewBusinessYear+1),0)</f>
        <v>308438.12109964201</v>
      </c>
      <c r="U83" s="41">
        <f ca="1">IFERROR(Volume*IF(U$5=0,0,1)*IF(NewBusinessYear=1,0.5,1)*OFFSET(IFRS17_CF!U83,0,-NewBusinessYear+1),0)</f>
        <v>261733.06894324595</v>
      </c>
      <c r="V83" s="41">
        <f ca="1">IFERROR(Volume*IF(V$5=0,0,1)*IF(NewBusinessYear=1,0.5,1)*OFFSET(IFRS17_CF!V83,0,-NewBusinessYear+1),0)</f>
        <v>220293.43622966687</v>
      </c>
      <c r="W83" s="41">
        <f ca="1">IFERROR(Volume*IF(W$5=0,0,1)*IF(NewBusinessYear=1,0.5,1)*OFFSET(IFRS17_CF!W83,0,-NewBusinessYear+1),0)</f>
        <v>183690.41178479436</v>
      </c>
      <c r="X83" s="41">
        <f ca="1">IFERROR(Volume*IF(X$5=0,0,1)*IF(NewBusinessYear=1,0.5,1)*OFFSET(IFRS17_CF!X83,0,-NewBusinessYear+1),0)</f>
        <v>151504.07109986409</v>
      </c>
      <c r="Y83" s="41">
        <f ca="1">IFERROR(Volume*IF(Y$5=0,0,1)*IF(NewBusinessYear=1,0.5,1)*OFFSET(IFRS17_CF!Y83,0,-NewBusinessYear+1),0)</f>
        <v>123335.93728797922</v>
      </c>
      <c r="Z83" s="41">
        <f ca="1">IFERROR(Volume*IF(Z$5=0,0,1)*IF(NewBusinessYear=1,0.5,1)*OFFSET(IFRS17_CF!Z83,0,-NewBusinessYear+1),0)</f>
        <v>98811.845286114592</v>
      </c>
      <c r="AA83" s="41">
        <f ca="1">IFERROR(Volume*IF(AA$5=0,0,1)*IF(NewBusinessYear=1,0.5,1)*OFFSET(IFRS17_CF!AA83,0,-NewBusinessYear+1),0)</f>
        <v>77746.393096048807</v>
      </c>
      <c r="AB83" s="41">
        <f ca="1">IFERROR(Volume*IF(AB$5=0,0,1)*IF(NewBusinessYear=1,0.5,1)*OFFSET(IFRS17_CF!AB83,0,-NewBusinessYear+1),0)</f>
        <v>59932.107593510169</v>
      </c>
      <c r="AC83" s="41">
        <f ca="1">IFERROR(Volume*IF(AC$5=0,0,1)*IF(NewBusinessYear=1,0.5,1)*OFFSET(IFRS17_CF!AC83,0,-NewBusinessYear+1),0)</f>
        <v>45137.408962792098</v>
      </c>
      <c r="AD83" s="41">
        <f ca="1">IFERROR(Volume*IF(AD$5=0,0,1)*IF(NewBusinessYear=1,0.5,1)*OFFSET(IFRS17_CF!AD83,0,-NewBusinessYear+1),0)</f>
        <v>33106.060918319461</v>
      </c>
      <c r="AE83" s="41">
        <f ca="1">IFERROR(Volume*IF(AE$5=0,0,1)*IF(NewBusinessYear=1,0.5,1)*OFFSET(IFRS17_CF!AE83,0,-NewBusinessYear+1),0)</f>
        <v>23558.56717936325</v>
      </c>
      <c r="AF83" s="41">
        <f ca="1">IFERROR(Volume*IF(AF$5=0,0,1)*IF(NewBusinessYear=1,0.5,1)*OFFSET(IFRS17_CF!AF83,0,-NewBusinessYear+1),0)</f>
        <v>16195.893945573329</v>
      </c>
      <c r="AG83" s="41">
        <f ca="1">IFERROR(Volume*IF(AG$5=0,0,1)*IF(NewBusinessYear=1,0.5,1)*OFFSET(IFRS17_CF!AG83,0,-NewBusinessYear+1),0)</f>
        <v>10705.738421781578</v>
      </c>
      <c r="AH83" s="41">
        <f ca="1">IFERROR(Volume*IF(AH$5=0,0,1)*IF(NewBusinessYear=1,0.5,1)*OFFSET(IFRS17_CF!AH83,0,-NewBusinessYear+1),0)</f>
        <v>6771.2952357031663</v>
      </c>
      <c r="AI83" s="41">
        <f ca="1">IFERROR(Volume*IF(AI$5=0,0,1)*IF(NewBusinessYear=1,0.5,1)*OFFSET(IFRS17_CF!AI83,0,-NewBusinessYear+1),0)</f>
        <v>4082.091691315587</v>
      </c>
      <c r="AJ83" s="41">
        <f ca="1">IFERROR(Volume*IF(AJ$5=0,0,1)*IF(NewBusinessYear=1,0.5,1)*OFFSET(IFRS17_CF!AJ83,0,-NewBusinessYear+1),0)</f>
        <v>2345.9999614088006</v>
      </c>
      <c r="AK83" s="41">
        <f ca="1">IFERROR(Volume*IF(AK$5=0,0,1)*IF(NewBusinessYear=1,0.5,1)*OFFSET(IFRS17_CF!AK83,0,-NewBusinessYear+1),0)</f>
        <v>1262.5595111154478</v>
      </c>
      <c r="AL83" s="41">
        <f ca="1">IFERROR(Volume*IF(AL$5=0,0,1)*IF(NewBusinessYear=1,0.5,1)*OFFSET(IFRS17_CF!AL83,0,-NewBusinessYear+1),0)</f>
        <v>606.80929756359228</v>
      </c>
      <c r="AM83" s="41">
        <f ca="1">IFERROR(Volume*IF(AM$5=0,0,1)*IF(NewBusinessYear=1,0.5,1)*OFFSET(IFRS17_CF!AM83,0,-NewBusinessYear+1),0)</f>
        <v>221.20448389489579</v>
      </c>
      <c r="AN83" s="41">
        <f ca="1">IFERROR(Volume*IF(AN$5=0,0,1)*IF(NewBusinessYear=1,0.5,1)*OFFSET(IFRS17_CF!AN83,0,-NewBusinessYear+1),0)</f>
        <v>0</v>
      </c>
      <c r="AO83" s="41">
        <f ca="1">IFERROR(Volume*IF(AO$5=0,0,1)*IF(NewBusinessYear=1,0.5,1)*OFFSET(IFRS17_CF!AO83,0,-NewBusinessYear+1),0)</f>
        <v>0</v>
      </c>
      <c r="AP83" s="41">
        <f ca="1">IFERROR(Volume*IF(AP$5=0,0,1)*IF(NewBusinessYear=1,0.5,1)*OFFSET(IFRS17_CF!AP83,0,-NewBusinessYear+1),0)</f>
        <v>0</v>
      </c>
      <c r="AQ83" s="41">
        <f ca="1">IFERROR(Volume*IF(AQ$5=0,0,1)*IF(NewBusinessYear=1,0.5,1)*OFFSET(IFRS17_CF!AQ83,0,-NewBusinessYear+1),0)</f>
        <v>0</v>
      </c>
      <c r="AR83" s="41">
        <f ca="1">IFERROR(Volume*IF(AR$5=0,0,1)*IF(NewBusinessYear=1,0.5,1)*OFFSET(IFRS17_CF!AR83,0,-NewBusinessYear+1),0)</f>
        <v>0</v>
      </c>
      <c r="AS83" s="41">
        <f ca="1">IFERROR(Volume*IF(AS$5=0,0,1)*IF(NewBusinessYear=1,0.5,1)*OFFSET(IFRS17_CF!AS83,0,-NewBusinessYear+1),0)</f>
        <v>0</v>
      </c>
      <c r="AT83" s="41">
        <f ca="1">IFERROR(Volume*IF(AT$5=0,0,1)*IF(NewBusinessYear=1,0.5,1)*OFFSET(IFRS17_CF!AT83,0,-NewBusinessYear+1),0)</f>
        <v>0</v>
      </c>
      <c r="AU83" s="41">
        <f ca="1">IFERROR(Volume*IF(AU$5=0,0,1)*IF(NewBusinessYear=1,0.5,1)*OFFSET(IFRS17_CF!AU83,0,-NewBusinessYear+1),0)</f>
        <v>0</v>
      </c>
      <c r="AV83" s="41">
        <f ca="1">IFERROR(Volume*IF(AV$5=0,0,1)*IF(NewBusinessYear=1,0.5,1)*OFFSET(IFRS17_CF!AV83,0,-NewBusinessYear+1),0)</f>
        <v>0</v>
      </c>
      <c r="AW83" s="41">
        <f ca="1">IFERROR(Volume*IF(AW$5=0,0,1)*IF(NewBusinessYear=1,0.5,1)*OFFSET(IFRS17_CF!AW83,0,-NewBusinessYear+1),0)</f>
        <v>0</v>
      </c>
      <c r="AX83" s="41">
        <f ca="1">IFERROR(Volume*IF(AX$5=0,0,1)*IF(NewBusinessYear=1,0.5,1)*OFFSET(IFRS17_CF!AX83,0,-NewBusinessYear+1),0)</f>
        <v>0</v>
      </c>
      <c r="AY83" s="41">
        <f ca="1">IFERROR(Volume*IF(AY$5=0,0,1)*IF(NewBusinessYear=1,0.5,1)*OFFSET(IFRS17_CF!AY83,0,-NewBusinessYear+1),0)</f>
        <v>0</v>
      </c>
      <c r="AZ83" s="41">
        <f ca="1">IFERROR(Volume*IF(AZ$5=0,0,1)*IF(NewBusinessYear=1,0.5,1)*OFFSET(IFRS17_CF!AZ83,0,-NewBusinessYear+1),0)</f>
        <v>0</v>
      </c>
      <c r="BA83" s="41">
        <f ca="1">IFERROR(Volume*IF(BA$5=0,0,1)*IF(NewBusinessYear=1,0.5,1)*OFFSET(IFRS17_CF!BA83,0,-NewBusinessYear+1),0)</f>
        <v>0</v>
      </c>
      <c r="BB83" s="41">
        <f ca="1">IFERROR(Volume*IF(BB$5=0,0,1)*IF(NewBusinessYear=1,0.5,1)*OFFSET(IFRS17_CF!BB83,0,-NewBusinessYear+1),0)</f>
        <v>0</v>
      </c>
      <c r="BC83" s="41">
        <f ca="1">IFERROR(Volume*IF(BC$5=0,0,1)*IF(NewBusinessYear=1,0.5,1)*OFFSET(IFRS17_CF!BC83,0,-NewBusinessYear+1),0)</f>
        <v>0</v>
      </c>
      <c r="BD83" s="41">
        <f ca="1">IFERROR(Volume*IF(BD$5=0,0,1)*IF(NewBusinessYear=1,0.5,1)*OFFSET(IFRS17_CF!BD83,0,-NewBusinessYear+1),0)</f>
        <v>0</v>
      </c>
      <c r="BE83" s="41">
        <f ca="1">IFERROR(Volume*IF(BE$5=0,0,1)*IF(NewBusinessYear=1,0.5,1)*OFFSET(IFRS17_CF!BE83,0,-NewBusinessYear+1),0)</f>
        <v>0</v>
      </c>
      <c r="BF83" s="41">
        <f ca="1">IFERROR(Volume*IF(BF$5=0,0,1)*IF(NewBusinessYear=1,0.5,1)*OFFSET(IFRS17_CF!BF83,0,-NewBusinessYear+1),0)</f>
        <v>0</v>
      </c>
      <c r="BG83" s="41">
        <f ca="1">IFERROR(Volume*IF(BG$5=0,0,1)*IF(NewBusinessYear=1,0.5,1)*OFFSET(IFRS17_CF!BG83,0,-NewBusinessYear+1),0)</f>
        <v>0</v>
      </c>
      <c r="BH83" s="41">
        <f ca="1">IFERROR(Volume*IF(BH$5=0,0,1)*IF(NewBusinessYear=1,0.5,1)*OFFSET(IFRS17_CF!BH83,0,-NewBusinessYear+1),0)</f>
        <v>0</v>
      </c>
      <c r="BI83" s="41">
        <f ca="1">IFERROR(Volume*IF(BI$5=0,0,1)*IF(NewBusinessYear=1,0.5,1)*OFFSET(IFRS17_CF!BI83,0,-NewBusinessYear+1),0)</f>
        <v>0</v>
      </c>
      <c r="BJ83" s="41">
        <f ca="1">IFERROR(Volume*IF(BJ$5=0,0,1)*IF(NewBusinessYear=1,0.5,1)*OFFSET(IFRS17_CF!BJ83,0,-NewBusinessYear+1),0)</f>
        <v>0</v>
      </c>
      <c r="BK83" s="41">
        <f ca="1">IFERROR(Volume*IF(BK$5=0,0,1)*IF(NewBusinessYear=1,0.5,1)*OFFSET(IFRS17_CF!BK83,0,-NewBusinessYear+1),0)</f>
        <v>0</v>
      </c>
      <c r="BL83" s="41">
        <f ca="1">IFERROR(Volume*IF(BL$5=0,0,1)*IF(NewBusinessYear=1,0.5,1)*OFFSET(IFRS17_CF!BL83,0,-NewBusinessYear+1),0)</f>
        <v>0</v>
      </c>
      <c r="BM83" s="41">
        <f ca="1">IFERROR(Volume*IF(BM$5=0,0,1)*IF(NewBusinessYear=1,0.5,1)*OFFSET(IFRS17_CF!BM83,0,-NewBusinessYear+1),0)</f>
        <v>0</v>
      </c>
      <c r="BN83" s="41">
        <f ca="1">IFERROR(Volume*IF(BN$5=0,0,1)*IF(NewBusinessYear=1,0.5,1)*OFFSET(IFRS17_CF!BN83,0,-NewBusinessYear+1),0)</f>
        <v>0</v>
      </c>
      <c r="BO83" s="41">
        <f ca="1">IFERROR(Volume*IF(BO$5=0,0,1)*IF(NewBusinessYear=1,0.5,1)*OFFSET(IFRS17_CF!BO83,0,-NewBusinessYear+1),0)</f>
        <v>0</v>
      </c>
      <c r="BP83" s="41">
        <f ca="1">IFERROR(Volume*IF(BP$5=0,0,1)*IF(NewBusinessYear=1,0.5,1)*OFFSET(IFRS17_CF!BP83,0,-NewBusinessYear+1),0)</f>
        <v>0</v>
      </c>
      <c r="BQ83" s="41">
        <f ca="1">IFERROR(Volume*IF(BQ$5=0,0,1)*IF(NewBusinessYear=1,0.5,1)*OFFSET(IFRS17_CF!BQ83,0,-NewBusinessYear+1),0)</f>
        <v>0</v>
      </c>
      <c r="BR83" s="41">
        <f ca="1">IFERROR(Volume*IF(BR$5=0,0,1)*IF(NewBusinessYear=1,0.5,1)*OFFSET(IFRS17_CF!BR83,0,-NewBusinessYear+1),0)</f>
        <v>0</v>
      </c>
      <c r="BS83" s="41">
        <f ca="1">IFERROR(Volume*IF(BS$5=0,0,1)*IF(NewBusinessYear=1,0.5,1)*OFFSET(IFRS17_CF!BS83,0,-NewBusinessYear+1),0)</f>
        <v>0</v>
      </c>
      <c r="BT83" s="41">
        <f ca="1">IFERROR(Volume*IF(BT$5=0,0,1)*IF(NewBusinessYear=1,0.5,1)*OFFSET(IFRS17_CF!BT83,0,-NewBusinessYear+1),0)</f>
        <v>0</v>
      </c>
      <c r="BU83" s="41">
        <f ca="1">IFERROR(Volume*IF(BU$5=0,0,1)*IF(NewBusinessYear=1,0.5,1)*OFFSET(IFRS17_CF!BU83,0,-NewBusinessYear+1),0)</f>
        <v>0</v>
      </c>
      <c r="BV83" s="41">
        <f ca="1">IFERROR(Volume*IF(BV$5=0,0,1)*IF(NewBusinessYear=1,0.5,1)*OFFSET(IFRS17_CF!BV83,0,-NewBusinessYear+1),0)</f>
        <v>0</v>
      </c>
      <c r="BW83" s="41">
        <f ca="1">IFERROR(Volume*IF(BW$5=0,0,1)*IF(NewBusinessYear=1,0.5,1)*OFFSET(IFRS17_CF!BW83,0,-NewBusinessYear+1),0)</f>
        <v>0</v>
      </c>
      <c r="BX83" s="41">
        <f ca="1">IFERROR(Volume*IF(BX$5=0,0,1)*IF(NewBusinessYear=1,0.5,1)*OFFSET(IFRS17_CF!BX83,0,-NewBusinessYear+1),0)</f>
        <v>0</v>
      </c>
      <c r="BY83" s="41">
        <f ca="1">IFERROR(Volume*IF(BY$5=0,0,1)*IF(NewBusinessYear=1,0.5,1)*OFFSET(IFRS17_CF!BY83,0,-NewBusinessYear+1),0)</f>
        <v>0</v>
      </c>
      <c r="BZ83" s="41">
        <f ca="1">IFERROR(Volume*IF(BZ$5=0,0,1)*IF(NewBusinessYear=1,0.5,1)*OFFSET(IFRS17_CF!BZ83,0,-NewBusinessYear+1),0)</f>
        <v>0</v>
      </c>
      <c r="CA83" s="41">
        <f ca="1">IFERROR(Volume*IF(CA$5=0,0,1)*IF(NewBusinessYear=1,0.5,1)*OFFSET(IFRS17_CF!CA83,0,-NewBusinessYear+1),0)</f>
        <v>0</v>
      </c>
      <c r="CB83" s="41">
        <f ca="1">IFERROR(Volume*IF(CB$5=0,0,1)*IF(NewBusinessYear=1,0.5,1)*OFFSET(IFRS17_CF!CB83,0,-NewBusinessYear+1),0)</f>
        <v>0</v>
      </c>
      <c r="CC83" s="41">
        <f ca="1">IFERROR(Volume*IF(CC$5=0,0,1)*IF(NewBusinessYear=1,0.5,1)*OFFSET(IFRS17_CF!CC83,0,-NewBusinessYear+1),0)</f>
        <v>0</v>
      </c>
      <c r="CD83" s="41">
        <f ca="1">IFERROR(Volume*IF(CD$5=0,0,1)*IF(NewBusinessYear=1,0.5,1)*OFFSET(IFRS17_CF!CD83,0,-NewBusinessYear+1),0)</f>
        <v>0</v>
      </c>
      <c r="CE83" s="41">
        <f ca="1">IFERROR(Volume*IF(CE$5=0,0,1)*IF(NewBusinessYear=1,0.5,1)*OFFSET(IFRS17_CF!CE83,0,-NewBusinessYear+1),0)</f>
        <v>0</v>
      </c>
      <c r="CF83" s="41">
        <f ca="1">IFERROR(Volume*IF(CF$5=0,0,1)*IF(NewBusinessYear=1,0.5,1)*OFFSET(IFRS17_CF!CF83,0,-NewBusinessYear+1),0)</f>
        <v>0</v>
      </c>
      <c r="CG83" s="41">
        <f ca="1">IFERROR(Volume*IF(CG$5=0,0,1)*IF(NewBusinessYear=1,0.5,1)*OFFSET(IFRS17_CF!CG83,0,-NewBusinessYear+1),0)</f>
        <v>0</v>
      </c>
      <c r="CH83" s="41">
        <f ca="1">IFERROR(Volume*IF(CH$5=0,0,1)*IF(NewBusinessYear=1,0.5,1)*OFFSET(IFRS17_CF!CH83,0,-NewBusinessYear+1),0)</f>
        <v>0</v>
      </c>
      <c r="CI83" s="41">
        <f ca="1">IFERROR(Volume*IF(CI$5=0,0,1)*IF(NewBusinessYear=1,0.5,1)*OFFSET(IFRS17_CF!CI83,0,-NewBusinessYear+1),0)</f>
        <v>0</v>
      </c>
      <c r="CJ83" s="41">
        <f ca="1">IFERROR(Volume*IF(CJ$5=0,0,1)*IF(NewBusinessYear=1,0.5,1)*OFFSET(IFRS17_CF!CJ83,0,-NewBusinessYear+1),0)</f>
        <v>0</v>
      </c>
      <c r="CK83" s="41">
        <f ca="1">IFERROR(Volume*IF(CK$5=0,0,1)*IF(NewBusinessYear=1,0.5,1)*OFFSET(IFRS17_CF!CK83,0,-NewBusinessYear+1),0)</f>
        <v>0</v>
      </c>
      <c r="CL83" s="41">
        <f ca="1">IFERROR(Volume*IF(CL$5=0,0,1)*IF(NewBusinessYear=1,0.5,1)*OFFSET(IFRS17_CF!CL83,0,-NewBusinessYear+1),0)</f>
        <v>0</v>
      </c>
      <c r="CM83" s="41">
        <f ca="1">IFERROR(Volume*IF(CM$5=0,0,1)*IF(NewBusinessYear=1,0.5,1)*OFFSET(IFRS17_CF!CM83,0,-NewBusinessYear+1),0)</f>
        <v>0</v>
      </c>
      <c r="CN83" s="41">
        <f ca="1">IFERROR(Volume*IF(CN$5=0,0,1)*IF(NewBusinessYear=1,0.5,1)*OFFSET(IFRS17_CF!CN83,0,-NewBusinessYear+1),0)</f>
        <v>0</v>
      </c>
      <c r="CO83" s="41">
        <f ca="1">IFERROR(Volume*IF(CO$5=0,0,1)*IF(NewBusinessYear=1,0.5,1)*OFFSET(IFRS17_CF!CO83,0,-NewBusinessYear+1),0)</f>
        <v>0</v>
      </c>
      <c r="CP83" s="41">
        <f ca="1">IFERROR(Volume*IF(CP$5=0,0,1)*IF(NewBusinessYear=1,0.5,1)*OFFSET(IFRS17_CF!CP83,0,-NewBusinessYear+1),0)</f>
        <v>0</v>
      </c>
      <c r="CQ83" s="41">
        <f ca="1">IFERROR(Volume*IF(CQ$5=0,0,1)*IF(NewBusinessYear=1,0.5,1)*OFFSET(IFRS17_CF!CQ83,0,-NewBusinessYear+1),0)</f>
        <v>0</v>
      </c>
      <c r="CR83" s="41">
        <f ca="1">IFERROR(Volume*IF(CR$5=0,0,1)*IF(NewBusinessYear=1,0.5,1)*OFFSET(IFRS17_CF!CR83,0,-NewBusinessYear+1),0)</f>
        <v>0</v>
      </c>
      <c r="CS83" s="41">
        <f ca="1">IFERROR(Volume*IF(CS$5=0,0,1)*IF(NewBusinessYear=1,0.5,1)*OFFSET(IFRS17_CF!CS83,0,-NewBusinessYear+1),0)</f>
        <v>0</v>
      </c>
      <c r="CT83" s="41">
        <f ca="1">IFERROR(Volume*IF(CT$5=0,0,1)*IF(NewBusinessYear=1,0.5,1)*OFFSET(IFRS17_CF!CT83,0,-NewBusinessYear+1),0)</f>
        <v>0</v>
      </c>
      <c r="CU83" s="41">
        <f ca="1">IFERROR(Volume*IF(CU$5=0,0,1)*IF(NewBusinessYear=1,0.5,1)*OFFSET(IFRS17_CF!CU83,0,-NewBusinessYear+1),0)</f>
        <v>0</v>
      </c>
      <c r="CV83" s="41">
        <f ca="1">IFERROR(Volume*IF(CV$5=0,0,1)*IF(NewBusinessYear=1,0.5,1)*OFFSET(IFRS17_CF!CV83,0,-NewBusinessYear+1),0)</f>
        <v>0</v>
      </c>
      <c r="CW83" s="41">
        <f ca="1">IFERROR(Volume*IF(CW$5=0,0,1)*IF(NewBusinessYear=1,0.5,1)*OFFSET(IFRS17_CF!CW83,0,-NewBusinessYear+1),0)</f>
        <v>0</v>
      </c>
      <c r="CX83" s="41">
        <f ca="1">IFERROR(Volume*IF(CX$5=0,0,1)*IF(NewBusinessYear=1,0.5,1)*OFFSET(IFRS17_CF!CX83,0,-NewBusinessYear+1),0)</f>
        <v>0</v>
      </c>
      <c r="CY83" s="41">
        <f ca="1">IFERROR(Volume*IF(CY$5=0,0,1)*IF(NewBusinessYear=1,0.5,1)*OFFSET(IFRS17_CF!CY83,0,-NewBusinessYear+1),0)</f>
        <v>0</v>
      </c>
      <c r="CZ83" s="41">
        <f ca="1">IFERROR(Volume*IF(CZ$5=0,0,1)*IF(NewBusinessYear=1,0.5,1)*OFFSET(IFRS17_CF!CZ83,0,-NewBusinessYear+1),0)</f>
        <v>0</v>
      </c>
      <c r="DA83" s="41">
        <f ca="1">IFERROR(Volume*IF(DA$5=0,0,1)*IF(NewBusinessYear=1,0.5,1)*OFFSET(IFRS17_CF!DA83,0,-NewBusinessYear+1),0)</f>
        <v>0</v>
      </c>
      <c r="DB83" s="41">
        <f ca="1">IFERROR(Volume*IF(DB$5=0,0,1)*IF(NewBusinessYear=1,0.5,1)*OFFSET(IFRS17_CF!DB83,0,-NewBusinessYear+1),0)</f>
        <v>0</v>
      </c>
      <c r="DC83" s="41">
        <f ca="1">IFERROR(Volume*IF(DC$5=0,0,1)*IF(NewBusinessYear=1,0.5,1)*OFFSET(IFRS17_CF!DC83,0,-NewBusinessYear+1),0)</f>
        <v>0</v>
      </c>
      <c r="DD83" s="41">
        <f ca="1">IFERROR(Volume*IF(DD$5=0,0,1)*IF(NewBusinessYear=1,0.5,1)*OFFSET(IFRS17_CF!DD83,0,-NewBusinessYear+1),0)</f>
        <v>0</v>
      </c>
      <c r="DE83" s="41">
        <f ca="1">IFERROR(Volume*IF(DE$5=0,0,1)*IF(NewBusinessYear=1,0.5,1)*OFFSET(IFRS17_CF!DE83,0,-NewBusinessYear+1),0)</f>
        <v>0</v>
      </c>
      <c r="DF83" s="41">
        <f ca="1">IFERROR(Volume*IF(DF$5=0,0,1)*IF(NewBusinessYear=1,0.5,1)*OFFSET(IFRS17_CF!DF83,0,-NewBusinessYear+1),0)</f>
        <v>0</v>
      </c>
      <c r="DG83" s="41">
        <f ca="1">IFERROR(Volume*IF(DG$5=0,0,1)*IF(NewBusinessYear=1,0.5,1)*OFFSET(IFRS17_CF!DG83,0,-NewBusinessYear+1),0)</f>
        <v>0</v>
      </c>
      <c r="DH83" s="41">
        <f ca="1">IFERROR(Volume*IF(DH$5=0,0,1)*IF(NewBusinessYear=1,0.5,1)*OFFSET(IFRS17_CF!DH83,0,-NewBusinessYear+1),0)</f>
        <v>0</v>
      </c>
      <c r="DI83" s="41">
        <f ca="1">IFERROR(Volume*IF(DI$5=0,0,1)*IF(NewBusinessYear=1,0.5,1)*OFFSET(IFRS17_CF!DI83,0,-NewBusinessYear+1),0)</f>
        <v>0</v>
      </c>
      <c r="DJ83" s="41">
        <f ca="1">IFERROR(Volume*IF(DJ$5=0,0,1)*IF(NewBusinessYear=1,0.5,1)*OFFSET(IFRS17_CF!DJ83,0,-NewBusinessYear+1),0)</f>
        <v>0</v>
      </c>
      <c r="DK83" s="41">
        <f ca="1">IFERROR(Volume*IF(DK$5=0,0,1)*IF(NewBusinessYear=1,0.5,1)*OFFSET(IFRS17_CF!DK83,0,-NewBusinessYear+1),0)</f>
        <v>0</v>
      </c>
      <c r="DL83" s="41">
        <f ca="1">IFERROR(Volume*IF(DL$5=0,0,1)*IF(NewBusinessYear=1,0.5,1)*OFFSET(IFRS17_CF!DL83,0,-NewBusinessYear+1),0)</f>
        <v>0</v>
      </c>
      <c r="DM83" s="41">
        <f ca="1">IFERROR(Volume*IF(DM$5=0,0,1)*IF(NewBusinessYear=1,0.5,1)*OFFSET(IFRS17_CF!DM83,0,-NewBusinessYear+1),0)</f>
        <v>0</v>
      </c>
      <c r="DN83" s="41">
        <f ca="1">IFERROR(Volume*IF(DN$5=0,0,1)*IF(NewBusinessYear=1,0.5,1)*OFFSET(IFRS17_CF!DN83,0,-NewBusinessYear+1),0)</f>
        <v>0</v>
      </c>
      <c r="DO83" s="41">
        <f ca="1">IFERROR(Volume*IF(DO$5=0,0,1)*IF(NewBusinessYear=1,0.5,1)*OFFSET(IFRS17_CF!DO83,0,-NewBusinessYear+1),0)</f>
        <v>0</v>
      </c>
      <c r="DP83" s="41">
        <f ca="1">IFERROR(Volume*IF(DP$5=0,0,1)*IF(NewBusinessYear=1,0.5,1)*OFFSET(IFRS17_CF!DP83,0,-NewBusinessYear+1),0)</f>
        <v>0</v>
      </c>
      <c r="DQ83" s="41">
        <f ca="1">IFERROR(Volume*IF(DQ$5=0,0,1)*IF(NewBusinessYear=1,0.5,1)*OFFSET(IFRS17_CF!DQ83,0,-NewBusinessYear+1),0)</f>
        <v>0</v>
      </c>
      <c r="DR83" s="41">
        <f ca="1">IFERROR(Volume*IF(DR$5=0,0,1)*IF(NewBusinessYear=1,0.5,1)*OFFSET(IFRS17_CF!DR83,0,-NewBusinessYear+1),0)</f>
        <v>0</v>
      </c>
      <c r="DS83" s="41">
        <f ca="1">IFERROR(Volume*IF(DS$5=0,0,1)*IF(NewBusinessYear=1,0.5,1)*OFFSET(IFRS17_CF!DS83,0,-NewBusinessYear+1),0)</f>
        <v>0</v>
      </c>
      <c r="DT83" s="41">
        <f ca="1">IFERROR(Volume*IF(DT$5=0,0,1)*IF(NewBusinessYear=1,0.5,1)*OFFSET(IFRS17_CF!DT83,0,-NewBusinessYear+1),0)</f>
        <v>0</v>
      </c>
      <c r="DU83" s="41">
        <f ca="1">IFERROR(Volume*IF(DU$5=0,0,1)*IF(NewBusinessYear=1,0.5,1)*OFFSET(IFRS17_CF!DU83,0,-NewBusinessYear+1),0)</f>
        <v>0</v>
      </c>
      <c r="DV83" s="41">
        <f ca="1">IFERROR(Volume*IF(DV$5=0,0,1)*IF(NewBusinessYear=1,0.5,1)*OFFSET(IFRS17_CF!DV83,0,-NewBusinessYear+1),0)</f>
        <v>0</v>
      </c>
      <c r="DW83" s="41">
        <f ca="1">IFERROR(Volume*IF(DW$5=0,0,1)*IF(NewBusinessYear=1,0.5,1)*OFFSET(IFRS17_CF!DW83,0,-NewBusinessYear+1),0)</f>
        <v>0</v>
      </c>
      <c r="DX83" s="41">
        <f ca="1">IFERROR(Volume*IF(DX$5=0,0,1)*IF(NewBusinessYear=1,0.5,1)*OFFSET(IFRS17_CF!DX83,0,-NewBusinessYear+1),0)</f>
        <v>0</v>
      </c>
      <c r="DY83" s="41">
        <f ca="1">IFERROR(Volume*IF(DY$5=0,0,1)*IF(NewBusinessYear=1,0.5,1)*OFFSET(IFRS17_CF!DY83,0,-NewBusinessYear+1),0)</f>
        <v>0</v>
      </c>
      <c r="DZ83" s="41">
        <f ca="1">IFERROR(Volume*IF(DZ$5=0,0,1)*IF(NewBusinessYear=1,0.5,1)*OFFSET(IFRS17_CF!DZ83,0,-NewBusinessYear+1),0)</f>
        <v>0</v>
      </c>
      <c r="EA83" s="41">
        <f ca="1">IFERROR(Volume*IF(EA$5=0,0,1)*IF(NewBusinessYear=1,0.5,1)*OFFSET(IFRS17_CF!EA83,0,-NewBusinessYear+1),0)</f>
        <v>0</v>
      </c>
      <c r="EB83" s="41">
        <f ca="1">IFERROR(Volume*IF(EB$5=0,0,1)*IF(NewBusinessYear=1,0.5,1)*OFFSET(IFRS17_CF!EB83,0,-NewBusinessYear+1),0)</f>
        <v>0</v>
      </c>
      <c r="EC83" s="41">
        <f ca="1">IFERROR(Volume*IF(EC$5=0,0,1)*IF(NewBusinessYear=1,0.5,1)*OFFSET(IFRS17_CF!EC83,0,-NewBusinessYear+1),0)</f>
        <v>0</v>
      </c>
      <c r="ED83" s="41">
        <f ca="1">IFERROR(Volume*IF(ED$5=0,0,1)*IF(NewBusinessYear=1,0.5,1)*OFFSET(IFRS17_CF!ED83,0,-NewBusinessYear+1),0)</f>
        <v>0</v>
      </c>
      <c r="EE83" s="41">
        <f ca="1">IFERROR(Volume*IF(EE$5=0,0,1)*IF(NewBusinessYear=1,0.5,1)*OFFSET(IFRS17_CF!EE83,0,-NewBusinessYear+1),0)</f>
        <v>0</v>
      </c>
      <c r="EF83" s="41">
        <f ca="1">IFERROR(Volume*IF(EF$5=0,0,1)*IF(NewBusinessYear=1,0.5,1)*OFFSET(IFRS17_CF!EF83,0,-NewBusinessYear+1),0)</f>
        <v>0</v>
      </c>
      <c r="EG83" s="41">
        <f ca="1">IFERROR(Volume*IF(EG$5=0,0,1)*IF(NewBusinessYear=1,0.5,1)*OFFSET(IFRS17_CF!EG83,0,-NewBusinessYear+1),0)</f>
        <v>0</v>
      </c>
      <c r="EH83" s="41">
        <f ca="1">IFERROR(Volume*IF(EH$5=0,0,1)*IF(NewBusinessYear=1,0.5,1)*OFFSET(IFRS17_CF!EH83,0,-NewBusinessYear+1),0)</f>
        <v>0</v>
      </c>
      <c r="EI83" s="41">
        <f ca="1">IFERROR(Volume*IF(EI$5=0,0,1)*IF(NewBusinessYear=1,0.5,1)*OFFSET(IFRS17_CF!EI83,0,-NewBusinessYear+1),0)</f>
        <v>0</v>
      </c>
      <c r="EJ83" s="41">
        <f ca="1">IFERROR(Volume*IF(EJ$5=0,0,1)*IF(NewBusinessYear=1,0.5,1)*OFFSET(IFRS17_CF!EJ83,0,-NewBusinessYear+1),0)</f>
        <v>0</v>
      </c>
      <c r="EK83" s="41">
        <f ca="1">IFERROR(Volume*IF(EK$5=0,0,1)*IF(NewBusinessYear=1,0.5,1)*OFFSET(IFRS17_CF!EK83,0,-NewBusinessYear+1),0)</f>
        <v>0</v>
      </c>
      <c r="EL83" s="41">
        <f ca="1">IFERROR(Volume*IF(EL$5=0,0,1)*IF(NewBusinessYear=1,0.5,1)*OFFSET(IFRS17_CF!EL83,0,-NewBusinessYear+1),0)</f>
        <v>0</v>
      </c>
      <c r="EM83" s="41">
        <f ca="1">IFERROR(Volume*IF(EM$5=0,0,1)*IF(NewBusinessYear=1,0.5,1)*OFFSET(IFRS17_CF!EM83,0,-NewBusinessYear+1),0)</f>
        <v>0</v>
      </c>
      <c r="EN83" s="41">
        <f ca="1">IFERROR(Volume*IF(EN$5=0,0,1)*IF(NewBusinessYear=1,0.5,1)*OFFSET(IFRS17_CF!EN83,0,-NewBusinessYear+1),0)</f>
        <v>0</v>
      </c>
      <c r="EO83" s="41">
        <f ca="1">IFERROR(Volume*IF(EO$5=0,0,1)*IF(NewBusinessYear=1,0.5,1)*OFFSET(IFRS17_CF!EO83,0,-NewBusinessYear+1),0)</f>
        <v>0</v>
      </c>
      <c r="EP83" s="41">
        <f ca="1">IFERROR(Volume*IF(EP$5=0,0,1)*IF(NewBusinessYear=1,0.5,1)*OFFSET(IFRS17_CF!EP83,0,-NewBusinessYear+1),0)</f>
        <v>0</v>
      </c>
      <c r="EQ83" s="41">
        <f ca="1">IFERROR(Volume*IF(EQ$5=0,0,1)*IF(NewBusinessYear=1,0.5,1)*OFFSET(IFRS17_CF!EQ83,0,-NewBusinessYear+1),0)</f>
        <v>0</v>
      </c>
      <c r="ER83" s="41">
        <f ca="1">IFERROR(Volume*IF(ER$5=0,0,1)*IF(NewBusinessYear=1,0.5,1)*OFFSET(IFRS17_CF!ER83,0,-NewBusinessYear+1),0)</f>
        <v>0</v>
      </c>
      <c r="ES83" s="41">
        <f ca="1">IFERROR(Volume*IF(ES$5=0,0,1)*IF(NewBusinessYear=1,0.5,1)*OFFSET(IFRS17_CF!ES83,0,-NewBusinessYear+1),0)</f>
        <v>0</v>
      </c>
      <c r="ET83" s="41">
        <f ca="1">IFERROR(Volume*IF(ET$5=0,0,1)*IF(NewBusinessYear=1,0.5,1)*OFFSET(IFRS17_CF!ET83,0,-NewBusinessYear+1),0)</f>
        <v>0</v>
      </c>
      <c r="EU83" s="41">
        <f ca="1">IFERROR(Volume*IF(EU$5=0,0,1)*IF(NewBusinessYear=1,0.5,1)*OFFSET(IFRS17_CF!EU83,0,-NewBusinessYear+1),0)</f>
        <v>0</v>
      </c>
      <c r="EV83" s="41">
        <f ca="1">IFERROR(Volume*IF(EV$5=0,0,1)*IF(NewBusinessYear=1,0.5,1)*OFFSET(IFRS17_CF!EV83,0,-NewBusinessYear+1),0)</f>
        <v>0</v>
      </c>
      <c r="EW83" s="41">
        <f ca="1">IFERROR(Volume*IF(EW$5=0,0,1)*IF(NewBusinessYear=1,0.5,1)*OFFSET(IFRS17_CF!EW83,0,-NewBusinessYear+1),0)</f>
        <v>0</v>
      </c>
      <c r="EX83" s="41">
        <f ca="1">IFERROR(Volume*IF(EX$5=0,0,1)*IF(NewBusinessYear=1,0.5,1)*OFFSET(IFRS17_CF!EX83,0,-NewBusinessYear+1),0)</f>
        <v>0</v>
      </c>
      <c r="EY83" s="41">
        <f ca="1">IFERROR(Volume*IF(EY$5=0,0,1)*IF(NewBusinessYear=1,0.5,1)*OFFSET(IFRS17_CF!EY83,0,-NewBusinessYear+1),0)</f>
        <v>0</v>
      </c>
      <c r="EZ83" s="41">
        <f ca="1">IFERROR(Volume*IF(EZ$5=0,0,1)*IF(NewBusinessYear=1,0.5,1)*OFFSET(IFRS17_CF!EZ83,0,-NewBusinessYear+1),0)</f>
        <v>0</v>
      </c>
      <c r="FA83" s="41">
        <f ca="1">IFERROR(Volume*IF(FA$5=0,0,1)*IF(NewBusinessYear=1,0.5,1)*OFFSET(IFRS17_CF!FA83,0,-NewBusinessYear+1),0)</f>
        <v>0</v>
      </c>
      <c r="FB83" s="41">
        <f ca="1">IFERROR(Volume*IF(FB$5=0,0,1)*IF(NewBusinessYear=1,0.5,1)*OFFSET(IFRS17_CF!FB83,0,-NewBusinessYear+1),0)</f>
        <v>0</v>
      </c>
      <c r="FC83" s="41">
        <f ca="1">IFERROR(Volume*IF(FC$5=0,0,1)*IF(NewBusinessYear=1,0.5,1)*OFFSET(IFRS17_CF!FC83,0,-NewBusinessYear+1),0)</f>
        <v>0</v>
      </c>
      <c r="FD83" s="41">
        <f ca="1">IFERROR(Volume*IF(FD$5=0,0,1)*IF(NewBusinessYear=1,0.5,1)*OFFSET(IFRS17_CF!FD83,0,-NewBusinessYear+1),0)</f>
        <v>0</v>
      </c>
      <c r="FE83" s="41">
        <f ca="1">IFERROR(Volume*IF(FE$5=0,0,1)*IF(NewBusinessYear=1,0.5,1)*OFFSET(IFRS17_CF!FE83,0,-NewBusinessYear+1),0)</f>
        <v>0</v>
      </c>
      <c r="FF83" s="41">
        <f ca="1">IFERROR(Volume*IF(FF$5=0,0,1)*IF(NewBusinessYear=1,0.5,1)*OFFSET(IFRS17_CF!FF83,0,-NewBusinessYear+1),0)</f>
        <v>0</v>
      </c>
      <c r="FG83" s="41">
        <f ca="1">IFERROR(Volume*IF(FG$5=0,0,1)*IF(NewBusinessYear=1,0.5,1)*OFFSET(IFRS17_CF!FG83,0,-NewBusinessYear+1),0)</f>
        <v>0</v>
      </c>
      <c r="FH83" s="41">
        <f ca="1">IFERROR(Volume*IF(FH$5=0,0,1)*IF(NewBusinessYear=1,0.5,1)*OFFSET(IFRS17_CF!FH83,0,-NewBusinessYear+1),0)</f>
        <v>0</v>
      </c>
      <c r="FI83" s="41">
        <f ca="1">IFERROR(Volume*IF(FI$5=0,0,1)*IF(NewBusinessYear=1,0.5,1)*OFFSET(IFRS17_CF!FI83,0,-NewBusinessYear+1),0)</f>
        <v>0</v>
      </c>
      <c r="FJ83" s="41">
        <f ca="1">IFERROR(Volume*IF(FJ$5=0,0,1)*IF(NewBusinessYear=1,0.5,1)*OFFSET(IFRS17_CF!FJ83,0,-NewBusinessYear+1),0)</f>
        <v>0</v>
      </c>
      <c r="FK83" s="41">
        <f ca="1">IFERROR(Volume*IF(FK$5=0,0,1)*IF(NewBusinessYear=1,0.5,1)*OFFSET(IFRS17_CF!FK83,0,-NewBusinessYear+1),0)</f>
        <v>0</v>
      </c>
      <c r="FL83" s="41">
        <f ca="1">IFERROR(Volume*IF(FL$5=0,0,1)*IF(NewBusinessYear=1,0.5,1)*OFFSET(IFRS17_CF!FL83,0,-NewBusinessYear+1),0)</f>
        <v>0</v>
      </c>
      <c r="FM83" s="41">
        <f ca="1">IFERROR(Volume*IF(FM$5=0,0,1)*IF(NewBusinessYear=1,0.5,1)*OFFSET(IFRS17_CF!FM83,0,-NewBusinessYear+1),0)</f>
        <v>0</v>
      </c>
      <c r="FN83" s="41">
        <f ca="1">IFERROR(Volume*IF(FN$5=0,0,1)*IF(NewBusinessYear=1,0.5,1)*OFFSET(IFRS17_CF!FN83,0,-NewBusinessYear+1),0)</f>
        <v>0</v>
      </c>
      <c r="FO83" s="41">
        <f ca="1">IFERROR(Volume*IF(FO$5=0,0,1)*IF(NewBusinessYear=1,0.5,1)*OFFSET(IFRS17_CF!FO83,0,-NewBusinessYear+1),0)</f>
        <v>0</v>
      </c>
      <c r="FP83" s="41">
        <f ca="1">IFERROR(Volume*IF(FP$5=0,0,1)*IF(NewBusinessYear=1,0.5,1)*OFFSET(IFRS17_CF!FP83,0,-NewBusinessYear+1),0)</f>
        <v>0</v>
      </c>
      <c r="FQ83" s="41">
        <f ca="1">IFERROR(Volume*IF(FQ$5=0,0,1)*IF(NewBusinessYear=1,0.5,1)*OFFSET(IFRS17_CF!FQ83,0,-NewBusinessYear+1),0)</f>
        <v>0</v>
      </c>
      <c r="FR83" s="41">
        <f ca="1">IFERROR(Volume*IF(FR$5=0,0,1)*IF(NewBusinessYear=1,0.5,1)*OFFSET(IFRS17_CF!FR83,0,-NewBusinessYear+1),0)</f>
        <v>0</v>
      </c>
      <c r="FS83" s="41">
        <f ca="1">IFERROR(Volume*IF(FS$5=0,0,1)*IF(NewBusinessYear=1,0.5,1)*OFFSET(IFRS17_CF!FS83,0,-NewBusinessYear+1),0)</f>
        <v>0</v>
      </c>
      <c r="FT83" s="41">
        <f ca="1">IFERROR(Volume*IF(FT$5=0,0,1)*IF(NewBusinessYear=1,0.5,1)*OFFSET(IFRS17_CF!FT83,0,-NewBusinessYear+1),0)</f>
        <v>0</v>
      </c>
      <c r="FU83" s="41">
        <f ca="1">IFERROR(Volume*IF(FU$5=0,0,1)*IF(NewBusinessYear=1,0.5,1)*OFFSET(IFRS17_CF!FU83,0,-NewBusinessYear+1),0)</f>
        <v>0</v>
      </c>
      <c r="FV83" s="41">
        <f ca="1">IFERROR(Volume*IF(FV$5=0,0,1)*IF(NewBusinessYear=1,0.5,1)*OFFSET(IFRS17_CF!FV83,0,-NewBusinessYear+1),0)</f>
        <v>0</v>
      </c>
      <c r="FW83" s="41">
        <f ca="1">IFERROR(Volume*IF(FW$5=0,0,1)*IF(NewBusinessYear=1,0.5,1)*OFFSET(IFRS17_CF!FW83,0,-NewBusinessYear+1),0)</f>
        <v>0</v>
      </c>
      <c r="FX83" s="41">
        <f ca="1">IFERROR(Volume*IF(FX$5=0,0,1)*IF(NewBusinessYear=1,0.5,1)*OFFSET(IFRS17_CF!FX83,0,-NewBusinessYear+1),0)</f>
        <v>0</v>
      </c>
      <c r="FY83" s="41">
        <f ca="1">IFERROR(Volume*IF(FY$5=0,0,1)*IF(NewBusinessYear=1,0.5,1)*OFFSET(IFRS17_CF!FY83,0,-NewBusinessYear+1),0)</f>
        <v>0</v>
      </c>
      <c r="FZ83" s="41">
        <f ca="1">IFERROR(Volume*IF(FZ$5=0,0,1)*IF(NewBusinessYear=1,0.5,1)*OFFSET(IFRS17_CF!FZ83,0,-NewBusinessYear+1),0)</f>
        <v>0</v>
      </c>
      <c r="GA83" s="41">
        <f ca="1">IFERROR(Volume*IF(GA$5=0,0,1)*IF(NewBusinessYear=1,0.5,1)*OFFSET(IFRS17_CF!GA83,0,-NewBusinessYear+1),0)</f>
        <v>0</v>
      </c>
      <c r="GB83" s="41">
        <f ca="1">IFERROR(Volume*IF(GB$5=0,0,1)*IF(NewBusinessYear=1,0.5,1)*OFFSET(IFRS17_CF!GB83,0,-NewBusinessYear+1),0)</f>
        <v>0</v>
      </c>
      <c r="GC83" s="41">
        <f ca="1">IFERROR(Volume*IF(GC$5=0,0,1)*IF(NewBusinessYear=1,0.5,1)*OFFSET(IFRS17_CF!GC83,0,-NewBusinessYear+1),0)</f>
        <v>0</v>
      </c>
      <c r="GD83" s="41">
        <f ca="1">IFERROR(Volume*IF(GD$5=0,0,1)*IF(NewBusinessYear=1,0.5,1)*OFFSET(IFRS17_CF!GD83,0,-NewBusinessYear+1),0)</f>
        <v>0</v>
      </c>
      <c r="GE83" s="41">
        <f ca="1">IFERROR(Volume*IF(GE$5=0,0,1)*IF(NewBusinessYear=1,0.5,1)*OFFSET(IFRS17_CF!GE83,0,-NewBusinessYear+1),0)</f>
        <v>0</v>
      </c>
      <c r="GF83" s="41">
        <f ca="1">IFERROR(Volume*IF(GF$5=0,0,1)*IF(NewBusinessYear=1,0.5,1)*OFFSET(IFRS17_CF!GF83,0,-NewBusinessYear+1),0)</f>
        <v>0</v>
      </c>
      <c r="GG83" s="41">
        <f ca="1">IFERROR(Volume*IF(GG$5=0,0,1)*IF(NewBusinessYear=1,0.5,1)*OFFSET(IFRS17_CF!GG83,0,-NewBusinessYear+1),0)</f>
        <v>0</v>
      </c>
      <c r="GH83" s="41">
        <f ca="1">IFERROR(Volume*IF(GH$5=0,0,1)*IF(NewBusinessYear=1,0.5,1)*OFFSET(IFRS17_CF!GH83,0,-NewBusinessYear+1),0)</f>
        <v>0</v>
      </c>
      <c r="GI83" s="41">
        <f ca="1">IFERROR(Volume*IF(GI$5=0,0,1)*IF(NewBusinessYear=1,0.5,1)*OFFSET(IFRS17_CF!GI83,0,-NewBusinessYear+1),0)</f>
        <v>0</v>
      </c>
      <c r="GJ83" s="41">
        <f ca="1">IFERROR(Volume*IF(GJ$5=0,0,1)*IF(NewBusinessYear=1,0.5,1)*OFFSET(IFRS17_CF!GJ83,0,-NewBusinessYear+1),0)</f>
        <v>0</v>
      </c>
    </row>
    <row r="85" spans="3:192" x14ac:dyDescent="0.3">
      <c r="C85" s="37" t="s">
        <v>486</v>
      </c>
    </row>
    <row r="86" spans="3:192" x14ac:dyDescent="0.3">
      <c r="C86" s="30" t="s">
        <v>478</v>
      </c>
      <c r="D86" s="38"/>
      <c r="E86" s="68"/>
      <c r="F86" s="38">
        <f t="shared" ref="F86:BQ87" ca="1" si="50">F64+F72+F79</f>
        <v>0</v>
      </c>
      <c r="G86" s="38">
        <f t="shared" ca="1" si="50"/>
        <v>0</v>
      </c>
      <c r="H86" s="38">
        <f t="shared" ca="1" si="50"/>
        <v>0</v>
      </c>
      <c r="I86" s="38">
        <f t="shared" ca="1" si="50"/>
        <v>0</v>
      </c>
      <c r="J86" s="38">
        <f t="shared" ca="1" si="50"/>
        <v>0</v>
      </c>
      <c r="K86" s="38">
        <f t="shared" ca="1" si="50"/>
        <v>0</v>
      </c>
      <c r="L86" s="38">
        <f t="shared" ca="1" si="50"/>
        <v>0</v>
      </c>
      <c r="M86" s="38">
        <f t="shared" ca="1" si="50"/>
        <v>0</v>
      </c>
      <c r="N86" s="38">
        <f t="shared" ca="1" si="50"/>
        <v>0</v>
      </c>
      <c r="O86" s="38">
        <f t="shared" ca="1" si="50"/>
        <v>0</v>
      </c>
      <c r="P86" s="38">
        <f t="shared" ca="1" si="50"/>
        <v>147422.06967756763</v>
      </c>
      <c r="Q86" s="38">
        <f t="shared" ca="1" si="50"/>
        <v>286377.86194122571</v>
      </c>
      <c r="R86" s="38">
        <f t="shared" ca="1" si="50"/>
        <v>432864.2388364799</v>
      </c>
      <c r="S86" s="38">
        <f t="shared" ca="1" si="50"/>
        <v>556277.19685689954</v>
      </c>
      <c r="T86" s="38">
        <f t="shared" ca="1" si="50"/>
        <v>377347.71772057971</v>
      </c>
      <c r="U86" s="38">
        <f t="shared" ca="1" si="50"/>
        <v>467049.94052313874</v>
      </c>
      <c r="V86" s="38">
        <f t="shared" ca="1" si="50"/>
        <v>538535.12878839718</v>
      </c>
      <c r="W86" s="38">
        <f t="shared" ca="1" si="50"/>
        <v>594668.28391547105</v>
      </c>
      <c r="X86" s="38">
        <f t="shared" ca="1" si="50"/>
        <v>637985.78482383164</v>
      </c>
      <c r="Y86" s="39">
        <f t="shared" ca="1" si="50"/>
        <v>514851.76269629761</v>
      </c>
      <c r="Z86" s="38">
        <f t="shared" ca="1" si="50"/>
        <v>529131.2705989125</v>
      </c>
      <c r="AA86" s="39">
        <f t="shared" ca="1" si="50"/>
        <v>526914.37469915778</v>
      </c>
      <c r="AB86" s="39">
        <f t="shared" ca="1" si="50"/>
        <v>508382.72662350337</v>
      </c>
      <c r="AC86" s="39">
        <f t="shared" ca="1" si="50"/>
        <v>476843.74321596691</v>
      </c>
      <c r="AD86" s="39">
        <f t="shared" ca="1" si="50"/>
        <v>367570.97240631096</v>
      </c>
      <c r="AE86" s="39">
        <f t="shared" ca="1" si="50"/>
        <v>316631.81152517721</v>
      </c>
      <c r="AF86" s="39">
        <f t="shared" ca="1" si="50"/>
        <v>263362.46169534547</v>
      </c>
      <c r="AG86" s="39">
        <f t="shared" ca="1" si="50"/>
        <v>211178.35654342687</v>
      </c>
      <c r="AH86" s="39">
        <f t="shared" ca="1" si="50"/>
        <v>163035.92394793531</v>
      </c>
      <c r="AI86" s="39">
        <f t="shared" ca="1" si="50"/>
        <v>104626.11079807043</v>
      </c>
      <c r="AJ86" s="39">
        <f t="shared" ca="1" si="50"/>
        <v>69555.993693111624</v>
      </c>
      <c r="AK86" s="39">
        <f t="shared" ca="1" si="50"/>
        <v>44950.243093880134</v>
      </c>
      <c r="AL86" s="39">
        <f t="shared" ca="1" si="50"/>
        <v>28605.138046528173</v>
      </c>
      <c r="AM86" s="39">
        <f t="shared" ca="1" si="50"/>
        <v>18224.090767074162</v>
      </c>
      <c r="AN86" s="39">
        <f t="shared" ca="1" si="50"/>
        <v>10509.524900487171</v>
      </c>
      <c r="AO86" s="39">
        <f t="shared" ca="1" si="50"/>
        <v>-4.8992168800349299E-9</v>
      </c>
      <c r="AP86" s="39">
        <f t="shared" ca="1" si="50"/>
        <v>0</v>
      </c>
      <c r="AQ86" s="39">
        <f t="shared" ca="1" si="50"/>
        <v>0</v>
      </c>
      <c r="AR86" s="39">
        <f t="shared" ca="1" si="50"/>
        <v>0</v>
      </c>
      <c r="AS86" s="39">
        <f t="shared" ca="1" si="50"/>
        <v>0</v>
      </c>
      <c r="AT86" s="39">
        <f t="shared" ca="1" si="50"/>
        <v>0</v>
      </c>
      <c r="AU86" s="39">
        <f t="shared" ca="1" si="50"/>
        <v>0</v>
      </c>
      <c r="AV86" s="39">
        <f t="shared" ca="1" si="50"/>
        <v>0</v>
      </c>
      <c r="AW86" s="39">
        <f t="shared" ca="1" si="50"/>
        <v>0</v>
      </c>
      <c r="AX86" s="39">
        <f t="shared" ca="1" si="50"/>
        <v>0</v>
      </c>
      <c r="AY86" s="39">
        <f t="shared" ca="1" si="50"/>
        <v>0</v>
      </c>
      <c r="AZ86" s="39">
        <f t="shared" ca="1" si="50"/>
        <v>0</v>
      </c>
      <c r="BA86" s="39">
        <f t="shared" ca="1" si="50"/>
        <v>0</v>
      </c>
      <c r="BB86" s="39">
        <f t="shared" ca="1" si="50"/>
        <v>0</v>
      </c>
      <c r="BC86" s="39">
        <f t="shared" ca="1" si="50"/>
        <v>0</v>
      </c>
      <c r="BD86" s="39">
        <f t="shared" ca="1" si="50"/>
        <v>0</v>
      </c>
      <c r="BE86" s="39">
        <f t="shared" ca="1" si="50"/>
        <v>0</v>
      </c>
      <c r="BF86" s="39">
        <f t="shared" ca="1" si="50"/>
        <v>0</v>
      </c>
      <c r="BG86" s="39">
        <f t="shared" ca="1" si="50"/>
        <v>0</v>
      </c>
      <c r="BH86" s="39">
        <f t="shared" ca="1" si="50"/>
        <v>0</v>
      </c>
      <c r="BI86" s="39">
        <f t="shared" ca="1" si="50"/>
        <v>0</v>
      </c>
      <c r="BJ86" s="39">
        <f t="shared" ca="1" si="50"/>
        <v>0</v>
      </c>
      <c r="BK86" s="39">
        <f t="shared" ca="1" si="50"/>
        <v>0</v>
      </c>
      <c r="BL86" s="39">
        <f t="shared" ca="1" si="50"/>
        <v>0</v>
      </c>
      <c r="BM86" s="39">
        <f t="shared" ca="1" si="50"/>
        <v>0</v>
      </c>
      <c r="BN86" s="39">
        <f t="shared" ca="1" si="50"/>
        <v>0</v>
      </c>
      <c r="BO86" s="39">
        <f t="shared" ca="1" si="50"/>
        <v>0</v>
      </c>
      <c r="BP86" s="39">
        <f t="shared" ca="1" si="50"/>
        <v>0</v>
      </c>
      <c r="BQ86" s="39">
        <f t="shared" ca="1" si="50"/>
        <v>0</v>
      </c>
      <c r="BR86" s="39">
        <f t="shared" ref="BR86:EC87" ca="1" si="51">BR64+BR72+BR79</f>
        <v>0</v>
      </c>
      <c r="BS86" s="39">
        <f t="shared" ca="1" si="51"/>
        <v>0</v>
      </c>
      <c r="BT86" s="39">
        <f t="shared" ca="1" si="51"/>
        <v>0</v>
      </c>
      <c r="BU86" s="39">
        <f t="shared" ca="1" si="51"/>
        <v>0</v>
      </c>
      <c r="BV86" s="39">
        <f t="shared" ca="1" si="51"/>
        <v>0</v>
      </c>
      <c r="BW86" s="39">
        <f t="shared" ca="1" si="51"/>
        <v>0</v>
      </c>
      <c r="BX86" s="39">
        <f t="shared" ca="1" si="51"/>
        <v>0</v>
      </c>
      <c r="BY86" s="39">
        <f t="shared" ca="1" si="51"/>
        <v>0</v>
      </c>
      <c r="BZ86" s="39">
        <f t="shared" ca="1" si="51"/>
        <v>0</v>
      </c>
      <c r="CA86" s="39">
        <f t="shared" ca="1" si="51"/>
        <v>0</v>
      </c>
      <c r="CB86" s="39">
        <f t="shared" ca="1" si="51"/>
        <v>0</v>
      </c>
      <c r="CC86" s="39">
        <f t="shared" ca="1" si="51"/>
        <v>0</v>
      </c>
      <c r="CD86" s="39">
        <f t="shared" ca="1" si="51"/>
        <v>0</v>
      </c>
      <c r="CE86" s="39">
        <f t="shared" ca="1" si="51"/>
        <v>0</v>
      </c>
      <c r="CF86" s="39">
        <f t="shared" ca="1" si="51"/>
        <v>0</v>
      </c>
      <c r="CG86" s="39">
        <f t="shared" ca="1" si="51"/>
        <v>0</v>
      </c>
      <c r="CH86" s="39">
        <f t="shared" ca="1" si="51"/>
        <v>0</v>
      </c>
      <c r="CI86" s="39">
        <f t="shared" ca="1" si="51"/>
        <v>0</v>
      </c>
      <c r="CJ86" s="39">
        <f t="shared" ca="1" si="51"/>
        <v>0</v>
      </c>
      <c r="CK86" s="39">
        <f t="shared" ca="1" si="51"/>
        <v>0</v>
      </c>
      <c r="CL86" s="39">
        <f t="shared" ca="1" si="51"/>
        <v>0</v>
      </c>
      <c r="CM86" s="39">
        <f t="shared" ca="1" si="51"/>
        <v>0</v>
      </c>
      <c r="CN86" s="39">
        <f t="shared" ca="1" si="51"/>
        <v>0</v>
      </c>
      <c r="CO86" s="39">
        <f t="shared" ca="1" si="51"/>
        <v>0</v>
      </c>
      <c r="CP86" s="39">
        <f t="shared" ca="1" si="51"/>
        <v>0</v>
      </c>
      <c r="CQ86" s="39">
        <f t="shared" ca="1" si="51"/>
        <v>0</v>
      </c>
      <c r="CR86" s="39">
        <f t="shared" ca="1" si="51"/>
        <v>0</v>
      </c>
      <c r="CS86" s="39">
        <f t="shared" ca="1" si="51"/>
        <v>0</v>
      </c>
      <c r="CT86" s="39">
        <f t="shared" ca="1" si="51"/>
        <v>0</v>
      </c>
      <c r="CU86" s="39">
        <f t="shared" ca="1" si="51"/>
        <v>0</v>
      </c>
      <c r="CV86" s="39">
        <f t="shared" ca="1" si="51"/>
        <v>0</v>
      </c>
      <c r="CW86" s="39">
        <f t="shared" ca="1" si="51"/>
        <v>0</v>
      </c>
      <c r="CX86" s="39">
        <f t="shared" ca="1" si="51"/>
        <v>0</v>
      </c>
      <c r="CY86" s="39">
        <f t="shared" ca="1" si="51"/>
        <v>0</v>
      </c>
      <c r="CZ86" s="39">
        <f t="shared" ca="1" si="51"/>
        <v>0</v>
      </c>
      <c r="DA86" s="39">
        <f t="shared" ca="1" si="51"/>
        <v>0</v>
      </c>
      <c r="DB86" s="39">
        <f t="shared" ca="1" si="51"/>
        <v>0</v>
      </c>
      <c r="DC86" s="39">
        <f t="shared" ca="1" si="51"/>
        <v>0</v>
      </c>
      <c r="DD86" s="39">
        <f t="shared" ca="1" si="51"/>
        <v>0</v>
      </c>
      <c r="DE86" s="39">
        <f t="shared" ca="1" si="51"/>
        <v>0</v>
      </c>
      <c r="DF86" s="39">
        <f t="shared" ca="1" si="51"/>
        <v>0</v>
      </c>
      <c r="DG86" s="39">
        <f t="shared" ca="1" si="51"/>
        <v>0</v>
      </c>
      <c r="DH86" s="39">
        <f t="shared" ca="1" si="51"/>
        <v>0</v>
      </c>
      <c r="DI86" s="39">
        <f t="shared" ca="1" si="51"/>
        <v>0</v>
      </c>
      <c r="DJ86" s="39">
        <f t="shared" ca="1" si="51"/>
        <v>0</v>
      </c>
      <c r="DK86" s="39">
        <f t="shared" ca="1" si="51"/>
        <v>0</v>
      </c>
      <c r="DL86" s="39">
        <f t="shared" ca="1" si="51"/>
        <v>0</v>
      </c>
      <c r="DM86" s="39">
        <f t="shared" ca="1" si="51"/>
        <v>0</v>
      </c>
      <c r="DN86" s="39">
        <f t="shared" ca="1" si="51"/>
        <v>0</v>
      </c>
      <c r="DO86" s="39">
        <f t="shared" ca="1" si="51"/>
        <v>0</v>
      </c>
      <c r="DP86" s="39">
        <f t="shared" ca="1" si="51"/>
        <v>0</v>
      </c>
      <c r="DQ86" s="39">
        <f t="shared" ca="1" si="51"/>
        <v>0</v>
      </c>
      <c r="DR86" s="39">
        <f t="shared" ca="1" si="51"/>
        <v>0</v>
      </c>
      <c r="DS86" s="39">
        <f t="shared" ca="1" si="51"/>
        <v>0</v>
      </c>
      <c r="DT86" s="39">
        <f t="shared" ca="1" si="51"/>
        <v>0</v>
      </c>
      <c r="DU86" s="39">
        <f t="shared" ca="1" si="51"/>
        <v>0</v>
      </c>
      <c r="DV86" s="39">
        <f t="shared" ca="1" si="51"/>
        <v>0</v>
      </c>
      <c r="DW86" s="39">
        <f t="shared" ca="1" si="51"/>
        <v>0</v>
      </c>
      <c r="DX86" s="39">
        <f t="shared" ca="1" si="51"/>
        <v>0</v>
      </c>
      <c r="DY86" s="39">
        <f t="shared" ca="1" si="51"/>
        <v>0</v>
      </c>
      <c r="DZ86" s="39">
        <f t="shared" ca="1" si="51"/>
        <v>0</v>
      </c>
      <c r="EA86" s="39">
        <f t="shared" ca="1" si="51"/>
        <v>0</v>
      </c>
      <c r="EB86" s="39">
        <f t="shared" ca="1" si="51"/>
        <v>0</v>
      </c>
      <c r="EC86" s="39">
        <f t="shared" ca="1" si="51"/>
        <v>0</v>
      </c>
      <c r="ED86" s="39">
        <f t="shared" ref="ED86:GJ87" ca="1" si="52">ED64+ED72+ED79</f>
        <v>0</v>
      </c>
      <c r="EE86" s="39">
        <f t="shared" ca="1" si="52"/>
        <v>0</v>
      </c>
      <c r="EF86" s="39">
        <f t="shared" ca="1" si="52"/>
        <v>0</v>
      </c>
      <c r="EG86" s="39">
        <f t="shared" ca="1" si="52"/>
        <v>0</v>
      </c>
      <c r="EH86" s="39">
        <f t="shared" ca="1" si="52"/>
        <v>0</v>
      </c>
      <c r="EI86" s="39">
        <f t="shared" ca="1" si="52"/>
        <v>0</v>
      </c>
      <c r="EJ86" s="39">
        <f t="shared" ca="1" si="52"/>
        <v>0</v>
      </c>
      <c r="EK86" s="39">
        <f t="shared" ca="1" si="52"/>
        <v>0</v>
      </c>
      <c r="EL86" s="39">
        <f t="shared" ca="1" si="52"/>
        <v>0</v>
      </c>
      <c r="EM86" s="39">
        <f t="shared" ca="1" si="52"/>
        <v>0</v>
      </c>
      <c r="EN86" s="39">
        <f t="shared" ca="1" si="52"/>
        <v>0</v>
      </c>
      <c r="EO86" s="39">
        <f t="shared" ca="1" si="52"/>
        <v>0</v>
      </c>
      <c r="EP86" s="39">
        <f t="shared" ca="1" si="52"/>
        <v>0</v>
      </c>
      <c r="EQ86" s="39">
        <f t="shared" ca="1" si="52"/>
        <v>0</v>
      </c>
      <c r="ER86" s="39">
        <f t="shared" ca="1" si="52"/>
        <v>0</v>
      </c>
      <c r="ES86" s="39">
        <f t="shared" ca="1" si="52"/>
        <v>0</v>
      </c>
      <c r="ET86" s="39">
        <f t="shared" ca="1" si="52"/>
        <v>0</v>
      </c>
      <c r="EU86" s="39">
        <f t="shared" ca="1" si="52"/>
        <v>0</v>
      </c>
      <c r="EV86" s="39">
        <f t="shared" ca="1" si="52"/>
        <v>0</v>
      </c>
      <c r="EW86" s="39">
        <f t="shared" ca="1" si="52"/>
        <v>0</v>
      </c>
      <c r="EX86" s="39">
        <f t="shared" ca="1" si="52"/>
        <v>0</v>
      </c>
      <c r="EY86" s="39">
        <f t="shared" ca="1" si="52"/>
        <v>0</v>
      </c>
      <c r="EZ86" s="39">
        <f t="shared" ca="1" si="52"/>
        <v>0</v>
      </c>
      <c r="FA86" s="39">
        <f t="shared" ca="1" si="52"/>
        <v>0</v>
      </c>
      <c r="FB86" s="39">
        <f t="shared" ca="1" si="52"/>
        <v>0</v>
      </c>
      <c r="FC86" s="39">
        <f t="shared" ca="1" si="52"/>
        <v>0</v>
      </c>
      <c r="FD86" s="39">
        <f t="shared" ca="1" si="52"/>
        <v>0</v>
      </c>
      <c r="FE86" s="39">
        <f t="shared" ca="1" si="52"/>
        <v>0</v>
      </c>
      <c r="FF86" s="39">
        <f t="shared" ca="1" si="52"/>
        <v>0</v>
      </c>
      <c r="FG86" s="39">
        <f t="shared" ca="1" si="52"/>
        <v>0</v>
      </c>
      <c r="FH86" s="39">
        <f t="shared" ca="1" si="52"/>
        <v>0</v>
      </c>
      <c r="FI86" s="39">
        <f t="shared" ca="1" si="52"/>
        <v>0</v>
      </c>
      <c r="FJ86" s="39">
        <f t="shared" ca="1" si="52"/>
        <v>0</v>
      </c>
      <c r="FK86" s="39">
        <f t="shared" ca="1" si="52"/>
        <v>0</v>
      </c>
      <c r="FL86" s="39">
        <f t="shared" ca="1" si="52"/>
        <v>0</v>
      </c>
      <c r="FM86" s="39">
        <f t="shared" ca="1" si="52"/>
        <v>0</v>
      </c>
      <c r="FN86" s="39">
        <f t="shared" ca="1" si="52"/>
        <v>0</v>
      </c>
      <c r="FO86" s="39">
        <f t="shared" ca="1" si="52"/>
        <v>0</v>
      </c>
      <c r="FP86" s="39">
        <f t="shared" ca="1" si="52"/>
        <v>0</v>
      </c>
      <c r="FQ86" s="39">
        <f t="shared" ca="1" si="52"/>
        <v>0</v>
      </c>
      <c r="FR86" s="39">
        <f t="shared" ca="1" si="52"/>
        <v>0</v>
      </c>
      <c r="FS86" s="39">
        <f t="shared" ca="1" si="52"/>
        <v>0</v>
      </c>
      <c r="FT86" s="39">
        <f t="shared" ca="1" si="52"/>
        <v>0</v>
      </c>
      <c r="FU86" s="39">
        <f t="shared" ca="1" si="52"/>
        <v>0</v>
      </c>
      <c r="FV86" s="39">
        <f t="shared" ca="1" si="52"/>
        <v>0</v>
      </c>
      <c r="FW86" s="39">
        <f t="shared" ca="1" si="52"/>
        <v>0</v>
      </c>
      <c r="FX86" s="39">
        <f t="shared" ca="1" si="52"/>
        <v>0</v>
      </c>
      <c r="FY86" s="39">
        <f t="shared" ca="1" si="52"/>
        <v>0</v>
      </c>
      <c r="FZ86" s="39">
        <f t="shared" ca="1" si="52"/>
        <v>0</v>
      </c>
      <c r="GA86" s="39">
        <f t="shared" ca="1" si="52"/>
        <v>0</v>
      </c>
      <c r="GB86" s="39">
        <f t="shared" ca="1" si="52"/>
        <v>0</v>
      </c>
      <c r="GC86" s="39">
        <f t="shared" ca="1" si="52"/>
        <v>0</v>
      </c>
      <c r="GD86" s="39">
        <f t="shared" ca="1" si="52"/>
        <v>0</v>
      </c>
      <c r="GE86" s="39">
        <f t="shared" ca="1" si="52"/>
        <v>0</v>
      </c>
      <c r="GF86" s="39">
        <f t="shared" ca="1" si="52"/>
        <v>0</v>
      </c>
      <c r="GG86" s="39">
        <f t="shared" ca="1" si="52"/>
        <v>0</v>
      </c>
      <c r="GH86" s="39">
        <f t="shared" ca="1" si="52"/>
        <v>0</v>
      </c>
      <c r="GI86" s="39">
        <f t="shared" ca="1" si="52"/>
        <v>0</v>
      </c>
      <c r="GJ86" s="39">
        <f t="shared" ca="1" si="52"/>
        <v>0</v>
      </c>
    </row>
    <row r="87" spans="3:192" x14ac:dyDescent="0.3">
      <c r="C87" s="31" t="s">
        <v>479</v>
      </c>
      <c r="F87" s="35">
        <f ca="1">F65+F73+F80</f>
        <v>0</v>
      </c>
      <c r="G87" s="35">
        <f t="shared" ca="1" si="50"/>
        <v>0</v>
      </c>
      <c r="H87" s="35">
        <f t="shared" ca="1" si="50"/>
        <v>0</v>
      </c>
      <c r="I87" s="35">
        <f t="shared" ca="1" si="50"/>
        <v>0</v>
      </c>
      <c r="J87" s="35">
        <f t="shared" ca="1" si="50"/>
        <v>0</v>
      </c>
      <c r="K87" s="35">
        <f t="shared" ca="1" si="50"/>
        <v>0</v>
      </c>
      <c r="L87" s="35">
        <f t="shared" ca="1" si="50"/>
        <v>0</v>
      </c>
      <c r="M87" s="35">
        <f t="shared" ca="1" si="50"/>
        <v>0</v>
      </c>
      <c r="N87" s="35">
        <f t="shared" ca="1" si="50"/>
        <v>0</v>
      </c>
      <c r="O87" s="35">
        <f t="shared" ca="1" si="50"/>
        <v>0</v>
      </c>
      <c r="P87" s="35">
        <f t="shared" ca="1" si="50"/>
        <v>0</v>
      </c>
      <c r="Q87" s="35">
        <f t="shared" ca="1" si="50"/>
        <v>0</v>
      </c>
      <c r="R87" s="35">
        <f t="shared" ca="1" si="50"/>
        <v>0</v>
      </c>
      <c r="S87" s="35">
        <f t="shared" ca="1" si="50"/>
        <v>0</v>
      </c>
      <c r="T87" s="35">
        <f t="shared" ca="1" si="50"/>
        <v>0</v>
      </c>
      <c r="U87" s="35">
        <f t="shared" ca="1" si="50"/>
        <v>0</v>
      </c>
      <c r="V87" s="35">
        <f t="shared" ca="1" si="50"/>
        <v>0</v>
      </c>
      <c r="W87" s="35">
        <f t="shared" ca="1" si="50"/>
        <v>0</v>
      </c>
      <c r="X87" s="35">
        <f t="shared" ca="1" si="50"/>
        <v>0</v>
      </c>
      <c r="Y87" s="40">
        <f t="shared" ca="1" si="50"/>
        <v>0</v>
      </c>
      <c r="Z87" s="35">
        <f t="shared" ca="1" si="50"/>
        <v>0</v>
      </c>
      <c r="AA87" s="40">
        <f t="shared" ca="1" si="50"/>
        <v>0</v>
      </c>
      <c r="AB87" s="40">
        <f t="shared" ca="1" si="50"/>
        <v>0</v>
      </c>
      <c r="AC87" s="40">
        <f t="shared" ca="1" si="50"/>
        <v>0</v>
      </c>
      <c r="AD87" s="40">
        <f t="shared" ca="1" si="50"/>
        <v>0</v>
      </c>
      <c r="AE87" s="40">
        <f t="shared" ca="1" si="50"/>
        <v>0</v>
      </c>
      <c r="AF87" s="40">
        <f t="shared" ca="1" si="50"/>
        <v>0</v>
      </c>
      <c r="AG87" s="40">
        <f t="shared" ca="1" si="50"/>
        <v>0</v>
      </c>
      <c r="AH87" s="40">
        <f t="shared" ca="1" si="50"/>
        <v>0</v>
      </c>
      <c r="AI87" s="40">
        <f t="shared" ca="1" si="50"/>
        <v>0</v>
      </c>
      <c r="AJ87" s="40">
        <f t="shared" ca="1" si="50"/>
        <v>0</v>
      </c>
      <c r="AK87" s="40">
        <f t="shared" ca="1" si="50"/>
        <v>0</v>
      </c>
      <c r="AL87" s="40">
        <f t="shared" ca="1" si="50"/>
        <v>0</v>
      </c>
      <c r="AM87" s="40">
        <f t="shared" ca="1" si="50"/>
        <v>0</v>
      </c>
      <c r="AN87" s="40">
        <f t="shared" ca="1" si="50"/>
        <v>0</v>
      </c>
      <c r="AO87" s="40">
        <f t="shared" ca="1" si="50"/>
        <v>0</v>
      </c>
      <c r="AP87" s="40">
        <f t="shared" ca="1" si="50"/>
        <v>0</v>
      </c>
      <c r="AQ87" s="40">
        <f t="shared" ca="1" si="50"/>
        <v>0</v>
      </c>
      <c r="AR87" s="40">
        <f t="shared" ca="1" si="50"/>
        <v>0</v>
      </c>
      <c r="AS87" s="40">
        <f t="shared" ca="1" si="50"/>
        <v>0</v>
      </c>
      <c r="AT87" s="40">
        <f t="shared" ca="1" si="50"/>
        <v>0</v>
      </c>
      <c r="AU87" s="40">
        <f t="shared" ca="1" si="50"/>
        <v>0</v>
      </c>
      <c r="AV87" s="40">
        <f t="shared" ca="1" si="50"/>
        <v>0</v>
      </c>
      <c r="AW87" s="40">
        <f t="shared" ca="1" si="50"/>
        <v>0</v>
      </c>
      <c r="AX87" s="40">
        <f t="shared" ca="1" si="50"/>
        <v>0</v>
      </c>
      <c r="AY87" s="40">
        <f t="shared" ca="1" si="50"/>
        <v>0</v>
      </c>
      <c r="AZ87" s="40">
        <f t="shared" ca="1" si="50"/>
        <v>0</v>
      </c>
      <c r="BA87" s="40">
        <f t="shared" ca="1" si="50"/>
        <v>0</v>
      </c>
      <c r="BB87" s="40">
        <f t="shared" ca="1" si="50"/>
        <v>0</v>
      </c>
      <c r="BC87" s="40">
        <f t="shared" ca="1" si="50"/>
        <v>0</v>
      </c>
      <c r="BD87" s="40">
        <f t="shared" ca="1" si="50"/>
        <v>0</v>
      </c>
      <c r="BE87" s="40">
        <f t="shared" ca="1" si="50"/>
        <v>0</v>
      </c>
      <c r="BF87" s="40">
        <f t="shared" ca="1" si="50"/>
        <v>0</v>
      </c>
      <c r="BG87" s="40">
        <f t="shared" ca="1" si="50"/>
        <v>0</v>
      </c>
      <c r="BH87" s="40">
        <f t="shared" ca="1" si="50"/>
        <v>0</v>
      </c>
      <c r="BI87" s="40">
        <f t="shared" ca="1" si="50"/>
        <v>0</v>
      </c>
      <c r="BJ87" s="40">
        <f t="shared" ca="1" si="50"/>
        <v>0</v>
      </c>
      <c r="BK87" s="40">
        <f t="shared" ca="1" si="50"/>
        <v>0</v>
      </c>
      <c r="BL87" s="40">
        <f t="shared" ca="1" si="50"/>
        <v>0</v>
      </c>
      <c r="BM87" s="40">
        <f t="shared" ca="1" si="50"/>
        <v>0</v>
      </c>
      <c r="BN87" s="40">
        <f t="shared" ca="1" si="50"/>
        <v>0</v>
      </c>
      <c r="BO87" s="40">
        <f t="shared" ca="1" si="50"/>
        <v>0</v>
      </c>
      <c r="BP87" s="40">
        <f t="shared" ca="1" si="50"/>
        <v>0</v>
      </c>
      <c r="BQ87" s="40">
        <f t="shared" ca="1" si="50"/>
        <v>0</v>
      </c>
      <c r="BR87" s="40">
        <f t="shared" ca="1" si="51"/>
        <v>0</v>
      </c>
      <c r="BS87" s="40">
        <f t="shared" ca="1" si="51"/>
        <v>0</v>
      </c>
      <c r="BT87" s="40">
        <f t="shared" ca="1" si="51"/>
        <v>0</v>
      </c>
      <c r="BU87" s="40">
        <f t="shared" ca="1" si="51"/>
        <v>0</v>
      </c>
      <c r="BV87" s="40">
        <f t="shared" ca="1" si="51"/>
        <v>0</v>
      </c>
      <c r="BW87" s="40">
        <f t="shared" ca="1" si="51"/>
        <v>0</v>
      </c>
      <c r="BX87" s="40">
        <f t="shared" ca="1" si="51"/>
        <v>0</v>
      </c>
      <c r="BY87" s="40">
        <f t="shared" ca="1" si="51"/>
        <v>0</v>
      </c>
      <c r="BZ87" s="40">
        <f t="shared" ca="1" si="51"/>
        <v>0</v>
      </c>
      <c r="CA87" s="40">
        <f t="shared" ca="1" si="51"/>
        <v>0</v>
      </c>
      <c r="CB87" s="40">
        <f t="shared" ca="1" si="51"/>
        <v>0</v>
      </c>
      <c r="CC87" s="40">
        <f t="shared" ca="1" si="51"/>
        <v>0</v>
      </c>
      <c r="CD87" s="40">
        <f t="shared" ca="1" si="51"/>
        <v>0</v>
      </c>
      <c r="CE87" s="40">
        <f t="shared" ca="1" si="51"/>
        <v>0</v>
      </c>
      <c r="CF87" s="40">
        <f t="shared" ca="1" si="51"/>
        <v>0</v>
      </c>
      <c r="CG87" s="40">
        <f t="shared" ca="1" si="51"/>
        <v>0</v>
      </c>
      <c r="CH87" s="40">
        <f t="shared" ca="1" si="51"/>
        <v>0</v>
      </c>
      <c r="CI87" s="40">
        <f t="shared" ca="1" si="51"/>
        <v>0</v>
      </c>
      <c r="CJ87" s="40">
        <f t="shared" ca="1" si="51"/>
        <v>0</v>
      </c>
      <c r="CK87" s="40">
        <f t="shared" ca="1" si="51"/>
        <v>0</v>
      </c>
      <c r="CL87" s="40">
        <f t="shared" ca="1" si="51"/>
        <v>0</v>
      </c>
      <c r="CM87" s="40">
        <f t="shared" ca="1" si="51"/>
        <v>0</v>
      </c>
      <c r="CN87" s="40">
        <f t="shared" ca="1" si="51"/>
        <v>0</v>
      </c>
      <c r="CO87" s="40">
        <f t="shared" ca="1" si="51"/>
        <v>0</v>
      </c>
      <c r="CP87" s="40">
        <f t="shared" ca="1" si="51"/>
        <v>0</v>
      </c>
      <c r="CQ87" s="40">
        <f t="shared" ca="1" si="51"/>
        <v>0</v>
      </c>
      <c r="CR87" s="40">
        <f t="shared" ca="1" si="51"/>
        <v>0</v>
      </c>
      <c r="CS87" s="40">
        <f t="shared" ca="1" si="51"/>
        <v>0</v>
      </c>
      <c r="CT87" s="40">
        <f t="shared" ca="1" si="51"/>
        <v>0</v>
      </c>
      <c r="CU87" s="40">
        <f t="shared" ca="1" si="51"/>
        <v>0</v>
      </c>
      <c r="CV87" s="40">
        <f t="shared" ca="1" si="51"/>
        <v>0</v>
      </c>
      <c r="CW87" s="40">
        <f t="shared" ca="1" si="51"/>
        <v>0</v>
      </c>
      <c r="CX87" s="40">
        <f t="shared" ca="1" si="51"/>
        <v>0</v>
      </c>
      <c r="CY87" s="40">
        <f t="shared" ca="1" si="51"/>
        <v>0</v>
      </c>
      <c r="CZ87" s="40">
        <f t="shared" ca="1" si="51"/>
        <v>0</v>
      </c>
      <c r="DA87" s="40">
        <f t="shared" ca="1" si="51"/>
        <v>0</v>
      </c>
      <c r="DB87" s="40">
        <f t="shared" ca="1" si="51"/>
        <v>0</v>
      </c>
      <c r="DC87" s="40">
        <f t="shared" ca="1" si="51"/>
        <v>0</v>
      </c>
      <c r="DD87" s="40">
        <f t="shared" ca="1" si="51"/>
        <v>0</v>
      </c>
      <c r="DE87" s="40">
        <f t="shared" ca="1" si="51"/>
        <v>0</v>
      </c>
      <c r="DF87" s="40">
        <f t="shared" ca="1" si="51"/>
        <v>0</v>
      </c>
      <c r="DG87" s="40">
        <f t="shared" ca="1" si="51"/>
        <v>0</v>
      </c>
      <c r="DH87" s="40">
        <f t="shared" ca="1" si="51"/>
        <v>0</v>
      </c>
      <c r="DI87" s="40">
        <f t="shared" ca="1" si="51"/>
        <v>0</v>
      </c>
      <c r="DJ87" s="40">
        <f t="shared" ca="1" si="51"/>
        <v>0</v>
      </c>
      <c r="DK87" s="40">
        <f t="shared" ca="1" si="51"/>
        <v>0</v>
      </c>
      <c r="DL87" s="40">
        <f t="shared" ca="1" si="51"/>
        <v>0</v>
      </c>
      <c r="DM87" s="40">
        <f t="shared" ca="1" si="51"/>
        <v>0</v>
      </c>
      <c r="DN87" s="40">
        <f t="shared" ca="1" si="51"/>
        <v>0</v>
      </c>
      <c r="DO87" s="40">
        <f t="shared" ca="1" si="51"/>
        <v>0</v>
      </c>
      <c r="DP87" s="40">
        <f t="shared" ca="1" si="51"/>
        <v>0</v>
      </c>
      <c r="DQ87" s="40">
        <f t="shared" ca="1" si="51"/>
        <v>0</v>
      </c>
      <c r="DR87" s="40">
        <f t="shared" ca="1" si="51"/>
        <v>0</v>
      </c>
      <c r="DS87" s="40">
        <f t="shared" ca="1" si="51"/>
        <v>0</v>
      </c>
      <c r="DT87" s="40">
        <f t="shared" ca="1" si="51"/>
        <v>0</v>
      </c>
      <c r="DU87" s="40">
        <f t="shared" ca="1" si="51"/>
        <v>0</v>
      </c>
      <c r="DV87" s="40">
        <f t="shared" ca="1" si="51"/>
        <v>0</v>
      </c>
      <c r="DW87" s="40">
        <f t="shared" ca="1" si="51"/>
        <v>0</v>
      </c>
      <c r="DX87" s="40">
        <f t="shared" ca="1" si="51"/>
        <v>0</v>
      </c>
      <c r="DY87" s="40">
        <f t="shared" ca="1" si="51"/>
        <v>0</v>
      </c>
      <c r="DZ87" s="40">
        <f t="shared" ca="1" si="51"/>
        <v>0</v>
      </c>
      <c r="EA87" s="40">
        <f t="shared" ca="1" si="51"/>
        <v>0</v>
      </c>
      <c r="EB87" s="40">
        <f t="shared" ca="1" si="51"/>
        <v>0</v>
      </c>
      <c r="EC87" s="40">
        <f t="shared" ca="1" si="51"/>
        <v>0</v>
      </c>
      <c r="ED87" s="40">
        <f t="shared" ca="1" si="52"/>
        <v>0</v>
      </c>
      <c r="EE87" s="40">
        <f t="shared" ca="1" si="52"/>
        <v>0</v>
      </c>
      <c r="EF87" s="40">
        <f t="shared" ca="1" si="52"/>
        <v>0</v>
      </c>
      <c r="EG87" s="40">
        <f t="shared" ca="1" si="52"/>
        <v>0</v>
      </c>
      <c r="EH87" s="40">
        <f t="shared" ca="1" si="52"/>
        <v>0</v>
      </c>
      <c r="EI87" s="40">
        <f t="shared" ca="1" si="52"/>
        <v>0</v>
      </c>
      <c r="EJ87" s="40">
        <f t="shared" ca="1" si="52"/>
        <v>0</v>
      </c>
      <c r="EK87" s="40">
        <f t="shared" ca="1" si="52"/>
        <v>0</v>
      </c>
      <c r="EL87" s="40">
        <f t="shared" ca="1" si="52"/>
        <v>0</v>
      </c>
      <c r="EM87" s="40">
        <f t="shared" ca="1" si="52"/>
        <v>0</v>
      </c>
      <c r="EN87" s="40">
        <f t="shared" ca="1" si="52"/>
        <v>0</v>
      </c>
      <c r="EO87" s="40">
        <f t="shared" ca="1" si="52"/>
        <v>0</v>
      </c>
      <c r="EP87" s="40">
        <f t="shared" ca="1" si="52"/>
        <v>0</v>
      </c>
      <c r="EQ87" s="40">
        <f t="shared" ca="1" si="52"/>
        <v>0</v>
      </c>
      <c r="ER87" s="40">
        <f t="shared" ca="1" si="52"/>
        <v>0</v>
      </c>
      <c r="ES87" s="40">
        <f t="shared" ca="1" si="52"/>
        <v>0</v>
      </c>
      <c r="ET87" s="40">
        <f t="shared" ca="1" si="52"/>
        <v>0</v>
      </c>
      <c r="EU87" s="40">
        <f t="shared" ca="1" si="52"/>
        <v>0</v>
      </c>
      <c r="EV87" s="40">
        <f t="shared" ca="1" si="52"/>
        <v>0</v>
      </c>
      <c r="EW87" s="40">
        <f t="shared" ca="1" si="52"/>
        <v>0</v>
      </c>
      <c r="EX87" s="40">
        <f t="shared" ca="1" si="52"/>
        <v>0</v>
      </c>
      <c r="EY87" s="40">
        <f t="shared" ca="1" si="52"/>
        <v>0</v>
      </c>
      <c r="EZ87" s="40">
        <f t="shared" ca="1" si="52"/>
        <v>0</v>
      </c>
      <c r="FA87" s="40">
        <f t="shared" ca="1" si="52"/>
        <v>0</v>
      </c>
      <c r="FB87" s="40">
        <f t="shared" ca="1" si="52"/>
        <v>0</v>
      </c>
      <c r="FC87" s="40">
        <f t="shared" ca="1" si="52"/>
        <v>0</v>
      </c>
      <c r="FD87" s="40">
        <f t="shared" ca="1" si="52"/>
        <v>0</v>
      </c>
      <c r="FE87" s="40">
        <f t="shared" ca="1" si="52"/>
        <v>0</v>
      </c>
      <c r="FF87" s="40">
        <f t="shared" ca="1" si="52"/>
        <v>0</v>
      </c>
      <c r="FG87" s="40">
        <f t="shared" ca="1" si="52"/>
        <v>0</v>
      </c>
      <c r="FH87" s="40">
        <f t="shared" ca="1" si="52"/>
        <v>0</v>
      </c>
      <c r="FI87" s="40">
        <f t="shared" ca="1" si="52"/>
        <v>0</v>
      </c>
      <c r="FJ87" s="40">
        <f t="shared" ca="1" si="52"/>
        <v>0</v>
      </c>
      <c r="FK87" s="40">
        <f t="shared" ca="1" si="52"/>
        <v>0</v>
      </c>
      <c r="FL87" s="40">
        <f t="shared" ca="1" si="52"/>
        <v>0</v>
      </c>
      <c r="FM87" s="40">
        <f t="shared" ca="1" si="52"/>
        <v>0</v>
      </c>
      <c r="FN87" s="40">
        <f t="shared" ca="1" si="52"/>
        <v>0</v>
      </c>
      <c r="FO87" s="40">
        <f t="shared" ca="1" si="52"/>
        <v>0</v>
      </c>
      <c r="FP87" s="40">
        <f t="shared" ca="1" si="52"/>
        <v>0</v>
      </c>
      <c r="FQ87" s="40">
        <f t="shared" ca="1" si="52"/>
        <v>0</v>
      </c>
      <c r="FR87" s="40">
        <f t="shared" ca="1" si="52"/>
        <v>0</v>
      </c>
      <c r="FS87" s="40">
        <f t="shared" ca="1" si="52"/>
        <v>0</v>
      </c>
      <c r="FT87" s="40">
        <f t="shared" ca="1" si="52"/>
        <v>0</v>
      </c>
      <c r="FU87" s="40">
        <f t="shared" ca="1" si="52"/>
        <v>0</v>
      </c>
      <c r="FV87" s="40">
        <f t="shared" ca="1" si="52"/>
        <v>0</v>
      </c>
      <c r="FW87" s="40">
        <f t="shared" ca="1" si="52"/>
        <v>0</v>
      </c>
      <c r="FX87" s="40">
        <f t="shared" ca="1" si="52"/>
        <v>0</v>
      </c>
      <c r="FY87" s="40">
        <f t="shared" ca="1" si="52"/>
        <v>0</v>
      </c>
      <c r="FZ87" s="40">
        <f t="shared" ca="1" si="52"/>
        <v>0</v>
      </c>
      <c r="GA87" s="40">
        <f t="shared" ca="1" si="52"/>
        <v>0</v>
      </c>
      <c r="GB87" s="40">
        <f t="shared" ca="1" si="52"/>
        <v>0</v>
      </c>
      <c r="GC87" s="40">
        <f t="shared" ca="1" si="52"/>
        <v>0</v>
      </c>
      <c r="GD87" s="40">
        <f t="shared" ca="1" si="52"/>
        <v>0</v>
      </c>
      <c r="GE87" s="40">
        <f t="shared" ca="1" si="52"/>
        <v>0</v>
      </c>
      <c r="GF87" s="40">
        <f t="shared" ca="1" si="52"/>
        <v>0</v>
      </c>
      <c r="GG87" s="40">
        <f t="shared" ca="1" si="52"/>
        <v>0</v>
      </c>
      <c r="GH87" s="40">
        <f t="shared" ca="1" si="52"/>
        <v>0</v>
      </c>
      <c r="GI87" s="40">
        <f t="shared" ca="1" si="52"/>
        <v>0</v>
      </c>
      <c r="GJ87" s="40">
        <f t="shared" ca="1" si="52"/>
        <v>0</v>
      </c>
    </row>
    <row r="88" spans="3:192" x14ac:dyDescent="0.3">
      <c r="C88" s="31" t="s">
        <v>480</v>
      </c>
      <c r="F88" s="35">
        <f ca="1">F66</f>
        <v>0</v>
      </c>
      <c r="G88" s="35">
        <f t="shared" ref="G88:BR89" ca="1" si="53">G66</f>
        <v>0</v>
      </c>
      <c r="H88" s="35">
        <f t="shared" ca="1" si="53"/>
        <v>0</v>
      </c>
      <c r="I88" s="35">
        <f t="shared" ca="1" si="53"/>
        <v>0</v>
      </c>
      <c r="J88" s="35">
        <f t="shared" ca="1" si="53"/>
        <v>0</v>
      </c>
      <c r="K88" s="35">
        <f t="shared" ca="1" si="53"/>
        <v>0</v>
      </c>
      <c r="L88" s="35">
        <f t="shared" ca="1" si="53"/>
        <v>0</v>
      </c>
      <c r="M88" s="35">
        <f t="shared" ca="1" si="53"/>
        <v>0</v>
      </c>
      <c r="N88" s="35">
        <f t="shared" ca="1" si="53"/>
        <v>0</v>
      </c>
      <c r="O88" s="35">
        <f t="shared" ca="1" si="53"/>
        <v>1543540.0161506769</v>
      </c>
      <c r="P88" s="35">
        <f t="shared" ca="1" si="53"/>
        <v>985915.57780178241</v>
      </c>
      <c r="Q88" s="35">
        <f t="shared" ca="1" si="53"/>
        <v>776477.89253017714</v>
      </c>
      <c r="R88" s="35">
        <f t="shared" ca="1" si="53"/>
        <v>684741.59892768622</v>
      </c>
      <c r="S88" s="35">
        <f t="shared" ca="1" si="53"/>
        <v>602675.94158466882</v>
      </c>
      <c r="T88" s="35">
        <f t="shared" ca="1" si="53"/>
        <v>530724.06994660164</v>
      </c>
      <c r="U88" s="35">
        <f t="shared" ca="1" si="53"/>
        <v>466849.6172326348</v>
      </c>
      <c r="V88" s="35">
        <f t="shared" ca="1" si="53"/>
        <v>408825.81617887889</v>
      </c>
      <c r="W88" s="35">
        <f t="shared" ca="1" si="53"/>
        <v>356292.34040994494</v>
      </c>
      <c r="X88" s="35">
        <f t="shared" ca="1" si="53"/>
        <v>308894.65217805124</v>
      </c>
      <c r="Y88" s="35">
        <f t="shared" ca="1" si="53"/>
        <v>266269.91318579222</v>
      </c>
      <c r="Z88" s="35">
        <f t="shared" ca="1" si="53"/>
        <v>228064.14798377088</v>
      </c>
      <c r="AA88" s="35">
        <f t="shared" ca="1" si="53"/>
        <v>192772.53441624084</v>
      </c>
      <c r="AB88" s="35">
        <f t="shared" ca="1" si="53"/>
        <v>160469.88937969631</v>
      </c>
      <c r="AC88" s="35">
        <f t="shared" ca="1" si="53"/>
        <v>131236.10572681684</v>
      </c>
      <c r="AD88" s="35">
        <f t="shared" ca="1" si="53"/>
        <v>105144.48038398576</v>
      </c>
      <c r="AE88" s="35">
        <f t="shared" ca="1" si="53"/>
        <v>82247.607937191438</v>
      </c>
      <c r="AF88" s="35">
        <f t="shared" ca="1" si="53"/>
        <v>62561.4790237712</v>
      </c>
      <c r="AG88" s="35">
        <f t="shared" ca="1" si="53"/>
        <v>46049.049091260866</v>
      </c>
      <c r="AH88" s="35">
        <f t="shared" ca="1" si="53"/>
        <v>32605.268222130246</v>
      </c>
      <c r="AI88" s="35">
        <f t="shared" ca="1" si="53"/>
        <v>22046.250821028687</v>
      </c>
      <c r="AJ88" s="35">
        <f t="shared" ca="1" si="53"/>
        <v>14105.679664140589</v>
      </c>
      <c r="AK88" s="35">
        <f t="shared" ca="1" si="53"/>
        <v>8714.5238251346636</v>
      </c>
      <c r="AL88" s="35">
        <f t="shared" ca="1" si="53"/>
        <v>5205.4270861536224</v>
      </c>
      <c r="AM88" s="35">
        <f t="shared" ca="1" si="53"/>
        <v>3001.4899197511409</v>
      </c>
      <c r="AN88" s="35">
        <f t="shared" ca="1" si="53"/>
        <v>1666.1608247116985</v>
      </c>
      <c r="AO88" s="35">
        <f t="shared" ca="1" si="53"/>
        <v>0</v>
      </c>
      <c r="AP88" s="35">
        <f t="shared" ca="1" si="53"/>
        <v>0</v>
      </c>
      <c r="AQ88" s="35">
        <f t="shared" ca="1" si="53"/>
        <v>0</v>
      </c>
      <c r="AR88" s="35">
        <f t="shared" ca="1" si="53"/>
        <v>0</v>
      </c>
      <c r="AS88" s="35">
        <f t="shared" ca="1" si="53"/>
        <v>0</v>
      </c>
      <c r="AT88" s="35">
        <f t="shared" ca="1" si="53"/>
        <v>0</v>
      </c>
      <c r="AU88" s="35">
        <f t="shared" ca="1" si="53"/>
        <v>0</v>
      </c>
      <c r="AV88" s="35">
        <f t="shared" ca="1" si="53"/>
        <v>0</v>
      </c>
      <c r="AW88" s="35">
        <f t="shared" ca="1" si="53"/>
        <v>0</v>
      </c>
      <c r="AX88" s="35">
        <f t="shared" ca="1" si="53"/>
        <v>0</v>
      </c>
      <c r="AY88" s="35">
        <f t="shared" ca="1" si="53"/>
        <v>0</v>
      </c>
      <c r="AZ88" s="35">
        <f t="shared" ca="1" si="53"/>
        <v>0</v>
      </c>
      <c r="BA88" s="35">
        <f t="shared" ca="1" si="53"/>
        <v>0</v>
      </c>
      <c r="BB88" s="35">
        <f t="shared" ca="1" si="53"/>
        <v>0</v>
      </c>
      <c r="BC88" s="35">
        <f t="shared" ca="1" si="53"/>
        <v>0</v>
      </c>
      <c r="BD88" s="35">
        <f t="shared" ca="1" si="53"/>
        <v>0</v>
      </c>
      <c r="BE88" s="35">
        <f t="shared" ca="1" si="53"/>
        <v>0</v>
      </c>
      <c r="BF88" s="35">
        <f t="shared" ca="1" si="53"/>
        <v>0</v>
      </c>
      <c r="BG88" s="35">
        <f t="shared" ca="1" si="53"/>
        <v>0</v>
      </c>
      <c r="BH88" s="35">
        <f t="shared" ca="1" si="53"/>
        <v>0</v>
      </c>
      <c r="BI88" s="35">
        <f t="shared" ca="1" si="53"/>
        <v>0</v>
      </c>
      <c r="BJ88" s="35">
        <f t="shared" ca="1" si="53"/>
        <v>0</v>
      </c>
      <c r="BK88" s="35">
        <f t="shared" ca="1" si="53"/>
        <v>0</v>
      </c>
      <c r="BL88" s="35">
        <f t="shared" ca="1" si="53"/>
        <v>0</v>
      </c>
      <c r="BM88" s="35">
        <f t="shared" ca="1" si="53"/>
        <v>0</v>
      </c>
      <c r="BN88" s="35">
        <f t="shared" ca="1" si="53"/>
        <v>0</v>
      </c>
      <c r="BO88" s="35">
        <f t="shared" ca="1" si="53"/>
        <v>0</v>
      </c>
      <c r="BP88" s="35">
        <f t="shared" ca="1" si="53"/>
        <v>0</v>
      </c>
      <c r="BQ88" s="35">
        <f t="shared" ca="1" si="53"/>
        <v>0</v>
      </c>
      <c r="BR88" s="35">
        <f t="shared" ca="1" si="53"/>
        <v>0</v>
      </c>
      <c r="BS88" s="35">
        <f t="shared" ref="BS88:ED89" ca="1" si="54">BS66</f>
        <v>0</v>
      </c>
      <c r="BT88" s="35">
        <f t="shared" ca="1" si="54"/>
        <v>0</v>
      </c>
      <c r="BU88" s="35">
        <f t="shared" ca="1" si="54"/>
        <v>0</v>
      </c>
      <c r="BV88" s="35">
        <f t="shared" ca="1" si="54"/>
        <v>0</v>
      </c>
      <c r="BW88" s="35">
        <f t="shared" ca="1" si="54"/>
        <v>0</v>
      </c>
      <c r="BX88" s="35">
        <f t="shared" ca="1" si="54"/>
        <v>0</v>
      </c>
      <c r="BY88" s="35">
        <f t="shared" ca="1" si="54"/>
        <v>0</v>
      </c>
      <c r="BZ88" s="35">
        <f t="shared" ca="1" si="54"/>
        <v>0</v>
      </c>
      <c r="CA88" s="35">
        <f t="shared" ca="1" si="54"/>
        <v>0</v>
      </c>
      <c r="CB88" s="35">
        <f t="shared" ca="1" si="54"/>
        <v>0</v>
      </c>
      <c r="CC88" s="35">
        <f t="shared" ca="1" si="54"/>
        <v>0</v>
      </c>
      <c r="CD88" s="35">
        <f t="shared" ca="1" si="54"/>
        <v>0</v>
      </c>
      <c r="CE88" s="35">
        <f t="shared" ca="1" si="54"/>
        <v>0</v>
      </c>
      <c r="CF88" s="35">
        <f t="shared" ca="1" si="54"/>
        <v>0</v>
      </c>
      <c r="CG88" s="35">
        <f t="shared" ca="1" si="54"/>
        <v>0</v>
      </c>
      <c r="CH88" s="35">
        <f t="shared" ca="1" si="54"/>
        <v>0</v>
      </c>
      <c r="CI88" s="35">
        <f t="shared" ca="1" si="54"/>
        <v>0</v>
      </c>
      <c r="CJ88" s="35">
        <f t="shared" ca="1" si="54"/>
        <v>0</v>
      </c>
      <c r="CK88" s="35">
        <f t="shared" ca="1" si="54"/>
        <v>0</v>
      </c>
      <c r="CL88" s="35">
        <f t="shared" ca="1" si="54"/>
        <v>0</v>
      </c>
      <c r="CM88" s="35">
        <f t="shared" ca="1" si="54"/>
        <v>0</v>
      </c>
      <c r="CN88" s="35">
        <f t="shared" ca="1" si="54"/>
        <v>0</v>
      </c>
      <c r="CO88" s="35">
        <f t="shared" ca="1" si="54"/>
        <v>0</v>
      </c>
      <c r="CP88" s="35">
        <f t="shared" ca="1" si="54"/>
        <v>0</v>
      </c>
      <c r="CQ88" s="35">
        <f t="shared" ca="1" si="54"/>
        <v>0</v>
      </c>
      <c r="CR88" s="35">
        <f t="shared" ca="1" si="54"/>
        <v>0</v>
      </c>
      <c r="CS88" s="35">
        <f t="shared" ca="1" si="54"/>
        <v>0</v>
      </c>
      <c r="CT88" s="35">
        <f t="shared" ca="1" si="54"/>
        <v>0</v>
      </c>
      <c r="CU88" s="35">
        <f t="shared" ca="1" si="54"/>
        <v>0</v>
      </c>
      <c r="CV88" s="35">
        <f t="shared" ca="1" si="54"/>
        <v>0</v>
      </c>
      <c r="CW88" s="35">
        <f t="shared" ca="1" si="54"/>
        <v>0</v>
      </c>
      <c r="CX88" s="35">
        <f t="shared" ca="1" si="54"/>
        <v>0</v>
      </c>
      <c r="CY88" s="35">
        <f t="shared" ca="1" si="54"/>
        <v>0</v>
      </c>
      <c r="CZ88" s="35">
        <f t="shared" ca="1" si="54"/>
        <v>0</v>
      </c>
      <c r="DA88" s="35">
        <f t="shared" ca="1" si="54"/>
        <v>0</v>
      </c>
      <c r="DB88" s="35">
        <f t="shared" ca="1" si="54"/>
        <v>0</v>
      </c>
      <c r="DC88" s="35">
        <f t="shared" ca="1" si="54"/>
        <v>0</v>
      </c>
      <c r="DD88" s="35">
        <f t="shared" ca="1" si="54"/>
        <v>0</v>
      </c>
      <c r="DE88" s="35">
        <f t="shared" ca="1" si="54"/>
        <v>0</v>
      </c>
      <c r="DF88" s="35">
        <f t="shared" ca="1" si="54"/>
        <v>0</v>
      </c>
      <c r="DG88" s="35">
        <f t="shared" ca="1" si="54"/>
        <v>0</v>
      </c>
      <c r="DH88" s="35">
        <f t="shared" ca="1" si="54"/>
        <v>0</v>
      </c>
      <c r="DI88" s="35">
        <f t="shared" ca="1" si="54"/>
        <v>0</v>
      </c>
      <c r="DJ88" s="35">
        <f t="shared" ca="1" si="54"/>
        <v>0</v>
      </c>
      <c r="DK88" s="35">
        <f t="shared" ca="1" si="54"/>
        <v>0</v>
      </c>
      <c r="DL88" s="35">
        <f t="shared" ca="1" si="54"/>
        <v>0</v>
      </c>
      <c r="DM88" s="35">
        <f t="shared" ca="1" si="54"/>
        <v>0</v>
      </c>
      <c r="DN88" s="35">
        <f t="shared" ca="1" si="54"/>
        <v>0</v>
      </c>
      <c r="DO88" s="35">
        <f t="shared" ca="1" si="54"/>
        <v>0</v>
      </c>
      <c r="DP88" s="35">
        <f t="shared" ca="1" si="54"/>
        <v>0</v>
      </c>
      <c r="DQ88" s="35">
        <f t="shared" ca="1" si="54"/>
        <v>0</v>
      </c>
      <c r="DR88" s="35">
        <f t="shared" ca="1" si="54"/>
        <v>0</v>
      </c>
      <c r="DS88" s="35">
        <f t="shared" ca="1" si="54"/>
        <v>0</v>
      </c>
      <c r="DT88" s="35">
        <f t="shared" ca="1" si="54"/>
        <v>0</v>
      </c>
      <c r="DU88" s="35">
        <f t="shared" ca="1" si="54"/>
        <v>0</v>
      </c>
      <c r="DV88" s="35">
        <f t="shared" ca="1" si="54"/>
        <v>0</v>
      </c>
      <c r="DW88" s="35">
        <f t="shared" ca="1" si="54"/>
        <v>0</v>
      </c>
      <c r="DX88" s="35">
        <f t="shared" ca="1" si="54"/>
        <v>0</v>
      </c>
      <c r="DY88" s="35">
        <f t="shared" ca="1" si="54"/>
        <v>0</v>
      </c>
      <c r="DZ88" s="35">
        <f t="shared" ca="1" si="54"/>
        <v>0</v>
      </c>
      <c r="EA88" s="35">
        <f t="shared" ca="1" si="54"/>
        <v>0</v>
      </c>
      <c r="EB88" s="35">
        <f t="shared" ca="1" si="54"/>
        <v>0</v>
      </c>
      <c r="EC88" s="35">
        <f t="shared" ca="1" si="54"/>
        <v>0</v>
      </c>
      <c r="ED88" s="35">
        <f t="shared" ca="1" si="54"/>
        <v>0</v>
      </c>
      <c r="EE88" s="35">
        <f t="shared" ref="EE88:GJ89" ca="1" si="55">EE66</f>
        <v>0</v>
      </c>
      <c r="EF88" s="35">
        <f t="shared" ca="1" si="55"/>
        <v>0</v>
      </c>
      <c r="EG88" s="35">
        <f t="shared" ca="1" si="55"/>
        <v>0</v>
      </c>
      <c r="EH88" s="35">
        <f t="shared" ca="1" si="55"/>
        <v>0</v>
      </c>
      <c r="EI88" s="35">
        <f t="shared" ca="1" si="55"/>
        <v>0</v>
      </c>
      <c r="EJ88" s="35">
        <f t="shared" ca="1" si="55"/>
        <v>0</v>
      </c>
      <c r="EK88" s="35">
        <f t="shared" ca="1" si="55"/>
        <v>0</v>
      </c>
      <c r="EL88" s="35">
        <f t="shared" ca="1" si="55"/>
        <v>0</v>
      </c>
      <c r="EM88" s="35">
        <f t="shared" ca="1" si="55"/>
        <v>0</v>
      </c>
      <c r="EN88" s="35">
        <f t="shared" ca="1" si="55"/>
        <v>0</v>
      </c>
      <c r="EO88" s="35">
        <f t="shared" ca="1" si="55"/>
        <v>0</v>
      </c>
      <c r="EP88" s="35">
        <f t="shared" ca="1" si="55"/>
        <v>0</v>
      </c>
      <c r="EQ88" s="35">
        <f t="shared" ca="1" si="55"/>
        <v>0</v>
      </c>
      <c r="ER88" s="35">
        <f t="shared" ca="1" si="55"/>
        <v>0</v>
      </c>
      <c r="ES88" s="35">
        <f t="shared" ca="1" si="55"/>
        <v>0</v>
      </c>
      <c r="ET88" s="35">
        <f t="shared" ca="1" si="55"/>
        <v>0</v>
      </c>
      <c r="EU88" s="35">
        <f t="shared" ca="1" si="55"/>
        <v>0</v>
      </c>
      <c r="EV88" s="35">
        <f t="shared" ca="1" si="55"/>
        <v>0</v>
      </c>
      <c r="EW88" s="35">
        <f t="shared" ca="1" si="55"/>
        <v>0</v>
      </c>
      <c r="EX88" s="35">
        <f t="shared" ca="1" si="55"/>
        <v>0</v>
      </c>
      <c r="EY88" s="35">
        <f t="shared" ca="1" si="55"/>
        <v>0</v>
      </c>
      <c r="EZ88" s="35">
        <f t="shared" ca="1" si="55"/>
        <v>0</v>
      </c>
      <c r="FA88" s="35">
        <f t="shared" ca="1" si="55"/>
        <v>0</v>
      </c>
      <c r="FB88" s="35">
        <f t="shared" ca="1" si="55"/>
        <v>0</v>
      </c>
      <c r="FC88" s="35">
        <f t="shared" ca="1" si="55"/>
        <v>0</v>
      </c>
      <c r="FD88" s="35">
        <f t="shared" ca="1" si="55"/>
        <v>0</v>
      </c>
      <c r="FE88" s="35">
        <f t="shared" ca="1" si="55"/>
        <v>0</v>
      </c>
      <c r="FF88" s="35">
        <f t="shared" ca="1" si="55"/>
        <v>0</v>
      </c>
      <c r="FG88" s="35">
        <f t="shared" ca="1" si="55"/>
        <v>0</v>
      </c>
      <c r="FH88" s="35">
        <f t="shared" ca="1" si="55"/>
        <v>0</v>
      </c>
      <c r="FI88" s="35">
        <f t="shared" ca="1" si="55"/>
        <v>0</v>
      </c>
      <c r="FJ88" s="35">
        <f t="shared" ca="1" si="55"/>
        <v>0</v>
      </c>
      <c r="FK88" s="35">
        <f t="shared" ca="1" si="55"/>
        <v>0</v>
      </c>
      <c r="FL88" s="35">
        <f t="shared" ca="1" si="55"/>
        <v>0</v>
      </c>
      <c r="FM88" s="35">
        <f t="shared" ca="1" si="55"/>
        <v>0</v>
      </c>
      <c r="FN88" s="35">
        <f t="shared" ca="1" si="55"/>
        <v>0</v>
      </c>
      <c r="FO88" s="35">
        <f t="shared" ca="1" si="55"/>
        <v>0</v>
      </c>
      <c r="FP88" s="35">
        <f t="shared" ca="1" si="55"/>
        <v>0</v>
      </c>
      <c r="FQ88" s="35">
        <f t="shared" ca="1" si="55"/>
        <v>0</v>
      </c>
      <c r="FR88" s="35">
        <f t="shared" ca="1" si="55"/>
        <v>0</v>
      </c>
      <c r="FS88" s="35">
        <f t="shared" ca="1" si="55"/>
        <v>0</v>
      </c>
      <c r="FT88" s="35">
        <f t="shared" ca="1" si="55"/>
        <v>0</v>
      </c>
      <c r="FU88" s="35">
        <f t="shared" ca="1" si="55"/>
        <v>0</v>
      </c>
      <c r="FV88" s="35">
        <f t="shared" ca="1" si="55"/>
        <v>0</v>
      </c>
      <c r="FW88" s="35">
        <f t="shared" ca="1" si="55"/>
        <v>0</v>
      </c>
      <c r="FX88" s="35">
        <f t="shared" ca="1" si="55"/>
        <v>0</v>
      </c>
      <c r="FY88" s="35">
        <f t="shared" ca="1" si="55"/>
        <v>0</v>
      </c>
      <c r="FZ88" s="35">
        <f t="shared" ca="1" si="55"/>
        <v>0</v>
      </c>
      <c r="GA88" s="35">
        <f t="shared" ca="1" si="55"/>
        <v>0</v>
      </c>
      <c r="GB88" s="35">
        <f t="shared" ca="1" si="55"/>
        <v>0</v>
      </c>
      <c r="GC88" s="35">
        <f t="shared" ca="1" si="55"/>
        <v>0</v>
      </c>
      <c r="GD88" s="35">
        <f t="shared" ca="1" si="55"/>
        <v>0</v>
      </c>
      <c r="GE88" s="35">
        <f t="shared" ca="1" si="55"/>
        <v>0</v>
      </c>
      <c r="GF88" s="35">
        <f t="shared" ca="1" si="55"/>
        <v>0</v>
      </c>
      <c r="GG88" s="35">
        <f t="shared" ca="1" si="55"/>
        <v>0</v>
      </c>
      <c r="GH88" s="35">
        <f t="shared" ca="1" si="55"/>
        <v>0</v>
      </c>
      <c r="GI88" s="35">
        <f t="shared" ca="1" si="55"/>
        <v>0</v>
      </c>
      <c r="GJ88" s="35">
        <f t="shared" ca="1" si="55"/>
        <v>0</v>
      </c>
    </row>
    <row r="89" spans="3:192" x14ac:dyDescent="0.3">
      <c r="C89" s="31" t="s">
        <v>481</v>
      </c>
      <c r="F89" s="35">
        <f ca="1">F67</f>
        <v>0</v>
      </c>
      <c r="G89" s="35">
        <f t="shared" ca="1" si="53"/>
        <v>0</v>
      </c>
      <c r="H89" s="35">
        <f t="shared" ca="1" si="53"/>
        <v>0</v>
      </c>
      <c r="I89" s="35">
        <f t="shared" ca="1" si="53"/>
        <v>0</v>
      </c>
      <c r="J89" s="35">
        <f t="shared" ca="1" si="53"/>
        <v>0</v>
      </c>
      <c r="K89" s="35">
        <f t="shared" ca="1" si="53"/>
        <v>0</v>
      </c>
      <c r="L89" s="35">
        <f t="shared" ca="1" si="53"/>
        <v>0</v>
      </c>
      <c r="M89" s="35">
        <f t="shared" ca="1" si="53"/>
        <v>0</v>
      </c>
      <c r="N89" s="35">
        <f t="shared" ca="1" si="53"/>
        <v>0</v>
      </c>
      <c r="O89" s="35">
        <f t="shared" ca="1" si="53"/>
        <v>-1240413.5874066022</v>
      </c>
      <c r="P89" s="35">
        <f t="shared" ca="1" si="53"/>
        <v>-763707.21701489412</v>
      </c>
      <c r="Q89" s="35">
        <f t="shared" ca="1" si="53"/>
        <v>-562001.85676088894</v>
      </c>
      <c r="R89" s="35">
        <f t="shared" ca="1" si="53"/>
        <v>-506097.70983520709</v>
      </c>
      <c r="S89" s="35">
        <f t="shared" ca="1" si="53"/>
        <v>-745756.85799245397</v>
      </c>
      <c r="T89" s="35">
        <f t="shared" ca="1" si="53"/>
        <v>-396430.58402019698</v>
      </c>
      <c r="U89" s="35">
        <f t="shared" ca="1" si="53"/>
        <v>-364105.0071479195</v>
      </c>
      <c r="V89" s="35">
        <f t="shared" ca="1" si="53"/>
        <v>-333268.45364364731</v>
      </c>
      <c r="W89" s="35">
        <f t="shared" ca="1" si="53"/>
        <v>-303964.35438139248</v>
      </c>
      <c r="X89" s="35">
        <f t="shared" ca="1" si="53"/>
        <v>-430791.55407083896</v>
      </c>
      <c r="Y89" s="35">
        <f t="shared" ca="1" si="53"/>
        <v>-250425.5885032283</v>
      </c>
      <c r="Z89" s="35">
        <f t="shared" ca="1" si="53"/>
        <v>-235363.75994868789</v>
      </c>
      <c r="AA89" s="35">
        <f t="shared" ca="1" si="53"/>
        <v>-219019.45198642774</v>
      </c>
      <c r="AB89" s="35">
        <f t="shared" ca="1" si="53"/>
        <v>-201342.92385970117</v>
      </c>
      <c r="AC89" s="35">
        <f t="shared" ca="1" si="53"/>
        <v>-247995.10000436191</v>
      </c>
      <c r="AD89" s="35">
        <f t="shared" ca="1" si="53"/>
        <v>-162279.3078499024</v>
      </c>
      <c r="AE89" s="35">
        <f t="shared" ca="1" si="53"/>
        <v>-141339.2153682913</v>
      </c>
      <c r="AF89" s="35">
        <f t="shared" ca="1" si="53"/>
        <v>-119985.96448305729</v>
      </c>
      <c r="AG89" s="35">
        <f t="shared" ca="1" si="53"/>
        <v>-98780.256417416516</v>
      </c>
      <c r="AH89" s="35">
        <f t="shared" ca="1" si="53"/>
        <v>-94686.939969970976</v>
      </c>
      <c r="AI89" s="35">
        <f t="shared" ca="1" si="53"/>
        <v>-59506.073243569044</v>
      </c>
      <c r="AJ89" s="35">
        <f t="shared" ca="1" si="53"/>
        <v>-40642.7481503093</v>
      </c>
      <c r="AK89" s="35">
        <f t="shared" ca="1" si="53"/>
        <v>-26596.361222078365</v>
      </c>
      <c r="AL89" s="35">
        <f t="shared" ca="1" si="53"/>
        <v>-16789.632012982795</v>
      </c>
      <c r="AM89" s="35">
        <f t="shared" ca="1" si="53"/>
        <v>-11723.730010599324</v>
      </c>
      <c r="AN89" s="35">
        <f t="shared" ca="1" si="53"/>
        <v>-13100.196817236279</v>
      </c>
      <c r="AO89" s="35">
        <f t="shared" ca="1" si="53"/>
        <v>0</v>
      </c>
      <c r="AP89" s="35">
        <f t="shared" ca="1" si="53"/>
        <v>0</v>
      </c>
      <c r="AQ89" s="35">
        <f t="shared" ca="1" si="53"/>
        <v>0</v>
      </c>
      <c r="AR89" s="35">
        <f t="shared" ca="1" si="53"/>
        <v>0</v>
      </c>
      <c r="AS89" s="35">
        <f t="shared" ca="1" si="53"/>
        <v>0</v>
      </c>
      <c r="AT89" s="35">
        <f t="shared" ca="1" si="53"/>
        <v>0</v>
      </c>
      <c r="AU89" s="35">
        <f t="shared" ca="1" si="53"/>
        <v>0</v>
      </c>
      <c r="AV89" s="35">
        <f t="shared" ca="1" si="53"/>
        <v>0</v>
      </c>
      <c r="AW89" s="35">
        <f t="shared" ca="1" si="53"/>
        <v>0</v>
      </c>
      <c r="AX89" s="35">
        <f t="shared" ca="1" si="53"/>
        <v>0</v>
      </c>
      <c r="AY89" s="35">
        <f t="shared" ca="1" si="53"/>
        <v>0</v>
      </c>
      <c r="AZ89" s="35">
        <f t="shared" ca="1" si="53"/>
        <v>0</v>
      </c>
      <c r="BA89" s="35">
        <f t="shared" ca="1" si="53"/>
        <v>0</v>
      </c>
      <c r="BB89" s="35">
        <f t="shared" ca="1" si="53"/>
        <v>0</v>
      </c>
      <c r="BC89" s="35">
        <f t="shared" ca="1" si="53"/>
        <v>0</v>
      </c>
      <c r="BD89" s="35">
        <f t="shared" ca="1" si="53"/>
        <v>0</v>
      </c>
      <c r="BE89" s="35">
        <f t="shared" ca="1" si="53"/>
        <v>0</v>
      </c>
      <c r="BF89" s="35">
        <f t="shared" ca="1" si="53"/>
        <v>0</v>
      </c>
      <c r="BG89" s="35">
        <f t="shared" ca="1" si="53"/>
        <v>0</v>
      </c>
      <c r="BH89" s="35">
        <f t="shared" ca="1" si="53"/>
        <v>0</v>
      </c>
      <c r="BI89" s="35">
        <f t="shared" ca="1" si="53"/>
        <v>0</v>
      </c>
      <c r="BJ89" s="35">
        <f t="shared" ca="1" si="53"/>
        <v>0</v>
      </c>
      <c r="BK89" s="35">
        <f t="shared" ca="1" si="53"/>
        <v>0</v>
      </c>
      <c r="BL89" s="35">
        <f t="shared" ca="1" si="53"/>
        <v>0</v>
      </c>
      <c r="BM89" s="35">
        <f t="shared" ca="1" si="53"/>
        <v>0</v>
      </c>
      <c r="BN89" s="35">
        <f t="shared" ca="1" si="53"/>
        <v>0</v>
      </c>
      <c r="BO89" s="35">
        <f t="shared" ca="1" si="53"/>
        <v>0</v>
      </c>
      <c r="BP89" s="35">
        <f t="shared" ca="1" si="53"/>
        <v>0</v>
      </c>
      <c r="BQ89" s="35">
        <f t="shared" ca="1" si="53"/>
        <v>0</v>
      </c>
      <c r="BR89" s="35">
        <f t="shared" ca="1" si="53"/>
        <v>0</v>
      </c>
      <c r="BS89" s="35">
        <f t="shared" ca="1" si="54"/>
        <v>0</v>
      </c>
      <c r="BT89" s="35">
        <f t="shared" ca="1" si="54"/>
        <v>0</v>
      </c>
      <c r="BU89" s="35">
        <f t="shared" ca="1" si="54"/>
        <v>0</v>
      </c>
      <c r="BV89" s="35">
        <f t="shared" ca="1" si="54"/>
        <v>0</v>
      </c>
      <c r="BW89" s="35">
        <f t="shared" ca="1" si="54"/>
        <v>0</v>
      </c>
      <c r="BX89" s="35">
        <f t="shared" ca="1" si="54"/>
        <v>0</v>
      </c>
      <c r="BY89" s="35">
        <f t="shared" ca="1" si="54"/>
        <v>0</v>
      </c>
      <c r="BZ89" s="35">
        <f t="shared" ca="1" si="54"/>
        <v>0</v>
      </c>
      <c r="CA89" s="35">
        <f t="shared" ca="1" si="54"/>
        <v>0</v>
      </c>
      <c r="CB89" s="35">
        <f t="shared" ca="1" si="54"/>
        <v>0</v>
      </c>
      <c r="CC89" s="35">
        <f t="shared" ca="1" si="54"/>
        <v>0</v>
      </c>
      <c r="CD89" s="35">
        <f t="shared" ca="1" si="54"/>
        <v>0</v>
      </c>
      <c r="CE89" s="35">
        <f t="shared" ca="1" si="54"/>
        <v>0</v>
      </c>
      <c r="CF89" s="35">
        <f t="shared" ca="1" si="54"/>
        <v>0</v>
      </c>
      <c r="CG89" s="35">
        <f t="shared" ca="1" si="54"/>
        <v>0</v>
      </c>
      <c r="CH89" s="35">
        <f t="shared" ca="1" si="54"/>
        <v>0</v>
      </c>
      <c r="CI89" s="35">
        <f t="shared" ca="1" si="54"/>
        <v>0</v>
      </c>
      <c r="CJ89" s="35">
        <f t="shared" ca="1" si="54"/>
        <v>0</v>
      </c>
      <c r="CK89" s="35">
        <f t="shared" ca="1" si="54"/>
        <v>0</v>
      </c>
      <c r="CL89" s="35">
        <f t="shared" ca="1" si="54"/>
        <v>0</v>
      </c>
      <c r="CM89" s="35">
        <f t="shared" ca="1" si="54"/>
        <v>0</v>
      </c>
      <c r="CN89" s="35">
        <f t="shared" ca="1" si="54"/>
        <v>0</v>
      </c>
      <c r="CO89" s="35">
        <f t="shared" ca="1" si="54"/>
        <v>0</v>
      </c>
      <c r="CP89" s="35">
        <f t="shared" ca="1" si="54"/>
        <v>0</v>
      </c>
      <c r="CQ89" s="35">
        <f t="shared" ca="1" si="54"/>
        <v>0</v>
      </c>
      <c r="CR89" s="35">
        <f t="shared" ca="1" si="54"/>
        <v>0</v>
      </c>
      <c r="CS89" s="35">
        <f t="shared" ca="1" si="54"/>
        <v>0</v>
      </c>
      <c r="CT89" s="35">
        <f t="shared" ca="1" si="54"/>
        <v>0</v>
      </c>
      <c r="CU89" s="35">
        <f t="shared" ca="1" si="54"/>
        <v>0</v>
      </c>
      <c r="CV89" s="35">
        <f t="shared" ca="1" si="54"/>
        <v>0</v>
      </c>
      <c r="CW89" s="35">
        <f t="shared" ca="1" si="54"/>
        <v>0</v>
      </c>
      <c r="CX89" s="35">
        <f t="shared" ca="1" si="54"/>
        <v>0</v>
      </c>
      <c r="CY89" s="35">
        <f t="shared" ca="1" si="54"/>
        <v>0</v>
      </c>
      <c r="CZ89" s="35">
        <f t="shared" ca="1" si="54"/>
        <v>0</v>
      </c>
      <c r="DA89" s="35">
        <f t="shared" ca="1" si="54"/>
        <v>0</v>
      </c>
      <c r="DB89" s="35">
        <f t="shared" ca="1" si="54"/>
        <v>0</v>
      </c>
      <c r="DC89" s="35">
        <f t="shared" ca="1" si="54"/>
        <v>0</v>
      </c>
      <c r="DD89" s="35">
        <f t="shared" ca="1" si="54"/>
        <v>0</v>
      </c>
      <c r="DE89" s="35">
        <f t="shared" ca="1" si="54"/>
        <v>0</v>
      </c>
      <c r="DF89" s="35">
        <f t="shared" ca="1" si="54"/>
        <v>0</v>
      </c>
      <c r="DG89" s="35">
        <f t="shared" ca="1" si="54"/>
        <v>0</v>
      </c>
      <c r="DH89" s="35">
        <f t="shared" ca="1" si="54"/>
        <v>0</v>
      </c>
      <c r="DI89" s="35">
        <f t="shared" ca="1" si="54"/>
        <v>0</v>
      </c>
      <c r="DJ89" s="35">
        <f t="shared" ca="1" si="54"/>
        <v>0</v>
      </c>
      <c r="DK89" s="35">
        <f t="shared" ca="1" si="54"/>
        <v>0</v>
      </c>
      <c r="DL89" s="35">
        <f t="shared" ca="1" si="54"/>
        <v>0</v>
      </c>
      <c r="DM89" s="35">
        <f t="shared" ca="1" si="54"/>
        <v>0</v>
      </c>
      <c r="DN89" s="35">
        <f t="shared" ca="1" si="54"/>
        <v>0</v>
      </c>
      <c r="DO89" s="35">
        <f t="shared" ca="1" si="54"/>
        <v>0</v>
      </c>
      <c r="DP89" s="35">
        <f t="shared" ca="1" si="54"/>
        <v>0</v>
      </c>
      <c r="DQ89" s="35">
        <f t="shared" ca="1" si="54"/>
        <v>0</v>
      </c>
      <c r="DR89" s="35">
        <f t="shared" ca="1" si="54"/>
        <v>0</v>
      </c>
      <c r="DS89" s="35">
        <f t="shared" ca="1" si="54"/>
        <v>0</v>
      </c>
      <c r="DT89" s="35">
        <f t="shared" ca="1" si="54"/>
        <v>0</v>
      </c>
      <c r="DU89" s="35">
        <f t="shared" ca="1" si="54"/>
        <v>0</v>
      </c>
      <c r="DV89" s="35">
        <f t="shared" ca="1" si="54"/>
        <v>0</v>
      </c>
      <c r="DW89" s="35">
        <f t="shared" ca="1" si="54"/>
        <v>0</v>
      </c>
      <c r="DX89" s="35">
        <f t="shared" ca="1" si="54"/>
        <v>0</v>
      </c>
      <c r="DY89" s="35">
        <f t="shared" ca="1" si="54"/>
        <v>0</v>
      </c>
      <c r="DZ89" s="35">
        <f t="shared" ca="1" si="54"/>
        <v>0</v>
      </c>
      <c r="EA89" s="35">
        <f t="shared" ca="1" si="54"/>
        <v>0</v>
      </c>
      <c r="EB89" s="35">
        <f t="shared" ca="1" si="54"/>
        <v>0</v>
      </c>
      <c r="EC89" s="35">
        <f t="shared" ca="1" si="54"/>
        <v>0</v>
      </c>
      <c r="ED89" s="35">
        <f t="shared" ca="1" si="54"/>
        <v>0</v>
      </c>
      <c r="EE89" s="35">
        <f t="shared" ca="1" si="55"/>
        <v>0</v>
      </c>
      <c r="EF89" s="35">
        <f t="shared" ca="1" si="55"/>
        <v>0</v>
      </c>
      <c r="EG89" s="35">
        <f t="shared" ca="1" si="55"/>
        <v>0</v>
      </c>
      <c r="EH89" s="35">
        <f t="shared" ca="1" si="55"/>
        <v>0</v>
      </c>
      <c r="EI89" s="35">
        <f t="shared" ca="1" si="55"/>
        <v>0</v>
      </c>
      <c r="EJ89" s="35">
        <f t="shared" ca="1" si="55"/>
        <v>0</v>
      </c>
      <c r="EK89" s="35">
        <f t="shared" ca="1" si="55"/>
        <v>0</v>
      </c>
      <c r="EL89" s="35">
        <f t="shared" ca="1" si="55"/>
        <v>0</v>
      </c>
      <c r="EM89" s="35">
        <f t="shared" ca="1" si="55"/>
        <v>0</v>
      </c>
      <c r="EN89" s="35">
        <f t="shared" ca="1" si="55"/>
        <v>0</v>
      </c>
      <c r="EO89" s="35">
        <f t="shared" ca="1" si="55"/>
        <v>0</v>
      </c>
      <c r="EP89" s="35">
        <f t="shared" ca="1" si="55"/>
        <v>0</v>
      </c>
      <c r="EQ89" s="35">
        <f t="shared" ca="1" si="55"/>
        <v>0</v>
      </c>
      <c r="ER89" s="35">
        <f t="shared" ca="1" si="55"/>
        <v>0</v>
      </c>
      <c r="ES89" s="35">
        <f t="shared" ca="1" si="55"/>
        <v>0</v>
      </c>
      <c r="ET89" s="35">
        <f t="shared" ca="1" si="55"/>
        <v>0</v>
      </c>
      <c r="EU89" s="35">
        <f t="shared" ca="1" si="55"/>
        <v>0</v>
      </c>
      <c r="EV89" s="35">
        <f t="shared" ca="1" si="55"/>
        <v>0</v>
      </c>
      <c r="EW89" s="35">
        <f t="shared" ca="1" si="55"/>
        <v>0</v>
      </c>
      <c r="EX89" s="35">
        <f t="shared" ca="1" si="55"/>
        <v>0</v>
      </c>
      <c r="EY89" s="35">
        <f t="shared" ca="1" si="55"/>
        <v>0</v>
      </c>
      <c r="EZ89" s="35">
        <f t="shared" ca="1" si="55"/>
        <v>0</v>
      </c>
      <c r="FA89" s="35">
        <f t="shared" ca="1" si="55"/>
        <v>0</v>
      </c>
      <c r="FB89" s="35">
        <f t="shared" ca="1" si="55"/>
        <v>0</v>
      </c>
      <c r="FC89" s="35">
        <f t="shared" ca="1" si="55"/>
        <v>0</v>
      </c>
      <c r="FD89" s="35">
        <f t="shared" ca="1" si="55"/>
        <v>0</v>
      </c>
      <c r="FE89" s="35">
        <f t="shared" ca="1" si="55"/>
        <v>0</v>
      </c>
      <c r="FF89" s="35">
        <f t="shared" ca="1" si="55"/>
        <v>0</v>
      </c>
      <c r="FG89" s="35">
        <f t="shared" ca="1" si="55"/>
        <v>0</v>
      </c>
      <c r="FH89" s="35">
        <f t="shared" ca="1" si="55"/>
        <v>0</v>
      </c>
      <c r="FI89" s="35">
        <f t="shared" ca="1" si="55"/>
        <v>0</v>
      </c>
      <c r="FJ89" s="35">
        <f t="shared" ca="1" si="55"/>
        <v>0</v>
      </c>
      <c r="FK89" s="35">
        <f t="shared" ca="1" si="55"/>
        <v>0</v>
      </c>
      <c r="FL89" s="35">
        <f t="shared" ca="1" si="55"/>
        <v>0</v>
      </c>
      <c r="FM89" s="35">
        <f t="shared" ca="1" si="55"/>
        <v>0</v>
      </c>
      <c r="FN89" s="35">
        <f t="shared" ca="1" si="55"/>
        <v>0</v>
      </c>
      <c r="FO89" s="35">
        <f t="shared" ca="1" si="55"/>
        <v>0</v>
      </c>
      <c r="FP89" s="35">
        <f t="shared" ca="1" si="55"/>
        <v>0</v>
      </c>
      <c r="FQ89" s="35">
        <f t="shared" ca="1" si="55"/>
        <v>0</v>
      </c>
      <c r="FR89" s="35">
        <f t="shared" ca="1" si="55"/>
        <v>0</v>
      </c>
      <c r="FS89" s="35">
        <f t="shared" ca="1" si="55"/>
        <v>0</v>
      </c>
      <c r="FT89" s="35">
        <f t="shared" ca="1" si="55"/>
        <v>0</v>
      </c>
      <c r="FU89" s="35">
        <f t="shared" ca="1" si="55"/>
        <v>0</v>
      </c>
      <c r="FV89" s="35">
        <f t="shared" ca="1" si="55"/>
        <v>0</v>
      </c>
      <c r="FW89" s="35">
        <f t="shared" ca="1" si="55"/>
        <v>0</v>
      </c>
      <c r="FX89" s="35">
        <f t="shared" ca="1" si="55"/>
        <v>0</v>
      </c>
      <c r="FY89" s="35">
        <f t="shared" ca="1" si="55"/>
        <v>0</v>
      </c>
      <c r="FZ89" s="35">
        <f t="shared" ca="1" si="55"/>
        <v>0</v>
      </c>
      <c r="GA89" s="35">
        <f t="shared" ca="1" si="55"/>
        <v>0</v>
      </c>
      <c r="GB89" s="35">
        <f t="shared" ca="1" si="55"/>
        <v>0</v>
      </c>
      <c r="GC89" s="35">
        <f t="shared" ca="1" si="55"/>
        <v>0</v>
      </c>
      <c r="GD89" s="35">
        <f t="shared" ca="1" si="55"/>
        <v>0</v>
      </c>
      <c r="GE89" s="35">
        <f t="shared" ca="1" si="55"/>
        <v>0</v>
      </c>
      <c r="GF89" s="35">
        <f t="shared" ca="1" si="55"/>
        <v>0</v>
      </c>
      <c r="GG89" s="35">
        <f t="shared" ca="1" si="55"/>
        <v>0</v>
      </c>
      <c r="GH89" s="35">
        <f t="shared" ca="1" si="55"/>
        <v>0</v>
      </c>
      <c r="GI89" s="35">
        <f t="shared" ca="1" si="55"/>
        <v>0</v>
      </c>
      <c r="GJ89" s="35">
        <f t="shared" ca="1" si="55"/>
        <v>0</v>
      </c>
    </row>
    <row r="90" spans="3:192" x14ac:dyDescent="0.3">
      <c r="C90" s="31" t="s">
        <v>482</v>
      </c>
      <c r="F90" s="35">
        <f ca="1">F68+F74+F81</f>
        <v>0</v>
      </c>
      <c r="G90" s="35">
        <f t="shared" ref="G90:BR90" ca="1" si="56">G68+G74+G81</f>
        <v>0</v>
      </c>
      <c r="H90" s="35">
        <f t="shared" ca="1" si="56"/>
        <v>0</v>
      </c>
      <c r="I90" s="35">
        <f t="shared" ca="1" si="56"/>
        <v>0</v>
      </c>
      <c r="J90" s="35">
        <f t="shared" ca="1" si="56"/>
        <v>0</v>
      </c>
      <c r="K90" s="35">
        <f t="shared" ca="1" si="56"/>
        <v>0</v>
      </c>
      <c r="L90" s="35">
        <f t="shared" ca="1" si="56"/>
        <v>0</v>
      </c>
      <c r="M90" s="35">
        <f t="shared" ca="1" si="56"/>
        <v>0</v>
      </c>
      <c r="N90" s="35">
        <f t="shared" ca="1" si="56"/>
        <v>0</v>
      </c>
      <c r="O90" s="35">
        <f t="shared" ca="1" si="56"/>
        <v>94658.065108106297</v>
      </c>
      <c r="P90" s="35">
        <f t="shared" ca="1" si="56"/>
        <v>85036.837963854196</v>
      </c>
      <c r="Q90" s="35">
        <f t="shared" ca="1" si="56"/>
        <v>64521.914881837052</v>
      </c>
      <c r="R90" s="35">
        <f t="shared" ca="1" si="56"/>
        <v>61443.960052039751</v>
      </c>
      <c r="S90" s="35">
        <f t="shared" ca="1" si="56"/>
        <v>62340.994595128592</v>
      </c>
      <c r="T90" s="35">
        <f t="shared" ca="1" si="56"/>
        <v>46894.415593976606</v>
      </c>
      <c r="U90" s="35">
        <f t="shared" ca="1" si="56"/>
        <v>49355.206477368309</v>
      </c>
      <c r="V90" s="35">
        <f t="shared" ca="1" si="56"/>
        <v>51119.818993388071</v>
      </c>
      <c r="W90" s="35">
        <f t="shared" ca="1" si="56"/>
        <v>52238.153854150922</v>
      </c>
      <c r="X90" s="35">
        <f t="shared" ca="1" si="56"/>
        <v>52813.971808523725</v>
      </c>
      <c r="Y90" s="40">
        <f t="shared" ca="1" si="56"/>
        <v>43318.253105986383</v>
      </c>
      <c r="Z90" s="35">
        <f t="shared" ca="1" si="56"/>
        <v>42521.412416102568</v>
      </c>
      <c r="AA90" s="40">
        <f t="shared" ca="1" si="56"/>
        <v>40839.065268782702</v>
      </c>
      <c r="AB90" s="40">
        <f t="shared" ca="1" si="56"/>
        <v>38284.75912206529</v>
      </c>
      <c r="AC90" s="40">
        <f t="shared" ca="1" si="56"/>
        <v>35065.609589152009</v>
      </c>
      <c r="AD90" s="40">
        <f t="shared" ca="1" si="56"/>
        <v>27181.383603250946</v>
      </c>
      <c r="AE90" s="40">
        <f t="shared" ca="1" si="56"/>
        <v>23047.230781655478</v>
      </c>
      <c r="AF90" s="40">
        <f t="shared" ca="1" si="56"/>
        <v>18911.427974035578</v>
      </c>
      <c r="AG90" s="40">
        <f t="shared" ca="1" si="56"/>
        <v>14982.326472670353</v>
      </c>
      <c r="AH90" s="40">
        <f t="shared" ca="1" si="56"/>
        <v>11436.947292243922</v>
      </c>
      <c r="AI90" s="40">
        <f t="shared" ca="1" si="56"/>
        <v>7381.3432106834834</v>
      </c>
      <c r="AJ90" s="40">
        <f t="shared" ca="1" si="56"/>
        <v>4881.1441073639999</v>
      </c>
      <c r="AK90" s="40">
        <f t="shared" ca="1" si="56"/>
        <v>3135.8180652443639</v>
      </c>
      <c r="AL90" s="40">
        <f t="shared" ca="1" si="56"/>
        <v>1980.3226564728179</v>
      </c>
      <c r="AM90" s="40">
        <f t="shared" ca="1" si="56"/>
        <v>1248.0569554929352</v>
      </c>
      <c r="AN90" s="40">
        <f t="shared" ca="1" si="56"/>
        <v>716.65424464581884</v>
      </c>
      <c r="AO90" s="40">
        <f t="shared" ca="1" si="56"/>
        <v>-3.0295065263811216E-10</v>
      </c>
      <c r="AP90" s="40">
        <f t="shared" ca="1" si="56"/>
        <v>0</v>
      </c>
      <c r="AQ90" s="40">
        <f t="shared" ca="1" si="56"/>
        <v>0</v>
      </c>
      <c r="AR90" s="40">
        <f t="shared" ca="1" si="56"/>
        <v>0</v>
      </c>
      <c r="AS90" s="40">
        <f t="shared" ca="1" si="56"/>
        <v>0</v>
      </c>
      <c r="AT90" s="40">
        <f t="shared" ca="1" si="56"/>
        <v>0</v>
      </c>
      <c r="AU90" s="40">
        <f t="shared" ca="1" si="56"/>
        <v>0</v>
      </c>
      <c r="AV90" s="40">
        <f t="shared" ca="1" si="56"/>
        <v>0</v>
      </c>
      <c r="AW90" s="40">
        <f t="shared" ca="1" si="56"/>
        <v>0</v>
      </c>
      <c r="AX90" s="40">
        <f t="shared" ca="1" si="56"/>
        <v>0</v>
      </c>
      <c r="AY90" s="40">
        <f t="shared" ca="1" si="56"/>
        <v>0</v>
      </c>
      <c r="AZ90" s="40">
        <f t="shared" ca="1" si="56"/>
        <v>0</v>
      </c>
      <c r="BA90" s="40">
        <f t="shared" ca="1" si="56"/>
        <v>0</v>
      </c>
      <c r="BB90" s="40">
        <f t="shared" ca="1" si="56"/>
        <v>0</v>
      </c>
      <c r="BC90" s="40">
        <f t="shared" ca="1" si="56"/>
        <v>0</v>
      </c>
      <c r="BD90" s="40">
        <f t="shared" ca="1" si="56"/>
        <v>0</v>
      </c>
      <c r="BE90" s="40">
        <f t="shared" ca="1" si="56"/>
        <v>0</v>
      </c>
      <c r="BF90" s="40">
        <f t="shared" ca="1" si="56"/>
        <v>0</v>
      </c>
      <c r="BG90" s="40">
        <f t="shared" ca="1" si="56"/>
        <v>0</v>
      </c>
      <c r="BH90" s="40">
        <f t="shared" ca="1" si="56"/>
        <v>0</v>
      </c>
      <c r="BI90" s="40">
        <f t="shared" ca="1" si="56"/>
        <v>0</v>
      </c>
      <c r="BJ90" s="40">
        <f t="shared" ca="1" si="56"/>
        <v>0</v>
      </c>
      <c r="BK90" s="40">
        <f t="shared" ca="1" si="56"/>
        <v>0</v>
      </c>
      <c r="BL90" s="40">
        <f t="shared" ca="1" si="56"/>
        <v>0</v>
      </c>
      <c r="BM90" s="40">
        <f t="shared" ca="1" si="56"/>
        <v>0</v>
      </c>
      <c r="BN90" s="40">
        <f t="shared" ca="1" si="56"/>
        <v>0</v>
      </c>
      <c r="BO90" s="40">
        <f t="shared" ca="1" si="56"/>
        <v>0</v>
      </c>
      <c r="BP90" s="40">
        <f t="shared" ca="1" si="56"/>
        <v>0</v>
      </c>
      <c r="BQ90" s="40">
        <f t="shared" ca="1" si="56"/>
        <v>0</v>
      </c>
      <c r="BR90" s="40">
        <f t="shared" ca="1" si="56"/>
        <v>0</v>
      </c>
      <c r="BS90" s="40">
        <f t="shared" ref="BS90:ED90" ca="1" si="57">BS68+BS74+BS81</f>
        <v>0</v>
      </c>
      <c r="BT90" s="40">
        <f t="shared" ca="1" si="57"/>
        <v>0</v>
      </c>
      <c r="BU90" s="40">
        <f t="shared" ca="1" si="57"/>
        <v>0</v>
      </c>
      <c r="BV90" s="40">
        <f t="shared" ca="1" si="57"/>
        <v>0</v>
      </c>
      <c r="BW90" s="40">
        <f t="shared" ca="1" si="57"/>
        <v>0</v>
      </c>
      <c r="BX90" s="40">
        <f t="shared" ca="1" si="57"/>
        <v>0</v>
      </c>
      <c r="BY90" s="40">
        <f t="shared" ca="1" si="57"/>
        <v>0</v>
      </c>
      <c r="BZ90" s="40">
        <f t="shared" ca="1" si="57"/>
        <v>0</v>
      </c>
      <c r="CA90" s="40">
        <f t="shared" ca="1" si="57"/>
        <v>0</v>
      </c>
      <c r="CB90" s="40">
        <f t="shared" ca="1" si="57"/>
        <v>0</v>
      </c>
      <c r="CC90" s="40">
        <f t="shared" ca="1" si="57"/>
        <v>0</v>
      </c>
      <c r="CD90" s="40">
        <f t="shared" ca="1" si="57"/>
        <v>0</v>
      </c>
      <c r="CE90" s="40">
        <f t="shared" ca="1" si="57"/>
        <v>0</v>
      </c>
      <c r="CF90" s="40">
        <f t="shared" ca="1" si="57"/>
        <v>0</v>
      </c>
      <c r="CG90" s="40">
        <f t="shared" ca="1" si="57"/>
        <v>0</v>
      </c>
      <c r="CH90" s="40">
        <f t="shared" ca="1" si="57"/>
        <v>0</v>
      </c>
      <c r="CI90" s="40">
        <f t="shared" ca="1" si="57"/>
        <v>0</v>
      </c>
      <c r="CJ90" s="40">
        <f t="shared" ca="1" si="57"/>
        <v>0</v>
      </c>
      <c r="CK90" s="40">
        <f t="shared" ca="1" si="57"/>
        <v>0</v>
      </c>
      <c r="CL90" s="40">
        <f t="shared" ca="1" si="57"/>
        <v>0</v>
      </c>
      <c r="CM90" s="40">
        <f t="shared" ca="1" si="57"/>
        <v>0</v>
      </c>
      <c r="CN90" s="40">
        <f t="shared" ca="1" si="57"/>
        <v>0</v>
      </c>
      <c r="CO90" s="40">
        <f t="shared" ca="1" si="57"/>
        <v>0</v>
      </c>
      <c r="CP90" s="40">
        <f t="shared" ca="1" si="57"/>
        <v>0</v>
      </c>
      <c r="CQ90" s="40">
        <f t="shared" ca="1" si="57"/>
        <v>0</v>
      </c>
      <c r="CR90" s="40">
        <f t="shared" ca="1" si="57"/>
        <v>0</v>
      </c>
      <c r="CS90" s="40">
        <f t="shared" ca="1" si="57"/>
        <v>0</v>
      </c>
      <c r="CT90" s="40">
        <f t="shared" ca="1" si="57"/>
        <v>0</v>
      </c>
      <c r="CU90" s="40">
        <f t="shared" ca="1" si="57"/>
        <v>0</v>
      </c>
      <c r="CV90" s="40">
        <f t="shared" ca="1" si="57"/>
        <v>0</v>
      </c>
      <c r="CW90" s="40">
        <f t="shared" ca="1" si="57"/>
        <v>0</v>
      </c>
      <c r="CX90" s="40">
        <f t="shared" ca="1" si="57"/>
        <v>0</v>
      </c>
      <c r="CY90" s="40">
        <f t="shared" ca="1" si="57"/>
        <v>0</v>
      </c>
      <c r="CZ90" s="40">
        <f t="shared" ca="1" si="57"/>
        <v>0</v>
      </c>
      <c r="DA90" s="40">
        <f t="shared" ca="1" si="57"/>
        <v>0</v>
      </c>
      <c r="DB90" s="40">
        <f t="shared" ca="1" si="57"/>
        <v>0</v>
      </c>
      <c r="DC90" s="40">
        <f t="shared" ca="1" si="57"/>
        <v>0</v>
      </c>
      <c r="DD90" s="40">
        <f t="shared" ca="1" si="57"/>
        <v>0</v>
      </c>
      <c r="DE90" s="40">
        <f t="shared" ca="1" si="57"/>
        <v>0</v>
      </c>
      <c r="DF90" s="40">
        <f t="shared" ca="1" si="57"/>
        <v>0</v>
      </c>
      <c r="DG90" s="40">
        <f t="shared" ca="1" si="57"/>
        <v>0</v>
      </c>
      <c r="DH90" s="40">
        <f t="shared" ca="1" si="57"/>
        <v>0</v>
      </c>
      <c r="DI90" s="40">
        <f t="shared" ca="1" si="57"/>
        <v>0</v>
      </c>
      <c r="DJ90" s="40">
        <f t="shared" ca="1" si="57"/>
        <v>0</v>
      </c>
      <c r="DK90" s="40">
        <f t="shared" ca="1" si="57"/>
        <v>0</v>
      </c>
      <c r="DL90" s="40">
        <f t="shared" ca="1" si="57"/>
        <v>0</v>
      </c>
      <c r="DM90" s="40">
        <f t="shared" ca="1" si="57"/>
        <v>0</v>
      </c>
      <c r="DN90" s="40">
        <f t="shared" ca="1" si="57"/>
        <v>0</v>
      </c>
      <c r="DO90" s="40">
        <f t="shared" ca="1" si="57"/>
        <v>0</v>
      </c>
      <c r="DP90" s="40">
        <f t="shared" ca="1" si="57"/>
        <v>0</v>
      </c>
      <c r="DQ90" s="40">
        <f t="shared" ca="1" si="57"/>
        <v>0</v>
      </c>
      <c r="DR90" s="40">
        <f t="shared" ca="1" si="57"/>
        <v>0</v>
      </c>
      <c r="DS90" s="40">
        <f t="shared" ca="1" si="57"/>
        <v>0</v>
      </c>
      <c r="DT90" s="40">
        <f t="shared" ca="1" si="57"/>
        <v>0</v>
      </c>
      <c r="DU90" s="40">
        <f t="shared" ca="1" si="57"/>
        <v>0</v>
      </c>
      <c r="DV90" s="40">
        <f t="shared" ca="1" si="57"/>
        <v>0</v>
      </c>
      <c r="DW90" s="40">
        <f t="shared" ca="1" si="57"/>
        <v>0</v>
      </c>
      <c r="DX90" s="40">
        <f t="shared" ca="1" si="57"/>
        <v>0</v>
      </c>
      <c r="DY90" s="40">
        <f t="shared" ca="1" si="57"/>
        <v>0</v>
      </c>
      <c r="DZ90" s="40">
        <f t="shared" ca="1" si="57"/>
        <v>0</v>
      </c>
      <c r="EA90" s="40">
        <f t="shared" ca="1" si="57"/>
        <v>0</v>
      </c>
      <c r="EB90" s="40">
        <f t="shared" ca="1" si="57"/>
        <v>0</v>
      </c>
      <c r="EC90" s="40">
        <f t="shared" ca="1" si="57"/>
        <v>0</v>
      </c>
      <c r="ED90" s="40">
        <f t="shared" ca="1" si="57"/>
        <v>0</v>
      </c>
      <c r="EE90" s="40">
        <f t="shared" ref="EE90:GJ90" ca="1" si="58">EE68+EE74+EE81</f>
        <v>0</v>
      </c>
      <c r="EF90" s="40">
        <f t="shared" ca="1" si="58"/>
        <v>0</v>
      </c>
      <c r="EG90" s="40">
        <f t="shared" ca="1" si="58"/>
        <v>0</v>
      </c>
      <c r="EH90" s="40">
        <f t="shared" ca="1" si="58"/>
        <v>0</v>
      </c>
      <c r="EI90" s="40">
        <f t="shared" ca="1" si="58"/>
        <v>0</v>
      </c>
      <c r="EJ90" s="40">
        <f t="shared" ca="1" si="58"/>
        <v>0</v>
      </c>
      <c r="EK90" s="40">
        <f t="shared" ca="1" si="58"/>
        <v>0</v>
      </c>
      <c r="EL90" s="40">
        <f t="shared" ca="1" si="58"/>
        <v>0</v>
      </c>
      <c r="EM90" s="40">
        <f t="shared" ca="1" si="58"/>
        <v>0</v>
      </c>
      <c r="EN90" s="40">
        <f t="shared" ca="1" si="58"/>
        <v>0</v>
      </c>
      <c r="EO90" s="40">
        <f t="shared" ca="1" si="58"/>
        <v>0</v>
      </c>
      <c r="EP90" s="40">
        <f t="shared" ca="1" si="58"/>
        <v>0</v>
      </c>
      <c r="EQ90" s="40">
        <f t="shared" ca="1" si="58"/>
        <v>0</v>
      </c>
      <c r="ER90" s="40">
        <f t="shared" ca="1" si="58"/>
        <v>0</v>
      </c>
      <c r="ES90" s="40">
        <f t="shared" ca="1" si="58"/>
        <v>0</v>
      </c>
      <c r="ET90" s="40">
        <f t="shared" ca="1" si="58"/>
        <v>0</v>
      </c>
      <c r="EU90" s="40">
        <f t="shared" ca="1" si="58"/>
        <v>0</v>
      </c>
      <c r="EV90" s="40">
        <f t="shared" ca="1" si="58"/>
        <v>0</v>
      </c>
      <c r="EW90" s="40">
        <f t="shared" ca="1" si="58"/>
        <v>0</v>
      </c>
      <c r="EX90" s="40">
        <f t="shared" ca="1" si="58"/>
        <v>0</v>
      </c>
      <c r="EY90" s="40">
        <f t="shared" ca="1" si="58"/>
        <v>0</v>
      </c>
      <c r="EZ90" s="40">
        <f t="shared" ca="1" si="58"/>
        <v>0</v>
      </c>
      <c r="FA90" s="40">
        <f t="shared" ca="1" si="58"/>
        <v>0</v>
      </c>
      <c r="FB90" s="40">
        <f t="shared" ca="1" si="58"/>
        <v>0</v>
      </c>
      <c r="FC90" s="40">
        <f t="shared" ca="1" si="58"/>
        <v>0</v>
      </c>
      <c r="FD90" s="40">
        <f t="shared" ca="1" si="58"/>
        <v>0</v>
      </c>
      <c r="FE90" s="40">
        <f t="shared" ca="1" si="58"/>
        <v>0</v>
      </c>
      <c r="FF90" s="40">
        <f t="shared" ca="1" si="58"/>
        <v>0</v>
      </c>
      <c r="FG90" s="40">
        <f t="shared" ca="1" si="58"/>
        <v>0</v>
      </c>
      <c r="FH90" s="40">
        <f t="shared" ca="1" si="58"/>
        <v>0</v>
      </c>
      <c r="FI90" s="40">
        <f t="shared" ca="1" si="58"/>
        <v>0</v>
      </c>
      <c r="FJ90" s="40">
        <f t="shared" ca="1" si="58"/>
        <v>0</v>
      </c>
      <c r="FK90" s="40">
        <f t="shared" ca="1" si="58"/>
        <v>0</v>
      </c>
      <c r="FL90" s="40">
        <f t="shared" ca="1" si="58"/>
        <v>0</v>
      </c>
      <c r="FM90" s="40">
        <f t="shared" ca="1" si="58"/>
        <v>0</v>
      </c>
      <c r="FN90" s="40">
        <f t="shared" ca="1" si="58"/>
        <v>0</v>
      </c>
      <c r="FO90" s="40">
        <f t="shared" ca="1" si="58"/>
        <v>0</v>
      </c>
      <c r="FP90" s="40">
        <f t="shared" ca="1" si="58"/>
        <v>0</v>
      </c>
      <c r="FQ90" s="40">
        <f t="shared" ca="1" si="58"/>
        <v>0</v>
      </c>
      <c r="FR90" s="40">
        <f t="shared" ca="1" si="58"/>
        <v>0</v>
      </c>
      <c r="FS90" s="40">
        <f t="shared" ca="1" si="58"/>
        <v>0</v>
      </c>
      <c r="FT90" s="40">
        <f t="shared" ca="1" si="58"/>
        <v>0</v>
      </c>
      <c r="FU90" s="40">
        <f t="shared" ca="1" si="58"/>
        <v>0</v>
      </c>
      <c r="FV90" s="40">
        <f t="shared" ca="1" si="58"/>
        <v>0</v>
      </c>
      <c r="FW90" s="40">
        <f t="shared" ca="1" si="58"/>
        <v>0</v>
      </c>
      <c r="FX90" s="40">
        <f t="shared" ca="1" si="58"/>
        <v>0</v>
      </c>
      <c r="FY90" s="40">
        <f t="shared" ca="1" si="58"/>
        <v>0</v>
      </c>
      <c r="FZ90" s="40">
        <f t="shared" ca="1" si="58"/>
        <v>0</v>
      </c>
      <c r="GA90" s="40">
        <f t="shared" ca="1" si="58"/>
        <v>0</v>
      </c>
      <c r="GB90" s="40">
        <f t="shared" ca="1" si="58"/>
        <v>0</v>
      </c>
      <c r="GC90" s="40">
        <f t="shared" ca="1" si="58"/>
        <v>0</v>
      </c>
      <c r="GD90" s="40">
        <f t="shared" ca="1" si="58"/>
        <v>0</v>
      </c>
      <c r="GE90" s="40">
        <f t="shared" ca="1" si="58"/>
        <v>0</v>
      </c>
      <c r="GF90" s="40">
        <f t="shared" ca="1" si="58"/>
        <v>0</v>
      </c>
      <c r="GG90" s="40">
        <f t="shared" ca="1" si="58"/>
        <v>0</v>
      </c>
      <c r="GH90" s="40">
        <f t="shared" ca="1" si="58"/>
        <v>0</v>
      </c>
      <c r="GI90" s="40">
        <f t="shared" ca="1" si="58"/>
        <v>0</v>
      </c>
      <c r="GJ90" s="40">
        <f t="shared" ca="1" si="58"/>
        <v>0</v>
      </c>
    </row>
    <row r="91" spans="3:192" x14ac:dyDescent="0.3">
      <c r="C91" s="31" t="s">
        <v>484</v>
      </c>
      <c r="F91" s="35">
        <f ca="1">F75+F82</f>
        <v>0</v>
      </c>
      <c r="G91" s="35">
        <f t="shared" ref="G91:BR91" ca="1" si="59">G75+G82</f>
        <v>0</v>
      </c>
      <c r="H91" s="35">
        <f t="shared" ca="1" si="59"/>
        <v>0</v>
      </c>
      <c r="I91" s="35">
        <f t="shared" ca="1" si="59"/>
        <v>0</v>
      </c>
      <c r="J91" s="35">
        <f t="shared" ca="1" si="59"/>
        <v>0</v>
      </c>
      <c r="K91" s="35">
        <f t="shared" ca="1" si="59"/>
        <v>0</v>
      </c>
      <c r="L91" s="35">
        <f t="shared" ca="1" si="59"/>
        <v>0</v>
      </c>
      <c r="M91" s="35">
        <f t="shared" ca="1" si="59"/>
        <v>0</v>
      </c>
      <c r="N91" s="35">
        <f t="shared" ca="1" si="59"/>
        <v>0</v>
      </c>
      <c r="O91" s="35">
        <f t="shared" ca="1" si="59"/>
        <v>-250362.42417461335</v>
      </c>
      <c r="P91" s="35">
        <f t="shared" ca="1" si="59"/>
        <v>-168289.40648708434</v>
      </c>
      <c r="Q91" s="35">
        <f t="shared" ca="1" si="59"/>
        <v>-132511.57375587101</v>
      </c>
      <c r="R91" s="35">
        <f t="shared" ca="1" si="59"/>
        <v>-116674.89112409925</v>
      </c>
      <c r="S91" s="35">
        <f t="shared" ca="1" si="59"/>
        <v>-98189.557323663306</v>
      </c>
      <c r="T91" s="35">
        <f t="shared" ca="1" si="59"/>
        <v>-91485.678717822273</v>
      </c>
      <c r="U91" s="35">
        <f t="shared" ca="1" si="59"/>
        <v>-80614.628296825205</v>
      </c>
      <c r="V91" s="35">
        <f t="shared" ca="1" si="59"/>
        <v>-70544.026401545678</v>
      </c>
      <c r="W91" s="35">
        <f t="shared" ca="1" si="59"/>
        <v>-61248.638974342924</v>
      </c>
      <c r="X91" s="35">
        <f t="shared" ca="1" si="59"/>
        <v>-54051.092043269986</v>
      </c>
      <c r="Y91" s="35">
        <f t="shared" ca="1" si="59"/>
        <v>-44883.06988593538</v>
      </c>
      <c r="Z91" s="35">
        <f t="shared" ca="1" si="59"/>
        <v>-37438.696350940379</v>
      </c>
      <c r="AA91" s="35">
        <f t="shared" ca="1" si="59"/>
        <v>-33123.795774250233</v>
      </c>
      <c r="AB91" s="35">
        <f t="shared" ca="1" si="59"/>
        <v>-28950.708049596971</v>
      </c>
      <c r="AC91" s="35">
        <f t="shared" ca="1" si="59"/>
        <v>-27579.386121262803</v>
      </c>
      <c r="AD91" s="35">
        <f t="shared" ca="1" si="59"/>
        <v>-20985.717018468018</v>
      </c>
      <c r="AE91" s="35">
        <f t="shared" ca="1" si="59"/>
        <v>-17224.973180387413</v>
      </c>
      <c r="AF91" s="35">
        <f t="shared" ca="1" si="59"/>
        <v>-13671.047666668117</v>
      </c>
      <c r="AG91" s="35">
        <f t="shared" ca="1" si="59"/>
        <v>-10393.551742006232</v>
      </c>
      <c r="AH91" s="35">
        <f t="shared" ca="1" si="59"/>
        <v>-7765.0886942680863</v>
      </c>
      <c r="AI91" s="35">
        <f t="shared" ca="1" si="59"/>
        <v>-4991.6378931019244</v>
      </c>
      <c r="AJ91" s="35">
        <f t="shared" ca="1" si="59"/>
        <v>-2949.8262204267812</v>
      </c>
      <c r="AK91" s="35">
        <f t="shared" ca="1" si="59"/>
        <v>-1599.0857156526195</v>
      </c>
      <c r="AL91" s="35">
        <f t="shared" ca="1" si="59"/>
        <v>-777.16500909765705</v>
      </c>
      <c r="AM91" s="35">
        <f t="shared" ca="1" si="59"/>
        <v>-240.38273123174153</v>
      </c>
      <c r="AN91" s="35">
        <f t="shared" ca="1" si="59"/>
        <v>207.8568473866909</v>
      </c>
      <c r="AO91" s="35">
        <f t="shared" ca="1" si="59"/>
        <v>0</v>
      </c>
      <c r="AP91" s="35">
        <f t="shared" ca="1" si="59"/>
        <v>0</v>
      </c>
      <c r="AQ91" s="35">
        <f t="shared" ca="1" si="59"/>
        <v>0</v>
      </c>
      <c r="AR91" s="35">
        <f t="shared" ca="1" si="59"/>
        <v>0</v>
      </c>
      <c r="AS91" s="35">
        <f t="shared" ca="1" si="59"/>
        <v>0</v>
      </c>
      <c r="AT91" s="35">
        <f t="shared" ca="1" si="59"/>
        <v>0</v>
      </c>
      <c r="AU91" s="35">
        <f t="shared" ca="1" si="59"/>
        <v>0</v>
      </c>
      <c r="AV91" s="35">
        <f t="shared" ca="1" si="59"/>
        <v>0</v>
      </c>
      <c r="AW91" s="35">
        <f t="shared" ca="1" si="59"/>
        <v>0</v>
      </c>
      <c r="AX91" s="35">
        <f t="shared" ca="1" si="59"/>
        <v>0</v>
      </c>
      <c r="AY91" s="35">
        <f t="shared" ca="1" si="59"/>
        <v>0</v>
      </c>
      <c r="AZ91" s="35">
        <f t="shared" ca="1" si="59"/>
        <v>0</v>
      </c>
      <c r="BA91" s="35">
        <f t="shared" ca="1" si="59"/>
        <v>0</v>
      </c>
      <c r="BB91" s="35">
        <f t="shared" ca="1" si="59"/>
        <v>0</v>
      </c>
      <c r="BC91" s="35">
        <f t="shared" ca="1" si="59"/>
        <v>0</v>
      </c>
      <c r="BD91" s="35">
        <f t="shared" ca="1" si="59"/>
        <v>0</v>
      </c>
      <c r="BE91" s="35">
        <f t="shared" ca="1" si="59"/>
        <v>0</v>
      </c>
      <c r="BF91" s="35">
        <f t="shared" ca="1" si="59"/>
        <v>0</v>
      </c>
      <c r="BG91" s="35">
        <f t="shared" ca="1" si="59"/>
        <v>0</v>
      </c>
      <c r="BH91" s="35">
        <f t="shared" ca="1" si="59"/>
        <v>0</v>
      </c>
      <c r="BI91" s="35">
        <f t="shared" ca="1" si="59"/>
        <v>0</v>
      </c>
      <c r="BJ91" s="35">
        <f t="shared" ca="1" si="59"/>
        <v>0</v>
      </c>
      <c r="BK91" s="35">
        <f t="shared" ca="1" si="59"/>
        <v>0</v>
      </c>
      <c r="BL91" s="35">
        <f t="shared" ca="1" si="59"/>
        <v>0</v>
      </c>
      <c r="BM91" s="35">
        <f t="shared" ca="1" si="59"/>
        <v>0</v>
      </c>
      <c r="BN91" s="35">
        <f t="shared" ca="1" si="59"/>
        <v>0</v>
      </c>
      <c r="BO91" s="35">
        <f t="shared" ca="1" si="59"/>
        <v>0</v>
      </c>
      <c r="BP91" s="35">
        <f t="shared" ca="1" si="59"/>
        <v>0</v>
      </c>
      <c r="BQ91" s="35">
        <f t="shared" ca="1" si="59"/>
        <v>0</v>
      </c>
      <c r="BR91" s="35">
        <f t="shared" ca="1" si="59"/>
        <v>0</v>
      </c>
      <c r="BS91" s="35">
        <f t="shared" ref="BS91:ED91" ca="1" si="60">BS75+BS82</f>
        <v>0</v>
      </c>
      <c r="BT91" s="35">
        <f t="shared" ca="1" si="60"/>
        <v>0</v>
      </c>
      <c r="BU91" s="35">
        <f t="shared" ca="1" si="60"/>
        <v>0</v>
      </c>
      <c r="BV91" s="35">
        <f t="shared" ca="1" si="60"/>
        <v>0</v>
      </c>
      <c r="BW91" s="35">
        <f t="shared" ca="1" si="60"/>
        <v>0</v>
      </c>
      <c r="BX91" s="35">
        <f t="shared" ca="1" si="60"/>
        <v>0</v>
      </c>
      <c r="BY91" s="35">
        <f t="shared" ca="1" si="60"/>
        <v>0</v>
      </c>
      <c r="BZ91" s="35">
        <f t="shared" ca="1" si="60"/>
        <v>0</v>
      </c>
      <c r="CA91" s="35">
        <f t="shared" ca="1" si="60"/>
        <v>0</v>
      </c>
      <c r="CB91" s="35">
        <f t="shared" ca="1" si="60"/>
        <v>0</v>
      </c>
      <c r="CC91" s="35">
        <f t="shared" ca="1" si="60"/>
        <v>0</v>
      </c>
      <c r="CD91" s="35">
        <f t="shared" ca="1" si="60"/>
        <v>0</v>
      </c>
      <c r="CE91" s="35">
        <f t="shared" ca="1" si="60"/>
        <v>0</v>
      </c>
      <c r="CF91" s="35">
        <f t="shared" ca="1" si="60"/>
        <v>0</v>
      </c>
      <c r="CG91" s="35">
        <f t="shared" ca="1" si="60"/>
        <v>0</v>
      </c>
      <c r="CH91" s="35">
        <f t="shared" ca="1" si="60"/>
        <v>0</v>
      </c>
      <c r="CI91" s="35">
        <f t="shared" ca="1" si="60"/>
        <v>0</v>
      </c>
      <c r="CJ91" s="35">
        <f t="shared" ca="1" si="60"/>
        <v>0</v>
      </c>
      <c r="CK91" s="35">
        <f t="shared" ca="1" si="60"/>
        <v>0</v>
      </c>
      <c r="CL91" s="35">
        <f t="shared" ca="1" si="60"/>
        <v>0</v>
      </c>
      <c r="CM91" s="35">
        <f t="shared" ca="1" si="60"/>
        <v>0</v>
      </c>
      <c r="CN91" s="35">
        <f t="shared" ca="1" si="60"/>
        <v>0</v>
      </c>
      <c r="CO91" s="35">
        <f t="shared" ca="1" si="60"/>
        <v>0</v>
      </c>
      <c r="CP91" s="35">
        <f t="shared" ca="1" si="60"/>
        <v>0</v>
      </c>
      <c r="CQ91" s="35">
        <f t="shared" ca="1" si="60"/>
        <v>0</v>
      </c>
      <c r="CR91" s="35">
        <f t="shared" ca="1" si="60"/>
        <v>0</v>
      </c>
      <c r="CS91" s="35">
        <f t="shared" ca="1" si="60"/>
        <v>0</v>
      </c>
      <c r="CT91" s="35">
        <f t="shared" ca="1" si="60"/>
        <v>0</v>
      </c>
      <c r="CU91" s="35">
        <f t="shared" ca="1" si="60"/>
        <v>0</v>
      </c>
      <c r="CV91" s="35">
        <f t="shared" ca="1" si="60"/>
        <v>0</v>
      </c>
      <c r="CW91" s="35">
        <f t="shared" ca="1" si="60"/>
        <v>0</v>
      </c>
      <c r="CX91" s="35">
        <f t="shared" ca="1" si="60"/>
        <v>0</v>
      </c>
      <c r="CY91" s="35">
        <f t="shared" ca="1" si="60"/>
        <v>0</v>
      </c>
      <c r="CZ91" s="35">
        <f t="shared" ca="1" si="60"/>
        <v>0</v>
      </c>
      <c r="DA91" s="35">
        <f t="shared" ca="1" si="60"/>
        <v>0</v>
      </c>
      <c r="DB91" s="35">
        <f t="shared" ca="1" si="60"/>
        <v>0</v>
      </c>
      <c r="DC91" s="35">
        <f t="shared" ca="1" si="60"/>
        <v>0</v>
      </c>
      <c r="DD91" s="35">
        <f t="shared" ca="1" si="60"/>
        <v>0</v>
      </c>
      <c r="DE91" s="35">
        <f t="shared" ca="1" si="60"/>
        <v>0</v>
      </c>
      <c r="DF91" s="35">
        <f t="shared" ca="1" si="60"/>
        <v>0</v>
      </c>
      <c r="DG91" s="35">
        <f t="shared" ca="1" si="60"/>
        <v>0</v>
      </c>
      <c r="DH91" s="35">
        <f t="shared" ca="1" si="60"/>
        <v>0</v>
      </c>
      <c r="DI91" s="35">
        <f t="shared" ca="1" si="60"/>
        <v>0</v>
      </c>
      <c r="DJ91" s="35">
        <f t="shared" ca="1" si="60"/>
        <v>0</v>
      </c>
      <c r="DK91" s="35">
        <f t="shared" ca="1" si="60"/>
        <v>0</v>
      </c>
      <c r="DL91" s="35">
        <f t="shared" ca="1" si="60"/>
        <v>0</v>
      </c>
      <c r="DM91" s="35">
        <f t="shared" ca="1" si="60"/>
        <v>0</v>
      </c>
      <c r="DN91" s="35">
        <f t="shared" ca="1" si="60"/>
        <v>0</v>
      </c>
      <c r="DO91" s="35">
        <f t="shared" ca="1" si="60"/>
        <v>0</v>
      </c>
      <c r="DP91" s="35">
        <f t="shared" ca="1" si="60"/>
        <v>0</v>
      </c>
      <c r="DQ91" s="35">
        <f t="shared" ca="1" si="60"/>
        <v>0</v>
      </c>
      <c r="DR91" s="35">
        <f t="shared" ca="1" si="60"/>
        <v>0</v>
      </c>
      <c r="DS91" s="35">
        <f t="shared" ca="1" si="60"/>
        <v>0</v>
      </c>
      <c r="DT91" s="35">
        <f t="shared" ca="1" si="60"/>
        <v>0</v>
      </c>
      <c r="DU91" s="35">
        <f t="shared" ca="1" si="60"/>
        <v>0</v>
      </c>
      <c r="DV91" s="35">
        <f t="shared" ca="1" si="60"/>
        <v>0</v>
      </c>
      <c r="DW91" s="35">
        <f t="shared" ca="1" si="60"/>
        <v>0</v>
      </c>
      <c r="DX91" s="35">
        <f t="shared" ca="1" si="60"/>
        <v>0</v>
      </c>
      <c r="DY91" s="35">
        <f t="shared" ca="1" si="60"/>
        <v>0</v>
      </c>
      <c r="DZ91" s="35">
        <f t="shared" ca="1" si="60"/>
        <v>0</v>
      </c>
      <c r="EA91" s="35">
        <f t="shared" ca="1" si="60"/>
        <v>0</v>
      </c>
      <c r="EB91" s="35">
        <f t="shared" ca="1" si="60"/>
        <v>0</v>
      </c>
      <c r="EC91" s="35">
        <f t="shared" ca="1" si="60"/>
        <v>0</v>
      </c>
      <c r="ED91" s="35">
        <f t="shared" ca="1" si="60"/>
        <v>0</v>
      </c>
      <c r="EE91" s="35">
        <f t="shared" ref="EE91:GJ91" ca="1" si="61">EE75+EE82</f>
        <v>0</v>
      </c>
      <c r="EF91" s="35">
        <f t="shared" ca="1" si="61"/>
        <v>0</v>
      </c>
      <c r="EG91" s="35">
        <f t="shared" ca="1" si="61"/>
        <v>0</v>
      </c>
      <c r="EH91" s="35">
        <f t="shared" ca="1" si="61"/>
        <v>0</v>
      </c>
      <c r="EI91" s="35">
        <f t="shared" ca="1" si="61"/>
        <v>0</v>
      </c>
      <c r="EJ91" s="35">
        <f t="shared" ca="1" si="61"/>
        <v>0</v>
      </c>
      <c r="EK91" s="35">
        <f t="shared" ca="1" si="61"/>
        <v>0</v>
      </c>
      <c r="EL91" s="35">
        <f t="shared" ca="1" si="61"/>
        <v>0</v>
      </c>
      <c r="EM91" s="35">
        <f t="shared" ca="1" si="61"/>
        <v>0</v>
      </c>
      <c r="EN91" s="35">
        <f t="shared" ca="1" si="61"/>
        <v>0</v>
      </c>
      <c r="EO91" s="35">
        <f t="shared" ca="1" si="61"/>
        <v>0</v>
      </c>
      <c r="EP91" s="35">
        <f t="shared" ca="1" si="61"/>
        <v>0</v>
      </c>
      <c r="EQ91" s="35">
        <f t="shared" ca="1" si="61"/>
        <v>0</v>
      </c>
      <c r="ER91" s="35">
        <f t="shared" ca="1" si="61"/>
        <v>0</v>
      </c>
      <c r="ES91" s="35">
        <f t="shared" ca="1" si="61"/>
        <v>0</v>
      </c>
      <c r="ET91" s="35">
        <f t="shared" ca="1" si="61"/>
        <v>0</v>
      </c>
      <c r="EU91" s="35">
        <f t="shared" ca="1" si="61"/>
        <v>0</v>
      </c>
      <c r="EV91" s="35">
        <f t="shared" ca="1" si="61"/>
        <v>0</v>
      </c>
      <c r="EW91" s="35">
        <f t="shared" ca="1" si="61"/>
        <v>0</v>
      </c>
      <c r="EX91" s="35">
        <f t="shared" ca="1" si="61"/>
        <v>0</v>
      </c>
      <c r="EY91" s="35">
        <f t="shared" ca="1" si="61"/>
        <v>0</v>
      </c>
      <c r="EZ91" s="35">
        <f t="shared" ca="1" si="61"/>
        <v>0</v>
      </c>
      <c r="FA91" s="35">
        <f t="shared" ca="1" si="61"/>
        <v>0</v>
      </c>
      <c r="FB91" s="35">
        <f t="shared" ca="1" si="61"/>
        <v>0</v>
      </c>
      <c r="FC91" s="35">
        <f t="shared" ca="1" si="61"/>
        <v>0</v>
      </c>
      <c r="FD91" s="35">
        <f t="shared" ca="1" si="61"/>
        <v>0</v>
      </c>
      <c r="FE91" s="35">
        <f t="shared" ca="1" si="61"/>
        <v>0</v>
      </c>
      <c r="FF91" s="35">
        <f t="shared" ca="1" si="61"/>
        <v>0</v>
      </c>
      <c r="FG91" s="35">
        <f t="shared" ca="1" si="61"/>
        <v>0</v>
      </c>
      <c r="FH91" s="35">
        <f t="shared" ca="1" si="61"/>
        <v>0</v>
      </c>
      <c r="FI91" s="35">
        <f t="shared" ca="1" si="61"/>
        <v>0</v>
      </c>
      <c r="FJ91" s="35">
        <f t="shared" ca="1" si="61"/>
        <v>0</v>
      </c>
      <c r="FK91" s="35">
        <f t="shared" ca="1" si="61"/>
        <v>0</v>
      </c>
      <c r="FL91" s="35">
        <f t="shared" ca="1" si="61"/>
        <v>0</v>
      </c>
      <c r="FM91" s="35">
        <f t="shared" ca="1" si="61"/>
        <v>0</v>
      </c>
      <c r="FN91" s="35">
        <f t="shared" ca="1" si="61"/>
        <v>0</v>
      </c>
      <c r="FO91" s="35">
        <f t="shared" ca="1" si="61"/>
        <v>0</v>
      </c>
      <c r="FP91" s="35">
        <f t="shared" ca="1" si="61"/>
        <v>0</v>
      </c>
      <c r="FQ91" s="35">
        <f t="shared" ca="1" si="61"/>
        <v>0</v>
      </c>
      <c r="FR91" s="35">
        <f t="shared" ca="1" si="61"/>
        <v>0</v>
      </c>
      <c r="FS91" s="35">
        <f t="shared" ca="1" si="61"/>
        <v>0</v>
      </c>
      <c r="FT91" s="35">
        <f t="shared" ca="1" si="61"/>
        <v>0</v>
      </c>
      <c r="FU91" s="35">
        <f t="shared" ca="1" si="61"/>
        <v>0</v>
      </c>
      <c r="FV91" s="35">
        <f t="shared" ca="1" si="61"/>
        <v>0</v>
      </c>
      <c r="FW91" s="35">
        <f t="shared" ca="1" si="61"/>
        <v>0</v>
      </c>
      <c r="FX91" s="35">
        <f t="shared" ca="1" si="61"/>
        <v>0</v>
      </c>
      <c r="FY91" s="35">
        <f t="shared" ca="1" si="61"/>
        <v>0</v>
      </c>
      <c r="FZ91" s="35">
        <f t="shared" ca="1" si="61"/>
        <v>0</v>
      </c>
      <c r="GA91" s="35">
        <f t="shared" ca="1" si="61"/>
        <v>0</v>
      </c>
      <c r="GB91" s="35">
        <f t="shared" ca="1" si="61"/>
        <v>0</v>
      </c>
      <c r="GC91" s="35">
        <f t="shared" ca="1" si="61"/>
        <v>0</v>
      </c>
      <c r="GD91" s="35">
        <f t="shared" ca="1" si="61"/>
        <v>0</v>
      </c>
      <c r="GE91" s="35">
        <f t="shared" ca="1" si="61"/>
        <v>0</v>
      </c>
      <c r="GF91" s="35">
        <f t="shared" ca="1" si="61"/>
        <v>0</v>
      </c>
      <c r="GG91" s="35">
        <f t="shared" ca="1" si="61"/>
        <v>0</v>
      </c>
      <c r="GH91" s="35">
        <f t="shared" ca="1" si="61"/>
        <v>0</v>
      </c>
      <c r="GI91" s="35">
        <f t="shared" ca="1" si="61"/>
        <v>0</v>
      </c>
      <c r="GJ91" s="35">
        <f t="shared" ca="1" si="61"/>
        <v>0</v>
      </c>
    </row>
    <row r="92" spans="3:192" x14ac:dyDescent="0.3">
      <c r="C92" s="32" t="s">
        <v>467</v>
      </c>
      <c r="D92" s="41"/>
      <c r="E92" s="69"/>
      <c r="F92" s="41">
        <f ca="1">F69+F76+F83</f>
        <v>0</v>
      </c>
      <c r="G92" s="41">
        <f t="shared" ref="G92:BR92" ca="1" si="62">G69+G76+G83</f>
        <v>0</v>
      </c>
      <c r="H92" s="41">
        <f t="shared" ca="1" si="62"/>
        <v>0</v>
      </c>
      <c r="I92" s="41">
        <f t="shared" ca="1" si="62"/>
        <v>0</v>
      </c>
      <c r="J92" s="41">
        <f t="shared" ca="1" si="62"/>
        <v>0</v>
      </c>
      <c r="K92" s="41">
        <f t="shared" ca="1" si="62"/>
        <v>0</v>
      </c>
      <c r="L92" s="41">
        <f t="shared" ca="1" si="62"/>
        <v>0</v>
      </c>
      <c r="M92" s="41">
        <f t="shared" ca="1" si="62"/>
        <v>0</v>
      </c>
      <c r="N92" s="41">
        <f t="shared" ca="1" si="62"/>
        <v>0</v>
      </c>
      <c r="O92" s="41">
        <f t="shared" ca="1" si="62"/>
        <v>147422.06967756763</v>
      </c>
      <c r="P92" s="41">
        <f t="shared" ca="1" si="62"/>
        <v>286377.86194122571</v>
      </c>
      <c r="Q92" s="41">
        <f t="shared" ca="1" si="62"/>
        <v>432864.2388364799</v>
      </c>
      <c r="R92" s="41">
        <f t="shared" ca="1" si="62"/>
        <v>556277.19685689954</v>
      </c>
      <c r="S92" s="41">
        <f t="shared" ca="1" si="62"/>
        <v>377347.71772057971</v>
      </c>
      <c r="T92" s="41">
        <f t="shared" ca="1" si="62"/>
        <v>467049.94052313874</v>
      </c>
      <c r="U92" s="41">
        <f t="shared" ca="1" si="62"/>
        <v>538535.12878839718</v>
      </c>
      <c r="V92" s="41">
        <f t="shared" ca="1" si="62"/>
        <v>594668.28391547105</v>
      </c>
      <c r="W92" s="41">
        <f t="shared" ca="1" si="62"/>
        <v>637985.78482383164</v>
      </c>
      <c r="X92" s="41">
        <f t="shared" ca="1" si="62"/>
        <v>514851.76269629761</v>
      </c>
      <c r="Y92" s="42">
        <f t="shared" ca="1" si="62"/>
        <v>529131.2705989125</v>
      </c>
      <c r="Z92" s="41">
        <f t="shared" ca="1" si="62"/>
        <v>526914.37469915778</v>
      </c>
      <c r="AA92" s="42">
        <f t="shared" ca="1" si="62"/>
        <v>508382.72662350337</v>
      </c>
      <c r="AB92" s="42">
        <f t="shared" ca="1" si="62"/>
        <v>476843.74321596691</v>
      </c>
      <c r="AC92" s="42">
        <f t="shared" ca="1" si="62"/>
        <v>367570.97240631096</v>
      </c>
      <c r="AD92" s="42">
        <f t="shared" ca="1" si="62"/>
        <v>316631.81152517721</v>
      </c>
      <c r="AE92" s="42">
        <f t="shared" ca="1" si="62"/>
        <v>263362.46169534547</v>
      </c>
      <c r="AF92" s="42">
        <f t="shared" ca="1" si="62"/>
        <v>211178.35654342687</v>
      </c>
      <c r="AG92" s="42">
        <f t="shared" ca="1" si="62"/>
        <v>163035.92394793531</v>
      </c>
      <c r="AH92" s="42">
        <f t="shared" ca="1" si="62"/>
        <v>104626.11079807043</v>
      </c>
      <c r="AI92" s="42">
        <f t="shared" ca="1" si="62"/>
        <v>69555.993693111624</v>
      </c>
      <c r="AJ92" s="42">
        <f t="shared" ca="1" si="62"/>
        <v>44950.243093880134</v>
      </c>
      <c r="AK92" s="42">
        <f t="shared" ca="1" si="62"/>
        <v>28605.138046528173</v>
      </c>
      <c r="AL92" s="42">
        <f t="shared" ca="1" si="62"/>
        <v>18224.090767074162</v>
      </c>
      <c r="AM92" s="42">
        <f t="shared" ca="1" si="62"/>
        <v>10509.524900487171</v>
      </c>
      <c r="AN92" s="42">
        <f t="shared" ca="1" si="62"/>
        <v>-4.8992168800349299E-9</v>
      </c>
      <c r="AO92" s="42">
        <f t="shared" ca="1" si="62"/>
        <v>0</v>
      </c>
      <c r="AP92" s="42">
        <f t="shared" ca="1" si="62"/>
        <v>0</v>
      </c>
      <c r="AQ92" s="42">
        <f t="shared" ca="1" si="62"/>
        <v>0</v>
      </c>
      <c r="AR92" s="42">
        <f t="shared" ca="1" si="62"/>
        <v>0</v>
      </c>
      <c r="AS92" s="42">
        <f t="shared" ca="1" si="62"/>
        <v>0</v>
      </c>
      <c r="AT92" s="42">
        <f t="shared" ca="1" si="62"/>
        <v>0</v>
      </c>
      <c r="AU92" s="42">
        <f t="shared" ca="1" si="62"/>
        <v>0</v>
      </c>
      <c r="AV92" s="42">
        <f t="shared" ca="1" si="62"/>
        <v>0</v>
      </c>
      <c r="AW92" s="42">
        <f t="shared" ca="1" si="62"/>
        <v>0</v>
      </c>
      <c r="AX92" s="42">
        <f t="shared" ca="1" si="62"/>
        <v>0</v>
      </c>
      <c r="AY92" s="42">
        <f t="shared" ca="1" si="62"/>
        <v>0</v>
      </c>
      <c r="AZ92" s="42">
        <f t="shared" ca="1" si="62"/>
        <v>0</v>
      </c>
      <c r="BA92" s="42">
        <f t="shared" ca="1" si="62"/>
        <v>0</v>
      </c>
      <c r="BB92" s="42">
        <f t="shared" ca="1" si="62"/>
        <v>0</v>
      </c>
      <c r="BC92" s="42">
        <f t="shared" ca="1" si="62"/>
        <v>0</v>
      </c>
      <c r="BD92" s="42">
        <f t="shared" ca="1" si="62"/>
        <v>0</v>
      </c>
      <c r="BE92" s="42">
        <f t="shared" ca="1" si="62"/>
        <v>0</v>
      </c>
      <c r="BF92" s="42">
        <f t="shared" ca="1" si="62"/>
        <v>0</v>
      </c>
      <c r="BG92" s="42">
        <f t="shared" ca="1" si="62"/>
        <v>0</v>
      </c>
      <c r="BH92" s="42">
        <f t="shared" ca="1" si="62"/>
        <v>0</v>
      </c>
      <c r="BI92" s="42">
        <f t="shared" ca="1" si="62"/>
        <v>0</v>
      </c>
      <c r="BJ92" s="42">
        <f t="shared" ca="1" si="62"/>
        <v>0</v>
      </c>
      <c r="BK92" s="42">
        <f t="shared" ca="1" si="62"/>
        <v>0</v>
      </c>
      <c r="BL92" s="42">
        <f t="shared" ca="1" si="62"/>
        <v>0</v>
      </c>
      <c r="BM92" s="42">
        <f t="shared" ca="1" si="62"/>
        <v>0</v>
      </c>
      <c r="BN92" s="42">
        <f t="shared" ca="1" si="62"/>
        <v>0</v>
      </c>
      <c r="BO92" s="42">
        <f t="shared" ca="1" si="62"/>
        <v>0</v>
      </c>
      <c r="BP92" s="42">
        <f t="shared" ca="1" si="62"/>
        <v>0</v>
      </c>
      <c r="BQ92" s="42">
        <f t="shared" ca="1" si="62"/>
        <v>0</v>
      </c>
      <c r="BR92" s="42">
        <f t="shared" ca="1" si="62"/>
        <v>0</v>
      </c>
      <c r="BS92" s="42">
        <f t="shared" ref="BS92:ED92" ca="1" si="63">BS69+BS76+BS83</f>
        <v>0</v>
      </c>
      <c r="BT92" s="42">
        <f t="shared" ca="1" si="63"/>
        <v>0</v>
      </c>
      <c r="BU92" s="42">
        <f t="shared" ca="1" si="63"/>
        <v>0</v>
      </c>
      <c r="BV92" s="42">
        <f t="shared" ca="1" si="63"/>
        <v>0</v>
      </c>
      <c r="BW92" s="42">
        <f t="shared" ca="1" si="63"/>
        <v>0</v>
      </c>
      <c r="BX92" s="42">
        <f t="shared" ca="1" si="63"/>
        <v>0</v>
      </c>
      <c r="BY92" s="42">
        <f t="shared" ca="1" si="63"/>
        <v>0</v>
      </c>
      <c r="BZ92" s="42">
        <f t="shared" ca="1" si="63"/>
        <v>0</v>
      </c>
      <c r="CA92" s="42">
        <f t="shared" ca="1" si="63"/>
        <v>0</v>
      </c>
      <c r="CB92" s="42">
        <f t="shared" ca="1" si="63"/>
        <v>0</v>
      </c>
      <c r="CC92" s="42">
        <f t="shared" ca="1" si="63"/>
        <v>0</v>
      </c>
      <c r="CD92" s="42">
        <f t="shared" ca="1" si="63"/>
        <v>0</v>
      </c>
      <c r="CE92" s="42">
        <f t="shared" ca="1" si="63"/>
        <v>0</v>
      </c>
      <c r="CF92" s="42">
        <f t="shared" ca="1" si="63"/>
        <v>0</v>
      </c>
      <c r="CG92" s="42">
        <f t="shared" ca="1" si="63"/>
        <v>0</v>
      </c>
      <c r="CH92" s="42">
        <f t="shared" ca="1" si="63"/>
        <v>0</v>
      </c>
      <c r="CI92" s="42">
        <f t="shared" ca="1" si="63"/>
        <v>0</v>
      </c>
      <c r="CJ92" s="42">
        <f t="shared" ca="1" si="63"/>
        <v>0</v>
      </c>
      <c r="CK92" s="42">
        <f t="shared" ca="1" si="63"/>
        <v>0</v>
      </c>
      <c r="CL92" s="42">
        <f t="shared" ca="1" si="63"/>
        <v>0</v>
      </c>
      <c r="CM92" s="42">
        <f t="shared" ca="1" si="63"/>
        <v>0</v>
      </c>
      <c r="CN92" s="42">
        <f t="shared" ca="1" si="63"/>
        <v>0</v>
      </c>
      <c r="CO92" s="42">
        <f t="shared" ca="1" si="63"/>
        <v>0</v>
      </c>
      <c r="CP92" s="42">
        <f t="shared" ca="1" si="63"/>
        <v>0</v>
      </c>
      <c r="CQ92" s="42">
        <f t="shared" ca="1" si="63"/>
        <v>0</v>
      </c>
      <c r="CR92" s="42">
        <f t="shared" ca="1" si="63"/>
        <v>0</v>
      </c>
      <c r="CS92" s="42">
        <f t="shared" ca="1" si="63"/>
        <v>0</v>
      </c>
      <c r="CT92" s="42">
        <f t="shared" ca="1" si="63"/>
        <v>0</v>
      </c>
      <c r="CU92" s="42">
        <f t="shared" ca="1" si="63"/>
        <v>0</v>
      </c>
      <c r="CV92" s="42">
        <f t="shared" ca="1" si="63"/>
        <v>0</v>
      </c>
      <c r="CW92" s="42">
        <f t="shared" ca="1" si="63"/>
        <v>0</v>
      </c>
      <c r="CX92" s="42">
        <f t="shared" ca="1" si="63"/>
        <v>0</v>
      </c>
      <c r="CY92" s="42">
        <f t="shared" ca="1" si="63"/>
        <v>0</v>
      </c>
      <c r="CZ92" s="42">
        <f t="shared" ca="1" si="63"/>
        <v>0</v>
      </c>
      <c r="DA92" s="42">
        <f t="shared" ca="1" si="63"/>
        <v>0</v>
      </c>
      <c r="DB92" s="42">
        <f t="shared" ca="1" si="63"/>
        <v>0</v>
      </c>
      <c r="DC92" s="42">
        <f t="shared" ca="1" si="63"/>
        <v>0</v>
      </c>
      <c r="DD92" s="42">
        <f t="shared" ca="1" si="63"/>
        <v>0</v>
      </c>
      <c r="DE92" s="42">
        <f t="shared" ca="1" si="63"/>
        <v>0</v>
      </c>
      <c r="DF92" s="42">
        <f t="shared" ca="1" si="63"/>
        <v>0</v>
      </c>
      <c r="DG92" s="42">
        <f t="shared" ca="1" si="63"/>
        <v>0</v>
      </c>
      <c r="DH92" s="42">
        <f t="shared" ca="1" si="63"/>
        <v>0</v>
      </c>
      <c r="DI92" s="42">
        <f t="shared" ca="1" si="63"/>
        <v>0</v>
      </c>
      <c r="DJ92" s="42">
        <f t="shared" ca="1" si="63"/>
        <v>0</v>
      </c>
      <c r="DK92" s="42">
        <f t="shared" ca="1" si="63"/>
        <v>0</v>
      </c>
      <c r="DL92" s="42">
        <f t="shared" ca="1" si="63"/>
        <v>0</v>
      </c>
      <c r="DM92" s="42">
        <f t="shared" ca="1" si="63"/>
        <v>0</v>
      </c>
      <c r="DN92" s="42">
        <f t="shared" ca="1" si="63"/>
        <v>0</v>
      </c>
      <c r="DO92" s="42">
        <f t="shared" ca="1" si="63"/>
        <v>0</v>
      </c>
      <c r="DP92" s="42">
        <f t="shared" ca="1" si="63"/>
        <v>0</v>
      </c>
      <c r="DQ92" s="42">
        <f t="shared" ca="1" si="63"/>
        <v>0</v>
      </c>
      <c r="DR92" s="42">
        <f t="shared" ca="1" si="63"/>
        <v>0</v>
      </c>
      <c r="DS92" s="42">
        <f t="shared" ca="1" si="63"/>
        <v>0</v>
      </c>
      <c r="DT92" s="42">
        <f t="shared" ca="1" si="63"/>
        <v>0</v>
      </c>
      <c r="DU92" s="42">
        <f t="shared" ca="1" si="63"/>
        <v>0</v>
      </c>
      <c r="DV92" s="42">
        <f t="shared" ca="1" si="63"/>
        <v>0</v>
      </c>
      <c r="DW92" s="42">
        <f t="shared" ca="1" si="63"/>
        <v>0</v>
      </c>
      <c r="DX92" s="42">
        <f t="shared" ca="1" si="63"/>
        <v>0</v>
      </c>
      <c r="DY92" s="42">
        <f t="shared" ca="1" si="63"/>
        <v>0</v>
      </c>
      <c r="DZ92" s="42">
        <f t="shared" ca="1" si="63"/>
        <v>0</v>
      </c>
      <c r="EA92" s="42">
        <f t="shared" ca="1" si="63"/>
        <v>0</v>
      </c>
      <c r="EB92" s="42">
        <f t="shared" ca="1" si="63"/>
        <v>0</v>
      </c>
      <c r="EC92" s="42">
        <f t="shared" ca="1" si="63"/>
        <v>0</v>
      </c>
      <c r="ED92" s="42">
        <f t="shared" ca="1" si="63"/>
        <v>0</v>
      </c>
      <c r="EE92" s="42">
        <f t="shared" ref="EE92:GJ92" ca="1" si="64">EE69+EE76+EE83</f>
        <v>0</v>
      </c>
      <c r="EF92" s="42">
        <f t="shared" ca="1" si="64"/>
        <v>0</v>
      </c>
      <c r="EG92" s="42">
        <f t="shared" ca="1" si="64"/>
        <v>0</v>
      </c>
      <c r="EH92" s="42">
        <f t="shared" ca="1" si="64"/>
        <v>0</v>
      </c>
      <c r="EI92" s="42">
        <f t="shared" ca="1" si="64"/>
        <v>0</v>
      </c>
      <c r="EJ92" s="42">
        <f t="shared" ca="1" si="64"/>
        <v>0</v>
      </c>
      <c r="EK92" s="42">
        <f t="shared" ca="1" si="64"/>
        <v>0</v>
      </c>
      <c r="EL92" s="42">
        <f t="shared" ca="1" si="64"/>
        <v>0</v>
      </c>
      <c r="EM92" s="42">
        <f t="shared" ca="1" si="64"/>
        <v>0</v>
      </c>
      <c r="EN92" s="42">
        <f t="shared" ca="1" si="64"/>
        <v>0</v>
      </c>
      <c r="EO92" s="42">
        <f t="shared" ca="1" si="64"/>
        <v>0</v>
      </c>
      <c r="EP92" s="42">
        <f t="shared" ca="1" si="64"/>
        <v>0</v>
      </c>
      <c r="EQ92" s="42">
        <f t="shared" ca="1" si="64"/>
        <v>0</v>
      </c>
      <c r="ER92" s="42">
        <f t="shared" ca="1" si="64"/>
        <v>0</v>
      </c>
      <c r="ES92" s="42">
        <f t="shared" ca="1" si="64"/>
        <v>0</v>
      </c>
      <c r="ET92" s="42">
        <f t="shared" ca="1" si="64"/>
        <v>0</v>
      </c>
      <c r="EU92" s="42">
        <f t="shared" ca="1" si="64"/>
        <v>0</v>
      </c>
      <c r="EV92" s="42">
        <f t="shared" ca="1" si="64"/>
        <v>0</v>
      </c>
      <c r="EW92" s="42">
        <f t="shared" ca="1" si="64"/>
        <v>0</v>
      </c>
      <c r="EX92" s="42">
        <f t="shared" ca="1" si="64"/>
        <v>0</v>
      </c>
      <c r="EY92" s="42">
        <f t="shared" ca="1" si="64"/>
        <v>0</v>
      </c>
      <c r="EZ92" s="42">
        <f t="shared" ca="1" si="64"/>
        <v>0</v>
      </c>
      <c r="FA92" s="42">
        <f t="shared" ca="1" si="64"/>
        <v>0</v>
      </c>
      <c r="FB92" s="42">
        <f t="shared" ca="1" si="64"/>
        <v>0</v>
      </c>
      <c r="FC92" s="42">
        <f t="shared" ca="1" si="64"/>
        <v>0</v>
      </c>
      <c r="FD92" s="42">
        <f t="shared" ca="1" si="64"/>
        <v>0</v>
      </c>
      <c r="FE92" s="42">
        <f t="shared" ca="1" si="64"/>
        <v>0</v>
      </c>
      <c r="FF92" s="42">
        <f t="shared" ca="1" si="64"/>
        <v>0</v>
      </c>
      <c r="FG92" s="42">
        <f t="shared" ca="1" si="64"/>
        <v>0</v>
      </c>
      <c r="FH92" s="42">
        <f t="shared" ca="1" si="64"/>
        <v>0</v>
      </c>
      <c r="FI92" s="42">
        <f t="shared" ca="1" si="64"/>
        <v>0</v>
      </c>
      <c r="FJ92" s="42">
        <f t="shared" ca="1" si="64"/>
        <v>0</v>
      </c>
      <c r="FK92" s="42">
        <f t="shared" ca="1" si="64"/>
        <v>0</v>
      </c>
      <c r="FL92" s="42">
        <f t="shared" ca="1" si="64"/>
        <v>0</v>
      </c>
      <c r="FM92" s="42">
        <f t="shared" ca="1" si="64"/>
        <v>0</v>
      </c>
      <c r="FN92" s="42">
        <f t="shared" ca="1" si="64"/>
        <v>0</v>
      </c>
      <c r="FO92" s="42">
        <f t="shared" ca="1" si="64"/>
        <v>0</v>
      </c>
      <c r="FP92" s="42">
        <f t="shared" ca="1" si="64"/>
        <v>0</v>
      </c>
      <c r="FQ92" s="42">
        <f t="shared" ca="1" si="64"/>
        <v>0</v>
      </c>
      <c r="FR92" s="42">
        <f t="shared" ca="1" si="64"/>
        <v>0</v>
      </c>
      <c r="FS92" s="42">
        <f t="shared" ca="1" si="64"/>
        <v>0</v>
      </c>
      <c r="FT92" s="42">
        <f t="shared" ca="1" si="64"/>
        <v>0</v>
      </c>
      <c r="FU92" s="42">
        <f t="shared" ca="1" si="64"/>
        <v>0</v>
      </c>
      <c r="FV92" s="42">
        <f t="shared" ca="1" si="64"/>
        <v>0</v>
      </c>
      <c r="FW92" s="42">
        <f t="shared" ca="1" si="64"/>
        <v>0</v>
      </c>
      <c r="FX92" s="42">
        <f t="shared" ca="1" si="64"/>
        <v>0</v>
      </c>
      <c r="FY92" s="42">
        <f t="shared" ca="1" si="64"/>
        <v>0</v>
      </c>
      <c r="FZ92" s="42">
        <f t="shared" ca="1" si="64"/>
        <v>0</v>
      </c>
      <c r="GA92" s="42">
        <f t="shared" ca="1" si="64"/>
        <v>0</v>
      </c>
      <c r="GB92" s="42">
        <f t="shared" ca="1" si="64"/>
        <v>0</v>
      </c>
      <c r="GC92" s="42">
        <f t="shared" ca="1" si="64"/>
        <v>0</v>
      </c>
      <c r="GD92" s="42">
        <f t="shared" ca="1" si="64"/>
        <v>0</v>
      </c>
      <c r="GE92" s="42">
        <f t="shared" ca="1" si="64"/>
        <v>0</v>
      </c>
      <c r="GF92" s="42">
        <f t="shared" ca="1" si="64"/>
        <v>0</v>
      </c>
      <c r="GG92" s="42">
        <f t="shared" ca="1" si="64"/>
        <v>0</v>
      </c>
      <c r="GH92" s="42">
        <f t="shared" ca="1" si="64"/>
        <v>0</v>
      </c>
      <c r="GI92" s="42">
        <f t="shared" ca="1" si="64"/>
        <v>0</v>
      </c>
      <c r="GJ92" s="42">
        <f t="shared" ca="1" si="64"/>
        <v>0</v>
      </c>
    </row>
    <row r="94" spans="3:192" x14ac:dyDescent="0.3">
      <c r="C94" s="37" t="s">
        <v>487</v>
      </c>
    </row>
    <row r="95" spans="3:192" x14ac:dyDescent="0.3">
      <c r="C95" s="30" t="s">
        <v>478</v>
      </c>
      <c r="D95" s="38"/>
      <c r="E95" s="68"/>
      <c r="F95" s="38">
        <f ca="1">IFERROR(Volume*IF(F$5=0,0,1)*IF(NewBusinessYear=1,0.5,1)*OFFSET(IFRS17_CF!F95,0,-NewBusinessYear+1),0)</f>
        <v>0</v>
      </c>
      <c r="G95" s="38">
        <f ca="1">IFERROR(Volume*IF(G$5=0,0,1)*IF(NewBusinessYear=1,0.5,1)*OFFSET(IFRS17_CF!G95,0,-NewBusinessYear+1),0)</f>
        <v>0</v>
      </c>
      <c r="H95" s="38">
        <f ca="1">IFERROR(Volume*IF(H$5=0,0,1)*IF(NewBusinessYear=1,0.5,1)*OFFSET(IFRS17_CF!H95,0,-NewBusinessYear+1),0)</f>
        <v>0</v>
      </c>
      <c r="I95" s="38">
        <f ca="1">IFERROR(Volume*IF(I$5=0,0,1)*IF(NewBusinessYear=1,0.5,1)*OFFSET(IFRS17_CF!I95,0,-NewBusinessYear+1),0)</f>
        <v>0</v>
      </c>
      <c r="J95" s="38">
        <f ca="1">IFERROR(Volume*IF(J$5=0,0,1)*IF(NewBusinessYear=1,0.5,1)*OFFSET(IFRS17_CF!J95,0,-NewBusinessYear+1),0)</f>
        <v>0</v>
      </c>
      <c r="K95" s="38">
        <f ca="1">IFERROR(Volume*IF(K$5=0,0,1)*IF(NewBusinessYear=1,0.5,1)*OFFSET(IFRS17_CF!K95,0,-NewBusinessYear+1),0)</f>
        <v>0</v>
      </c>
      <c r="L95" s="38">
        <f ca="1">IFERROR(Volume*IF(L$5=0,0,1)*IF(NewBusinessYear=1,0.5,1)*OFFSET(IFRS17_CF!L95,0,-NewBusinessYear+1),0)</f>
        <v>0</v>
      </c>
      <c r="M95" s="38">
        <f ca="1">IFERROR(Volume*IF(M$5=0,0,1)*IF(NewBusinessYear=1,0.5,1)*OFFSET(IFRS17_CF!M95,0,-NewBusinessYear+1),0)</f>
        <v>0</v>
      </c>
      <c r="N95" s="38">
        <f ca="1">IFERROR(Volume*IF(N$5=0,0,1)*IF(NewBusinessYear=1,0.5,1)*OFFSET(IFRS17_CF!N95,0,-NewBusinessYear+1),0)</f>
        <v>0</v>
      </c>
      <c r="O95" s="38">
        <f ca="1">IFERROR(Volume*IF(O$5=0,0,1)*IF(NewBusinessYear=1,0.5,1)*OFFSET(IFRS17_CF!O95,0,-NewBusinessYear+1),0)</f>
        <v>0</v>
      </c>
      <c r="P95" s="38">
        <f ca="1">IFERROR(Volume*IF(P$5=0,0,1)*IF(NewBusinessYear=1,0.5,1)*OFFSET(IFRS17_CF!P95,0,-NewBusinessYear+1),0)</f>
        <v>0</v>
      </c>
      <c r="Q95" s="38">
        <f ca="1">IFERROR(Volume*IF(Q$5=0,0,1)*IF(NewBusinessYear=1,0.5,1)*OFFSET(IFRS17_CF!Q95,0,-NewBusinessYear+1),0)</f>
        <v>0</v>
      </c>
      <c r="R95" s="38">
        <f ca="1">IFERROR(Volume*IF(R$5=0,0,1)*IF(NewBusinessYear=1,0.5,1)*OFFSET(IFRS17_CF!R95,0,-NewBusinessYear+1),0)</f>
        <v>0</v>
      </c>
      <c r="S95" s="38">
        <f ca="1">IFERROR(Volume*IF(S$5=0,0,1)*IF(NewBusinessYear=1,0.5,1)*OFFSET(IFRS17_CF!S95,0,-NewBusinessYear+1),0)</f>
        <v>0</v>
      </c>
      <c r="T95" s="38">
        <f ca="1">IFERROR(Volume*IF(T$5=0,0,1)*IF(NewBusinessYear=1,0.5,1)*OFFSET(IFRS17_CF!T95,0,-NewBusinessYear+1),0)</f>
        <v>0</v>
      </c>
      <c r="U95" s="38">
        <f ca="1">IFERROR(Volume*IF(U$5=0,0,1)*IF(NewBusinessYear=1,0.5,1)*OFFSET(IFRS17_CF!U95,0,-NewBusinessYear+1),0)</f>
        <v>0</v>
      </c>
      <c r="V95" s="38">
        <f ca="1">IFERROR(Volume*IF(V$5=0,0,1)*IF(NewBusinessYear=1,0.5,1)*OFFSET(IFRS17_CF!V95,0,-NewBusinessYear+1),0)</f>
        <v>0</v>
      </c>
      <c r="W95" s="38">
        <f ca="1">IFERROR(Volume*IF(W$5=0,0,1)*IF(NewBusinessYear=1,0.5,1)*OFFSET(IFRS17_CF!W95,0,-NewBusinessYear+1),0)</f>
        <v>0</v>
      </c>
      <c r="X95" s="38">
        <f ca="1">IFERROR(Volume*IF(X$5=0,0,1)*IF(NewBusinessYear=1,0.5,1)*OFFSET(IFRS17_CF!X95,0,-NewBusinessYear+1),0)</f>
        <v>0</v>
      </c>
      <c r="Y95" s="38">
        <f ca="1">IFERROR(Volume*IF(Y$5=0,0,1)*IF(NewBusinessYear=1,0.5,1)*OFFSET(IFRS17_CF!Y95,0,-NewBusinessYear+1),0)</f>
        <v>0</v>
      </c>
      <c r="Z95" s="38">
        <f ca="1">IFERROR(Volume*IF(Z$5=0,0,1)*IF(NewBusinessYear=1,0.5,1)*OFFSET(IFRS17_CF!Z95,0,-NewBusinessYear+1),0)</f>
        <v>0</v>
      </c>
      <c r="AA95" s="38">
        <f ca="1">IFERROR(Volume*IF(AA$5=0,0,1)*IF(NewBusinessYear=1,0.5,1)*OFFSET(IFRS17_CF!AA95,0,-NewBusinessYear+1),0)</f>
        <v>0</v>
      </c>
      <c r="AB95" s="38">
        <f ca="1">IFERROR(Volume*IF(AB$5=0,0,1)*IF(NewBusinessYear=1,0.5,1)*OFFSET(IFRS17_CF!AB95,0,-NewBusinessYear+1),0)</f>
        <v>0</v>
      </c>
      <c r="AC95" s="38">
        <f ca="1">IFERROR(Volume*IF(AC$5=0,0,1)*IF(NewBusinessYear=1,0.5,1)*OFFSET(IFRS17_CF!AC95,0,-NewBusinessYear+1),0)</f>
        <v>0</v>
      </c>
      <c r="AD95" s="38">
        <f ca="1">IFERROR(Volume*IF(AD$5=0,0,1)*IF(NewBusinessYear=1,0.5,1)*OFFSET(IFRS17_CF!AD95,0,-NewBusinessYear+1),0)</f>
        <v>0</v>
      </c>
      <c r="AE95" s="38">
        <f ca="1">IFERROR(Volume*IF(AE$5=0,0,1)*IF(NewBusinessYear=1,0.5,1)*OFFSET(IFRS17_CF!AE95,0,-NewBusinessYear+1),0)</f>
        <v>0</v>
      </c>
      <c r="AF95" s="38">
        <f ca="1">IFERROR(Volume*IF(AF$5=0,0,1)*IF(NewBusinessYear=1,0.5,1)*OFFSET(IFRS17_CF!AF95,0,-NewBusinessYear+1),0)</f>
        <v>0</v>
      </c>
      <c r="AG95" s="38">
        <f ca="1">IFERROR(Volume*IF(AG$5=0,0,1)*IF(NewBusinessYear=1,0.5,1)*OFFSET(IFRS17_CF!AG95,0,-NewBusinessYear+1),0)</f>
        <v>0</v>
      </c>
      <c r="AH95" s="38">
        <f ca="1">IFERROR(Volume*IF(AH$5=0,0,1)*IF(NewBusinessYear=1,0.5,1)*OFFSET(IFRS17_CF!AH95,0,-NewBusinessYear+1),0)</f>
        <v>0</v>
      </c>
      <c r="AI95" s="38">
        <f ca="1">IFERROR(Volume*IF(AI$5=0,0,1)*IF(NewBusinessYear=1,0.5,1)*OFFSET(IFRS17_CF!AI95,0,-NewBusinessYear+1),0)</f>
        <v>0</v>
      </c>
      <c r="AJ95" s="38">
        <f ca="1">IFERROR(Volume*IF(AJ$5=0,0,1)*IF(NewBusinessYear=1,0.5,1)*OFFSET(IFRS17_CF!AJ95,0,-NewBusinessYear+1),0)</f>
        <v>0</v>
      </c>
      <c r="AK95" s="38">
        <f ca="1">IFERROR(Volume*IF(AK$5=0,0,1)*IF(NewBusinessYear=1,0.5,1)*OFFSET(IFRS17_CF!AK95,0,-NewBusinessYear+1),0)</f>
        <v>0</v>
      </c>
      <c r="AL95" s="38">
        <f ca="1">IFERROR(Volume*IF(AL$5=0,0,1)*IF(NewBusinessYear=1,0.5,1)*OFFSET(IFRS17_CF!AL95,0,-NewBusinessYear+1),0)</f>
        <v>0</v>
      </c>
      <c r="AM95" s="38">
        <f ca="1">IFERROR(Volume*IF(AM$5=0,0,1)*IF(NewBusinessYear=1,0.5,1)*OFFSET(IFRS17_CF!AM95,0,-NewBusinessYear+1),0)</f>
        <v>0</v>
      </c>
      <c r="AN95" s="38">
        <f ca="1">IFERROR(Volume*IF(AN$5=0,0,1)*IF(NewBusinessYear=1,0.5,1)*OFFSET(IFRS17_CF!AN95,0,-NewBusinessYear+1),0)</f>
        <v>0</v>
      </c>
      <c r="AO95" s="38">
        <f ca="1">IFERROR(Volume*IF(AO$5=0,0,1)*IF(NewBusinessYear=1,0.5,1)*OFFSET(IFRS17_CF!AO95,0,-NewBusinessYear+1),0)</f>
        <v>0</v>
      </c>
      <c r="AP95" s="38">
        <f ca="1">IFERROR(Volume*IF(AP$5=0,0,1)*IF(NewBusinessYear=1,0.5,1)*OFFSET(IFRS17_CF!AP95,0,-NewBusinessYear+1),0)</f>
        <v>0</v>
      </c>
      <c r="AQ95" s="38">
        <f ca="1">IFERROR(Volume*IF(AQ$5=0,0,1)*IF(NewBusinessYear=1,0.5,1)*OFFSET(IFRS17_CF!AQ95,0,-NewBusinessYear+1),0)</f>
        <v>0</v>
      </c>
      <c r="AR95" s="38">
        <f ca="1">IFERROR(Volume*IF(AR$5=0,0,1)*IF(NewBusinessYear=1,0.5,1)*OFFSET(IFRS17_CF!AR95,0,-NewBusinessYear+1),0)</f>
        <v>0</v>
      </c>
      <c r="AS95" s="38">
        <f ca="1">IFERROR(Volume*IF(AS$5=0,0,1)*IF(NewBusinessYear=1,0.5,1)*OFFSET(IFRS17_CF!AS95,0,-NewBusinessYear+1),0)</f>
        <v>0</v>
      </c>
      <c r="AT95" s="38">
        <f ca="1">IFERROR(Volume*IF(AT$5=0,0,1)*IF(NewBusinessYear=1,0.5,1)*OFFSET(IFRS17_CF!AT95,0,-NewBusinessYear+1),0)</f>
        <v>0</v>
      </c>
      <c r="AU95" s="38">
        <f ca="1">IFERROR(Volume*IF(AU$5=0,0,1)*IF(NewBusinessYear=1,0.5,1)*OFFSET(IFRS17_CF!AU95,0,-NewBusinessYear+1),0)</f>
        <v>0</v>
      </c>
      <c r="AV95" s="38">
        <f ca="1">IFERROR(Volume*IF(AV$5=0,0,1)*IF(NewBusinessYear=1,0.5,1)*OFFSET(IFRS17_CF!AV95,0,-NewBusinessYear+1),0)</f>
        <v>0</v>
      </c>
      <c r="AW95" s="38">
        <f ca="1">IFERROR(Volume*IF(AW$5=0,0,1)*IF(NewBusinessYear=1,0.5,1)*OFFSET(IFRS17_CF!AW95,0,-NewBusinessYear+1),0)</f>
        <v>0</v>
      </c>
      <c r="AX95" s="38">
        <f ca="1">IFERROR(Volume*IF(AX$5=0,0,1)*IF(NewBusinessYear=1,0.5,1)*OFFSET(IFRS17_CF!AX95,0,-NewBusinessYear+1),0)</f>
        <v>0</v>
      </c>
      <c r="AY95" s="38">
        <f ca="1">IFERROR(Volume*IF(AY$5=0,0,1)*IF(NewBusinessYear=1,0.5,1)*OFFSET(IFRS17_CF!AY95,0,-NewBusinessYear+1),0)</f>
        <v>0</v>
      </c>
      <c r="AZ95" s="38">
        <f ca="1">IFERROR(Volume*IF(AZ$5=0,0,1)*IF(NewBusinessYear=1,0.5,1)*OFFSET(IFRS17_CF!AZ95,0,-NewBusinessYear+1),0)</f>
        <v>0</v>
      </c>
      <c r="BA95" s="38">
        <f ca="1">IFERROR(Volume*IF(BA$5=0,0,1)*IF(NewBusinessYear=1,0.5,1)*OFFSET(IFRS17_CF!BA95,0,-NewBusinessYear+1),0)</f>
        <v>0</v>
      </c>
      <c r="BB95" s="38">
        <f ca="1">IFERROR(Volume*IF(BB$5=0,0,1)*IF(NewBusinessYear=1,0.5,1)*OFFSET(IFRS17_CF!BB95,0,-NewBusinessYear+1),0)</f>
        <v>0</v>
      </c>
      <c r="BC95" s="38">
        <f ca="1">IFERROR(Volume*IF(BC$5=0,0,1)*IF(NewBusinessYear=1,0.5,1)*OFFSET(IFRS17_CF!BC95,0,-NewBusinessYear+1),0)</f>
        <v>0</v>
      </c>
      <c r="BD95" s="38">
        <f ca="1">IFERROR(Volume*IF(BD$5=0,0,1)*IF(NewBusinessYear=1,0.5,1)*OFFSET(IFRS17_CF!BD95,0,-NewBusinessYear+1),0)</f>
        <v>0</v>
      </c>
      <c r="BE95" s="38">
        <f ca="1">IFERROR(Volume*IF(BE$5=0,0,1)*IF(NewBusinessYear=1,0.5,1)*OFFSET(IFRS17_CF!BE95,0,-NewBusinessYear+1),0)</f>
        <v>0</v>
      </c>
      <c r="BF95" s="38">
        <f ca="1">IFERROR(Volume*IF(BF$5=0,0,1)*IF(NewBusinessYear=1,0.5,1)*OFFSET(IFRS17_CF!BF95,0,-NewBusinessYear+1),0)</f>
        <v>0</v>
      </c>
      <c r="BG95" s="38">
        <f ca="1">IFERROR(Volume*IF(BG$5=0,0,1)*IF(NewBusinessYear=1,0.5,1)*OFFSET(IFRS17_CF!BG95,0,-NewBusinessYear+1),0)</f>
        <v>0</v>
      </c>
      <c r="BH95" s="38">
        <f ca="1">IFERROR(Volume*IF(BH$5=0,0,1)*IF(NewBusinessYear=1,0.5,1)*OFFSET(IFRS17_CF!BH95,0,-NewBusinessYear+1),0)</f>
        <v>0</v>
      </c>
      <c r="BI95" s="38">
        <f ca="1">IFERROR(Volume*IF(BI$5=0,0,1)*IF(NewBusinessYear=1,0.5,1)*OFFSET(IFRS17_CF!BI95,0,-NewBusinessYear+1),0)</f>
        <v>0</v>
      </c>
      <c r="BJ95" s="38">
        <f ca="1">IFERROR(Volume*IF(BJ$5=0,0,1)*IF(NewBusinessYear=1,0.5,1)*OFFSET(IFRS17_CF!BJ95,0,-NewBusinessYear+1),0)</f>
        <v>0</v>
      </c>
      <c r="BK95" s="38">
        <f ca="1">IFERROR(Volume*IF(BK$5=0,0,1)*IF(NewBusinessYear=1,0.5,1)*OFFSET(IFRS17_CF!BK95,0,-NewBusinessYear+1),0)</f>
        <v>0</v>
      </c>
      <c r="BL95" s="38">
        <f ca="1">IFERROR(Volume*IF(BL$5=0,0,1)*IF(NewBusinessYear=1,0.5,1)*OFFSET(IFRS17_CF!BL95,0,-NewBusinessYear+1),0)</f>
        <v>0</v>
      </c>
      <c r="BM95" s="38">
        <f ca="1">IFERROR(Volume*IF(BM$5=0,0,1)*IF(NewBusinessYear=1,0.5,1)*OFFSET(IFRS17_CF!BM95,0,-NewBusinessYear+1),0)</f>
        <v>0</v>
      </c>
      <c r="BN95" s="38">
        <f ca="1">IFERROR(Volume*IF(BN$5=0,0,1)*IF(NewBusinessYear=1,0.5,1)*OFFSET(IFRS17_CF!BN95,0,-NewBusinessYear+1),0)</f>
        <v>0</v>
      </c>
      <c r="BO95" s="38">
        <f ca="1">IFERROR(Volume*IF(BO$5=0,0,1)*IF(NewBusinessYear=1,0.5,1)*OFFSET(IFRS17_CF!BO95,0,-NewBusinessYear+1),0)</f>
        <v>0</v>
      </c>
      <c r="BP95" s="38">
        <f ca="1">IFERROR(Volume*IF(BP$5=0,0,1)*IF(NewBusinessYear=1,0.5,1)*OFFSET(IFRS17_CF!BP95,0,-NewBusinessYear+1),0)</f>
        <v>0</v>
      </c>
      <c r="BQ95" s="38">
        <f ca="1">IFERROR(Volume*IF(BQ$5=0,0,1)*IF(NewBusinessYear=1,0.5,1)*OFFSET(IFRS17_CF!BQ95,0,-NewBusinessYear+1),0)</f>
        <v>0</v>
      </c>
      <c r="BR95" s="38">
        <f ca="1">IFERROR(Volume*IF(BR$5=0,0,1)*IF(NewBusinessYear=1,0.5,1)*OFFSET(IFRS17_CF!BR95,0,-NewBusinessYear+1),0)</f>
        <v>0</v>
      </c>
      <c r="BS95" s="38">
        <f ca="1">IFERROR(Volume*IF(BS$5=0,0,1)*IF(NewBusinessYear=1,0.5,1)*OFFSET(IFRS17_CF!BS95,0,-NewBusinessYear+1),0)</f>
        <v>0</v>
      </c>
      <c r="BT95" s="38">
        <f ca="1">IFERROR(Volume*IF(BT$5=0,0,1)*IF(NewBusinessYear=1,0.5,1)*OFFSET(IFRS17_CF!BT95,0,-NewBusinessYear+1),0)</f>
        <v>0</v>
      </c>
      <c r="BU95" s="38">
        <f ca="1">IFERROR(Volume*IF(BU$5=0,0,1)*IF(NewBusinessYear=1,0.5,1)*OFFSET(IFRS17_CF!BU95,0,-NewBusinessYear+1),0)</f>
        <v>0</v>
      </c>
      <c r="BV95" s="38">
        <f ca="1">IFERROR(Volume*IF(BV$5=0,0,1)*IF(NewBusinessYear=1,0.5,1)*OFFSET(IFRS17_CF!BV95,0,-NewBusinessYear+1),0)</f>
        <v>0</v>
      </c>
      <c r="BW95" s="38">
        <f ca="1">IFERROR(Volume*IF(BW$5=0,0,1)*IF(NewBusinessYear=1,0.5,1)*OFFSET(IFRS17_CF!BW95,0,-NewBusinessYear+1),0)</f>
        <v>0</v>
      </c>
      <c r="BX95" s="38">
        <f ca="1">IFERROR(Volume*IF(BX$5=0,0,1)*IF(NewBusinessYear=1,0.5,1)*OFFSET(IFRS17_CF!BX95,0,-NewBusinessYear+1),0)</f>
        <v>0</v>
      </c>
      <c r="BY95" s="38">
        <f ca="1">IFERROR(Volume*IF(BY$5=0,0,1)*IF(NewBusinessYear=1,0.5,1)*OFFSET(IFRS17_CF!BY95,0,-NewBusinessYear+1),0)</f>
        <v>0</v>
      </c>
      <c r="BZ95" s="38">
        <f ca="1">IFERROR(Volume*IF(BZ$5=0,0,1)*IF(NewBusinessYear=1,0.5,1)*OFFSET(IFRS17_CF!BZ95,0,-NewBusinessYear+1),0)</f>
        <v>0</v>
      </c>
      <c r="CA95" s="38">
        <f ca="1">IFERROR(Volume*IF(CA$5=0,0,1)*IF(NewBusinessYear=1,0.5,1)*OFFSET(IFRS17_CF!CA95,0,-NewBusinessYear+1),0)</f>
        <v>0</v>
      </c>
      <c r="CB95" s="38">
        <f ca="1">IFERROR(Volume*IF(CB$5=0,0,1)*IF(NewBusinessYear=1,0.5,1)*OFFSET(IFRS17_CF!CB95,0,-NewBusinessYear+1),0)</f>
        <v>0</v>
      </c>
      <c r="CC95" s="38">
        <f ca="1">IFERROR(Volume*IF(CC$5=0,0,1)*IF(NewBusinessYear=1,0.5,1)*OFFSET(IFRS17_CF!CC95,0,-NewBusinessYear+1),0)</f>
        <v>0</v>
      </c>
      <c r="CD95" s="38">
        <f ca="1">IFERROR(Volume*IF(CD$5=0,0,1)*IF(NewBusinessYear=1,0.5,1)*OFFSET(IFRS17_CF!CD95,0,-NewBusinessYear+1),0)</f>
        <v>0</v>
      </c>
      <c r="CE95" s="38">
        <f ca="1">IFERROR(Volume*IF(CE$5=0,0,1)*IF(NewBusinessYear=1,0.5,1)*OFFSET(IFRS17_CF!CE95,0,-NewBusinessYear+1),0)</f>
        <v>0</v>
      </c>
      <c r="CF95" s="38">
        <f ca="1">IFERROR(Volume*IF(CF$5=0,0,1)*IF(NewBusinessYear=1,0.5,1)*OFFSET(IFRS17_CF!CF95,0,-NewBusinessYear+1),0)</f>
        <v>0</v>
      </c>
      <c r="CG95" s="38">
        <f ca="1">IFERROR(Volume*IF(CG$5=0,0,1)*IF(NewBusinessYear=1,0.5,1)*OFFSET(IFRS17_CF!CG95,0,-NewBusinessYear+1),0)</f>
        <v>0</v>
      </c>
      <c r="CH95" s="38">
        <f ca="1">IFERROR(Volume*IF(CH$5=0,0,1)*IF(NewBusinessYear=1,0.5,1)*OFFSET(IFRS17_CF!CH95,0,-NewBusinessYear+1),0)</f>
        <v>0</v>
      </c>
      <c r="CI95" s="38">
        <f ca="1">IFERROR(Volume*IF(CI$5=0,0,1)*IF(NewBusinessYear=1,0.5,1)*OFFSET(IFRS17_CF!CI95,0,-NewBusinessYear+1),0)</f>
        <v>0</v>
      </c>
      <c r="CJ95" s="38">
        <f ca="1">IFERROR(Volume*IF(CJ$5=0,0,1)*IF(NewBusinessYear=1,0.5,1)*OFFSET(IFRS17_CF!CJ95,0,-NewBusinessYear+1),0)</f>
        <v>0</v>
      </c>
      <c r="CK95" s="38">
        <f ca="1">IFERROR(Volume*IF(CK$5=0,0,1)*IF(NewBusinessYear=1,0.5,1)*OFFSET(IFRS17_CF!CK95,0,-NewBusinessYear+1),0)</f>
        <v>0</v>
      </c>
      <c r="CL95" s="38">
        <f ca="1">IFERROR(Volume*IF(CL$5=0,0,1)*IF(NewBusinessYear=1,0.5,1)*OFFSET(IFRS17_CF!CL95,0,-NewBusinessYear+1),0)</f>
        <v>0</v>
      </c>
      <c r="CM95" s="38">
        <f ca="1">IFERROR(Volume*IF(CM$5=0,0,1)*IF(NewBusinessYear=1,0.5,1)*OFFSET(IFRS17_CF!CM95,0,-NewBusinessYear+1),0)</f>
        <v>0</v>
      </c>
      <c r="CN95" s="38">
        <f ca="1">IFERROR(Volume*IF(CN$5=0,0,1)*IF(NewBusinessYear=1,0.5,1)*OFFSET(IFRS17_CF!CN95,0,-NewBusinessYear+1),0)</f>
        <v>0</v>
      </c>
      <c r="CO95" s="38">
        <f ca="1">IFERROR(Volume*IF(CO$5=0,0,1)*IF(NewBusinessYear=1,0.5,1)*OFFSET(IFRS17_CF!CO95,0,-NewBusinessYear+1),0)</f>
        <v>0</v>
      </c>
      <c r="CP95" s="38">
        <f ca="1">IFERROR(Volume*IF(CP$5=0,0,1)*IF(NewBusinessYear=1,0.5,1)*OFFSET(IFRS17_CF!CP95,0,-NewBusinessYear+1),0)</f>
        <v>0</v>
      </c>
      <c r="CQ95" s="38">
        <f ca="1">IFERROR(Volume*IF(CQ$5=0,0,1)*IF(NewBusinessYear=1,0.5,1)*OFFSET(IFRS17_CF!CQ95,0,-NewBusinessYear+1),0)</f>
        <v>0</v>
      </c>
      <c r="CR95" s="38">
        <f ca="1">IFERROR(Volume*IF(CR$5=0,0,1)*IF(NewBusinessYear=1,0.5,1)*OFFSET(IFRS17_CF!CR95,0,-NewBusinessYear+1),0)</f>
        <v>0</v>
      </c>
      <c r="CS95" s="38">
        <f ca="1">IFERROR(Volume*IF(CS$5=0,0,1)*IF(NewBusinessYear=1,0.5,1)*OFFSET(IFRS17_CF!CS95,0,-NewBusinessYear+1),0)</f>
        <v>0</v>
      </c>
      <c r="CT95" s="38">
        <f ca="1">IFERROR(Volume*IF(CT$5=0,0,1)*IF(NewBusinessYear=1,0.5,1)*OFFSET(IFRS17_CF!CT95,0,-NewBusinessYear+1),0)</f>
        <v>0</v>
      </c>
      <c r="CU95" s="38">
        <f ca="1">IFERROR(Volume*IF(CU$5=0,0,1)*IF(NewBusinessYear=1,0.5,1)*OFFSET(IFRS17_CF!CU95,0,-NewBusinessYear+1),0)</f>
        <v>0</v>
      </c>
      <c r="CV95" s="38">
        <f ca="1">IFERROR(Volume*IF(CV$5=0,0,1)*IF(NewBusinessYear=1,0.5,1)*OFFSET(IFRS17_CF!CV95,0,-NewBusinessYear+1),0)</f>
        <v>0</v>
      </c>
      <c r="CW95" s="38">
        <f ca="1">IFERROR(Volume*IF(CW$5=0,0,1)*IF(NewBusinessYear=1,0.5,1)*OFFSET(IFRS17_CF!CW95,0,-NewBusinessYear+1),0)</f>
        <v>0</v>
      </c>
      <c r="CX95" s="38">
        <f ca="1">IFERROR(Volume*IF(CX$5=0,0,1)*IF(NewBusinessYear=1,0.5,1)*OFFSET(IFRS17_CF!CX95,0,-NewBusinessYear+1),0)</f>
        <v>0</v>
      </c>
      <c r="CY95" s="38">
        <f ca="1">IFERROR(Volume*IF(CY$5=0,0,1)*IF(NewBusinessYear=1,0.5,1)*OFFSET(IFRS17_CF!CY95,0,-NewBusinessYear+1),0)</f>
        <v>0</v>
      </c>
      <c r="CZ95" s="38">
        <f ca="1">IFERROR(Volume*IF(CZ$5=0,0,1)*IF(NewBusinessYear=1,0.5,1)*OFFSET(IFRS17_CF!CZ95,0,-NewBusinessYear+1),0)</f>
        <v>0</v>
      </c>
      <c r="DA95" s="38">
        <f ca="1">IFERROR(Volume*IF(DA$5=0,0,1)*IF(NewBusinessYear=1,0.5,1)*OFFSET(IFRS17_CF!DA95,0,-NewBusinessYear+1),0)</f>
        <v>0</v>
      </c>
      <c r="DB95" s="38">
        <f ca="1">IFERROR(Volume*IF(DB$5=0,0,1)*IF(NewBusinessYear=1,0.5,1)*OFFSET(IFRS17_CF!DB95,0,-NewBusinessYear+1),0)</f>
        <v>0</v>
      </c>
      <c r="DC95" s="38">
        <f ca="1">IFERROR(Volume*IF(DC$5=0,0,1)*IF(NewBusinessYear=1,0.5,1)*OFFSET(IFRS17_CF!DC95,0,-NewBusinessYear+1),0)</f>
        <v>0</v>
      </c>
      <c r="DD95" s="38">
        <f ca="1">IFERROR(Volume*IF(DD$5=0,0,1)*IF(NewBusinessYear=1,0.5,1)*OFFSET(IFRS17_CF!DD95,0,-NewBusinessYear+1),0)</f>
        <v>0</v>
      </c>
      <c r="DE95" s="38">
        <f ca="1">IFERROR(Volume*IF(DE$5=0,0,1)*IF(NewBusinessYear=1,0.5,1)*OFFSET(IFRS17_CF!DE95,0,-NewBusinessYear+1),0)</f>
        <v>0</v>
      </c>
      <c r="DF95" s="38">
        <f ca="1">IFERROR(Volume*IF(DF$5=0,0,1)*IF(NewBusinessYear=1,0.5,1)*OFFSET(IFRS17_CF!DF95,0,-NewBusinessYear+1),0)</f>
        <v>0</v>
      </c>
      <c r="DG95" s="38">
        <f ca="1">IFERROR(Volume*IF(DG$5=0,0,1)*IF(NewBusinessYear=1,0.5,1)*OFFSET(IFRS17_CF!DG95,0,-NewBusinessYear+1),0)</f>
        <v>0</v>
      </c>
      <c r="DH95" s="38">
        <f ca="1">IFERROR(Volume*IF(DH$5=0,0,1)*IF(NewBusinessYear=1,0.5,1)*OFFSET(IFRS17_CF!DH95,0,-NewBusinessYear+1),0)</f>
        <v>0</v>
      </c>
      <c r="DI95" s="38">
        <f ca="1">IFERROR(Volume*IF(DI$5=0,0,1)*IF(NewBusinessYear=1,0.5,1)*OFFSET(IFRS17_CF!DI95,0,-NewBusinessYear+1),0)</f>
        <v>0</v>
      </c>
      <c r="DJ95" s="38">
        <f ca="1">IFERROR(Volume*IF(DJ$5=0,0,1)*IF(NewBusinessYear=1,0.5,1)*OFFSET(IFRS17_CF!DJ95,0,-NewBusinessYear+1),0)</f>
        <v>0</v>
      </c>
      <c r="DK95" s="38">
        <f ca="1">IFERROR(Volume*IF(DK$5=0,0,1)*IF(NewBusinessYear=1,0.5,1)*OFFSET(IFRS17_CF!DK95,0,-NewBusinessYear+1),0)</f>
        <v>0</v>
      </c>
      <c r="DL95" s="38">
        <f ca="1">IFERROR(Volume*IF(DL$5=0,0,1)*IF(NewBusinessYear=1,0.5,1)*OFFSET(IFRS17_CF!DL95,0,-NewBusinessYear+1),0)</f>
        <v>0</v>
      </c>
      <c r="DM95" s="38">
        <f ca="1">IFERROR(Volume*IF(DM$5=0,0,1)*IF(NewBusinessYear=1,0.5,1)*OFFSET(IFRS17_CF!DM95,0,-NewBusinessYear+1),0)</f>
        <v>0</v>
      </c>
      <c r="DN95" s="38">
        <f ca="1">IFERROR(Volume*IF(DN$5=0,0,1)*IF(NewBusinessYear=1,0.5,1)*OFFSET(IFRS17_CF!DN95,0,-NewBusinessYear+1),0)</f>
        <v>0</v>
      </c>
      <c r="DO95" s="38">
        <f ca="1">IFERROR(Volume*IF(DO$5=0,0,1)*IF(NewBusinessYear=1,0.5,1)*OFFSET(IFRS17_CF!DO95,0,-NewBusinessYear+1),0)</f>
        <v>0</v>
      </c>
      <c r="DP95" s="38">
        <f ca="1">IFERROR(Volume*IF(DP$5=0,0,1)*IF(NewBusinessYear=1,0.5,1)*OFFSET(IFRS17_CF!DP95,0,-NewBusinessYear+1),0)</f>
        <v>0</v>
      </c>
      <c r="DQ95" s="38">
        <f ca="1">IFERROR(Volume*IF(DQ$5=0,0,1)*IF(NewBusinessYear=1,0.5,1)*OFFSET(IFRS17_CF!DQ95,0,-NewBusinessYear+1),0)</f>
        <v>0</v>
      </c>
      <c r="DR95" s="38">
        <f ca="1">IFERROR(Volume*IF(DR$5=0,0,1)*IF(NewBusinessYear=1,0.5,1)*OFFSET(IFRS17_CF!DR95,0,-NewBusinessYear+1),0)</f>
        <v>0</v>
      </c>
      <c r="DS95" s="38">
        <f ca="1">IFERROR(Volume*IF(DS$5=0,0,1)*IF(NewBusinessYear=1,0.5,1)*OFFSET(IFRS17_CF!DS95,0,-NewBusinessYear+1),0)</f>
        <v>0</v>
      </c>
      <c r="DT95" s="38">
        <f ca="1">IFERROR(Volume*IF(DT$5=0,0,1)*IF(NewBusinessYear=1,0.5,1)*OFFSET(IFRS17_CF!DT95,0,-NewBusinessYear+1),0)</f>
        <v>0</v>
      </c>
      <c r="DU95" s="38">
        <f ca="1">IFERROR(Volume*IF(DU$5=0,0,1)*IF(NewBusinessYear=1,0.5,1)*OFFSET(IFRS17_CF!DU95,0,-NewBusinessYear+1),0)</f>
        <v>0</v>
      </c>
      <c r="DV95" s="38">
        <f ca="1">IFERROR(Volume*IF(DV$5=0,0,1)*IF(NewBusinessYear=1,0.5,1)*OFFSET(IFRS17_CF!DV95,0,-NewBusinessYear+1),0)</f>
        <v>0</v>
      </c>
      <c r="DW95" s="38">
        <f ca="1">IFERROR(Volume*IF(DW$5=0,0,1)*IF(NewBusinessYear=1,0.5,1)*OFFSET(IFRS17_CF!DW95,0,-NewBusinessYear+1),0)</f>
        <v>0</v>
      </c>
      <c r="DX95" s="38">
        <f ca="1">IFERROR(Volume*IF(DX$5=0,0,1)*IF(NewBusinessYear=1,0.5,1)*OFFSET(IFRS17_CF!DX95,0,-NewBusinessYear+1),0)</f>
        <v>0</v>
      </c>
      <c r="DY95" s="38">
        <f ca="1">IFERROR(Volume*IF(DY$5=0,0,1)*IF(NewBusinessYear=1,0.5,1)*OFFSET(IFRS17_CF!DY95,0,-NewBusinessYear+1),0)</f>
        <v>0</v>
      </c>
      <c r="DZ95" s="38">
        <f ca="1">IFERROR(Volume*IF(DZ$5=0,0,1)*IF(NewBusinessYear=1,0.5,1)*OFFSET(IFRS17_CF!DZ95,0,-NewBusinessYear+1),0)</f>
        <v>0</v>
      </c>
      <c r="EA95" s="38">
        <f ca="1">IFERROR(Volume*IF(EA$5=0,0,1)*IF(NewBusinessYear=1,0.5,1)*OFFSET(IFRS17_CF!EA95,0,-NewBusinessYear+1),0)</f>
        <v>0</v>
      </c>
      <c r="EB95" s="38">
        <f ca="1">IFERROR(Volume*IF(EB$5=0,0,1)*IF(NewBusinessYear=1,0.5,1)*OFFSET(IFRS17_CF!EB95,0,-NewBusinessYear+1),0)</f>
        <v>0</v>
      </c>
      <c r="EC95" s="38">
        <f ca="1">IFERROR(Volume*IF(EC$5=0,0,1)*IF(NewBusinessYear=1,0.5,1)*OFFSET(IFRS17_CF!EC95,0,-NewBusinessYear+1),0)</f>
        <v>0</v>
      </c>
      <c r="ED95" s="38">
        <f ca="1">IFERROR(Volume*IF(ED$5=0,0,1)*IF(NewBusinessYear=1,0.5,1)*OFFSET(IFRS17_CF!ED95,0,-NewBusinessYear+1),0)</f>
        <v>0</v>
      </c>
      <c r="EE95" s="38">
        <f ca="1">IFERROR(Volume*IF(EE$5=0,0,1)*IF(NewBusinessYear=1,0.5,1)*OFFSET(IFRS17_CF!EE95,0,-NewBusinessYear+1),0)</f>
        <v>0</v>
      </c>
      <c r="EF95" s="38">
        <f ca="1">IFERROR(Volume*IF(EF$5=0,0,1)*IF(NewBusinessYear=1,0.5,1)*OFFSET(IFRS17_CF!EF95,0,-NewBusinessYear+1),0)</f>
        <v>0</v>
      </c>
      <c r="EG95" s="38">
        <f ca="1">IFERROR(Volume*IF(EG$5=0,0,1)*IF(NewBusinessYear=1,0.5,1)*OFFSET(IFRS17_CF!EG95,0,-NewBusinessYear+1),0)</f>
        <v>0</v>
      </c>
      <c r="EH95" s="38">
        <f ca="1">IFERROR(Volume*IF(EH$5=0,0,1)*IF(NewBusinessYear=1,0.5,1)*OFFSET(IFRS17_CF!EH95,0,-NewBusinessYear+1),0)</f>
        <v>0</v>
      </c>
      <c r="EI95" s="38">
        <f ca="1">IFERROR(Volume*IF(EI$5=0,0,1)*IF(NewBusinessYear=1,0.5,1)*OFFSET(IFRS17_CF!EI95,0,-NewBusinessYear+1),0)</f>
        <v>0</v>
      </c>
      <c r="EJ95" s="38">
        <f ca="1">IFERROR(Volume*IF(EJ$5=0,0,1)*IF(NewBusinessYear=1,0.5,1)*OFFSET(IFRS17_CF!EJ95,0,-NewBusinessYear+1),0)</f>
        <v>0</v>
      </c>
      <c r="EK95" s="38">
        <f ca="1">IFERROR(Volume*IF(EK$5=0,0,1)*IF(NewBusinessYear=1,0.5,1)*OFFSET(IFRS17_CF!EK95,0,-NewBusinessYear+1),0)</f>
        <v>0</v>
      </c>
      <c r="EL95" s="38">
        <f ca="1">IFERROR(Volume*IF(EL$5=0,0,1)*IF(NewBusinessYear=1,0.5,1)*OFFSET(IFRS17_CF!EL95,0,-NewBusinessYear+1),0)</f>
        <v>0</v>
      </c>
      <c r="EM95" s="38">
        <f ca="1">IFERROR(Volume*IF(EM$5=0,0,1)*IF(NewBusinessYear=1,0.5,1)*OFFSET(IFRS17_CF!EM95,0,-NewBusinessYear+1),0)</f>
        <v>0</v>
      </c>
      <c r="EN95" s="38">
        <f ca="1">IFERROR(Volume*IF(EN$5=0,0,1)*IF(NewBusinessYear=1,0.5,1)*OFFSET(IFRS17_CF!EN95,0,-NewBusinessYear+1),0)</f>
        <v>0</v>
      </c>
      <c r="EO95" s="38">
        <f ca="1">IFERROR(Volume*IF(EO$5=0,0,1)*IF(NewBusinessYear=1,0.5,1)*OFFSET(IFRS17_CF!EO95,0,-NewBusinessYear+1),0)</f>
        <v>0</v>
      </c>
      <c r="EP95" s="38">
        <f ca="1">IFERROR(Volume*IF(EP$5=0,0,1)*IF(NewBusinessYear=1,0.5,1)*OFFSET(IFRS17_CF!EP95,0,-NewBusinessYear+1),0)</f>
        <v>0</v>
      </c>
      <c r="EQ95" s="38">
        <f ca="1">IFERROR(Volume*IF(EQ$5=0,0,1)*IF(NewBusinessYear=1,0.5,1)*OFFSET(IFRS17_CF!EQ95,0,-NewBusinessYear+1),0)</f>
        <v>0</v>
      </c>
      <c r="ER95" s="38">
        <f ca="1">IFERROR(Volume*IF(ER$5=0,0,1)*IF(NewBusinessYear=1,0.5,1)*OFFSET(IFRS17_CF!ER95,0,-NewBusinessYear+1),0)</f>
        <v>0</v>
      </c>
      <c r="ES95" s="38">
        <f ca="1">IFERROR(Volume*IF(ES$5=0,0,1)*IF(NewBusinessYear=1,0.5,1)*OFFSET(IFRS17_CF!ES95,0,-NewBusinessYear+1),0)</f>
        <v>0</v>
      </c>
      <c r="ET95" s="38">
        <f ca="1">IFERROR(Volume*IF(ET$5=0,0,1)*IF(NewBusinessYear=1,0.5,1)*OFFSET(IFRS17_CF!ET95,0,-NewBusinessYear+1),0)</f>
        <v>0</v>
      </c>
      <c r="EU95" s="38">
        <f ca="1">IFERROR(Volume*IF(EU$5=0,0,1)*IF(NewBusinessYear=1,0.5,1)*OFFSET(IFRS17_CF!EU95,0,-NewBusinessYear+1),0)</f>
        <v>0</v>
      </c>
      <c r="EV95" s="38">
        <f ca="1">IFERROR(Volume*IF(EV$5=0,0,1)*IF(NewBusinessYear=1,0.5,1)*OFFSET(IFRS17_CF!EV95,0,-NewBusinessYear+1),0)</f>
        <v>0</v>
      </c>
      <c r="EW95" s="38">
        <f ca="1">IFERROR(Volume*IF(EW$5=0,0,1)*IF(NewBusinessYear=1,0.5,1)*OFFSET(IFRS17_CF!EW95,0,-NewBusinessYear+1),0)</f>
        <v>0</v>
      </c>
      <c r="EX95" s="38">
        <f ca="1">IFERROR(Volume*IF(EX$5=0,0,1)*IF(NewBusinessYear=1,0.5,1)*OFFSET(IFRS17_CF!EX95,0,-NewBusinessYear+1),0)</f>
        <v>0</v>
      </c>
      <c r="EY95" s="38">
        <f ca="1">IFERROR(Volume*IF(EY$5=0,0,1)*IF(NewBusinessYear=1,0.5,1)*OFFSET(IFRS17_CF!EY95,0,-NewBusinessYear+1),0)</f>
        <v>0</v>
      </c>
      <c r="EZ95" s="38">
        <f ca="1">IFERROR(Volume*IF(EZ$5=0,0,1)*IF(NewBusinessYear=1,0.5,1)*OFFSET(IFRS17_CF!EZ95,0,-NewBusinessYear+1),0)</f>
        <v>0</v>
      </c>
      <c r="FA95" s="38">
        <f ca="1">IFERROR(Volume*IF(FA$5=0,0,1)*IF(NewBusinessYear=1,0.5,1)*OFFSET(IFRS17_CF!FA95,0,-NewBusinessYear+1),0)</f>
        <v>0</v>
      </c>
      <c r="FB95" s="38">
        <f ca="1">IFERROR(Volume*IF(FB$5=0,0,1)*IF(NewBusinessYear=1,0.5,1)*OFFSET(IFRS17_CF!FB95,0,-NewBusinessYear+1),0)</f>
        <v>0</v>
      </c>
      <c r="FC95" s="38">
        <f ca="1">IFERROR(Volume*IF(FC$5=0,0,1)*IF(NewBusinessYear=1,0.5,1)*OFFSET(IFRS17_CF!FC95,0,-NewBusinessYear+1),0)</f>
        <v>0</v>
      </c>
      <c r="FD95" s="38">
        <f ca="1">IFERROR(Volume*IF(FD$5=0,0,1)*IF(NewBusinessYear=1,0.5,1)*OFFSET(IFRS17_CF!FD95,0,-NewBusinessYear+1),0)</f>
        <v>0</v>
      </c>
      <c r="FE95" s="38">
        <f ca="1">IFERROR(Volume*IF(FE$5=0,0,1)*IF(NewBusinessYear=1,0.5,1)*OFFSET(IFRS17_CF!FE95,0,-NewBusinessYear+1),0)</f>
        <v>0</v>
      </c>
      <c r="FF95" s="38">
        <f ca="1">IFERROR(Volume*IF(FF$5=0,0,1)*IF(NewBusinessYear=1,0.5,1)*OFFSET(IFRS17_CF!FF95,0,-NewBusinessYear+1),0)</f>
        <v>0</v>
      </c>
      <c r="FG95" s="38">
        <f ca="1">IFERROR(Volume*IF(FG$5=0,0,1)*IF(NewBusinessYear=1,0.5,1)*OFFSET(IFRS17_CF!FG95,0,-NewBusinessYear+1),0)</f>
        <v>0</v>
      </c>
      <c r="FH95" s="38">
        <f ca="1">IFERROR(Volume*IF(FH$5=0,0,1)*IF(NewBusinessYear=1,0.5,1)*OFFSET(IFRS17_CF!FH95,0,-NewBusinessYear+1),0)</f>
        <v>0</v>
      </c>
      <c r="FI95" s="38">
        <f ca="1">IFERROR(Volume*IF(FI$5=0,0,1)*IF(NewBusinessYear=1,0.5,1)*OFFSET(IFRS17_CF!FI95,0,-NewBusinessYear+1),0)</f>
        <v>0</v>
      </c>
      <c r="FJ95" s="38">
        <f ca="1">IFERROR(Volume*IF(FJ$5=0,0,1)*IF(NewBusinessYear=1,0.5,1)*OFFSET(IFRS17_CF!FJ95,0,-NewBusinessYear+1),0)</f>
        <v>0</v>
      </c>
      <c r="FK95" s="38">
        <f ca="1">IFERROR(Volume*IF(FK$5=0,0,1)*IF(NewBusinessYear=1,0.5,1)*OFFSET(IFRS17_CF!FK95,0,-NewBusinessYear+1),0)</f>
        <v>0</v>
      </c>
      <c r="FL95" s="38">
        <f ca="1">IFERROR(Volume*IF(FL$5=0,0,1)*IF(NewBusinessYear=1,0.5,1)*OFFSET(IFRS17_CF!FL95,0,-NewBusinessYear+1),0)</f>
        <v>0</v>
      </c>
      <c r="FM95" s="38">
        <f ca="1">IFERROR(Volume*IF(FM$5=0,0,1)*IF(NewBusinessYear=1,0.5,1)*OFFSET(IFRS17_CF!FM95,0,-NewBusinessYear+1),0)</f>
        <v>0</v>
      </c>
      <c r="FN95" s="38">
        <f ca="1">IFERROR(Volume*IF(FN$5=0,0,1)*IF(NewBusinessYear=1,0.5,1)*OFFSET(IFRS17_CF!FN95,0,-NewBusinessYear+1),0)</f>
        <v>0</v>
      </c>
      <c r="FO95" s="38">
        <f ca="1">IFERROR(Volume*IF(FO$5=0,0,1)*IF(NewBusinessYear=1,0.5,1)*OFFSET(IFRS17_CF!FO95,0,-NewBusinessYear+1),0)</f>
        <v>0</v>
      </c>
      <c r="FP95" s="38">
        <f ca="1">IFERROR(Volume*IF(FP$5=0,0,1)*IF(NewBusinessYear=1,0.5,1)*OFFSET(IFRS17_CF!FP95,0,-NewBusinessYear+1),0)</f>
        <v>0</v>
      </c>
      <c r="FQ95" s="38">
        <f ca="1">IFERROR(Volume*IF(FQ$5=0,0,1)*IF(NewBusinessYear=1,0.5,1)*OFFSET(IFRS17_CF!FQ95,0,-NewBusinessYear+1),0)</f>
        <v>0</v>
      </c>
      <c r="FR95" s="38">
        <f ca="1">IFERROR(Volume*IF(FR$5=0,0,1)*IF(NewBusinessYear=1,0.5,1)*OFFSET(IFRS17_CF!FR95,0,-NewBusinessYear+1),0)</f>
        <v>0</v>
      </c>
      <c r="FS95" s="38">
        <f ca="1">IFERROR(Volume*IF(FS$5=0,0,1)*IF(NewBusinessYear=1,0.5,1)*OFFSET(IFRS17_CF!FS95,0,-NewBusinessYear+1),0)</f>
        <v>0</v>
      </c>
      <c r="FT95" s="38">
        <f ca="1">IFERROR(Volume*IF(FT$5=0,0,1)*IF(NewBusinessYear=1,0.5,1)*OFFSET(IFRS17_CF!FT95,0,-NewBusinessYear+1),0)</f>
        <v>0</v>
      </c>
      <c r="FU95" s="38">
        <f ca="1">IFERROR(Volume*IF(FU$5=0,0,1)*IF(NewBusinessYear=1,0.5,1)*OFFSET(IFRS17_CF!FU95,0,-NewBusinessYear+1),0)</f>
        <v>0</v>
      </c>
      <c r="FV95" s="38">
        <f ca="1">IFERROR(Volume*IF(FV$5=0,0,1)*IF(NewBusinessYear=1,0.5,1)*OFFSET(IFRS17_CF!FV95,0,-NewBusinessYear+1),0)</f>
        <v>0</v>
      </c>
      <c r="FW95" s="38">
        <f ca="1">IFERROR(Volume*IF(FW$5=0,0,1)*IF(NewBusinessYear=1,0.5,1)*OFFSET(IFRS17_CF!FW95,0,-NewBusinessYear+1),0)</f>
        <v>0</v>
      </c>
      <c r="FX95" s="38">
        <f ca="1">IFERROR(Volume*IF(FX$5=0,0,1)*IF(NewBusinessYear=1,0.5,1)*OFFSET(IFRS17_CF!FX95,0,-NewBusinessYear+1),0)</f>
        <v>0</v>
      </c>
      <c r="FY95" s="38">
        <f ca="1">IFERROR(Volume*IF(FY$5=0,0,1)*IF(NewBusinessYear=1,0.5,1)*OFFSET(IFRS17_CF!FY95,0,-NewBusinessYear+1),0)</f>
        <v>0</v>
      </c>
      <c r="FZ95" s="38">
        <f ca="1">IFERROR(Volume*IF(FZ$5=0,0,1)*IF(NewBusinessYear=1,0.5,1)*OFFSET(IFRS17_CF!FZ95,0,-NewBusinessYear+1),0)</f>
        <v>0</v>
      </c>
      <c r="GA95" s="38">
        <f ca="1">IFERROR(Volume*IF(GA$5=0,0,1)*IF(NewBusinessYear=1,0.5,1)*OFFSET(IFRS17_CF!GA95,0,-NewBusinessYear+1),0)</f>
        <v>0</v>
      </c>
      <c r="GB95" s="38">
        <f ca="1">IFERROR(Volume*IF(GB$5=0,0,1)*IF(NewBusinessYear=1,0.5,1)*OFFSET(IFRS17_CF!GB95,0,-NewBusinessYear+1),0)</f>
        <v>0</v>
      </c>
      <c r="GC95" s="38">
        <f ca="1">IFERROR(Volume*IF(GC$5=0,0,1)*IF(NewBusinessYear=1,0.5,1)*OFFSET(IFRS17_CF!GC95,0,-NewBusinessYear+1),0)</f>
        <v>0</v>
      </c>
      <c r="GD95" s="38">
        <f ca="1">IFERROR(Volume*IF(GD$5=0,0,1)*IF(NewBusinessYear=1,0.5,1)*OFFSET(IFRS17_CF!GD95,0,-NewBusinessYear+1),0)</f>
        <v>0</v>
      </c>
      <c r="GE95" s="38">
        <f ca="1">IFERROR(Volume*IF(GE$5=0,0,1)*IF(NewBusinessYear=1,0.5,1)*OFFSET(IFRS17_CF!GE95,0,-NewBusinessYear+1),0)</f>
        <v>0</v>
      </c>
      <c r="GF95" s="38">
        <f ca="1">IFERROR(Volume*IF(GF$5=0,0,1)*IF(NewBusinessYear=1,0.5,1)*OFFSET(IFRS17_CF!GF95,0,-NewBusinessYear+1),0)</f>
        <v>0</v>
      </c>
      <c r="GG95" s="38">
        <f ca="1">IFERROR(Volume*IF(GG$5=0,0,1)*IF(NewBusinessYear=1,0.5,1)*OFFSET(IFRS17_CF!GG95,0,-NewBusinessYear+1),0)</f>
        <v>0</v>
      </c>
      <c r="GH95" s="38">
        <f ca="1">IFERROR(Volume*IF(GH$5=0,0,1)*IF(NewBusinessYear=1,0.5,1)*OFFSET(IFRS17_CF!GH95,0,-NewBusinessYear+1),0)</f>
        <v>0</v>
      </c>
      <c r="GI95" s="38">
        <f ca="1">IFERROR(Volume*IF(GI$5=0,0,1)*IF(NewBusinessYear=1,0.5,1)*OFFSET(IFRS17_CF!GI95,0,-NewBusinessYear+1),0)</f>
        <v>0</v>
      </c>
      <c r="GJ95" s="38">
        <f ca="1">IFERROR(Volume*IF(GJ$5=0,0,1)*IF(NewBusinessYear=1,0.5,1)*OFFSET(IFRS17_CF!GJ95,0,-NewBusinessYear+1),0)</f>
        <v>0</v>
      </c>
    </row>
    <row r="96" spans="3:192" x14ac:dyDescent="0.3">
      <c r="C96" s="31" t="s">
        <v>488</v>
      </c>
      <c r="F96" s="35">
        <f ca="1">IFERROR(Volume*IF(F$5=0,0,1)*IF(NewBusinessYear=1,0.5,1)*OFFSET(IFRS17_CF!F96,0,-NewBusinessYear+1),0)</f>
        <v>0</v>
      </c>
      <c r="G96" s="35">
        <f ca="1">IFERROR(Volume*IF(G$5=0,0,1)*IF(NewBusinessYear=1,0.5,1)*OFFSET(IFRS17_CF!G96,0,-NewBusinessYear+1),0)</f>
        <v>0</v>
      </c>
      <c r="H96" s="35">
        <f ca="1">IFERROR(Volume*IF(H$5=0,0,1)*IF(NewBusinessYear=1,0.5,1)*OFFSET(IFRS17_CF!H96,0,-NewBusinessYear+1),0)</f>
        <v>0</v>
      </c>
      <c r="I96" s="35">
        <f ca="1">IFERROR(Volume*IF(I$5=0,0,1)*IF(NewBusinessYear=1,0.5,1)*OFFSET(IFRS17_CF!I96,0,-NewBusinessYear+1),0)</f>
        <v>0</v>
      </c>
      <c r="J96" s="35">
        <f ca="1">IFERROR(Volume*IF(J$5=0,0,1)*IF(NewBusinessYear=1,0.5,1)*OFFSET(IFRS17_CF!J96,0,-NewBusinessYear+1),0)</f>
        <v>0</v>
      </c>
      <c r="K96" s="35">
        <f ca="1">IFERROR(Volume*IF(K$5=0,0,1)*IF(NewBusinessYear=1,0.5,1)*OFFSET(IFRS17_CF!K96,0,-NewBusinessYear+1),0)</f>
        <v>0</v>
      </c>
      <c r="L96" s="35">
        <f ca="1">IFERROR(Volume*IF(L$5=0,0,1)*IF(NewBusinessYear=1,0.5,1)*OFFSET(IFRS17_CF!L96,0,-NewBusinessYear+1),0)</f>
        <v>0</v>
      </c>
      <c r="M96" s="35">
        <f ca="1">IFERROR(Volume*IF(M$5=0,0,1)*IF(NewBusinessYear=1,0.5,1)*OFFSET(IFRS17_CF!M96,0,-NewBusinessYear+1),0)</f>
        <v>0</v>
      </c>
      <c r="N96" s="35">
        <f ca="1">IFERROR(Volume*IF(N$5=0,0,1)*IF(NewBusinessYear=1,0.5,1)*OFFSET(IFRS17_CF!N96,0,-NewBusinessYear+1),0)</f>
        <v>0</v>
      </c>
      <c r="O96" s="35">
        <f ca="1">IFERROR(Volume*IF(O$5=0,0,1)*IF(NewBusinessYear=1,0.5,1)*OFFSET(IFRS17_CF!O96,0,-NewBusinessYear+1),0)</f>
        <v>0</v>
      </c>
      <c r="P96" s="35">
        <f ca="1">IFERROR(Volume*IF(P$5=0,0,1)*IF(NewBusinessYear=1,0.5,1)*OFFSET(IFRS17_CF!P96,0,-NewBusinessYear+1),0)</f>
        <v>0</v>
      </c>
      <c r="Q96" s="35">
        <f ca="1">IFERROR(Volume*IF(Q$5=0,0,1)*IF(NewBusinessYear=1,0.5,1)*OFFSET(IFRS17_CF!Q96,0,-NewBusinessYear+1),0)</f>
        <v>0</v>
      </c>
      <c r="R96" s="35">
        <f ca="1">IFERROR(Volume*IF(R$5=0,0,1)*IF(NewBusinessYear=1,0.5,1)*OFFSET(IFRS17_CF!R96,0,-NewBusinessYear+1),0)</f>
        <v>0</v>
      </c>
      <c r="S96" s="35">
        <f ca="1">IFERROR(Volume*IF(S$5=0,0,1)*IF(NewBusinessYear=1,0.5,1)*OFFSET(IFRS17_CF!S96,0,-NewBusinessYear+1),0)</f>
        <v>0</v>
      </c>
      <c r="T96" s="35">
        <f ca="1">IFERROR(Volume*IF(T$5=0,0,1)*IF(NewBusinessYear=1,0.5,1)*OFFSET(IFRS17_CF!T96,0,-NewBusinessYear+1),0)</f>
        <v>0</v>
      </c>
      <c r="U96" s="35">
        <f ca="1">IFERROR(Volume*IF(U$5=0,0,1)*IF(NewBusinessYear=1,0.5,1)*OFFSET(IFRS17_CF!U96,0,-NewBusinessYear+1),0)</f>
        <v>0</v>
      </c>
      <c r="V96" s="35">
        <f ca="1">IFERROR(Volume*IF(V$5=0,0,1)*IF(NewBusinessYear=1,0.5,1)*OFFSET(IFRS17_CF!V96,0,-NewBusinessYear+1),0)</f>
        <v>0</v>
      </c>
      <c r="W96" s="35">
        <f ca="1">IFERROR(Volume*IF(W$5=0,0,1)*IF(NewBusinessYear=1,0.5,1)*OFFSET(IFRS17_CF!W96,0,-NewBusinessYear+1),0)</f>
        <v>0</v>
      </c>
      <c r="X96" s="35">
        <f ca="1">IFERROR(Volume*IF(X$5=0,0,1)*IF(NewBusinessYear=1,0.5,1)*OFFSET(IFRS17_CF!X96,0,-NewBusinessYear+1),0)</f>
        <v>0</v>
      </c>
      <c r="Y96" s="35">
        <f ca="1">IFERROR(Volume*IF(Y$5=0,0,1)*IF(NewBusinessYear=1,0.5,1)*OFFSET(IFRS17_CF!Y96,0,-NewBusinessYear+1),0)</f>
        <v>0</v>
      </c>
      <c r="Z96" s="35">
        <f ca="1">IFERROR(Volume*IF(Z$5=0,0,1)*IF(NewBusinessYear=1,0.5,1)*OFFSET(IFRS17_CF!Z96,0,-NewBusinessYear+1),0)</f>
        <v>0</v>
      </c>
      <c r="AA96" s="35">
        <f ca="1">IFERROR(Volume*IF(AA$5=0,0,1)*IF(NewBusinessYear=1,0.5,1)*OFFSET(IFRS17_CF!AA96,0,-NewBusinessYear+1),0)</f>
        <v>0</v>
      </c>
      <c r="AB96" s="35">
        <f ca="1">IFERROR(Volume*IF(AB$5=0,0,1)*IF(NewBusinessYear=1,0.5,1)*OFFSET(IFRS17_CF!AB96,0,-NewBusinessYear+1),0)</f>
        <v>0</v>
      </c>
      <c r="AC96" s="35">
        <f ca="1">IFERROR(Volume*IF(AC$5=0,0,1)*IF(NewBusinessYear=1,0.5,1)*OFFSET(IFRS17_CF!AC96,0,-NewBusinessYear+1),0)</f>
        <v>0</v>
      </c>
      <c r="AD96" s="35">
        <f ca="1">IFERROR(Volume*IF(AD$5=0,0,1)*IF(NewBusinessYear=1,0.5,1)*OFFSET(IFRS17_CF!AD96,0,-NewBusinessYear+1),0)</f>
        <v>0</v>
      </c>
      <c r="AE96" s="35">
        <f ca="1">IFERROR(Volume*IF(AE$5=0,0,1)*IF(NewBusinessYear=1,0.5,1)*OFFSET(IFRS17_CF!AE96,0,-NewBusinessYear+1),0)</f>
        <v>0</v>
      </c>
      <c r="AF96" s="35">
        <f ca="1">IFERROR(Volume*IF(AF$5=0,0,1)*IF(NewBusinessYear=1,0.5,1)*OFFSET(IFRS17_CF!AF96,0,-NewBusinessYear+1),0)</f>
        <v>0</v>
      </c>
      <c r="AG96" s="35">
        <f ca="1">IFERROR(Volume*IF(AG$5=0,0,1)*IF(NewBusinessYear=1,0.5,1)*OFFSET(IFRS17_CF!AG96,0,-NewBusinessYear+1),0)</f>
        <v>0</v>
      </c>
      <c r="AH96" s="35">
        <f ca="1">IFERROR(Volume*IF(AH$5=0,0,1)*IF(NewBusinessYear=1,0.5,1)*OFFSET(IFRS17_CF!AH96,0,-NewBusinessYear+1),0)</f>
        <v>0</v>
      </c>
      <c r="AI96" s="35">
        <f ca="1">IFERROR(Volume*IF(AI$5=0,0,1)*IF(NewBusinessYear=1,0.5,1)*OFFSET(IFRS17_CF!AI96,0,-NewBusinessYear+1),0)</f>
        <v>0</v>
      </c>
      <c r="AJ96" s="35">
        <f ca="1">IFERROR(Volume*IF(AJ$5=0,0,1)*IF(NewBusinessYear=1,0.5,1)*OFFSET(IFRS17_CF!AJ96,0,-NewBusinessYear+1),0)</f>
        <v>0</v>
      </c>
      <c r="AK96" s="35">
        <f ca="1">IFERROR(Volume*IF(AK$5=0,0,1)*IF(NewBusinessYear=1,0.5,1)*OFFSET(IFRS17_CF!AK96,0,-NewBusinessYear+1),0)</f>
        <v>0</v>
      </c>
      <c r="AL96" s="35">
        <f ca="1">IFERROR(Volume*IF(AL$5=0,0,1)*IF(NewBusinessYear=1,0.5,1)*OFFSET(IFRS17_CF!AL96,0,-NewBusinessYear+1),0)</f>
        <v>0</v>
      </c>
      <c r="AM96" s="35">
        <f ca="1">IFERROR(Volume*IF(AM$5=0,0,1)*IF(NewBusinessYear=1,0.5,1)*OFFSET(IFRS17_CF!AM96,0,-NewBusinessYear+1),0)</f>
        <v>0</v>
      </c>
      <c r="AN96" s="35">
        <f ca="1">IFERROR(Volume*IF(AN$5=0,0,1)*IF(NewBusinessYear=1,0.5,1)*OFFSET(IFRS17_CF!AN96,0,-NewBusinessYear+1),0)</f>
        <v>0</v>
      </c>
      <c r="AO96" s="35">
        <f ca="1">IFERROR(Volume*IF(AO$5=0,0,1)*IF(NewBusinessYear=1,0.5,1)*OFFSET(IFRS17_CF!AO96,0,-NewBusinessYear+1),0)</f>
        <v>0</v>
      </c>
      <c r="AP96" s="35">
        <f ca="1">IFERROR(Volume*IF(AP$5=0,0,1)*IF(NewBusinessYear=1,0.5,1)*OFFSET(IFRS17_CF!AP96,0,-NewBusinessYear+1),0)</f>
        <v>0</v>
      </c>
      <c r="AQ96" s="35">
        <f ca="1">IFERROR(Volume*IF(AQ$5=0,0,1)*IF(NewBusinessYear=1,0.5,1)*OFFSET(IFRS17_CF!AQ96,0,-NewBusinessYear+1),0)</f>
        <v>0</v>
      </c>
      <c r="AR96" s="35">
        <f ca="1">IFERROR(Volume*IF(AR$5=0,0,1)*IF(NewBusinessYear=1,0.5,1)*OFFSET(IFRS17_CF!AR96,0,-NewBusinessYear+1),0)</f>
        <v>0</v>
      </c>
      <c r="AS96" s="35">
        <f ca="1">IFERROR(Volume*IF(AS$5=0,0,1)*IF(NewBusinessYear=1,0.5,1)*OFFSET(IFRS17_CF!AS96,0,-NewBusinessYear+1),0)</f>
        <v>0</v>
      </c>
      <c r="AT96" s="35">
        <f ca="1">IFERROR(Volume*IF(AT$5=0,0,1)*IF(NewBusinessYear=1,0.5,1)*OFFSET(IFRS17_CF!AT96,0,-NewBusinessYear+1),0)</f>
        <v>0</v>
      </c>
      <c r="AU96" s="35">
        <f ca="1">IFERROR(Volume*IF(AU$5=0,0,1)*IF(NewBusinessYear=1,0.5,1)*OFFSET(IFRS17_CF!AU96,0,-NewBusinessYear+1),0)</f>
        <v>0</v>
      </c>
      <c r="AV96" s="35">
        <f ca="1">IFERROR(Volume*IF(AV$5=0,0,1)*IF(NewBusinessYear=1,0.5,1)*OFFSET(IFRS17_CF!AV96,0,-NewBusinessYear+1),0)</f>
        <v>0</v>
      </c>
      <c r="AW96" s="35">
        <f ca="1">IFERROR(Volume*IF(AW$5=0,0,1)*IF(NewBusinessYear=1,0.5,1)*OFFSET(IFRS17_CF!AW96,0,-NewBusinessYear+1),0)</f>
        <v>0</v>
      </c>
      <c r="AX96" s="35">
        <f ca="1">IFERROR(Volume*IF(AX$5=0,0,1)*IF(NewBusinessYear=1,0.5,1)*OFFSET(IFRS17_CF!AX96,0,-NewBusinessYear+1),0)</f>
        <v>0</v>
      </c>
      <c r="AY96" s="35">
        <f ca="1">IFERROR(Volume*IF(AY$5=0,0,1)*IF(NewBusinessYear=1,0.5,1)*OFFSET(IFRS17_CF!AY96,0,-NewBusinessYear+1),0)</f>
        <v>0</v>
      </c>
      <c r="AZ96" s="35">
        <f ca="1">IFERROR(Volume*IF(AZ$5=0,0,1)*IF(NewBusinessYear=1,0.5,1)*OFFSET(IFRS17_CF!AZ96,0,-NewBusinessYear+1),0)</f>
        <v>0</v>
      </c>
      <c r="BA96" s="35">
        <f ca="1">IFERROR(Volume*IF(BA$5=0,0,1)*IF(NewBusinessYear=1,0.5,1)*OFFSET(IFRS17_CF!BA96,0,-NewBusinessYear+1),0)</f>
        <v>0</v>
      </c>
      <c r="BB96" s="35">
        <f ca="1">IFERROR(Volume*IF(BB$5=0,0,1)*IF(NewBusinessYear=1,0.5,1)*OFFSET(IFRS17_CF!BB96,0,-NewBusinessYear+1),0)</f>
        <v>0</v>
      </c>
      <c r="BC96" s="35">
        <f ca="1">IFERROR(Volume*IF(BC$5=0,0,1)*IF(NewBusinessYear=1,0.5,1)*OFFSET(IFRS17_CF!BC96,0,-NewBusinessYear+1),0)</f>
        <v>0</v>
      </c>
      <c r="BD96" s="35">
        <f ca="1">IFERROR(Volume*IF(BD$5=0,0,1)*IF(NewBusinessYear=1,0.5,1)*OFFSET(IFRS17_CF!BD96,0,-NewBusinessYear+1),0)</f>
        <v>0</v>
      </c>
      <c r="BE96" s="35">
        <f ca="1">IFERROR(Volume*IF(BE$5=0,0,1)*IF(NewBusinessYear=1,0.5,1)*OFFSET(IFRS17_CF!BE96,0,-NewBusinessYear+1),0)</f>
        <v>0</v>
      </c>
      <c r="BF96" s="35">
        <f ca="1">IFERROR(Volume*IF(BF$5=0,0,1)*IF(NewBusinessYear=1,0.5,1)*OFFSET(IFRS17_CF!BF96,0,-NewBusinessYear+1),0)</f>
        <v>0</v>
      </c>
      <c r="BG96" s="35">
        <f ca="1">IFERROR(Volume*IF(BG$5=0,0,1)*IF(NewBusinessYear=1,0.5,1)*OFFSET(IFRS17_CF!BG96,0,-NewBusinessYear+1),0)</f>
        <v>0</v>
      </c>
      <c r="BH96" s="35">
        <f ca="1">IFERROR(Volume*IF(BH$5=0,0,1)*IF(NewBusinessYear=1,0.5,1)*OFFSET(IFRS17_CF!BH96,0,-NewBusinessYear+1),0)</f>
        <v>0</v>
      </c>
      <c r="BI96" s="35">
        <f ca="1">IFERROR(Volume*IF(BI$5=0,0,1)*IF(NewBusinessYear=1,0.5,1)*OFFSET(IFRS17_CF!BI96,0,-NewBusinessYear+1),0)</f>
        <v>0</v>
      </c>
      <c r="BJ96" s="35">
        <f ca="1">IFERROR(Volume*IF(BJ$5=0,0,1)*IF(NewBusinessYear=1,0.5,1)*OFFSET(IFRS17_CF!BJ96,0,-NewBusinessYear+1),0)</f>
        <v>0</v>
      </c>
      <c r="BK96" s="35">
        <f ca="1">IFERROR(Volume*IF(BK$5=0,0,1)*IF(NewBusinessYear=1,0.5,1)*OFFSET(IFRS17_CF!BK96,0,-NewBusinessYear+1),0)</f>
        <v>0</v>
      </c>
      <c r="BL96" s="35">
        <f ca="1">IFERROR(Volume*IF(BL$5=0,0,1)*IF(NewBusinessYear=1,0.5,1)*OFFSET(IFRS17_CF!BL96,0,-NewBusinessYear+1),0)</f>
        <v>0</v>
      </c>
      <c r="BM96" s="35">
        <f ca="1">IFERROR(Volume*IF(BM$5=0,0,1)*IF(NewBusinessYear=1,0.5,1)*OFFSET(IFRS17_CF!BM96,0,-NewBusinessYear+1),0)</f>
        <v>0</v>
      </c>
      <c r="BN96" s="35">
        <f ca="1">IFERROR(Volume*IF(BN$5=0,0,1)*IF(NewBusinessYear=1,0.5,1)*OFFSET(IFRS17_CF!BN96,0,-NewBusinessYear+1),0)</f>
        <v>0</v>
      </c>
      <c r="BO96" s="35">
        <f ca="1">IFERROR(Volume*IF(BO$5=0,0,1)*IF(NewBusinessYear=1,0.5,1)*OFFSET(IFRS17_CF!BO96,0,-NewBusinessYear+1),0)</f>
        <v>0</v>
      </c>
      <c r="BP96" s="35">
        <f ca="1">IFERROR(Volume*IF(BP$5=0,0,1)*IF(NewBusinessYear=1,0.5,1)*OFFSET(IFRS17_CF!BP96,0,-NewBusinessYear+1),0)</f>
        <v>0</v>
      </c>
      <c r="BQ96" s="35">
        <f ca="1">IFERROR(Volume*IF(BQ$5=0,0,1)*IF(NewBusinessYear=1,0.5,1)*OFFSET(IFRS17_CF!BQ96,0,-NewBusinessYear+1),0)</f>
        <v>0</v>
      </c>
      <c r="BR96" s="35">
        <f ca="1">IFERROR(Volume*IF(BR$5=0,0,1)*IF(NewBusinessYear=1,0.5,1)*OFFSET(IFRS17_CF!BR96,0,-NewBusinessYear+1),0)</f>
        <v>0</v>
      </c>
      <c r="BS96" s="35">
        <f ca="1">IFERROR(Volume*IF(BS$5=0,0,1)*IF(NewBusinessYear=1,0.5,1)*OFFSET(IFRS17_CF!BS96,0,-NewBusinessYear+1),0)</f>
        <v>0</v>
      </c>
      <c r="BT96" s="35">
        <f ca="1">IFERROR(Volume*IF(BT$5=0,0,1)*IF(NewBusinessYear=1,0.5,1)*OFFSET(IFRS17_CF!BT96,0,-NewBusinessYear+1),0)</f>
        <v>0</v>
      </c>
      <c r="BU96" s="35">
        <f ca="1">IFERROR(Volume*IF(BU$5=0,0,1)*IF(NewBusinessYear=1,0.5,1)*OFFSET(IFRS17_CF!BU96,0,-NewBusinessYear+1),0)</f>
        <v>0</v>
      </c>
      <c r="BV96" s="35">
        <f ca="1">IFERROR(Volume*IF(BV$5=0,0,1)*IF(NewBusinessYear=1,0.5,1)*OFFSET(IFRS17_CF!BV96,0,-NewBusinessYear+1),0)</f>
        <v>0</v>
      </c>
      <c r="BW96" s="35">
        <f ca="1">IFERROR(Volume*IF(BW$5=0,0,1)*IF(NewBusinessYear=1,0.5,1)*OFFSET(IFRS17_CF!BW96,0,-NewBusinessYear+1),0)</f>
        <v>0</v>
      </c>
      <c r="BX96" s="35">
        <f ca="1">IFERROR(Volume*IF(BX$5=0,0,1)*IF(NewBusinessYear=1,0.5,1)*OFFSET(IFRS17_CF!BX96,0,-NewBusinessYear+1),0)</f>
        <v>0</v>
      </c>
      <c r="BY96" s="35">
        <f ca="1">IFERROR(Volume*IF(BY$5=0,0,1)*IF(NewBusinessYear=1,0.5,1)*OFFSET(IFRS17_CF!BY96,0,-NewBusinessYear+1),0)</f>
        <v>0</v>
      </c>
      <c r="BZ96" s="35">
        <f ca="1">IFERROR(Volume*IF(BZ$5=0,0,1)*IF(NewBusinessYear=1,0.5,1)*OFFSET(IFRS17_CF!BZ96,0,-NewBusinessYear+1),0)</f>
        <v>0</v>
      </c>
      <c r="CA96" s="35">
        <f ca="1">IFERROR(Volume*IF(CA$5=0,0,1)*IF(NewBusinessYear=1,0.5,1)*OFFSET(IFRS17_CF!CA96,0,-NewBusinessYear+1),0)</f>
        <v>0</v>
      </c>
      <c r="CB96" s="35">
        <f ca="1">IFERROR(Volume*IF(CB$5=0,0,1)*IF(NewBusinessYear=1,0.5,1)*OFFSET(IFRS17_CF!CB96,0,-NewBusinessYear+1),0)</f>
        <v>0</v>
      </c>
      <c r="CC96" s="35">
        <f ca="1">IFERROR(Volume*IF(CC$5=0,0,1)*IF(NewBusinessYear=1,0.5,1)*OFFSET(IFRS17_CF!CC96,0,-NewBusinessYear+1),0)</f>
        <v>0</v>
      </c>
      <c r="CD96" s="35">
        <f ca="1">IFERROR(Volume*IF(CD$5=0,0,1)*IF(NewBusinessYear=1,0.5,1)*OFFSET(IFRS17_CF!CD96,0,-NewBusinessYear+1),0)</f>
        <v>0</v>
      </c>
      <c r="CE96" s="35">
        <f ca="1">IFERROR(Volume*IF(CE$5=0,0,1)*IF(NewBusinessYear=1,0.5,1)*OFFSET(IFRS17_CF!CE96,0,-NewBusinessYear+1),0)</f>
        <v>0</v>
      </c>
      <c r="CF96" s="35">
        <f ca="1">IFERROR(Volume*IF(CF$5=0,0,1)*IF(NewBusinessYear=1,0.5,1)*OFFSET(IFRS17_CF!CF96,0,-NewBusinessYear+1),0)</f>
        <v>0</v>
      </c>
      <c r="CG96" s="35">
        <f ca="1">IFERROR(Volume*IF(CG$5=0,0,1)*IF(NewBusinessYear=1,0.5,1)*OFFSET(IFRS17_CF!CG96,0,-NewBusinessYear+1),0)</f>
        <v>0</v>
      </c>
      <c r="CH96" s="35">
        <f ca="1">IFERROR(Volume*IF(CH$5=0,0,1)*IF(NewBusinessYear=1,0.5,1)*OFFSET(IFRS17_CF!CH96,0,-NewBusinessYear+1),0)</f>
        <v>0</v>
      </c>
      <c r="CI96" s="35">
        <f ca="1">IFERROR(Volume*IF(CI$5=0,0,1)*IF(NewBusinessYear=1,0.5,1)*OFFSET(IFRS17_CF!CI96,0,-NewBusinessYear+1),0)</f>
        <v>0</v>
      </c>
      <c r="CJ96" s="35">
        <f ca="1">IFERROR(Volume*IF(CJ$5=0,0,1)*IF(NewBusinessYear=1,0.5,1)*OFFSET(IFRS17_CF!CJ96,0,-NewBusinessYear+1),0)</f>
        <v>0</v>
      </c>
      <c r="CK96" s="35">
        <f ca="1">IFERROR(Volume*IF(CK$5=0,0,1)*IF(NewBusinessYear=1,0.5,1)*OFFSET(IFRS17_CF!CK96,0,-NewBusinessYear+1),0)</f>
        <v>0</v>
      </c>
      <c r="CL96" s="35">
        <f ca="1">IFERROR(Volume*IF(CL$5=0,0,1)*IF(NewBusinessYear=1,0.5,1)*OFFSET(IFRS17_CF!CL96,0,-NewBusinessYear+1),0)</f>
        <v>0</v>
      </c>
      <c r="CM96" s="35">
        <f ca="1">IFERROR(Volume*IF(CM$5=0,0,1)*IF(NewBusinessYear=1,0.5,1)*OFFSET(IFRS17_CF!CM96,0,-NewBusinessYear+1),0)</f>
        <v>0</v>
      </c>
      <c r="CN96" s="35">
        <f ca="1">IFERROR(Volume*IF(CN$5=0,0,1)*IF(NewBusinessYear=1,0.5,1)*OFFSET(IFRS17_CF!CN96,0,-NewBusinessYear+1),0)</f>
        <v>0</v>
      </c>
      <c r="CO96" s="35">
        <f ca="1">IFERROR(Volume*IF(CO$5=0,0,1)*IF(NewBusinessYear=1,0.5,1)*OFFSET(IFRS17_CF!CO96,0,-NewBusinessYear+1),0)</f>
        <v>0</v>
      </c>
      <c r="CP96" s="35">
        <f ca="1">IFERROR(Volume*IF(CP$5=0,0,1)*IF(NewBusinessYear=1,0.5,1)*OFFSET(IFRS17_CF!CP96,0,-NewBusinessYear+1),0)</f>
        <v>0</v>
      </c>
      <c r="CQ96" s="35">
        <f ca="1">IFERROR(Volume*IF(CQ$5=0,0,1)*IF(NewBusinessYear=1,0.5,1)*OFFSET(IFRS17_CF!CQ96,0,-NewBusinessYear+1),0)</f>
        <v>0</v>
      </c>
      <c r="CR96" s="35">
        <f ca="1">IFERROR(Volume*IF(CR$5=0,0,1)*IF(NewBusinessYear=1,0.5,1)*OFFSET(IFRS17_CF!CR96,0,-NewBusinessYear+1),0)</f>
        <v>0</v>
      </c>
      <c r="CS96" s="35">
        <f ca="1">IFERROR(Volume*IF(CS$5=0,0,1)*IF(NewBusinessYear=1,0.5,1)*OFFSET(IFRS17_CF!CS96,0,-NewBusinessYear+1),0)</f>
        <v>0</v>
      </c>
      <c r="CT96" s="35">
        <f ca="1">IFERROR(Volume*IF(CT$5=0,0,1)*IF(NewBusinessYear=1,0.5,1)*OFFSET(IFRS17_CF!CT96,0,-NewBusinessYear+1),0)</f>
        <v>0</v>
      </c>
      <c r="CU96" s="35">
        <f ca="1">IFERROR(Volume*IF(CU$5=0,0,1)*IF(NewBusinessYear=1,0.5,1)*OFFSET(IFRS17_CF!CU96,0,-NewBusinessYear+1),0)</f>
        <v>0</v>
      </c>
      <c r="CV96" s="35">
        <f ca="1">IFERROR(Volume*IF(CV$5=0,0,1)*IF(NewBusinessYear=1,0.5,1)*OFFSET(IFRS17_CF!CV96,0,-NewBusinessYear+1),0)</f>
        <v>0</v>
      </c>
      <c r="CW96" s="35">
        <f ca="1">IFERROR(Volume*IF(CW$5=0,0,1)*IF(NewBusinessYear=1,0.5,1)*OFFSET(IFRS17_CF!CW96,0,-NewBusinessYear+1),0)</f>
        <v>0</v>
      </c>
      <c r="CX96" s="35">
        <f ca="1">IFERROR(Volume*IF(CX$5=0,0,1)*IF(NewBusinessYear=1,0.5,1)*OFFSET(IFRS17_CF!CX96,0,-NewBusinessYear+1),0)</f>
        <v>0</v>
      </c>
      <c r="CY96" s="35">
        <f ca="1">IFERROR(Volume*IF(CY$5=0,0,1)*IF(NewBusinessYear=1,0.5,1)*OFFSET(IFRS17_CF!CY96,0,-NewBusinessYear+1),0)</f>
        <v>0</v>
      </c>
      <c r="CZ96" s="35">
        <f ca="1">IFERROR(Volume*IF(CZ$5=0,0,1)*IF(NewBusinessYear=1,0.5,1)*OFFSET(IFRS17_CF!CZ96,0,-NewBusinessYear+1),0)</f>
        <v>0</v>
      </c>
      <c r="DA96" s="35">
        <f ca="1">IFERROR(Volume*IF(DA$5=0,0,1)*IF(NewBusinessYear=1,0.5,1)*OFFSET(IFRS17_CF!DA96,0,-NewBusinessYear+1),0)</f>
        <v>0</v>
      </c>
      <c r="DB96" s="35">
        <f ca="1">IFERROR(Volume*IF(DB$5=0,0,1)*IF(NewBusinessYear=1,0.5,1)*OFFSET(IFRS17_CF!DB96,0,-NewBusinessYear+1),0)</f>
        <v>0</v>
      </c>
      <c r="DC96" s="35">
        <f ca="1">IFERROR(Volume*IF(DC$5=0,0,1)*IF(NewBusinessYear=1,0.5,1)*OFFSET(IFRS17_CF!DC96,0,-NewBusinessYear+1),0)</f>
        <v>0</v>
      </c>
      <c r="DD96" s="35">
        <f ca="1">IFERROR(Volume*IF(DD$5=0,0,1)*IF(NewBusinessYear=1,0.5,1)*OFFSET(IFRS17_CF!DD96,0,-NewBusinessYear+1),0)</f>
        <v>0</v>
      </c>
      <c r="DE96" s="35">
        <f ca="1">IFERROR(Volume*IF(DE$5=0,0,1)*IF(NewBusinessYear=1,0.5,1)*OFFSET(IFRS17_CF!DE96,0,-NewBusinessYear+1),0)</f>
        <v>0</v>
      </c>
      <c r="DF96" s="35">
        <f ca="1">IFERROR(Volume*IF(DF$5=0,0,1)*IF(NewBusinessYear=1,0.5,1)*OFFSET(IFRS17_CF!DF96,0,-NewBusinessYear+1),0)</f>
        <v>0</v>
      </c>
      <c r="DG96" s="35">
        <f ca="1">IFERROR(Volume*IF(DG$5=0,0,1)*IF(NewBusinessYear=1,0.5,1)*OFFSET(IFRS17_CF!DG96,0,-NewBusinessYear+1),0)</f>
        <v>0</v>
      </c>
      <c r="DH96" s="35">
        <f ca="1">IFERROR(Volume*IF(DH$5=0,0,1)*IF(NewBusinessYear=1,0.5,1)*OFFSET(IFRS17_CF!DH96,0,-NewBusinessYear+1),0)</f>
        <v>0</v>
      </c>
      <c r="DI96" s="35">
        <f ca="1">IFERROR(Volume*IF(DI$5=0,0,1)*IF(NewBusinessYear=1,0.5,1)*OFFSET(IFRS17_CF!DI96,0,-NewBusinessYear+1),0)</f>
        <v>0</v>
      </c>
      <c r="DJ96" s="35">
        <f ca="1">IFERROR(Volume*IF(DJ$5=0,0,1)*IF(NewBusinessYear=1,0.5,1)*OFFSET(IFRS17_CF!DJ96,0,-NewBusinessYear+1),0)</f>
        <v>0</v>
      </c>
      <c r="DK96" s="35">
        <f ca="1">IFERROR(Volume*IF(DK$5=0,0,1)*IF(NewBusinessYear=1,0.5,1)*OFFSET(IFRS17_CF!DK96,0,-NewBusinessYear+1),0)</f>
        <v>0</v>
      </c>
      <c r="DL96" s="35">
        <f ca="1">IFERROR(Volume*IF(DL$5=0,0,1)*IF(NewBusinessYear=1,0.5,1)*OFFSET(IFRS17_CF!DL96,0,-NewBusinessYear+1),0)</f>
        <v>0</v>
      </c>
      <c r="DM96" s="35">
        <f ca="1">IFERROR(Volume*IF(DM$5=0,0,1)*IF(NewBusinessYear=1,0.5,1)*OFFSET(IFRS17_CF!DM96,0,-NewBusinessYear+1),0)</f>
        <v>0</v>
      </c>
      <c r="DN96" s="35">
        <f ca="1">IFERROR(Volume*IF(DN$5=0,0,1)*IF(NewBusinessYear=1,0.5,1)*OFFSET(IFRS17_CF!DN96,0,-NewBusinessYear+1),0)</f>
        <v>0</v>
      </c>
      <c r="DO96" s="35">
        <f ca="1">IFERROR(Volume*IF(DO$5=0,0,1)*IF(NewBusinessYear=1,0.5,1)*OFFSET(IFRS17_CF!DO96,0,-NewBusinessYear+1),0)</f>
        <v>0</v>
      </c>
      <c r="DP96" s="35">
        <f ca="1">IFERROR(Volume*IF(DP$5=0,0,1)*IF(NewBusinessYear=1,0.5,1)*OFFSET(IFRS17_CF!DP96,0,-NewBusinessYear+1),0)</f>
        <v>0</v>
      </c>
      <c r="DQ96" s="35">
        <f ca="1">IFERROR(Volume*IF(DQ$5=0,0,1)*IF(NewBusinessYear=1,0.5,1)*OFFSET(IFRS17_CF!DQ96,0,-NewBusinessYear+1),0)</f>
        <v>0</v>
      </c>
      <c r="DR96" s="35">
        <f ca="1">IFERROR(Volume*IF(DR$5=0,0,1)*IF(NewBusinessYear=1,0.5,1)*OFFSET(IFRS17_CF!DR96,0,-NewBusinessYear+1),0)</f>
        <v>0</v>
      </c>
      <c r="DS96" s="35">
        <f ca="1">IFERROR(Volume*IF(DS$5=0,0,1)*IF(NewBusinessYear=1,0.5,1)*OFFSET(IFRS17_CF!DS96,0,-NewBusinessYear+1),0)</f>
        <v>0</v>
      </c>
      <c r="DT96" s="35">
        <f ca="1">IFERROR(Volume*IF(DT$5=0,0,1)*IF(NewBusinessYear=1,0.5,1)*OFFSET(IFRS17_CF!DT96,0,-NewBusinessYear+1),0)</f>
        <v>0</v>
      </c>
      <c r="DU96" s="35">
        <f ca="1">IFERROR(Volume*IF(DU$5=0,0,1)*IF(NewBusinessYear=1,0.5,1)*OFFSET(IFRS17_CF!DU96,0,-NewBusinessYear+1),0)</f>
        <v>0</v>
      </c>
      <c r="DV96" s="35">
        <f ca="1">IFERROR(Volume*IF(DV$5=0,0,1)*IF(NewBusinessYear=1,0.5,1)*OFFSET(IFRS17_CF!DV96,0,-NewBusinessYear+1),0)</f>
        <v>0</v>
      </c>
      <c r="DW96" s="35">
        <f ca="1">IFERROR(Volume*IF(DW$5=0,0,1)*IF(NewBusinessYear=1,0.5,1)*OFFSET(IFRS17_CF!DW96,0,-NewBusinessYear+1),0)</f>
        <v>0</v>
      </c>
      <c r="DX96" s="35">
        <f ca="1">IFERROR(Volume*IF(DX$5=0,0,1)*IF(NewBusinessYear=1,0.5,1)*OFFSET(IFRS17_CF!DX96,0,-NewBusinessYear+1),0)</f>
        <v>0</v>
      </c>
      <c r="DY96" s="35">
        <f ca="1">IFERROR(Volume*IF(DY$5=0,0,1)*IF(NewBusinessYear=1,0.5,1)*OFFSET(IFRS17_CF!DY96,0,-NewBusinessYear+1),0)</f>
        <v>0</v>
      </c>
      <c r="DZ96" s="35">
        <f ca="1">IFERROR(Volume*IF(DZ$5=0,0,1)*IF(NewBusinessYear=1,0.5,1)*OFFSET(IFRS17_CF!DZ96,0,-NewBusinessYear+1),0)</f>
        <v>0</v>
      </c>
      <c r="EA96" s="35">
        <f ca="1">IFERROR(Volume*IF(EA$5=0,0,1)*IF(NewBusinessYear=1,0.5,1)*OFFSET(IFRS17_CF!EA96,0,-NewBusinessYear+1),0)</f>
        <v>0</v>
      </c>
      <c r="EB96" s="35">
        <f ca="1">IFERROR(Volume*IF(EB$5=0,0,1)*IF(NewBusinessYear=1,0.5,1)*OFFSET(IFRS17_CF!EB96,0,-NewBusinessYear+1),0)</f>
        <v>0</v>
      </c>
      <c r="EC96" s="35">
        <f ca="1">IFERROR(Volume*IF(EC$5=0,0,1)*IF(NewBusinessYear=1,0.5,1)*OFFSET(IFRS17_CF!EC96,0,-NewBusinessYear+1),0)</f>
        <v>0</v>
      </c>
      <c r="ED96" s="35">
        <f ca="1">IFERROR(Volume*IF(ED$5=0,0,1)*IF(NewBusinessYear=1,0.5,1)*OFFSET(IFRS17_CF!ED96,0,-NewBusinessYear+1),0)</f>
        <v>0</v>
      </c>
      <c r="EE96" s="35">
        <f ca="1">IFERROR(Volume*IF(EE$5=0,0,1)*IF(NewBusinessYear=1,0.5,1)*OFFSET(IFRS17_CF!EE96,0,-NewBusinessYear+1),0)</f>
        <v>0</v>
      </c>
      <c r="EF96" s="35">
        <f ca="1">IFERROR(Volume*IF(EF$5=0,0,1)*IF(NewBusinessYear=1,0.5,1)*OFFSET(IFRS17_CF!EF96,0,-NewBusinessYear+1),0)</f>
        <v>0</v>
      </c>
      <c r="EG96" s="35">
        <f ca="1">IFERROR(Volume*IF(EG$5=0,0,1)*IF(NewBusinessYear=1,0.5,1)*OFFSET(IFRS17_CF!EG96,0,-NewBusinessYear+1),0)</f>
        <v>0</v>
      </c>
      <c r="EH96" s="35">
        <f ca="1">IFERROR(Volume*IF(EH$5=0,0,1)*IF(NewBusinessYear=1,0.5,1)*OFFSET(IFRS17_CF!EH96,0,-NewBusinessYear+1),0)</f>
        <v>0</v>
      </c>
      <c r="EI96" s="35">
        <f ca="1">IFERROR(Volume*IF(EI$5=0,0,1)*IF(NewBusinessYear=1,0.5,1)*OFFSET(IFRS17_CF!EI96,0,-NewBusinessYear+1),0)</f>
        <v>0</v>
      </c>
      <c r="EJ96" s="35">
        <f ca="1">IFERROR(Volume*IF(EJ$5=0,0,1)*IF(NewBusinessYear=1,0.5,1)*OFFSET(IFRS17_CF!EJ96,0,-NewBusinessYear+1),0)</f>
        <v>0</v>
      </c>
      <c r="EK96" s="35">
        <f ca="1">IFERROR(Volume*IF(EK$5=0,0,1)*IF(NewBusinessYear=1,0.5,1)*OFFSET(IFRS17_CF!EK96,0,-NewBusinessYear+1),0)</f>
        <v>0</v>
      </c>
      <c r="EL96" s="35">
        <f ca="1">IFERROR(Volume*IF(EL$5=0,0,1)*IF(NewBusinessYear=1,0.5,1)*OFFSET(IFRS17_CF!EL96,0,-NewBusinessYear+1),0)</f>
        <v>0</v>
      </c>
      <c r="EM96" s="35">
        <f ca="1">IFERROR(Volume*IF(EM$5=0,0,1)*IF(NewBusinessYear=1,0.5,1)*OFFSET(IFRS17_CF!EM96,0,-NewBusinessYear+1),0)</f>
        <v>0</v>
      </c>
      <c r="EN96" s="35">
        <f ca="1">IFERROR(Volume*IF(EN$5=0,0,1)*IF(NewBusinessYear=1,0.5,1)*OFFSET(IFRS17_CF!EN96,0,-NewBusinessYear+1),0)</f>
        <v>0</v>
      </c>
      <c r="EO96" s="35">
        <f ca="1">IFERROR(Volume*IF(EO$5=0,0,1)*IF(NewBusinessYear=1,0.5,1)*OFFSET(IFRS17_CF!EO96,0,-NewBusinessYear+1),0)</f>
        <v>0</v>
      </c>
      <c r="EP96" s="35">
        <f ca="1">IFERROR(Volume*IF(EP$5=0,0,1)*IF(NewBusinessYear=1,0.5,1)*OFFSET(IFRS17_CF!EP96,0,-NewBusinessYear+1),0)</f>
        <v>0</v>
      </c>
      <c r="EQ96" s="35">
        <f ca="1">IFERROR(Volume*IF(EQ$5=0,0,1)*IF(NewBusinessYear=1,0.5,1)*OFFSET(IFRS17_CF!EQ96,0,-NewBusinessYear+1),0)</f>
        <v>0</v>
      </c>
      <c r="ER96" s="35">
        <f ca="1">IFERROR(Volume*IF(ER$5=0,0,1)*IF(NewBusinessYear=1,0.5,1)*OFFSET(IFRS17_CF!ER96,0,-NewBusinessYear+1),0)</f>
        <v>0</v>
      </c>
      <c r="ES96" s="35">
        <f ca="1">IFERROR(Volume*IF(ES$5=0,0,1)*IF(NewBusinessYear=1,0.5,1)*OFFSET(IFRS17_CF!ES96,0,-NewBusinessYear+1),0)</f>
        <v>0</v>
      </c>
      <c r="ET96" s="35">
        <f ca="1">IFERROR(Volume*IF(ET$5=0,0,1)*IF(NewBusinessYear=1,0.5,1)*OFFSET(IFRS17_CF!ET96,0,-NewBusinessYear+1),0)</f>
        <v>0</v>
      </c>
      <c r="EU96" s="35">
        <f ca="1">IFERROR(Volume*IF(EU$5=0,0,1)*IF(NewBusinessYear=1,0.5,1)*OFFSET(IFRS17_CF!EU96,0,-NewBusinessYear+1),0)</f>
        <v>0</v>
      </c>
      <c r="EV96" s="35">
        <f ca="1">IFERROR(Volume*IF(EV$5=0,0,1)*IF(NewBusinessYear=1,0.5,1)*OFFSET(IFRS17_CF!EV96,0,-NewBusinessYear+1),0)</f>
        <v>0</v>
      </c>
      <c r="EW96" s="35">
        <f ca="1">IFERROR(Volume*IF(EW$5=0,0,1)*IF(NewBusinessYear=1,0.5,1)*OFFSET(IFRS17_CF!EW96,0,-NewBusinessYear+1),0)</f>
        <v>0</v>
      </c>
      <c r="EX96" s="35">
        <f ca="1">IFERROR(Volume*IF(EX$5=0,0,1)*IF(NewBusinessYear=1,0.5,1)*OFFSET(IFRS17_CF!EX96,0,-NewBusinessYear+1),0)</f>
        <v>0</v>
      </c>
      <c r="EY96" s="35">
        <f ca="1">IFERROR(Volume*IF(EY$5=0,0,1)*IF(NewBusinessYear=1,0.5,1)*OFFSET(IFRS17_CF!EY96,0,-NewBusinessYear+1),0)</f>
        <v>0</v>
      </c>
      <c r="EZ96" s="35">
        <f ca="1">IFERROR(Volume*IF(EZ$5=0,0,1)*IF(NewBusinessYear=1,0.5,1)*OFFSET(IFRS17_CF!EZ96,0,-NewBusinessYear+1),0)</f>
        <v>0</v>
      </c>
      <c r="FA96" s="35">
        <f ca="1">IFERROR(Volume*IF(FA$5=0,0,1)*IF(NewBusinessYear=1,0.5,1)*OFFSET(IFRS17_CF!FA96,0,-NewBusinessYear+1),0)</f>
        <v>0</v>
      </c>
      <c r="FB96" s="35">
        <f ca="1">IFERROR(Volume*IF(FB$5=0,0,1)*IF(NewBusinessYear=1,0.5,1)*OFFSET(IFRS17_CF!FB96,0,-NewBusinessYear+1),0)</f>
        <v>0</v>
      </c>
      <c r="FC96" s="35">
        <f ca="1">IFERROR(Volume*IF(FC$5=0,0,1)*IF(NewBusinessYear=1,0.5,1)*OFFSET(IFRS17_CF!FC96,0,-NewBusinessYear+1),0)</f>
        <v>0</v>
      </c>
      <c r="FD96" s="35">
        <f ca="1">IFERROR(Volume*IF(FD$5=0,0,1)*IF(NewBusinessYear=1,0.5,1)*OFFSET(IFRS17_CF!FD96,0,-NewBusinessYear+1),0)</f>
        <v>0</v>
      </c>
      <c r="FE96" s="35">
        <f ca="1">IFERROR(Volume*IF(FE$5=0,0,1)*IF(NewBusinessYear=1,0.5,1)*OFFSET(IFRS17_CF!FE96,0,-NewBusinessYear+1),0)</f>
        <v>0</v>
      </c>
      <c r="FF96" s="35">
        <f ca="1">IFERROR(Volume*IF(FF$5=0,0,1)*IF(NewBusinessYear=1,0.5,1)*OFFSET(IFRS17_CF!FF96,0,-NewBusinessYear+1),0)</f>
        <v>0</v>
      </c>
      <c r="FG96" s="35">
        <f ca="1">IFERROR(Volume*IF(FG$5=0,0,1)*IF(NewBusinessYear=1,0.5,1)*OFFSET(IFRS17_CF!FG96,0,-NewBusinessYear+1),0)</f>
        <v>0</v>
      </c>
      <c r="FH96" s="35">
        <f ca="1">IFERROR(Volume*IF(FH$5=0,0,1)*IF(NewBusinessYear=1,0.5,1)*OFFSET(IFRS17_CF!FH96,0,-NewBusinessYear+1),0)</f>
        <v>0</v>
      </c>
      <c r="FI96" s="35">
        <f ca="1">IFERROR(Volume*IF(FI$5=0,0,1)*IF(NewBusinessYear=1,0.5,1)*OFFSET(IFRS17_CF!FI96,0,-NewBusinessYear+1),0)</f>
        <v>0</v>
      </c>
      <c r="FJ96" s="35">
        <f ca="1">IFERROR(Volume*IF(FJ$5=0,0,1)*IF(NewBusinessYear=1,0.5,1)*OFFSET(IFRS17_CF!FJ96,0,-NewBusinessYear+1),0)</f>
        <v>0</v>
      </c>
      <c r="FK96" s="35">
        <f ca="1">IFERROR(Volume*IF(FK$5=0,0,1)*IF(NewBusinessYear=1,0.5,1)*OFFSET(IFRS17_CF!FK96,0,-NewBusinessYear+1),0)</f>
        <v>0</v>
      </c>
      <c r="FL96" s="35">
        <f ca="1">IFERROR(Volume*IF(FL$5=0,0,1)*IF(NewBusinessYear=1,0.5,1)*OFFSET(IFRS17_CF!FL96,0,-NewBusinessYear+1),0)</f>
        <v>0</v>
      </c>
      <c r="FM96" s="35">
        <f ca="1">IFERROR(Volume*IF(FM$5=0,0,1)*IF(NewBusinessYear=1,0.5,1)*OFFSET(IFRS17_CF!FM96,0,-NewBusinessYear+1),0)</f>
        <v>0</v>
      </c>
      <c r="FN96" s="35">
        <f ca="1">IFERROR(Volume*IF(FN$5=0,0,1)*IF(NewBusinessYear=1,0.5,1)*OFFSET(IFRS17_CF!FN96,0,-NewBusinessYear+1),0)</f>
        <v>0</v>
      </c>
      <c r="FO96" s="35">
        <f ca="1">IFERROR(Volume*IF(FO$5=0,0,1)*IF(NewBusinessYear=1,0.5,1)*OFFSET(IFRS17_CF!FO96,0,-NewBusinessYear+1),0)</f>
        <v>0</v>
      </c>
      <c r="FP96" s="35">
        <f ca="1">IFERROR(Volume*IF(FP$5=0,0,1)*IF(NewBusinessYear=1,0.5,1)*OFFSET(IFRS17_CF!FP96,0,-NewBusinessYear+1),0)</f>
        <v>0</v>
      </c>
      <c r="FQ96" s="35">
        <f ca="1">IFERROR(Volume*IF(FQ$5=0,0,1)*IF(NewBusinessYear=1,0.5,1)*OFFSET(IFRS17_CF!FQ96,0,-NewBusinessYear+1),0)</f>
        <v>0</v>
      </c>
      <c r="FR96" s="35">
        <f ca="1">IFERROR(Volume*IF(FR$5=0,0,1)*IF(NewBusinessYear=1,0.5,1)*OFFSET(IFRS17_CF!FR96,0,-NewBusinessYear+1),0)</f>
        <v>0</v>
      </c>
      <c r="FS96" s="35">
        <f ca="1">IFERROR(Volume*IF(FS$5=0,0,1)*IF(NewBusinessYear=1,0.5,1)*OFFSET(IFRS17_CF!FS96,0,-NewBusinessYear+1),0)</f>
        <v>0</v>
      </c>
      <c r="FT96" s="35">
        <f ca="1">IFERROR(Volume*IF(FT$5=0,0,1)*IF(NewBusinessYear=1,0.5,1)*OFFSET(IFRS17_CF!FT96,0,-NewBusinessYear+1),0)</f>
        <v>0</v>
      </c>
      <c r="FU96" s="35">
        <f ca="1">IFERROR(Volume*IF(FU$5=0,0,1)*IF(NewBusinessYear=1,0.5,1)*OFFSET(IFRS17_CF!FU96,0,-NewBusinessYear+1),0)</f>
        <v>0</v>
      </c>
      <c r="FV96" s="35">
        <f ca="1">IFERROR(Volume*IF(FV$5=0,0,1)*IF(NewBusinessYear=1,0.5,1)*OFFSET(IFRS17_CF!FV96,0,-NewBusinessYear+1),0)</f>
        <v>0</v>
      </c>
      <c r="FW96" s="35">
        <f ca="1">IFERROR(Volume*IF(FW$5=0,0,1)*IF(NewBusinessYear=1,0.5,1)*OFFSET(IFRS17_CF!FW96,0,-NewBusinessYear+1),0)</f>
        <v>0</v>
      </c>
      <c r="FX96" s="35">
        <f ca="1">IFERROR(Volume*IF(FX$5=0,0,1)*IF(NewBusinessYear=1,0.5,1)*OFFSET(IFRS17_CF!FX96,0,-NewBusinessYear+1),0)</f>
        <v>0</v>
      </c>
      <c r="FY96" s="35">
        <f ca="1">IFERROR(Volume*IF(FY$5=0,0,1)*IF(NewBusinessYear=1,0.5,1)*OFFSET(IFRS17_CF!FY96,0,-NewBusinessYear+1),0)</f>
        <v>0</v>
      </c>
      <c r="FZ96" s="35">
        <f ca="1">IFERROR(Volume*IF(FZ$5=0,0,1)*IF(NewBusinessYear=1,0.5,1)*OFFSET(IFRS17_CF!FZ96,0,-NewBusinessYear+1),0)</f>
        <v>0</v>
      </c>
      <c r="GA96" s="35">
        <f ca="1">IFERROR(Volume*IF(GA$5=0,0,1)*IF(NewBusinessYear=1,0.5,1)*OFFSET(IFRS17_CF!GA96,0,-NewBusinessYear+1),0)</f>
        <v>0</v>
      </c>
      <c r="GB96" s="35">
        <f ca="1">IFERROR(Volume*IF(GB$5=0,0,1)*IF(NewBusinessYear=1,0.5,1)*OFFSET(IFRS17_CF!GB96,0,-NewBusinessYear+1),0)</f>
        <v>0</v>
      </c>
      <c r="GC96" s="35">
        <f ca="1">IFERROR(Volume*IF(GC$5=0,0,1)*IF(NewBusinessYear=1,0.5,1)*OFFSET(IFRS17_CF!GC96,0,-NewBusinessYear+1),0)</f>
        <v>0</v>
      </c>
      <c r="GD96" s="35">
        <f ca="1">IFERROR(Volume*IF(GD$5=0,0,1)*IF(NewBusinessYear=1,0.5,1)*OFFSET(IFRS17_CF!GD96,0,-NewBusinessYear+1),0)</f>
        <v>0</v>
      </c>
      <c r="GE96" s="35">
        <f ca="1">IFERROR(Volume*IF(GE$5=0,0,1)*IF(NewBusinessYear=1,0.5,1)*OFFSET(IFRS17_CF!GE96,0,-NewBusinessYear+1),0)</f>
        <v>0</v>
      </c>
      <c r="GF96" s="35">
        <f ca="1">IFERROR(Volume*IF(GF$5=0,0,1)*IF(NewBusinessYear=1,0.5,1)*OFFSET(IFRS17_CF!GF96,0,-NewBusinessYear+1),0)</f>
        <v>0</v>
      </c>
      <c r="GG96" s="35">
        <f ca="1">IFERROR(Volume*IF(GG$5=0,0,1)*IF(NewBusinessYear=1,0.5,1)*OFFSET(IFRS17_CF!GG96,0,-NewBusinessYear+1),0)</f>
        <v>0</v>
      </c>
      <c r="GH96" s="35">
        <f ca="1">IFERROR(Volume*IF(GH$5=0,0,1)*IF(NewBusinessYear=1,0.5,1)*OFFSET(IFRS17_CF!GH96,0,-NewBusinessYear+1),0)</f>
        <v>0</v>
      </c>
      <c r="GI96" s="35">
        <f ca="1">IFERROR(Volume*IF(GI$5=0,0,1)*IF(NewBusinessYear=1,0.5,1)*OFFSET(IFRS17_CF!GI96,0,-NewBusinessYear+1),0)</f>
        <v>0</v>
      </c>
      <c r="GJ96" s="35">
        <f ca="1">IFERROR(Volume*IF(GJ$5=0,0,1)*IF(NewBusinessYear=1,0.5,1)*OFFSET(IFRS17_CF!GJ96,0,-NewBusinessYear+1),0)</f>
        <v>0</v>
      </c>
    </row>
    <row r="97" spans="3:192" x14ac:dyDescent="0.3">
      <c r="C97" s="31" t="s">
        <v>489</v>
      </c>
      <c r="F97" s="35">
        <f ca="1">IFERROR(Volume*IF(F$5=0,0,1)*IF(NewBusinessYear=1,0.5,1)*OFFSET(IFRS17_CF!F97,0,-NewBusinessYear+1),0)</f>
        <v>0</v>
      </c>
      <c r="G97" s="35">
        <f ca="1">IFERROR(Volume*IF(G$5=0,0,1)*IF(NewBusinessYear=1,0.5,1)*OFFSET(IFRS17_CF!G97,0,-NewBusinessYear+1),0)</f>
        <v>0</v>
      </c>
      <c r="H97" s="35">
        <f ca="1">IFERROR(Volume*IF(H$5=0,0,1)*IF(NewBusinessYear=1,0.5,1)*OFFSET(IFRS17_CF!H97,0,-NewBusinessYear+1),0)</f>
        <v>0</v>
      </c>
      <c r="I97" s="35">
        <f ca="1">IFERROR(Volume*IF(I$5=0,0,1)*IF(NewBusinessYear=1,0.5,1)*OFFSET(IFRS17_CF!I97,0,-NewBusinessYear+1),0)</f>
        <v>0</v>
      </c>
      <c r="J97" s="35">
        <f ca="1">IFERROR(Volume*IF(J$5=0,0,1)*IF(NewBusinessYear=1,0.5,1)*OFFSET(IFRS17_CF!J97,0,-NewBusinessYear+1),0)</f>
        <v>0</v>
      </c>
      <c r="K97" s="35">
        <f ca="1">IFERROR(Volume*IF(K$5=0,0,1)*IF(NewBusinessYear=1,0.5,1)*OFFSET(IFRS17_CF!K97,0,-NewBusinessYear+1),0)</f>
        <v>0</v>
      </c>
      <c r="L97" s="35">
        <f ca="1">IFERROR(Volume*IF(L$5=0,0,1)*IF(NewBusinessYear=1,0.5,1)*OFFSET(IFRS17_CF!L97,0,-NewBusinessYear+1),0)</f>
        <v>0</v>
      </c>
      <c r="M97" s="35">
        <f ca="1">IFERROR(Volume*IF(M$5=0,0,1)*IF(NewBusinessYear=1,0.5,1)*OFFSET(IFRS17_CF!M97,0,-NewBusinessYear+1),0)</f>
        <v>0</v>
      </c>
      <c r="N97" s="35">
        <f ca="1">IFERROR(Volume*IF(N$5=0,0,1)*IF(NewBusinessYear=1,0.5,1)*OFFSET(IFRS17_CF!N97,0,-NewBusinessYear+1),0)</f>
        <v>0</v>
      </c>
      <c r="O97" s="35">
        <f ca="1">IFERROR(Volume*IF(O$5=0,0,1)*IF(NewBusinessYear=1,0.5,1)*OFFSET(IFRS17_CF!O97,0,-NewBusinessYear+1),0)</f>
        <v>0</v>
      </c>
      <c r="P97" s="35">
        <f ca="1">IFERROR(Volume*IF(P$5=0,0,1)*IF(NewBusinessYear=1,0.5,1)*OFFSET(IFRS17_CF!P97,0,-NewBusinessYear+1),0)</f>
        <v>0</v>
      </c>
      <c r="Q97" s="35">
        <f ca="1">IFERROR(Volume*IF(Q$5=0,0,1)*IF(NewBusinessYear=1,0.5,1)*OFFSET(IFRS17_CF!Q97,0,-NewBusinessYear+1),0)</f>
        <v>0</v>
      </c>
      <c r="R97" s="35">
        <f ca="1">IFERROR(Volume*IF(R$5=0,0,1)*IF(NewBusinessYear=1,0.5,1)*OFFSET(IFRS17_CF!R97,0,-NewBusinessYear+1),0)</f>
        <v>0</v>
      </c>
      <c r="S97" s="35">
        <f ca="1">IFERROR(Volume*IF(S$5=0,0,1)*IF(NewBusinessYear=1,0.5,1)*OFFSET(IFRS17_CF!S97,0,-NewBusinessYear+1),0)</f>
        <v>0</v>
      </c>
      <c r="T97" s="35">
        <f ca="1">IFERROR(Volume*IF(T$5=0,0,1)*IF(NewBusinessYear=1,0.5,1)*OFFSET(IFRS17_CF!T97,0,-NewBusinessYear+1),0)</f>
        <v>0</v>
      </c>
      <c r="U97" s="35">
        <f ca="1">IFERROR(Volume*IF(U$5=0,0,1)*IF(NewBusinessYear=1,0.5,1)*OFFSET(IFRS17_CF!U97,0,-NewBusinessYear+1),0)</f>
        <v>0</v>
      </c>
      <c r="V97" s="35">
        <f ca="1">IFERROR(Volume*IF(V$5=0,0,1)*IF(NewBusinessYear=1,0.5,1)*OFFSET(IFRS17_CF!V97,0,-NewBusinessYear+1),0)</f>
        <v>0</v>
      </c>
      <c r="W97" s="35">
        <f ca="1">IFERROR(Volume*IF(W$5=0,0,1)*IF(NewBusinessYear=1,0.5,1)*OFFSET(IFRS17_CF!W97,0,-NewBusinessYear+1),0)</f>
        <v>0</v>
      </c>
      <c r="X97" s="35">
        <f ca="1">IFERROR(Volume*IF(X$5=0,0,1)*IF(NewBusinessYear=1,0.5,1)*OFFSET(IFRS17_CF!X97,0,-NewBusinessYear+1),0)</f>
        <v>0</v>
      </c>
      <c r="Y97" s="35">
        <f ca="1">IFERROR(Volume*IF(Y$5=0,0,1)*IF(NewBusinessYear=1,0.5,1)*OFFSET(IFRS17_CF!Y97,0,-NewBusinessYear+1),0)</f>
        <v>0</v>
      </c>
      <c r="Z97" s="35">
        <f ca="1">IFERROR(Volume*IF(Z$5=0,0,1)*IF(NewBusinessYear=1,0.5,1)*OFFSET(IFRS17_CF!Z97,0,-NewBusinessYear+1),0)</f>
        <v>0</v>
      </c>
      <c r="AA97" s="35">
        <f ca="1">IFERROR(Volume*IF(AA$5=0,0,1)*IF(NewBusinessYear=1,0.5,1)*OFFSET(IFRS17_CF!AA97,0,-NewBusinessYear+1),0)</f>
        <v>0</v>
      </c>
      <c r="AB97" s="35">
        <f ca="1">IFERROR(Volume*IF(AB$5=0,0,1)*IF(NewBusinessYear=1,0.5,1)*OFFSET(IFRS17_CF!AB97,0,-NewBusinessYear+1),0)</f>
        <v>0</v>
      </c>
      <c r="AC97" s="35">
        <f ca="1">IFERROR(Volume*IF(AC$5=0,0,1)*IF(NewBusinessYear=1,0.5,1)*OFFSET(IFRS17_CF!AC97,0,-NewBusinessYear+1),0)</f>
        <v>0</v>
      </c>
      <c r="AD97" s="35">
        <f ca="1">IFERROR(Volume*IF(AD$5=0,0,1)*IF(NewBusinessYear=1,0.5,1)*OFFSET(IFRS17_CF!AD97,0,-NewBusinessYear+1),0)</f>
        <v>0</v>
      </c>
      <c r="AE97" s="35">
        <f ca="1">IFERROR(Volume*IF(AE$5=0,0,1)*IF(NewBusinessYear=1,0.5,1)*OFFSET(IFRS17_CF!AE97,0,-NewBusinessYear+1),0)</f>
        <v>0</v>
      </c>
      <c r="AF97" s="35">
        <f ca="1">IFERROR(Volume*IF(AF$5=0,0,1)*IF(NewBusinessYear=1,0.5,1)*OFFSET(IFRS17_CF!AF97,0,-NewBusinessYear+1),0)</f>
        <v>0</v>
      </c>
      <c r="AG97" s="35">
        <f ca="1">IFERROR(Volume*IF(AG$5=0,0,1)*IF(NewBusinessYear=1,0.5,1)*OFFSET(IFRS17_CF!AG97,0,-NewBusinessYear+1),0)</f>
        <v>0</v>
      </c>
      <c r="AH97" s="35">
        <f ca="1">IFERROR(Volume*IF(AH$5=0,0,1)*IF(NewBusinessYear=1,0.5,1)*OFFSET(IFRS17_CF!AH97,0,-NewBusinessYear+1),0)</f>
        <v>0</v>
      </c>
      <c r="AI97" s="35">
        <f ca="1">IFERROR(Volume*IF(AI$5=0,0,1)*IF(NewBusinessYear=1,0.5,1)*OFFSET(IFRS17_CF!AI97,0,-NewBusinessYear+1),0)</f>
        <v>0</v>
      </c>
      <c r="AJ97" s="35">
        <f ca="1">IFERROR(Volume*IF(AJ$5=0,0,1)*IF(NewBusinessYear=1,0.5,1)*OFFSET(IFRS17_CF!AJ97,0,-NewBusinessYear+1),0)</f>
        <v>0</v>
      </c>
      <c r="AK97" s="35">
        <f ca="1">IFERROR(Volume*IF(AK$5=0,0,1)*IF(NewBusinessYear=1,0.5,1)*OFFSET(IFRS17_CF!AK97,0,-NewBusinessYear+1),0)</f>
        <v>0</v>
      </c>
      <c r="AL97" s="35">
        <f ca="1">IFERROR(Volume*IF(AL$5=0,0,1)*IF(NewBusinessYear=1,0.5,1)*OFFSET(IFRS17_CF!AL97,0,-NewBusinessYear+1),0)</f>
        <v>0</v>
      </c>
      <c r="AM97" s="35">
        <f ca="1">IFERROR(Volume*IF(AM$5=0,0,1)*IF(NewBusinessYear=1,0.5,1)*OFFSET(IFRS17_CF!AM97,0,-NewBusinessYear+1),0)</f>
        <v>0</v>
      </c>
      <c r="AN97" s="35">
        <f ca="1">IFERROR(Volume*IF(AN$5=0,0,1)*IF(NewBusinessYear=1,0.5,1)*OFFSET(IFRS17_CF!AN97,0,-NewBusinessYear+1),0)</f>
        <v>0</v>
      </c>
      <c r="AO97" s="35">
        <f ca="1">IFERROR(Volume*IF(AO$5=0,0,1)*IF(NewBusinessYear=1,0.5,1)*OFFSET(IFRS17_CF!AO97,0,-NewBusinessYear+1),0)</f>
        <v>0</v>
      </c>
      <c r="AP97" s="35">
        <f ca="1">IFERROR(Volume*IF(AP$5=0,0,1)*IF(NewBusinessYear=1,0.5,1)*OFFSET(IFRS17_CF!AP97,0,-NewBusinessYear+1),0)</f>
        <v>0</v>
      </c>
      <c r="AQ97" s="35">
        <f ca="1">IFERROR(Volume*IF(AQ$5=0,0,1)*IF(NewBusinessYear=1,0.5,1)*OFFSET(IFRS17_CF!AQ97,0,-NewBusinessYear+1),0)</f>
        <v>0</v>
      </c>
      <c r="AR97" s="35">
        <f ca="1">IFERROR(Volume*IF(AR$5=0,0,1)*IF(NewBusinessYear=1,0.5,1)*OFFSET(IFRS17_CF!AR97,0,-NewBusinessYear+1),0)</f>
        <v>0</v>
      </c>
      <c r="AS97" s="35">
        <f ca="1">IFERROR(Volume*IF(AS$5=0,0,1)*IF(NewBusinessYear=1,0.5,1)*OFFSET(IFRS17_CF!AS97,0,-NewBusinessYear+1),0)</f>
        <v>0</v>
      </c>
      <c r="AT97" s="35">
        <f ca="1">IFERROR(Volume*IF(AT$5=0,0,1)*IF(NewBusinessYear=1,0.5,1)*OFFSET(IFRS17_CF!AT97,0,-NewBusinessYear+1),0)</f>
        <v>0</v>
      </c>
      <c r="AU97" s="35">
        <f ca="1">IFERROR(Volume*IF(AU$5=0,0,1)*IF(NewBusinessYear=1,0.5,1)*OFFSET(IFRS17_CF!AU97,0,-NewBusinessYear+1),0)</f>
        <v>0</v>
      </c>
      <c r="AV97" s="35">
        <f ca="1">IFERROR(Volume*IF(AV$5=0,0,1)*IF(NewBusinessYear=1,0.5,1)*OFFSET(IFRS17_CF!AV97,0,-NewBusinessYear+1),0)</f>
        <v>0</v>
      </c>
      <c r="AW97" s="35">
        <f ca="1">IFERROR(Volume*IF(AW$5=0,0,1)*IF(NewBusinessYear=1,0.5,1)*OFFSET(IFRS17_CF!AW97,0,-NewBusinessYear+1),0)</f>
        <v>0</v>
      </c>
      <c r="AX97" s="35">
        <f ca="1">IFERROR(Volume*IF(AX$5=0,0,1)*IF(NewBusinessYear=1,0.5,1)*OFFSET(IFRS17_CF!AX97,0,-NewBusinessYear+1),0)</f>
        <v>0</v>
      </c>
      <c r="AY97" s="35">
        <f ca="1">IFERROR(Volume*IF(AY$5=0,0,1)*IF(NewBusinessYear=1,0.5,1)*OFFSET(IFRS17_CF!AY97,0,-NewBusinessYear+1),0)</f>
        <v>0</v>
      </c>
      <c r="AZ97" s="35">
        <f ca="1">IFERROR(Volume*IF(AZ$5=0,0,1)*IF(NewBusinessYear=1,0.5,1)*OFFSET(IFRS17_CF!AZ97,0,-NewBusinessYear+1),0)</f>
        <v>0</v>
      </c>
      <c r="BA97" s="35">
        <f ca="1">IFERROR(Volume*IF(BA$5=0,0,1)*IF(NewBusinessYear=1,0.5,1)*OFFSET(IFRS17_CF!BA97,0,-NewBusinessYear+1),0)</f>
        <v>0</v>
      </c>
      <c r="BB97" s="35">
        <f ca="1">IFERROR(Volume*IF(BB$5=0,0,1)*IF(NewBusinessYear=1,0.5,1)*OFFSET(IFRS17_CF!BB97,0,-NewBusinessYear+1),0)</f>
        <v>0</v>
      </c>
      <c r="BC97" s="35">
        <f ca="1">IFERROR(Volume*IF(BC$5=0,0,1)*IF(NewBusinessYear=1,0.5,1)*OFFSET(IFRS17_CF!BC97,0,-NewBusinessYear+1),0)</f>
        <v>0</v>
      </c>
      <c r="BD97" s="35">
        <f ca="1">IFERROR(Volume*IF(BD$5=0,0,1)*IF(NewBusinessYear=1,0.5,1)*OFFSET(IFRS17_CF!BD97,0,-NewBusinessYear+1),0)</f>
        <v>0</v>
      </c>
      <c r="BE97" s="35">
        <f ca="1">IFERROR(Volume*IF(BE$5=0,0,1)*IF(NewBusinessYear=1,0.5,1)*OFFSET(IFRS17_CF!BE97,0,-NewBusinessYear+1),0)</f>
        <v>0</v>
      </c>
      <c r="BF97" s="35">
        <f ca="1">IFERROR(Volume*IF(BF$5=0,0,1)*IF(NewBusinessYear=1,0.5,1)*OFFSET(IFRS17_CF!BF97,0,-NewBusinessYear+1),0)</f>
        <v>0</v>
      </c>
      <c r="BG97" s="35">
        <f ca="1">IFERROR(Volume*IF(BG$5=0,0,1)*IF(NewBusinessYear=1,0.5,1)*OFFSET(IFRS17_CF!BG97,0,-NewBusinessYear+1),0)</f>
        <v>0</v>
      </c>
      <c r="BH97" s="35">
        <f ca="1">IFERROR(Volume*IF(BH$5=0,0,1)*IF(NewBusinessYear=1,0.5,1)*OFFSET(IFRS17_CF!BH97,0,-NewBusinessYear+1),0)</f>
        <v>0</v>
      </c>
      <c r="BI97" s="35">
        <f ca="1">IFERROR(Volume*IF(BI$5=0,0,1)*IF(NewBusinessYear=1,0.5,1)*OFFSET(IFRS17_CF!BI97,0,-NewBusinessYear+1),0)</f>
        <v>0</v>
      </c>
      <c r="BJ97" s="35">
        <f ca="1">IFERROR(Volume*IF(BJ$5=0,0,1)*IF(NewBusinessYear=1,0.5,1)*OFFSET(IFRS17_CF!BJ97,0,-NewBusinessYear+1),0)</f>
        <v>0</v>
      </c>
      <c r="BK97" s="35">
        <f ca="1">IFERROR(Volume*IF(BK$5=0,0,1)*IF(NewBusinessYear=1,0.5,1)*OFFSET(IFRS17_CF!BK97,0,-NewBusinessYear+1),0)</f>
        <v>0</v>
      </c>
      <c r="BL97" s="35">
        <f ca="1">IFERROR(Volume*IF(BL$5=0,0,1)*IF(NewBusinessYear=1,0.5,1)*OFFSET(IFRS17_CF!BL97,0,-NewBusinessYear+1),0)</f>
        <v>0</v>
      </c>
      <c r="BM97" s="35">
        <f ca="1">IFERROR(Volume*IF(BM$5=0,0,1)*IF(NewBusinessYear=1,0.5,1)*OFFSET(IFRS17_CF!BM97,0,-NewBusinessYear+1),0)</f>
        <v>0</v>
      </c>
      <c r="BN97" s="35">
        <f ca="1">IFERROR(Volume*IF(BN$5=0,0,1)*IF(NewBusinessYear=1,0.5,1)*OFFSET(IFRS17_CF!BN97,0,-NewBusinessYear+1),0)</f>
        <v>0</v>
      </c>
      <c r="BO97" s="35">
        <f ca="1">IFERROR(Volume*IF(BO$5=0,0,1)*IF(NewBusinessYear=1,0.5,1)*OFFSET(IFRS17_CF!BO97,0,-NewBusinessYear+1),0)</f>
        <v>0</v>
      </c>
      <c r="BP97" s="35">
        <f ca="1">IFERROR(Volume*IF(BP$5=0,0,1)*IF(NewBusinessYear=1,0.5,1)*OFFSET(IFRS17_CF!BP97,0,-NewBusinessYear+1),0)</f>
        <v>0</v>
      </c>
      <c r="BQ97" s="35">
        <f ca="1">IFERROR(Volume*IF(BQ$5=0,0,1)*IF(NewBusinessYear=1,0.5,1)*OFFSET(IFRS17_CF!BQ97,0,-NewBusinessYear+1),0)</f>
        <v>0</v>
      </c>
      <c r="BR97" s="35">
        <f ca="1">IFERROR(Volume*IF(BR$5=0,0,1)*IF(NewBusinessYear=1,0.5,1)*OFFSET(IFRS17_CF!BR97,0,-NewBusinessYear+1),0)</f>
        <v>0</v>
      </c>
      <c r="BS97" s="35">
        <f ca="1">IFERROR(Volume*IF(BS$5=0,0,1)*IF(NewBusinessYear=1,0.5,1)*OFFSET(IFRS17_CF!BS97,0,-NewBusinessYear+1),0)</f>
        <v>0</v>
      </c>
      <c r="BT97" s="35">
        <f ca="1">IFERROR(Volume*IF(BT$5=0,0,1)*IF(NewBusinessYear=1,0.5,1)*OFFSET(IFRS17_CF!BT97,0,-NewBusinessYear+1),0)</f>
        <v>0</v>
      </c>
      <c r="BU97" s="35">
        <f ca="1">IFERROR(Volume*IF(BU$5=0,0,1)*IF(NewBusinessYear=1,0.5,1)*OFFSET(IFRS17_CF!BU97,0,-NewBusinessYear+1),0)</f>
        <v>0</v>
      </c>
      <c r="BV97" s="35">
        <f ca="1">IFERROR(Volume*IF(BV$5=0,0,1)*IF(NewBusinessYear=1,0.5,1)*OFFSET(IFRS17_CF!BV97,0,-NewBusinessYear+1),0)</f>
        <v>0</v>
      </c>
      <c r="BW97" s="35">
        <f ca="1">IFERROR(Volume*IF(BW$5=0,0,1)*IF(NewBusinessYear=1,0.5,1)*OFFSET(IFRS17_CF!BW97,0,-NewBusinessYear+1),0)</f>
        <v>0</v>
      </c>
      <c r="BX97" s="35">
        <f ca="1">IFERROR(Volume*IF(BX$5=0,0,1)*IF(NewBusinessYear=1,0.5,1)*OFFSET(IFRS17_CF!BX97,0,-NewBusinessYear+1),0)</f>
        <v>0</v>
      </c>
      <c r="BY97" s="35">
        <f ca="1">IFERROR(Volume*IF(BY$5=0,0,1)*IF(NewBusinessYear=1,0.5,1)*OFFSET(IFRS17_CF!BY97,0,-NewBusinessYear+1),0)</f>
        <v>0</v>
      </c>
      <c r="BZ97" s="35">
        <f ca="1">IFERROR(Volume*IF(BZ$5=0,0,1)*IF(NewBusinessYear=1,0.5,1)*OFFSET(IFRS17_CF!BZ97,0,-NewBusinessYear+1),0)</f>
        <v>0</v>
      </c>
      <c r="CA97" s="35">
        <f ca="1">IFERROR(Volume*IF(CA$5=0,0,1)*IF(NewBusinessYear=1,0.5,1)*OFFSET(IFRS17_CF!CA97,0,-NewBusinessYear+1),0)</f>
        <v>0</v>
      </c>
      <c r="CB97" s="35">
        <f ca="1">IFERROR(Volume*IF(CB$5=0,0,1)*IF(NewBusinessYear=1,0.5,1)*OFFSET(IFRS17_CF!CB97,0,-NewBusinessYear+1),0)</f>
        <v>0</v>
      </c>
      <c r="CC97" s="35">
        <f ca="1">IFERROR(Volume*IF(CC$5=0,0,1)*IF(NewBusinessYear=1,0.5,1)*OFFSET(IFRS17_CF!CC97,0,-NewBusinessYear+1),0)</f>
        <v>0</v>
      </c>
      <c r="CD97" s="35">
        <f ca="1">IFERROR(Volume*IF(CD$5=0,0,1)*IF(NewBusinessYear=1,0.5,1)*OFFSET(IFRS17_CF!CD97,0,-NewBusinessYear+1),0)</f>
        <v>0</v>
      </c>
      <c r="CE97" s="35">
        <f ca="1">IFERROR(Volume*IF(CE$5=0,0,1)*IF(NewBusinessYear=1,0.5,1)*OFFSET(IFRS17_CF!CE97,0,-NewBusinessYear+1),0)</f>
        <v>0</v>
      </c>
      <c r="CF97" s="35">
        <f ca="1">IFERROR(Volume*IF(CF$5=0,0,1)*IF(NewBusinessYear=1,0.5,1)*OFFSET(IFRS17_CF!CF97,0,-NewBusinessYear+1),0)</f>
        <v>0</v>
      </c>
      <c r="CG97" s="35">
        <f ca="1">IFERROR(Volume*IF(CG$5=0,0,1)*IF(NewBusinessYear=1,0.5,1)*OFFSET(IFRS17_CF!CG97,0,-NewBusinessYear+1),0)</f>
        <v>0</v>
      </c>
      <c r="CH97" s="35">
        <f ca="1">IFERROR(Volume*IF(CH$5=0,0,1)*IF(NewBusinessYear=1,0.5,1)*OFFSET(IFRS17_CF!CH97,0,-NewBusinessYear+1),0)</f>
        <v>0</v>
      </c>
      <c r="CI97" s="35">
        <f ca="1">IFERROR(Volume*IF(CI$5=0,0,1)*IF(NewBusinessYear=1,0.5,1)*OFFSET(IFRS17_CF!CI97,0,-NewBusinessYear+1),0)</f>
        <v>0</v>
      </c>
      <c r="CJ97" s="35">
        <f ca="1">IFERROR(Volume*IF(CJ$5=0,0,1)*IF(NewBusinessYear=1,0.5,1)*OFFSET(IFRS17_CF!CJ97,0,-NewBusinessYear+1),0)</f>
        <v>0</v>
      </c>
      <c r="CK97" s="35">
        <f ca="1">IFERROR(Volume*IF(CK$5=0,0,1)*IF(NewBusinessYear=1,0.5,1)*OFFSET(IFRS17_CF!CK97,0,-NewBusinessYear+1),0)</f>
        <v>0</v>
      </c>
      <c r="CL97" s="35">
        <f ca="1">IFERROR(Volume*IF(CL$5=0,0,1)*IF(NewBusinessYear=1,0.5,1)*OFFSET(IFRS17_CF!CL97,0,-NewBusinessYear+1),0)</f>
        <v>0</v>
      </c>
      <c r="CM97" s="35">
        <f ca="1">IFERROR(Volume*IF(CM$5=0,0,1)*IF(NewBusinessYear=1,0.5,1)*OFFSET(IFRS17_CF!CM97,0,-NewBusinessYear+1),0)</f>
        <v>0</v>
      </c>
      <c r="CN97" s="35">
        <f ca="1">IFERROR(Volume*IF(CN$5=0,0,1)*IF(NewBusinessYear=1,0.5,1)*OFFSET(IFRS17_CF!CN97,0,-NewBusinessYear+1),0)</f>
        <v>0</v>
      </c>
      <c r="CO97" s="35">
        <f ca="1">IFERROR(Volume*IF(CO$5=0,0,1)*IF(NewBusinessYear=1,0.5,1)*OFFSET(IFRS17_CF!CO97,0,-NewBusinessYear+1),0)</f>
        <v>0</v>
      </c>
      <c r="CP97" s="35">
        <f ca="1">IFERROR(Volume*IF(CP$5=0,0,1)*IF(NewBusinessYear=1,0.5,1)*OFFSET(IFRS17_CF!CP97,0,-NewBusinessYear+1),0)</f>
        <v>0</v>
      </c>
      <c r="CQ97" s="35">
        <f ca="1">IFERROR(Volume*IF(CQ$5=0,0,1)*IF(NewBusinessYear=1,0.5,1)*OFFSET(IFRS17_CF!CQ97,0,-NewBusinessYear+1),0)</f>
        <v>0</v>
      </c>
      <c r="CR97" s="35">
        <f ca="1">IFERROR(Volume*IF(CR$5=0,0,1)*IF(NewBusinessYear=1,0.5,1)*OFFSET(IFRS17_CF!CR97,0,-NewBusinessYear+1),0)</f>
        <v>0</v>
      </c>
      <c r="CS97" s="35">
        <f ca="1">IFERROR(Volume*IF(CS$5=0,0,1)*IF(NewBusinessYear=1,0.5,1)*OFFSET(IFRS17_CF!CS97,0,-NewBusinessYear+1),0)</f>
        <v>0</v>
      </c>
      <c r="CT97" s="35">
        <f ca="1">IFERROR(Volume*IF(CT$5=0,0,1)*IF(NewBusinessYear=1,0.5,1)*OFFSET(IFRS17_CF!CT97,0,-NewBusinessYear+1),0)</f>
        <v>0</v>
      </c>
      <c r="CU97" s="35">
        <f ca="1">IFERROR(Volume*IF(CU$5=0,0,1)*IF(NewBusinessYear=1,0.5,1)*OFFSET(IFRS17_CF!CU97,0,-NewBusinessYear+1),0)</f>
        <v>0</v>
      </c>
      <c r="CV97" s="35">
        <f ca="1">IFERROR(Volume*IF(CV$5=0,0,1)*IF(NewBusinessYear=1,0.5,1)*OFFSET(IFRS17_CF!CV97,0,-NewBusinessYear+1),0)</f>
        <v>0</v>
      </c>
      <c r="CW97" s="35">
        <f ca="1">IFERROR(Volume*IF(CW$5=0,0,1)*IF(NewBusinessYear=1,0.5,1)*OFFSET(IFRS17_CF!CW97,0,-NewBusinessYear+1),0)</f>
        <v>0</v>
      </c>
      <c r="CX97" s="35">
        <f ca="1">IFERROR(Volume*IF(CX$5=0,0,1)*IF(NewBusinessYear=1,0.5,1)*OFFSET(IFRS17_CF!CX97,0,-NewBusinessYear+1),0)</f>
        <v>0</v>
      </c>
      <c r="CY97" s="35">
        <f ca="1">IFERROR(Volume*IF(CY$5=0,0,1)*IF(NewBusinessYear=1,0.5,1)*OFFSET(IFRS17_CF!CY97,0,-NewBusinessYear+1),0)</f>
        <v>0</v>
      </c>
      <c r="CZ97" s="35">
        <f ca="1">IFERROR(Volume*IF(CZ$5=0,0,1)*IF(NewBusinessYear=1,0.5,1)*OFFSET(IFRS17_CF!CZ97,0,-NewBusinessYear+1),0)</f>
        <v>0</v>
      </c>
      <c r="DA97" s="35">
        <f ca="1">IFERROR(Volume*IF(DA$5=0,0,1)*IF(NewBusinessYear=1,0.5,1)*OFFSET(IFRS17_CF!DA97,0,-NewBusinessYear+1),0)</f>
        <v>0</v>
      </c>
      <c r="DB97" s="35">
        <f ca="1">IFERROR(Volume*IF(DB$5=0,0,1)*IF(NewBusinessYear=1,0.5,1)*OFFSET(IFRS17_CF!DB97,0,-NewBusinessYear+1),0)</f>
        <v>0</v>
      </c>
      <c r="DC97" s="35">
        <f ca="1">IFERROR(Volume*IF(DC$5=0,0,1)*IF(NewBusinessYear=1,0.5,1)*OFFSET(IFRS17_CF!DC97,0,-NewBusinessYear+1),0)</f>
        <v>0</v>
      </c>
      <c r="DD97" s="35">
        <f ca="1">IFERROR(Volume*IF(DD$5=0,0,1)*IF(NewBusinessYear=1,0.5,1)*OFFSET(IFRS17_CF!DD97,0,-NewBusinessYear+1),0)</f>
        <v>0</v>
      </c>
      <c r="DE97" s="35">
        <f ca="1">IFERROR(Volume*IF(DE$5=0,0,1)*IF(NewBusinessYear=1,0.5,1)*OFFSET(IFRS17_CF!DE97,0,-NewBusinessYear+1),0)</f>
        <v>0</v>
      </c>
      <c r="DF97" s="35">
        <f ca="1">IFERROR(Volume*IF(DF$5=0,0,1)*IF(NewBusinessYear=1,0.5,1)*OFFSET(IFRS17_CF!DF97,0,-NewBusinessYear+1),0)</f>
        <v>0</v>
      </c>
      <c r="DG97" s="35">
        <f ca="1">IFERROR(Volume*IF(DG$5=0,0,1)*IF(NewBusinessYear=1,0.5,1)*OFFSET(IFRS17_CF!DG97,0,-NewBusinessYear+1),0)</f>
        <v>0</v>
      </c>
      <c r="DH97" s="35">
        <f ca="1">IFERROR(Volume*IF(DH$5=0,0,1)*IF(NewBusinessYear=1,0.5,1)*OFFSET(IFRS17_CF!DH97,0,-NewBusinessYear+1),0)</f>
        <v>0</v>
      </c>
      <c r="DI97" s="35">
        <f ca="1">IFERROR(Volume*IF(DI$5=0,0,1)*IF(NewBusinessYear=1,0.5,1)*OFFSET(IFRS17_CF!DI97,0,-NewBusinessYear+1),0)</f>
        <v>0</v>
      </c>
      <c r="DJ97" s="35">
        <f ca="1">IFERROR(Volume*IF(DJ$5=0,0,1)*IF(NewBusinessYear=1,0.5,1)*OFFSET(IFRS17_CF!DJ97,0,-NewBusinessYear+1),0)</f>
        <v>0</v>
      </c>
      <c r="DK97" s="35">
        <f ca="1">IFERROR(Volume*IF(DK$5=0,0,1)*IF(NewBusinessYear=1,0.5,1)*OFFSET(IFRS17_CF!DK97,0,-NewBusinessYear+1),0)</f>
        <v>0</v>
      </c>
      <c r="DL97" s="35">
        <f ca="1">IFERROR(Volume*IF(DL$5=0,0,1)*IF(NewBusinessYear=1,0.5,1)*OFFSET(IFRS17_CF!DL97,0,-NewBusinessYear+1),0)</f>
        <v>0</v>
      </c>
      <c r="DM97" s="35">
        <f ca="1">IFERROR(Volume*IF(DM$5=0,0,1)*IF(NewBusinessYear=1,0.5,1)*OFFSET(IFRS17_CF!DM97,0,-NewBusinessYear+1),0)</f>
        <v>0</v>
      </c>
      <c r="DN97" s="35">
        <f ca="1">IFERROR(Volume*IF(DN$5=0,0,1)*IF(NewBusinessYear=1,0.5,1)*OFFSET(IFRS17_CF!DN97,0,-NewBusinessYear+1),0)</f>
        <v>0</v>
      </c>
      <c r="DO97" s="35">
        <f ca="1">IFERROR(Volume*IF(DO$5=0,0,1)*IF(NewBusinessYear=1,0.5,1)*OFFSET(IFRS17_CF!DO97,0,-NewBusinessYear+1),0)</f>
        <v>0</v>
      </c>
      <c r="DP97" s="35">
        <f ca="1">IFERROR(Volume*IF(DP$5=0,0,1)*IF(NewBusinessYear=1,0.5,1)*OFFSET(IFRS17_CF!DP97,0,-NewBusinessYear+1),0)</f>
        <v>0</v>
      </c>
      <c r="DQ97" s="35">
        <f ca="1">IFERROR(Volume*IF(DQ$5=0,0,1)*IF(NewBusinessYear=1,0.5,1)*OFFSET(IFRS17_CF!DQ97,0,-NewBusinessYear+1),0)</f>
        <v>0</v>
      </c>
      <c r="DR97" s="35">
        <f ca="1">IFERROR(Volume*IF(DR$5=0,0,1)*IF(NewBusinessYear=1,0.5,1)*OFFSET(IFRS17_CF!DR97,0,-NewBusinessYear+1),0)</f>
        <v>0</v>
      </c>
      <c r="DS97" s="35">
        <f ca="1">IFERROR(Volume*IF(DS$5=0,0,1)*IF(NewBusinessYear=1,0.5,1)*OFFSET(IFRS17_CF!DS97,0,-NewBusinessYear+1),0)</f>
        <v>0</v>
      </c>
      <c r="DT97" s="35">
        <f ca="1">IFERROR(Volume*IF(DT$5=0,0,1)*IF(NewBusinessYear=1,0.5,1)*OFFSET(IFRS17_CF!DT97,0,-NewBusinessYear+1),0)</f>
        <v>0</v>
      </c>
      <c r="DU97" s="35">
        <f ca="1">IFERROR(Volume*IF(DU$5=0,0,1)*IF(NewBusinessYear=1,0.5,1)*OFFSET(IFRS17_CF!DU97,0,-NewBusinessYear+1),0)</f>
        <v>0</v>
      </c>
      <c r="DV97" s="35">
        <f ca="1">IFERROR(Volume*IF(DV$5=0,0,1)*IF(NewBusinessYear=1,0.5,1)*OFFSET(IFRS17_CF!DV97,0,-NewBusinessYear+1),0)</f>
        <v>0</v>
      </c>
      <c r="DW97" s="35">
        <f ca="1">IFERROR(Volume*IF(DW$5=0,0,1)*IF(NewBusinessYear=1,0.5,1)*OFFSET(IFRS17_CF!DW97,0,-NewBusinessYear+1),0)</f>
        <v>0</v>
      </c>
      <c r="DX97" s="35">
        <f ca="1">IFERROR(Volume*IF(DX$5=0,0,1)*IF(NewBusinessYear=1,0.5,1)*OFFSET(IFRS17_CF!DX97,0,-NewBusinessYear+1),0)</f>
        <v>0</v>
      </c>
      <c r="DY97" s="35">
        <f ca="1">IFERROR(Volume*IF(DY$5=0,0,1)*IF(NewBusinessYear=1,0.5,1)*OFFSET(IFRS17_CF!DY97,0,-NewBusinessYear+1),0)</f>
        <v>0</v>
      </c>
      <c r="DZ97" s="35">
        <f ca="1">IFERROR(Volume*IF(DZ$5=0,0,1)*IF(NewBusinessYear=1,0.5,1)*OFFSET(IFRS17_CF!DZ97,0,-NewBusinessYear+1),0)</f>
        <v>0</v>
      </c>
      <c r="EA97" s="35">
        <f ca="1">IFERROR(Volume*IF(EA$5=0,0,1)*IF(NewBusinessYear=1,0.5,1)*OFFSET(IFRS17_CF!EA97,0,-NewBusinessYear+1),0)</f>
        <v>0</v>
      </c>
      <c r="EB97" s="35">
        <f ca="1">IFERROR(Volume*IF(EB$5=0,0,1)*IF(NewBusinessYear=1,0.5,1)*OFFSET(IFRS17_CF!EB97,0,-NewBusinessYear+1),0)</f>
        <v>0</v>
      </c>
      <c r="EC97" s="35">
        <f ca="1">IFERROR(Volume*IF(EC$5=0,0,1)*IF(NewBusinessYear=1,0.5,1)*OFFSET(IFRS17_CF!EC97,0,-NewBusinessYear+1),0)</f>
        <v>0</v>
      </c>
      <c r="ED97" s="35">
        <f ca="1">IFERROR(Volume*IF(ED$5=0,0,1)*IF(NewBusinessYear=1,0.5,1)*OFFSET(IFRS17_CF!ED97,0,-NewBusinessYear+1),0)</f>
        <v>0</v>
      </c>
      <c r="EE97" s="35">
        <f ca="1">IFERROR(Volume*IF(EE$5=0,0,1)*IF(NewBusinessYear=1,0.5,1)*OFFSET(IFRS17_CF!EE97,0,-NewBusinessYear+1),0)</f>
        <v>0</v>
      </c>
      <c r="EF97" s="35">
        <f ca="1">IFERROR(Volume*IF(EF$5=0,0,1)*IF(NewBusinessYear=1,0.5,1)*OFFSET(IFRS17_CF!EF97,0,-NewBusinessYear+1),0)</f>
        <v>0</v>
      </c>
      <c r="EG97" s="35">
        <f ca="1">IFERROR(Volume*IF(EG$5=0,0,1)*IF(NewBusinessYear=1,0.5,1)*OFFSET(IFRS17_CF!EG97,0,-NewBusinessYear+1),0)</f>
        <v>0</v>
      </c>
      <c r="EH97" s="35">
        <f ca="1">IFERROR(Volume*IF(EH$5=0,0,1)*IF(NewBusinessYear=1,0.5,1)*OFFSET(IFRS17_CF!EH97,0,-NewBusinessYear+1),0)</f>
        <v>0</v>
      </c>
      <c r="EI97" s="35">
        <f ca="1">IFERROR(Volume*IF(EI$5=0,0,1)*IF(NewBusinessYear=1,0.5,1)*OFFSET(IFRS17_CF!EI97,0,-NewBusinessYear+1),0)</f>
        <v>0</v>
      </c>
      <c r="EJ97" s="35">
        <f ca="1">IFERROR(Volume*IF(EJ$5=0,0,1)*IF(NewBusinessYear=1,0.5,1)*OFFSET(IFRS17_CF!EJ97,0,-NewBusinessYear+1),0)</f>
        <v>0</v>
      </c>
      <c r="EK97" s="35">
        <f ca="1">IFERROR(Volume*IF(EK$5=0,0,1)*IF(NewBusinessYear=1,0.5,1)*OFFSET(IFRS17_CF!EK97,0,-NewBusinessYear+1),0)</f>
        <v>0</v>
      </c>
      <c r="EL97" s="35">
        <f ca="1">IFERROR(Volume*IF(EL$5=0,0,1)*IF(NewBusinessYear=1,0.5,1)*OFFSET(IFRS17_CF!EL97,0,-NewBusinessYear+1),0)</f>
        <v>0</v>
      </c>
      <c r="EM97" s="35">
        <f ca="1">IFERROR(Volume*IF(EM$5=0,0,1)*IF(NewBusinessYear=1,0.5,1)*OFFSET(IFRS17_CF!EM97,0,-NewBusinessYear+1),0)</f>
        <v>0</v>
      </c>
      <c r="EN97" s="35">
        <f ca="1">IFERROR(Volume*IF(EN$5=0,0,1)*IF(NewBusinessYear=1,0.5,1)*OFFSET(IFRS17_CF!EN97,0,-NewBusinessYear+1),0)</f>
        <v>0</v>
      </c>
      <c r="EO97" s="35">
        <f ca="1">IFERROR(Volume*IF(EO$5=0,0,1)*IF(NewBusinessYear=1,0.5,1)*OFFSET(IFRS17_CF!EO97,0,-NewBusinessYear+1),0)</f>
        <v>0</v>
      </c>
      <c r="EP97" s="35">
        <f ca="1">IFERROR(Volume*IF(EP$5=0,0,1)*IF(NewBusinessYear=1,0.5,1)*OFFSET(IFRS17_CF!EP97,0,-NewBusinessYear+1),0)</f>
        <v>0</v>
      </c>
      <c r="EQ97" s="35">
        <f ca="1">IFERROR(Volume*IF(EQ$5=0,0,1)*IF(NewBusinessYear=1,0.5,1)*OFFSET(IFRS17_CF!EQ97,0,-NewBusinessYear+1),0)</f>
        <v>0</v>
      </c>
      <c r="ER97" s="35">
        <f ca="1">IFERROR(Volume*IF(ER$5=0,0,1)*IF(NewBusinessYear=1,0.5,1)*OFFSET(IFRS17_CF!ER97,0,-NewBusinessYear+1),0)</f>
        <v>0</v>
      </c>
      <c r="ES97" s="35">
        <f ca="1">IFERROR(Volume*IF(ES$5=0,0,1)*IF(NewBusinessYear=1,0.5,1)*OFFSET(IFRS17_CF!ES97,0,-NewBusinessYear+1),0)</f>
        <v>0</v>
      </c>
      <c r="ET97" s="35">
        <f ca="1">IFERROR(Volume*IF(ET$5=0,0,1)*IF(NewBusinessYear=1,0.5,1)*OFFSET(IFRS17_CF!ET97,0,-NewBusinessYear+1),0)</f>
        <v>0</v>
      </c>
      <c r="EU97" s="35">
        <f ca="1">IFERROR(Volume*IF(EU$5=0,0,1)*IF(NewBusinessYear=1,0.5,1)*OFFSET(IFRS17_CF!EU97,0,-NewBusinessYear+1),0)</f>
        <v>0</v>
      </c>
      <c r="EV97" s="35">
        <f ca="1">IFERROR(Volume*IF(EV$5=0,0,1)*IF(NewBusinessYear=1,0.5,1)*OFFSET(IFRS17_CF!EV97,0,-NewBusinessYear+1),0)</f>
        <v>0</v>
      </c>
      <c r="EW97" s="35">
        <f ca="1">IFERROR(Volume*IF(EW$5=0,0,1)*IF(NewBusinessYear=1,0.5,1)*OFFSET(IFRS17_CF!EW97,0,-NewBusinessYear+1),0)</f>
        <v>0</v>
      </c>
      <c r="EX97" s="35">
        <f ca="1">IFERROR(Volume*IF(EX$5=0,0,1)*IF(NewBusinessYear=1,0.5,1)*OFFSET(IFRS17_CF!EX97,0,-NewBusinessYear+1),0)</f>
        <v>0</v>
      </c>
      <c r="EY97" s="35">
        <f ca="1">IFERROR(Volume*IF(EY$5=0,0,1)*IF(NewBusinessYear=1,0.5,1)*OFFSET(IFRS17_CF!EY97,0,-NewBusinessYear+1),0)</f>
        <v>0</v>
      </c>
      <c r="EZ97" s="35">
        <f ca="1">IFERROR(Volume*IF(EZ$5=0,0,1)*IF(NewBusinessYear=1,0.5,1)*OFFSET(IFRS17_CF!EZ97,0,-NewBusinessYear+1),0)</f>
        <v>0</v>
      </c>
      <c r="FA97" s="35">
        <f ca="1">IFERROR(Volume*IF(FA$5=0,0,1)*IF(NewBusinessYear=1,0.5,1)*OFFSET(IFRS17_CF!FA97,0,-NewBusinessYear+1),0)</f>
        <v>0</v>
      </c>
      <c r="FB97" s="35">
        <f ca="1">IFERROR(Volume*IF(FB$5=0,0,1)*IF(NewBusinessYear=1,0.5,1)*OFFSET(IFRS17_CF!FB97,0,-NewBusinessYear+1),0)</f>
        <v>0</v>
      </c>
      <c r="FC97" s="35">
        <f ca="1">IFERROR(Volume*IF(FC$5=0,0,1)*IF(NewBusinessYear=1,0.5,1)*OFFSET(IFRS17_CF!FC97,0,-NewBusinessYear+1),0)</f>
        <v>0</v>
      </c>
      <c r="FD97" s="35">
        <f ca="1">IFERROR(Volume*IF(FD$5=0,0,1)*IF(NewBusinessYear=1,0.5,1)*OFFSET(IFRS17_CF!FD97,0,-NewBusinessYear+1),0)</f>
        <v>0</v>
      </c>
      <c r="FE97" s="35">
        <f ca="1">IFERROR(Volume*IF(FE$5=0,0,1)*IF(NewBusinessYear=1,0.5,1)*OFFSET(IFRS17_CF!FE97,0,-NewBusinessYear+1),0)</f>
        <v>0</v>
      </c>
      <c r="FF97" s="35">
        <f ca="1">IFERROR(Volume*IF(FF$5=0,0,1)*IF(NewBusinessYear=1,0.5,1)*OFFSET(IFRS17_CF!FF97,0,-NewBusinessYear+1),0)</f>
        <v>0</v>
      </c>
      <c r="FG97" s="35">
        <f ca="1">IFERROR(Volume*IF(FG$5=0,0,1)*IF(NewBusinessYear=1,0.5,1)*OFFSET(IFRS17_CF!FG97,0,-NewBusinessYear+1),0)</f>
        <v>0</v>
      </c>
      <c r="FH97" s="35">
        <f ca="1">IFERROR(Volume*IF(FH$5=0,0,1)*IF(NewBusinessYear=1,0.5,1)*OFFSET(IFRS17_CF!FH97,0,-NewBusinessYear+1),0)</f>
        <v>0</v>
      </c>
      <c r="FI97" s="35">
        <f ca="1">IFERROR(Volume*IF(FI$5=0,0,1)*IF(NewBusinessYear=1,0.5,1)*OFFSET(IFRS17_CF!FI97,0,-NewBusinessYear+1),0)</f>
        <v>0</v>
      </c>
      <c r="FJ97" s="35">
        <f ca="1">IFERROR(Volume*IF(FJ$5=0,0,1)*IF(NewBusinessYear=1,0.5,1)*OFFSET(IFRS17_CF!FJ97,0,-NewBusinessYear+1),0)</f>
        <v>0</v>
      </c>
      <c r="FK97" s="35">
        <f ca="1">IFERROR(Volume*IF(FK$5=0,0,1)*IF(NewBusinessYear=1,0.5,1)*OFFSET(IFRS17_CF!FK97,0,-NewBusinessYear+1),0)</f>
        <v>0</v>
      </c>
      <c r="FL97" s="35">
        <f ca="1">IFERROR(Volume*IF(FL$5=0,0,1)*IF(NewBusinessYear=1,0.5,1)*OFFSET(IFRS17_CF!FL97,0,-NewBusinessYear+1),0)</f>
        <v>0</v>
      </c>
      <c r="FM97" s="35">
        <f ca="1">IFERROR(Volume*IF(FM$5=0,0,1)*IF(NewBusinessYear=1,0.5,1)*OFFSET(IFRS17_CF!FM97,0,-NewBusinessYear+1),0)</f>
        <v>0</v>
      </c>
      <c r="FN97" s="35">
        <f ca="1">IFERROR(Volume*IF(FN$5=0,0,1)*IF(NewBusinessYear=1,0.5,1)*OFFSET(IFRS17_CF!FN97,0,-NewBusinessYear+1),0)</f>
        <v>0</v>
      </c>
      <c r="FO97" s="35">
        <f ca="1">IFERROR(Volume*IF(FO$5=0,0,1)*IF(NewBusinessYear=1,0.5,1)*OFFSET(IFRS17_CF!FO97,0,-NewBusinessYear+1),0)</f>
        <v>0</v>
      </c>
      <c r="FP97" s="35">
        <f ca="1">IFERROR(Volume*IF(FP$5=0,0,1)*IF(NewBusinessYear=1,0.5,1)*OFFSET(IFRS17_CF!FP97,0,-NewBusinessYear+1),0)</f>
        <v>0</v>
      </c>
      <c r="FQ97" s="35">
        <f ca="1">IFERROR(Volume*IF(FQ$5=0,0,1)*IF(NewBusinessYear=1,0.5,1)*OFFSET(IFRS17_CF!FQ97,0,-NewBusinessYear+1),0)</f>
        <v>0</v>
      </c>
      <c r="FR97" s="35">
        <f ca="1">IFERROR(Volume*IF(FR$5=0,0,1)*IF(NewBusinessYear=1,0.5,1)*OFFSET(IFRS17_CF!FR97,0,-NewBusinessYear+1),0)</f>
        <v>0</v>
      </c>
      <c r="FS97" s="35">
        <f ca="1">IFERROR(Volume*IF(FS$5=0,0,1)*IF(NewBusinessYear=1,0.5,1)*OFFSET(IFRS17_CF!FS97,0,-NewBusinessYear+1),0)</f>
        <v>0</v>
      </c>
      <c r="FT97" s="35">
        <f ca="1">IFERROR(Volume*IF(FT$5=0,0,1)*IF(NewBusinessYear=1,0.5,1)*OFFSET(IFRS17_CF!FT97,0,-NewBusinessYear+1),0)</f>
        <v>0</v>
      </c>
      <c r="FU97" s="35">
        <f ca="1">IFERROR(Volume*IF(FU$5=0,0,1)*IF(NewBusinessYear=1,0.5,1)*OFFSET(IFRS17_CF!FU97,0,-NewBusinessYear+1),0)</f>
        <v>0</v>
      </c>
      <c r="FV97" s="35">
        <f ca="1">IFERROR(Volume*IF(FV$5=0,0,1)*IF(NewBusinessYear=1,0.5,1)*OFFSET(IFRS17_CF!FV97,0,-NewBusinessYear+1),0)</f>
        <v>0</v>
      </c>
      <c r="FW97" s="35">
        <f ca="1">IFERROR(Volume*IF(FW$5=0,0,1)*IF(NewBusinessYear=1,0.5,1)*OFFSET(IFRS17_CF!FW97,0,-NewBusinessYear+1),0)</f>
        <v>0</v>
      </c>
      <c r="FX97" s="35">
        <f ca="1">IFERROR(Volume*IF(FX$5=0,0,1)*IF(NewBusinessYear=1,0.5,1)*OFFSET(IFRS17_CF!FX97,0,-NewBusinessYear+1),0)</f>
        <v>0</v>
      </c>
      <c r="FY97" s="35">
        <f ca="1">IFERROR(Volume*IF(FY$5=0,0,1)*IF(NewBusinessYear=1,0.5,1)*OFFSET(IFRS17_CF!FY97,0,-NewBusinessYear+1),0)</f>
        <v>0</v>
      </c>
      <c r="FZ97" s="35">
        <f ca="1">IFERROR(Volume*IF(FZ$5=0,0,1)*IF(NewBusinessYear=1,0.5,1)*OFFSET(IFRS17_CF!FZ97,0,-NewBusinessYear+1),0)</f>
        <v>0</v>
      </c>
      <c r="GA97" s="35">
        <f ca="1">IFERROR(Volume*IF(GA$5=0,0,1)*IF(NewBusinessYear=1,0.5,1)*OFFSET(IFRS17_CF!GA97,0,-NewBusinessYear+1),0)</f>
        <v>0</v>
      </c>
      <c r="GB97" s="35">
        <f ca="1">IFERROR(Volume*IF(GB$5=0,0,1)*IF(NewBusinessYear=1,0.5,1)*OFFSET(IFRS17_CF!GB97,0,-NewBusinessYear+1),0)</f>
        <v>0</v>
      </c>
      <c r="GC97" s="35">
        <f ca="1">IFERROR(Volume*IF(GC$5=0,0,1)*IF(NewBusinessYear=1,0.5,1)*OFFSET(IFRS17_CF!GC97,0,-NewBusinessYear+1),0)</f>
        <v>0</v>
      </c>
      <c r="GD97" s="35">
        <f ca="1">IFERROR(Volume*IF(GD$5=0,0,1)*IF(NewBusinessYear=1,0.5,1)*OFFSET(IFRS17_CF!GD97,0,-NewBusinessYear+1),0)</f>
        <v>0</v>
      </c>
      <c r="GE97" s="35">
        <f ca="1">IFERROR(Volume*IF(GE$5=0,0,1)*IF(NewBusinessYear=1,0.5,1)*OFFSET(IFRS17_CF!GE97,0,-NewBusinessYear+1),0)</f>
        <v>0</v>
      </c>
      <c r="GF97" s="35">
        <f ca="1">IFERROR(Volume*IF(GF$5=0,0,1)*IF(NewBusinessYear=1,0.5,1)*OFFSET(IFRS17_CF!GF97,0,-NewBusinessYear+1),0)</f>
        <v>0</v>
      </c>
      <c r="GG97" s="35">
        <f ca="1">IFERROR(Volume*IF(GG$5=0,0,1)*IF(NewBusinessYear=1,0.5,1)*OFFSET(IFRS17_CF!GG97,0,-NewBusinessYear+1),0)</f>
        <v>0</v>
      </c>
      <c r="GH97" s="35">
        <f ca="1">IFERROR(Volume*IF(GH$5=0,0,1)*IF(NewBusinessYear=1,0.5,1)*OFFSET(IFRS17_CF!GH97,0,-NewBusinessYear+1),0)</f>
        <v>0</v>
      </c>
      <c r="GI97" s="35">
        <f ca="1">IFERROR(Volume*IF(GI$5=0,0,1)*IF(NewBusinessYear=1,0.5,1)*OFFSET(IFRS17_CF!GI97,0,-NewBusinessYear+1),0)</f>
        <v>0</v>
      </c>
      <c r="GJ97" s="35">
        <f ca="1">IFERROR(Volume*IF(GJ$5=0,0,1)*IF(NewBusinessYear=1,0.5,1)*OFFSET(IFRS17_CF!GJ97,0,-NewBusinessYear+1),0)</f>
        <v>0</v>
      </c>
    </row>
    <row r="98" spans="3:192" x14ac:dyDescent="0.3">
      <c r="C98" s="31" t="s">
        <v>490</v>
      </c>
      <c r="F98" s="35">
        <f ca="1">IFERROR(Volume*IF(F$5=0,0,1)*IF(NewBusinessYear=1,0.5,1)*OFFSET(IFRS17_CF!F98,0,-NewBusinessYear+1),0)</f>
        <v>0</v>
      </c>
      <c r="G98" s="35">
        <f ca="1">IFERROR(Volume*IF(G$5=0,0,1)*IF(NewBusinessYear=1,0.5,1)*OFFSET(IFRS17_CF!G98,0,-NewBusinessYear+1),0)</f>
        <v>0</v>
      </c>
      <c r="H98" s="35">
        <f ca="1">IFERROR(Volume*IF(H$5=0,0,1)*IF(NewBusinessYear=1,0.5,1)*OFFSET(IFRS17_CF!H98,0,-NewBusinessYear+1),0)</f>
        <v>0</v>
      </c>
      <c r="I98" s="35">
        <f ca="1">IFERROR(Volume*IF(I$5=0,0,1)*IF(NewBusinessYear=1,0.5,1)*OFFSET(IFRS17_CF!I98,0,-NewBusinessYear+1),0)</f>
        <v>0</v>
      </c>
      <c r="J98" s="35">
        <f ca="1">IFERROR(Volume*IF(J$5=0,0,1)*IF(NewBusinessYear=1,0.5,1)*OFFSET(IFRS17_CF!J98,0,-NewBusinessYear+1),0)</f>
        <v>0</v>
      </c>
      <c r="K98" s="35">
        <f ca="1">IFERROR(Volume*IF(K$5=0,0,1)*IF(NewBusinessYear=1,0.5,1)*OFFSET(IFRS17_CF!K98,0,-NewBusinessYear+1),0)</f>
        <v>0</v>
      </c>
      <c r="L98" s="35">
        <f ca="1">IFERROR(Volume*IF(L$5=0,0,1)*IF(NewBusinessYear=1,0.5,1)*OFFSET(IFRS17_CF!L98,0,-NewBusinessYear+1),0)</f>
        <v>0</v>
      </c>
      <c r="M98" s="35">
        <f ca="1">IFERROR(Volume*IF(M$5=0,0,1)*IF(NewBusinessYear=1,0.5,1)*OFFSET(IFRS17_CF!M98,0,-NewBusinessYear+1),0)</f>
        <v>0</v>
      </c>
      <c r="N98" s="35">
        <f ca="1">IFERROR(Volume*IF(N$5=0,0,1)*IF(NewBusinessYear=1,0.5,1)*OFFSET(IFRS17_CF!N98,0,-NewBusinessYear+1),0)</f>
        <v>0</v>
      </c>
      <c r="O98" s="35">
        <f ca="1">IFERROR(Volume*IF(O$5=0,0,1)*IF(NewBusinessYear=1,0.5,1)*OFFSET(IFRS17_CF!O98,0,-NewBusinessYear+1),0)</f>
        <v>0</v>
      </c>
      <c r="P98" s="35">
        <f ca="1">IFERROR(Volume*IF(P$5=0,0,1)*IF(NewBusinessYear=1,0.5,1)*OFFSET(IFRS17_CF!P98,0,-NewBusinessYear+1),0)</f>
        <v>0</v>
      </c>
      <c r="Q98" s="35">
        <f ca="1">IFERROR(Volume*IF(Q$5=0,0,1)*IF(NewBusinessYear=1,0.5,1)*OFFSET(IFRS17_CF!Q98,0,-NewBusinessYear+1),0)</f>
        <v>0</v>
      </c>
      <c r="R98" s="35">
        <f ca="1">IFERROR(Volume*IF(R$5=0,0,1)*IF(NewBusinessYear=1,0.5,1)*OFFSET(IFRS17_CF!R98,0,-NewBusinessYear+1),0)</f>
        <v>0</v>
      </c>
      <c r="S98" s="35">
        <f ca="1">IFERROR(Volume*IF(S$5=0,0,1)*IF(NewBusinessYear=1,0.5,1)*OFFSET(IFRS17_CF!S98,0,-NewBusinessYear+1),0)</f>
        <v>0</v>
      </c>
      <c r="T98" s="35">
        <f ca="1">IFERROR(Volume*IF(T$5=0,0,1)*IF(NewBusinessYear=1,0.5,1)*OFFSET(IFRS17_CF!T98,0,-NewBusinessYear+1),0)</f>
        <v>0</v>
      </c>
      <c r="U98" s="35">
        <f ca="1">IFERROR(Volume*IF(U$5=0,0,1)*IF(NewBusinessYear=1,0.5,1)*OFFSET(IFRS17_CF!U98,0,-NewBusinessYear+1),0)</f>
        <v>0</v>
      </c>
      <c r="V98" s="35">
        <f ca="1">IFERROR(Volume*IF(V$5=0,0,1)*IF(NewBusinessYear=1,0.5,1)*OFFSET(IFRS17_CF!V98,0,-NewBusinessYear+1),0)</f>
        <v>0</v>
      </c>
      <c r="W98" s="35">
        <f ca="1">IFERROR(Volume*IF(W$5=0,0,1)*IF(NewBusinessYear=1,0.5,1)*OFFSET(IFRS17_CF!W98,0,-NewBusinessYear+1),0)</f>
        <v>0</v>
      </c>
      <c r="X98" s="35">
        <f ca="1">IFERROR(Volume*IF(X$5=0,0,1)*IF(NewBusinessYear=1,0.5,1)*OFFSET(IFRS17_CF!X98,0,-NewBusinessYear+1),0)</f>
        <v>0</v>
      </c>
      <c r="Y98" s="35">
        <f ca="1">IFERROR(Volume*IF(Y$5=0,0,1)*IF(NewBusinessYear=1,0.5,1)*OFFSET(IFRS17_CF!Y98,0,-NewBusinessYear+1),0)</f>
        <v>0</v>
      </c>
      <c r="Z98" s="35">
        <f ca="1">IFERROR(Volume*IF(Z$5=0,0,1)*IF(NewBusinessYear=1,0.5,1)*OFFSET(IFRS17_CF!Z98,0,-NewBusinessYear+1),0)</f>
        <v>0</v>
      </c>
      <c r="AA98" s="35">
        <f ca="1">IFERROR(Volume*IF(AA$5=0,0,1)*IF(NewBusinessYear=1,0.5,1)*OFFSET(IFRS17_CF!AA98,0,-NewBusinessYear+1),0)</f>
        <v>0</v>
      </c>
      <c r="AB98" s="35">
        <f ca="1">IFERROR(Volume*IF(AB$5=0,0,1)*IF(NewBusinessYear=1,0.5,1)*OFFSET(IFRS17_CF!AB98,0,-NewBusinessYear+1),0)</f>
        <v>0</v>
      </c>
      <c r="AC98" s="35">
        <f ca="1">IFERROR(Volume*IF(AC$5=0,0,1)*IF(NewBusinessYear=1,0.5,1)*OFFSET(IFRS17_CF!AC98,0,-NewBusinessYear+1),0)</f>
        <v>0</v>
      </c>
      <c r="AD98" s="35">
        <f ca="1">IFERROR(Volume*IF(AD$5=0,0,1)*IF(NewBusinessYear=1,0.5,1)*OFFSET(IFRS17_CF!AD98,0,-NewBusinessYear+1),0)</f>
        <v>0</v>
      </c>
      <c r="AE98" s="35">
        <f ca="1">IFERROR(Volume*IF(AE$5=0,0,1)*IF(NewBusinessYear=1,0.5,1)*OFFSET(IFRS17_CF!AE98,0,-NewBusinessYear+1),0)</f>
        <v>0</v>
      </c>
      <c r="AF98" s="35">
        <f ca="1">IFERROR(Volume*IF(AF$5=0,0,1)*IF(NewBusinessYear=1,0.5,1)*OFFSET(IFRS17_CF!AF98,0,-NewBusinessYear+1),0)</f>
        <v>0</v>
      </c>
      <c r="AG98" s="35">
        <f ca="1">IFERROR(Volume*IF(AG$5=0,0,1)*IF(NewBusinessYear=1,0.5,1)*OFFSET(IFRS17_CF!AG98,0,-NewBusinessYear+1),0)</f>
        <v>0</v>
      </c>
      <c r="AH98" s="35">
        <f ca="1">IFERROR(Volume*IF(AH$5=0,0,1)*IF(NewBusinessYear=1,0.5,1)*OFFSET(IFRS17_CF!AH98,0,-NewBusinessYear+1),0)</f>
        <v>0</v>
      </c>
      <c r="AI98" s="35">
        <f ca="1">IFERROR(Volume*IF(AI$5=0,0,1)*IF(NewBusinessYear=1,0.5,1)*OFFSET(IFRS17_CF!AI98,0,-NewBusinessYear+1),0)</f>
        <v>0</v>
      </c>
      <c r="AJ98" s="35">
        <f ca="1">IFERROR(Volume*IF(AJ$5=0,0,1)*IF(NewBusinessYear=1,0.5,1)*OFFSET(IFRS17_CF!AJ98,0,-NewBusinessYear+1),0)</f>
        <v>0</v>
      </c>
      <c r="AK98" s="35">
        <f ca="1">IFERROR(Volume*IF(AK$5=0,0,1)*IF(NewBusinessYear=1,0.5,1)*OFFSET(IFRS17_CF!AK98,0,-NewBusinessYear+1),0)</f>
        <v>0</v>
      </c>
      <c r="AL98" s="35">
        <f ca="1">IFERROR(Volume*IF(AL$5=0,0,1)*IF(NewBusinessYear=1,0.5,1)*OFFSET(IFRS17_CF!AL98,0,-NewBusinessYear+1),0)</f>
        <v>0</v>
      </c>
      <c r="AM98" s="35">
        <f ca="1">IFERROR(Volume*IF(AM$5=0,0,1)*IF(NewBusinessYear=1,0.5,1)*OFFSET(IFRS17_CF!AM98,0,-NewBusinessYear+1),0)</f>
        <v>0</v>
      </c>
      <c r="AN98" s="35">
        <f ca="1">IFERROR(Volume*IF(AN$5=0,0,1)*IF(NewBusinessYear=1,0.5,1)*OFFSET(IFRS17_CF!AN98,0,-NewBusinessYear+1),0)</f>
        <v>0</v>
      </c>
      <c r="AO98" s="35">
        <f ca="1">IFERROR(Volume*IF(AO$5=0,0,1)*IF(NewBusinessYear=1,0.5,1)*OFFSET(IFRS17_CF!AO98,0,-NewBusinessYear+1),0)</f>
        <v>0</v>
      </c>
      <c r="AP98" s="35">
        <f ca="1">IFERROR(Volume*IF(AP$5=0,0,1)*IF(NewBusinessYear=1,0.5,1)*OFFSET(IFRS17_CF!AP98,0,-NewBusinessYear+1),0)</f>
        <v>0</v>
      </c>
      <c r="AQ98" s="35">
        <f ca="1">IFERROR(Volume*IF(AQ$5=0,0,1)*IF(NewBusinessYear=1,0.5,1)*OFFSET(IFRS17_CF!AQ98,0,-NewBusinessYear+1),0)</f>
        <v>0</v>
      </c>
      <c r="AR98" s="35">
        <f ca="1">IFERROR(Volume*IF(AR$5=0,0,1)*IF(NewBusinessYear=1,0.5,1)*OFFSET(IFRS17_CF!AR98,0,-NewBusinessYear+1),0)</f>
        <v>0</v>
      </c>
      <c r="AS98" s="35">
        <f ca="1">IFERROR(Volume*IF(AS$5=0,0,1)*IF(NewBusinessYear=1,0.5,1)*OFFSET(IFRS17_CF!AS98,0,-NewBusinessYear+1),0)</f>
        <v>0</v>
      </c>
      <c r="AT98" s="35">
        <f ca="1">IFERROR(Volume*IF(AT$5=0,0,1)*IF(NewBusinessYear=1,0.5,1)*OFFSET(IFRS17_CF!AT98,0,-NewBusinessYear+1),0)</f>
        <v>0</v>
      </c>
      <c r="AU98" s="35">
        <f ca="1">IFERROR(Volume*IF(AU$5=0,0,1)*IF(NewBusinessYear=1,0.5,1)*OFFSET(IFRS17_CF!AU98,0,-NewBusinessYear+1),0)</f>
        <v>0</v>
      </c>
      <c r="AV98" s="35">
        <f ca="1">IFERROR(Volume*IF(AV$5=0,0,1)*IF(NewBusinessYear=1,0.5,1)*OFFSET(IFRS17_CF!AV98,0,-NewBusinessYear+1),0)</f>
        <v>0</v>
      </c>
      <c r="AW98" s="35">
        <f ca="1">IFERROR(Volume*IF(AW$5=0,0,1)*IF(NewBusinessYear=1,0.5,1)*OFFSET(IFRS17_CF!AW98,0,-NewBusinessYear+1),0)</f>
        <v>0</v>
      </c>
      <c r="AX98" s="35">
        <f ca="1">IFERROR(Volume*IF(AX$5=0,0,1)*IF(NewBusinessYear=1,0.5,1)*OFFSET(IFRS17_CF!AX98,0,-NewBusinessYear+1),0)</f>
        <v>0</v>
      </c>
      <c r="AY98" s="35">
        <f ca="1">IFERROR(Volume*IF(AY$5=0,0,1)*IF(NewBusinessYear=1,0.5,1)*OFFSET(IFRS17_CF!AY98,0,-NewBusinessYear+1),0)</f>
        <v>0</v>
      </c>
      <c r="AZ98" s="35">
        <f ca="1">IFERROR(Volume*IF(AZ$5=0,0,1)*IF(NewBusinessYear=1,0.5,1)*OFFSET(IFRS17_CF!AZ98,0,-NewBusinessYear+1),0)</f>
        <v>0</v>
      </c>
      <c r="BA98" s="35">
        <f ca="1">IFERROR(Volume*IF(BA$5=0,0,1)*IF(NewBusinessYear=1,0.5,1)*OFFSET(IFRS17_CF!BA98,0,-NewBusinessYear+1),0)</f>
        <v>0</v>
      </c>
      <c r="BB98" s="35">
        <f ca="1">IFERROR(Volume*IF(BB$5=0,0,1)*IF(NewBusinessYear=1,0.5,1)*OFFSET(IFRS17_CF!BB98,0,-NewBusinessYear+1),0)</f>
        <v>0</v>
      </c>
      <c r="BC98" s="35">
        <f ca="1">IFERROR(Volume*IF(BC$5=0,0,1)*IF(NewBusinessYear=1,0.5,1)*OFFSET(IFRS17_CF!BC98,0,-NewBusinessYear+1),0)</f>
        <v>0</v>
      </c>
      <c r="BD98" s="35">
        <f ca="1">IFERROR(Volume*IF(BD$5=0,0,1)*IF(NewBusinessYear=1,0.5,1)*OFFSET(IFRS17_CF!BD98,0,-NewBusinessYear+1),0)</f>
        <v>0</v>
      </c>
      <c r="BE98" s="35">
        <f ca="1">IFERROR(Volume*IF(BE$5=0,0,1)*IF(NewBusinessYear=1,0.5,1)*OFFSET(IFRS17_CF!BE98,0,-NewBusinessYear+1),0)</f>
        <v>0</v>
      </c>
      <c r="BF98" s="35">
        <f ca="1">IFERROR(Volume*IF(BF$5=0,0,1)*IF(NewBusinessYear=1,0.5,1)*OFFSET(IFRS17_CF!BF98,0,-NewBusinessYear+1),0)</f>
        <v>0</v>
      </c>
      <c r="BG98" s="35">
        <f ca="1">IFERROR(Volume*IF(BG$5=0,0,1)*IF(NewBusinessYear=1,0.5,1)*OFFSET(IFRS17_CF!BG98,0,-NewBusinessYear+1),0)</f>
        <v>0</v>
      </c>
      <c r="BH98" s="35">
        <f ca="1">IFERROR(Volume*IF(BH$5=0,0,1)*IF(NewBusinessYear=1,0.5,1)*OFFSET(IFRS17_CF!BH98,0,-NewBusinessYear+1),0)</f>
        <v>0</v>
      </c>
      <c r="BI98" s="35">
        <f ca="1">IFERROR(Volume*IF(BI$5=0,0,1)*IF(NewBusinessYear=1,0.5,1)*OFFSET(IFRS17_CF!BI98,0,-NewBusinessYear+1),0)</f>
        <v>0</v>
      </c>
      <c r="BJ98" s="35">
        <f ca="1">IFERROR(Volume*IF(BJ$5=0,0,1)*IF(NewBusinessYear=1,0.5,1)*OFFSET(IFRS17_CF!BJ98,0,-NewBusinessYear+1),0)</f>
        <v>0</v>
      </c>
      <c r="BK98" s="35">
        <f ca="1">IFERROR(Volume*IF(BK$5=0,0,1)*IF(NewBusinessYear=1,0.5,1)*OFFSET(IFRS17_CF!BK98,0,-NewBusinessYear+1),0)</f>
        <v>0</v>
      </c>
      <c r="BL98" s="35">
        <f ca="1">IFERROR(Volume*IF(BL$5=0,0,1)*IF(NewBusinessYear=1,0.5,1)*OFFSET(IFRS17_CF!BL98,0,-NewBusinessYear+1),0)</f>
        <v>0</v>
      </c>
      <c r="BM98" s="35">
        <f ca="1">IFERROR(Volume*IF(BM$5=0,0,1)*IF(NewBusinessYear=1,0.5,1)*OFFSET(IFRS17_CF!BM98,0,-NewBusinessYear+1),0)</f>
        <v>0</v>
      </c>
      <c r="BN98" s="35">
        <f ca="1">IFERROR(Volume*IF(BN$5=0,0,1)*IF(NewBusinessYear=1,0.5,1)*OFFSET(IFRS17_CF!BN98,0,-NewBusinessYear+1),0)</f>
        <v>0</v>
      </c>
      <c r="BO98" s="35">
        <f ca="1">IFERROR(Volume*IF(BO$5=0,0,1)*IF(NewBusinessYear=1,0.5,1)*OFFSET(IFRS17_CF!BO98,0,-NewBusinessYear+1),0)</f>
        <v>0</v>
      </c>
      <c r="BP98" s="35">
        <f ca="1">IFERROR(Volume*IF(BP$5=0,0,1)*IF(NewBusinessYear=1,0.5,1)*OFFSET(IFRS17_CF!BP98,0,-NewBusinessYear+1),0)</f>
        <v>0</v>
      </c>
      <c r="BQ98" s="35">
        <f ca="1">IFERROR(Volume*IF(BQ$5=0,0,1)*IF(NewBusinessYear=1,0.5,1)*OFFSET(IFRS17_CF!BQ98,0,-NewBusinessYear+1),0)</f>
        <v>0</v>
      </c>
      <c r="BR98" s="35">
        <f ca="1">IFERROR(Volume*IF(BR$5=0,0,1)*IF(NewBusinessYear=1,0.5,1)*OFFSET(IFRS17_CF!BR98,0,-NewBusinessYear+1),0)</f>
        <v>0</v>
      </c>
      <c r="BS98" s="35">
        <f ca="1">IFERROR(Volume*IF(BS$5=0,0,1)*IF(NewBusinessYear=1,0.5,1)*OFFSET(IFRS17_CF!BS98,0,-NewBusinessYear+1),0)</f>
        <v>0</v>
      </c>
      <c r="BT98" s="35">
        <f ca="1">IFERROR(Volume*IF(BT$5=0,0,1)*IF(NewBusinessYear=1,0.5,1)*OFFSET(IFRS17_CF!BT98,0,-NewBusinessYear+1),0)</f>
        <v>0</v>
      </c>
      <c r="BU98" s="35">
        <f ca="1">IFERROR(Volume*IF(BU$5=0,0,1)*IF(NewBusinessYear=1,0.5,1)*OFFSET(IFRS17_CF!BU98,0,-NewBusinessYear+1),0)</f>
        <v>0</v>
      </c>
      <c r="BV98" s="35">
        <f ca="1">IFERROR(Volume*IF(BV$5=0,0,1)*IF(NewBusinessYear=1,0.5,1)*OFFSET(IFRS17_CF!BV98,0,-NewBusinessYear+1),0)</f>
        <v>0</v>
      </c>
      <c r="BW98" s="35">
        <f ca="1">IFERROR(Volume*IF(BW$5=0,0,1)*IF(NewBusinessYear=1,0.5,1)*OFFSET(IFRS17_CF!BW98,0,-NewBusinessYear+1),0)</f>
        <v>0</v>
      </c>
      <c r="BX98" s="35">
        <f ca="1">IFERROR(Volume*IF(BX$5=0,0,1)*IF(NewBusinessYear=1,0.5,1)*OFFSET(IFRS17_CF!BX98,0,-NewBusinessYear+1),0)</f>
        <v>0</v>
      </c>
      <c r="BY98" s="35">
        <f ca="1">IFERROR(Volume*IF(BY$5=0,0,1)*IF(NewBusinessYear=1,0.5,1)*OFFSET(IFRS17_CF!BY98,0,-NewBusinessYear+1),0)</f>
        <v>0</v>
      </c>
      <c r="BZ98" s="35">
        <f ca="1">IFERROR(Volume*IF(BZ$5=0,0,1)*IF(NewBusinessYear=1,0.5,1)*OFFSET(IFRS17_CF!BZ98,0,-NewBusinessYear+1),0)</f>
        <v>0</v>
      </c>
      <c r="CA98" s="35">
        <f ca="1">IFERROR(Volume*IF(CA$5=0,0,1)*IF(NewBusinessYear=1,0.5,1)*OFFSET(IFRS17_CF!CA98,0,-NewBusinessYear+1),0)</f>
        <v>0</v>
      </c>
      <c r="CB98" s="35">
        <f ca="1">IFERROR(Volume*IF(CB$5=0,0,1)*IF(NewBusinessYear=1,0.5,1)*OFFSET(IFRS17_CF!CB98,0,-NewBusinessYear+1),0)</f>
        <v>0</v>
      </c>
      <c r="CC98" s="35">
        <f ca="1">IFERROR(Volume*IF(CC$5=0,0,1)*IF(NewBusinessYear=1,0.5,1)*OFFSET(IFRS17_CF!CC98,0,-NewBusinessYear+1),0)</f>
        <v>0</v>
      </c>
      <c r="CD98" s="35">
        <f ca="1">IFERROR(Volume*IF(CD$5=0,0,1)*IF(NewBusinessYear=1,0.5,1)*OFFSET(IFRS17_CF!CD98,0,-NewBusinessYear+1),0)</f>
        <v>0</v>
      </c>
      <c r="CE98" s="35">
        <f ca="1">IFERROR(Volume*IF(CE$5=0,0,1)*IF(NewBusinessYear=1,0.5,1)*OFFSET(IFRS17_CF!CE98,0,-NewBusinessYear+1),0)</f>
        <v>0</v>
      </c>
      <c r="CF98" s="35">
        <f ca="1">IFERROR(Volume*IF(CF$5=0,0,1)*IF(NewBusinessYear=1,0.5,1)*OFFSET(IFRS17_CF!CF98,0,-NewBusinessYear+1),0)</f>
        <v>0</v>
      </c>
      <c r="CG98" s="35">
        <f ca="1">IFERROR(Volume*IF(CG$5=0,0,1)*IF(NewBusinessYear=1,0.5,1)*OFFSET(IFRS17_CF!CG98,0,-NewBusinessYear+1),0)</f>
        <v>0</v>
      </c>
      <c r="CH98" s="35">
        <f ca="1">IFERROR(Volume*IF(CH$5=0,0,1)*IF(NewBusinessYear=1,0.5,1)*OFFSET(IFRS17_CF!CH98,0,-NewBusinessYear+1),0)</f>
        <v>0</v>
      </c>
      <c r="CI98" s="35">
        <f ca="1">IFERROR(Volume*IF(CI$5=0,0,1)*IF(NewBusinessYear=1,0.5,1)*OFFSET(IFRS17_CF!CI98,0,-NewBusinessYear+1),0)</f>
        <v>0</v>
      </c>
      <c r="CJ98" s="35">
        <f ca="1">IFERROR(Volume*IF(CJ$5=0,0,1)*IF(NewBusinessYear=1,0.5,1)*OFFSET(IFRS17_CF!CJ98,0,-NewBusinessYear+1),0)</f>
        <v>0</v>
      </c>
      <c r="CK98" s="35">
        <f ca="1">IFERROR(Volume*IF(CK$5=0,0,1)*IF(NewBusinessYear=1,0.5,1)*OFFSET(IFRS17_CF!CK98,0,-NewBusinessYear+1),0)</f>
        <v>0</v>
      </c>
      <c r="CL98" s="35">
        <f ca="1">IFERROR(Volume*IF(CL$5=0,0,1)*IF(NewBusinessYear=1,0.5,1)*OFFSET(IFRS17_CF!CL98,0,-NewBusinessYear+1),0)</f>
        <v>0</v>
      </c>
      <c r="CM98" s="35">
        <f ca="1">IFERROR(Volume*IF(CM$5=0,0,1)*IF(NewBusinessYear=1,0.5,1)*OFFSET(IFRS17_CF!CM98,0,-NewBusinessYear+1),0)</f>
        <v>0</v>
      </c>
      <c r="CN98" s="35">
        <f ca="1">IFERROR(Volume*IF(CN$5=0,0,1)*IF(NewBusinessYear=1,0.5,1)*OFFSET(IFRS17_CF!CN98,0,-NewBusinessYear+1),0)</f>
        <v>0</v>
      </c>
      <c r="CO98" s="35">
        <f ca="1">IFERROR(Volume*IF(CO$5=0,0,1)*IF(NewBusinessYear=1,0.5,1)*OFFSET(IFRS17_CF!CO98,0,-NewBusinessYear+1),0)</f>
        <v>0</v>
      </c>
      <c r="CP98" s="35">
        <f ca="1">IFERROR(Volume*IF(CP$5=0,0,1)*IF(NewBusinessYear=1,0.5,1)*OFFSET(IFRS17_CF!CP98,0,-NewBusinessYear+1),0)</f>
        <v>0</v>
      </c>
      <c r="CQ98" s="35">
        <f ca="1">IFERROR(Volume*IF(CQ$5=0,0,1)*IF(NewBusinessYear=1,0.5,1)*OFFSET(IFRS17_CF!CQ98,0,-NewBusinessYear+1),0)</f>
        <v>0</v>
      </c>
      <c r="CR98" s="35">
        <f ca="1">IFERROR(Volume*IF(CR$5=0,0,1)*IF(NewBusinessYear=1,0.5,1)*OFFSET(IFRS17_CF!CR98,0,-NewBusinessYear+1),0)</f>
        <v>0</v>
      </c>
      <c r="CS98" s="35">
        <f ca="1">IFERROR(Volume*IF(CS$5=0,0,1)*IF(NewBusinessYear=1,0.5,1)*OFFSET(IFRS17_CF!CS98,0,-NewBusinessYear+1),0)</f>
        <v>0</v>
      </c>
      <c r="CT98" s="35">
        <f ca="1">IFERROR(Volume*IF(CT$5=0,0,1)*IF(NewBusinessYear=1,0.5,1)*OFFSET(IFRS17_CF!CT98,0,-NewBusinessYear+1),0)</f>
        <v>0</v>
      </c>
      <c r="CU98" s="35">
        <f ca="1">IFERROR(Volume*IF(CU$5=0,0,1)*IF(NewBusinessYear=1,0.5,1)*OFFSET(IFRS17_CF!CU98,0,-NewBusinessYear+1),0)</f>
        <v>0</v>
      </c>
      <c r="CV98" s="35">
        <f ca="1">IFERROR(Volume*IF(CV$5=0,0,1)*IF(NewBusinessYear=1,0.5,1)*OFFSET(IFRS17_CF!CV98,0,-NewBusinessYear+1),0)</f>
        <v>0</v>
      </c>
      <c r="CW98" s="35">
        <f ca="1">IFERROR(Volume*IF(CW$5=0,0,1)*IF(NewBusinessYear=1,0.5,1)*OFFSET(IFRS17_CF!CW98,0,-NewBusinessYear+1),0)</f>
        <v>0</v>
      </c>
      <c r="CX98" s="35">
        <f ca="1">IFERROR(Volume*IF(CX$5=0,0,1)*IF(NewBusinessYear=1,0.5,1)*OFFSET(IFRS17_CF!CX98,0,-NewBusinessYear+1),0)</f>
        <v>0</v>
      </c>
      <c r="CY98" s="35">
        <f ca="1">IFERROR(Volume*IF(CY$5=0,0,1)*IF(NewBusinessYear=1,0.5,1)*OFFSET(IFRS17_CF!CY98,0,-NewBusinessYear+1),0)</f>
        <v>0</v>
      </c>
      <c r="CZ98" s="35">
        <f ca="1">IFERROR(Volume*IF(CZ$5=0,0,1)*IF(NewBusinessYear=1,0.5,1)*OFFSET(IFRS17_CF!CZ98,0,-NewBusinessYear+1),0)</f>
        <v>0</v>
      </c>
      <c r="DA98" s="35">
        <f ca="1">IFERROR(Volume*IF(DA$5=0,0,1)*IF(NewBusinessYear=1,0.5,1)*OFFSET(IFRS17_CF!DA98,0,-NewBusinessYear+1),0)</f>
        <v>0</v>
      </c>
      <c r="DB98" s="35">
        <f ca="1">IFERROR(Volume*IF(DB$5=0,0,1)*IF(NewBusinessYear=1,0.5,1)*OFFSET(IFRS17_CF!DB98,0,-NewBusinessYear+1),0)</f>
        <v>0</v>
      </c>
      <c r="DC98" s="35">
        <f ca="1">IFERROR(Volume*IF(DC$5=0,0,1)*IF(NewBusinessYear=1,0.5,1)*OFFSET(IFRS17_CF!DC98,0,-NewBusinessYear+1),0)</f>
        <v>0</v>
      </c>
      <c r="DD98" s="35">
        <f ca="1">IFERROR(Volume*IF(DD$5=0,0,1)*IF(NewBusinessYear=1,0.5,1)*OFFSET(IFRS17_CF!DD98,0,-NewBusinessYear+1),0)</f>
        <v>0</v>
      </c>
      <c r="DE98" s="35">
        <f ca="1">IFERROR(Volume*IF(DE$5=0,0,1)*IF(NewBusinessYear=1,0.5,1)*OFFSET(IFRS17_CF!DE98,0,-NewBusinessYear+1),0)</f>
        <v>0</v>
      </c>
      <c r="DF98" s="35">
        <f ca="1">IFERROR(Volume*IF(DF$5=0,0,1)*IF(NewBusinessYear=1,0.5,1)*OFFSET(IFRS17_CF!DF98,0,-NewBusinessYear+1),0)</f>
        <v>0</v>
      </c>
      <c r="DG98" s="35">
        <f ca="1">IFERROR(Volume*IF(DG$5=0,0,1)*IF(NewBusinessYear=1,0.5,1)*OFFSET(IFRS17_CF!DG98,0,-NewBusinessYear+1),0)</f>
        <v>0</v>
      </c>
      <c r="DH98" s="35">
        <f ca="1">IFERROR(Volume*IF(DH$5=0,0,1)*IF(NewBusinessYear=1,0.5,1)*OFFSET(IFRS17_CF!DH98,0,-NewBusinessYear+1),0)</f>
        <v>0</v>
      </c>
      <c r="DI98" s="35">
        <f ca="1">IFERROR(Volume*IF(DI$5=0,0,1)*IF(NewBusinessYear=1,0.5,1)*OFFSET(IFRS17_CF!DI98,0,-NewBusinessYear+1),0)</f>
        <v>0</v>
      </c>
      <c r="DJ98" s="35">
        <f ca="1">IFERROR(Volume*IF(DJ$5=0,0,1)*IF(NewBusinessYear=1,0.5,1)*OFFSET(IFRS17_CF!DJ98,0,-NewBusinessYear+1),0)</f>
        <v>0</v>
      </c>
      <c r="DK98" s="35">
        <f ca="1">IFERROR(Volume*IF(DK$5=0,0,1)*IF(NewBusinessYear=1,0.5,1)*OFFSET(IFRS17_CF!DK98,0,-NewBusinessYear+1),0)</f>
        <v>0</v>
      </c>
      <c r="DL98" s="35">
        <f ca="1">IFERROR(Volume*IF(DL$5=0,0,1)*IF(NewBusinessYear=1,0.5,1)*OFFSET(IFRS17_CF!DL98,0,-NewBusinessYear+1),0)</f>
        <v>0</v>
      </c>
      <c r="DM98" s="35">
        <f ca="1">IFERROR(Volume*IF(DM$5=0,0,1)*IF(NewBusinessYear=1,0.5,1)*OFFSET(IFRS17_CF!DM98,0,-NewBusinessYear+1),0)</f>
        <v>0</v>
      </c>
      <c r="DN98" s="35">
        <f ca="1">IFERROR(Volume*IF(DN$5=0,0,1)*IF(NewBusinessYear=1,0.5,1)*OFFSET(IFRS17_CF!DN98,0,-NewBusinessYear+1),0)</f>
        <v>0</v>
      </c>
      <c r="DO98" s="35">
        <f ca="1">IFERROR(Volume*IF(DO$5=0,0,1)*IF(NewBusinessYear=1,0.5,1)*OFFSET(IFRS17_CF!DO98,0,-NewBusinessYear+1),0)</f>
        <v>0</v>
      </c>
      <c r="DP98" s="35">
        <f ca="1">IFERROR(Volume*IF(DP$5=0,0,1)*IF(NewBusinessYear=1,0.5,1)*OFFSET(IFRS17_CF!DP98,0,-NewBusinessYear+1),0)</f>
        <v>0</v>
      </c>
      <c r="DQ98" s="35">
        <f ca="1">IFERROR(Volume*IF(DQ$5=0,0,1)*IF(NewBusinessYear=1,0.5,1)*OFFSET(IFRS17_CF!DQ98,0,-NewBusinessYear+1),0)</f>
        <v>0</v>
      </c>
      <c r="DR98" s="35">
        <f ca="1">IFERROR(Volume*IF(DR$5=0,0,1)*IF(NewBusinessYear=1,0.5,1)*OFFSET(IFRS17_CF!DR98,0,-NewBusinessYear+1),0)</f>
        <v>0</v>
      </c>
      <c r="DS98" s="35">
        <f ca="1">IFERROR(Volume*IF(DS$5=0,0,1)*IF(NewBusinessYear=1,0.5,1)*OFFSET(IFRS17_CF!DS98,0,-NewBusinessYear+1),0)</f>
        <v>0</v>
      </c>
      <c r="DT98" s="35">
        <f ca="1">IFERROR(Volume*IF(DT$5=0,0,1)*IF(NewBusinessYear=1,0.5,1)*OFFSET(IFRS17_CF!DT98,0,-NewBusinessYear+1),0)</f>
        <v>0</v>
      </c>
      <c r="DU98" s="35">
        <f ca="1">IFERROR(Volume*IF(DU$5=0,0,1)*IF(NewBusinessYear=1,0.5,1)*OFFSET(IFRS17_CF!DU98,0,-NewBusinessYear+1),0)</f>
        <v>0</v>
      </c>
      <c r="DV98" s="35">
        <f ca="1">IFERROR(Volume*IF(DV$5=0,0,1)*IF(NewBusinessYear=1,0.5,1)*OFFSET(IFRS17_CF!DV98,0,-NewBusinessYear+1),0)</f>
        <v>0</v>
      </c>
      <c r="DW98" s="35">
        <f ca="1">IFERROR(Volume*IF(DW$5=0,0,1)*IF(NewBusinessYear=1,0.5,1)*OFFSET(IFRS17_CF!DW98,0,-NewBusinessYear+1),0)</f>
        <v>0</v>
      </c>
      <c r="DX98" s="35">
        <f ca="1">IFERROR(Volume*IF(DX$5=0,0,1)*IF(NewBusinessYear=1,0.5,1)*OFFSET(IFRS17_CF!DX98,0,-NewBusinessYear+1),0)</f>
        <v>0</v>
      </c>
      <c r="DY98" s="35">
        <f ca="1">IFERROR(Volume*IF(DY$5=0,0,1)*IF(NewBusinessYear=1,0.5,1)*OFFSET(IFRS17_CF!DY98,0,-NewBusinessYear+1),0)</f>
        <v>0</v>
      </c>
      <c r="DZ98" s="35">
        <f ca="1">IFERROR(Volume*IF(DZ$5=0,0,1)*IF(NewBusinessYear=1,0.5,1)*OFFSET(IFRS17_CF!DZ98,0,-NewBusinessYear+1),0)</f>
        <v>0</v>
      </c>
      <c r="EA98" s="35">
        <f ca="1">IFERROR(Volume*IF(EA$5=0,0,1)*IF(NewBusinessYear=1,0.5,1)*OFFSET(IFRS17_CF!EA98,0,-NewBusinessYear+1),0)</f>
        <v>0</v>
      </c>
      <c r="EB98" s="35">
        <f ca="1">IFERROR(Volume*IF(EB$5=0,0,1)*IF(NewBusinessYear=1,0.5,1)*OFFSET(IFRS17_CF!EB98,0,-NewBusinessYear+1),0)</f>
        <v>0</v>
      </c>
      <c r="EC98" s="35">
        <f ca="1">IFERROR(Volume*IF(EC$5=0,0,1)*IF(NewBusinessYear=1,0.5,1)*OFFSET(IFRS17_CF!EC98,0,-NewBusinessYear+1),0)</f>
        <v>0</v>
      </c>
      <c r="ED98" s="35">
        <f ca="1">IFERROR(Volume*IF(ED$5=0,0,1)*IF(NewBusinessYear=1,0.5,1)*OFFSET(IFRS17_CF!ED98,0,-NewBusinessYear+1),0)</f>
        <v>0</v>
      </c>
      <c r="EE98" s="35">
        <f ca="1">IFERROR(Volume*IF(EE$5=0,0,1)*IF(NewBusinessYear=1,0.5,1)*OFFSET(IFRS17_CF!EE98,0,-NewBusinessYear+1),0)</f>
        <v>0</v>
      </c>
      <c r="EF98" s="35">
        <f ca="1">IFERROR(Volume*IF(EF$5=0,0,1)*IF(NewBusinessYear=1,0.5,1)*OFFSET(IFRS17_CF!EF98,0,-NewBusinessYear+1),0)</f>
        <v>0</v>
      </c>
      <c r="EG98" s="35">
        <f ca="1">IFERROR(Volume*IF(EG$5=0,0,1)*IF(NewBusinessYear=1,0.5,1)*OFFSET(IFRS17_CF!EG98,0,-NewBusinessYear+1),0)</f>
        <v>0</v>
      </c>
      <c r="EH98" s="35">
        <f ca="1">IFERROR(Volume*IF(EH$5=0,0,1)*IF(NewBusinessYear=1,0.5,1)*OFFSET(IFRS17_CF!EH98,0,-NewBusinessYear+1),0)</f>
        <v>0</v>
      </c>
      <c r="EI98" s="35">
        <f ca="1">IFERROR(Volume*IF(EI$5=0,0,1)*IF(NewBusinessYear=1,0.5,1)*OFFSET(IFRS17_CF!EI98,0,-NewBusinessYear+1),0)</f>
        <v>0</v>
      </c>
      <c r="EJ98" s="35">
        <f ca="1">IFERROR(Volume*IF(EJ$5=0,0,1)*IF(NewBusinessYear=1,0.5,1)*OFFSET(IFRS17_CF!EJ98,0,-NewBusinessYear+1),0)</f>
        <v>0</v>
      </c>
      <c r="EK98" s="35">
        <f ca="1">IFERROR(Volume*IF(EK$5=0,0,1)*IF(NewBusinessYear=1,0.5,1)*OFFSET(IFRS17_CF!EK98,0,-NewBusinessYear+1),0)</f>
        <v>0</v>
      </c>
      <c r="EL98" s="35">
        <f ca="1">IFERROR(Volume*IF(EL$5=0,0,1)*IF(NewBusinessYear=1,0.5,1)*OFFSET(IFRS17_CF!EL98,0,-NewBusinessYear+1),0)</f>
        <v>0</v>
      </c>
      <c r="EM98" s="35">
        <f ca="1">IFERROR(Volume*IF(EM$5=0,0,1)*IF(NewBusinessYear=1,0.5,1)*OFFSET(IFRS17_CF!EM98,0,-NewBusinessYear+1),0)</f>
        <v>0</v>
      </c>
      <c r="EN98" s="35">
        <f ca="1">IFERROR(Volume*IF(EN$5=0,0,1)*IF(NewBusinessYear=1,0.5,1)*OFFSET(IFRS17_CF!EN98,0,-NewBusinessYear+1),0)</f>
        <v>0</v>
      </c>
      <c r="EO98" s="35">
        <f ca="1">IFERROR(Volume*IF(EO$5=0,0,1)*IF(NewBusinessYear=1,0.5,1)*OFFSET(IFRS17_CF!EO98,0,-NewBusinessYear+1),0)</f>
        <v>0</v>
      </c>
      <c r="EP98" s="35">
        <f ca="1">IFERROR(Volume*IF(EP$5=0,0,1)*IF(NewBusinessYear=1,0.5,1)*OFFSET(IFRS17_CF!EP98,0,-NewBusinessYear+1),0)</f>
        <v>0</v>
      </c>
      <c r="EQ98" s="35">
        <f ca="1">IFERROR(Volume*IF(EQ$5=0,0,1)*IF(NewBusinessYear=1,0.5,1)*OFFSET(IFRS17_CF!EQ98,0,-NewBusinessYear+1),0)</f>
        <v>0</v>
      </c>
      <c r="ER98" s="35">
        <f ca="1">IFERROR(Volume*IF(ER$5=0,0,1)*IF(NewBusinessYear=1,0.5,1)*OFFSET(IFRS17_CF!ER98,0,-NewBusinessYear+1),0)</f>
        <v>0</v>
      </c>
      <c r="ES98" s="35">
        <f ca="1">IFERROR(Volume*IF(ES$5=0,0,1)*IF(NewBusinessYear=1,0.5,1)*OFFSET(IFRS17_CF!ES98,0,-NewBusinessYear+1),0)</f>
        <v>0</v>
      </c>
      <c r="ET98" s="35">
        <f ca="1">IFERROR(Volume*IF(ET$5=0,0,1)*IF(NewBusinessYear=1,0.5,1)*OFFSET(IFRS17_CF!ET98,0,-NewBusinessYear+1),0)</f>
        <v>0</v>
      </c>
      <c r="EU98" s="35">
        <f ca="1">IFERROR(Volume*IF(EU$5=0,0,1)*IF(NewBusinessYear=1,0.5,1)*OFFSET(IFRS17_CF!EU98,0,-NewBusinessYear+1),0)</f>
        <v>0</v>
      </c>
      <c r="EV98" s="35">
        <f ca="1">IFERROR(Volume*IF(EV$5=0,0,1)*IF(NewBusinessYear=1,0.5,1)*OFFSET(IFRS17_CF!EV98,0,-NewBusinessYear+1),0)</f>
        <v>0</v>
      </c>
      <c r="EW98" s="35">
        <f ca="1">IFERROR(Volume*IF(EW$5=0,0,1)*IF(NewBusinessYear=1,0.5,1)*OFFSET(IFRS17_CF!EW98,0,-NewBusinessYear+1),0)</f>
        <v>0</v>
      </c>
      <c r="EX98" s="35">
        <f ca="1">IFERROR(Volume*IF(EX$5=0,0,1)*IF(NewBusinessYear=1,0.5,1)*OFFSET(IFRS17_CF!EX98,0,-NewBusinessYear+1),0)</f>
        <v>0</v>
      </c>
      <c r="EY98" s="35">
        <f ca="1">IFERROR(Volume*IF(EY$5=0,0,1)*IF(NewBusinessYear=1,0.5,1)*OFFSET(IFRS17_CF!EY98,0,-NewBusinessYear+1),0)</f>
        <v>0</v>
      </c>
      <c r="EZ98" s="35">
        <f ca="1">IFERROR(Volume*IF(EZ$5=0,0,1)*IF(NewBusinessYear=1,0.5,1)*OFFSET(IFRS17_CF!EZ98,0,-NewBusinessYear+1),0)</f>
        <v>0</v>
      </c>
      <c r="FA98" s="35">
        <f ca="1">IFERROR(Volume*IF(FA$5=0,0,1)*IF(NewBusinessYear=1,0.5,1)*OFFSET(IFRS17_CF!FA98,0,-NewBusinessYear+1),0)</f>
        <v>0</v>
      </c>
      <c r="FB98" s="35">
        <f ca="1">IFERROR(Volume*IF(FB$5=0,0,1)*IF(NewBusinessYear=1,0.5,1)*OFFSET(IFRS17_CF!FB98,0,-NewBusinessYear+1),0)</f>
        <v>0</v>
      </c>
      <c r="FC98" s="35">
        <f ca="1">IFERROR(Volume*IF(FC$5=0,0,1)*IF(NewBusinessYear=1,0.5,1)*OFFSET(IFRS17_CF!FC98,0,-NewBusinessYear+1),0)</f>
        <v>0</v>
      </c>
      <c r="FD98" s="35">
        <f ca="1">IFERROR(Volume*IF(FD$5=0,0,1)*IF(NewBusinessYear=1,0.5,1)*OFFSET(IFRS17_CF!FD98,0,-NewBusinessYear+1),0)</f>
        <v>0</v>
      </c>
      <c r="FE98" s="35">
        <f ca="1">IFERROR(Volume*IF(FE$5=0,0,1)*IF(NewBusinessYear=1,0.5,1)*OFFSET(IFRS17_CF!FE98,0,-NewBusinessYear+1),0)</f>
        <v>0</v>
      </c>
      <c r="FF98" s="35">
        <f ca="1">IFERROR(Volume*IF(FF$5=0,0,1)*IF(NewBusinessYear=1,0.5,1)*OFFSET(IFRS17_CF!FF98,0,-NewBusinessYear+1),0)</f>
        <v>0</v>
      </c>
      <c r="FG98" s="35">
        <f ca="1">IFERROR(Volume*IF(FG$5=0,0,1)*IF(NewBusinessYear=1,0.5,1)*OFFSET(IFRS17_CF!FG98,0,-NewBusinessYear+1),0)</f>
        <v>0</v>
      </c>
      <c r="FH98" s="35">
        <f ca="1">IFERROR(Volume*IF(FH$5=0,0,1)*IF(NewBusinessYear=1,0.5,1)*OFFSET(IFRS17_CF!FH98,0,-NewBusinessYear+1),0)</f>
        <v>0</v>
      </c>
      <c r="FI98" s="35">
        <f ca="1">IFERROR(Volume*IF(FI$5=0,0,1)*IF(NewBusinessYear=1,0.5,1)*OFFSET(IFRS17_CF!FI98,0,-NewBusinessYear+1),0)</f>
        <v>0</v>
      </c>
      <c r="FJ98" s="35">
        <f ca="1">IFERROR(Volume*IF(FJ$5=0,0,1)*IF(NewBusinessYear=1,0.5,1)*OFFSET(IFRS17_CF!FJ98,0,-NewBusinessYear+1),0)</f>
        <v>0</v>
      </c>
      <c r="FK98" s="35">
        <f ca="1">IFERROR(Volume*IF(FK$5=0,0,1)*IF(NewBusinessYear=1,0.5,1)*OFFSET(IFRS17_CF!FK98,0,-NewBusinessYear+1),0)</f>
        <v>0</v>
      </c>
      <c r="FL98" s="35">
        <f ca="1">IFERROR(Volume*IF(FL$5=0,0,1)*IF(NewBusinessYear=1,0.5,1)*OFFSET(IFRS17_CF!FL98,0,-NewBusinessYear+1),0)</f>
        <v>0</v>
      </c>
      <c r="FM98" s="35">
        <f ca="1">IFERROR(Volume*IF(FM$5=0,0,1)*IF(NewBusinessYear=1,0.5,1)*OFFSET(IFRS17_CF!FM98,0,-NewBusinessYear+1),0)</f>
        <v>0</v>
      </c>
      <c r="FN98" s="35">
        <f ca="1">IFERROR(Volume*IF(FN$5=0,0,1)*IF(NewBusinessYear=1,0.5,1)*OFFSET(IFRS17_CF!FN98,0,-NewBusinessYear+1),0)</f>
        <v>0</v>
      </c>
      <c r="FO98" s="35">
        <f ca="1">IFERROR(Volume*IF(FO$5=0,0,1)*IF(NewBusinessYear=1,0.5,1)*OFFSET(IFRS17_CF!FO98,0,-NewBusinessYear+1),0)</f>
        <v>0</v>
      </c>
      <c r="FP98" s="35">
        <f ca="1">IFERROR(Volume*IF(FP$5=0,0,1)*IF(NewBusinessYear=1,0.5,1)*OFFSET(IFRS17_CF!FP98,0,-NewBusinessYear+1),0)</f>
        <v>0</v>
      </c>
      <c r="FQ98" s="35">
        <f ca="1">IFERROR(Volume*IF(FQ$5=0,0,1)*IF(NewBusinessYear=1,0.5,1)*OFFSET(IFRS17_CF!FQ98,0,-NewBusinessYear+1),0)</f>
        <v>0</v>
      </c>
      <c r="FR98" s="35">
        <f ca="1">IFERROR(Volume*IF(FR$5=0,0,1)*IF(NewBusinessYear=1,0.5,1)*OFFSET(IFRS17_CF!FR98,0,-NewBusinessYear+1),0)</f>
        <v>0</v>
      </c>
      <c r="FS98" s="35">
        <f ca="1">IFERROR(Volume*IF(FS$5=0,0,1)*IF(NewBusinessYear=1,0.5,1)*OFFSET(IFRS17_CF!FS98,0,-NewBusinessYear+1),0)</f>
        <v>0</v>
      </c>
      <c r="FT98" s="35">
        <f ca="1">IFERROR(Volume*IF(FT$5=0,0,1)*IF(NewBusinessYear=1,0.5,1)*OFFSET(IFRS17_CF!FT98,0,-NewBusinessYear+1),0)</f>
        <v>0</v>
      </c>
      <c r="FU98" s="35">
        <f ca="1">IFERROR(Volume*IF(FU$5=0,0,1)*IF(NewBusinessYear=1,0.5,1)*OFFSET(IFRS17_CF!FU98,0,-NewBusinessYear+1),0)</f>
        <v>0</v>
      </c>
      <c r="FV98" s="35">
        <f ca="1">IFERROR(Volume*IF(FV$5=0,0,1)*IF(NewBusinessYear=1,0.5,1)*OFFSET(IFRS17_CF!FV98,0,-NewBusinessYear+1),0)</f>
        <v>0</v>
      </c>
      <c r="FW98" s="35">
        <f ca="1">IFERROR(Volume*IF(FW$5=0,0,1)*IF(NewBusinessYear=1,0.5,1)*OFFSET(IFRS17_CF!FW98,0,-NewBusinessYear+1),0)</f>
        <v>0</v>
      </c>
      <c r="FX98" s="35">
        <f ca="1">IFERROR(Volume*IF(FX$5=0,0,1)*IF(NewBusinessYear=1,0.5,1)*OFFSET(IFRS17_CF!FX98,0,-NewBusinessYear+1),0)</f>
        <v>0</v>
      </c>
      <c r="FY98" s="35">
        <f ca="1">IFERROR(Volume*IF(FY$5=0,0,1)*IF(NewBusinessYear=1,0.5,1)*OFFSET(IFRS17_CF!FY98,0,-NewBusinessYear+1),0)</f>
        <v>0</v>
      </c>
      <c r="FZ98" s="35">
        <f ca="1">IFERROR(Volume*IF(FZ$5=0,0,1)*IF(NewBusinessYear=1,0.5,1)*OFFSET(IFRS17_CF!FZ98,0,-NewBusinessYear+1),0)</f>
        <v>0</v>
      </c>
      <c r="GA98" s="35">
        <f ca="1">IFERROR(Volume*IF(GA$5=0,0,1)*IF(NewBusinessYear=1,0.5,1)*OFFSET(IFRS17_CF!GA98,0,-NewBusinessYear+1),0)</f>
        <v>0</v>
      </c>
      <c r="GB98" s="35">
        <f ca="1">IFERROR(Volume*IF(GB$5=0,0,1)*IF(NewBusinessYear=1,0.5,1)*OFFSET(IFRS17_CF!GB98,0,-NewBusinessYear+1),0)</f>
        <v>0</v>
      </c>
      <c r="GC98" s="35">
        <f ca="1">IFERROR(Volume*IF(GC$5=0,0,1)*IF(NewBusinessYear=1,0.5,1)*OFFSET(IFRS17_CF!GC98,0,-NewBusinessYear+1),0)</f>
        <v>0</v>
      </c>
      <c r="GD98" s="35">
        <f ca="1">IFERROR(Volume*IF(GD$5=0,0,1)*IF(NewBusinessYear=1,0.5,1)*OFFSET(IFRS17_CF!GD98,0,-NewBusinessYear+1),0)</f>
        <v>0</v>
      </c>
      <c r="GE98" s="35">
        <f ca="1">IFERROR(Volume*IF(GE$5=0,0,1)*IF(NewBusinessYear=1,0.5,1)*OFFSET(IFRS17_CF!GE98,0,-NewBusinessYear+1),0)</f>
        <v>0</v>
      </c>
      <c r="GF98" s="35">
        <f ca="1">IFERROR(Volume*IF(GF$5=0,0,1)*IF(NewBusinessYear=1,0.5,1)*OFFSET(IFRS17_CF!GF98,0,-NewBusinessYear+1),0)</f>
        <v>0</v>
      </c>
      <c r="GG98" s="35">
        <f ca="1">IFERROR(Volume*IF(GG$5=0,0,1)*IF(NewBusinessYear=1,0.5,1)*OFFSET(IFRS17_CF!GG98,0,-NewBusinessYear+1),0)</f>
        <v>0</v>
      </c>
      <c r="GH98" s="35">
        <f ca="1">IFERROR(Volume*IF(GH$5=0,0,1)*IF(NewBusinessYear=1,0.5,1)*OFFSET(IFRS17_CF!GH98,0,-NewBusinessYear+1),0)</f>
        <v>0</v>
      </c>
      <c r="GI98" s="35">
        <f ca="1">IFERROR(Volume*IF(GI$5=0,0,1)*IF(NewBusinessYear=1,0.5,1)*OFFSET(IFRS17_CF!GI98,0,-NewBusinessYear+1),0)</f>
        <v>0</v>
      </c>
      <c r="GJ98" s="35">
        <f ca="1">IFERROR(Volume*IF(GJ$5=0,0,1)*IF(NewBusinessYear=1,0.5,1)*OFFSET(IFRS17_CF!GJ98,0,-NewBusinessYear+1),0)</f>
        <v>0</v>
      </c>
    </row>
    <row r="99" spans="3:192" x14ac:dyDescent="0.3">
      <c r="C99" s="32" t="s">
        <v>467</v>
      </c>
      <c r="D99" s="41"/>
      <c r="E99" s="69"/>
      <c r="F99" s="41">
        <f ca="1">IFERROR(Volume*IF(F$5=0,0,1)*IF(NewBusinessYear=1,0.5,1)*OFFSET(IFRS17_CF!F99,0,-NewBusinessYear+1),0)</f>
        <v>0</v>
      </c>
      <c r="G99" s="41">
        <f ca="1">IFERROR(Volume*IF(G$5=0,0,1)*IF(NewBusinessYear=1,0.5,1)*OFFSET(IFRS17_CF!G99,0,-NewBusinessYear+1),0)</f>
        <v>0</v>
      </c>
      <c r="H99" s="41">
        <f ca="1">IFERROR(Volume*IF(H$5=0,0,1)*IF(NewBusinessYear=1,0.5,1)*OFFSET(IFRS17_CF!H99,0,-NewBusinessYear+1),0)</f>
        <v>0</v>
      </c>
      <c r="I99" s="41">
        <f ca="1">IFERROR(Volume*IF(I$5=0,0,1)*IF(NewBusinessYear=1,0.5,1)*OFFSET(IFRS17_CF!I99,0,-NewBusinessYear+1),0)</f>
        <v>0</v>
      </c>
      <c r="J99" s="41">
        <f ca="1">IFERROR(Volume*IF(J$5=0,0,1)*IF(NewBusinessYear=1,0.5,1)*OFFSET(IFRS17_CF!J99,0,-NewBusinessYear+1),0)</f>
        <v>0</v>
      </c>
      <c r="K99" s="41">
        <f ca="1">IFERROR(Volume*IF(K$5=0,0,1)*IF(NewBusinessYear=1,0.5,1)*OFFSET(IFRS17_CF!K99,0,-NewBusinessYear+1),0)</f>
        <v>0</v>
      </c>
      <c r="L99" s="41">
        <f ca="1">IFERROR(Volume*IF(L$5=0,0,1)*IF(NewBusinessYear=1,0.5,1)*OFFSET(IFRS17_CF!L99,0,-NewBusinessYear+1),0)</f>
        <v>0</v>
      </c>
      <c r="M99" s="41">
        <f ca="1">IFERROR(Volume*IF(M$5=0,0,1)*IF(NewBusinessYear=1,0.5,1)*OFFSET(IFRS17_CF!M99,0,-NewBusinessYear+1),0)</f>
        <v>0</v>
      </c>
      <c r="N99" s="41">
        <f ca="1">IFERROR(Volume*IF(N$5=0,0,1)*IF(NewBusinessYear=1,0.5,1)*OFFSET(IFRS17_CF!N99,0,-NewBusinessYear+1),0)</f>
        <v>0</v>
      </c>
      <c r="O99" s="41">
        <f ca="1">IFERROR(Volume*IF(O$5=0,0,1)*IF(NewBusinessYear=1,0.5,1)*OFFSET(IFRS17_CF!O99,0,-NewBusinessYear+1),0)</f>
        <v>0</v>
      </c>
      <c r="P99" s="41">
        <f ca="1">IFERROR(Volume*IF(P$5=0,0,1)*IF(NewBusinessYear=1,0.5,1)*OFFSET(IFRS17_CF!P99,0,-NewBusinessYear+1),0)</f>
        <v>0</v>
      </c>
      <c r="Q99" s="41">
        <f ca="1">IFERROR(Volume*IF(Q$5=0,0,1)*IF(NewBusinessYear=1,0.5,1)*OFFSET(IFRS17_CF!Q99,0,-NewBusinessYear+1),0)</f>
        <v>0</v>
      </c>
      <c r="R99" s="41">
        <f ca="1">IFERROR(Volume*IF(R$5=0,0,1)*IF(NewBusinessYear=1,0.5,1)*OFFSET(IFRS17_CF!R99,0,-NewBusinessYear+1),0)</f>
        <v>0</v>
      </c>
      <c r="S99" s="41">
        <f ca="1">IFERROR(Volume*IF(S$5=0,0,1)*IF(NewBusinessYear=1,0.5,1)*OFFSET(IFRS17_CF!S99,0,-NewBusinessYear+1),0)</f>
        <v>0</v>
      </c>
      <c r="T99" s="41">
        <f ca="1">IFERROR(Volume*IF(T$5=0,0,1)*IF(NewBusinessYear=1,0.5,1)*OFFSET(IFRS17_CF!T99,0,-NewBusinessYear+1),0)</f>
        <v>0</v>
      </c>
      <c r="U99" s="41">
        <f ca="1">IFERROR(Volume*IF(U$5=0,0,1)*IF(NewBusinessYear=1,0.5,1)*OFFSET(IFRS17_CF!U99,0,-NewBusinessYear+1),0)</f>
        <v>0</v>
      </c>
      <c r="V99" s="41">
        <f ca="1">IFERROR(Volume*IF(V$5=0,0,1)*IF(NewBusinessYear=1,0.5,1)*OFFSET(IFRS17_CF!V99,0,-NewBusinessYear+1),0)</f>
        <v>0</v>
      </c>
      <c r="W99" s="41">
        <f ca="1">IFERROR(Volume*IF(W$5=0,0,1)*IF(NewBusinessYear=1,0.5,1)*OFFSET(IFRS17_CF!W99,0,-NewBusinessYear+1),0)</f>
        <v>0</v>
      </c>
      <c r="X99" s="41">
        <f ca="1">IFERROR(Volume*IF(X$5=0,0,1)*IF(NewBusinessYear=1,0.5,1)*OFFSET(IFRS17_CF!X99,0,-NewBusinessYear+1),0)</f>
        <v>0</v>
      </c>
      <c r="Y99" s="41">
        <f ca="1">IFERROR(Volume*IF(Y$5=0,0,1)*IF(NewBusinessYear=1,0.5,1)*OFFSET(IFRS17_CF!Y99,0,-NewBusinessYear+1),0)</f>
        <v>0</v>
      </c>
      <c r="Z99" s="41">
        <f ca="1">IFERROR(Volume*IF(Z$5=0,0,1)*IF(NewBusinessYear=1,0.5,1)*OFFSET(IFRS17_CF!Z99,0,-NewBusinessYear+1),0)</f>
        <v>0</v>
      </c>
      <c r="AA99" s="41">
        <f ca="1">IFERROR(Volume*IF(AA$5=0,0,1)*IF(NewBusinessYear=1,0.5,1)*OFFSET(IFRS17_CF!AA99,0,-NewBusinessYear+1),0)</f>
        <v>0</v>
      </c>
      <c r="AB99" s="41">
        <f ca="1">IFERROR(Volume*IF(AB$5=0,0,1)*IF(NewBusinessYear=1,0.5,1)*OFFSET(IFRS17_CF!AB99,0,-NewBusinessYear+1),0)</f>
        <v>0</v>
      </c>
      <c r="AC99" s="41">
        <f ca="1">IFERROR(Volume*IF(AC$5=0,0,1)*IF(NewBusinessYear=1,0.5,1)*OFFSET(IFRS17_CF!AC99,0,-NewBusinessYear+1),0)</f>
        <v>0</v>
      </c>
      <c r="AD99" s="41">
        <f ca="1">IFERROR(Volume*IF(AD$5=0,0,1)*IF(NewBusinessYear=1,0.5,1)*OFFSET(IFRS17_CF!AD99,0,-NewBusinessYear+1),0)</f>
        <v>0</v>
      </c>
      <c r="AE99" s="41">
        <f ca="1">IFERROR(Volume*IF(AE$5=0,0,1)*IF(NewBusinessYear=1,0.5,1)*OFFSET(IFRS17_CF!AE99,0,-NewBusinessYear+1),0)</f>
        <v>0</v>
      </c>
      <c r="AF99" s="41">
        <f ca="1">IFERROR(Volume*IF(AF$5=0,0,1)*IF(NewBusinessYear=1,0.5,1)*OFFSET(IFRS17_CF!AF99,0,-NewBusinessYear+1),0)</f>
        <v>0</v>
      </c>
      <c r="AG99" s="41">
        <f ca="1">IFERROR(Volume*IF(AG$5=0,0,1)*IF(NewBusinessYear=1,0.5,1)*OFFSET(IFRS17_CF!AG99,0,-NewBusinessYear+1),0)</f>
        <v>0</v>
      </c>
      <c r="AH99" s="41">
        <f ca="1">IFERROR(Volume*IF(AH$5=0,0,1)*IF(NewBusinessYear=1,0.5,1)*OFFSET(IFRS17_CF!AH99,0,-NewBusinessYear+1),0)</f>
        <v>0</v>
      </c>
      <c r="AI99" s="41">
        <f ca="1">IFERROR(Volume*IF(AI$5=0,0,1)*IF(NewBusinessYear=1,0.5,1)*OFFSET(IFRS17_CF!AI99,0,-NewBusinessYear+1),0)</f>
        <v>0</v>
      </c>
      <c r="AJ99" s="41">
        <f ca="1">IFERROR(Volume*IF(AJ$5=0,0,1)*IF(NewBusinessYear=1,0.5,1)*OFFSET(IFRS17_CF!AJ99,0,-NewBusinessYear+1),0)</f>
        <v>0</v>
      </c>
      <c r="AK99" s="41">
        <f ca="1">IFERROR(Volume*IF(AK$5=0,0,1)*IF(NewBusinessYear=1,0.5,1)*OFFSET(IFRS17_CF!AK99,0,-NewBusinessYear+1),0)</f>
        <v>0</v>
      </c>
      <c r="AL99" s="41">
        <f ca="1">IFERROR(Volume*IF(AL$5=0,0,1)*IF(NewBusinessYear=1,0.5,1)*OFFSET(IFRS17_CF!AL99,0,-NewBusinessYear+1),0)</f>
        <v>0</v>
      </c>
      <c r="AM99" s="41">
        <f ca="1">IFERROR(Volume*IF(AM$5=0,0,1)*IF(NewBusinessYear=1,0.5,1)*OFFSET(IFRS17_CF!AM99,0,-NewBusinessYear+1),0)</f>
        <v>0</v>
      </c>
      <c r="AN99" s="41">
        <f ca="1">IFERROR(Volume*IF(AN$5=0,0,1)*IF(NewBusinessYear=1,0.5,1)*OFFSET(IFRS17_CF!AN99,0,-NewBusinessYear+1),0)</f>
        <v>0</v>
      </c>
      <c r="AO99" s="41">
        <f ca="1">IFERROR(Volume*IF(AO$5=0,0,1)*IF(NewBusinessYear=1,0.5,1)*OFFSET(IFRS17_CF!AO99,0,-NewBusinessYear+1),0)</f>
        <v>0</v>
      </c>
      <c r="AP99" s="41">
        <f ca="1">IFERROR(Volume*IF(AP$5=0,0,1)*IF(NewBusinessYear=1,0.5,1)*OFFSET(IFRS17_CF!AP99,0,-NewBusinessYear+1),0)</f>
        <v>0</v>
      </c>
      <c r="AQ99" s="41">
        <f ca="1">IFERROR(Volume*IF(AQ$5=0,0,1)*IF(NewBusinessYear=1,0.5,1)*OFFSET(IFRS17_CF!AQ99,0,-NewBusinessYear+1),0)</f>
        <v>0</v>
      </c>
      <c r="AR99" s="41">
        <f ca="1">IFERROR(Volume*IF(AR$5=0,0,1)*IF(NewBusinessYear=1,0.5,1)*OFFSET(IFRS17_CF!AR99,0,-NewBusinessYear+1),0)</f>
        <v>0</v>
      </c>
      <c r="AS99" s="41">
        <f ca="1">IFERROR(Volume*IF(AS$5=0,0,1)*IF(NewBusinessYear=1,0.5,1)*OFFSET(IFRS17_CF!AS99,0,-NewBusinessYear+1),0)</f>
        <v>0</v>
      </c>
      <c r="AT99" s="41">
        <f ca="1">IFERROR(Volume*IF(AT$5=0,0,1)*IF(NewBusinessYear=1,0.5,1)*OFFSET(IFRS17_CF!AT99,0,-NewBusinessYear+1),0)</f>
        <v>0</v>
      </c>
      <c r="AU99" s="41">
        <f ca="1">IFERROR(Volume*IF(AU$5=0,0,1)*IF(NewBusinessYear=1,0.5,1)*OFFSET(IFRS17_CF!AU99,0,-NewBusinessYear+1),0)</f>
        <v>0</v>
      </c>
      <c r="AV99" s="41">
        <f ca="1">IFERROR(Volume*IF(AV$5=0,0,1)*IF(NewBusinessYear=1,0.5,1)*OFFSET(IFRS17_CF!AV99,0,-NewBusinessYear+1),0)</f>
        <v>0</v>
      </c>
      <c r="AW99" s="41">
        <f ca="1">IFERROR(Volume*IF(AW$5=0,0,1)*IF(NewBusinessYear=1,0.5,1)*OFFSET(IFRS17_CF!AW99,0,-NewBusinessYear+1),0)</f>
        <v>0</v>
      </c>
      <c r="AX99" s="41">
        <f ca="1">IFERROR(Volume*IF(AX$5=0,0,1)*IF(NewBusinessYear=1,0.5,1)*OFFSET(IFRS17_CF!AX99,0,-NewBusinessYear+1),0)</f>
        <v>0</v>
      </c>
      <c r="AY99" s="41">
        <f ca="1">IFERROR(Volume*IF(AY$5=0,0,1)*IF(NewBusinessYear=1,0.5,1)*OFFSET(IFRS17_CF!AY99,0,-NewBusinessYear+1),0)</f>
        <v>0</v>
      </c>
      <c r="AZ99" s="41">
        <f ca="1">IFERROR(Volume*IF(AZ$5=0,0,1)*IF(NewBusinessYear=1,0.5,1)*OFFSET(IFRS17_CF!AZ99,0,-NewBusinessYear+1),0)</f>
        <v>0</v>
      </c>
      <c r="BA99" s="41">
        <f ca="1">IFERROR(Volume*IF(BA$5=0,0,1)*IF(NewBusinessYear=1,0.5,1)*OFFSET(IFRS17_CF!BA99,0,-NewBusinessYear+1),0)</f>
        <v>0</v>
      </c>
      <c r="BB99" s="41">
        <f ca="1">IFERROR(Volume*IF(BB$5=0,0,1)*IF(NewBusinessYear=1,0.5,1)*OFFSET(IFRS17_CF!BB99,0,-NewBusinessYear+1),0)</f>
        <v>0</v>
      </c>
      <c r="BC99" s="41">
        <f ca="1">IFERROR(Volume*IF(BC$5=0,0,1)*IF(NewBusinessYear=1,0.5,1)*OFFSET(IFRS17_CF!BC99,0,-NewBusinessYear+1),0)</f>
        <v>0</v>
      </c>
      <c r="BD99" s="41">
        <f ca="1">IFERROR(Volume*IF(BD$5=0,0,1)*IF(NewBusinessYear=1,0.5,1)*OFFSET(IFRS17_CF!BD99,0,-NewBusinessYear+1),0)</f>
        <v>0</v>
      </c>
      <c r="BE99" s="41">
        <f ca="1">IFERROR(Volume*IF(BE$5=0,0,1)*IF(NewBusinessYear=1,0.5,1)*OFFSET(IFRS17_CF!BE99,0,-NewBusinessYear+1),0)</f>
        <v>0</v>
      </c>
      <c r="BF99" s="41">
        <f ca="1">IFERROR(Volume*IF(BF$5=0,0,1)*IF(NewBusinessYear=1,0.5,1)*OFFSET(IFRS17_CF!BF99,0,-NewBusinessYear+1),0)</f>
        <v>0</v>
      </c>
      <c r="BG99" s="41">
        <f ca="1">IFERROR(Volume*IF(BG$5=0,0,1)*IF(NewBusinessYear=1,0.5,1)*OFFSET(IFRS17_CF!BG99,0,-NewBusinessYear+1),0)</f>
        <v>0</v>
      </c>
      <c r="BH99" s="41">
        <f ca="1">IFERROR(Volume*IF(BH$5=0,0,1)*IF(NewBusinessYear=1,0.5,1)*OFFSET(IFRS17_CF!BH99,0,-NewBusinessYear+1),0)</f>
        <v>0</v>
      </c>
      <c r="BI99" s="41">
        <f ca="1">IFERROR(Volume*IF(BI$5=0,0,1)*IF(NewBusinessYear=1,0.5,1)*OFFSET(IFRS17_CF!BI99,0,-NewBusinessYear+1),0)</f>
        <v>0</v>
      </c>
      <c r="BJ99" s="41">
        <f ca="1">IFERROR(Volume*IF(BJ$5=0,0,1)*IF(NewBusinessYear=1,0.5,1)*OFFSET(IFRS17_CF!BJ99,0,-NewBusinessYear+1),0)</f>
        <v>0</v>
      </c>
      <c r="BK99" s="41">
        <f ca="1">IFERROR(Volume*IF(BK$5=0,0,1)*IF(NewBusinessYear=1,0.5,1)*OFFSET(IFRS17_CF!BK99,0,-NewBusinessYear+1),0)</f>
        <v>0</v>
      </c>
      <c r="BL99" s="41">
        <f ca="1">IFERROR(Volume*IF(BL$5=0,0,1)*IF(NewBusinessYear=1,0.5,1)*OFFSET(IFRS17_CF!BL99,0,-NewBusinessYear+1),0)</f>
        <v>0</v>
      </c>
      <c r="BM99" s="41">
        <f ca="1">IFERROR(Volume*IF(BM$5=0,0,1)*IF(NewBusinessYear=1,0.5,1)*OFFSET(IFRS17_CF!BM99,0,-NewBusinessYear+1),0)</f>
        <v>0</v>
      </c>
      <c r="BN99" s="41">
        <f ca="1">IFERROR(Volume*IF(BN$5=0,0,1)*IF(NewBusinessYear=1,0.5,1)*OFFSET(IFRS17_CF!BN99,0,-NewBusinessYear+1),0)</f>
        <v>0</v>
      </c>
      <c r="BO99" s="41">
        <f ca="1">IFERROR(Volume*IF(BO$5=0,0,1)*IF(NewBusinessYear=1,0.5,1)*OFFSET(IFRS17_CF!BO99,0,-NewBusinessYear+1),0)</f>
        <v>0</v>
      </c>
      <c r="BP99" s="41">
        <f ca="1">IFERROR(Volume*IF(BP$5=0,0,1)*IF(NewBusinessYear=1,0.5,1)*OFFSET(IFRS17_CF!BP99,0,-NewBusinessYear+1),0)</f>
        <v>0</v>
      </c>
      <c r="BQ99" s="41">
        <f ca="1">IFERROR(Volume*IF(BQ$5=0,0,1)*IF(NewBusinessYear=1,0.5,1)*OFFSET(IFRS17_CF!BQ99,0,-NewBusinessYear+1),0)</f>
        <v>0</v>
      </c>
      <c r="BR99" s="41">
        <f ca="1">IFERROR(Volume*IF(BR$5=0,0,1)*IF(NewBusinessYear=1,0.5,1)*OFFSET(IFRS17_CF!BR99,0,-NewBusinessYear+1),0)</f>
        <v>0</v>
      </c>
      <c r="BS99" s="41">
        <f ca="1">IFERROR(Volume*IF(BS$5=0,0,1)*IF(NewBusinessYear=1,0.5,1)*OFFSET(IFRS17_CF!BS99,0,-NewBusinessYear+1),0)</f>
        <v>0</v>
      </c>
      <c r="BT99" s="41">
        <f ca="1">IFERROR(Volume*IF(BT$5=0,0,1)*IF(NewBusinessYear=1,0.5,1)*OFFSET(IFRS17_CF!BT99,0,-NewBusinessYear+1),0)</f>
        <v>0</v>
      </c>
      <c r="BU99" s="41">
        <f ca="1">IFERROR(Volume*IF(BU$5=0,0,1)*IF(NewBusinessYear=1,0.5,1)*OFFSET(IFRS17_CF!BU99,0,-NewBusinessYear+1),0)</f>
        <v>0</v>
      </c>
      <c r="BV99" s="41">
        <f ca="1">IFERROR(Volume*IF(BV$5=0,0,1)*IF(NewBusinessYear=1,0.5,1)*OFFSET(IFRS17_CF!BV99,0,-NewBusinessYear+1),0)</f>
        <v>0</v>
      </c>
      <c r="BW99" s="41">
        <f ca="1">IFERROR(Volume*IF(BW$5=0,0,1)*IF(NewBusinessYear=1,0.5,1)*OFFSET(IFRS17_CF!BW99,0,-NewBusinessYear+1),0)</f>
        <v>0</v>
      </c>
      <c r="BX99" s="41">
        <f ca="1">IFERROR(Volume*IF(BX$5=0,0,1)*IF(NewBusinessYear=1,0.5,1)*OFFSET(IFRS17_CF!BX99,0,-NewBusinessYear+1),0)</f>
        <v>0</v>
      </c>
      <c r="BY99" s="41">
        <f ca="1">IFERROR(Volume*IF(BY$5=0,0,1)*IF(NewBusinessYear=1,0.5,1)*OFFSET(IFRS17_CF!BY99,0,-NewBusinessYear+1),0)</f>
        <v>0</v>
      </c>
      <c r="BZ99" s="41">
        <f ca="1">IFERROR(Volume*IF(BZ$5=0,0,1)*IF(NewBusinessYear=1,0.5,1)*OFFSET(IFRS17_CF!BZ99,0,-NewBusinessYear+1),0)</f>
        <v>0</v>
      </c>
      <c r="CA99" s="41">
        <f ca="1">IFERROR(Volume*IF(CA$5=0,0,1)*IF(NewBusinessYear=1,0.5,1)*OFFSET(IFRS17_CF!CA99,0,-NewBusinessYear+1),0)</f>
        <v>0</v>
      </c>
      <c r="CB99" s="41">
        <f ca="1">IFERROR(Volume*IF(CB$5=0,0,1)*IF(NewBusinessYear=1,0.5,1)*OFFSET(IFRS17_CF!CB99,0,-NewBusinessYear+1),0)</f>
        <v>0</v>
      </c>
      <c r="CC99" s="41">
        <f ca="1">IFERROR(Volume*IF(CC$5=0,0,1)*IF(NewBusinessYear=1,0.5,1)*OFFSET(IFRS17_CF!CC99,0,-NewBusinessYear+1),0)</f>
        <v>0</v>
      </c>
      <c r="CD99" s="41">
        <f ca="1">IFERROR(Volume*IF(CD$5=0,0,1)*IF(NewBusinessYear=1,0.5,1)*OFFSET(IFRS17_CF!CD99,0,-NewBusinessYear+1),0)</f>
        <v>0</v>
      </c>
      <c r="CE99" s="41">
        <f ca="1">IFERROR(Volume*IF(CE$5=0,0,1)*IF(NewBusinessYear=1,0.5,1)*OFFSET(IFRS17_CF!CE99,0,-NewBusinessYear+1),0)</f>
        <v>0</v>
      </c>
      <c r="CF99" s="41">
        <f ca="1">IFERROR(Volume*IF(CF$5=0,0,1)*IF(NewBusinessYear=1,0.5,1)*OFFSET(IFRS17_CF!CF99,0,-NewBusinessYear+1),0)</f>
        <v>0</v>
      </c>
      <c r="CG99" s="41">
        <f ca="1">IFERROR(Volume*IF(CG$5=0,0,1)*IF(NewBusinessYear=1,0.5,1)*OFFSET(IFRS17_CF!CG99,0,-NewBusinessYear+1),0)</f>
        <v>0</v>
      </c>
      <c r="CH99" s="41">
        <f ca="1">IFERROR(Volume*IF(CH$5=0,0,1)*IF(NewBusinessYear=1,0.5,1)*OFFSET(IFRS17_CF!CH99,0,-NewBusinessYear+1),0)</f>
        <v>0</v>
      </c>
      <c r="CI99" s="41">
        <f ca="1">IFERROR(Volume*IF(CI$5=0,0,1)*IF(NewBusinessYear=1,0.5,1)*OFFSET(IFRS17_CF!CI99,0,-NewBusinessYear+1),0)</f>
        <v>0</v>
      </c>
      <c r="CJ99" s="41">
        <f ca="1">IFERROR(Volume*IF(CJ$5=0,0,1)*IF(NewBusinessYear=1,0.5,1)*OFFSET(IFRS17_CF!CJ99,0,-NewBusinessYear+1),0)</f>
        <v>0</v>
      </c>
      <c r="CK99" s="41">
        <f ca="1">IFERROR(Volume*IF(CK$5=0,0,1)*IF(NewBusinessYear=1,0.5,1)*OFFSET(IFRS17_CF!CK99,0,-NewBusinessYear+1),0)</f>
        <v>0</v>
      </c>
      <c r="CL99" s="41">
        <f ca="1">IFERROR(Volume*IF(CL$5=0,0,1)*IF(NewBusinessYear=1,0.5,1)*OFFSET(IFRS17_CF!CL99,0,-NewBusinessYear+1),0)</f>
        <v>0</v>
      </c>
      <c r="CM99" s="41">
        <f ca="1">IFERROR(Volume*IF(CM$5=0,0,1)*IF(NewBusinessYear=1,0.5,1)*OFFSET(IFRS17_CF!CM99,0,-NewBusinessYear+1),0)</f>
        <v>0</v>
      </c>
      <c r="CN99" s="41">
        <f ca="1">IFERROR(Volume*IF(CN$5=0,0,1)*IF(NewBusinessYear=1,0.5,1)*OFFSET(IFRS17_CF!CN99,0,-NewBusinessYear+1),0)</f>
        <v>0</v>
      </c>
      <c r="CO99" s="41">
        <f ca="1">IFERROR(Volume*IF(CO$5=0,0,1)*IF(NewBusinessYear=1,0.5,1)*OFFSET(IFRS17_CF!CO99,0,-NewBusinessYear+1),0)</f>
        <v>0</v>
      </c>
      <c r="CP99" s="41">
        <f ca="1">IFERROR(Volume*IF(CP$5=0,0,1)*IF(NewBusinessYear=1,0.5,1)*OFFSET(IFRS17_CF!CP99,0,-NewBusinessYear+1),0)</f>
        <v>0</v>
      </c>
      <c r="CQ99" s="41">
        <f ca="1">IFERROR(Volume*IF(CQ$5=0,0,1)*IF(NewBusinessYear=1,0.5,1)*OFFSET(IFRS17_CF!CQ99,0,-NewBusinessYear+1),0)</f>
        <v>0</v>
      </c>
      <c r="CR99" s="41">
        <f ca="1">IFERROR(Volume*IF(CR$5=0,0,1)*IF(NewBusinessYear=1,0.5,1)*OFFSET(IFRS17_CF!CR99,0,-NewBusinessYear+1),0)</f>
        <v>0</v>
      </c>
      <c r="CS99" s="41">
        <f ca="1">IFERROR(Volume*IF(CS$5=0,0,1)*IF(NewBusinessYear=1,0.5,1)*OFFSET(IFRS17_CF!CS99,0,-NewBusinessYear+1),0)</f>
        <v>0</v>
      </c>
      <c r="CT99" s="41">
        <f ca="1">IFERROR(Volume*IF(CT$5=0,0,1)*IF(NewBusinessYear=1,0.5,1)*OFFSET(IFRS17_CF!CT99,0,-NewBusinessYear+1),0)</f>
        <v>0</v>
      </c>
      <c r="CU99" s="41">
        <f ca="1">IFERROR(Volume*IF(CU$5=0,0,1)*IF(NewBusinessYear=1,0.5,1)*OFFSET(IFRS17_CF!CU99,0,-NewBusinessYear+1),0)</f>
        <v>0</v>
      </c>
      <c r="CV99" s="41">
        <f ca="1">IFERROR(Volume*IF(CV$5=0,0,1)*IF(NewBusinessYear=1,0.5,1)*OFFSET(IFRS17_CF!CV99,0,-NewBusinessYear+1),0)</f>
        <v>0</v>
      </c>
      <c r="CW99" s="41">
        <f ca="1">IFERROR(Volume*IF(CW$5=0,0,1)*IF(NewBusinessYear=1,0.5,1)*OFFSET(IFRS17_CF!CW99,0,-NewBusinessYear+1),0)</f>
        <v>0</v>
      </c>
      <c r="CX99" s="41">
        <f ca="1">IFERROR(Volume*IF(CX$5=0,0,1)*IF(NewBusinessYear=1,0.5,1)*OFFSET(IFRS17_CF!CX99,0,-NewBusinessYear+1),0)</f>
        <v>0</v>
      </c>
      <c r="CY99" s="41">
        <f ca="1">IFERROR(Volume*IF(CY$5=0,0,1)*IF(NewBusinessYear=1,0.5,1)*OFFSET(IFRS17_CF!CY99,0,-NewBusinessYear+1),0)</f>
        <v>0</v>
      </c>
      <c r="CZ99" s="41">
        <f ca="1">IFERROR(Volume*IF(CZ$5=0,0,1)*IF(NewBusinessYear=1,0.5,1)*OFFSET(IFRS17_CF!CZ99,0,-NewBusinessYear+1),0)</f>
        <v>0</v>
      </c>
      <c r="DA99" s="41">
        <f ca="1">IFERROR(Volume*IF(DA$5=0,0,1)*IF(NewBusinessYear=1,0.5,1)*OFFSET(IFRS17_CF!DA99,0,-NewBusinessYear+1),0)</f>
        <v>0</v>
      </c>
      <c r="DB99" s="41">
        <f ca="1">IFERROR(Volume*IF(DB$5=0,0,1)*IF(NewBusinessYear=1,0.5,1)*OFFSET(IFRS17_CF!DB99,0,-NewBusinessYear+1),0)</f>
        <v>0</v>
      </c>
      <c r="DC99" s="41">
        <f ca="1">IFERROR(Volume*IF(DC$5=0,0,1)*IF(NewBusinessYear=1,0.5,1)*OFFSET(IFRS17_CF!DC99,0,-NewBusinessYear+1),0)</f>
        <v>0</v>
      </c>
      <c r="DD99" s="41">
        <f ca="1">IFERROR(Volume*IF(DD$5=0,0,1)*IF(NewBusinessYear=1,0.5,1)*OFFSET(IFRS17_CF!DD99,0,-NewBusinessYear+1),0)</f>
        <v>0</v>
      </c>
      <c r="DE99" s="41">
        <f ca="1">IFERROR(Volume*IF(DE$5=0,0,1)*IF(NewBusinessYear=1,0.5,1)*OFFSET(IFRS17_CF!DE99,0,-NewBusinessYear+1),0)</f>
        <v>0</v>
      </c>
      <c r="DF99" s="41">
        <f ca="1">IFERROR(Volume*IF(DF$5=0,0,1)*IF(NewBusinessYear=1,0.5,1)*OFFSET(IFRS17_CF!DF99,0,-NewBusinessYear+1),0)</f>
        <v>0</v>
      </c>
      <c r="DG99" s="41">
        <f ca="1">IFERROR(Volume*IF(DG$5=0,0,1)*IF(NewBusinessYear=1,0.5,1)*OFFSET(IFRS17_CF!DG99,0,-NewBusinessYear+1),0)</f>
        <v>0</v>
      </c>
      <c r="DH99" s="41">
        <f ca="1">IFERROR(Volume*IF(DH$5=0,0,1)*IF(NewBusinessYear=1,0.5,1)*OFFSET(IFRS17_CF!DH99,0,-NewBusinessYear+1),0)</f>
        <v>0</v>
      </c>
      <c r="DI99" s="41">
        <f ca="1">IFERROR(Volume*IF(DI$5=0,0,1)*IF(NewBusinessYear=1,0.5,1)*OFFSET(IFRS17_CF!DI99,0,-NewBusinessYear+1),0)</f>
        <v>0</v>
      </c>
      <c r="DJ99" s="41">
        <f ca="1">IFERROR(Volume*IF(DJ$5=0,0,1)*IF(NewBusinessYear=1,0.5,1)*OFFSET(IFRS17_CF!DJ99,0,-NewBusinessYear+1),0)</f>
        <v>0</v>
      </c>
      <c r="DK99" s="41">
        <f ca="1">IFERROR(Volume*IF(DK$5=0,0,1)*IF(NewBusinessYear=1,0.5,1)*OFFSET(IFRS17_CF!DK99,0,-NewBusinessYear+1),0)</f>
        <v>0</v>
      </c>
      <c r="DL99" s="41">
        <f ca="1">IFERROR(Volume*IF(DL$5=0,0,1)*IF(NewBusinessYear=1,0.5,1)*OFFSET(IFRS17_CF!DL99,0,-NewBusinessYear+1),0)</f>
        <v>0</v>
      </c>
      <c r="DM99" s="41">
        <f ca="1">IFERROR(Volume*IF(DM$5=0,0,1)*IF(NewBusinessYear=1,0.5,1)*OFFSET(IFRS17_CF!DM99,0,-NewBusinessYear+1),0)</f>
        <v>0</v>
      </c>
      <c r="DN99" s="41">
        <f ca="1">IFERROR(Volume*IF(DN$5=0,0,1)*IF(NewBusinessYear=1,0.5,1)*OFFSET(IFRS17_CF!DN99,0,-NewBusinessYear+1),0)</f>
        <v>0</v>
      </c>
      <c r="DO99" s="41">
        <f ca="1">IFERROR(Volume*IF(DO$5=0,0,1)*IF(NewBusinessYear=1,0.5,1)*OFFSET(IFRS17_CF!DO99,0,-NewBusinessYear+1),0)</f>
        <v>0</v>
      </c>
      <c r="DP99" s="41">
        <f ca="1">IFERROR(Volume*IF(DP$5=0,0,1)*IF(NewBusinessYear=1,0.5,1)*OFFSET(IFRS17_CF!DP99,0,-NewBusinessYear+1),0)</f>
        <v>0</v>
      </c>
      <c r="DQ99" s="41">
        <f ca="1">IFERROR(Volume*IF(DQ$5=0,0,1)*IF(NewBusinessYear=1,0.5,1)*OFFSET(IFRS17_CF!DQ99,0,-NewBusinessYear+1),0)</f>
        <v>0</v>
      </c>
      <c r="DR99" s="41">
        <f ca="1">IFERROR(Volume*IF(DR$5=0,0,1)*IF(NewBusinessYear=1,0.5,1)*OFFSET(IFRS17_CF!DR99,0,-NewBusinessYear+1),0)</f>
        <v>0</v>
      </c>
      <c r="DS99" s="41">
        <f ca="1">IFERROR(Volume*IF(DS$5=0,0,1)*IF(NewBusinessYear=1,0.5,1)*OFFSET(IFRS17_CF!DS99,0,-NewBusinessYear+1),0)</f>
        <v>0</v>
      </c>
      <c r="DT99" s="41">
        <f ca="1">IFERROR(Volume*IF(DT$5=0,0,1)*IF(NewBusinessYear=1,0.5,1)*OFFSET(IFRS17_CF!DT99,0,-NewBusinessYear+1),0)</f>
        <v>0</v>
      </c>
      <c r="DU99" s="41">
        <f ca="1">IFERROR(Volume*IF(DU$5=0,0,1)*IF(NewBusinessYear=1,0.5,1)*OFFSET(IFRS17_CF!DU99,0,-NewBusinessYear+1),0)</f>
        <v>0</v>
      </c>
      <c r="DV99" s="41">
        <f ca="1">IFERROR(Volume*IF(DV$5=0,0,1)*IF(NewBusinessYear=1,0.5,1)*OFFSET(IFRS17_CF!DV99,0,-NewBusinessYear+1),0)</f>
        <v>0</v>
      </c>
      <c r="DW99" s="41">
        <f ca="1">IFERROR(Volume*IF(DW$5=0,0,1)*IF(NewBusinessYear=1,0.5,1)*OFFSET(IFRS17_CF!DW99,0,-NewBusinessYear+1),0)</f>
        <v>0</v>
      </c>
      <c r="DX99" s="41">
        <f ca="1">IFERROR(Volume*IF(DX$5=0,0,1)*IF(NewBusinessYear=1,0.5,1)*OFFSET(IFRS17_CF!DX99,0,-NewBusinessYear+1),0)</f>
        <v>0</v>
      </c>
      <c r="DY99" s="41">
        <f ca="1">IFERROR(Volume*IF(DY$5=0,0,1)*IF(NewBusinessYear=1,0.5,1)*OFFSET(IFRS17_CF!DY99,0,-NewBusinessYear+1),0)</f>
        <v>0</v>
      </c>
      <c r="DZ99" s="41">
        <f ca="1">IFERROR(Volume*IF(DZ$5=0,0,1)*IF(NewBusinessYear=1,0.5,1)*OFFSET(IFRS17_CF!DZ99,0,-NewBusinessYear+1),0)</f>
        <v>0</v>
      </c>
      <c r="EA99" s="41">
        <f ca="1">IFERROR(Volume*IF(EA$5=0,0,1)*IF(NewBusinessYear=1,0.5,1)*OFFSET(IFRS17_CF!EA99,0,-NewBusinessYear+1),0)</f>
        <v>0</v>
      </c>
      <c r="EB99" s="41">
        <f ca="1">IFERROR(Volume*IF(EB$5=0,0,1)*IF(NewBusinessYear=1,0.5,1)*OFFSET(IFRS17_CF!EB99,0,-NewBusinessYear+1),0)</f>
        <v>0</v>
      </c>
      <c r="EC99" s="41">
        <f ca="1">IFERROR(Volume*IF(EC$5=0,0,1)*IF(NewBusinessYear=1,0.5,1)*OFFSET(IFRS17_CF!EC99,0,-NewBusinessYear+1),0)</f>
        <v>0</v>
      </c>
      <c r="ED99" s="41">
        <f ca="1">IFERROR(Volume*IF(ED$5=0,0,1)*IF(NewBusinessYear=1,0.5,1)*OFFSET(IFRS17_CF!ED99,0,-NewBusinessYear+1),0)</f>
        <v>0</v>
      </c>
      <c r="EE99" s="41">
        <f ca="1">IFERROR(Volume*IF(EE$5=0,0,1)*IF(NewBusinessYear=1,0.5,1)*OFFSET(IFRS17_CF!EE99,0,-NewBusinessYear+1),0)</f>
        <v>0</v>
      </c>
      <c r="EF99" s="41">
        <f ca="1">IFERROR(Volume*IF(EF$5=0,0,1)*IF(NewBusinessYear=1,0.5,1)*OFFSET(IFRS17_CF!EF99,0,-NewBusinessYear+1),0)</f>
        <v>0</v>
      </c>
      <c r="EG99" s="41">
        <f ca="1">IFERROR(Volume*IF(EG$5=0,0,1)*IF(NewBusinessYear=1,0.5,1)*OFFSET(IFRS17_CF!EG99,0,-NewBusinessYear+1),0)</f>
        <v>0</v>
      </c>
      <c r="EH99" s="41">
        <f ca="1">IFERROR(Volume*IF(EH$5=0,0,1)*IF(NewBusinessYear=1,0.5,1)*OFFSET(IFRS17_CF!EH99,0,-NewBusinessYear+1),0)</f>
        <v>0</v>
      </c>
      <c r="EI99" s="41">
        <f ca="1">IFERROR(Volume*IF(EI$5=0,0,1)*IF(NewBusinessYear=1,0.5,1)*OFFSET(IFRS17_CF!EI99,0,-NewBusinessYear+1),0)</f>
        <v>0</v>
      </c>
      <c r="EJ99" s="41">
        <f ca="1">IFERROR(Volume*IF(EJ$5=0,0,1)*IF(NewBusinessYear=1,0.5,1)*OFFSET(IFRS17_CF!EJ99,0,-NewBusinessYear+1),0)</f>
        <v>0</v>
      </c>
      <c r="EK99" s="41">
        <f ca="1">IFERROR(Volume*IF(EK$5=0,0,1)*IF(NewBusinessYear=1,0.5,1)*OFFSET(IFRS17_CF!EK99,0,-NewBusinessYear+1),0)</f>
        <v>0</v>
      </c>
      <c r="EL99" s="41">
        <f ca="1">IFERROR(Volume*IF(EL$5=0,0,1)*IF(NewBusinessYear=1,0.5,1)*OFFSET(IFRS17_CF!EL99,0,-NewBusinessYear+1),0)</f>
        <v>0</v>
      </c>
      <c r="EM99" s="41">
        <f ca="1">IFERROR(Volume*IF(EM$5=0,0,1)*IF(NewBusinessYear=1,0.5,1)*OFFSET(IFRS17_CF!EM99,0,-NewBusinessYear+1),0)</f>
        <v>0</v>
      </c>
      <c r="EN99" s="41">
        <f ca="1">IFERROR(Volume*IF(EN$5=0,0,1)*IF(NewBusinessYear=1,0.5,1)*OFFSET(IFRS17_CF!EN99,0,-NewBusinessYear+1),0)</f>
        <v>0</v>
      </c>
      <c r="EO99" s="41">
        <f ca="1">IFERROR(Volume*IF(EO$5=0,0,1)*IF(NewBusinessYear=1,0.5,1)*OFFSET(IFRS17_CF!EO99,0,-NewBusinessYear+1),0)</f>
        <v>0</v>
      </c>
      <c r="EP99" s="41">
        <f ca="1">IFERROR(Volume*IF(EP$5=0,0,1)*IF(NewBusinessYear=1,0.5,1)*OFFSET(IFRS17_CF!EP99,0,-NewBusinessYear+1),0)</f>
        <v>0</v>
      </c>
      <c r="EQ99" s="41">
        <f ca="1">IFERROR(Volume*IF(EQ$5=0,0,1)*IF(NewBusinessYear=1,0.5,1)*OFFSET(IFRS17_CF!EQ99,0,-NewBusinessYear+1),0)</f>
        <v>0</v>
      </c>
      <c r="ER99" s="41">
        <f ca="1">IFERROR(Volume*IF(ER$5=0,0,1)*IF(NewBusinessYear=1,0.5,1)*OFFSET(IFRS17_CF!ER99,0,-NewBusinessYear+1),0)</f>
        <v>0</v>
      </c>
      <c r="ES99" s="41">
        <f ca="1">IFERROR(Volume*IF(ES$5=0,0,1)*IF(NewBusinessYear=1,0.5,1)*OFFSET(IFRS17_CF!ES99,0,-NewBusinessYear+1),0)</f>
        <v>0</v>
      </c>
      <c r="ET99" s="41">
        <f ca="1">IFERROR(Volume*IF(ET$5=0,0,1)*IF(NewBusinessYear=1,0.5,1)*OFFSET(IFRS17_CF!ET99,0,-NewBusinessYear+1),0)</f>
        <v>0</v>
      </c>
      <c r="EU99" s="41">
        <f ca="1">IFERROR(Volume*IF(EU$5=0,0,1)*IF(NewBusinessYear=1,0.5,1)*OFFSET(IFRS17_CF!EU99,0,-NewBusinessYear+1),0)</f>
        <v>0</v>
      </c>
      <c r="EV99" s="41">
        <f ca="1">IFERROR(Volume*IF(EV$5=0,0,1)*IF(NewBusinessYear=1,0.5,1)*OFFSET(IFRS17_CF!EV99,0,-NewBusinessYear+1),0)</f>
        <v>0</v>
      </c>
      <c r="EW99" s="41">
        <f ca="1">IFERROR(Volume*IF(EW$5=0,0,1)*IF(NewBusinessYear=1,0.5,1)*OFFSET(IFRS17_CF!EW99,0,-NewBusinessYear+1),0)</f>
        <v>0</v>
      </c>
      <c r="EX99" s="41">
        <f ca="1">IFERROR(Volume*IF(EX$5=0,0,1)*IF(NewBusinessYear=1,0.5,1)*OFFSET(IFRS17_CF!EX99,0,-NewBusinessYear+1),0)</f>
        <v>0</v>
      </c>
      <c r="EY99" s="41">
        <f ca="1">IFERROR(Volume*IF(EY$5=0,0,1)*IF(NewBusinessYear=1,0.5,1)*OFFSET(IFRS17_CF!EY99,0,-NewBusinessYear+1),0)</f>
        <v>0</v>
      </c>
      <c r="EZ99" s="41">
        <f ca="1">IFERROR(Volume*IF(EZ$5=0,0,1)*IF(NewBusinessYear=1,0.5,1)*OFFSET(IFRS17_CF!EZ99,0,-NewBusinessYear+1),0)</f>
        <v>0</v>
      </c>
      <c r="FA99" s="41">
        <f ca="1">IFERROR(Volume*IF(FA$5=0,0,1)*IF(NewBusinessYear=1,0.5,1)*OFFSET(IFRS17_CF!FA99,0,-NewBusinessYear+1),0)</f>
        <v>0</v>
      </c>
      <c r="FB99" s="41">
        <f ca="1">IFERROR(Volume*IF(FB$5=0,0,1)*IF(NewBusinessYear=1,0.5,1)*OFFSET(IFRS17_CF!FB99,0,-NewBusinessYear+1),0)</f>
        <v>0</v>
      </c>
      <c r="FC99" s="41">
        <f ca="1">IFERROR(Volume*IF(FC$5=0,0,1)*IF(NewBusinessYear=1,0.5,1)*OFFSET(IFRS17_CF!FC99,0,-NewBusinessYear+1),0)</f>
        <v>0</v>
      </c>
      <c r="FD99" s="41">
        <f ca="1">IFERROR(Volume*IF(FD$5=0,0,1)*IF(NewBusinessYear=1,0.5,1)*OFFSET(IFRS17_CF!FD99,0,-NewBusinessYear+1),0)</f>
        <v>0</v>
      </c>
      <c r="FE99" s="41">
        <f ca="1">IFERROR(Volume*IF(FE$5=0,0,1)*IF(NewBusinessYear=1,0.5,1)*OFFSET(IFRS17_CF!FE99,0,-NewBusinessYear+1),0)</f>
        <v>0</v>
      </c>
      <c r="FF99" s="41">
        <f ca="1">IFERROR(Volume*IF(FF$5=0,0,1)*IF(NewBusinessYear=1,0.5,1)*OFFSET(IFRS17_CF!FF99,0,-NewBusinessYear+1),0)</f>
        <v>0</v>
      </c>
      <c r="FG99" s="41">
        <f ca="1">IFERROR(Volume*IF(FG$5=0,0,1)*IF(NewBusinessYear=1,0.5,1)*OFFSET(IFRS17_CF!FG99,0,-NewBusinessYear+1),0)</f>
        <v>0</v>
      </c>
      <c r="FH99" s="41">
        <f ca="1">IFERROR(Volume*IF(FH$5=0,0,1)*IF(NewBusinessYear=1,0.5,1)*OFFSET(IFRS17_CF!FH99,0,-NewBusinessYear+1),0)</f>
        <v>0</v>
      </c>
      <c r="FI99" s="41">
        <f ca="1">IFERROR(Volume*IF(FI$5=0,0,1)*IF(NewBusinessYear=1,0.5,1)*OFFSET(IFRS17_CF!FI99,0,-NewBusinessYear+1),0)</f>
        <v>0</v>
      </c>
      <c r="FJ99" s="41">
        <f ca="1">IFERROR(Volume*IF(FJ$5=0,0,1)*IF(NewBusinessYear=1,0.5,1)*OFFSET(IFRS17_CF!FJ99,0,-NewBusinessYear+1),0)</f>
        <v>0</v>
      </c>
      <c r="FK99" s="41">
        <f ca="1">IFERROR(Volume*IF(FK$5=0,0,1)*IF(NewBusinessYear=1,0.5,1)*OFFSET(IFRS17_CF!FK99,0,-NewBusinessYear+1),0)</f>
        <v>0</v>
      </c>
      <c r="FL99" s="41">
        <f ca="1">IFERROR(Volume*IF(FL$5=0,0,1)*IF(NewBusinessYear=1,0.5,1)*OFFSET(IFRS17_CF!FL99,0,-NewBusinessYear+1),0)</f>
        <v>0</v>
      </c>
      <c r="FM99" s="41">
        <f ca="1">IFERROR(Volume*IF(FM$5=0,0,1)*IF(NewBusinessYear=1,0.5,1)*OFFSET(IFRS17_CF!FM99,0,-NewBusinessYear+1),0)</f>
        <v>0</v>
      </c>
      <c r="FN99" s="41">
        <f ca="1">IFERROR(Volume*IF(FN$5=0,0,1)*IF(NewBusinessYear=1,0.5,1)*OFFSET(IFRS17_CF!FN99,0,-NewBusinessYear+1),0)</f>
        <v>0</v>
      </c>
      <c r="FO99" s="41">
        <f ca="1">IFERROR(Volume*IF(FO$5=0,0,1)*IF(NewBusinessYear=1,0.5,1)*OFFSET(IFRS17_CF!FO99,0,-NewBusinessYear+1),0)</f>
        <v>0</v>
      </c>
      <c r="FP99" s="41">
        <f ca="1">IFERROR(Volume*IF(FP$5=0,0,1)*IF(NewBusinessYear=1,0.5,1)*OFFSET(IFRS17_CF!FP99,0,-NewBusinessYear+1),0)</f>
        <v>0</v>
      </c>
      <c r="FQ99" s="41">
        <f ca="1">IFERROR(Volume*IF(FQ$5=0,0,1)*IF(NewBusinessYear=1,0.5,1)*OFFSET(IFRS17_CF!FQ99,0,-NewBusinessYear+1),0)</f>
        <v>0</v>
      </c>
      <c r="FR99" s="41">
        <f ca="1">IFERROR(Volume*IF(FR$5=0,0,1)*IF(NewBusinessYear=1,0.5,1)*OFFSET(IFRS17_CF!FR99,0,-NewBusinessYear+1),0)</f>
        <v>0</v>
      </c>
      <c r="FS99" s="41">
        <f ca="1">IFERROR(Volume*IF(FS$5=0,0,1)*IF(NewBusinessYear=1,0.5,1)*OFFSET(IFRS17_CF!FS99,0,-NewBusinessYear+1),0)</f>
        <v>0</v>
      </c>
      <c r="FT99" s="41">
        <f ca="1">IFERROR(Volume*IF(FT$5=0,0,1)*IF(NewBusinessYear=1,0.5,1)*OFFSET(IFRS17_CF!FT99,0,-NewBusinessYear+1),0)</f>
        <v>0</v>
      </c>
      <c r="FU99" s="41">
        <f ca="1">IFERROR(Volume*IF(FU$5=0,0,1)*IF(NewBusinessYear=1,0.5,1)*OFFSET(IFRS17_CF!FU99,0,-NewBusinessYear+1),0)</f>
        <v>0</v>
      </c>
      <c r="FV99" s="41">
        <f ca="1">IFERROR(Volume*IF(FV$5=0,0,1)*IF(NewBusinessYear=1,0.5,1)*OFFSET(IFRS17_CF!FV99,0,-NewBusinessYear+1),0)</f>
        <v>0</v>
      </c>
      <c r="FW99" s="41">
        <f ca="1">IFERROR(Volume*IF(FW$5=0,0,1)*IF(NewBusinessYear=1,0.5,1)*OFFSET(IFRS17_CF!FW99,0,-NewBusinessYear+1),0)</f>
        <v>0</v>
      </c>
      <c r="FX99" s="41">
        <f ca="1">IFERROR(Volume*IF(FX$5=0,0,1)*IF(NewBusinessYear=1,0.5,1)*OFFSET(IFRS17_CF!FX99,0,-NewBusinessYear+1),0)</f>
        <v>0</v>
      </c>
      <c r="FY99" s="41">
        <f ca="1">IFERROR(Volume*IF(FY$5=0,0,1)*IF(NewBusinessYear=1,0.5,1)*OFFSET(IFRS17_CF!FY99,0,-NewBusinessYear+1),0)</f>
        <v>0</v>
      </c>
      <c r="FZ99" s="41">
        <f ca="1">IFERROR(Volume*IF(FZ$5=0,0,1)*IF(NewBusinessYear=1,0.5,1)*OFFSET(IFRS17_CF!FZ99,0,-NewBusinessYear+1),0)</f>
        <v>0</v>
      </c>
      <c r="GA99" s="41">
        <f ca="1">IFERROR(Volume*IF(GA$5=0,0,1)*IF(NewBusinessYear=1,0.5,1)*OFFSET(IFRS17_CF!GA99,0,-NewBusinessYear+1),0)</f>
        <v>0</v>
      </c>
      <c r="GB99" s="41">
        <f ca="1">IFERROR(Volume*IF(GB$5=0,0,1)*IF(NewBusinessYear=1,0.5,1)*OFFSET(IFRS17_CF!GB99,0,-NewBusinessYear+1),0)</f>
        <v>0</v>
      </c>
      <c r="GC99" s="41">
        <f ca="1">IFERROR(Volume*IF(GC$5=0,0,1)*IF(NewBusinessYear=1,0.5,1)*OFFSET(IFRS17_CF!GC99,0,-NewBusinessYear+1),0)</f>
        <v>0</v>
      </c>
      <c r="GD99" s="41">
        <f ca="1">IFERROR(Volume*IF(GD$5=0,0,1)*IF(NewBusinessYear=1,0.5,1)*OFFSET(IFRS17_CF!GD99,0,-NewBusinessYear+1),0)</f>
        <v>0</v>
      </c>
      <c r="GE99" s="41">
        <f ca="1">IFERROR(Volume*IF(GE$5=0,0,1)*IF(NewBusinessYear=1,0.5,1)*OFFSET(IFRS17_CF!GE99,0,-NewBusinessYear+1),0)</f>
        <v>0</v>
      </c>
      <c r="GF99" s="41">
        <f ca="1">IFERROR(Volume*IF(GF$5=0,0,1)*IF(NewBusinessYear=1,0.5,1)*OFFSET(IFRS17_CF!GF99,0,-NewBusinessYear+1),0)</f>
        <v>0</v>
      </c>
      <c r="GG99" s="41">
        <f ca="1">IFERROR(Volume*IF(GG$5=0,0,1)*IF(NewBusinessYear=1,0.5,1)*OFFSET(IFRS17_CF!GG99,0,-NewBusinessYear+1),0)</f>
        <v>0</v>
      </c>
      <c r="GH99" s="41">
        <f ca="1">IFERROR(Volume*IF(GH$5=0,0,1)*IF(NewBusinessYear=1,0.5,1)*OFFSET(IFRS17_CF!GH99,0,-NewBusinessYear+1),0)</f>
        <v>0</v>
      </c>
      <c r="GI99" s="41">
        <f ca="1">IFERROR(Volume*IF(GI$5=0,0,1)*IF(NewBusinessYear=1,0.5,1)*OFFSET(IFRS17_CF!GI99,0,-NewBusinessYear+1),0)</f>
        <v>0</v>
      </c>
      <c r="GJ99" s="41">
        <f ca="1">IFERROR(Volume*IF(GJ$5=0,0,1)*IF(NewBusinessYear=1,0.5,1)*OFFSET(IFRS17_CF!GJ99,0,-NewBusinessYear+1),0)</f>
        <v>0</v>
      </c>
    </row>
    <row r="101" spans="3:192" x14ac:dyDescent="0.3">
      <c r="C101" s="37" t="s">
        <v>491</v>
      </c>
    </row>
    <row r="102" spans="3:192" x14ac:dyDescent="0.3">
      <c r="C102" s="30" t="s">
        <v>492</v>
      </c>
      <c r="D102" s="38"/>
      <c r="E102" s="68"/>
      <c r="F102" s="38">
        <f ca="1">IFERROR(Volume*IF(F$5=0,0,IF(F$5=1,0.5,1))*OFFSET(IFRS17_CF!F102,0,-NewBusinessYear+1),0)</f>
        <v>0</v>
      </c>
      <c r="G102" s="38">
        <f ca="1">IFERROR(Volume*IF(G$5=0,0,IF(G$5=1,0.5,1))*OFFSET(IFRS17_CF!G102,0,-NewBusinessYear+1),0)</f>
        <v>0</v>
      </c>
      <c r="H102" s="38">
        <f ca="1">IFERROR(Volume*IF(H$5=0,0,IF(H$5=1,0.5,1))*OFFSET(IFRS17_CF!H102,0,-NewBusinessYear+1),0)</f>
        <v>0</v>
      </c>
      <c r="I102" s="38">
        <f ca="1">IFERROR(Volume*IF(I$5=0,0,IF(I$5=1,0.5,1))*OFFSET(IFRS17_CF!I102,0,-NewBusinessYear+1),0)</f>
        <v>0</v>
      </c>
      <c r="J102" s="38">
        <f ca="1">IFERROR(Volume*IF(J$5=0,0,IF(J$5=1,0.5,1))*OFFSET(IFRS17_CF!J102,0,-NewBusinessYear+1),0)</f>
        <v>0</v>
      </c>
      <c r="K102" s="38">
        <f ca="1">IFERROR(Volume*IF(K$5=0,0,IF(K$5=1,0.5,1))*OFFSET(IFRS17_CF!K102,0,-NewBusinessYear+1),0)</f>
        <v>0</v>
      </c>
      <c r="L102" s="38">
        <f ca="1">IFERROR(Volume*IF(L$5=0,0,IF(L$5=1,0.5,1))*OFFSET(IFRS17_CF!L102,0,-NewBusinessYear+1),0)</f>
        <v>0</v>
      </c>
      <c r="M102" s="38">
        <f ca="1">IFERROR(Volume*IF(M$5=0,0,IF(M$5=1,0.5,1))*OFFSET(IFRS17_CF!M102,0,-NewBusinessYear+1),0)</f>
        <v>0</v>
      </c>
      <c r="N102" s="38">
        <f ca="1">IFERROR(Volume*IF(N$5=0,0,IF(N$5=1,0.5,1))*OFFSET(IFRS17_CF!N102,0,-NewBusinessYear+1),0)</f>
        <v>0</v>
      </c>
      <c r="O102" s="38">
        <f ca="1">IFERROR(Volume*IF(O$5=0,0,IF(O$5=1,0.5,1))*OFFSET(IFRS17_CF!O102,0,-NewBusinessYear+1),0)</f>
        <v>111232.28293750716</v>
      </c>
      <c r="P102" s="38">
        <f ca="1">IFERROR(Volume*IF(P$5=0,0,IF(P$5=1,0.5,1))*OFFSET(IFRS17_CF!P102,0,-NewBusinessYear+1),0)</f>
        <v>143966.20843353053</v>
      </c>
      <c r="Q102" s="38">
        <f ca="1">IFERROR(Volume*IF(Q$5=0,0,IF(Q$5=1,0.5,1))*OFFSET(IFRS17_CF!Q102,0,-NewBusinessYear+1),0)</f>
        <v>111012.18175085704</v>
      </c>
      <c r="R102" s="38">
        <f ca="1">IFERROR(Volume*IF(R$5=0,0,IF(R$5=1,0.5,1))*OFFSET(IFRS17_CF!R102,0,-NewBusinessYear+1),0)</f>
        <v>96984.276266984802</v>
      </c>
      <c r="S102" s="38">
        <f ca="1">IFERROR(Volume*IF(S$5=0,0,IF(S$5=1,0.5,1))*OFFSET(IFRS17_CF!S102,0,-NewBusinessYear+1),0)</f>
        <v>85085.159684126484</v>
      </c>
      <c r="T102" s="38">
        <f ca="1">IFERROR(Volume*IF(T$5=0,0,IF(T$5=1,0.5,1))*OFFSET(IFRS17_CF!T102,0,-NewBusinessYear+1),0)</f>
        <v>74850.858050408831</v>
      </c>
      <c r="U102" s="38">
        <f ca="1">IFERROR(Volume*IF(U$5=0,0,IF(U$5=1,0.5,1))*OFFSET(IFRS17_CF!U102,0,-NewBusinessYear+1),0)</f>
        <v>65821.851218184383</v>
      </c>
      <c r="V102" s="38">
        <f ca="1">IFERROR(Volume*IF(V$5=0,0,IF(V$5=1,0.5,1))*OFFSET(IFRS17_CF!V102,0,-NewBusinessYear+1),0)</f>
        <v>57635.570662937171</v>
      </c>
      <c r="W102" s="38">
        <f ca="1">IFERROR(Volume*IF(W$5=0,0,IF(W$5=1,0.5,1))*OFFSET(IFRS17_CF!W102,0,-NewBusinessYear+1),0)</f>
        <v>50228.067267472063</v>
      </c>
      <c r="X102" s="38">
        <f ca="1">IFERROR(Volume*IF(X$5=0,0,IF(X$5=1,0.5,1))*OFFSET(IFRS17_CF!X102,0,-NewBusinessYear+1),0)</f>
        <v>43545.83909977007</v>
      </c>
      <c r="Y102" s="39">
        <f ca="1">IFERROR(Volume*IF(Y$5=0,0,IF(Y$5=1,0.5,1))*OFFSET(IFRS17_CF!Y102,0,-NewBusinessYear+1),0)</f>
        <v>37536.800654902909</v>
      </c>
      <c r="Z102" s="38">
        <f ca="1">IFERROR(Volume*IF(Z$5=0,0,IF(Z$5=1,0.5,1))*OFFSET(IFRS17_CF!Z102,0,-NewBusinessYear+1),0)</f>
        <v>32150.804146980205</v>
      </c>
      <c r="AA102" s="39">
        <f ca="1">IFERROR(Volume*IF(AA$5=0,0,IF(AA$5=1,0.5,1))*OFFSET(IFRS17_CF!AA102,0,-NewBusinessYear+1),0)</f>
        <v>27175.64600979121</v>
      </c>
      <c r="AB102" s="39">
        <f ca="1">IFERROR(Volume*IF(AB$5=0,0,IF(AB$5=1,0.5,1))*OFFSET(IFRS17_CF!AB102,0,-NewBusinessYear+1),0)</f>
        <v>22621.856458004047</v>
      </c>
      <c r="AC102" s="39">
        <f ca="1">IFERROR(Volume*IF(AC$5=0,0,IF(AC$5=1,0.5,1))*OFFSET(IFRS17_CF!AC102,0,-NewBusinessYear+1),0)</f>
        <v>18500.693771948383</v>
      </c>
      <c r="AD102" s="39">
        <f ca="1">IFERROR(Volume*IF(AD$5=0,0,IF(AD$5=1,0.5,1))*OFFSET(IFRS17_CF!AD102,0,-NewBusinessYear+1),0)</f>
        <v>14822.489666410596</v>
      </c>
      <c r="AE102" s="39">
        <f ca="1">IFERROR(Volume*IF(AE$5=0,0,IF(AE$5=1,0.5,1))*OFFSET(IFRS17_CF!AE102,0,-NewBusinessYear+1),0)</f>
        <v>11594.658244953513</v>
      </c>
      <c r="AF102" s="39">
        <f ca="1">IFERROR(Volume*IF(AF$5=0,0,IF(AF$5=1,0.5,1))*OFFSET(IFRS17_CF!AF102,0,-NewBusinessYear+1),0)</f>
        <v>8819.4536759530929</v>
      </c>
      <c r="AG102" s="39">
        <f ca="1">IFERROR(Volume*IF(AG$5=0,0,IF(AG$5=1,0.5,1))*OFFSET(IFRS17_CF!AG102,0,-NewBusinessYear+1),0)</f>
        <v>6491.6536748918552</v>
      </c>
      <c r="AH102" s="39">
        <f ca="1">IFERROR(Volume*IF(AH$5=0,0,IF(AH$5=1,0.5,1))*OFFSET(IFRS17_CF!AH102,0,-NewBusinessYear+1),0)</f>
        <v>4596.4490785563739</v>
      </c>
      <c r="AI102" s="39">
        <f ca="1">IFERROR(Volume*IF(AI$5=0,0,IF(AI$5=1,0.5,1))*OFFSET(IFRS17_CF!AI102,0,-NewBusinessYear+1),0)</f>
        <v>3107.9170574514646</v>
      </c>
      <c r="AJ102" s="39">
        <f ca="1">IFERROR(Volume*IF(AJ$5=0,0,IF(AJ$5=1,0.5,1))*OFFSET(IFRS17_CF!AJ102,0,-NewBusinessYear+1),0)</f>
        <v>1988.5141827881414</v>
      </c>
      <c r="AK102" s="39">
        <f ca="1">IFERROR(Volume*IF(AK$5=0,0,IF(AK$5=1,0.5,1))*OFFSET(IFRS17_CF!AK102,0,-NewBusinessYear+1),0)</f>
        <v>1228.5089861039603</v>
      </c>
      <c r="AL102" s="39">
        <f ca="1">IFERROR(Volume*IF(AL$5=0,0,IF(AL$5=1,0.5,1))*OFFSET(IFRS17_CF!AL102,0,-NewBusinessYear+1),0)</f>
        <v>733.82253352748023</v>
      </c>
      <c r="AM102" s="39">
        <f ca="1">IFERROR(Volume*IF(AM$5=0,0,IF(AM$5=1,0.5,1))*OFFSET(IFRS17_CF!AM102,0,-NewBusinessYear+1),0)</f>
        <v>423.12780504168001</v>
      </c>
      <c r="AN102" s="39">
        <f ca="1">IFERROR(Volume*IF(AN$5=0,0,IF(AN$5=1,0.5,1))*OFFSET(IFRS17_CF!AN102,0,-NewBusinessYear+1),0)</f>
        <v>234.8830052593093</v>
      </c>
      <c r="AO102" s="39">
        <f ca="1">IFERROR(Volume*IF(AO$5=0,0,IF(AO$5=1,0.5,1))*OFFSET(IFRS17_CF!AO102,0,-NewBusinessYear+1),0)</f>
        <v>0</v>
      </c>
      <c r="AP102" s="39">
        <f ca="1">IFERROR(Volume*IF(AP$5=0,0,IF(AP$5=1,0.5,1))*OFFSET(IFRS17_CF!AP102,0,-NewBusinessYear+1),0)</f>
        <v>0</v>
      </c>
      <c r="AQ102" s="39">
        <f ca="1">IFERROR(Volume*IF(AQ$5=0,0,IF(AQ$5=1,0.5,1))*OFFSET(IFRS17_CF!AQ102,0,-NewBusinessYear+1),0)</f>
        <v>0</v>
      </c>
      <c r="AR102" s="39">
        <f ca="1">IFERROR(Volume*IF(AR$5=0,0,IF(AR$5=1,0.5,1))*OFFSET(IFRS17_CF!AR102,0,-NewBusinessYear+1),0)</f>
        <v>0</v>
      </c>
      <c r="AS102" s="39">
        <f ca="1">IFERROR(Volume*IF(AS$5=0,0,IF(AS$5=1,0.5,1))*OFFSET(IFRS17_CF!AS102,0,-NewBusinessYear+1),0)</f>
        <v>0</v>
      </c>
      <c r="AT102" s="39">
        <f ca="1">IFERROR(Volume*IF(AT$5=0,0,IF(AT$5=1,0.5,1))*OFFSET(IFRS17_CF!AT102,0,-NewBusinessYear+1),0)</f>
        <v>0</v>
      </c>
      <c r="AU102" s="39">
        <f ca="1">IFERROR(Volume*IF(AU$5=0,0,IF(AU$5=1,0.5,1))*OFFSET(IFRS17_CF!AU102,0,-NewBusinessYear+1),0)</f>
        <v>0</v>
      </c>
      <c r="AV102" s="39">
        <f ca="1">IFERROR(Volume*IF(AV$5=0,0,IF(AV$5=1,0.5,1))*OFFSET(IFRS17_CF!AV102,0,-NewBusinessYear+1),0)</f>
        <v>0</v>
      </c>
      <c r="AW102" s="39">
        <f ca="1">IFERROR(Volume*IF(AW$5=0,0,IF(AW$5=1,0.5,1))*OFFSET(IFRS17_CF!AW102,0,-NewBusinessYear+1),0)</f>
        <v>0</v>
      </c>
      <c r="AX102" s="39">
        <f ca="1">IFERROR(Volume*IF(AX$5=0,0,IF(AX$5=1,0.5,1))*OFFSET(IFRS17_CF!AX102,0,-NewBusinessYear+1),0)</f>
        <v>0</v>
      </c>
      <c r="AY102" s="39">
        <f ca="1">IFERROR(Volume*IF(AY$5=0,0,IF(AY$5=1,0.5,1))*OFFSET(IFRS17_CF!AY102,0,-NewBusinessYear+1),0)</f>
        <v>0</v>
      </c>
      <c r="AZ102" s="39">
        <f ca="1">IFERROR(Volume*IF(AZ$5=0,0,IF(AZ$5=1,0.5,1))*OFFSET(IFRS17_CF!AZ102,0,-NewBusinessYear+1),0)</f>
        <v>0</v>
      </c>
      <c r="BA102" s="39">
        <f ca="1">IFERROR(Volume*IF(BA$5=0,0,IF(BA$5=1,0.5,1))*OFFSET(IFRS17_CF!BA102,0,-NewBusinessYear+1),0)</f>
        <v>0</v>
      </c>
      <c r="BB102" s="39">
        <f ca="1">IFERROR(Volume*IF(BB$5=0,0,IF(BB$5=1,0.5,1))*OFFSET(IFRS17_CF!BB102,0,-NewBusinessYear+1),0)</f>
        <v>0</v>
      </c>
      <c r="BC102" s="39">
        <f ca="1">IFERROR(Volume*IF(BC$5=0,0,IF(BC$5=1,0.5,1))*OFFSET(IFRS17_CF!BC102,0,-NewBusinessYear+1),0)</f>
        <v>0</v>
      </c>
      <c r="BD102" s="39">
        <f ca="1">IFERROR(Volume*IF(BD$5=0,0,IF(BD$5=1,0.5,1))*OFFSET(IFRS17_CF!BD102,0,-NewBusinessYear+1),0)</f>
        <v>0</v>
      </c>
      <c r="BE102" s="39">
        <f ca="1">IFERROR(Volume*IF(BE$5=0,0,IF(BE$5=1,0.5,1))*OFFSET(IFRS17_CF!BE102,0,-NewBusinessYear+1),0)</f>
        <v>0</v>
      </c>
      <c r="BF102" s="39">
        <f ca="1">IFERROR(Volume*IF(BF$5=0,0,IF(BF$5=1,0.5,1))*OFFSET(IFRS17_CF!BF102,0,-NewBusinessYear+1),0)</f>
        <v>0</v>
      </c>
      <c r="BG102" s="39">
        <f ca="1">IFERROR(Volume*IF(BG$5=0,0,IF(BG$5=1,0.5,1))*OFFSET(IFRS17_CF!BG102,0,-NewBusinessYear+1),0)</f>
        <v>0</v>
      </c>
      <c r="BH102" s="39">
        <f ca="1">IFERROR(Volume*IF(BH$5=0,0,IF(BH$5=1,0.5,1))*OFFSET(IFRS17_CF!BH102,0,-NewBusinessYear+1),0)</f>
        <v>0</v>
      </c>
      <c r="BI102" s="39">
        <f ca="1">IFERROR(Volume*IF(BI$5=0,0,IF(BI$5=1,0.5,1))*OFFSET(IFRS17_CF!BI102,0,-NewBusinessYear+1),0)</f>
        <v>0</v>
      </c>
      <c r="BJ102" s="39">
        <f ca="1">IFERROR(Volume*IF(BJ$5=0,0,IF(BJ$5=1,0.5,1))*OFFSET(IFRS17_CF!BJ102,0,-NewBusinessYear+1),0)</f>
        <v>0</v>
      </c>
      <c r="BK102" s="39">
        <f ca="1">IFERROR(Volume*IF(BK$5=0,0,IF(BK$5=1,0.5,1))*OFFSET(IFRS17_CF!BK102,0,-NewBusinessYear+1),0)</f>
        <v>0</v>
      </c>
      <c r="BL102" s="39">
        <f ca="1">IFERROR(Volume*IF(BL$5=0,0,IF(BL$5=1,0.5,1))*OFFSET(IFRS17_CF!BL102,0,-NewBusinessYear+1),0)</f>
        <v>0</v>
      </c>
      <c r="BM102" s="39">
        <f ca="1">IFERROR(Volume*IF(BM$5=0,0,IF(BM$5=1,0.5,1))*OFFSET(IFRS17_CF!BM102,0,-NewBusinessYear+1),0)</f>
        <v>0</v>
      </c>
      <c r="BN102" s="39">
        <f ca="1">IFERROR(Volume*IF(BN$5=0,0,IF(BN$5=1,0.5,1))*OFFSET(IFRS17_CF!BN102,0,-NewBusinessYear+1),0)</f>
        <v>0</v>
      </c>
      <c r="BO102" s="39">
        <f ca="1">IFERROR(Volume*IF(BO$5=0,0,IF(BO$5=1,0.5,1))*OFFSET(IFRS17_CF!BO102,0,-NewBusinessYear+1),0)</f>
        <v>0</v>
      </c>
      <c r="BP102" s="39">
        <f ca="1">IFERROR(Volume*IF(BP$5=0,0,IF(BP$5=1,0.5,1))*OFFSET(IFRS17_CF!BP102,0,-NewBusinessYear+1),0)</f>
        <v>0</v>
      </c>
      <c r="BQ102" s="39">
        <f ca="1">IFERROR(Volume*IF(BQ$5=0,0,IF(BQ$5=1,0.5,1))*OFFSET(IFRS17_CF!BQ102,0,-NewBusinessYear+1),0)</f>
        <v>0</v>
      </c>
      <c r="BR102" s="39">
        <f ca="1">IFERROR(Volume*IF(BR$5=0,0,IF(BR$5=1,0.5,1))*OFFSET(IFRS17_CF!BR102,0,-NewBusinessYear+1),0)</f>
        <v>0</v>
      </c>
      <c r="BS102" s="39">
        <f ca="1">IFERROR(Volume*IF(BS$5=0,0,IF(BS$5=1,0.5,1))*OFFSET(IFRS17_CF!BS102,0,-NewBusinessYear+1),0)</f>
        <v>0</v>
      </c>
      <c r="BT102" s="39">
        <f ca="1">IFERROR(Volume*IF(BT$5=0,0,IF(BT$5=1,0.5,1))*OFFSET(IFRS17_CF!BT102,0,-NewBusinessYear+1),0)</f>
        <v>0</v>
      </c>
      <c r="BU102" s="39">
        <f ca="1">IFERROR(Volume*IF(BU$5=0,0,IF(BU$5=1,0.5,1))*OFFSET(IFRS17_CF!BU102,0,-NewBusinessYear+1),0)</f>
        <v>0</v>
      </c>
      <c r="BV102" s="39">
        <f ca="1">IFERROR(Volume*IF(BV$5=0,0,IF(BV$5=1,0.5,1))*OFFSET(IFRS17_CF!BV102,0,-NewBusinessYear+1),0)</f>
        <v>0</v>
      </c>
      <c r="BW102" s="39">
        <f ca="1">IFERROR(Volume*IF(BW$5=0,0,IF(BW$5=1,0.5,1))*OFFSET(IFRS17_CF!BW102,0,-NewBusinessYear+1),0)</f>
        <v>0</v>
      </c>
      <c r="BX102" s="39">
        <f ca="1">IFERROR(Volume*IF(BX$5=0,0,IF(BX$5=1,0.5,1))*OFFSET(IFRS17_CF!BX102,0,-NewBusinessYear+1),0)</f>
        <v>0</v>
      </c>
      <c r="BY102" s="39">
        <f ca="1">IFERROR(Volume*IF(BY$5=0,0,IF(BY$5=1,0.5,1))*OFFSET(IFRS17_CF!BY102,0,-NewBusinessYear+1),0)</f>
        <v>0</v>
      </c>
      <c r="BZ102" s="39">
        <f ca="1">IFERROR(Volume*IF(BZ$5=0,0,IF(BZ$5=1,0.5,1))*OFFSET(IFRS17_CF!BZ102,0,-NewBusinessYear+1),0)</f>
        <v>0</v>
      </c>
      <c r="CA102" s="39">
        <f ca="1">IFERROR(Volume*IF(CA$5=0,0,IF(CA$5=1,0.5,1))*OFFSET(IFRS17_CF!CA102,0,-NewBusinessYear+1),0)</f>
        <v>0</v>
      </c>
      <c r="CB102" s="39">
        <f ca="1">IFERROR(Volume*IF(CB$5=0,0,IF(CB$5=1,0.5,1))*OFFSET(IFRS17_CF!CB102,0,-NewBusinessYear+1),0)</f>
        <v>0</v>
      </c>
      <c r="CC102" s="39">
        <f ca="1">IFERROR(Volume*IF(CC$5=0,0,IF(CC$5=1,0.5,1))*OFFSET(IFRS17_CF!CC102,0,-NewBusinessYear+1),0)</f>
        <v>0</v>
      </c>
      <c r="CD102" s="39">
        <f ca="1">IFERROR(Volume*IF(CD$5=0,0,IF(CD$5=1,0.5,1))*OFFSET(IFRS17_CF!CD102,0,-NewBusinessYear+1),0)</f>
        <v>0</v>
      </c>
      <c r="CE102" s="39">
        <f ca="1">IFERROR(Volume*IF(CE$5=0,0,IF(CE$5=1,0.5,1))*OFFSET(IFRS17_CF!CE102,0,-NewBusinessYear+1),0)</f>
        <v>0</v>
      </c>
      <c r="CF102" s="39">
        <f ca="1">IFERROR(Volume*IF(CF$5=0,0,IF(CF$5=1,0.5,1))*OFFSET(IFRS17_CF!CF102,0,-NewBusinessYear+1),0)</f>
        <v>0</v>
      </c>
      <c r="CG102" s="39">
        <f ca="1">IFERROR(Volume*IF(CG$5=0,0,IF(CG$5=1,0.5,1))*OFFSET(IFRS17_CF!CG102,0,-NewBusinessYear+1),0)</f>
        <v>0</v>
      </c>
      <c r="CH102" s="39">
        <f ca="1">IFERROR(Volume*IF(CH$5=0,0,IF(CH$5=1,0.5,1))*OFFSET(IFRS17_CF!CH102,0,-NewBusinessYear+1),0)</f>
        <v>0</v>
      </c>
      <c r="CI102" s="39">
        <f ca="1">IFERROR(Volume*IF(CI$5=0,0,IF(CI$5=1,0.5,1))*OFFSET(IFRS17_CF!CI102,0,-NewBusinessYear+1),0)</f>
        <v>0</v>
      </c>
      <c r="CJ102" s="39">
        <f ca="1">IFERROR(Volume*IF(CJ$5=0,0,IF(CJ$5=1,0.5,1))*OFFSET(IFRS17_CF!CJ102,0,-NewBusinessYear+1),0)</f>
        <v>0</v>
      </c>
      <c r="CK102" s="39">
        <f ca="1">IFERROR(Volume*IF(CK$5=0,0,IF(CK$5=1,0.5,1))*OFFSET(IFRS17_CF!CK102,0,-NewBusinessYear+1),0)</f>
        <v>0</v>
      </c>
      <c r="CL102" s="39">
        <f ca="1">IFERROR(Volume*IF(CL$5=0,0,IF(CL$5=1,0.5,1))*OFFSET(IFRS17_CF!CL102,0,-NewBusinessYear+1),0)</f>
        <v>0</v>
      </c>
      <c r="CM102" s="39">
        <f ca="1">IFERROR(Volume*IF(CM$5=0,0,IF(CM$5=1,0.5,1))*OFFSET(IFRS17_CF!CM102,0,-NewBusinessYear+1),0)</f>
        <v>0</v>
      </c>
      <c r="CN102" s="39">
        <f ca="1">IFERROR(Volume*IF(CN$5=0,0,IF(CN$5=1,0.5,1))*OFFSET(IFRS17_CF!CN102,0,-NewBusinessYear+1),0)</f>
        <v>0</v>
      </c>
      <c r="CO102" s="39">
        <f ca="1">IFERROR(Volume*IF(CO$5=0,0,IF(CO$5=1,0.5,1))*OFFSET(IFRS17_CF!CO102,0,-NewBusinessYear+1),0)</f>
        <v>0</v>
      </c>
      <c r="CP102" s="39">
        <f ca="1">IFERROR(Volume*IF(CP$5=0,0,IF(CP$5=1,0.5,1))*OFFSET(IFRS17_CF!CP102,0,-NewBusinessYear+1),0)</f>
        <v>0</v>
      </c>
      <c r="CQ102" s="39">
        <f ca="1">IFERROR(Volume*IF(CQ$5=0,0,IF(CQ$5=1,0.5,1))*OFFSET(IFRS17_CF!CQ102,0,-NewBusinessYear+1),0)</f>
        <v>0</v>
      </c>
      <c r="CR102" s="39">
        <f ca="1">IFERROR(Volume*IF(CR$5=0,0,IF(CR$5=1,0.5,1))*OFFSET(IFRS17_CF!CR102,0,-NewBusinessYear+1),0)</f>
        <v>0</v>
      </c>
      <c r="CS102" s="39">
        <f ca="1">IFERROR(Volume*IF(CS$5=0,0,IF(CS$5=1,0.5,1))*OFFSET(IFRS17_CF!CS102,0,-NewBusinessYear+1),0)</f>
        <v>0</v>
      </c>
      <c r="CT102" s="39">
        <f ca="1">IFERROR(Volume*IF(CT$5=0,0,IF(CT$5=1,0.5,1))*OFFSET(IFRS17_CF!CT102,0,-NewBusinessYear+1),0)</f>
        <v>0</v>
      </c>
      <c r="CU102" s="39">
        <f ca="1">IFERROR(Volume*IF(CU$5=0,0,IF(CU$5=1,0.5,1))*OFFSET(IFRS17_CF!CU102,0,-NewBusinessYear+1),0)</f>
        <v>0</v>
      </c>
      <c r="CV102" s="39">
        <f ca="1">IFERROR(Volume*IF(CV$5=0,0,IF(CV$5=1,0.5,1))*OFFSET(IFRS17_CF!CV102,0,-NewBusinessYear+1),0)</f>
        <v>0</v>
      </c>
      <c r="CW102" s="39">
        <f ca="1">IFERROR(Volume*IF(CW$5=0,0,IF(CW$5=1,0.5,1))*OFFSET(IFRS17_CF!CW102,0,-NewBusinessYear+1),0)</f>
        <v>0</v>
      </c>
      <c r="CX102" s="39">
        <f ca="1">IFERROR(Volume*IF(CX$5=0,0,IF(CX$5=1,0.5,1))*OFFSET(IFRS17_CF!CX102,0,-NewBusinessYear+1),0)</f>
        <v>0</v>
      </c>
      <c r="CY102" s="39">
        <f ca="1">IFERROR(Volume*IF(CY$5=0,0,IF(CY$5=1,0.5,1))*OFFSET(IFRS17_CF!CY102,0,-NewBusinessYear+1),0)</f>
        <v>0</v>
      </c>
      <c r="CZ102" s="39">
        <f ca="1">IFERROR(Volume*IF(CZ$5=0,0,IF(CZ$5=1,0.5,1))*OFFSET(IFRS17_CF!CZ102,0,-NewBusinessYear+1),0)</f>
        <v>0</v>
      </c>
      <c r="DA102" s="39">
        <f ca="1">IFERROR(Volume*IF(DA$5=0,0,IF(DA$5=1,0.5,1))*OFFSET(IFRS17_CF!DA102,0,-NewBusinessYear+1),0)</f>
        <v>0</v>
      </c>
      <c r="DB102" s="39">
        <f ca="1">IFERROR(Volume*IF(DB$5=0,0,IF(DB$5=1,0.5,1))*OFFSET(IFRS17_CF!DB102,0,-NewBusinessYear+1),0)</f>
        <v>0</v>
      </c>
      <c r="DC102" s="39">
        <f ca="1">IFERROR(Volume*IF(DC$5=0,0,IF(DC$5=1,0.5,1))*OFFSET(IFRS17_CF!DC102,0,-NewBusinessYear+1),0)</f>
        <v>0</v>
      </c>
      <c r="DD102" s="39">
        <f ca="1">IFERROR(Volume*IF(DD$5=0,0,IF(DD$5=1,0.5,1))*OFFSET(IFRS17_CF!DD102,0,-NewBusinessYear+1),0)</f>
        <v>0</v>
      </c>
      <c r="DE102" s="39">
        <f ca="1">IFERROR(Volume*IF(DE$5=0,0,IF(DE$5=1,0.5,1))*OFFSET(IFRS17_CF!DE102,0,-NewBusinessYear+1),0)</f>
        <v>0</v>
      </c>
      <c r="DF102" s="39">
        <f ca="1">IFERROR(Volume*IF(DF$5=0,0,IF(DF$5=1,0.5,1))*OFFSET(IFRS17_CF!DF102,0,-NewBusinessYear+1),0)</f>
        <v>0</v>
      </c>
      <c r="DG102" s="39">
        <f ca="1">IFERROR(Volume*IF(DG$5=0,0,IF(DG$5=1,0.5,1))*OFFSET(IFRS17_CF!DG102,0,-NewBusinessYear+1),0)</f>
        <v>0</v>
      </c>
      <c r="DH102" s="39">
        <f ca="1">IFERROR(Volume*IF(DH$5=0,0,IF(DH$5=1,0.5,1))*OFFSET(IFRS17_CF!DH102,0,-NewBusinessYear+1),0)</f>
        <v>0</v>
      </c>
      <c r="DI102" s="39">
        <f ca="1">IFERROR(Volume*IF(DI$5=0,0,IF(DI$5=1,0.5,1))*OFFSET(IFRS17_CF!DI102,0,-NewBusinessYear+1),0)</f>
        <v>0</v>
      </c>
      <c r="DJ102" s="39">
        <f ca="1">IFERROR(Volume*IF(DJ$5=0,0,IF(DJ$5=1,0.5,1))*OFFSET(IFRS17_CF!DJ102,0,-NewBusinessYear+1),0)</f>
        <v>0</v>
      </c>
      <c r="DK102" s="39">
        <f ca="1">IFERROR(Volume*IF(DK$5=0,0,IF(DK$5=1,0.5,1))*OFFSET(IFRS17_CF!DK102,0,-NewBusinessYear+1),0)</f>
        <v>0</v>
      </c>
      <c r="DL102" s="39">
        <f ca="1">IFERROR(Volume*IF(DL$5=0,0,IF(DL$5=1,0.5,1))*OFFSET(IFRS17_CF!DL102,0,-NewBusinessYear+1),0)</f>
        <v>0</v>
      </c>
      <c r="DM102" s="39">
        <f ca="1">IFERROR(Volume*IF(DM$5=0,0,IF(DM$5=1,0.5,1))*OFFSET(IFRS17_CF!DM102,0,-NewBusinessYear+1),0)</f>
        <v>0</v>
      </c>
      <c r="DN102" s="39">
        <f ca="1">IFERROR(Volume*IF(DN$5=0,0,IF(DN$5=1,0.5,1))*OFFSET(IFRS17_CF!DN102,0,-NewBusinessYear+1),0)</f>
        <v>0</v>
      </c>
      <c r="DO102" s="39">
        <f ca="1">IFERROR(Volume*IF(DO$5=0,0,IF(DO$5=1,0.5,1))*OFFSET(IFRS17_CF!DO102,0,-NewBusinessYear+1),0)</f>
        <v>0</v>
      </c>
      <c r="DP102" s="39">
        <f ca="1">IFERROR(Volume*IF(DP$5=0,0,IF(DP$5=1,0.5,1))*OFFSET(IFRS17_CF!DP102,0,-NewBusinessYear+1),0)</f>
        <v>0</v>
      </c>
      <c r="DQ102" s="39">
        <f ca="1">IFERROR(Volume*IF(DQ$5=0,0,IF(DQ$5=1,0.5,1))*OFFSET(IFRS17_CF!DQ102,0,-NewBusinessYear+1),0)</f>
        <v>0</v>
      </c>
      <c r="DR102" s="39">
        <f ca="1">IFERROR(Volume*IF(DR$5=0,0,IF(DR$5=1,0.5,1))*OFFSET(IFRS17_CF!DR102,0,-NewBusinessYear+1),0)</f>
        <v>0</v>
      </c>
      <c r="DS102" s="39">
        <f ca="1">IFERROR(Volume*IF(DS$5=0,0,IF(DS$5=1,0.5,1))*OFFSET(IFRS17_CF!DS102,0,-NewBusinessYear+1),0)</f>
        <v>0</v>
      </c>
      <c r="DT102" s="39">
        <f ca="1">IFERROR(Volume*IF(DT$5=0,0,IF(DT$5=1,0.5,1))*OFFSET(IFRS17_CF!DT102,0,-NewBusinessYear+1),0)</f>
        <v>0</v>
      </c>
      <c r="DU102" s="39">
        <f ca="1">IFERROR(Volume*IF(DU$5=0,0,IF(DU$5=1,0.5,1))*OFFSET(IFRS17_CF!DU102,0,-NewBusinessYear+1),0)</f>
        <v>0</v>
      </c>
      <c r="DV102" s="39">
        <f ca="1">IFERROR(Volume*IF(DV$5=0,0,IF(DV$5=1,0.5,1))*OFFSET(IFRS17_CF!DV102,0,-NewBusinessYear+1),0)</f>
        <v>0</v>
      </c>
      <c r="DW102" s="39">
        <f ca="1">IFERROR(Volume*IF(DW$5=0,0,IF(DW$5=1,0.5,1))*OFFSET(IFRS17_CF!DW102,0,-NewBusinessYear+1),0)</f>
        <v>0</v>
      </c>
      <c r="DX102" s="39">
        <f ca="1">IFERROR(Volume*IF(DX$5=0,0,IF(DX$5=1,0.5,1))*OFFSET(IFRS17_CF!DX102,0,-NewBusinessYear+1),0)</f>
        <v>0</v>
      </c>
      <c r="DY102" s="39">
        <f ca="1">IFERROR(Volume*IF(DY$5=0,0,IF(DY$5=1,0.5,1))*OFFSET(IFRS17_CF!DY102,0,-NewBusinessYear+1),0)</f>
        <v>0</v>
      </c>
      <c r="DZ102" s="39">
        <f ca="1">IFERROR(Volume*IF(DZ$5=0,0,IF(DZ$5=1,0.5,1))*OFFSET(IFRS17_CF!DZ102,0,-NewBusinessYear+1),0)</f>
        <v>0</v>
      </c>
      <c r="EA102" s="39">
        <f ca="1">IFERROR(Volume*IF(EA$5=0,0,IF(EA$5=1,0.5,1))*OFFSET(IFRS17_CF!EA102,0,-NewBusinessYear+1),0)</f>
        <v>0</v>
      </c>
      <c r="EB102" s="39">
        <f ca="1">IFERROR(Volume*IF(EB$5=0,0,IF(EB$5=1,0.5,1))*OFFSET(IFRS17_CF!EB102,0,-NewBusinessYear+1),0)</f>
        <v>0</v>
      </c>
      <c r="EC102" s="39">
        <f ca="1">IFERROR(Volume*IF(EC$5=0,0,IF(EC$5=1,0.5,1))*OFFSET(IFRS17_CF!EC102,0,-NewBusinessYear+1),0)</f>
        <v>0</v>
      </c>
      <c r="ED102" s="39">
        <f ca="1">IFERROR(Volume*IF(ED$5=0,0,IF(ED$5=1,0.5,1))*OFFSET(IFRS17_CF!ED102,0,-NewBusinessYear+1),0)</f>
        <v>0</v>
      </c>
      <c r="EE102" s="39">
        <f ca="1">IFERROR(Volume*IF(EE$5=0,0,IF(EE$5=1,0.5,1))*OFFSET(IFRS17_CF!EE102,0,-NewBusinessYear+1),0)</f>
        <v>0</v>
      </c>
      <c r="EF102" s="39">
        <f ca="1">IFERROR(Volume*IF(EF$5=0,0,IF(EF$5=1,0.5,1))*OFFSET(IFRS17_CF!EF102,0,-NewBusinessYear+1),0)</f>
        <v>0</v>
      </c>
      <c r="EG102" s="39">
        <f ca="1">IFERROR(Volume*IF(EG$5=0,0,IF(EG$5=1,0.5,1))*OFFSET(IFRS17_CF!EG102,0,-NewBusinessYear+1),0)</f>
        <v>0</v>
      </c>
      <c r="EH102" s="39">
        <f ca="1">IFERROR(Volume*IF(EH$5=0,0,IF(EH$5=1,0.5,1))*OFFSET(IFRS17_CF!EH102,0,-NewBusinessYear+1),0)</f>
        <v>0</v>
      </c>
      <c r="EI102" s="39">
        <f ca="1">IFERROR(Volume*IF(EI$5=0,0,IF(EI$5=1,0.5,1))*OFFSET(IFRS17_CF!EI102,0,-NewBusinessYear+1),0)</f>
        <v>0</v>
      </c>
      <c r="EJ102" s="39">
        <f ca="1">IFERROR(Volume*IF(EJ$5=0,0,IF(EJ$5=1,0.5,1))*OFFSET(IFRS17_CF!EJ102,0,-NewBusinessYear+1),0)</f>
        <v>0</v>
      </c>
      <c r="EK102" s="39">
        <f ca="1">IFERROR(Volume*IF(EK$5=0,0,IF(EK$5=1,0.5,1))*OFFSET(IFRS17_CF!EK102,0,-NewBusinessYear+1),0)</f>
        <v>0</v>
      </c>
      <c r="EL102" s="39">
        <f ca="1">IFERROR(Volume*IF(EL$5=0,0,IF(EL$5=1,0.5,1))*OFFSET(IFRS17_CF!EL102,0,-NewBusinessYear+1),0)</f>
        <v>0</v>
      </c>
      <c r="EM102" s="39">
        <f ca="1">IFERROR(Volume*IF(EM$5=0,0,IF(EM$5=1,0.5,1))*OFFSET(IFRS17_CF!EM102,0,-NewBusinessYear+1),0)</f>
        <v>0</v>
      </c>
      <c r="EN102" s="39">
        <f ca="1">IFERROR(Volume*IF(EN$5=0,0,IF(EN$5=1,0.5,1))*OFFSET(IFRS17_CF!EN102,0,-NewBusinessYear+1),0)</f>
        <v>0</v>
      </c>
      <c r="EO102" s="39">
        <f ca="1">IFERROR(Volume*IF(EO$5=0,0,IF(EO$5=1,0.5,1))*OFFSET(IFRS17_CF!EO102,0,-NewBusinessYear+1),0)</f>
        <v>0</v>
      </c>
      <c r="EP102" s="39">
        <f ca="1">IFERROR(Volume*IF(EP$5=0,0,IF(EP$5=1,0.5,1))*OFFSET(IFRS17_CF!EP102,0,-NewBusinessYear+1),0)</f>
        <v>0</v>
      </c>
      <c r="EQ102" s="39">
        <f ca="1">IFERROR(Volume*IF(EQ$5=0,0,IF(EQ$5=1,0.5,1))*OFFSET(IFRS17_CF!EQ102,0,-NewBusinessYear+1),0)</f>
        <v>0</v>
      </c>
      <c r="ER102" s="39">
        <f ca="1">IFERROR(Volume*IF(ER$5=0,0,IF(ER$5=1,0.5,1))*OFFSET(IFRS17_CF!ER102,0,-NewBusinessYear+1),0)</f>
        <v>0</v>
      </c>
      <c r="ES102" s="39">
        <f ca="1">IFERROR(Volume*IF(ES$5=0,0,IF(ES$5=1,0.5,1))*OFFSET(IFRS17_CF!ES102,0,-NewBusinessYear+1),0)</f>
        <v>0</v>
      </c>
      <c r="ET102" s="39">
        <f ca="1">IFERROR(Volume*IF(ET$5=0,0,IF(ET$5=1,0.5,1))*OFFSET(IFRS17_CF!ET102,0,-NewBusinessYear+1),0)</f>
        <v>0</v>
      </c>
      <c r="EU102" s="39">
        <f ca="1">IFERROR(Volume*IF(EU$5=0,0,IF(EU$5=1,0.5,1))*OFFSET(IFRS17_CF!EU102,0,-NewBusinessYear+1),0)</f>
        <v>0</v>
      </c>
      <c r="EV102" s="39">
        <f ca="1">IFERROR(Volume*IF(EV$5=0,0,IF(EV$5=1,0.5,1))*OFFSET(IFRS17_CF!EV102,0,-NewBusinessYear+1),0)</f>
        <v>0</v>
      </c>
      <c r="EW102" s="39">
        <f ca="1">IFERROR(Volume*IF(EW$5=0,0,IF(EW$5=1,0.5,1))*OFFSET(IFRS17_CF!EW102,0,-NewBusinessYear+1),0)</f>
        <v>0</v>
      </c>
      <c r="EX102" s="39">
        <f ca="1">IFERROR(Volume*IF(EX$5=0,0,IF(EX$5=1,0.5,1))*OFFSET(IFRS17_CF!EX102,0,-NewBusinessYear+1),0)</f>
        <v>0</v>
      </c>
      <c r="EY102" s="39">
        <f ca="1">IFERROR(Volume*IF(EY$5=0,0,IF(EY$5=1,0.5,1))*OFFSET(IFRS17_CF!EY102,0,-NewBusinessYear+1),0)</f>
        <v>0</v>
      </c>
      <c r="EZ102" s="39">
        <f ca="1">IFERROR(Volume*IF(EZ$5=0,0,IF(EZ$5=1,0.5,1))*OFFSET(IFRS17_CF!EZ102,0,-NewBusinessYear+1),0)</f>
        <v>0</v>
      </c>
      <c r="FA102" s="39">
        <f ca="1">IFERROR(Volume*IF(FA$5=0,0,IF(FA$5=1,0.5,1))*OFFSET(IFRS17_CF!FA102,0,-NewBusinessYear+1),0)</f>
        <v>0</v>
      </c>
      <c r="FB102" s="39">
        <f ca="1">IFERROR(Volume*IF(FB$5=0,0,IF(FB$5=1,0.5,1))*OFFSET(IFRS17_CF!FB102,0,-NewBusinessYear+1),0)</f>
        <v>0</v>
      </c>
      <c r="FC102" s="39">
        <f ca="1">IFERROR(Volume*IF(FC$5=0,0,IF(FC$5=1,0.5,1))*OFFSET(IFRS17_CF!FC102,0,-NewBusinessYear+1),0)</f>
        <v>0</v>
      </c>
      <c r="FD102" s="39">
        <f ca="1">IFERROR(Volume*IF(FD$5=0,0,IF(FD$5=1,0.5,1))*OFFSET(IFRS17_CF!FD102,0,-NewBusinessYear+1),0)</f>
        <v>0</v>
      </c>
      <c r="FE102" s="39">
        <f ca="1">IFERROR(Volume*IF(FE$5=0,0,IF(FE$5=1,0.5,1))*OFFSET(IFRS17_CF!FE102,0,-NewBusinessYear+1),0)</f>
        <v>0</v>
      </c>
      <c r="FF102" s="39">
        <f ca="1">IFERROR(Volume*IF(FF$5=0,0,IF(FF$5=1,0.5,1))*OFFSET(IFRS17_CF!FF102,0,-NewBusinessYear+1),0)</f>
        <v>0</v>
      </c>
      <c r="FG102" s="39">
        <f ca="1">IFERROR(Volume*IF(FG$5=0,0,IF(FG$5=1,0.5,1))*OFFSET(IFRS17_CF!FG102,0,-NewBusinessYear+1),0)</f>
        <v>0</v>
      </c>
      <c r="FH102" s="39">
        <f ca="1">IFERROR(Volume*IF(FH$5=0,0,IF(FH$5=1,0.5,1))*OFFSET(IFRS17_CF!FH102,0,-NewBusinessYear+1),0)</f>
        <v>0</v>
      </c>
      <c r="FI102" s="39">
        <f ca="1">IFERROR(Volume*IF(FI$5=0,0,IF(FI$5=1,0.5,1))*OFFSET(IFRS17_CF!FI102,0,-NewBusinessYear+1),0)</f>
        <v>0</v>
      </c>
      <c r="FJ102" s="39">
        <f ca="1">IFERROR(Volume*IF(FJ$5=0,0,IF(FJ$5=1,0.5,1))*OFFSET(IFRS17_CF!FJ102,0,-NewBusinessYear+1),0)</f>
        <v>0</v>
      </c>
      <c r="FK102" s="39">
        <f ca="1">IFERROR(Volume*IF(FK$5=0,0,IF(FK$5=1,0.5,1))*OFFSET(IFRS17_CF!FK102,0,-NewBusinessYear+1),0)</f>
        <v>0</v>
      </c>
      <c r="FL102" s="39">
        <f ca="1">IFERROR(Volume*IF(FL$5=0,0,IF(FL$5=1,0.5,1))*OFFSET(IFRS17_CF!FL102,0,-NewBusinessYear+1),0)</f>
        <v>0</v>
      </c>
      <c r="FM102" s="39">
        <f ca="1">IFERROR(Volume*IF(FM$5=0,0,IF(FM$5=1,0.5,1))*OFFSET(IFRS17_CF!FM102,0,-NewBusinessYear+1),0)</f>
        <v>0</v>
      </c>
      <c r="FN102" s="39">
        <f ca="1">IFERROR(Volume*IF(FN$5=0,0,IF(FN$5=1,0.5,1))*OFFSET(IFRS17_CF!FN102,0,-NewBusinessYear+1),0)</f>
        <v>0</v>
      </c>
      <c r="FO102" s="39">
        <f ca="1">IFERROR(Volume*IF(FO$5=0,0,IF(FO$5=1,0.5,1))*OFFSET(IFRS17_CF!FO102,0,-NewBusinessYear+1),0)</f>
        <v>0</v>
      </c>
      <c r="FP102" s="39">
        <f ca="1">IFERROR(Volume*IF(FP$5=0,0,IF(FP$5=1,0.5,1))*OFFSET(IFRS17_CF!FP102,0,-NewBusinessYear+1),0)</f>
        <v>0</v>
      </c>
      <c r="FQ102" s="39">
        <f ca="1">IFERROR(Volume*IF(FQ$5=0,0,IF(FQ$5=1,0.5,1))*OFFSET(IFRS17_CF!FQ102,0,-NewBusinessYear+1),0)</f>
        <v>0</v>
      </c>
      <c r="FR102" s="39">
        <f ca="1">IFERROR(Volume*IF(FR$5=0,0,IF(FR$5=1,0.5,1))*OFFSET(IFRS17_CF!FR102,0,-NewBusinessYear+1),0)</f>
        <v>0</v>
      </c>
      <c r="FS102" s="39">
        <f ca="1">IFERROR(Volume*IF(FS$5=0,0,IF(FS$5=1,0.5,1))*OFFSET(IFRS17_CF!FS102,0,-NewBusinessYear+1),0)</f>
        <v>0</v>
      </c>
      <c r="FT102" s="39">
        <f ca="1">IFERROR(Volume*IF(FT$5=0,0,IF(FT$5=1,0.5,1))*OFFSET(IFRS17_CF!FT102,0,-NewBusinessYear+1),0)</f>
        <v>0</v>
      </c>
      <c r="FU102" s="39">
        <f ca="1">IFERROR(Volume*IF(FU$5=0,0,IF(FU$5=1,0.5,1))*OFFSET(IFRS17_CF!FU102,0,-NewBusinessYear+1),0)</f>
        <v>0</v>
      </c>
      <c r="FV102" s="39">
        <f ca="1">IFERROR(Volume*IF(FV$5=0,0,IF(FV$5=1,0.5,1))*OFFSET(IFRS17_CF!FV102,0,-NewBusinessYear+1),0)</f>
        <v>0</v>
      </c>
      <c r="FW102" s="39">
        <f ca="1">IFERROR(Volume*IF(FW$5=0,0,IF(FW$5=1,0.5,1))*OFFSET(IFRS17_CF!FW102,0,-NewBusinessYear+1),0)</f>
        <v>0</v>
      </c>
      <c r="FX102" s="39">
        <f ca="1">IFERROR(Volume*IF(FX$5=0,0,IF(FX$5=1,0.5,1))*OFFSET(IFRS17_CF!FX102,0,-NewBusinessYear+1),0)</f>
        <v>0</v>
      </c>
      <c r="FY102" s="39">
        <f ca="1">IFERROR(Volume*IF(FY$5=0,0,IF(FY$5=1,0.5,1))*OFFSET(IFRS17_CF!FY102,0,-NewBusinessYear+1),0)</f>
        <v>0</v>
      </c>
      <c r="FZ102" s="39">
        <f ca="1">IFERROR(Volume*IF(FZ$5=0,0,IF(FZ$5=1,0.5,1))*OFFSET(IFRS17_CF!FZ102,0,-NewBusinessYear+1),0)</f>
        <v>0</v>
      </c>
      <c r="GA102" s="39">
        <f ca="1">IFERROR(Volume*IF(GA$5=0,0,IF(GA$5=1,0.5,1))*OFFSET(IFRS17_CF!GA102,0,-NewBusinessYear+1),0)</f>
        <v>0</v>
      </c>
      <c r="GB102" s="39">
        <f ca="1">IFERROR(Volume*IF(GB$5=0,0,IF(GB$5=1,0.5,1))*OFFSET(IFRS17_CF!GB102,0,-NewBusinessYear+1),0)</f>
        <v>0</v>
      </c>
      <c r="GC102" s="39">
        <f ca="1">IFERROR(Volume*IF(GC$5=0,0,IF(GC$5=1,0.5,1))*OFFSET(IFRS17_CF!GC102,0,-NewBusinessYear+1),0)</f>
        <v>0</v>
      </c>
      <c r="GD102" s="39">
        <f ca="1">IFERROR(Volume*IF(GD$5=0,0,IF(GD$5=1,0.5,1))*OFFSET(IFRS17_CF!GD102,0,-NewBusinessYear+1),0)</f>
        <v>0</v>
      </c>
      <c r="GE102" s="39">
        <f ca="1">IFERROR(Volume*IF(GE$5=0,0,IF(GE$5=1,0.5,1))*OFFSET(IFRS17_CF!GE102,0,-NewBusinessYear+1),0)</f>
        <v>0</v>
      </c>
      <c r="GF102" s="39">
        <f ca="1">IFERROR(Volume*IF(GF$5=0,0,IF(GF$5=1,0.5,1))*OFFSET(IFRS17_CF!GF102,0,-NewBusinessYear+1),0)</f>
        <v>0</v>
      </c>
      <c r="GG102" s="39">
        <f ca="1">IFERROR(Volume*IF(GG$5=0,0,IF(GG$5=1,0.5,1))*OFFSET(IFRS17_CF!GG102,0,-NewBusinessYear+1),0)</f>
        <v>0</v>
      </c>
      <c r="GH102" s="39">
        <f ca="1">IFERROR(Volume*IF(GH$5=0,0,IF(GH$5=1,0.5,1))*OFFSET(IFRS17_CF!GH102,0,-NewBusinessYear+1),0)</f>
        <v>0</v>
      </c>
      <c r="GI102" s="39">
        <f ca="1">IFERROR(Volume*IF(GI$5=0,0,IF(GI$5=1,0.5,1))*OFFSET(IFRS17_CF!GI102,0,-NewBusinessYear+1),0)</f>
        <v>0</v>
      </c>
      <c r="GJ102" s="39">
        <f ca="1">IFERROR(Volume*IF(GJ$5=0,0,IF(GJ$5=1,0.5,1))*OFFSET(IFRS17_CF!GJ102,0,-NewBusinessYear+1),0)</f>
        <v>0</v>
      </c>
    </row>
    <row r="103" spans="3:192" x14ac:dyDescent="0.3">
      <c r="C103" s="91" t="s">
        <v>493</v>
      </c>
      <c r="F103" s="35">
        <f ca="1">IFERROR(Volume*IF(F$5=0,0,IF(F$5=1,0.5,1))*OFFSET(IFRS17_CF!F103,0,-NewBusinessYear+1),0)</f>
        <v>0</v>
      </c>
      <c r="G103" s="35">
        <f ca="1">IFERROR(Volume*IF(G$5=0,0,IF(G$5=1,0.5,1))*OFFSET(IFRS17_CF!G103,0,-NewBusinessYear+1),0)</f>
        <v>0</v>
      </c>
      <c r="H103" s="35">
        <f ca="1">IFERROR(Volume*IF(H$5=0,0,IF(H$5=1,0.5,1))*OFFSET(IFRS17_CF!H103,0,-NewBusinessYear+1),0)</f>
        <v>0</v>
      </c>
      <c r="I103" s="35">
        <f ca="1">IFERROR(Volume*IF(I$5=0,0,IF(I$5=1,0.5,1))*OFFSET(IFRS17_CF!I103,0,-NewBusinessYear+1),0)</f>
        <v>0</v>
      </c>
      <c r="J103" s="35">
        <f ca="1">IFERROR(Volume*IF(J$5=0,0,IF(J$5=1,0.5,1))*OFFSET(IFRS17_CF!J103,0,-NewBusinessYear+1),0)</f>
        <v>0</v>
      </c>
      <c r="K103" s="35">
        <f ca="1">IFERROR(Volume*IF(K$5=0,0,IF(K$5=1,0.5,1))*OFFSET(IFRS17_CF!K103,0,-NewBusinessYear+1),0)</f>
        <v>0</v>
      </c>
      <c r="L103" s="35">
        <f ca="1">IFERROR(Volume*IF(L$5=0,0,IF(L$5=1,0.5,1))*OFFSET(IFRS17_CF!L103,0,-NewBusinessYear+1),0)</f>
        <v>0</v>
      </c>
      <c r="M103" s="35">
        <f ca="1">IFERROR(Volume*IF(M$5=0,0,IF(M$5=1,0.5,1))*OFFSET(IFRS17_CF!M103,0,-NewBusinessYear+1),0)</f>
        <v>0</v>
      </c>
      <c r="N103" s="35">
        <f ca="1">IFERROR(Volume*IF(N$5=0,0,IF(N$5=1,0.5,1))*OFFSET(IFRS17_CF!N103,0,-NewBusinessYear+1),0)</f>
        <v>0</v>
      </c>
      <c r="O103" s="35">
        <f ca="1">IFERROR(Volume*IF(O$5=0,0,IF(O$5=1,0.5,1))*OFFSET(IFRS17_CF!O103,0,-NewBusinessYear+1),0)</f>
        <v>13948.92914979952</v>
      </c>
      <c r="P103" s="35">
        <f ca="1">IFERROR(Volume*IF(P$5=0,0,IF(P$5=1,0.5,1))*OFFSET(IFRS17_CF!P103,0,-NewBusinessYear+1),0)</f>
        <v>24323.19805355381</v>
      </c>
      <c r="Q103" s="35">
        <f ca="1">IFERROR(Volume*IF(Q$5=0,0,IF(Q$5=1,0.5,1))*OFFSET(IFRS17_CF!Q103,0,-NewBusinessYear+1),0)</f>
        <v>21499.392005013975</v>
      </c>
      <c r="R103" s="35">
        <f ca="1">IFERROR(Volume*IF(R$5=0,0,IF(R$5=1,0.5,1))*OFFSET(IFRS17_CF!R103,0,-NewBusinessYear+1),0)</f>
        <v>19690.61485711444</v>
      </c>
      <c r="S103" s="35">
        <f ca="1">IFERROR(Volume*IF(S$5=0,0,IF(S$5=1,0.5,1))*OFFSET(IFRS17_CF!S103,0,-NewBusinessYear+1),0)</f>
        <v>13104.397639536828</v>
      </c>
      <c r="T103" s="35">
        <f ca="1">IFERROR(Volume*IF(T$5=0,0,IF(T$5=1,0.5,1))*OFFSET(IFRS17_CF!T103,0,-NewBusinessYear+1),0)</f>
        <v>16634.820667413449</v>
      </c>
      <c r="U103" s="35">
        <f ca="1">IFERROR(Volume*IF(U$5=0,0,IF(U$5=1,0.5,1))*OFFSET(IFRS17_CF!U103,0,-NewBusinessYear+1),0)</f>
        <v>14792.777078640827</v>
      </c>
      <c r="V103" s="35">
        <f ca="1">IFERROR(Volume*IF(V$5=0,0,IF(V$5=1,0.5,1))*OFFSET(IFRS17_CF!V103,0,-NewBusinessYear+1),0)</f>
        <v>12908.455738608507</v>
      </c>
      <c r="W103" s="35">
        <f ca="1">IFERROR(Volume*IF(W$5=0,0,IF(W$5=1,0.5,1))*OFFSET(IFRS17_CF!W103,0,-NewBusinessYear+1),0)</f>
        <v>11020.571706870864</v>
      </c>
      <c r="X103" s="35">
        <f ca="1">IFERROR(Volume*IF(X$5=0,0,IF(X$5=1,0.5,1))*OFFSET(IFRS17_CF!X103,0,-NewBusinessYear+1),0)</f>
        <v>10505.252943499914</v>
      </c>
      <c r="Y103" s="40">
        <f ca="1">IFERROR(Volume*IF(Y$5=0,0,IF(Y$5=1,0.5,1))*OFFSET(IFRS17_CF!Y103,0,-NewBusinessYear+1),0)</f>
        <v>7346.2692310324692</v>
      </c>
      <c r="Z103" s="35">
        <f ca="1">IFERROR(Volume*IF(Z$5=0,0,IF(Z$5=1,0.5,1))*OFFSET(IFRS17_CF!Z103,0,-NewBusinessYear+1),0)</f>
        <v>5287.8922039601766</v>
      </c>
      <c r="AA103" s="40">
        <f ca="1">IFERROR(Volume*IF(AA$5=0,0,IF(AA$5=1,0.5,1))*OFFSET(IFRS17_CF!AA103,0,-NewBusinessYear+1),0)</f>
        <v>5948.1497644590272</v>
      </c>
      <c r="AB103" s="40">
        <f ca="1">IFERROR(Volume*IF(AB$5=0,0,IF(AB$5=1,0.5,1))*OFFSET(IFRS17_CF!AB103,0,-NewBusinessYear+1),0)</f>
        <v>6328.8515915929256</v>
      </c>
      <c r="AC103" s="40">
        <f ca="1">IFERROR(Volume*IF(AC$5=0,0,IF(AC$5=1,0.5,1))*OFFSET(IFRS17_CF!AC103,0,-NewBusinessYear+1),0)</f>
        <v>9078.6923493144204</v>
      </c>
      <c r="AD103" s="40">
        <f ca="1">IFERROR(Volume*IF(AD$5=0,0,IF(AD$5=1,0.5,1))*OFFSET(IFRS17_CF!AD103,0,-NewBusinessYear+1),0)</f>
        <v>6163.2273520574226</v>
      </c>
      <c r="AE103" s="40">
        <f ca="1">IFERROR(Volume*IF(AE$5=0,0,IF(AE$5=1,0.5,1))*OFFSET(IFRS17_CF!AE103,0,-NewBusinessYear+1),0)</f>
        <v>5630.3149354339012</v>
      </c>
      <c r="AF103" s="40">
        <f ca="1">IFERROR(Volume*IF(AF$5=0,0,IF(AF$5=1,0.5,1))*OFFSET(IFRS17_CF!AF103,0,-NewBusinessYear+1),0)</f>
        <v>4851.593990715025</v>
      </c>
      <c r="AG103" s="40">
        <f ca="1">IFERROR(Volume*IF(AG$5=0,0,IF(AG$5=1,0.5,1))*OFFSET(IFRS17_CF!AG103,0,-NewBusinessYear+1),0)</f>
        <v>3901.8980671143754</v>
      </c>
      <c r="AH103" s="40">
        <f ca="1">IFERROR(Volume*IF(AH$5=0,0,IF(AH$5=1,0.5,1))*OFFSET(IFRS17_CF!AH103,0,-NewBusinessYear+1),0)</f>
        <v>3168.6396157117119</v>
      </c>
      <c r="AI103" s="40">
        <f ca="1">IFERROR(Volume*IF(AI$5=0,0,IF(AI$5=1,0.5,1))*OFFSET(IFRS17_CF!AI103,0,-NewBusinessYear+1),0)</f>
        <v>1883.7208356504593</v>
      </c>
      <c r="AJ103" s="40">
        <f ca="1">IFERROR(Volume*IF(AJ$5=0,0,IF(AJ$5=1,0.5,1))*OFFSET(IFRS17_CF!AJ103,0,-NewBusinessYear+1),0)</f>
        <v>961.31203763864005</v>
      </c>
      <c r="AK103" s="40">
        <f ca="1">IFERROR(Volume*IF(AK$5=0,0,IF(AK$5=1,0.5,1))*OFFSET(IFRS17_CF!AK103,0,-NewBusinessYear+1),0)</f>
        <v>370.5767295486591</v>
      </c>
      <c r="AL103" s="40">
        <f ca="1">IFERROR(Volume*IF(AL$5=0,0,IF(AL$5=1,0.5,1))*OFFSET(IFRS17_CF!AL103,0,-NewBusinessYear+1),0)</f>
        <v>43.342475570176759</v>
      </c>
      <c r="AM103" s="40">
        <f ca="1">IFERROR(Volume*IF(AM$5=0,0,IF(AM$5=1,0.5,1))*OFFSET(IFRS17_CF!AM103,0,-NewBusinessYear+1),0)</f>
        <v>-182.74507380993848</v>
      </c>
      <c r="AN103" s="40">
        <f ca="1">IFERROR(Volume*IF(AN$5=0,0,IF(AN$5=1,0.5,1))*OFFSET(IFRS17_CF!AN103,0,-NewBusinessYear+1),0)</f>
        <v>-442.7398526460002</v>
      </c>
      <c r="AO103" s="40">
        <f ca="1">IFERROR(Volume*IF(AO$5=0,0,IF(AO$5=1,0.5,1))*OFFSET(IFRS17_CF!AO103,0,-NewBusinessYear+1),0)</f>
        <v>0</v>
      </c>
      <c r="AP103" s="40">
        <f ca="1">IFERROR(Volume*IF(AP$5=0,0,IF(AP$5=1,0.5,1))*OFFSET(IFRS17_CF!AP103,0,-NewBusinessYear+1),0)</f>
        <v>0</v>
      </c>
      <c r="AQ103" s="40">
        <f ca="1">IFERROR(Volume*IF(AQ$5=0,0,IF(AQ$5=1,0.5,1))*OFFSET(IFRS17_CF!AQ103,0,-NewBusinessYear+1),0)</f>
        <v>0</v>
      </c>
      <c r="AR103" s="40">
        <f ca="1">IFERROR(Volume*IF(AR$5=0,0,IF(AR$5=1,0.5,1))*OFFSET(IFRS17_CF!AR103,0,-NewBusinessYear+1),0)</f>
        <v>0</v>
      </c>
      <c r="AS103" s="40">
        <f ca="1">IFERROR(Volume*IF(AS$5=0,0,IF(AS$5=1,0.5,1))*OFFSET(IFRS17_CF!AS103,0,-NewBusinessYear+1),0)</f>
        <v>0</v>
      </c>
      <c r="AT103" s="40">
        <f ca="1">IFERROR(Volume*IF(AT$5=0,0,IF(AT$5=1,0.5,1))*OFFSET(IFRS17_CF!AT103,0,-NewBusinessYear+1),0)</f>
        <v>0</v>
      </c>
      <c r="AU103" s="40">
        <f ca="1">IFERROR(Volume*IF(AU$5=0,0,IF(AU$5=1,0.5,1))*OFFSET(IFRS17_CF!AU103,0,-NewBusinessYear+1),0)</f>
        <v>0</v>
      </c>
      <c r="AV103" s="40">
        <f ca="1">IFERROR(Volume*IF(AV$5=0,0,IF(AV$5=1,0.5,1))*OFFSET(IFRS17_CF!AV103,0,-NewBusinessYear+1),0)</f>
        <v>0</v>
      </c>
      <c r="AW103" s="40">
        <f ca="1">IFERROR(Volume*IF(AW$5=0,0,IF(AW$5=1,0.5,1))*OFFSET(IFRS17_CF!AW103,0,-NewBusinessYear+1),0)</f>
        <v>0</v>
      </c>
      <c r="AX103" s="40">
        <f ca="1">IFERROR(Volume*IF(AX$5=0,0,IF(AX$5=1,0.5,1))*OFFSET(IFRS17_CF!AX103,0,-NewBusinessYear+1),0)</f>
        <v>0</v>
      </c>
      <c r="AY103" s="40">
        <f ca="1">IFERROR(Volume*IF(AY$5=0,0,IF(AY$5=1,0.5,1))*OFFSET(IFRS17_CF!AY103,0,-NewBusinessYear+1),0)</f>
        <v>0</v>
      </c>
      <c r="AZ103" s="40">
        <f ca="1">IFERROR(Volume*IF(AZ$5=0,0,IF(AZ$5=1,0.5,1))*OFFSET(IFRS17_CF!AZ103,0,-NewBusinessYear+1),0)</f>
        <v>0</v>
      </c>
      <c r="BA103" s="40">
        <f ca="1">IFERROR(Volume*IF(BA$5=0,0,IF(BA$5=1,0.5,1))*OFFSET(IFRS17_CF!BA103,0,-NewBusinessYear+1),0)</f>
        <v>0</v>
      </c>
      <c r="BB103" s="40">
        <f ca="1">IFERROR(Volume*IF(BB$5=0,0,IF(BB$5=1,0.5,1))*OFFSET(IFRS17_CF!BB103,0,-NewBusinessYear+1),0)</f>
        <v>0</v>
      </c>
      <c r="BC103" s="40">
        <f ca="1">IFERROR(Volume*IF(BC$5=0,0,IF(BC$5=1,0.5,1))*OFFSET(IFRS17_CF!BC103,0,-NewBusinessYear+1),0)</f>
        <v>0</v>
      </c>
      <c r="BD103" s="40">
        <f ca="1">IFERROR(Volume*IF(BD$5=0,0,IF(BD$5=1,0.5,1))*OFFSET(IFRS17_CF!BD103,0,-NewBusinessYear+1),0)</f>
        <v>0</v>
      </c>
      <c r="BE103" s="40">
        <f ca="1">IFERROR(Volume*IF(BE$5=0,0,IF(BE$5=1,0.5,1))*OFFSET(IFRS17_CF!BE103,0,-NewBusinessYear+1),0)</f>
        <v>0</v>
      </c>
      <c r="BF103" s="40">
        <f ca="1">IFERROR(Volume*IF(BF$5=0,0,IF(BF$5=1,0.5,1))*OFFSET(IFRS17_CF!BF103,0,-NewBusinessYear+1),0)</f>
        <v>0</v>
      </c>
      <c r="BG103" s="40">
        <f ca="1">IFERROR(Volume*IF(BG$5=0,0,IF(BG$5=1,0.5,1))*OFFSET(IFRS17_CF!BG103,0,-NewBusinessYear+1),0)</f>
        <v>0</v>
      </c>
      <c r="BH103" s="40">
        <f ca="1">IFERROR(Volume*IF(BH$5=0,0,IF(BH$5=1,0.5,1))*OFFSET(IFRS17_CF!BH103,0,-NewBusinessYear+1),0)</f>
        <v>0</v>
      </c>
      <c r="BI103" s="40">
        <f ca="1">IFERROR(Volume*IF(BI$5=0,0,IF(BI$5=1,0.5,1))*OFFSET(IFRS17_CF!BI103,0,-NewBusinessYear+1),0)</f>
        <v>0</v>
      </c>
      <c r="BJ103" s="40">
        <f ca="1">IFERROR(Volume*IF(BJ$5=0,0,IF(BJ$5=1,0.5,1))*OFFSET(IFRS17_CF!BJ103,0,-NewBusinessYear+1),0)</f>
        <v>0</v>
      </c>
      <c r="BK103" s="40">
        <f ca="1">IFERROR(Volume*IF(BK$5=0,0,IF(BK$5=1,0.5,1))*OFFSET(IFRS17_CF!BK103,0,-NewBusinessYear+1),0)</f>
        <v>0</v>
      </c>
      <c r="BL103" s="40">
        <f ca="1">IFERROR(Volume*IF(BL$5=0,0,IF(BL$5=1,0.5,1))*OFFSET(IFRS17_CF!BL103,0,-NewBusinessYear+1),0)</f>
        <v>0</v>
      </c>
      <c r="BM103" s="40">
        <f ca="1">IFERROR(Volume*IF(BM$5=0,0,IF(BM$5=1,0.5,1))*OFFSET(IFRS17_CF!BM103,0,-NewBusinessYear+1),0)</f>
        <v>0</v>
      </c>
      <c r="BN103" s="40">
        <f ca="1">IFERROR(Volume*IF(BN$5=0,0,IF(BN$5=1,0.5,1))*OFFSET(IFRS17_CF!BN103,0,-NewBusinessYear+1),0)</f>
        <v>0</v>
      </c>
      <c r="BO103" s="40">
        <f ca="1">IFERROR(Volume*IF(BO$5=0,0,IF(BO$5=1,0.5,1))*OFFSET(IFRS17_CF!BO103,0,-NewBusinessYear+1),0)</f>
        <v>0</v>
      </c>
      <c r="BP103" s="40">
        <f ca="1">IFERROR(Volume*IF(BP$5=0,0,IF(BP$5=1,0.5,1))*OFFSET(IFRS17_CF!BP103,0,-NewBusinessYear+1),0)</f>
        <v>0</v>
      </c>
      <c r="BQ103" s="40">
        <f ca="1">IFERROR(Volume*IF(BQ$5=0,0,IF(BQ$5=1,0.5,1))*OFFSET(IFRS17_CF!BQ103,0,-NewBusinessYear+1),0)</f>
        <v>0</v>
      </c>
      <c r="BR103" s="40">
        <f ca="1">IFERROR(Volume*IF(BR$5=0,0,IF(BR$5=1,0.5,1))*OFFSET(IFRS17_CF!BR103,0,-NewBusinessYear+1),0)</f>
        <v>0</v>
      </c>
      <c r="BS103" s="40">
        <f ca="1">IFERROR(Volume*IF(BS$5=0,0,IF(BS$5=1,0.5,1))*OFFSET(IFRS17_CF!BS103,0,-NewBusinessYear+1),0)</f>
        <v>0</v>
      </c>
      <c r="BT103" s="40">
        <f ca="1">IFERROR(Volume*IF(BT$5=0,0,IF(BT$5=1,0.5,1))*OFFSET(IFRS17_CF!BT103,0,-NewBusinessYear+1),0)</f>
        <v>0</v>
      </c>
      <c r="BU103" s="40">
        <f ca="1">IFERROR(Volume*IF(BU$5=0,0,IF(BU$5=1,0.5,1))*OFFSET(IFRS17_CF!BU103,0,-NewBusinessYear+1),0)</f>
        <v>0</v>
      </c>
      <c r="BV103" s="40">
        <f ca="1">IFERROR(Volume*IF(BV$5=0,0,IF(BV$5=1,0.5,1))*OFFSET(IFRS17_CF!BV103,0,-NewBusinessYear+1),0)</f>
        <v>0</v>
      </c>
      <c r="BW103" s="40">
        <f ca="1">IFERROR(Volume*IF(BW$5=0,0,IF(BW$5=1,0.5,1))*OFFSET(IFRS17_CF!BW103,0,-NewBusinessYear+1),0)</f>
        <v>0</v>
      </c>
      <c r="BX103" s="40">
        <f ca="1">IFERROR(Volume*IF(BX$5=0,0,IF(BX$5=1,0.5,1))*OFFSET(IFRS17_CF!BX103,0,-NewBusinessYear+1),0)</f>
        <v>0</v>
      </c>
      <c r="BY103" s="40">
        <f ca="1">IFERROR(Volume*IF(BY$5=0,0,IF(BY$5=1,0.5,1))*OFFSET(IFRS17_CF!BY103,0,-NewBusinessYear+1),0)</f>
        <v>0</v>
      </c>
      <c r="BZ103" s="40">
        <f ca="1">IFERROR(Volume*IF(BZ$5=0,0,IF(BZ$5=1,0.5,1))*OFFSET(IFRS17_CF!BZ103,0,-NewBusinessYear+1),0)</f>
        <v>0</v>
      </c>
      <c r="CA103" s="40">
        <f ca="1">IFERROR(Volume*IF(CA$5=0,0,IF(CA$5=1,0.5,1))*OFFSET(IFRS17_CF!CA103,0,-NewBusinessYear+1),0)</f>
        <v>0</v>
      </c>
      <c r="CB103" s="40">
        <f ca="1">IFERROR(Volume*IF(CB$5=0,0,IF(CB$5=1,0.5,1))*OFFSET(IFRS17_CF!CB103,0,-NewBusinessYear+1),0)</f>
        <v>0</v>
      </c>
      <c r="CC103" s="40">
        <f ca="1">IFERROR(Volume*IF(CC$5=0,0,IF(CC$5=1,0.5,1))*OFFSET(IFRS17_CF!CC103,0,-NewBusinessYear+1),0)</f>
        <v>0</v>
      </c>
      <c r="CD103" s="40">
        <f ca="1">IFERROR(Volume*IF(CD$5=0,0,IF(CD$5=1,0.5,1))*OFFSET(IFRS17_CF!CD103,0,-NewBusinessYear+1),0)</f>
        <v>0</v>
      </c>
      <c r="CE103" s="40">
        <f ca="1">IFERROR(Volume*IF(CE$5=0,0,IF(CE$5=1,0.5,1))*OFFSET(IFRS17_CF!CE103,0,-NewBusinessYear+1),0)</f>
        <v>0</v>
      </c>
      <c r="CF103" s="40">
        <f ca="1">IFERROR(Volume*IF(CF$5=0,0,IF(CF$5=1,0.5,1))*OFFSET(IFRS17_CF!CF103,0,-NewBusinessYear+1),0)</f>
        <v>0</v>
      </c>
      <c r="CG103" s="40">
        <f ca="1">IFERROR(Volume*IF(CG$5=0,0,IF(CG$5=1,0.5,1))*OFFSET(IFRS17_CF!CG103,0,-NewBusinessYear+1),0)</f>
        <v>0</v>
      </c>
      <c r="CH103" s="40">
        <f ca="1">IFERROR(Volume*IF(CH$5=0,0,IF(CH$5=1,0.5,1))*OFFSET(IFRS17_CF!CH103,0,-NewBusinessYear+1),0)</f>
        <v>0</v>
      </c>
      <c r="CI103" s="40">
        <f ca="1">IFERROR(Volume*IF(CI$5=0,0,IF(CI$5=1,0.5,1))*OFFSET(IFRS17_CF!CI103,0,-NewBusinessYear+1),0)</f>
        <v>0</v>
      </c>
      <c r="CJ103" s="40">
        <f ca="1">IFERROR(Volume*IF(CJ$5=0,0,IF(CJ$5=1,0.5,1))*OFFSET(IFRS17_CF!CJ103,0,-NewBusinessYear+1),0)</f>
        <v>0</v>
      </c>
      <c r="CK103" s="40">
        <f ca="1">IFERROR(Volume*IF(CK$5=0,0,IF(CK$5=1,0.5,1))*OFFSET(IFRS17_CF!CK103,0,-NewBusinessYear+1),0)</f>
        <v>0</v>
      </c>
      <c r="CL103" s="40">
        <f ca="1">IFERROR(Volume*IF(CL$5=0,0,IF(CL$5=1,0.5,1))*OFFSET(IFRS17_CF!CL103,0,-NewBusinessYear+1),0)</f>
        <v>0</v>
      </c>
      <c r="CM103" s="40">
        <f ca="1">IFERROR(Volume*IF(CM$5=0,0,IF(CM$5=1,0.5,1))*OFFSET(IFRS17_CF!CM103,0,-NewBusinessYear+1),0)</f>
        <v>0</v>
      </c>
      <c r="CN103" s="40">
        <f ca="1">IFERROR(Volume*IF(CN$5=0,0,IF(CN$5=1,0.5,1))*OFFSET(IFRS17_CF!CN103,0,-NewBusinessYear+1),0)</f>
        <v>0</v>
      </c>
      <c r="CO103" s="40">
        <f ca="1">IFERROR(Volume*IF(CO$5=0,0,IF(CO$5=1,0.5,1))*OFFSET(IFRS17_CF!CO103,0,-NewBusinessYear+1),0)</f>
        <v>0</v>
      </c>
      <c r="CP103" s="40">
        <f ca="1">IFERROR(Volume*IF(CP$5=0,0,IF(CP$5=1,0.5,1))*OFFSET(IFRS17_CF!CP103,0,-NewBusinessYear+1),0)</f>
        <v>0</v>
      </c>
      <c r="CQ103" s="40">
        <f ca="1">IFERROR(Volume*IF(CQ$5=0,0,IF(CQ$5=1,0.5,1))*OFFSET(IFRS17_CF!CQ103,0,-NewBusinessYear+1),0)</f>
        <v>0</v>
      </c>
      <c r="CR103" s="40">
        <f ca="1">IFERROR(Volume*IF(CR$5=0,0,IF(CR$5=1,0.5,1))*OFFSET(IFRS17_CF!CR103,0,-NewBusinessYear+1),0)</f>
        <v>0</v>
      </c>
      <c r="CS103" s="40">
        <f ca="1">IFERROR(Volume*IF(CS$5=0,0,IF(CS$5=1,0.5,1))*OFFSET(IFRS17_CF!CS103,0,-NewBusinessYear+1),0)</f>
        <v>0</v>
      </c>
      <c r="CT103" s="40">
        <f ca="1">IFERROR(Volume*IF(CT$5=0,0,IF(CT$5=1,0.5,1))*OFFSET(IFRS17_CF!CT103,0,-NewBusinessYear+1),0)</f>
        <v>0</v>
      </c>
      <c r="CU103" s="40">
        <f ca="1">IFERROR(Volume*IF(CU$5=0,0,IF(CU$5=1,0.5,1))*OFFSET(IFRS17_CF!CU103,0,-NewBusinessYear+1),0)</f>
        <v>0</v>
      </c>
      <c r="CV103" s="40">
        <f ca="1">IFERROR(Volume*IF(CV$5=0,0,IF(CV$5=1,0.5,1))*OFFSET(IFRS17_CF!CV103,0,-NewBusinessYear+1),0)</f>
        <v>0</v>
      </c>
      <c r="CW103" s="40">
        <f ca="1">IFERROR(Volume*IF(CW$5=0,0,IF(CW$5=1,0.5,1))*OFFSET(IFRS17_CF!CW103,0,-NewBusinessYear+1),0)</f>
        <v>0</v>
      </c>
      <c r="CX103" s="40">
        <f ca="1">IFERROR(Volume*IF(CX$5=0,0,IF(CX$5=1,0.5,1))*OFFSET(IFRS17_CF!CX103,0,-NewBusinessYear+1),0)</f>
        <v>0</v>
      </c>
      <c r="CY103" s="40">
        <f ca="1">IFERROR(Volume*IF(CY$5=0,0,IF(CY$5=1,0.5,1))*OFFSET(IFRS17_CF!CY103,0,-NewBusinessYear+1),0)</f>
        <v>0</v>
      </c>
      <c r="CZ103" s="40">
        <f ca="1">IFERROR(Volume*IF(CZ$5=0,0,IF(CZ$5=1,0.5,1))*OFFSET(IFRS17_CF!CZ103,0,-NewBusinessYear+1),0)</f>
        <v>0</v>
      </c>
      <c r="DA103" s="40">
        <f ca="1">IFERROR(Volume*IF(DA$5=0,0,IF(DA$5=1,0.5,1))*OFFSET(IFRS17_CF!DA103,0,-NewBusinessYear+1),0)</f>
        <v>0</v>
      </c>
      <c r="DB103" s="40">
        <f ca="1">IFERROR(Volume*IF(DB$5=0,0,IF(DB$5=1,0.5,1))*OFFSET(IFRS17_CF!DB103,0,-NewBusinessYear+1),0)</f>
        <v>0</v>
      </c>
      <c r="DC103" s="40">
        <f ca="1">IFERROR(Volume*IF(DC$5=0,0,IF(DC$5=1,0.5,1))*OFFSET(IFRS17_CF!DC103,0,-NewBusinessYear+1),0)</f>
        <v>0</v>
      </c>
      <c r="DD103" s="40">
        <f ca="1">IFERROR(Volume*IF(DD$5=0,0,IF(DD$5=1,0.5,1))*OFFSET(IFRS17_CF!DD103,0,-NewBusinessYear+1),0)</f>
        <v>0</v>
      </c>
      <c r="DE103" s="40">
        <f ca="1">IFERROR(Volume*IF(DE$5=0,0,IF(DE$5=1,0.5,1))*OFFSET(IFRS17_CF!DE103,0,-NewBusinessYear+1),0)</f>
        <v>0</v>
      </c>
      <c r="DF103" s="40">
        <f ca="1">IFERROR(Volume*IF(DF$5=0,0,IF(DF$5=1,0.5,1))*OFFSET(IFRS17_CF!DF103,0,-NewBusinessYear+1),0)</f>
        <v>0</v>
      </c>
      <c r="DG103" s="40">
        <f ca="1">IFERROR(Volume*IF(DG$5=0,0,IF(DG$5=1,0.5,1))*OFFSET(IFRS17_CF!DG103,0,-NewBusinessYear+1),0)</f>
        <v>0</v>
      </c>
      <c r="DH103" s="40">
        <f ca="1">IFERROR(Volume*IF(DH$5=0,0,IF(DH$5=1,0.5,1))*OFFSET(IFRS17_CF!DH103,0,-NewBusinessYear+1),0)</f>
        <v>0</v>
      </c>
      <c r="DI103" s="40">
        <f ca="1">IFERROR(Volume*IF(DI$5=0,0,IF(DI$5=1,0.5,1))*OFFSET(IFRS17_CF!DI103,0,-NewBusinessYear+1),0)</f>
        <v>0</v>
      </c>
      <c r="DJ103" s="40">
        <f ca="1">IFERROR(Volume*IF(DJ$5=0,0,IF(DJ$5=1,0.5,1))*OFFSET(IFRS17_CF!DJ103,0,-NewBusinessYear+1),0)</f>
        <v>0</v>
      </c>
      <c r="DK103" s="40">
        <f ca="1">IFERROR(Volume*IF(DK$5=0,0,IF(DK$5=1,0.5,1))*OFFSET(IFRS17_CF!DK103,0,-NewBusinessYear+1),0)</f>
        <v>0</v>
      </c>
      <c r="DL103" s="40">
        <f ca="1">IFERROR(Volume*IF(DL$5=0,0,IF(DL$5=1,0.5,1))*OFFSET(IFRS17_CF!DL103,0,-NewBusinessYear+1),0)</f>
        <v>0</v>
      </c>
      <c r="DM103" s="40">
        <f ca="1">IFERROR(Volume*IF(DM$5=0,0,IF(DM$5=1,0.5,1))*OFFSET(IFRS17_CF!DM103,0,-NewBusinessYear+1),0)</f>
        <v>0</v>
      </c>
      <c r="DN103" s="40">
        <f ca="1">IFERROR(Volume*IF(DN$5=0,0,IF(DN$5=1,0.5,1))*OFFSET(IFRS17_CF!DN103,0,-NewBusinessYear+1),0)</f>
        <v>0</v>
      </c>
      <c r="DO103" s="40">
        <f ca="1">IFERROR(Volume*IF(DO$5=0,0,IF(DO$5=1,0.5,1))*OFFSET(IFRS17_CF!DO103,0,-NewBusinessYear+1),0)</f>
        <v>0</v>
      </c>
      <c r="DP103" s="40">
        <f ca="1">IFERROR(Volume*IF(DP$5=0,0,IF(DP$5=1,0.5,1))*OFFSET(IFRS17_CF!DP103,0,-NewBusinessYear+1),0)</f>
        <v>0</v>
      </c>
      <c r="DQ103" s="40">
        <f ca="1">IFERROR(Volume*IF(DQ$5=0,0,IF(DQ$5=1,0.5,1))*OFFSET(IFRS17_CF!DQ103,0,-NewBusinessYear+1),0)</f>
        <v>0</v>
      </c>
      <c r="DR103" s="40">
        <f ca="1">IFERROR(Volume*IF(DR$5=0,0,IF(DR$5=1,0.5,1))*OFFSET(IFRS17_CF!DR103,0,-NewBusinessYear+1),0)</f>
        <v>0</v>
      </c>
      <c r="DS103" s="40">
        <f ca="1">IFERROR(Volume*IF(DS$5=0,0,IF(DS$5=1,0.5,1))*OFFSET(IFRS17_CF!DS103,0,-NewBusinessYear+1),0)</f>
        <v>0</v>
      </c>
      <c r="DT103" s="40">
        <f ca="1">IFERROR(Volume*IF(DT$5=0,0,IF(DT$5=1,0.5,1))*OFFSET(IFRS17_CF!DT103,0,-NewBusinessYear+1),0)</f>
        <v>0</v>
      </c>
      <c r="DU103" s="40">
        <f ca="1">IFERROR(Volume*IF(DU$5=0,0,IF(DU$5=1,0.5,1))*OFFSET(IFRS17_CF!DU103,0,-NewBusinessYear+1),0)</f>
        <v>0</v>
      </c>
      <c r="DV103" s="40">
        <f ca="1">IFERROR(Volume*IF(DV$5=0,0,IF(DV$5=1,0.5,1))*OFFSET(IFRS17_CF!DV103,0,-NewBusinessYear+1),0)</f>
        <v>0</v>
      </c>
      <c r="DW103" s="40">
        <f ca="1">IFERROR(Volume*IF(DW$5=0,0,IF(DW$5=1,0.5,1))*OFFSET(IFRS17_CF!DW103,0,-NewBusinessYear+1),0)</f>
        <v>0</v>
      </c>
      <c r="DX103" s="40">
        <f ca="1">IFERROR(Volume*IF(DX$5=0,0,IF(DX$5=1,0.5,1))*OFFSET(IFRS17_CF!DX103,0,-NewBusinessYear+1),0)</f>
        <v>0</v>
      </c>
      <c r="DY103" s="40">
        <f ca="1">IFERROR(Volume*IF(DY$5=0,0,IF(DY$5=1,0.5,1))*OFFSET(IFRS17_CF!DY103,0,-NewBusinessYear+1),0)</f>
        <v>0</v>
      </c>
      <c r="DZ103" s="40">
        <f ca="1">IFERROR(Volume*IF(DZ$5=0,0,IF(DZ$5=1,0.5,1))*OFFSET(IFRS17_CF!DZ103,0,-NewBusinessYear+1),0)</f>
        <v>0</v>
      </c>
      <c r="EA103" s="40">
        <f ca="1">IFERROR(Volume*IF(EA$5=0,0,IF(EA$5=1,0.5,1))*OFFSET(IFRS17_CF!EA103,0,-NewBusinessYear+1),0)</f>
        <v>0</v>
      </c>
      <c r="EB103" s="40">
        <f ca="1">IFERROR(Volume*IF(EB$5=0,0,IF(EB$5=1,0.5,1))*OFFSET(IFRS17_CF!EB103,0,-NewBusinessYear+1),0)</f>
        <v>0</v>
      </c>
      <c r="EC103" s="40">
        <f ca="1">IFERROR(Volume*IF(EC$5=0,0,IF(EC$5=1,0.5,1))*OFFSET(IFRS17_CF!EC103,0,-NewBusinessYear+1),0)</f>
        <v>0</v>
      </c>
      <c r="ED103" s="40">
        <f ca="1">IFERROR(Volume*IF(ED$5=0,0,IF(ED$5=1,0.5,1))*OFFSET(IFRS17_CF!ED103,0,-NewBusinessYear+1),0)</f>
        <v>0</v>
      </c>
      <c r="EE103" s="40">
        <f ca="1">IFERROR(Volume*IF(EE$5=0,0,IF(EE$5=1,0.5,1))*OFFSET(IFRS17_CF!EE103,0,-NewBusinessYear+1),0)</f>
        <v>0</v>
      </c>
      <c r="EF103" s="40">
        <f ca="1">IFERROR(Volume*IF(EF$5=0,0,IF(EF$5=1,0.5,1))*OFFSET(IFRS17_CF!EF103,0,-NewBusinessYear+1),0)</f>
        <v>0</v>
      </c>
      <c r="EG103" s="40">
        <f ca="1">IFERROR(Volume*IF(EG$5=0,0,IF(EG$5=1,0.5,1))*OFFSET(IFRS17_CF!EG103,0,-NewBusinessYear+1),0)</f>
        <v>0</v>
      </c>
      <c r="EH103" s="40">
        <f ca="1">IFERROR(Volume*IF(EH$5=0,0,IF(EH$5=1,0.5,1))*OFFSET(IFRS17_CF!EH103,0,-NewBusinessYear+1),0)</f>
        <v>0</v>
      </c>
      <c r="EI103" s="40">
        <f ca="1">IFERROR(Volume*IF(EI$5=0,0,IF(EI$5=1,0.5,1))*OFFSET(IFRS17_CF!EI103,0,-NewBusinessYear+1),0)</f>
        <v>0</v>
      </c>
      <c r="EJ103" s="40">
        <f ca="1">IFERROR(Volume*IF(EJ$5=0,0,IF(EJ$5=1,0.5,1))*OFFSET(IFRS17_CF!EJ103,0,-NewBusinessYear+1),0)</f>
        <v>0</v>
      </c>
      <c r="EK103" s="40">
        <f ca="1">IFERROR(Volume*IF(EK$5=0,0,IF(EK$5=1,0.5,1))*OFFSET(IFRS17_CF!EK103,0,-NewBusinessYear+1),0)</f>
        <v>0</v>
      </c>
      <c r="EL103" s="40">
        <f ca="1">IFERROR(Volume*IF(EL$5=0,0,IF(EL$5=1,0.5,1))*OFFSET(IFRS17_CF!EL103,0,-NewBusinessYear+1),0)</f>
        <v>0</v>
      </c>
      <c r="EM103" s="40">
        <f ca="1">IFERROR(Volume*IF(EM$5=0,0,IF(EM$5=1,0.5,1))*OFFSET(IFRS17_CF!EM103,0,-NewBusinessYear+1),0)</f>
        <v>0</v>
      </c>
      <c r="EN103" s="40">
        <f ca="1">IFERROR(Volume*IF(EN$5=0,0,IF(EN$5=1,0.5,1))*OFFSET(IFRS17_CF!EN103,0,-NewBusinessYear+1),0)</f>
        <v>0</v>
      </c>
      <c r="EO103" s="40">
        <f ca="1">IFERROR(Volume*IF(EO$5=0,0,IF(EO$5=1,0.5,1))*OFFSET(IFRS17_CF!EO103,0,-NewBusinessYear+1),0)</f>
        <v>0</v>
      </c>
      <c r="EP103" s="40">
        <f ca="1">IFERROR(Volume*IF(EP$5=0,0,IF(EP$5=1,0.5,1))*OFFSET(IFRS17_CF!EP103,0,-NewBusinessYear+1),0)</f>
        <v>0</v>
      </c>
      <c r="EQ103" s="40">
        <f ca="1">IFERROR(Volume*IF(EQ$5=0,0,IF(EQ$5=1,0.5,1))*OFFSET(IFRS17_CF!EQ103,0,-NewBusinessYear+1),0)</f>
        <v>0</v>
      </c>
      <c r="ER103" s="40">
        <f ca="1">IFERROR(Volume*IF(ER$5=0,0,IF(ER$5=1,0.5,1))*OFFSET(IFRS17_CF!ER103,0,-NewBusinessYear+1),0)</f>
        <v>0</v>
      </c>
      <c r="ES103" s="40">
        <f ca="1">IFERROR(Volume*IF(ES$5=0,0,IF(ES$5=1,0.5,1))*OFFSET(IFRS17_CF!ES103,0,-NewBusinessYear+1),0)</f>
        <v>0</v>
      </c>
      <c r="ET103" s="40">
        <f ca="1">IFERROR(Volume*IF(ET$5=0,0,IF(ET$5=1,0.5,1))*OFFSET(IFRS17_CF!ET103,0,-NewBusinessYear+1),0)</f>
        <v>0</v>
      </c>
      <c r="EU103" s="40">
        <f ca="1">IFERROR(Volume*IF(EU$5=0,0,IF(EU$5=1,0.5,1))*OFFSET(IFRS17_CF!EU103,0,-NewBusinessYear+1),0)</f>
        <v>0</v>
      </c>
      <c r="EV103" s="40">
        <f ca="1">IFERROR(Volume*IF(EV$5=0,0,IF(EV$5=1,0.5,1))*OFFSET(IFRS17_CF!EV103,0,-NewBusinessYear+1),0)</f>
        <v>0</v>
      </c>
      <c r="EW103" s="40">
        <f ca="1">IFERROR(Volume*IF(EW$5=0,0,IF(EW$5=1,0.5,1))*OFFSET(IFRS17_CF!EW103,0,-NewBusinessYear+1),0)</f>
        <v>0</v>
      </c>
      <c r="EX103" s="40">
        <f ca="1">IFERROR(Volume*IF(EX$5=0,0,IF(EX$5=1,0.5,1))*OFFSET(IFRS17_CF!EX103,0,-NewBusinessYear+1),0)</f>
        <v>0</v>
      </c>
      <c r="EY103" s="40">
        <f ca="1">IFERROR(Volume*IF(EY$5=0,0,IF(EY$5=1,0.5,1))*OFFSET(IFRS17_CF!EY103,0,-NewBusinessYear+1),0)</f>
        <v>0</v>
      </c>
      <c r="EZ103" s="40">
        <f ca="1">IFERROR(Volume*IF(EZ$5=0,0,IF(EZ$5=1,0.5,1))*OFFSET(IFRS17_CF!EZ103,0,-NewBusinessYear+1),0)</f>
        <v>0</v>
      </c>
      <c r="FA103" s="40">
        <f ca="1">IFERROR(Volume*IF(FA$5=0,0,IF(FA$5=1,0.5,1))*OFFSET(IFRS17_CF!FA103,0,-NewBusinessYear+1),0)</f>
        <v>0</v>
      </c>
      <c r="FB103" s="40">
        <f ca="1">IFERROR(Volume*IF(FB$5=0,0,IF(FB$5=1,0.5,1))*OFFSET(IFRS17_CF!FB103,0,-NewBusinessYear+1),0)</f>
        <v>0</v>
      </c>
      <c r="FC103" s="40">
        <f ca="1">IFERROR(Volume*IF(FC$5=0,0,IF(FC$5=1,0.5,1))*OFFSET(IFRS17_CF!FC103,0,-NewBusinessYear+1),0)</f>
        <v>0</v>
      </c>
      <c r="FD103" s="40">
        <f ca="1">IFERROR(Volume*IF(FD$5=0,0,IF(FD$5=1,0.5,1))*OFFSET(IFRS17_CF!FD103,0,-NewBusinessYear+1),0)</f>
        <v>0</v>
      </c>
      <c r="FE103" s="40">
        <f ca="1">IFERROR(Volume*IF(FE$5=0,0,IF(FE$5=1,0.5,1))*OFFSET(IFRS17_CF!FE103,0,-NewBusinessYear+1),0)</f>
        <v>0</v>
      </c>
      <c r="FF103" s="40">
        <f ca="1">IFERROR(Volume*IF(FF$5=0,0,IF(FF$5=1,0.5,1))*OFFSET(IFRS17_CF!FF103,0,-NewBusinessYear+1),0)</f>
        <v>0</v>
      </c>
      <c r="FG103" s="40">
        <f ca="1">IFERROR(Volume*IF(FG$5=0,0,IF(FG$5=1,0.5,1))*OFFSET(IFRS17_CF!FG103,0,-NewBusinessYear+1),0)</f>
        <v>0</v>
      </c>
      <c r="FH103" s="40">
        <f ca="1">IFERROR(Volume*IF(FH$5=0,0,IF(FH$5=1,0.5,1))*OFFSET(IFRS17_CF!FH103,0,-NewBusinessYear+1),0)</f>
        <v>0</v>
      </c>
      <c r="FI103" s="40">
        <f ca="1">IFERROR(Volume*IF(FI$5=0,0,IF(FI$5=1,0.5,1))*OFFSET(IFRS17_CF!FI103,0,-NewBusinessYear+1),0)</f>
        <v>0</v>
      </c>
      <c r="FJ103" s="40">
        <f ca="1">IFERROR(Volume*IF(FJ$5=0,0,IF(FJ$5=1,0.5,1))*OFFSET(IFRS17_CF!FJ103,0,-NewBusinessYear+1),0)</f>
        <v>0</v>
      </c>
      <c r="FK103" s="40">
        <f ca="1">IFERROR(Volume*IF(FK$5=0,0,IF(FK$5=1,0.5,1))*OFFSET(IFRS17_CF!FK103,0,-NewBusinessYear+1),0)</f>
        <v>0</v>
      </c>
      <c r="FL103" s="40">
        <f ca="1">IFERROR(Volume*IF(FL$5=0,0,IF(FL$5=1,0.5,1))*OFFSET(IFRS17_CF!FL103,0,-NewBusinessYear+1),0)</f>
        <v>0</v>
      </c>
      <c r="FM103" s="40">
        <f ca="1">IFERROR(Volume*IF(FM$5=0,0,IF(FM$5=1,0.5,1))*OFFSET(IFRS17_CF!FM103,0,-NewBusinessYear+1),0)</f>
        <v>0</v>
      </c>
      <c r="FN103" s="40">
        <f ca="1">IFERROR(Volume*IF(FN$5=0,0,IF(FN$5=1,0.5,1))*OFFSET(IFRS17_CF!FN103,0,-NewBusinessYear+1),0)</f>
        <v>0</v>
      </c>
      <c r="FO103" s="40">
        <f ca="1">IFERROR(Volume*IF(FO$5=0,0,IF(FO$5=1,0.5,1))*OFFSET(IFRS17_CF!FO103,0,-NewBusinessYear+1),0)</f>
        <v>0</v>
      </c>
      <c r="FP103" s="40">
        <f ca="1">IFERROR(Volume*IF(FP$5=0,0,IF(FP$5=1,0.5,1))*OFFSET(IFRS17_CF!FP103,0,-NewBusinessYear+1),0)</f>
        <v>0</v>
      </c>
      <c r="FQ103" s="40">
        <f ca="1">IFERROR(Volume*IF(FQ$5=0,0,IF(FQ$5=1,0.5,1))*OFFSET(IFRS17_CF!FQ103,0,-NewBusinessYear+1),0)</f>
        <v>0</v>
      </c>
      <c r="FR103" s="40">
        <f ca="1">IFERROR(Volume*IF(FR$5=0,0,IF(FR$5=1,0.5,1))*OFFSET(IFRS17_CF!FR103,0,-NewBusinessYear+1),0)</f>
        <v>0</v>
      </c>
      <c r="FS103" s="40">
        <f ca="1">IFERROR(Volume*IF(FS$5=0,0,IF(FS$5=1,0.5,1))*OFFSET(IFRS17_CF!FS103,0,-NewBusinessYear+1),0)</f>
        <v>0</v>
      </c>
      <c r="FT103" s="40">
        <f ca="1">IFERROR(Volume*IF(FT$5=0,0,IF(FT$5=1,0.5,1))*OFFSET(IFRS17_CF!FT103,0,-NewBusinessYear+1),0)</f>
        <v>0</v>
      </c>
      <c r="FU103" s="40">
        <f ca="1">IFERROR(Volume*IF(FU$5=0,0,IF(FU$5=1,0.5,1))*OFFSET(IFRS17_CF!FU103,0,-NewBusinessYear+1),0)</f>
        <v>0</v>
      </c>
      <c r="FV103" s="40">
        <f ca="1">IFERROR(Volume*IF(FV$5=0,0,IF(FV$5=1,0.5,1))*OFFSET(IFRS17_CF!FV103,0,-NewBusinessYear+1),0)</f>
        <v>0</v>
      </c>
      <c r="FW103" s="40">
        <f ca="1">IFERROR(Volume*IF(FW$5=0,0,IF(FW$5=1,0.5,1))*OFFSET(IFRS17_CF!FW103,0,-NewBusinessYear+1),0)</f>
        <v>0</v>
      </c>
      <c r="FX103" s="40">
        <f ca="1">IFERROR(Volume*IF(FX$5=0,0,IF(FX$5=1,0.5,1))*OFFSET(IFRS17_CF!FX103,0,-NewBusinessYear+1),0)</f>
        <v>0</v>
      </c>
      <c r="FY103" s="40">
        <f ca="1">IFERROR(Volume*IF(FY$5=0,0,IF(FY$5=1,0.5,1))*OFFSET(IFRS17_CF!FY103,0,-NewBusinessYear+1),0)</f>
        <v>0</v>
      </c>
      <c r="FZ103" s="40">
        <f ca="1">IFERROR(Volume*IF(FZ$5=0,0,IF(FZ$5=1,0.5,1))*OFFSET(IFRS17_CF!FZ103,0,-NewBusinessYear+1),0)</f>
        <v>0</v>
      </c>
      <c r="GA103" s="40">
        <f ca="1">IFERROR(Volume*IF(GA$5=0,0,IF(GA$5=1,0.5,1))*OFFSET(IFRS17_CF!GA103,0,-NewBusinessYear+1),0)</f>
        <v>0</v>
      </c>
      <c r="GB103" s="40">
        <f ca="1">IFERROR(Volume*IF(GB$5=0,0,IF(GB$5=1,0.5,1))*OFFSET(IFRS17_CF!GB103,0,-NewBusinessYear+1),0)</f>
        <v>0</v>
      </c>
      <c r="GC103" s="40">
        <f ca="1">IFERROR(Volume*IF(GC$5=0,0,IF(GC$5=1,0.5,1))*OFFSET(IFRS17_CF!GC103,0,-NewBusinessYear+1),0)</f>
        <v>0</v>
      </c>
      <c r="GD103" s="40">
        <f ca="1">IFERROR(Volume*IF(GD$5=0,0,IF(GD$5=1,0.5,1))*OFFSET(IFRS17_CF!GD103,0,-NewBusinessYear+1),0)</f>
        <v>0</v>
      </c>
      <c r="GE103" s="40">
        <f ca="1">IFERROR(Volume*IF(GE$5=0,0,IF(GE$5=1,0.5,1))*OFFSET(IFRS17_CF!GE103,0,-NewBusinessYear+1),0)</f>
        <v>0</v>
      </c>
      <c r="GF103" s="40">
        <f ca="1">IFERROR(Volume*IF(GF$5=0,0,IF(GF$5=1,0.5,1))*OFFSET(IFRS17_CF!GF103,0,-NewBusinessYear+1),0)</f>
        <v>0</v>
      </c>
      <c r="GG103" s="40">
        <f ca="1">IFERROR(Volume*IF(GG$5=0,0,IF(GG$5=1,0.5,1))*OFFSET(IFRS17_CF!GG103,0,-NewBusinessYear+1),0)</f>
        <v>0</v>
      </c>
      <c r="GH103" s="40">
        <f ca="1">IFERROR(Volume*IF(GH$5=0,0,IF(GH$5=1,0.5,1))*OFFSET(IFRS17_CF!GH103,0,-NewBusinessYear+1),0)</f>
        <v>0</v>
      </c>
      <c r="GI103" s="40">
        <f ca="1">IFERROR(Volume*IF(GI$5=0,0,IF(GI$5=1,0.5,1))*OFFSET(IFRS17_CF!GI103,0,-NewBusinessYear+1),0)</f>
        <v>0</v>
      </c>
      <c r="GJ103" s="40">
        <f ca="1">IFERROR(Volume*IF(GJ$5=0,0,IF(GJ$5=1,0.5,1))*OFFSET(IFRS17_CF!GJ103,0,-NewBusinessYear+1),0)</f>
        <v>0</v>
      </c>
    </row>
    <row r="104" spans="3:192" x14ac:dyDescent="0.3">
      <c r="C104" s="31" t="s">
        <v>494</v>
      </c>
      <c r="F104" s="35">
        <f ca="1">IFERROR(Volume*IF(F$5=0,0,IF(F$5=1,0.5,1))*OFFSET(IFRS17_CF!F104,0,-NewBusinessYear+1),0)</f>
        <v>0</v>
      </c>
      <c r="G104" s="35">
        <f ca="1">IFERROR(Volume*IF(G$5=0,0,IF(G$5=1,0.5,1))*OFFSET(IFRS17_CF!G104,0,-NewBusinessYear+1),0)</f>
        <v>0</v>
      </c>
      <c r="H104" s="35">
        <f ca="1">IFERROR(Volume*IF(H$5=0,0,IF(H$5=1,0.5,1))*OFFSET(IFRS17_CF!H104,0,-NewBusinessYear+1),0)</f>
        <v>0</v>
      </c>
      <c r="I104" s="35">
        <f ca="1">IFERROR(Volume*IF(I$5=0,0,IF(I$5=1,0.5,1))*OFFSET(IFRS17_CF!I104,0,-NewBusinessYear+1),0)</f>
        <v>0</v>
      </c>
      <c r="J104" s="35">
        <f ca="1">IFERROR(Volume*IF(J$5=0,0,IF(J$5=1,0.5,1))*OFFSET(IFRS17_CF!J104,0,-NewBusinessYear+1),0)</f>
        <v>0</v>
      </c>
      <c r="K104" s="35">
        <f ca="1">IFERROR(Volume*IF(K$5=0,0,IF(K$5=1,0.5,1))*OFFSET(IFRS17_CF!K104,0,-NewBusinessYear+1),0)</f>
        <v>0</v>
      </c>
      <c r="L104" s="35">
        <f ca="1">IFERROR(Volume*IF(L$5=0,0,IF(L$5=1,0.5,1))*OFFSET(IFRS17_CF!L104,0,-NewBusinessYear+1),0)</f>
        <v>0</v>
      </c>
      <c r="M104" s="35">
        <f ca="1">IFERROR(Volume*IF(M$5=0,0,IF(M$5=1,0.5,1))*OFFSET(IFRS17_CF!M104,0,-NewBusinessYear+1),0)</f>
        <v>0</v>
      </c>
      <c r="N104" s="35">
        <f ca="1">IFERROR(Volume*IF(N$5=0,0,IF(N$5=1,0.5,1))*OFFSET(IFRS17_CF!N104,0,-NewBusinessYear+1),0)</f>
        <v>0</v>
      </c>
      <c r="O104" s="35">
        <f ca="1">IFERROR(Volume*IF(O$5=0,0,IF(O$5=1,0.5,1))*OFFSET(IFRS17_CF!O104,0,-NewBusinessYear+1),0)</f>
        <v>401408.83097818063</v>
      </c>
      <c r="P104" s="35">
        <f ca="1">IFERROR(Volume*IF(P$5=0,0,IF(P$5=1,0.5,1))*OFFSET(IFRS17_CF!P104,0,-NewBusinessYear+1),0)</f>
        <v>481791.43246367626</v>
      </c>
      <c r="Q104" s="35">
        <f ca="1">IFERROR(Volume*IF(Q$5=0,0,IF(Q$5=1,0.5,1))*OFFSET(IFRS17_CF!Q104,0,-NewBusinessYear+1),0)</f>
        <v>338476.11303047591</v>
      </c>
      <c r="R104" s="35">
        <f ca="1">IFERROR(Volume*IF(R$5=0,0,IF(R$5=1,0.5,1))*OFFSET(IFRS17_CF!R104,0,-NewBusinessYear+1),0)</f>
        <v>307817.97161628737</v>
      </c>
      <c r="S104" s="35">
        <f ca="1">IFERROR(Volume*IF(S$5=0,0,IF(S$5=1,0.5,1))*OFFSET(IFRS17_CF!S104,0,-NewBusinessYear+1),0)</f>
        <v>570240.68801182252</v>
      </c>
      <c r="T104" s="35">
        <f ca="1">IFERROR(Volume*IF(T$5=0,0,IF(T$5=1,0.5,1))*OFFSET(IFRS17_CF!T104,0,-NewBusinessYear+1),0)</f>
        <v>240965.56372150831</v>
      </c>
      <c r="U104" s="35">
        <f ca="1">IFERROR(Volume*IF(U$5=0,0,IF(U$5=1,0.5,1))*OFFSET(IFRS17_CF!U104,0,-NewBusinessYear+1),0)</f>
        <v>226522.1917066563</v>
      </c>
      <c r="V104" s="35">
        <f ca="1">IFERROR(Volume*IF(V$5=0,0,IF(V$5=1,0.5,1))*OFFSET(IFRS17_CF!V104,0,-NewBusinessYear+1),0)</f>
        <v>212024.96793058986</v>
      </c>
      <c r="W104" s="35">
        <f ca="1">IFERROR(Volume*IF(W$5=0,0,IF(W$5=1,0.5,1))*OFFSET(IFRS17_CF!W104,0,-NewBusinessYear+1),0)</f>
        <v>197604.55551080272</v>
      </c>
      <c r="X104" s="35">
        <f ca="1">IFERROR(Volume*IF(X$5=0,0,IF(X$5=1,0.5,1))*OFFSET(IFRS17_CF!X104,0,-NewBusinessYear+1),0)</f>
        <v>337947.08549028431</v>
      </c>
      <c r="Y104" s="40">
        <f ca="1">IFERROR(Volume*IF(Y$5=0,0,IF(Y$5=1,0.5,1))*OFFSET(IFRS17_CF!Y104,0,-NewBusinessYear+1),0)</f>
        <v>169818.91741952661</v>
      </c>
      <c r="Z104" s="35">
        <f ca="1">IFERROR(Volume*IF(Z$5=0,0,IF(Z$5=1,0.5,1))*OFFSET(IFRS17_CF!Z104,0,-NewBusinessYear+1),0)</f>
        <v>165806.49465692579</v>
      </c>
      <c r="AA104" s="40">
        <f ca="1">IFERROR(Volume*IF(AA$5=0,0,IF(AA$5=1,0.5,1))*OFFSET(IFRS17_CF!AA104,0,-NewBusinessYear+1),0)</f>
        <v>159767.14086056227</v>
      </c>
      <c r="AB104" s="40">
        <f ca="1">IFERROR(Volume*IF(AB$5=0,0,IF(AB$5=1,0.5,1))*OFFSET(IFRS17_CF!AB104,0,-NewBusinessYear+1),0)</f>
        <v>151618.33734670424</v>
      </c>
      <c r="AC104" s="40">
        <f ca="1">IFERROR(Volume*IF(AC$5=0,0,IF(AC$5=1,0.5,1))*OFFSET(IFRS17_CF!AC104,0,-NewBusinessYear+1),0)</f>
        <v>206984.50146307901</v>
      </c>
      <c r="AD104" s="40">
        <f ca="1">IFERROR(Volume*IF(AD$5=0,0,IF(AD$5=1,0.5,1))*OFFSET(IFRS17_CF!AD104,0,-NewBusinessYear+1),0)</f>
        <v>129132.10133963558</v>
      </c>
      <c r="AE104" s="40">
        <f ca="1">IFERROR(Volume*IF(AE$5=0,0,IF(AE$5=1,0.5,1))*OFFSET(IFRS17_CF!AE104,0,-NewBusinessYear+1),0)</f>
        <v>115171.91748715843</v>
      </c>
      <c r="AF104" s="40">
        <f ca="1">IFERROR(Volume*IF(AF$5=0,0,IF(AF$5=1,0.5,1))*OFFSET(IFRS17_CF!AF104,0,-NewBusinessYear+1),0)</f>
        <v>99891.326168938147</v>
      </c>
      <c r="AG104" s="40">
        <f ca="1">IFERROR(Volume*IF(AG$5=0,0,IF(AG$5=1,0.5,1))*OFFSET(IFRS17_CF!AG104,0,-NewBusinessYear+1),0)</f>
        <v>83842.035583301433</v>
      </c>
      <c r="AH104" s="40">
        <f ca="1">IFERROR(Volume*IF(AH$5=0,0,IF(AH$5=1,0.5,1))*OFFSET(IFRS17_CF!AH104,0,-NewBusinessYear+1),0)</f>
        <v>84000.243591711653</v>
      </c>
      <c r="AI104" s="40">
        <f ca="1">IFERROR(Volume*IF(AI$5=0,0,IF(AI$5=1,0.5,1))*OFFSET(IFRS17_CF!AI104,0,-NewBusinessYear+1),0)</f>
        <v>52202.331351736866</v>
      </c>
      <c r="AJ104" s="40">
        <f ca="1">IFERROR(Volume*IF(AJ$5=0,0,IF(AJ$5=1,0.5,1))*OFFSET(IFRS17_CF!AJ104,0,-NewBusinessYear+1),0)</f>
        <v>35917.308782313274</v>
      </c>
      <c r="AK104" s="40">
        <f ca="1">IFERROR(Volume*IF(AK$5=0,0,IF(AK$5=1,0.5,1))*OFFSET(IFRS17_CF!AK104,0,-NewBusinessYear+1),0)</f>
        <v>23642.997840303746</v>
      </c>
      <c r="AL104" s="40">
        <f ca="1">IFERROR(Volume*IF(AL$5=0,0,IF(AL$5=1,0.5,1))*OFFSET(IFRS17_CF!AL104,0,-NewBusinessYear+1),0)</f>
        <v>15004.184179079708</v>
      </c>
      <c r="AM104" s="40">
        <f ca="1">IFERROR(Volume*IF(AM$5=0,0,IF(AM$5=1,0.5,1))*OFFSET(IFRS17_CF!AM104,0,-NewBusinessYear+1),0)</f>
        <v>10681.310014616536</v>
      </c>
      <c r="AN104" s="40">
        <f ca="1">IFERROR(Volume*IF(AN$5=0,0,IF(AN$5=1,0.5,1))*OFFSET(IFRS17_CF!AN104,0,-NewBusinessYear+1),0)</f>
        <v>12514.004436719697</v>
      </c>
      <c r="AO104" s="40">
        <f ca="1">IFERROR(Volume*IF(AO$5=0,0,IF(AO$5=1,0.5,1))*OFFSET(IFRS17_CF!AO104,0,-NewBusinessYear+1),0)</f>
        <v>0</v>
      </c>
      <c r="AP104" s="40">
        <f ca="1">IFERROR(Volume*IF(AP$5=0,0,IF(AP$5=1,0.5,1))*OFFSET(IFRS17_CF!AP104,0,-NewBusinessYear+1),0)</f>
        <v>0</v>
      </c>
      <c r="AQ104" s="40">
        <f ca="1">IFERROR(Volume*IF(AQ$5=0,0,IF(AQ$5=1,0.5,1))*OFFSET(IFRS17_CF!AQ104,0,-NewBusinessYear+1),0)</f>
        <v>0</v>
      </c>
      <c r="AR104" s="40">
        <f ca="1">IFERROR(Volume*IF(AR$5=0,0,IF(AR$5=1,0.5,1))*OFFSET(IFRS17_CF!AR104,0,-NewBusinessYear+1),0)</f>
        <v>0</v>
      </c>
      <c r="AS104" s="40">
        <f ca="1">IFERROR(Volume*IF(AS$5=0,0,IF(AS$5=1,0.5,1))*OFFSET(IFRS17_CF!AS104,0,-NewBusinessYear+1),0)</f>
        <v>0</v>
      </c>
      <c r="AT104" s="40">
        <f ca="1">IFERROR(Volume*IF(AT$5=0,0,IF(AT$5=1,0.5,1))*OFFSET(IFRS17_CF!AT104,0,-NewBusinessYear+1),0)</f>
        <v>0</v>
      </c>
      <c r="AU104" s="40">
        <f ca="1">IFERROR(Volume*IF(AU$5=0,0,IF(AU$5=1,0.5,1))*OFFSET(IFRS17_CF!AU104,0,-NewBusinessYear+1),0)</f>
        <v>0</v>
      </c>
      <c r="AV104" s="40">
        <f ca="1">IFERROR(Volume*IF(AV$5=0,0,IF(AV$5=1,0.5,1))*OFFSET(IFRS17_CF!AV104,0,-NewBusinessYear+1),0)</f>
        <v>0</v>
      </c>
      <c r="AW104" s="40">
        <f ca="1">IFERROR(Volume*IF(AW$5=0,0,IF(AW$5=1,0.5,1))*OFFSET(IFRS17_CF!AW104,0,-NewBusinessYear+1),0)</f>
        <v>0</v>
      </c>
      <c r="AX104" s="40">
        <f ca="1">IFERROR(Volume*IF(AX$5=0,0,IF(AX$5=1,0.5,1))*OFFSET(IFRS17_CF!AX104,0,-NewBusinessYear+1),0)</f>
        <v>0</v>
      </c>
      <c r="AY104" s="40">
        <f ca="1">IFERROR(Volume*IF(AY$5=0,0,IF(AY$5=1,0.5,1))*OFFSET(IFRS17_CF!AY104,0,-NewBusinessYear+1),0)</f>
        <v>0</v>
      </c>
      <c r="AZ104" s="40">
        <f ca="1">IFERROR(Volume*IF(AZ$5=0,0,IF(AZ$5=1,0.5,1))*OFFSET(IFRS17_CF!AZ104,0,-NewBusinessYear+1),0)</f>
        <v>0</v>
      </c>
      <c r="BA104" s="40">
        <f ca="1">IFERROR(Volume*IF(BA$5=0,0,IF(BA$5=1,0.5,1))*OFFSET(IFRS17_CF!BA104,0,-NewBusinessYear+1),0)</f>
        <v>0</v>
      </c>
      <c r="BB104" s="40">
        <f ca="1">IFERROR(Volume*IF(BB$5=0,0,IF(BB$5=1,0.5,1))*OFFSET(IFRS17_CF!BB104,0,-NewBusinessYear+1),0)</f>
        <v>0</v>
      </c>
      <c r="BC104" s="40">
        <f ca="1">IFERROR(Volume*IF(BC$5=0,0,IF(BC$5=1,0.5,1))*OFFSET(IFRS17_CF!BC104,0,-NewBusinessYear+1),0)</f>
        <v>0</v>
      </c>
      <c r="BD104" s="40">
        <f ca="1">IFERROR(Volume*IF(BD$5=0,0,IF(BD$5=1,0.5,1))*OFFSET(IFRS17_CF!BD104,0,-NewBusinessYear+1),0)</f>
        <v>0</v>
      </c>
      <c r="BE104" s="40">
        <f ca="1">IFERROR(Volume*IF(BE$5=0,0,IF(BE$5=1,0.5,1))*OFFSET(IFRS17_CF!BE104,0,-NewBusinessYear+1),0)</f>
        <v>0</v>
      </c>
      <c r="BF104" s="40">
        <f ca="1">IFERROR(Volume*IF(BF$5=0,0,IF(BF$5=1,0.5,1))*OFFSET(IFRS17_CF!BF104,0,-NewBusinessYear+1),0)</f>
        <v>0</v>
      </c>
      <c r="BG104" s="40">
        <f ca="1">IFERROR(Volume*IF(BG$5=0,0,IF(BG$5=1,0.5,1))*OFFSET(IFRS17_CF!BG104,0,-NewBusinessYear+1),0)</f>
        <v>0</v>
      </c>
      <c r="BH104" s="40">
        <f ca="1">IFERROR(Volume*IF(BH$5=0,0,IF(BH$5=1,0.5,1))*OFFSET(IFRS17_CF!BH104,0,-NewBusinessYear+1),0)</f>
        <v>0</v>
      </c>
      <c r="BI104" s="40">
        <f ca="1">IFERROR(Volume*IF(BI$5=0,0,IF(BI$5=1,0.5,1))*OFFSET(IFRS17_CF!BI104,0,-NewBusinessYear+1),0)</f>
        <v>0</v>
      </c>
      <c r="BJ104" s="40">
        <f ca="1">IFERROR(Volume*IF(BJ$5=0,0,IF(BJ$5=1,0.5,1))*OFFSET(IFRS17_CF!BJ104,0,-NewBusinessYear+1),0)</f>
        <v>0</v>
      </c>
      <c r="BK104" s="40">
        <f ca="1">IFERROR(Volume*IF(BK$5=0,0,IF(BK$5=1,0.5,1))*OFFSET(IFRS17_CF!BK104,0,-NewBusinessYear+1),0)</f>
        <v>0</v>
      </c>
      <c r="BL104" s="40">
        <f ca="1">IFERROR(Volume*IF(BL$5=0,0,IF(BL$5=1,0.5,1))*OFFSET(IFRS17_CF!BL104,0,-NewBusinessYear+1),0)</f>
        <v>0</v>
      </c>
      <c r="BM104" s="40">
        <f ca="1">IFERROR(Volume*IF(BM$5=0,0,IF(BM$5=1,0.5,1))*OFFSET(IFRS17_CF!BM104,0,-NewBusinessYear+1),0)</f>
        <v>0</v>
      </c>
      <c r="BN104" s="40">
        <f ca="1">IFERROR(Volume*IF(BN$5=0,0,IF(BN$5=1,0.5,1))*OFFSET(IFRS17_CF!BN104,0,-NewBusinessYear+1),0)</f>
        <v>0</v>
      </c>
      <c r="BO104" s="40">
        <f ca="1">IFERROR(Volume*IF(BO$5=0,0,IF(BO$5=1,0.5,1))*OFFSET(IFRS17_CF!BO104,0,-NewBusinessYear+1),0)</f>
        <v>0</v>
      </c>
      <c r="BP104" s="40">
        <f ca="1">IFERROR(Volume*IF(BP$5=0,0,IF(BP$5=1,0.5,1))*OFFSET(IFRS17_CF!BP104,0,-NewBusinessYear+1),0)</f>
        <v>0</v>
      </c>
      <c r="BQ104" s="40">
        <f ca="1">IFERROR(Volume*IF(BQ$5=0,0,IF(BQ$5=1,0.5,1))*OFFSET(IFRS17_CF!BQ104,0,-NewBusinessYear+1),0)</f>
        <v>0</v>
      </c>
      <c r="BR104" s="40">
        <f ca="1">IFERROR(Volume*IF(BR$5=0,0,IF(BR$5=1,0.5,1))*OFFSET(IFRS17_CF!BR104,0,-NewBusinessYear+1),0)</f>
        <v>0</v>
      </c>
      <c r="BS104" s="40">
        <f ca="1">IFERROR(Volume*IF(BS$5=0,0,IF(BS$5=1,0.5,1))*OFFSET(IFRS17_CF!BS104,0,-NewBusinessYear+1),0)</f>
        <v>0</v>
      </c>
      <c r="BT104" s="40">
        <f ca="1">IFERROR(Volume*IF(BT$5=0,0,IF(BT$5=1,0.5,1))*OFFSET(IFRS17_CF!BT104,0,-NewBusinessYear+1),0)</f>
        <v>0</v>
      </c>
      <c r="BU104" s="40">
        <f ca="1">IFERROR(Volume*IF(BU$5=0,0,IF(BU$5=1,0.5,1))*OFFSET(IFRS17_CF!BU104,0,-NewBusinessYear+1),0)</f>
        <v>0</v>
      </c>
      <c r="BV104" s="40">
        <f ca="1">IFERROR(Volume*IF(BV$5=0,0,IF(BV$5=1,0.5,1))*OFFSET(IFRS17_CF!BV104,0,-NewBusinessYear+1),0)</f>
        <v>0</v>
      </c>
      <c r="BW104" s="40">
        <f ca="1">IFERROR(Volume*IF(BW$5=0,0,IF(BW$5=1,0.5,1))*OFFSET(IFRS17_CF!BW104,0,-NewBusinessYear+1),0)</f>
        <v>0</v>
      </c>
      <c r="BX104" s="40">
        <f ca="1">IFERROR(Volume*IF(BX$5=0,0,IF(BX$5=1,0.5,1))*OFFSET(IFRS17_CF!BX104,0,-NewBusinessYear+1),0)</f>
        <v>0</v>
      </c>
      <c r="BY104" s="40">
        <f ca="1">IFERROR(Volume*IF(BY$5=0,0,IF(BY$5=1,0.5,1))*OFFSET(IFRS17_CF!BY104,0,-NewBusinessYear+1),0)</f>
        <v>0</v>
      </c>
      <c r="BZ104" s="40">
        <f ca="1">IFERROR(Volume*IF(BZ$5=0,0,IF(BZ$5=1,0.5,1))*OFFSET(IFRS17_CF!BZ104,0,-NewBusinessYear+1),0)</f>
        <v>0</v>
      </c>
      <c r="CA104" s="40">
        <f ca="1">IFERROR(Volume*IF(CA$5=0,0,IF(CA$5=1,0.5,1))*OFFSET(IFRS17_CF!CA104,0,-NewBusinessYear+1),0)</f>
        <v>0</v>
      </c>
      <c r="CB104" s="40">
        <f ca="1">IFERROR(Volume*IF(CB$5=0,0,IF(CB$5=1,0.5,1))*OFFSET(IFRS17_CF!CB104,0,-NewBusinessYear+1),0)</f>
        <v>0</v>
      </c>
      <c r="CC104" s="40">
        <f ca="1">IFERROR(Volume*IF(CC$5=0,0,IF(CC$5=1,0.5,1))*OFFSET(IFRS17_CF!CC104,0,-NewBusinessYear+1),0)</f>
        <v>0</v>
      </c>
      <c r="CD104" s="40">
        <f ca="1">IFERROR(Volume*IF(CD$5=0,0,IF(CD$5=1,0.5,1))*OFFSET(IFRS17_CF!CD104,0,-NewBusinessYear+1),0)</f>
        <v>0</v>
      </c>
      <c r="CE104" s="40">
        <f ca="1">IFERROR(Volume*IF(CE$5=0,0,IF(CE$5=1,0.5,1))*OFFSET(IFRS17_CF!CE104,0,-NewBusinessYear+1),0)</f>
        <v>0</v>
      </c>
      <c r="CF104" s="40">
        <f ca="1">IFERROR(Volume*IF(CF$5=0,0,IF(CF$5=1,0.5,1))*OFFSET(IFRS17_CF!CF104,0,-NewBusinessYear+1),0)</f>
        <v>0</v>
      </c>
      <c r="CG104" s="40">
        <f ca="1">IFERROR(Volume*IF(CG$5=0,0,IF(CG$5=1,0.5,1))*OFFSET(IFRS17_CF!CG104,0,-NewBusinessYear+1),0)</f>
        <v>0</v>
      </c>
      <c r="CH104" s="40">
        <f ca="1">IFERROR(Volume*IF(CH$5=0,0,IF(CH$5=1,0.5,1))*OFFSET(IFRS17_CF!CH104,0,-NewBusinessYear+1),0)</f>
        <v>0</v>
      </c>
      <c r="CI104" s="40">
        <f ca="1">IFERROR(Volume*IF(CI$5=0,0,IF(CI$5=1,0.5,1))*OFFSET(IFRS17_CF!CI104,0,-NewBusinessYear+1),0)</f>
        <v>0</v>
      </c>
      <c r="CJ104" s="40">
        <f ca="1">IFERROR(Volume*IF(CJ$5=0,0,IF(CJ$5=1,0.5,1))*OFFSET(IFRS17_CF!CJ104,0,-NewBusinessYear+1),0)</f>
        <v>0</v>
      </c>
      <c r="CK104" s="40">
        <f ca="1">IFERROR(Volume*IF(CK$5=0,0,IF(CK$5=1,0.5,1))*OFFSET(IFRS17_CF!CK104,0,-NewBusinessYear+1),0)</f>
        <v>0</v>
      </c>
      <c r="CL104" s="40">
        <f ca="1">IFERROR(Volume*IF(CL$5=0,0,IF(CL$5=1,0.5,1))*OFFSET(IFRS17_CF!CL104,0,-NewBusinessYear+1),0)</f>
        <v>0</v>
      </c>
      <c r="CM104" s="40">
        <f ca="1">IFERROR(Volume*IF(CM$5=0,0,IF(CM$5=1,0.5,1))*OFFSET(IFRS17_CF!CM104,0,-NewBusinessYear+1),0)</f>
        <v>0</v>
      </c>
      <c r="CN104" s="40">
        <f ca="1">IFERROR(Volume*IF(CN$5=0,0,IF(CN$5=1,0.5,1))*OFFSET(IFRS17_CF!CN104,0,-NewBusinessYear+1),0)</f>
        <v>0</v>
      </c>
      <c r="CO104" s="40">
        <f ca="1">IFERROR(Volume*IF(CO$5=0,0,IF(CO$5=1,0.5,1))*OFFSET(IFRS17_CF!CO104,0,-NewBusinessYear+1),0)</f>
        <v>0</v>
      </c>
      <c r="CP104" s="40">
        <f ca="1">IFERROR(Volume*IF(CP$5=0,0,IF(CP$5=1,0.5,1))*OFFSET(IFRS17_CF!CP104,0,-NewBusinessYear+1),0)</f>
        <v>0</v>
      </c>
      <c r="CQ104" s="40">
        <f ca="1">IFERROR(Volume*IF(CQ$5=0,0,IF(CQ$5=1,0.5,1))*OFFSET(IFRS17_CF!CQ104,0,-NewBusinessYear+1),0)</f>
        <v>0</v>
      </c>
      <c r="CR104" s="40">
        <f ca="1">IFERROR(Volume*IF(CR$5=0,0,IF(CR$5=1,0.5,1))*OFFSET(IFRS17_CF!CR104,0,-NewBusinessYear+1),0)</f>
        <v>0</v>
      </c>
      <c r="CS104" s="40">
        <f ca="1">IFERROR(Volume*IF(CS$5=0,0,IF(CS$5=1,0.5,1))*OFFSET(IFRS17_CF!CS104,0,-NewBusinessYear+1),0)</f>
        <v>0</v>
      </c>
      <c r="CT104" s="40">
        <f ca="1">IFERROR(Volume*IF(CT$5=0,0,IF(CT$5=1,0.5,1))*OFFSET(IFRS17_CF!CT104,0,-NewBusinessYear+1),0)</f>
        <v>0</v>
      </c>
      <c r="CU104" s="40">
        <f ca="1">IFERROR(Volume*IF(CU$5=0,0,IF(CU$5=1,0.5,1))*OFFSET(IFRS17_CF!CU104,0,-NewBusinessYear+1),0)</f>
        <v>0</v>
      </c>
      <c r="CV104" s="40">
        <f ca="1">IFERROR(Volume*IF(CV$5=0,0,IF(CV$5=1,0.5,1))*OFFSET(IFRS17_CF!CV104,0,-NewBusinessYear+1),0)</f>
        <v>0</v>
      </c>
      <c r="CW104" s="40">
        <f ca="1">IFERROR(Volume*IF(CW$5=0,0,IF(CW$5=1,0.5,1))*OFFSET(IFRS17_CF!CW104,0,-NewBusinessYear+1),0)</f>
        <v>0</v>
      </c>
      <c r="CX104" s="40">
        <f ca="1">IFERROR(Volume*IF(CX$5=0,0,IF(CX$5=1,0.5,1))*OFFSET(IFRS17_CF!CX104,0,-NewBusinessYear+1),0)</f>
        <v>0</v>
      </c>
      <c r="CY104" s="40">
        <f ca="1">IFERROR(Volume*IF(CY$5=0,0,IF(CY$5=1,0.5,1))*OFFSET(IFRS17_CF!CY104,0,-NewBusinessYear+1),0)</f>
        <v>0</v>
      </c>
      <c r="CZ104" s="40">
        <f ca="1">IFERROR(Volume*IF(CZ$5=0,0,IF(CZ$5=1,0.5,1))*OFFSET(IFRS17_CF!CZ104,0,-NewBusinessYear+1),0)</f>
        <v>0</v>
      </c>
      <c r="DA104" s="40">
        <f ca="1">IFERROR(Volume*IF(DA$5=0,0,IF(DA$5=1,0.5,1))*OFFSET(IFRS17_CF!DA104,0,-NewBusinessYear+1),0)</f>
        <v>0</v>
      </c>
      <c r="DB104" s="40">
        <f ca="1">IFERROR(Volume*IF(DB$5=0,0,IF(DB$5=1,0.5,1))*OFFSET(IFRS17_CF!DB104,0,-NewBusinessYear+1),0)</f>
        <v>0</v>
      </c>
      <c r="DC104" s="40">
        <f ca="1">IFERROR(Volume*IF(DC$5=0,0,IF(DC$5=1,0.5,1))*OFFSET(IFRS17_CF!DC104,0,-NewBusinessYear+1),0)</f>
        <v>0</v>
      </c>
      <c r="DD104" s="40">
        <f ca="1">IFERROR(Volume*IF(DD$5=0,0,IF(DD$5=1,0.5,1))*OFFSET(IFRS17_CF!DD104,0,-NewBusinessYear+1),0)</f>
        <v>0</v>
      </c>
      <c r="DE104" s="40">
        <f ca="1">IFERROR(Volume*IF(DE$5=0,0,IF(DE$5=1,0.5,1))*OFFSET(IFRS17_CF!DE104,0,-NewBusinessYear+1),0)</f>
        <v>0</v>
      </c>
      <c r="DF104" s="40">
        <f ca="1">IFERROR(Volume*IF(DF$5=0,0,IF(DF$5=1,0.5,1))*OFFSET(IFRS17_CF!DF104,0,-NewBusinessYear+1),0)</f>
        <v>0</v>
      </c>
      <c r="DG104" s="40">
        <f ca="1">IFERROR(Volume*IF(DG$5=0,0,IF(DG$5=1,0.5,1))*OFFSET(IFRS17_CF!DG104,0,-NewBusinessYear+1),0)</f>
        <v>0</v>
      </c>
      <c r="DH104" s="40">
        <f ca="1">IFERROR(Volume*IF(DH$5=0,0,IF(DH$5=1,0.5,1))*OFFSET(IFRS17_CF!DH104,0,-NewBusinessYear+1),0)</f>
        <v>0</v>
      </c>
      <c r="DI104" s="40">
        <f ca="1">IFERROR(Volume*IF(DI$5=0,0,IF(DI$5=1,0.5,1))*OFFSET(IFRS17_CF!DI104,0,-NewBusinessYear+1),0)</f>
        <v>0</v>
      </c>
      <c r="DJ104" s="40">
        <f ca="1">IFERROR(Volume*IF(DJ$5=0,0,IF(DJ$5=1,0.5,1))*OFFSET(IFRS17_CF!DJ104,0,-NewBusinessYear+1),0)</f>
        <v>0</v>
      </c>
      <c r="DK104" s="40">
        <f ca="1">IFERROR(Volume*IF(DK$5=0,0,IF(DK$5=1,0.5,1))*OFFSET(IFRS17_CF!DK104,0,-NewBusinessYear+1),0)</f>
        <v>0</v>
      </c>
      <c r="DL104" s="40">
        <f ca="1">IFERROR(Volume*IF(DL$5=0,0,IF(DL$5=1,0.5,1))*OFFSET(IFRS17_CF!DL104,0,-NewBusinessYear+1),0)</f>
        <v>0</v>
      </c>
      <c r="DM104" s="40">
        <f ca="1">IFERROR(Volume*IF(DM$5=0,0,IF(DM$5=1,0.5,1))*OFFSET(IFRS17_CF!DM104,0,-NewBusinessYear+1),0)</f>
        <v>0</v>
      </c>
      <c r="DN104" s="40">
        <f ca="1">IFERROR(Volume*IF(DN$5=0,0,IF(DN$5=1,0.5,1))*OFFSET(IFRS17_CF!DN104,0,-NewBusinessYear+1),0)</f>
        <v>0</v>
      </c>
      <c r="DO104" s="40">
        <f ca="1">IFERROR(Volume*IF(DO$5=0,0,IF(DO$5=1,0.5,1))*OFFSET(IFRS17_CF!DO104,0,-NewBusinessYear+1),0)</f>
        <v>0</v>
      </c>
      <c r="DP104" s="40">
        <f ca="1">IFERROR(Volume*IF(DP$5=0,0,IF(DP$5=1,0.5,1))*OFFSET(IFRS17_CF!DP104,0,-NewBusinessYear+1),0)</f>
        <v>0</v>
      </c>
      <c r="DQ104" s="40">
        <f ca="1">IFERROR(Volume*IF(DQ$5=0,0,IF(DQ$5=1,0.5,1))*OFFSET(IFRS17_CF!DQ104,0,-NewBusinessYear+1),0)</f>
        <v>0</v>
      </c>
      <c r="DR104" s="40">
        <f ca="1">IFERROR(Volume*IF(DR$5=0,0,IF(DR$5=1,0.5,1))*OFFSET(IFRS17_CF!DR104,0,-NewBusinessYear+1),0)</f>
        <v>0</v>
      </c>
      <c r="DS104" s="40">
        <f ca="1">IFERROR(Volume*IF(DS$5=0,0,IF(DS$5=1,0.5,1))*OFFSET(IFRS17_CF!DS104,0,-NewBusinessYear+1),0)</f>
        <v>0</v>
      </c>
      <c r="DT104" s="40">
        <f ca="1">IFERROR(Volume*IF(DT$5=0,0,IF(DT$5=1,0.5,1))*OFFSET(IFRS17_CF!DT104,0,-NewBusinessYear+1),0)</f>
        <v>0</v>
      </c>
      <c r="DU104" s="40">
        <f ca="1">IFERROR(Volume*IF(DU$5=0,0,IF(DU$5=1,0.5,1))*OFFSET(IFRS17_CF!DU104,0,-NewBusinessYear+1),0)</f>
        <v>0</v>
      </c>
      <c r="DV104" s="40">
        <f ca="1">IFERROR(Volume*IF(DV$5=0,0,IF(DV$5=1,0.5,1))*OFFSET(IFRS17_CF!DV104,0,-NewBusinessYear+1),0)</f>
        <v>0</v>
      </c>
      <c r="DW104" s="40">
        <f ca="1">IFERROR(Volume*IF(DW$5=0,0,IF(DW$5=1,0.5,1))*OFFSET(IFRS17_CF!DW104,0,-NewBusinessYear+1),0)</f>
        <v>0</v>
      </c>
      <c r="DX104" s="40">
        <f ca="1">IFERROR(Volume*IF(DX$5=0,0,IF(DX$5=1,0.5,1))*OFFSET(IFRS17_CF!DX104,0,-NewBusinessYear+1),0)</f>
        <v>0</v>
      </c>
      <c r="DY104" s="40">
        <f ca="1">IFERROR(Volume*IF(DY$5=0,0,IF(DY$5=1,0.5,1))*OFFSET(IFRS17_CF!DY104,0,-NewBusinessYear+1),0)</f>
        <v>0</v>
      </c>
      <c r="DZ104" s="40">
        <f ca="1">IFERROR(Volume*IF(DZ$5=0,0,IF(DZ$5=1,0.5,1))*OFFSET(IFRS17_CF!DZ104,0,-NewBusinessYear+1),0)</f>
        <v>0</v>
      </c>
      <c r="EA104" s="40">
        <f ca="1">IFERROR(Volume*IF(EA$5=0,0,IF(EA$5=1,0.5,1))*OFFSET(IFRS17_CF!EA104,0,-NewBusinessYear+1),0)</f>
        <v>0</v>
      </c>
      <c r="EB104" s="40">
        <f ca="1">IFERROR(Volume*IF(EB$5=0,0,IF(EB$5=1,0.5,1))*OFFSET(IFRS17_CF!EB104,0,-NewBusinessYear+1),0)</f>
        <v>0</v>
      </c>
      <c r="EC104" s="40">
        <f ca="1">IFERROR(Volume*IF(EC$5=0,0,IF(EC$5=1,0.5,1))*OFFSET(IFRS17_CF!EC104,0,-NewBusinessYear+1),0)</f>
        <v>0</v>
      </c>
      <c r="ED104" s="40">
        <f ca="1">IFERROR(Volume*IF(ED$5=0,0,IF(ED$5=1,0.5,1))*OFFSET(IFRS17_CF!ED104,0,-NewBusinessYear+1),0)</f>
        <v>0</v>
      </c>
      <c r="EE104" s="40">
        <f ca="1">IFERROR(Volume*IF(EE$5=0,0,IF(EE$5=1,0.5,1))*OFFSET(IFRS17_CF!EE104,0,-NewBusinessYear+1),0)</f>
        <v>0</v>
      </c>
      <c r="EF104" s="40">
        <f ca="1">IFERROR(Volume*IF(EF$5=0,0,IF(EF$5=1,0.5,1))*OFFSET(IFRS17_CF!EF104,0,-NewBusinessYear+1),0)</f>
        <v>0</v>
      </c>
      <c r="EG104" s="40">
        <f ca="1">IFERROR(Volume*IF(EG$5=0,0,IF(EG$5=1,0.5,1))*OFFSET(IFRS17_CF!EG104,0,-NewBusinessYear+1),0)</f>
        <v>0</v>
      </c>
      <c r="EH104" s="40">
        <f ca="1">IFERROR(Volume*IF(EH$5=0,0,IF(EH$5=1,0.5,1))*OFFSET(IFRS17_CF!EH104,0,-NewBusinessYear+1),0)</f>
        <v>0</v>
      </c>
      <c r="EI104" s="40">
        <f ca="1">IFERROR(Volume*IF(EI$5=0,0,IF(EI$5=1,0.5,1))*OFFSET(IFRS17_CF!EI104,0,-NewBusinessYear+1),0)</f>
        <v>0</v>
      </c>
      <c r="EJ104" s="40">
        <f ca="1">IFERROR(Volume*IF(EJ$5=0,0,IF(EJ$5=1,0.5,1))*OFFSET(IFRS17_CF!EJ104,0,-NewBusinessYear+1),0)</f>
        <v>0</v>
      </c>
      <c r="EK104" s="40">
        <f ca="1">IFERROR(Volume*IF(EK$5=0,0,IF(EK$5=1,0.5,1))*OFFSET(IFRS17_CF!EK104,0,-NewBusinessYear+1),0)</f>
        <v>0</v>
      </c>
      <c r="EL104" s="40">
        <f ca="1">IFERROR(Volume*IF(EL$5=0,0,IF(EL$5=1,0.5,1))*OFFSET(IFRS17_CF!EL104,0,-NewBusinessYear+1),0)</f>
        <v>0</v>
      </c>
      <c r="EM104" s="40">
        <f ca="1">IFERROR(Volume*IF(EM$5=0,0,IF(EM$5=1,0.5,1))*OFFSET(IFRS17_CF!EM104,0,-NewBusinessYear+1),0)</f>
        <v>0</v>
      </c>
      <c r="EN104" s="40">
        <f ca="1">IFERROR(Volume*IF(EN$5=0,0,IF(EN$5=1,0.5,1))*OFFSET(IFRS17_CF!EN104,0,-NewBusinessYear+1),0)</f>
        <v>0</v>
      </c>
      <c r="EO104" s="40">
        <f ca="1">IFERROR(Volume*IF(EO$5=0,0,IF(EO$5=1,0.5,1))*OFFSET(IFRS17_CF!EO104,0,-NewBusinessYear+1),0)</f>
        <v>0</v>
      </c>
      <c r="EP104" s="40">
        <f ca="1">IFERROR(Volume*IF(EP$5=0,0,IF(EP$5=1,0.5,1))*OFFSET(IFRS17_CF!EP104,0,-NewBusinessYear+1),0)</f>
        <v>0</v>
      </c>
      <c r="EQ104" s="40">
        <f ca="1">IFERROR(Volume*IF(EQ$5=0,0,IF(EQ$5=1,0.5,1))*OFFSET(IFRS17_CF!EQ104,0,-NewBusinessYear+1),0)</f>
        <v>0</v>
      </c>
      <c r="ER104" s="40">
        <f ca="1">IFERROR(Volume*IF(ER$5=0,0,IF(ER$5=1,0.5,1))*OFFSET(IFRS17_CF!ER104,0,-NewBusinessYear+1),0)</f>
        <v>0</v>
      </c>
      <c r="ES104" s="40">
        <f ca="1">IFERROR(Volume*IF(ES$5=0,0,IF(ES$5=1,0.5,1))*OFFSET(IFRS17_CF!ES104,0,-NewBusinessYear+1),0)</f>
        <v>0</v>
      </c>
      <c r="ET104" s="40">
        <f ca="1">IFERROR(Volume*IF(ET$5=0,0,IF(ET$5=1,0.5,1))*OFFSET(IFRS17_CF!ET104,0,-NewBusinessYear+1),0)</f>
        <v>0</v>
      </c>
      <c r="EU104" s="40">
        <f ca="1">IFERROR(Volume*IF(EU$5=0,0,IF(EU$5=1,0.5,1))*OFFSET(IFRS17_CF!EU104,0,-NewBusinessYear+1),0)</f>
        <v>0</v>
      </c>
      <c r="EV104" s="40">
        <f ca="1">IFERROR(Volume*IF(EV$5=0,0,IF(EV$5=1,0.5,1))*OFFSET(IFRS17_CF!EV104,0,-NewBusinessYear+1),0)</f>
        <v>0</v>
      </c>
      <c r="EW104" s="40">
        <f ca="1">IFERROR(Volume*IF(EW$5=0,0,IF(EW$5=1,0.5,1))*OFFSET(IFRS17_CF!EW104,0,-NewBusinessYear+1),0)</f>
        <v>0</v>
      </c>
      <c r="EX104" s="40">
        <f ca="1">IFERROR(Volume*IF(EX$5=0,0,IF(EX$5=1,0.5,1))*OFFSET(IFRS17_CF!EX104,0,-NewBusinessYear+1),0)</f>
        <v>0</v>
      </c>
      <c r="EY104" s="40">
        <f ca="1">IFERROR(Volume*IF(EY$5=0,0,IF(EY$5=1,0.5,1))*OFFSET(IFRS17_CF!EY104,0,-NewBusinessYear+1),0)</f>
        <v>0</v>
      </c>
      <c r="EZ104" s="40">
        <f ca="1">IFERROR(Volume*IF(EZ$5=0,0,IF(EZ$5=1,0.5,1))*OFFSET(IFRS17_CF!EZ104,0,-NewBusinessYear+1),0)</f>
        <v>0</v>
      </c>
      <c r="FA104" s="40">
        <f ca="1">IFERROR(Volume*IF(FA$5=0,0,IF(FA$5=1,0.5,1))*OFFSET(IFRS17_CF!FA104,0,-NewBusinessYear+1),0)</f>
        <v>0</v>
      </c>
      <c r="FB104" s="40">
        <f ca="1">IFERROR(Volume*IF(FB$5=0,0,IF(FB$5=1,0.5,1))*OFFSET(IFRS17_CF!FB104,0,-NewBusinessYear+1),0)</f>
        <v>0</v>
      </c>
      <c r="FC104" s="40">
        <f ca="1">IFERROR(Volume*IF(FC$5=0,0,IF(FC$5=1,0.5,1))*OFFSET(IFRS17_CF!FC104,0,-NewBusinessYear+1),0)</f>
        <v>0</v>
      </c>
      <c r="FD104" s="40">
        <f ca="1">IFERROR(Volume*IF(FD$5=0,0,IF(FD$5=1,0.5,1))*OFFSET(IFRS17_CF!FD104,0,-NewBusinessYear+1),0)</f>
        <v>0</v>
      </c>
      <c r="FE104" s="40">
        <f ca="1">IFERROR(Volume*IF(FE$5=0,0,IF(FE$5=1,0.5,1))*OFFSET(IFRS17_CF!FE104,0,-NewBusinessYear+1),0)</f>
        <v>0</v>
      </c>
      <c r="FF104" s="40">
        <f ca="1">IFERROR(Volume*IF(FF$5=0,0,IF(FF$5=1,0.5,1))*OFFSET(IFRS17_CF!FF104,0,-NewBusinessYear+1),0)</f>
        <v>0</v>
      </c>
      <c r="FG104" s="40">
        <f ca="1">IFERROR(Volume*IF(FG$5=0,0,IF(FG$5=1,0.5,1))*OFFSET(IFRS17_CF!FG104,0,-NewBusinessYear+1),0)</f>
        <v>0</v>
      </c>
      <c r="FH104" s="40">
        <f ca="1">IFERROR(Volume*IF(FH$5=0,0,IF(FH$5=1,0.5,1))*OFFSET(IFRS17_CF!FH104,0,-NewBusinessYear+1),0)</f>
        <v>0</v>
      </c>
      <c r="FI104" s="40">
        <f ca="1">IFERROR(Volume*IF(FI$5=0,0,IF(FI$5=1,0.5,1))*OFFSET(IFRS17_CF!FI104,0,-NewBusinessYear+1),0)</f>
        <v>0</v>
      </c>
      <c r="FJ104" s="40">
        <f ca="1">IFERROR(Volume*IF(FJ$5=0,0,IF(FJ$5=1,0.5,1))*OFFSET(IFRS17_CF!FJ104,0,-NewBusinessYear+1),0)</f>
        <v>0</v>
      </c>
      <c r="FK104" s="40">
        <f ca="1">IFERROR(Volume*IF(FK$5=0,0,IF(FK$5=1,0.5,1))*OFFSET(IFRS17_CF!FK104,0,-NewBusinessYear+1),0)</f>
        <v>0</v>
      </c>
      <c r="FL104" s="40">
        <f ca="1">IFERROR(Volume*IF(FL$5=0,0,IF(FL$5=1,0.5,1))*OFFSET(IFRS17_CF!FL104,0,-NewBusinessYear+1),0)</f>
        <v>0</v>
      </c>
      <c r="FM104" s="40">
        <f ca="1">IFERROR(Volume*IF(FM$5=0,0,IF(FM$5=1,0.5,1))*OFFSET(IFRS17_CF!FM104,0,-NewBusinessYear+1),0)</f>
        <v>0</v>
      </c>
      <c r="FN104" s="40">
        <f ca="1">IFERROR(Volume*IF(FN$5=0,0,IF(FN$5=1,0.5,1))*OFFSET(IFRS17_CF!FN104,0,-NewBusinessYear+1),0)</f>
        <v>0</v>
      </c>
      <c r="FO104" s="40">
        <f ca="1">IFERROR(Volume*IF(FO$5=0,0,IF(FO$5=1,0.5,1))*OFFSET(IFRS17_CF!FO104,0,-NewBusinessYear+1),0)</f>
        <v>0</v>
      </c>
      <c r="FP104" s="40">
        <f ca="1">IFERROR(Volume*IF(FP$5=0,0,IF(FP$5=1,0.5,1))*OFFSET(IFRS17_CF!FP104,0,-NewBusinessYear+1),0)</f>
        <v>0</v>
      </c>
      <c r="FQ104" s="40">
        <f ca="1">IFERROR(Volume*IF(FQ$5=0,0,IF(FQ$5=1,0.5,1))*OFFSET(IFRS17_CF!FQ104,0,-NewBusinessYear+1),0)</f>
        <v>0</v>
      </c>
      <c r="FR104" s="40">
        <f ca="1">IFERROR(Volume*IF(FR$5=0,0,IF(FR$5=1,0.5,1))*OFFSET(IFRS17_CF!FR104,0,-NewBusinessYear+1),0)</f>
        <v>0</v>
      </c>
      <c r="FS104" s="40">
        <f ca="1">IFERROR(Volume*IF(FS$5=0,0,IF(FS$5=1,0.5,1))*OFFSET(IFRS17_CF!FS104,0,-NewBusinessYear+1),0)</f>
        <v>0</v>
      </c>
      <c r="FT104" s="40">
        <f ca="1">IFERROR(Volume*IF(FT$5=0,0,IF(FT$5=1,0.5,1))*OFFSET(IFRS17_CF!FT104,0,-NewBusinessYear+1),0)</f>
        <v>0</v>
      </c>
      <c r="FU104" s="40">
        <f ca="1">IFERROR(Volume*IF(FU$5=0,0,IF(FU$5=1,0.5,1))*OFFSET(IFRS17_CF!FU104,0,-NewBusinessYear+1),0)</f>
        <v>0</v>
      </c>
      <c r="FV104" s="40">
        <f ca="1">IFERROR(Volume*IF(FV$5=0,0,IF(FV$5=1,0.5,1))*OFFSET(IFRS17_CF!FV104,0,-NewBusinessYear+1),0)</f>
        <v>0</v>
      </c>
      <c r="FW104" s="40">
        <f ca="1">IFERROR(Volume*IF(FW$5=0,0,IF(FW$5=1,0.5,1))*OFFSET(IFRS17_CF!FW104,0,-NewBusinessYear+1),0)</f>
        <v>0</v>
      </c>
      <c r="FX104" s="40">
        <f ca="1">IFERROR(Volume*IF(FX$5=0,0,IF(FX$5=1,0.5,1))*OFFSET(IFRS17_CF!FX104,0,-NewBusinessYear+1),0)</f>
        <v>0</v>
      </c>
      <c r="FY104" s="40">
        <f ca="1">IFERROR(Volume*IF(FY$5=0,0,IF(FY$5=1,0.5,1))*OFFSET(IFRS17_CF!FY104,0,-NewBusinessYear+1),0)</f>
        <v>0</v>
      </c>
      <c r="FZ104" s="40">
        <f ca="1">IFERROR(Volume*IF(FZ$5=0,0,IF(FZ$5=1,0.5,1))*OFFSET(IFRS17_CF!FZ104,0,-NewBusinessYear+1),0)</f>
        <v>0</v>
      </c>
      <c r="GA104" s="40">
        <f ca="1">IFERROR(Volume*IF(GA$5=0,0,IF(GA$5=1,0.5,1))*OFFSET(IFRS17_CF!GA104,0,-NewBusinessYear+1),0)</f>
        <v>0</v>
      </c>
      <c r="GB104" s="40">
        <f ca="1">IFERROR(Volume*IF(GB$5=0,0,IF(GB$5=1,0.5,1))*OFFSET(IFRS17_CF!GB104,0,-NewBusinessYear+1),0)</f>
        <v>0</v>
      </c>
      <c r="GC104" s="40">
        <f ca="1">IFERROR(Volume*IF(GC$5=0,0,IF(GC$5=1,0.5,1))*OFFSET(IFRS17_CF!GC104,0,-NewBusinessYear+1),0)</f>
        <v>0</v>
      </c>
      <c r="GD104" s="40">
        <f ca="1">IFERROR(Volume*IF(GD$5=0,0,IF(GD$5=1,0.5,1))*OFFSET(IFRS17_CF!GD104,0,-NewBusinessYear+1),0)</f>
        <v>0</v>
      </c>
      <c r="GE104" s="40">
        <f ca="1">IFERROR(Volume*IF(GE$5=0,0,IF(GE$5=1,0.5,1))*OFFSET(IFRS17_CF!GE104,0,-NewBusinessYear+1),0)</f>
        <v>0</v>
      </c>
      <c r="GF104" s="40">
        <f ca="1">IFERROR(Volume*IF(GF$5=0,0,IF(GF$5=1,0.5,1))*OFFSET(IFRS17_CF!GF104,0,-NewBusinessYear+1),0)</f>
        <v>0</v>
      </c>
      <c r="GG104" s="40">
        <f ca="1">IFERROR(Volume*IF(GG$5=0,0,IF(GG$5=1,0.5,1))*OFFSET(IFRS17_CF!GG104,0,-NewBusinessYear+1),0)</f>
        <v>0</v>
      </c>
      <c r="GH104" s="40">
        <f ca="1">IFERROR(Volume*IF(GH$5=0,0,IF(GH$5=1,0.5,1))*OFFSET(IFRS17_CF!GH104,0,-NewBusinessYear+1),0)</f>
        <v>0</v>
      </c>
      <c r="GI104" s="40">
        <f ca="1">IFERROR(Volume*IF(GI$5=0,0,IF(GI$5=1,0.5,1))*OFFSET(IFRS17_CF!GI104,0,-NewBusinessYear+1),0)</f>
        <v>0</v>
      </c>
      <c r="GJ104" s="40">
        <f ca="1">IFERROR(Volume*IF(GJ$5=0,0,IF(GJ$5=1,0.5,1))*OFFSET(IFRS17_CF!GJ104,0,-NewBusinessYear+1),0)</f>
        <v>0</v>
      </c>
    </row>
    <row r="105" spans="3:192" x14ac:dyDescent="0.3">
      <c r="C105" s="31" t="s">
        <v>495</v>
      </c>
      <c r="F105" s="35">
        <f ca="1">IFERROR(Volume*IF(F$5=0,0,IF(F$5=1,0.5,1))*OFFSET(IFRS17_CF!F105,0,-NewBusinessYear+1),0)</f>
        <v>0</v>
      </c>
      <c r="G105" s="35">
        <f ca="1">IFERROR(Volume*IF(G$5=0,0,IF(G$5=1,0.5,1))*OFFSET(IFRS17_CF!G105,0,-NewBusinessYear+1),0)</f>
        <v>0</v>
      </c>
      <c r="H105" s="35">
        <f ca="1">IFERROR(Volume*IF(H$5=0,0,IF(H$5=1,0.5,1))*OFFSET(IFRS17_CF!H105,0,-NewBusinessYear+1),0)</f>
        <v>0</v>
      </c>
      <c r="I105" s="35">
        <f ca="1">IFERROR(Volume*IF(I$5=0,0,IF(I$5=1,0.5,1))*OFFSET(IFRS17_CF!I105,0,-NewBusinessYear+1),0)</f>
        <v>0</v>
      </c>
      <c r="J105" s="35">
        <f ca="1">IFERROR(Volume*IF(J$5=0,0,IF(J$5=1,0.5,1))*OFFSET(IFRS17_CF!J105,0,-NewBusinessYear+1),0)</f>
        <v>0</v>
      </c>
      <c r="K105" s="35">
        <f ca="1">IFERROR(Volume*IF(K$5=0,0,IF(K$5=1,0.5,1))*OFFSET(IFRS17_CF!K105,0,-NewBusinessYear+1),0)</f>
        <v>0</v>
      </c>
      <c r="L105" s="35">
        <f ca="1">IFERROR(Volume*IF(L$5=0,0,IF(L$5=1,0.5,1))*OFFSET(IFRS17_CF!L105,0,-NewBusinessYear+1),0)</f>
        <v>0</v>
      </c>
      <c r="M105" s="35">
        <f ca="1">IFERROR(Volume*IF(M$5=0,0,IF(M$5=1,0.5,1))*OFFSET(IFRS17_CF!M105,0,-NewBusinessYear+1),0)</f>
        <v>0</v>
      </c>
      <c r="N105" s="35">
        <f ca="1">IFERROR(Volume*IF(N$5=0,0,IF(N$5=1,0.5,1))*OFFSET(IFRS17_CF!N105,0,-NewBusinessYear+1),0)</f>
        <v>0</v>
      </c>
      <c r="O105" s="35">
        <f ca="1">IFERROR(Volume*IF(O$5=0,0,IF(O$5=1,0.5,1))*OFFSET(IFRS17_CF!O105,0,-NewBusinessYear+1),0)</f>
        <v>218797.96272512045</v>
      </c>
      <c r="P105" s="35">
        <f ca="1">IFERROR(Volume*IF(P$5=0,0,IF(P$5=1,0.5,1))*OFFSET(IFRS17_CF!P105,0,-NewBusinessYear+1),0)</f>
        <v>281915.78455121774</v>
      </c>
      <c r="Q105" s="35">
        <f ca="1">IFERROR(Volume*IF(Q$5=0,0,IF(Q$5=1,0.5,1))*OFFSET(IFRS17_CF!Q105,0,-NewBusinessYear+1),0)</f>
        <v>223525.74373041306</v>
      </c>
      <c r="R105" s="35">
        <f ca="1">IFERROR(Volume*IF(R$5=0,0,IF(R$5=1,0.5,1))*OFFSET(IFRS17_CF!R105,0,-NewBusinessYear+1),0)</f>
        <v>198279.73821891975</v>
      </c>
      <c r="S105" s="35">
        <f ca="1">IFERROR(Volume*IF(S$5=0,0,IF(S$5=1,0.5,1))*OFFSET(IFRS17_CF!S105,0,-NewBusinessYear+1),0)</f>
        <v>175516.16998063133</v>
      </c>
      <c r="T105" s="35">
        <f ca="1">IFERROR(Volume*IF(T$5=0,0,IF(T$5=1,0.5,1))*OFFSET(IFRS17_CF!T105,0,-NewBusinessYear+1),0)</f>
        <v>155465.02029868864</v>
      </c>
      <c r="U105" s="35">
        <f ca="1">IFERROR(Volume*IF(U$5=0,0,IF(U$5=1,0.5,1))*OFFSET(IFRS17_CF!U105,0,-NewBusinessYear+1),0)</f>
        <v>137582.8154412632</v>
      </c>
      <c r="V105" s="35">
        <f ca="1">IFERROR(Volume*IF(V$5=0,0,IF(V$5=1,0.5,1))*OFFSET(IFRS17_CF!V105,0,-NewBusinessYear+1),0)</f>
        <v>121243.48571305744</v>
      </c>
      <c r="W105" s="35">
        <f ca="1">IFERROR(Volume*IF(W$5=0,0,IF(W$5=1,0.5,1))*OFFSET(IFRS17_CF!W105,0,-NewBusinessYear+1),0)</f>
        <v>106359.79887058974</v>
      </c>
      <c r="X105" s="35">
        <f ca="1">IFERROR(Volume*IF(X$5=0,0,IF(X$5=1,0.5,1))*OFFSET(IFRS17_CF!X105,0,-NewBusinessYear+1),0)</f>
        <v>92844.468580554676</v>
      </c>
      <c r="Y105" s="40">
        <f ca="1">IFERROR(Volume*IF(Y$5=0,0,IF(Y$5=1,0.5,1))*OFFSET(IFRS17_CF!Y105,0,-NewBusinessYear+1),0)</f>
        <v>80606.671083701658</v>
      </c>
      <c r="Z105" s="35">
        <f ca="1">IFERROR(Volume*IF(Z$5=0,0,IF(Z$5=1,0.5,1))*OFFSET(IFRS17_CF!Z105,0,-NewBusinessYear+1),0)</f>
        <v>69557.265291762087</v>
      </c>
      <c r="AA105" s="40">
        <f ca="1">IFERROR(Volume*IF(AA$5=0,0,IF(AA$5=1,0.5,1))*OFFSET(IFRS17_CF!AA105,0,-NewBusinessYear+1),0)</f>
        <v>59252.311125865454</v>
      </c>
      <c r="AB105" s="40">
        <f ca="1">IFERROR(Volume*IF(AB$5=0,0,IF(AB$5=1,0.5,1))*OFFSET(IFRS17_CF!AB105,0,-NewBusinessYear+1),0)</f>
        <v>49724.586512996953</v>
      </c>
      <c r="AC105" s="40">
        <f ca="1">IFERROR(Volume*IF(AC$5=0,0,IF(AC$5=1,0.5,1))*OFFSET(IFRS17_CF!AC105,0,-NewBusinessYear+1),0)</f>
        <v>41010.598541282918</v>
      </c>
      <c r="AD105" s="40">
        <f ca="1">IFERROR(Volume*IF(AD$5=0,0,IF(AD$5=1,0.5,1))*OFFSET(IFRS17_CF!AD105,0,-NewBusinessYear+1),0)</f>
        <v>33147.206510266791</v>
      </c>
      <c r="AE105" s="40">
        <f ca="1">IFERROR(Volume*IF(AE$5=0,0,IF(AE$5=1,0.5,1))*OFFSET(IFRS17_CF!AE105,0,-NewBusinessYear+1),0)</f>
        <v>26167.297881132883</v>
      </c>
      <c r="AF105" s="40">
        <f ca="1">IFERROR(Volume*IF(AF$5=0,0,IF(AF$5=1,0.5,1))*OFFSET(IFRS17_CF!AF105,0,-NewBusinessYear+1),0)</f>
        <v>20094.638314119158</v>
      </c>
      <c r="AG105" s="40">
        <f ca="1">IFERROR(Volume*IF(AG$5=0,0,IF(AG$5=1,0.5,1))*OFFSET(IFRS17_CF!AG105,0,-NewBusinessYear+1),0)</f>
        <v>14938.220834115076</v>
      </c>
      <c r="AH105" s="40">
        <f ca="1">IFERROR(Volume*IF(AH$5=0,0,IF(AH$5=1,0.5,1))*OFFSET(IFRS17_CF!AH105,0,-NewBusinessYear+1),0)</f>
        <v>10686.696378259325</v>
      </c>
      <c r="AI105" s="40">
        <f ca="1">IFERROR(Volume*IF(AI$5=0,0,IF(AI$5=1,0.5,1))*OFFSET(IFRS17_CF!AI105,0,-NewBusinessYear+1),0)</f>
        <v>7303.7418918321846</v>
      </c>
      <c r="AJ105" s="40">
        <f ca="1">IFERROR(Volume*IF(AJ$5=0,0,IF(AJ$5=1,0.5,1))*OFFSET(IFRS17_CF!AJ105,0,-NewBusinessYear+1),0)</f>
        <v>4725.4393679960231</v>
      </c>
      <c r="AK105" s="40">
        <f ca="1">IFERROR(Volume*IF(AK$5=0,0,IF(AK$5=1,0.5,1))*OFFSET(IFRS17_CF!AK105,0,-NewBusinessYear+1),0)</f>
        <v>2953.3633817746199</v>
      </c>
      <c r="AL105" s="40">
        <f ca="1">IFERROR(Volume*IF(AL$5=0,0,IF(AL$5=1,0.5,1))*OFFSET(IFRS17_CF!AL105,0,-NewBusinessYear+1),0)</f>
        <v>1785.4478339030877</v>
      </c>
      <c r="AM105" s="40">
        <f ca="1">IFERROR(Volume*IF(AM$5=0,0,IF(AM$5=1,0.5,1))*OFFSET(IFRS17_CF!AM105,0,-NewBusinessYear+1),0)</f>
        <v>1042.4199959827879</v>
      </c>
      <c r="AN105" s="40">
        <f ca="1">IFERROR(Volume*IF(AN$5=0,0,IF(AN$5=1,0.5,1))*OFFSET(IFRS17_CF!AN105,0,-NewBusinessYear+1),0)</f>
        <v>586.19238051658203</v>
      </c>
      <c r="AO105" s="40">
        <f ca="1">IFERROR(Volume*IF(AO$5=0,0,IF(AO$5=1,0.5,1))*OFFSET(IFRS17_CF!AO105,0,-NewBusinessYear+1),0)</f>
        <v>0</v>
      </c>
      <c r="AP105" s="40">
        <f ca="1">IFERROR(Volume*IF(AP$5=0,0,IF(AP$5=1,0.5,1))*OFFSET(IFRS17_CF!AP105,0,-NewBusinessYear+1),0)</f>
        <v>0</v>
      </c>
      <c r="AQ105" s="40">
        <f ca="1">IFERROR(Volume*IF(AQ$5=0,0,IF(AQ$5=1,0.5,1))*OFFSET(IFRS17_CF!AQ105,0,-NewBusinessYear+1),0)</f>
        <v>0</v>
      </c>
      <c r="AR105" s="40">
        <f ca="1">IFERROR(Volume*IF(AR$5=0,0,IF(AR$5=1,0.5,1))*OFFSET(IFRS17_CF!AR105,0,-NewBusinessYear+1),0)</f>
        <v>0</v>
      </c>
      <c r="AS105" s="40">
        <f ca="1">IFERROR(Volume*IF(AS$5=0,0,IF(AS$5=1,0.5,1))*OFFSET(IFRS17_CF!AS105,0,-NewBusinessYear+1),0)</f>
        <v>0</v>
      </c>
      <c r="AT105" s="40">
        <f ca="1">IFERROR(Volume*IF(AT$5=0,0,IF(AT$5=1,0.5,1))*OFFSET(IFRS17_CF!AT105,0,-NewBusinessYear+1),0)</f>
        <v>0</v>
      </c>
      <c r="AU105" s="40">
        <f ca="1">IFERROR(Volume*IF(AU$5=0,0,IF(AU$5=1,0.5,1))*OFFSET(IFRS17_CF!AU105,0,-NewBusinessYear+1),0)</f>
        <v>0</v>
      </c>
      <c r="AV105" s="40">
        <f ca="1">IFERROR(Volume*IF(AV$5=0,0,IF(AV$5=1,0.5,1))*OFFSET(IFRS17_CF!AV105,0,-NewBusinessYear+1),0)</f>
        <v>0</v>
      </c>
      <c r="AW105" s="40">
        <f ca="1">IFERROR(Volume*IF(AW$5=0,0,IF(AW$5=1,0.5,1))*OFFSET(IFRS17_CF!AW105,0,-NewBusinessYear+1),0)</f>
        <v>0</v>
      </c>
      <c r="AX105" s="40">
        <f ca="1">IFERROR(Volume*IF(AX$5=0,0,IF(AX$5=1,0.5,1))*OFFSET(IFRS17_CF!AX105,0,-NewBusinessYear+1),0)</f>
        <v>0</v>
      </c>
      <c r="AY105" s="40">
        <f ca="1">IFERROR(Volume*IF(AY$5=0,0,IF(AY$5=1,0.5,1))*OFFSET(IFRS17_CF!AY105,0,-NewBusinessYear+1),0)</f>
        <v>0</v>
      </c>
      <c r="AZ105" s="40">
        <f ca="1">IFERROR(Volume*IF(AZ$5=0,0,IF(AZ$5=1,0.5,1))*OFFSET(IFRS17_CF!AZ105,0,-NewBusinessYear+1),0)</f>
        <v>0</v>
      </c>
      <c r="BA105" s="40">
        <f ca="1">IFERROR(Volume*IF(BA$5=0,0,IF(BA$5=1,0.5,1))*OFFSET(IFRS17_CF!BA105,0,-NewBusinessYear+1),0)</f>
        <v>0</v>
      </c>
      <c r="BB105" s="40">
        <f ca="1">IFERROR(Volume*IF(BB$5=0,0,IF(BB$5=1,0.5,1))*OFFSET(IFRS17_CF!BB105,0,-NewBusinessYear+1),0)</f>
        <v>0</v>
      </c>
      <c r="BC105" s="40">
        <f ca="1">IFERROR(Volume*IF(BC$5=0,0,IF(BC$5=1,0.5,1))*OFFSET(IFRS17_CF!BC105,0,-NewBusinessYear+1),0)</f>
        <v>0</v>
      </c>
      <c r="BD105" s="40">
        <f ca="1">IFERROR(Volume*IF(BD$5=0,0,IF(BD$5=1,0.5,1))*OFFSET(IFRS17_CF!BD105,0,-NewBusinessYear+1),0)</f>
        <v>0</v>
      </c>
      <c r="BE105" s="40">
        <f ca="1">IFERROR(Volume*IF(BE$5=0,0,IF(BE$5=1,0.5,1))*OFFSET(IFRS17_CF!BE105,0,-NewBusinessYear+1),0)</f>
        <v>0</v>
      </c>
      <c r="BF105" s="40">
        <f ca="1">IFERROR(Volume*IF(BF$5=0,0,IF(BF$5=1,0.5,1))*OFFSET(IFRS17_CF!BF105,0,-NewBusinessYear+1),0)</f>
        <v>0</v>
      </c>
      <c r="BG105" s="40">
        <f ca="1">IFERROR(Volume*IF(BG$5=0,0,IF(BG$5=1,0.5,1))*OFFSET(IFRS17_CF!BG105,0,-NewBusinessYear+1),0)</f>
        <v>0</v>
      </c>
      <c r="BH105" s="40">
        <f ca="1">IFERROR(Volume*IF(BH$5=0,0,IF(BH$5=1,0.5,1))*OFFSET(IFRS17_CF!BH105,0,-NewBusinessYear+1),0)</f>
        <v>0</v>
      </c>
      <c r="BI105" s="40">
        <f ca="1">IFERROR(Volume*IF(BI$5=0,0,IF(BI$5=1,0.5,1))*OFFSET(IFRS17_CF!BI105,0,-NewBusinessYear+1),0)</f>
        <v>0</v>
      </c>
      <c r="BJ105" s="40">
        <f ca="1">IFERROR(Volume*IF(BJ$5=0,0,IF(BJ$5=1,0.5,1))*OFFSET(IFRS17_CF!BJ105,0,-NewBusinessYear+1),0)</f>
        <v>0</v>
      </c>
      <c r="BK105" s="40">
        <f ca="1">IFERROR(Volume*IF(BK$5=0,0,IF(BK$5=1,0.5,1))*OFFSET(IFRS17_CF!BK105,0,-NewBusinessYear+1),0)</f>
        <v>0</v>
      </c>
      <c r="BL105" s="40">
        <f ca="1">IFERROR(Volume*IF(BL$5=0,0,IF(BL$5=1,0.5,1))*OFFSET(IFRS17_CF!BL105,0,-NewBusinessYear+1),0)</f>
        <v>0</v>
      </c>
      <c r="BM105" s="40">
        <f ca="1">IFERROR(Volume*IF(BM$5=0,0,IF(BM$5=1,0.5,1))*OFFSET(IFRS17_CF!BM105,0,-NewBusinessYear+1),0)</f>
        <v>0</v>
      </c>
      <c r="BN105" s="40">
        <f ca="1">IFERROR(Volume*IF(BN$5=0,0,IF(BN$5=1,0.5,1))*OFFSET(IFRS17_CF!BN105,0,-NewBusinessYear+1),0)</f>
        <v>0</v>
      </c>
      <c r="BO105" s="40">
        <f ca="1">IFERROR(Volume*IF(BO$5=0,0,IF(BO$5=1,0.5,1))*OFFSET(IFRS17_CF!BO105,0,-NewBusinessYear+1),0)</f>
        <v>0</v>
      </c>
      <c r="BP105" s="40">
        <f ca="1">IFERROR(Volume*IF(BP$5=0,0,IF(BP$5=1,0.5,1))*OFFSET(IFRS17_CF!BP105,0,-NewBusinessYear+1),0)</f>
        <v>0</v>
      </c>
      <c r="BQ105" s="40">
        <f ca="1">IFERROR(Volume*IF(BQ$5=0,0,IF(BQ$5=1,0.5,1))*OFFSET(IFRS17_CF!BQ105,0,-NewBusinessYear+1),0)</f>
        <v>0</v>
      </c>
      <c r="BR105" s="40">
        <f ca="1">IFERROR(Volume*IF(BR$5=0,0,IF(BR$5=1,0.5,1))*OFFSET(IFRS17_CF!BR105,0,-NewBusinessYear+1),0)</f>
        <v>0</v>
      </c>
      <c r="BS105" s="40">
        <f ca="1">IFERROR(Volume*IF(BS$5=0,0,IF(BS$5=1,0.5,1))*OFFSET(IFRS17_CF!BS105,0,-NewBusinessYear+1),0)</f>
        <v>0</v>
      </c>
      <c r="BT105" s="40">
        <f ca="1">IFERROR(Volume*IF(BT$5=0,0,IF(BT$5=1,0.5,1))*OFFSET(IFRS17_CF!BT105,0,-NewBusinessYear+1),0)</f>
        <v>0</v>
      </c>
      <c r="BU105" s="40">
        <f ca="1">IFERROR(Volume*IF(BU$5=0,0,IF(BU$5=1,0.5,1))*OFFSET(IFRS17_CF!BU105,0,-NewBusinessYear+1),0)</f>
        <v>0</v>
      </c>
      <c r="BV105" s="40">
        <f ca="1">IFERROR(Volume*IF(BV$5=0,0,IF(BV$5=1,0.5,1))*OFFSET(IFRS17_CF!BV105,0,-NewBusinessYear+1),0)</f>
        <v>0</v>
      </c>
      <c r="BW105" s="40">
        <f ca="1">IFERROR(Volume*IF(BW$5=0,0,IF(BW$5=1,0.5,1))*OFFSET(IFRS17_CF!BW105,0,-NewBusinessYear+1),0)</f>
        <v>0</v>
      </c>
      <c r="BX105" s="40">
        <f ca="1">IFERROR(Volume*IF(BX$5=0,0,IF(BX$5=1,0.5,1))*OFFSET(IFRS17_CF!BX105,0,-NewBusinessYear+1),0)</f>
        <v>0</v>
      </c>
      <c r="BY105" s="40">
        <f ca="1">IFERROR(Volume*IF(BY$5=0,0,IF(BY$5=1,0.5,1))*OFFSET(IFRS17_CF!BY105,0,-NewBusinessYear+1),0)</f>
        <v>0</v>
      </c>
      <c r="BZ105" s="40">
        <f ca="1">IFERROR(Volume*IF(BZ$5=0,0,IF(BZ$5=1,0.5,1))*OFFSET(IFRS17_CF!BZ105,0,-NewBusinessYear+1),0)</f>
        <v>0</v>
      </c>
      <c r="CA105" s="40">
        <f ca="1">IFERROR(Volume*IF(CA$5=0,0,IF(CA$5=1,0.5,1))*OFFSET(IFRS17_CF!CA105,0,-NewBusinessYear+1),0)</f>
        <v>0</v>
      </c>
      <c r="CB105" s="40">
        <f ca="1">IFERROR(Volume*IF(CB$5=0,0,IF(CB$5=1,0.5,1))*OFFSET(IFRS17_CF!CB105,0,-NewBusinessYear+1),0)</f>
        <v>0</v>
      </c>
      <c r="CC105" s="40">
        <f ca="1">IFERROR(Volume*IF(CC$5=0,0,IF(CC$5=1,0.5,1))*OFFSET(IFRS17_CF!CC105,0,-NewBusinessYear+1),0)</f>
        <v>0</v>
      </c>
      <c r="CD105" s="40">
        <f ca="1">IFERROR(Volume*IF(CD$5=0,0,IF(CD$5=1,0.5,1))*OFFSET(IFRS17_CF!CD105,0,-NewBusinessYear+1),0)</f>
        <v>0</v>
      </c>
      <c r="CE105" s="40">
        <f ca="1">IFERROR(Volume*IF(CE$5=0,0,IF(CE$5=1,0.5,1))*OFFSET(IFRS17_CF!CE105,0,-NewBusinessYear+1),0)</f>
        <v>0</v>
      </c>
      <c r="CF105" s="40">
        <f ca="1">IFERROR(Volume*IF(CF$5=0,0,IF(CF$5=1,0.5,1))*OFFSET(IFRS17_CF!CF105,0,-NewBusinessYear+1),0)</f>
        <v>0</v>
      </c>
      <c r="CG105" s="40">
        <f ca="1">IFERROR(Volume*IF(CG$5=0,0,IF(CG$5=1,0.5,1))*OFFSET(IFRS17_CF!CG105,0,-NewBusinessYear+1),0)</f>
        <v>0</v>
      </c>
      <c r="CH105" s="40">
        <f ca="1">IFERROR(Volume*IF(CH$5=0,0,IF(CH$5=1,0.5,1))*OFFSET(IFRS17_CF!CH105,0,-NewBusinessYear+1),0)</f>
        <v>0</v>
      </c>
      <c r="CI105" s="40">
        <f ca="1">IFERROR(Volume*IF(CI$5=0,0,IF(CI$5=1,0.5,1))*OFFSET(IFRS17_CF!CI105,0,-NewBusinessYear+1),0)</f>
        <v>0</v>
      </c>
      <c r="CJ105" s="40">
        <f ca="1">IFERROR(Volume*IF(CJ$5=0,0,IF(CJ$5=1,0.5,1))*OFFSET(IFRS17_CF!CJ105,0,-NewBusinessYear+1),0)</f>
        <v>0</v>
      </c>
      <c r="CK105" s="40">
        <f ca="1">IFERROR(Volume*IF(CK$5=0,0,IF(CK$5=1,0.5,1))*OFFSET(IFRS17_CF!CK105,0,-NewBusinessYear+1),0)</f>
        <v>0</v>
      </c>
      <c r="CL105" s="40">
        <f ca="1">IFERROR(Volume*IF(CL$5=0,0,IF(CL$5=1,0.5,1))*OFFSET(IFRS17_CF!CL105,0,-NewBusinessYear+1),0)</f>
        <v>0</v>
      </c>
      <c r="CM105" s="40">
        <f ca="1">IFERROR(Volume*IF(CM$5=0,0,IF(CM$5=1,0.5,1))*OFFSET(IFRS17_CF!CM105,0,-NewBusinessYear+1),0)</f>
        <v>0</v>
      </c>
      <c r="CN105" s="40">
        <f ca="1">IFERROR(Volume*IF(CN$5=0,0,IF(CN$5=1,0.5,1))*OFFSET(IFRS17_CF!CN105,0,-NewBusinessYear+1),0)</f>
        <v>0</v>
      </c>
      <c r="CO105" s="40">
        <f ca="1">IFERROR(Volume*IF(CO$5=0,0,IF(CO$5=1,0.5,1))*OFFSET(IFRS17_CF!CO105,0,-NewBusinessYear+1),0)</f>
        <v>0</v>
      </c>
      <c r="CP105" s="40">
        <f ca="1">IFERROR(Volume*IF(CP$5=0,0,IF(CP$5=1,0.5,1))*OFFSET(IFRS17_CF!CP105,0,-NewBusinessYear+1),0)</f>
        <v>0</v>
      </c>
      <c r="CQ105" s="40">
        <f ca="1">IFERROR(Volume*IF(CQ$5=0,0,IF(CQ$5=1,0.5,1))*OFFSET(IFRS17_CF!CQ105,0,-NewBusinessYear+1),0)</f>
        <v>0</v>
      </c>
      <c r="CR105" s="40">
        <f ca="1">IFERROR(Volume*IF(CR$5=0,0,IF(CR$5=1,0.5,1))*OFFSET(IFRS17_CF!CR105,0,-NewBusinessYear+1),0)</f>
        <v>0</v>
      </c>
      <c r="CS105" s="40">
        <f ca="1">IFERROR(Volume*IF(CS$5=0,0,IF(CS$5=1,0.5,1))*OFFSET(IFRS17_CF!CS105,0,-NewBusinessYear+1),0)</f>
        <v>0</v>
      </c>
      <c r="CT105" s="40">
        <f ca="1">IFERROR(Volume*IF(CT$5=0,0,IF(CT$5=1,0.5,1))*OFFSET(IFRS17_CF!CT105,0,-NewBusinessYear+1),0)</f>
        <v>0</v>
      </c>
      <c r="CU105" s="40">
        <f ca="1">IFERROR(Volume*IF(CU$5=0,0,IF(CU$5=1,0.5,1))*OFFSET(IFRS17_CF!CU105,0,-NewBusinessYear+1),0)</f>
        <v>0</v>
      </c>
      <c r="CV105" s="40">
        <f ca="1">IFERROR(Volume*IF(CV$5=0,0,IF(CV$5=1,0.5,1))*OFFSET(IFRS17_CF!CV105,0,-NewBusinessYear+1),0)</f>
        <v>0</v>
      </c>
      <c r="CW105" s="40">
        <f ca="1">IFERROR(Volume*IF(CW$5=0,0,IF(CW$5=1,0.5,1))*OFFSET(IFRS17_CF!CW105,0,-NewBusinessYear+1),0)</f>
        <v>0</v>
      </c>
      <c r="CX105" s="40">
        <f ca="1">IFERROR(Volume*IF(CX$5=0,0,IF(CX$5=1,0.5,1))*OFFSET(IFRS17_CF!CX105,0,-NewBusinessYear+1),0)</f>
        <v>0</v>
      </c>
      <c r="CY105" s="40">
        <f ca="1">IFERROR(Volume*IF(CY$5=0,0,IF(CY$5=1,0.5,1))*OFFSET(IFRS17_CF!CY105,0,-NewBusinessYear+1),0)</f>
        <v>0</v>
      </c>
      <c r="CZ105" s="40">
        <f ca="1">IFERROR(Volume*IF(CZ$5=0,0,IF(CZ$5=1,0.5,1))*OFFSET(IFRS17_CF!CZ105,0,-NewBusinessYear+1),0)</f>
        <v>0</v>
      </c>
      <c r="DA105" s="40">
        <f ca="1">IFERROR(Volume*IF(DA$5=0,0,IF(DA$5=1,0.5,1))*OFFSET(IFRS17_CF!DA105,0,-NewBusinessYear+1),0)</f>
        <v>0</v>
      </c>
      <c r="DB105" s="40">
        <f ca="1">IFERROR(Volume*IF(DB$5=0,0,IF(DB$5=1,0.5,1))*OFFSET(IFRS17_CF!DB105,0,-NewBusinessYear+1),0)</f>
        <v>0</v>
      </c>
      <c r="DC105" s="40">
        <f ca="1">IFERROR(Volume*IF(DC$5=0,0,IF(DC$5=1,0.5,1))*OFFSET(IFRS17_CF!DC105,0,-NewBusinessYear+1),0)</f>
        <v>0</v>
      </c>
      <c r="DD105" s="40">
        <f ca="1">IFERROR(Volume*IF(DD$5=0,0,IF(DD$5=1,0.5,1))*OFFSET(IFRS17_CF!DD105,0,-NewBusinessYear+1),0)</f>
        <v>0</v>
      </c>
      <c r="DE105" s="40">
        <f ca="1">IFERROR(Volume*IF(DE$5=0,0,IF(DE$5=1,0.5,1))*OFFSET(IFRS17_CF!DE105,0,-NewBusinessYear+1),0)</f>
        <v>0</v>
      </c>
      <c r="DF105" s="40">
        <f ca="1">IFERROR(Volume*IF(DF$5=0,0,IF(DF$5=1,0.5,1))*OFFSET(IFRS17_CF!DF105,0,-NewBusinessYear+1),0)</f>
        <v>0</v>
      </c>
      <c r="DG105" s="40">
        <f ca="1">IFERROR(Volume*IF(DG$5=0,0,IF(DG$5=1,0.5,1))*OFFSET(IFRS17_CF!DG105,0,-NewBusinessYear+1),0)</f>
        <v>0</v>
      </c>
      <c r="DH105" s="40">
        <f ca="1">IFERROR(Volume*IF(DH$5=0,0,IF(DH$5=1,0.5,1))*OFFSET(IFRS17_CF!DH105,0,-NewBusinessYear+1),0)</f>
        <v>0</v>
      </c>
      <c r="DI105" s="40">
        <f ca="1">IFERROR(Volume*IF(DI$5=0,0,IF(DI$5=1,0.5,1))*OFFSET(IFRS17_CF!DI105,0,-NewBusinessYear+1),0)</f>
        <v>0</v>
      </c>
      <c r="DJ105" s="40">
        <f ca="1">IFERROR(Volume*IF(DJ$5=0,0,IF(DJ$5=1,0.5,1))*OFFSET(IFRS17_CF!DJ105,0,-NewBusinessYear+1),0)</f>
        <v>0</v>
      </c>
      <c r="DK105" s="40">
        <f ca="1">IFERROR(Volume*IF(DK$5=0,0,IF(DK$5=1,0.5,1))*OFFSET(IFRS17_CF!DK105,0,-NewBusinessYear+1),0)</f>
        <v>0</v>
      </c>
      <c r="DL105" s="40">
        <f ca="1">IFERROR(Volume*IF(DL$5=0,0,IF(DL$5=1,0.5,1))*OFFSET(IFRS17_CF!DL105,0,-NewBusinessYear+1),0)</f>
        <v>0</v>
      </c>
      <c r="DM105" s="40">
        <f ca="1">IFERROR(Volume*IF(DM$5=0,0,IF(DM$5=1,0.5,1))*OFFSET(IFRS17_CF!DM105,0,-NewBusinessYear+1),0)</f>
        <v>0</v>
      </c>
      <c r="DN105" s="40">
        <f ca="1">IFERROR(Volume*IF(DN$5=0,0,IF(DN$5=1,0.5,1))*OFFSET(IFRS17_CF!DN105,0,-NewBusinessYear+1),0)</f>
        <v>0</v>
      </c>
      <c r="DO105" s="40">
        <f ca="1">IFERROR(Volume*IF(DO$5=0,0,IF(DO$5=1,0.5,1))*OFFSET(IFRS17_CF!DO105,0,-NewBusinessYear+1),0)</f>
        <v>0</v>
      </c>
      <c r="DP105" s="40">
        <f ca="1">IFERROR(Volume*IF(DP$5=0,0,IF(DP$5=1,0.5,1))*OFFSET(IFRS17_CF!DP105,0,-NewBusinessYear+1),0)</f>
        <v>0</v>
      </c>
      <c r="DQ105" s="40">
        <f ca="1">IFERROR(Volume*IF(DQ$5=0,0,IF(DQ$5=1,0.5,1))*OFFSET(IFRS17_CF!DQ105,0,-NewBusinessYear+1),0)</f>
        <v>0</v>
      </c>
      <c r="DR105" s="40">
        <f ca="1">IFERROR(Volume*IF(DR$5=0,0,IF(DR$5=1,0.5,1))*OFFSET(IFRS17_CF!DR105,0,-NewBusinessYear+1),0)</f>
        <v>0</v>
      </c>
      <c r="DS105" s="40">
        <f ca="1">IFERROR(Volume*IF(DS$5=0,0,IF(DS$5=1,0.5,1))*OFFSET(IFRS17_CF!DS105,0,-NewBusinessYear+1),0)</f>
        <v>0</v>
      </c>
      <c r="DT105" s="40">
        <f ca="1">IFERROR(Volume*IF(DT$5=0,0,IF(DT$5=1,0.5,1))*OFFSET(IFRS17_CF!DT105,0,-NewBusinessYear+1),0)</f>
        <v>0</v>
      </c>
      <c r="DU105" s="40">
        <f ca="1">IFERROR(Volume*IF(DU$5=0,0,IF(DU$5=1,0.5,1))*OFFSET(IFRS17_CF!DU105,0,-NewBusinessYear+1),0)</f>
        <v>0</v>
      </c>
      <c r="DV105" s="40">
        <f ca="1">IFERROR(Volume*IF(DV$5=0,0,IF(DV$5=1,0.5,1))*OFFSET(IFRS17_CF!DV105,0,-NewBusinessYear+1),0)</f>
        <v>0</v>
      </c>
      <c r="DW105" s="40">
        <f ca="1">IFERROR(Volume*IF(DW$5=0,0,IF(DW$5=1,0.5,1))*OFFSET(IFRS17_CF!DW105,0,-NewBusinessYear+1),0)</f>
        <v>0</v>
      </c>
      <c r="DX105" s="40">
        <f ca="1">IFERROR(Volume*IF(DX$5=0,0,IF(DX$5=1,0.5,1))*OFFSET(IFRS17_CF!DX105,0,-NewBusinessYear+1),0)</f>
        <v>0</v>
      </c>
      <c r="DY105" s="40">
        <f ca="1">IFERROR(Volume*IF(DY$5=0,0,IF(DY$5=1,0.5,1))*OFFSET(IFRS17_CF!DY105,0,-NewBusinessYear+1),0)</f>
        <v>0</v>
      </c>
      <c r="DZ105" s="40">
        <f ca="1">IFERROR(Volume*IF(DZ$5=0,0,IF(DZ$5=1,0.5,1))*OFFSET(IFRS17_CF!DZ105,0,-NewBusinessYear+1),0)</f>
        <v>0</v>
      </c>
      <c r="EA105" s="40">
        <f ca="1">IFERROR(Volume*IF(EA$5=0,0,IF(EA$5=1,0.5,1))*OFFSET(IFRS17_CF!EA105,0,-NewBusinessYear+1),0)</f>
        <v>0</v>
      </c>
      <c r="EB105" s="40">
        <f ca="1">IFERROR(Volume*IF(EB$5=0,0,IF(EB$5=1,0.5,1))*OFFSET(IFRS17_CF!EB105,0,-NewBusinessYear+1),0)</f>
        <v>0</v>
      </c>
      <c r="EC105" s="40">
        <f ca="1">IFERROR(Volume*IF(EC$5=0,0,IF(EC$5=1,0.5,1))*OFFSET(IFRS17_CF!EC105,0,-NewBusinessYear+1),0)</f>
        <v>0</v>
      </c>
      <c r="ED105" s="40">
        <f ca="1">IFERROR(Volume*IF(ED$5=0,0,IF(ED$5=1,0.5,1))*OFFSET(IFRS17_CF!ED105,0,-NewBusinessYear+1),0)</f>
        <v>0</v>
      </c>
      <c r="EE105" s="40">
        <f ca="1">IFERROR(Volume*IF(EE$5=0,0,IF(EE$5=1,0.5,1))*OFFSET(IFRS17_CF!EE105,0,-NewBusinessYear+1),0)</f>
        <v>0</v>
      </c>
      <c r="EF105" s="40">
        <f ca="1">IFERROR(Volume*IF(EF$5=0,0,IF(EF$5=1,0.5,1))*OFFSET(IFRS17_CF!EF105,0,-NewBusinessYear+1),0)</f>
        <v>0</v>
      </c>
      <c r="EG105" s="40">
        <f ca="1">IFERROR(Volume*IF(EG$5=0,0,IF(EG$5=1,0.5,1))*OFFSET(IFRS17_CF!EG105,0,-NewBusinessYear+1),0)</f>
        <v>0</v>
      </c>
      <c r="EH105" s="40">
        <f ca="1">IFERROR(Volume*IF(EH$5=0,0,IF(EH$5=1,0.5,1))*OFFSET(IFRS17_CF!EH105,0,-NewBusinessYear+1),0)</f>
        <v>0</v>
      </c>
      <c r="EI105" s="40">
        <f ca="1">IFERROR(Volume*IF(EI$5=0,0,IF(EI$5=1,0.5,1))*OFFSET(IFRS17_CF!EI105,0,-NewBusinessYear+1),0)</f>
        <v>0</v>
      </c>
      <c r="EJ105" s="40">
        <f ca="1">IFERROR(Volume*IF(EJ$5=0,0,IF(EJ$5=1,0.5,1))*OFFSET(IFRS17_CF!EJ105,0,-NewBusinessYear+1),0)</f>
        <v>0</v>
      </c>
      <c r="EK105" s="40">
        <f ca="1">IFERROR(Volume*IF(EK$5=0,0,IF(EK$5=1,0.5,1))*OFFSET(IFRS17_CF!EK105,0,-NewBusinessYear+1),0)</f>
        <v>0</v>
      </c>
      <c r="EL105" s="40">
        <f ca="1">IFERROR(Volume*IF(EL$5=0,0,IF(EL$5=1,0.5,1))*OFFSET(IFRS17_CF!EL105,0,-NewBusinessYear+1),0)</f>
        <v>0</v>
      </c>
      <c r="EM105" s="40">
        <f ca="1">IFERROR(Volume*IF(EM$5=0,0,IF(EM$5=1,0.5,1))*OFFSET(IFRS17_CF!EM105,0,-NewBusinessYear+1),0)</f>
        <v>0</v>
      </c>
      <c r="EN105" s="40">
        <f ca="1">IFERROR(Volume*IF(EN$5=0,0,IF(EN$5=1,0.5,1))*OFFSET(IFRS17_CF!EN105,0,-NewBusinessYear+1),0)</f>
        <v>0</v>
      </c>
      <c r="EO105" s="40">
        <f ca="1">IFERROR(Volume*IF(EO$5=0,0,IF(EO$5=1,0.5,1))*OFFSET(IFRS17_CF!EO105,0,-NewBusinessYear+1),0)</f>
        <v>0</v>
      </c>
      <c r="EP105" s="40">
        <f ca="1">IFERROR(Volume*IF(EP$5=0,0,IF(EP$5=1,0.5,1))*OFFSET(IFRS17_CF!EP105,0,-NewBusinessYear+1),0)</f>
        <v>0</v>
      </c>
      <c r="EQ105" s="40">
        <f ca="1">IFERROR(Volume*IF(EQ$5=0,0,IF(EQ$5=1,0.5,1))*OFFSET(IFRS17_CF!EQ105,0,-NewBusinessYear+1),0)</f>
        <v>0</v>
      </c>
      <c r="ER105" s="40">
        <f ca="1">IFERROR(Volume*IF(ER$5=0,0,IF(ER$5=1,0.5,1))*OFFSET(IFRS17_CF!ER105,0,-NewBusinessYear+1),0)</f>
        <v>0</v>
      </c>
      <c r="ES105" s="40">
        <f ca="1">IFERROR(Volume*IF(ES$5=0,0,IF(ES$5=1,0.5,1))*OFFSET(IFRS17_CF!ES105,0,-NewBusinessYear+1),0)</f>
        <v>0</v>
      </c>
      <c r="ET105" s="40">
        <f ca="1">IFERROR(Volume*IF(ET$5=0,0,IF(ET$5=1,0.5,1))*OFFSET(IFRS17_CF!ET105,0,-NewBusinessYear+1),0)</f>
        <v>0</v>
      </c>
      <c r="EU105" s="40">
        <f ca="1">IFERROR(Volume*IF(EU$5=0,0,IF(EU$5=1,0.5,1))*OFFSET(IFRS17_CF!EU105,0,-NewBusinessYear+1),0)</f>
        <v>0</v>
      </c>
      <c r="EV105" s="40">
        <f ca="1">IFERROR(Volume*IF(EV$5=0,0,IF(EV$5=1,0.5,1))*OFFSET(IFRS17_CF!EV105,0,-NewBusinessYear+1),0)</f>
        <v>0</v>
      </c>
      <c r="EW105" s="40">
        <f ca="1">IFERROR(Volume*IF(EW$5=0,0,IF(EW$5=1,0.5,1))*OFFSET(IFRS17_CF!EW105,0,-NewBusinessYear+1),0)</f>
        <v>0</v>
      </c>
      <c r="EX105" s="40">
        <f ca="1">IFERROR(Volume*IF(EX$5=0,0,IF(EX$5=1,0.5,1))*OFFSET(IFRS17_CF!EX105,0,-NewBusinessYear+1),0)</f>
        <v>0</v>
      </c>
      <c r="EY105" s="40">
        <f ca="1">IFERROR(Volume*IF(EY$5=0,0,IF(EY$5=1,0.5,1))*OFFSET(IFRS17_CF!EY105,0,-NewBusinessYear+1),0)</f>
        <v>0</v>
      </c>
      <c r="EZ105" s="40">
        <f ca="1">IFERROR(Volume*IF(EZ$5=0,0,IF(EZ$5=1,0.5,1))*OFFSET(IFRS17_CF!EZ105,0,-NewBusinessYear+1),0)</f>
        <v>0</v>
      </c>
      <c r="FA105" s="40">
        <f ca="1">IFERROR(Volume*IF(FA$5=0,0,IF(FA$5=1,0.5,1))*OFFSET(IFRS17_CF!FA105,0,-NewBusinessYear+1),0)</f>
        <v>0</v>
      </c>
      <c r="FB105" s="40">
        <f ca="1">IFERROR(Volume*IF(FB$5=0,0,IF(FB$5=1,0.5,1))*OFFSET(IFRS17_CF!FB105,0,-NewBusinessYear+1),0)</f>
        <v>0</v>
      </c>
      <c r="FC105" s="40">
        <f ca="1">IFERROR(Volume*IF(FC$5=0,0,IF(FC$5=1,0.5,1))*OFFSET(IFRS17_CF!FC105,0,-NewBusinessYear+1),0)</f>
        <v>0</v>
      </c>
      <c r="FD105" s="40">
        <f ca="1">IFERROR(Volume*IF(FD$5=0,0,IF(FD$5=1,0.5,1))*OFFSET(IFRS17_CF!FD105,0,-NewBusinessYear+1),0)</f>
        <v>0</v>
      </c>
      <c r="FE105" s="40">
        <f ca="1">IFERROR(Volume*IF(FE$5=0,0,IF(FE$5=1,0.5,1))*OFFSET(IFRS17_CF!FE105,0,-NewBusinessYear+1),0)</f>
        <v>0</v>
      </c>
      <c r="FF105" s="40">
        <f ca="1">IFERROR(Volume*IF(FF$5=0,0,IF(FF$5=1,0.5,1))*OFFSET(IFRS17_CF!FF105,0,-NewBusinessYear+1),0)</f>
        <v>0</v>
      </c>
      <c r="FG105" s="40">
        <f ca="1">IFERROR(Volume*IF(FG$5=0,0,IF(FG$5=1,0.5,1))*OFFSET(IFRS17_CF!FG105,0,-NewBusinessYear+1),0)</f>
        <v>0</v>
      </c>
      <c r="FH105" s="40">
        <f ca="1">IFERROR(Volume*IF(FH$5=0,0,IF(FH$5=1,0.5,1))*OFFSET(IFRS17_CF!FH105,0,-NewBusinessYear+1),0)</f>
        <v>0</v>
      </c>
      <c r="FI105" s="40">
        <f ca="1">IFERROR(Volume*IF(FI$5=0,0,IF(FI$5=1,0.5,1))*OFFSET(IFRS17_CF!FI105,0,-NewBusinessYear+1),0)</f>
        <v>0</v>
      </c>
      <c r="FJ105" s="40">
        <f ca="1">IFERROR(Volume*IF(FJ$5=0,0,IF(FJ$5=1,0.5,1))*OFFSET(IFRS17_CF!FJ105,0,-NewBusinessYear+1),0)</f>
        <v>0</v>
      </c>
      <c r="FK105" s="40">
        <f ca="1">IFERROR(Volume*IF(FK$5=0,0,IF(FK$5=1,0.5,1))*OFFSET(IFRS17_CF!FK105,0,-NewBusinessYear+1),0)</f>
        <v>0</v>
      </c>
      <c r="FL105" s="40">
        <f ca="1">IFERROR(Volume*IF(FL$5=0,0,IF(FL$5=1,0.5,1))*OFFSET(IFRS17_CF!FL105,0,-NewBusinessYear+1),0)</f>
        <v>0</v>
      </c>
      <c r="FM105" s="40">
        <f ca="1">IFERROR(Volume*IF(FM$5=0,0,IF(FM$5=1,0.5,1))*OFFSET(IFRS17_CF!FM105,0,-NewBusinessYear+1),0)</f>
        <v>0</v>
      </c>
      <c r="FN105" s="40">
        <f ca="1">IFERROR(Volume*IF(FN$5=0,0,IF(FN$5=1,0.5,1))*OFFSET(IFRS17_CF!FN105,0,-NewBusinessYear+1),0)</f>
        <v>0</v>
      </c>
      <c r="FO105" s="40">
        <f ca="1">IFERROR(Volume*IF(FO$5=0,0,IF(FO$5=1,0.5,1))*OFFSET(IFRS17_CF!FO105,0,-NewBusinessYear+1),0)</f>
        <v>0</v>
      </c>
      <c r="FP105" s="40">
        <f ca="1">IFERROR(Volume*IF(FP$5=0,0,IF(FP$5=1,0.5,1))*OFFSET(IFRS17_CF!FP105,0,-NewBusinessYear+1),0)</f>
        <v>0</v>
      </c>
      <c r="FQ105" s="40">
        <f ca="1">IFERROR(Volume*IF(FQ$5=0,0,IF(FQ$5=1,0.5,1))*OFFSET(IFRS17_CF!FQ105,0,-NewBusinessYear+1),0)</f>
        <v>0</v>
      </c>
      <c r="FR105" s="40">
        <f ca="1">IFERROR(Volume*IF(FR$5=0,0,IF(FR$5=1,0.5,1))*OFFSET(IFRS17_CF!FR105,0,-NewBusinessYear+1),0)</f>
        <v>0</v>
      </c>
      <c r="FS105" s="40">
        <f ca="1">IFERROR(Volume*IF(FS$5=0,0,IF(FS$5=1,0.5,1))*OFFSET(IFRS17_CF!FS105,0,-NewBusinessYear+1),0)</f>
        <v>0</v>
      </c>
      <c r="FT105" s="40">
        <f ca="1">IFERROR(Volume*IF(FT$5=0,0,IF(FT$5=1,0.5,1))*OFFSET(IFRS17_CF!FT105,0,-NewBusinessYear+1),0)</f>
        <v>0</v>
      </c>
      <c r="FU105" s="40">
        <f ca="1">IFERROR(Volume*IF(FU$5=0,0,IF(FU$5=1,0.5,1))*OFFSET(IFRS17_CF!FU105,0,-NewBusinessYear+1),0)</f>
        <v>0</v>
      </c>
      <c r="FV105" s="40">
        <f ca="1">IFERROR(Volume*IF(FV$5=0,0,IF(FV$5=1,0.5,1))*OFFSET(IFRS17_CF!FV105,0,-NewBusinessYear+1),0)</f>
        <v>0</v>
      </c>
      <c r="FW105" s="40">
        <f ca="1">IFERROR(Volume*IF(FW$5=0,0,IF(FW$5=1,0.5,1))*OFFSET(IFRS17_CF!FW105,0,-NewBusinessYear+1),0)</f>
        <v>0</v>
      </c>
      <c r="FX105" s="40">
        <f ca="1">IFERROR(Volume*IF(FX$5=0,0,IF(FX$5=1,0.5,1))*OFFSET(IFRS17_CF!FX105,0,-NewBusinessYear+1),0)</f>
        <v>0</v>
      </c>
      <c r="FY105" s="40">
        <f ca="1">IFERROR(Volume*IF(FY$5=0,0,IF(FY$5=1,0.5,1))*OFFSET(IFRS17_CF!FY105,0,-NewBusinessYear+1),0)</f>
        <v>0</v>
      </c>
      <c r="FZ105" s="40">
        <f ca="1">IFERROR(Volume*IF(FZ$5=0,0,IF(FZ$5=1,0.5,1))*OFFSET(IFRS17_CF!FZ105,0,-NewBusinessYear+1),0)</f>
        <v>0</v>
      </c>
      <c r="GA105" s="40">
        <f ca="1">IFERROR(Volume*IF(GA$5=0,0,IF(GA$5=1,0.5,1))*OFFSET(IFRS17_CF!GA105,0,-NewBusinessYear+1),0)</f>
        <v>0</v>
      </c>
      <c r="GB105" s="40">
        <f ca="1">IFERROR(Volume*IF(GB$5=0,0,IF(GB$5=1,0.5,1))*OFFSET(IFRS17_CF!GB105,0,-NewBusinessYear+1),0)</f>
        <v>0</v>
      </c>
      <c r="GC105" s="40">
        <f ca="1">IFERROR(Volume*IF(GC$5=0,0,IF(GC$5=1,0.5,1))*OFFSET(IFRS17_CF!GC105,0,-NewBusinessYear+1),0)</f>
        <v>0</v>
      </c>
      <c r="GD105" s="40">
        <f ca="1">IFERROR(Volume*IF(GD$5=0,0,IF(GD$5=1,0.5,1))*OFFSET(IFRS17_CF!GD105,0,-NewBusinessYear+1),0)</f>
        <v>0</v>
      </c>
      <c r="GE105" s="40">
        <f ca="1">IFERROR(Volume*IF(GE$5=0,0,IF(GE$5=1,0.5,1))*OFFSET(IFRS17_CF!GE105,0,-NewBusinessYear+1),0)</f>
        <v>0</v>
      </c>
      <c r="GF105" s="40">
        <f ca="1">IFERROR(Volume*IF(GF$5=0,0,IF(GF$5=1,0.5,1))*OFFSET(IFRS17_CF!GF105,0,-NewBusinessYear+1),0)</f>
        <v>0</v>
      </c>
      <c r="GG105" s="40">
        <f ca="1">IFERROR(Volume*IF(GG$5=0,0,IF(GG$5=1,0.5,1))*OFFSET(IFRS17_CF!GG105,0,-NewBusinessYear+1),0)</f>
        <v>0</v>
      </c>
      <c r="GH105" s="40">
        <f ca="1">IFERROR(Volume*IF(GH$5=0,0,IF(GH$5=1,0.5,1))*OFFSET(IFRS17_CF!GH105,0,-NewBusinessYear+1),0)</f>
        <v>0</v>
      </c>
      <c r="GI105" s="40">
        <f ca="1">IFERROR(Volume*IF(GI$5=0,0,IF(GI$5=1,0.5,1))*OFFSET(IFRS17_CF!GI105,0,-NewBusinessYear+1),0)</f>
        <v>0</v>
      </c>
      <c r="GJ105" s="40">
        <f ca="1">IFERROR(Volume*IF(GJ$5=0,0,IF(GJ$5=1,0.5,1))*OFFSET(IFRS17_CF!GJ105,0,-NewBusinessYear+1),0)</f>
        <v>0</v>
      </c>
    </row>
    <row r="106" spans="3:192" x14ac:dyDescent="0.3">
      <c r="C106" s="31" t="s">
        <v>496</v>
      </c>
      <c r="F106" s="35">
        <f ca="1">IFERROR(Volume*IF(F$5=0,0,IF(F$5=1,0.5,1))*OFFSET(IFRS17_CF!F106,0,-NewBusinessYear+1),0)</f>
        <v>0</v>
      </c>
      <c r="G106" s="35">
        <f ca="1">IFERROR(Volume*IF(G$5=0,0,IF(G$5=1,0.5,1))*OFFSET(IFRS17_CF!G106,0,-NewBusinessYear+1),0)</f>
        <v>0</v>
      </c>
      <c r="H106" s="35">
        <f ca="1">IFERROR(Volume*IF(H$5=0,0,IF(H$5=1,0.5,1))*OFFSET(IFRS17_CF!H106,0,-NewBusinessYear+1),0)</f>
        <v>0</v>
      </c>
      <c r="I106" s="35">
        <f ca="1">IFERROR(Volume*IF(I$5=0,0,IF(I$5=1,0.5,1))*OFFSET(IFRS17_CF!I106,0,-NewBusinessYear+1),0)</f>
        <v>0</v>
      </c>
      <c r="J106" s="35">
        <f ca="1">IFERROR(Volume*IF(J$5=0,0,IF(J$5=1,0.5,1))*OFFSET(IFRS17_CF!J106,0,-NewBusinessYear+1),0)</f>
        <v>0</v>
      </c>
      <c r="K106" s="35">
        <f ca="1">IFERROR(Volume*IF(K$5=0,0,IF(K$5=1,0.5,1))*OFFSET(IFRS17_CF!K106,0,-NewBusinessYear+1),0)</f>
        <v>0</v>
      </c>
      <c r="L106" s="35">
        <f ca="1">IFERROR(Volume*IF(L$5=0,0,IF(L$5=1,0.5,1))*OFFSET(IFRS17_CF!L106,0,-NewBusinessYear+1),0)</f>
        <v>0</v>
      </c>
      <c r="M106" s="35">
        <f ca="1">IFERROR(Volume*IF(M$5=0,0,IF(M$5=1,0.5,1))*OFFSET(IFRS17_CF!M106,0,-NewBusinessYear+1),0)</f>
        <v>0</v>
      </c>
      <c r="N106" s="35">
        <f ca="1">IFERROR(Volume*IF(N$5=0,0,IF(N$5=1,0.5,1))*OFFSET(IFRS17_CF!N106,0,-NewBusinessYear+1),0)</f>
        <v>0</v>
      </c>
      <c r="O106" s="35">
        <f ca="1">IFERROR(Volume*IF(O$5=0,0,IF(O$5=1,0.5,1))*OFFSET(IFRS17_CF!O106,0,-NewBusinessYear+1),0)</f>
        <v>0</v>
      </c>
      <c r="P106" s="35">
        <f ca="1">IFERROR(Volume*IF(P$5=0,0,IF(P$5=1,0.5,1))*OFFSET(IFRS17_CF!P106,0,-NewBusinessYear+1),0)</f>
        <v>0</v>
      </c>
      <c r="Q106" s="35">
        <f ca="1">IFERROR(Volume*IF(Q$5=0,0,IF(Q$5=1,0.5,1))*OFFSET(IFRS17_CF!Q106,0,-NewBusinessYear+1),0)</f>
        <v>0</v>
      </c>
      <c r="R106" s="35">
        <f ca="1">IFERROR(Volume*IF(R$5=0,0,IF(R$5=1,0.5,1))*OFFSET(IFRS17_CF!R106,0,-NewBusinessYear+1),0)</f>
        <v>0</v>
      </c>
      <c r="S106" s="35">
        <f ca="1">IFERROR(Volume*IF(S$5=0,0,IF(S$5=1,0.5,1))*OFFSET(IFRS17_CF!S106,0,-NewBusinessYear+1),0)</f>
        <v>0</v>
      </c>
      <c r="T106" s="35">
        <f ca="1">IFERROR(Volume*IF(T$5=0,0,IF(T$5=1,0.5,1))*OFFSET(IFRS17_CF!T106,0,-NewBusinessYear+1),0)</f>
        <v>0</v>
      </c>
      <c r="U106" s="35">
        <f ca="1">IFERROR(Volume*IF(U$5=0,0,IF(U$5=1,0.5,1))*OFFSET(IFRS17_CF!U106,0,-NewBusinessYear+1),0)</f>
        <v>0</v>
      </c>
      <c r="V106" s="35">
        <f ca="1">IFERROR(Volume*IF(V$5=0,0,IF(V$5=1,0.5,1))*OFFSET(IFRS17_CF!V106,0,-NewBusinessYear+1),0)</f>
        <v>0</v>
      </c>
      <c r="W106" s="35">
        <f ca="1">IFERROR(Volume*IF(W$5=0,0,IF(W$5=1,0.5,1))*OFFSET(IFRS17_CF!W106,0,-NewBusinessYear+1),0)</f>
        <v>0</v>
      </c>
      <c r="X106" s="35">
        <f ca="1">IFERROR(Volume*IF(X$5=0,0,IF(X$5=1,0.5,1))*OFFSET(IFRS17_CF!X106,0,-NewBusinessYear+1),0)</f>
        <v>0</v>
      </c>
      <c r="Y106" s="40">
        <f ca="1">IFERROR(Volume*IF(Y$5=0,0,IF(Y$5=1,0.5,1))*OFFSET(IFRS17_CF!Y106,0,-NewBusinessYear+1),0)</f>
        <v>0</v>
      </c>
      <c r="Z106" s="35">
        <f ca="1">IFERROR(Volume*IF(Z$5=0,0,IF(Z$5=1,0.5,1))*OFFSET(IFRS17_CF!Z106,0,-NewBusinessYear+1),0)</f>
        <v>0</v>
      </c>
      <c r="AA106" s="40">
        <f ca="1">IFERROR(Volume*IF(AA$5=0,0,IF(AA$5=1,0.5,1))*OFFSET(IFRS17_CF!AA106,0,-NewBusinessYear+1),0)</f>
        <v>0</v>
      </c>
      <c r="AB106" s="40">
        <f ca="1">IFERROR(Volume*IF(AB$5=0,0,IF(AB$5=1,0.5,1))*OFFSET(IFRS17_CF!AB106,0,-NewBusinessYear+1),0)</f>
        <v>0</v>
      </c>
      <c r="AC106" s="40">
        <f ca="1">IFERROR(Volume*IF(AC$5=0,0,IF(AC$5=1,0.5,1))*OFFSET(IFRS17_CF!AC106,0,-NewBusinessYear+1),0)</f>
        <v>0</v>
      </c>
      <c r="AD106" s="40">
        <f ca="1">IFERROR(Volume*IF(AD$5=0,0,IF(AD$5=1,0.5,1))*OFFSET(IFRS17_CF!AD106,0,-NewBusinessYear+1),0)</f>
        <v>0</v>
      </c>
      <c r="AE106" s="40">
        <f ca="1">IFERROR(Volume*IF(AE$5=0,0,IF(AE$5=1,0.5,1))*OFFSET(IFRS17_CF!AE106,0,-NewBusinessYear+1),0)</f>
        <v>0</v>
      </c>
      <c r="AF106" s="40">
        <f ca="1">IFERROR(Volume*IF(AF$5=0,0,IF(AF$5=1,0.5,1))*OFFSET(IFRS17_CF!AF106,0,-NewBusinessYear+1),0)</f>
        <v>0</v>
      </c>
      <c r="AG106" s="40">
        <f ca="1">IFERROR(Volume*IF(AG$5=0,0,IF(AG$5=1,0.5,1))*OFFSET(IFRS17_CF!AG106,0,-NewBusinessYear+1),0)</f>
        <v>0</v>
      </c>
      <c r="AH106" s="40">
        <f ca="1">IFERROR(Volume*IF(AH$5=0,0,IF(AH$5=1,0.5,1))*OFFSET(IFRS17_CF!AH106,0,-NewBusinessYear+1),0)</f>
        <v>0</v>
      </c>
      <c r="AI106" s="40">
        <f ca="1">IFERROR(Volume*IF(AI$5=0,0,IF(AI$5=1,0.5,1))*OFFSET(IFRS17_CF!AI106,0,-NewBusinessYear+1),0)</f>
        <v>0</v>
      </c>
      <c r="AJ106" s="40">
        <f ca="1">IFERROR(Volume*IF(AJ$5=0,0,IF(AJ$5=1,0.5,1))*OFFSET(IFRS17_CF!AJ106,0,-NewBusinessYear+1),0)</f>
        <v>0</v>
      </c>
      <c r="AK106" s="40">
        <f ca="1">IFERROR(Volume*IF(AK$5=0,0,IF(AK$5=1,0.5,1))*OFFSET(IFRS17_CF!AK106,0,-NewBusinessYear+1),0)</f>
        <v>0</v>
      </c>
      <c r="AL106" s="40">
        <f ca="1">IFERROR(Volume*IF(AL$5=0,0,IF(AL$5=1,0.5,1))*OFFSET(IFRS17_CF!AL106,0,-NewBusinessYear+1),0)</f>
        <v>0</v>
      </c>
      <c r="AM106" s="40">
        <f ca="1">IFERROR(Volume*IF(AM$5=0,0,IF(AM$5=1,0.5,1))*OFFSET(IFRS17_CF!AM106,0,-NewBusinessYear+1),0)</f>
        <v>0</v>
      </c>
      <c r="AN106" s="40">
        <f ca="1">IFERROR(Volume*IF(AN$5=0,0,IF(AN$5=1,0.5,1))*OFFSET(IFRS17_CF!AN106,0,-NewBusinessYear+1),0)</f>
        <v>0</v>
      </c>
      <c r="AO106" s="40">
        <f ca="1">IFERROR(Volume*IF(AO$5=0,0,IF(AO$5=1,0.5,1))*OFFSET(IFRS17_CF!AO106,0,-NewBusinessYear+1),0)</f>
        <v>0</v>
      </c>
      <c r="AP106" s="40">
        <f ca="1">IFERROR(Volume*IF(AP$5=0,0,IF(AP$5=1,0.5,1))*OFFSET(IFRS17_CF!AP106,0,-NewBusinessYear+1),0)</f>
        <v>0</v>
      </c>
      <c r="AQ106" s="40">
        <f ca="1">IFERROR(Volume*IF(AQ$5=0,0,IF(AQ$5=1,0.5,1))*OFFSET(IFRS17_CF!AQ106,0,-NewBusinessYear+1),0)</f>
        <v>0</v>
      </c>
      <c r="AR106" s="40">
        <f ca="1">IFERROR(Volume*IF(AR$5=0,0,IF(AR$5=1,0.5,1))*OFFSET(IFRS17_CF!AR106,0,-NewBusinessYear+1),0)</f>
        <v>0</v>
      </c>
      <c r="AS106" s="40">
        <f ca="1">IFERROR(Volume*IF(AS$5=0,0,IF(AS$5=1,0.5,1))*OFFSET(IFRS17_CF!AS106,0,-NewBusinessYear+1),0)</f>
        <v>0</v>
      </c>
      <c r="AT106" s="40">
        <f ca="1">IFERROR(Volume*IF(AT$5=0,0,IF(AT$5=1,0.5,1))*OFFSET(IFRS17_CF!AT106,0,-NewBusinessYear+1),0)</f>
        <v>0</v>
      </c>
      <c r="AU106" s="40">
        <f ca="1">IFERROR(Volume*IF(AU$5=0,0,IF(AU$5=1,0.5,1))*OFFSET(IFRS17_CF!AU106,0,-NewBusinessYear+1),0)</f>
        <v>0</v>
      </c>
      <c r="AV106" s="40">
        <f ca="1">IFERROR(Volume*IF(AV$5=0,0,IF(AV$5=1,0.5,1))*OFFSET(IFRS17_CF!AV106,0,-NewBusinessYear+1),0)</f>
        <v>0</v>
      </c>
      <c r="AW106" s="40">
        <f ca="1">IFERROR(Volume*IF(AW$5=0,0,IF(AW$5=1,0.5,1))*OFFSET(IFRS17_CF!AW106,0,-NewBusinessYear+1),0)</f>
        <v>0</v>
      </c>
      <c r="AX106" s="40">
        <f ca="1">IFERROR(Volume*IF(AX$5=0,0,IF(AX$5=1,0.5,1))*OFFSET(IFRS17_CF!AX106,0,-NewBusinessYear+1),0)</f>
        <v>0</v>
      </c>
      <c r="AY106" s="40">
        <f ca="1">IFERROR(Volume*IF(AY$5=0,0,IF(AY$5=1,0.5,1))*OFFSET(IFRS17_CF!AY106,0,-NewBusinessYear+1),0)</f>
        <v>0</v>
      </c>
      <c r="AZ106" s="40">
        <f ca="1">IFERROR(Volume*IF(AZ$5=0,0,IF(AZ$5=1,0.5,1))*OFFSET(IFRS17_CF!AZ106,0,-NewBusinessYear+1),0)</f>
        <v>0</v>
      </c>
      <c r="BA106" s="40">
        <f ca="1">IFERROR(Volume*IF(BA$5=0,0,IF(BA$5=1,0.5,1))*OFFSET(IFRS17_CF!BA106,0,-NewBusinessYear+1),0)</f>
        <v>0</v>
      </c>
      <c r="BB106" s="40">
        <f ca="1">IFERROR(Volume*IF(BB$5=0,0,IF(BB$5=1,0.5,1))*OFFSET(IFRS17_CF!BB106,0,-NewBusinessYear+1),0)</f>
        <v>0</v>
      </c>
      <c r="BC106" s="40">
        <f ca="1">IFERROR(Volume*IF(BC$5=0,0,IF(BC$5=1,0.5,1))*OFFSET(IFRS17_CF!BC106,0,-NewBusinessYear+1),0)</f>
        <v>0</v>
      </c>
      <c r="BD106" s="40">
        <f ca="1">IFERROR(Volume*IF(BD$5=0,0,IF(BD$5=1,0.5,1))*OFFSET(IFRS17_CF!BD106,0,-NewBusinessYear+1),0)</f>
        <v>0</v>
      </c>
      <c r="BE106" s="40">
        <f ca="1">IFERROR(Volume*IF(BE$5=0,0,IF(BE$5=1,0.5,1))*OFFSET(IFRS17_CF!BE106,0,-NewBusinessYear+1),0)</f>
        <v>0</v>
      </c>
      <c r="BF106" s="40">
        <f ca="1">IFERROR(Volume*IF(BF$5=0,0,IF(BF$5=1,0.5,1))*OFFSET(IFRS17_CF!BF106,0,-NewBusinessYear+1),0)</f>
        <v>0</v>
      </c>
      <c r="BG106" s="40">
        <f ca="1">IFERROR(Volume*IF(BG$5=0,0,IF(BG$5=1,0.5,1))*OFFSET(IFRS17_CF!BG106,0,-NewBusinessYear+1),0)</f>
        <v>0</v>
      </c>
      <c r="BH106" s="40">
        <f ca="1">IFERROR(Volume*IF(BH$5=0,0,IF(BH$5=1,0.5,1))*OFFSET(IFRS17_CF!BH106,0,-NewBusinessYear+1),0)</f>
        <v>0</v>
      </c>
      <c r="BI106" s="40">
        <f ca="1">IFERROR(Volume*IF(BI$5=0,0,IF(BI$5=1,0.5,1))*OFFSET(IFRS17_CF!BI106,0,-NewBusinessYear+1),0)</f>
        <v>0</v>
      </c>
      <c r="BJ106" s="40">
        <f ca="1">IFERROR(Volume*IF(BJ$5=0,0,IF(BJ$5=1,0.5,1))*OFFSET(IFRS17_CF!BJ106,0,-NewBusinessYear+1),0)</f>
        <v>0</v>
      </c>
      <c r="BK106" s="40">
        <f ca="1">IFERROR(Volume*IF(BK$5=0,0,IF(BK$5=1,0.5,1))*OFFSET(IFRS17_CF!BK106,0,-NewBusinessYear+1),0)</f>
        <v>0</v>
      </c>
      <c r="BL106" s="40">
        <f ca="1">IFERROR(Volume*IF(BL$5=0,0,IF(BL$5=1,0.5,1))*OFFSET(IFRS17_CF!BL106,0,-NewBusinessYear+1),0)</f>
        <v>0</v>
      </c>
      <c r="BM106" s="40">
        <f ca="1">IFERROR(Volume*IF(BM$5=0,0,IF(BM$5=1,0.5,1))*OFFSET(IFRS17_CF!BM106,0,-NewBusinessYear+1),0)</f>
        <v>0</v>
      </c>
      <c r="BN106" s="40">
        <f ca="1">IFERROR(Volume*IF(BN$5=0,0,IF(BN$5=1,0.5,1))*OFFSET(IFRS17_CF!BN106,0,-NewBusinessYear+1),0)</f>
        <v>0</v>
      </c>
      <c r="BO106" s="40">
        <f ca="1">IFERROR(Volume*IF(BO$5=0,0,IF(BO$5=1,0.5,1))*OFFSET(IFRS17_CF!BO106,0,-NewBusinessYear+1),0)</f>
        <v>0</v>
      </c>
      <c r="BP106" s="40">
        <f ca="1">IFERROR(Volume*IF(BP$5=0,0,IF(BP$5=1,0.5,1))*OFFSET(IFRS17_CF!BP106,0,-NewBusinessYear+1),0)</f>
        <v>0</v>
      </c>
      <c r="BQ106" s="40">
        <f ca="1">IFERROR(Volume*IF(BQ$5=0,0,IF(BQ$5=1,0.5,1))*OFFSET(IFRS17_CF!BQ106,0,-NewBusinessYear+1),0)</f>
        <v>0</v>
      </c>
      <c r="BR106" s="40">
        <f ca="1">IFERROR(Volume*IF(BR$5=0,0,IF(BR$5=1,0.5,1))*OFFSET(IFRS17_CF!BR106,0,-NewBusinessYear+1),0)</f>
        <v>0</v>
      </c>
      <c r="BS106" s="40">
        <f ca="1">IFERROR(Volume*IF(BS$5=0,0,IF(BS$5=1,0.5,1))*OFFSET(IFRS17_CF!BS106,0,-NewBusinessYear+1),0)</f>
        <v>0</v>
      </c>
      <c r="BT106" s="40">
        <f ca="1">IFERROR(Volume*IF(BT$5=0,0,IF(BT$5=1,0.5,1))*OFFSET(IFRS17_CF!BT106,0,-NewBusinessYear+1),0)</f>
        <v>0</v>
      </c>
      <c r="BU106" s="40">
        <f ca="1">IFERROR(Volume*IF(BU$5=0,0,IF(BU$5=1,0.5,1))*OFFSET(IFRS17_CF!BU106,0,-NewBusinessYear+1),0)</f>
        <v>0</v>
      </c>
      <c r="BV106" s="40">
        <f ca="1">IFERROR(Volume*IF(BV$5=0,0,IF(BV$5=1,0.5,1))*OFFSET(IFRS17_CF!BV106,0,-NewBusinessYear+1),0)</f>
        <v>0</v>
      </c>
      <c r="BW106" s="40">
        <f ca="1">IFERROR(Volume*IF(BW$5=0,0,IF(BW$5=1,0.5,1))*OFFSET(IFRS17_CF!BW106,0,-NewBusinessYear+1),0)</f>
        <v>0</v>
      </c>
      <c r="BX106" s="40">
        <f ca="1">IFERROR(Volume*IF(BX$5=0,0,IF(BX$5=1,0.5,1))*OFFSET(IFRS17_CF!BX106,0,-NewBusinessYear+1),0)</f>
        <v>0</v>
      </c>
      <c r="BY106" s="40">
        <f ca="1">IFERROR(Volume*IF(BY$5=0,0,IF(BY$5=1,0.5,1))*OFFSET(IFRS17_CF!BY106,0,-NewBusinessYear+1),0)</f>
        <v>0</v>
      </c>
      <c r="BZ106" s="40">
        <f ca="1">IFERROR(Volume*IF(BZ$5=0,0,IF(BZ$5=1,0.5,1))*OFFSET(IFRS17_CF!BZ106,0,-NewBusinessYear+1),0)</f>
        <v>0</v>
      </c>
      <c r="CA106" s="40">
        <f ca="1">IFERROR(Volume*IF(CA$5=0,0,IF(CA$5=1,0.5,1))*OFFSET(IFRS17_CF!CA106,0,-NewBusinessYear+1),0)</f>
        <v>0</v>
      </c>
      <c r="CB106" s="40">
        <f ca="1">IFERROR(Volume*IF(CB$5=0,0,IF(CB$5=1,0.5,1))*OFFSET(IFRS17_CF!CB106,0,-NewBusinessYear+1),0)</f>
        <v>0</v>
      </c>
      <c r="CC106" s="40">
        <f ca="1">IFERROR(Volume*IF(CC$5=0,0,IF(CC$5=1,0.5,1))*OFFSET(IFRS17_CF!CC106,0,-NewBusinessYear+1),0)</f>
        <v>0</v>
      </c>
      <c r="CD106" s="40">
        <f ca="1">IFERROR(Volume*IF(CD$5=0,0,IF(CD$5=1,0.5,1))*OFFSET(IFRS17_CF!CD106,0,-NewBusinessYear+1),0)</f>
        <v>0</v>
      </c>
      <c r="CE106" s="40">
        <f ca="1">IFERROR(Volume*IF(CE$5=0,0,IF(CE$5=1,0.5,1))*OFFSET(IFRS17_CF!CE106,0,-NewBusinessYear+1),0)</f>
        <v>0</v>
      </c>
      <c r="CF106" s="40">
        <f ca="1">IFERROR(Volume*IF(CF$5=0,0,IF(CF$5=1,0.5,1))*OFFSET(IFRS17_CF!CF106,0,-NewBusinessYear+1),0)</f>
        <v>0</v>
      </c>
      <c r="CG106" s="40">
        <f ca="1">IFERROR(Volume*IF(CG$5=0,0,IF(CG$5=1,0.5,1))*OFFSET(IFRS17_CF!CG106,0,-NewBusinessYear+1),0)</f>
        <v>0</v>
      </c>
      <c r="CH106" s="40">
        <f ca="1">IFERROR(Volume*IF(CH$5=0,0,IF(CH$5=1,0.5,1))*OFFSET(IFRS17_CF!CH106,0,-NewBusinessYear+1),0)</f>
        <v>0</v>
      </c>
      <c r="CI106" s="40">
        <f ca="1">IFERROR(Volume*IF(CI$5=0,0,IF(CI$5=1,0.5,1))*OFFSET(IFRS17_CF!CI106,0,-NewBusinessYear+1),0)</f>
        <v>0</v>
      </c>
      <c r="CJ106" s="40">
        <f ca="1">IFERROR(Volume*IF(CJ$5=0,0,IF(CJ$5=1,0.5,1))*OFFSET(IFRS17_CF!CJ106,0,-NewBusinessYear+1),0)</f>
        <v>0</v>
      </c>
      <c r="CK106" s="40">
        <f ca="1">IFERROR(Volume*IF(CK$5=0,0,IF(CK$5=1,0.5,1))*OFFSET(IFRS17_CF!CK106,0,-NewBusinessYear+1),0)</f>
        <v>0</v>
      </c>
      <c r="CL106" s="40">
        <f ca="1">IFERROR(Volume*IF(CL$5=0,0,IF(CL$5=1,0.5,1))*OFFSET(IFRS17_CF!CL106,0,-NewBusinessYear+1),0)</f>
        <v>0</v>
      </c>
      <c r="CM106" s="40">
        <f ca="1">IFERROR(Volume*IF(CM$5=0,0,IF(CM$5=1,0.5,1))*OFFSET(IFRS17_CF!CM106,0,-NewBusinessYear+1),0)</f>
        <v>0</v>
      </c>
      <c r="CN106" s="40">
        <f ca="1">IFERROR(Volume*IF(CN$5=0,0,IF(CN$5=1,0.5,1))*OFFSET(IFRS17_CF!CN106,0,-NewBusinessYear+1),0)</f>
        <v>0</v>
      </c>
      <c r="CO106" s="40">
        <f ca="1">IFERROR(Volume*IF(CO$5=0,0,IF(CO$5=1,0.5,1))*OFFSET(IFRS17_CF!CO106,0,-NewBusinessYear+1),0)</f>
        <v>0</v>
      </c>
      <c r="CP106" s="40">
        <f ca="1">IFERROR(Volume*IF(CP$5=0,0,IF(CP$5=1,0.5,1))*OFFSET(IFRS17_CF!CP106,0,-NewBusinessYear+1),0)</f>
        <v>0</v>
      </c>
      <c r="CQ106" s="40">
        <f ca="1">IFERROR(Volume*IF(CQ$5=0,0,IF(CQ$5=1,0.5,1))*OFFSET(IFRS17_CF!CQ106,0,-NewBusinessYear+1),0)</f>
        <v>0</v>
      </c>
      <c r="CR106" s="40">
        <f ca="1">IFERROR(Volume*IF(CR$5=0,0,IF(CR$5=1,0.5,1))*OFFSET(IFRS17_CF!CR106,0,-NewBusinessYear+1),0)</f>
        <v>0</v>
      </c>
      <c r="CS106" s="40">
        <f ca="1">IFERROR(Volume*IF(CS$5=0,0,IF(CS$5=1,0.5,1))*OFFSET(IFRS17_CF!CS106,0,-NewBusinessYear+1),0)</f>
        <v>0</v>
      </c>
      <c r="CT106" s="40">
        <f ca="1">IFERROR(Volume*IF(CT$5=0,0,IF(CT$5=1,0.5,1))*OFFSET(IFRS17_CF!CT106,0,-NewBusinessYear+1),0)</f>
        <v>0</v>
      </c>
      <c r="CU106" s="40">
        <f ca="1">IFERROR(Volume*IF(CU$5=0,0,IF(CU$5=1,0.5,1))*OFFSET(IFRS17_CF!CU106,0,-NewBusinessYear+1),0)</f>
        <v>0</v>
      </c>
      <c r="CV106" s="40">
        <f ca="1">IFERROR(Volume*IF(CV$5=0,0,IF(CV$5=1,0.5,1))*OFFSET(IFRS17_CF!CV106,0,-NewBusinessYear+1),0)</f>
        <v>0</v>
      </c>
      <c r="CW106" s="40">
        <f ca="1">IFERROR(Volume*IF(CW$5=0,0,IF(CW$5=1,0.5,1))*OFFSET(IFRS17_CF!CW106,0,-NewBusinessYear+1),0)</f>
        <v>0</v>
      </c>
      <c r="CX106" s="40">
        <f ca="1">IFERROR(Volume*IF(CX$5=0,0,IF(CX$5=1,0.5,1))*OFFSET(IFRS17_CF!CX106,0,-NewBusinessYear+1),0)</f>
        <v>0</v>
      </c>
      <c r="CY106" s="40">
        <f ca="1">IFERROR(Volume*IF(CY$5=0,0,IF(CY$5=1,0.5,1))*OFFSET(IFRS17_CF!CY106,0,-NewBusinessYear+1),0)</f>
        <v>0</v>
      </c>
      <c r="CZ106" s="40">
        <f ca="1">IFERROR(Volume*IF(CZ$5=0,0,IF(CZ$5=1,0.5,1))*OFFSET(IFRS17_CF!CZ106,0,-NewBusinessYear+1),0)</f>
        <v>0</v>
      </c>
      <c r="DA106" s="40">
        <f ca="1">IFERROR(Volume*IF(DA$5=0,0,IF(DA$5=1,0.5,1))*OFFSET(IFRS17_CF!DA106,0,-NewBusinessYear+1),0)</f>
        <v>0</v>
      </c>
      <c r="DB106" s="40">
        <f ca="1">IFERROR(Volume*IF(DB$5=0,0,IF(DB$5=1,0.5,1))*OFFSET(IFRS17_CF!DB106,0,-NewBusinessYear+1),0)</f>
        <v>0</v>
      </c>
      <c r="DC106" s="40">
        <f ca="1">IFERROR(Volume*IF(DC$5=0,0,IF(DC$5=1,0.5,1))*OFFSET(IFRS17_CF!DC106,0,-NewBusinessYear+1),0)</f>
        <v>0</v>
      </c>
      <c r="DD106" s="40">
        <f ca="1">IFERROR(Volume*IF(DD$5=0,0,IF(DD$5=1,0.5,1))*OFFSET(IFRS17_CF!DD106,0,-NewBusinessYear+1),0)</f>
        <v>0</v>
      </c>
      <c r="DE106" s="40">
        <f ca="1">IFERROR(Volume*IF(DE$5=0,0,IF(DE$5=1,0.5,1))*OFFSET(IFRS17_CF!DE106,0,-NewBusinessYear+1),0)</f>
        <v>0</v>
      </c>
      <c r="DF106" s="40">
        <f ca="1">IFERROR(Volume*IF(DF$5=0,0,IF(DF$5=1,0.5,1))*OFFSET(IFRS17_CF!DF106,0,-NewBusinessYear+1),0)</f>
        <v>0</v>
      </c>
      <c r="DG106" s="40">
        <f ca="1">IFERROR(Volume*IF(DG$5=0,0,IF(DG$5=1,0.5,1))*OFFSET(IFRS17_CF!DG106,0,-NewBusinessYear+1),0)</f>
        <v>0</v>
      </c>
      <c r="DH106" s="40">
        <f ca="1">IFERROR(Volume*IF(DH$5=0,0,IF(DH$5=1,0.5,1))*OFFSET(IFRS17_CF!DH106,0,-NewBusinessYear+1),0)</f>
        <v>0</v>
      </c>
      <c r="DI106" s="40">
        <f ca="1">IFERROR(Volume*IF(DI$5=0,0,IF(DI$5=1,0.5,1))*OFFSET(IFRS17_CF!DI106,0,-NewBusinessYear+1),0)</f>
        <v>0</v>
      </c>
      <c r="DJ106" s="40">
        <f ca="1">IFERROR(Volume*IF(DJ$5=0,0,IF(DJ$5=1,0.5,1))*OFFSET(IFRS17_CF!DJ106,0,-NewBusinessYear+1),0)</f>
        <v>0</v>
      </c>
      <c r="DK106" s="40">
        <f ca="1">IFERROR(Volume*IF(DK$5=0,0,IF(DK$5=1,0.5,1))*OFFSET(IFRS17_CF!DK106,0,-NewBusinessYear+1),0)</f>
        <v>0</v>
      </c>
      <c r="DL106" s="40">
        <f ca="1">IFERROR(Volume*IF(DL$5=0,0,IF(DL$5=1,0.5,1))*OFFSET(IFRS17_CF!DL106,0,-NewBusinessYear+1),0)</f>
        <v>0</v>
      </c>
      <c r="DM106" s="40">
        <f ca="1">IFERROR(Volume*IF(DM$5=0,0,IF(DM$5=1,0.5,1))*OFFSET(IFRS17_CF!DM106,0,-NewBusinessYear+1),0)</f>
        <v>0</v>
      </c>
      <c r="DN106" s="40">
        <f ca="1">IFERROR(Volume*IF(DN$5=0,0,IF(DN$5=1,0.5,1))*OFFSET(IFRS17_CF!DN106,0,-NewBusinessYear+1),0)</f>
        <v>0</v>
      </c>
      <c r="DO106" s="40">
        <f ca="1">IFERROR(Volume*IF(DO$5=0,0,IF(DO$5=1,0.5,1))*OFFSET(IFRS17_CF!DO106,0,-NewBusinessYear+1),0)</f>
        <v>0</v>
      </c>
      <c r="DP106" s="40">
        <f ca="1">IFERROR(Volume*IF(DP$5=0,0,IF(DP$5=1,0.5,1))*OFFSET(IFRS17_CF!DP106,0,-NewBusinessYear+1),0)</f>
        <v>0</v>
      </c>
      <c r="DQ106" s="40">
        <f ca="1">IFERROR(Volume*IF(DQ$5=0,0,IF(DQ$5=1,0.5,1))*OFFSET(IFRS17_CF!DQ106,0,-NewBusinessYear+1),0)</f>
        <v>0</v>
      </c>
      <c r="DR106" s="40">
        <f ca="1">IFERROR(Volume*IF(DR$5=0,0,IF(DR$5=1,0.5,1))*OFFSET(IFRS17_CF!DR106,0,-NewBusinessYear+1),0)</f>
        <v>0</v>
      </c>
      <c r="DS106" s="40">
        <f ca="1">IFERROR(Volume*IF(DS$5=0,0,IF(DS$5=1,0.5,1))*OFFSET(IFRS17_CF!DS106,0,-NewBusinessYear+1),0)</f>
        <v>0</v>
      </c>
      <c r="DT106" s="40">
        <f ca="1">IFERROR(Volume*IF(DT$5=0,0,IF(DT$5=1,0.5,1))*OFFSET(IFRS17_CF!DT106,0,-NewBusinessYear+1),0)</f>
        <v>0</v>
      </c>
      <c r="DU106" s="40">
        <f ca="1">IFERROR(Volume*IF(DU$5=0,0,IF(DU$5=1,0.5,1))*OFFSET(IFRS17_CF!DU106,0,-NewBusinessYear+1),0)</f>
        <v>0</v>
      </c>
      <c r="DV106" s="40">
        <f ca="1">IFERROR(Volume*IF(DV$5=0,0,IF(DV$5=1,0.5,1))*OFFSET(IFRS17_CF!DV106,0,-NewBusinessYear+1),0)</f>
        <v>0</v>
      </c>
      <c r="DW106" s="40">
        <f ca="1">IFERROR(Volume*IF(DW$5=0,0,IF(DW$5=1,0.5,1))*OFFSET(IFRS17_CF!DW106,0,-NewBusinessYear+1),0)</f>
        <v>0</v>
      </c>
      <c r="DX106" s="40">
        <f ca="1">IFERROR(Volume*IF(DX$5=0,0,IF(DX$5=1,0.5,1))*OFFSET(IFRS17_CF!DX106,0,-NewBusinessYear+1),0)</f>
        <v>0</v>
      </c>
      <c r="DY106" s="40">
        <f ca="1">IFERROR(Volume*IF(DY$5=0,0,IF(DY$5=1,0.5,1))*OFFSET(IFRS17_CF!DY106,0,-NewBusinessYear+1),0)</f>
        <v>0</v>
      </c>
      <c r="DZ106" s="40">
        <f ca="1">IFERROR(Volume*IF(DZ$5=0,0,IF(DZ$5=1,0.5,1))*OFFSET(IFRS17_CF!DZ106,0,-NewBusinessYear+1),0)</f>
        <v>0</v>
      </c>
      <c r="EA106" s="40">
        <f ca="1">IFERROR(Volume*IF(EA$5=0,0,IF(EA$5=1,0.5,1))*OFFSET(IFRS17_CF!EA106,0,-NewBusinessYear+1),0)</f>
        <v>0</v>
      </c>
      <c r="EB106" s="40">
        <f ca="1">IFERROR(Volume*IF(EB$5=0,0,IF(EB$5=1,0.5,1))*OFFSET(IFRS17_CF!EB106,0,-NewBusinessYear+1),0)</f>
        <v>0</v>
      </c>
      <c r="EC106" s="40">
        <f ca="1">IFERROR(Volume*IF(EC$5=0,0,IF(EC$5=1,0.5,1))*OFFSET(IFRS17_CF!EC106,0,-NewBusinessYear+1),0)</f>
        <v>0</v>
      </c>
      <c r="ED106" s="40">
        <f ca="1">IFERROR(Volume*IF(ED$5=0,0,IF(ED$5=1,0.5,1))*OFFSET(IFRS17_CF!ED106,0,-NewBusinessYear+1),0)</f>
        <v>0</v>
      </c>
      <c r="EE106" s="40">
        <f ca="1">IFERROR(Volume*IF(EE$5=0,0,IF(EE$5=1,0.5,1))*OFFSET(IFRS17_CF!EE106,0,-NewBusinessYear+1),0)</f>
        <v>0</v>
      </c>
      <c r="EF106" s="40">
        <f ca="1">IFERROR(Volume*IF(EF$5=0,0,IF(EF$5=1,0.5,1))*OFFSET(IFRS17_CF!EF106,0,-NewBusinessYear+1),0)</f>
        <v>0</v>
      </c>
      <c r="EG106" s="40">
        <f ca="1">IFERROR(Volume*IF(EG$5=0,0,IF(EG$5=1,0.5,1))*OFFSET(IFRS17_CF!EG106,0,-NewBusinessYear+1),0)</f>
        <v>0</v>
      </c>
      <c r="EH106" s="40">
        <f ca="1">IFERROR(Volume*IF(EH$5=0,0,IF(EH$5=1,0.5,1))*OFFSET(IFRS17_CF!EH106,0,-NewBusinessYear+1),0)</f>
        <v>0</v>
      </c>
      <c r="EI106" s="40">
        <f ca="1">IFERROR(Volume*IF(EI$5=0,0,IF(EI$5=1,0.5,1))*OFFSET(IFRS17_CF!EI106,0,-NewBusinessYear+1),0)</f>
        <v>0</v>
      </c>
      <c r="EJ106" s="40">
        <f ca="1">IFERROR(Volume*IF(EJ$5=0,0,IF(EJ$5=1,0.5,1))*OFFSET(IFRS17_CF!EJ106,0,-NewBusinessYear+1),0)</f>
        <v>0</v>
      </c>
      <c r="EK106" s="40">
        <f ca="1">IFERROR(Volume*IF(EK$5=0,0,IF(EK$5=1,0.5,1))*OFFSET(IFRS17_CF!EK106,0,-NewBusinessYear+1),0)</f>
        <v>0</v>
      </c>
      <c r="EL106" s="40">
        <f ca="1">IFERROR(Volume*IF(EL$5=0,0,IF(EL$5=1,0.5,1))*OFFSET(IFRS17_CF!EL106,0,-NewBusinessYear+1),0)</f>
        <v>0</v>
      </c>
      <c r="EM106" s="40">
        <f ca="1">IFERROR(Volume*IF(EM$5=0,0,IF(EM$5=1,0.5,1))*OFFSET(IFRS17_CF!EM106,0,-NewBusinessYear+1),0)</f>
        <v>0</v>
      </c>
      <c r="EN106" s="40">
        <f ca="1">IFERROR(Volume*IF(EN$5=0,0,IF(EN$5=1,0.5,1))*OFFSET(IFRS17_CF!EN106,0,-NewBusinessYear+1),0)</f>
        <v>0</v>
      </c>
      <c r="EO106" s="40">
        <f ca="1">IFERROR(Volume*IF(EO$5=0,0,IF(EO$5=1,0.5,1))*OFFSET(IFRS17_CF!EO106,0,-NewBusinessYear+1),0)</f>
        <v>0</v>
      </c>
      <c r="EP106" s="40">
        <f ca="1">IFERROR(Volume*IF(EP$5=0,0,IF(EP$5=1,0.5,1))*OFFSET(IFRS17_CF!EP106,0,-NewBusinessYear+1),0)</f>
        <v>0</v>
      </c>
      <c r="EQ106" s="40">
        <f ca="1">IFERROR(Volume*IF(EQ$5=0,0,IF(EQ$5=1,0.5,1))*OFFSET(IFRS17_CF!EQ106,0,-NewBusinessYear+1),0)</f>
        <v>0</v>
      </c>
      <c r="ER106" s="40">
        <f ca="1">IFERROR(Volume*IF(ER$5=0,0,IF(ER$5=1,0.5,1))*OFFSET(IFRS17_CF!ER106,0,-NewBusinessYear+1),0)</f>
        <v>0</v>
      </c>
      <c r="ES106" s="40">
        <f ca="1">IFERROR(Volume*IF(ES$5=0,0,IF(ES$5=1,0.5,1))*OFFSET(IFRS17_CF!ES106,0,-NewBusinessYear+1),0)</f>
        <v>0</v>
      </c>
      <c r="ET106" s="40">
        <f ca="1">IFERROR(Volume*IF(ET$5=0,0,IF(ET$5=1,0.5,1))*OFFSET(IFRS17_CF!ET106,0,-NewBusinessYear+1),0)</f>
        <v>0</v>
      </c>
      <c r="EU106" s="40">
        <f ca="1">IFERROR(Volume*IF(EU$5=0,0,IF(EU$5=1,0.5,1))*OFFSET(IFRS17_CF!EU106,0,-NewBusinessYear+1),0)</f>
        <v>0</v>
      </c>
      <c r="EV106" s="40">
        <f ca="1">IFERROR(Volume*IF(EV$5=0,0,IF(EV$5=1,0.5,1))*OFFSET(IFRS17_CF!EV106,0,-NewBusinessYear+1),0)</f>
        <v>0</v>
      </c>
      <c r="EW106" s="40">
        <f ca="1">IFERROR(Volume*IF(EW$5=0,0,IF(EW$5=1,0.5,1))*OFFSET(IFRS17_CF!EW106,0,-NewBusinessYear+1),0)</f>
        <v>0</v>
      </c>
      <c r="EX106" s="40">
        <f ca="1">IFERROR(Volume*IF(EX$5=0,0,IF(EX$5=1,0.5,1))*OFFSET(IFRS17_CF!EX106,0,-NewBusinessYear+1),0)</f>
        <v>0</v>
      </c>
      <c r="EY106" s="40">
        <f ca="1">IFERROR(Volume*IF(EY$5=0,0,IF(EY$5=1,0.5,1))*OFFSET(IFRS17_CF!EY106,0,-NewBusinessYear+1),0)</f>
        <v>0</v>
      </c>
      <c r="EZ106" s="40">
        <f ca="1">IFERROR(Volume*IF(EZ$5=0,0,IF(EZ$5=1,0.5,1))*OFFSET(IFRS17_CF!EZ106,0,-NewBusinessYear+1),0)</f>
        <v>0</v>
      </c>
      <c r="FA106" s="40">
        <f ca="1">IFERROR(Volume*IF(FA$5=0,0,IF(FA$5=1,0.5,1))*OFFSET(IFRS17_CF!FA106,0,-NewBusinessYear+1),0)</f>
        <v>0</v>
      </c>
      <c r="FB106" s="40">
        <f ca="1">IFERROR(Volume*IF(FB$5=0,0,IF(FB$5=1,0.5,1))*OFFSET(IFRS17_CF!FB106,0,-NewBusinessYear+1),0)</f>
        <v>0</v>
      </c>
      <c r="FC106" s="40">
        <f ca="1">IFERROR(Volume*IF(FC$5=0,0,IF(FC$5=1,0.5,1))*OFFSET(IFRS17_CF!FC106,0,-NewBusinessYear+1),0)</f>
        <v>0</v>
      </c>
      <c r="FD106" s="40">
        <f ca="1">IFERROR(Volume*IF(FD$5=0,0,IF(FD$5=1,0.5,1))*OFFSET(IFRS17_CF!FD106,0,-NewBusinessYear+1),0)</f>
        <v>0</v>
      </c>
      <c r="FE106" s="40">
        <f ca="1">IFERROR(Volume*IF(FE$5=0,0,IF(FE$5=1,0.5,1))*OFFSET(IFRS17_CF!FE106,0,-NewBusinessYear+1),0)</f>
        <v>0</v>
      </c>
      <c r="FF106" s="40">
        <f ca="1">IFERROR(Volume*IF(FF$5=0,0,IF(FF$5=1,0.5,1))*OFFSET(IFRS17_CF!FF106,0,-NewBusinessYear+1),0)</f>
        <v>0</v>
      </c>
      <c r="FG106" s="40">
        <f ca="1">IFERROR(Volume*IF(FG$5=0,0,IF(FG$5=1,0.5,1))*OFFSET(IFRS17_CF!FG106,0,-NewBusinessYear+1),0)</f>
        <v>0</v>
      </c>
      <c r="FH106" s="40">
        <f ca="1">IFERROR(Volume*IF(FH$5=0,0,IF(FH$5=1,0.5,1))*OFFSET(IFRS17_CF!FH106,0,-NewBusinessYear+1),0)</f>
        <v>0</v>
      </c>
      <c r="FI106" s="40">
        <f ca="1">IFERROR(Volume*IF(FI$5=0,0,IF(FI$5=1,0.5,1))*OFFSET(IFRS17_CF!FI106,0,-NewBusinessYear+1),0)</f>
        <v>0</v>
      </c>
      <c r="FJ106" s="40">
        <f ca="1">IFERROR(Volume*IF(FJ$5=0,0,IF(FJ$5=1,0.5,1))*OFFSET(IFRS17_CF!FJ106,0,-NewBusinessYear+1),0)</f>
        <v>0</v>
      </c>
      <c r="FK106" s="40">
        <f ca="1">IFERROR(Volume*IF(FK$5=0,0,IF(FK$5=1,0.5,1))*OFFSET(IFRS17_CF!FK106,0,-NewBusinessYear+1),0)</f>
        <v>0</v>
      </c>
      <c r="FL106" s="40">
        <f ca="1">IFERROR(Volume*IF(FL$5=0,0,IF(FL$5=1,0.5,1))*OFFSET(IFRS17_CF!FL106,0,-NewBusinessYear+1),0)</f>
        <v>0</v>
      </c>
      <c r="FM106" s="40">
        <f ca="1">IFERROR(Volume*IF(FM$5=0,0,IF(FM$5=1,0.5,1))*OFFSET(IFRS17_CF!FM106,0,-NewBusinessYear+1),0)</f>
        <v>0</v>
      </c>
      <c r="FN106" s="40">
        <f ca="1">IFERROR(Volume*IF(FN$5=0,0,IF(FN$5=1,0.5,1))*OFFSET(IFRS17_CF!FN106,0,-NewBusinessYear+1),0)</f>
        <v>0</v>
      </c>
      <c r="FO106" s="40">
        <f ca="1">IFERROR(Volume*IF(FO$5=0,0,IF(FO$5=1,0.5,1))*OFFSET(IFRS17_CF!FO106,0,-NewBusinessYear+1),0)</f>
        <v>0</v>
      </c>
      <c r="FP106" s="40">
        <f ca="1">IFERROR(Volume*IF(FP$5=0,0,IF(FP$5=1,0.5,1))*OFFSET(IFRS17_CF!FP106,0,-NewBusinessYear+1),0)</f>
        <v>0</v>
      </c>
      <c r="FQ106" s="40">
        <f ca="1">IFERROR(Volume*IF(FQ$5=0,0,IF(FQ$5=1,0.5,1))*OFFSET(IFRS17_CF!FQ106,0,-NewBusinessYear+1),0)</f>
        <v>0</v>
      </c>
      <c r="FR106" s="40">
        <f ca="1">IFERROR(Volume*IF(FR$5=0,0,IF(FR$5=1,0.5,1))*OFFSET(IFRS17_CF!FR106,0,-NewBusinessYear+1),0)</f>
        <v>0</v>
      </c>
      <c r="FS106" s="40">
        <f ca="1">IFERROR(Volume*IF(FS$5=0,0,IF(FS$5=1,0.5,1))*OFFSET(IFRS17_CF!FS106,0,-NewBusinessYear+1),0)</f>
        <v>0</v>
      </c>
      <c r="FT106" s="40">
        <f ca="1">IFERROR(Volume*IF(FT$5=0,0,IF(FT$5=1,0.5,1))*OFFSET(IFRS17_CF!FT106,0,-NewBusinessYear+1),0)</f>
        <v>0</v>
      </c>
      <c r="FU106" s="40">
        <f ca="1">IFERROR(Volume*IF(FU$5=0,0,IF(FU$5=1,0.5,1))*OFFSET(IFRS17_CF!FU106,0,-NewBusinessYear+1),0)</f>
        <v>0</v>
      </c>
      <c r="FV106" s="40">
        <f ca="1">IFERROR(Volume*IF(FV$5=0,0,IF(FV$5=1,0.5,1))*OFFSET(IFRS17_CF!FV106,0,-NewBusinessYear+1),0)</f>
        <v>0</v>
      </c>
      <c r="FW106" s="40">
        <f ca="1">IFERROR(Volume*IF(FW$5=0,0,IF(FW$5=1,0.5,1))*OFFSET(IFRS17_CF!FW106,0,-NewBusinessYear+1),0)</f>
        <v>0</v>
      </c>
      <c r="FX106" s="40">
        <f ca="1">IFERROR(Volume*IF(FX$5=0,0,IF(FX$5=1,0.5,1))*OFFSET(IFRS17_CF!FX106,0,-NewBusinessYear+1),0)</f>
        <v>0</v>
      </c>
      <c r="FY106" s="40">
        <f ca="1">IFERROR(Volume*IF(FY$5=0,0,IF(FY$5=1,0.5,1))*OFFSET(IFRS17_CF!FY106,0,-NewBusinessYear+1),0)</f>
        <v>0</v>
      </c>
      <c r="FZ106" s="40">
        <f ca="1">IFERROR(Volume*IF(FZ$5=0,0,IF(FZ$5=1,0.5,1))*OFFSET(IFRS17_CF!FZ106,0,-NewBusinessYear+1),0)</f>
        <v>0</v>
      </c>
      <c r="GA106" s="40">
        <f ca="1">IFERROR(Volume*IF(GA$5=0,0,IF(GA$5=1,0.5,1))*OFFSET(IFRS17_CF!GA106,0,-NewBusinessYear+1),0)</f>
        <v>0</v>
      </c>
      <c r="GB106" s="40">
        <f ca="1">IFERROR(Volume*IF(GB$5=0,0,IF(GB$5=1,0.5,1))*OFFSET(IFRS17_CF!GB106,0,-NewBusinessYear+1),0)</f>
        <v>0</v>
      </c>
      <c r="GC106" s="40">
        <f ca="1">IFERROR(Volume*IF(GC$5=0,0,IF(GC$5=1,0.5,1))*OFFSET(IFRS17_CF!GC106,0,-NewBusinessYear+1),0)</f>
        <v>0</v>
      </c>
      <c r="GD106" s="40">
        <f ca="1">IFERROR(Volume*IF(GD$5=0,0,IF(GD$5=1,0.5,1))*OFFSET(IFRS17_CF!GD106,0,-NewBusinessYear+1),0)</f>
        <v>0</v>
      </c>
      <c r="GE106" s="40">
        <f ca="1">IFERROR(Volume*IF(GE$5=0,0,IF(GE$5=1,0.5,1))*OFFSET(IFRS17_CF!GE106,0,-NewBusinessYear+1),0)</f>
        <v>0</v>
      </c>
      <c r="GF106" s="40">
        <f ca="1">IFERROR(Volume*IF(GF$5=0,0,IF(GF$5=1,0.5,1))*OFFSET(IFRS17_CF!GF106,0,-NewBusinessYear+1),0)</f>
        <v>0</v>
      </c>
      <c r="GG106" s="40">
        <f ca="1">IFERROR(Volume*IF(GG$5=0,0,IF(GG$5=1,0.5,1))*OFFSET(IFRS17_CF!GG106,0,-NewBusinessYear+1),0)</f>
        <v>0</v>
      </c>
      <c r="GH106" s="40">
        <f ca="1">IFERROR(Volume*IF(GH$5=0,0,IF(GH$5=1,0.5,1))*OFFSET(IFRS17_CF!GH106,0,-NewBusinessYear+1),0)</f>
        <v>0</v>
      </c>
      <c r="GI106" s="40">
        <f ca="1">IFERROR(Volume*IF(GI$5=0,0,IF(GI$5=1,0.5,1))*OFFSET(IFRS17_CF!GI106,0,-NewBusinessYear+1),0)</f>
        <v>0</v>
      </c>
      <c r="GJ106" s="40">
        <f ca="1">IFERROR(Volume*IF(GJ$5=0,0,IF(GJ$5=1,0.5,1))*OFFSET(IFRS17_CF!GJ106,0,-NewBusinessYear+1),0)</f>
        <v>0</v>
      </c>
    </row>
    <row r="107" spans="3:192" x14ac:dyDescent="0.3">
      <c r="C107" s="46" t="s">
        <v>497</v>
      </c>
      <c r="F107" s="37">
        <f ca="1">IFERROR(Volume*IF(F$5=0,0,IF(F$5=1,0.5,1))*OFFSET(IFRS17_CF!F107,0,-NewBusinessYear+1),0)</f>
        <v>0</v>
      </c>
      <c r="G107" s="37">
        <f ca="1">IFERROR(Volume*IF(G$5=0,0,IF(G$5=1,0.5,1))*OFFSET(IFRS17_CF!G107,0,-NewBusinessYear+1),0)</f>
        <v>0</v>
      </c>
      <c r="H107" s="37">
        <f ca="1">IFERROR(Volume*IF(H$5=0,0,IF(H$5=1,0.5,1))*OFFSET(IFRS17_CF!H107,0,-NewBusinessYear+1),0)</f>
        <v>0</v>
      </c>
      <c r="I107" s="37">
        <f ca="1">IFERROR(Volume*IF(I$5=0,0,IF(I$5=1,0.5,1))*OFFSET(IFRS17_CF!I107,0,-NewBusinessYear+1),0)</f>
        <v>0</v>
      </c>
      <c r="J107" s="37">
        <f ca="1">IFERROR(Volume*IF(J$5=0,0,IF(J$5=1,0.5,1))*OFFSET(IFRS17_CF!J107,0,-NewBusinessYear+1),0)</f>
        <v>0</v>
      </c>
      <c r="K107" s="37">
        <f ca="1">IFERROR(Volume*IF(K$5=0,0,IF(K$5=1,0.5,1))*OFFSET(IFRS17_CF!K107,0,-NewBusinessYear+1),0)</f>
        <v>0</v>
      </c>
      <c r="L107" s="37">
        <f ca="1">IFERROR(Volume*IF(L$5=0,0,IF(L$5=1,0.5,1))*OFFSET(IFRS17_CF!L107,0,-NewBusinessYear+1),0)</f>
        <v>0</v>
      </c>
      <c r="M107" s="37">
        <f ca="1">IFERROR(Volume*IF(M$5=0,0,IF(M$5=1,0.5,1))*OFFSET(IFRS17_CF!M107,0,-NewBusinessYear+1),0)</f>
        <v>0</v>
      </c>
      <c r="N107" s="37">
        <f ca="1">IFERROR(Volume*IF(N$5=0,0,IF(N$5=1,0.5,1))*OFFSET(IFRS17_CF!N107,0,-NewBusinessYear+1),0)</f>
        <v>0</v>
      </c>
      <c r="O107" s="37">
        <f ca="1">IFERROR(Volume*IF(O$5=0,0,IF(O$5=1,0.5,1))*OFFSET(IFRS17_CF!O107,0,-NewBusinessYear+1),0)</f>
        <v>745388.00579060777</v>
      </c>
      <c r="P107" s="37">
        <f ca="1">IFERROR(Volume*IF(P$5=0,0,IF(P$5=1,0.5,1))*OFFSET(IFRS17_CF!P107,0,-NewBusinessYear+1),0)</f>
        <v>931996.62350197823</v>
      </c>
      <c r="Q107" s="37">
        <f ca="1">IFERROR(Volume*IF(Q$5=0,0,IF(Q$5=1,0.5,1))*OFFSET(IFRS17_CF!Q107,0,-NewBusinessYear+1),0)</f>
        <v>694513.43051675998</v>
      </c>
      <c r="R107" s="37">
        <f ca="1">IFERROR(Volume*IF(R$5=0,0,IF(R$5=1,0.5,1))*OFFSET(IFRS17_CF!R107,0,-NewBusinessYear+1),0)</f>
        <v>622772.60095930635</v>
      </c>
      <c r="S107" s="37">
        <f ca="1">IFERROR(Volume*IF(S$5=0,0,IF(S$5=1,0.5,1))*OFFSET(IFRS17_CF!S107,0,-NewBusinessYear+1),0)</f>
        <v>843946.41531611723</v>
      </c>
      <c r="T107" s="37">
        <f ca="1">IFERROR(Volume*IF(T$5=0,0,IF(T$5=1,0.5,1))*OFFSET(IFRS17_CF!T107,0,-NewBusinessYear+1),0)</f>
        <v>487916.26273801923</v>
      </c>
      <c r="U107" s="37">
        <f ca="1">IFERROR(Volume*IF(U$5=0,0,IF(U$5=1,0.5,1))*OFFSET(IFRS17_CF!U107,0,-NewBusinessYear+1),0)</f>
        <v>444719.63544474478</v>
      </c>
      <c r="V107" s="37">
        <f ca="1">IFERROR(Volume*IF(V$5=0,0,IF(V$5=1,0.5,1))*OFFSET(IFRS17_CF!V107,0,-NewBusinessYear+1),0)</f>
        <v>403812.48004519293</v>
      </c>
      <c r="W107" s="37">
        <f ca="1">IFERROR(Volume*IF(W$5=0,0,IF(W$5=1,0.5,1))*OFFSET(IFRS17_CF!W107,0,-NewBusinessYear+1),0)</f>
        <v>365212.99335573538</v>
      </c>
      <c r="X107" s="37">
        <f ca="1">IFERROR(Volume*IF(X$5=0,0,IF(X$5=1,0.5,1))*OFFSET(IFRS17_CF!X107,0,-NewBusinessYear+1),0)</f>
        <v>484842.64611410897</v>
      </c>
      <c r="Y107" s="47">
        <f ca="1">IFERROR(Volume*IF(Y$5=0,0,IF(Y$5=1,0.5,1))*OFFSET(IFRS17_CF!Y107,0,-NewBusinessYear+1),0)</f>
        <v>295308.65838916367</v>
      </c>
      <c r="Z107" s="37">
        <f ca="1">IFERROR(Volume*IF(Z$5=0,0,IF(Z$5=1,0.5,1))*OFFSET(IFRS17_CF!Z107,0,-NewBusinessYear+1),0)</f>
        <v>272802.45629962831</v>
      </c>
      <c r="AA107" s="47">
        <f ca="1">IFERROR(Volume*IF(AA$5=0,0,IF(AA$5=1,0.5,1))*OFFSET(IFRS17_CF!AA107,0,-NewBusinessYear+1),0)</f>
        <v>252143.24776067794</v>
      </c>
      <c r="AB107" s="47">
        <f ca="1">IFERROR(Volume*IF(AB$5=0,0,IF(AB$5=1,0.5,1))*OFFSET(IFRS17_CF!AB107,0,-NewBusinessYear+1),0)</f>
        <v>230293.63190929813</v>
      </c>
      <c r="AC107" s="47">
        <f ca="1">IFERROR(Volume*IF(AC$5=0,0,IF(AC$5=1,0.5,1))*OFFSET(IFRS17_CF!AC107,0,-NewBusinessYear+1),0)</f>
        <v>275574.48612562474</v>
      </c>
      <c r="AD107" s="47">
        <f ca="1">IFERROR(Volume*IF(AD$5=0,0,IF(AD$5=1,0.5,1))*OFFSET(IFRS17_CF!AD107,0,-NewBusinessYear+1),0)</f>
        <v>183265.02486837038</v>
      </c>
      <c r="AE107" s="47">
        <f ca="1">IFERROR(Volume*IF(AE$5=0,0,IF(AE$5=1,0.5,1))*OFFSET(IFRS17_CF!AE107,0,-NewBusinessYear+1),0)</f>
        <v>158564.18854867874</v>
      </c>
      <c r="AF107" s="47">
        <f ca="1">IFERROR(Volume*IF(AF$5=0,0,IF(AF$5=1,0.5,1))*OFFSET(IFRS17_CF!AF107,0,-NewBusinessYear+1),0)</f>
        <v>133657.0121497254</v>
      </c>
      <c r="AG107" s="47">
        <f ca="1">IFERROR(Volume*IF(AG$5=0,0,IF(AG$5=1,0.5,1))*OFFSET(IFRS17_CF!AG107,0,-NewBusinessYear+1),0)</f>
        <v>109173.80815942274</v>
      </c>
      <c r="AH107" s="47">
        <f ca="1">IFERROR(Volume*IF(AH$5=0,0,IF(AH$5=1,0.5,1))*OFFSET(IFRS17_CF!AH107,0,-NewBusinessYear+1),0)</f>
        <v>102452.02866423907</v>
      </c>
      <c r="AI107" s="47">
        <f ca="1">IFERROR(Volume*IF(AI$5=0,0,IF(AI$5=1,0.5,1))*OFFSET(IFRS17_CF!AI107,0,-NewBusinessYear+1),0)</f>
        <v>64497.711136670972</v>
      </c>
      <c r="AJ107" s="47">
        <f ca="1">IFERROR(Volume*IF(AJ$5=0,0,IF(AJ$5=1,0.5,1))*OFFSET(IFRS17_CF!AJ107,0,-NewBusinessYear+1),0)</f>
        <v>43592.574370736082</v>
      </c>
      <c r="AK107" s="47">
        <f ca="1">IFERROR(Volume*IF(AK$5=0,0,IF(AK$5=1,0.5,1))*OFFSET(IFRS17_CF!AK107,0,-NewBusinessYear+1),0)</f>
        <v>28195.446937730987</v>
      </c>
      <c r="AL107" s="47">
        <f ca="1">IFERROR(Volume*IF(AL$5=0,0,IF(AL$5=1,0.5,1))*OFFSET(IFRS17_CF!AL107,0,-NewBusinessYear+1),0)</f>
        <v>17566.797022080453</v>
      </c>
      <c r="AM107" s="47">
        <f ca="1">IFERROR(Volume*IF(AM$5=0,0,IF(AM$5=1,0.5,1))*OFFSET(IFRS17_CF!AM107,0,-NewBusinessYear+1),0)</f>
        <v>11964.112741831066</v>
      </c>
      <c r="AN107" s="47">
        <f ca="1">IFERROR(Volume*IF(AN$5=0,0,IF(AN$5=1,0.5,1))*OFFSET(IFRS17_CF!AN107,0,-NewBusinessYear+1),0)</f>
        <v>12892.339969849587</v>
      </c>
      <c r="AO107" s="47">
        <f ca="1">IFERROR(Volume*IF(AO$5=0,0,IF(AO$5=1,0.5,1))*OFFSET(IFRS17_CF!AO107,0,-NewBusinessYear+1),0)</f>
        <v>0</v>
      </c>
      <c r="AP107" s="47">
        <f ca="1">IFERROR(Volume*IF(AP$5=0,0,IF(AP$5=1,0.5,1))*OFFSET(IFRS17_CF!AP107,0,-NewBusinessYear+1),0)</f>
        <v>0</v>
      </c>
      <c r="AQ107" s="47">
        <f ca="1">IFERROR(Volume*IF(AQ$5=0,0,IF(AQ$5=1,0.5,1))*OFFSET(IFRS17_CF!AQ107,0,-NewBusinessYear+1),0)</f>
        <v>0</v>
      </c>
      <c r="AR107" s="47">
        <f ca="1">IFERROR(Volume*IF(AR$5=0,0,IF(AR$5=1,0.5,1))*OFFSET(IFRS17_CF!AR107,0,-NewBusinessYear+1),0)</f>
        <v>0</v>
      </c>
      <c r="AS107" s="47">
        <f ca="1">IFERROR(Volume*IF(AS$5=0,0,IF(AS$5=1,0.5,1))*OFFSET(IFRS17_CF!AS107,0,-NewBusinessYear+1),0)</f>
        <v>0</v>
      </c>
      <c r="AT107" s="47">
        <f ca="1">IFERROR(Volume*IF(AT$5=0,0,IF(AT$5=1,0.5,1))*OFFSET(IFRS17_CF!AT107,0,-NewBusinessYear+1),0)</f>
        <v>0</v>
      </c>
      <c r="AU107" s="47">
        <f ca="1">IFERROR(Volume*IF(AU$5=0,0,IF(AU$5=1,0.5,1))*OFFSET(IFRS17_CF!AU107,0,-NewBusinessYear+1),0)</f>
        <v>0</v>
      </c>
      <c r="AV107" s="47">
        <f ca="1">IFERROR(Volume*IF(AV$5=0,0,IF(AV$5=1,0.5,1))*OFFSET(IFRS17_CF!AV107,0,-NewBusinessYear+1),0)</f>
        <v>0</v>
      </c>
      <c r="AW107" s="47">
        <f ca="1">IFERROR(Volume*IF(AW$5=0,0,IF(AW$5=1,0.5,1))*OFFSET(IFRS17_CF!AW107,0,-NewBusinessYear+1),0)</f>
        <v>0</v>
      </c>
      <c r="AX107" s="47">
        <f ca="1">IFERROR(Volume*IF(AX$5=0,0,IF(AX$5=1,0.5,1))*OFFSET(IFRS17_CF!AX107,0,-NewBusinessYear+1),0)</f>
        <v>0</v>
      </c>
      <c r="AY107" s="47">
        <f ca="1">IFERROR(Volume*IF(AY$5=0,0,IF(AY$5=1,0.5,1))*OFFSET(IFRS17_CF!AY107,0,-NewBusinessYear+1),0)</f>
        <v>0</v>
      </c>
      <c r="AZ107" s="47">
        <f ca="1">IFERROR(Volume*IF(AZ$5=0,0,IF(AZ$5=1,0.5,1))*OFFSET(IFRS17_CF!AZ107,0,-NewBusinessYear+1),0)</f>
        <v>0</v>
      </c>
      <c r="BA107" s="47">
        <f ca="1">IFERROR(Volume*IF(BA$5=0,0,IF(BA$5=1,0.5,1))*OFFSET(IFRS17_CF!BA107,0,-NewBusinessYear+1),0)</f>
        <v>0</v>
      </c>
      <c r="BB107" s="47">
        <f ca="1">IFERROR(Volume*IF(BB$5=0,0,IF(BB$5=1,0.5,1))*OFFSET(IFRS17_CF!BB107,0,-NewBusinessYear+1),0)</f>
        <v>0</v>
      </c>
      <c r="BC107" s="47">
        <f ca="1">IFERROR(Volume*IF(BC$5=0,0,IF(BC$5=1,0.5,1))*OFFSET(IFRS17_CF!BC107,0,-NewBusinessYear+1),0)</f>
        <v>0</v>
      </c>
      <c r="BD107" s="47">
        <f ca="1">IFERROR(Volume*IF(BD$5=0,0,IF(BD$5=1,0.5,1))*OFFSET(IFRS17_CF!BD107,0,-NewBusinessYear+1),0)</f>
        <v>0</v>
      </c>
      <c r="BE107" s="47">
        <f ca="1">IFERROR(Volume*IF(BE$5=0,0,IF(BE$5=1,0.5,1))*OFFSET(IFRS17_CF!BE107,0,-NewBusinessYear+1),0)</f>
        <v>0</v>
      </c>
      <c r="BF107" s="47">
        <f ca="1">IFERROR(Volume*IF(BF$5=0,0,IF(BF$5=1,0.5,1))*OFFSET(IFRS17_CF!BF107,0,-NewBusinessYear+1),0)</f>
        <v>0</v>
      </c>
      <c r="BG107" s="47">
        <f ca="1">IFERROR(Volume*IF(BG$5=0,0,IF(BG$5=1,0.5,1))*OFFSET(IFRS17_CF!BG107,0,-NewBusinessYear+1),0)</f>
        <v>0</v>
      </c>
      <c r="BH107" s="47">
        <f ca="1">IFERROR(Volume*IF(BH$5=0,0,IF(BH$5=1,0.5,1))*OFFSET(IFRS17_CF!BH107,0,-NewBusinessYear+1),0)</f>
        <v>0</v>
      </c>
      <c r="BI107" s="47">
        <f ca="1">IFERROR(Volume*IF(BI$5=0,0,IF(BI$5=1,0.5,1))*OFFSET(IFRS17_CF!BI107,0,-NewBusinessYear+1),0)</f>
        <v>0</v>
      </c>
      <c r="BJ107" s="47">
        <f ca="1">IFERROR(Volume*IF(BJ$5=0,0,IF(BJ$5=1,0.5,1))*OFFSET(IFRS17_CF!BJ107,0,-NewBusinessYear+1),0)</f>
        <v>0</v>
      </c>
      <c r="BK107" s="47">
        <f ca="1">IFERROR(Volume*IF(BK$5=0,0,IF(BK$5=1,0.5,1))*OFFSET(IFRS17_CF!BK107,0,-NewBusinessYear+1),0)</f>
        <v>0</v>
      </c>
      <c r="BL107" s="47">
        <f ca="1">IFERROR(Volume*IF(BL$5=0,0,IF(BL$5=1,0.5,1))*OFFSET(IFRS17_CF!BL107,0,-NewBusinessYear+1),0)</f>
        <v>0</v>
      </c>
      <c r="BM107" s="47">
        <f ca="1">IFERROR(Volume*IF(BM$5=0,0,IF(BM$5=1,0.5,1))*OFFSET(IFRS17_CF!BM107,0,-NewBusinessYear+1),0)</f>
        <v>0</v>
      </c>
      <c r="BN107" s="47">
        <f ca="1">IFERROR(Volume*IF(BN$5=0,0,IF(BN$5=1,0.5,1))*OFFSET(IFRS17_CF!BN107,0,-NewBusinessYear+1),0)</f>
        <v>0</v>
      </c>
      <c r="BO107" s="47">
        <f ca="1">IFERROR(Volume*IF(BO$5=0,0,IF(BO$5=1,0.5,1))*OFFSET(IFRS17_CF!BO107,0,-NewBusinessYear+1),0)</f>
        <v>0</v>
      </c>
      <c r="BP107" s="47">
        <f ca="1">IFERROR(Volume*IF(BP$5=0,0,IF(BP$5=1,0.5,1))*OFFSET(IFRS17_CF!BP107,0,-NewBusinessYear+1),0)</f>
        <v>0</v>
      </c>
      <c r="BQ107" s="47">
        <f ca="1">IFERROR(Volume*IF(BQ$5=0,0,IF(BQ$5=1,0.5,1))*OFFSET(IFRS17_CF!BQ107,0,-NewBusinessYear+1),0)</f>
        <v>0</v>
      </c>
      <c r="BR107" s="47">
        <f ca="1">IFERROR(Volume*IF(BR$5=0,0,IF(BR$5=1,0.5,1))*OFFSET(IFRS17_CF!BR107,0,-NewBusinessYear+1),0)</f>
        <v>0</v>
      </c>
      <c r="BS107" s="47">
        <f ca="1">IFERROR(Volume*IF(BS$5=0,0,IF(BS$5=1,0.5,1))*OFFSET(IFRS17_CF!BS107,0,-NewBusinessYear+1),0)</f>
        <v>0</v>
      </c>
      <c r="BT107" s="47">
        <f ca="1">IFERROR(Volume*IF(BT$5=0,0,IF(BT$5=1,0.5,1))*OFFSET(IFRS17_CF!BT107,0,-NewBusinessYear+1),0)</f>
        <v>0</v>
      </c>
      <c r="BU107" s="47">
        <f ca="1">IFERROR(Volume*IF(BU$5=0,0,IF(BU$5=1,0.5,1))*OFFSET(IFRS17_CF!BU107,0,-NewBusinessYear+1),0)</f>
        <v>0</v>
      </c>
      <c r="BV107" s="47">
        <f ca="1">IFERROR(Volume*IF(BV$5=0,0,IF(BV$5=1,0.5,1))*OFFSET(IFRS17_CF!BV107,0,-NewBusinessYear+1),0)</f>
        <v>0</v>
      </c>
      <c r="BW107" s="47">
        <f ca="1">IFERROR(Volume*IF(BW$5=0,0,IF(BW$5=1,0.5,1))*OFFSET(IFRS17_CF!BW107,0,-NewBusinessYear+1),0)</f>
        <v>0</v>
      </c>
      <c r="BX107" s="47">
        <f ca="1">IFERROR(Volume*IF(BX$5=0,0,IF(BX$5=1,0.5,1))*OFFSET(IFRS17_CF!BX107,0,-NewBusinessYear+1),0)</f>
        <v>0</v>
      </c>
      <c r="BY107" s="47">
        <f ca="1">IFERROR(Volume*IF(BY$5=0,0,IF(BY$5=1,0.5,1))*OFFSET(IFRS17_CF!BY107,0,-NewBusinessYear+1),0)</f>
        <v>0</v>
      </c>
      <c r="BZ107" s="47">
        <f ca="1">IFERROR(Volume*IF(BZ$5=0,0,IF(BZ$5=1,0.5,1))*OFFSET(IFRS17_CF!BZ107,0,-NewBusinessYear+1),0)</f>
        <v>0</v>
      </c>
      <c r="CA107" s="47">
        <f ca="1">IFERROR(Volume*IF(CA$5=0,0,IF(CA$5=1,0.5,1))*OFFSET(IFRS17_CF!CA107,0,-NewBusinessYear+1),0)</f>
        <v>0</v>
      </c>
      <c r="CB107" s="47">
        <f ca="1">IFERROR(Volume*IF(CB$5=0,0,IF(CB$5=1,0.5,1))*OFFSET(IFRS17_CF!CB107,0,-NewBusinessYear+1),0)</f>
        <v>0</v>
      </c>
      <c r="CC107" s="47">
        <f ca="1">IFERROR(Volume*IF(CC$5=0,0,IF(CC$5=1,0.5,1))*OFFSET(IFRS17_CF!CC107,0,-NewBusinessYear+1),0)</f>
        <v>0</v>
      </c>
      <c r="CD107" s="47">
        <f ca="1">IFERROR(Volume*IF(CD$5=0,0,IF(CD$5=1,0.5,1))*OFFSET(IFRS17_CF!CD107,0,-NewBusinessYear+1),0)</f>
        <v>0</v>
      </c>
      <c r="CE107" s="47">
        <f ca="1">IFERROR(Volume*IF(CE$5=0,0,IF(CE$5=1,0.5,1))*OFFSET(IFRS17_CF!CE107,0,-NewBusinessYear+1),0)</f>
        <v>0</v>
      </c>
      <c r="CF107" s="47">
        <f ca="1">IFERROR(Volume*IF(CF$5=0,0,IF(CF$5=1,0.5,1))*OFFSET(IFRS17_CF!CF107,0,-NewBusinessYear+1),0)</f>
        <v>0</v>
      </c>
      <c r="CG107" s="47">
        <f ca="1">IFERROR(Volume*IF(CG$5=0,0,IF(CG$5=1,0.5,1))*OFFSET(IFRS17_CF!CG107,0,-NewBusinessYear+1),0)</f>
        <v>0</v>
      </c>
      <c r="CH107" s="47">
        <f ca="1">IFERROR(Volume*IF(CH$5=0,0,IF(CH$5=1,0.5,1))*OFFSET(IFRS17_CF!CH107,0,-NewBusinessYear+1),0)</f>
        <v>0</v>
      </c>
      <c r="CI107" s="47">
        <f ca="1">IFERROR(Volume*IF(CI$5=0,0,IF(CI$5=1,0.5,1))*OFFSET(IFRS17_CF!CI107,0,-NewBusinessYear+1),0)</f>
        <v>0</v>
      </c>
      <c r="CJ107" s="47">
        <f ca="1">IFERROR(Volume*IF(CJ$5=0,0,IF(CJ$5=1,0.5,1))*OFFSET(IFRS17_CF!CJ107,0,-NewBusinessYear+1),0)</f>
        <v>0</v>
      </c>
      <c r="CK107" s="47">
        <f ca="1">IFERROR(Volume*IF(CK$5=0,0,IF(CK$5=1,0.5,1))*OFFSET(IFRS17_CF!CK107,0,-NewBusinessYear+1),0)</f>
        <v>0</v>
      </c>
      <c r="CL107" s="47">
        <f ca="1">IFERROR(Volume*IF(CL$5=0,0,IF(CL$5=1,0.5,1))*OFFSET(IFRS17_CF!CL107,0,-NewBusinessYear+1),0)</f>
        <v>0</v>
      </c>
      <c r="CM107" s="47">
        <f ca="1">IFERROR(Volume*IF(CM$5=0,0,IF(CM$5=1,0.5,1))*OFFSET(IFRS17_CF!CM107,0,-NewBusinessYear+1),0)</f>
        <v>0</v>
      </c>
      <c r="CN107" s="47">
        <f ca="1">IFERROR(Volume*IF(CN$5=0,0,IF(CN$5=1,0.5,1))*OFFSET(IFRS17_CF!CN107,0,-NewBusinessYear+1),0)</f>
        <v>0</v>
      </c>
      <c r="CO107" s="47">
        <f ca="1">IFERROR(Volume*IF(CO$5=0,0,IF(CO$5=1,0.5,1))*OFFSET(IFRS17_CF!CO107,0,-NewBusinessYear+1),0)</f>
        <v>0</v>
      </c>
      <c r="CP107" s="47">
        <f ca="1">IFERROR(Volume*IF(CP$5=0,0,IF(CP$5=1,0.5,1))*OFFSET(IFRS17_CF!CP107,0,-NewBusinessYear+1),0)</f>
        <v>0</v>
      </c>
      <c r="CQ107" s="47">
        <f ca="1">IFERROR(Volume*IF(CQ$5=0,0,IF(CQ$5=1,0.5,1))*OFFSET(IFRS17_CF!CQ107,0,-NewBusinessYear+1),0)</f>
        <v>0</v>
      </c>
      <c r="CR107" s="47">
        <f ca="1">IFERROR(Volume*IF(CR$5=0,0,IF(CR$5=1,0.5,1))*OFFSET(IFRS17_CF!CR107,0,-NewBusinessYear+1),0)</f>
        <v>0</v>
      </c>
      <c r="CS107" s="47">
        <f ca="1">IFERROR(Volume*IF(CS$5=0,0,IF(CS$5=1,0.5,1))*OFFSET(IFRS17_CF!CS107,0,-NewBusinessYear+1),0)</f>
        <v>0</v>
      </c>
      <c r="CT107" s="47">
        <f ca="1">IFERROR(Volume*IF(CT$5=0,0,IF(CT$5=1,0.5,1))*OFFSET(IFRS17_CF!CT107,0,-NewBusinessYear+1),0)</f>
        <v>0</v>
      </c>
      <c r="CU107" s="47">
        <f ca="1">IFERROR(Volume*IF(CU$5=0,0,IF(CU$5=1,0.5,1))*OFFSET(IFRS17_CF!CU107,0,-NewBusinessYear+1),0)</f>
        <v>0</v>
      </c>
      <c r="CV107" s="47">
        <f ca="1">IFERROR(Volume*IF(CV$5=0,0,IF(CV$5=1,0.5,1))*OFFSET(IFRS17_CF!CV107,0,-NewBusinessYear+1),0)</f>
        <v>0</v>
      </c>
      <c r="CW107" s="47">
        <f ca="1">IFERROR(Volume*IF(CW$5=0,0,IF(CW$5=1,0.5,1))*OFFSET(IFRS17_CF!CW107,0,-NewBusinessYear+1),0)</f>
        <v>0</v>
      </c>
      <c r="CX107" s="47">
        <f ca="1">IFERROR(Volume*IF(CX$5=0,0,IF(CX$5=1,0.5,1))*OFFSET(IFRS17_CF!CX107,0,-NewBusinessYear+1),0)</f>
        <v>0</v>
      </c>
      <c r="CY107" s="47">
        <f ca="1">IFERROR(Volume*IF(CY$5=0,0,IF(CY$5=1,0.5,1))*OFFSET(IFRS17_CF!CY107,0,-NewBusinessYear+1),0)</f>
        <v>0</v>
      </c>
      <c r="CZ107" s="47">
        <f ca="1">IFERROR(Volume*IF(CZ$5=0,0,IF(CZ$5=1,0.5,1))*OFFSET(IFRS17_CF!CZ107,0,-NewBusinessYear+1),0)</f>
        <v>0</v>
      </c>
      <c r="DA107" s="47">
        <f ca="1">IFERROR(Volume*IF(DA$5=0,0,IF(DA$5=1,0.5,1))*OFFSET(IFRS17_CF!DA107,0,-NewBusinessYear+1),0)</f>
        <v>0</v>
      </c>
      <c r="DB107" s="47">
        <f ca="1">IFERROR(Volume*IF(DB$5=0,0,IF(DB$5=1,0.5,1))*OFFSET(IFRS17_CF!DB107,0,-NewBusinessYear+1),0)</f>
        <v>0</v>
      </c>
      <c r="DC107" s="47">
        <f ca="1">IFERROR(Volume*IF(DC$5=0,0,IF(DC$5=1,0.5,1))*OFFSET(IFRS17_CF!DC107,0,-NewBusinessYear+1),0)</f>
        <v>0</v>
      </c>
      <c r="DD107" s="47">
        <f ca="1">IFERROR(Volume*IF(DD$5=0,0,IF(DD$5=1,0.5,1))*OFFSET(IFRS17_CF!DD107,0,-NewBusinessYear+1),0)</f>
        <v>0</v>
      </c>
      <c r="DE107" s="47">
        <f ca="1">IFERROR(Volume*IF(DE$5=0,0,IF(DE$5=1,0.5,1))*OFFSET(IFRS17_CF!DE107,0,-NewBusinessYear+1),0)</f>
        <v>0</v>
      </c>
      <c r="DF107" s="47">
        <f ca="1">IFERROR(Volume*IF(DF$5=0,0,IF(DF$5=1,0.5,1))*OFFSET(IFRS17_CF!DF107,0,-NewBusinessYear+1),0)</f>
        <v>0</v>
      </c>
      <c r="DG107" s="47">
        <f ca="1">IFERROR(Volume*IF(DG$5=0,0,IF(DG$5=1,0.5,1))*OFFSET(IFRS17_CF!DG107,0,-NewBusinessYear+1),0)</f>
        <v>0</v>
      </c>
      <c r="DH107" s="47">
        <f ca="1">IFERROR(Volume*IF(DH$5=0,0,IF(DH$5=1,0.5,1))*OFFSET(IFRS17_CF!DH107,0,-NewBusinessYear+1),0)</f>
        <v>0</v>
      </c>
      <c r="DI107" s="47">
        <f ca="1">IFERROR(Volume*IF(DI$5=0,0,IF(DI$5=1,0.5,1))*OFFSET(IFRS17_CF!DI107,0,-NewBusinessYear+1),0)</f>
        <v>0</v>
      </c>
      <c r="DJ107" s="47">
        <f ca="1">IFERROR(Volume*IF(DJ$5=0,0,IF(DJ$5=1,0.5,1))*OFFSET(IFRS17_CF!DJ107,0,-NewBusinessYear+1),0)</f>
        <v>0</v>
      </c>
      <c r="DK107" s="47">
        <f ca="1">IFERROR(Volume*IF(DK$5=0,0,IF(DK$5=1,0.5,1))*OFFSET(IFRS17_CF!DK107,0,-NewBusinessYear+1),0)</f>
        <v>0</v>
      </c>
      <c r="DL107" s="47">
        <f ca="1">IFERROR(Volume*IF(DL$5=0,0,IF(DL$5=1,0.5,1))*OFFSET(IFRS17_CF!DL107,0,-NewBusinessYear+1),0)</f>
        <v>0</v>
      </c>
      <c r="DM107" s="47">
        <f ca="1">IFERROR(Volume*IF(DM$5=0,0,IF(DM$5=1,0.5,1))*OFFSET(IFRS17_CF!DM107,0,-NewBusinessYear+1),0)</f>
        <v>0</v>
      </c>
      <c r="DN107" s="47">
        <f ca="1">IFERROR(Volume*IF(DN$5=0,0,IF(DN$5=1,0.5,1))*OFFSET(IFRS17_CF!DN107,0,-NewBusinessYear+1),0)</f>
        <v>0</v>
      </c>
      <c r="DO107" s="47">
        <f ca="1">IFERROR(Volume*IF(DO$5=0,0,IF(DO$5=1,0.5,1))*OFFSET(IFRS17_CF!DO107,0,-NewBusinessYear+1),0)</f>
        <v>0</v>
      </c>
      <c r="DP107" s="47">
        <f ca="1">IFERROR(Volume*IF(DP$5=0,0,IF(DP$5=1,0.5,1))*OFFSET(IFRS17_CF!DP107,0,-NewBusinessYear+1),0)</f>
        <v>0</v>
      </c>
      <c r="DQ107" s="47">
        <f ca="1">IFERROR(Volume*IF(DQ$5=0,0,IF(DQ$5=1,0.5,1))*OFFSET(IFRS17_CF!DQ107,0,-NewBusinessYear+1),0)</f>
        <v>0</v>
      </c>
      <c r="DR107" s="47">
        <f ca="1">IFERROR(Volume*IF(DR$5=0,0,IF(DR$5=1,0.5,1))*OFFSET(IFRS17_CF!DR107,0,-NewBusinessYear+1),0)</f>
        <v>0</v>
      </c>
      <c r="DS107" s="47">
        <f ca="1">IFERROR(Volume*IF(DS$5=0,0,IF(DS$5=1,0.5,1))*OFFSET(IFRS17_CF!DS107,0,-NewBusinessYear+1),0)</f>
        <v>0</v>
      </c>
      <c r="DT107" s="47">
        <f ca="1">IFERROR(Volume*IF(DT$5=0,0,IF(DT$5=1,0.5,1))*OFFSET(IFRS17_CF!DT107,0,-NewBusinessYear+1),0)</f>
        <v>0</v>
      </c>
      <c r="DU107" s="47">
        <f ca="1">IFERROR(Volume*IF(DU$5=0,0,IF(DU$5=1,0.5,1))*OFFSET(IFRS17_CF!DU107,0,-NewBusinessYear+1),0)</f>
        <v>0</v>
      </c>
      <c r="DV107" s="47">
        <f ca="1">IFERROR(Volume*IF(DV$5=0,0,IF(DV$5=1,0.5,1))*OFFSET(IFRS17_CF!DV107,0,-NewBusinessYear+1),0)</f>
        <v>0</v>
      </c>
      <c r="DW107" s="47">
        <f ca="1">IFERROR(Volume*IF(DW$5=0,0,IF(DW$5=1,0.5,1))*OFFSET(IFRS17_CF!DW107,0,-NewBusinessYear+1),0)</f>
        <v>0</v>
      </c>
      <c r="DX107" s="47">
        <f ca="1">IFERROR(Volume*IF(DX$5=0,0,IF(DX$5=1,0.5,1))*OFFSET(IFRS17_CF!DX107,0,-NewBusinessYear+1),0)</f>
        <v>0</v>
      </c>
      <c r="DY107" s="47">
        <f ca="1">IFERROR(Volume*IF(DY$5=0,0,IF(DY$5=1,0.5,1))*OFFSET(IFRS17_CF!DY107,0,-NewBusinessYear+1),0)</f>
        <v>0</v>
      </c>
      <c r="DZ107" s="47">
        <f ca="1">IFERROR(Volume*IF(DZ$5=0,0,IF(DZ$5=1,0.5,1))*OFFSET(IFRS17_CF!DZ107,0,-NewBusinessYear+1),0)</f>
        <v>0</v>
      </c>
      <c r="EA107" s="47">
        <f ca="1">IFERROR(Volume*IF(EA$5=0,0,IF(EA$5=1,0.5,1))*OFFSET(IFRS17_CF!EA107,0,-NewBusinessYear+1),0)</f>
        <v>0</v>
      </c>
      <c r="EB107" s="47">
        <f ca="1">IFERROR(Volume*IF(EB$5=0,0,IF(EB$5=1,0.5,1))*OFFSET(IFRS17_CF!EB107,0,-NewBusinessYear+1),0)</f>
        <v>0</v>
      </c>
      <c r="EC107" s="47">
        <f ca="1">IFERROR(Volume*IF(EC$5=0,0,IF(EC$5=1,0.5,1))*OFFSET(IFRS17_CF!EC107,0,-NewBusinessYear+1),0)</f>
        <v>0</v>
      </c>
      <c r="ED107" s="47">
        <f ca="1">IFERROR(Volume*IF(ED$5=0,0,IF(ED$5=1,0.5,1))*OFFSET(IFRS17_CF!ED107,0,-NewBusinessYear+1),0)</f>
        <v>0</v>
      </c>
      <c r="EE107" s="47">
        <f ca="1">IFERROR(Volume*IF(EE$5=0,0,IF(EE$5=1,0.5,1))*OFFSET(IFRS17_CF!EE107,0,-NewBusinessYear+1),0)</f>
        <v>0</v>
      </c>
      <c r="EF107" s="47">
        <f ca="1">IFERROR(Volume*IF(EF$5=0,0,IF(EF$5=1,0.5,1))*OFFSET(IFRS17_CF!EF107,0,-NewBusinessYear+1),0)</f>
        <v>0</v>
      </c>
      <c r="EG107" s="47">
        <f ca="1">IFERROR(Volume*IF(EG$5=0,0,IF(EG$5=1,0.5,1))*OFFSET(IFRS17_CF!EG107,0,-NewBusinessYear+1),0)</f>
        <v>0</v>
      </c>
      <c r="EH107" s="47">
        <f ca="1">IFERROR(Volume*IF(EH$5=0,0,IF(EH$5=1,0.5,1))*OFFSET(IFRS17_CF!EH107,0,-NewBusinessYear+1),0)</f>
        <v>0</v>
      </c>
      <c r="EI107" s="47">
        <f ca="1">IFERROR(Volume*IF(EI$5=0,0,IF(EI$5=1,0.5,1))*OFFSET(IFRS17_CF!EI107,0,-NewBusinessYear+1),0)</f>
        <v>0</v>
      </c>
      <c r="EJ107" s="47">
        <f ca="1">IFERROR(Volume*IF(EJ$5=0,0,IF(EJ$5=1,0.5,1))*OFFSET(IFRS17_CF!EJ107,0,-NewBusinessYear+1),0)</f>
        <v>0</v>
      </c>
      <c r="EK107" s="47">
        <f ca="1">IFERROR(Volume*IF(EK$5=0,0,IF(EK$5=1,0.5,1))*OFFSET(IFRS17_CF!EK107,0,-NewBusinessYear+1),0)</f>
        <v>0</v>
      </c>
      <c r="EL107" s="47">
        <f ca="1">IFERROR(Volume*IF(EL$5=0,0,IF(EL$5=1,0.5,1))*OFFSET(IFRS17_CF!EL107,0,-NewBusinessYear+1),0)</f>
        <v>0</v>
      </c>
      <c r="EM107" s="47">
        <f ca="1">IFERROR(Volume*IF(EM$5=0,0,IF(EM$5=1,0.5,1))*OFFSET(IFRS17_CF!EM107,0,-NewBusinessYear+1),0)</f>
        <v>0</v>
      </c>
      <c r="EN107" s="47">
        <f ca="1">IFERROR(Volume*IF(EN$5=0,0,IF(EN$5=1,0.5,1))*OFFSET(IFRS17_CF!EN107,0,-NewBusinessYear+1),0)</f>
        <v>0</v>
      </c>
      <c r="EO107" s="47">
        <f ca="1">IFERROR(Volume*IF(EO$5=0,0,IF(EO$5=1,0.5,1))*OFFSET(IFRS17_CF!EO107,0,-NewBusinessYear+1),0)</f>
        <v>0</v>
      </c>
      <c r="EP107" s="47">
        <f ca="1">IFERROR(Volume*IF(EP$5=0,0,IF(EP$5=1,0.5,1))*OFFSET(IFRS17_CF!EP107,0,-NewBusinessYear+1),0)</f>
        <v>0</v>
      </c>
      <c r="EQ107" s="47">
        <f ca="1">IFERROR(Volume*IF(EQ$5=0,0,IF(EQ$5=1,0.5,1))*OFFSET(IFRS17_CF!EQ107,0,-NewBusinessYear+1),0)</f>
        <v>0</v>
      </c>
      <c r="ER107" s="47">
        <f ca="1">IFERROR(Volume*IF(ER$5=0,0,IF(ER$5=1,0.5,1))*OFFSET(IFRS17_CF!ER107,0,-NewBusinessYear+1),0)</f>
        <v>0</v>
      </c>
      <c r="ES107" s="47">
        <f ca="1">IFERROR(Volume*IF(ES$5=0,0,IF(ES$5=1,0.5,1))*OFFSET(IFRS17_CF!ES107,0,-NewBusinessYear+1),0)</f>
        <v>0</v>
      </c>
      <c r="ET107" s="47">
        <f ca="1">IFERROR(Volume*IF(ET$5=0,0,IF(ET$5=1,0.5,1))*OFFSET(IFRS17_CF!ET107,0,-NewBusinessYear+1),0)</f>
        <v>0</v>
      </c>
      <c r="EU107" s="47">
        <f ca="1">IFERROR(Volume*IF(EU$5=0,0,IF(EU$5=1,0.5,1))*OFFSET(IFRS17_CF!EU107,0,-NewBusinessYear+1),0)</f>
        <v>0</v>
      </c>
      <c r="EV107" s="47">
        <f ca="1">IFERROR(Volume*IF(EV$5=0,0,IF(EV$5=1,0.5,1))*OFFSET(IFRS17_CF!EV107,0,-NewBusinessYear+1),0)</f>
        <v>0</v>
      </c>
      <c r="EW107" s="47">
        <f ca="1">IFERROR(Volume*IF(EW$5=0,0,IF(EW$5=1,0.5,1))*OFFSET(IFRS17_CF!EW107,0,-NewBusinessYear+1),0)</f>
        <v>0</v>
      </c>
      <c r="EX107" s="47">
        <f ca="1">IFERROR(Volume*IF(EX$5=0,0,IF(EX$5=1,0.5,1))*OFFSET(IFRS17_CF!EX107,0,-NewBusinessYear+1),0)</f>
        <v>0</v>
      </c>
      <c r="EY107" s="47">
        <f ca="1">IFERROR(Volume*IF(EY$5=0,0,IF(EY$5=1,0.5,1))*OFFSET(IFRS17_CF!EY107,0,-NewBusinessYear+1),0)</f>
        <v>0</v>
      </c>
      <c r="EZ107" s="47">
        <f ca="1">IFERROR(Volume*IF(EZ$5=0,0,IF(EZ$5=1,0.5,1))*OFFSET(IFRS17_CF!EZ107,0,-NewBusinessYear+1),0)</f>
        <v>0</v>
      </c>
      <c r="FA107" s="47">
        <f ca="1">IFERROR(Volume*IF(FA$5=0,0,IF(FA$5=1,0.5,1))*OFFSET(IFRS17_CF!FA107,0,-NewBusinessYear+1),0)</f>
        <v>0</v>
      </c>
      <c r="FB107" s="47">
        <f ca="1">IFERROR(Volume*IF(FB$5=0,0,IF(FB$5=1,0.5,1))*OFFSET(IFRS17_CF!FB107,0,-NewBusinessYear+1),0)</f>
        <v>0</v>
      </c>
      <c r="FC107" s="47">
        <f ca="1">IFERROR(Volume*IF(FC$5=0,0,IF(FC$5=1,0.5,1))*OFFSET(IFRS17_CF!FC107,0,-NewBusinessYear+1),0)</f>
        <v>0</v>
      </c>
      <c r="FD107" s="47">
        <f ca="1">IFERROR(Volume*IF(FD$5=0,0,IF(FD$5=1,0.5,1))*OFFSET(IFRS17_CF!FD107,0,-NewBusinessYear+1),0)</f>
        <v>0</v>
      </c>
      <c r="FE107" s="47">
        <f ca="1">IFERROR(Volume*IF(FE$5=0,0,IF(FE$5=1,0.5,1))*OFFSET(IFRS17_CF!FE107,0,-NewBusinessYear+1),0)</f>
        <v>0</v>
      </c>
      <c r="FF107" s="47">
        <f ca="1">IFERROR(Volume*IF(FF$5=0,0,IF(FF$5=1,0.5,1))*OFFSET(IFRS17_CF!FF107,0,-NewBusinessYear+1),0)</f>
        <v>0</v>
      </c>
      <c r="FG107" s="47">
        <f ca="1">IFERROR(Volume*IF(FG$5=0,0,IF(FG$5=1,0.5,1))*OFFSET(IFRS17_CF!FG107,0,-NewBusinessYear+1),0)</f>
        <v>0</v>
      </c>
      <c r="FH107" s="47">
        <f ca="1">IFERROR(Volume*IF(FH$5=0,0,IF(FH$5=1,0.5,1))*OFFSET(IFRS17_CF!FH107,0,-NewBusinessYear+1),0)</f>
        <v>0</v>
      </c>
      <c r="FI107" s="47">
        <f ca="1">IFERROR(Volume*IF(FI$5=0,0,IF(FI$5=1,0.5,1))*OFFSET(IFRS17_CF!FI107,0,-NewBusinessYear+1),0)</f>
        <v>0</v>
      </c>
      <c r="FJ107" s="47">
        <f ca="1">IFERROR(Volume*IF(FJ$5=0,0,IF(FJ$5=1,0.5,1))*OFFSET(IFRS17_CF!FJ107,0,-NewBusinessYear+1),0)</f>
        <v>0</v>
      </c>
      <c r="FK107" s="47">
        <f ca="1">IFERROR(Volume*IF(FK$5=0,0,IF(FK$5=1,0.5,1))*OFFSET(IFRS17_CF!FK107,0,-NewBusinessYear+1),0)</f>
        <v>0</v>
      </c>
      <c r="FL107" s="47">
        <f ca="1">IFERROR(Volume*IF(FL$5=0,0,IF(FL$5=1,0.5,1))*OFFSET(IFRS17_CF!FL107,0,-NewBusinessYear+1),0)</f>
        <v>0</v>
      </c>
      <c r="FM107" s="47">
        <f ca="1">IFERROR(Volume*IF(FM$5=0,0,IF(FM$5=1,0.5,1))*OFFSET(IFRS17_CF!FM107,0,-NewBusinessYear+1),0)</f>
        <v>0</v>
      </c>
      <c r="FN107" s="47">
        <f ca="1">IFERROR(Volume*IF(FN$5=0,0,IF(FN$5=1,0.5,1))*OFFSET(IFRS17_CF!FN107,0,-NewBusinessYear+1),0)</f>
        <v>0</v>
      </c>
      <c r="FO107" s="47">
        <f ca="1">IFERROR(Volume*IF(FO$5=0,0,IF(FO$5=1,0.5,1))*OFFSET(IFRS17_CF!FO107,0,-NewBusinessYear+1),0)</f>
        <v>0</v>
      </c>
      <c r="FP107" s="47">
        <f ca="1">IFERROR(Volume*IF(FP$5=0,0,IF(FP$5=1,0.5,1))*OFFSET(IFRS17_CF!FP107,0,-NewBusinessYear+1),0)</f>
        <v>0</v>
      </c>
      <c r="FQ107" s="47">
        <f ca="1">IFERROR(Volume*IF(FQ$5=0,0,IF(FQ$5=1,0.5,1))*OFFSET(IFRS17_CF!FQ107,0,-NewBusinessYear+1),0)</f>
        <v>0</v>
      </c>
      <c r="FR107" s="47">
        <f ca="1">IFERROR(Volume*IF(FR$5=0,0,IF(FR$5=1,0.5,1))*OFFSET(IFRS17_CF!FR107,0,-NewBusinessYear+1),0)</f>
        <v>0</v>
      </c>
      <c r="FS107" s="47">
        <f ca="1">IFERROR(Volume*IF(FS$5=0,0,IF(FS$5=1,0.5,1))*OFFSET(IFRS17_CF!FS107,0,-NewBusinessYear+1),0)</f>
        <v>0</v>
      </c>
      <c r="FT107" s="47">
        <f ca="1">IFERROR(Volume*IF(FT$5=0,0,IF(FT$5=1,0.5,1))*OFFSET(IFRS17_CF!FT107,0,-NewBusinessYear+1),0)</f>
        <v>0</v>
      </c>
      <c r="FU107" s="47">
        <f ca="1">IFERROR(Volume*IF(FU$5=0,0,IF(FU$5=1,0.5,1))*OFFSET(IFRS17_CF!FU107,0,-NewBusinessYear+1),0)</f>
        <v>0</v>
      </c>
      <c r="FV107" s="47">
        <f ca="1">IFERROR(Volume*IF(FV$5=0,0,IF(FV$5=1,0.5,1))*OFFSET(IFRS17_CF!FV107,0,-NewBusinessYear+1),0)</f>
        <v>0</v>
      </c>
      <c r="FW107" s="47">
        <f ca="1">IFERROR(Volume*IF(FW$5=0,0,IF(FW$5=1,0.5,1))*OFFSET(IFRS17_CF!FW107,0,-NewBusinessYear+1),0)</f>
        <v>0</v>
      </c>
      <c r="FX107" s="47">
        <f ca="1">IFERROR(Volume*IF(FX$5=0,0,IF(FX$5=1,0.5,1))*OFFSET(IFRS17_CF!FX107,0,-NewBusinessYear+1),0)</f>
        <v>0</v>
      </c>
      <c r="FY107" s="47">
        <f ca="1">IFERROR(Volume*IF(FY$5=0,0,IF(FY$5=1,0.5,1))*OFFSET(IFRS17_CF!FY107,0,-NewBusinessYear+1),0)</f>
        <v>0</v>
      </c>
      <c r="FZ107" s="47">
        <f ca="1">IFERROR(Volume*IF(FZ$5=0,0,IF(FZ$5=1,0.5,1))*OFFSET(IFRS17_CF!FZ107,0,-NewBusinessYear+1),0)</f>
        <v>0</v>
      </c>
      <c r="GA107" s="47">
        <f ca="1">IFERROR(Volume*IF(GA$5=0,0,IF(GA$5=1,0.5,1))*OFFSET(IFRS17_CF!GA107,0,-NewBusinessYear+1),0)</f>
        <v>0</v>
      </c>
      <c r="GB107" s="47">
        <f ca="1">IFERROR(Volume*IF(GB$5=0,0,IF(GB$5=1,0.5,1))*OFFSET(IFRS17_CF!GB107,0,-NewBusinessYear+1),0)</f>
        <v>0</v>
      </c>
      <c r="GC107" s="47">
        <f ca="1">IFERROR(Volume*IF(GC$5=0,0,IF(GC$5=1,0.5,1))*OFFSET(IFRS17_CF!GC107,0,-NewBusinessYear+1),0)</f>
        <v>0</v>
      </c>
      <c r="GD107" s="47">
        <f ca="1">IFERROR(Volume*IF(GD$5=0,0,IF(GD$5=1,0.5,1))*OFFSET(IFRS17_CF!GD107,0,-NewBusinessYear+1),0)</f>
        <v>0</v>
      </c>
      <c r="GE107" s="47">
        <f ca="1">IFERROR(Volume*IF(GE$5=0,0,IF(GE$5=1,0.5,1))*OFFSET(IFRS17_CF!GE107,0,-NewBusinessYear+1),0)</f>
        <v>0</v>
      </c>
      <c r="GF107" s="47">
        <f ca="1">IFERROR(Volume*IF(GF$5=0,0,IF(GF$5=1,0.5,1))*OFFSET(IFRS17_CF!GF107,0,-NewBusinessYear+1),0)</f>
        <v>0</v>
      </c>
      <c r="GG107" s="47">
        <f ca="1">IFERROR(Volume*IF(GG$5=0,0,IF(GG$5=1,0.5,1))*OFFSET(IFRS17_CF!GG107,0,-NewBusinessYear+1),0)</f>
        <v>0</v>
      </c>
      <c r="GH107" s="47">
        <f ca="1">IFERROR(Volume*IF(GH$5=0,0,IF(GH$5=1,0.5,1))*OFFSET(IFRS17_CF!GH107,0,-NewBusinessYear+1),0)</f>
        <v>0</v>
      </c>
      <c r="GI107" s="47">
        <f ca="1">IFERROR(Volume*IF(GI$5=0,0,IF(GI$5=1,0.5,1))*OFFSET(IFRS17_CF!GI107,0,-NewBusinessYear+1),0)</f>
        <v>0</v>
      </c>
      <c r="GJ107" s="47">
        <f ca="1">IFERROR(Volume*IF(GJ$5=0,0,IF(GJ$5=1,0.5,1))*OFFSET(IFRS17_CF!GJ107,0,-NewBusinessYear+1),0)</f>
        <v>0</v>
      </c>
    </row>
    <row r="108" spans="3:192" x14ac:dyDescent="0.3">
      <c r="C108" s="46"/>
      <c r="F108" s="37">
        <f ca="1">IFERROR(Volume*IF(F$5=0,0,IF(F$5=1,0.5,1))*OFFSET(IFRS17_CF!F108,0,-NewBusinessYear+1),0)</f>
        <v>0</v>
      </c>
      <c r="G108" s="35">
        <f ca="1">IFERROR(Volume*IF(G$5=0,0,IF(G$5=1,0.5,1))*OFFSET(IFRS17_CF!G108,0,-NewBusinessYear+1),0)</f>
        <v>0</v>
      </c>
      <c r="H108" s="35">
        <f ca="1">IFERROR(Volume*IF(H$5=0,0,IF(H$5=1,0.5,1))*OFFSET(IFRS17_CF!H108,0,-NewBusinessYear+1),0)</f>
        <v>0</v>
      </c>
      <c r="I108" s="35">
        <f ca="1">IFERROR(Volume*IF(I$5=0,0,IF(I$5=1,0.5,1))*OFFSET(IFRS17_CF!I108,0,-NewBusinessYear+1),0)</f>
        <v>0</v>
      </c>
      <c r="J108" s="35">
        <f ca="1">IFERROR(Volume*IF(J$5=0,0,IF(J$5=1,0.5,1))*OFFSET(IFRS17_CF!J108,0,-NewBusinessYear+1),0)</f>
        <v>0</v>
      </c>
      <c r="K108" s="35">
        <f ca="1">IFERROR(Volume*IF(K$5=0,0,IF(K$5=1,0.5,1))*OFFSET(IFRS17_CF!K108,0,-NewBusinessYear+1),0)</f>
        <v>0</v>
      </c>
      <c r="L108" s="35">
        <f ca="1">IFERROR(Volume*IF(L$5=0,0,IF(L$5=1,0.5,1))*OFFSET(IFRS17_CF!L108,0,-NewBusinessYear+1),0)</f>
        <v>0</v>
      </c>
      <c r="M108" s="35">
        <f ca="1">IFERROR(Volume*IF(M$5=0,0,IF(M$5=1,0.5,1))*OFFSET(IFRS17_CF!M108,0,-NewBusinessYear+1),0)</f>
        <v>0</v>
      </c>
      <c r="N108" s="35">
        <f ca="1">IFERROR(Volume*IF(N$5=0,0,IF(N$5=1,0.5,1))*OFFSET(IFRS17_CF!N108,0,-NewBusinessYear+1),0)</f>
        <v>0</v>
      </c>
      <c r="O108" s="35">
        <f ca="1">IFERROR(Volume*IF(O$5=0,0,IF(O$5=1,0.5,1))*OFFSET(IFRS17_CF!O108,0,-NewBusinessYear+1),0)</f>
        <v>0</v>
      </c>
      <c r="P108" s="35">
        <f ca="1">IFERROR(Volume*IF(P$5=0,0,IF(P$5=1,0.5,1))*OFFSET(IFRS17_CF!P108,0,-NewBusinessYear+1),0)</f>
        <v>0</v>
      </c>
      <c r="Q108" s="35">
        <f ca="1">IFERROR(Volume*IF(Q$5=0,0,IF(Q$5=1,0.5,1))*OFFSET(IFRS17_CF!Q108,0,-NewBusinessYear+1),0)</f>
        <v>0</v>
      </c>
      <c r="R108" s="35">
        <f ca="1">IFERROR(Volume*IF(R$5=0,0,IF(R$5=1,0.5,1))*OFFSET(IFRS17_CF!R108,0,-NewBusinessYear+1),0)</f>
        <v>0</v>
      </c>
      <c r="S108" s="35">
        <f ca="1">IFERROR(Volume*IF(S$5=0,0,IF(S$5=1,0.5,1))*OFFSET(IFRS17_CF!S108,0,-NewBusinessYear+1),0)</f>
        <v>0</v>
      </c>
      <c r="T108" s="35">
        <f ca="1">IFERROR(Volume*IF(T$5=0,0,IF(T$5=1,0.5,1))*OFFSET(IFRS17_CF!T108,0,-NewBusinessYear+1),0)</f>
        <v>0</v>
      </c>
      <c r="U108" s="35">
        <f ca="1">IFERROR(Volume*IF(U$5=0,0,IF(U$5=1,0.5,1))*OFFSET(IFRS17_CF!U108,0,-NewBusinessYear+1),0)</f>
        <v>0</v>
      </c>
      <c r="V108" s="35">
        <f ca="1">IFERROR(Volume*IF(V$5=0,0,IF(V$5=1,0.5,1))*OFFSET(IFRS17_CF!V108,0,-NewBusinessYear+1),0)</f>
        <v>0</v>
      </c>
      <c r="W108" s="35">
        <f ca="1">IFERROR(Volume*IF(W$5=0,0,IF(W$5=1,0.5,1))*OFFSET(IFRS17_CF!W108,0,-NewBusinessYear+1),0)</f>
        <v>0</v>
      </c>
      <c r="X108" s="35">
        <f ca="1">IFERROR(Volume*IF(X$5=0,0,IF(X$5=1,0.5,1))*OFFSET(IFRS17_CF!X108,0,-NewBusinessYear+1),0)</f>
        <v>0</v>
      </c>
      <c r="Y108" s="40">
        <f ca="1">IFERROR(Volume*IF(Y$5=0,0,IF(Y$5=1,0.5,1))*OFFSET(IFRS17_CF!Y108,0,-NewBusinessYear+1),0)</f>
        <v>0</v>
      </c>
      <c r="Z108" s="35">
        <f ca="1">IFERROR(Volume*IF(Z$5=0,0,IF(Z$5=1,0.5,1))*OFFSET(IFRS17_CF!Z108,0,-NewBusinessYear+1),0)</f>
        <v>0</v>
      </c>
      <c r="AA108" s="40">
        <f ca="1">IFERROR(Volume*IF(AA$5=0,0,IF(AA$5=1,0.5,1))*OFFSET(IFRS17_CF!AA108,0,-NewBusinessYear+1),0)</f>
        <v>0</v>
      </c>
      <c r="AB108" s="40">
        <f ca="1">IFERROR(Volume*IF(AB$5=0,0,IF(AB$5=1,0.5,1))*OFFSET(IFRS17_CF!AB108,0,-NewBusinessYear+1),0)</f>
        <v>0</v>
      </c>
      <c r="AC108" s="40">
        <f ca="1">IFERROR(Volume*IF(AC$5=0,0,IF(AC$5=1,0.5,1))*OFFSET(IFRS17_CF!AC108,0,-NewBusinessYear+1),0)</f>
        <v>0</v>
      </c>
      <c r="AD108" s="40">
        <f ca="1">IFERROR(Volume*IF(AD$5=0,0,IF(AD$5=1,0.5,1))*OFFSET(IFRS17_CF!AD108,0,-NewBusinessYear+1),0)</f>
        <v>0</v>
      </c>
      <c r="AE108" s="40">
        <f ca="1">IFERROR(Volume*IF(AE$5=0,0,IF(AE$5=1,0.5,1))*OFFSET(IFRS17_CF!AE108,0,-NewBusinessYear+1),0)</f>
        <v>0</v>
      </c>
      <c r="AF108" s="40">
        <f ca="1">IFERROR(Volume*IF(AF$5=0,0,IF(AF$5=1,0.5,1))*OFFSET(IFRS17_CF!AF108,0,-NewBusinessYear+1),0)</f>
        <v>0</v>
      </c>
      <c r="AG108" s="40">
        <f ca="1">IFERROR(Volume*IF(AG$5=0,0,IF(AG$5=1,0.5,1))*OFFSET(IFRS17_CF!AG108,0,-NewBusinessYear+1),0)</f>
        <v>0</v>
      </c>
      <c r="AH108" s="40">
        <f ca="1">IFERROR(Volume*IF(AH$5=0,0,IF(AH$5=1,0.5,1))*OFFSET(IFRS17_CF!AH108,0,-NewBusinessYear+1),0)</f>
        <v>0</v>
      </c>
      <c r="AI108" s="40">
        <f ca="1">IFERROR(Volume*IF(AI$5=0,0,IF(AI$5=1,0.5,1))*OFFSET(IFRS17_CF!AI108,0,-NewBusinessYear+1),0)</f>
        <v>0</v>
      </c>
      <c r="AJ108" s="40">
        <f ca="1">IFERROR(Volume*IF(AJ$5=0,0,IF(AJ$5=1,0.5,1))*OFFSET(IFRS17_CF!AJ108,0,-NewBusinessYear+1),0)</f>
        <v>0</v>
      </c>
      <c r="AK108" s="40">
        <f ca="1">IFERROR(Volume*IF(AK$5=0,0,IF(AK$5=1,0.5,1))*OFFSET(IFRS17_CF!AK108,0,-NewBusinessYear+1),0)</f>
        <v>0</v>
      </c>
      <c r="AL108" s="40">
        <f ca="1">IFERROR(Volume*IF(AL$5=0,0,IF(AL$5=1,0.5,1))*OFFSET(IFRS17_CF!AL108,0,-NewBusinessYear+1),0)</f>
        <v>0</v>
      </c>
      <c r="AM108" s="40">
        <f ca="1">IFERROR(Volume*IF(AM$5=0,0,IF(AM$5=1,0.5,1))*OFFSET(IFRS17_CF!AM108,0,-NewBusinessYear+1),0)</f>
        <v>0</v>
      </c>
      <c r="AN108" s="40">
        <f ca="1">IFERROR(Volume*IF(AN$5=0,0,IF(AN$5=1,0.5,1))*OFFSET(IFRS17_CF!AN108,0,-NewBusinessYear+1),0)</f>
        <v>0</v>
      </c>
      <c r="AO108" s="40">
        <f ca="1">IFERROR(Volume*IF(AO$5=0,0,IF(AO$5=1,0.5,1))*OFFSET(IFRS17_CF!AO108,0,-NewBusinessYear+1),0)</f>
        <v>0</v>
      </c>
      <c r="AP108" s="40">
        <f ca="1">IFERROR(Volume*IF(AP$5=0,0,IF(AP$5=1,0.5,1))*OFFSET(IFRS17_CF!AP108,0,-NewBusinessYear+1),0)</f>
        <v>0</v>
      </c>
      <c r="AQ108" s="40">
        <f ca="1">IFERROR(Volume*IF(AQ$5=0,0,IF(AQ$5=1,0.5,1))*OFFSET(IFRS17_CF!AQ108,0,-NewBusinessYear+1),0)</f>
        <v>0</v>
      </c>
      <c r="AR108" s="40">
        <f ca="1">IFERROR(Volume*IF(AR$5=0,0,IF(AR$5=1,0.5,1))*OFFSET(IFRS17_CF!AR108,0,-NewBusinessYear+1),0)</f>
        <v>0</v>
      </c>
      <c r="AS108" s="40">
        <f ca="1">IFERROR(Volume*IF(AS$5=0,0,IF(AS$5=1,0.5,1))*OFFSET(IFRS17_CF!AS108,0,-NewBusinessYear+1),0)</f>
        <v>0</v>
      </c>
      <c r="AT108" s="40">
        <f ca="1">IFERROR(Volume*IF(AT$5=0,0,IF(AT$5=1,0.5,1))*OFFSET(IFRS17_CF!AT108,0,-NewBusinessYear+1),0)</f>
        <v>0</v>
      </c>
      <c r="AU108" s="40">
        <f ca="1">IFERROR(Volume*IF(AU$5=0,0,IF(AU$5=1,0.5,1))*OFFSET(IFRS17_CF!AU108,0,-NewBusinessYear+1),0)</f>
        <v>0</v>
      </c>
      <c r="AV108" s="40">
        <f ca="1">IFERROR(Volume*IF(AV$5=0,0,IF(AV$5=1,0.5,1))*OFFSET(IFRS17_CF!AV108,0,-NewBusinessYear+1),0)</f>
        <v>0</v>
      </c>
      <c r="AW108" s="40">
        <f ca="1">IFERROR(Volume*IF(AW$5=0,0,IF(AW$5=1,0.5,1))*OFFSET(IFRS17_CF!AW108,0,-NewBusinessYear+1),0)</f>
        <v>0</v>
      </c>
      <c r="AX108" s="40">
        <f ca="1">IFERROR(Volume*IF(AX$5=0,0,IF(AX$5=1,0.5,1))*OFFSET(IFRS17_CF!AX108,0,-NewBusinessYear+1),0)</f>
        <v>0</v>
      </c>
      <c r="AY108" s="40">
        <f ca="1">IFERROR(Volume*IF(AY$5=0,0,IF(AY$5=1,0.5,1))*OFFSET(IFRS17_CF!AY108,0,-NewBusinessYear+1),0)</f>
        <v>0</v>
      </c>
      <c r="AZ108" s="40">
        <f ca="1">IFERROR(Volume*IF(AZ$5=0,0,IF(AZ$5=1,0.5,1))*OFFSET(IFRS17_CF!AZ108,0,-NewBusinessYear+1),0)</f>
        <v>0</v>
      </c>
      <c r="BA108" s="40">
        <f ca="1">IFERROR(Volume*IF(BA$5=0,0,IF(BA$5=1,0.5,1))*OFFSET(IFRS17_CF!BA108,0,-NewBusinessYear+1),0)</f>
        <v>0</v>
      </c>
      <c r="BB108" s="40">
        <f ca="1">IFERROR(Volume*IF(BB$5=0,0,IF(BB$5=1,0.5,1))*OFFSET(IFRS17_CF!BB108,0,-NewBusinessYear+1),0)</f>
        <v>0</v>
      </c>
      <c r="BC108" s="40">
        <f ca="1">IFERROR(Volume*IF(BC$5=0,0,IF(BC$5=1,0.5,1))*OFFSET(IFRS17_CF!BC108,0,-NewBusinessYear+1),0)</f>
        <v>0</v>
      </c>
      <c r="BD108" s="40">
        <f ca="1">IFERROR(Volume*IF(BD$5=0,0,IF(BD$5=1,0.5,1))*OFFSET(IFRS17_CF!BD108,0,-NewBusinessYear+1),0)</f>
        <v>0</v>
      </c>
      <c r="BE108" s="40">
        <f ca="1">IFERROR(Volume*IF(BE$5=0,0,IF(BE$5=1,0.5,1))*OFFSET(IFRS17_CF!BE108,0,-NewBusinessYear+1),0)</f>
        <v>0</v>
      </c>
      <c r="BF108" s="40">
        <f ca="1">IFERROR(Volume*IF(BF$5=0,0,IF(BF$5=1,0.5,1))*OFFSET(IFRS17_CF!BF108,0,-NewBusinessYear+1),0)</f>
        <v>0</v>
      </c>
      <c r="BG108" s="40">
        <f ca="1">IFERROR(Volume*IF(BG$5=0,0,IF(BG$5=1,0.5,1))*OFFSET(IFRS17_CF!BG108,0,-NewBusinessYear+1),0)</f>
        <v>0</v>
      </c>
      <c r="BH108" s="40">
        <f ca="1">IFERROR(Volume*IF(BH$5=0,0,IF(BH$5=1,0.5,1))*OFFSET(IFRS17_CF!BH108,0,-NewBusinessYear+1),0)</f>
        <v>0</v>
      </c>
      <c r="BI108" s="40">
        <f ca="1">IFERROR(Volume*IF(BI$5=0,0,IF(BI$5=1,0.5,1))*OFFSET(IFRS17_CF!BI108,0,-NewBusinessYear+1),0)</f>
        <v>0</v>
      </c>
      <c r="BJ108" s="40">
        <f ca="1">IFERROR(Volume*IF(BJ$5=0,0,IF(BJ$5=1,0.5,1))*OFFSET(IFRS17_CF!BJ108,0,-NewBusinessYear+1),0)</f>
        <v>0</v>
      </c>
      <c r="BK108" s="40">
        <f ca="1">IFERROR(Volume*IF(BK$5=0,0,IF(BK$5=1,0.5,1))*OFFSET(IFRS17_CF!BK108,0,-NewBusinessYear+1),0)</f>
        <v>0</v>
      </c>
      <c r="BL108" s="40">
        <f ca="1">IFERROR(Volume*IF(BL$5=0,0,IF(BL$5=1,0.5,1))*OFFSET(IFRS17_CF!BL108,0,-NewBusinessYear+1),0)</f>
        <v>0</v>
      </c>
      <c r="BM108" s="40">
        <f ca="1">IFERROR(Volume*IF(BM$5=0,0,IF(BM$5=1,0.5,1))*OFFSET(IFRS17_CF!BM108,0,-NewBusinessYear+1),0)</f>
        <v>0</v>
      </c>
      <c r="BN108" s="40">
        <f ca="1">IFERROR(Volume*IF(BN$5=0,0,IF(BN$5=1,0.5,1))*OFFSET(IFRS17_CF!BN108,0,-NewBusinessYear+1),0)</f>
        <v>0</v>
      </c>
      <c r="BO108" s="40">
        <f ca="1">IFERROR(Volume*IF(BO$5=0,0,IF(BO$5=1,0.5,1))*OFFSET(IFRS17_CF!BO108,0,-NewBusinessYear+1),0)</f>
        <v>0</v>
      </c>
      <c r="BP108" s="40">
        <f ca="1">IFERROR(Volume*IF(BP$5=0,0,IF(BP$5=1,0.5,1))*OFFSET(IFRS17_CF!BP108,0,-NewBusinessYear+1),0)</f>
        <v>0</v>
      </c>
      <c r="BQ108" s="40">
        <f ca="1">IFERROR(Volume*IF(BQ$5=0,0,IF(BQ$5=1,0.5,1))*OFFSET(IFRS17_CF!BQ108,0,-NewBusinessYear+1),0)</f>
        <v>0</v>
      </c>
      <c r="BR108" s="40">
        <f ca="1">IFERROR(Volume*IF(BR$5=0,0,IF(BR$5=1,0.5,1))*OFFSET(IFRS17_CF!BR108,0,-NewBusinessYear+1),0)</f>
        <v>0</v>
      </c>
      <c r="BS108" s="40">
        <f ca="1">IFERROR(Volume*IF(BS$5=0,0,IF(BS$5=1,0.5,1))*OFFSET(IFRS17_CF!BS108,0,-NewBusinessYear+1),0)</f>
        <v>0</v>
      </c>
      <c r="BT108" s="40">
        <f ca="1">IFERROR(Volume*IF(BT$5=0,0,IF(BT$5=1,0.5,1))*OFFSET(IFRS17_CF!BT108,0,-NewBusinessYear+1),0)</f>
        <v>0</v>
      </c>
      <c r="BU108" s="40">
        <f ca="1">IFERROR(Volume*IF(BU$5=0,0,IF(BU$5=1,0.5,1))*OFFSET(IFRS17_CF!BU108,0,-NewBusinessYear+1),0)</f>
        <v>0</v>
      </c>
      <c r="BV108" s="40">
        <f ca="1">IFERROR(Volume*IF(BV$5=0,0,IF(BV$5=1,0.5,1))*OFFSET(IFRS17_CF!BV108,0,-NewBusinessYear+1),0)</f>
        <v>0</v>
      </c>
      <c r="BW108" s="40">
        <f ca="1">IFERROR(Volume*IF(BW$5=0,0,IF(BW$5=1,0.5,1))*OFFSET(IFRS17_CF!BW108,0,-NewBusinessYear+1),0)</f>
        <v>0</v>
      </c>
      <c r="BX108" s="40">
        <f ca="1">IFERROR(Volume*IF(BX$5=0,0,IF(BX$5=1,0.5,1))*OFFSET(IFRS17_CF!BX108,0,-NewBusinessYear+1),0)</f>
        <v>0</v>
      </c>
      <c r="BY108" s="40">
        <f ca="1">IFERROR(Volume*IF(BY$5=0,0,IF(BY$5=1,0.5,1))*OFFSET(IFRS17_CF!BY108,0,-NewBusinessYear+1),0)</f>
        <v>0</v>
      </c>
      <c r="BZ108" s="40">
        <f ca="1">IFERROR(Volume*IF(BZ$5=0,0,IF(BZ$5=1,0.5,1))*OFFSET(IFRS17_CF!BZ108,0,-NewBusinessYear+1),0)</f>
        <v>0</v>
      </c>
      <c r="CA108" s="40">
        <f ca="1">IFERROR(Volume*IF(CA$5=0,0,IF(CA$5=1,0.5,1))*OFFSET(IFRS17_CF!CA108,0,-NewBusinessYear+1),0)</f>
        <v>0</v>
      </c>
      <c r="CB108" s="40">
        <f ca="1">IFERROR(Volume*IF(CB$5=0,0,IF(CB$5=1,0.5,1))*OFFSET(IFRS17_CF!CB108,0,-NewBusinessYear+1),0)</f>
        <v>0</v>
      </c>
      <c r="CC108" s="40">
        <f ca="1">IFERROR(Volume*IF(CC$5=0,0,IF(CC$5=1,0.5,1))*OFFSET(IFRS17_CF!CC108,0,-NewBusinessYear+1),0)</f>
        <v>0</v>
      </c>
      <c r="CD108" s="40">
        <f ca="1">IFERROR(Volume*IF(CD$5=0,0,IF(CD$5=1,0.5,1))*OFFSET(IFRS17_CF!CD108,0,-NewBusinessYear+1),0)</f>
        <v>0</v>
      </c>
      <c r="CE108" s="40">
        <f ca="1">IFERROR(Volume*IF(CE$5=0,0,IF(CE$5=1,0.5,1))*OFFSET(IFRS17_CF!CE108,0,-NewBusinessYear+1),0)</f>
        <v>0</v>
      </c>
      <c r="CF108" s="40">
        <f ca="1">IFERROR(Volume*IF(CF$5=0,0,IF(CF$5=1,0.5,1))*OFFSET(IFRS17_CF!CF108,0,-NewBusinessYear+1),0)</f>
        <v>0</v>
      </c>
      <c r="CG108" s="40">
        <f ca="1">IFERROR(Volume*IF(CG$5=0,0,IF(CG$5=1,0.5,1))*OFFSET(IFRS17_CF!CG108,0,-NewBusinessYear+1),0)</f>
        <v>0</v>
      </c>
      <c r="CH108" s="40">
        <f ca="1">IFERROR(Volume*IF(CH$5=0,0,IF(CH$5=1,0.5,1))*OFFSET(IFRS17_CF!CH108,0,-NewBusinessYear+1),0)</f>
        <v>0</v>
      </c>
      <c r="CI108" s="40">
        <f ca="1">IFERROR(Volume*IF(CI$5=0,0,IF(CI$5=1,0.5,1))*OFFSET(IFRS17_CF!CI108,0,-NewBusinessYear+1),0)</f>
        <v>0</v>
      </c>
      <c r="CJ108" s="40">
        <f ca="1">IFERROR(Volume*IF(CJ$5=0,0,IF(CJ$5=1,0.5,1))*OFFSET(IFRS17_CF!CJ108,0,-NewBusinessYear+1),0)</f>
        <v>0</v>
      </c>
      <c r="CK108" s="40">
        <f ca="1">IFERROR(Volume*IF(CK$5=0,0,IF(CK$5=1,0.5,1))*OFFSET(IFRS17_CF!CK108,0,-NewBusinessYear+1),0)</f>
        <v>0</v>
      </c>
      <c r="CL108" s="40">
        <f ca="1">IFERROR(Volume*IF(CL$5=0,0,IF(CL$5=1,0.5,1))*OFFSET(IFRS17_CF!CL108,0,-NewBusinessYear+1),0)</f>
        <v>0</v>
      </c>
      <c r="CM108" s="40">
        <f ca="1">IFERROR(Volume*IF(CM$5=0,0,IF(CM$5=1,0.5,1))*OFFSET(IFRS17_CF!CM108,0,-NewBusinessYear+1),0)</f>
        <v>0</v>
      </c>
      <c r="CN108" s="40">
        <f ca="1">IFERROR(Volume*IF(CN$5=0,0,IF(CN$5=1,0.5,1))*OFFSET(IFRS17_CF!CN108,0,-NewBusinessYear+1),0)</f>
        <v>0</v>
      </c>
      <c r="CO108" s="40">
        <f ca="1">IFERROR(Volume*IF(CO$5=0,0,IF(CO$5=1,0.5,1))*OFFSET(IFRS17_CF!CO108,0,-NewBusinessYear+1),0)</f>
        <v>0</v>
      </c>
      <c r="CP108" s="40">
        <f ca="1">IFERROR(Volume*IF(CP$5=0,0,IF(CP$5=1,0.5,1))*OFFSET(IFRS17_CF!CP108,0,-NewBusinessYear+1),0)</f>
        <v>0</v>
      </c>
      <c r="CQ108" s="40">
        <f ca="1">IFERROR(Volume*IF(CQ$5=0,0,IF(CQ$5=1,0.5,1))*OFFSET(IFRS17_CF!CQ108,0,-NewBusinessYear+1),0)</f>
        <v>0</v>
      </c>
      <c r="CR108" s="40">
        <f ca="1">IFERROR(Volume*IF(CR$5=0,0,IF(CR$5=1,0.5,1))*OFFSET(IFRS17_CF!CR108,0,-NewBusinessYear+1),0)</f>
        <v>0</v>
      </c>
      <c r="CS108" s="40">
        <f ca="1">IFERROR(Volume*IF(CS$5=0,0,IF(CS$5=1,0.5,1))*OFFSET(IFRS17_CF!CS108,0,-NewBusinessYear+1),0)</f>
        <v>0</v>
      </c>
      <c r="CT108" s="40">
        <f ca="1">IFERROR(Volume*IF(CT$5=0,0,IF(CT$5=1,0.5,1))*OFFSET(IFRS17_CF!CT108,0,-NewBusinessYear+1),0)</f>
        <v>0</v>
      </c>
      <c r="CU108" s="40">
        <f ca="1">IFERROR(Volume*IF(CU$5=0,0,IF(CU$5=1,0.5,1))*OFFSET(IFRS17_CF!CU108,0,-NewBusinessYear+1),0)</f>
        <v>0</v>
      </c>
      <c r="CV108" s="40">
        <f ca="1">IFERROR(Volume*IF(CV$5=0,0,IF(CV$5=1,0.5,1))*OFFSET(IFRS17_CF!CV108,0,-NewBusinessYear+1),0)</f>
        <v>0</v>
      </c>
      <c r="CW108" s="40">
        <f ca="1">IFERROR(Volume*IF(CW$5=0,0,IF(CW$5=1,0.5,1))*OFFSET(IFRS17_CF!CW108,0,-NewBusinessYear+1),0)</f>
        <v>0</v>
      </c>
      <c r="CX108" s="40">
        <f ca="1">IFERROR(Volume*IF(CX$5=0,0,IF(CX$5=1,0.5,1))*OFFSET(IFRS17_CF!CX108,0,-NewBusinessYear+1),0)</f>
        <v>0</v>
      </c>
      <c r="CY108" s="40">
        <f ca="1">IFERROR(Volume*IF(CY$5=0,0,IF(CY$5=1,0.5,1))*OFFSET(IFRS17_CF!CY108,0,-NewBusinessYear+1),0)</f>
        <v>0</v>
      </c>
      <c r="CZ108" s="40">
        <f ca="1">IFERROR(Volume*IF(CZ$5=0,0,IF(CZ$5=1,0.5,1))*OFFSET(IFRS17_CF!CZ108,0,-NewBusinessYear+1),0)</f>
        <v>0</v>
      </c>
      <c r="DA108" s="40">
        <f ca="1">IFERROR(Volume*IF(DA$5=0,0,IF(DA$5=1,0.5,1))*OFFSET(IFRS17_CF!DA108,0,-NewBusinessYear+1),0)</f>
        <v>0</v>
      </c>
      <c r="DB108" s="40">
        <f ca="1">IFERROR(Volume*IF(DB$5=0,0,IF(DB$5=1,0.5,1))*OFFSET(IFRS17_CF!DB108,0,-NewBusinessYear+1),0)</f>
        <v>0</v>
      </c>
      <c r="DC108" s="40">
        <f ca="1">IFERROR(Volume*IF(DC$5=0,0,IF(DC$5=1,0.5,1))*OFFSET(IFRS17_CF!DC108,0,-NewBusinessYear+1),0)</f>
        <v>0</v>
      </c>
      <c r="DD108" s="40">
        <f ca="1">IFERROR(Volume*IF(DD$5=0,0,IF(DD$5=1,0.5,1))*OFFSET(IFRS17_CF!DD108,0,-NewBusinessYear+1),0)</f>
        <v>0</v>
      </c>
      <c r="DE108" s="40">
        <f ca="1">IFERROR(Volume*IF(DE$5=0,0,IF(DE$5=1,0.5,1))*OFFSET(IFRS17_CF!DE108,0,-NewBusinessYear+1),0)</f>
        <v>0</v>
      </c>
      <c r="DF108" s="40">
        <f ca="1">IFERROR(Volume*IF(DF$5=0,0,IF(DF$5=1,0.5,1))*OFFSET(IFRS17_CF!DF108,0,-NewBusinessYear+1),0)</f>
        <v>0</v>
      </c>
      <c r="DG108" s="40">
        <f ca="1">IFERROR(Volume*IF(DG$5=0,0,IF(DG$5=1,0.5,1))*OFFSET(IFRS17_CF!DG108,0,-NewBusinessYear+1),0)</f>
        <v>0</v>
      </c>
      <c r="DH108" s="40">
        <f ca="1">IFERROR(Volume*IF(DH$5=0,0,IF(DH$5=1,0.5,1))*OFFSET(IFRS17_CF!DH108,0,-NewBusinessYear+1),0)</f>
        <v>0</v>
      </c>
      <c r="DI108" s="40">
        <f ca="1">IFERROR(Volume*IF(DI$5=0,0,IF(DI$5=1,0.5,1))*OFFSET(IFRS17_CF!DI108,0,-NewBusinessYear+1),0)</f>
        <v>0</v>
      </c>
      <c r="DJ108" s="40">
        <f ca="1">IFERROR(Volume*IF(DJ$5=0,0,IF(DJ$5=1,0.5,1))*OFFSET(IFRS17_CF!DJ108,0,-NewBusinessYear+1),0)</f>
        <v>0</v>
      </c>
      <c r="DK108" s="40">
        <f ca="1">IFERROR(Volume*IF(DK$5=0,0,IF(DK$5=1,0.5,1))*OFFSET(IFRS17_CF!DK108,0,-NewBusinessYear+1),0)</f>
        <v>0</v>
      </c>
      <c r="DL108" s="40">
        <f ca="1">IFERROR(Volume*IF(DL$5=0,0,IF(DL$5=1,0.5,1))*OFFSET(IFRS17_CF!DL108,0,-NewBusinessYear+1),0)</f>
        <v>0</v>
      </c>
      <c r="DM108" s="40">
        <f ca="1">IFERROR(Volume*IF(DM$5=0,0,IF(DM$5=1,0.5,1))*OFFSET(IFRS17_CF!DM108,0,-NewBusinessYear+1),0)</f>
        <v>0</v>
      </c>
      <c r="DN108" s="40">
        <f ca="1">IFERROR(Volume*IF(DN$5=0,0,IF(DN$5=1,0.5,1))*OFFSET(IFRS17_CF!DN108,0,-NewBusinessYear+1),0)</f>
        <v>0</v>
      </c>
      <c r="DO108" s="40">
        <f ca="1">IFERROR(Volume*IF(DO$5=0,0,IF(DO$5=1,0.5,1))*OFFSET(IFRS17_CF!DO108,0,-NewBusinessYear+1),0)</f>
        <v>0</v>
      </c>
      <c r="DP108" s="40">
        <f ca="1">IFERROR(Volume*IF(DP$5=0,0,IF(DP$5=1,0.5,1))*OFFSET(IFRS17_CF!DP108,0,-NewBusinessYear+1),0)</f>
        <v>0</v>
      </c>
      <c r="DQ108" s="40">
        <f ca="1">IFERROR(Volume*IF(DQ$5=0,0,IF(DQ$5=1,0.5,1))*OFFSET(IFRS17_CF!DQ108,0,-NewBusinessYear+1),0)</f>
        <v>0</v>
      </c>
      <c r="DR108" s="40">
        <f ca="1">IFERROR(Volume*IF(DR$5=0,0,IF(DR$5=1,0.5,1))*OFFSET(IFRS17_CF!DR108,0,-NewBusinessYear+1),0)</f>
        <v>0</v>
      </c>
      <c r="DS108" s="40">
        <f ca="1">IFERROR(Volume*IF(DS$5=0,0,IF(DS$5=1,0.5,1))*OFFSET(IFRS17_CF!DS108,0,-NewBusinessYear+1),0)</f>
        <v>0</v>
      </c>
      <c r="DT108" s="40">
        <f ca="1">IFERROR(Volume*IF(DT$5=0,0,IF(DT$5=1,0.5,1))*OFFSET(IFRS17_CF!DT108,0,-NewBusinessYear+1),0)</f>
        <v>0</v>
      </c>
      <c r="DU108" s="40">
        <f ca="1">IFERROR(Volume*IF(DU$5=0,0,IF(DU$5=1,0.5,1))*OFFSET(IFRS17_CF!DU108,0,-NewBusinessYear+1),0)</f>
        <v>0</v>
      </c>
      <c r="DV108" s="40">
        <f ca="1">IFERROR(Volume*IF(DV$5=0,0,IF(DV$5=1,0.5,1))*OFFSET(IFRS17_CF!DV108,0,-NewBusinessYear+1),0)</f>
        <v>0</v>
      </c>
      <c r="DW108" s="40">
        <f ca="1">IFERROR(Volume*IF(DW$5=0,0,IF(DW$5=1,0.5,1))*OFFSET(IFRS17_CF!DW108,0,-NewBusinessYear+1),0)</f>
        <v>0</v>
      </c>
      <c r="DX108" s="40">
        <f ca="1">IFERROR(Volume*IF(DX$5=0,0,IF(DX$5=1,0.5,1))*OFFSET(IFRS17_CF!DX108,0,-NewBusinessYear+1),0)</f>
        <v>0</v>
      </c>
      <c r="DY108" s="40">
        <f ca="1">IFERROR(Volume*IF(DY$5=0,0,IF(DY$5=1,0.5,1))*OFFSET(IFRS17_CF!DY108,0,-NewBusinessYear+1),0)</f>
        <v>0</v>
      </c>
      <c r="DZ108" s="40">
        <f ca="1">IFERROR(Volume*IF(DZ$5=0,0,IF(DZ$5=1,0.5,1))*OFFSET(IFRS17_CF!DZ108,0,-NewBusinessYear+1),0)</f>
        <v>0</v>
      </c>
      <c r="EA108" s="40">
        <f ca="1">IFERROR(Volume*IF(EA$5=0,0,IF(EA$5=1,0.5,1))*OFFSET(IFRS17_CF!EA108,0,-NewBusinessYear+1),0)</f>
        <v>0</v>
      </c>
      <c r="EB108" s="40">
        <f ca="1">IFERROR(Volume*IF(EB$5=0,0,IF(EB$5=1,0.5,1))*OFFSET(IFRS17_CF!EB108,0,-NewBusinessYear+1),0)</f>
        <v>0</v>
      </c>
      <c r="EC108" s="40">
        <f ca="1">IFERROR(Volume*IF(EC$5=0,0,IF(EC$5=1,0.5,1))*OFFSET(IFRS17_CF!EC108,0,-NewBusinessYear+1),0)</f>
        <v>0</v>
      </c>
      <c r="ED108" s="40">
        <f ca="1">IFERROR(Volume*IF(ED$5=0,0,IF(ED$5=1,0.5,1))*OFFSET(IFRS17_CF!ED108,0,-NewBusinessYear+1),0)</f>
        <v>0</v>
      </c>
      <c r="EE108" s="40">
        <f ca="1">IFERROR(Volume*IF(EE$5=0,0,IF(EE$5=1,0.5,1))*OFFSET(IFRS17_CF!EE108,0,-NewBusinessYear+1),0)</f>
        <v>0</v>
      </c>
      <c r="EF108" s="40">
        <f ca="1">IFERROR(Volume*IF(EF$5=0,0,IF(EF$5=1,0.5,1))*OFFSET(IFRS17_CF!EF108,0,-NewBusinessYear+1),0)</f>
        <v>0</v>
      </c>
      <c r="EG108" s="40">
        <f ca="1">IFERROR(Volume*IF(EG$5=0,0,IF(EG$5=1,0.5,1))*OFFSET(IFRS17_CF!EG108,0,-NewBusinessYear+1),0)</f>
        <v>0</v>
      </c>
      <c r="EH108" s="40">
        <f ca="1">IFERROR(Volume*IF(EH$5=0,0,IF(EH$5=1,0.5,1))*OFFSET(IFRS17_CF!EH108,0,-NewBusinessYear+1),0)</f>
        <v>0</v>
      </c>
      <c r="EI108" s="40">
        <f ca="1">IFERROR(Volume*IF(EI$5=0,0,IF(EI$5=1,0.5,1))*OFFSET(IFRS17_CF!EI108,0,-NewBusinessYear+1),0)</f>
        <v>0</v>
      </c>
      <c r="EJ108" s="40">
        <f ca="1">IFERROR(Volume*IF(EJ$5=0,0,IF(EJ$5=1,0.5,1))*OFFSET(IFRS17_CF!EJ108,0,-NewBusinessYear+1),0)</f>
        <v>0</v>
      </c>
      <c r="EK108" s="40">
        <f ca="1">IFERROR(Volume*IF(EK$5=0,0,IF(EK$5=1,0.5,1))*OFFSET(IFRS17_CF!EK108,0,-NewBusinessYear+1),0)</f>
        <v>0</v>
      </c>
      <c r="EL108" s="40">
        <f ca="1">IFERROR(Volume*IF(EL$5=0,0,IF(EL$5=1,0.5,1))*OFFSET(IFRS17_CF!EL108,0,-NewBusinessYear+1),0)</f>
        <v>0</v>
      </c>
      <c r="EM108" s="40">
        <f ca="1">IFERROR(Volume*IF(EM$5=0,0,IF(EM$5=1,0.5,1))*OFFSET(IFRS17_CF!EM108,0,-NewBusinessYear+1),0)</f>
        <v>0</v>
      </c>
      <c r="EN108" s="40">
        <f ca="1">IFERROR(Volume*IF(EN$5=0,0,IF(EN$5=1,0.5,1))*OFFSET(IFRS17_CF!EN108,0,-NewBusinessYear+1),0)</f>
        <v>0</v>
      </c>
      <c r="EO108" s="40">
        <f ca="1">IFERROR(Volume*IF(EO$5=0,0,IF(EO$5=1,0.5,1))*OFFSET(IFRS17_CF!EO108,0,-NewBusinessYear+1),0)</f>
        <v>0</v>
      </c>
      <c r="EP108" s="40">
        <f ca="1">IFERROR(Volume*IF(EP$5=0,0,IF(EP$5=1,0.5,1))*OFFSET(IFRS17_CF!EP108,0,-NewBusinessYear+1),0)</f>
        <v>0</v>
      </c>
      <c r="EQ108" s="40">
        <f ca="1">IFERROR(Volume*IF(EQ$5=0,0,IF(EQ$5=1,0.5,1))*OFFSET(IFRS17_CF!EQ108,0,-NewBusinessYear+1),0)</f>
        <v>0</v>
      </c>
      <c r="ER108" s="40">
        <f ca="1">IFERROR(Volume*IF(ER$5=0,0,IF(ER$5=1,0.5,1))*OFFSET(IFRS17_CF!ER108,0,-NewBusinessYear+1),0)</f>
        <v>0</v>
      </c>
      <c r="ES108" s="40">
        <f ca="1">IFERROR(Volume*IF(ES$5=0,0,IF(ES$5=1,0.5,1))*OFFSET(IFRS17_CF!ES108,0,-NewBusinessYear+1),0)</f>
        <v>0</v>
      </c>
      <c r="ET108" s="40">
        <f ca="1">IFERROR(Volume*IF(ET$5=0,0,IF(ET$5=1,0.5,1))*OFFSET(IFRS17_CF!ET108,0,-NewBusinessYear+1),0)</f>
        <v>0</v>
      </c>
      <c r="EU108" s="40">
        <f ca="1">IFERROR(Volume*IF(EU$5=0,0,IF(EU$5=1,0.5,1))*OFFSET(IFRS17_CF!EU108,0,-NewBusinessYear+1),0)</f>
        <v>0</v>
      </c>
      <c r="EV108" s="40">
        <f ca="1">IFERROR(Volume*IF(EV$5=0,0,IF(EV$5=1,0.5,1))*OFFSET(IFRS17_CF!EV108,0,-NewBusinessYear+1),0)</f>
        <v>0</v>
      </c>
      <c r="EW108" s="40">
        <f ca="1">IFERROR(Volume*IF(EW$5=0,0,IF(EW$5=1,0.5,1))*OFFSET(IFRS17_CF!EW108,0,-NewBusinessYear+1),0)</f>
        <v>0</v>
      </c>
      <c r="EX108" s="40">
        <f ca="1">IFERROR(Volume*IF(EX$5=0,0,IF(EX$5=1,0.5,1))*OFFSET(IFRS17_CF!EX108,0,-NewBusinessYear+1),0)</f>
        <v>0</v>
      </c>
      <c r="EY108" s="40">
        <f ca="1">IFERROR(Volume*IF(EY$5=0,0,IF(EY$5=1,0.5,1))*OFFSET(IFRS17_CF!EY108,0,-NewBusinessYear+1),0)</f>
        <v>0</v>
      </c>
      <c r="EZ108" s="40">
        <f ca="1">IFERROR(Volume*IF(EZ$5=0,0,IF(EZ$5=1,0.5,1))*OFFSET(IFRS17_CF!EZ108,0,-NewBusinessYear+1),0)</f>
        <v>0</v>
      </c>
      <c r="FA108" s="40">
        <f ca="1">IFERROR(Volume*IF(FA$5=0,0,IF(FA$5=1,0.5,1))*OFFSET(IFRS17_CF!FA108,0,-NewBusinessYear+1),0)</f>
        <v>0</v>
      </c>
      <c r="FB108" s="40">
        <f ca="1">IFERROR(Volume*IF(FB$5=0,0,IF(FB$5=1,0.5,1))*OFFSET(IFRS17_CF!FB108,0,-NewBusinessYear+1),0)</f>
        <v>0</v>
      </c>
      <c r="FC108" s="40">
        <f ca="1">IFERROR(Volume*IF(FC$5=0,0,IF(FC$5=1,0.5,1))*OFFSET(IFRS17_CF!FC108,0,-NewBusinessYear+1),0)</f>
        <v>0</v>
      </c>
      <c r="FD108" s="40">
        <f ca="1">IFERROR(Volume*IF(FD$5=0,0,IF(FD$5=1,0.5,1))*OFFSET(IFRS17_CF!FD108,0,-NewBusinessYear+1),0)</f>
        <v>0</v>
      </c>
      <c r="FE108" s="40">
        <f ca="1">IFERROR(Volume*IF(FE$5=0,0,IF(FE$5=1,0.5,1))*OFFSET(IFRS17_CF!FE108,0,-NewBusinessYear+1),0)</f>
        <v>0</v>
      </c>
      <c r="FF108" s="40">
        <f ca="1">IFERROR(Volume*IF(FF$5=0,0,IF(FF$5=1,0.5,1))*OFFSET(IFRS17_CF!FF108,0,-NewBusinessYear+1),0)</f>
        <v>0</v>
      </c>
      <c r="FG108" s="40">
        <f ca="1">IFERROR(Volume*IF(FG$5=0,0,IF(FG$5=1,0.5,1))*OFFSET(IFRS17_CF!FG108,0,-NewBusinessYear+1),0)</f>
        <v>0</v>
      </c>
      <c r="FH108" s="40">
        <f ca="1">IFERROR(Volume*IF(FH$5=0,0,IF(FH$5=1,0.5,1))*OFFSET(IFRS17_CF!FH108,0,-NewBusinessYear+1),0)</f>
        <v>0</v>
      </c>
      <c r="FI108" s="40">
        <f ca="1">IFERROR(Volume*IF(FI$5=0,0,IF(FI$5=1,0.5,1))*OFFSET(IFRS17_CF!FI108,0,-NewBusinessYear+1),0)</f>
        <v>0</v>
      </c>
      <c r="FJ108" s="40">
        <f ca="1">IFERROR(Volume*IF(FJ$5=0,0,IF(FJ$5=1,0.5,1))*OFFSET(IFRS17_CF!FJ108,0,-NewBusinessYear+1),0)</f>
        <v>0</v>
      </c>
      <c r="FK108" s="40">
        <f ca="1">IFERROR(Volume*IF(FK$5=0,0,IF(FK$5=1,0.5,1))*OFFSET(IFRS17_CF!FK108,0,-NewBusinessYear+1),0)</f>
        <v>0</v>
      </c>
      <c r="FL108" s="40">
        <f ca="1">IFERROR(Volume*IF(FL$5=0,0,IF(FL$5=1,0.5,1))*OFFSET(IFRS17_CF!FL108,0,-NewBusinessYear+1),0)</f>
        <v>0</v>
      </c>
      <c r="FM108" s="40">
        <f ca="1">IFERROR(Volume*IF(FM$5=0,0,IF(FM$5=1,0.5,1))*OFFSET(IFRS17_CF!FM108,0,-NewBusinessYear+1),0)</f>
        <v>0</v>
      </c>
      <c r="FN108" s="40">
        <f ca="1">IFERROR(Volume*IF(FN$5=0,0,IF(FN$5=1,0.5,1))*OFFSET(IFRS17_CF!FN108,0,-NewBusinessYear+1),0)</f>
        <v>0</v>
      </c>
      <c r="FO108" s="40">
        <f ca="1">IFERROR(Volume*IF(FO$5=0,0,IF(FO$5=1,0.5,1))*OFFSET(IFRS17_CF!FO108,0,-NewBusinessYear+1),0)</f>
        <v>0</v>
      </c>
      <c r="FP108" s="40">
        <f ca="1">IFERROR(Volume*IF(FP$5=0,0,IF(FP$5=1,0.5,1))*OFFSET(IFRS17_CF!FP108,0,-NewBusinessYear+1),0)</f>
        <v>0</v>
      </c>
      <c r="FQ108" s="40">
        <f ca="1">IFERROR(Volume*IF(FQ$5=0,0,IF(FQ$5=1,0.5,1))*OFFSET(IFRS17_CF!FQ108,0,-NewBusinessYear+1),0)</f>
        <v>0</v>
      </c>
      <c r="FR108" s="40">
        <f ca="1">IFERROR(Volume*IF(FR$5=0,0,IF(FR$5=1,0.5,1))*OFFSET(IFRS17_CF!FR108,0,-NewBusinessYear+1),0)</f>
        <v>0</v>
      </c>
      <c r="FS108" s="40">
        <f ca="1">IFERROR(Volume*IF(FS$5=0,0,IF(FS$5=1,0.5,1))*OFFSET(IFRS17_CF!FS108,0,-NewBusinessYear+1),0)</f>
        <v>0</v>
      </c>
      <c r="FT108" s="40">
        <f ca="1">IFERROR(Volume*IF(FT$5=0,0,IF(FT$5=1,0.5,1))*OFFSET(IFRS17_CF!FT108,0,-NewBusinessYear+1),0)</f>
        <v>0</v>
      </c>
      <c r="FU108" s="40">
        <f ca="1">IFERROR(Volume*IF(FU$5=0,0,IF(FU$5=1,0.5,1))*OFFSET(IFRS17_CF!FU108,0,-NewBusinessYear+1),0)</f>
        <v>0</v>
      </c>
      <c r="FV108" s="40">
        <f ca="1">IFERROR(Volume*IF(FV$5=0,0,IF(FV$5=1,0.5,1))*OFFSET(IFRS17_CF!FV108,0,-NewBusinessYear+1),0)</f>
        <v>0</v>
      </c>
      <c r="FW108" s="40">
        <f ca="1">IFERROR(Volume*IF(FW$5=0,0,IF(FW$5=1,0.5,1))*OFFSET(IFRS17_CF!FW108,0,-NewBusinessYear+1),0)</f>
        <v>0</v>
      </c>
      <c r="FX108" s="40">
        <f ca="1">IFERROR(Volume*IF(FX$5=0,0,IF(FX$5=1,0.5,1))*OFFSET(IFRS17_CF!FX108,0,-NewBusinessYear+1),0)</f>
        <v>0</v>
      </c>
      <c r="FY108" s="40">
        <f ca="1">IFERROR(Volume*IF(FY$5=0,0,IF(FY$5=1,0.5,1))*OFFSET(IFRS17_CF!FY108,0,-NewBusinessYear+1),0)</f>
        <v>0</v>
      </c>
      <c r="FZ108" s="40">
        <f ca="1">IFERROR(Volume*IF(FZ$5=0,0,IF(FZ$5=1,0.5,1))*OFFSET(IFRS17_CF!FZ108,0,-NewBusinessYear+1),0)</f>
        <v>0</v>
      </c>
      <c r="GA108" s="40">
        <f ca="1">IFERROR(Volume*IF(GA$5=0,0,IF(GA$5=1,0.5,1))*OFFSET(IFRS17_CF!GA108,0,-NewBusinessYear+1),0)</f>
        <v>0</v>
      </c>
      <c r="GB108" s="40">
        <f ca="1">IFERROR(Volume*IF(GB$5=0,0,IF(GB$5=1,0.5,1))*OFFSET(IFRS17_CF!GB108,0,-NewBusinessYear+1),0)</f>
        <v>0</v>
      </c>
      <c r="GC108" s="40">
        <f ca="1">IFERROR(Volume*IF(GC$5=0,0,IF(GC$5=1,0.5,1))*OFFSET(IFRS17_CF!GC108,0,-NewBusinessYear+1),0)</f>
        <v>0</v>
      </c>
      <c r="GD108" s="40">
        <f ca="1">IFERROR(Volume*IF(GD$5=0,0,IF(GD$5=1,0.5,1))*OFFSET(IFRS17_CF!GD108,0,-NewBusinessYear+1),0)</f>
        <v>0</v>
      </c>
      <c r="GE108" s="40">
        <f ca="1">IFERROR(Volume*IF(GE$5=0,0,IF(GE$5=1,0.5,1))*OFFSET(IFRS17_CF!GE108,0,-NewBusinessYear+1),0)</f>
        <v>0</v>
      </c>
      <c r="GF108" s="40">
        <f ca="1">IFERROR(Volume*IF(GF$5=0,0,IF(GF$5=1,0.5,1))*OFFSET(IFRS17_CF!GF108,0,-NewBusinessYear+1),0)</f>
        <v>0</v>
      </c>
      <c r="GG108" s="40">
        <f ca="1">IFERROR(Volume*IF(GG$5=0,0,IF(GG$5=1,0.5,1))*OFFSET(IFRS17_CF!GG108,0,-NewBusinessYear+1),0)</f>
        <v>0</v>
      </c>
      <c r="GH108" s="40">
        <f ca="1">IFERROR(Volume*IF(GH$5=0,0,IF(GH$5=1,0.5,1))*OFFSET(IFRS17_CF!GH108,0,-NewBusinessYear+1),0)</f>
        <v>0</v>
      </c>
      <c r="GI108" s="40">
        <f ca="1">IFERROR(Volume*IF(GI$5=0,0,IF(GI$5=1,0.5,1))*OFFSET(IFRS17_CF!GI108,0,-NewBusinessYear+1),0)</f>
        <v>0</v>
      </c>
      <c r="GJ108" s="40">
        <f ca="1">IFERROR(Volume*IF(GJ$5=0,0,IF(GJ$5=1,0.5,1))*OFFSET(IFRS17_CF!GJ108,0,-NewBusinessYear+1),0)</f>
        <v>0</v>
      </c>
    </row>
    <row r="109" spans="3:192" x14ac:dyDescent="0.3">
      <c r="C109" s="31" t="s">
        <v>498</v>
      </c>
      <c r="F109" s="35">
        <f ca="1">IFERROR(Volume*IF(F$5=0,0,IF(F$5=1,0.5,1))*OFFSET(IFRS17_CF!F109,0,-NewBusinessYear+1),0)</f>
        <v>0</v>
      </c>
      <c r="G109" s="35">
        <f ca="1">IFERROR(Volume*IF(G$5=0,0,IF(G$5=1,0.5,1))*OFFSET(IFRS17_CF!G109,0,-NewBusinessYear+1),0)</f>
        <v>0</v>
      </c>
      <c r="H109" s="35">
        <f ca="1">IFERROR(Volume*IF(H$5=0,0,IF(H$5=1,0.5,1))*OFFSET(IFRS17_CF!H109,0,-NewBusinessYear+1),0)</f>
        <v>0</v>
      </c>
      <c r="I109" s="35">
        <f ca="1">IFERROR(Volume*IF(I$5=0,0,IF(I$5=1,0.5,1))*OFFSET(IFRS17_CF!I109,0,-NewBusinessYear+1),0)</f>
        <v>0</v>
      </c>
      <c r="J109" s="35">
        <f ca="1">IFERROR(Volume*IF(J$5=0,0,IF(J$5=1,0.5,1))*OFFSET(IFRS17_CF!J109,0,-NewBusinessYear+1),0)</f>
        <v>0</v>
      </c>
      <c r="K109" s="35">
        <f ca="1">IFERROR(Volume*IF(K$5=0,0,IF(K$5=1,0.5,1))*OFFSET(IFRS17_CF!K109,0,-NewBusinessYear+1),0)</f>
        <v>0</v>
      </c>
      <c r="L109" s="35">
        <f ca="1">IFERROR(Volume*IF(L$5=0,0,IF(L$5=1,0.5,1))*OFFSET(IFRS17_CF!L109,0,-NewBusinessYear+1),0)</f>
        <v>0</v>
      </c>
      <c r="M109" s="35">
        <f ca="1">IFERROR(Volume*IF(M$5=0,0,IF(M$5=1,0.5,1))*OFFSET(IFRS17_CF!M109,0,-NewBusinessYear+1),0)</f>
        <v>0</v>
      </c>
      <c r="N109" s="35">
        <f ca="1">IFERROR(Volume*IF(N$5=0,0,IF(N$5=1,0.5,1))*OFFSET(IFRS17_CF!N109,0,-NewBusinessYear+1),0)</f>
        <v>0</v>
      </c>
      <c r="O109" s="35">
        <f ca="1">IFERROR(Volume*IF(O$5=0,0,IF(O$5=1,0.5,1))*OFFSET(IFRS17_CF!O109,0,-NewBusinessYear+1),0)</f>
        <v>-401408.83097818063</v>
      </c>
      <c r="P109" s="35">
        <f ca="1">IFERROR(Volume*IF(P$5=0,0,IF(P$5=1,0.5,1))*OFFSET(IFRS17_CF!P109,0,-NewBusinessYear+1),0)</f>
        <v>-481791.43246367626</v>
      </c>
      <c r="Q109" s="35">
        <f ca="1">IFERROR(Volume*IF(Q$5=0,0,IF(Q$5=1,0.5,1))*OFFSET(IFRS17_CF!Q109,0,-NewBusinessYear+1),0)</f>
        <v>-338476.11303047591</v>
      </c>
      <c r="R109" s="35">
        <f ca="1">IFERROR(Volume*IF(R$5=0,0,IF(R$5=1,0.5,1))*OFFSET(IFRS17_CF!R109,0,-NewBusinessYear+1),0)</f>
        <v>-307817.97161628737</v>
      </c>
      <c r="S109" s="35">
        <f ca="1">IFERROR(Volume*IF(S$5=0,0,IF(S$5=1,0.5,1))*OFFSET(IFRS17_CF!S109,0,-NewBusinessYear+1),0)</f>
        <v>-570240.68801182252</v>
      </c>
      <c r="T109" s="35">
        <f ca="1">IFERROR(Volume*IF(T$5=0,0,IF(T$5=1,0.5,1))*OFFSET(IFRS17_CF!T109,0,-NewBusinessYear+1),0)</f>
        <v>-240965.56372150831</v>
      </c>
      <c r="U109" s="35">
        <f ca="1">IFERROR(Volume*IF(U$5=0,0,IF(U$5=1,0.5,1))*OFFSET(IFRS17_CF!U109,0,-NewBusinessYear+1),0)</f>
        <v>-226522.1917066563</v>
      </c>
      <c r="V109" s="35">
        <f ca="1">IFERROR(Volume*IF(V$5=0,0,IF(V$5=1,0.5,1))*OFFSET(IFRS17_CF!V109,0,-NewBusinessYear+1),0)</f>
        <v>-212024.96793058986</v>
      </c>
      <c r="W109" s="35">
        <f ca="1">IFERROR(Volume*IF(W$5=0,0,IF(W$5=1,0.5,1))*OFFSET(IFRS17_CF!W109,0,-NewBusinessYear+1),0)</f>
        <v>-197604.55551080272</v>
      </c>
      <c r="X109" s="35">
        <f ca="1">IFERROR(Volume*IF(X$5=0,0,IF(X$5=1,0.5,1))*OFFSET(IFRS17_CF!X109,0,-NewBusinessYear+1),0)</f>
        <v>-337947.08549028431</v>
      </c>
      <c r="Y109" s="40">
        <f ca="1">IFERROR(Volume*IF(Y$5=0,0,IF(Y$5=1,0.5,1))*OFFSET(IFRS17_CF!Y109,0,-NewBusinessYear+1),0)</f>
        <v>-169818.91741952661</v>
      </c>
      <c r="Z109" s="35">
        <f ca="1">IFERROR(Volume*IF(Z$5=0,0,IF(Z$5=1,0.5,1))*OFFSET(IFRS17_CF!Z109,0,-NewBusinessYear+1),0)</f>
        <v>-165806.49465692579</v>
      </c>
      <c r="AA109" s="40">
        <f ca="1">IFERROR(Volume*IF(AA$5=0,0,IF(AA$5=1,0.5,1))*OFFSET(IFRS17_CF!AA109,0,-NewBusinessYear+1),0)</f>
        <v>-159767.14086056227</v>
      </c>
      <c r="AB109" s="40">
        <f ca="1">IFERROR(Volume*IF(AB$5=0,0,IF(AB$5=1,0.5,1))*OFFSET(IFRS17_CF!AB109,0,-NewBusinessYear+1),0)</f>
        <v>-151618.33734670424</v>
      </c>
      <c r="AC109" s="40">
        <f ca="1">IFERROR(Volume*IF(AC$5=0,0,IF(AC$5=1,0.5,1))*OFFSET(IFRS17_CF!AC109,0,-NewBusinessYear+1),0)</f>
        <v>-206984.50146307901</v>
      </c>
      <c r="AD109" s="40">
        <f ca="1">IFERROR(Volume*IF(AD$5=0,0,IF(AD$5=1,0.5,1))*OFFSET(IFRS17_CF!AD109,0,-NewBusinessYear+1),0)</f>
        <v>-129132.10133963558</v>
      </c>
      <c r="AE109" s="40">
        <f ca="1">IFERROR(Volume*IF(AE$5=0,0,IF(AE$5=1,0.5,1))*OFFSET(IFRS17_CF!AE109,0,-NewBusinessYear+1),0)</f>
        <v>-115171.91748715843</v>
      </c>
      <c r="AF109" s="40">
        <f ca="1">IFERROR(Volume*IF(AF$5=0,0,IF(AF$5=1,0.5,1))*OFFSET(IFRS17_CF!AF109,0,-NewBusinessYear+1),0)</f>
        <v>-99891.326168938147</v>
      </c>
      <c r="AG109" s="40">
        <f ca="1">IFERROR(Volume*IF(AG$5=0,0,IF(AG$5=1,0.5,1))*OFFSET(IFRS17_CF!AG109,0,-NewBusinessYear+1),0)</f>
        <v>-83842.035583301433</v>
      </c>
      <c r="AH109" s="40">
        <f ca="1">IFERROR(Volume*IF(AH$5=0,0,IF(AH$5=1,0.5,1))*OFFSET(IFRS17_CF!AH109,0,-NewBusinessYear+1),0)</f>
        <v>-84000.243591711653</v>
      </c>
      <c r="AI109" s="40">
        <f ca="1">IFERROR(Volume*IF(AI$5=0,0,IF(AI$5=1,0.5,1))*OFFSET(IFRS17_CF!AI109,0,-NewBusinessYear+1),0)</f>
        <v>-52202.331351736866</v>
      </c>
      <c r="AJ109" s="40">
        <f ca="1">IFERROR(Volume*IF(AJ$5=0,0,IF(AJ$5=1,0.5,1))*OFFSET(IFRS17_CF!AJ109,0,-NewBusinessYear+1),0)</f>
        <v>-35917.308782313274</v>
      </c>
      <c r="AK109" s="40">
        <f ca="1">IFERROR(Volume*IF(AK$5=0,0,IF(AK$5=1,0.5,1))*OFFSET(IFRS17_CF!AK109,0,-NewBusinessYear+1),0)</f>
        <v>-23642.997840303746</v>
      </c>
      <c r="AL109" s="40">
        <f ca="1">IFERROR(Volume*IF(AL$5=0,0,IF(AL$5=1,0.5,1))*OFFSET(IFRS17_CF!AL109,0,-NewBusinessYear+1),0)</f>
        <v>-15004.184179079708</v>
      </c>
      <c r="AM109" s="40">
        <f ca="1">IFERROR(Volume*IF(AM$5=0,0,IF(AM$5=1,0.5,1))*OFFSET(IFRS17_CF!AM109,0,-NewBusinessYear+1),0)</f>
        <v>-10681.310014616536</v>
      </c>
      <c r="AN109" s="40">
        <f ca="1">IFERROR(Volume*IF(AN$5=0,0,IF(AN$5=1,0.5,1))*OFFSET(IFRS17_CF!AN109,0,-NewBusinessYear+1),0)</f>
        <v>-12514.004436719697</v>
      </c>
      <c r="AO109" s="40">
        <f ca="1">IFERROR(Volume*IF(AO$5=0,0,IF(AO$5=1,0.5,1))*OFFSET(IFRS17_CF!AO109,0,-NewBusinessYear+1),0)</f>
        <v>0</v>
      </c>
      <c r="AP109" s="40">
        <f ca="1">IFERROR(Volume*IF(AP$5=0,0,IF(AP$5=1,0.5,1))*OFFSET(IFRS17_CF!AP109,0,-NewBusinessYear+1),0)</f>
        <v>0</v>
      </c>
      <c r="AQ109" s="40">
        <f ca="1">IFERROR(Volume*IF(AQ$5=0,0,IF(AQ$5=1,0.5,1))*OFFSET(IFRS17_CF!AQ109,0,-NewBusinessYear+1),0)</f>
        <v>0</v>
      </c>
      <c r="AR109" s="40">
        <f ca="1">IFERROR(Volume*IF(AR$5=0,0,IF(AR$5=1,0.5,1))*OFFSET(IFRS17_CF!AR109,0,-NewBusinessYear+1),0)</f>
        <v>0</v>
      </c>
      <c r="AS109" s="40">
        <f ca="1">IFERROR(Volume*IF(AS$5=0,0,IF(AS$5=1,0.5,1))*OFFSET(IFRS17_CF!AS109,0,-NewBusinessYear+1),0)</f>
        <v>0</v>
      </c>
      <c r="AT109" s="40">
        <f ca="1">IFERROR(Volume*IF(AT$5=0,0,IF(AT$5=1,0.5,1))*OFFSET(IFRS17_CF!AT109,0,-NewBusinessYear+1),0)</f>
        <v>0</v>
      </c>
      <c r="AU109" s="40">
        <f ca="1">IFERROR(Volume*IF(AU$5=0,0,IF(AU$5=1,0.5,1))*OFFSET(IFRS17_CF!AU109,0,-NewBusinessYear+1),0)</f>
        <v>0</v>
      </c>
      <c r="AV109" s="40">
        <f ca="1">IFERROR(Volume*IF(AV$5=0,0,IF(AV$5=1,0.5,1))*OFFSET(IFRS17_CF!AV109,0,-NewBusinessYear+1),0)</f>
        <v>0</v>
      </c>
      <c r="AW109" s="40">
        <f ca="1">IFERROR(Volume*IF(AW$5=0,0,IF(AW$5=1,0.5,1))*OFFSET(IFRS17_CF!AW109,0,-NewBusinessYear+1),0)</f>
        <v>0</v>
      </c>
      <c r="AX109" s="40">
        <f ca="1">IFERROR(Volume*IF(AX$5=0,0,IF(AX$5=1,0.5,1))*OFFSET(IFRS17_CF!AX109,0,-NewBusinessYear+1),0)</f>
        <v>0</v>
      </c>
      <c r="AY109" s="40">
        <f ca="1">IFERROR(Volume*IF(AY$5=0,0,IF(AY$5=1,0.5,1))*OFFSET(IFRS17_CF!AY109,0,-NewBusinessYear+1),0)</f>
        <v>0</v>
      </c>
      <c r="AZ109" s="40">
        <f ca="1">IFERROR(Volume*IF(AZ$5=0,0,IF(AZ$5=1,0.5,1))*OFFSET(IFRS17_CF!AZ109,0,-NewBusinessYear+1),0)</f>
        <v>0</v>
      </c>
      <c r="BA109" s="40">
        <f ca="1">IFERROR(Volume*IF(BA$5=0,0,IF(BA$5=1,0.5,1))*OFFSET(IFRS17_CF!BA109,0,-NewBusinessYear+1),0)</f>
        <v>0</v>
      </c>
      <c r="BB109" s="40">
        <f ca="1">IFERROR(Volume*IF(BB$5=0,0,IF(BB$5=1,0.5,1))*OFFSET(IFRS17_CF!BB109,0,-NewBusinessYear+1),0)</f>
        <v>0</v>
      </c>
      <c r="BC109" s="40">
        <f ca="1">IFERROR(Volume*IF(BC$5=0,0,IF(BC$5=1,0.5,1))*OFFSET(IFRS17_CF!BC109,0,-NewBusinessYear+1),0)</f>
        <v>0</v>
      </c>
      <c r="BD109" s="40">
        <f ca="1">IFERROR(Volume*IF(BD$5=0,0,IF(BD$5=1,0.5,1))*OFFSET(IFRS17_CF!BD109,0,-NewBusinessYear+1),0)</f>
        <v>0</v>
      </c>
      <c r="BE109" s="40">
        <f ca="1">IFERROR(Volume*IF(BE$5=0,0,IF(BE$5=1,0.5,1))*OFFSET(IFRS17_CF!BE109,0,-NewBusinessYear+1),0)</f>
        <v>0</v>
      </c>
      <c r="BF109" s="40">
        <f ca="1">IFERROR(Volume*IF(BF$5=0,0,IF(BF$5=1,0.5,1))*OFFSET(IFRS17_CF!BF109,0,-NewBusinessYear+1),0)</f>
        <v>0</v>
      </c>
      <c r="BG109" s="40">
        <f ca="1">IFERROR(Volume*IF(BG$5=0,0,IF(BG$5=1,0.5,1))*OFFSET(IFRS17_CF!BG109,0,-NewBusinessYear+1),0)</f>
        <v>0</v>
      </c>
      <c r="BH109" s="40">
        <f ca="1">IFERROR(Volume*IF(BH$5=0,0,IF(BH$5=1,0.5,1))*OFFSET(IFRS17_CF!BH109,0,-NewBusinessYear+1),0)</f>
        <v>0</v>
      </c>
      <c r="BI109" s="40">
        <f ca="1">IFERROR(Volume*IF(BI$5=0,0,IF(BI$5=1,0.5,1))*OFFSET(IFRS17_CF!BI109,0,-NewBusinessYear+1),0)</f>
        <v>0</v>
      </c>
      <c r="BJ109" s="40">
        <f ca="1">IFERROR(Volume*IF(BJ$5=0,0,IF(BJ$5=1,0.5,1))*OFFSET(IFRS17_CF!BJ109,0,-NewBusinessYear+1),0)</f>
        <v>0</v>
      </c>
      <c r="BK109" s="40">
        <f ca="1">IFERROR(Volume*IF(BK$5=0,0,IF(BK$5=1,0.5,1))*OFFSET(IFRS17_CF!BK109,0,-NewBusinessYear+1),0)</f>
        <v>0</v>
      </c>
      <c r="BL109" s="40">
        <f ca="1">IFERROR(Volume*IF(BL$5=0,0,IF(BL$5=1,0.5,1))*OFFSET(IFRS17_CF!BL109,0,-NewBusinessYear+1),0)</f>
        <v>0</v>
      </c>
      <c r="BM109" s="40">
        <f ca="1">IFERROR(Volume*IF(BM$5=0,0,IF(BM$5=1,0.5,1))*OFFSET(IFRS17_CF!BM109,0,-NewBusinessYear+1),0)</f>
        <v>0</v>
      </c>
      <c r="BN109" s="40">
        <f ca="1">IFERROR(Volume*IF(BN$5=0,0,IF(BN$5=1,0.5,1))*OFFSET(IFRS17_CF!BN109,0,-NewBusinessYear+1),0)</f>
        <v>0</v>
      </c>
      <c r="BO109" s="40">
        <f ca="1">IFERROR(Volume*IF(BO$5=0,0,IF(BO$5=1,0.5,1))*OFFSET(IFRS17_CF!BO109,0,-NewBusinessYear+1),0)</f>
        <v>0</v>
      </c>
      <c r="BP109" s="40">
        <f ca="1">IFERROR(Volume*IF(BP$5=0,0,IF(BP$5=1,0.5,1))*OFFSET(IFRS17_CF!BP109,0,-NewBusinessYear+1),0)</f>
        <v>0</v>
      </c>
      <c r="BQ109" s="40">
        <f ca="1">IFERROR(Volume*IF(BQ$5=0,0,IF(BQ$5=1,0.5,1))*OFFSET(IFRS17_CF!BQ109,0,-NewBusinessYear+1),0)</f>
        <v>0</v>
      </c>
      <c r="BR109" s="40">
        <f ca="1">IFERROR(Volume*IF(BR$5=0,0,IF(BR$5=1,0.5,1))*OFFSET(IFRS17_CF!BR109,0,-NewBusinessYear+1),0)</f>
        <v>0</v>
      </c>
      <c r="BS109" s="40">
        <f ca="1">IFERROR(Volume*IF(BS$5=0,0,IF(BS$5=1,0.5,1))*OFFSET(IFRS17_CF!BS109,0,-NewBusinessYear+1),0)</f>
        <v>0</v>
      </c>
      <c r="BT109" s="40">
        <f ca="1">IFERROR(Volume*IF(BT$5=0,0,IF(BT$5=1,0.5,1))*OFFSET(IFRS17_CF!BT109,0,-NewBusinessYear+1),0)</f>
        <v>0</v>
      </c>
      <c r="BU109" s="40">
        <f ca="1">IFERROR(Volume*IF(BU$5=0,0,IF(BU$5=1,0.5,1))*OFFSET(IFRS17_CF!BU109,0,-NewBusinessYear+1),0)</f>
        <v>0</v>
      </c>
      <c r="BV109" s="40">
        <f ca="1">IFERROR(Volume*IF(BV$5=0,0,IF(BV$5=1,0.5,1))*OFFSET(IFRS17_CF!BV109,0,-NewBusinessYear+1),0)</f>
        <v>0</v>
      </c>
      <c r="BW109" s="40">
        <f ca="1">IFERROR(Volume*IF(BW$5=0,0,IF(BW$5=1,0.5,1))*OFFSET(IFRS17_CF!BW109,0,-NewBusinessYear+1),0)</f>
        <v>0</v>
      </c>
      <c r="BX109" s="40">
        <f ca="1">IFERROR(Volume*IF(BX$5=0,0,IF(BX$5=1,0.5,1))*OFFSET(IFRS17_CF!BX109,0,-NewBusinessYear+1),0)</f>
        <v>0</v>
      </c>
      <c r="BY109" s="40">
        <f ca="1">IFERROR(Volume*IF(BY$5=0,0,IF(BY$5=1,0.5,1))*OFFSET(IFRS17_CF!BY109,0,-NewBusinessYear+1),0)</f>
        <v>0</v>
      </c>
      <c r="BZ109" s="40">
        <f ca="1">IFERROR(Volume*IF(BZ$5=0,0,IF(BZ$5=1,0.5,1))*OFFSET(IFRS17_CF!BZ109,0,-NewBusinessYear+1),0)</f>
        <v>0</v>
      </c>
      <c r="CA109" s="40">
        <f ca="1">IFERROR(Volume*IF(CA$5=0,0,IF(CA$5=1,0.5,1))*OFFSET(IFRS17_CF!CA109,0,-NewBusinessYear+1),0)</f>
        <v>0</v>
      </c>
      <c r="CB109" s="40">
        <f ca="1">IFERROR(Volume*IF(CB$5=0,0,IF(CB$5=1,0.5,1))*OFFSET(IFRS17_CF!CB109,0,-NewBusinessYear+1),0)</f>
        <v>0</v>
      </c>
      <c r="CC109" s="40">
        <f ca="1">IFERROR(Volume*IF(CC$5=0,0,IF(CC$5=1,0.5,1))*OFFSET(IFRS17_CF!CC109,0,-NewBusinessYear+1),0)</f>
        <v>0</v>
      </c>
      <c r="CD109" s="40">
        <f ca="1">IFERROR(Volume*IF(CD$5=0,0,IF(CD$5=1,0.5,1))*OFFSET(IFRS17_CF!CD109,0,-NewBusinessYear+1),0)</f>
        <v>0</v>
      </c>
      <c r="CE109" s="40">
        <f ca="1">IFERROR(Volume*IF(CE$5=0,0,IF(CE$5=1,0.5,1))*OFFSET(IFRS17_CF!CE109,0,-NewBusinessYear+1),0)</f>
        <v>0</v>
      </c>
      <c r="CF109" s="40">
        <f ca="1">IFERROR(Volume*IF(CF$5=0,0,IF(CF$5=1,0.5,1))*OFFSET(IFRS17_CF!CF109,0,-NewBusinessYear+1),0)</f>
        <v>0</v>
      </c>
      <c r="CG109" s="40">
        <f ca="1">IFERROR(Volume*IF(CG$5=0,0,IF(CG$5=1,0.5,1))*OFFSET(IFRS17_CF!CG109,0,-NewBusinessYear+1),0)</f>
        <v>0</v>
      </c>
      <c r="CH109" s="40">
        <f ca="1">IFERROR(Volume*IF(CH$5=0,0,IF(CH$5=1,0.5,1))*OFFSET(IFRS17_CF!CH109,0,-NewBusinessYear+1),0)</f>
        <v>0</v>
      </c>
      <c r="CI109" s="40">
        <f ca="1">IFERROR(Volume*IF(CI$5=0,0,IF(CI$5=1,0.5,1))*OFFSET(IFRS17_CF!CI109,0,-NewBusinessYear+1),0)</f>
        <v>0</v>
      </c>
      <c r="CJ109" s="40">
        <f ca="1">IFERROR(Volume*IF(CJ$5=0,0,IF(CJ$5=1,0.5,1))*OFFSET(IFRS17_CF!CJ109,0,-NewBusinessYear+1),0)</f>
        <v>0</v>
      </c>
      <c r="CK109" s="40">
        <f ca="1">IFERROR(Volume*IF(CK$5=0,0,IF(CK$5=1,0.5,1))*OFFSET(IFRS17_CF!CK109,0,-NewBusinessYear+1),0)</f>
        <v>0</v>
      </c>
      <c r="CL109" s="40">
        <f ca="1">IFERROR(Volume*IF(CL$5=0,0,IF(CL$5=1,0.5,1))*OFFSET(IFRS17_CF!CL109,0,-NewBusinessYear+1),0)</f>
        <v>0</v>
      </c>
      <c r="CM109" s="40">
        <f ca="1">IFERROR(Volume*IF(CM$5=0,0,IF(CM$5=1,0.5,1))*OFFSET(IFRS17_CF!CM109,0,-NewBusinessYear+1),0)</f>
        <v>0</v>
      </c>
      <c r="CN109" s="40">
        <f ca="1">IFERROR(Volume*IF(CN$5=0,0,IF(CN$5=1,0.5,1))*OFFSET(IFRS17_CF!CN109,0,-NewBusinessYear+1),0)</f>
        <v>0</v>
      </c>
      <c r="CO109" s="40">
        <f ca="1">IFERROR(Volume*IF(CO$5=0,0,IF(CO$5=1,0.5,1))*OFFSET(IFRS17_CF!CO109,0,-NewBusinessYear+1),0)</f>
        <v>0</v>
      </c>
      <c r="CP109" s="40">
        <f ca="1">IFERROR(Volume*IF(CP$5=0,0,IF(CP$5=1,0.5,1))*OFFSET(IFRS17_CF!CP109,0,-NewBusinessYear+1),0)</f>
        <v>0</v>
      </c>
      <c r="CQ109" s="40">
        <f ca="1">IFERROR(Volume*IF(CQ$5=0,0,IF(CQ$5=1,0.5,1))*OFFSET(IFRS17_CF!CQ109,0,-NewBusinessYear+1),0)</f>
        <v>0</v>
      </c>
      <c r="CR109" s="40">
        <f ca="1">IFERROR(Volume*IF(CR$5=0,0,IF(CR$5=1,0.5,1))*OFFSET(IFRS17_CF!CR109,0,-NewBusinessYear+1),0)</f>
        <v>0</v>
      </c>
      <c r="CS109" s="40">
        <f ca="1">IFERROR(Volume*IF(CS$5=0,0,IF(CS$5=1,0.5,1))*OFFSET(IFRS17_CF!CS109,0,-NewBusinessYear+1),0)</f>
        <v>0</v>
      </c>
      <c r="CT109" s="40">
        <f ca="1">IFERROR(Volume*IF(CT$5=0,0,IF(CT$5=1,0.5,1))*OFFSET(IFRS17_CF!CT109,0,-NewBusinessYear+1),0)</f>
        <v>0</v>
      </c>
      <c r="CU109" s="40">
        <f ca="1">IFERROR(Volume*IF(CU$5=0,0,IF(CU$5=1,0.5,1))*OFFSET(IFRS17_CF!CU109,0,-NewBusinessYear+1),0)</f>
        <v>0</v>
      </c>
      <c r="CV109" s="40">
        <f ca="1">IFERROR(Volume*IF(CV$5=0,0,IF(CV$5=1,0.5,1))*OFFSET(IFRS17_CF!CV109,0,-NewBusinessYear+1),0)</f>
        <v>0</v>
      </c>
      <c r="CW109" s="40">
        <f ca="1">IFERROR(Volume*IF(CW$5=0,0,IF(CW$5=1,0.5,1))*OFFSET(IFRS17_CF!CW109,0,-NewBusinessYear+1),0)</f>
        <v>0</v>
      </c>
      <c r="CX109" s="40">
        <f ca="1">IFERROR(Volume*IF(CX$5=0,0,IF(CX$5=1,0.5,1))*OFFSET(IFRS17_CF!CX109,0,-NewBusinessYear+1),0)</f>
        <v>0</v>
      </c>
      <c r="CY109" s="40">
        <f ca="1">IFERROR(Volume*IF(CY$5=0,0,IF(CY$5=1,0.5,1))*OFFSET(IFRS17_CF!CY109,0,-NewBusinessYear+1),0)</f>
        <v>0</v>
      </c>
      <c r="CZ109" s="40">
        <f ca="1">IFERROR(Volume*IF(CZ$5=0,0,IF(CZ$5=1,0.5,1))*OFFSET(IFRS17_CF!CZ109,0,-NewBusinessYear+1),0)</f>
        <v>0</v>
      </c>
      <c r="DA109" s="40">
        <f ca="1">IFERROR(Volume*IF(DA$5=0,0,IF(DA$5=1,0.5,1))*OFFSET(IFRS17_CF!DA109,0,-NewBusinessYear+1),0)</f>
        <v>0</v>
      </c>
      <c r="DB109" s="40">
        <f ca="1">IFERROR(Volume*IF(DB$5=0,0,IF(DB$5=1,0.5,1))*OFFSET(IFRS17_CF!DB109,0,-NewBusinessYear+1),0)</f>
        <v>0</v>
      </c>
      <c r="DC109" s="40">
        <f ca="1">IFERROR(Volume*IF(DC$5=0,0,IF(DC$5=1,0.5,1))*OFFSET(IFRS17_CF!DC109,0,-NewBusinessYear+1),0)</f>
        <v>0</v>
      </c>
      <c r="DD109" s="40">
        <f ca="1">IFERROR(Volume*IF(DD$5=0,0,IF(DD$5=1,0.5,1))*OFFSET(IFRS17_CF!DD109,0,-NewBusinessYear+1),0)</f>
        <v>0</v>
      </c>
      <c r="DE109" s="40">
        <f ca="1">IFERROR(Volume*IF(DE$5=0,0,IF(DE$5=1,0.5,1))*OFFSET(IFRS17_CF!DE109,0,-NewBusinessYear+1),0)</f>
        <v>0</v>
      </c>
      <c r="DF109" s="40">
        <f ca="1">IFERROR(Volume*IF(DF$5=0,0,IF(DF$5=1,0.5,1))*OFFSET(IFRS17_CF!DF109,0,-NewBusinessYear+1),0)</f>
        <v>0</v>
      </c>
      <c r="DG109" s="40">
        <f ca="1">IFERROR(Volume*IF(DG$5=0,0,IF(DG$5=1,0.5,1))*OFFSET(IFRS17_CF!DG109,0,-NewBusinessYear+1),0)</f>
        <v>0</v>
      </c>
      <c r="DH109" s="40">
        <f ca="1">IFERROR(Volume*IF(DH$5=0,0,IF(DH$5=1,0.5,1))*OFFSET(IFRS17_CF!DH109,0,-NewBusinessYear+1),0)</f>
        <v>0</v>
      </c>
      <c r="DI109" s="40">
        <f ca="1">IFERROR(Volume*IF(DI$5=0,0,IF(DI$5=1,0.5,1))*OFFSET(IFRS17_CF!DI109,0,-NewBusinessYear+1),0)</f>
        <v>0</v>
      </c>
      <c r="DJ109" s="40">
        <f ca="1">IFERROR(Volume*IF(DJ$5=0,0,IF(DJ$5=1,0.5,1))*OFFSET(IFRS17_CF!DJ109,0,-NewBusinessYear+1),0)</f>
        <v>0</v>
      </c>
      <c r="DK109" s="40">
        <f ca="1">IFERROR(Volume*IF(DK$5=0,0,IF(DK$5=1,0.5,1))*OFFSET(IFRS17_CF!DK109,0,-NewBusinessYear+1),0)</f>
        <v>0</v>
      </c>
      <c r="DL109" s="40">
        <f ca="1">IFERROR(Volume*IF(DL$5=0,0,IF(DL$5=1,0.5,1))*OFFSET(IFRS17_CF!DL109,0,-NewBusinessYear+1),0)</f>
        <v>0</v>
      </c>
      <c r="DM109" s="40">
        <f ca="1">IFERROR(Volume*IF(DM$5=0,0,IF(DM$5=1,0.5,1))*OFFSET(IFRS17_CF!DM109,0,-NewBusinessYear+1),0)</f>
        <v>0</v>
      </c>
      <c r="DN109" s="40">
        <f ca="1">IFERROR(Volume*IF(DN$5=0,0,IF(DN$5=1,0.5,1))*OFFSET(IFRS17_CF!DN109,0,-NewBusinessYear+1),0)</f>
        <v>0</v>
      </c>
      <c r="DO109" s="40">
        <f ca="1">IFERROR(Volume*IF(DO$5=0,0,IF(DO$5=1,0.5,1))*OFFSET(IFRS17_CF!DO109,0,-NewBusinessYear+1),0)</f>
        <v>0</v>
      </c>
      <c r="DP109" s="40">
        <f ca="1">IFERROR(Volume*IF(DP$5=0,0,IF(DP$5=1,0.5,1))*OFFSET(IFRS17_CF!DP109,0,-NewBusinessYear+1),0)</f>
        <v>0</v>
      </c>
      <c r="DQ109" s="40">
        <f ca="1">IFERROR(Volume*IF(DQ$5=0,0,IF(DQ$5=1,0.5,1))*OFFSET(IFRS17_CF!DQ109,0,-NewBusinessYear+1),0)</f>
        <v>0</v>
      </c>
      <c r="DR109" s="40">
        <f ca="1">IFERROR(Volume*IF(DR$5=0,0,IF(DR$5=1,0.5,1))*OFFSET(IFRS17_CF!DR109,0,-NewBusinessYear+1),0)</f>
        <v>0</v>
      </c>
      <c r="DS109" s="40">
        <f ca="1">IFERROR(Volume*IF(DS$5=0,0,IF(DS$5=1,0.5,1))*OFFSET(IFRS17_CF!DS109,0,-NewBusinessYear+1),0)</f>
        <v>0</v>
      </c>
      <c r="DT109" s="40">
        <f ca="1">IFERROR(Volume*IF(DT$5=0,0,IF(DT$5=1,0.5,1))*OFFSET(IFRS17_CF!DT109,0,-NewBusinessYear+1),0)</f>
        <v>0</v>
      </c>
      <c r="DU109" s="40">
        <f ca="1">IFERROR(Volume*IF(DU$5=0,0,IF(DU$5=1,0.5,1))*OFFSET(IFRS17_CF!DU109,0,-NewBusinessYear+1),0)</f>
        <v>0</v>
      </c>
      <c r="DV109" s="40">
        <f ca="1">IFERROR(Volume*IF(DV$5=0,0,IF(DV$5=1,0.5,1))*OFFSET(IFRS17_CF!DV109,0,-NewBusinessYear+1),0)</f>
        <v>0</v>
      </c>
      <c r="DW109" s="40">
        <f ca="1">IFERROR(Volume*IF(DW$5=0,0,IF(DW$5=1,0.5,1))*OFFSET(IFRS17_CF!DW109,0,-NewBusinessYear+1),0)</f>
        <v>0</v>
      </c>
      <c r="DX109" s="40">
        <f ca="1">IFERROR(Volume*IF(DX$5=0,0,IF(DX$5=1,0.5,1))*OFFSET(IFRS17_CF!DX109,0,-NewBusinessYear+1),0)</f>
        <v>0</v>
      </c>
      <c r="DY109" s="40">
        <f ca="1">IFERROR(Volume*IF(DY$5=0,0,IF(DY$5=1,0.5,1))*OFFSET(IFRS17_CF!DY109,0,-NewBusinessYear+1),0)</f>
        <v>0</v>
      </c>
      <c r="DZ109" s="40">
        <f ca="1">IFERROR(Volume*IF(DZ$5=0,0,IF(DZ$5=1,0.5,1))*OFFSET(IFRS17_CF!DZ109,0,-NewBusinessYear+1),0)</f>
        <v>0</v>
      </c>
      <c r="EA109" s="40">
        <f ca="1">IFERROR(Volume*IF(EA$5=0,0,IF(EA$5=1,0.5,1))*OFFSET(IFRS17_CF!EA109,0,-NewBusinessYear+1),0)</f>
        <v>0</v>
      </c>
      <c r="EB109" s="40">
        <f ca="1">IFERROR(Volume*IF(EB$5=0,0,IF(EB$5=1,0.5,1))*OFFSET(IFRS17_CF!EB109,0,-NewBusinessYear+1),0)</f>
        <v>0</v>
      </c>
      <c r="EC109" s="40">
        <f ca="1">IFERROR(Volume*IF(EC$5=0,0,IF(EC$5=1,0.5,1))*OFFSET(IFRS17_CF!EC109,0,-NewBusinessYear+1),0)</f>
        <v>0</v>
      </c>
      <c r="ED109" s="40">
        <f ca="1">IFERROR(Volume*IF(ED$5=0,0,IF(ED$5=1,0.5,1))*OFFSET(IFRS17_CF!ED109,0,-NewBusinessYear+1),0)</f>
        <v>0</v>
      </c>
      <c r="EE109" s="40">
        <f ca="1">IFERROR(Volume*IF(EE$5=0,0,IF(EE$5=1,0.5,1))*OFFSET(IFRS17_CF!EE109,0,-NewBusinessYear+1),0)</f>
        <v>0</v>
      </c>
      <c r="EF109" s="40">
        <f ca="1">IFERROR(Volume*IF(EF$5=0,0,IF(EF$5=1,0.5,1))*OFFSET(IFRS17_CF!EF109,0,-NewBusinessYear+1),0)</f>
        <v>0</v>
      </c>
      <c r="EG109" s="40">
        <f ca="1">IFERROR(Volume*IF(EG$5=0,0,IF(EG$5=1,0.5,1))*OFFSET(IFRS17_CF!EG109,0,-NewBusinessYear+1),0)</f>
        <v>0</v>
      </c>
      <c r="EH109" s="40">
        <f ca="1">IFERROR(Volume*IF(EH$5=0,0,IF(EH$5=1,0.5,1))*OFFSET(IFRS17_CF!EH109,0,-NewBusinessYear+1),0)</f>
        <v>0</v>
      </c>
      <c r="EI109" s="40">
        <f ca="1">IFERROR(Volume*IF(EI$5=0,0,IF(EI$5=1,0.5,1))*OFFSET(IFRS17_CF!EI109,0,-NewBusinessYear+1),0)</f>
        <v>0</v>
      </c>
      <c r="EJ109" s="40">
        <f ca="1">IFERROR(Volume*IF(EJ$5=0,0,IF(EJ$5=1,0.5,1))*OFFSET(IFRS17_CF!EJ109,0,-NewBusinessYear+1),0)</f>
        <v>0</v>
      </c>
      <c r="EK109" s="40">
        <f ca="1">IFERROR(Volume*IF(EK$5=0,0,IF(EK$5=1,0.5,1))*OFFSET(IFRS17_CF!EK109,0,-NewBusinessYear+1),0)</f>
        <v>0</v>
      </c>
      <c r="EL109" s="40">
        <f ca="1">IFERROR(Volume*IF(EL$5=0,0,IF(EL$5=1,0.5,1))*OFFSET(IFRS17_CF!EL109,0,-NewBusinessYear+1),0)</f>
        <v>0</v>
      </c>
      <c r="EM109" s="40">
        <f ca="1">IFERROR(Volume*IF(EM$5=0,0,IF(EM$5=1,0.5,1))*OFFSET(IFRS17_CF!EM109,0,-NewBusinessYear+1),0)</f>
        <v>0</v>
      </c>
      <c r="EN109" s="40">
        <f ca="1">IFERROR(Volume*IF(EN$5=0,0,IF(EN$5=1,0.5,1))*OFFSET(IFRS17_CF!EN109,0,-NewBusinessYear+1),0)</f>
        <v>0</v>
      </c>
      <c r="EO109" s="40">
        <f ca="1">IFERROR(Volume*IF(EO$5=0,0,IF(EO$5=1,0.5,1))*OFFSET(IFRS17_CF!EO109,0,-NewBusinessYear+1),0)</f>
        <v>0</v>
      </c>
      <c r="EP109" s="40">
        <f ca="1">IFERROR(Volume*IF(EP$5=0,0,IF(EP$5=1,0.5,1))*OFFSET(IFRS17_CF!EP109,0,-NewBusinessYear+1),0)</f>
        <v>0</v>
      </c>
      <c r="EQ109" s="40">
        <f ca="1">IFERROR(Volume*IF(EQ$5=0,0,IF(EQ$5=1,0.5,1))*OFFSET(IFRS17_CF!EQ109,0,-NewBusinessYear+1),0)</f>
        <v>0</v>
      </c>
      <c r="ER109" s="40">
        <f ca="1">IFERROR(Volume*IF(ER$5=0,0,IF(ER$5=1,0.5,1))*OFFSET(IFRS17_CF!ER109,0,-NewBusinessYear+1),0)</f>
        <v>0</v>
      </c>
      <c r="ES109" s="40">
        <f ca="1">IFERROR(Volume*IF(ES$5=0,0,IF(ES$5=1,0.5,1))*OFFSET(IFRS17_CF!ES109,0,-NewBusinessYear+1),0)</f>
        <v>0</v>
      </c>
      <c r="ET109" s="40">
        <f ca="1">IFERROR(Volume*IF(ET$5=0,0,IF(ET$5=1,0.5,1))*OFFSET(IFRS17_CF!ET109,0,-NewBusinessYear+1),0)</f>
        <v>0</v>
      </c>
      <c r="EU109" s="40">
        <f ca="1">IFERROR(Volume*IF(EU$5=0,0,IF(EU$5=1,0.5,1))*OFFSET(IFRS17_CF!EU109,0,-NewBusinessYear+1),0)</f>
        <v>0</v>
      </c>
      <c r="EV109" s="40">
        <f ca="1">IFERROR(Volume*IF(EV$5=0,0,IF(EV$5=1,0.5,1))*OFFSET(IFRS17_CF!EV109,0,-NewBusinessYear+1),0)</f>
        <v>0</v>
      </c>
      <c r="EW109" s="40">
        <f ca="1">IFERROR(Volume*IF(EW$5=0,0,IF(EW$5=1,0.5,1))*OFFSET(IFRS17_CF!EW109,0,-NewBusinessYear+1),0)</f>
        <v>0</v>
      </c>
      <c r="EX109" s="40">
        <f ca="1">IFERROR(Volume*IF(EX$5=0,0,IF(EX$5=1,0.5,1))*OFFSET(IFRS17_CF!EX109,0,-NewBusinessYear+1),0)</f>
        <v>0</v>
      </c>
      <c r="EY109" s="40">
        <f ca="1">IFERROR(Volume*IF(EY$5=0,0,IF(EY$5=1,0.5,1))*OFFSET(IFRS17_CF!EY109,0,-NewBusinessYear+1),0)</f>
        <v>0</v>
      </c>
      <c r="EZ109" s="40">
        <f ca="1">IFERROR(Volume*IF(EZ$5=0,0,IF(EZ$5=1,0.5,1))*OFFSET(IFRS17_CF!EZ109,0,-NewBusinessYear+1),0)</f>
        <v>0</v>
      </c>
      <c r="FA109" s="40">
        <f ca="1">IFERROR(Volume*IF(FA$5=0,0,IF(FA$5=1,0.5,1))*OFFSET(IFRS17_CF!FA109,0,-NewBusinessYear+1),0)</f>
        <v>0</v>
      </c>
      <c r="FB109" s="40">
        <f ca="1">IFERROR(Volume*IF(FB$5=0,0,IF(FB$5=1,0.5,1))*OFFSET(IFRS17_CF!FB109,0,-NewBusinessYear+1),0)</f>
        <v>0</v>
      </c>
      <c r="FC109" s="40">
        <f ca="1">IFERROR(Volume*IF(FC$5=0,0,IF(FC$5=1,0.5,1))*OFFSET(IFRS17_CF!FC109,0,-NewBusinessYear+1),0)</f>
        <v>0</v>
      </c>
      <c r="FD109" s="40">
        <f ca="1">IFERROR(Volume*IF(FD$5=0,0,IF(FD$5=1,0.5,1))*OFFSET(IFRS17_CF!FD109,0,-NewBusinessYear+1),0)</f>
        <v>0</v>
      </c>
      <c r="FE109" s="40">
        <f ca="1">IFERROR(Volume*IF(FE$5=0,0,IF(FE$5=1,0.5,1))*OFFSET(IFRS17_CF!FE109,0,-NewBusinessYear+1),0)</f>
        <v>0</v>
      </c>
      <c r="FF109" s="40">
        <f ca="1">IFERROR(Volume*IF(FF$5=0,0,IF(FF$5=1,0.5,1))*OFFSET(IFRS17_CF!FF109,0,-NewBusinessYear+1),0)</f>
        <v>0</v>
      </c>
      <c r="FG109" s="40">
        <f ca="1">IFERROR(Volume*IF(FG$5=0,0,IF(FG$5=1,0.5,1))*OFFSET(IFRS17_CF!FG109,0,-NewBusinessYear+1),0)</f>
        <v>0</v>
      </c>
      <c r="FH109" s="40">
        <f ca="1">IFERROR(Volume*IF(FH$5=0,0,IF(FH$5=1,0.5,1))*OFFSET(IFRS17_CF!FH109,0,-NewBusinessYear+1),0)</f>
        <v>0</v>
      </c>
      <c r="FI109" s="40">
        <f ca="1">IFERROR(Volume*IF(FI$5=0,0,IF(FI$5=1,0.5,1))*OFFSET(IFRS17_CF!FI109,0,-NewBusinessYear+1),0)</f>
        <v>0</v>
      </c>
      <c r="FJ109" s="40">
        <f ca="1">IFERROR(Volume*IF(FJ$5=0,0,IF(FJ$5=1,0.5,1))*OFFSET(IFRS17_CF!FJ109,0,-NewBusinessYear+1),0)</f>
        <v>0</v>
      </c>
      <c r="FK109" s="40">
        <f ca="1">IFERROR(Volume*IF(FK$5=0,0,IF(FK$5=1,0.5,1))*OFFSET(IFRS17_CF!FK109,0,-NewBusinessYear+1),0)</f>
        <v>0</v>
      </c>
      <c r="FL109" s="40">
        <f ca="1">IFERROR(Volume*IF(FL$5=0,0,IF(FL$5=1,0.5,1))*OFFSET(IFRS17_CF!FL109,0,-NewBusinessYear+1),0)</f>
        <v>0</v>
      </c>
      <c r="FM109" s="40">
        <f ca="1">IFERROR(Volume*IF(FM$5=0,0,IF(FM$5=1,0.5,1))*OFFSET(IFRS17_CF!FM109,0,-NewBusinessYear+1),0)</f>
        <v>0</v>
      </c>
      <c r="FN109" s="40">
        <f ca="1">IFERROR(Volume*IF(FN$5=0,0,IF(FN$5=1,0.5,1))*OFFSET(IFRS17_CF!FN109,0,-NewBusinessYear+1),0)</f>
        <v>0</v>
      </c>
      <c r="FO109" s="40">
        <f ca="1">IFERROR(Volume*IF(FO$5=0,0,IF(FO$5=1,0.5,1))*OFFSET(IFRS17_CF!FO109,0,-NewBusinessYear+1),0)</f>
        <v>0</v>
      </c>
      <c r="FP109" s="40">
        <f ca="1">IFERROR(Volume*IF(FP$5=0,0,IF(FP$5=1,0.5,1))*OFFSET(IFRS17_CF!FP109,0,-NewBusinessYear+1),0)</f>
        <v>0</v>
      </c>
      <c r="FQ109" s="40">
        <f ca="1">IFERROR(Volume*IF(FQ$5=0,0,IF(FQ$5=1,0.5,1))*OFFSET(IFRS17_CF!FQ109,0,-NewBusinessYear+1),0)</f>
        <v>0</v>
      </c>
      <c r="FR109" s="40">
        <f ca="1">IFERROR(Volume*IF(FR$5=0,0,IF(FR$5=1,0.5,1))*OFFSET(IFRS17_CF!FR109,0,-NewBusinessYear+1),0)</f>
        <v>0</v>
      </c>
      <c r="FS109" s="40">
        <f ca="1">IFERROR(Volume*IF(FS$5=0,0,IF(FS$5=1,0.5,1))*OFFSET(IFRS17_CF!FS109,0,-NewBusinessYear+1),0)</f>
        <v>0</v>
      </c>
      <c r="FT109" s="40">
        <f ca="1">IFERROR(Volume*IF(FT$5=0,0,IF(FT$5=1,0.5,1))*OFFSET(IFRS17_CF!FT109,0,-NewBusinessYear+1),0)</f>
        <v>0</v>
      </c>
      <c r="FU109" s="40">
        <f ca="1">IFERROR(Volume*IF(FU$5=0,0,IF(FU$5=1,0.5,1))*OFFSET(IFRS17_CF!FU109,0,-NewBusinessYear+1),0)</f>
        <v>0</v>
      </c>
      <c r="FV109" s="40">
        <f ca="1">IFERROR(Volume*IF(FV$5=0,0,IF(FV$5=1,0.5,1))*OFFSET(IFRS17_CF!FV109,0,-NewBusinessYear+1),0)</f>
        <v>0</v>
      </c>
      <c r="FW109" s="40">
        <f ca="1">IFERROR(Volume*IF(FW$5=0,0,IF(FW$5=1,0.5,1))*OFFSET(IFRS17_CF!FW109,0,-NewBusinessYear+1),0)</f>
        <v>0</v>
      </c>
      <c r="FX109" s="40">
        <f ca="1">IFERROR(Volume*IF(FX$5=0,0,IF(FX$5=1,0.5,1))*OFFSET(IFRS17_CF!FX109,0,-NewBusinessYear+1),0)</f>
        <v>0</v>
      </c>
      <c r="FY109" s="40">
        <f ca="1">IFERROR(Volume*IF(FY$5=0,0,IF(FY$5=1,0.5,1))*OFFSET(IFRS17_CF!FY109,0,-NewBusinessYear+1),0)</f>
        <v>0</v>
      </c>
      <c r="FZ109" s="40">
        <f ca="1">IFERROR(Volume*IF(FZ$5=0,0,IF(FZ$5=1,0.5,1))*OFFSET(IFRS17_CF!FZ109,0,-NewBusinessYear+1),0)</f>
        <v>0</v>
      </c>
      <c r="GA109" s="40">
        <f ca="1">IFERROR(Volume*IF(GA$5=0,0,IF(GA$5=1,0.5,1))*OFFSET(IFRS17_CF!GA109,0,-NewBusinessYear+1),0)</f>
        <v>0</v>
      </c>
      <c r="GB109" s="40">
        <f ca="1">IFERROR(Volume*IF(GB$5=0,0,IF(GB$5=1,0.5,1))*OFFSET(IFRS17_CF!GB109,0,-NewBusinessYear+1),0)</f>
        <v>0</v>
      </c>
      <c r="GC109" s="40">
        <f ca="1">IFERROR(Volume*IF(GC$5=0,0,IF(GC$5=1,0.5,1))*OFFSET(IFRS17_CF!GC109,0,-NewBusinessYear+1),0)</f>
        <v>0</v>
      </c>
      <c r="GD109" s="40">
        <f ca="1">IFERROR(Volume*IF(GD$5=0,0,IF(GD$5=1,0.5,1))*OFFSET(IFRS17_CF!GD109,0,-NewBusinessYear+1),0)</f>
        <v>0</v>
      </c>
      <c r="GE109" s="40">
        <f ca="1">IFERROR(Volume*IF(GE$5=0,0,IF(GE$5=1,0.5,1))*OFFSET(IFRS17_CF!GE109,0,-NewBusinessYear+1),0)</f>
        <v>0</v>
      </c>
      <c r="GF109" s="40">
        <f ca="1">IFERROR(Volume*IF(GF$5=0,0,IF(GF$5=1,0.5,1))*OFFSET(IFRS17_CF!GF109,0,-NewBusinessYear+1),0)</f>
        <v>0</v>
      </c>
      <c r="GG109" s="40">
        <f ca="1">IFERROR(Volume*IF(GG$5=0,0,IF(GG$5=1,0.5,1))*OFFSET(IFRS17_CF!GG109,0,-NewBusinessYear+1),0)</f>
        <v>0</v>
      </c>
      <c r="GH109" s="40">
        <f ca="1">IFERROR(Volume*IF(GH$5=0,0,IF(GH$5=1,0.5,1))*OFFSET(IFRS17_CF!GH109,0,-NewBusinessYear+1),0)</f>
        <v>0</v>
      </c>
      <c r="GI109" s="40">
        <f ca="1">IFERROR(Volume*IF(GI$5=0,0,IF(GI$5=1,0.5,1))*OFFSET(IFRS17_CF!GI109,0,-NewBusinessYear+1),0)</f>
        <v>0</v>
      </c>
      <c r="GJ109" s="40">
        <f ca="1">IFERROR(Volume*IF(GJ$5=0,0,IF(GJ$5=1,0.5,1))*OFFSET(IFRS17_CF!GJ109,0,-NewBusinessYear+1),0)</f>
        <v>0</v>
      </c>
    </row>
    <row r="110" spans="3:192" x14ac:dyDescent="0.3">
      <c r="C110" s="31" t="s">
        <v>499</v>
      </c>
      <c r="F110" s="96">
        <f ca="1">IFERROR(Volume*IF(F$5=0,0,IF(F$5=1,0.5,1))*OFFSET(IFRS17_CF!F110,0,-NewBusinessYear+1),0)</f>
        <v>0</v>
      </c>
      <c r="G110" s="35">
        <f ca="1">IFERROR(Volume*IF(G$5=0,0,IF(G$5=1,0.5,1))*OFFSET(IFRS17_CF!G110,0,-NewBusinessYear+1),0)</f>
        <v>0</v>
      </c>
      <c r="H110" s="35">
        <f ca="1">IFERROR(Volume*IF(H$5=0,0,IF(H$5=1,0.5,1))*OFFSET(IFRS17_CF!H110,0,-NewBusinessYear+1),0)</f>
        <v>0</v>
      </c>
      <c r="I110" s="35">
        <f ca="1">IFERROR(Volume*IF(I$5=0,0,IF(I$5=1,0.5,1))*OFFSET(IFRS17_CF!I110,0,-NewBusinessYear+1),0)</f>
        <v>0</v>
      </c>
      <c r="J110" s="35">
        <f ca="1">IFERROR(Volume*IF(J$5=0,0,IF(J$5=1,0.5,1))*OFFSET(IFRS17_CF!J110,0,-NewBusinessYear+1),0)</f>
        <v>0</v>
      </c>
      <c r="K110" s="35">
        <f ca="1">IFERROR(Volume*IF(K$5=0,0,IF(K$5=1,0.5,1))*OFFSET(IFRS17_CF!K110,0,-NewBusinessYear+1),0)</f>
        <v>0</v>
      </c>
      <c r="L110" s="35">
        <f ca="1">IFERROR(Volume*IF(L$5=0,0,IF(L$5=1,0.5,1))*OFFSET(IFRS17_CF!L110,0,-NewBusinessYear+1),0)</f>
        <v>0</v>
      </c>
      <c r="M110" s="35">
        <f ca="1">IFERROR(Volume*IF(M$5=0,0,IF(M$5=1,0.5,1))*OFFSET(IFRS17_CF!M110,0,-NewBusinessYear+1),0)</f>
        <v>0</v>
      </c>
      <c r="N110" s="35">
        <f ca="1">IFERROR(Volume*IF(N$5=0,0,IF(N$5=1,0.5,1))*OFFSET(IFRS17_CF!N110,0,-NewBusinessYear+1),0)</f>
        <v>0</v>
      </c>
      <c r="O110" s="35">
        <f ca="1">IFERROR(Volume*IF(O$5=0,0,IF(O$5=1,0.5,1))*OFFSET(IFRS17_CF!O110,0,-NewBusinessYear+1),0)</f>
        <v>-218797.96272512045</v>
      </c>
      <c r="P110" s="35">
        <f ca="1">IFERROR(Volume*IF(P$5=0,0,IF(P$5=1,0.5,1))*OFFSET(IFRS17_CF!P110,0,-NewBusinessYear+1),0)</f>
        <v>-281915.78455121774</v>
      </c>
      <c r="Q110" s="35">
        <f ca="1">IFERROR(Volume*IF(Q$5=0,0,IF(Q$5=1,0.5,1))*OFFSET(IFRS17_CF!Q110,0,-NewBusinessYear+1),0)</f>
        <v>-223525.74373041306</v>
      </c>
      <c r="R110" s="35">
        <f ca="1">IFERROR(Volume*IF(R$5=0,0,IF(R$5=1,0.5,1))*OFFSET(IFRS17_CF!R110,0,-NewBusinessYear+1),0)</f>
        <v>-198279.73821891975</v>
      </c>
      <c r="S110" s="35">
        <f ca="1">IFERROR(Volume*IF(S$5=0,0,IF(S$5=1,0.5,1))*OFFSET(IFRS17_CF!S110,0,-NewBusinessYear+1),0)</f>
        <v>-175516.16998063133</v>
      </c>
      <c r="T110" s="35">
        <f ca="1">IFERROR(Volume*IF(T$5=0,0,IF(T$5=1,0.5,1))*OFFSET(IFRS17_CF!T110,0,-NewBusinessYear+1),0)</f>
        <v>-155465.02029868864</v>
      </c>
      <c r="U110" s="35">
        <f ca="1">IFERROR(Volume*IF(U$5=0,0,IF(U$5=1,0.5,1))*OFFSET(IFRS17_CF!U110,0,-NewBusinessYear+1),0)</f>
        <v>-137582.8154412632</v>
      </c>
      <c r="V110" s="35">
        <f ca="1">IFERROR(Volume*IF(V$5=0,0,IF(V$5=1,0.5,1))*OFFSET(IFRS17_CF!V110,0,-NewBusinessYear+1),0)</f>
        <v>-121243.48571305744</v>
      </c>
      <c r="W110" s="35">
        <f ca="1">IFERROR(Volume*IF(W$5=0,0,IF(W$5=1,0.5,1))*OFFSET(IFRS17_CF!W110,0,-NewBusinessYear+1),0)</f>
        <v>-106359.79887058974</v>
      </c>
      <c r="X110" s="35">
        <f ca="1">IFERROR(Volume*IF(X$5=0,0,IF(X$5=1,0.5,1))*OFFSET(IFRS17_CF!X110,0,-NewBusinessYear+1),0)</f>
        <v>-92844.468580554676</v>
      </c>
      <c r="Y110" s="40">
        <f ca="1">IFERROR(Volume*IF(Y$5=0,0,IF(Y$5=1,0.5,1))*OFFSET(IFRS17_CF!Y110,0,-NewBusinessYear+1),0)</f>
        <v>-80606.671083701658</v>
      </c>
      <c r="Z110" s="35">
        <f ca="1">IFERROR(Volume*IF(Z$5=0,0,IF(Z$5=1,0.5,1))*OFFSET(IFRS17_CF!Z110,0,-NewBusinessYear+1),0)</f>
        <v>-69557.265291762087</v>
      </c>
      <c r="AA110" s="40">
        <f ca="1">IFERROR(Volume*IF(AA$5=0,0,IF(AA$5=1,0.5,1))*OFFSET(IFRS17_CF!AA110,0,-NewBusinessYear+1),0)</f>
        <v>-59252.311125865454</v>
      </c>
      <c r="AB110" s="40">
        <f ca="1">IFERROR(Volume*IF(AB$5=0,0,IF(AB$5=1,0.5,1))*OFFSET(IFRS17_CF!AB110,0,-NewBusinessYear+1),0)</f>
        <v>-49724.586512996953</v>
      </c>
      <c r="AC110" s="40">
        <f ca="1">IFERROR(Volume*IF(AC$5=0,0,IF(AC$5=1,0.5,1))*OFFSET(IFRS17_CF!AC110,0,-NewBusinessYear+1),0)</f>
        <v>-41010.598541282918</v>
      </c>
      <c r="AD110" s="40">
        <f ca="1">IFERROR(Volume*IF(AD$5=0,0,IF(AD$5=1,0.5,1))*OFFSET(IFRS17_CF!AD110,0,-NewBusinessYear+1),0)</f>
        <v>-33147.206510266791</v>
      </c>
      <c r="AE110" s="40">
        <f ca="1">IFERROR(Volume*IF(AE$5=0,0,IF(AE$5=1,0.5,1))*OFFSET(IFRS17_CF!AE110,0,-NewBusinessYear+1),0)</f>
        <v>-26167.297881132883</v>
      </c>
      <c r="AF110" s="40">
        <f ca="1">IFERROR(Volume*IF(AF$5=0,0,IF(AF$5=1,0.5,1))*OFFSET(IFRS17_CF!AF110,0,-NewBusinessYear+1),0)</f>
        <v>-20094.638314119158</v>
      </c>
      <c r="AG110" s="40">
        <f ca="1">IFERROR(Volume*IF(AG$5=0,0,IF(AG$5=1,0.5,1))*OFFSET(IFRS17_CF!AG110,0,-NewBusinessYear+1),0)</f>
        <v>-14938.220834115076</v>
      </c>
      <c r="AH110" s="40">
        <f ca="1">IFERROR(Volume*IF(AH$5=0,0,IF(AH$5=1,0.5,1))*OFFSET(IFRS17_CF!AH110,0,-NewBusinessYear+1),0)</f>
        <v>-10686.696378259325</v>
      </c>
      <c r="AI110" s="40">
        <f ca="1">IFERROR(Volume*IF(AI$5=0,0,IF(AI$5=1,0.5,1))*OFFSET(IFRS17_CF!AI110,0,-NewBusinessYear+1),0)</f>
        <v>-7303.7418918321846</v>
      </c>
      <c r="AJ110" s="40">
        <f ca="1">IFERROR(Volume*IF(AJ$5=0,0,IF(AJ$5=1,0.5,1))*OFFSET(IFRS17_CF!AJ110,0,-NewBusinessYear+1),0)</f>
        <v>-4725.4393679960231</v>
      </c>
      <c r="AK110" s="40">
        <f ca="1">IFERROR(Volume*IF(AK$5=0,0,IF(AK$5=1,0.5,1))*OFFSET(IFRS17_CF!AK110,0,-NewBusinessYear+1),0)</f>
        <v>-2953.3633817746199</v>
      </c>
      <c r="AL110" s="40">
        <f ca="1">IFERROR(Volume*IF(AL$5=0,0,IF(AL$5=1,0.5,1))*OFFSET(IFRS17_CF!AL110,0,-NewBusinessYear+1),0)</f>
        <v>-1785.4478339030877</v>
      </c>
      <c r="AM110" s="40">
        <f ca="1">IFERROR(Volume*IF(AM$5=0,0,IF(AM$5=1,0.5,1))*OFFSET(IFRS17_CF!AM110,0,-NewBusinessYear+1),0)</f>
        <v>-1042.4199959827879</v>
      </c>
      <c r="AN110" s="40">
        <f ca="1">IFERROR(Volume*IF(AN$5=0,0,IF(AN$5=1,0.5,1))*OFFSET(IFRS17_CF!AN110,0,-NewBusinessYear+1),0)</f>
        <v>-586.19238051658203</v>
      </c>
      <c r="AO110" s="40">
        <f ca="1">IFERROR(Volume*IF(AO$5=0,0,IF(AO$5=1,0.5,1))*OFFSET(IFRS17_CF!AO110,0,-NewBusinessYear+1),0)</f>
        <v>0</v>
      </c>
      <c r="AP110" s="40">
        <f ca="1">IFERROR(Volume*IF(AP$5=0,0,IF(AP$5=1,0.5,1))*OFFSET(IFRS17_CF!AP110,0,-NewBusinessYear+1),0)</f>
        <v>0</v>
      </c>
      <c r="AQ110" s="40">
        <f ca="1">IFERROR(Volume*IF(AQ$5=0,0,IF(AQ$5=1,0.5,1))*OFFSET(IFRS17_CF!AQ110,0,-NewBusinessYear+1),0)</f>
        <v>0</v>
      </c>
      <c r="AR110" s="40">
        <f ca="1">IFERROR(Volume*IF(AR$5=0,0,IF(AR$5=1,0.5,1))*OFFSET(IFRS17_CF!AR110,0,-NewBusinessYear+1),0)</f>
        <v>0</v>
      </c>
      <c r="AS110" s="40">
        <f ca="1">IFERROR(Volume*IF(AS$5=0,0,IF(AS$5=1,0.5,1))*OFFSET(IFRS17_CF!AS110,0,-NewBusinessYear+1),0)</f>
        <v>0</v>
      </c>
      <c r="AT110" s="40">
        <f ca="1">IFERROR(Volume*IF(AT$5=0,0,IF(AT$5=1,0.5,1))*OFFSET(IFRS17_CF!AT110,0,-NewBusinessYear+1),0)</f>
        <v>0</v>
      </c>
      <c r="AU110" s="40">
        <f ca="1">IFERROR(Volume*IF(AU$5=0,0,IF(AU$5=1,0.5,1))*OFFSET(IFRS17_CF!AU110,0,-NewBusinessYear+1),0)</f>
        <v>0</v>
      </c>
      <c r="AV110" s="40">
        <f ca="1">IFERROR(Volume*IF(AV$5=0,0,IF(AV$5=1,0.5,1))*OFFSET(IFRS17_CF!AV110,0,-NewBusinessYear+1),0)</f>
        <v>0</v>
      </c>
      <c r="AW110" s="40">
        <f ca="1">IFERROR(Volume*IF(AW$5=0,0,IF(AW$5=1,0.5,1))*OFFSET(IFRS17_CF!AW110,0,-NewBusinessYear+1),0)</f>
        <v>0</v>
      </c>
      <c r="AX110" s="40">
        <f ca="1">IFERROR(Volume*IF(AX$5=0,0,IF(AX$5=1,0.5,1))*OFFSET(IFRS17_CF!AX110,0,-NewBusinessYear+1),0)</f>
        <v>0</v>
      </c>
      <c r="AY110" s="40">
        <f ca="1">IFERROR(Volume*IF(AY$5=0,0,IF(AY$5=1,0.5,1))*OFFSET(IFRS17_CF!AY110,0,-NewBusinessYear+1),0)</f>
        <v>0</v>
      </c>
      <c r="AZ110" s="40">
        <f ca="1">IFERROR(Volume*IF(AZ$5=0,0,IF(AZ$5=1,0.5,1))*OFFSET(IFRS17_CF!AZ110,0,-NewBusinessYear+1),0)</f>
        <v>0</v>
      </c>
      <c r="BA110" s="40">
        <f ca="1">IFERROR(Volume*IF(BA$5=0,0,IF(BA$5=1,0.5,1))*OFFSET(IFRS17_CF!BA110,0,-NewBusinessYear+1),0)</f>
        <v>0</v>
      </c>
      <c r="BB110" s="40">
        <f ca="1">IFERROR(Volume*IF(BB$5=0,0,IF(BB$5=1,0.5,1))*OFFSET(IFRS17_CF!BB110,0,-NewBusinessYear+1),0)</f>
        <v>0</v>
      </c>
      <c r="BC110" s="40">
        <f ca="1">IFERROR(Volume*IF(BC$5=0,0,IF(BC$5=1,0.5,1))*OFFSET(IFRS17_CF!BC110,0,-NewBusinessYear+1),0)</f>
        <v>0</v>
      </c>
      <c r="BD110" s="40">
        <f ca="1">IFERROR(Volume*IF(BD$5=0,0,IF(BD$5=1,0.5,1))*OFFSET(IFRS17_CF!BD110,0,-NewBusinessYear+1),0)</f>
        <v>0</v>
      </c>
      <c r="BE110" s="40">
        <f ca="1">IFERROR(Volume*IF(BE$5=0,0,IF(BE$5=1,0.5,1))*OFFSET(IFRS17_CF!BE110,0,-NewBusinessYear+1),0)</f>
        <v>0</v>
      </c>
      <c r="BF110" s="40">
        <f ca="1">IFERROR(Volume*IF(BF$5=0,0,IF(BF$5=1,0.5,1))*OFFSET(IFRS17_CF!BF110,0,-NewBusinessYear+1),0)</f>
        <v>0</v>
      </c>
      <c r="BG110" s="40">
        <f ca="1">IFERROR(Volume*IF(BG$5=0,0,IF(BG$5=1,0.5,1))*OFFSET(IFRS17_CF!BG110,0,-NewBusinessYear+1),0)</f>
        <v>0</v>
      </c>
      <c r="BH110" s="40">
        <f ca="1">IFERROR(Volume*IF(BH$5=0,0,IF(BH$5=1,0.5,1))*OFFSET(IFRS17_CF!BH110,0,-NewBusinessYear+1),0)</f>
        <v>0</v>
      </c>
      <c r="BI110" s="40">
        <f ca="1">IFERROR(Volume*IF(BI$5=0,0,IF(BI$5=1,0.5,1))*OFFSET(IFRS17_CF!BI110,0,-NewBusinessYear+1),0)</f>
        <v>0</v>
      </c>
      <c r="BJ110" s="40">
        <f ca="1">IFERROR(Volume*IF(BJ$5=0,0,IF(BJ$5=1,0.5,1))*OFFSET(IFRS17_CF!BJ110,0,-NewBusinessYear+1),0)</f>
        <v>0</v>
      </c>
      <c r="BK110" s="40">
        <f ca="1">IFERROR(Volume*IF(BK$5=0,0,IF(BK$5=1,0.5,1))*OFFSET(IFRS17_CF!BK110,0,-NewBusinessYear+1),0)</f>
        <v>0</v>
      </c>
      <c r="BL110" s="40">
        <f ca="1">IFERROR(Volume*IF(BL$5=0,0,IF(BL$5=1,0.5,1))*OFFSET(IFRS17_CF!BL110,0,-NewBusinessYear+1),0)</f>
        <v>0</v>
      </c>
      <c r="BM110" s="40">
        <f ca="1">IFERROR(Volume*IF(BM$5=0,0,IF(BM$5=1,0.5,1))*OFFSET(IFRS17_CF!BM110,0,-NewBusinessYear+1),0)</f>
        <v>0</v>
      </c>
      <c r="BN110" s="40">
        <f ca="1">IFERROR(Volume*IF(BN$5=0,0,IF(BN$5=1,0.5,1))*OFFSET(IFRS17_CF!BN110,0,-NewBusinessYear+1),0)</f>
        <v>0</v>
      </c>
      <c r="BO110" s="40">
        <f ca="1">IFERROR(Volume*IF(BO$5=0,0,IF(BO$5=1,0.5,1))*OFFSET(IFRS17_CF!BO110,0,-NewBusinessYear+1),0)</f>
        <v>0</v>
      </c>
      <c r="BP110" s="40">
        <f ca="1">IFERROR(Volume*IF(BP$5=0,0,IF(BP$5=1,0.5,1))*OFFSET(IFRS17_CF!BP110,0,-NewBusinessYear+1),0)</f>
        <v>0</v>
      </c>
      <c r="BQ110" s="40">
        <f ca="1">IFERROR(Volume*IF(BQ$5=0,0,IF(BQ$5=1,0.5,1))*OFFSET(IFRS17_CF!BQ110,0,-NewBusinessYear+1),0)</f>
        <v>0</v>
      </c>
      <c r="BR110" s="40">
        <f ca="1">IFERROR(Volume*IF(BR$5=0,0,IF(BR$5=1,0.5,1))*OFFSET(IFRS17_CF!BR110,0,-NewBusinessYear+1),0)</f>
        <v>0</v>
      </c>
      <c r="BS110" s="40">
        <f ca="1">IFERROR(Volume*IF(BS$5=0,0,IF(BS$5=1,0.5,1))*OFFSET(IFRS17_CF!BS110,0,-NewBusinessYear+1),0)</f>
        <v>0</v>
      </c>
      <c r="BT110" s="40">
        <f ca="1">IFERROR(Volume*IF(BT$5=0,0,IF(BT$5=1,0.5,1))*OFFSET(IFRS17_CF!BT110,0,-NewBusinessYear+1),0)</f>
        <v>0</v>
      </c>
      <c r="BU110" s="40">
        <f ca="1">IFERROR(Volume*IF(BU$5=0,0,IF(BU$5=1,0.5,1))*OFFSET(IFRS17_CF!BU110,0,-NewBusinessYear+1),0)</f>
        <v>0</v>
      </c>
      <c r="BV110" s="40">
        <f ca="1">IFERROR(Volume*IF(BV$5=0,0,IF(BV$5=1,0.5,1))*OFFSET(IFRS17_CF!BV110,0,-NewBusinessYear+1),0)</f>
        <v>0</v>
      </c>
      <c r="BW110" s="40">
        <f ca="1">IFERROR(Volume*IF(BW$5=0,0,IF(BW$5=1,0.5,1))*OFFSET(IFRS17_CF!BW110,0,-NewBusinessYear+1),0)</f>
        <v>0</v>
      </c>
      <c r="BX110" s="40">
        <f ca="1">IFERROR(Volume*IF(BX$5=0,0,IF(BX$5=1,0.5,1))*OFFSET(IFRS17_CF!BX110,0,-NewBusinessYear+1),0)</f>
        <v>0</v>
      </c>
      <c r="BY110" s="40">
        <f ca="1">IFERROR(Volume*IF(BY$5=0,0,IF(BY$5=1,0.5,1))*OFFSET(IFRS17_CF!BY110,0,-NewBusinessYear+1),0)</f>
        <v>0</v>
      </c>
      <c r="BZ110" s="40">
        <f ca="1">IFERROR(Volume*IF(BZ$5=0,0,IF(BZ$5=1,0.5,1))*OFFSET(IFRS17_CF!BZ110,0,-NewBusinessYear+1),0)</f>
        <v>0</v>
      </c>
      <c r="CA110" s="40">
        <f ca="1">IFERROR(Volume*IF(CA$5=0,0,IF(CA$5=1,0.5,1))*OFFSET(IFRS17_CF!CA110,0,-NewBusinessYear+1),0)</f>
        <v>0</v>
      </c>
      <c r="CB110" s="40">
        <f ca="1">IFERROR(Volume*IF(CB$5=0,0,IF(CB$5=1,0.5,1))*OFFSET(IFRS17_CF!CB110,0,-NewBusinessYear+1),0)</f>
        <v>0</v>
      </c>
      <c r="CC110" s="40">
        <f ca="1">IFERROR(Volume*IF(CC$5=0,0,IF(CC$5=1,0.5,1))*OFFSET(IFRS17_CF!CC110,0,-NewBusinessYear+1),0)</f>
        <v>0</v>
      </c>
      <c r="CD110" s="40">
        <f ca="1">IFERROR(Volume*IF(CD$5=0,0,IF(CD$5=1,0.5,1))*OFFSET(IFRS17_CF!CD110,0,-NewBusinessYear+1),0)</f>
        <v>0</v>
      </c>
      <c r="CE110" s="40">
        <f ca="1">IFERROR(Volume*IF(CE$5=0,0,IF(CE$5=1,0.5,1))*OFFSET(IFRS17_CF!CE110,0,-NewBusinessYear+1),0)</f>
        <v>0</v>
      </c>
      <c r="CF110" s="40">
        <f ca="1">IFERROR(Volume*IF(CF$5=0,0,IF(CF$5=1,0.5,1))*OFFSET(IFRS17_CF!CF110,0,-NewBusinessYear+1),0)</f>
        <v>0</v>
      </c>
      <c r="CG110" s="40">
        <f ca="1">IFERROR(Volume*IF(CG$5=0,0,IF(CG$5=1,0.5,1))*OFFSET(IFRS17_CF!CG110,0,-NewBusinessYear+1),0)</f>
        <v>0</v>
      </c>
      <c r="CH110" s="40">
        <f ca="1">IFERROR(Volume*IF(CH$5=0,0,IF(CH$5=1,0.5,1))*OFFSET(IFRS17_CF!CH110,0,-NewBusinessYear+1),0)</f>
        <v>0</v>
      </c>
      <c r="CI110" s="40">
        <f ca="1">IFERROR(Volume*IF(CI$5=0,0,IF(CI$5=1,0.5,1))*OFFSET(IFRS17_CF!CI110,0,-NewBusinessYear+1),0)</f>
        <v>0</v>
      </c>
      <c r="CJ110" s="40">
        <f ca="1">IFERROR(Volume*IF(CJ$5=0,0,IF(CJ$5=1,0.5,1))*OFFSET(IFRS17_CF!CJ110,0,-NewBusinessYear+1),0)</f>
        <v>0</v>
      </c>
      <c r="CK110" s="40">
        <f ca="1">IFERROR(Volume*IF(CK$5=0,0,IF(CK$5=1,0.5,1))*OFFSET(IFRS17_CF!CK110,0,-NewBusinessYear+1),0)</f>
        <v>0</v>
      </c>
      <c r="CL110" s="40">
        <f ca="1">IFERROR(Volume*IF(CL$5=0,0,IF(CL$5=1,0.5,1))*OFFSET(IFRS17_CF!CL110,0,-NewBusinessYear+1),0)</f>
        <v>0</v>
      </c>
      <c r="CM110" s="40">
        <f ca="1">IFERROR(Volume*IF(CM$5=0,0,IF(CM$5=1,0.5,1))*OFFSET(IFRS17_CF!CM110,0,-NewBusinessYear+1),0)</f>
        <v>0</v>
      </c>
      <c r="CN110" s="40">
        <f ca="1">IFERROR(Volume*IF(CN$5=0,0,IF(CN$5=1,0.5,1))*OFFSET(IFRS17_CF!CN110,0,-NewBusinessYear+1),0)</f>
        <v>0</v>
      </c>
      <c r="CO110" s="40">
        <f ca="1">IFERROR(Volume*IF(CO$5=0,0,IF(CO$5=1,0.5,1))*OFFSET(IFRS17_CF!CO110,0,-NewBusinessYear+1),0)</f>
        <v>0</v>
      </c>
      <c r="CP110" s="40">
        <f ca="1">IFERROR(Volume*IF(CP$5=0,0,IF(CP$5=1,0.5,1))*OFFSET(IFRS17_CF!CP110,0,-NewBusinessYear+1),0)</f>
        <v>0</v>
      </c>
      <c r="CQ110" s="40">
        <f ca="1">IFERROR(Volume*IF(CQ$5=0,0,IF(CQ$5=1,0.5,1))*OFFSET(IFRS17_CF!CQ110,0,-NewBusinessYear+1),0)</f>
        <v>0</v>
      </c>
      <c r="CR110" s="40">
        <f ca="1">IFERROR(Volume*IF(CR$5=0,0,IF(CR$5=1,0.5,1))*OFFSET(IFRS17_CF!CR110,0,-NewBusinessYear+1),0)</f>
        <v>0</v>
      </c>
      <c r="CS110" s="40">
        <f ca="1">IFERROR(Volume*IF(CS$5=0,0,IF(CS$5=1,0.5,1))*OFFSET(IFRS17_CF!CS110,0,-NewBusinessYear+1),0)</f>
        <v>0</v>
      </c>
      <c r="CT110" s="40">
        <f ca="1">IFERROR(Volume*IF(CT$5=0,0,IF(CT$5=1,0.5,1))*OFFSET(IFRS17_CF!CT110,0,-NewBusinessYear+1),0)</f>
        <v>0</v>
      </c>
      <c r="CU110" s="40">
        <f ca="1">IFERROR(Volume*IF(CU$5=0,0,IF(CU$5=1,0.5,1))*OFFSET(IFRS17_CF!CU110,0,-NewBusinessYear+1),0)</f>
        <v>0</v>
      </c>
      <c r="CV110" s="40">
        <f ca="1">IFERROR(Volume*IF(CV$5=0,0,IF(CV$5=1,0.5,1))*OFFSET(IFRS17_CF!CV110,0,-NewBusinessYear+1),0)</f>
        <v>0</v>
      </c>
      <c r="CW110" s="40">
        <f ca="1">IFERROR(Volume*IF(CW$5=0,0,IF(CW$5=1,0.5,1))*OFFSET(IFRS17_CF!CW110,0,-NewBusinessYear+1),0)</f>
        <v>0</v>
      </c>
      <c r="CX110" s="40">
        <f ca="1">IFERROR(Volume*IF(CX$5=0,0,IF(CX$5=1,0.5,1))*OFFSET(IFRS17_CF!CX110,0,-NewBusinessYear+1),0)</f>
        <v>0</v>
      </c>
      <c r="CY110" s="40">
        <f ca="1">IFERROR(Volume*IF(CY$5=0,0,IF(CY$5=1,0.5,1))*OFFSET(IFRS17_CF!CY110,0,-NewBusinessYear+1),0)</f>
        <v>0</v>
      </c>
      <c r="CZ110" s="40">
        <f ca="1">IFERROR(Volume*IF(CZ$5=0,0,IF(CZ$5=1,0.5,1))*OFFSET(IFRS17_CF!CZ110,0,-NewBusinessYear+1),0)</f>
        <v>0</v>
      </c>
      <c r="DA110" s="40">
        <f ca="1">IFERROR(Volume*IF(DA$5=0,0,IF(DA$5=1,0.5,1))*OFFSET(IFRS17_CF!DA110,0,-NewBusinessYear+1),0)</f>
        <v>0</v>
      </c>
      <c r="DB110" s="40">
        <f ca="1">IFERROR(Volume*IF(DB$5=0,0,IF(DB$5=1,0.5,1))*OFFSET(IFRS17_CF!DB110,0,-NewBusinessYear+1),0)</f>
        <v>0</v>
      </c>
      <c r="DC110" s="40">
        <f ca="1">IFERROR(Volume*IF(DC$5=0,0,IF(DC$5=1,0.5,1))*OFFSET(IFRS17_CF!DC110,0,-NewBusinessYear+1),0)</f>
        <v>0</v>
      </c>
      <c r="DD110" s="40">
        <f ca="1">IFERROR(Volume*IF(DD$5=0,0,IF(DD$5=1,0.5,1))*OFFSET(IFRS17_CF!DD110,0,-NewBusinessYear+1),0)</f>
        <v>0</v>
      </c>
      <c r="DE110" s="40">
        <f ca="1">IFERROR(Volume*IF(DE$5=0,0,IF(DE$5=1,0.5,1))*OFFSET(IFRS17_CF!DE110,0,-NewBusinessYear+1),0)</f>
        <v>0</v>
      </c>
      <c r="DF110" s="40">
        <f ca="1">IFERROR(Volume*IF(DF$5=0,0,IF(DF$5=1,0.5,1))*OFFSET(IFRS17_CF!DF110,0,-NewBusinessYear+1),0)</f>
        <v>0</v>
      </c>
      <c r="DG110" s="40">
        <f ca="1">IFERROR(Volume*IF(DG$5=0,0,IF(DG$5=1,0.5,1))*OFFSET(IFRS17_CF!DG110,0,-NewBusinessYear+1),0)</f>
        <v>0</v>
      </c>
      <c r="DH110" s="40">
        <f ca="1">IFERROR(Volume*IF(DH$5=0,0,IF(DH$5=1,0.5,1))*OFFSET(IFRS17_CF!DH110,0,-NewBusinessYear+1),0)</f>
        <v>0</v>
      </c>
      <c r="DI110" s="40">
        <f ca="1">IFERROR(Volume*IF(DI$5=0,0,IF(DI$5=1,0.5,1))*OFFSET(IFRS17_CF!DI110,0,-NewBusinessYear+1),0)</f>
        <v>0</v>
      </c>
      <c r="DJ110" s="40">
        <f ca="1">IFERROR(Volume*IF(DJ$5=0,0,IF(DJ$5=1,0.5,1))*OFFSET(IFRS17_CF!DJ110,0,-NewBusinessYear+1),0)</f>
        <v>0</v>
      </c>
      <c r="DK110" s="40">
        <f ca="1">IFERROR(Volume*IF(DK$5=0,0,IF(DK$5=1,0.5,1))*OFFSET(IFRS17_CF!DK110,0,-NewBusinessYear+1),0)</f>
        <v>0</v>
      </c>
      <c r="DL110" s="40">
        <f ca="1">IFERROR(Volume*IF(DL$5=0,0,IF(DL$5=1,0.5,1))*OFFSET(IFRS17_CF!DL110,0,-NewBusinessYear+1),0)</f>
        <v>0</v>
      </c>
      <c r="DM110" s="40">
        <f ca="1">IFERROR(Volume*IF(DM$5=0,0,IF(DM$5=1,0.5,1))*OFFSET(IFRS17_CF!DM110,0,-NewBusinessYear+1),0)</f>
        <v>0</v>
      </c>
      <c r="DN110" s="40">
        <f ca="1">IFERROR(Volume*IF(DN$5=0,0,IF(DN$5=1,0.5,1))*OFFSET(IFRS17_CF!DN110,0,-NewBusinessYear+1),0)</f>
        <v>0</v>
      </c>
      <c r="DO110" s="40">
        <f ca="1">IFERROR(Volume*IF(DO$5=0,0,IF(DO$5=1,0.5,1))*OFFSET(IFRS17_CF!DO110,0,-NewBusinessYear+1),0)</f>
        <v>0</v>
      </c>
      <c r="DP110" s="40">
        <f ca="1">IFERROR(Volume*IF(DP$5=0,0,IF(DP$5=1,0.5,1))*OFFSET(IFRS17_CF!DP110,0,-NewBusinessYear+1),0)</f>
        <v>0</v>
      </c>
      <c r="DQ110" s="40">
        <f ca="1">IFERROR(Volume*IF(DQ$5=0,0,IF(DQ$5=1,0.5,1))*OFFSET(IFRS17_CF!DQ110,0,-NewBusinessYear+1),0)</f>
        <v>0</v>
      </c>
      <c r="DR110" s="40">
        <f ca="1">IFERROR(Volume*IF(DR$5=0,0,IF(DR$5=1,0.5,1))*OFFSET(IFRS17_CF!DR110,0,-NewBusinessYear+1),0)</f>
        <v>0</v>
      </c>
      <c r="DS110" s="40">
        <f ca="1">IFERROR(Volume*IF(DS$5=0,0,IF(DS$5=1,0.5,1))*OFFSET(IFRS17_CF!DS110,0,-NewBusinessYear+1),0)</f>
        <v>0</v>
      </c>
      <c r="DT110" s="40">
        <f ca="1">IFERROR(Volume*IF(DT$5=0,0,IF(DT$5=1,0.5,1))*OFFSET(IFRS17_CF!DT110,0,-NewBusinessYear+1),0)</f>
        <v>0</v>
      </c>
      <c r="DU110" s="40">
        <f ca="1">IFERROR(Volume*IF(DU$5=0,0,IF(DU$5=1,0.5,1))*OFFSET(IFRS17_CF!DU110,0,-NewBusinessYear+1),0)</f>
        <v>0</v>
      </c>
      <c r="DV110" s="40">
        <f ca="1">IFERROR(Volume*IF(DV$5=0,0,IF(DV$5=1,0.5,1))*OFFSET(IFRS17_CF!DV110,0,-NewBusinessYear+1),0)</f>
        <v>0</v>
      </c>
      <c r="DW110" s="40">
        <f ca="1">IFERROR(Volume*IF(DW$5=0,0,IF(DW$5=1,0.5,1))*OFFSET(IFRS17_CF!DW110,0,-NewBusinessYear+1),0)</f>
        <v>0</v>
      </c>
      <c r="DX110" s="40">
        <f ca="1">IFERROR(Volume*IF(DX$5=0,0,IF(DX$5=1,0.5,1))*OFFSET(IFRS17_CF!DX110,0,-NewBusinessYear+1),0)</f>
        <v>0</v>
      </c>
      <c r="DY110" s="40">
        <f ca="1">IFERROR(Volume*IF(DY$5=0,0,IF(DY$5=1,0.5,1))*OFFSET(IFRS17_CF!DY110,0,-NewBusinessYear+1),0)</f>
        <v>0</v>
      </c>
      <c r="DZ110" s="40">
        <f ca="1">IFERROR(Volume*IF(DZ$5=0,0,IF(DZ$5=1,0.5,1))*OFFSET(IFRS17_CF!DZ110,0,-NewBusinessYear+1),0)</f>
        <v>0</v>
      </c>
      <c r="EA110" s="40">
        <f ca="1">IFERROR(Volume*IF(EA$5=0,0,IF(EA$5=1,0.5,1))*OFFSET(IFRS17_CF!EA110,0,-NewBusinessYear+1),0)</f>
        <v>0</v>
      </c>
      <c r="EB110" s="40">
        <f ca="1">IFERROR(Volume*IF(EB$5=0,0,IF(EB$5=1,0.5,1))*OFFSET(IFRS17_CF!EB110,0,-NewBusinessYear+1),0)</f>
        <v>0</v>
      </c>
      <c r="EC110" s="40">
        <f ca="1">IFERROR(Volume*IF(EC$5=0,0,IF(EC$5=1,0.5,1))*OFFSET(IFRS17_CF!EC110,0,-NewBusinessYear+1),0)</f>
        <v>0</v>
      </c>
      <c r="ED110" s="40">
        <f ca="1">IFERROR(Volume*IF(ED$5=0,0,IF(ED$5=1,0.5,1))*OFFSET(IFRS17_CF!ED110,0,-NewBusinessYear+1),0)</f>
        <v>0</v>
      </c>
      <c r="EE110" s="40">
        <f ca="1">IFERROR(Volume*IF(EE$5=0,0,IF(EE$5=1,0.5,1))*OFFSET(IFRS17_CF!EE110,0,-NewBusinessYear+1),0)</f>
        <v>0</v>
      </c>
      <c r="EF110" s="40">
        <f ca="1">IFERROR(Volume*IF(EF$5=0,0,IF(EF$5=1,0.5,1))*OFFSET(IFRS17_CF!EF110,0,-NewBusinessYear+1),0)</f>
        <v>0</v>
      </c>
      <c r="EG110" s="40">
        <f ca="1">IFERROR(Volume*IF(EG$5=0,0,IF(EG$5=1,0.5,1))*OFFSET(IFRS17_CF!EG110,0,-NewBusinessYear+1),0)</f>
        <v>0</v>
      </c>
      <c r="EH110" s="40">
        <f ca="1">IFERROR(Volume*IF(EH$5=0,0,IF(EH$5=1,0.5,1))*OFFSET(IFRS17_CF!EH110,0,-NewBusinessYear+1),0)</f>
        <v>0</v>
      </c>
      <c r="EI110" s="40">
        <f ca="1">IFERROR(Volume*IF(EI$5=0,0,IF(EI$5=1,0.5,1))*OFFSET(IFRS17_CF!EI110,0,-NewBusinessYear+1),0)</f>
        <v>0</v>
      </c>
      <c r="EJ110" s="40">
        <f ca="1">IFERROR(Volume*IF(EJ$5=0,0,IF(EJ$5=1,0.5,1))*OFFSET(IFRS17_CF!EJ110,0,-NewBusinessYear+1),0)</f>
        <v>0</v>
      </c>
      <c r="EK110" s="40">
        <f ca="1">IFERROR(Volume*IF(EK$5=0,0,IF(EK$5=1,0.5,1))*OFFSET(IFRS17_CF!EK110,0,-NewBusinessYear+1),0)</f>
        <v>0</v>
      </c>
      <c r="EL110" s="40">
        <f ca="1">IFERROR(Volume*IF(EL$5=0,0,IF(EL$5=1,0.5,1))*OFFSET(IFRS17_CF!EL110,0,-NewBusinessYear+1),0)</f>
        <v>0</v>
      </c>
      <c r="EM110" s="40">
        <f ca="1">IFERROR(Volume*IF(EM$5=0,0,IF(EM$5=1,0.5,1))*OFFSET(IFRS17_CF!EM110,0,-NewBusinessYear+1),0)</f>
        <v>0</v>
      </c>
      <c r="EN110" s="40">
        <f ca="1">IFERROR(Volume*IF(EN$5=0,0,IF(EN$5=1,0.5,1))*OFFSET(IFRS17_CF!EN110,0,-NewBusinessYear+1),0)</f>
        <v>0</v>
      </c>
      <c r="EO110" s="40">
        <f ca="1">IFERROR(Volume*IF(EO$5=0,0,IF(EO$5=1,0.5,1))*OFFSET(IFRS17_CF!EO110,0,-NewBusinessYear+1),0)</f>
        <v>0</v>
      </c>
      <c r="EP110" s="40">
        <f ca="1">IFERROR(Volume*IF(EP$5=0,0,IF(EP$5=1,0.5,1))*OFFSET(IFRS17_CF!EP110,0,-NewBusinessYear+1),0)</f>
        <v>0</v>
      </c>
      <c r="EQ110" s="40">
        <f ca="1">IFERROR(Volume*IF(EQ$5=0,0,IF(EQ$5=1,0.5,1))*OFFSET(IFRS17_CF!EQ110,0,-NewBusinessYear+1),0)</f>
        <v>0</v>
      </c>
      <c r="ER110" s="40">
        <f ca="1">IFERROR(Volume*IF(ER$5=0,0,IF(ER$5=1,0.5,1))*OFFSET(IFRS17_CF!ER110,0,-NewBusinessYear+1),0)</f>
        <v>0</v>
      </c>
      <c r="ES110" s="40">
        <f ca="1">IFERROR(Volume*IF(ES$5=0,0,IF(ES$5=1,0.5,1))*OFFSET(IFRS17_CF!ES110,0,-NewBusinessYear+1),0)</f>
        <v>0</v>
      </c>
      <c r="ET110" s="40">
        <f ca="1">IFERROR(Volume*IF(ET$5=0,0,IF(ET$5=1,0.5,1))*OFFSET(IFRS17_CF!ET110,0,-NewBusinessYear+1),0)</f>
        <v>0</v>
      </c>
      <c r="EU110" s="40">
        <f ca="1">IFERROR(Volume*IF(EU$5=0,0,IF(EU$5=1,0.5,1))*OFFSET(IFRS17_CF!EU110,0,-NewBusinessYear+1),0)</f>
        <v>0</v>
      </c>
      <c r="EV110" s="40">
        <f ca="1">IFERROR(Volume*IF(EV$5=0,0,IF(EV$5=1,0.5,1))*OFFSET(IFRS17_CF!EV110,0,-NewBusinessYear+1),0)</f>
        <v>0</v>
      </c>
      <c r="EW110" s="40">
        <f ca="1">IFERROR(Volume*IF(EW$5=0,0,IF(EW$5=1,0.5,1))*OFFSET(IFRS17_CF!EW110,0,-NewBusinessYear+1),0)</f>
        <v>0</v>
      </c>
      <c r="EX110" s="40">
        <f ca="1">IFERROR(Volume*IF(EX$5=0,0,IF(EX$5=1,0.5,1))*OFFSET(IFRS17_CF!EX110,0,-NewBusinessYear+1),0)</f>
        <v>0</v>
      </c>
      <c r="EY110" s="40">
        <f ca="1">IFERROR(Volume*IF(EY$5=0,0,IF(EY$5=1,0.5,1))*OFFSET(IFRS17_CF!EY110,0,-NewBusinessYear+1),0)</f>
        <v>0</v>
      </c>
      <c r="EZ110" s="40">
        <f ca="1">IFERROR(Volume*IF(EZ$5=0,0,IF(EZ$5=1,0.5,1))*OFFSET(IFRS17_CF!EZ110,0,-NewBusinessYear+1),0)</f>
        <v>0</v>
      </c>
      <c r="FA110" s="40">
        <f ca="1">IFERROR(Volume*IF(FA$5=0,0,IF(FA$5=1,0.5,1))*OFFSET(IFRS17_CF!FA110,0,-NewBusinessYear+1),0)</f>
        <v>0</v>
      </c>
      <c r="FB110" s="40">
        <f ca="1">IFERROR(Volume*IF(FB$5=0,0,IF(FB$5=1,0.5,1))*OFFSET(IFRS17_CF!FB110,0,-NewBusinessYear+1),0)</f>
        <v>0</v>
      </c>
      <c r="FC110" s="40">
        <f ca="1">IFERROR(Volume*IF(FC$5=0,0,IF(FC$5=1,0.5,1))*OFFSET(IFRS17_CF!FC110,0,-NewBusinessYear+1),0)</f>
        <v>0</v>
      </c>
      <c r="FD110" s="40">
        <f ca="1">IFERROR(Volume*IF(FD$5=0,0,IF(FD$5=1,0.5,1))*OFFSET(IFRS17_CF!FD110,0,-NewBusinessYear+1),0)</f>
        <v>0</v>
      </c>
      <c r="FE110" s="40">
        <f ca="1">IFERROR(Volume*IF(FE$5=0,0,IF(FE$5=1,0.5,1))*OFFSET(IFRS17_CF!FE110,0,-NewBusinessYear+1),0)</f>
        <v>0</v>
      </c>
      <c r="FF110" s="40">
        <f ca="1">IFERROR(Volume*IF(FF$5=0,0,IF(FF$5=1,0.5,1))*OFFSET(IFRS17_CF!FF110,0,-NewBusinessYear+1),0)</f>
        <v>0</v>
      </c>
      <c r="FG110" s="40">
        <f ca="1">IFERROR(Volume*IF(FG$5=0,0,IF(FG$5=1,0.5,1))*OFFSET(IFRS17_CF!FG110,0,-NewBusinessYear+1),0)</f>
        <v>0</v>
      </c>
      <c r="FH110" s="40">
        <f ca="1">IFERROR(Volume*IF(FH$5=0,0,IF(FH$5=1,0.5,1))*OFFSET(IFRS17_CF!FH110,0,-NewBusinessYear+1),0)</f>
        <v>0</v>
      </c>
      <c r="FI110" s="40">
        <f ca="1">IFERROR(Volume*IF(FI$5=0,0,IF(FI$5=1,0.5,1))*OFFSET(IFRS17_CF!FI110,0,-NewBusinessYear+1),0)</f>
        <v>0</v>
      </c>
      <c r="FJ110" s="40">
        <f ca="1">IFERROR(Volume*IF(FJ$5=0,0,IF(FJ$5=1,0.5,1))*OFFSET(IFRS17_CF!FJ110,0,-NewBusinessYear+1),0)</f>
        <v>0</v>
      </c>
      <c r="FK110" s="40">
        <f ca="1">IFERROR(Volume*IF(FK$5=0,0,IF(FK$5=1,0.5,1))*OFFSET(IFRS17_CF!FK110,0,-NewBusinessYear+1),0)</f>
        <v>0</v>
      </c>
      <c r="FL110" s="40">
        <f ca="1">IFERROR(Volume*IF(FL$5=0,0,IF(FL$5=1,0.5,1))*OFFSET(IFRS17_CF!FL110,0,-NewBusinessYear+1),0)</f>
        <v>0</v>
      </c>
      <c r="FM110" s="40">
        <f ca="1">IFERROR(Volume*IF(FM$5=0,0,IF(FM$5=1,0.5,1))*OFFSET(IFRS17_CF!FM110,0,-NewBusinessYear+1),0)</f>
        <v>0</v>
      </c>
      <c r="FN110" s="40">
        <f ca="1">IFERROR(Volume*IF(FN$5=0,0,IF(FN$5=1,0.5,1))*OFFSET(IFRS17_CF!FN110,0,-NewBusinessYear+1),0)</f>
        <v>0</v>
      </c>
      <c r="FO110" s="40">
        <f ca="1">IFERROR(Volume*IF(FO$5=0,0,IF(FO$5=1,0.5,1))*OFFSET(IFRS17_CF!FO110,0,-NewBusinessYear+1),0)</f>
        <v>0</v>
      </c>
      <c r="FP110" s="40">
        <f ca="1">IFERROR(Volume*IF(FP$5=0,0,IF(FP$5=1,0.5,1))*OFFSET(IFRS17_CF!FP110,0,-NewBusinessYear+1),0)</f>
        <v>0</v>
      </c>
      <c r="FQ110" s="40">
        <f ca="1">IFERROR(Volume*IF(FQ$5=0,0,IF(FQ$5=1,0.5,1))*OFFSET(IFRS17_CF!FQ110,0,-NewBusinessYear+1),0)</f>
        <v>0</v>
      </c>
      <c r="FR110" s="40">
        <f ca="1">IFERROR(Volume*IF(FR$5=0,0,IF(FR$5=1,0.5,1))*OFFSET(IFRS17_CF!FR110,0,-NewBusinessYear+1),0)</f>
        <v>0</v>
      </c>
      <c r="FS110" s="40">
        <f ca="1">IFERROR(Volume*IF(FS$5=0,0,IF(FS$5=1,0.5,1))*OFFSET(IFRS17_CF!FS110,0,-NewBusinessYear+1),0)</f>
        <v>0</v>
      </c>
      <c r="FT110" s="40">
        <f ca="1">IFERROR(Volume*IF(FT$5=0,0,IF(FT$5=1,0.5,1))*OFFSET(IFRS17_CF!FT110,0,-NewBusinessYear+1),0)</f>
        <v>0</v>
      </c>
      <c r="FU110" s="40">
        <f ca="1">IFERROR(Volume*IF(FU$5=0,0,IF(FU$5=1,0.5,1))*OFFSET(IFRS17_CF!FU110,0,-NewBusinessYear+1),0)</f>
        <v>0</v>
      </c>
      <c r="FV110" s="40">
        <f ca="1">IFERROR(Volume*IF(FV$5=0,0,IF(FV$5=1,0.5,1))*OFFSET(IFRS17_CF!FV110,0,-NewBusinessYear+1),0)</f>
        <v>0</v>
      </c>
      <c r="FW110" s="40">
        <f ca="1">IFERROR(Volume*IF(FW$5=0,0,IF(FW$5=1,0.5,1))*OFFSET(IFRS17_CF!FW110,0,-NewBusinessYear+1),0)</f>
        <v>0</v>
      </c>
      <c r="FX110" s="40">
        <f ca="1">IFERROR(Volume*IF(FX$5=0,0,IF(FX$5=1,0.5,1))*OFFSET(IFRS17_CF!FX110,0,-NewBusinessYear+1),0)</f>
        <v>0</v>
      </c>
      <c r="FY110" s="40">
        <f ca="1">IFERROR(Volume*IF(FY$5=0,0,IF(FY$5=1,0.5,1))*OFFSET(IFRS17_CF!FY110,0,-NewBusinessYear+1),0)</f>
        <v>0</v>
      </c>
      <c r="FZ110" s="40">
        <f ca="1">IFERROR(Volume*IF(FZ$5=0,0,IF(FZ$5=1,0.5,1))*OFFSET(IFRS17_CF!FZ110,0,-NewBusinessYear+1),0)</f>
        <v>0</v>
      </c>
      <c r="GA110" s="40">
        <f ca="1">IFERROR(Volume*IF(GA$5=0,0,IF(GA$5=1,0.5,1))*OFFSET(IFRS17_CF!GA110,0,-NewBusinessYear+1),0)</f>
        <v>0</v>
      </c>
      <c r="GB110" s="40">
        <f ca="1">IFERROR(Volume*IF(GB$5=0,0,IF(GB$5=1,0.5,1))*OFFSET(IFRS17_CF!GB110,0,-NewBusinessYear+1),0)</f>
        <v>0</v>
      </c>
      <c r="GC110" s="40">
        <f ca="1">IFERROR(Volume*IF(GC$5=0,0,IF(GC$5=1,0.5,1))*OFFSET(IFRS17_CF!GC110,0,-NewBusinessYear+1),0)</f>
        <v>0</v>
      </c>
      <c r="GD110" s="40">
        <f ca="1">IFERROR(Volume*IF(GD$5=0,0,IF(GD$5=1,0.5,1))*OFFSET(IFRS17_CF!GD110,0,-NewBusinessYear+1),0)</f>
        <v>0</v>
      </c>
      <c r="GE110" s="40">
        <f ca="1">IFERROR(Volume*IF(GE$5=0,0,IF(GE$5=1,0.5,1))*OFFSET(IFRS17_CF!GE110,0,-NewBusinessYear+1),0)</f>
        <v>0</v>
      </c>
      <c r="GF110" s="40">
        <f ca="1">IFERROR(Volume*IF(GF$5=0,0,IF(GF$5=1,0.5,1))*OFFSET(IFRS17_CF!GF110,0,-NewBusinessYear+1),0)</f>
        <v>0</v>
      </c>
      <c r="GG110" s="40">
        <f ca="1">IFERROR(Volume*IF(GG$5=0,0,IF(GG$5=1,0.5,1))*OFFSET(IFRS17_CF!GG110,0,-NewBusinessYear+1),0)</f>
        <v>0</v>
      </c>
      <c r="GH110" s="40">
        <f ca="1">IFERROR(Volume*IF(GH$5=0,0,IF(GH$5=1,0.5,1))*OFFSET(IFRS17_CF!GH110,0,-NewBusinessYear+1),0)</f>
        <v>0</v>
      </c>
      <c r="GI110" s="40">
        <f ca="1">IFERROR(Volume*IF(GI$5=0,0,IF(GI$5=1,0.5,1))*OFFSET(IFRS17_CF!GI110,0,-NewBusinessYear+1),0)</f>
        <v>0</v>
      </c>
      <c r="GJ110" s="40">
        <f ca="1">IFERROR(Volume*IF(GJ$5=0,0,IF(GJ$5=1,0.5,1))*OFFSET(IFRS17_CF!GJ110,0,-NewBusinessYear+1),0)</f>
        <v>0</v>
      </c>
    </row>
    <row r="111" spans="3:192" x14ac:dyDescent="0.3">
      <c r="C111" s="31" t="s">
        <v>500</v>
      </c>
      <c r="F111" s="35">
        <f ca="1">IFERROR(Volume*IF(F$5=0,0,IF(F$5=1,0.5,1))*OFFSET(IFRS17_CF!F111,0,-NewBusinessYear+1),0)</f>
        <v>0</v>
      </c>
      <c r="G111" s="35">
        <f ca="1">IFERROR(Volume*IF(G$5=0,0,IF(G$5=1,0.5,1))*OFFSET(IFRS17_CF!G111,0,-NewBusinessYear+1),0)</f>
        <v>0</v>
      </c>
      <c r="H111" s="35">
        <f ca="1">IFERROR(Volume*IF(H$5=0,0,IF(H$5=1,0.5,1))*OFFSET(IFRS17_CF!H111,0,-NewBusinessYear+1),0)</f>
        <v>0</v>
      </c>
      <c r="I111" s="35">
        <f ca="1">IFERROR(Volume*IF(I$5=0,0,IF(I$5=1,0.5,1))*OFFSET(IFRS17_CF!I111,0,-NewBusinessYear+1),0)</f>
        <v>0</v>
      </c>
      <c r="J111" s="35">
        <f ca="1">IFERROR(Volume*IF(J$5=0,0,IF(J$5=1,0.5,1))*OFFSET(IFRS17_CF!J111,0,-NewBusinessYear+1),0)</f>
        <v>0</v>
      </c>
      <c r="K111" s="35">
        <f ca="1">IFERROR(Volume*IF(K$5=0,0,IF(K$5=1,0.5,1))*OFFSET(IFRS17_CF!K111,0,-NewBusinessYear+1),0)</f>
        <v>0</v>
      </c>
      <c r="L111" s="35">
        <f ca="1">IFERROR(Volume*IF(L$5=0,0,IF(L$5=1,0.5,1))*OFFSET(IFRS17_CF!L111,0,-NewBusinessYear+1),0)</f>
        <v>0</v>
      </c>
      <c r="M111" s="35">
        <f ca="1">IFERROR(Volume*IF(M$5=0,0,IF(M$5=1,0.5,1))*OFFSET(IFRS17_CF!M111,0,-NewBusinessYear+1),0)</f>
        <v>0</v>
      </c>
      <c r="N111" s="35">
        <f ca="1">IFERROR(Volume*IF(N$5=0,0,IF(N$5=1,0.5,1))*OFFSET(IFRS17_CF!N111,0,-NewBusinessYear+1),0)</f>
        <v>0</v>
      </c>
      <c r="O111" s="35">
        <f ca="1">IFERROR(Volume*IF(O$5=0,0,IF(O$5=1,0.5,1))*OFFSET(IFRS17_CF!O111,0,-NewBusinessYear+1),0)</f>
        <v>0</v>
      </c>
      <c r="P111" s="35">
        <f ca="1">IFERROR(Volume*IF(P$5=0,0,IF(P$5=1,0.5,1))*OFFSET(IFRS17_CF!P111,0,-NewBusinessYear+1),0)</f>
        <v>0</v>
      </c>
      <c r="Q111" s="35">
        <f ca="1">IFERROR(Volume*IF(Q$5=0,0,IF(Q$5=1,0.5,1))*OFFSET(IFRS17_CF!Q111,0,-NewBusinessYear+1),0)</f>
        <v>0</v>
      </c>
      <c r="R111" s="35">
        <f ca="1">IFERROR(Volume*IF(R$5=0,0,IF(R$5=1,0.5,1))*OFFSET(IFRS17_CF!R111,0,-NewBusinessYear+1),0)</f>
        <v>0</v>
      </c>
      <c r="S111" s="35">
        <f ca="1">IFERROR(Volume*IF(S$5=0,0,IF(S$5=1,0.5,1))*OFFSET(IFRS17_CF!S111,0,-NewBusinessYear+1),0)</f>
        <v>0</v>
      </c>
      <c r="T111" s="35">
        <f ca="1">IFERROR(Volume*IF(T$5=0,0,IF(T$5=1,0.5,1))*OFFSET(IFRS17_CF!T111,0,-NewBusinessYear+1),0)</f>
        <v>0</v>
      </c>
      <c r="U111" s="35">
        <f ca="1">IFERROR(Volume*IF(U$5=0,0,IF(U$5=1,0.5,1))*OFFSET(IFRS17_CF!U111,0,-NewBusinessYear+1),0)</f>
        <v>0</v>
      </c>
      <c r="V111" s="35">
        <f ca="1">IFERROR(Volume*IF(V$5=0,0,IF(V$5=1,0.5,1))*OFFSET(IFRS17_CF!V111,0,-NewBusinessYear+1),0)</f>
        <v>0</v>
      </c>
      <c r="W111" s="35">
        <f ca="1">IFERROR(Volume*IF(W$5=0,0,IF(W$5=1,0.5,1))*OFFSET(IFRS17_CF!W111,0,-NewBusinessYear+1),0)</f>
        <v>0</v>
      </c>
      <c r="X111" s="35">
        <f ca="1">IFERROR(Volume*IF(X$5=0,0,IF(X$5=1,0.5,1))*OFFSET(IFRS17_CF!X111,0,-NewBusinessYear+1),0)</f>
        <v>0</v>
      </c>
      <c r="Y111" s="40">
        <f ca="1">IFERROR(Volume*IF(Y$5=0,0,IF(Y$5=1,0.5,1))*OFFSET(IFRS17_CF!Y111,0,-NewBusinessYear+1),0)</f>
        <v>0</v>
      </c>
      <c r="Z111" s="35">
        <f ca="1">IFERROR(Volume*IF(Z$5=0,0,IF(Z$5=1,0.5,1))*OFFSET(IFRS17_CF!Z111,0,-NewBusinessYear+1),0)</f>
        <v>0</v>
      </c>
      <c r="AA111" s="40">
        <f ca="1">IFERROR(Volume*IF(AA$5=0,0,IF(AA$5=1,0.5,1))*OFFSET(IFRS17_CF!AA111,0,-NewBusinessYear+1),0)</f>
        <v>0</v>
      </c>
      <c r="AB111" s="40">
        <f ca="1">IFERROR(Volume*IF(AB$5=0,0,IF(AB$5=1,0.5,1))*OFFSET(IFRS17_CF!AB111,0,-NewBusinessYear+1),0)</f>
        <v>0</v>
      </c>
      <c r="AC111" s="40">
        <f ca="1">IFERROR(Volume*IF(AC$5=0,0,IF(AC$5=1,0.5,1))*OFFSET(IFRS17_CF!AC111,0,-NewBusinessYear+1),0)</f>
        <v>0</v>
      </c>
      <c r="AD111" s="40">
        <f ca="1">IFERROR(Volume*IF(AD$5=0,0,IF(AD$5=1,0.5,1))*OFFSET(IFRS17_CF!AD111,0,-NewBusinessYear+1),0)</f>
        <v>0</v>
      </c>
      <c r="AE111" s="40">
        <f ca="1">IFERROR(Volume*IF(AE$5=0,0,IF(AE$5=1,0.5,1))*OFFSET(IFRS17_CF!AE111,0,-NewBusinessYear+1),0)</f>
        <v>0</v>
      </c>
      <c r="AF111" s="40">
        <f ca="1">IFERROR(Volume*IF(AF$5=0,0,IF(AF$5=1,0.5,1))*OFFSET(IFRS17_CF!AF111,0,-NewBusinessYear+1),0)</f>
        <v>0</v>
      </c>
      <c r="AG111" s="40">
        <f ca="1">IFERROR(Volume*IF(AG$5=0,0,IF(AG$5=1,0.5,1))*OFFSET(IFRS17_CF!AG111,0,-NewBusinessYear+1),0)</f>
        <v>0</v>
      </c>
      <c r="AH111" s="40">
        <f ca="1">IFERROR(Volume*IF(AH$5=0,0,IF(AH$5=1,0.5,1))*OFFSET(IFRS17_CF!AH111,0,-NewBusinessYear+1),0)</f>
        <v>0</v>
      </c>
      <c r="AI111" s="40">
        <f ca="1">IFERROR(Volume*IF(AI$5=0,0,IF(AI$5=1,0.5,1))*OFFSET(IFRS17_CF!AI111,0,-NewBusinessYear+1),0)</f>
        <v>0</v>
      </c>
      <c r="AJ111" s="40">
        <f ca="1">IFERROR(Volume*IF(AJ$5=0,0,IF(AJ$5=1,0.5,1))*OFFSET(IFRS17_CF!AJ111,0,-NewBusinessYear+1),0)</f>
        <v>0</v>
      </c>
      <c r="AK111" s="40">
        <f ca="1">IFERROR(Volume*IF(AK$5=0,0,IF(AK$5=1,0.5,1))*OFFSET(IFRS17_CF!AK111,0,-NewBusinessYear+1),0)</f>
        <v>0</v>
      </c>
      <c r="AL111" s="40">
        <f ca="1">IFERROR(Volume*IF(AL$5=0,0,IF(AL$5=1,0.5,1))*OFFSET(IFRS17_CF!AL111,0,-NewBusinessYear+1),0)</f>
        <v>0</v>
      </c>
      <c r="AM111" s="40">
        <f ca="1">IFERROR(Volume*IF(AM$5=0,0,IF(AM$5=1,0.5,1))*OFFSET(IFRS17_CF!AM111,0,-NewBusinessYear+1),0)</f>
        <v>0</v>
      </c>
      <c r="AN111" s="40">
        <f ca="1">IFERROR(Volume*IF(AN$5=0,0,IF(AN$5=1,0.5,1))*OFFSET(IFRS17_CF!AN111,0,-NewBusinessYear+1),0)</f>
        <v>0</v>
      </c>
      <c r="AO111" s="40">
        <f ca="1">IFERROR(Volume*IF(AO$5=0,0,IF(AO$5=1,0.5,1))*OFFSET(IFRS17_CF!AO111,0,-NewBusinessYear+1),0)</f>
        <v>0</v>
      </c>
      <c r="AP111" s="40">
        <f ca="1">IFERROR(Volume*IF(AP$5=0,0,IF(AP$5=1,0.5,1))*OFFSET(IFRS17_CF!AP111,0,-NewBusinessYear+1),0)</f>
        <v>0</v>
      </c>
      <c r="AQ111" s="40">
        <f ca="1">IFERROR(Volume*IF(AQ$5=0,0,IF(AQ$5=1,0.5,1))*OFFSET(IFRS17_CF!AQ111,0,-NewBusinessYear+1),0)</f>
        <v>0</v>
      </c>
      <c r="AR111" s="40">
        <f ca="1">IFERROR(Volume*IF(AR$5=0,0,IF(AR$5=1,0.5,1))*OFFSET(IFRS17_CF!AR111,0,-NewBusinessYear+1),0)</f>
        <v>0</v>
      </c>
      <c r="AS111" s="40">
        <f ca="1">IFERROR(Volume*IF(AS$5=0,0,IF(AS$5=1,0.5,1))*OFFSET(IFRS17_CF!AS111,0,-NewBusinessYear+1),0)</f>
        <v>0</v>
      </c>
      <c r="AT111" s="40">
        <f ca="1">IFERROR(Volume*IF(AT$5=0,0,IF(AT$5=1,0.5,1))*OFFSET(IFRS17_CF!AT111,0,-NewBusinessYear+1),0)</f>
        <v>0</v>
      </c>
      <c r="AU111" s="40">
        <f ca="1">IFERROR(Volume*IF(AU$5=0,0,IF(AU$5=1,0.5,1))*OFFSET(IFRS17_CF!AU111,0,-NewBusinessYear+1),0)</f>
        <v>0</v>
      </c>
      <c r="AV111" s="40">
        <f ca="1">IFERROR(Volume*IF(AV$5=0,0,IF(AV$5=1,0.5,1))*OFFSET(IFRS17_CF!AV111,0,-NewBusinessYear+1),0)</f>
        <v>0</v>
      </c>
      <c r="AW111" s="40">
        <f ca="1">IFERROR(Volume*IF(AW$5=0,0,IF(AW$5=1,0.5,1))*OFFSET(IFRS17_CF!AW111,0,-NewBusinessYear+1),0)</f>
        <v>0</v>
      </c>
      <c r="AX111" s="40">
        <f ca="1">IFERROR(Volume*IF(AX$5=0,0,IF(AX$5=1,0.5,1))*OFFSET(IFRS17_CF!AX111,0,-NewBusinessYear+1),0)</f>
        <v>0</v>
      </c>
      <c r="AY111" s="40">
        <f ca="1">IFERROR(Volume*IF(AY$5=0,0,IF(AY$5=1,0.5,1))*OFFSET(IFRS17_CF!AY111,0,-NewBusinessYear+1),0)</f>
        <v>0</v>
      </c>
      <c r="AZ111" s="40">
        <f ca="1">IFERROR(Volume*IF(AZ$5=0,0,IF(AZ$5=1,0.5,1))*OFFSET(IFRS17_CF!AZ111,0,-NewBusinessYear+1),0)</f>
        <v>0</v>
      </c>
      <c r="BA111" s="40">
        <f ca="1">IFERROR(Volume*IF(BA$5=0,0,IF(BA$5=1,0.5,1))*OFFSET(IFRS17_CF!BA111,0,-NewBusinessYear+1),0)</f>
        <v>0</v>
      </c>
      <c r="BB111" s="40">
        <f ca="1">IFERROR(Volume*IF(BB$5=0,0,IF(BB$5=1,0.5,1))*OFFSET(IFRS17_CF!BB111,0,-NewBusinessYear+1),0)</f>
        <v>0</v>
      </c>
      <c r="BC111" s="40">
        <f ca="1">IFERROR(Volume*IF(BC$5=0,0,IF(BC$5=1,0.5,1))*OFFSET(IFRS17_CF!BC111,0,-NewBusinessYear+1),0)</f>
        <v>0</v>
      </c>
      <c r="BD111" s="40">
        <f ca="1">IFERROR(Volume*IF(BD$5=0,0,IF(BD$5=1,0.5,1))*OFFSET(IFRS17_CF!BD111,0,-NewBusinessYear+1),0)</f>
        <v>0</v>
      </c>
      <c r="BE111" s="40">
        <f ca="1">IFERROR(Volume*IF(BE$5=0,0,IF(BE$5=1,0.5,1))*OFFSET(IFRS17_CF!BE111,0,-NewBusinessYear+1),0)</f>
        <v>0</v>
      </c>
      <c r="BF111" s="40">
        <f ca="1">IFERROR(Volume*IF(BF$5=0,0,IF(BF$5=1,0.5,1))*OFFSET(IFRS17_CF!BF111,0,-NewBusinessYear+1),0)</f>
        <v>0</v>
      </c>
      <c r="BG111" s="40">
        <f ca="1">IFERROR(Volume*IF(BG$5=0,0,IF(BG$5=1,0.5,1))*OFFSET(IFRS17_CF!BG111,0,-NewBusinessYear+1),0)</f>
        <v>0</v>
      </c>
      <c r="BH111" s="40">
        <f ca="1">IFERROR(Volume*IF(BH$5=0,0,IF(BH$5=1,0.5,1))*OFFSET(IFRS17_CF!BH111,0,-NewBusinessYear+1),0)</f>
        <v>0</v>
      </c>
      <c r="BI111" s="40">
        <f ca="1">IFERROR(Volume*IF(BI$5=0,0,IF(BI$5=1,0.5,1))*OFFSET(IFRS17_CF!BI111,0,-NewBusinessYear+1),0)</f>
        <v>0</v>
      </c>
      <c r="BJ111" s="40">
        <f ca="1">IFERROR(Volume*IF(BJ$5=0,0,IF(BJ$5=1,0.5,1))*OFFSET(IFRS17_CF!BJ111,0,-NewBusinessYear+1),0)</f>
        <v>0</v>
      </c>
      <c r="BK111" s="40">
        <f ca="1">IFERROR(Volume*IF(BK$5=0,0,IF(BK$5=1,0.5,1))*OFFSET(IFRS17_CF!BK111,0,-NewBusinessYear+1),0)</f>
        <v>0</v>
      </c>
      <c r="BL111" s="40">
        <f ca="1">IFERROR(Volume*IF(BL$5=0,0,IF(BL$5=1,0.5,1))*OFFSET(IFRS17_CF!BL111,0,-NewBusinessYear+1),0)</f>
        <v>0</v>
      </c>
      <c r="BM111" s="40">
        <f ca="1">IFERROR(Volume*IF(BM$5=0,0,IF(BM$5=1,0.5,1))*OFFSET(IFRS17_CF!BM111,0,-NewBusinessYear+1),0)</f>
        <v>0</v>
      </c>
      <c r="BN111" s="40">
        <f ca="1">IFERROR(Volume*IF(BN$5=0,0,IF(BN$5=1,0.5,1))*OFFSET(IFRS17_CF!BN111,0,-NewBusinessYear+1),0)</f>
        <v>0</v>
      </c>
      <c r="BO111" s="40">
        <f ca="1">IFERROR(Volume*IF(BO$5=0,0,IF(BO$5=1,0.5,1))*OFFSET(IFRS17_CF!BO111,0,-NewBusinessYear+1),0)</f>
        <v>0</v>
      </c>
      <c r="BP111" s="40">
        <f ca="1">IFERROR(Volume*IF(BP$5=0,0,IF(BP$5=1,0.5,1))*OFFSET(IFRS17_CF!BP111,0,-NewBusinessYear+1),0)</f>
        <v>0</v>
      </c>
      <c r="BQ111" s="40">
        <f ca="1">IFERROR(Volume*IF(BQ$5=0,0,IF(BQ$5=1,0.5,1))*OFFSET(IFRS17_CF!BQ111,0,-NewBusinessYear+1),0)</f>
        <v>0</v>
      </c>
      <c r="BR111" s="40">
        <f ca="1">IFERROR(Volume*IF(BR$5=0,0,IF(BR$5=1,0.5,1))*OFFSET(IFRS17_CF!BR111,0,-NewBusinessYear+1),0)</f>
        <v>0</v>
      </c>
      <c r="BS111" s="40">
        <f ca="1">IFERROR(Volume*IF(BS$5=0,0,IF(BS$5=1,0.5,1))*OFFSET(IFRS17_CF!BS111,0,-NewBusinessYear+1),0)</f>
        <v>0</v>
      </c>
      <c r="BT111" s="40">
        <f ca="1">IFERROR(Volume*IF(BT$5=0,0,IF(BT$5=1,0.5,1))*OFFSET(IFRS17_CF!BT111,0,-NewBusinessYear+1),0)</f>
        <v>0</v>
      </c>
      <c r="BU111" s="40">
        <f ca="1">IFERROR(Volume*IF(BU$5=0,0,IF(BU$5=1,0.5,1))*OFFSET(IFRS17_CF!BU111,0,-NewBusinessYear+1),0)</f>
        <v>0</v>
      </c>
      <c r="BV111" s="40">
        <f ca="1">IFERROR(Volume*IF(BV$5=0,0,IF(BV$5=1,0.5,1))*OFFSET(IFRS17_CF!BV111,0,-NewBusinessYear+1),0)</f>
        <v>0</v>
      </c>
      <c r="BW111" s="40">
        <f ca="1">IFERROR(Volume*IF(BW$5=0,0,IF(BW$5=1,0.5,1))*OFFSET(IFRS17_CF!BW111,0,-NewBusinessYear+1),0)</f>
        <v>0</v>
      </c>
      <c r="BX111" s="40">
        <f ca="1">IFERROR(Volume*IF(BX$5=0,0,IF(BX$5=1,0.5,1))*OFFSET(IFRS17_CF!BX111,0,-NewBusinessYear+1),0)</f>
        <v>0</v>
      </c>
      <c r="BY111" s="40">
        <f ca="1">IFERROR(Volume*IF(BY$5=0,0,IF(BY$5=1,0.5,1))*OFFSET(IFRS17_CF!BY111,0,-NewBusinessYear+1),0)</f>
        <v>0</v>
      </c>
      <c r="BZ111" s="40">
        <f ca="1">IFERROR(Volume*IF(BZ$5=0,0,IF(BZ$5=1,0.5,1))*OFFSET(IFRS17_CF!BZ111,0,-NewBusinessYear+1),0)</f>
        <v>0</v>
      </c>
      <c r="CA111" s="40">
        <f ca="1">IFERROR(Volume*IF(CA$5=0,0,IF(CA$5=1,0.5,1))*OFFSET(IFRS17_CF!CA111,0,-NewBusinessYear+1),0)</f>
        <v>0</v>
      </c>
      <c r="CB111" s="40">
        <f ca="1">IFERROR(Volume*IF(CB$5=0,0,IF(CB$5=1,0.5,1))*OFFSET(IFRS17_CF!CB111,0,-NewBusinessYear+1),0)</f>
        <v>0</v>
      </c>
      <c r="CC111" s="40">
        <f ca="1">IFERROR(Volume*IF(CC$5=0,0,IF(CC$5=1,0.5,1))*OFFSET(IFRS17_CF!CC111,0,-NewBusinessYear+1),0)</f>
        <v>0</v>
      </c>
      <c r="CD111" s="40">
        <f ca="1">IFERROR(Volume*IF(CD$5=0,0,IF(CD$5=1,0.5,1))*OFFSET(IFRS17_CF!CD111,0,-NewBusinessYear+1),0)</f>
        <v>0</v>
      </c>
      <c r="CE111" s="40">
        <f ca="1">IFERROR(Volume*IF(CE$5=0,0,IF(CE$5=1,0.5,1))*OFFSET(IFRS17_CF!CE111,0,-NewBusinessYear+1),0)</f>
        <v>0</v>
      </c>
      <c r="CF111" s="40">
        <f ca="1">IFERROR(Volume*IF(CF$5=0,0,IF(CF$5=1,0.5,1))*OFFSET(IFRS17_CF!CF111,0,-NewBusinessYear+1),0)</f>
        <v>0</v>
      </c>
      <c r="CG111" s="40">
        <f ca="1">IFERROR(Volume*IF(CG$5=0,0,IF(CG$5=1,0.5,1))*OFFSET(IFRS17_CF!CG111,0,-NewBusinessYear+1),0)</f>
        <v>0</v>
      </c>
      <c r="CH111" s="40">
        <f ca="1">IFERROR(Volume*IF(CH$5=0,0,IF(CH$5=1,0.5,1))*OFFSET(IFRS17_CF!CH111,0,-NewBusinessYear+1),0)</f>
        <v>0</v>
      </c>
      <c r="CI111" s="40">
        <f ca="1">IFERROR(Volume*IF(CI$5=0,0,IF(CI$5=1,0.5,1))*OFFSET(IFRS17_CF!CI111,0,-NewBusinessYear+1),0)</f>
        <v>0</v>
      </c>
      <c r="CJ111" s="40">
        <f ca="1">IFERROR(Volume*IF(CJ$5=0,0,IF(CJ$5=1,0.5,1))*OFFSET(IFRS17_CF!CJ111,0,-NewBusinessYear+1),0)</f>
        <v>0</v>
      </c>
      <c r="CK111" s="40">
        <f ca="1">IFERROR(Volume*IF(CK$5=0,0,IF(CK$5=1,0.5,1))*OFFSET(IFRS17_CF!CK111,0,-NewBusinessYear+1),0)</f>
        <v>0</v>
      </c>
      <c r="CL111" s="40">
        <f ca="1">IFERROR(Volume*IF(CL$5=0,0,IF(CL$5=1,0.5,1))*OFFSET(IFRS17_CF!CL111,0,-NewBusinessYear+1),0)</f>
        <v>0</v>
      </c>
      <c r="CM111" s="40">
        <f ca="1">IFERROR(Volume*IF(CM$5=0,0,IF(CM$5=1,0.5,1))*OFFSET(IFRS17_CF!CM111,0,-NewBusinessYear+1),0)</f>
        <v>0</v>
      </c>
      <c r="CN111" s="40">
        <f ca="1">IFERROR(Volume*IF(CN$5=0,0,IF(CN$5=1,0.5,1))*OFFSET(IFRS17_CF!CN111,0,-NewBusinessYear+1),0)</f>
        <v>0</v>
      </c>
      <c r="CO111" s="40">
        <f ca="1">IFERROR(Volume*IF(CO$5=0,0,IF(CO$5=1,0.5,1))*OFFSET(IFRS17_CF!CO111,0,-NewBusinessYear+1),0)</f>
        <v>0</v>
      </c>
      <c r="CP111" s="40">
        <f ca="1">IFERROR(Volume*IF(CP$5=0,0,IF(CP$5=1,0.5,1))*OFFSET(IFRS17_CF!CP111,0,-NewBusinessYear+1),0)</f>
        <v>0</v>
      </c>
      <c r="CQ111" s="40">
        <f ca="1">IFERROR(Volume*IF(CQ$5=0,0,IF(CQ$5=1,0.5,1))*OFFSET(IFRS17_CF!CQ111,0,-NewBusinessYear+1),0)</f>
        <v>0</v>
      </c>
      <c r="CR111" s="40">
        <f ca="1">IFERROR(Volume*IF(CR$5=0,0,IF(CR$5=1,0.5,1))*OFFSET(IFRS17_CF!CR111,0,-NewBusinessYear+1),0)</f>
        <v>0</v>
      </c>
      <c r="CS111" s="40">
        <f ca="1">IFERROR(Volume*IF(CS$5=0,0,IF(CS$5=1,0.5,1))*OFFSET(IFRS17_CF!CS111,0,-NewBusinessYear+1),0)</f>
        <v>0</v>
      </c>
      <c r="CT111" s="40">
        <f ca="1">IFERROR(Volume*IF(CT$5=0,0,IF(CT$5=1,0.5,1))*OFFSET(IFRS17_CF!CT111,0,-NewBusinessYear+1),0)</f>
        <v>0</v>
      </c>
      <c r="CU111" s="40">
        <f ca="1">IFERROR(Volume*IF(CU$5=0,0,IF(CU$5=1,0.5,1))*OFFSET(IFRS17_CF!CU111,0,-NewBusinessYear+1),0)</f>
        <v>0</v>
      </c>
      <c r="CV111" s="40">
        <f ca="1">IFERROR(Volume*IF(CV$5=0,0,IF(CV$5=1,0.5,1))*OFFSET(IFRS17_CF!CV111,0,-NewBusinessYear+1),0)</f>
        <v>0</v>
      </c>
      <c r="CW111" s="40">
        <f ca="1">IFERROR(Volume*IF(CW$5=0,0,IF(CW$5=1,0.5,1))*OFFSET(IFRS17_CF!CW111,0,-NewBusinessYear+1),0)</f>
        <v>0</v>
      </c>
      <c r="CX111" s="40">
        <f ca="1">IFERROR(Volume*IF(CX$5=0,0,IF(CX$5=1,0.5,1))*OFFSET(IFRS17_CF!CX111,0,-NewBusinessYear+1),0)</f>
        <v>0</v>
      </c>
      <c r="CY111" s="40">
        <f ca="1">IFERROR(Volume*IF(CY$5=0,0,IF(CY$5=1,0.5,1))*OFFSET(IFRS17_CF!CY111,0,-NewBusinessYear+1),0)</f>
        <v>0</v>
      </c>
      <c r="CZ111" s="40">
        <f ca="1">IFERROR(Volume*IF(CZ$5=0,0,IF(CZ$5=1,0.5,1))*OFFSET(IFRS17_CF!CZ111,0,-NewBusinessYear+1),0)</f>
        <v>0</v>
      </c>
      <c r="DA111" s="40">
        <f ca="1">IFERROR(Volume*IF(DA$5=0,0,IF(DA$5=1,0.5,1))*OFFSET(IFRS17_CF!DA111,0,-NewBusinessYear+1),0)</f>
        <v>0</v>
      </c>
      <c r="DB111" s="40">
        <f ca="1">IFERROR(Volume*IF(DB$5=0,0,IF(DB$5=1,0.5,1))*OFFSET(IFRS17_CF!DB111,0,-NewBusinessYear+1),0)</f>
        <v>0</v>
      </c>
      <c r="DC111" s="40">
        <f ca="1">IFERROR(Volume*IF(DC$5=0,0,IF(DC$5=1,0.5,1))*OFFSET(IFRS17_CF!DC111,0,-NewBusinessYear+1),0)</f>
        <v>0</v>
      </c>
      <c r="DD111" s="40">
        <f ca="1">IFERROR(Volume*IF(DD$5=0,0,IF(DD$5=1,0.5,1))*OFFSET(IFRS17_CF!DD111,0,-NewBusinessYear+1),0)</f>
        <v>0</v>
      </c>
      <c r="DE111" s="40">
        <f ca="1">IFERROR(Volume*IF(DE$5=0,0,IF(DE$5=1,0.5,1))*OFFSET(IFRS17_CF!DE111,0,-NewBusinessYear+1),0)</f>
        <v>0</v>
      </c>
      <c r="DF111" s="40">
        <f ca="1">IFERROR(Volume*IF(DF$5=0,0,IF(DF$5=1,0.5,1))*OFFSET(IFRS17_CF!DF111,0,-NewBusinessYear+1),0)</f>
        <v>0</v>
      </c>
      <c r="DG111" s="40">
        <f ca="1">IFERROR(Volume*IF(DG$5=0,0,IF(DG$5=1,0.5,1))*OFFSET(IFRS17_CF!DG111,0,-NewBusinessYear+1),0)</f>
        <v>0</v>
      </c>
      <c r="DH111" s="40">
        <f ca="1">IFERROR(Volume*IF(DH$5=0,0,IF(DH$5=1,0.5,1))*OFFSET(IFRS17_CF!DH111,0,-NewBusinessYear+1),0)</f>
        <v>0</v>
      </c>
      <c r="DI111" s="40">
        <f ca="1">IFERROR(Volume*IF(DI$5=0,0,IF(DI$5=1,0.5,1))*OFFSET(IFRS17_CF!DI111,0,-NewBusinessYear+1),0)</f>
        <v>0</v>
      </c>
      <c r="DJ111" s="40">
        <f ca="1">IFERROR(Volume*IF(DJ$5=0,0,IF(DJ$5=1,0.5,1))*OFFSET(IFRS17_CF!DJ111,0,-NewBusinessYear+1),0)</f>
        <v>0</v>
      </c>
      <c r="DK111" s="40">
        <f ca="1">IFERROR(Volume*IF(DK$5=0,0,IF(DK$5=1,0.5,1))*OFFSET(IFRS17_CF!DK111,0,-NewBusinessYear+1),0)</f>
        <v>0</v>
      </c>
      <c r="DL111" s="40">
        <f ca="1">IFERROR(Volume*IF(DL$5=0,0,IF(DL$5=1,0.5,1))*OFFSET(IFRS17_CF!DL111,0,-NewBusinessYear+1),0)</f>
        <v>0</v>
      </c>
      <c r="DM111" s="40">
        <f ca="1">IFERROR(Volume*IF(DM$5=0,0,IF(DM$5=1,0.5,1))*OFFSET(IFRS17_CF!DM111,0,-NewBusinessYear+1),0)</f>
        <v>0</v>
      </c>
      <c r="DN111" s="40">
        <f ca="1">IFERROR(Volume*IF(DN$5=0,0,IF(DN$5=1,0.5,1))*OFFSET(IFRS17_CF!DN111,0,-NewBusinessYear+1),0)</f>
        <v>0</v>
      </c>
      <c r="DO111" s="40">
        <f ca="1">IFERROR(Volume*IF(DO$5=0,0,IF(DO$5=1,0.5,1))*OFFSET(IFRS17_CF!DO111,0,-NewBusinessYear+1),0)</f>
        <v>0</v>
      </c>
      <c r="DP111" s="40">
        <f ca="1">IFERROR(Volume*IF(DP$5=0,0,IF(DP$5=1,0.5,1))*OFFSET(IFRS17_CF!DP111,0,-NewBusinessYear+1),0)</f>
        <v>0</v>
      </c>
      <c r="DQ111" s="40">
        <f ca="1">IFERROR(Volume*IF(DQ$5=0,0,IF(DQ$5=1,0.5,1))*OFFSET(IFRS17_CF!DQ111,0,-NewBusinessYear+1),0)</f>
        <v>0</v>
      </c>
      <c r="DR111" s="40">
        <f ca="1">IFERROR(Volume*IF(DR$5=0,0,IF(DR$5=1,0.5,1))*OFFSET(IFRS17_CF!DR111,0,-NewBusinessYear+1),0)</f>
        <v>0</v>
      </c>
      <c r="DS111" s="40">
        <f ca="1">IFERROR(Volume*IF(DS$5=0,0,IF(DS$5=1,0.5,1))*OFFSET(IFRS17_CF!DS111,0,-NewBusinessYear+1),0)</f>
        <v>0</v>
      </c>
      <c r="DT111" s="40">
        <f ca="1">IFERROR(Volume*IF(DT$5=0,0,IF(DT$5=1,0.5,1))*OFFSET(IFRS17_CF!DT111,0,-NewBusinessYear+1),0)</f>
        <v>0</v>
      </c>
      <c r="DU111" s="40">
        <f ca="1">IFERROR(Volume*IF(DU$5=0,0,IF(DU$5=1,0.5,1))*OFFSET(IFRS17_CF!DU111,0,-NewBusinessYear+1),0)</f>
        <v>0</v>
      </c>
      <c r="DV111" s="40">
        <f ca="1">IFERROR(Volume*IF(DV$5=0,0,IF(DV$5=1,0.5,1))*OFFSET(IFRS17_CF!DV111,0,-NewBusinessYear+1),0)</f>
        <v>0</v>
      </c>
      <c r="DW111" s="40">
        <f ca="1">IFERROR(Volume*IF(DW$5=0,0,IF(DW$5=1,0.5,1))*OFFSET(IFRS17_CF!DW111,0,-NewBusinessYear+1),0)</f>
        <v>0</v>
      </c>
      <c r="DX111" s="40">
        <f ca="1">IFERROR(Volume*IF(DX$5=0,0,IF(DX$5=1,0.5,1))*OFFSET(IFRS17_CF!DX111,0,-NewBusinessYear+1),0)</f>
        <v>0</v>
      </c>
      <c r="DY111" s="40">
        <f ca="1">IFERROR(Volume*IF(DY$5=0,0,IF(DY$5=1,0.5,1))*OFFSET(IFRS17_CF!DY111,0,-NewBusinessYear+1),0)</f>
        <v>0</v>
      </c>
      <c r="DZ111" s="40">
        <f ca="1">IFERROR(Volume*IF(DZ$5=0,0,IF(DZ$5=1,0.5,1))*OFFSET(IFRS17_CF!DZ111,0,-NewBusinessYear+1),0)</f>
        <v>0</v>
      </c>
      <c r="EA111" s="40">
        <f ca="1">IFERROR(Volume*IF(EA$5=0,0,IF(EA$5=1,0.5,1))*OFFSET(IFRS17_CF!EA111,0,-NewBusinessYear+1),0)</f>
        <v>0</v>
      </c>
      <c r="EB111" s="40">
        <f ca="1">IFERROR(Volume*IF(EB$5=0,0,IF(EB$5=1,0.5,1))*OFFSET(IFRS17_CF!EB111,0,-NewBusinessYear+1),0)</f>
        <v>0</v>
      </c>
      <c r="EC111" s="40">
        <f ca="1">IFERROR(Volume*IF(EC$5=0,0,IF(EC$5=1,0.5,1))*OFFSET(IFRS17_CF!EC111,0,-NewBusinessYear+1),0)</f>
        <v>0</v>
      </c>
      <c r="ED111" s="40">
        <f ca="1">IFERROR(Volume*IF(ED$5=0,0,IF(ED$5=1,0.5,1))*OFFSET(IFRS17_CF!ED111,0,-NewBusinessYear+1),0)</f>
        <v>0</v>
      </c>
      <c r="EE111" s="40">
        <f ca="1">IFERROR(Volume*IF(EE$5=0,0,IF(EE$5=1,0.5,1))*OFFSET(IFRS17_CF!EE111,0,-NewBusinessYear+1),0)</f>
        <v>0</v>
      </c>
      <c r="EF111" s="40">
        <f ca="1">IFERROR(Volume*IF(EF$5=0,0,IF(EF$5=1,0.5,1))*OFFSET(IFRS17_CF!EF111,0,-NewBusinessYear+1),0)</f>
        <v>0</v>
      </c>
      <c r="EG111" s="40">
        <f ca="1">IFERROR(Volume*IF(EG$5=0,0,IF(EG$5=1,0.5,1))*OFFSET(IFRS17_CF!EG111,0,-NewBusinessYear+1),0)</f>
        <v>0</v>
      </c>
      <c r="EH111" s="40">
        <f ca="1">IFERROR(Volume*IF(EH$5=0,0,IF(EH$5=1,0.5,1))*OFFSET(IFRS17_CF!EH111,0,-NewBusinessYear+1),0)</f>
        <v>0</v>
      </c>
      <c r="EI111" s="40">
        <f ca="1">IFERROR(Volume*IF(EI$5=0,0,IF(EI$5=1,0.5,1))*OFFSET(IFRS17_CF!EI111,0,-NewBusinessYear+1),0)</f>
        <v>0</v>
      </c>
      <c r="EJ111" s="40">
        <f ca="1">IFERROR(Volume*IF(EJ$5=0,0,IF(EJ$5=1,0.5,1))*OFFSET(IFRS17_CF!EJ111,0,-NewBusinessYear+1),0)</f>
        <v>0</v>
      </c>
      <c r="EK111" s="40">
        <f ca="1">IFERROR(Volume*IF(EK$5=0,0,IF(EK$5=1,0.5,1))*OFFSET(IFRS17_CF!EK111,0,-NewBusinessYear+1),0)</f>
        <v>0</v>
      </c>
      <c r="EL111" s="40">
        <f ca="1">IFERROR(Volume*IF(EL$5=0,0,IF(EL$5=1,0.5,1))*OFFSET(IFRS17_CF!EL111,0,-NewBusinessYear+1),0)</f>
        <v>0</v>
      </c>
      <c r="EM111" s="40">
        <f ca="1">IFERROR(Volume*IF(EM$5=0,0,IF(EM$5=1,0.5,1))*OFFSET(IFRS17_CF!EM111,0,-NewBusinessYear+1),0)</f>
        <v>0</v>
      </c>
      <c r="EN111" s="40">
        <f ca="1">IFERROR(Volume*IF(EN$5=0,0,IF(EN$5=1,0.5,1))*OFFSET(IFRS17_CF!EN111,0,-NewBusinessYear+1),0)</f>
        <v>0</v>
      </c>
      <c r="EO111" s="40">
        <f ca="1">IFERROR(Volume*IF(EO$5=0,0,IF(EO$5=1,0.5,1))*OFFSET(IFRS17_CF!EO111,0,-NewBusinessYear+1),0)</f>
        <v>0</v>
      </c>
      <c r="EP111" s="40">
        <f ca="1">IFERROR(Volume*IF(EP$5=0,0,IF(EP$5=1,0.5,1))*OFFSET(IFRS17_CF!EP111,0,-NewBusinessYear+1),0)</f>
        <v>0</v>
      </c>
      <c r="EQ111" s="40">
        <f ca="1">IFERROR(Volume*IF(EQ$5=0,0,IF(EQ$5=1,0.5,1))*OFFSET(IFRS17_CF!EQ111,0,-NewBusinessYear+1),0)</f>
        <v>0</v>
      </c>
      <c r="ER111" s="40">
        <f ca="1">IFERROR(Volume*IF(ER$5=0,0,IF(ER$5=1,0.5,1))*OFFSET(IFRS17_CF!ER111,0,-NewBusinessYear+1),0)</f>
        <v>0</v>
      </c>
      <c r="ES111" s="40">
        <f ca="1">IFERROR(Volume*IF(ES$5=0,0,IF(ES$5=1,0.5,1))*OFFSET(IFRS17_CF!ES111,0,-NewBusinessYear+1),0)</f>
        <v>0</v>
      </c>
      <c r="ET111" s="40">
        <f ca="1">IFERROR(Volume*IF(ET$5=0,0,IF(ET$5=1,0.5,1))*OFFSET(IFRS17_CF!ET111,0,-NewBusinessYear+1),0)</f>
        <v>0</v>
      </c>
      <c r="EU111" s="40">
        <f ca="1">IFERROR(Volume*IF(EU$5=0,0,IF(EU$5=1,0.5,1))*OFFSET(IFRS17_CF!EU111,0,-NewBusinessYear+1),0)</f>
        <v>0</v>
      </c>
      <c r="EV111" s="40">
        <f ca="1">IFERROR(Volume*IF(EV$5=0,0,IF(EV$5=1,0.5,1))*OFFSET(IFRS17_CF!EV111,0,-NewBusinessYear+1),0)</f>
        <v>0</v>
      </c>
      <c r="EW111" s="40">
        <f ca="1">IFERROR(Volume*IF(EW$5=0,0,IF(EW$5=1,0.5,1))*OFFSET(IFRS17_CF!EW111,0,-NewBusinessYear+1),0)</f>
        <v>0</v>
      </c>
      <c r="EX111" s="40">
        <f ca="1">IFERROR(Volume*IF(EX$5=0,0,IF(EX$5=1,0.5,1))*OFFSET(IFRS17_CF!EX111,0,-NewBusinessYear+1),0)</f>
        <v>0</v>
      </c>
      <c r="EY111" s="40">
        <f ca="1">IFERROR(Volume*IF(EY$5=0,0,IF(EY$5=1,0.5,1))*OFFSET(IFRS17_CF!EY111,0,-NewBusinessYear+1),0)</f>
        <v>0</v>
      </c>
      <c r="EZ111" s="40">
        <f ca="1">IFERROR(Volume*IF(EZ$5=0,0,IF(EZ$5=1,0.5,1))*OFFSET(IFRS17_CF!EZ111,0,-NewBusinessYear+1),0)</f>
        <v>0</v>
      </c>
      <c r="FA111" s="40">
        <f ca="1">IFERROR(Volume*IF(FA$5=0,0,IF(FA$5=1,0.5,1))*OFFSET(IFRS17_CF!FA111,0,-NewBusinessYear+1),0)</f>
        <v>0</v>
      </c>
      <c r="FB111" s="40">
        <f ca="1">IFERROR(Volume*IF(FB$5=0,0,IF(FB$5=1,0.5,1))*OFFSET(IFRS17_CF!FB111,0,-NewBusinessYear+1),0)</f>
        <v>0</v>
      </c>
      <c r="FC111" s="40">
        <f ca="1">IFERROR(Volume*IF(FC$5=0,0,IF(FC$5=1,0.5,1))*OFFSET(IFRS17_CF!FC111,0,-NewBusinessYear+1),0)</f>
        <v>0</v>
      </c>
      <c r="FD111" s="40">
        <f ca="1">IFERROR(Volume*IF(FD$5=0,0,IF(FD$5=1,0.5,1))*OFFSET(IFRS17_CF!FD111,0,-NewBusinessYear+1),0)</f>
        <v>0</v>
      </c>
      <c r="FE111" s="40">
        <f ca="1">IFERROR(Volume*IF(FE$5=0,0,IF(FE$5=1,0.5,1))*OFFSET(IFRS17_CF!FE111,0,-NewBusinessYear+1),0)</f>
        <v>0</v>
      </c>
      <c r="FF111" s="40">
        <f ca="1">IFERROR(Volume*IF(FF$5=0,0,IF(FF$5=1,0.5,1))*OFFSET(IFRS17_CF!FF111,0,-NewBusinessYear+1),0)</f>
        <v>0</v>
      </c>
      <c r="FG111" s="40">
        <f ca="1">IFERROR(Volume*IF(FG$5=0,0,IF(FG$5=1,0.5,1))*OFFSET(IFRS17_CF!FG111,0,-NewBusinessYear+1),0)</f>
        <v>0</v>
      </c>
      <c r="FH111" s="40">
        <f ca="1">IFERROR(Volume*IF(FH$5=0,0,IF(FH$5=1,0.5,1))*OFFSET(IFRS17_CF!FH111,0,-NewBusinessYear+1),0)</f>
        <v>0</v>
      </c>
      <c r="FI111" s="40">
        <f ca="1">IFERROR(Volume*IF(FI$5=0,0,IF(FI$5=1,0.5,1))*OFFSET(IFRS17_CF!FI111,0,-NewBusinessYear+1),0)</f>
        <v>0</v>
      </c>
      <c r="FJ111" s="40">
        <f ca="1">IFERROR(Volume*IF(FJ$5=0,0,IF(FJ$5=1,0.5,1))*OFFSET(IFRS17_CF!FJ111,0,-NewBusinessYear+1),0)</f>
        <v>0</v>
      </c>
      <c r="FK111" s="40">
        <f ca="1">IFERROR(Volume*IF(FK$5=0,0,IF(FK$5=1,0.5,1))*OFFSET(IFRS17_CF!FK111,0,-NewBusinessYear+1),0)</f>
        <v>0</v>
      </c>
      <c r="FL111" s="40">
        <f ca="1">IFERROR(Volume*IF(FL$5=0,0,IF(FL$5=1,0.5,1))*OFFSET(IFRS17_CF!FL111,0,-NewBusinessYear+1),0)</f>
        <v>0</v>
      </c>
      <c r="FM111" s="40">
        <f ca="1">IFERROR(Volume*IF(FM$5=0,0,IF(FM$5=1,0.5,1))*OFFSET(IFRS17_CF!FM111,0,-NewBusinessYear+1),0)</f>
        <v>0</v>
      </c>
      <c r="FN111" s="40">
        <f ca="1">IFERROR(Volume*IF(FN$5=0,0,IF(FN$5=1,0.5,1))*OFFSET(IFRS17_CF!FN111,0,-NewBusinessYear+1),0)</f>
        <v>0</v>
      </c>
      <c r="FO111" s="40">
        <f ca="1">IFERROR(Volume*IF(FO$5=0,0,IF(FO$5=1,0.5,1))*OFFSET(IFRS17_CF!FO111,0,-NewBusinessYear+1),0)</f>
        <v>0</v>
      </c>
      <c r="FP111" s="40">
        <f ca="1">IFERROR(Volume*IF(FP$5=0,0,IF(FP$5=1,0.5,1))*OFFSET(IFRS17_CF!FP111,0,-NewBusinessYear+1),0)</f>
        <v>0</v>
      </c>
      <c r="FQ111" s="40">
        <f ca="1">IFERROR(Volume*IF(FQ$5=0,0,IF(FQ$5=1,0.5,1))*OFFSET(IFRS17_CF!FQ111,0,-NewBusinessYear+1),0)</f>
        <v>0</v>
      </c>
      <c r="FR111" s="40">
        <f ca="1">IFERROR(Volume*IF(FR$5=0,0,IF(FR$5=1,0.5,1))*OFFSET(IFRS17_CF!FR111,0,-NewBusinessYear+1),0)</f>
        <v>0</v>
      </c>
      <c r="FS111" s="40">
        <f ca="1">IFERROR(Volume*IF(FS$5=0,0,IF(FS$5=1,0.5,1))*OFFSET(IFRS17_CF!FS111,0,-NewBusinessYear+1),0)</f>
        <v>0</v>
      </c>
      <c r="FT111" s="40">
        <f ca="1">IFERROR(Volume*IF(FT$5=0,0,IF(FT$5=1,0.5,1))*OFFSET(IFRS17_CF!FT111,0,-NewBusinessYear+1),0)</f>
        <v>0</v>
      </c>
      <c r="FU111" s="40">
        <f ca="1">IFERROR(Volume*IF(FU$5=0,0,IF(FU$5=1,0.5,1))*OFFSET(IFRS17_CF!FU111,0,-NewBusinessYear+1),0)</f>
        <v>0</v>
      </c>
      <c r="FV111" s="40">
        <f ca="1">IFERROR(Volume*IF(FV$5=0,0,IF(FV$5=1,0.5,1))*OFFSET(IFRS17_CF!FV111,0,-NewBusinessYear+1),0)</f>
        <v>0</v>
      </c>
      <c r="FW111" s="40">
        <f ca="1">IFERROR(Volume*IF(FW$5=0,0,IF(FW$5=1,0.5,1))*OFFSET(IFRS17_CF!FW111,0,-NewBusinessYear+1),0)</f>
        <v>0</v>
      </c>
      <c r="FX111" s="40">
        <f ca="1">IFERROR(Volume*IF(FX$5=0,0,IF(FX$5=1,0.5,1))*OFFSET(IFRS17_CF!FX111,0,-NewBusinessYear+1),0)</f>
        <v>0</v>
      </c>
      <c r="FY111" s="40">
        <f ca="1">IFERROR(Volume*IF(FY$5=0,0,IF(FY$5=1,0.5,1))*OFFSET(IFRS17_CF!FY111,0,-NewBusinessYear+1),0)</f>
        <v>0</v>
      </c>
      <c r="FZ111" s="40">
        <f ca="1">IFERROR(Volume*IF(FZ$5=0,0,IF(FZ$5=1,0.5,1))*OFFSET(IFRS17_CF!FZ111,0,-NewBusinessYear+1),0)</f>
        <v>0</v>
      </c>
      <c r="GA111" s="40">
        <f ca="1">IFERROR(Volume*IF(GA$5=0,0,IF(GA$5=1,0.5,1))*OFFSET(IFRS17_CF!GA111,0,-NewBusinessYear+1),0)</f>
        <v>0</v>
      </c>
      <c r="GB111" s="40">
        <f ca="1">IFERROR(Volume*IF(GB$5=0,0,IF(GB$5=1,0.5,1))*OFFSET(IFRS17_CF!GB111,0,-NewBusinessYear+1),0)</f>
        <v>0</v>
      </c>
      <c r="GC111" s="40">
        <f ca="1">IFERROR(Volume*IF(GC$5=0,0,IF(GC$5=1,0.5,1))*OFFSET(IFRS17_CF!GC111,0,-NewBusinessYear+1),0)</f>
        <v>0</v>
      </c>
      <c r="GD111" s="40">
        <f ca="1">IFERROR(Volume*IF(GD$5=0,0,IF(GD$5=1,0.5,1))*OFFSET(IFRS17_CF!GD111,0,-NewBusinessYear+1),0)</f>
        <v>0</v>
      </c>
      <c r="GE111" s="40">
        <f ca="1">IFERROR(Volume*IF(GE$5=0,0,IF(GE$5=1,0.5,1))*OFFSET(IFRS17_CF!GE111,0,-NewBusinessYear+1),0)</f>
        <v>0</v>
      </c>
      <c r="GF111" s="40">
        <f ca="1">IFERROR(Volume*IF(GF$5=0,0,IF(GF$5=1,0.5,1))*OFFSET(IFRS17_CF!GF111,0,-NewBusinessYear+1),0)</f>
        <v>0</v>
      </c>
      <c r="GG111" s="40">
        <f ca="1">IFERROR(Volume*IF(GG$5=0,0,IF(GG$5=1,0.5,1))*OFFSET(IFRS17_CF!GG111,0,-NewBusinessYear+1),0)</f>
        <v>0</v>
      </c>
      <c r="GH111" s="40">
        <f ca="1">IFERROR(Volume*IF(GH$5=0,0,IF(GH$5=1,0.5,1))*OFFSET(IFRS17_CF!GH111,0,-NewBusinessYear+1),0)</f>
        <v>0</v>
      </c>
      <c r="GI111" s="40">
        <f ca="1">IFERROR(Volume*IF(GI$5=0,0,IF(GI$5=1,0.5,1))*OFFSET(IFRS17_CF!GI111,0,-NewBusinessYear+1),0)</f>
        <v>0</v>
      </c>
      <c r="GJ111" s="40">
        <f ca="1">IFERROR(Volume*IF(GJ$5=0,0,IF(GJ$5=1,0.5,1))*OFFSET(IFRS17_CF!GJ111,0,-NewBusinessYear+1),0)</f>
        <v>0</v>
      </c>
    </row>
    <row r="112" spans="3:192" x14ac:dyDescent="0.3">
      <c r="C112" s="46" t="s">
        <v>501</v>
      </c>
      <c r="F112" s="37">
        <f ca="1">IFERROR(Volume*IF(F$5=0,0,IF(F$5=1,0.5,1))*OFFSET(IFRS17_CF!F112,0,-NewBusinessYear+1),0)</f>
        <v>0</v>
      </c>
      <c r="G112" s="37">
        <f ca="1">IFERROR(Volume*IF(G$5=0,0,IF(G$5=1,0.5,1))*OFFSET(IFRS17_CF!G112,0,-NewBusinessYear+1),0)</f>
        <v>0</v>
      </c>
      <c r="H112" s="37">
        <f ca="1">IFERROR(Volume*IF(H$5=0,0,IF(H$5=1,0.5,1))*OFFSET(IFRS17_CF!H112,0,-NewBusinessYear+1),0)</f>
        <v>0</v>
      </c>
      <c r="I112" s="37">
        <f ca="1">IFERROR(Volume*IF(I$5=0,0,IF(I$5=1,0.5,1))*OFFSET(IFRS17_CF!I112,0,-NewBusinessYear+1),0)</f>
        <v>0</v>
      </c>
      <c r="J112" s="37">
        <f ca="1">IFERROR(Volume*IF(J$5=0,0,IF(J$5=1,0.5,1))*OFFSET(IFRS17_CF!J112,0,-NewBusinessYear+1),0)</f>
        <v>0</v>
      </c>
      <c r="K112" s="37">
        <f ca="1">IFERROR(Volume*IF(K$5=0,0,IF(K$5=1,0.5,1))*OFFSET(IFRS17_CF!K112,0,-NewBusinessYear+1),0)</f>
        <v>0</v>
      </c>
      <c r="L112" s="37">
        <f ca="1">IFERROR(Volume*IF(L$5=0,0,IF(L$5=1,0.5,1))*OFFSET(IFRS17_CF!L112,0,-NewBusinessYear+1),0)</f>
        <v>0</v>
      </c>
      <c r="M112" s="37">
        <f ca="1">IFERROR(Volume*IF(M$5=0,0,IF(M$5=1,0.5,1))*OFFSET(IFRS17_CF!M112,0,-NewBusinessYear+1),0)</f>
        <v>0</v>
      </c>
      <c r="N112" s="37">
        <f ca="1">IFERROR(Volume*IF(N$5=0,0,IF(N$5=1,0.5,1))*OFFSET(IFRS17_CF!N112,0,-NewBusinessYear+1),0)</f>
        <v>0</v>
      </c>
      <c r="O112" s="37">
        <f ca="1">IFERROR(Volume*IF(O$5=0,0,IF(O$5=1,0.5,1))*OFFSET(IFRS17_CF!O112,0,-NewBusinessYear+1),0)</f>
        <v>-620206.79370330111</v>
      </c>
      <c r="P112" s="37">
        <f ca="1">IFERROR(Volume*IF(P$5=0,0,IF(P$5=1,0.5,1))*OFFSET(IFRS17_CF!P112,0,-NewBusinessYear+1),0)</f>
        <v>-763707.21701489412</v>
      </c>
      <c r="Q112" s="37">
        <f ca="1">IFERROR(Volume*IF(Q$5=0,0,IF(Q$5=1,0.5,1))*OFFSET(IFRS17_CF!Q112,0,-NewBusinessYear+1),0)</f>
        <v>-562001.85676088894</v>
      </c>
      <c r="R112" s="37">
        <f ca="1">IFERROR(Volume*IF(R$5=0,0,IF(R$5=1,0.5,1))*OFFSET(IFRS17_CF!R112,0,-NewBusinessYear+1),0)</f>
        <v>-506097.70983520709</v>
      </c>
      <c r="S112" s="37">
        <f ca="1">IFERROR(Volume*IF(S$5=0,0,IF(S$5=1,0.5,1))*OFFSET(IFRS17_CF!S112,0,-NewBusinessYear+1),0)</f>
        <v>-745756.85799245397</v>
      </c>
      <c r="T112" s="37">
        <f ca="1">IFERROR(Volume*IF(T$5=0,0,IF(T$5=1,0.5,1))*OFFSET(IFRS17_CF!T112,0,-NewBusinessYear+1),0)</f>
        <v>-396430.58402019698</v>
      </c>
      <c r="U112" s="37">
        <f ca="1">IFERROR(Volume*IF(U$5=0,0,IF(U$5=1,0.5,1))*OFFSET(IFRS17_CF!U112,0,-NewBusinessYear+1),0)</f>
        <v>-364105.0071479195</v>
      </c>
      <c r="V112" s="37">
        <f ca="1">IFERROR(Volume*IF(V$5=0,0,IF(V$5=1,0.5,1))*OFFSET(IFRS17_CF!V112,0,-NewBusinessYear+1),0)</f>
        <v>-333268.45364364731</v>
      </c>
      <c r="W112" s="37">
        <f ca="1">IFERROR(Volume*IF(W$5=0,0,IF(W$5=1,0.5,1))*OFFSET(IFRS17_CF!W112,0,-NewBusinessYear+1),0)</f>
        <v>-303964.35438139248</v>
      </c>
      <c r="X112" s="37">
        <f ca="1">IFERROR(Volume*IF(X$5=0,0,IF(X$5=1,0.5,1))*OFFSET(IFRS17_CF!X112,0,-NewBusinessYear+1),0)</f>
        <v>-430791.55407083896</v>
      </c>
      <c r="Y112" s="47">
        <f ca="1">IFERROR(Volume*IF(Y$5=0,0,IF(Y$5=1,0.5,1))*OFFSET(IFRS17_CF!Y112,0,-NewBusinessYear+1),0)</f>
        <v>-250425.5885032283</v>
      </c>
      <c r="Z112" s="37">
        <f ca="1">IFERROR(Volume*IF(Z$5=0,0,IF(Z$5=1,0.5,1))*OFFSET(IFRS17_CF!Z112,0,-NewBusinessYear+1),0)</f>
        <v>-235363.75994868789</v>
      </c>
      <c r="AA112" s="47">
        <f ca="1">IFERROR(Volume*IF(AA$5=0,0,IF(AA$5=1,0.5,1))*OFFSET(IFRS17_CF!AA112,0,-NewBusinessYear+1),0)</f>
        <v>-219019.45198642774</v>
      </c>
      <c r="AB112" s="47">
        <f ca="1">IFERROR(Volume*IF(AB$5=0,0,IF(AB$5=1,0.5,1))*OFFSET(IFRS17_CF!AB112,0,-NewBusinessYear+1),0)</f>
        <v>-201342.92385970117</v>
      </c>
      <c r="AC112" s="47">
        <f ca="1">IFERROR(Volume*IF(AC$5=0,0,IF(AC$5=1,0.5,1))*OFFSET(IFRS17_CF!AC112,0,-NewBusinessYear+1),0)</f>
        <v>-247995.10000436191</v>
      </c>
      <c r="AD112" s="47">
        <f ca="1">IFERROR(Volume*IF(AD$5=0,0,IF(AD$5=1,0.5,1))*OFFSET(IFRS17_CF!AD112,0,-NewBusinessYear+1),0)</f>
        <v>-162279.3078499024</v>
      </c>
      <c r="AE112" s="47">
        <f ca="1">IFERROR(Volume*IF(AE$5=0,0,IF(AE$5=1,0.5,1))*OFFSET(IFRS17_CF!AE112,0,-NewBusinessYear+1),0)</f>
        <v>-141339.2153682913</v>
      </c>
      <c r="AF112" s="47">
        <f ca="1">IFERROR(Volume*IF(AF$5=0,0,IF(AF$5=1,0.5,1))*OFFSET(IFRS17_CF!AF112,0,-NewBusinessYear+1),0)</f>
        <v>-119985.96448305729</v>
      </c>
      <c r="AG112" s="47">
        <f ca="1">IFERROR(Volume*IF(AG$5=0,0,IF(AG$5=1,0.5,1))*OFFSET(IFRS17_CF!AG112,0,-NewBusinessYear+1),0)</f>
        <v>-98780.256417416516</v>
      </c>
      <c r="AH112" s="47">
        <f ca="1">IFERROR(Volume*IF(AH$5=0,0,IF(AH$5=1,0.5,1))*OFFSET(IFRS17_CF!AH112,0,-NewBusinessYear+1),0)</f>
        <v>-94686.939969970976</v>
      </c>
      <c r="AI112" s="47">
        <f ca="1">IFERROR(Volume*IF(AI$5=0,0,IF(AI$5=1,0.5,1))*OFFSET(IFRS17_CF!AI112,0,-NewBusinessYear+1),0)</f>
        <v>-59506.073243569044</v>
      </c>
      <c r="AJ112" s="47">
        <f ca="1">IFERROR(Volume*IF(AJ$5=0,0,IF(AJ$5=1,0.5,1))*OFFSET(IFRS17_CF!AJ112,0,-NewBusinessYear+1),0)</f>
        <v>-40642.7481503093</v>
      </c>
      <c r="AK112" s="47">
        <f ca="1">IFERROR(Volume*IF(AK$5=0,0,IF(AK$5=1,0.5,1))*OFFSET(IFRS17_CF!AK112,0,-NewBusinessYear+1),0)</f>
        <v>-26596.361222078365</v>
      </c>
      <c r="AL112" s="47">
        <f ca="1">IFERROR(Volume*IF(AL$5=0,0,IF(AL$5=1,0.5,1))*OFFSET(IFRS17_CF!AL112,0,-NewBusinessYear+1),0)</f>
        <v>-16789.632012982795</v>
      </c>
      <c r="AM112" s="47">
        <f ca="1">IFERROR(Volume*IF(AM$5=0,0,IF(AM$5=1,0.5,1))*OFFSET(IFRS17_CF!AM112,0,-NewBusinessYear+1),0)</f>
        <v>-11723.730010599324</v>
      </c>
      <c r="AN112" s="47">
        <f ca="1">IFERROR(Volume*IF(AN$5=0,0,IF(AN$5=1,0.5,1))*OFFSET(IFRS17_CF!AN112,0,-NewBusinessYear+1),0)</f>
        <v>-13100.196817236279</v>
      </c>
      <c r="AO112" s="47">
        <f ca="1">IFERROR(Volume*IF(AO$5=0,0,IF(AO$5=1,0.5,1))*OFFSET(IFRS17_CF!AO112,0,-NewBusinessYear+1),0)</f>
        <v>0</v>
      </c>
      <c r="AP112" s="47">
        <f ca="1">IFERROR(Volume*IF(AP$5=0,0,IF(AP$5=1,0.5,1))*OFFSET(IFRS17_CF!AP112,0,-NewBusinessYear+1),0)</f>
        <v>0</v>
      </c>
      <c r="AQ112" s="47">
        <f ca="1">IFERROR(Volume*IF(AQ$5=0,0,IF(AQ$5=1,0.5,1))*OFFSET(IFRS17_CF!AQ112,0,-NewBusinessYear+1),0)</f>
        <v>0</v>
      </c>
      <c r="AR112" s="47">
        <f ca="1">IFERROR(Volume*IF(AR$5=0,0,IF(AR$5=1,0.5,1))*OFFSET(IFRS17_CF!AR112,0,-NewBusinessYear+1),0)</f>
        <v>0</v>
      </c>
      <c r="AS112" s="47">
        <f ca="1">IFERROR(Volume*IF(AS$5=0,0,IF(AS$5=1,0.5,1))*OFFSET(IFRS17_CF!AS112,0,-NewBusinessYear+1),0)</f>
        <v>0</v>
      </c>
      <c r="AT112" s="47">
        <f ca="1">IFERROR(Volume*IF(AT$5=0,0,IF(AT$5=1,0.5,1))*OFFSET(IFRS17_CF!AT112,0,-NewBusinessYear+1),0)</f>
        <v>0</v>
      </c>
      <c r="AU112" s="47">
        <f ca="1">IFERROR(Volume*IF(AU$5=0,0,IF(AU$5=1,0.5,1))*OFFSET(IFRS17_CF!AU112,0,-NewBusinessYear+1),0)</f>
        <v>0</v>
      </c>
      <c r="AV112" s="47">
        <f ca="1">IFERROR(Volume*IF(AV$5=0,0,IF(AV$5=1,0.5,1))*OFFSET(IFRS17_CF!AV112,0,-NewBusinessYear+1),0)</f>
        <v>0</v>
      </c>
      <c r="AW112" s="47">
        <f ca="1">IFERROR(Volume*IF(AW$5=0,0,IF(AW$5=1,0.5,1))*OFFSET(IFRS17_CF!AW112,0,-NewBusinessYear+1),0)</f>
        <v>0</v>
      </c>
      <c r="AX112" s="47">
        <f ca="1">IFERROR(Volume*IF(AX$5=0,0,IF(AX$5=1,0.5,1))*OFFSET(IFRS17_CF!AX112,0,-NewBusinessYear+1),0)</f>
        <v>0</v>
      </c>
      <c r="AY112" s="47">
        <f ca="1">IFERROR(Volume*IF(AY$5=0,0,IF(AY$5=1,0.5,1))*OFFSET(IFRS17_CF!AY112,0,-NewBusinessYear+1),0)</f>
        <v>0</v>
      </c>
      <c r="AZ112" s="47">
        <f ca="1">IFERROR(Volume*IF(AZ$5=0,0,IF(AZ$5=1,0.5,1))*OFFSET(IFRS17_CF!AZ112,0,-NewBusinessYear+1),0)</f>
        <v>0</v>
      </c>
      <c r="BA112" s="47">
        <f ca="1">IFERROR(Volume*IF(BA$5=0,0,IF(BA$5=1,0.5,1))*OFFSET(IFRS17_CF!BA112,0,-NewBusinessYear+1),0)</f>
        <v>0</v>
      </c>
      <c r="BB112" s="47">
        <f ca="1">IFERROR(Volume*IF(BB$5=0,0,IF(BB$5=1,0.5,1))*OFFSET(IFRS17_CF!BB112,0,-NewBusinessYear+1),0)</f>
        <v>0</v>
      </c>
      <c r="BC112" s="47">
        <f ca="1">IFERROR(Volume*IF(BC$5=0,0,IF(BC$5=1,0.5,1))*OFFSET(IFRS17_CF!BC112,0,-NewBusinessYear+1),0)</f>
        <v>0</v>
      </c>
      <c r="BD112" s="47">
        <f ca="1">IFERROR(Volume*IF(BD$5=0,0,IF(BD$5=1,0.5,1))*OFFSET(IFRS17_CF!BD112,0,-NewBusinessYear+1),0)</f>
        <v>0</v>
      </c>
      <c r="BE112" s="47">
        <f ca="1">IFERROR(Volume*IF(BE$5=0,0,IF(BE$5=1,0.5,1))*OFFSET(IFRS17_CF!BE112,0,-NewBusinessYear+1),0)</f>
        <v>0</v>
      </c>
      <c r="BF112" s="47">
        <f ca="1">IFERROR(Volume*IF(BF$5=0,0,IF(BF$5=1,0.5,1))*OFFSET(IFRS17_CF!BF112,0,-NewBusinessYear+1),0)</f>
        <v>0</v>
      </c>
      <c r="BG112" s="47">
        <f ca="1">IFERROR(Volume*IF(BG$5=0,0,IF(BG$5=1,0.5,1))*OFFSET(IFRS17_CF!BG112,0,-NewBusinessYear+1),0)</f>
        <v>0</v>
      </c>
      <c r="BH112" s="47">
        <f ca="1">IFERROR(Volume*IF(BH$5=0,0,IF(BH$5=1,0.5,1))*OFFSET(IFRS17_CF!BH112,0,-NewBusinessYear+1),0)</f>
        <v>0</v>
      </c>
      <c r="BI112" s="47">
        <f ca="1">IFERROR(Volume*IF(BI$5=0,0,IF(BI$5=1,0.5,1))*OFFSET(IFRS17_CF!BI112,0,-NewBusinessYear+1),0)</f>
        <v>0</v>
      </c>
      <c r="BJ112" s="47">
        <f ca="1">IFERROR(Volume*IF(BJ$5=0,0,IF(BJ$5=1,0.5,1))*OFFSET(IFRS17_CF!BJ112,0,-NewBusinessYear+1),0)</f>
        <v>0</v>
      </c>
      <c r="BK112" s="47">
        <f ca="1">IFERROR(Volume*IF(BK$5=0,0,IF(BK$5=1,0.5,1))*OFFSET(IFRS17_CF!BK112,0,-NewBusinessYear+1),0)</f>
        <v>0</v>
      </c>
      <c r="BL112" s="47">
        <f ca="1">IFERROR(Volume*IF(BL$5=0,0,IF(BL$5=1,0.5,1))*OFFSET(IFRS17_CF!BL112,0,-NewBusinessYear+1),0)</f>
        <v>0</v>
      </c>
      <c r="BM112" s="47">
        <f ca="1">IFERROR(Volume*IF(BM$5=0,0,IF(BM$5=1,0.5,1))*OFFSET(IFRS17_CF!BM112,0,-NewBusinessYear+1),0)</f>
        <v>0</v>
      </c>
      <c r="BN112" s="47">
        <f ca="1">IFERROR(Volume*IF(BN$5=0,0,IF(BN$5=1,0.5,1))*OFFSET(IFRS17_CF!BN112,0,-NewBusinessYear+1),0)</f>
        <v>0</v>
      </c>
      <c r="BO112" s="47">
        <f ca="1">IFERROR(Volume*IF(BO$5=0,0,IF(BO$5=1,0.5,1))*OFFSET(IFRS17_CF!BO112,0,-NewBusinessYear+1),0)</f>
        <v>0</v>
      </c>
      <c r="BP112" s="47">
        <f ca="1">IFERROR(Volume*IF(BP$5=0,0,IF(BP$5=1,0.5,1))*OFFSET(IFRS17_CF!BP112,0,-NewBusinessYear+1),0)</f>
        <v>0</v>
      </c>
      <c r="BQ112" s="47">
        <f ca="1">IFERROR(Volume*IF(BQ$5=0,0,IF(BQ$5=1,0.5,1))*OFFSET(IFRS17_CF!BQ112,0,-NewBusinessYear+1),0)</f>
        <v>0</v>
      </c>
      <c r="BR112" s="47">
        <f ca="1">IFERROR(Volume*IF(BR$5=0,0,IF(BR$5=1,0.5,1))*OFFSET(IFRS17_CF!BR112,0,-NewBusinessYear+1),0)</f>
        <v>0</v>
      </c>
      <c r="BS112" s="47">
        <f ca="1">IFERROR(Volume*IF(BS$5=0,0,IF(BS$5=1,0.5,1))*OFFSET(IFRS17_CF!BS112,0,-NewBusinessYear+1),0)</f>
        <v>0</v>
      </c>
      <c r="BT112" s="47">
        <f ca="1">IFERROR(Volume*IF(BT$5=0,0,IF(BT$5=1,0.5,1))*OFFSET(IFRS17_CF!BT112,0,-NewBusinessYear+1),0)</f>
        <v>0</v>
      </c>
      <c r="BU112" s="47">
        <f ca="1">IFERROR(Volume*IF(BU$5=0,0,IF(BU$5=1,0.5,1))*OFFSET(IFRS17_CF!BU112,0,-NewBusinessYear+1),0)</f>
        <v>0</v>
      </c>
      <c r="BV112" s="47">
        <f ca="1">IFERROR(Volume*IF(BV$5=0,0,IF(BV$5=1,0.5,1))*OFFSET(IFRS17_CF!BV112,0,-NewBusinessYear+1),0)</f>
        <v>0</v>
      </c>
      <c r="BW112" s="47">
        <f ca="1">IFERROR(Volume*IF(BW$5=0,0,IF(BW$5=1,0.5,1))*OFFSET(IFRS17_CF!BW112,0,-NewBusinessYear+1),0)</f>
        <v>0</v>
      </c>
      <c r="BX112" s="47">
        <f ca="1">IFERROR(Volume*IF(BX$5=0,0,IF(BX$5=1,0.5,1))*OFFSET(IFRS17_CF!BX112,0,-NewBusinessYear+1),0)</f>
        <v>0</v>
      </c>
      <c r="BY112" s="47">
        <f ca="1">IFERROR(Volume*IF(BY$5=0,0,IF(BY$5=1,0.5,1))*OFFSET(IFRS17_CF!BY112,0,-NewBusinessYear+1),0)</f>
        <v>0</v>
      </c>
      <c r="BZ112" s="47">
        <f ca="1">IFERROR(Volume*IF(BZ$5=0,0,IF(BZ$5=1,0.5,1))*OFFSET(IFRS17_CF!BZ112,0,-NewBusinessYear+1),0)</f>
        <v>0</v>
      </c>
      <c r="CA112" s="47">
        <f ca="1">IFERROR(Volume*IF(CA$5=0,0,IF(CA$5=1,0.5,1))*OFFSET(IFRS17_CF!CA112,0,-NewBusinessYear+1),0)</f>
        <v>0</v>
      </c>
      <c r="CB112" s="47">
        <f ca="1">IFERROR(Volume*IF(CB$5=0,0,IF(CB$5=1,0.5,1))*OFFSET(IFRS17_CF!CB112,0,-NewBusinessYear+1),0)</f>
        <v>0</v>
      </c>
      <c r="CC112" s="47">
        <f ca="1">IFERROR(Volume*IF(CC$5=0,0,IF(CC$5=1,0.5,1))*OFFSET(IFRS17_CF!CC112,0,-NewBusinessYear+1),0)</f>
        <v>0</v>
      </c>
      <c r="CD112" s="47">
        <f ca="1">IFERROR(Volume*IF(CD$5=0,0,IF(CD$5=1,0.5,1))*OFFSET(IFRS17_CF!CD112,0,-NewBusinessYear+1),0)</f>
        <v>0</v>
      </c>
      <c r="CE112" s="47">
        <f ca="1">IFERROR(Volume*IF(CE$5=0,0,IF(CE$5=1,0.5,1))*OFFSET(IFRS17_CF!CE112,0,-NewBusinessYear+1),0)</f>
        <v>0</v>
      </c>
      <c r="CF112" s="47">
        <f ca="1">IFERROR(Volume*IF(CF$5=0,0,IF(CF$5=1,0.5,1))*OFFSET(IFRS17_CF!CF112,0,-NewBusinessYear+1),0)</f>
        <v>0</v>
      </c>
      <c r="CG112" s="47">
        <f ca="1">IFERROR(Volume*IF(CG$5=0,0,IF(CG$5=1,0.5,1))*OFFSET(IFRS17_CF!CG112,0,-NewBusinessYear+1),0)</f>
        <v>0</v>
      </c>
      <c r="CH112" s="47">
        <f ca="1">IFERROR(Volume*IF(CH$5=0,0,IF(CH$5=1,0.5,1))*OFFSET(IFRS17_CF!CH112,0,-NewBusinessYear+1),0)</f>
        <v>0</v>
      </c>
      <c r="CI112" s="47">
        <f ca="1">IFERROR(Volume*IF(CI$5=0,0,IF(CI$5=1,0.5,1))*OFFSET(IFRS17_CF!CI112,0,-NewBusinessYear+1),0)</f>
        <v>0</v>
      </c>
      <c r="CJ112" s="47">
        <f ca="1">IFERROR(Volume*IF(CJ$5=0,0,IF(CJ$5=1,0.5,1))*OFFSET(IFRS17_CF!CJ112,0,-NewBusinessYear+1),0)</f>
        <v>0</v>
      </c>
      <c r="CK112" s="47">
        <f ca="1">IFERROR(Volume*IF(CK$5=0,0,IF(CK$5=1,0.5,1))*OFFSET(IFRS17_CF!CK112,0,-NewBusinessYear+1),0)</f>
        <v>0</v>
      </c>
      <c r="CL112" s="47">
        <f ca="1">IFERROR(Volume*IF(CL$5=0,0,IF(CL$5=1,0.5,1))*OFFSET(IFRS17_CF!CL112,0,-NewBusinessYear+1),0)</f>
        <v>0</v>
      </c>
      <c r="CM112" s="47">
        <f ca="1">IFERROR(Volume*IF(CM$5=0,0,IF(CM$5=1,0.5,1))*OFFSET(IFRS17_CF!CM112,0,-NewBusinessYear+1),0)</f>
        <v>0</v>
      </c>
      <c r="CN112" s="47">
        <f ca="1">IFERROR(Volume*IF(CN$5=0,0,IF(CN$5=1,0.5,1))*OFFSET(IFRS17_CF!CN112,0,-NewBusinessYear+1),0)</f>
        <v>0</v>
      </c>
      <c r="CO112" s="47">
        <f ca="1">IFERROR(Volume*IF(CO$5=0,0,IF(CO$5=1,0.5,1))*OFFSET(IFRS17_CF!CO112,0,-NewBusinessYear+1),0)</f>
        <v>0</v>
      </c>
      <c r="CP112" s="47">
        <f ca="1">IFERROR(Volume*IF(CP$5=0,0,IF(CP$5=1,0.5,1))*OFFSET(IFRS17_CF!CP112,0,-NewBusinessYear+1),0)</f>
        <v>0</v>
      </c>
      <c r="CQ112" s="47">
        <f ca="1">IFERROR(Volume*IF(CQ$5=0,0,IF(CQ$5=1,0.5,1))*OFFSET(IFRS17_CF!CQ112,0,-NewBusinessYear+1),0)</f>
        <v>0</v>
      </c>
      <c r="CR112" s="47">
        <f ca="1">IFERROR(Volume*IF(CR$5=0,0,IF(CR$5=1,0.5,1))*OFFSET(IFRS17_CF!CR112,0,-NewBusinessYear+1),0)</f>
        <v>0</v>
      </c>
      <c r="CS112" s="47">
        <f ca="1">IFERROR(Volume*IF(CS$5=0,0,IF(CS$5=1,0.5,1))*OFFSET(IFRS17_CF!CS112,0,-NewBusinessYear+1),0)</f>
        <v>0</v>
      </c>
      <c r="CT112" s="47">
        <f ca="1">IFERROR(Volume*IF(CT$5=0,0,IF(CT$5=1,0.5,1))*OFFSET(IFRS17_CF!CT112,0,-NewBusinessYear+1),0)</f>
        <v>0</v>
      </c>
      <c r="CU112" s="47">
        <f ca="1">IFERROR(Volume*IF(CU$5=0,0,IF(CU$5=1,0.5,1))*OFFSET(IFRS17_CF!CU112,0,-NewBusinessYear+1),0)</f>
        <v>0</v>
      </c>
      <c r="CV112" s="47">
        <f ca="1">IFERROR(Volume*IF(CV$5=0,0,IF(CV$5=1,0.5,1))*OFFSET(IFRS17_CF!CV112,0,-NewBusinessYear+1),0)</f>
        <v>0</v>
      </c>
      <c r="CW112" s="47">
        <f ca="1">IFERROR(Volume*IF(CW$5=0,0,IF(CW$5=1,0.5,1))*OFFSET(IFRS17_CF!CW112,0,-NewBusinessYear+1),0)</f>
        <v>0</v>
      </c>
      <c r="CX112" s="47">
        <f ca="1">IFERROR(Volume*IF(CX$5=0,0,IF(CX$5=1,0.5,1))*OFFSET(IFRS17_CF!CX112,0,-NewBusinessYear+1),0)</f>
        <v>0</v>
      </c>
      <c r="CY112" s="47">
        <f ca="1">IFERROR(Volume*IF(CY$5=0,0,IF(CY$5=1,0.5,1))*OFFSET(IFRS17_CF!CY112,0,-NewBusinessYear+1),0)</f>
        <v>0</v>
      </c>
      <c r="CZ112" s="47">
        <f ca="1">IFERROR(Volume*IF(CZ$5=0,0,IF(CZ$5=1,0.5,1))*OFFSET(IFRS17_CF!CZ112,0,-NewBusinessYear+1),0)</f>
        <v>0</v>
      </c>
      <c r="DA112" s="47">
        <f ca="1">IFERROR(Volume*IF(DA$5=0,0,IF(DA$5=1,0.5,1))*OFFSET(IFRS17_CF!DA112,0,-NewBusinessYear+1),0)</f>
        <v>0</v>
      </c>
      <c r="DB112" s="47">
        <f ca="1">IFERROR(Volume*IF(DB$5=0,0,IF(DB$5=1,0.5,1))*OFFSET(IFRS17_CF!DB112,0,-NewBusinessYear+1),0)</f>
        <v>0</v>
      </c>
      <c r="DC112" s="47">
        <f ca="1">IFERROR(Volume*IF(DC$5=0,0,IF(DC$5=1,0.5,1))*OFFSET(IFRS17_CF!DC112,0,-NewBusinessYear+1),0)</f>
        <v>0</v>
      </c>
      <c r="DD112" s="47">
        <f ca="1">IFERROR(Volume*IF(DD$5=0,0,IF(DD$5=1,0.5,1))*OFFSET(IFRS17_CF!DD112,0,-NewBusinessYear+1),0)</f>
        <v>0</v>
      </c>
      <c r="DE112" s="47">
        <f ca="1">IFERROR(Volume*IF(DE$5=0,0,IF(DE$5=1,0.5,1))*OFFSET(IFRS17_CF!DE112,0,-NewBusinessYear+1),0)</f>
        <v>0</v>
      </c>
      <c r="DF112" s="47">
        <f ca="1">IFERROR(Volume*IF(DF$5=0,0,IF(DF$5=1,0.5,1))*OFFSET(IFRS17_CF!DF112,0,-NewBusinessYear+1),0)</f>
        <v>0</v>
      </c>
      <c r="DG112" s="47">
        <f ca="1">IFERROR(Volume*IF(DG$5=0,0,IF(DG$5=1,0.5,1))*OFFSET(IFRS17_CF!DG112,0,-NewBusinessYear+1),0)</f>
        <v>0</v>
      </c>
      <c r="DH112" s="47">
        <f ca="1">IFERROR(Volume*IF(DH$5=0,0,IF(DH$5=1,0.5,1))*OFFSET(IFRS17_CF!DH112,0,-NewBusinessYear+1),0)</f>
        <v>0</v>
      </c>
      <c r="DI112" s="47">
        <f ca="1">IFERROR(Volume*IF(DI$5=0,0,IF(DI$5=1,0.5,1))*OFFSET(IFRS17_CF!DI112,0,-NewBusinessYear+1),0)</f>
        <v>0</v>
      </c>
      <c r="DJ112" s="47">
        <f ca="1">IFERROR(Volume*IF(DJ$5=0,0,IF(DJ$5=1,0.5,1))*OFFSET(IFRS17_CF!DJ112,0,-NewBusinessYear+1),0)</f>
        <v>0</v>
      </c>
      <c r="DK112" s="47">
        <f ca="1">IFERROR(Volume*IF(DK$5=0,0,IF(DK$5=1,0.5,1))*OFFSET(IFRS17_CF!DK112,0,-NewBusinessYear+1),0)</f>
        <v>0</v>
      </c>
      <c r="DL112" s="47">
        <f ca="1">IFERROR(Volume*IF(DL$5=0,0,IF(DL$5=1,0.5,1))*OFFSET(IFRS17_CF!DL112,0,-NewBusinessYear+1),0)</f>
        <v>0</v>
      </c>
      <c r="DM112" s="47">
        <f ca="1">IFERROR(Volume*IF(DM$5=0,0,IF(DM$5=1,0.5,1))*OFFSET(IFRS17_CF!DM112,0,-NewBusinessYear+1),0)</f>
        <v>0</v>
      </c>
      <c r="DN112" s="47">
        <f ca="1">IFERROR(Volume*IF(DN$5=0,0,IF(DN$5=1,0.5,1))*OFFSET(IFRS17_CF!DN112,0,-NewBusinessYear+1),0)</f>
        <v>0</v>
      </c>
      <c r="DO112" s="47">
        <f ca="1">IFERROR(Volume*IF(DO$5=0,0,IF(DO$5=1,0.5,1))*OFFSET(IFRS17_CF!DO112,0,-NewBusinessYear+1),0)</f>
        <v>0</v>
      </c>
      <c r="DP112" s="47">
        <f ca="1">IFERROR(Volume*IF(DP$5=0,0,IF(DP$5=1,0.5,1))*OFFSET(IFRS17_CF!DP112,0,-NewBusinessYear+1),0)</f>
        <v>0</v>
      </c>
      <c r="DQ112" s="47">
        <f ca="1">IFERROR(Volume*IF(DQ$5=0,0,IF(DQ$5=1,0.5,1))*OFFSET(IFRS17_CF!DQ112,0,-NewBusinessYear+1),0)</f>
        <v>0</v>
      </c>
      <c r="DR112" s="47">
        <f ca="1">IFERROR(Volume*IF(DR$5=0,0,IF(DR$5=1,0.5,1))*OFFSET(IFRS17_CF!DR112,0,-NewBusinessYear+1),0)</f>
        <v>0</v>
      </c>
      <c r="DS112" s="47">
        <f ca="1">IFERROR(Volume*IF(DS$5=0,0,IF(DS$5=1,0.5,1))*OFFSET(IFRS17_CF!DS112,0,-NewBusinessYear+1),0)</f>
        <v>0</v>
      </c>
      <c r="DT112" s="47">
        <f ca="1">IFERROR(Volume*IF(DT$5=0,0,IF(DT$5=1,0.5,1))*OFFSET(IFRS17_CF!DT112,0,-NewBusinessYear+1),0)</f>
        <v>0</v>
      </c>
      <c r="DU112" s="47">
        <f ca="1">IFERROR(Volume*IF(DU$5=0,0,IF(DU$5=1,0.5,1))*OFFSET(IFRS17_CF!DU112,0,-NewBusinessYear+1),0)</f>
        <v>0</v>
      </c>
      <c r="DV112" s="47">
        <f ca="1">IFERROR(Volume*IF(DV$5=0,0,IF(DV$5=1,0.5,1))*OFFSET(IFRS17_CF!DV112,0,-NewBusinessYear+1),0)</f>
        <v>0</v>
      </c>
      <c r="DW112" s="47">
        <f ca="1">IFERROR(Volume*IF(DW$5=0,0,IF(DW$5=1,0.5,1))*OFFSET(IFRS17_CF!DW112,0,-NewBusinessYear+1),0)</f>
        <v>0</v>
      </c>
      <c r="DX112" s="47">
        <f ca="1">IFERROR(Volume*IF(DX$5=0,0,IF(DX$5=1,0.5,1))*OFFSET(IFRS17_CF!DX112,0,-NewBusinessYear+1),0)</f>
        <v>0</v>
      </c>
      <c r="DY112" s="47">
        <f ca="1">IFERROR(Volume*IF(DY$5=0,0,IF(DY$5=1,0.5,1))*OFFSET(IFRS17_CF!DY112,0,-NewBusinessYear+1),0)</f>
        <v>0</v>
      </c>
      <c r="DZ112" s="47">
        <f ca="1">IFERROR(Volume*IF(DZ$5=0,0,IF(DZ$5=1,0.5,1))*OFFSET(IFRS17_CF!DZ112,0,-NewBusinessYear+1),0)</f>
        <v>0</v>
      </c>
      <c r="EA112" s="47">
        <f ca="1">IFERROR(Volume*IF(EA$5=0,0,IF(EA$5=1,0.5,1))*OFFSET(IFRS17_CF!EA112,0,-NewBusinessYear+1),0)</f>
        <v>0</v>
      </c>
      <c r="EB112" s="47">
        <f ca="1">IFERROR(Volume*IF(EB$5=0,0,IF(EB$5=1,0.5,1))*OFFSET(IFRS17_CF!EB112,0,-NewBusinessYear+1),0)</f>
        <v>0</v>
      </c>
      <c r="EC112" s="47">
        <f ca="1">IFERROR(Volume*IF(EC$5=0,0,IF(EC$5=1,0.5,1))*OFFSET(IFRS17_CF!EC112,0,-NewBusinessYear+1),0)</f>
        <v>0</v>
      </c>
      <c r="ED112" s="47">
        <f ca="1">IFERROR(Volume*IF(ED$5=0,0,IF(ED$5=1,0.5,1))*OFFSET(IFRS17_CF!ED112,0,-NewBusinessYear+1),0)</f>
        <v>0</v>
      </c>
      <c r="EE112" s="47">
        <f ca="1">IFERROR(Volume*IF(EE$5=0,0,IF(EE$5=1,0.5,1))*OFFSET(IFRS17_CF!EE112,0,-NewBusinessYear+1),0)</f>
        <v>0</v>
      </c>
      <c r="EF112" s="47">
        <f ca="1">IFERROR(Volume*IF(EF$5=0,0,IF(EF$5=1,0.5,1))*OFFSET(IFRS17_CF!EF112,0,-NewBusinessYear+1),0)</f>
        <v>0</v>
      </c>
      <c r="EG112" s="47">
        <f ca="1">IFERROR(Volume*IF(EG$5=0,0,IF(EG$5=1,0.5,1))*OFFSET(IFRS17_CF!EG112,0,-NewBusinessYear+1),0)</f>
        <v>0</v>
      </c>
      <c r="EH112" s="47">
        <f ca="1">IFERROR(Volume*IF(EH$5=0,0,IF(EH$5=1,0.5,1))*OFFSET(IFRS17_CF!EH112,0,-NewBusinessYear+1),0)</f>
        <v>0</v>
      </c>
      <c r="EI112" s="47">
        <f ca="1">IFERROR(Volume*IF(EI$5=0,0,IF(EI$5=1,0.5,1))*OFFSET(IFRS17_CF!EI112,0,-NewBusinessYear+1),0)</f>
        <v>0</v>
      </c>
      <c r="EJ112" s="47">
        <f ca="1">IFERROR(Volume*IF(EJ$5=0,0,IF(EJ$5=1,0.5,1))*OFFSET(IFRS17_CF!EJ112,0,-NewBusinessYear+1),0)</f>
        <v>0</v>
      </c>
      <c r="EK112" s="47">
        <f ca="1">IFERROR(Volume*IF(EK$5=0,0,IF(EK$5=1,0.5,1))*OFFSET(IFRS17_CF!EK112,0,-NewBusinessYear+1),0)</f>
        <v>0</v>
      </c>
      <c r="EL112" s="47">
        <f ca="1">IFERROR(Volume*IF(EL$5=0,0,IF(EL$5=1,0.5,1))*OFFSET(IFRS17_CF!EL112,0,-NewBusinessYear+1),0)</f>
        <v>0</v>
      </c>
      <c r="EM112" s="47">
        <f ca="1">IFERROR(Volume*IF(EM$5=0,0,IF(EM$5=1,0.5,1))*OFFSET(IFRS17_CF!EM112,0,-NewBusinessYear+1),0)</f>
        <v>0</v>
      </c>
      <c r="EN112" s="47">
        <f ca="1">IFERROR(Volume*IF(EN$5=0,0,IF(EN$5=1,0.5,1))*OFFSET(IFRS17_CF!EN112,0,-NewBusinessYear+1),0)</f>
        <v>0</v>
      </c>
      <c r="EO112" s="47">
        <f ca="1">IFERROR(Volume*IF(EO$5=0,0,IF(EO$5=1,0.5,1))*OFFSET(IFRS17_CF!EO112,0,-NewBusinessYear+1),0)</f>
        <v>0</v>
      </c>
      <c r="EP112" s="47">
        <f ca="1">IFERROR(Volume*IF(EP$5=0,0,IF(EP$5=1,0.5,1))*OFFSET(IFRS17_CF!EP112,0,-NewBusinessYear+1),0)</f>
        <v>0</v>
      </c>
      <c r="EQ112" s="47">
        <f ca="1">IFERROR(Volume*IF(EQ$5=0,0,IF(EQ$5=1,0.5,1))*OFFSET(IFRS17_CF!EQ112,0,-NewBusinessYear+1),0)</f>
        <v>0</v>
      </c>
      <c r="ER112" s="47">
        <f ca="1">IFERROR(Volume*IF(ER$5=0,0,IF(ER$5=1,0.5,1))*OFFSET(IFRS17_CF!ER112,0,-NewBusinessYear+1),0)</f>
        <v>0</v>
      </c>
      <c r="ES112" s="47">
        <f ca="1">IFERROR(Volume*IF(ES$5=0,0,IF(ES$5=1,0.5,1))*OFFSET(IFRS17_CF!ES112,0,-NewBusinessYear+1),0)</f>
        <v>0</v>
      </c>
      <c r="ET112" s="47">
        <f ca="1">IFERROR(Volume*IF(ET$5=0,0,IF(ET$5=1,0.5,1))*OFFSET(IFRS17_CF!ET112,0,-NewBusinessYear+1),0)</f>
        <v>0</v>
      </c>
      <c r="EU112" s="47">
        <f ca="1">IFERROR(Volume*IF(EU$5=0,0,IF(EU$5=1,0.5,1))*OFFSET(IFRS17_CF!EU112,0,-NewBusinessYear+1),0)</f>
        <v>0</v>
      </c>
      <c r="EV112" s="47">
        <f ca="1">IFERROR(Volume*IF(EV$5=0,0,IF(EV$5=1,0.5,1))*OFFSET(IFRS17_CF!EV112,0,-NewBusinessYear+1),0)</f>
        <v>0</v>
      </c>
      <c r="EW112" s="47">
        <f ca="1">IFERROR(Volume*IF(EW$5=0,0,IF(EW$5=1,0.5,1))*OFFSET(IFRS17_CF!EW112,0,-NewBusinessYear+1),0)</f>
        <v>0</v>
      </c>
      <c r="EX112" s="47">
        <f ca="1">IFERROR(Volume*IF(EX$5=0,0,IF(EX$5=1,0.5,1))*OFFSET(IFRS17_CF!EX112,0,-NewBusinessYear+1),0)</f>
        <v>0</v>
      </c>
      <c r="EY112" s="47">
        <f ca="1">IFERROR(Volume*IF(EY$5=0,0,IF(EY$5=1,0.5,1))*OFFSET(IFRS17_CF!EY112,0,-NewBusinessYear+1),0)</f>
        <v>0</v>
      </c>
      <c r="EZ112" s="47">
        <f ca="1">IFERROR(Volume*IF(EZ$5=0,0,IF(EZ$5=1,0.5,1))*OFFSET(IFRS17_CF!EZ112,0,-NewBusinessYear+1),0)</f>
        <v>0</v>
      </c>
      <c r="FA112" s="47">
        <f ca="1">IFERROR(Volume*IF(FA$5=0,0,IF(FA$5=1,0.5,1))*OFFSET(IFRS17_CF!FA112,0,-NewBusinessYear+1),0)</f>
        <v>0</v>
      </c>
      <c r="FB112" s="47">
        <f ca="1">IFERROR(Volume*IF(FB$5=0,0,IF(FB$5=1,0.5,1))*OFFSET(IFRS17_CF!FB112,0,-NewBusinessYear+1),0)</f>
        <v>0</v>
      </c>
      <c r="FC112" s="47">
        <f ca="1">IFERROR(Volume*IF(FC$5=0,0,IF(FC$5=1,0.5,1))*OFFSET(IFRS17_CF!FC112,0,-NewBusinessYear+1),0)</f>
        <v>0</v>
      </c>
      <c r="FD112" s="47">
        <f ca="1">IFERROR(Volume*IF(FD$5=0,0,IF(FD$5=1,0.5,1))*OFFSET(IFRS17_CF!FD112,0,-NewBusinessYear+1),0)</f>
        <v>0</v>
      </c>
      <c r="FE112" s="47">
        <f ca="1">IFERROR(Volume*IF(FE$5=0,0,IF(FE$5=1,0.5,1))*OFFSET(IFRS17_CF!FE112,0,-NewBusinessYear+1),0)</f>
        <v>0</v>
      </c>
      <c r="FF112" s="47">
        <f ca="1">IFERROR(Volume*IF(FF$5=0,0,IF(FF$5=1,0.5,1))*OFFSET(IFRS17_CF!FF112,0,-NewBusinessYear+1),0)</f>
        <v>0</v>
      </c>
      <c r="FG112" s="47">
        <f ca="1">IFERROR(Volume*IF(FG$5=0,0,IF(FG$5=1,0.5,1))*OFFSET(IFRS17_CF!FG112,0,-NewBusinessYear+1),0)</f>
        <v>0</v>
      </c>
      <c r="FH112" s="47">
        <f ca="1">IFERROR(Volume*IF(FH$5=0,0,IF(FH$5=1,0.5,1))*OFFSET(IFRS17_CF!FH112,0,-NewBusinessYear+1),0)</f>
        <v>0</v>
      </c>
      <c r="FI112" s="47">
        <f ca="1">IFERROR(Volume*IF(FI$5=0,0,IF(FI$5=1,0.5,1))*OFFSET(IFRS17_CF!FI112,0,-NewBusinessYear+1),0)</f>
        <v>0</v>
      </c>
      <c r="FJ112" s="47">
        <f ca="1">IFERROR(Volume*IF(FJ$5=0,0,IF(FJ$5=1,0.5,1))*OFFSET(IFRS17_CF!FJ112,0,-NewBusinessYear+1),0)</f>
        <v>0</v>
      </c>
      <c r="FK112" s="47">
        <f ca="1">IFERROR(Volume*IF(FK$5=0,0,IF(FK$5=1,0.5,1))*OFFSET(IFRS17_CF!FK112,0,-NewBusinessYear+1),0)</f>
        <v>0</v>
      </c>
      <c r="FL112" s="47">
        <f ca="1">IFERROR(Volume*IF(FL$5=0,0,IF(FL$5=1,0.5,1))*OFFSET(IFRS17_CF!FL112,0,-NewBusinessYear+1),0)</f>
        <v>0</v>
      </c>
      <c r="FM112" s="47">
        <f ca="1">IFERROR(Volume*IF(FM$5=0,0,IF(FM$5=1,0.5,1))*OFFSET(IFRS17_CF!FM112,0,-NewBusinessYear+1),0)</f>
        <v>0</v>
      </c>
      <c r="FN112" s="47">
        <f ca="1">IFERROR(Volume*IF(FN$5=0,0,IF(FN$5=1,0.5,1))*OFFSET(IFRS17_CF!FN112,0,-NewBusinessYear+1),0)</f>
        <v>0</v>
      </c>
      <c r="FO112" s="47">
        <f ca="1">IFERROR(Volume*IF(FO$5=0,0,IF(FO$5=1,0.5,1))*OFFSET(IFRS17_CF!FO112,0,-NewBusinessYear+1),0)</f>
        <v>0</v>
      </c>
      <c r="FP112" s="47">
        <f ca="1">IFERROR(Volume*IF(FP$5=0,0,IF(FP$5=1,0.5,1))*OFFSET(IFRS17_CF!FP112,0,-NewBusinessYear+1),0)</f>
        <v>0</v>
      </c>
      <c r="FQ112" s="47">
        <f ca="1">IFERROR(Volume*IF(FQ$5=0,0,IF(FQ$5=1,0.5,1))*OFFSET(IFRS17_CF!FQ112,0,-NewBusinessYear+1),0)</f>
        <v>0</v>
      </c>
      <c r="FR112" s="47">
        <f ca="1">IFERROR(Volume*IF(FR$5=0,0,IF(FR$5=1,0.5,1))*OFFSET(IFRS17_CF!FR112,0,-NewBusinessYear+1),0)</f>
        <v>0</v>
      </c>
      <c r="FS112" s="47">
        <f ca="1">IFERROR(Volume*IF(FS$5=0,0,IF(FS$5=1,0.5,1))*OFFSET(IFRS17_CF!FS112,0,-NewBusinessYear+1),0)</f>
        <v>0</v>
      </c>
      <c r="FT112" s="47">
        <f ca="1">IFERROR(Volume*IF(FT$5=0,0,IF(FT$5=1,0.5,1))*OFFSET(IFRS17_CF!FT112,0,-NewBusinessYear+1),0)</f>
        <v>0</v>
      </c>
      <c r="FU112" s="47">
        <f ca="1">IFERROR(Volume*IF(FU$5=0,0,IF(FU$5=1,0.5,1))*OFFSET(IFRS17_CF!FU112,0,-NewBusinessYear+1),0)</f>
        <v>0</v>
      </c>
      <c r="FV112" s="47">
        <f ca="1">IFERROR(Volume*IF(FV$5=0,0,IF(FV$5=1,0.5,1))*OFFSET(IFRS17_CF!FV112,0,-NewBusinessYear+1),0)</f>
        <v>0</v>
      </c>
      <c r="FW112" s="47">
        <f ca="1">IFERROR(Volume*IF(FW$5=0,0,IF(FW$5=1,0.5,1))*OFFSET(IFRS17_CF!FW112,0,-NewBusinessYear+1),0)</f>
        <v>0</v>
      </c>
      <c r="FX112" s="47">
        <f ca="1">IFERROR(Volume*IF(FX$5=0,0,IF(FX$5=1,0.5,1))*OFFSET(IFRS17_CF!FX112,0,-NewBusinessYear+1),0)</f>
        <v>0</v>
      </c>
      <c r="FY112" s="47">
        <f ca="1">IFERROR(Volume*IF(FY$5=0,0,IF(FY$5=1,0.5,1))*OFFSET(IFRS17_CF!FY112,0,-NewBusinessYear+1),0)</f>
        <v>0</v>
      </c>
      <c r="FZ112" s="47">
        <f ca="1">IFERROR(Volume*IF(FZ$5=0,0,IF(FZ$5=1,0.5,1))*OFFSET(IFRS17_CF!FZ112,0,-NewBusinessYear+1),0)</f>
        <v>0</v>
      </c>
      <c r="GA112" s="47">
        <f ca="1">IFERROR(Volume*IF(GA$5=0,0,IF(GA$5=1,0.5,1))*OFFSET(IFRS17_CF!GA112,0,-NewBusinessYear+1),0)</f>
        <v>0</v>
      </c>
      <c r="GB112" s="47">
        <f ca="1">IFERROR(Volume*IF(GB$5=0,0,IF(GB$5=1,0.5,1))*OFFSET(IFRS17_CF!GB112,0,-NewBusinessYear+1),0)</f>
        <v>0</v>
      </c>
      <c r="GC112" s="47">
        <f ca="1">IFERROR(Volume*IF(GC$5=0,0,IF(GC$5=1,0.5,1))*OFFSET(IFRS17_CF!GC112,0,-NewBusinessYear+1),0)</f>
        <v>0</v>
      </c>
      <c r="GD112" s="47">
        <f ca="1">IFERROR(Volume*IF(GD$5=0,0,IF(GD$5=1,0.5,1))*OFFSET(IFRS17_CF!GD112,0,-NewBusinessYear+1),0)</f>
        <v>0</v>
      </c>
      <c r="GE112" s="47">
        <f ca="1">IFERROR(Volume*IF(GE$5=0,0,IF(GE$5=1,0.5,1))*OFFSET(IFRS17_CF!GE112,0,-NewBusinessYear+1),0)</f>
        <v>0</v>
      </c>
      <c r="GF112" s="47">
        <f ca="1">IFERROR(Volume*IF(GF$5=0,0,IF(GF$5=1,0.5,1))*OFFSET(IFRS17_CF!GF112,0,-NewBusinessYear+1),0)</f>
        <v>0</v>
      </c>
      <c r="GG112" s="47">
        <f ca="1">IFERROR(Volume*IF(GG$5=0,0,IF(GG$5=1,0.5,1))*OFFSET(IFRS17_CF!GG112,0,-NewBusinessYear+1),0)</f>
        <v>0</v>
      </c>
      <c r="GH112" s="47">
        <f ca="1">IFERROR(Volume*IF(GH$5=0,0,IF(GH$5=1,0.5,1))*OFFSET(IFRS17_CF!GH112,0,-NewBusinessYear+1),0)</f>
        <v>0</v>
      </c>
      <c r="GI112" s="47">
        <f ca="1">IFERROR(Volume*IF(GI$5=0,0,IF(GI$5=1,0.5,1))*OFFSET(IFRS17_CF!GI112,0,-NewBusinessYear+1),0)</f>
        <v>0</v>
      </c>
      <c r="GJ112" s="47">
        <f ca="1">IFERROR(Volume*IF(GJ$5=0,0,IF(GJ$5=1,0.5,1))*OFFSET(IFRS17_CF!GJ112,0,-NewBusinessYear+1),0)</f>
        <v>0</v>
      </c>
    </row>
    <row r="113" spans="2:192" x14ac:dyDescent="0.3">
      <c r="C113" s="46"/>
      <c r="F113" s="35">
        <f ca="1">IFERROR(Volume*IF(F$5=0,0,IF(F$5=1,0.5,1))*OFFSET(IFRS17_CF!F113,0,-NewBusinessYear+1),0)</f>
        <v>0</v>
      </c>
      <c r="G113" s="35">
        <f ca="1">IFERROR(Volume*IF(G$5=0,0,IF(G$5=1,0.5,1))*OFFSET(IFRS17_CF!G113,0,-NewBusinessYear+1),0)</f>
        <v>0</v>
      </c>
      <c r="H113" s="35">
        <f ca="1">IFERROR(Volume*IF(H$5=0,0,IF(H$5=1,0.5,1))*OFFSET(IFRS17_CF!H113,0,-NewBusinessYear+1),0)</f>
        <v>0</v>
      </c>
      <c r="I113" s="35">
        <f ca="1">IFERROR(Volume*IF(I$5=0,0,IF(I$5=1,0.5,1))*OFFSET(IFRS17_CF!I113,0,-NewBusinessYear+1),0)</f>
        <v>0</v>
      </c>
      <c r="J113" s="35">
        <f ca="1">IFERROR(Volume*IF(J$5=0,0,IF(J$5=1,0.5,1))*OFFSET(IFRS17_CF!J113,0,-NewBusinessYear+1),0)</f>
        <v>0</v>
      </c>
      <c r="K113" s="35">
        <f ca="1">IFERROR(Volume*IF(K$5=0,0,IF(K$5=1,0.5,1))*OFFSET(IFRS17_CF!K113,0,-NewBusinessYear+1),0)</f>
        <v>0</v>
      </c>
      <c r="L113" s="35">
        <f ca="1">IFERROR(Volume*IF(L$5=0,0,IF(L$5=1,0.5,1))*OFFSET(IFRS17_CF!L113,0,-NewBusinessYear+1),0)</f>
        <v>0</v>
      </c>
      <c r="M113" s="35">
        <f ca="1">IFERROR(Volume*IF(M$5=0,0,IF(M$5=1,0.5,1))*OFFSET(IFRS17_CF!M113,0,-NewBusinessYear+1),0)</f>
        <v>0</v>
      </c>
      <c r="N113" s="35">
        <f ca="1">IFERROR(Volume*IF(N$5=0,0,IF(N$5=1,0.5,1))*OFFSET(IFRS17_CF!N113,0,-NewBusinessYear+1),0)</f>
        <v>0</v>
      </c>
      <c r="O113" s="35">
        <f ca="1">IFERROR(Volume*IF(O$5=0,0,IF(O$5=1,0.5,1))*OFFSET(IFRS17_CF!O113,0,-NewBusinessYear+1),0)</f>
        <v>0</v>
      </c>
      <c r="P113" s="35">
        <f ca="1">IFERROR(Volume*IF(P$5=0,0,IF(P$5=1,0.5,1))*OFFSET(IFRS17_CF!P113,0,-NewBusinessYear+1),0)</f>
        <v>0</v>
      </c>
      <c r="Q113" s="35">
        <f ca="1">IFERROR(Volume*IF(Q$5=0,0,IF(Q$5=1,0.5,1))*OFFSET(IFRS17_CF!Q113,0,-NewBusinessYear+1),0)</f>
        <v>0</v>
      </c>
      <c r="R113" s="35">
        <f ca="1">IFERROR(Volume*IF(R$5=0,0,IF(R$5=1,0.5,1))*OFFSET(IFRS17_CF!R113,0,-NewBusinessYear+1),0)</f>
        <v>0</v>
      </c>
      <c r="S113" s="35">
        <f ca="1">IFERROR(Volume*IF(S$5=0,0,IF(S$5=1,0.5,1))*OFFSET(IFRS17_CF!S113,0,-NewBusinessYear+1),0)</f>
        <v>0</v>
      </c>
      <c r="T113" s="35">
        <f ca="1">IFERROR(Volume*IF(T$5=0,0,IF(T$5=1,0.5,1))*OFFSET(IFRS17_CF!T113,0,-NewBusinessYear+1),0)</f>
        <v>0</v>
      </c>
      <c r="U113" s="35">
        <f ca="1">IFERROR(Volume*IF(U$5=0,0,IF(U$5=1,0.5,1))*OFFSET(IFRS17_CF!U113,0,-NewBusinessYear+1),0)</f>
        <v>0</v>
      </c>
      <c r="V113" s="35">
        <f ca="1">IFERROR(Volume*IF(V$5=0,0,IF(V$5=1,0.5,1))*OFFSET(IFRS17_CF!V113,0,-NewBusinessYear+1),0)</f>
        <v>0</v>
      </c>
      <c r="W113" s="35">
        <f ca="1">IFERROR(Volume*IF(W$5=0,0,IF(W$5=1,0.5,1))*OFFSET(IFRS17_CF!W113,0,-NewBusinessYear+1),0)</f>
        <v>0</v>
      </c>
      <c r="X113" s="35">
        <f ca="1">IFERROR(Volume*IF(X$5=0,0,IF(X$5=1,0.5,1))*OFFSET(IFRS17_CF!X113,0,-NewBusinessYear+1),0)</f>
        <v>0</v>
      </c>
      <c r="Y113" s="40">
        <f ca="1">IFERROR(Volume*IF(Y$5=0,0,IF(Y$5=1,0.5,1))*OFFSET(IFRS17_CF!Y113,0,-NewBusinessYear+1),0)</f>
        <v>0</v>
      </c>
      <c r="Z113" s="35">
        <f ca="1">IFERROR(Volume*IF(Z$5=0,0,IF(Z$5=1,0.5,1))*OFFSET(IFRS17_CF!Z113,0,-NewBusinessYear+1),0)</f>
        <v>0</v>
      </c>
      <c r="AA113" s="40">
        <f ca="1">IFERROR(Volume*IF(AA$5=0,0,IF(AA$5=1,0.5,1))*OFFSET(IFRS17_CF!AA113,0,-NewBusinessYear+1),0)</f>
        <v>0</v>
      </c>
      <c r="AB113" s="40">
        <f ca="1">IFERROR(Volume*IF(AB$5=0,0,IF(AB$5=1,0.5,1))*OFFSET(IFRS17_CF!AB113,0,-NewBusinessYear+1),0)</f>
        <v>0</v>
      </c>
      <c r="AC113" s="40">
        <f ca="1">IFERROR(Volume*IF(AC$5=0,0,IF(AC$5=1,0.5,1))*OFFSET(IFRS17_CF!AC113,0,-NewBusinessYear+1),0)</f>
        <v>0</v>
      </c>
      <c r="AD113" s="40">
        <f ca="1">IFERROR(Volume*IF(AD$5=0,0,IF(AD$5=1,0.5,1))*OFFSET(IFRS17_CF!AD113,0,-NewBusinessYear+1),0)</f>
        <v>0</v>
      </c>
      <c r="AE113" s="40">
        <f ca="1">IFERROR(Volume*IF(AE$5=0,0,IF(AE$5=1,0.5,1))*OFFSET(IFRS17_CF!AE113,0,-NewBusinessYear+1),0)</f>
        <v>0</v>
      </c>
      <c r="AF113" s="40">
        <f ca="1">IFERROR(Volume*IF(AF$5=0,0,IF(AF$5=1,0.5,1))*OFFSET(IFRS17_CF!AF113,0,-NewBusinessYear+1),0)</f>
        <v>0</v>
      </c>
      <c r="AG113" s="40">
        <f ca="1">IFERROR(Volume*IF(AG$5=0,0,IF(AG$5=1,0.5,1))*OFFSET(IFRS17_CF!AG113,0,-NewBusinessYear+1),0)</f>
        <v>0</v>
      </c>
      <c r="AH113" s="40">
        <f ca="1">IFERROR(Volume*IF(AH$5=0,0,IF(AH$5=1,0.5,1))*OFFSET(IFRS17_CF!AH113,0,-NewBusinessYear+1),0)</f>
        <v>0</v>
      </c>
      <c r="AI113" s="40">
        <f ca="1">IFERROR(Volume*IF(AI$5=0,0,IF(AI$5=1,0.5,1))*OFFSET(IFRS17_CF!AI113,0,-NewBusinessYear+1),0)</f>
        <v>0</v>
      </c>
      <c r="AJ113" s="40">
        <f ca="1">IFERROR(Volume*IF(AJ$5=0,0,IF(AJ$5=1,0.5,1))*OFFSET(IFRS17_CF!AJ113,0,-NewBusinessYear+1),0)</f>
        <v>0</v>
      </c>
      <c r="AK113" s="40">
        <f ca="1">IFERROR(Volume*IF(AK$5=0,0,IF(AK$5=1,0.5,1))*OFFSET(IFRS17_CF!AK113,0,-NewBusinessYear+1),0)</f>
        <v>0</v>
      </c>
      <c r="AL113" s="40">
        <f ca="1">IFERROR(Volume*IF(AL$5=0,0,IF(AL$5=1,0.5,1))*OFFSET(IFRS17_CF!AL113,0,-NewBusinessYear+1),0)</f>
        <v>0</v>
      </c>
      <c r="AM113" s="40">
        <f ca="1">IFERROR(Volume*IF(AM$5=0,0,IF(AM$5=1,0.5,1))*OFFSET(IFRS17_CF!AM113,0,-NewBusinessYear+1),0)</f>
        <v>0</v>
      </c>
      <c r="AN113" s="40">
        <f ca="1">IFERROR(Volume*IF(AN$5=0,0,IF(AN$5=1,0.5,1))*OFFSET(IFRS17_CF!AN113,0,-NewBusinessYear+1),0)</f>
        <v>0</v>
      </c>
      <c r="AO113" s="40">
        <f ca="1">IFERROR(Volume*IF(AO$5=0,0,IF(AO$5=1,0.5,1))*OFFSET(IFRS17_CF!AO113,0,-NewBusinessYear+1),0)</f>
        <v>0</v>
      </c>
      <c r="AP113" s="40">
        <f ca="1">IFERROR(Volume*IF(AP$5=0,0,IF(AP$5=1,0.5,1))*OFFSET(IFRS17_CF!AP113,0,-NewBusinessYear+1),0)</f>
        <v>0</v>
      </c>
      <c r="AQ113" s="40">
        <f ca="1">IFERROR(Volume*IF(AQ$5=0,0,IF(AQ$5=1,0.5,1))*OFFSET(IFRS17_CF!AQ113,0,-NewBusinessYear+1),0)</f>
        <v>0</v>
      </c>
      <c r="AR113" s="40">
        <f ca="1">IFERROR(Volume*IF(AR$5=0,0,IF(AR$5=1,0.5,1))*OFFSET(IFRS17_CF!AR113,0,-NewBusinessYear+1),0)</f>
        <v>0</v>
      </c>
      <c r="AS113" s="40">
        <f ca="1">IFERROR(Volume*IF(AS$5=0,0,IF(AS$5=1,0.5,1))*OFFSET(IFRS17_CF!AS113,0,-NewBusinessYear+1),0)</f>
        <v>0</v>
      </c>
      <c r="AT113" s="40">
        <f ca="1">IFERROR(Volume*IF(AT$5=0,0,IF(AT$5=1,0.5,1))*OFFSET(IFRS17_CF!AT113,0,-NewBusinessYear+1),0)</f>
        <v>0</v>
      </c>
      <c r="AU113" s="40">
        <f ca="1">IFERROR(Volume*IF(AU$5=0,0,IF(AU$5=1,0.5,1))*OFFSET(IFRS17_CF!AU113,0,-NewBusinessYear+1),0)</f>
        <v>0</v>
      </c>
      <c r="AV113" s="40">
        <f ca="1">IFERROR(Volume*IF(AV$5=0,0,IF(AV$5=1,0.5,1))*OFFSET(IFRS17_CF!AV113,0,-NewBusinessYear+1),0)</f>
        <v>0</v>
      </c>
      <c r="AW113" s="40">
        <f ca="1">IFERROR(Volume*IF(AW$5=0,0,IF(AW$5=1,0.5,1))*OFFSET(IFRS17_CF!AW113,0,-NewBusinessYear+1),0)</f>
        <v>0</v>
      </c>
      <c r="AX113" s="40">
        <f ca="1">IFERROR(Volume*IF(AX$5=0,0,IF(AX$5=1,0.5,1))*OFFSET(IFRS17_CF!AX113,0,-NewBusinessYear+1),0)</f>
        <v>0</v>
      </c>
      <c r="AY113" s="40">
        <f ca="1">IFERROR(Volume*IF(AY$5=0,0,IF(AY$5=1,0.5,1))*OFFSET(IFRS17_CF!AY113,0,-NewBusinessYear+1),0)</f>
        <v>0</v>
      </c>
      <c r="AZ113" s="40">
        <f ca="1">IFERROR(Volume*IF(AZ$5=0,0,IF(AZ$5=1,0.5,1))*OFFSET(IFRS17_CF!AZ113,0,-NewBusinessYear+1),0)</f>
        <v>0</v>
      </c>
      <c r="BA113" s="40">
        <f ca="1">IFERROR(Volume*IF(BA$5=0,0,IF(BA$5=1,0.5,1))*OFFSET(IFRS17_CF!BA113,0,-NewBusinessYear+1),0)</f>
        <v>0</v>
      </c>
      <c r="BB113" s="40">
        <f ca="1">IFERROR(Volume*IF(BB$5=0,0,IF(BB$5=1,0.5,1))*OFFSET(IFRS17_CF!BB113,0,-NewBusinessYear+1),0)</f>
        <v>0</v>
      </c>
      <c r="BC113" s="40">
        <f ca="1">IFERROR(Volume*IF(BC$5=0,0,IF(BC$5=1,0.5,1))*OFFSET(IFRS17_CF!BC113,0,-NewBusinessYear+1),0)</f>
        <v>0</v>
      </c>
      <c r="BD113" s="40">
        <f ca="1">IFERROR(Volume*IF(BD$5=0,0,IF(BD$5=1,0.5,1))*OFFSET(IFRS17_CF!BD113,0,-NewBusinessYear+1),0)</f>
        <v>0</v>
      </c>
      <c r="BE113" s="40">
        <f ca="1">IFERROR(Volume*IF(BE$5=0,0,IF(BE$5=1,0.5,1))*OFFSET(IFRS17_CF!BE113,0,-NewBusinessYear+1),0)</f>
        <v>0</v>
      </c>
      <c r="BF113" s="40">
        <f ca="1">IFERROR(Volume*IF(BF$5=0,0,IF(BF$5=1,0.5,1))*OFFSET(IFRS17_CF!BF113,0,-NewBusinessYear+1),0)</f>
        <v>0</v>
      </c>
      <c r="BG113" s="40">
        <f ca="1">IFERROR(Volume*IF(BG$5=0,0,IF(BG$5=1,0.5,1))*OFFSET(IFRS17_CF!BG113,0,-NewBusinessYear+1),0)</f>
        <v>0</v>
      </c>
      <c r="BH113" s="40">
        <f ca="1">IFERROR(Volume*IF(BH$5=0,0,IF(BH$5=1,0.5,1))*OFFSET(IFRS17_CF!BH113,0,-NewBusinessYear+1),0)</f>
        <v>0</v>
      </c>
      <c r="BI113" s="40">
        <f ca="1">IFERROR(Volume*IF(BI$5=0,0,IF(BI$5=1,0.5,1))*OFFSET(IFRS17_CF!BI113,0,-NewBusinessYear+1),0)</f>
        <v>0</v>
      </c>
      <c r="BJ113" s="40">
        <f ca="1">IFERROR(Volume*IF(BJ$5=0,0,IF(BJ$5=1,0.5,1))*OFFSET(IFRS17_CF!BJ113,0,-NewBusinessYear+1),0)</f>
        <v>0</v>
      </c>
      <c r="BK113" s="40">
        <f ca="1">IFERROR(Volume*IF(BK$5=0,0,IF(BK$5=1,0.5,1))*OFFSET(IFRS17_CF!BK113,0,-NewBusinessYear+1),0)</f>
        <v>0</v>
      </c>
      <c r="BL113" s="40">
        <f ca="1">IFERROR(Volume*IF(BL$5=0,0,IF(BL$5=1,0.5,1))*OFFSET(IFRS17_CF!BL113,0,-NewBusinessYear+1),0)</f>
        <v>0</v>
      </c>
      <c r="BM113" s="40">
        <f ca="1">IFERROR(Volume*IF(BM$5=0,0,IF(BM$5=1,0.5,1))*OFFSET(IFRS17_CF!BM113,0,-NewBusinessYear+1),0)</f>
        <v>0</v>
      </c>
      <c r="BN113" s="40">
        <f ca="1">IFERROR(Volume*IF(BN$5=0,0,IF(BN$5=1,0.5,1))*OFFSET(IFRS17_CF!BN113,0,-NewBusinessYear+1),0)</f>
        <v>0</v>
      </c>
      <c r="BO113" s="40">
        <f ca="1">IFERROR(Volume*IF(BO$5=0,0,IF(BO$5=1,0.5,1))*OFFSET(IFRS17_CF!BO113,0,-NewBusinessYear+1),0)</f>
        <v>0</v>
      </c>
      <c r="BP113" s="40">
        <f ca="1">IFERROR(Volume*IF(BP$5=0,0,IF(BP$5=1,0.5,1))*OFFSET(IFRS17_CF!BP113,0,-NewBusinessYear+1),0)</f>
        <v>0</v>
      </c>
      <c r="BQ113" s="40">
        <f ca="1">IFERROR(Volume*IF(BQ$5=0,0,IF(BQ$5=1,0.5,1))*OFFSET(IFRS17_CF!BQ113,0,-NewBusinessYear+1),0)</f>
        <v>0</v>
      </c>
      <c r="BR113" s="40">
        <f ca="1">IFERROR(Volume*IF(BR$5=0,0,IF(BR$5=1,0.5,1))*OFFSET(IFRS17_CF!BR113,0,-NewBusinessYear+1),0)</f>
        <v>0</v>
      </c>
      <c r="BS113" s="40">
        <f ca="1">IFERROR(Volume*IF(BS$5=0,0,IF(BS$5=1,0.5,1))*OFFSET(IFRS17_CF!BS113,0,-NewBusinessYear+1),0)</f>
        <v>0</v>
      </c>
      <c r="BT113" s="40">
        <f ca="1">IFERROR(Volume*IF(BT$5=0,0,IF(BT$5=1,0.5,1))*OFFSET(IFRS17_CF!BT113,0,-NewBusinessYear+1),0)</f>
        <v>0</v>
      </c>
      <c r="BU113" s="40">
        <f ca="1">IFERROR(Volume*IF(BU$5=0,0,IF(BU$5=1,0.5,1))*OFFSET(IFRS17_CF!BU113,0,-NewBusinessYear+1),0)</f>
        <v>0</v>
      </c>
      <c r="BV113" s="40">
        <f ca="1">IFERROR(Volume*IF(BV$5=0,0,IF(BV$5=1,0.5,1))*OFFSET(IFRS17_CF!BV113,0,-NewBusinessYear+1),0)</f>
        <v>0</v>
      </c>
      <c r="BW113" s="40">
        <f ca="1">IFERROR(Volume*IF(BW$5=0,0,IF(BW$5=1,0.5,1))*OFFSET(IFRS17_CF!BW113,0,-NewBusinessYear+1),0)</f>
        <v>0</v>
      </c>
      <c r="BX113" s="40">
        <f ca="1">IFERROR(Volume*IF(BX$5=0,0,IF(BX$5=1,0.5,1))*OFFSET(IFRS17_CF!BX113,0,-NewBusinessYear+1),0)</f>
        <v>0</v>
      </c>
      <c r="BY113" s="40">
        <f ca="1">IFERROR(Volume*IF(BY$5=0,0,IF(BY$5=1,0.5,1))*OFFSET(IFRS17_CF!BY113,0,-NewBusinessYear+1),0)</f>
        <v>0</v>
      </c>
      <c r="BZ113" s="40">
        <f ca="1">IFERROR(Volume*IF(BZ$5=0,0,IF(BZ$5=1,0.5,1))*OFFSET(IFRS17_CF!BZ113,0,-NewBusinessYear+1),0)</f>
        <v>0</v>
      </c>
      <c r="CA113" s="40">
        <f ca="1">IFERROR(Volume*IF(CA$5=0,0,IF(CA$5=1,0.5,1))*OFFSET(IFRS17_CF!CA113,0,-NewBusinessYear+1),0)</f>
        <v>0</v>
      </c>
      <c r="CB113" s="40">
        <f ca="1">IFERROR(Volume*IF(CB$5=0,0,IF(CB$5=1,0.5,1))*OFFSET(IFRS17_CF!CB113,0,-NewBusinessYear+1),0)</f>
        <v>0</v>
      </c>
      <c r="CC113" s="40">
        <f ca="1">IFERROR(Volume*IF(CC$5=0,0,IF(CC$5=1,0.5,1))*OFFSET(IFRS17_CF!CC113,0,-NewBusinessYear+1),0)</f>
        <v>0</v>
      </c>
      <c r="CD113" s="40">
        <f ca="1">IFERROR(Volume*IF(CD$5=0,0,IF(CD$5=1,0.5,1))*OFFSET(IFRS17_CF!CD113,0,-NewBusinessYear+1),0)</f>
        <v>0</v>
      </c>
      <c r="CE113" s="40">
        <f ca="1">IFERROR(Volume*IF(CE$5=0,0,IF(CE$5=1,0.5,1))*OFFSET(IFRS17_CF!CE113,0,-NewBusinessYear+1),0)</f>
        <v>0</v>
      </c>
      <c r="CF113" s="40">
        <f ca="1">IFERROR(Volume*IF(CF$5=0,0,IF(CF$5=1,0.5,1))*OFFSET(IFRS17_CF!CF113,0,-NewBusinessYear+1),0)</f>
        <v>0</v>
      </c>
      <c r="CG113" s="40">
        <f ca="1">IFERROR(Volume*IF(CG$5=0,0,IF(CG$5=1,0.5,1))*OFFSET(IFRS17_CF!CG113,0,-NewBusinessYear+1),0)</f>
        <v>0</v>
      </c>
      <c r="CH113" s="40">
        <f ca="1">IFERROR(Volume*IF(CH$5=0,0,IF(CH$5=1,0.5,1))*OFFSET(IFRS17_CF!CH113,0,-NewBusinessYear+1),0)</f>
        <v>0</v>
      </c>
      <c r="CI113" s="40">
        <f ca="1">IFERROR(Volume*IF(CI$5=0,0,IF(CI$5=1,0.5,1))*OFFSET(IFRS17_CF!CI113,0,-NewBusinessYear+1),0)</f>
        <v>0</v>
      </c>
      <c r="CJ113" s="40">
        <f ca="1">IFERROR(Volume*IF(CJ$5=0,0,IF(CJ$5=1,0.5,1))*OFFSET(IFRS17_CF!CJ113,0,-NewBusinessYear+1),0)</f>
        <v>0</v>
      </c>
      <c r="CK113" s="40">
        <f ca="1">IFERROR(Volume*IF(CK$5=0,0,IF(CK$5=1,0.5,1))*OFFSET(IFRS17_CF!CK113,0,-NewBusinessYear+1),0)</f>
        <v>0</v>
      </c>
      <c r="CL113" s="40">
        <f ca="1">IFERROR(Volume*IF(CL$5=0,0,IF(CL$5=1,0.5,1))*OFFSET(IFRS17_CF!CL113,0,-NewBusinessYear+1),0)</f>
        <v>0</v>
      </c>
      <c r="CM113" s="40">
        <f ca="1">IFERROR(Volume*IF(CM$5=0,0,IF(CM$5=1,0.5,1))*OFFSET(IFRS17_CF!CM113,0,-NewBusinessYear+1),0)</f>
        <v>0</v>
      </c>
      <c r="CN113" s="40">
        <f ca="1">IFERROR(Volume*IF(CN$5=0,0,IF(CN$5=1,0.5,1))*OFFSET(IFRS17_CF!CN113,0,-NewBusinessYear+1),0)</f>
        <v>0</v>
      </c>
      <c r="CO113" s="40">
        <f ca="1">IFERROR(Volume*IF(CO$5=0,0,IF(CO$5=1,0.5,1))*OFFSET(IFRS17_CF!CO113,0,-NewBusinessYear+1),0)</f>
        <v>0</v>
      </c>
      <c r="CP113" s="40">
        <f ca="1">IFERROR(Volume*IF(CP$5=0,0,IF(CP$5=1,0.5,1))*OFFSET(IFRS17_CF!CP113,0,-NewBusinessYear+1),0)</f>
        <v>0</v>
      </c>
      <c r="CQ113" s="40">
        <f ca="1">IFERROR(Volume*IF(CQ$5=0,0,IF(CQ$5=1,0.5,1))*OFFSET(IFRS17_CF!CQ113,0,-NewBusinessYear+1),0)</f>
        <v>0</v>
      </c>
      <c r="CR113" s="40">
        <f ca="1">IFERROR(Volume*IF(CR$5=0,0,IF(CR$5=1,0.5,1))*OFFSET(IFRS17_CF!CR113,0,-NewBusinessYear+1),0)</f>
        <v>0</v>
      </c>
      <c r="CS113" s="40">
        <f ca="1">IFERROR(Volume*IF(CS$5=0,0,IF(CS$5=1,0.5,1))*OFFSET(IFRS17_CF!CS113,0,-NewBusinessYear+1),0)</f>
        <v>0</v>
      </c>
      <c r="CT113" s="40">
        <f ca="1">IFERROR(Volume*IF(CT$5=0,0,IF(CT$5=1,0.5,1))*OFFSET(IFRS17_CF!CT113,0,-NewBusinessYear+1),0)</f>
        <v>0</v>
      </c>
      <c r="CU113" s="40">
        <f ca="1">IFERROR(Volume*IF(CU$5=0,0,IF(CU$5=1,0.5,1))*OFFSET(IFRS17_CF!CU113,0,-NewBusinessYear+1),0)</f>
        <v>0</v>
      </c>
      <c r="CV113" s="40">
        <f ca="1">IFERROR(Volume*IF(CV$5=0,0,IF(CV$5=1,0.5,1))*OFFSET(IFRS17_CF!CV113,0,-NewBusinessYear+1),0)</f>
        <v>0</v>
      </c>
      <c r="CW113" s="40">
        <f ca="1">IFERROR(Volume*IF(CW$5=0,0,IF(CW$5=1,0.5,1))*OFFSET(IFRS17_CF!CW113,0,-NewBusinessYear+1),0)</f>
        <v>0</v>
      </c>
      <c r="CX113" s="40">
        <f ca="1">IFERROR(Volume*IF(CX$5=0,0,IF(CX$5=1,0.5,1))*OFFSET(IFRS17_CF!CX113,0,-NewBusinessYear+1),0)</f>
        <v>0</v>
      </c>
      <c r="CY113" s="40">
        <f ca="1">IFERROR(Volume*IF(CY$5=0,0,IF(CY$5=1,0.5,1))*OFFSET(IFRS17_CF!CY113,0,-NewBusinessYear+1),0)</f>
        <v>0</v>
      </c>
      <c r="CZ113" s="40">
        <f ca="1">IFERROR(Volume*IF(CZ$5=0,0,IF(CZ$5=1,0.5,1))*OFFSET(IFRS17_CF!CZ113,0,-NewBusinessYear+1),0)</f>
        <v>0</v>
      </c>
      <c r="DA113" s="40">
        <f ca="1">IFERROR(Volume*IF(DA$5=0,0,IF(DA$5=1,0.5,1))*OFFSET(IFRS17_CF!DA113,0,-NewBusinessYear+1),0)</f>
        <v>0</v>
      </c>
      <c r="DB113" s="40">
        <f ca="1">IFERROR(Volume*IF(DB$5=0,0,IF(DB$5=1,0.5,1))*OFFSET(IFRS17_CF!DB113,0,-NewBusinessYear+1),0)</f>
        <v>0</v>
      </c>
      <c r="DC113" s="40">
        <f ca="1">IFERROR(Volume*IF(DC$5=0,0,IF(DC$5=1,0.5,1))*OFFSET(IFRS17_CF!DC113,0,-NewBusinessYear+1),0)</f>
        <v>0</v>
      </c>
      <c r="DD113" s="40">
        <f ca="1">IFERROR(Volume*IF(DD$5=0,0,IF(DD$5=1,0.5,1))*OFFSET(IFRS17_CF!DD113,0,-NewBusinessYear+1),0)</f>
        <v>0</v>
      </c>
      <c r="DE113" s="40">
        <f ca="1">IFERROR(Volume*IF(DE$5=0,0,IF(DE$5=1,0.5,1))*OFFSET(IFRS17_CF!DE113,0,-NewBusinessYear+1),0)</f>
        <v>0</v>
      </c>
      <c r="DF113" s="40">
        <f ca="1">IFERROR(Volume*IF(DF$5=0,0,IF(DF$5=1,0.5,1))*OFFSET(IFRS17_CF!DF113,0,-NewBusinessYear+1),0)</f>
        <v>0</v>
      </c>
      <c r="DG113" s="40">
        <f ca="1">IFERROR(Volume*IF(DG$5=0,0,IF(DG$5=1,0.5,1))*OFFSET(IFRS17_CF!DG113,0,-NewBusinessYear+1),0)</f>
        <v>0</v>
      </c>
      <c r="DH113" s="40">
        <f ca="1">IFERROR(Volume*IF(DH$5=0,0,IF(DH$5=1,0.5,1))*OFFSET(IFRS17_CF!DH113,0,-NewBusinessYear+1),0)</f>
        <v>0</v>
      </c>
      <c r="DI113" s="40">
        <f ca="1">IFERROR(Volume*IF(DI$5=0,0,IF(DI$5=1,0.5,1))*OFFSET(IFRS17_CF!DI113,0,-NewBusinessYear+1),0)</f>
        <v>0</v>
      </c>
      <c r="DJ113" s="40">
        <f ca="1">IFERROR(Volume*IF(DJ$5=0,0,IF(DJ$5=1,0.5,1))*OFFSET(IFRS17_CF!DJ113,0,-NewBusinessYear+1),0)</f>
        <v>0</v>
      </c>
      <c r="DK113" s="40">
        <f ca="1">IFERROR(Volume*IF(DK$5=0,0,IF(DK$5=1,0.5,1))*OFFSET(IFRS17_CF!DK113,0,-NewBusinessYear+1),0)</f>
        <v>0</v>
      </c>
      <c r="DL113" s="40">
        <f ca="1">IFERROR(Volume*IF(DL$5=0,0,IF(DL$5=1,0.5,1))*OFFSET(IFRS17_CF!DL113,0,-NewBusinessYear+1),0)</f>
        <v>0</v>
      </c>
      <c r="DM113" s="40">
        <f ca="1">IFERROR(Volume*IF(DM$5=0,0,IF(DM$5=1,0.5,1))*OFFSET(IFRS17_CF!DM113,0,-NewBusinessYear+1),0)</f>
        <v>0</v>
      </c>
      <c r="DN113" s="40">
        <f ca="1">IFERROR(Volume*IF(DN$5=0,0,IF(DN$5=1,0.5,1))*OFFSET(IFRS17_CF!DN113,0,-NewBusinessYear+1),0)</f>
        <v>0</v>
      </c>
      <c r="DO113" s="40">
        <f ca="1">IFERROR(Volume*IF(DO$5=0,0,IF(DO$5=1,0.5,1))*OFFSET(IFRS17_CF!DO113,0,-NewBusinessYear+1),0)</f>
        <v>0</v>
      </c>
      <c r="DP113" s="40">
        <f ca="1">IFERROR(Volume*IF(DP$5=0,0,IF(DP$5=1,0.5,1))*OFFSET(IFRS17_CF!DP113,0,-NewBusinessYear+1),0)</f>
        <v>0</v>
      </c>
      <c r="DQ113" s="40">
        <f ca="1">IFERROR(Volume*IF(DQ$5=0,0,IF(DQ$5=1,0.5,1))*OFFSET(IFRS17_CF!DQ113,0,-NewBusinessYear+1),0)</f>
        <v>0</v>
      </c>
      <c r="DR113" s="40">
        <f ca="1">IFERROR(Volume*IF(DR$5=0,0,IF(DR$5=1,0.5,1))*OFFSET(IFRS17_CF!DR113,0,-NewBusinessYear+1),0)</f>
        <v>0</v>
      </c>
      <c r="DS113" s="40">
        <f ca="1">IFERROR(Volume*IF(DS$5=0,0,IF(DS$5=1,0.5,1))*OFFSET(IFRS17_CF!DS113,0,-NewBusinessYear+1),0)</f>
        <v>0</v>
      </c>
      <c r="DT113" s="40">
        <f ca="1">IFERROR(Volume*IF(DT$5=0,0,IF(DT$5=1,0.5,1))*OFFSET(IFRS17_CF!DT113,0,-NewBusinessYear+1),0)</f>
        <v>0</v>
      </c>
      <c r="DU113" s="40">
        <f ca="1">IFERROR(Volume*IF(DU$5=0,0,IF(DU$5=1,0.5,1))*OFFSET(IFRS17_CF!DU113,0,-NewBusinessYear+1),0)</f>
        <v>0</v>
      </c>
      <c r="DV113" s="40">
        <f ca="1">IFERROR(Volume*IF(DV$5=0,0,IF(DV$5=1,0.5,1))*OFFSET(IFRS17_CF!DV113,0,-NewBusinessYear+1),0)</f>
        <v>0</v>
      </c>
      <c r="DW113" s="40">
        <f ca="1">IFERROR(Volume*IF(DW$5=0,0,IF(DW$5=1,0.5,1))*OFFSET(IFRS17_CF!DW113,0,-NewBusinessYear+1),0)</f>
        <v>0</v>
      </c>
      <c r="DX113" s="40">
        <f ca="1">IFERROR(Volume*IF(DX$5=0,0,IF(DX$5=1,0.5,1))*OFFSET(IFRS17_CF!DX113,0,-NewBusinessYear+1),0)</f>
        <v>0</v>
      </c>
      <c r="DY113" s="40">
        <f ca="1">IFERROR(Volume*IF(DY$5=0,0,IF(DY$5=1,0.5,1))*OFFSET(IFRS17_CF!DY113,0,-NewBusinessYear+1),0)</f>
        <v>0</v>
      </c>
      <c r="DZ113" s="40">
        <f ca="1">IFERROR(Volume*IF(DZ$5=0,0,IF(DZ$5=1,0.5,1))*OFFSET(IFRS17_CF!DZ113,0,-NewBusinessYear+1),0)</f>
        <v>0</v>
      </c>
      <c r="EA113" s="40">
        <f ca="1">IFERROR(Volume*IF(EA$5=0,0,IF(EA$5=1,0.5,1))*OFFSET(IFRS17_CF!EA113,0,-NewBusinessYear+1),0)</f>
        <v>0</v>
      </c>
      <c r="EB113" s="40">
        <f ca="1">IFERROR(Volume*IF(EB$5=0,0,IF(EB$5=1,0.5,1))*OFFSET(IFRS17_CF!EB113,0,-NewBusinessYear+1),0)</f>
        <v>0</v>
      </c>
      <c r="EC113" s="40">
        <f ca="1">IFERROR(Volume*IF(EC$5=0,0,IF(EC$5=1,0.5,1))*OFFSET(IFRS17_CF!EC113,0,-NewBusinessYear+1),0)</f>
        <v>0</v>
      </c>
      <c r="ED113" s="40">
        <f ca="1">IFERROR(Volume*IF(ED$5=0,0,IF(ED$5=1,0.5,1))*OFFSET(IFRS17_CF!ED113,0,-NewBusinessYear+1),0)</f>
        <v>0</v>
      </c>
      <c r="EE113" s="40">
        <f ca="1">IFERROR(Volume*IF(EE$5=0,0,IF(EE$5=1,0.5,1))*OFFSET(IFRS17_CF!EE113,0,-NewBusinessYear+1),0)</f>
        <v>0</v>
      </c>
      <c r="EF113" s="40">
        <f ca="1">IFERROR(Volume*IF(EF$5=0,0,IF(EF$5=1,0.5,1))*OFFSET(IFRS17_CF!EF113,0,-NewBusinessYear+1),0)</f>
        <v>0</v>
      </c>
      <c r="EG113" s="40">
        <f ca="1">IFERROR(Volume*IF(EG$5=0,0,IF(EG$5=1,0.5,1))*OFFSET(IFRS17_CF!EG113,0,-NewBusinessYear+1),0)</f>
        <v>0</v>
      </c>
      <c r="EH113" s="40">
        <f ca="1">IFERROR(Volume*IF(EH$5=0,0,IF(EH$5=1,0.5,1))*OFFSET(IFRS17_CF!EH113,0,-NewBusinessYear+1),0)</f>
        <v>0</v>
      </c>
      <c r="EI113" s="40">
        <f ca="1">IFERROR(Volume*IF(EI$5=0,0,IF(EI$5=1,0.5,1))*OFFSET(IFRS17_CF!EI113,0,-NewBusinessYear+1),0)</f>
        <v>0</v>
      </c>
      <c r="EJ113" s="40">
        <f ca="1">IFERROR(Volume*IF(EJ$5=0,0,IF(EJ$5=1,0.5,1))*OFFSET(IFRS17_CF!EJ113,0,-NewBusinessYear+1),0)</f>
        <v>0</v>
      </c>
      <c r="EK113" s="40">
        <f ca="1">IFERROR(Volume*IF(EK$5=0,0,IF(EK$5=1,0.5,1))*OFFSET(IFRS17_CF!EK113,0,-NewBusinessYear+1),0)</f>
        <v>0</v>
      </c>
      <c r="EL113" s="40">
        <f ca="1">IFERROR(Volume*IF(EL$5=0,0,IF(EL$5=1,0.5,1))*OFFSET(IFRS17_CF!EL113,0,-NewBusinessYear+1),0)</f>
        <v>0</v>
      </c>
      <c r="EM113" s="40">
        <f ca="1">IFERROR(Volume*IF(EM$5=0,0,IF(EM$5=1,0.5,1))*OFFSET(IFRS17_CF!EM113,0,-NewBusinessYear+1),0)</f>
        <v>0</v>
      </c>
      <c r="EN113" s="40">
        <f ca="1">IFERROR(Volume*IF(EN$5=0,0,IF(EN$5=1,0.5,1))*OFFSET(IFRS17_CF!EN113,0,-NewBusinessYear+1),0)</f>
        <v>0</v>
      </c>
      <c r="EO113" s="40">
        <f ca="1">IFERROR(Volume*IF(EO$5=0,0,IF(EO$5=1,0.5,1))*OFFSET(IFRS17_CF!EO113,0,-NewBusinessYear+1),0)</f>
        <v>0</v>
      </c>
      <c r="EP113" s="40">
        <f ca="1">IFERROR(Volume*IF(EP$5=0,0,IF(EP$5=1,0.5,1))*OFFSET(IFRS17_CF!EP113,0,-NewBusinessYear+1),0)</f>
        <v>0</v>
      </c>
      <c r="EQ113" s="40">
        <f ca="1">IFERROR(Volume*IF(EQ$5=0,0,IF(EQ$5=1,0.5,1))*OFFSET(IFRS17_CF!EQ113,0,-NewBusinessYear+1),0)</f>
        <v>0</v>
      </c>
      <c r="ER113" s="40">
        <f ca="1">IFERROR(Volume*IF(ER$5=0,0,IF(ER$5=1,0.5,1))*OFFSET(IFRS17_CF!ER113,0,-NewBusinessYear+1),0)</f>
        <v>0</v>
      </c>
      <c r="ES113" s="40">
        <f ca="1">IFERROR(Volume*IF(ES$5=0,0,IF(ES$5=1,0.5,1))*OFFSET(IFRS17_CF!ES113,0,-NewBusinessYear+1),0)</f>
        <v>0</v>
      </c>
      <c r="ET113" s="40">
        <f ca="1">IFERROR(Volume*IF(ET$5=0,0,IF(ET$5=1,0.5,1))*OFFSET(IFRS17_CF!ET113,0,-NewBusinessYear+1),0)</f>
        <v>0</v>
      </c>
      <c r="EU113" s="40">
        <f ca="1">IFERROR(Volume*IF(EU$5=0,0,IF(EU$5=1,0.5,1))*OFFSET(IFRS17_CF!EU113,0,-NewBusinessYear+1),0)</f>
        <v>0</v>
      </c>
      <c r="EV113" s="40">
        <f ca="1">IFERROR(Volume*IF(EV$5=0,0,IF(EV$5=1,0.5,1))*OFFSET(IFRS17_CF!EV113,0,-NewBusinessYear+1),0)</f>
        <v>0</v>
      </c>
      <c r="EW113" s="40">
        <f ca="1">IFERROR(Volume*IF(EW$5=0,0,IF(EW$5=1,0.5,1))*OFFSET(IFRS17_CF!EW113,0,-NewBusinessYear+1),0)</f>
        <v>0</v>
      </c>
      <c r="EX113" s="40">
        <f ca="1">IFERROR(Volume*IF(EX$5=0,0,IF(EX$5=1,0.5,1))*OFFSET(IFRS17_CF!EX113,0,-NewBusinessYear+1),0)</f>
        <v>0</v>
      </c>
      <c r="EY113" s="40">
        <f ca="1">IFERROR(Volume*IF(EY$5=0,0,IF(EY$5=1,0.5,1))*OFFSET(IFRS17_CF!EY113,0,-NewBusinessYear+1),0)</f>
        <v>0</v>
      </c>
      <c r="EZ113" s="40">
        <f ca="1">IFERROR(Volume*IF(EZ$5=0,0,IF(EZ$5=1,0.5,1))*OFFSET(IFRS17_CF!EZ113,0,-NewBusinessYear+1),0)</f>
        <v>0</v>
      </c>
      <c r="FA113" s="40">
        <f ca="1">IFERROR(Volume*IF(FA$5=0,0,IF(FA$5=1,0.5,1))*OFFSET(IFRS17_CF!FA113,0,-NewBusinessYear+1),0)</f>
        <v>0</v>
      </c>
      <c r="FB113" s="40">
        <f ca="1">IFERROR(Volume*IF(FB$5=0,0,IF(FB$5=1,0.5,1))*OFFSET(IFRS17_CF!FB113,0,-NewBusinessYear+1),0)</f>
        <v>0</v>
      </c>
      <c r="FC113" s="40">
        <f ca="1">IFERROR(Volume*IF(FC$5=0,0,IF(FC$5=1,0.5,1))*OFFSET(IFRS17_CF!FC113,0,-NewBusinessYear+1),0)</f>
        <v>0</v>
      </c>
      <c r="FD113" s="40">
        <f ca="1">IFERROR(Volume*IF(FD$5=0,0,IF(FD$5=1,0.5,1))*OFFSET(IFRS17_CF!FD113,0,-NewBusinessYear+1),0)</f>
        <v>0</v>
      </c>
      <c r="FE113" s="40">
        <f ca="1">IFERROR(Volume*IF(FE$5=0,0,IF(FE$5=1,0.5,1))*OFFSET(IFRS17_CF!FE113,0,-NewBusinessYear+1),0)</f>
        <v>0</v>
      </c>
      <c r="FF113" s="40">
        <f ca="1">IFERROR(Volume*IF(FF$5=0,0,IF(FF$5=1,0.5,1))*OFFSET(IFRS17_CF!FF113,0,-NewBusinessYear+1),0)</f>
        <v>0</v>
      </c>
      <c r="FG113" s="40">
        <f ca="1">IFERROR(Volume*IF(FG$5=0,0,IF(FG$5=1,0.5,1))*OFFSET(IFRS17_CF!FG113,0,-NewBusinessYear+1),0)</f>
        <v>0</v>
      </c>
      <c r="FH113" s="40">
        <f ca="1">IFERROR(Volume*IF(FH$5=0,0,IF(FH$5=1,0.5,1))*OFFSET(IFRS17_CF!FH113,0,-NewBusinessYear+1),0)</f>
        <v>0</v>
      </c>
      <c r="FI113" s="40">
        <f ca="1">IFERROR(Volume*IF(FI$5=0,0,IF(FI$5=1,0.5,1))*OFFSET(IFRS17_CF!FI113,0,-NewBusinessYear+1),0)</f>
        <v>0</v>
      </c>
      <c r="FJ113" s="40">
        <f ca="1">IFERROR(Volume*IF(FJ$5=0,0,IF(FJ$5=1,0.5,1))*OFFSET(IFRS17_CF!FJ113,0,-NewBusinessYear+1),0)</f>
        <v>0</v>
      </c>
      <c r="FK113" s="40">
        <f ca="1">IFERROR(Volume*IF(FK$5=0,0,IF(FK$5=1,0.5,1))*OFFSET(IFRS17_CF!FK113,0,-NewBusinessYear+1),0)</f>
        <v>0</v>
      </c>
      <c r="FL113" s="40">
        <f ca="1">IFERROR(Volume*IF(FL$5=0,0,IF(FL$5=1,0.5,1))*OFFSET(IFRS17_CF!FL113,0,-NewBusinessYear+1),0)</f>
        <v>0</v>
      </c>
      <c r="FM113" s="40">
        <f ca="1">IFERROR(Volume*IF(FM$5=0,0,IF(FM$5=1,0.5,1))*OFFSET(IFRS17_CF!FM113,0,-NewBusinessYear+1),0)</f>
        <v>0</v>
      </c>
      <c r="FN113" s="40">
        <f ca="1">IFERROR(Volume*IF(FN$5=0,0,IF(FN$5=1,0.5,1))*OFFSET(IFRS17_CF!FN113,0,-NewBusinessYear+1),0)</f>
        <v>0</v>
      </c>
      <c r="FO113" s="40">
        <f ca="1">IFERROR(Volume*IF(FO$5=0,0,IF(FO$5=1,0.5,1))*OFFSET(IFRS17_CF!FO113,0,-NewBusinessYear+1),0)</f>
        <v>0</v>
      </c>
      <c r="FP113" s="40">
        <f ca="1">IFERROR(Volume*IF(FP$5=0,0,IF(FP$5=1,0.5,1))*OFFSET(IFRS17_CF!FP113,0,-NewBusinessYear+1),0)</f>
        <v>0</v>
      </c>
      <c r="FQ113" s="40">
        <f ca="1">IFERROR(Volume*IF(FQ$5=0,0,IF(FQ$5=1,0.5,1))*OFFSET(IFRS17_CF!FQ113,0,-NewBusinessYear+1),0)</f>
        <v>0</v>
      </c>
      <c r="FR113" s="40">
        <f ca="1">IFERROR(Volume*IF(FR$5=0,0,IF(FR$5=1,0.5,1))*OFFSET(IFRS17_CF!FR113,0,-NewBusinessYear+1),0)</f>
        <v>0</v>
      </c>
      <c r="FS113" s="40">
        <f ca="1">IFERROR(Volume*IF(FS$5=0,0,IF(FS$5=1,0.5,1))*OFFSET(IFRS17_CF!FS113,0,-NewBusinessYear+1),0)</f>
        <v>0</v>
      </c>
      <c r="FT113" s="40">
        <f ca="1">IFERROR(Volume*IF(FT$5=0,0,IF(FT$5=1,0.5,1))*OFFSET(IFRS17_CF!FT113,0,-NewBusinessYear+1),0)</f>
        <v>0</v>
      </c>
      <c r="FU113" s="40">
        <f ca="1">IFERROR(Volume*IF(FU$5=0,0,IF(FU$5=1,0.5,1))*OFFSET(IFRS17_CF!FU113,0,-NewBusinessYear+1),0)</f>
        <v>0</v>
      </c>
      <c r="FV113" s="40">
        <f ca="1">IFERROR(Volume*IF(FV$5=0,0,IF(FV$5=1,0.5,1))*OFFSET(IFRS17_CF!FV113,0,-NewBusinessYear+1),0)</f>
        <v>0</v>
      </c>
      <c r="FW113" s="40">
        <f ca="1">IFERROR(Volume*IF(FW$5=0,0,IF(FW$5=1,0.5,1))*OFFSET(IFRS17_CF!FW113,0,-NewBusinessYear+1),0)</f>
        <v>0</v>
      </c>
      <c r="FX113" s="40">
        <f ca="1">IFERROR(Volume*IF(FX$5=0,0,IF(FX$5=1,0.5,1))*OFFSET(IFRS17_CF!FX113,0,-NewBusinessYear+1),0)</f>
        <v>0</v>
      </c>
      <c r="FY113" s="40">
        <f ca="1">IFERROR(Volume*IF(FY$5=0,0,IF(FY$5=1,0.5,1))*OFFSET(IFRS17_CF!FY113,0,-NewBusinessYear+1),0)</f>
        <v>0</v>
      </c>
      <c r="FZ113" s="40">
        <f ca="1">IFERROR(Volume*IF(FZ$5=0,0,IF(FZ$5=1,0.5,1))*OFFSET(IFRS17_CF!FZ113,0,-NewBusinessYear+1),0)</f>
        <v>0</v>
      </c>
      <c r="GA113" s="40">
        <f ca="1">IFERROR(Volume*IF(GA$5=0,0,IF(GA$5=1,0.5,1))*OFFSET(IFRS17_CF!GA113,0,-NewBusinessYear+1),0)</f>
        <v>0</v>
      </c>
      <c r="GB113" s="40">
        <f ca="1">IFERROR(Volume*IF(GB$5=0,0,IF(GB$5=1,0.5,1))*OFFSET(IFRS17_CF!GB113,0,-NewBusinessYear+1),0)</f>
        <v>0</v>
      </c>
      <c r="GC113" s="40">
        <f ca="1">IFERROR(Volume*IF(GC$5=0,0,IF(GC$5=1,0.5,1))*OFFSET(IFRS17_CF!GC113,0,-NewBusinessYear+1),0)</f>
        <v>0</v>
      </c>
      <c r="GD113" s="40">
        <f ca="1">IFERROR(Volume*IF(GD$5=0,0,IF(GD$5=1,0.5,1))*OFFSET(IFRS17_CF!GD113,0,-NewBusinessYear+1),0)</f>
        <v>0</v>
      </c>
      <c r="GE113" s="40">
        <f ca="1">IFERROR(Volume*IF(GE$5=0,0,IF(GE$5=1,0.5,1))*OFFSET(IFRS17_CF!GE113,0,-NewBusinessYear+1),0)</f>
        <v>0</v>
      </c>
      <c r="GF113" s="40">
        <f ca="1">IFERROR(Volume*IF(GF$5=0,0,IF(GF$5=1,0.5,1))*OFFSET(IFRS17_CF!GF113,0,-NewBusinessYear+1),0)</f>
        <v>0</v>
      </c>
      <c r="GG113" s="40">
        <f ca="1">IFERROR(Volume*IF(GG$5=0,0,IF(GG$5=1,0.5,1))*OFFSET(IFRS17_CF!GG113,0,-NewBusinessYear+1),0)</f>
        <v>0</v>
      </c>
      <c r="GH113" s="40">
        <f ca="1">IFERROR(Volume*IF(GH$5=0,0,IF(GH$5=1,0.5,1))*OFFSET(IFRS17_CF!GH113,0,-NewBusinessYear+1),0)</f>
        <v>0</v>
      </c>
      <c r="GI113" s="40">
        <f ca="1">IFERROR(Volume*IF(GI$5=0,0,IF(GI$5=1,0.5,1))*OFFSET(IFRS17_CF!GI113,0,-NewBusinessYear+1),0)</f>
        <v>0</v>
      </c>
      <c r="GJ113" s="40">
        <f ca="1">IFERROR(Volume*IF(GJ$5=0,0,IF(GJ$5=1,0.5,1))*OFFSET(IFRS17_CF!GJ113,0,-NewBusinessYear+1),0)</f>
        <v>0</v>
      </c>
    </row>
    <row r="114" spans="2:192" x14ac:dyDescent="0.3">
      <c r="C114" s="46" t="s">
        <v>502</v>
      </c>
      <c r="F114" s="35">
        <f ca="1">IFERROR(Volume*IF(F$5=0,0,IF(F$5=1,0.5,1))*OFFSET(IFRS17_CF!F114,0,-NewBusinessYear+1),0)</f>
        <v>0</v>
      </c>
      <c r="G114" s="35">
        <f ca="1">IFERROR(Volume*IF(G$5=0,0,IF(G$5=1,0.5,1))*OFFSET(IFRS17_CF!G114,0,-NewBusinessYear+1),0)</f>
        <v>0</v>
      </c>
      <c r="H114" s="35">
        <f ca="1">IFERROR(Volume*IF(H$5=0,0,IF(H$5=1,0.5,1))*OFFSET(IFRS17_CF!H114,0,-NewBusinessYear+1),0)</f>
        <v>0</v>
      </c>
      <c r="I114" s="35">
        <f ca="1">IFERROR(Volume*IF(I$5=0,0,IF(I$5=1,0.5,1))*OFFSET(IFRS17_CF!I114,0,-NewBusinessYear+1),0)</f>
        <v>0</v>
      </c>
      <c r="J114" s="35">
        <f ca="1">IFERROR(Volume*IF(J$5=0,0,IF(J$5=1,0.5,1))*OFFSET(IFRS17_CF!J114,0,-NewBusinessYear+1),0)</f>
        <v>0</v>
      </c>
      <c r="K114" s="35">
        <f ca="1">IFERROR(Volume*IF(K$5=0,0,IF(K$5=1,0.5,1))*OFFSET(IFRS17_CF!K114,0,-NewBusinessYear+1),0)</f>
        <v>0</v>
      </c>
      <c r="L114" s="35">
        <f ca="1">IFERROR(Volume*IF(L$5=0,0,IF(L$5=1,0.5,1))*OFFSET(IFRS17_CF!L114,0,-NewBusinessYear+1),0)</f>
        <v>0</v>
      </c>
      <c r="M114" s="35">
        <f ca="1">IFERROR(Volume*IF(M$5=0,0,IF(M$5=1,0.5,1))*OFFSET(IFRS17_CF!M114,0,-NewBusinessYear+1),0)</f>
        <v>0</v>
      </c>
      <c r="N114" s="35">
        <f ca="1">IFERROR(Volume*IF(N$5=0,0,IF(N$5=1,0.5,1))*OFFSET(IFRS17_CF!N114,0,-NewBusinessYear+1),0)</f>
        <v>0</v>
      </c>
      <c r="O114" s="35">
        <f ca="1">IFERROR(Volume*IF(O$5=0,0,IF(O$5=1,0.5,1))*OFFSET(IFRS17_CF!O114,0,-NewBusinessYear+1),0)</f>
        <v>125181.21208730672</v>
      </c>
      <c r="P114" s="35">
        <f ca="1">IFERROR(Volume*IF(P$5=0,0,IF(P$5=1,0.5,1))*OFFSET(IFRS17_CF!P114,0,-NewBusinessYear+1),0)</f>
        <v>168289.4064870842</v>
      </c>
      <c r="Q114" s="35">
        <f ca="1">IFERROR(Volume*IF(Q$5=0,0,IF(Q$5=1,0.5,1))*OFFSET(IFRS17_CF!Q114,0,-NewBusinessYear+1),0)</f>
        <v>132511.57375587095</v>
      </c>
      <c r="R114" s="35">
        <f ca="1">IFERROR(Volume*IF(R$5=0,0,IF(R$5=1,0.5,1))*OFFSET(IFRS17_CF!R114,0,-NewBusinessYear+1),0)</f>
        <v>116674.89112409933</v>
      </c>
      <c r="S114" s="35">
        <f ca="1">IFERROR(Volume*IF(S$5=0,0,IF(S$5=1,0.5,1))*OFFSET(IFRS17_CF!S114,0,-NewBusinessYear+1),0)</f>
        <v>98189.557323663335</v>
      </c>
      <c r="T114" s="35">
        <f ca="1">IFERROR(Volume*IF(T$5=0,0,IF(T$5=1,0.5,1))*OFFSET(IFRS17_CF!T114,0,-NewBusinessYear+1),0)</f>
        <v>91485.678717822258</v>
      </c>
      <c r="U114" s="35">
        <f ca="1">IFERROR(Volume*IF(U$5=0,0,IF(U$5=1,0.5,1))*OFFSET(IFRS17_CF!U114,0,-NewBusinessYear+1),0)</f>
        <v>80614.628296825278</v>
      </c>
      <c r="V114" s="35">
        <f ca="1">IFERROR(Volume*IF(V$5=0,0,IF(V$5=1,0.5,1))*OFFSET(IFRS17_CF!V114,0,-NewBusinessYear+1),0)</f>
        <v>70544.026401545634</v>
      </c>
      <c r="W114" s="35">
        <f ca="1">IFERROR(Volume*IF(W$5=0,0,IF(W$5=1,0.5,1))*OFFSET(IFRS17_CF!W114,0,-NewBusinessYear+1),0)</f>
        <v>61248.638974342917</v>
      </c>
      <c r="X114" s="35">
        <f ca="1">IFERROR(Volume*IF(X$5=0,0,IF(X$5=1,0.5,1))*OFFSET(IFRS17_CF!X114,0,-NewBusinessYear+1),0)</f>
        <v>54051.092043270015</v>
      </c>
      <c r="Y114" s="35">
        <f ca="1">IFERROR(Volume*IF(Y$5=0,0,IF(Y$5=1,0.5,1))*OFFSET(IFRS17_CF!Y114,0,-NewBusinessYear+1),0)</f>
        <v>44883.069885935372</v>
      </c>
      <c r="Z114" s="35">
        <f ca="1">IFERROR(Volume*IF(Z$5=0,0,IF(Z$5=1,0.5,1))*OFFSET(IFRS17_CF!Z114,0,-NewBusinessYear+1),0)</f>
        <v>37438.696350940401</v>
      </c>
      <c r="AA114" s="35">
        <f ca="1">IFERROR(Volume*IF(AA$5=0,0,IF(AA$5=1,0.5,1))*OFFSET(IFRS17_CF!AA114,0,-NewBusinessYear+1),0)</f>
        <v>33123.795774250226</v>
      </c>
      <c r="AB114" s="35">
        <f ca="1">IFERROR(Volume*IF(AB$5=0,0,IF(AB$5=1,0.5,1))*OFFSET(IFRS17_CF!AB114,0,-NewBusinessYear+1),0)</f>
        <v>28950.70804959696</v>
      </c>
      <c r="AC114" s="35">
        <f ca="1">IFERROR(Volume*IF(AC$5=0,0,IF(AC$5=1,0.5,1))*OFFSET(IFRS17_CF!AC114,0,-NewBusinessYear+1),0)</f>
        <v>27579.386121262814</v>
      </c>
      <c r="AD114" s="35">
        <f ca="1">IFERROR(Volume*IF(AD$5=0,0,IF(AD$5=1,0.5,1))*OFFSET(IFRS17_CF!AD114,0,-NewBusinessYear+1),0)</f>
        <v>20985.717018468004</v>
      </c>
      <c r="AE114" s="35">
        <f ca="1">IFERROR(Volume*IF(AE$5=0,0,IF(AE$5=1,0.5,1))*OFFSET(IFRS17_CF!AE114,0,-NewBusinessYear+1),0)</f>
        <v>17224.973180387427</v>
      </c>
      <c r="AF114" s="35">
        <f ca="1">IFERROR(Volume*IF(AF$5=0,0,IF(AF$5=1,0.5,1))*OFFSET(IFRS17_CF!AF114,0,-NewBusinessYear+1),0)</f>
        <v>13671.04766666811</v>
      </c>
      <c r="AG114" s="35">
        <f ca="1">IFERROR(Volume*IF(AG$5=0,0,IF(AG$5=1,0.5,1))*OFFSET(IFRS17_CF!AG114,0,-NewBusinessYear+1),0)</f>
        <v>10393.551742006235</v>
      </c>
      <c r="AH114" s="35">
        <f ca="1">IFERROR(Volume*IF(AH$5=0,0,IF(AH$5=1,0.5,1))*OFFSET(IFRS17_CF!AH114,0,-NewBusinessYear+1),0)</f>
        <v>7765.0886942680881</v>
      </c>
      <c r="AI114" s="35">
        <f ca="1">IFERROR(Volume*IF(AI$5=0,0,IF(AI$5=1,0.5,1))*OFFSET(IFRS17_CF!AI114,0,-NewBusinessYear+1),0)</f>
        <v>4991.6378931019253</v>
      </c>
      <c r="AJ114" s="35">
        <f ca="1">IFERROR(Volume*IF(AJ$5=0,0,IF(AJ$5=1,0.5,1))*OFFSET(IFRS17_CF!AJ114,0,-NewBusinessYear+1),0)</f>
        <v>2949.8262204267799</v>
      </c>
      <c r="AK114" s="35">
        <f ca="1">IFERROR(Volume*IF(AK$5=0,0,IF(AK$5=1,0.5,1))*OFFSET(IFRS17_CF!AK114,0,-NewBusinessYear+1),0)</f>
        <v>1599.0857156526238</v>
      </c>
      <c r="AL114" s="35">
        <f ca="1">IFERROR(Volume*IF(AL$5=0,0,IF(AL$5=1,0.5,1))*OFFSET(IFRS17_CF!AL114,0,-NewBusinessYear+1),0)</f>
        <v>777.16500909765625</v>
      </c>
      <c r="AM114" s="35">
        <f ca="1">IFERROR(Volume*IF(AM$5=0,0,IF(AM$5=1,0.5,1))*OFFSET(IFRS17_CF!AM114,0,-NewBusinessYear+1),0)</f>
        <v>240.38273123174216</v>
      </c>
      <c r="AN114" s="35">
        <f ca="1">IFERROR(Volume*IF(AN$5=0,0,IF(AN$5=1,0.5,1))*OFFSET(IFRS17_CF!AN114,0,-NewBusinessYear+1),0)</f>
        <v>-207.85684738669178</v>
      </c>
      <c r="AO114" s="35">
        <f ca="1">IFERROR(Volume*IF(AO$5=0,0,IF(AO$5=1,0.5,1))*OFFSET(IFRS17_CF!AO114,0,-NewBusinessYear+1),0)</f>
        <v>0</v>
      </c>
      <c r="AP114" s="35">
        <f ca="1">IFERROR(Volume*IF(AP$5=0,0,IF(AP$5=1,0.5,1))*OFFSET(IFRS17_CF!AP114,0,-NewBusinessYear+1),0)</f>
        <v>0</v>
      </c>
      <c r="AQ114" s="35">
        <f ca="1">IFERROR(Volume*IF(AQ$5=0,0,IF(AQ$5=1,0.5,1))*OFFSET(IFRS17_CF!AQ114,0,-NewBusinessYear+1),0)</f>
        <v>0</v>
      </c>
      <c r="AR114" s="35">
        <f ca="1">IFERROR(Volume*IF(AR$5=0,0,IF(AR$5=1,0.5,1))*OFFSET(IFRS17_CF!AR114,0,-NewBusinessYear+1),0)</f>
        <v>0</v>
      </c>
      <c r="AS114" s="35">
        <f ca="1">IFERROR(Volume*IF(AS$5=0,0,IF(AS$5=1,0.5,1))*OFFSET(IFRS17_CF!AS114,0,-NewBusinessYear+1),0)</f>
        <v>0</v>
      </c>
      <c r="AT114" s="35">
        <f ca="1">IFERROR(Volume*IF(AT$5=0,0,IF(AT$5=1,0.5,1))*OFFSET(IFRS17_CF!AT114,0,-NewBusinessYear+1),0)</f>
        <v>0</v>
      </c>
      <c r="AU114" s="35">
        <f ca="1">IFERROR(Volume*IF(AU$5=0,0,IF(AU$5=1,0.5,1))*OFFSET(IFRS17_CF!AU114,0,-NewBusinessYear+1),0)</f>
        <v>0</v>
      </c>
      <c r="AV114" s="35">
        <f ca="1">IFERROR(Volume*IF(AV$5=0,0,IF(AV$5=1,0.5,1))*OFFSET(IFRS17_CF!AV114,0,-NewBusinessYear+1),0)</f>
        <v>0</v>
      </c>
      <c r="AW114" s="35">
        <f ca="1">IFERROR(Volume*IF(AW$5=0,0,IF(AW$5=1,0.5,1))*OFFSET(IFRS17_CF!AW114,0,-NewBusinessYear+1),0)</f>
        <v>0</v>
      </c>
      <c r="AX114" s="35">
        <f ca="1">IFERROR(Volume*IF(AX$5=0,0,IF(AX$5=1,0.5,1))*OFFSET(IFRS17_CF!AX114,0,-NewBusinessYear+1),0)</f>
        <v>0</v>
      </c>
      <c r="AY114" s="35">
        <f ca="1">IFERROR(Volume*IF(AY$5=0,0,IF(AY$5=1,0.5,1))*OFFSET(IFRS17_CF!AY114,0,-NewBusinessYear+1),0)</f>
        <v>0</v>
      </c>
      <c r="AZ114" s="35">
        <f ca="1">IFERROR(Volume*IF(AZ$5=0,0,IF(AZ$5=1,0.5,1))*OFFSET(IFRS17_CF!AZ114,0,-NewBusinessYear+1),0)</f>
        <v>0</v>
      </c>
      <c r="BA114" s="35">
        <f ca="1">IFERROR(Volume*IF(BA$5=0,0,IF(BA$5=1,0.5,1))*OFFSET(IFRS17_CF!BA114,0,-NewBusinessYear+1),0)</f>
        <v>0</v>
      </c>
      <c r="BB114" s="35">
        <f ca="1">IFERROR(Volume*IF(BB$5=0,0,IF(BB$5=1,0.5,1))*OFFSET(IFRS17_CF!BB114,0,-NewBusinessYear+1),0)</f>
        <v>0</v>
      </c>
      <c r="BC114" s="35">
        <f ca="1">IFERROR(Volume*IF(BC$5=0,0,IF(BC$5=1,0.5,1))*OFFSET(IFRS17_CF!BC114,0,-NewBusinessYear+1),0)</f>
        <v>0</v>
      </c>
      <c r="BD114" s="35">
        <f ca="1">IFERROR(Volume*IF(BD$5=0,0,IF(BD$5=1,0.5,1))*OFFSET(IFRS17_CF!BD114,0,-NewBusinessYear+1),0)</f>
        <v>0</v>
      </c>
      <c r="BE114" s="35">
        <f ca="1">IFERROR(Volume*IF(BE$5=0,0,IF(BE$5=1,0.5,1))*OFFSET(IFRS17_CF!BE114,0,-NewBusinessYear+1),0)</f>
        <v>0</v>
      </c>
      <c r="BF114" s="35">
        <f ca="1">IFERROR(Volume*IF(BF$5=0,0,IF(BF$5=1,0.5,1))*OFFSET(IFRS17_CF!BF114,0,-NewBusinessYear+1),0)</f>
        <v>0</v>
      </c>
      <c r="BG114" s="35">
        <f ca="1">IFERROR(Volume*IF(BG$5=0,0,IF(BG$5=1,0.5,1))*OFFSET(IFRS17_CF!BG114,0,-NewBusinessYear+1),0)</f>
        <v>0</v>
      </c>
      <c r="BH114" s="35">
        <f ca="1">IFERROR(Volume*IF(BH$5=0,0,IF(BH$5=1,0.5,1))*OFFSET(IFRS17_CF!BH114,0,-NewBusinessYear+1),0)</f>
        <v>0</v>
      </c>
      <c r="BI114" s="35">
        <f ca="1">IFERROR(Volume*IF(BI$5=0,0,IF(BI$5=1,0.5,1))*OFFSET(IFRS17_CF!BI114,0,-NewBusinessYear+1),0)</f>
        <v>0</v>
      </c>
      <c r="BJ114" s="35">
        <f ca="1">IFERROR(Volume*IF(BJ$5=0,0,IF(BJ$5=1,0.5,1))*OFFSET(IFRS17_CF!BJ114,0,-NewBusinessYear+1),0)</f>
        <v>0</v>
      </c>
      <c r="BK114" s="35">
        <f ca="1">IFERROR(Volume*IF(BK$5=0,0,IF(BK$5=1,0.5,1))*OFFSET(IFRS17_CF!BK114,0,-NewBusinessYear+1),0)</f>
        <v>0</v>
      </c>
      <c r="BL114" s="35">
        <f ca="1">IFERROR(Volume*IF(BL$5=0,0,IF(BL$5=1,0.5,1))*OFFSET(IFRS17_CF!BL114,0,-NewBusinessYear+1),0)</f>
        <v>0</v>
      </c>
      <c r="BM114" s="35">
        <f ca="1">IFERROR(Volume*IF(BM$5=0,0,IF(BM$5=1,0.5,1))*OFFSET(IFRS17_CF!BM114,0,-NewBusinessYear+1),0)</f>
        <v>0</v>
      </c>
      <c r="BN114" s="35">
        <f ca="1">IFERROR(Volume*IF(BN$5=0,0,IF(BN$5=1,0.5,1))*OFFSET(IFRS17_CF!BN114,0,-NewBusinessYear+1),0)</f>
        <v>0</v>
      </c>
      <c r="BO114" s="35">
        <f ca="1">IFERROR(Volume*IF(BO$5=0,0,IF(BO$5=1,0.5,1))*OFFSET(IFRS17_CF!BO114,0,-NewBusinessYear+1),0)</f>
        <v>0</v>
      </c>
      <c r="BP114" s="35">
        <f ca="1">IFERROR(Volume*IF(BP$5=0,0,IF(BP$5=1,0.5,1))*OFFSET(IFRS17_CF!BP114,0,-NewBusinessYear+1),0)</f>
        <v>0</v>
      </c>
      <c r="BQ114" s="35">
        <f ca="1">IFERROR(Volume*IF(BQ$5=0,0,IF(BQ$5=1,0.5,1))*OFFSET(IFRS17_CF!BQ114,0,-NewBusinessYear+1),0)</f>
        <v>0</v>
      </c>
      <c r="BR114" s="35">
        <f ca="1">IFERROR(Volume*IF(BR$5=0,0,IF(BR$5=1,0.5,1))*OFFSET(IFRS17_CF!BR114,0,-NewBusinessYear+1),0)</f>
        <v>0</v>
      </c>
      <c r="BS114" s="35">
        <f ca="1">IFERROR(Volume*IF(BS$5=0,0,IF(BS$5=1,0.5,1))*OFFSET(IFRS17_CF!BS114,0,-NewBusinessYear+1),0)</f>
        <v>0</v>
      </c>
      <c r="BT114" s="35">
        <f ca="1">IFERROR(Volume*IF(BT$5=0,0,IF(BT$5=1,0.5,1))*OFFSET(IFRS17_CF!BT114,0,-NewBusinessYear+1),0)</f>
        <v>0</v>
      </c>
      <c r="BU114" s="35">
        <f ca="1">IFERROR(Volume*IF(BU$5=0,0,IF(BU$5=1,0.5,1))*OFFSET(IFRS17_CF!BU114,0,-NewBusinessYear+1),0)</f>
        <v>0</v>
      </c>
      <c r="BV114" s="35">
        <f ca="1">IFERROR(Volume*IF(BV$5=0,0,IF(BV$5=1,0.5,1))*OFFSET(IFRS17_CF!BV114,0,-NewBusinessYear+1),0)</f>
        <v>0</v>
      </c>
      <c r="BW114" s="35">
        <f ca="1">IFERROR(Volume*IF(BW$5=0,0,IF(BW$5=1,0.5,1))*OFFSET(IFRS17_CF!BW114,0,-NewBusinessYear+1),0)</f>
        <v>0</v>
      </c>
      <c r="BX114" s="35">
        <f ca="1">IFERROR(Volume*IF(BX$5=0,0,IF(BX$5=1,0.5,1))*OFFSET(IFRS17_CF!BX114,0,-NewBusinessYear+1),0)</f>
        <v>0</v>
      </c>
      <c r="BY114" s="35">
        <f ca="1">IFERROR(Volume*IF(BY$5=0,0,IF(BY$5=1,0.5,1))*OFFSET(IFRS17_CF!BY114,0,-NewBusinessYear+1),0)</f>
        <v>0</v>
      </c>
      <c r="BZ114" s="35">
        <f ca="1">IFERROR(Volume*IF(BZ$5=0,0,IF(BZ$5=1,0.5,1))*OFFSET(IFRS17_CF!BZ114,0,-NewBusinessYear+1),0)</f>
        <v>0</v>
      </c>
      <c r="CA114" s="35">
        <f ca="1">IFERROR(Volume*IF(CA$5=0,0,IF(CA$5=1,0.5,1))*OFFSET(IFRS17_CF!CA114,0,-NewBusinessYear+1),0)</f>
        <v>0</v>
      </c>
      <c r="CB114" s="35">
        <f ca="1">IFERROR(Volume*IF(CB$5=0,0,IF(CB$5=1,0.5,1))*OFFSET(IFRS17_CF!CB114,0,-NewBusinessYear+1),0)</f>
        <v>0</v>
      </c>
      <c r="CC114" s="35">
        <f ca="1">IFERROR(Volume*IF(CC$5=0,0,IF(CC$5=1,0.5,1))*OFFSET(IFRS17_CF!CC114,0,-NewBusinessYear+1),0)</f>
        <v>0</v>
      </c>
      <c r="CD114" s="35">
        <f ca="1">IFERROR(Volume*IF(CD$5=0,0,IF(CD$5=1,0.5,1))*OFFSET(IFRS17_CF!CD114,0,-NewBusinessYear+1),0)</f>
        <v>0</v>
      </c>
      <c r="CE114" s="35">
        <f ca="1">IFERROR(Volume*IF(CE$5=0,0,IF(CE$5=1,0.5,1))*OFFSET(IFRS17_CF!CE114,0,-NewBusinessYear+1),0)</f>
        <v>0</v>
      </c>
      <c r="CF114" s="35">
        <f ca="1">IFERROR(Volume*IF(CF$5=0,0,IF(CF$5=1,0.5,1))*OFFSET(IFRS17_CF!CF114,0,-NewBusinessYear+1),0)</f>
        <v>0</v>
      </c>
      <c r="CG114" s="35">
        <f ca="1">IFERROR(Volume*IF(CG$5=0,0,IF(CG$5=1,0.5,1))*OFFSET(IFRS17_CF!CG114,0,-NewBusinessYear+1),0)</f>
        <v>0</v>
      </c>
      <c r="CH114" s="35">
        <f ca="1">IFERROR(Volume*IF(CH$5=0,0,IF(CH$5=1,0.5,1))*OFFSET(IFRS17_CF!CH114,0,-NewBusinessYear+1),0)</f>
        <v>0</v>
      </c>
      <c r="CI114" s="35">
        <f ca="1">IFERROR(Volume*IF(CI$5=0,0,IF(CI$5=1,0.5,1))*OFFSET(IFRS17_CF!CI114,0,-NewBusinessYear+1),0)</f>
        <v>0</v>
      </c>
      <c r="CJ114" s="35">
        <f ca="1">IFERROR(Volume*IF(CJ$5=0,0,IF(CJ$5=1,0.5,1))*OFFSET(IFRS17_CF!CJ114,0,-NewBusinessYear+1),0)</f>
        <v>0</v>
      </c>
      <c r="CK114" s="35">
        <f ca="1">IFERROR(Volume*IF(CK$5=0,0,IF(CK$5=1,0.5,1))*OFFSET(IFRS17_CF!CK114,0,-NewBusinessYear+1),0)</f>
        <v>0</v>
      </c>
      <c r="CL114" s="35">
        <f ca="1">IFERROR(Volume*IF(CL$5=0,0,IF(CL$5=1,0.5,1))*OFFSET(IFRS17_CF!CL114,0,-NewBusinessYear+1),0)</f>
        <v>0</v>
      </c>
      <c r="CM114" s="35">
        <f ca="1">IFERROR(Volume*IF(CM$5=0,0,IF(CM$5=1,0.5,1))*OFFSET(IFRS17_CF!CM114,0,-NewBusinessYear+1),0)</f>
        <v>0</v>
      </c>
      <c r="CN114" s="35">
        <f ca="1">IFERROR(Volume*IF(CN$5=0,0,IF(CN$5=1,0.5,1))*OFFSET(IFRS17_CF!CN114,0,-NewBusinessYear+1),0)</f>
        <v>0</v>
      </c>
      <c r="CO114" s="35">
        <f ca="1">IFERROR(Volume*IF(CO$5=0,0,IF(CO$5=1,0.5,1))*OFFSET(IFRS17_CF!CO114,0,-NewBusinessYear+1),0)</f>
        <v>0</v>
      </c>
      <c r="CP114" s="35">
        <f ca="1">IFERROR(Volume*IF(CP$5=0,0,IF(CP$5=1,0.5,1))*OFFSET(IFRS17_CF!CP114,0,-NewBusinessYear+1),0)</f>
        <v>0</v>
      </c>
      <c r="CQ114" s="35">
        <f ca="1">IFERROR(Volume*IF(CQ$5=0,0,IF(CQ$5=1,0.5,1))*OFFSET(IFRS17_CF!CQ114,0,-NewBusinessYear+1),0)</f>
        <v>0</v>
      </c>
      <c r="CR114" s="35">
        <f ca="1">IFERROR(Volume*IF(CR$5=0,0,IF(CR$5=1,0.5,1))*OFFSET(IFRS17_CF!CR114,0,-NewBusinessYear+1),0)</f>
        <v>0</v>
      </c>
      <c r="CS114" s="35">
        <f ca="1">IFERROR(Volume*IF(CS$5=0,0,IF(CS$5=1,0.5,1))*OFFSET(IFRS17_CF!CS114,0,-NewBusinessYear+1),0)</f>
        <v>0</v>
      </c>
      <c r="CT114" s="35">
        <f ca="1">IFERROR(Volume*IF(CT$5=0,0,IF(CT$5=1,0.5,1))*OFFSET(IFRS17_CF!CT114,0,-NewBusinessYear+1),0)</f>
        <v>0</v>
      </c>
      <c r="CU114" s="35">
        <f ca="1">IFERROR(Volume*IF(CU$5=0,0,IF(CU$5=1,0.5,1))*OFFSET(IFRS17_CF!CU114,0,-NewBusinessYear+1),0)</f>
        <v>0</v>
      </c>
      <c r="CV114" s="35">
        <f ca="1">IFERROR(Volume*IF(CV$5=0,0,IF(CV$5=1,0.5,1))*OFFSET(IFRS17_CF!CV114,0,-NewBusinessYear+1),0)</f>
        <v>0</v>
      </c>
      <c r="CW114" s="35">
        <f ca="1">IFERROR(Volume*IF(CW$5=0,0,IF(CW$5=1,0.5,1))*OFFSET(IFRS17_CF!CW114,0,-NewBusinessYear+1),0)</f>
        <v>0</v>
      </c>
      <c r="CX114" s="35">
        <f ca="1">IFERROR(Volume*IF(CX$5=0,0,IF(CX$5=1,0.5,1))*OFFSET(IFRS17_CF!CX114,0,-NewBusinessYear+1),0)</f>
        <v>0</v>
      </c>
      <c r="CY114" s="35">
        <f ca="1">IFERROR(Volume*IF(CY$5=0,0,IF(CY$5=1,0.5,1))*OFFSET(IFRS17_CF!CY114,0,-NewBusinessYear+1),0)</f>
        <v>0</v>
      </c>
      <c r="CZ114" s="35">
        <f ca="1">IFERROR(Volume*IF(CZ$5=0,0,IF(CZ$5=1,0.5,1))*OFFSET(IFRS17_CF!CZ114,0,-NewBusinessYear+1),0)</f>
        <v>0</v>
      </c>
      <c r="DA114" s="35">
        <f ca="1">IFERROR(Volume*IF(DA$5=0,0,IF(DA$5=1,0.5,1))*OFFSET(IFRS17_CF!DA114,0,-NewBusinessYear+1),0)</f>
        <v>0</v>
      </c>
      <c r="DB114" s="35">
        <f ca="1">IFERROR(Volume*IF(DB$5=0,0,IF(DB$5=1,0.5,1))*OFFSET(IFRS17_CF!DB114,0,-NewBusinessYear+1),0)</f>
        <v>0</v>
      </c>
      <c r="DC114" s="35">
        <f ca="1">IFERROR(Volume*IF(DC$5=0,0,IF(DC$5=1,0.5,1))*OFFSET(IFRS17_CF!DC114,0,-NewBusinessYear+1),0)</f>
        <v>0</v>
      </c>
      <c r="DD114" s="35">
        <f ca="1">IFERROR(Volume*IF(DD$5=0,0,IF(DD$5=1,0.5,1))*OFFSET(IFRS17_CF!DD114,0,-NewBusinessYear+1),0)</f>
        <v>0</v>
      </c>
      <c r="DE114" s="35">
        <f ca="1">IFERROR(Volume*IF(DE$5=0,0,IF(DE$5=1,0.5,1))*OFFSET(IFRS17_CF!DE114,0,-NewBusinessYear+1),0)</f>
        <v>0</v>
      </c>
      <c r="DF114" s="35">
        <f ca="1">IFERROR(Volume*IF(DF$5=0,0,IF(DF$5=1,0.5,1))*OFFSET(IFRS17_CF!DF114,0,-NewBusinessYear+1),0)</f>
        <v>0</v>
      </c>
      <c r="DG114" s="35">
        <f ca="1">IFERROR(Volume*IF(DG$5=0,0,IF(DG$5=1,0.5,1))*OFFSET(IFRS17_CF!DG114,0,-NewBusinessYear+1),0)</f>
        <v>0</v>
      </c>
      <c r="DH114" s="35">
        <f ca="1">IFERROR(Volume*IF(DH$5=0,0,IF(DH$5=1,0.5,1))*OFFSET(IFRS17_CF!DH114,0,-NewBusinessYear+1),0)</f>
        <v>0</v>
      </c>
      <c r="DI114" s="35">
        <f ca="1">IFERROR(Volume*IF(DI$5=0,0,IF(DI$5=1,0.5,1))*OFFSET(IFRS17_CF!DI114,0,-NewBusinessYear+1),0)</f>
        <v>0</v>
      </c>
      <c r="DJ114" s="35">
        <f ca="1">IFERROR(Volume*IF(DJ$5=0,0,IF(DJ$5=1,0.5,1))*OFFSET(IFRS17_CF!DJ114,0,-NewBusinessYear+1),0)</f>
        <v>0</v>
      </c>
      <c r="DK114" s="35">
        <f ca="1">IFERROR(Volume*IF(DK$5=0,0,IF(DK$5=1,0.5,1))*OFFSET(IFRS17_CF!DK114,0,-NewBusinessYear+1),0)</f>
        <v>0</v>
      </c>
      <c r="DL114" s="35">
        <f ca="1">IFERROR(Volume*IF(DL$5=0,0,IF(DL$5=1,0.5,1))*OFFSET(IFRS17_CF!DL114,0,-NewBusinessYear+1),0)</f>
        <v>0</v>
      </c>
      <c r="DM114" s="35">
        <f ca="1">IFERROR(Volume*IF(DM$5=0,0,IF(DM$5=1,0.5,1))*OFFSET(IFRS17_CF!DM114,0,-NewBusinessYear+1),0)</f>
        <v>0</v>
      </c>
      <c r="DN114" s="35">
        <f ca="1">IFERROR(Volume*IF(DN$5=0,0,IF(DN$5=1,0.5,1))*OFFSET(IFRS17_CF!DN114,0,-NewBusinessYear+1),0)</f>
        <v>0</v>
      </c>
      <c r="DO114" s="35">
        <f ca="1">IFERROR(Volume*IF(DO$5=0,0,IF(DO$5=1,0.5,1))*OFFSET(IFRS17_CF!DO114,0,-NewBusinessYear+1),0)</f>
        <v>0</v>
      </c>
      <c r="DP114" s="35">
        <f ca="1">IFERROR(Volume*IF(DP$5=0,0,IF(DP$5=1,0.5,1))*OFFSET(IFRS17_CF!DP114,0,-NewBusinessYear+1),0)</f>
        <v>0</v>
      </c>
      <c r="DQ114" s="35">
        <f ca="1">IFERROR(Volume*IF(DQ$5=0,0,IF(DQ$5=1,0.5,1))*OFFSET(IFRS17_CF!DQ114,0,-NewBusinessYear+1),0)</f>
        <v>0</v>
      </c>
      <c r="DR114" s="35">
        <f ca="1">IFERROR(Volume*IF(DR$5=0,0,IF(DR$5=1,0.5,1))*OFFSET(IFRS17_CF!DR114,0,-NewBusinessYear+1),0)</f>
        <v>0</v>
      </c>
      <c r="DS114" s="35">
        <f ca="1">IFERROR(Volume*IF(DS$5=0,0,IF(DS$5=1,0.5,1))*OFFSET(IFRS17_CF!DS114,0,-NewBusinessYear+1),0)</f>
        <v>0</v>
      </c>
      <c r="DT114" s="35">
        <f ca="1">IFERROR(Volume*IF(DT$5=0,0,IF(DT$5=1,0.5,1))*OFFSET(IFRS17_CF!DT114,0,-NewBusinessYear+1),0)</f>
        <v>0</v>
      </c>
      <c r="DU114" s="35">
        <f ca="1">IFERROR(Volume*IF(DU$5=0,0,IF(DU$5=1,0.5,1))*OFFSET(IFRS17_CF!DU114,0,-NewBusinessYear+1),0)</f>
        <v>0</v>
      </c>
      <c r="DV114" s="35">
        <f ca="1">IFERROR(Volume*IF(DV$5=0,0,IF(DV$5=1,0.5,1))*OFFSET(IFRS17_CF!DV114,0,-NewBusinessYear+1),0)</f>
        <v>0</v>
      </c>
      <c r="DW114" s="35">
        <f ca="1">IFERROR(Volume*IF(DW$5=0,0,IF(DW$5=1,0.5,1))*OFFSET(IFRS17_CF!DW114,0,-NewBusinessYear+1),0)</f>
        <v>0</v>
      </c>
      <c r="DX114" s="35">
        <f ca="1">IFERROR(Volume*IF(DX$5=0,0,IF(DX$5=1,0.5,1))*OFFSET(IFRS17_CF!DX114,0,-NewBusinessYear+1),0)</f>
        <v>0</v>
      </c>
      <c r="DY114" s="35">
        <f ca="1">IFERROR(Volume*IF(DY$5=0,0,IF(DY$5=1,0.5,1))*OFFSET(IFRS17_CF!DY114,0,-NewBusinessYear+1),0)</f>
        <v>0</v>
      </c>
      <c r="DZ114" s="35">
        <f ca="1">IFERROR(Volume*IF(DZ$5=0,0,IF(DZ$5=1,0.5,1))*OFFSET(IFRS17_CF!DZ114,0,-NewBusinessYear+1),0)</f>
        <v>0</v>
      </c>
      <c r="EA114" s="35">
        <f ca="1">IFERROR(Volume*IF(EA$5=0,0,IF(EA$5=1,0.5,1))*OFFSET(IFRS17_CF!EA114,0,-NewBusinessYear+1),0)</f>
        <v>0</v>
      </c>
      <c r="EB114" s="35">
        <f ca="1">IFERROR(Volume*IF(EB$5=0,0,IF(EB$5=1,0.5,1))*OFFSET(IFRS17_CF!EB114,0,-NewBusinessYear+1),0)</f>
        <v>0</v>
      </c>
      <c r="EC114" s="35">
        <f ca="1">IFERROR(Volume*IF(EC$5=0,0,IF(EC$5=1,0.5,1))*OFFSET(IFRS17_CF!EC114,0,-NewBusinessYear+1),0)</f>
        <v>0</v>
      </c>
      <c r="ED114" s="35">
        <f ca="1">IFERROR(Volume*IF(ED$5=0,0,IF(ED$5=1,0.5,1))*OFFSET(IFRS17_CF!ED114,0,-NewBusinessYear+1),0)</f>
        <v>0</v>
      </c>
      <c r="EE114" s="35">
        <f ca="1">IFERROR(Volume*IF(EE$5=0,0,IF(EE$5=1,0.5,1))*OFFSET(IFRS17_CF!EE114,0,-NewBusinessYear+1),0)</f>
        <v>0</v>
      </c>
      <c r="EF114" s="35">
        <f ca="1">IFERROR(Volume*IF(EF$5=0,0,IF(EF$5=1,0.5,1))*OFFSET(IFRS17_CF!EF114,0,-NewBusinessYear+1),0)</f>
        <v>0</v>
      </c>
      <c r="EG114" s="35">
        <f ca="1">IFERROR(Volume*IF(EG$5=0,0,IF(EG$5=1,0.5,1))*OFFSET(IFRS17_CF!EG114,0,-NewBusinessYear+1),0)</f>
        <v>0</v>
      </c>
      <c r="EH114" s="35">
        <f ca="1">IFERROR(Volume*IF(EH$5=0,0,IF(EH$5=1,0.5,1))*OFFSET(IFRS17_CF!EH114,0,-NewBusinessYear+1),0)</f>
        <v>0</v>
      </c>
      <c r="EI114" s="35">
        <f ca="1">IFERROR(Volume*IF(EI$5=0,0,IF(EI$5=1,0.5,1))*OFFSET(IFRS17_CF!EI114,0,-NewBusinessYear+1),0)</f>
        <v>0</v>
      </c>
      <c r="EJ114" s="35">
        <f ca="1">IFERROR(Volume*IF(EJ$5=0,0,IF(EJ$5=1,0.5,1))*OFFSET(IFRS17_CF!EJ114,0,-NewBusinessYear+1),0)</f>
        <v>0</v>
      </c>
      <c r="EK114" s="35">
        <f ca="1">IFERROR(Volume*IF(EK$5=0,0,IF(EK$5=1,0.5,1))*OFFSET(IFRS17_CF!EK114,0,-NewBusinessYear+1),0)</f>
        <v>0</v>
      </c>
      <c r="EL114" s="35">
        <f ca="1">IFERROR(Volume*IF(EL$5=0,0,IF(EL$5=1,0.5,1))*OFFSET(IFRS17_CF!EL114,0,-NewBusinessYear+1),0)</f>
        <v>0</v>
      </c>
      <c r="EM114" s="35">
        <f ca="1">IFERROR(Volume*IF(EM$5=0,0,IF(EM$5=1,0.5,1))*OFFSET(IFRS17_CF!EM114,0,-NewBusinessYear+1),0)</f>
        <v>0</v>
      </c>
      <c r="EN114" s="35">
        <f ca="1">IFERROR(Volume*IF(EN$5=0,0,IF(EN$5=1,0.5,1))*OFFSET(IFRS17_CF!EN114,0,-NewBusinessYear+1),0)</f>
        <v>0</v>
      </c>
      <c r="EO114" s="35">
        <f ca="1">IFERROR(Volume*IF(EO$5=0,0,IF(EO$5=1,0.5,1))*OFFSET(IFRS17_CF!EO114,0,-NewBusinessYear+1),0)</f>
        <v>0</v>
      </c>
      <c r="EP114" s="35">
        <f ca="1">IFERROR(Volume*IF(EP$5=0,0,IF(EP$5=1,0.5,1))*OFFSET(IFRS17_CF!EP114,0,-NewBusinessYear+1),0)</f>
        <v>0</v>
      </c>
      <c r="EQ114" s="35">
        <f ca="1">IFERROR(Volume*IF(EQ$5=0,0,IF(EQ$5=1,0.5,1))*OFFSET(IFRS17_CF!EQ114,0,-NewBusinessYear+1),0)</f>
        <v>0</v>
      </c>
      <c r="ER114" s="35">
        <f ca="1">IFERROR(Volume*IF(ER$5=0,0,IF(ER$5=1,0.5,1))*OFFSET(IFRS17_CF!ER114,0,-NewBusinessYear+1),0)</f>
        <v>0</v>
      </c>
      <c r="ES114" s="35">
        <f ca="1">IFERROR(Volume*IF(ES$5=0,0,IF(ES$5=1,0.5,1))*OFFSET(IFRS17_CF!ES114,0,-NewBusinessYear+1),0)</f>
        <v>0</v>
      </c>
      <c r="ET114" s="35">
        <f ca="1">IFERROR(Volume*IF(ET$5=0,0,IF(ET$5=1,0.5,1))*OFFSET(IFRS17_CF!ET114,0,-NewBusinessYear+1),0)</f>
        <v>0</v>
      </c>
      <c r="EU114" s="35">
        <f ca="1">IFERROR(Volume*IF(EU$5=0,0,IF(EU$5=1,0.5,1))*OFFSET(IFRS17_CF!EU114,0,-NewBusinessYear+1),0)</f>
        <v>0</v>
      </c>
      <c r="EV114" s="35">
        <f ca="1">IFERROR(Volume*IF(EV$5=0,0,IF(EV$5=1,0.5,1))*OFFSET(IFRS17_CF!EV114,0,-NewBusinessYear+1),0)</f>
        <v>0</v>
      </c>
      <c r="EW114" s="35">
        <f ca="1">IFERROR(Volume*IF(EW$5=0,0,IF(EW$5=1,0.5,1))*OFFSET(IFRS17_CF!EW114,0,-NewBusinessYear+1),0)</f>
        <v>0</v>
      </c>
      <c r="EX114" s="35">
        <f ca="1">IFERROR(Volume*IF(EX$5=0,0,IF(EX$5=1,0.5,1))*OFFSET(IFRS17_CF!EX114,0,-NewBusinessYear+1),0)</f>
        <v>0</v>
      </c>
      <c r="EY114" s="35">
        <f ca="1">IFERROR(Volume*IF(EY$5=0,0,IF(EY$5=1,0.5,1))*OFFSET(IFRS17_CF!EY114,0,-NewBusinessYear+1),0)</f>
        <v>0</v>
      </c>
      <c r="EZ114" s="35">
        <f ca="1">IFERROR(Volume*IF(EZ$5=0,0,IF(EZ$5=1,0.5,1))*OFFSET(IFRS17_CF!EZ114,0,-NewBusinessYear+1),0)</f>
        <v>0</v>
      </c>
      <c r="FA114" s="35">
        <f ca="1">IFERROR(Volume*IF(FA$5=0,0,IF(FA$5=1,0.5,1))*OFFSET(IFRS17_CF!FA114,0,-NewBusinessYear+1),0)</f>
        <v>0</v>
      </c>
      <c r="FB114" s="35">
        <f ca="1">IFERROR(Volume*IF(FB$5=0,0,IF(FB$5=1,0.5,1))*OFFSET(IFRS17_CF!FB114,0,-NewBusinessYear+1),0)</f>
        <v>0</v>
      </c>
      <c r="FC114" s="35">
        <f ca="1">IFERROR(Volume*IF(FC$5=0,0,IF(FC$5=1,0.5,1))*OFFSET(IFRS17_CF!FC114,0,-NewBusinessYear+1),0)</f>
        <v>0</v>
      </c>
      <c r="FD114" s="35">
        <f ca="1">IFERROR(Volume*IF(FD$5=0,0,IF(FD$5=1,0.5,1))*OFFSET(IFRS17_CF!FD114,0,-NewBusinessYear+1),0)</f>
        <v>0</v>
      </c>
      <c r="FE114" s="35">
        <f ca="1">IFERROR(Volume*IF(FE$5=0,0,IF(FE$5=1,0.5,1))*OFFSET(IFRS17_CF!FE114,0,-NewBusinessYear+1),0)</f>
        <v>0</v>
      </c>
      <c r="FF114" s="35">
        <f ca="1">IFERROR(Volume*IF(FF$5=0,0,IF(FF$5=1,0.5,1))*OFFSET(IFRS17_CF!FF114,0,-NewBusinessYear+1),0)</f>
        <v>0</v>
      </c>
      <c r="FG114" s="35">
        <f ca="1">IFERROR(Volume*IF(FG$5=0,0,IF(FG$5=1,0.5,1))*OFFSET(IFRS17_CF!FG114,0,-NewBusinessYear+1),0)</f>
        <v>0</v>
      </c>
      <c r="FH114" s="35">
        <f ca="1">IFERROR(Volume*IF(FH$5=0,0,IF(FH$5=1,0.5,1))*OFFSET(IFRS17_CF!FH114,0,-NewBusinessYear+1),0)</f>
        <v>0</v>
      </c>
      <c r="FI114" s="35">
        <f ca="1">IFERROR(Volume*IF(FI$5=0,0,IF(FI$5=1,0.5,1))*OFFSET(IFRS17_CF!FI114,0,-NewBusinessYear+1),0)</f>
        <v>0</v>
      </c>
      <c r="FJ114" s="35">
        <f ca="1">IFERROR(Volume*IF(FJ$5=0,0,IF(FJ$5=1,0.5,1))*OFFSET(IFRS17_CF!FJ114,0,-NewBusinessYear+1),0)</f>
        <v>0</v>
      </c>
      <c r="FK114" s="35">
        <f ca="1">IFERROR(Volume*IF(FK$5=0,0,IF(FK$5=1,0.5,1))*OFFSET(IFRS17_CF!FK114,0,-NewBusinessYear+1),0)</f>
        <v>0</v>
      </c>
      <c r="FL114" s="35">
        <f ca="1">IFERROR(Volume*IF(FL$5=0,0,IF(FL$5=1,0.5,1))*OFFSET(IFRS17_CF!FL114,0,-NewBusinessYear+1),0)</f>
        <v>0</v>
      </c>
      <c r="FM114" s="35">
        <f ca="1">IFERROR(Volume*IF(FM$5=0,0,IF(FM$5=1,0.5,1))*OFFSET(IFRS17_CF!FM114,0,-NewBusinessYear+1),0)</f>
        <v>0</v>
      </c>
      <c r="FN114" s="35">
        <f ca="1">IFERROR(Volume*IF(FN$5=0,0,IF(FN$5=1,0.5,1))*OFFSET(IFRS17_CF!FN114,0,-NewBusinessYear+1),0)</f>
        <v>0</v>
      </c>
      <c r="FO114" s="35">
        <f ca="1">IFERROR(Volume*IF(FO$5=0,0,IF(FO$5=1,0.5,1))*OFFSET(IFRS17_CF!FO114,0,-NewBusinessYear+1),0)</f>
        <v>0</v>
      </c>
      <c r="FP114" s="35">
        <f ca="1">IFERROR(Volume*IF(FP$5=0,0,IF(FP$5=1,0.5,1))*OFFSET(IFRS17_CF!FP114,0,-NewBusinessYear+1),0)</f>
        <v>0</v>
      </c>
      <c r="FQ114" s="35">
        <f ca="1">IFERROR(Volume*IF(FQ$5=0,0,IF(FQ$5=1,0.5,1))*OFFSET(IFRS17_CF!FQ114,0,-NewBusinessYear+1),0)</f>
        <v>0</v>
      </c>
      <c r="FR114" s="35">
        <f ca="1">IFERROR(Volume*IF(FR$5=0,0,IF(FR$5=1,0.5,1))*OFFSET(IFRS17_CF!FR114,0,-NewBusinessYear+1),0)</f>
        <v>0</v>
      </c>
      <c r="FS114" s="35">
        <f ca="1">IFERROR(Volume*IF(FS$5=0,0,IF(FS$5=1,0.5,1))*OFFSET(IFRS17_CF!FS114,0,-NewBusinessYear+1),0)</f>
        <v>0</v>
      </c>
      <c r="FT114" s="35">
        <f ca="1">IFERROR(Volume*IF(FT$5=0,0,IF(FT$5=1,0.5,1))*OFFSET(IFRS17_CF!FT114,0,-NewBusinessYear+1),0)</f>
        <v>0</v>
      </c>
      <c r="FU114" s="35">
        <f ca="1">IFERROR(Volume*IF(FU$5=0,0,IF(FU$5=1,0.5,1))*OFFSET(IFRS17_CF!FU114,0,-NewBusinessYear+1),0)</f>
        <v>0</v>
      </c>
      <c r="FV114" s="35">
        <f ca="1">IFERROR(Volume*IF(FV$5=0,0,IF(FV$5=1,0.5,1))*OFFSET(IFRS17_CF!FV114,0,-NewBusinessYear+1),0)</f>
        <v>0</v>
      </c>
      <c r="FW114" s="35">
        <f ca="1">IFERROR(Volume*IF(FW$5=0,0,IF(FW$5=1,0.5,1))*OFFSET(IFRS17_CF!FW114,0,-NewBusinessYear+1),0)</f>
        <v>0</v>
      </c>
      <c r="FX114" s="35">
        <f ca="1">IFERROR(Volume*IF(FX$5=0,0,IF(FX$5=1,0.5,1))*OFFSET(IFRS17_CF!FX114,0,-NewBusinessYear+1),0)</f>
        <v>0</v>
      </c>
      <c r="FY114" s="35">
        <f ca="1">IFERROR(Volume*IF(FY$5=0,0,IF(FY$5=1,0.5,1))*OFFSET(IFRS17_CF!FY114,0,-NewBusinessYear+1),0)</f>
        <v>0</v>
      </c>
      <c r="FZ114" s="35">
        <f ca="1">IFERROR(Volume*IF(FZ$5=0,0,IF(FZ$5=1,0.5,1))*OFFSET(IFRS17_CF!FZ114,0,-NewBusinessYear+1),0)</f>
        <v>0</v>
      </c>
      <c r="GA114" s="35">
        <f ca="1">IFERROR(Volume*IF(GA$5=0,0,IF(GA$5=1,0.5,1))*OFFSET(IFRS17_CF!GA114,0,-NewBusinessYear+1),0)</f>
        <v>0</v>
      </c>
      <c r="GB114" s="35">
        <f ca="1">IFERROR(Volume*IF(GB$5=0,0,IF(GB$5=1,0.5,1))*OFFSET(IFRS17_CF!GB114,0,-NewBusinessYear+1),0)</f>
        <v>0</v>
      </c>
      <c r="GC114" s="35">
        <f ca="1">IFERROR(Volume*IF(GC$5=0,0,IF(GC$5=1,0.5,1))*OFFSET(IFRS17_CF!GC114,0,-NewBusinessYear+1),0)</f>
        <v>0</v>
      </c>
      <c r="GD114" s="35">
        <f ca="1">IFERROR(Volume*IF(GD$5=0,0,IF(GD$5=1,0.5,1))*OFFSET(IFRS17_CF!GD114,0,-NewBusinessYear+1),0)</f>
        <v>0</v>
      </c>
      <c r="GE114" s="35">
        <f ca="1">IFERROR(Volume*IF(GE$5=0,0,IF(GE$5=1,0.5,1))*OFFSET(IFRS17_CF!GE114,0,-NewBusinessYear+1),0)</f>
        <v>0</v>
      </c>
      <c r="GF114" s="35">
        <f ca="1">IFERROR(Volume*IF(GF$5=0,0,IF(GF$5=1,0.5,1))*OFFSET(IFRS17_CF!GF114,0,-NewBusinessYear+1),0)</f>
        <v>0</v>
      </c>
      <c r="GG114" s="35">
        <f ca="1">IFERROR(Volume*IF(GG$5=0,0,IF(GG$5=1,0.5,1))*OFFSET(IFRS17_CF!GG114,0,-NewBusinessYear+1),0)</f>
        <v>0</v>
      </c>
      <c r="GH114" s="35">
        <f ca="1">IFERROR(Volume*IF(GH$5=0,0,IF(GH$5=1,0.5,1))*OFFSET(IFRS17_CF!GH114,0,-NewBusinessYear+1),0)</f>
        <v>0</v>
      </c>
      <c r="GI114" s="35">
        <f ca="1">IFERROR(Volume*IF(GI$5=0,0,IF(GI$5=1,0.5,1))*OFFSET(IFRS17_CF!GI114,0,-NewBusinessYear+1),0)</f>
        <v>0</v>
      </c>
      <c r="GJ114" s="35">
        <f ca="1">IFERROR(Volume*IF(GJ$5=0,0,IF(GJ$5=1,0.5,1))*OFFSET(IFRS17_CF!GJ114,0,-NewBusinessYear+1),0)</f>
        <v>0</v>
      </c>
    </row>
    <row r="115" spans="2:192" x14ac:dyDescent="0.3">
      <c r="C115" s="46"/>
      <c r="F115" s="35">
        <f ca="1">IFERROR(Volume*IF(F$5=0,0,IF(F$5=1,0.5,1))*OFFSET(IFRS17_CF!F115,0,-NewBusinessYear+1),0)</f>
        <v>0</v>
      </c>
      <c r="G115" s="35">
        <f ca="1">IFERROR(Volume*IF(G$5=0,0,IF(G$5=1,0.5,1))*OFFSET(IFRS17_CF!G115,0,-NewBusinessYear+1),0)</f>
        <v>0</v>
      </c>
      <c r="H115" s="35">
        <f ca="1">IFERROR(Volume*IF(H$5=0,0,IF(H$5=1,0.5,1))*OFFSET(IFRS17_CF!H115,0,-NewBusinessYear+1),0)</f>
        <v>0</v>
      </c>
      <c r="I115" s="35">
        <f ca="1">IFERROR(Volume*IF(I$5=0,0,IF(I$5=1,0.5,1))*OFFSET(IFRS17_CF!I115,0,-NewBusinessYear+1),0)</f>
        <v>0</v>
      </c>
      <c r="J115" s="35">
        <f ca="1">IFERROR(Volume*IF(J$5=0,0,IF(J$5=1,0.5,1))*OFFSET(IFRS17_CF!J115,0,-NewBusinessYear+1),0)</f>
        <v>0</v>
      </c>
      <c r="K115" s="35">
        <f ca="1">IFERROR(Volume*IF(K$5=0,0,IF(K$5=1,0.5,1))*OFFSET(IFRS17_CF!K115,0,-NewBusinessYear+1),0)</f>
        <v>0</v>
      </c>
      <c r="L115" s="35">
        <f ca="1">IFERROR(Volume*IF(L$5=0,0,IF(L$5=1,0.5,1))*OFFSET(IFRS17_CF!L115,0,-NewBusinessYear+1),0)</f>
        <v>0</v>
      </c>
      <c r="M115" s="35">
        <f ca="1">IFERROR(Volume*IF(M$5=0,0,IF(M$5=1,0.5,1))*OFFSET(IFRS17_CF!M115,0,-NewBusinessYear+1),0)</f>
        <v>0</v>
      </c>
      <c r="N115" s="35">
        <f ca="1">IFERROR(Volume*IF(N$5=0,0,IF(N$5=1,0.5,1))*OFFSET(IFRS17_CF!N115,0,-NewBusinessYear+1),0)</f>
        <v>0</v>
      </c>
      <c r="O115" s="35">
        <f ca="1">IFERROR(Volume*IF(O$5=0,0,IF(O$5=1,0.5,1))*OFFSET(IFRS17_CF!O115,0,-NewBusinessYear+1),0)</f>
        <v>0</v>
      </c>
      <c r="P115" s="35">
        <f ca="1">IFERROR(Volume*IF(P$5=0,0,IF(P$5=1,0.5,1))*OFFSET(IFRS17_CF!P115,0,-NewBusinessYear+1),0)</f>
        <v>0</v>
      </c>
      <c r="Q115" s="35">
        <f ca="1">IFERROR(Volume*IF(Q$5=0,0,IF(Q$5=1,0.5,1))*OFFSET(IFRS17_CF!Q115,0,-NewBusinessYear+1),0)</f>
        <v>0</v>
      </c>
      <c r="R115" s="35">
        <f ca="1">IFERROR(Volume*IF(R$5=0,0,IF(R$5=1,0.5,1))*OFFSET(IFRS17_CF!R115,0,-NewBusinessYear+1),0)</f>
        <v>0</v>
      </c>
      <c r="S115" s="35">
        <f ca="1">IFERROR(Volume*IF(S$5=0,0,IF(S$5=1,0.5,1))*OFFSET(IFRS17_CF!S115,0,-NewBusinessYear+1),0)</f>
        <v>0</v>
      </c>
      <c r="T115" s="35">
        <f ca="1">IFERROR(Volume*IF(T$5=0,0,IF(T$5=1,0.5,1))*OFFSET(IFRS17_CF!T115,0,-NewBusinessYear+1),0)</f>
        <v>0</v>
      </c>
      <c r="U115" s="35">
        <f ca="1">IFERROR(Volume*IF(U$5=0,0,IF(U$5=1,0.5,1))*OFFSET(IFRS17_CF!U115,0,-NewBusinessYear+1),0)</f>
        <v>0</v>
      </c>
      <c r="V115" s="35">
        <f ca="1">IFERROR(Volume*IF(V$5=0,0,IF(V$5=1,0.5,1))*OFFSET(IFRS17_CF!V115,0,-NewBusinessYear+1),0)</f>
        <v>0</v>
      </c>
      <c r="W115" s="35">
        <f ca="1">IFERROR(Volume*IF(W$5=0,0,IF(W$5=1,0.5,1))*OFFSET(IFRS17_CF!W115,0,-NewBusinessYear+1),0)</f>
        <v>0</v>
      </c>
      <c r="X115" s="35">
        <f ca="1">IFERROR(Volume*IF(X$5=0,0,IF(X$5=1,0.5,1))*OFFSET(IFRS17_CF!X115,0,-NewBusinessYear+1),0)</f>
        <v>0</v>
      </c>
      <c r="Y115" s="40">
        <f ca="1">IFERROR(Volume*IF(Y$5=0,0,IF(Y$5=1,0.5,1))*OFFSET(IFRS17_CF!Y115,0,-NewBusinessYear+1),0)</f>
        <v>0</v>
      </c>
      <c r="Z115" s="35">
        <f ca="1">IFERROR(Volume*IF(Z$5=0,0,IF(Z$5=1,0.5,1))*OFFSET(IFRS17_CF!Z115,0,-NewBusinessYear+1),0)</f>
        <v>0</v>
      </c>
      <c r="AA115" s="40">
        <f ca="1">IFERROR(Volume*IF(AA$5=0,0,IF(AA$5=1,0.5,1))*OFFSET(IFRS17_CF!AA115,0,-NewBusinessYear+1),0)</f>
        <v>0</v>
      </c>
      <c r="AB115" s="40">
        <f ca="1">IFERROR(Volume*IF(AB$5=0,0,IF(AB$5=1,0.5,1))*OFFSET(IFRS17_CF!AB115,0,-NewBusinessYear+1),0)</f>
        <v>0</v>
      </c>
      <c r="AC115" s="40">
        <f ca="1">IFERROR(Volume*IF(AC$5=0,0,IF(AC$5=1,0.5,1))*OFFSET(IFRS17_CF!AC115,0,-NewBusinessYear+1),0)</f>
        <v>0</v>
      </c>
      <c r="AD115" s="40">
        <f ca="1">IFERROR(Volume*IF(AD$5=0,0,IF(AD$5=1,0.5,1))*OFFSET(IFRS17_CF!AD115,0,-NewBusinessYear+1),0)</f>
        <v>0</v>
      </c>
      <c r="AE115" s="40">
        <f ca="1">IFERROR(Volume*IF(AE$5=0,0,IF(AE$5=1,0.5,1))*OFFSET(IFRS17_CF!AE115,0,-NewBusinessYear+1),0)</f>
        <v>0</v>
      </c>
      <c r="AF115" s="40">
        <f ca="1">IFERROR(Volume*IF(AF$5=0,0,IF(AF$5=1,0.5,1))*OFFSET(IFRS17_CF!AF115,0,-NewBusinessYear+1),0)</f>
        <v>0</v>
      </c>
      <c r="AG115" s="40">
        <f ca="1">IFERROR(Volume*IF(AG$5=0,0,IF(AG$5=1,0.5,1))*OFFSET(IFRS17_CF!AG115,0,-NewBusinessYear+1),0)</f>
        <v>0</v>
      </c>
      <c r="AH115" s="40">
        <f ca="1">IFERROR(Volume*IF(AH$5=0,0,IF(AH$5=1,0.5,1))*OFFSET(IFRS17_CF!AH115,0,-NewBusinessYear+1),0)</f>
        <v>0</v>
      </c>
      <c r="AI115" s="40">
        <f ca="1">IFERROR(Volume*IF(AI$5=0,0,IF(AI$5=1,0.5,1))*OFFSET(IFRS17_CF!AI115,0,-NewBusinessYear+1),0)</f>
        <v>0</v>
      </c>
      <c r="AJ115" s="40">
        <f ca="1">IFERROR(Volume*IF(AJ$5=0,0,IF(AJ$5=1,0.5,1))*OFFSET(IFRS17_CF!AJ115,0,-NewBusinessYear+1),0)</f>
        <v>0</v>
      </c>
      <c r="AK115" s="40">
        <f ca="1">IFERROR(Volume*IF(AK$5=0,0,IF(AK$5=1,0.5,1))*OFFSET(IFRS17_CF!AK115,0,-NewBusinessYear+1),0)</f>
        <v>0</v>
      </c>
      <c r="AL115" s="40">
        <f ca="1">IFERROR(Volume*IF(AL$5=0,0,IF(AL$5=1,0.5,1))*OFFSET(IFRS17_CF!AL115,0,-NewBusinessYear+1),0)</f>
        <v>0</v>
      </c>
      <c r="AM115" s="40">
        <f ca="1">IFERROR(Volume*IF(AM$5=0,0,IF(AM$5=1,0.5,1))*OFFSET(IFRS17_CF!AM115,0,-NewBusinessYear+1),0)</f>
        <v>0</v>
      </c>
      <c r="AN115" s="40">
        <f ca="1">IFERROR(Volume*IF(AN$5=0,0,IF(AN$5=1,0.5,1))*OFFSET(IFRS17_CF!AN115,0,-NewBusinessYear+1),0)</f>
        <v>0</v>
      </c>
      <c r="AO115" s="40">
        <f ca="1">IFERROR(Volume*IF(AO$5=0,0,IF(AO$5=1,0.5,1))*OFFSET(IFRS17_CF!AO115,0,-NewBusinessYear+1),0)</f>
        <v>0</v>
      </c>
      <c r="AP115" s="40">
        <f ca="1">IFERROR(Volume*IF(AP$5=0,0,IF(AP$5=1,0.5,1))*OFFSET(IFRS17_CF!AP115,0,-NewBusinessYear+1),0)</f>
        <v>0</v>
      </c>
      <c r="AQ115" s="40">
        <f ca="1">IFERROR(Volume*IF(AQ$5=0,0,IF(AQ$5=1,0.5,1))*OFFSET(IFRS17_CF!AQ115,0,-NewBusinessYear+1),0)</f>
        <v>0</v>
      </c>
      <c r="AR115" s="40">
        <f ca="1">IFERROR(Volume*IF(AR$5=0,0,IF(AR$5=1,0.5,1))*OFFSET(IFRS17_CF!AR115,0,-NewBusinessYear+1),0)</f>
        <v>0</v>
      </c>
      <c r="AS115" s="40">
        <f ca="1">IFERROR(Volume*IF(AS$5=0,0,IF(AS$5=1,0.5,1))*OFFSET(IFRS17_CF!AS115,0,-NewBusinessYear+1),0)</f>
        <v>0</v>
      </c>
      <c r="AT115" s="40">
        <f ca="1">IFERROR(Volume*IF(AT$5=0,0,IF(AT$5=1,0.5,1))*OFFSET(IFRS17_CF!AT115,0,-NewBusinessYear+1),0)</f>
        <v>0</v>
      </c>
      <c r="AU115" s="40">
        <f ca="1">IFERROR(Volume*IF(AU$5=0,0,IF(AU$5=1,0.5,1))*OFFSET(IFRS17_CF!AU115,0,-NewBusinessYear+1),0)</f>
        <v>0</v>
      </c>
      <c r="AV115" s="40">
        <f ca="1">IFERROR(Volume*IF(AV$5=0,0,IF(AV$5=1,0.5,1))*OFFSET(IFRS17_CF!AV115,0,-NewBusinessYear+1),0)</f>
        <v>0</v>
      </c>
      <c r="AW115" s="40">
        <f ca="1">IFERROR(Volume*IF(AW$5=0,0,IF(AW$5=1,0.5,1))*OFFSET(IFRS17_CF!AW115,0,-NewBusinessYear+1),0)</f>
        <v>0</v>
      </c>
      <c r="AX115" s="40">
        <f ca="1">IFERROR(Volume*IF(AX$5=0,0,IF(AX$5=1,0.5,1))*OFFSET(IFRS17_CF!AX115,0,-NewBusinessYear+1),0)</f>
        <v>0</v>
      </c>
      <c r="AY115" s="40">
        <f ca="1">IFERROR(Volume*IF(AY$5=0,0,IF(AY$5=1,0.5,1))*OFFSET(IFRS17_CF!AY115,0,-NewBusinessYear+1),0)</f>
        <v>0</v>
      </c>
      <c r="AZ115" s="40">
        <f ca="1">IFERROR(Volume*IF(AZ$5=0,0,IF(AZ$5=1,0.5,1))*OFFSET(IFRS17_CF!AZ115,0,-NewBusinessYear+1),0)</f>
        <v>0</v>
      </c>
      <c r="BA115" s="40">
        <f ca="1">IFERROR(Volume*IF(BA$5=0,0,IF(BA$5=1,0.5,1))*OFFSET(IFRS17_CF!BA115,0,-NewBusinessYear+1),0)</f>
        <v>0</v>
      </c>
      <c r="BB115" s="40">
        <f ca="1">IFERROR(Volume*IF(BB$5=0,0,IF(BB$5=1,0.5,1))*OFFSET(IFRS17_CF!BB115,0,-NewBusinessYear+1),0)</f>
        <v>0</v>
      </c>
      <c r="BC115" s="40">
        <f ca="1">IFERROR(Volume*IF(BC$5=0,0,IF(BC$5=1,0.5,1))*OFFSET(IFRS17_CF!BC115,0,-NewBusinessYear+1),0)</f>
        <v>0</v>
      </c>
      <c r="BD115" s="40">
        <f ca="1">IFERROR(Volume*IF(BD$5=0,0,IF(BD$5=1,0.5,1))*OFFSET(IFRS17_CF!BD115,0,-NewBusinessYear+1),0)</f>
        <v>0</v>
      </c>
      <c r="BE115" s="40">
        <f ca="1">IFERROR(Volume*IF(BE$5=0,0,IF(BE$5=1,0.5,1))*OFFSET(IFRS17_CF!BE115,0,-NewBusinessYear+1),0)</f>
        <v>0</v>
      </c>
      <c r="BF115" s="40">
        <f ca="1">IFERROR(Volume*IF(BF$5=0,0,IF(BF$5=1,0.5,1))*OFFSET(IFRS17_CF!BF115,0,-NewBusinessYear+1),0)</f>
        <v>0</v>
      </c>
      <c r="BG115" s="40">
        <f ca="1">IFERROR(Volume*IF(BG$5=0,0,IF(BG$5=1,0.5,1))*OFFSET(IFRS17_CF!BG115,0,-NewBusinessYear+1),0)</f>
        <v>0</v>
      </c>
      <c r="BH115" s="40">
        <f ca="1">IFERROR(Volume*IF(BH$5=0,0,IF(BH$5=1,0.5,1))*OFFSET(IFRS17_CF!BH115,0,-NewBusinessYear+1),0)</f>
        <v>0</v>
      </c>
      <c r="BI115" s="40">
        <f ca="1">IFERROR(Volume*IF(BI$5=0,0,IF(BI$5=1,0.5,1))*OFFSET(IFRS17_CF!BI115,0,-NewBusinessYear+1),0)</f>
        <v>0</v>
      </c>
      <c r="BJ115" s="40">
        <f ca="1">IFERROR(Volume*IF(BJ$5=0,0,IF(BJ$5=1,0.5,1))*OFFSET(IFRS17_CF!BJ115,0,-NewBusinessYear+1),0)</f>
        <v>0</v>
      </c>
      <c r="BK115" s="40">
        <f ca="1">IFERROR(Volume*IF(BK$5=0,0,IF(BK$5=1,0.5,1))*OFFSET(IFRS17_CF!BK115,0,-NewBusinessYear+1),0)</f>
        <v>0</v>
      </c>
      <c r="BL115" s="40">
        <f ca="1">IFERROR(Volume*IF(BL$5=0,0,IF(BL$5=1,0.5,1))*OFFSET(IFRS17_CF!BL115,0,-NewBusinessYear+1),0)</f>
        <v>0</v>
      </c>
      <c r="BM115" s="40">
        <f ca="1">IFERROR(Volume*IF(BM$5=0,0,IF(BM$5=1,0.5,1))*OFFSET(IFRS17_CF!BM115,0,-NewBusinessYear+1),0)</f>
        <v>0</v>
      </c>
      <c r="BN115" s="40">
        <f ca="1">IFERROR(Volume*IF(BN$5=0,0,IF(BN$5=1,0.5,1))*OFFSET(IFRS17_CF!BN115,0,-NewBusinessYear+1),0)</f>
        <v>0</v>
      </c>
      <c r="BO115" s="40">
        <f ca="1">IFERROR(Volume*IF(BO$5=0,0,IF(BO$5=1,0.5,1))*OFFSET(IFRS17_CF!BO115,0,-NewBusinessYear+1),0)</f>
        <v>0</v>
      </c>
      <c r="BP115" s="40">
        <f ca="1">IFERROR(Volume*IF(BP$5=0,0,IF(BP$5=1,0.5,1))*OFFSET(IFRS17_CF!BP115,0,-NewBusinessYear+1),0)</f>
        <v>0</v>
      </c>
      <c r="BQ115" s="40">
        <f ca="1">IFERROR(Volume*IF(BQ$5=0,0,IF(BQ$5=1,0.5,1))*OFFSET(IFRS17_CF!BQ115,0,-NewBusinessYear+1),0)</f>
        <v>0</v>
      </c>
      <c r="BR115" s="40">
        <f ca="1">IFERROR(Volume*IF(BR$5=0,0,IF(BR$5=1,0.5,1))*OFFSET(IFRS17_CF!BR115,0,-NewBusinessYear+1),0)</f>
        <v>0</v>
      </c>
      <c r="BS115" s="40">
        <f ca="1">IFERROR(Volume*IF(BS$5=0,0,IF(BS$5=1,0.5,1))*OFFSET(IFRS17_CF!BS115,0,-NewBusinessYear+1),0)</f>
        <v>0</v>
      </c>
      <c r="BT115" s="40">
        <f ca="1">IFERROR(Volume*IF(BT$5=0,0,IF(BT$5=1,0.5,1))*OFFSET(IFRS17_CF!BT115,0,-NewBusinessYear+1),0)</f>
        <v>0</v>
      </c>
      <c r="BU115" s="40">
        <f ca="1">IFERROR(Volume*IF(BU$5=0,0,IF(BU$5=1,0.5,1))*OFFSET(IFRS17_CF!BU115,0,-NewBusinessYear+1),0)</f>
        <v>0</v>
      </c>
      <c r="BV115" s="40">
        <f ca="1">IFERROR(Volume*IF(BV$5=0,0,IF(BV$5=1,0.5,1))*OFFSET(IFRS17_CF!BV115,0,-NewBusinessYear+1),0)</f>
        <v>0</v>
      </c>
      <c r="BW115" s="40">
        <f ca="1">IFERROR(Volume*IF(BW$5=0,0,IF(BW$5=1,0.5,1))*OFFSET(IFRS17_CF!BW115,0,-NewBusinessYear+1),0)</f>
        <v>0</v>
      </c>
      <c r="BX115" s="40">
        <f ca="1">IFERROR(Volume*IF(BX$5=0,0,IF(BX$5=1,0.5,1))*OFFSET(IFRS17_CF!BX115,0,-NewBusinessYear+1),0)</f>
        <v>0</v>
      </c>
      <c r="BY115" s="40">
        <f ca="1">IFERROR(Volume*IF(BY$5=0,0,IF(BY$5=1,0.5,1))*OFFSET(IFRS17_CF!BY115,0,-NewBusinessYear+1),0)</f>
        <v>0</v>
      </c>
      <c r="BZ115" s="40">
        <f ca="1">IFERROR(Volume*IF(BZ$5=0,0,IF(BZ$5=1,0.5,1))*OFFSET(IFRS17_CF!BZ115,0,-NewBusinessYear+1),0)</f>
        <v>0</v>
      </c>
      <c r="CA115" s="40">
        <f ca="1">IFERROR(Volume*IF(CA$5=0,0,IF(CA$5=1,0.5,1))*OFFSET(IFRS17_CF!CA115,0,-NewBusinessYear+1),0)</f>
        <v>0</v>
      </c>
      <c r="CB115" s="40">
        <f ca="1">IFERROR(Volume*IF(CB$5=0,0,IF(CB$5=1,0.5,1))*OFFSET(IFRS17_CF!CB115,0,-NewBusinessYear+1),0)</f>
        <v>0</v>
      </c>
      <c r="CC115" s="40">
        <f ca="1">IFERROR(Volume*IF(CC$5=0,0,IF(CC$5=1,0.5,1))*OFFSET(IFRS17_CF!CC115,0,-NewBusinessYear+1),0)</f>
        <v>0</v>
      </c>
      <c r="CD115" s="40">
        <f ca="1">IFERROR(Volume*IF(CD$5=0,0,IF(CD$5=1,0.5,1))*OFFSET(IFRS17_CF!CD115,0,-NewBusinessYear+1),0)</f>
        <v>0</v>
      </c>
      <c r="CE115" s="40">
        <f ca="1">IFERROR(Volume*IF(CE$5=0,0,IF(CE$5=1,0.5,1))*OFFSET(IFRS17_CF!CE115,0,-NewBusinessYear+1),0)</f>
        <v>0</v>
      </c>
      <c r="CF115" s="40">
        <f ca="1">IFERROR(Volume*IF(CF$5=0,0,IF(CF$5=1,0.5,1))*OFFSET(IFRS17_CF!CF115,0,-NewBusinessYear+1),0)</f>
        <v>0</v>
      </c>
      <c r="CG115" s="40">
        <f ca="1">IFERROR(Volume*IF(CG$5=0,0,IF(CG$5=1,0.5,1))*OFFSET(IFRS17_CF!CG115,0,-NewBusinessYear+1),0)</f>
        <v>0</v>
      </c>
      <c r="CH115" s="40">
        <f ca="1">IFERROR(Volume*IF(CH$5=0,0,IF(CH$5=1,0.5,1))*OFFSET(IFRS17_CF!CH115,0,-NewBusinessYear+1),0)</f>
        <v>0</v>
      </c>
      <c r="CI115" s="40">
        <f ca="1">IFERROR(Volume*IF(CI$5=0,0,IF(CI$5=1,0.5,1))*OFFSET(IFRS17_CF!CI115,0,-NewBusinessYear+1),0)</f>
        <v>0</v>
      </c>
      <c r="CJ115" s="40">
        <f ca="1">IFERROR(Volume*IF(CJ$5=0,0,IF(CJ$5=1,0.5,1))*OFFSET(IFRS17_CF!CJ115,0,-NewBusinessYear+1),0)</f>
        <v>0</v>
      </c>
      <c r="CK115" s="40">
        <f ca="1">IFERROR(Volume*IF(CK$5=0,0,IF(CK$5=1,0.5,1))*OFFSET(IFRS17_CF!CK115,0,-NewBusinessYear+1),0)</f>
        <v>0</v>
      </c>
      <c r="CL115" s="40">
        <f ca="1">IFERROR(Volume*IF(CL$5=0,0,IF(CL$5=1,0.5,1))*OFFSET(IFRS17_CF!CL115,0,-NewBusinessYear+1),0)</f>
        <v>0</v>
      </c>
      <c r="CM115" s="40">
        <f ca="1">IFERROR(Volume*IF(CM$5=0,0,IF(CM$5=1,0.5,1))*OFFSET(IFRS17_CF!CM115,0,-NewBusinessYear+1),0)</f>
        <v>0</v>
      </c>
      <c r="CN115" s="40">
        <f ca="1">IFERROR(Volume*IF(CN$5=0,0,IF(CN$5=1,0.5,1))*OFFSET(IFRS17_CF!CN115,0,-NewBusinessYear+1),0)</f>
        <v>0</v>
      </c>
      <c r="CO115" s="40">
        <f ca="1">IFERROR(Volume*IF(CO$5=0,0,IF(CO$5=1,0.5,1))*OFFSET(IFRS17_CF!CO115,0,-NewBusinessYear+1),0)</f>
        <v>0</v>
      </c>
      <c r="CP115" s="40">
        <f ca="1">IFERROR(Volume*IF(CP$5=0,0,IF(CP$5=1,0.5,1))*OFFSET(IFRS17_CF!CP115,0,-NewBusinessYear+1),0)</f>
        <v>0</v>
      </c>
      <c r="CQ115" s="40">
        <f ca="1">IFERROR(Volume*IF(CQ$5=0,0,IF(CQ$5=1,0.5,1))*OFFSET(IFRS17_CF!CQ115,0,-NewBusinessYear+1),0)</f>
        <v>0</v>
      </c>
      <c r="CR115" s="40">
        <f ca="1">IFERROR(Volume*IF(CR$5=0,0,IF(CR$5=1,0.5,1))*OFFSET(IFRS17_CF!CR115,0,-NewBusinessYear+1),0)</f>
        <v>0</v>
      </c>
      <c r="CS115" s="40">
        <f ca="1">IFERROR(Volume*IF(CS$5=0,0,IF(CS$5=1,0.5,1))*OFFSET(IFRS17_CF!CS115,0,-NewBusinessYear+1),0)</f>
        <v>0</v>
      </c>
      <c r="CT115" s="40">
        <f ca="1">IFERROR(Volume*IF(CT$5=0,0,IF(CT$5=1,0.5,1))*OFFSET(IFRS17_CF!CT115,0,-NewBusinessYear+1),0)</f>
        <v>0</v>
      </c>
      <c r="CU115" s="40">
        <f ca="1">IFERROR(Volume*IF(CU$5=0,0,IF(CU$5=1,0.5,1))*OFFSET(IFRS17_CF!CU115,0,-NewBusinessYear+1),0)</f>
        <v>0</v>
      </c>
      <c r="CV115" s="40">
        <f ca="1">IFERROR(Volume*IF(CV$5=0,0,IF(CV$5=1,0.5,1))*OFFSET(IFRS17_CF!CV115,0,-NewBusinessYear+1),0)</f>
        <v>0</v>
      </c>
      <c r="CW115" s="40">
        <f ca="1">IFERROR(Volume*IF(CW$5=0,0,IF(CW$5=1,0.5,1))*OFFSET(IFRS17_CF!CW115,0,-NewBusinessYear+1),0)</f>
        <v>0</v>
      </c>
      <c r="CX115" s="40">
        <f ca="1">IFERROR(Volume*IF(CX$5=0,0,IF(CX$5=1,0.5,1))*OFFSET(IFRS17_CF!CX115,0,-NewBusinessYear+1),0)</f>
        <v>0</v>
      </c>
      <c r="CY115" s="40">
        <f ca="1">IFERROR(Volume*IF(CY$5=0,0,IF(CY$5=1,0.5,1))*OFFSET(IFRS17_CF!CY115,0,-NewBusinessYear+1),0)</f>
        <v>0</v>
      </c>
      <c r="CZ115" s="40">
        <f ca="1">IFERROR(Volume*IF(CZ$5=0,0,IF(CZ$5=1,0.5,1))*OFFSET(IFRS17_CF!CZ115,0,-NewBusinessYear+1),0)</f>
        <v>0</v>
      </c>
      <c r="DA115" s="40">
        <f ca="1">IFERROR(Volume*IF(DA$5=0,0,IF(DA$5=1,0.5,1))*OFFSET(IFRS17_CF!DA115,0,-NewBusinessYear+1),0)</f>
        <v>0</v>
      </c>
      <c r="DB115" s="40">
        <f ca="1">IFERROR(Volume*IF(DB$5=0,0,IF(DB$5=1,0.5,1))*OFFSET(IFRS17_CF!DB115,0,-NewBusinessYear+1),0)</f>
        <v>0</v>
      </c>
      <c r="DC115" s="40">
        <f ca="1">IFERROR(Volume*IF(DC$5=0,0,IF(DC$5=1,0.5,1))*OFFSET(IFRS17_CF!DC115,0,-NewBusinessYear+1),0)</f>
        <v>0</v>
      </c>
      <c r="DD115" s="40">
        <f ca="1">IFERROR(Volume*IF(DD$5=0,0,IF(DD$5=1,0.5,1))*OFFSET(IFRS17_CF!DD115,0,-NewBusinessYear+1),0)</f>
        <v>0</v>
      </c>
      <c r="DE115" s="40">
        <f ca="1">IFERROR(Volume*IF(DE$5=0,0,IF(DE$5=1,0.5,1))*OFFSET(IFRS17_CF!DE115,0,-NewBusinessYear+1),0)</f>
        <v>0</v>
      </c>
      <c r="DF115" s="40">
        <f ca="1">IFERROR(Volume*IF(DF$5=0,0,IF(DF$5=1,0.5,1))*OFFSET(IFRS17_CF!DF115,0,-NewBusinessYear+1),0)</f>
        <v>0</v>
      </c>
      <c r="DG115" s="40">
        <f ca="1">IFERROR(Volume*IF(DG$5=0,0,IF(DG$5=1,0.5,1))*OFFSET(IFRS17_CF!DG115,0,-NewBusinessYear+1),0)</f>
        <v>0</v>
      </c>
      <c r="DH115" s="40">
        <f ca="1">IFERROR(Volume*IF(DH$5=0,0,IF(DH$5=1,0.5,1))*OFFSET(IFRS17_CF!DH115,0,-NewBusinessYear+1),0)</f>
        <v>0</v>
      </c>
      <c r="DI115" s="40">
        <f ca="1">IFERROR(Volume*IF(DI$5=0,0,IF(DI$5=1,0.5,1))*OFFSET(IFRS17_CF!DI115,0,-NewBusinessYear+1),0)</f>
        <v>0</v>
      </c>
      <c r="DJ115" s="40">
        <f ca="1">IFERROR(Volume*IF(DJ$5=0,0,IF(DJ$5=1,0.5,1))*OFFSET(IFRS17_CF!DJ115,0,-NewBusinessYear+1),0)</f>
        <v>0</v>
      </c>
      <c r="DK115" s="40">
        <f ca="1">IFERROR(Volume*IF(DK$5=0,0,IF(DK$5=1,0.5,1))*OFFSET(IFRS17_CF!DK115,0,-NewBusinessYear+1),0)</f>
        <v>0</v>
      </c>
      <c r="DL115" s="40">
        <f ca="1">IFERROR(Volume*IF(DL$5=0,0,IF(DL$5=1,0.5,1))*OFFSET(IFRS17_CF!DL115,0,-NewBusinessYear+1),0)</f>
        <v>0</v>
      </c>
      <c r="DM115" s="40">
        <f ca="1">IFERROR(Volume*IF(DM$5=0,0,IF(DM$5=1,0.5,1))*OFFSET(IFRS17_CF!DM115,0,-NewBusinessYear+1),0)</f>
        <v>0</v>
      </c>
      <c r="DN115" s="40">
        <f ca="1">IFERROR(Volume*IF(DN$5=0,0,IF(DN$5=1,0.5,1))*OFFSET(IFRS17_CF!DN115,0,-NewBusinessYear+1),0)</f>
        <v>0</v>
      </c>
      <c r="DO115" s="40">
        <f ca="1">IFERROR(Volume*IF(DO$5=0,0,IF(DO$5=1,0.5,1))*OFFSET(IFRS17_CF!DO115,0,-NewBusinessYear+1),0)</f>
        <v>0</v>
      </c>
      <c r="DP115" s="40">
        <f ca="1">IFERROR(Volume*IF(DP$5=0,0,IF(DP$5=1,0.5,1))*OFFSET(IFRS17_CF!DP115,0,-NewBusinessYear+1),0)</f>
        <v>0</v>
      </c>
      <c r="DQ115" s="40">
        <f ca="1">IFERROR(Volume*IF(DQ$5=0,0,IF(DQ$5=1,0.5,1))*OFFSET(IFRS17_CF!DQ115,0,-NewBusinessYear+1),0)</f>
        <v>0</v>
      </c>
      <c r="DR115" s="40">
        <f ca="1">IFERROR(Volume*IF(DR$5=0,0,IF(DR$5=1,0.5,1))*OFFSET(IFRS17_CF!DR115,0,-NewBusinessYear+1),0)</f>
        <v>0</v>
      </c>
      <c r="DS115" s="40">
        <f ca="1">IFERROR(Volume*IF(DS$5=0,0,IF(DS$5=1,0.5,1))*OFFSET(IFRS17_CF!DS115,0,-NewBusinessYear+1),0)</f>
        <v>0</v>
      </c>
      <c r="DT115" s="40">
        <f ca="1">IFERROR(Volume*IF(DT$5=0,0,IF(DT$5=1,0.5,1))*OFFSET(IFRS17_CF!DT115,0,-NewBusinessYear+1),0)</f>
        <v>0</v>
      </c>
      <c r="DU115" s="40">
        <f ca="1">IFERROR(Volume*IF(DU$5=0,0,IF(DU$5=1,0.5,1))*OFFSET(IFRS17_CF!DU115,0,-NewBusinessYear+1),0)</f>
        <v>0</v>
      </c>
      <c r="DV115" s="40">
        <f ca="1">IFERROR(Volume*IF(DV$5=0,0,IF(DV$5=1,0.5,1))*OFFSET(IFRS17_CF!DV115,0,-NewBusinessYear+1),0)</f>
        <v>0</v>
      </c>
      <c r="DW115" s="40">
        <f ca="1">IFERROR(Volume*IF(DW$5=0,0,IF(DW$5=1,0.5,1))*OFFSET(IFRS17_CF!DW115,0,-NewBusinessYear+1),0)</f>
        <v>0</v>
      </c>
      <c r="DX115" s="40">
        <f ca="1">IFERROR(Volume*IF(DX$5=0,0,IF(DX$5=1,0.5,1))*OFFSET(IFRS17_CF!DX115,0,-NewBusinessYear+1),0)</f>
        <v>0</v>
      </c>
      <c r="DY115" s="40">
        <f ca="1">IFERROR(Volume*IF(DY$5=0,0,IF(DY$5=1,0.5,1))*OFFSET(IFRS17_CF!DY115,0,-NewBusinessYear+1),0)</f>
        <v>0</v>
      </c>
      <c r="DZ115" s="40">
        <f ca="1">IFERROR(Volume*IF(DZ$5=0,0,IF(DZ$5=1,0.5,1))*OFFSET(IFRS17_CF!DZ115,0,-NewBusinessYear+1),0)</f>
        <v>0</v>
      </c>
      <c r="EA115" s="40">
        <f ca="1">IFERROR(Volume*IF(EA$5=0,0,IF(EA$5=1,0.5,1))*OFFSET(IFRS17_CF!EA115,0,-NewBusinessYear+1),0)</f>
        <v>0</v>
      </c>
      <c r="EB115" s="40">
        <f ca="1">IFERROR(Volume*IF(EB$5=0,0,IF(EB$5=1,0.5,1))*OFFSET(IFRS17_CF!EB115,0,-NewBusinessYear+1),0)</f>
        <v>0</v>
      </c>
      <c r="EC115" s="40">
        <f ca="1">IFERROR(Volume*IF(EC$5=0,0,IF(EC$5=1,0.5,1))*OFFSET(IFRS17_CF!EC115,0,-NewBusinessYear+1),0)</f>
        <v>0</v>
      </c>
      <c r="ED115" s="40">
        <f ca="1">IFERROR(Volume*IF(ED$5=0,0,IF(ED$5=1,0.5,1))*OFFSET(IFRS17_CF!ED115,0,-NewBusinessYear+1),0)</f>
        <v>0</v>
      </c>
      <c r="EE115" s="40">
        <f ca="1">IFERROR(Volume*IF(EE$5=0,0,IF(EE$5=1,0.5,1))*OFFSET(IFRS17_CF!EE115,0,-NewBusinessYear+1),0)</f>
        <v>0</v>
      </c>
      <c r="EF115" s="40">
        <f ca="1">IFERROR(Volume*IF(EF$5=0,0,IF(EF$5=1,0.5,1))*OFFSET(IFRS17_CF!EF115,0,-NewBusinessYear+1),0)</f>
        <v>0</v>
      </c>
      <c r="EG115" s="40">
        <f ca="1">IFERROR(Volume*IF(EG$5=0,0,IF(EG$5=1,0.5,1))*OFFSET(IFRS17_CF!EG115,0,-NewBusinessYear+1),0)</f>
        <v>0</v>
      </c>
      <c r="EH115" s="40">
        <f ca="1">IFERROR(Volume*IF(EH$5=0,0,IF(EH$5=1,0.5,1))*OFFSET(IFRS17_CF!EH115,0,-NewBusinessYear+1),0)</f>
        <v>0</v>
      </c>
      <c r="EI115" s="40">
        <f ca="1">IFERROR(Volume*IF(EI$5=0,0,IF(EI$5=1,0.5,1))*OFFSET(IFRS17_CF!EI115,0,-NewBusinessYear+1),0)</f>
        <v>0</v>
      </c>
      <c r="EJ115" s="40">
        <f ca="1">IFERROR(Volume*IF(EJ$5=0,0,IF(EJ$5=1,0.5,1))*OFFSET(IFRS17_CF!EJ115,0,-NewBusinessYear+1),0)</f>
        <v>0</v>
      </c>
      <c r="EK115" s="40">
        <f ca="1">IFERROR(Volume*IF(EK$5=0,0,IF(EK$5=1,0.5,1))*OFFSET(IFRS17_CF!EK115,0,-NewBusinessYear+1),0)</f>
        <v>0</v>
      </c>
      <c r="EL115" s="40">
        <f ca="1">IFERROR(Volume*IF(EL$5=0,0,IF(EL$5=1,0.5,1))*OFFSET(IFRS17_CF!EL115,0,-NewBusinessYear+1),0)</f>
        <v>0</v>
      </c>
      <c r="EM115" s="40">
        <f ca="1">IFERROR(Volume*IF(EM$5=0,0,IF(EM$5=1,0.5,1))*OFFSET(IFRS17_CF!EM115,0,-NewBusinessYear+1),0)</f>
        <v>0</v>
      </c>
      <c r="EN115" s="40">
        <f ca="1">IFERROR(Volume*IF(EN$5=0,0,IF(EN$5=1,0.5,1))*OFFSET(IFRS17_CF!EN115,0,-NewBusinessYear+1),0)</f>
        <v>0</v>
      </c>
      <c r="EO115" s="40">
        <f ca="1">IFERROR(Volume*IF(EO$5=0,0,IF(EO$5=1,0.5,1))*OFFSET(IFRS17_CF!EO115,0,-NewBusinessYear+1),0)</f>
        <v>0</v>
      </c>
      <c r="EP115" s="40">
        <f ca="1">IFERROR(Volume*IF(EP$5=0,0,IF(EP$5=1,0.5,1))*OFFSET(IFRS17_CF!EP115,0,-NewBusinessYear+1),0)</f>
        <v>0</v>
      </c>
      <c r="EQ115" s="40">
        <f ca="1">IFERROR(Volume*IF(EQ$5=0,0,IF(EQ$5=1,0.5,1))*OFFSET(IFRS17_CF!EQ115,0,-NewBusinessYear+1),0)</f>
        <v>0</v>
      </c>
      <c r="ER115" s="40">
        <f ca="1">IFERROR(Volume*IF(ER$5=0,0,IF(ER$5=1,0.5,1))*OFFSET(IFRS17_CF!ER115,0,-NewBusinessYear+1),0)</f>
        <v>0</v>
      </c>
      <c r="ES115" s="40">
        <f ca="1">IFERROR(Volume*IF(ES$5=0,0,IF(ES$5=1,0.5,1))*OFFSET(IFRS17_CF!ES115,0,-NewBusinessYear+1),0)</f>
        <v>0</v>
      </c>
      <c r="ET115" s="40">
        <f ca="1">IFERROR(Volume*IF(ET$5=0,0,IF(ET$5=1,0.5,1))*OFFSET(IFRS17_CF!ET115,0,-NewBusinessYear+1),0)</f>
        <v>0</v>
      </c>
      <c r="EU115" s="40">
        <f ca="1">IFERROR(Volume*IF(EU$5=0,0,IF(EU$5=1,0.5,1))*OFFSET(IFRS17_CF!EU115,0,-NewBusinessYear+1),0)</f>
        <v>0</v>
      </c>
      <c r="EV115" s="40">
        <f ca="1">IFERROR(Volume*IF(EV$5=0,0,IF(EV$5=1,0.5,1))*OFFSET(IFRS17_CF!EV115,0,-NewBusinessYear+1),0)</f>
        <v>0</v>
      </c>
      <c r="EW115" s="40">
        <f ca="1">IFERROR(Volume*IF(EW$5=0,0,IF(EW$5=1,0.5,1))*OFFSET(IFRS17_CF!EW115,0,-NewBusinessYear+1),0)</f>
        <v>0</v>
      </c>
      <c r="EX115" s="40">
        <f ca="1">IFERROR(Volume*IF(EX$5=0,0,IF(EX$5=1,0.5,1))*OFFSET(IFRS17_CF!EX115,0,-NewBusinessYear+1),0)</f>
        <v>0</v>
      </c>
      <c r="EY115" s="40">
        <f ca="1">IFERROR(Volume*IF(EY$5=0,0,IF(EY$5=1,0.5,1))*OFFSET(IFRS17_CF!EY115,0,-NewBusinessYear+1),0)</f>
        <v>0</v>
      </c>
      <c r="EZ115" s="40">
        <f ca="1">IFERROR(Volume*IF(EZ$5=0,0,IF(EZ$5=1,0.5,1))*OFFSET(IFRS17_CF!EZ115,0,-NewBusinessYear+1),0)</f>
        <v>0</v>
      </c>
      <c r="FA115" s="40">
        <f ca="1">IFERROR(Volume*IF(FA$5=0,0,IF(FA$5=1,0.5,1))*OFFSET(IFRS17_CF!FA115,0,-NewBusinessYear+1),0)</f>
        <v>0</v>
      </c>
      <c r="FB115" s="40">
        <f ca="1">IFERROR(Volume*IF(FB$5=0,0,IF(FB$5=1,0.5,1))*OFFSET(IFRS17_CF!FB115,0,-NewBusinessYear+1),0)</f>
        <v>0</v>
      </c>
      <c r="FC115" s="40">
        <f ca="1">IFERROR(Volume*IF(FC$5=0,0,IF(FC$5=1,0.5,1))*OFFSET(IFRS17_CF!FC115,0,-NewBusinessYear+1),0)</f>
        <v>0</v>
      </c>
      <c r="FD115" s="40">
        <f ca="1">IFERROR(Volume*IF(FD$5=0,0,IF(FD$5=1,0.5,1))*OFFSET(IFRS17_CF!FD115,0,-NewBusinessYear+1),0)</f>
        <v>0</v>
      </c>
      <c r="FE115" s="40">
        <f ca="1">IFERROR(Volume*IF(FE$5=0,0,IF(FE$5=1,0.5,1))*OFFSET(IFRS17_CF!FE115,0,-NewBusinessYear+1),0)</f>
        <v>0</v>
      </c>
      <c r="FF115" s="40">
        <f ca="1">IFERROR(Volume*IF(FF$5=0,0,IF(FF$5=1,0.5,1))*OFFSET(IFRS17_CF!FF115,0,-NewBusinessYear+1),0)</f>
        <v>0</v>
      </c>
      <c r="FG115" s="40">
        <f ca="1">IFERROR(Volume*IF(FG$5=0,0,IF(FG$5=1,0.5,1))*OFFSET(IFRS17_CF!FG115,0,-NewBusinessYear+1),0)</f>
        <v>0</v>
      </c>
      <c r="FH115" s="40">
        <f ca="1">IFERROR(Volume*IF(FH$5=0,0,IF(FH$5=1,0.5,1))*OFFSET(IFRS17_CF!FH115,0,-NewBusinessYear+1),0)</f>
        <v>0</v>
      </c>
      <c r="FI115" s="40">
        <f ca="1">IFERROR(Volume*IF(FI$5=0,0,IF(FI$5=1,0.5,1))*OFFSET(IFRS17_CF!FI115,0,-NewBusinessYear+1),0)</f>
        <v>0</v>
      </c>
      <c r="FJ115" s="40">
        <f ca="1">IFERROR(Volume*IF(FJ$5=0,0,IF(FJ$5=1,0.5,1))*OFFSET(IFRS17_CF!FJ115,0,-NewBusinessYear+1),0)</f>
        <v>0</v>
      </c>
      <c r="FK115" s="40">
        <f ca="1">IFERROR(Volume*IF(FK$5=0,0,IF(FK$5=1,0.5,1))*OFFSET(IFRS17_CF!FK115,0,-NewBusinessYear+1),0)</f>
        <v>0</v>
      </c>
      <c r="FL115" s="40">
        <f ca="1">IFERROR(Volume*IF(FL$5=0,0,IF(FL$5=1,0.5,1))*OFFSET(IFRS17_CF!FL115,0,-NewBusinessYear+1),0)</f>
        <v>0</v>
      </c>
      <c r="FM115" s="40">
        <f ca="1">IFERROR(Volume*IF(FM$5=0,0,IF(FM$5=1,0.5,1))*OFFSET(IFRS17_CF!FM115,0,-NewBusinessYear+1),0)</f>
        <v>0</v>
      </c>
      <c r="FN115" s="40">
        <f ca="1">IFERROR(Volume*IF(FN$5=0,0,IF(FN$5=1,0.5,1))*OFFSET(IFRS17_CF!FN115,0,-NewBusinessYear+1),0)</f>
        <v>0</v>
      </c>
      <c r="FO115" s="40">
        <f ca="1">IFERROR(Volume*IF(FO$5=0,0,IF(FO$5=1,0.5,1))*OFFSET(IFRS17_CF!FO115,0,-NewBusinessYear+1),0)</f>
        <v>0</v>
      </c>
      <c r="FP115" s="40">
        <f ca="1">IFERROR(Volume*IF(FP$5=0,0,IF(FP$5=1,0.5,1))*OFFSET(IFRS17_CF!FP115,0,-NewBusinessYear+1),0)</f>
        <v>0</v>
      </c>
      <c r="FQ115" s="40">
        <f ca="1">IFERROR(Volume*IF(FQ$5=0,0,IF(FQ$5=1,0.5,1))*OFFSET(IFRS17_CF!FQ115,0,-NewBusinessYear+1),0)</f>
        <v>0</v>
      </c>
      <c r="FR115" s="40">
        <f ca="1">IFERROR(Volume*IF(FR$5=0,0,IF(FR$5=1,0.5,1))*OFFSET(IFRS17_CF!FR115,0,-NewBusinessYear+1),0)</f>
        <v>0</v>
      </c>
      <c r="FS115" s="40">
        <f ca="1">IFERROR(Volume*IF(FS$5=0,0,IF(FS$5=1,0.5,1))*OFFSET(IFRS17_CF!FS115,0,-NewBusinessYear+1),0)</f>
        <v>0</v>
      </c>
      <c r="FT115" s="40">
        <f ca="1">IFERROR(Volume*IF(FT$5=0,0,IF(FT$5=1,0.5,1))*OFFSET(IFRS17_CF!FT115,0,-NewBusinessYear+1),0)</f>
        <v>0</v>
      </c>
      <c r="FU115" s="40">
        <f ca="1">IFERROR(Volume*IF(FU$5=0,0,IF(FU$5=1,0.5,1))*OFFSET(IFRS17_CF!FU115,0,-NewBusinessYear+1),0)</f>
        <v>0</v>
      </c>
      <c r="FV115" s="40">
        <f ca="1">IFERROR(Volume*IF(FV$5=0,0,IF(FV$5=1,0.5,1))*OFFSET(IFRS17_CF!FV115,0,-NewBusinessYear+1),0)</f>
        <v>0</v>
      </c>
      <c r="FW115" s="40">
        <f ca="1">IFERROR(Volume*IF(FW$5=0,0,IF(FW$5=1,0.5,1))*OFFSET(IFRS17_CF!FW115,0,-NewBusinessYear+1),0)</f>
        <v>0</v>
      </c>
      <c r="FX115" s="40">
        <f ca="1">IFERROR(Volume*IF(FX$5=0,0,IF(FX$5=1,0.5,1))*OFFSET(IFRS17_CF!FX115,0,-NewBusinessYear+1),0)</f>
        <v>0</v>
      </c>
      <c r="FY115" s="40">
        <f ca="1">IFERROR(Volume*IF(FY$5=0,0,IF(FY$5=1,0.5,1))*OFFSET(IFRS17_CF!FY115,0,-NewBusinessYear+1),0)</f>
        <v>0</v>
      </c>
      <c r="FZ115" s="40">
        <f ca="1">IFERROR(Volume*IF(FZ$5=0,0,IF(FZ$5=1,0.5,1))*OFFSET(IFRS17_CF!FZ115,0,-NewBusinessYear+1),0)</f>
        <v>0</v>
      </c>
      <c r="GA115" s="40">
        <f ca="1">IFERROR(Volume*IF(GA$5=0,0,IF(GA$5=1,0.5,1))*OFFSET(IFRS17_CF!GA115,0,-NewBusinessYear+1),0)</f>
        <v>0</v>
      </c>
      <c r="GB115" s="40">
        <f ca="1">IFERROR(Volume*IF(GB$5=0,0,IF(GB$5=1,0.5,1))*OFFSET(IFRS17_CF!GB115,0,-NewBusinessYear+1),0)</f>
        <v>0</v>
      </c>
      <c r="GC115" s="40">
        <f ca="1">IFERROR(Volume*IF(GC$5=0,0,IF(GC$5=1,0.5,1))*OFFSET(IFRS17_CF!GC115,0,-NewBusinessYear+1),0)</f>
        <v>0</v>
      </c>
      <c r="GD115" s="40">
        <f ca="1">IFERROR(Volume*IF(GD$5=0,0,IF(GD$5=1,0.5,1))*OFFSET(IFRS17_CF!GD115,0,-NewBusinessYear+1),0)</f>
        <v>0</v>
      </c>
      <c r="GE115" s="40">
        <f ca="1">IFERROR(Volume*IF(GE$5=0,0,IF(GE$5=1,0.5,1))*OFFSET(IFRS17_CF!GE115,0,-NewBusinessYear+1),0)</f>
        <v>0</v>
      </c>
      <c r="GF115" s="40">
        <f ca="1">IFERROR(Volume*IF(GF$5=0,0,IF(GF$5=1,0.5,1))*OFFSET(IFRS17_CF!GF115,0,-NewBusinessYear+1),0)</f>
        <v>0</v>
      </c>
      <c r="GG115" s="40">
        <f ca="1">IFERROR(Volume*IF(GG$5=0,0,IF(GG$5=1,0.5,1))*OFFSET(IFRS17_CF!GG115,0,-NewBusinessYear+1),0)</f>
        <v>0</v>
      </c>
      <c r="GH115" s="40">
        <f ca="1">IFERROR(Volume*IF(GH$5=0,0,IF(GH$5=1,0.5,1))*OFFSET(IFRS17_CF!GH115,0,-NewBusinessYear+1),0)</f>
        <v>0</v>
      </c>
      <c r="GI115" s="40">
        <f ca="1">IFERROR(Volume*IF(GI$5=0,0,IF(GI$5=1,0.5,1))*OFFSET(IFRS17_CF!GI115,0,-NewBusinessYear+1),0)</f>
        <v>0</v>
      </c>
      <c r="GJ115" s="40">
        <f ca="1">IFERROR(Volume*IF(GJ$5=0,0,IF(GJ$5=1,0.5,1))*OFFSET(IFRS17_CF!GJ115,0,-NewBusinessYear+1),0)</f>
        <v>0</v>
      </c>
    </row>
    <row r="116" spans="2:192" x14ac:dyDescent="0.3">
      <c r="C116" s="46" t="s">
        <v>503</v>
      </c>
      <c r="F116" s="152">
        <f ca="1">IFERROR(Volume*IF(F$5=0,0,IF(F$5=1,0.5,1))*OFFSET(IFRS17_CF!F116,0,-NewBusinessYear+1),0)</f>
        <v>0</v>
      </c>
      <c r="G116" s="37">
        <f ca="1">IFERROR(Volume*IF(G$5=0,0,IF(G$5=1,0.5,1))*OFFSET(IFRS17_CF!G116,0,-NewBusinessYear+1),0)</f>
        <v>0</v>
      </c>
      <c r="H116" s="37">
        <f ca="1">IFERROR(Volume*IF(H$5=0,0,IF(H$5=1,0.5,1))*OFFSET(IFRS17_CF!H116,0,-NewBusinessYear+1),0)</f>
        <v>0</v>
      </c>
      <c r="I116" s="37">
        <f ca="1">IFERROR(Volume*IF(I$5=0,0,IF(I$5=1,0.5,1))*OFFSET(IFRS17_CF!I116,0,-NewBusinessYear+1),0)</f>
        <v>0</v>
      </c>
      <c r="J116" s="37">
        <f ca="1">IFERROR(Volume*IF(J$5=0,0,IF(J$5=1,0.5,1))*OFFSET(IFRS17_CF!J116,0,-NewBusinessYear+1),0)</f>
        <v>0</v>
      </c>
      <c r="K116" s="37">
        <f ca="1">IFERROR(Volume*IF(K$5=0,0,IF(K$5=1,0.5,1))*OFFSET(IFRS17_CF!K116,0,-NewBusinessYear+1),0)</f>
        <v>0</v>
      </c>
      <c r="L116" s="37">
        <f ca="1">IFERROR(Volume*IF(L$5=0,0,IF(L$5=1,0.5,1))*OFFSET(IFRS17_CF!L116,0,-NewBusinessYear+1),0)</f>
        <v>0</v>
      </c>
      <c r="M116" s="37">
        <f ca="1">IFERROR(Volume*IF(M$5=0,0,IF(M$5=1,0.5,1))*OFFSET(IFRS17_CF!M116,0,-NewBusinessYear+1),0)</f>
        <v>0</v>
      </c>
      <c r="N116" s="37">
        <f ca="1">IFERROR(Volume*IF(N$5=0,0,IF(N$5=1,0.5,1))*OFFSET(IFRS17_CF!N116,0,-NewBusinessYear+1),0)</f>
        <v>0</v>
      </c>
      <c r="O116" s="37">
        <f ca="1">IFERROR(Volume*IF(O$5=0,0,IF(O$5=1,0.5,1))*OFFSET(IFRS17_CF!O116,0,-NewBusinessYear+1),0)</f>
        <v>-1035.8579285096391</v>
      </c>
      <c r="P116" s="37">
        <f ca="1">IFERROR(Volume*IF(P$5=0,0,IF(P$5=1,0.5,1))*OFFSET(IFRS17_CF!P116,0,-NewBusinessYear+1),0)</f>
        <v>-1449.9771304398896</v>
      </c>
      <c r="Q116" s="37">
        <f ca="1">IFERROR(Volume*IF(Q$5=0,0,IF(Q$5=1,0.5,1))*OFFSET(IFRS17_CF!Q116,0,-NewBusinessYear+1),0)</f>
        <v>-1220.7603925067044</v>
      </c>
      <c r="R116" s="37">
        <f ca="1">IFERROR(Volume*IF(R$5=0,0,IF(R$5=1,0.5,1))*OFFSET(IFRS17_CF!R116,0,-NewBusinessYear+1),0)</f>
        <v>-1137.7055629250904</v>
      </c>
      <c r="S116" s="37">
        <f ca="1">IFERROR(Volume*IF(S$5=0,0,IF(S$5=1,0.5,1))*OFFSET(IFRS17_CF!S116,0,-NewBusinessYear+1),0)</f>
        <v>-1053.9882658835163</v>
      </c>
      <c r="T116" s="37">
        <f ca="1">IFERROR(Volume*IF(T$5=0,0,IF(T$5=1,0.5,1))*OFFSET(IFRS17_CF!T116,0,-NewBusinessYear+1),0)</f>
        <v>-975.69527644554887</v>
      </c>
      <c r="U116" s="37">
        <f ca="1">IFERROR(Volume*IF(U$5=0,0,IF(U$5=1,0.5,1))*OFFSET(IFRS17_CF!U116,0,-NewBusinessYear+1),0)</f>
        <v>-901.87443132860176</v>
      </c>
      <c r="V116" s="37">
        <f ca="1">IFERROR(Volume*IF(V$5=0,0,IF(V$5=1,0.5,1))*OFFSET(IFRS17_CF!V116,0,-NewBusinessYear+1),0)</f>
        <v>-829.81184941614208</v>
      </c>
      <c r="W116" s="37">
        <f ca="1">IFERROR(Volume*IF(W$5=0,0,IF(W$5=1,0.5,1))*OFFSET(IFRS17_CF!W116,0,-NewBusinessYear+1),0)</f>
        <v>-759.80921288547211</v>
      </c>
      <c r="X116" s="37">
        <f ca="1">IFERROR(Volume*IF(X$5=0,0,IF(X$5=1,0.5,1))*OFFSET(IFRS17_CF!X116,0,-NewBusinessYear+1),0)</f>
        <v>-692.0867536114456</v>
      </c>
      <c r="Y116" s="47">
        <f ca="1">IFERROR(Volume*IF(Y$5=0,0,IF(Y$5=1,0.5,1))*OFFSET(IFRS17_CF!Y116,0,-NewBusinessYear+1),0)</f>
        <v>-626.79123588248842</v>
      </c>
      <c r="Z116" s="37">
        <f ca="1">IFERROR(Volume*IF(Z$5=0,0,IF(Z$5=1,0.5,1))*OFFSET(IFRS17_CF!Z116,0,-NewBusinessYear+1),0)</f>
        <v>-564.03763747101118</v>
      </c>
      <c r="AA116" s="47">
        <f ca="1">IFERROR(Volume*IF(AA$5=0,0,IF(AA$5=1,0.5,1))*OFFSET(IFRS17_CF!AA116,0,-NewBusinessYear+1),0)</f>
        <v>-500.89459191975379</v>
      </c>
      <c r="AB116" s="47">
        <f ca="1">IFERROR(Volume*IF(AB$5=0,0,IF(AB$5=1,0.5,1))*OFFSET(IFRS17_CF!AB116,0,-NewBusinessYear+1),0)</f>
        <v>-438.07131858080578</v>
      </c>
      <c r="AC116" s="47">
        <f ca="1">IFERROR(Volume*IF(AC$5=0,0,IF(AC$5=1,0.5,1))*OFFSET(IFRS17_CF!AC116,0,-NewBusinessYear+1),0)</f>
        <v>-376.40438230337782</v>
      </c>
      <c r="AD116" s="47">
        <f ca="1">IFERROR(Volume*IF(AD$5=0,0,IF(AD$5=1,0.5,1))*OFFSET(IFRS17_CF!AD116,0,-NewBusinessYear+1),0)</f>
        <v>-316.83845111570878</v>
      </c>
      <c r="AE116" s="47">
        <f ca="1">IFERROR(Volume*IF(AE$5=0,0,IF(AE$5=1,0.5,1))*OFFSET(IFRS17_CF!AE116,0,-NewBusinessYear+1),0)</f>
        <v>-260.39026491249979</v>
      </c>
      <c r="AF116" s="47">
        <f ca="1">IFERROR(Volume*IF(AF$5=0,0,IF(AF$5=1,0.5,1))*OFFSET(IFRS17_CF!AF116,0,-NewBusinessYear+1),0)</f>
        <v>-208.09351189401011</v>
      </c>
      <c r="AG116" s="47">
        <f ca="1">IFERROR(Volume*IF(AG$5=0,0,IF(AG$5=1,0.5,1))*OFFSET(IFRS17_CF!AG116,0,-NewBusinessYear+1),0)</f>
        <v>-160.92453518788281</v>
      </c>
      <c r="AH116" s="47">
        <f ca="1">IFERROR(Volume*IF(AH$5=0,0,IF(AH$5=1,0.5,1))*OFFSET(IFRS17_CF!AH116,0,-NewBusinessYear+1),0)</f>
        <v>-119.71248299735385</v>
      </c>
      <c r="AI116" s="47">
        <f ca="1">IFERROR(Volume*IF(AI$5=0,0,IF(AI$5=1,0.5,1))*OFFSET(IFRS17_CF!AI116,0,-NewBusinessYear+1),0)</f>
        <v>-85.04258842140969</v>
      </c>
      <c r="AJ116" s="47">
        <f ca="1">IFERROR(Volume*IF(AJ$5=0,0,IF(AJ$5=1,0.5,1))*OFFSET(IFRS17_CF!AJ116,0,-NewBusinessYear+1),0)</f>
        <v>-57.167053402513247</v>
      </c>
      <c r="AK116" s="47">
        <f ca="1">IFERROR(Volume*IF(AK$5=0,0,IF(AK$5=1,0.5,1))*OFFSET(IFRS17_CF!AK116,0,-NewBusinessYear+1),0)</f>
        <v>-37.106117625783</v>
      </c>
      <c r="AL116" s="47">
        <f ca="1">IFERROR(Volume*IF(AL$5=0,0,IF(AL$5=1,0.5,1))*OFFSET(IFRS17_CF!AL116,0,-NewBusinessYear+1),0)</f>
        <v>-23.286718193444901</v>
      </c>
      <c r="AM116" s="47">
        <f ca="1">IFERROR(Volume*IF(AM$5=0,0,IF(AM$5=1,0.5,1))*OFFSET(IFRS17_CF!AM116,0,-NewBusinessYear+1),0)</f>
        <v>-14.107136667736505</v>
      </c>
      <c r="AN116" s="47">
        <f ca="1">IFERROR(Volume*IF(AN$5=0,0,IF(AN$5=1,0.5,1))*OFFSET(IFRS17_CF!AN116,0,-NewBusinessYear+1),0)</f>
        <v>-8.2275204074191546</v>
      </c>
      <c r="AO116" s="47">
        <f ca="1">IFERROR(Volume*IF(AO$5=0,0,IF(AO$5=1,0.5,1))*OFFSET(IFRS17_CF!AO116,0,-NewBusinessYear+1),0)</f>
        <v>0</v>
      </c>
      <c r="AP116" s="47">
        <f ca="1">IFERROR(Volume*IF(AP$5=0,0,IF(AP$5=1,0.5,1))*OFFSET(IFRS17_CF!AP116,0,-NewBusinessYear+1),0)</f>
        <v>0</v>
      </c>
      <c r="AQ116" s="47">
        <f ca="1">IFERROR(Volume*IF(AQ$5=0,0,IF(AQ$5=1,0.5,1))*OFFSET(IFRS17_CF!AQ116,0,-NewBusinessYear+1),0)</f>
        <v>0</v>
      </c>
      <c r="AR116" s="47">
        <f ca="1">IFERROR(Volume*IF(AR$5=0,0,IF(AR$5=1,0.5,1))*OFFSET(IFRS17_CF!AR116,0,-NewBusinessYear+1),0)</f>
        <v>0</v>
      </c>
      <c r="AS116" s="47">
        <f ca="1">IFERROR(Volume*IF(AS$5=0,0,IF(AS$5=1,0.5,1))*OFFSET(IFRS17_CF!AS116,0,-NewBusinessYear+1),0)</f>
        <v>0</v>
      </c>
      <c r="AT116" s="47">
        <f ca="1">IFERROR(Volume*IF(AT$5=0,0,IF(AT$5=1,0.5,1))*OFFSET(IFRS17_CF!AT116,0,-NewBusinessYear+1),0)</f>
        <v>0</v>
      </c>
      <c r="AU116" s="47">
        <f ca="1">IFERROR(Volume*IF(AU$5=0,0,IF(AU$5=1,0.5,1))*OFFSET(IFRS17_CF!AU116,0,-NewBusinessYear+1),0)</f>
        <v>0</v>
      </c>
      <c r="AV116" s="47">
        <f ca="1">IFERROR(Volume*IF(AV$5=0,0,IF(AV$5=1,0.5,1))*OFFSET(IFRS17_CF!AV116,0,-NewBusinessYear+1),0)</f>
        <v>0</v>
      </c>
      <c r="AW116" s="47">
        <f ca="1">IFERROR(Volume*IF(AW$5=0,0,IF(AW$5=1,0.5,1))*OFFSET(IFRS17_CF!AW116,0,-NewBusinessYear+1),0)</f>
        <v>0</v>
      </c>
      <c r="AX116" s="47">
        <f ca="1">IFERROR(Volume*IF(AX$5=0,0,IF(AX$5=1,0.5,1))*OFFSET(IFRS17_CF!AX116,0,-NewBusinessYear+1),0)</f>
        <v>0</v>
      </c>
      <c r="AY116" s="47">
        <f ca="1">IFERROR(Volume*IF(AY$5=0,0,IF(AY$5=1,0.5,1))*OFFSET(IFRS17_CF!AY116,0,-NewBusinessYear+1),0)</f>
        <v>0</v>
      </c>
      <c r="AZ116" s="47">
        <f ca="1">IFERROR(Volume*IF(AZ$5=0,0,IF(AZ$5=1,0.5,1))*OFFSET(IFRS17_CF!AZ116,0,-NewBusinessYear+1),0)</f>
        <v>0</v>
      </c>
      <c r="BA116" s="47">
        <f ca="1">IFERROR(Volume*IF(BA$5=0,0,IF(BA$5=1,0.5,1))*OFFSET(IFRS17_CF!BA116,0,-NewBusinessYear+1),0)</f>
        <v>0</v>
      </c>
      <c r="BB116" s="47">
        <f ca="1">IFERROR(Volume*IF(BB$5=0,0,IF(BB$5=1,0.5,1))*OFFSET(IFRS17_CF!BB116,0,-NewBusinessYear+1),0)</f>
        <v>0</v>
      </c>
      <c r="BC116" s="47">
        <f ca="1">IFERROR(Volume*IF(BC$5=0,0,IF(BC$5=1,0.5,1))*OFFSET(IFRS17_CF!BC116,0,-NewBusinessYear+1),0)</f>
        <v>0</v>
      </c>
      <c r="BD116" s="47">
        <f ca="1">IFERROR(Volume*IF(BD$5=0,0,IF(BD$5=1,0.5,1))*OFFSET(IFRS17_CF!BD116,0,-NewBusinessYear+1),0)</f>
        <v>0</v>
      </c>
      <c r="BE116" s="47">
        <f ca="1">IFERROR(Volume*IF(BE$5=0,0,IF(BE$5=1,0.5,1))*OFFSET(IFRS17_CF!BE116,0,-NewBusinessYear+1),0)</f>
        <v>0</v>
      </c>
      <c r="BF116" s="47">
        <f ca="1">IFERROR(Volume*IF(BF$5=0,0,IF(BF$5=1,0.5,1))*OFFSET(IFRS17_CF!BF116,0,-NewBusinessYear+1),0)</f>
        <v>0</v>
      </c>
      <c r="BG116" s="47">
        <f ca="1">IFERROR(Volume*IF(BG$5=0,0,IF(BG$5=1,0.5,1))*OFFSET(IFRS17_CF!BG116,0,-NewBusinessYear+1),0)</f>
        <v>0</v>
      </c>
      <c r="BH116" s="47">
        <f ca="1">IFERROR(Volume*IF(BH$5=0,0,IF(BH$5=1,0.5,1))*OFFSET(IFRS17_CF!BH116,0,-NewBusinessYear+1),0)</f>
        <v>0</v>
      </c>
      <c r="BI116" s="47">
        <f ca="1">IFERROR(Volume*IF(BI$5=0,0,IF(BI$5=1,0.5,1))*OFFSET(IFRS17_CF!BI116,0,-NewBusinessYear+1),0)</f>
        <v>0</v>
      </c>
      <c r="BJ116" s="47">
        <f ca="1">IFERROR(Volume*IF(BJ$5=0,0,IF(BJ$5=1,0.5,1))*OFFSET(IFRS17_CF!BJ116,0,-NewBusinessYear+1),0)</f>
        <v>0</v>
      </c>
      <c r="BK116" s="47">
        <f ca="1">IFERROR(Volume*IF(BK$5=0,0,IF(BK$5=1,0.5,1))*OFFSET(IFRS17_CF!BK116,0,-NewBusinessYear+1),0)</f>
        <v>0</v>
      </c>
      <c r="BL116" s="47">
        <f ca="1">IFERROR(Volume*IF(BL$5=0,0,IF(BL$5=1,0.5,1))*OFFSET(IFRS17_CF!BL116,0,-NewBusinessYear+1),0)</f>
        <v>0</v>
      </c>
      <c r="BM116" s="47">
        <f ca="1">IFERROR(Volume*IF(BM$5=0,0,IF(BM$5=1,0.5,1))*OFFSET(IFRS17_CF!BM116,0,-NewBusinessYear+1),0)</f>
        <v>0</v>
      </c>
      <c r="BN116" s="47">
        <f ca="1">IFERROR(Volume*IF(BN$5=0,0,IF(BN$5=1,0.5,1))*OFFSET(IFRS17_CF!BN116,0,-NewBusinessYear+1),0)</f>
        <v>0</v>
      </c>
      <c r="BO116" s="47">
        <f ca="1">IFERROR(Volume*IF(BO$5=0,0,IF(BO$5=1,0.5,1))*OFFSET(IFRS17_CF!BO116,0,-NewBusinessYear+1),0)</f>
        <v>0</v>
      </c>
      <c r="BP116" s="47">
        <f ca="1">IFERROR(Volume*IF(BP$5=0,0,IF(BP$5=1,0.5,1))*OFFSET(IFRS17_CF!BP116,0,-NewBusinessYear+1),0)</f>
        <v>0</v>
      </c>
      <c r="BQ116" s="47">
        <f ca="1">IFERROR(Volume*IF(BQ$5=0,0,IF(BQ$5=1,0.5,1))*OFFSET(IFRS17_CF!BQ116,0,-NewBusinessYear+1),0)</f>
        <v>0</v>
      </c>
      <c r="BR116" s="47">
        <f ca="1">IFERROR(Volume*IF(BR$5=0,0,IF(BR$5=1,0.5,1))*OFFSET(IFRS17_CF!BR116,0,-NewBusinessYear+1),0)</f>
        <v>0</v>
      </c>
      <c r="BS116" s="47">
        <f ca="1">IFERROR(Volume*IF(BS$5=0,0,IF(BS$5=1,0.5,1))*OFFSET(IFRS17_CF!BS116,0,-NewBusinessYear+1),0)</f>
        <v>0</v>
      </c>
      <c r="BT116" s="47">
        <f ca="1">IFERROR(Volume*IF(BT$5=0,0,IF(BT$5=1,0.5,1))*OFFSET(IFRS17_CF!BT116,0,-NewBusinessYear+1),0)</f>
        <v>0</v>
      </c>
      <c r="BU116" s="47">
        <f ca="1">IFERROR(Volume*IF(BU$5=0,0,IF(BU$5=1,0.5,1))*OFFSET(IFRS17_CF!BU116,0,-NewBusinessYear+1),0)</f>
        <v>0</v>
      </c>
      <c r="BV116" s="47">
        <f ca="1">IFERROR(Volume*IF(BV$5=0,0,IF(BV$5=1,0.5,1))*OFFSET(IFRS17_CF!BV116,0,-NewBusinessYear+1),0)</f>
        <v>0</v>
      </c>
      <c r="BW116" s="47">
        <f ca="1">IFERROR(Volume*IF(BW$5=0,0,IF(BW$5=1,0.5,1))*OFFSET(IFRS17_CF!BW116,0,-NewBusinessYear+1),0)</f>
        <v>0</v>
      </c>
      <c r="BX116" s="47">
        <f ca="1">IFERROR(Volume*IF(BX$5=0,0,IF(BX$5=1,0.5,1))*OFFSET(IFRS17_CF!BX116,0,-NewBusinessYear+1),0)</f>
        <v>0</v>
      </c>
      <c r="BY116" s="47">
        <f ca="1">IFERROR(Volume*IF(BY$5=0,0,IF(BY$5=1,0.5,1))*OFFSET(IFRS17_CF!BY116,0,-NewBusinessYear+1),0)</f>
        <v>0</v>
      </c>
      <c r="BZ116" s="47">
        <f ca="1">IFERROR(Volume*IF(BZ$5=0,0,IF(BZ$5=1,0.5,1))*OFFSET(IFRS17_CF!BZ116,0,-NewBusinessYear+1),0)</f>
        <v>0</v>
      </c>
      <c r="CA116" s="47">
        <f ca="1">IFERROR(Volume*IF(CA$5=0,0,IF(CA$5=1,0.5,1))*OFFSET(IFRS17_CF!CA116,0,-NewBusinessYear+1),0)</f>
        <v>0</v>
      </c>
      <c r="CB116" s="47">
        <f ca="1">IFERROR(Volume*IF(CB$5=0,0,IF(CB$5=1,0.5,1))*OFFSET(IFRS17_CF!CB116,0,-NewBusinessYear+1),0)</f>
        <v>0</v>
      </c>
      <c r="CC116" s="47">
        <f ca="1">IFERROR(Volume*IF(CC$5=0,0,IF(CC$5=1,0.5,1))*OFFSET(IFRS17_CF!CC116,0,-NewBusinessYear+1),0)</f>
        <v>0</v>
      </c>
      <c r="CD116" s="47">
        <f ca="1">IFERROR(Volume*IF(CD$5=0,0,IF(CD$5=1,0.5,1))*OFFSET(IFRS17_CF!CD116,0,-NewBusinessYear+1),0)</f>
        <v>0</v>
      </c>
      <c r="CE116" s="47">
        <f ca="1">IFERROR(Volume*IF(CE$5=0,0,IF(CE$5=1,0.5,1))*OFFSET(IFRS17_CF!CE116,0,-NewBusinessYear+1),0)</f>
        <v>0</v>
      </c>
      <c r="CF116" s="47">
        <f ca="1">IFERROR(Volume*IF(CF$5=0,0,IF(CF$5=1,0.5,1))*OFFSET(IFRS17_CF!CF116,0,-NewBusinessYear+1),0)</f>
        <v>0</v>
      </c>
      <c r="CG116" s="47">
        <f ca="1">IFERROR(Volume*IF(CG$5=0,0,IF(CG$5=1,0.5,1))*OFFSET(IFRS17_CF!CG116,0,-NewBusinessYear+1),0)</f>
        <v>0</v>
      </c>
      <c r="CH116" s="47">
        <f ca="1">IFERROR(Volume*IF(CH$5=0,0,IF(CH$5=1,0.5,1))*OFFSET(IFRS17_CF!CH116,0,-NewBusinessYear+1),0)</f>
        <v>0</v>
      </c>
      <c r="CI116" s="47">
        <f ca="1">IFERROR(Volume*IF(CI$5=0,0,IF(CI$5=1,0.5,1))*OFFSET(IFRS17_CF!CI116,0,-NewBusinessYear+1),0)</f>
        <v>0</v>
      </c>
      <c r="CJ116" s="47">
        <f ca="1">IFERROR(Volume*IF(CJ$5=0,0,IF(CJ$5=1,0.5,1))*OFFSET(IFRS17_CF!CJ116,0,-NewBusinessYear+1),0)</f>
        <v>0</v>
      </c>
      <c r="CK116" s="47">
        <f ca="1">IFERROR(Volume*IF(CK$5=0,0,IF(CK$5=1,0.5,1))*OFFSET(IFRS17_CF!CK116,0,-NewBusinessYear+1),0)</f>
        <v>0</v>
      </c>
      <c r="CL116" s="47">
        <f ca="1">IFERROR(Volume*IF(CL$5=0,0,IF(CL$5=1,0.5,1))*OFFSET(IFRS17_CF!CL116,0,-NewBusinessYear+1),0)</f>
        <v>0</v>
      </c>
      <c r="CM116" s="47">
        <f ca="1">IFERROR(Volume*IF(CM$5=0,0,IF(CM$5=1,0.5,1))*OFFSET(IFRS17_CF!CM116,0,-NewBusinessYear+1),0)</f>
        <v>0</v>
      </c>
      <c r="CN116" s="47">
        <f ca="1">IFERROR(Volume*IF(CN$5=0,0,IF(CN$5=1,0.5,1))*OFFSET(IFRS17_CF!CN116,0,-NewBusinessYear+1),0)</f>
        <v>0</v>
      </c>
      <c r="CO116" s="47">
        <f ca="1">IFERROR(Volume*IF(CO$5=0,0,IF(CO$5=1,0.5,1))*OFFSET(IFRS17_CF!CO116,0,-NewBusinessYear+1),0)</f>
        <v>0</v>
      </c>
      <c r="CP116" s="47">
        <f ca="1">IFERROR(Volume*IF(CP$5=0,0,IF(CP$5=1,0.5,1))*OFFSET(IFRS17_CF!CP116,0,-NewBusinessYear+1),0)</f>
        <v>0</v>
      </c>
      <c r="CQ116" s="47">
        <f ca="1">IFERROR(Volume*IF(CQ$5=0,0,IF(CQ$5=1,0.5,1))*OFFSET(IFRS17_CF!CQ116,0,-NewBusinessYear+1),0)</f>
        <v>0</v>
      </c>
      <c r="CR116" s="47">
        <f ca="1">IFERROR(Volume*IF(CR$5=0,0,IF(CR$5=1,0.5,1))*OFFSET(IFRS17_CF!CR116,0,-NewBusinessYear+1),0)</f>
        <v>0</v>
      </c>
      <c r="CS116" s="47">
        <f ca="1">IFERROR(Volume*IF(CS$5=0,0,IF(CS$5=1,0.5,1))*OFFSET(IFRS17_CF!CS116,0,-NewBusinessYear+1),0)</f>
        <v>0</v>
      </c>
      <c r="CT116" s="47">
        <f ca="1">IFERROR(Volume*IF(CT$5=0,0,IF(CT$5=1,0.5,1))*OFFSET(IFRS17_CF!CT116,0,-NewBusinessYear+1),0)</f>
        <v>0</v>
      </c>
      <c r="CU116" s="47">
        <f ca="1">IFERROR(Volume*IF(CU$5=0,0,IF(CU$5=1,0.5,1))*OFFSET(IFRS17_CF!CU116,0,-NewBusinessYear+1),0)</f>
        <v>0</v>
      </c>
      <c r="CV116" s="47">
        <f ca="1">IFERROR(Volume*IF(CV$5=0,0,IF(CV$5=1,0.5,1))*OFFSET(IFRS17_CF!CV116,0,-NewBusinessYear+1),0)</f>
        <v>0</v>
      </c>
      <c r="CW116" s="47">
        <f ca="1">IFERROR(Volume*IF(CW$5=0,0,IF(CW$5=1,0.5,1))*OFFSET(IFRS17_CF!CW116,0,-NewBusinessYear+1),0)</f>
        <v>0</v>
      </c>
      <c r="CX116" s="47">
        <f ca="1">IFERROR(Volume*IF(CX$5=0,0,IF(CX$5=1,0.5,1))*OFFSET(IFRS17_CF!CX116,0,-NewBusinessYear+1),0)</f>
        <v>0</v>
      </c>
      <c r="CY116" s="47">
        <f ca="1">IFERROR(Volume*IF(CY$5=0,0,IF(CY$5=1,0.5,1))*OFFSET(IFRS17_CF!CY116,0,-NewBusinessYear+1),0)</f>
        <v>0</v>
      </c>
      <c r="CZ116" s="47">
        <f ca="1">IFERROR(Volume*IF(CZ$5=0,0,IF(CZ$5=1,0.5,1))*OFFSET(IFRS17_CF!CZ116,0,-NewBusinessYear+1),0)</f>
        <v>0</v>
      </c>
      <c r="DA116" s="47">
        <f ca="1">IFERROR(Volume*IF(DA$5=0,0,IF(DA$5=1,0.5,1))*OFFSET(IFRS17_CF!DA116,0,-NewBusinessYear+1),0)</f>
        <v>0</v>
      </c>
      <c r="DB116" s="47">
        <f ca="1">IFERROR(Volume*IF(DB$5=0,0,IF(DB$5=1,0.5,1))*OFFSET(IFRS17_CF!DB116,0,-NewBusinessYear+1),0)</f>
        <v>0</v>
      </c>
      <c r="DC116" s="47">
        <f ca="1">IFERROR(Volume*IF(DC$5=0,0,IF(DC$5=1,0.5,1))*OFFSET(IFRS17_CF!DC116,0,-NewBusinessYear+1),0)</f>
        <v>0</v>
      </c>
      <c r="DD116" s="47">
        <f ca="1">IFERROR(Volume*IF(DD$5=0,0,IF(DD$5=1,0.5,1))*OFFSET(IFRS17_CF!DD116,0,-NewBusinessYear+1),0)</f>
        <v>0</v>
      </c>
      <c r="DE116" s="47">
        <f ca="1">IFERROR(Volume*IF(DE$5=0,0,IF(DE$5=1,0.5,1))*OFFSET(IFRS17_CF!DE116,0,-NewBusinessYear+1),0)</f>
        <v>0</v>
      </c>
      <c r="DF116" s="47">
        <f ca="1">IFERROR(Volume*IF(DF$5=0,0,IF(DF$5=1,0.5,1))*OFFSET(IFRS17_CF!DF116,0,-NewBusinessYear+1),0)</f>
        <v>0</v>
      </c>
      <c r="DG116" s="47">
        <f ca="1">IFERROR(Volume*IF(DG$5=0,0,IF(DG$5=1,0.5,1))*OFFSET(IFRS17_CF!DG116,0,-NewBusinessYear+1),0)</f>
        <v>0</v>
      </c>
      <c r="DH116" s="47">
        <f ca="1">IFERROR(Volume*IF(DH$5=0,0,IF(DH$5=1,0.5,1))*OFFSET(IFRS17_CF!DH116,0,-NewBusinessYear+1),0)</f>
        <v>0</v>
      </c>
      <c r="DI116" s="47">
        <f ca="1">IFERROR(Volume*IF(DI$5=0,0,IF(DI$5=1,0.5,1))*OFFSET(IFRS17_CF!DI116,0,-NewBusinessYear+1),0)</f>
        <v>0</v>
      </c>
      <c r="DJ116" s="47">
        <f ca="1">IFERROR(Volume*IF(DJ$5=0,0,IF(DJ$5=1,0.5,1))*OFFSET(IFRS17_CF!DJ116,0,-NewBusinessYear+1),0)</f>
        <v>0</v>
      </c>
      <c r="DK116" s="47">
        <f ca="1">IFERROR(Volume*IF(DK$5=0,0,IF(DK$5=1,0.5,1))*OFFSET(IFRS17_CF!DK116,0,-NewBusinessYear+1),0)</f>
        <v>0</v>
      </c>
      <c r="DL116" s="47">
        <f ca="1">IFERROR(Volume*IF(DL$5=0,0,IF(DL$5=1,0.5,1))*OFFSET(IFRS17_CF!DL116,0,-NewBusinessYear+1),0)</f>
        <v>0</v>
      </c>
      <c r="DM116" s="47">
        <f ca="1">IFERROR(Volume*IF(DM$5=0,0,IF(DM$5=1,0.5,1))*OFFSET(IFRS17_CF!DM116,0,-NewBusinessYear+1),0)</f>
        <v>0</v>
      </c>
      <c r="DN116" s="47">
        <f ca="1">IFERROR(Volume*IF(DN$5=0,0,IF(DN$5=1,0.5,1))*OFFSET(IFRS17_CF!DN116,0,-NewBusinessYear+1),0)</f>
        <v>0</v>
      </c>
      <c r="DO116" s="47">
        <f ca="1">IFERROR(Volume*IF(DO$5=0,0,IF(DO$5=1,0.5,1))*OFFSET(IFRS17_CF!DO116,0,-NewBusinessYear+1),0)</f>
        <v>0</v>
      </c>
      <c r="DP116" s="47">
        <f ca="1">IFERROR(Volume*IF(DP$5=0,0,IF(DP$5=1,0.5,1))*OFFSET(IFRS17_CF!DP116,0,-NewBusinessYear+1),0)</f>
        <v>0</v>
      </c>
      <c r="DQ116" s="47">
        <f ca="1">IFERROR(Volume*IF(DQ$5=0,0,IF(DQ$5=1,0.5,1))*OFFSET(IFRS17_CF!DQ116,0,-NewBusinessYear+1),0)</f>
        <v>0</v>
      </c>
      <c r="DR116" s="47">
        <f ca="1">IFERROR(Volume*IF(DR$5=0,0,IF(DR$5=1,0.5,1))*OFFSET(IFRS17_CF!DR116,0,-NewBusinessYear+1),0)</f>
        <v>0</v>
      </c>
      <c r="DS116" s="47">
        <f ca="1">IFERROR(Volume*IF(DS$5=0,0,IF(DS$5=1,0.5,1))*OFFSET(IFRS17_CF!DS116,0,-NewBusinessYear+1),0)</f>
        <v>0</v>
      </c>
      <c r="DT116" s="47">
        <f ca="1">IFERROR(Volume*IF(DT$5=0,0,IF(DT$5=1,0.5,1))*OFFSET(IFRS17_CF!DT116,0,-NewBusinessYear+1),0)</f>
        <v>0</v>
      </c>
      <c r="DU116" s="47">
        <f ca="1">IFERROR(Volume*IF(DU$5=0,0,IF(DU$5=1,0.5,1))*OFFSET(IFRS17_CF!DU116,0,-NewBusinessYear+1),0)</f>
        <v>0</v>
      </c>
      <c r="DV116" s="47">
        <f ca="1">IFERROR(Volume*IF(DV$5=0,0,IF(DV$5=1,0.5,1))*OFFSET(IFRS17_CF!DV116,0,-NewBusinessYear+1),0)</f>
        <v>0</v>
      </c>
      <c r="DW116" s="47">
        <f ca="1">IFERROR(Volume*IF(DW$5=0,0,IF(DW$5=1,0.5,1))*OFFSET(IFRS17_CF!DW116,0,-NewBusinessYear+1),0)</f>
        <v>0</v>
      </c>
      <c r="DX116" s="47">
        <f ca="1">IFERROR(Volume*IF(DX$5=0,0,IF(DX$5=1,0.5,1))*OFFSET(IFRS17_CF!DX116,0,-NewBusinessYear+1),0)</f>
        <v>0</v>
      </c>
      <c r="DY116" s="47">
        <f ca="1">IFERROR(Volume*IF(DY$5=0,0,IF(DY$5=1,0.5,1))*OFFSET(IFRS17_CF!DY116,0,-NewBusinessYear+1),0)</f>
        <v>0</v>
      </c>
      <c r="DZ116" s="47">
        <f ca="1">IFERROR(Volume*IF(DZ$5=0,0,IF(DZ$5=1,0.5,1))*OFFSET(IFRS17_CF!DZ116,0,-NewBusinessYear+1),0)</f>
        <v>0</v>
      </c>
      <c r="EA116" s="47">
        <f ca="1">IFERROR(Volume*IF(EA$5=0,0,IF(EA$5=1,0.5,1))*OFFSET(IFRS17_CF!EA116,0,-NewBusinessYear+1),0)</f>
        <v>0</v>
      </c>
      <c r="EB116" s="47">
        <f ca="1">IFERROR(Volume*IF(EB$5=0,0,IF(EB$5=1,0.5,1))*OFFSET(IFRS17_CF!EB116,0,-NewBusinessYear+1),0)</f>
        <v>0</v>
      </c>
      <c r="EC116" s="47">
        <f ca="1">IFERROR(Volume*IF(EC$5=0,0,IF(EC$5=1,0.5,1))*OFFSET(IFRS17_CF!EC116,0,-NewBusinessYear+1),0)</f>
        <v>0</v>
      </c>
      <c r="ED116" s="47">
        <f ca="1">IFERROR(Volume*IF(ED$5=0,0,IF(ED$5=1,0.5,1))*OFFSET(IFRS17_CF!ED116,0,-NewBusinessYear+1),0)</f>
        <v>0</v>
      </c>
      <c r="EE116" s="47">
        <f ca="1">IFERROR(Volume*IF(EE$5=0,0,IF(EE$5=1,0.5,1))*OFFSET(IFRS17_CF!EE116,0,-NewBusinessYear+1),0)</f>
        <v>0</v>
      </c>
      <c r="EF116" s="47">
        <f ca="1">IFERROR(Volume*IF(EF$5=0,0,IF(EF$5=1,0.5,1))*OFFSET(IFRS17_CF!EF116,0,-NewBusinessYear+1),0)</f>
        <v>0</v>
      </c>
      <c r="EG116" s="47">
        <f ca="1">IFERROR(Volume*IF(EG$5=0,0,IF(EG$5=1,0.5,1))*OFFSET(IFRS17_CF!EG116,0,-NewBusinessYear+1),0)</f>
        <v>0</v>
      </c>
      <c r="EH116" s="47">
        <f ca="1">IFERROR(Volume*IF(EH$5=0,0,IF(EH$5=1,0.5,1))*OFFSET(IFRS17_CF!EH116,0,-NewBusinessYear+1),0)</f>
        <v>0</v>
      </c>
      <c r="EI116" s="47">
        <f ca="1">IFERROR(Volume*IF(EI$5=0,0,IF(EI$5=1,0.5,1))*OFFSET(IFRS17_CF!EI116,0,-NewBusinessYear+1),0)</f>
        <v>0</v>
      </c>
      <c r="EJ116" s="47">
        <f ca="1">IFERROR(Volume*IF(EJ$5=0,0,IF(EJ$5=1,0.5,1))*OFFSET(IFRS17_CF!EJ116,0,-NewBusinessYear+1),0)</f>
        <v>0</v>
      </c>
      <c r="EK116" s="47">
        <f ca="1">IFERROR(Volume*IF(EK$5=0,0,IF(EK$5=1,0.5,1))*OFFSET(IFRS17_CF!EK116,0,-NewBusinessYear+1),0)</f>
        <v>0</v>
      </c>
      <c r="EL116" s="47">
        <f ca="1">IFERROR(Volume*IF(EL$5=0,0,IF(EL$5=1,0.5,1))*OFFSET(IFRS17_CF!EL116,0,-NewBusinessYear+1),0)</f>
        <v>0</v>
      </c>
      <c r="EM116" s="47">
        <f ca="1">IFERROR(Volume*IF(EM$5=0,0,IF(EM$5=1,0.5,1))*OFFSET(IFRS17_CF!EM116,0,-NewBusinessYear+1),0)</f>
        <v>0</v>
      </c>
      <c r="EN116" s="47">
        <f ca="1">IFERROR(Volume*IF(EN$5=0,0,IF(EN$5=1,0.5,1))*OFFSET(IFRS17_CF!EN116,0,-NewBusinessYear+1),0)</f>
        <v>0</v>
      </c>
      <c r="EO116" s="47">
        <f ca="1">IFERROR(Volume*IF(EO$5=0,0,IF(EO$5=1,0.5,1))*OFFSET(IFRS17_CF!EO116,0,-NewBusinessYear+1),0)</f>
        <v>0</v>
      </c>
      <c r="EP116" s="47">
        <f ca="1">IFERROR(Volume*IF(EP$5=0,0,IF(EP$5=1,0.5,1))*OFFSET(IFRS17_CF!EP116,0,-NewBusinessYear+1),0)</f>
        <v>0</v>
      </c>
      <c r="EQ116" s="47">
        <f ca="1">IFERROR(Volume*IF(EQ$5=0,0,IF(EQ$5=1,0.5,1))*OFFSET(IFRS17_CF!EQ116,0,-NewBusinessYear+1),0)</f>
        <v>0</v>
      </c>
      <c r="ER116" s="47">
        <f ca="1">IFERROR(Volume*IF(ER$5=0,0,IF(ER$5=1,0.5,1))*OFFSET(IFRS17_CF!ER116,0,-NewBusinessYear+1),0)</f>
        <v>0</v>
      </c>
      <c r="ES116" s="47">
        <f ca="1">IFERROR(Volume*IF(ES$5=0,0,IF(ES$5=1,0.5,1))*OFFSET(IFRS17_CF!ES116,0,-NewBusinessYear+1),0)</f>
        <v>0</v>
      </c>
      <c r="ET116" s="47">
        <f ca="1">IFERROR(Volume*IF(ET$5=0,0,IF(ET$5=1,0.5,1))*OFFSET(IFRS17_CF!ET116,0,-NewBusinessYear+1),0)</f>
        <v>0</v>
      </c>
      <c r="EU116" s="47">
        <f ca="1">IFERROR(Volume*IF(EU$5=0,0,IF(EU$5=1,0.5,1))*OFFSET(IFRS17_CF!EU116,0,-NewBusinessYear+1),0)</f>
        <v>0</v>
      </c>
      <c r="EV116" s="47">
        <f ca="1">IFERROR(Volume*IF(EV$5=0,0,IF(EV$5=1,0.5,1))*OFFSET(IFRS17_CF!EV116,0,-NewBusinessYear+1),0)</f>
        <v>0</v>
      </c>
      <c r="EW116" s="47">
        <f ca="1">IFERROR(Volume*IF(EW$5=0,0,IF(EW$5=1,0.5,1))*OFFSET(IFRS17_CF!EW116,0,-NewBusinessYear+1),0)</f>
        <v>0</v>
      </c>
      <c r="EX116" s="47">
        <f ca="1">IFERROR(Volume*IF(EX$5=0,0,IF(EX$5=1,0.5,1))*OFFSET(IFRS17_CF!EX116,0,-NewBusinessYear+1),0)</f>
        <v>0</v>
      </c>
      <c r="EY116" s="47">
        <f ca="1">IFERROR(Volume*IF(EY$5=0,0,IF(EY$5=1,0.5,1))*OFFSET(IFRS17_CF!EY116,0,-NewBusinessYear+1),0)</f>
        <v>0</v>
      </c>
      <c r="EZ116" s="47">
        <f ca="1">IFERROR(Volume*IF(EZ$5=0,0,IF(EZ$5=1,0.5,1))*OFFSET(IFRS17_CF!EZ116,0,-NewBusinessYear+1),0)</f>
        <v>0</v>
      </c>
      <c r="FA116" s="47">
        <f ca="1">IFERROR(Volume*IF(FA$5=0,0,IF(FA$5=1,0.5,1))*OFFSET(IFRS17_CF!FA116,0,-NewBusinessYear+1),0)</f>
        <v>0</v>
      </c>
      <c r="FB116" s="47">
        <f ca="1">IFERROR(Volume*IF(FB$5=0,0,IF(FB$5=1,0.5,1))*OFFSET(IFRS17_CF!FB116,0,-NewBusinessYear+1),0)</f>
        <v>0</v>
      </c>
      <c r="FC116" s="47">
        <f ca="1">IFERROR(Volume*IF(FC$5=0,0,IF(FC$5=1,0.5,1))*OFFSET(IFRS17_CF!FC116,0,-NewBusinessYear+1),0)</f>
        <v>0</v>
      </c>
      <c r="FD116" s="47">
        <f ca="1">IFERROR(Volume*IF(FD$5=0,0,IF(FD$5=1,0.5,1))*OFFSET(IFRS17_CF!FD116,0,-NewBusinessYear+1),0)</f>
        <v>0</v>
      </c>
      <c r="FE116" s="47">
        <f ca="1">IFERROR(Volume*IF(FE$5=0,0,IF(FE$5=1,0.5,1))*OFFSET(IFRS17_CF!FE116,0,-NewBusinessYear+1),0)</f>
        <v>0</v>
      </c>
      <c r="FF116" s="47">
        <f ca="1">IFERROR(Volume*IF(FF$5=0,0,IF(FF$5=1,0.5,1))*OFFSET(IFRS17_CF!FF116,0,-NewBusinessYear+1),0)</f>
        <v>0</v>
      </c>
      <c r="FG116" s="47">
        <f ca="1">IFERROR(Volume*IF(FG$5=0,0,IF(FG$5=1,0.5,1))*OFFSET(IFRS17_CF!FG116,0,-NewBusinessYear+1),0)</f>
        <v>0</v>
      </c>
      <c r="FH116" s="47">
        <f ca="1">IFERROR(Volume*IF(FH$5=0,0,IF(FH$5=1,0.5,1))*OFFSET(IFRS17_CF!FH116,0,-NewBusinessYear+1),0)</f>
        <v>0</v>
      </c>
      <c r="FI116" s="47">
        <f ca="1">IFERROR(Volume*IF(FI$5=0,0,IF(FI$5=1,0.5,1))*OFFSET(IFRS17_CF!FI116,0,-NewBusinessYear+1),0)</f>
        <v>0</v>
      </c>
      <c r="FJ116" s="47">
        <f ca="1">IFERROR(Volume*IF(FJ$5=0,0,IF(FJ$5=1,0.5,1))*OFFSET(IFRS17_CF!FJ116,0,-NewBusinessYear+1),0)</f>
        <v>0</v>
      </c>
      <c r="FK116" s="47">
        <f ca="1">IFERROR(Volume*IF(FK$5=0,0,IF(FK$5=1,0.5,1))*OFFSET(IFRS17_CF!FK116,0,-NewBusinessYear+1),0)</f>
        <v>0</v>
      </c>
      <c r="FL116" s="47">
        <f ca="1">IFERROR(Volume*IF(FL$5=0,0,IF(FL$5=1,0.5,1))*OFFSET(IFRS17_CF!FL116,0,-NewBusinessYear+1),0)</f>
        <v>0</v>
      </c>
      <c r="FM116" s="47">
        <f ca="1">IFERROR(Volume*IF(FM$5=0,0,IF(FM$5=1,0.5,1))*OFFSET(IFRS17_CF!FM116,0,-NewBusinessYear+1),0)</f>
        <v>0</v>
      </c>
      <c r="FN116" s="47">
        <f ca="1">IFERROR(Volume*IF(FN$5=0,0,IF(FN$5=1,0.5,1))*OFFSET(IFRS17_CF!FN116,0,-NewBusinessYear+1),0)</f>
        <v>0</v>
      </c>
      <c r="FO116" s="47">
        <f ca="1">IFERROR(Volume*IF(FO$5=0,0,IF(FO$5=1,0.5,1))*OFFSET(IFRS17_CF!FO116,0,-NewBusinessYear+1),0)</f>
        <v>0</v>
      </c>
      <c r="FP116" s="47">
        <f ca="1">IFERROR(Volume*IF(FP$5=0,0,IF(FP$5=1,0.5,1))*OFFSET(IFRS17_CF!FP116,0,-NewBusinessYear+1),0)</f>
        <v>0</v>
      </c>
      <c r="FQ116" s="47">
        <f ca="1">IFERROR(Volume*IF(FQ$5=0,0,IF(FQ$5=1,0.5,1))*OFFSET(IFRS17_CF!FQ116,0,-NewBusinessYear+1),0)</f>
        <v>0</v>
      </c>
      <c r="FR116" s="47">
        <f ca="1">IFERROR(Volume*IF(FR$5=0,0,IF(FR$5=1,0.5,1))*OFFSET(IFRS17_CF!FR116,0,-NewBusinessYear+1),0)</f>
        <v>0</v>
      </c>
      <c r="FS116" s="47">
        <f ca="1">IFERROR(Volume*IF(FS$5=0,0,IF(FS$5=1,0.5,1))*OFFSET(IFRS17_CF!FS116,0,-NewBusinessYear+1),0)</f>
        <v>0</v>
      </c>
      <c r="FT116" s="47">
        <f ca="1">IFERROR(Volume*IF(FT$5=0,0,IF(FT$5=1,0.5,1))*OFFSET(IFRS17_CF!FT116,0,-NewBusinessYear+1),0)</f>
        <v>0</v>
      </c>
      <c r="FU116" s="47">
        <f ca="1">IFERROR(Volume*IF(FU$5=0,0,IF(FU$5=1,0.5,1))*OFFSET(IFRS17_CF!FU116,0,-NewBusinessYear+1),0)</f>
        <v>0</v>
      </c>
      <c r="FV116" s="47">
        <f ca="1">IFERROR(Volume*IF(FV$5=0,0,IF(FV$5=1,0.5,1))*OFFSET(IFRS17_CF!FV116,0,-NewBusinessYear+1),0)</f>
        <v>0</v>
      </c>
      <c r="FW116" s="47">
        <f ca="1">IFERROR(Volume*IF(FW$5=0,0,IF(FW$5=1,0.5,1))*OFFSET(IFRS17_CF!FW116,0,-NewBusinessYear+1),0)</f>
        <v>0</v>
      </c>
      <c r="FX116" s="47">
        <f ca="1">IFERROR(Volume*IF(FX$5=0,0,IF(FX$5=1,0.5,1))*OFFSET(IFRS17_CF!FX116,0,-NewBusinessYear+1),0)</f>
        <v>0</v>
      </c>
      <c r="FY116" s="47">
        <f ca="1">IFERROR(Volume*IF(FY$5=0,0,IF(FY$5=1,0.5,1))*OFFSET(IFRS17_CF!FY116,0,-NewBusinessYear+1),0)</f>
        <v>0</v>
      </c>
      <c r="FZ116" s="47">
        <f ca="1">IFERROR(Volume*IF(FZ$5=0,0,IF(FZ$5=1,0.5,1))*OFFSET(IFRS17_CF!FZ116,0,-NewBusinessYear+1),0)</f>
        <v>0</v>
      </c>
      <c r="GA116" s="47">
        <f ca="1">IFERROR(Volume*IF(GA$5=0,0,IF(GA$5=1,0.5,1))*OFFSET(IFRS17_CF!GA116,0,-NewBusinessYear+1),0)</f>
        <v>0</v>
      </c>
      <c r="GB116" s="47">
        <f ca="1">IFERROR(Volume*IF(GB$5=0,0,IF(GB$5=1,0.5,1))*OFFSET(IFRS17_CF!GB116,0,-NewBusinessYear+1),0)</f>
        <v>0</v>
      </c>
      <c r="GC116" s="47">
        <f ca="1">IFERROR(Volume*IF(GC$5=0,0,IF(GC$5=1,0.5,1))*OFFSET(IFRS17_CF!GC116,0,-NewBusinessYear+1),0)</f>
        <v>0</v>
      </c>
      <c r="GD116" s="47">
        <f ca="1">IFERROR(Volume*IF(GD$5=0,0,IF(GD$5=1,0.5,1))*OFFSET(IFRS17_CF!GD116,0,-NewBusinessYear+1),0)</f>
        <v>0</v>
      </c>
      <c r="GE116" s="47">
        <f ca="1">IFERROR(Volume*IF(GE$5=0,0,IF(GE$5=1,0.5,1))*OFFSET(IFRS17_CF!GE116,0,-NewBusinessYear+1),0)</f>
        <v>0</v>
      </c>
      <c r="GF116" s="47">
        <f ca="1">IFERROR(Volume*IF(GF$5=0,0,IF(GF$5=1,0.5,1))*OFFSET(IFRS17_CF!GF116,0,-NewBusinessYear+1),0)</f>
        <v>0</v>
      </c>
      <c r="GG116" s="47">
        <f ca="1">IFERROR(Volume*IF(GG$5=0,0,IF(GG$5=1,0.5,1))*OFFSET(IFRS17_CF!GG116,0,-NewBusinessYear+1),0)</f>
        <v>0</v>
      </c>
      <c r="GH116" s="47">
        <f ca="1">IFERROR(Volume*IF(GH$5=0,0,IF(GH$5=1,0.5,1))*OFFSET(IFRS17_CF!GH116,0,-NewBusinessYear+1),0)</f>
        <v>0</v>
      </c>
      <c r="GI116" s="47">
        <f ca="1">IFERROR(Volume*IF(GI$5=0,0,IF(GI$5=1,0.5,1))*OFFSET(IFRS17_CF!GI116,0,-NewBusinessYear+1),0)</f>
        <v>0</v>
      </c>
      <c r="GJ116" s="47">
        <f ca="1">IFERROR(Volume*IF(GJ$5=0,0,IF(GJ$5=1,0.5,1))*OFFSET(IFRS17_CF!GJ116,0,-NewBusinessYear+1),0)</f>
        <v>0</v>
      </c>
    </row>
    <row r="117" spans="2:192" x14ac:dyDescent="0.3">
      <c r="C117" s="31"/>
      <c r="F117" s="35">
        <f ca="1">IFERROR(Volume*IF(F$5=0,0,IF(F$5=1,0.5,1))*OFFSET(IFRS17_CF!F117,0,-NewBusinessYear+1),0)</f>
        <v>0</v>
      </c>
      <c r="G117" s="35">
        <f ca="1">IFERROR(Volume*IF(G$5=0,0,IF(G$5=1,0.5,1))*OFFSET(IFRS17_CF!G117,0,-NewBusinessYear+1),0)</f>
        <v>0</v>
      </c>
      <c r="H117" s="35">
        <f ca="1">IFERROR(Volume*IF(H$5=0,0,IF(H$5=1,0.5,1))*OFFSET(IFRS17_CF!H117,0,-NewBusinessYear+1),0)</f>
        <v>0</v>
      </c>
      <c r="I117" s="35">
        <f ca="1">IFERROR(Volume*IF(I$5=0,0,IF(I$5=1,0.5,1))*OFFSET(IFRS17_CF!I117,0,-NewBusinessYear+1),0)</f>
        <v>0</v>
      </c>
      <c r="J117" s="35">
        <f ca="1">IFERROR(Volume*IF(J$5=0,0,IF(J$5=1,0.5,1))*OFFSET(IFRS17_CF!J117,0,-NewBusinessYear+1),0)</f>
        <v>0</v>
      </c>
      <c r="K117" s="35">
        <f ca="1">IFERROR(Volume*IF(K$5=0,0,IF(K$5=1,0.5,1))*OFFSET(IFRS17_CF!K117,0,-NewBusinessYear+1),0)</f>
        <v>0</v>
      </c>
      <c r="L117" s="35">
        <f ca="1">IFERROR(Volume*IF(L$5=0,0,IF(L$5=1,0.5,1))*OFFSET(IFRS17_CF!L117,0,-NewBusinessYear+1),0)</f>
        <v>0</v>
      </c>
      <c r="M117" s="35">
        <f ca="1">IFERROR(Volume*IF(M$5=0,0,IF(M$5=1,0.5,1))*OFFSET(IFRS17_CF!M117,0,-NewBusinessYear+1),0)</f>
        <v>0</v>
      </c>
      <c r="N117" s="35">
        <f ca="1">IFERROR(Volume*IF(N$5=0,0,IF(N$5=1,0.5,1))*OFFSET(IFRS17_CF!N117,0,-NewBusinessYear+1),0)</f>
        <v>0</v>
      </c>
      <c r="O117" s="35">
        <f ca="1">IFERROR(Volume*IF(O$5=0,0,IF(O$5=1,0.5,1))*OFFSET(IFRS17_CF!O117,0,-NewBusinessYear+1),0)</f>
        <v>0</v>
      </c>
      <c r="P117" s="35">
        <f ca="1">IFERROR(Volume*IF(P$5=0,0,IF(P$5=1,0.5,1))*OFFSET(IFRS17_CF!P117,0,-NewBusinessYear+1),0)</f>
        <v>0</v>
      </c>
      <c r="Q117" s="35">
        <f ca="1">IFERROR(Volume*IF(Q$5=0,0,IF(Q$5=1,0.5,1))*OFFSET(IFRS17_CF!Q117,0,-NewBusinessYear+1),0)</f>
        <v>0</v>
      </c>
      <c r="R117" s="35">
        <f ca="1">IFERROR(Volume*IF(R$5=0,0,IF(R$5=1,0.5,1))*OFFSET(IFRS17_CF!R117,0,-NewBusinessYear+1),0)</f>
        <v>0</v>
      </c>
      <c r="S117" s="35">
        <f ca="1">IFERROR(Volume*IF(S$5=0,0,IF(S$5=1,0.5,1))*OFFSET(IFRS17_CF!S117,0,-NewBusinessYear+1),0)</f>
        <v>0</v>
      </c>
      <c r="T117" s="35">
        <f ca="1">IFERROR(Volume*IF(T$5=0,0,IF(T$5=1,0.5,1))*OFFSET(IFRS17_CF!T117,0,-NewBusinessYear+1),0)</f>
        <v>0</v>
      </c>
      <c r="U117" s="35">
        <f ca="1">IFERROR(Volume*IF(U$5=0,0,IF(U$5=1,0.5,1))*OFFSET(IFRS17_CF!U117,0,-NewBusinessYear+1),0)</f>
        <v>0</v>
      </c>
      <c r="V117" s="35">
        <f ca="1">IFERROR(Volume*IF(V$5=0,0,IF(V$5=1,0.5,1))*OFFSET(IFRS17_CF!V117,0,-NewBusinessYear+1),0)</f>
        <v>0</v>
      </c>
      <c r="W117" s="35">
        <f ca="1">IFERROR(Volume*IF(W$5=0,0,IF(W$5=1,0.5,1))*OFFSET(IFRS17_CF!W117,0,-NewBusinessYear+1),0)</f>
        <v>0</v>
      </c>
      <c r="X117" s="35">
        <f ca="1">IFERROR(Volume*IF(X$5=0,0,IF(X$5=1,0.5,1))*OFFSET(IFRS17_CF!X117,0,-NewBusinessYear+1),0)</f>
        <v>0</v>
      </c>
      <c r="Y117" s="40">
        <f ca="1">IFERROR(Volume*IF(Y$5=0,0,IF(Y$5=1,0.5,1))*OFFSET(IFRS17_CF!Y117,0,-NewBusinessYear+1),0)</f>
        <v>0</v>
      </c>
      <c r="Z117" s="35">
        <f ca="1">IFERROR(Volume*IF(Z$5=0,0,IF(Z$5=1,0.5,1))*OFFSET(IFRS17_CF!Z117,0,-NewBusinessYear+1),0)</f>
        <v>0</v>
      </c>
      <c r="AA117" s="40">
        <f ca="1">IFERROR(Volume*IF(AA$5=0,0,IF(AA$5=1,0.5,1))*OFFSET(IFRS17_CF!AA117,0,-NewBusinessYear+1),0)</f>
        <v>0</v>
      </c>
      <c r="AB117" s="40">
        <f ca="1">IFERROR(Volume*IF(AB$5=0,0,IF(AB$5=1,0.5,1))*OFFSET(IFRS17_CF!AB117,0,-NewBusinessYear+1),0)</f>
        <v>0</v>
      </c>
      <c r="AC117" s="40">
        <f ca="1">IFERROR(Volume*IF(AC$5=0,0,IF(AC$5=1,0.5,1))*OFFSET(IFRS17_CF!AC117,0,-NewBusinessYear+1),0)</f>
        <v>0</v>
      </c>
      <c r="AD117" s="40">
        <f ca="1">IFERROR(Volume*IF(AD$5=0,0,IF(AD$5=1,0.5,1))*OFFSET(IFRS17_CF!AD117,0,-NewBusinessYear+1),0)</f>
        <v>0</v>
      </c>
      <c r="AE117" s="40">
        <f ca="1">IFERROR(Volume*IF(AE$5=0,0,IF(AE$5=1,0.5,1))*OFFSET(IFRS17_CF!AE117,0,-NewBusinessYear+1),0)</f>
        <v>0</v>
      </c>
      <c r="AF117" s="40">
        <f ca="1">IFERROR(Volume*IF(AF$5=0,0,IF(AF$5=1,0.5,1))*OFFSET(IFRS17_CF!AF117,0,-NewBusinessYear+1),0)</f>
        <v>0</v>
      </c>
      <c r="AG117" s="40">
        <f ca="1">IFERROR(Volume*IF(AG$5=0,0,IF(AG$5=1,0.5,1))*OFFSET(IFRS17_CF!AG117,0,-NewBusinessYear+1),0)</f>
        <v>0</v>
      </c>
      <c r="AH117" s="40">
        <f ca="1">IFERROR(Volume*IF(AH$5=0,0,IF(AH$5=1,0.5,1))*OFFSET(IFRS17_CF!AH117,0,-NewBusinessYear+1),0)</f>
        <v>0</v>
      </c>
      <c r="AI117" s="40">
        <f ca="1">IFERROR(Volume*IF(AI$5=0,0,IF(AI$5=1,0.5,1))*OFFSET(IFRS17_CF!AI117,0,-NewBusinessYear+1),0)</f>
        <v>0</v>
      </c>
      <c r="AJ117" s="40">
        <f ca="1">IFERROR(Volume*IF(AJ$5=0,0,IF(AJ$5=1,0.5,1))*OFFSET(IFRS17_CF!AJ117,0,-NewBusinessYear+1),0)</f>
        <v>0</v>
      </c>
      <c r="AK117" s="40">
        <f ca="1">IFERROR(Volume*IF(AK$5=0,0,IF(AK$5=1,0.5,1))*OFFSET(IFRS17_CF!AK117,0,-NewBusinessYear+1),0)</f>
        <v>0</v>
      </c>
      <c r="AL117" s="40">
        <f ca="1">IFERROR(Volume*IF(AL$5=0,0,IF(AL$5=1,0.5,1))*OFFSET(IFRS17_CF!AL117,0,-NewBusinessYear+1),0)</f>
        <v>0</v>
      </c>
      <c r="AM117" s="40">
        <f ca="1">IFERROR(Volume*IF(AM$5=0,0,IF(AM$5=1,0.5,1))*OFFSET(IFRS17_CF!AM117,0,-NewBusinessYear+1),0)</f>
        <v>0</v>
      </c>
      <c r="AN117" s="40">
        <f ca="1">IFERROR(Volume*IF(AN$5=0,0,IF(AN$5=1,0.5,1))*OFFSET(IFRS17_CF!AN117,0,-NewBusinessYear+1),0)</f>
        <v>0</v>
      </c>
      <c r="AO117" s="40">
        <f ca="1">IFERROR(Volume*IF(AO$5=0,0,IF(AO$5=1,0.5,1))*OFFSET(IFRS17_CF!AO117,0,-NewBusinessYear+1),0)</f>
        <v>0</v>
      </c>
      <c r="AP117" s="40">
        <f ca="1">IFERROR(Volume*IF(AP$5=0,0,IF(AP$5=1,0.5,1))*OFFSET(IFRS17_CF!AP117,0,-NewBusinessYear+1),0)</f>
        <v>0</v>
      </c>
      <c r="AQ117" s="40">
        <f ca="1">IFERROR(Volume*IF(AQ$5=0,0,IF(AQ$5=1,0.5,1))*OFFSET(IFRS17_CF!AQ117,0,-NewBusinessYear+1),0)</f>
        <v>0</v>
      </c>
      <c r="AR117" s="40">
        <f ca="1">IFERROR(Volume*IF(AR$5=0,0,IF(AR$5=1,0.5,1))*OFFSET(IFRS17_CF!AR117,0,-NewBusinessYear+1),0)</f>
        <v>0</v>
      </c>
      <c r="AS117" s="40">
        <f ca="1">IFERROR(Volume*IF(AS$5=0,0,IF(AS$5=1,0.5,1))*OFFSET(IFRS17_CF!AS117,0,-NewBusinessYear+1),0)</f>
        <v>0</v>
      </c>
      <c r="AT117" s="40">
        <f ca="1">IFERROR(Volume*IF(AT$5=0,0,IF(AT$5=1,0.5,1))*OFFSET(IFRS17_CF!AT117,0,-NewBusinessYear+1),0)</f>
        <v>0</v>
      </c>
      <c r="AU117" s="40">
        <f ca="1">IFERROR(Volume*IF(AU$5=0,0,IF(AU$5=1,0.5,1))*OFFSET(IFRS17_CF!AU117,0,-NewBusinessYear+1),0)</f>
        <v>0</v>
      </c>
      <c r="AV117" s="40">
        <f ca="1">IFERROR(Volume*IF(AV$5=0,0,IF(AV$5=1,0.5,1))*OFFSET(IFRS17_CF!AV117,0,-NewBusinessYear+1),0)</f>
        <v>0</v>
      </c>
      <c r="AW117" s="40">
        <f ca="1">IFERROR(Volume*IF(AW$5=0,0,IF(AW$5=1,0.5,1))*OFFSET(IFRS17_CF!AW117,0,-NewBusinessYear+1),0)</f>
        <v>0</v>
      </c>
      <c r="AX117" s="40">
        <f ca="1">IFERROR(Volume*IF(AX$5=0,0,IF(AX$5=1,0.5,1))*OFFSET(IFRS17_CF!AX117,0,-NewBusinessYear+1),0)</f>
        <v>0</v>
      </c>
      <c r="AY117" s="40">
        <f ca="1">IFERROR(Volume*IF(AY$5=0,0,IF(AY$5=1,0.5,1))*OFFSET(IFRS17_CF!AY117,0,-NewBusinessYear+1),0)</f>
        <v>0</v>
      </c>
      <c r="AZ117" s="40">
        <f ca="1">IFERROR(Volume*IF(AZ$5=0,0,IF(AZ$5=1,0.5,1))*OFFSET(IFRS17_CF!AZ117,0,-NewBusinessYear+1),0)</f>
        <v>0</v>
      </c>
      <c r="BA117" s="40">
        <f ca="1">IFERROR(Volume*IF(BA$5=0,0,IF(BA$5=1,0.5,1))*OFFSET(IFRS17_CF!BA117,0,-NewBusinessYear+1),0)</f>
        <v>0</v>
      </c>
      <c r="BB117" s="40">
        <f ca="1">IFERROR(Volume*IF(BB$5=0,0,IF(BB$5=1,0.5,1))*OFFSET(IFRS17_CF!BB117,0,-NewBusinessYear+1),0)</f>
        <v>0</v>
      </c>
      <c r="BC117" s="40">
        <f ca="1">IFERROR(Volume*IF(BC$5=0,0,IF(BC$5=1,0.5,1))*OFFSET(IFRS17_CF!BC117,0,-NewBusinessYear+1),0)</f>
        <v>0</v>
      </c>
      <c r="BD117" s="40">
        <f ca="1">IFERROR(Volume*IF(BD$5=0,0,IF(BD$5=1,0.5,1))*OFFSET(IFRS17_CF!BD117,0,-NewBusinessYear+1),0)</f>
        <v>0</v>
      </c>
      <c r="BE117" s="40">
        <f ca="1">IFERROR(Volume*IF(BE$5=0,0,IF(BE$5=1,0.5,1))*OFFSET(IFRS17_CF!BE117,0,-NewBusinessYear+1),0)</f>
        <v>0</v>
      </c>
      <c r="BF117" s="40">
        <f ca="1">IFERROR(Volume*IF(BF$5=0,0,IF(BF$5=1,0.5,1))*OFFSET(IFRS17_CF!BF117,0,-NewBusinessYear+1),0)</f>
        <v>0</v>
      </c>
      <c r="BG117" s="40">
        <f ca="1">IFERROR(Volume*IF(BG$5=0,0,IF(BG$5=1,0.5,1))*OFFSET(IFRS17_CF!BG117,0,-NewBusinessYear+1),0)</f>
        <v>0</v>
      </c>
      <c r="BH117" s="40">
        <f ca="1">IFERROR(Volume*IF(BH$5=0,0,IF(BH$5=1,0.5,1))*OFFSET(IFRS17_CF!BH117,0,-NewBusinessYear+1),0)</f>
        <v>0</v>
      </c>
      <c r="BI117" s="40">
        <f ca="1">IFERROR(Volume*IF(BI$5=0,0,IF(BI$5=1,0.5,1))*OFFSET(IFRS17_CF!BI117,0,-NewBusinessYear+1),0)</f>
        <v>0</v>
      </c>
      <c r="BJ117" s="40">
        <f ca="1">IFERROR(Volume*IF(BJ$5=0,0,IF(BJ$5=1,0.5,1))*OFFSET(IFRS17_CF!BJ117,0,-NewBusinessYear+1),0)</f>
        <v>0</v>
      </c>
      <c r="BK117" s="40">
        <f ca="1">IFERROR(Volume*IF(BK$5=0,0,IF(BK$5=1,0.5,1))*OFFSET(IFRS17_CF!BK117,0,-NewBusinessYear+1),0)</f>
        <v>0</v>
      </c>
      <c r="BL117" s="40">
        <f ca="1">IFERROR(Volume*IF(BL$5=0,0,IF(BL$5=1,0.5,1))*OFFSET(IFRS17_CF!BL117,0,-NewBusinessYear+1),0)</f>
        <v>0</v>
      </c>
      <c r="BM117" s="40">
        <f ca="1">IFERROR(Volume*IF(BM$5=0,0,IF(BM$5=1,0.5,1))*OFFSET(IFRS17_CF!BM117,0,-NewBusinessYear+1),0)</f>
        <v>0</v>
      </c>
      <c r="BN117" s="40">
        <f ca="1">IFERROR(Volume*IF(BN$5=0,0,IF(BN$5=1,0.5,1))*OFFSET(IFRS17_CF!BN117,0,-NewBusinessYear+1),0)</f>
        <v>0</v>
      </c>
      <c r="BO117" s="40">
        <f ca="1">IFERROR(Volume*IF(BO$5=0,0,IF(BO$5=1,0.5,1))*OFFSET(IFRS17_CF!BO117,0,-NewBusinessYear+1),0)</f>
        <v>0</v>
      </c>
      <c r="BP117" s="40">
        <f ca="1">IFERROR(Volume*IF(BP$5=0,0,IF(BP$5=1,0.5,1))*OFFSET(IFRS17_CF!BP117,0,-NewBusinessYear+1),0)</f>
        <v>0</v>
      </c>
      <c r="BQ117" s="40">
        <f ca="1">IFERROR(Volume*IF(BQ$5=0,0,IF(BQ$5=1,0.5,1))*OFFSET(IFRS17_CF!BQ117,0,-NewBusinessYear+1),0)</f>
        <v>0</v>
      </c>
      <c r="BR117" s="40">
        <f ca="1">IFERROR(Volume*IF(BR$5=0,0,IF(BR$5=1,0.5,1))*OFFSET(IFRS17_CF!BR117,0,-NewBusinessYear+1),0)</f>
        <v>0</v>
      </c>
      <c r="BS117" s="40">
        <f ca="1">IFERROR(Volume*IF(BS$5=0,0,IF(BS$5=1,0.5,1))*OFFSET(IFRS17_CF!BS117,0,-NewBusinessYear+1),0)</f>
        <v>0</v>
      </c>
      <c r="BT117" s="40">
        <f ca="1">IFERROR(Volume*IF(BT$5=0,0,IF(BT$5=1,0.5,1))*OFFSET(IFRS17_CF!BT117,0,-NewBusinessYear+1),0)</f>
        <v>0</v>
      </c>
      <c r="BU117" s="40">
        <f ca="1">IFERROR(Volume*IF(BU$5=0,0,IF(BU$5=1,0.5,1))*OFFSET(IFRS17_CF!BU117,0,-NewBusinessYear+1),0)</f>
        <v>0</v>
      </c>
      <c r="BV117" s="40">
        <f ca="1">IFERROR(Volume*IF(BV$5=0,0,IF(BV$5=1,0.5,1))*OFFSET(IFRS17_CF!BV117,0,-NewBusinessYear+1),0)</f>
        <v>0</v>
      </c>
      <c r="BW117" s="40">
        <f ca="1">IFERROR(Volume*IF(BW$5=0,0,IF(BW$5=1,0.5,1))*OFFSET(IFRS17_CF!BW117,0,-NewBusinessYear+1),0)</f>
        <v>0</v>
      </c>
      <c r="BX117" s="40">
        <f ca="1">IFERROR(Volume*IF(BX$5=0,0,IF(BX$5=1,0.5,1))*OFFSET(IFRS17_CF!BX117,0,-NewBusinessYear+1),0)</f>
        <v>0</v>
      </c>
      <c r="BY117" s="40">
        <f ca="1">IFERROR(Volume*IF(BY$5=0,0,IF(BY$5=1,0.5,1))*OFFSET(IFRS17_CF!BY117,0,-NewBusinessYear+1),0)</f>
        <v>0</v>
      </c>
      <c r="BZ117" s="40">
        <f ca="1">IFERROR(Volume*IF(BZ$5=0,0,IF(BZ$5=1,0.5,1))*OFFSET(IFRS17_CF!BZ117,0,-NewBusinessYear+1),0)</f>
        <v>0</v>
      </c>
      <c r="CA117" s="40">
        <f ca="1">IFERROR(Volume*IF(CA$5=0,0,IF(CA$5=1,0.5,1))*OFFSET(IFRS17_CF!CA117,0,-NewBusinessYear+1),0)</f>
        <v>0</v>
      </c>
      <c r="CB117" s="40">
        <f ca="1">IFERROR(Volume*IF(CB$5=0,0,IF(CB$5=1,0.5,1))*OFFSET(IFRS17_CF!CB117,0,-NewBusinessYear+1),0)</f>
        <v>0</v>
      </c>
      <c r="CC117" s="40">
        <f ca="1">IFERROR(Volume*IF(CC$5=0,0,IF(CC$5=1,0.5,1))*OFFSET(IFRS17_CF!CC117,0,-NewBusinessYear+1),0)</f>
        <v>0</v>
      </c>
      <c r="CD117" s="40">
        <f ca="1">IFERROR(Volume*IF(CD$5=0,0,IF(CD$5=1,0.5,1))*OFFSET(IFRS17_CF!CD117,0,-NewBusinessYear+1),0)</f>
        <v>0</v>
      </c>
      <c r="CE117" s="40">
        <f ca="1">IFERROR(Volume*IF(CE$5=0,0,IF(CE$5=1,0.5,1))*OFFSET(IFRS17_CF!CE117,0,-NewBusinessYear+1),0)</f>
        <v>0</v>
      </c>
      <c r="CF117" s="40">
        <f ca="1">IFERROR(Volume*IF(CF$5=0,0,IF(CF$5=1,0.5,1))*OFFSET(IFRS17_CF!CF117,0,-NewBusinessYear+1),0)</f>
        <v>0</v>
      </c>
      <c r="CG117" s="40">
        <f ca="1">IFERROR(Volume*IF(CG$5=0,0,IF(CG$5=1,0.5,1))*OFFSET(IFRS17_CF!CG117,0,-NewBusinessYear+1),0)</f>
        <v>0</v>
      </c>
      <c r="CH117" s="40">
        <f ca="1">IFERROR(Volume*IF(CH$5=0,0,IF(CH$5=1,0.5,1))*OFFSET(IFRS17_CF!CH117,0,-NewBusinessYear+1),0)</f>
        <v>0</v>
      </c>
      <c r="CI117" s="40">
        <f ca="1">IFERROR(Volume*IF(CI$5=0,0,IF(CI$5=1,0.5,1))*OFFSET(IFRS17_CF!CI117,0,-NewBusinessYear+1),0)</f>
        <v>0</v>
      </c>
      <c r="CJ117" s="40">
        <f ca="1">IFERROR(Volume*IF(CJ$5=0,0,IF(CJ$5=1,0.5,1))*OFFSET(IFRS17_CF!CJ117,0,-NewBusinessYear+1),0)</f>
        <v>0</v>
      </c>
      <c r="CK117" s="40">
        <f ca="1">IFERROR(Volume*IF(CK$5=0,0,IF(CK$5=1,0.5,1))*OFFSET(IFRS17_CF!CK117,0,-NewBusinessYear+1),0)</f>
        <v>0</v>
      </c>
      <c r="CL117" s="40">
        <f ca="1">IFERROR(Volume*IF(CL$5=0,0,IF(CL$5=1,0.5,1))*OFFSET(IFRS17_CF!CL117,0,-NewBusinessYear+1),0)</f>
        <v>0</v>
      </c>
      <c r="CM117" s="40">
        <f ca="1">IFERROR(Volume*IF(CM$5=0,0,IF(CM$5=1,0.5,1))*OFFSET(IFRS17_CF!CM117,0,-NewBusinessYear+1),0)</f>
        <v>0</v>
      </c>
      <c r="CN117" s="40">
        <f ca="1">IFERROR(Volume*IF(CN$5=0,0,IF(CN$5=1,0.5,1))*OFFSET(IFRS17_CF!CN117,0,-NewBusinessYear+1),0)</f>
        <v>0</v>
      </c>
      <c r="CO117" s="40">
        <f ca="1">IFERROR(Volume*IF(CO$5=0,0,IF(CO$5=1,0.5,1))*OFFSET(IFRS17_CF!CO117,0,-NewBusinessYear+1),0)</f>
        <v>0</v>
      </c>
      <c r="CP117" s="40">
        <f ca="1">IFERROR(Volume*IF(CP$5=0,0,IF(CP$5=1,0.5,1))*OFFSET(IFRS17_CF!CP117,0,-NewBusinessYear+1),0)</f>
        <v>0</v>
      </c>
      <c r="CQ117" s="40">
        <f ca="1">IFERROR(Volume*IF(CQ$5=0,0,IF(CQ$5=1,0.5,1))*OFFSET(IFRS17_CF!CQ117,0,-NewBusinessYear+1),0)</f>
        <v>0</v>
      </c>
      <c r="CR117" s="40">
        <f ca="1">IFERROR(Volume*IF(CR$5=0,0,IF(CR$5=1,0.5,1))*OFFSET(IFRS17_CF!CR117,0,-NewBusinessYear+1),0)</f>
        <v>0</v>
      </c>
      <c r="CS117" s="40">
        <f ca="1">IFERROR(Volume*IF(CS$5=0,0,IF(CS$5=1,0.5,1))*OFFSET(IFRS17_CF!CS117,0,-NewBusinessYear+1),0)</f>
        <v>0</v>
      </c>
      <c r="CT117" s="40">
        <f ca="1">IFERROR(Volume*IF(CT$5=0,0,IF(CT$5=1,0.5,1))*OFFSET(IFRS17_CF!CT117,0,-NewBusinessYear+1),0)</f>
        <v>0</v>
      </c>
      <c r="CU117" s="40">
        <f ca="1">IFERROR(Volume*IF(CU$5=0,0,IF(CU$5=1,0.5,1))*OFFSET(IFRS17_CF!CU117,0,-NewBusinessYear+1),0)</f>
        <v>0</v>
      </c>
      <c r="CV117" s="40">
        <f ca="1">IFERROR(Volume*IF(CV$5=0,0,IF(CV$5=1,0.5,1))*OFFSET(IFRS17_CF!CV117,0,-NewBusinessYear+1),0)</f>
        <v>0</v>
      </c>
      <c r="CW117" s="40">
        <f ca="1">IFERROR(Volume*IF(CW$5=0,0,IF(CW$5=1,0.5,1))*OFFSET(IFRS17_CF!CW117,0,-NewBusinessYear+1),0)</f>
        <v>0</v>
      </c>
      <c r="CX117" s="40">
        <f ca="1">IFERROR(Volume*IF(CX$5=0,0,IF(CX$5=1,0.5,1))*OFFSET(IFRS17_CF!CX117,0,-NewBusinessYear+1),0)</f>
        <v>0</v>
      </c>
      <c r="CY117" s="40">
        <f ca="1">IFERROR(Volume*IF(CY$5=0,0,IF(CY$5=1,0.5,1))*OFFSET(IFRS17_CF!CY117,0,-NewBusinessYear+1),0)</f>
        <v>0</v>
      </c>
      <c r="CZ117" s="40">
        <f ca="1">IFERROR(Volume*IF(CZ$5=0,0,IF(CZ$5=1,0.5,1))*OFFSET(IFRS17_CF!CZ117,0,-NewBusinessYear+1),0)</f>
        <v>0</v>
      </c>
      <c r="DA117" s="40">
        <f ca="1">IFERROR(Volume*IF(DA$5=0,0,IF(DA$5=1,0.5,1))*OFFSET(IFRS17_CF!DA117,0,-NewBusinessYear+1),0)</f>
        <v>0</v>
      </c>
      <c r="DB117" s="40">
        <f ca="1">IFERROR(Volume*IF(DB$5=0,0,IF(DB$5=1,0.5,1))*OFFSET(IFRS17_CF!DB117,0,-NewBusinessYear+1),0)</f>
        <v>0</v>
      </c>
      <c r="DC117" s="40">
        <f ca="1">IFERROR(Volume*IF(DC$5=0,0,IF(DC$5=1,0.5,1))*OFFSET(IFRS17_CF!DC117,0,-NewBusinessYear+1),0)</f>
        <v>0</v>
      </c>
      <c r="DD117" s="40">
        <f ca="1">IFERROR(Volume*IF(DD$5=0,0,IF(DD$5=1,0.5,1))*OFFSET(IFRS17_CF!DD117,0,-NewBusinessYear+1),0)</f>
        <v>0</v>
      </c>
      <c r="DE117" s="40">
        <f ca="1">IFERROR(Volume*IF(DE$5=0,0,IF(DE$5=1,0.5,1))*OFFSET(IFRS17_CF!DE117,0,-NewBusinessYear+1),0)</f>
        <v>0</v>
      </c>
      <c r="DF117" s="40">
        <f ca="1">IFERROR(Volume*IF(DF$5=0,0,IF(DF$5=1,0.5,1))*OFFSET(IFRS17_CF!DF117,0,-NewBusinessYear+1),0)</f>
        <v>0</v>
      </c>
      <c r="DG117" s="40">
        <f ca="1">IFERROR(Volume*IF(DG$5=0,0,IF(DG$5=1,0.5,1))*OFFSET(IFRS17_CF!DG117,0,-NewBusinessYear+1),0)</f>
        <v>0</v>
      </c>
      <c r="DH117" s="40">
        <f ca="1">IFERROR(Volume*IF(DH$5=0,0,IF(DH$5=1,0.5,1))*OFFSET(IFRS17_CF!DH117,0,-NewBusinessYear+1),0)</f>
        <v>0</v>
      </c>
      <c r="DI117" s="40">
        <f ca="1">IFERROR(Volume*IF(DI$5=0,0,IF(DI$5=1,0.5,1))*OFFSET(IFRS17_CF!DI117,0,-NewBusinessYear+1),0)</f>
        <v>0</v>
      </c>
      <c r="DJ117" s="40">
        <f ca="1">IFERROR(Volume*IF(DJ$5=0,0,IF(DJ$5=1,0.5,1))*OFFSET(IFRS17_CF!DJ117,0,-NewBusinessYear+1),0)</f>
        <v>0</v>
      </c>
      <c r="DK117" s="40">
        <f ca="1">IFERROR(Volume*IF(DK$5=0,0,IF(DK$5=1,0.5,1))*OFFSET(IFRS17_CF!DK117,0,-NewBusinessYear+1),0)</f>
        <v>0</v>
      </c>
      <c r="DL117" s="40">
        <f ca="1">IFERROR(Volume*IF(DL$5=0,0,IF(DL$5=1,0.5,1))*OFFSET(IFRS17_CF!DL117,0,-NewBusinessYear+1),0)</f>
        <v>0</v>
      </c>
      <c r="DM117" s="40">
        <f ca="1">IFERROR(Volume*IF(DM$5=0,0,IF(DM$5=1,0.5,1))*OFFSET(IFRS17_CF!DM117,0,-NewBusinessYear+1),0)</f>
        <v>0</v>
      </c>
      <c r="DN117" s="40">
        <f ca="1">IFERROR(Volume*IF(DN$5=0,0,IF(DN$5=1,0.5,1))*OFFSET(IFRS17_CF!DN117,0,-NewBusinessYear+1),0)</f>
        <v>0</v>
      </c>
      <c r="DO117" s="40">
        <f ca="1">IFERROR(Volume*IF(DO$5=0,0,IF(DO$5=1,0.5,1))*OFFSET(IFRS17_CF!DO117,0,-NewBusinessYear+1),0)</f>
        <v>0</v>
      </c>
      <c r="DP117" s="40">
        <f ca="1">IFERROR(Volume*IF(DP$5=0,0,IF(DP$5=1,0.5,1))*OFFSET(IFRS17_CF!DP117,0,-NewBusinessYear+1),0)</f>
        <v>0</v>
      </c>
      <c r="DQ117" s="40">
        <f ca="1">IFERROR(Volume*IF(DQ$5=0,0,IF(DQ$5=1,0.5,1))*OFFSET(IFRS17_CF!DQ117,0,-NewBusinessYear+1),0)</f>
        <v>0</v>
      </c>
      <c r="DR117" s="40">
        <f ca="1">IFERROR(Volume*IF(DR$5=0,0,IF(DR$5=1,0.5,1))*OFFSET(IFRS17_CF!DR117,0,-NewBusinessYear+1),0)</f>
        <v>0</v>
      </c>
      <c r="DS117" s="40">
        <f ca="1">IFERROR(Volume*IF(DS$5=0,0,IF(DS$5=1,0.5,1))*OFFSET(IFRS17_CF!DS117,0,-NewBusinessYear+1),0)</f>
        <v>0</v>
      </c>
      <c r="DT117" s="40">
        <f ca="1">IFERROR(Volume*IF(DT$5=0,0,IF(DT$5=1,0.5,1))*OFFSET(IFRS17_CF!DT117,0,-NewBusinessYear+1),0)</f>
        <v>0</v>
      </c>
      <c r="DU117" s="40">
        <f ca="1">IFERROR(Volume*IF(DU$5=0,0,IF(DU$5=1,0.5,1))*OFFSET(IFRS17_CF!DU117,0,-NewBusinessYear+1),0)</f>
        <v>0</v>
      </c>
      <c r="DV117" s="40">
        <f ca="1">IFERROR(Volume*IF(DV$5=0,0,IF(DV$5=1,0.5,1))*OFFSET(IFRS17_CF!DV117,0,-NewBusinessYear+1),0)</f>
        <v>0</v>
      </c>
      <c r="DW117" s="40">
        <f ca="1">IFERROR(Volume*IF(DW$5=0,0,IF(DW$5=1,0.5,1))*OFFSET(IFRS17_CF!DW117,0,-NewBusinessYear+1),0)</f>
        <v>0</v>
      </c>
      <c r="DX117" s="40">
        <f ca="1">IFERROR(Volume*IF(DX$5=0,0,IF(DX$5=1,0.5,1))*OFFSET(IFRS17_CF!DX117,0,-NewBusinessYear+1),0)</f>
        <v>0</v>
      </c>
      <c r="DY117" s="40">
        <f ca="1">IFERROR(Volume*IF(DY$5=0,0,IF(DY$5=1,0.5,1))*OFFSET(IFRS17_CF!DY117,0,-NewBusinessYear+1),0)</f>
        <v>0</v>
      </c>
      <c r="DZ117" s="40">
        <f ca="1">IFERROR(Volume*IF(DZ$5=0,0,IF(DZ$5=1,0.5,1))*OFFSET(IFRS17_CF!DZ117,0,-NewBusinessYear+1),0)</f>
        <v>0</v>
      </c>
      <c r="EA117" s="40">
        <f ca="1">IFERROR(Volume*IF(EA$5=0,0,IF(EA$5=1,0.5,1))*OFFSET(IFRS17_CF!EA117,0,-NewBusinessYear+1),0)</f>
        <v>0</v>
      </c>
      <c r="EB117" s="40">
        <f ca="1">IFERROR(Volume*IF(EB$5=0,0,IF(EB$5=1,0.5,1))*OFFSET(IFRS17_CF!EB117,0,-NewBusinessYear+1),0)</f>
        <v>0</v>
      </c>
      <c r="EC117" s="40">
        <f ca="1">IFERROR(Volume*IF(EC$5=0,0,IF(EC$5=1,0.5,1))*OFFSET(IFRS17_CF!EC117,0,-NewBusinessYear+1),0)</f>
        <v>0</v>
      </c>
      <c r="ED117" s="40">
        <f ca="1">IFERROR(Volume*IF(ED$5=0,0,IF(ED$5=1,0.5,1))*OFFSET(IFRS17_CF!ED117,0,-NewBusinessYear+1),0)</f>
        <v>0</v>
      </c>
      <c r="EE117" s="40">
        <f ca="1">IFERROR(Volume*IF(EE$5=0,0,IF(EE$5=1,0.5,1))*OFFSET(IFRS17_CF!EE117,0,-NewBusinessYear+1),0)</f>
        <v>0</v>
      </c>
      <c r="EF117" s="40">
        <f ca="1">IFERROR(Volume*IF(EF$5=0,0,IF(EF$5=1,0.5,1))*OFFSET(IFRS17_CF!EF117,0,-NewBusinessYear+1),0)</f>
        <v>0</v>
      </c>
      <c r="EG117" s="40">
        <f ca="1">IFERROR(Volume*IF(EG$5=0,0,IF(EG$5=1,0.5,1))*OFFSET(IFRS17_CF!EG117,0,-NewBusinessYear+1),0)</f>
        <v>0</v>
      </c>
      <c r="EH117" s="40">
        <f ca="1">IFERROR(Volume*IF(EH$5=0,0,IF(EH$5=1,0.5,1))*OFFSET(IFRS17_CF!EH117,0,-NewBusinessYear+1),0)</f>
        <v>0</v>
      </c>
      <c r="EI117" s="40">
        <f ca="1">IFERROR(Volume*IF(EI$5=0,0,IF(EI$5=1,0.5,1))*OFFSET(IFRS17_CF!EI117,0,-NewBusinessYear+1),0)</f>
        <v>0</v>
      </c>
      <c r="EJ117" s="40">
        <f ca="1">IFERROR(Volume*IF(EJ$5=0,0,IF(EJ$5=1,0.5,1))*OFFSET(IFRS17_CF!EJ117,0,-NewBusinessYear+1),0)</f>
        <v>0</v>
      </c>
      <c r="EK117" s="40">
        <f ca="1">IFERROR(Volume*IF(EK$5=0,0,IF(EK$5=1,0.5,1))*OFFSET(IFRS17_CF!EK117,0,-NewBusinessYear+1),0)</f>
        <v>0</v>
      </c>
      <c r="EL117" s="40">
        <f ca="1">IFERROR(Volume*IF(EL$5=0,0,IF(EL$5=1,0.5,1))*OFFSET(IFRS17_CF!EL117,0,-NewBusinessYear+1),0)</f>
        <v>0</v>
      </c>
      <c r="EM117" s="40">
        <f ca="1">IFERROR(Volume*IF(EM$5=0,0,IF(EM$5=1,0.5,1))*OFFSET(IFRS17_CF!EM117,0,-NewBusinessYear+1),0)</f>
        <v>0</v>
      </c>
      <c r="EN117" s="40">
        <f ca="1">IFERROR(Volume*IF(EN$5=0,0,IF(EN$5=1,0.5,1))*OFFSET(IFRS17_CF!EN117,0,-NewBusinessYear+1),0)</f>
        <v>0</v>
      </c>
      <c r="EO117" s="40">
        <f ca="1">IFERROR(Volume*IF(EO$5=0,0,IF(EO$5=1,0.5,1))*OFFSET(IFRS17_CF!EO117,0,-NewBusinessYear+1),0)</f>
        <v>0</v>
      </c>
      <c r="EP117" s="40">
        <f ca="1">IFERROR(Volume*IF(EP$5=0,0,IF(EP$5=1,0.5,1))*OFFSET(IFRS17_CF!EP117,0,-NewBusinessYear+1),0)</f>
        <v>0</v>
      </c>
      <c r="EQ117" s="40">
        <f ca="1">IFERROR(Volume*IF(EQ$5=0,0,IF(EQ$5=1,0.5,1))*OFFSET(IFRS17_CF!EQ117,0,-NewBusinessYear+1),0)</f>
        <v>0</v>
      </c>
      <c r="ER117" s="40">
        <f ca="1">IFERROR(Volume*IF(ER$5=0,0,IF(ER$5=1,0.5,1))*OFFSET(IFRS17_CF!ER117,0,-NewBusinessYear+1),0)</f>
        <v>0</v>
      </c>
      <c r="ES117" s="40">
        <f ca="1">IFERROR(Volume*IF(ES$5=0,0,IF(ES$5=1,0.5,1))*OFFSET(IFRS17_CF!ES117,0,-NewBusinessYear+1),0)</f>
        <v>0</v>
      </c>
      <c r="ET117" s="40">
        <f ca="1">IFERROR(Volume*IF(ET$5=0,0,IF(ET$5=1,0.5,1))*OFFSET(IFRS17_CF!ET117,0,-NewBusinessYear+1),0)</f>
        <v>0</v>
      </c>
      <c r="EU117" s="40">
        <f ca="1">IFERROR(Volume*IF(EU$5=0,0,IF(EU$5=1,0.5,1))*OFFSET(IFRS17_CF!EU117,0,-NewBusinessYear+1),0)</f>
        <v>0</v>
      </c>
      <c r="EV117" s="40">
        <f ca="1">IFERROR(Volume*IF(EV$5=0,0,IF(EV$5=1,0.5,1))*OFFSET(IFRS17_CF!EV117,0,-NewBusinessYear+1),0)</f>
        <v>0</v>
      </c>
      <c r="EW117" s="40">
        <f ca="1">IFERROR(Volume*IF(EW$5=0,0,IF(EW$5=1,0.5,1))*OFFSET(IFRS17_CF!EW117,0,-NewBusinessYear+1),0)</f>
        <v>0</v>
      </c>
      <c r="EX117" s="40">
        <f ca="1">IFERROR(Volume*IF(EX$5=0,0,IF(EX$5=1,0.5,1))*OFFSET(IFRS17_CF!EX117,0,-NewBusinessYear+1),0)</f>
        <v>0</v>
      </c>
      <c r="EY117" s="40">
        <f ca="1">IFERROR(Volume*IF(EY$5=0,0,IF(EY$5=1,0.5,1))*OFFSET(IFRS17_CF!EY117,0,-NewBusinessYear+1),0)</f>
        <v>0</v>
      </c>
      <c r="EZ117" s="40">
        <f ca="1">IFERROR(Volume*IF(EZ$5=0,0,IF(EZ$5=1,0.5,1))*OFFSET(IFRS17_CF!EZ117,0,-NewBusinessYear+1),0)</f>
        <v>0</v>
      </c>
      <c r="FA117" s="40">
        <f ca="1">IFERROR(Volume*IF(FA$5=0,0,IF(FA$5=1,0.5,1))*OFFSET(IFRS17_CF!FA117,0,-NewBusinessYear+1),0)</f>
        <v>0</v>
      </c>
      <c r="FB117" s="40">
        <f ca="1">IFERROR(Volume*IF(FB$5=0,0,IF(FB$5=1,0.5,1))*OFFSET(IFRS17_CF!FB117,0,-NewBusinessYear+1),0)</f>
        <v>0</v>
      </c>
      <c r="FC117" s="40">
        <f ca="1">IFERROR(Volume*IF(FC$5=0,0,IF(FC$5=1,0.5,1))*OFFSET(IFRS17_CF!FC117,0,-NewBusinessYear+1),0)</f>
        <v>0</v>
      </c>
      <c r="FD117" s="40">
        <f ca="1">IFERROR(Volume*IF(FD$5=0,0,IF(FD$5=1,0.5,1))*OFFSET(IFRS17_CF!FD117,0,-NewBusinessYear+1),0)</f>
        <v>0</v>
      </c>
      <c r="FE117" s="40">
        <f ca="1">IFERROR(Volume*IF(FE$5=0,0,IF(FE$5=1,0.5,1))*OFFSET(IFRS17_CF!FE117,0,-NewBusinessYear+1),0)</f>
        <v>0</v>
      </c>
      <c r="FF117" s="40">
        <f ca="1">IFERROR(Volume*IF(FF$5=0,0,IF(FF$5=1,0.5,1))*OFFSET(IFRS17_CF!FF117,0,-NewBusinessYear+1),0)</f>
        <v>0</v>
      </c>
      <c r="FG117" s="40">
        <f ca="1">IFERROR(Volume*IF(FG$5=0,0,IF(FG$5=1,0.5,1))*OFFSET(IFRS17_CF!FG117,0,-NewBusinessYear+1),0)</f>
        <v>0</v>
      </c>
      <c r="FH117" s="40">
        <f ca="1">IFERROR(Volume*IF(FH$5=0,0,IF(FH$5=1,0.5,1))*OFFSET(IFRS17_CF!FH117,0,-NewBusinessYear+1),0)</f>
        <v>0</v>
      </c>
      <c r="FI117" s="40">
        <f ca="1">IFERROR(Volume*IF(FI$5=0,0,IF(FI$5=1,0.5,1))*OFFSET(IFRS17_CF!FI117,0,-NewBusinessYear+1),0)</f>
        <v>0</v>
      </c>
      <c r="FJ117" s="40">
        <f ca="1">IFERROR(Volume*IF(FJ$5=0,0,IF(FJ$5=1,0.5,1))*OFFSET(IFRS17_CF!FJ117,0,-NewBusinessYear+1),0)</f>
        <v>0</v>
      </c>
      <c r="FK117" s="40">
        <f ca="1">IFERROR(Volume*IF(FK$5=0,0,IF(FK$5=1,0.5,1))*OFFSET(IFRS17_CF!FK117,0,-NewBusinessYear+1),0)</f>
        <v>0</v>
      </c>
      <c r="FL117" s="40">
        <f ca="1">IFERROR(Volume*IF(FL$5=0,0,IF(FL$5=1,0.5,1))*OFFSET(IFRS17_CF!FL117,0,-NewBusinessYear+1),0)</f>
        <v>0</v>
      </c>
      <c r="FM117" s="40">
        <f ca="1">IFERROR(Volume*IF(FM$5=0,0,IF(FM$5=1,0.5,1))*OFFSET(IFRS17_CF!FM117,0,-NewBusinessYear+1),0)</f>
        <v>0</v>
      </c>
      <c r="FN117" s="40">
        <f ca="1">IFERROR(Volume*IF(FN$5=0,0,IF(FN$5=1,0.5,1))*OFFSET(IFRS17_CF!FN117,0,-NewBusinessYear+1),0)</f>
        <v>0</v>
      </c>
      <c r="FO117" s="40">
        <f ca="1">IFERROR(Volume*IF(FO$5=0,0,IF(FO$5=1,0.5,1))*OFFSET(IFRS17_CF!FO117,0,-NewBusinessYear+1),0)</f>
        <v>0</v>
      </c>
      <c r="FP117" s="40">
        <f ca="1">IFERROR(Volume*IF(FP$5=0,0,IF(FP$5=1,0.5,1))*OFFSET(IFRS17_CF!FP117,0,-NewBusinessYear+1),0)</f>
        <v>0</v>
      </c>
      <c r="FQ117" s="40">
        <f ca="1">IFERROR(Volume*IF(FQ$5=0,0,IF(FQ$5=1,0.5,1))*OFFSET(IFRS17_CF!FQ117,0,-NewBusinessYear+1),0)</f>
        <v>0</v>
      </c>
      <c r="FR117" s="40">
        <f ca="1">IFERROR(Volume*IF(FR$5=0,0,IF(FR$5=1,0.5,1))*OFFSET(IFRS17_CF!FR117,0,-NewBusinessYear+1),0)</f>
        <v>0</v>
      </c>
      <c r="FS117" s="40">
        <f ca="1">IFERROR(Volume*IF(FS$5=0,0,IF(FS$5=1,0.5,1))*OFFSET(IFRS17_CF!FS117,0,-NewBusinessYear+1),0)</f>
        <v>0</v>
      </c>
      <c r="FT117" s="40">
        <f ca="1">IFERROR(Volume*IF(FT$5=0,0,IF(FT$5=1,0.5,1))*OFFSET(IFRS17_CF!FT117,0,-NewBusinessYear+1),0)</f>
        <v>0</v>
      </c>
      <c r="FU117" s="40">
        <f ca="1">IFERROR(Volume*IF(FU$5=0,0,IF(FU$5=1,0.5,1))*OFFSET(IFRS17_CF!FU117,0,-NewBusinessYear+1),0)</f>
        <v>0</v>
      </c>
      <c r="FV117" s="40">
        <f ca="1">IFERROR(Volume*IF(FV$5=0,0,IF(FV$5=1,0.5,1))*OFFSET(IFRS17_CF!FV117,0,-NewBusinessYear+1),0)</f>
        <v>0</v>
      </c>
      <c r="FW117" s="40">
        <f ca="1">IFERROR(Volume*IF(FW$5=0,0,IF(FW$5=1,0.5,1))*OFFSET(IFRS17_CF!FW117,0,-NewBusinessYear+1),0)</f>
        <v>0</v>
      </c>
      <c r="FX117" s="40">
        <f ca="1">IFERROR(Volume*IF(FX$5=0,0,IF(FX$5=1,0.5,1))*OFFSET(IFRS17_CF!FX117,0,-NewBusinessYear+1),0)</f>
        <v>0</v>
      </c>
      <c r="FY117" s="40">
        <f ca="1">IFERROR(Volume*IF(FY$5=0,0,IF(FY$5=1,0.5,1))*OFFSET(IFRS17_CF!FY117,0,-NewBusinessYear+1),0)</f>
        <v>0</v>
      </c>
      <c r="FZ117" s="40">
        <f ca="1">IFERROR(Volume*IF(FZ$5=0,0,IF(FZ$5=1,0.5,1))*OFFSET(IFRS17_CF!FZ117,0,-NewBusinessYear+1),0)</f>
        <v>0</v>
      </c>
      <c r="GA117" s="40">
        <f ca="1">IFERROR(Volume*IF(GA$5=0,0,IF(GA$5=1,0.5,1))*OFFSET(IFRS17_CF!GA117,0,-NewBusinessYear+1),0)</f>
        <v>0</v>
      </c>
      <c r="GB117" s="40">
        <f ca="1">IFERROR(Volume*IF(GB$5=0,0,IF(GB$5=1,0.5,1))*OFFSET(IFRS17_CF!GB117,0,-NewBusinessYear+1),0)</f>
        <v>0</v>
      </c>
      <c r="GC117" s="40">
        <f ca="1">IFERROR(Volume*IF(GC$5=0,0,IF(GC$5=1,0.5,1))*OFFSET(IFRS17_CF!GC117,0,-NewBusinessYear+1),0)</f>
        <v>0</v>
      </c>
      <c r="GD117" s="40">
        <f ca="1">IFERROR(Volume*IF(GD$5=0,0,IF(GD$5=1,0.5,1))*OFFSET(IFRS17_CF!GD117,0,-NewBusinessYear+1),0)</f>
        <v>0</v>
      </c>
      <c r="GE117" s="40">
        <f ca="1">IFERROR(Volume*IF(GE$5=0,0,IF(GE$5=1,0.5,1))*OFFSET(IFRS17_CF!GE117,0,-NewBusinessYear+1),0)</f>
        <v>0</v>
      </c>
      <c r="GF117" s="40">
        <f ca="1">IFERROR(Volume*IF(GF$5=0,0,IF(GF$5=1,0.5,1))*OFFSET(IFRS17_CF!GF117,0,-NewBusinessYear+1),0)</f>
        <v>0</v>
      </c>
      <c r="GG117" s="40">
        <f ca="1">IFERROR(Volume*IF(GG$5=0,0,IF(GG$5=1,0.5,1))*OFFSET(IFRS17_CF!GG117,0,-NewBusinessYear+1),0)</f>
        <v>0</v>
      </c>
      <c r="GH117" s="40">
        <f ca="1">IFERROR(Volume*IF(GH$5=0,0,IF(GH$5=1,0.5,1))*OFFSET(IFRS17_CF!GH117,0,-NewBusinessYear+1),0)</f>
        <v>0</v>
      </c>
      <c r="GI117" s="40">
        <f ca="1">IFERROR(Volume*IF(GI$5=0,0,IF(GI$5=1,0.5,1))*OFFSET(IFRS17_CF!GI117,0,-NewBusinessYear+1),0)</f>
        <v>0</v>
      </c>
      <c r="GJ117" s="40">
        <f ca="1">IFERROR(Volume*IF(GJ$5=0,0,IF(GJ$5=1,0.5,1))*OFFSET(IFRS17_CF!GJ117,0,-NewBusinessYear+1),0)</f>
        <v>0</v>
      </c>
    </row>
    <row r="118" spans="2:192" x14ac:dyDescent="0.3">
      <c r="C118" s="31" t="s">
        <v>504</v>
      </c>
      <c r="F118" s="35">
        <f ca="1">IFERROR(Volume*IF(F$5=0,0,IF(F$5=1,0.5,1))*OFFSET(IFRS17_CF!F118,0,-NewBusinessYear+1),0)</f>
        <v>0</v>
      </c>
      <c r="G118" s="35">
        <f ca="1">IFERROR(Volume*IF(G$5=0,0,IF(G$5=1,0.5,1))*OFFSET(IFRS17_CF!G118,0,-NewBusinessYear+1),0)</f>
        <v>0</v>
      </c>
      <c r="H118" s="35">
        <f ca="1">IFERROR(Volume*IF(H$5=0,0,IF(H$5=1,0.5,1))*OFFSET(IFRS17_CF!H118,0,-NewBusinessYear+1),0)</f>
        <v>0</v>
      </c>
      <c r="I118" s="35">
        <f ca="1">IFERROR(Volume*IF(I$5=0,0,IF(I$5=1,0.5,1))*OFFSET(IFRS17_CF!I118,0,-NewBusinessYear+1),0)</f>
        <v>0</v>
      </c>
      <c r="J118" s="35">
        <f ca="1">IFERROR(Volume*IF(J$5=0,0,IF(J$5=1,0.5,1))*OFFSET(IFRS17_CF!J118,0,-NewBusinessYear+1),0)</f>
        <v>0</v>
      </c>
      <c r="K118" s="35">
        <f ca="1">IFERROR(Volume*IF(K$5=0,0,IF(K$5=1,0.5,1))*OFFSET(IFRS17_CF!K118,0,-NewBusinessYear+1),0)</f>
        <v>0</v>
      </c>
      <c r="L118" s="35">
        <f ca="1">IFERROR(Volume*IF(L$5=0,0,IF(L$5=1,0.5,1))*OFFSET(IFRS17_CF!L118,0,-NewBusinessYear+1),0)</f>
        <v>0</v>
      </c>
      <c r="M118" s="35">
        <f ca="1">IFERROR(Volume*IF(M$5=0,0,IF(M$5=1,0.5,1))*OFFSET(IFRS17_CF!M118,0,-NewBusinessYear+1),0)</f>
        <v>0</v>
      </c>
      <c r="N118" s="35">
        <f ca="1">IFERROR(Volume*IF(N$5=0,0,IF(N$5=1,0.5,1))*OFFSET(IFRS17_CF!N118,0,-NewBusinessYear+1),0)</f>
        <v>0</v>
      </c>
      <c r="O118" s="35">
        <f ca="1">IFERROR(Volume*IF(O$5=0,0,IF(O$5=1,0.5,1))*OFFSET(IFRS17_CF!O118,0,-NewBusinessYear+1),0)</f>
        <v>47329.032554053148</v>
      </c>
      <c r="P118" s="35">
        <f ca="1">IFERROR(Volume*IF(P$5=0,0,IF(P$5=1,0.5,1))*OFFSET(IFRS17_CF!P118,0,-NewBusinessYear+1),0)</f>
        <v>85036.837963854196</v>
      </c>
      <c r="Q118" s="35">
        <f ca="1">IFERROR(Volume*IF(Q$5=0,0,IF(Q$5=1,0.5,1))*OFFSET(IFRS17_CF!Q118,0,-NewBusinessYear+1),0)</f>
        <v>64521.91488183706</v>
      </c>
      <c r="R118" s="35">
        <f ca="1">IFERROR(Volume*IF(R$5=0,0,IF(R$5=1,0.5,1))*OFFSET(IFRS17_CF!R118,0,-NewBusinessYear+1),0)</f>
        <v>61443.960052039743</v>
      </c>
      <c r="S118" s="35">
        <f ca="1">IFERROR(Volume*IF(S$5=0,0,IF(S$5=1,0.5,1))*OFFSET(IFRS17_CF!S118,0,-NewBusinessYear+1),0)</f>
        <v>62340.994595128592</v>
      </c>
      <c r="T118" s="35">
        <f ca="1">IFERROR(Volume*IF(T$5=0,0,IF(T$5=1,0.5,1))*OFFSET(IFRS17_CF!T118,0,-NewBusinessYear+1),0)</f>
        <v>46894.415593976613</v>
      </c>
      <c r="U118" s="35">
        <f ca="1">IFERROR(Volume*IF(U$5=0,0,IF(U$5=1,0.5,1))*OFFSET(IFRS17_CF!U118,0,-NewBusinessYear+1),0)</f>
        <v>49355.206477368309</v>
      </c>
      <c r="V118" s="35">
        <f ca="1">IFERROR(Volume*IF(V$5=0,0,IF(V$5=1,0.5,1))*OFFSET(IFRS17_CF!V118,0,-NewBusinessYear+1),0)</f>
        <v>51119.818993388079</v>
      </c>
      <c r="W118" s="35">
        <f ca="1">IFERROR(Volume*IF(W$5=0,0,IF(W$5=1,0.5,1))*OFFSET(IFRS17_CF!W118,0,-NewBusinessYear+1),0)</f>
        <v>52238.153854150929</v>
      </c>
      <c r="X118" s="35">
        <f ca="1">IFERROR(Volume*IF(X$5=0,0,IF(X$5=1,0.5,1))*OFFSET(IFRS17_CF!X118,0,-NewBusinessYear+1),0)</f>
        <v>52813.971808523733</v>
      </c>
      <c r="Y118" s="35">
        <f ca="1">IFERROR(Volume*IF(Y$5=0,0,IF(Y$5=1,0.5,1))*OFFSET(IFRS17_CF!Y118,0,-NewBusinessYear+1),0)</f>
        <v>43318.25310598639</v>
      </c>
      <c r="Z118" s="35">
        <f ca="1">IFERROR(Volume*IF(Z$5=0,0,IF(Z$5=1,0.5,1))*OFFSET(IFRS17_CF!Z118,0,-NewBusinessYear+1),0)</f>
        <v>42521.412416102576</v>
      </c>
      <c r="AA118" s="35">
        <f ca="1">IFERROR(Volume*IF(AA$5=0,0,IF(AA$5=1,0.5,1))*OFFSET(IFRS17_CF!AA118,0,-NewBusinessYear+1),0)</f>
        <v>40839.065268782702</v>
      </c>
      <c r="AB118" s="35">
        <f ca="1">IFERROR(Volume*IF(AB$5=0,0,IF(AB$5=1,0.5,1))*OFFSET(IFRS17_CF!AB118,0,-NewBusinessYear+1),0)</f>
        <v>38284.759122065283</v>
      </c>
      <c r="AC118" s="35">
        <f ca="1">IFERROR(Volume*IF(AC$5=0,0,IF(AC$5=1,0.5,1))*OFFSET(IFRS17_CF!AC118,0,-NewBusinessYear+1),0)</f>
        <v>35065.609589152016</v>
      </c>
      <c r="AD118" s="35">
        <f ca="1">IFERROR(Volume*IF(AD$5=0,0,IF(AD$5=1,0.5,1))*OFFSET(IFRS17_CF!AD118,0,-NewBusinessYear+1),0)</f>
        <v>27181.383603250946</v>
      </c>
      <c r="AE118" s="35">
        <f ca="1">IFERROR(Volume*IF(AE$5=0,0,IF(AE$5=1,0.5,1))*OFFSET(IFRS17_CF!AE118,0,-NewBusinessYear+1),0)</f>
        <v>23047.230781655475</v>
      </c>
      <c r="AF118" s="35">
        <f ca="1">IFERROR(Volume*IF(AF$5=0,0,IF(AF$5=1,0.5,1))*OFFSET(IFRS17_CF!AF118,0,-NewBusinessYear+1),0)</f>
        <v>18911.427974035581</v>
      </c>
      <c r="AG118" s="35">
        <f ca="1">IFERROR(Volume*IF(AG$5=0,0,IF(AG$5=1,0.5,1))*OFFSET(IFRS17_CF!AG118,0,-NewBusinessYear+1),0)</f>
        <v>14982.326472670353</v>
      </c>
      <c r="AH118" s="35">
        <f ca="1">IFERROR(Volume*IF(AH$5=0,0,IF(AH$5=1,0.5,1))*OFFSET(IFRS17_CF!AH118,0,-NewBusinessYear+1),0)</f>
        <v>11436.947292243922</v>
      </c>
      <c r="AI118" s="35">
        <f ca="1">IFERROR(Volume*IF(AI$5=0,0,IF(AI$5=1,0.5,1))*OFFSET(IFRS17_CF!AI118,0,-NewBusinessYear+1),0)</f>
        <v>7381.3432106834844</v>
      </c>
      <c r="AJ118" s="35">
        <f ca="1">IFERROR(Volume*IF(AJ$5=0,0,IF(AJ$5=1,0.5,1))*OFFSET(IFRS17_CF!AJ118,0,-NewBusinessYear+1),0)</f>
        <v>4881.1441073640008</v>
      </c>
      <c r="AK118" s="35">
        <f ca="1">IFERROR(Volume*IF(AK$5=0,0,IF(AK$5=1,0.5,1))*OFFSET(IFRS17_CF!AK118,0,-NewBusinessYear+1),0)</f>
        <v>3135.8180652443643</v>
      </c>
      <c r="AL118" s="35">
        <f ca="1">IFERROR(Volume*IF(AL$5=0,0,IF(AL$5=1,0.5,1))*OFFSET(IFRS17_CF!AL118,0,-NewBusinessYear+1),0)</f>
        <v>1980.3226564728182</v>
      </c>
      <c r="AM118" s="35">
        <f ca="1">IFERROR(Volume*IF(AM$5=0,0,IF(AM$5=1,0.5,1))*OFFSET(IFRS17_CF!AM118,0,-NewBusinessYear+1),0)</f>
        <v>1248.056955492935</v>
      </c>
      <c r="AN118" s="35">
        <f ca="1">IFERROR(Volume*IF(AN$5=0,0,IF(AN$5=1,0.5,1))*OFFSET(IFRS17_CF!AN118,0,-NewBusinessYear+1),0)</f>
        <v>716.65424464581884</v>
      </c>
      <c r="AO118" s="35">
        <f ca="1">IFERROR(Volume*IF(AO$5=0,0,IF(AO$5=1,0.5,1))*OFFSET(IFRS17_CF!AO118,0,-NewBusinessYear+1),0)</f>
        <v>-3.0295065263811221E-10</v>
      </c>
      <c r="AP118" s="35">
        <f ca="1">IFERROR(Volume*IF(AP$5=0,0,IF(AP$5=1,0.5,1))*OFFSET(IFRS17_CF!AP118,0,-NewBusinessYear+1),0)</f>
        <v>0</v>
      </c>
      <c r="AQ118" s="35">
        <f ca="1">IFERROR(Volume*IF(AQ$5=0,0,IF(AQ$5=1,0.5,1))*OFFSET(IFRS17_CF!AQ118,0,-NewBusinessYear+1),0)</f>
        <v>0</v>
      </c>
      <c r="AR118" s="35">
        <f ca="1">IFERROR(Volume*IF(AR$5=0,0,IF(AR$5=1,0.5,1))*OFFSET(IFRS17_CF!AR118,0,-NewBusinessYear+1),0)</f>
        <v>0</v>
      </c>
      <c r="AS118" s="35">
        <f ca="1">IFERROR(Volume*IF(AS$5=0,0,IF(AS$5=1,0.5,1))*OFFSET(IFRS17_CF!AS118,0,-NewBusinessYear+1),0)</f>
        <v>0</v>
      </c>
      <c r="AT118" s="35">
        <f ca="1">IFERROR(Volume*IF(AT$5=0,0,IF(AT$5=1,0.5,1))*OFFSET(IFRS17_CF!AT118,0,-NewBusinessYear+1),0)</f>
        <v>0</v>
      </c>
      <c r="AU118" s="35">
        <f ca="1">IFERROR(Volume*IF(AU$5=0,0,IF(AU$5=1,0.5,1))*OFFSET(IFRS17_CF!AU118,0,-NewBusinessYear+1),0)</f>
        <v>0</v>
      </c>
      <c r="AV118" s="35">
        <f ca="1">IFERROR(Volume*IF(AV$5=0,0,IF(AV$5=1,0.5,1))*OFFSET(IFRS17_CF!AV118,0,-NewBusinessYear+1),0)</f>
        <v>0</v>
      </c>
      <c r="AW118" s="35">
        <f ca="1">IFERROR(Volume*IF(AW$5=0,0,IF(AW$5=1,0.5,1))*OFFSET(IFRS17_CF!AW118,0,-NewBusinessYear+1),0)</f>
        <v>0</v>
      </c>
      <c r="AX118" s="35">
        <f ca="1">IFERROR(Volume*IF(AX$5=0,0,IF(AX$5=1,0.5,1))*OFFSET(IFRS17_CF!AX118,0,-NewBusinessYear+1),0)</f>
        <v>0</v>
      </c>
      <c r="AY118" s="35">
        <f ca="1">IFERROR(Volume*IF(AY$5=0,0,IF(AY$5=1,0.5,1))*OFFSET(IFRS17_CF!AY118,0,-NewBusinessYear+1),0)</f>
        <v>0</v>
      </c>
      <c r="AZ118" s="35">
        <f ca="1">IFERROR(Volume*IF(AZ$5=0,0,IF(AZ$5=1,0.5,1))*OFFSET(IFRS17_CF!AZ118,0,-NewBusinessYear+1),0)</f>
        <v>0</v>
      </c>
      <c r="BA118" s="35">
        <f ca="1">IFERROR(Volume*IF(BA$5=0,0,IF(BA$5=1,0.5,1))*OFFSET(IFRS17_CF!BA118,0,-NewBusinessYear+1),0)</f>
        <v>0</v>
      </c>
      <c r="BB118" s="35">
        <f ca="1">IFERROR(Volume*IF(BB$5=0,0,IF(BB$5=1,0.5,1))*OFFSET(IFRS17_CF!BB118,0,-NewBusinessYear+1),0)</f>
        <v>0</v>
      </c>
      <c r="BC118" s="35">
        <f ca="1">IFERROR(Volume*IF(BC$5=0,0,IF(BC$5=1,0.5,1))*OFFSET(IFRS17_CF!BC118,0,-NewBusinessYear+1),0)</f>
        <v>0</v>
      </c>
      <c r="BD118" s="35">
        <f ca="1">IFERROR(Volume*IF(BD$5=0,0,IF(BD$5=1,0.5,1))*OFFSET(IFRS17_CF!BD118,0,-NewBusinessYear+1),0)</f>
        <v>0</v>
      </c>
      <c r="BE118" s="35">
        <f ca="1">IFERROR(Volume*IF(BE$5=0,0,IF(BE$5=1,0.5,1))*OFFSET(IFRS17_CF!BE118,0,-NewBusinessYear+1),0)</f>
        <v>0</v>
      </c>
      <c r="BF118" s="35">
        <f ca="1">IFERROR(Volume*IF(BF$5=0,0,IF(BF$5=1,0.5,1))*OFFSET(IFRS17_CF!BF118,0,-NewBusinessYear+1),0)</f>
        <v>0</v>
      </c>
      <c r="BG118" s="35">
        <f ca="1">IFERROR(Volume*IF(BG$5=0,0,IF(BG$5=1,0.5,1))*OFFSET(IFRS17_CF!BG118,0,-NewBusinessYear+1),0)</f>
        <v>0</v>
      </c>
      <c r="BH118" s="35">
        <f ca="1">IFERROR(Volume*IF(BH$5=0,0,IF(BH$5=1,0.5,1))*OFFSET(IFRS17_CF!BH118,0,-NewBusinessYear+1),0)</f>
        <v>0</v>
      </c>
      <c r="BI118" s="35">
        <f ca="1">IFERROR(Volume*IF(BI$5=0,0,IF(BI$5=1,0.5,1))*OFFSET(IFRS17_CF!BI118,0,-NewBusinessYear+1),0)</f>
        <v>0</v>
      </c>
      <c r="BJ118" s="35">
        <f ca="1">IFERROR(Volume*IF(BJ$5=0,0,IF(BJ$5=1,0.5,1))*OFFSET(IFRS17_CF!BJ118,0,-NewBusinessYear+1),0)</f>
        <v>0</v>
      </c>
      <c r="BK118" s="35">
        <f ca="1">IFERROR(Volume*IF(BK$5=0,0,IF(BK$5=1,0.5,1))*OFFSET(IFRS17_CF!BK118,0,-NewBusinessYear+1),0)</f>
        <v>0</v>
      </c>
      <c r="BL118" s="35">
        <f ca="1">IFERROR(Volume*IF(BL$5=0,0,IF(BL$5=1,0.5,1))*OFFSET(IFRS17_CF!BL118,0,-NewBusinessYear+1),0)</f>
        <v>0</v>
      </c>
      <c r="BM118" s="35">
        <f ca="1">IFERROR(Volume*IF(BM$5=0,0,IF(BM$5=1,0.5,1))*OFFSET(IFRS17_CF!BM118,0,-NewBusinessYear+1),0)</f>
        <v>0</v>
      </c>
      <c r="BN118" s="35">
        <f ca="1">IFERROR(Volume*IF(BN$5=0,0,IF(BN$5=1,0.5,1))*OFFSET(IFRS17_CF!BN118,0,-NewBusinessYear+1),0)</f>
        <v>0</v>
      </c>
      <c r="BO118" s="35">
        <f ca="1">IFERROR(Volume*IF(BO$5=0,0,IF(BO$5=1,0.5,1))*OFFSET(IFRS17_CF!BO118,0,-NewBusinessYear+1),0)</f>
        <v>0</v>
      </c>
      <c r="BP118" s="35">
        <f ca="1">IFERROR(Volume*IF(BP$5=0,0,IF(BP$5=1,0.5,1))*OFFSET(IFRS17_CF!BP118,0,-NewBusinessYear+1),0)</f>
        <v>0</v>
      </c>
      <c r="BQ118" s="35">
        <f ca="1">IFERROR(Volume*IF(BQ$5=0,0,IF(BQ$5=1,0.5,1))*OFFSET(IFRS17_CF!BQ118,0,-NewBusinessYear+1),0)</f>
        <v>0</v>
      </c>
      <c r="BR118" s="35">
        <f ca="1">IFERROR(Volume*IF(BR$5=0,0,IF(BR$5=1,0.5,1))*OFFSET(IFRS17_CF!BR118,0,-NewBusinessYear+1),0)</f>
        <v>0</v>
      </c>
      <c r="BS118" s="35">
        <f ca="1">IFERROR(Volume*IF(BS$5=0,0,IF(BS$5=1,0.5,1))*OFFSET(IFRS17_CF!BS118,0,-NewBusinessYear+1),0)</f>
        <v>0</v>
      </c>
      <c r="BT118" s="35">
        <f ca="1">IFERROR(Volume*IF(BT$5=0,0,IF(BT$5=1,0.5,1))*OFFSET(IFRS17_CF!BT118,0,-NewBusinessYear+1),0)</f>
        <v>0</v>
      </c>
      <c r="BU118" s="35">
        <f ca="1">IFERROR(Volume*IF(BU$5=0,0,IF(BU$5=1,0.5,1))*OFFSET(IFRS17_CF!BU118,0,-NewBusinessYear+1),0)</f>
        <v>0</v>
      </c>
      <c r="BV118" s="35">
        <f ca="1">IFERROR(Volume*IF(BV$5=0,0,IF(BV$5=1,0.5,1))*OFFSET(IFRS17_CF!BV118,0,-NewBusinessYear+1),0)</f>
        <v>0</v>
      </c>
      <c r="BW118" s="35">
        <f ca="1">IFERROR(Volume*IF(BW$5=0,0,IF(BW$5=1,0.5,1))*OFFSET(IFRS17_CF!BW118,0,-NewBusinessYear+1),0)</f>
        <v>0</v>
      </c>
      <c r="BX118" s="35">
        <f ca="1">IFERROR(Volume*IF(BX$5=0,0,IF(BX$5=1,0.5,1))*OFFSET(IFRS17_CF!BX118,0,-NewBusinessYear+1),0)</f>
        <v>0</v>
      </c>
      <c r="BY118" s="35">
        <f ca="1">IFERROR(Volume*IF(BY$5=0,0,IF(BY$5=1,0.5,1))*OFFSET(IFRS17_CF!BY118,0,-NewBusinessYear+1),0)</f>
        <v>0</v>
      </c>
      <c r="BZ118" s="35">
        <f ca="1">IFERROR(Volume*IF(BZ$5=0,0,IF(BZ$5=1,0.5,1))*OFFSET(IFRS17_CF!BZ118,0,-NewBusinessYear+1),0)</f>
        <v>0</v>
      </c>
      <c r="CA118" s="35">
        <f ca="1">IFERROR(Volume*IF(CA$5=0,0,IF(CA$5=1,0.5,1))*OFFSET(IFRS17_CF!CA118,0,-NewBusinessYear+1),0)</f>
        <v>0</v>
      </c>
      <c r="CB118" s="35">
        <f ca="1">IFERROR(Volume*IF(CB$5=0,0,IF(CB$5=1,0.5,1))*OFFSET(IFRS17_CF!CB118,0,-NewBusinessYear+1),0)</f>
        <v>0</v>
      </c>
      <c r="CC118" s="35">
        <f ca="1">IFERROR(Volume*IF(CC$5=0,0,IF(CC$5=1,0.5,1))*OFFSET(IFRS17_CF!CC118,0,-NewBusinessYear+1),0)</f>
        <v>0</v>
      </c>
      <c r="CD118" s="35">
        <f ca="1">IFERROR(Volume*IF(CD$5=0,0,IF(CD$5=1,0.5,1))*OFFSET(IFRS17_CF!CD118,0,-NewBusinessYear+1),0)</f>
        <v>0</v>
      </c>
      <c r="CE118" s="35">
        <f ca="1">IFERROR(Volume*IF(CE$5=0,0,IF(CE$5=1,0.5,1))*OFFSET(IFRS17_CF!CE118,0,-NewBusinessYear+1),0)</f>
        <v>0</v>
      </c>
      <c r="CF118" s="35">
        <f ca="1">IFERROR(Volume*IF(CF$5=0,0,IF(CF$5=1,0.5,1))*OFFSET(IFRS17_CF!CF118,0,-NewBusinessYear+1),0)</f>
        <v>0</v>
      </c>
      <c r="CG118" s="35">
        <f ca="1">IFERROR(Volume*IF(CG$5=0,0,IF(CG$5=1,0.5,1))*OFFSET(IFRS17_CF!CG118,0,-NewBusinessYear+1),0)</f>
        <v>0</v>
      </c>
      <c r="CH118" s="35">
        <f ca="1">IFERROR(Volume*IF(CH$5=0,0,IF(CH$5=1,0.5,1))*OFFSET(IFRS17_CF!CH118,0,-NewBusinessYear+1),0)</f>
        <v>0</v>
      </c>
      <c r="CI118" s="35">
        <f ca="1">IFERROR(Volume*IF(CI$5=0,0,IF(CI$5=1,0.5,1))*OFFSET(IFRS17_CF!CI118,0,-NewBusinessYear+1),0)</f>
        <v>0</v>
      </c>
      <c r="CJ118" s="35">
        <f ca="1">IFERROR(Volume*IF(CJ$5=0,0,IF(CJ$5=1,0.5,1))*OFFSET(IFRS17_CF!CJ118,0,-NewBusinessYear+1),0)</f>
        <v>0</v>
      </c>
      <c r="CK118" s="35">
        <f ca="1">IFERROR(Volume*IF(CK$5=0,0,IF(CK$5=1,0.5,1))*OFFSET(IFRS17_CF!CK118,0,-NewBusinessYear+1),0)</f>
        <v>0</v>
      </c>
      <c r="CL118" s="35">
        <f ca="1">IFERROR(Volume*IF(CL$5=0,0,IF(CL$5=1,0.5,1))*OFFSET(IFRS17_CF!CL118,0,-NewBusinessYear+1),0)</f>
        <v>0</v>
      </c>
      <c r="CM118" s="35">
        <f ca="1">IFERROR(Volume*IF(CM$5=0,0,IF(CM$5=1,0.5,1))*OFFSET(IFRS17_CF!CM118,0,-NewBusinessYear+1),0)</f>
        <v>0</v>
      </c>
      <c r="CN118" s="35">
        <f ca="1">IFERROR(Volume*IF(CN$5=0,0,IF(CN$5=1,0.5,1))*OFFSET(IFRS17_CF!CN118,0,-NewBusinessYear+1),0)</f>
        <v>0</v>
      </c>
      <c r="CO118" s="35">
        <f ca="1">IFERROR(Volume*IF(CO$5=0,0,IF(CO$5=1,0.5,1))*OFFSET(IFRS17_CF!CO118,0,-NewBusinessYear+1),0)</f>
        <v>0</v>
      </c>
      <c r="CP118" s="35">
        <f ca="1">IFERROR(Volume*IF(CP$5=0,0,IF(CP$5=1,0.5,1))*OFFSET(IFRS17_CF!CP118,0,-NewBusinessYear+1),0)</f>
        <v>0</v>
      </c>
      <c r="CQ118" s="35">
        <f ca="1">IFERROR(Volume*IF(CQ$5=0,0,IF(CQ$5=1,0.5,1))*OFFSET(IFRS17_CF!CQ118,0,-NewBusinessYear+1),0)</f>
        <v>0</v>
      </c>
      <c r="CR118" s="35">
        <f ca="1">IFERROR(Volume*IF(CR$5=0,0,IF(CR$5=1,0.5,1))*OFFSET(IFRS17_CF!CR118,0,-NewBusinessYear+1),0)</f>
        <v>0</v>
      </c>
      <c r="CS118" s="35">
        <f ca="1">IFERROR(Volume*IF(CS$5=0,0,IF(CS$5=1,0.5,1))*OFFSET(IFRS17_CF!CS118,0,-NewBusinessYear+1),0)</f>
        <v>0</v>
      </c>
      <c r="CT118" s="35">
        <f ca="1">IFERROR(Volume*IF(CT$5=0,0,IF(CT$5=1,0.5,1))*OFFSET(IFRS17_CF!CT118,0,-NewBusinessYear+1),0)</f>
        <v>0</v>
      </c>
      <c r="CU118" s="35">
        <f ca="1">IFERROR(Volume*IF(CU$5=0,0,IF(CU$5=1,0.5,1))*OFFSET(IFRS17_CF!CU118,0,-NewBusinessYear+1),0)</f>
        <v>0</v>
      </c>
      <c r="CV118" s="35">
        <f ca="1">IFERROR(Volume*IF(CV$5=0,0,IF(CV$5=1,0.5,1))*OFFSET(IFRS17_CF!CV118,0,-NewBusinessYear+1),0)</f>
        <v>0</v>
      </c>
      <c r="CW118" s="35">
        <f ca="1">IFERROR(Volume*IF(CW$5=0,0,IF(CW$5=1,0.5,1))*OFFSET(IFRS17_CF!CW118,0,-NewBusinessYear+1),0)</f>
        <v>0</v>
      </c>
      <c r="CX118" s="35">
        <f ca="1">IFERROR(Volume*IF(CX$5=0,0,IF(CX$5=1,0.5,1))*OFFSET(IFRS17_CF!CX118,0,-NewBusinessYear+1),0)</f>
        <v>0</v>
      </c>
      <c r="CY118" s="35">
        <f ca="1">IFERROR(Volume*IF(CY$5=0,0,IF(CY$5=1,0.5,1))*OFFSET(IFRS17_CF!CY118,0,-NewBusinessYear+1),0)</f>
        <v>0</v>
      </c>
      <c r="CZ118" s="35">
        <f ca="1">IFERROR(Volume*IF(CZ$5=0,0,IF(CZ$5=1,0.5,1))*OFFSET(IFRS17_CF!CZ118,0,-NewBusinessYear+1),0)</f>
        <v>0</v>
      </c>
      <c r="DA118" s="35">
        <f ca="1">IFERROR(Volume*IF(DA$5=0,0,IF(DA$5=1,0.5,1))*OFFSET(IFRS17_CF!DA118,0,-NewBusinessYear+1),0)</f>
        <v>0</v>
      </c>
      <c r="DB118" s="35">
        <f ca="1">IFERROR(Volume*IF(DB$5=0,0,IF(DB$5=1,0.5,1))*OFFSET(IFRS17_CF!DB118,0,-NewBusinessYear+1),0)</f>
        <v>0</v>
      </c>
      <c r="DC118" s="35">
        <f ca="1">IFERROR(Volume*IF(DC$5=0,0,IF(DC$5=1,0.5,1))*OFFSET(IFRS17_CF!DC118,0,-NewBusinessYear+1),0)</f>
        <v>0</v>
      </c>
      <c r="DD118" s="35">
        <f ca="1">IFERROR(Volume*IF(DD$5=0,0,IF(DD$5=1,0.5,1))*OFFSET(IFRS17_CF!DD118,0,-NewBusinessYear+1),0)</f>
        <v>0</v>
      </c>
      <c r="DE118" s="35">
        <f ca="1">IFERROR(Volume*IF(DE$5=0,0,IF(DE$5=1,0.5,1))*OFFSET(IFRS17_CF!DE118,0,-NewBusinessYear+1),0)</f>
        <v>0</v>
      </c>
      <c r="DF118" s="35">
        <f ca="1">IFERROR(Volume*IF(DF$5=0,0,IF(DF$5=1,0.5,1))*OFFSET(IFRS17_CF!DF118,0,-NewBusinessYear+1),0)</f>
        <v>0</v>
      </c>
      <c r="DG118" s="35">
        <f ca="1">IFERROR(Volume*IF(DG$5=0,0,IF(DG$5=1,0.5,1))*OFFSET(IFRS17_CF!DG118,0,-NewBusinessYear+1),0)</f>
        <v>0</v>
      </c>
      <c r="DH118" s="35">
        <f ca="1">IFERROR(Volume*IF(DH$5=0,0,IF(DH$5=1,0.5,1))*OFFSET(IFRS17_CF!DH118,0,-NewBusinessYear+1),0)</f>
        <v>0</v>
      </c>
      <c r="DI118" s="35">
        <f ca="1">IFERROR(Volume*IF(DI$5=0,0,IF(DI$5=1,0.5,1))*OFFSET(IFRS17_CF!DI118,0,-NewBusinessYear+1),0)</f>
        <v>0</v>
      </c>
      <c r="DJ118" s="35">
        <f ca="1">IFERROR(Volume*IF(DJ$5=0,0,IF(DJ$5=1,0.5,1))*OFFSET(IFRS17_CF!DJ118,0,-NewBusinessYear+1),0)</f>
        <v>0</v>
      </c>
      <c r="DK118" s="35">
        <f ca="1">IFERROR(Volume*IF(DK$5=0,0,IF(DK$5=1,0.5,1))*OFFSET(IFRS17_CF!DK118,0,-NewBusinessYear+1),0)</f>
        <v>0</v>
      </c>
      <c r="DL118" s="35">
        <f ca="1">IFERROR(Volume*IF(DL$5=0,0,IF(DL$5=1,0.5,1))*OFFSET(IFRS17_CF!DL118,0,-NewBusinessYear+1),0)</f>
        <v>0</v>
      </c>
      <c r="DM118" s="35">
        <f ca="1">IFERROR(Volume*IF(DM$5=0,0,IF(DM$5=1,0.5,1))*OFFSET(IFRS17_CF!DM118,0,-NewBusinessYear+1),0)</f>
        <v>0</v>
      </c>
      <c r="DN118" s="35">
        <f ca="1">IFERROR(Volume*IF(DN$5=0,0,IF(DN$5=1,0.5,1))*OFFSET(IFRS17_CF!DN118,0,-NewBusinessYear+1),0)</f>
        <v>0</v>
      </c>
      <c r="DO118" s="35">
        <f ca="1">IFERROR(Volume*IF(DO$5=0,0,IF(DO$5=1,0.5,1))*OFFSET(IFRS17_CF!DO118,0,-NewBusinessYear+1),0)</f>
        <v>0</v>
      </c>
      <c r="DP118" s="35">
        <f ca="1">IFERROR(Volume*IF(DP$5=0,0,IF(DP$5=1,0.5,1))*OFFSET(IFRS17_CF!DP118,0,-NewBusinessYear+1),0)</f>
        <v>0</v>
      </c>
      <c r="DQ118" s="35">
        <f ca="1">IFERROR(Volume*IF(DQ$5=0,0,IF(DQ$5=1,0.5,1))*OFFSET(IFRS17_CF!DQ118,0,-NewBusinessYear+1),0)</f>
        <v>0</v>
      </c>
      <c r="DR118" s="35">
        <f ca="1">IFERROR(Volume*IF(DR$5=0,0,IF(DR$5=1,0.5,1))*OFFSET(IFRS17_CF!DR118,0,-NewBusinessYear+1),0)</f>
        <v>0</v>
      </c>
      <c r="DS118" s="35">
        <f ca="1">IFERROR(Volume*IF(DS$5=0,0,IF(DS$5=1,0.5,1))*OFFSET(IFRS17_CF!DS118,0,-NewBusinessYear+1),0)</f>
        <v>0</v>
      </c>
      <c r="DT118" s="35">
        <f ca="1">IFERROR(Volume*IF(DT$5=0,0,IF(DT$5=1,0.5,1))*OFFSET(IFRS17_CF!DT118,0,-NewBusinessYear+1),0)</f>
        <v>0</v>
      </c>
      <c r="DU118" s="35">
        <f ca="1">IFERROR(Volume*IF(DU$5=0,0,IF(DU$5=1,0.5,1))*OFFSET(IFRS17_CF!DU118,0,-NewBusinessYear+1),0)</f>
        <v>0</v>
      </c>
      <c r="DV118" s="35">
        <f ca="1">IFERROR(Volume*IF(DV$5=0,0,IF(DV$5=1,0.5,1))*OFFSET(IFRS17_CF!DV118,0,-NewBusinessYear+1),0)</f>
        <v>0</v>
      </c>
      <c r="DW118" s="35">
        <f ca="1">IFERROR(Volume*IF(DW$5=0,0,IF(DW$5=1,0.5,1))*OFFSET(IFRS17_CF!DW118,0,-NewBusinessYear+1),0)</f>
        <v>0</v>
      </c>
      <c r="DX118" s="35">
        <f ca="1">IFERROR(Volume*IF(DX$5=0,0,IF(DX$5=1,0.5,1))*OFFSET(IFRS17_CF!DX118,0,-NewBusinessYear+1),0)</f>
        <v>0</v>
      </c>
      <c r="DY118" s="35">
        <f ca="1">IFERROR(Volume*IF(DY$5=0,0,IF(DY$5=1,0.5,1))*OFFSET(IFRS17_CF!DY118,0,-NewBusinessYear+1),0)</f>
        <v>0</v>
      </c>
      <c r="DZ118" s="35">
        <f ca="1">IFERROR(Volume*IF(DZ$5=0,0,IF(DZ$5=1,0.5,1))*OFFSET(IFRS17_CF!DZ118,0,-NewBusinessYear+1),0)</f>
        <v>0</v>
      </c>
      <c r="EA118" s="35">
        <f ca="1">IFERROR(Volume*IF(EA$5=0,0,IF(EA$5=1,0.5,1))*OFFSET(IFRS17_CF!EA118,0,-NewBusinessYear+1),0)</f>
        <v>0</v>
      </c>
      <c r="EB118" s="35">
        <f ca="1">IFERROR(Volume*IF(EB$5=0,0,IF(EB$5=1,0.5,1))*OFFSET(IFRS17_CF!EB118,0,-NewBusinessYear+1),0)</f>
        <v>0</v>
      </c>
      <c r="EC118" s="35">
        <f ca="1">IFERROR(Volume*IF(EC$5=0,0,IF(EC$5=1,0.5,1))*OFFSET(IFRS17_CF!EC118,0,-NewBusinessYear+1),0)</f>
        <v>0</v>
      </c>
      <c r="ED118" s="35">
        <f ca="1">IFERROR(Volume*IF(ED$5=0,0,IF(ED$5=1,0.5,1))*OFFSET(IFRS17_CF!ED118,0,-NewBusinessYear+1),0)</f>
        <v>0</v>
      </c>
      <c r="EE118" s="35">
        <f ca="1">IFERROR(Volume*IF(EE$5=0,0,IF(EE$5=1,0.5,1))*OFFSET(IFRS17_CF!EE118,0,-NewBusinessYear+1),0)</f>
        <v>0</v>
      </c>
      <c r="EF118" s="35">
        <f ca="1">IFERROR(Volume*IF(EF$5=0,0,IF(EF$5=1,0.5,1))*OFFSET(IFRS17_CF!EF118,0,-NewBusinessYear+1),0)</f>
        <v>0</v>
      </c>
      <c r="EG118" s="35">
        <f ca="1">IFERROR(Volume*IF(EG$5=0,0,IF(EG$5=1,0.5,1))*OFFSET(IFRS17_CF!EG118,0,-NewBusinessYear+1),0)</f>
        <v>0</v>
      </c>
      <c r="EH118" s="35">
        <f ca="1">IFERROR(Volume*IF(EH$5=0,0,IF(EH$5=1,0.5,1))*OFFSET(IFRS17_CF!EH118,0,-NewBusinessYear+1),0)</f>
        <v>0</v>
      </c>
      <c r="EI118" s="35">
        <f ca="1">IFERROR(Volume*IF(EI$5=0,0,IF(EI$5=1,0.5,1))*OFFSET(IFRS17_CF!EI118,0,-NewBusinessYear+1),0)</f>
        <v>0</v>
      </c>
      <c r="EJ118" s="35">
        <f ca="1">IFERROR(Volume*IF(EJ$5=0,0,IF(EJ$5=1,0.5,1))*OFFSET(IFRS17_CF!EJ118,0,-NewBusinessYear+1),0)</f>
        <v>0</v>
      </c>
      <c r="EK118" s="35">
        <f ca="1">IFERROR(Volume*IF(EK$5=0,0,IF(EK$5=1,0.5,1))*OFFSET(IFRS17_CF!EK118,0,-NewBusinessYear+1),0)</f>
        <v>0</v>
      </c>
      <c r="EL118" s="35">
        <f ca="1">IFERROR(Volume*IF(EL$5=0,0,IF(EL$5=1,0.5,1))*OFFSET(IFRS17_CF!EL118,0,-NewBusinessYear+1),0)</f>
        <v>0</v>
      </c>
      <c r="EM118" s="35">
        <f ca="1">IFERROR(Volume*IF(EM$5=0,0,IF(EM$5=1,0.5,1))*OFFSET(IFRS17_CF!EM118,0,-NewBusinessYear+1),0)</f>
        <v>0</v>
      </c>
      <c r="EN118" s="35">
        <f ca="1">IFERROR(Volume*IF(EN$5=0,0,IF(EN$5=1,0.5,1))*OFFSET(IFRS17_CF!EN118,0,-NewBusinessYear+1),0)</f>
        <v>0</v>
      </c>
      <c r="EO118" s="35">
        <f ca="1">IFERROR(Volume*IF(EO$5=0,0,IF(EO$5=1,0.5,1))*OFFSET(IFRS17_CF!EO118,0,-NewBusinessYear+1),0)</f>
        <v>0</v>
      </c>
      <c r="EP118" s="35">
        <f ca="1">IFERROR(Volume*IF(EP$5=0,0,IF(EP$5=1,0.5,1))*OFFSET(IFRS17_CF!EP118,0,-NewBusinessYear+1),0)</f>
        <v>0</v>
      </c>
      <c r="EQ118" s="35">
        <f ca="1">IFERROR(Volume*IF(EQ$5=0,0,IF(EQ$5=1,0.5,1))*OFFSET(IFRS17_CF!EQ118,0,-NewBusinessYear+1),0)</f>
        <v>0</v>
      </c>
      <c r="ER118" s="35">
        <f ca="1">IFERROR(Volume*IF(ER$5=0,0,IF(ER$5=1,0.5,1))*OFFSET(IFRS17_CF!ER118,0,-NewBusinessYear+1),0)</f>
        <v>0</v>
      </c>
      <c r="ES118" s="35">
        <f ca="1">IFERROR(Volume*IF(ES$5=0,0,IF(ES$5=1,0.5,1))*OFFSET(IFRS17_CF!ES118,0,-NewBusinessYear+1),0)</f>
        <v>0</v>
      </c>
      <c r="ET118" s="35">
        <f ca="1">IFERROR(Volume*IF(ET$5=0,0,IF(ET$5=1,0.5,1))*OFFSET(IFRS17_CF!ET118,0,-NewBusinessYear+1),0)</f>
        <v>0</v>
      </c>
      <c r="EU118" s="35">
        <f ca="1">IFERROR(Volume*IF(EU$5=0,0,IF(EU$5=1,0.5,1))*OFFSET(IFRS17_CF!EU118,0,-NewBusinessYear+1),0)</f>
        <v>0</v>
      </c>
      <c r="EV118" s="35">
        <f ca="1">IFERROR(Volume*IF(EV$5=0,0,IF(EV$5=1,0.5,1))*OFFSET(IFRS17_CF!EV118,0,-NewBusinessYear+1),0)</f>
        <v>0</v>
      </c>
      <c r="EW118" s="35">
        <f ca="1">IFERROR(Volume*IF(EW$5=0,0,IF(EW$5=1,0.5,1))*OFFSET(IFRS17_CF!EW118,0,-NewBusinessYear+1),0)</f>
        <v>0</v>
      </c>
      <c r="EX118" s="35">
        <f ca="1">IFERROR(Volume*IF(EX$5=0,0,IF(EX$5=1,0.5,1))*OFFSET(IFRS17_CF!EX118,0,-NewBusinessYear+1),0)</f>
        <v>0</v>
      </c>
      <c r="EY118" s="35">
        <f ca="1">IFERROR(Volume*IF(EY$5=0,0,IF(EY$5=1,0.5,1))*OFFSET(IFRS17_CF!EY118,0,-NewBusinessYear+1),0)</f>
        <v>0</v>
      </c>
      <c r="EZ118" s="35">
        <f ca="1">IFERROR(Volume*IF(EZ$5=0,0,IF(EZ$5=1,0.5,1))*OFFSET(IFRS17_CF!EZ118,0,-NewBusinessYear+1),0)</f>
        <v>0</v>
      </c>
      <c r="FA118" s="35">
        <f ca="1">IFERROR(Volume*IF(FA$5=0,0,IF(FA$5=1,0.5,1))*OFFSET(IFRS17_CF!FA118,0,-NewBusinessYear+1),0)</f>
        <v>0</v>
      </c>
      <c r="FB118" s="35">
        <f ca="1">IFERROR(Volume*IF(FB$5=0,0,IF(FB$5=1,0.5,1))*OFFSET(IFRS17_CF!FB118,0,-NewBusinessYear+1),0)</f>
        <v>0</v>
      </c>
      <c r="FC118" s="35">
        <f ca="1">IFERROR(Volume*IF(FC$5=0,0,IF(FC$5=1,0.5,1))*OFFSET(IFRS17_CF!FC118,0,-NewBusinessYear+1),0)</f>
        <v>0</v>
      </c>
      <c r="FD118" s="35">
        <f ca="1">IFERROR(Volume*IF(FD$5=0,0,IF(FD$5=1,0.5,1))*OFFSET(IFRS17_CF!FD118,0,-NewBusinessYear+1),0)</f>
        <v>0</v>
      </c>
      <c r="FE118" s="35">
        <f ca="1">IFERROR(Volume*IF(FE$5=0,0,IF(FE$5=1,0.5,1))*OFFSET(IFRS17_CF!FE118,0,-NewBusinessYear+1),0)</f>
        <v>0</v>
      </c>
      <c r="FF118" s="35">
        <f ca="1">IFERROR(Volume*IF(FF$5=0,0,IF(FF$5=1,0.5,1))*OFFSET(IFRS17_CF!FF118,0,-NewBusinessYear+1),0)</f>
        <v>0</v>
      </c>
      <c r="FG118" s="35">
        <f ca="1">IFERROR(Volume*IF(FG$5=0,0,IF(FG$5=1,0.5,1))*OFFSET(IFRS17_CF!FG118,0,-NewBusinessYear+1),0)</f>
        <v>0</v>
      </c>
      <c r="FH118" s="35">
        <f ca="1">IFERROR(Volume*IF(FH$5=0,0,IF(FH$5=1,0.5,1))*OFFSET(IFRS17_CF!FH118,0,-NewBusinessYear+1),0)</f>
        <v>0</v>
      </c>
      <c r="FI118" s="35">
        <f ca="1">IFERROR(Volume*IF(FI$5=0,0,IF(FI$5=1,0.5,1))*OFFSET(IFRS17_CF!FI118,0,-NewBusinessYear+1),0)</f>
        <v>0</v>
      </c>
      <c r="FJ118" s="35">
        <f ca="1">IFERROR(Volume*IF(FJ$5=0,0,IF(FJ$5=1,0.5,1))*OFFSET(IFRS17_CF!FJ118,0,-NewBusinessYear+1),0)</f>
        <v>0</v>
      </c>
      <c r="FK118" s="35">
        <f ca="1">IFERROR(Volume*IF(FK$5=0,0,IF(FK$5=1,0.5,1))*OFFSET(IFRS17_CF!FK118,0,-NewBusinessYear+1),0)</f>
        <v>0</v>
      </c>
      <c r="FL118" s="35">
        <f ca="1">IFERROR(Volume*IF(FL$5=0,0,IF(FL$5=1,0.5,1))*OFFSET(IFRS17_CF!FL118,0,-NewBusinessYear+1),0)</f>
        <v>0</v>
      </c>
      <c r="FM118" s="35">
        <f ca="1">IFERROR(Volume*IF(FM$5=0,0,IF(FM$5=1,0.5,1))*OFFSET(IFRS17_CF!FM118,0,-NewBusinessYear+1),0)</f>
        <v>0</v>
      </c>
      <c r="FN118" s="35">
        <f ca="1">IFERROR(Volume*IF(FN$5=0,0,IF(FN$5=1,0.5,1))*OFFSET(IFRS17_CF!FN118,0,-NewBusinessYear+1),0)</f>
        <v>0</v>
      </c>
      <c r="FO118" s="35">
        <f ca="1">IFERROR(Volume*IF(FO$5=0,0,IF(FO$5=1,0.5,1))*OFFSET(IFRS17_CF!FO118,0,-NewBusinessYear+1),0)</f>
        <v>0</v>
      </c>
      <c r="FP118" s="35">
        <f ca="1">IFERROR(Volume*IF(FP$5=0,0,IF(FP$5=1,0.5,1))*OFFSET(IFRS17_CF!FP118,0,-NewBusinessYear+1),0)</f>
        <v>0</v>
      </c>
      <c r="FQ118" s="35">
        <f ca="1">IFERROR(Volume*IF(FQ$5=0,0,IF(FQ$5=1,0.5,1))*OFFSET(IFRS17_CF!FQ118,0,-NewBusinessYear+1),0)</f>
        <v>0</v>
      </c>
      <c r="FR118" s="35">
        <f ca="1">IFERROR(Volume*IF(FR$5=0,0,IF(FR$5=1,0.5,1))*OFFSET(IFRS17_CF!FR118,0,-NewBusinessYear+1),0)</f>
        <v>0</v>
      </c>
      <c r="FS118" s="35">
        <f ca="1">IFERROR(Volume*IF(FS$5=0,0,IF(FS$5=1,0.5,1))*OFFSET(IFRS17_CF!FS118,0,-NewBusinessYear+1),0)</f>
        <v>0</v>
      </c>
      <c r="FT118" s="35">
        <f ca="1">IFERROR(Volume*IF(FT$5=0,0,IF(FT$5=1,0.5,1))*OFFSET(IFRS17_CF!FT118,0,-NewBusinessYear+1),0)</f>
        <v>0</v>
      </c>
      <c r="FU118" s="35">
        <f ca="1">IFERROR(Volume*IF(FU$5=0,0,IF(FU$5=1,0.5,1))*OFFSET(IFRS17_CF!FU118,0,-NewBusinessYear+1),0)</f>
        <v>0</v>
      </c>
      <c r="FV118" s="35">
        <f ca="1">IFERROR(Volume*IF(FV$5=0,0,IF(FV$5=1,0.5,1))*OFFSET(IFRS17_CF!FV118,0,-NewBusinessYear+1),0)</f>
        <v>0</v>
      </c>
      <c r="FW118" s="35">
        <f ca="1">IFERROR(Volume*IF(FW$5=0,0,IF(FW$5=1,0.5,1))*OFFSET(IFRS17_CF!FW118,0,-NewBusinessYear+1),0)</f>
        <v>0</v>
      </c>
      <c r="FX118" s="35">
        <f ca="1">IFERROR(Volume*IF(FX$5=0,0,IF(FX$5=1,0.5,1))*OFFSET(IFRS17_CF!FX118,0,-NewBusinessYear+1),0)</f>
        <v>0</v>
      </c>
      <c r="FY118" s="35">
        <f ca="1">IFERROR(Volume*IF(FY$5=0,0,IF(FY$5=1,0.5,1))*OFFSET(IFRS17_CF!FY118,0,-NewBusinessYear+1),0)</f>
        <v>0</v>
      </c>
      <c r="FZ118" s="35">
        <f ca="1">IFERROR(Volume*IF(FZ$5=0,0,IF(FZ$5=1,0.5,1))*OFFSET(IFRS17_CF!FZ118,0,-NewBusinessYear+1),0)</f>
        <v>0</v>
      </c>
      <c r="GA118" s="35">
        <f ca="1">IFERROR(Volume*IF(GA$5=0,0,IF(GA$5=1,0.5,1))*OFFSET(IFRS17_CF!GA118,0,-NewBusinessYear+1),0)</f>
        <v>0</v>
      </c>
      <c r="GB118" s="35">
        <f ca="1">IFERROR(Volume*IF(GB$5=0,0,IF(GB$5=1,0.5,1))*OFFSET(IFRS17_CF!GB118,0,-NewBusinessYear+1),0)</f>
        <v>0</v>
      </c>
      <c r="GC118" s="35">
        <f ca="1">IFERROR(Volume*IF(GC$5=0,0,IF(GC$5=1,0.5,1))*OFFSET(IFRS17_CF!GC118,0,-NewBusinessYear+1),0)</f>
        <v>0</v>
      </c>
      <c r="GD118" s="35">
        <f ca="1">IFERROR(Volume*IF(GD$5=0,0,IF(GD$5=1,0.5,1))*OFFSET(IFRS17_CF!GD118,0,-NewBusinessYear+1),0)</f>
        <v>0</v>
      </c>
      <c r="GE118" s="35">
        <f ca="1">IFERROR(Volume*IF(GE$5=0,0,IF(GE$5=1,0.5,1))*OFFSET(IFRS17_CF!GE118,0,-NewBusinessYear+1),0)</f>
        <v>0</v>
      </c>
      <c r="GF118" s="35">
        <f ca="1">IFERROR(Volume*IF(GF$5=0,0,IF(GF$5=1,0.5,1))*OFFSET(IFRS17_CF!GF118,0,-NewBusinessYear+1),0)</f>
        <v>0</v>
      </c>
      <c r="GG118" s="35">
        <f ca="1">IFERROR(Volume*IF(GG$5=0,0,IF(GG$5=1,0.5,1))*OFFSET(IFRS17_CF!GG118,0,-NewBusinessYear+1),0)</f>
        <v>0</v>
      </c>
      <c r="GH118" s="35">
        <f ca="1">IFERROR(Volume*IF(GH$5=0,0,IF(GH$5=1,0.5,1))*OFFSET(IFRS17_CF!GH118,0,-NewBusinessYear+1),0)</f>
        <v>0</v>
      </c>
      <c r="GI118" s="35">
        <f ca="1">IFERROR(Volume*IF(GI$5=0,0,IF(GI$5=1,0.5,1))*OFFSET(IFRS17_CF!GI118,0,-NewBusinessYear+1),0)</f>
        <v>0</v>
      </c>
      <c r="GJ118" s="35">
        <f ca="1">IFERROR(Volume*IF(GJ$5=0,0,IF(GJ$5=1,0.5,1))*OFFSET(IFRS17_CF!GJ118,0,-NewBusinessYear+1),0)</f>
        <v>0</v>
      </c>
    </row>
    <row r="119" spans="2:192" x14ac:dyDescent="0.3">
      <c r="C119" s="31" t="s">
        <v>505</v>
      </c>
      <c r="F119" s="35">
        <f ca="1">IFERROR(Volume*IF(F$5=0,0,IF(F$5=1,0.5,1))*OFFSET(IFRS17_CF!F119,0,-NewBusinessYear+1),0)</f>
        <v>0</v>
      </c>
      <c r="G119" s="35">
        <f ca="1">IFERROR(Volume*IF(G$5=0,0,IF(G$5=1,0.5,1))*OFFSET(IFRS17_CF!G119,0,-NewBusinessYear+1),0)</f>
        <v>0</v>
      </c>
      <c r="H119" s="35">
        <f ca="1">IFERROR(Volume*IF(H$5=0,0,IF(H$5=1,0.5,1))*OFFSET(IFRS17_CF!H119,0,-NewBusinessYear+1),0)</f>
        <v>0</v>
      </c>
      <c r="I119" s="35">
        <f ca="1">IFERROR(Volume*IF(I$5=0,0,IF(I$5=1,0.5,1))*OFFSET(IFRS17_CF!I119,0,-NewBusinessYear+1),0)</f>
        <v>0</v>
      </c>
      <c r="J119" s="35">
        <f ca="1">IFERROR(Volume*IF(J$5=0,0,IF(J$5=1,0.5,1))*OFFSET(IFRS17_CF!J119,0,-NewBusinessYear+1),0)</f>
        <v>0</v>
      </c>
      <c r="K119" s="35">
        <f ca="1">IFERROR(Volume*IF(K$5=0,0,IF(K$5=1,0.5,1))*OFFSET(IFRS17_CF!K119,0,-NewBusinessYear+1),0)</f>
        <v>0</v>
      </c>
      <c r="L119" s="35">
        <f ca="1">IFERROR(Volume*IF(L$5=0,0,IF(L$5=1,0.5,1))*OFFSET(IFRS17_CF!L119,0,-NewBusinessYear+1),0)</f>
        <v>0</v>
      </c>
      <c r="M119" s="35">
        <f ca="1">IFERROR(Volume*IF(M$5=0,0,IF(M$5=1,0.5,1))*OFFSET(IFRS17_CF!M119,0,-NewBusinessYear+1),0)</f>
        <v>0</v>
      </c>
      <c r="N119" s="35">
        <f ca="1">IFERROR(Volume*IF(N$5=0,0,IF(N$5=1,0.5,1))*OFFSET(IFRS17_CF!N119,0,-NewBusinessYear+1),0)</f>
        <v>0</v>
      </c>
      <c r="O119" s="35">
        <f ca="1">IFERROR(Volume*IF(O$5=0,0,IF(O$5=1,0.5,1))*OFFSET(IFRS17_CF!O119,0,-NewBusinessYear+1),0)</f>
        <v>-47329.032554053148</v>
      </c>
      <c r="P119" s="35">
        <f ca="1">IFERROR(Volume*IF(P$5=0,0,IF(P$5=1,0.5,1))*OFFSET(IFRS17_CF!P119,0,-NewBusinessYear+1),0)</f>
        <v>-85036.837963854196</v>
      </c>
      <c r="Q119" s="35">
        <f ca="1">IFERROR(Volume*IF(Q$5=0,0,IF(Q$5=1,0.5,1))*OFFSET(IFRS17_CF!Q119,0,-NewBusinessYear+1),0)</f>
        <v>-64521.91488183706</v>
      </c>
      <c r="R119" s="35">
        <f ca="1">IFERROR(Volume*IF(R$5=0,0,IF(R$5=1,0.5,1))*OFFSET(IFRS17_CF!R119,0,-NewBusinessYear+1),0)</f>
        <v>-61443.960052039743</v>
      </c>
      <c r="S119" s="35">
        <f ca="1">IFERROR(Volume*IF(S$5=0,0,IF(S$5=1,0.5,1))*OFFSET(IFRS17_CF!S119,0,-NewBusinessYear+1),0)</f>
        <v>-62340.994595128592</v>
      </c>
      <c r="T119" s="35">
        <f ca="1">IFERROR(Volume*IF(T$5=0,0,IF(T$5=1,0.5,1))*OFFSET(IFRS17_CF!T119,0,-NewBusinessYear+1),0)</f>
        <v>-46894.415593976606</v>
      </c>
      <c r="U119" s="35">
        <f ca="1">IFERROR(Volume*IF(U$5=0,0,IF(U$5=1,0.5,1))*OFFSET(IFRS17_CF!U119,0,-NewBusinessYear+1),0)</f>
        <v>-49355.206477368309</v>
      </c>
      <c r="V119" s="35">
        <f ca="1">IFERROR(Volume*IF(V$5=0,0,IF(V$5=1,0.5,1))*OFFSET(IFRS17_CF!V119,0,-NewBusinessYear+1),0)</f>
        <v>-51119.818993388079</v>
      </c>
      <c r="W119" s="35">
        <f ca="1">IFERROR(Volume*IF(W$5=0,0,IF(W$5=1,0.5,1))*OFFSET(IFRS17_CF!W119,0,-NewBusinessYear+1),0)</f>
        <v>-52238.153854150922</v>
      </c>
      <c r="X119" s="35">
        <f ca="1">IFERROR(Volume*IF(X$5=0,0,IF(X$5=1,0.5,1))*OFFSET(IFRS17_CF!X119,0,-NewBusinessYear+1),0)</f>
        <v>-52813.971808523725</v>
      </c>
      <c r="Y119" s="40">
        <f ca="1">IFERROR(Volume*IF(Y$5=0,0,IF(Y$5=1,0.5,1))*OFFSET(IFRS17_CF!Y119,0,-NewBusinessYear+1),0)</f>
        <v>-43318.25310598639</v>
      </c>
      <c r="Z119" s="35">
        <f ca="1">IFERROR(Volume*IF(Z$5=0,0,IF(Z$5=1,0.5,1))*OFFSET(IFRS17_CF!Z119,0,-NewBusinessYear+1),0)</f>
        <v>-42521.412416102568</v>
      </c>
      <c r="AA119" s="40">
        <f ca="1">IFERROR(Volume*IF(AA$5=0,0,IF(AA$5=1,0.5,1))*OFFSET(IFRS17_CF!AA119,0,-NewBusinessYear+1),0)</f>
        <v>-40839.065268782702</v>
      </c>
      <c r="AB119" s="40">
        <f ca="1">IFERROR(Volume*IF(AB$5=0,0,IF(AB$5=1,0.5,1))*OFFSET(IFRS17_CF!AB119,0,-NewBusinessYear+1),0)</f>
        <v>-38284.759122065283</v>
      </c>
      <c r="AC119" s="40">
        <f ca="1">IFERROR(Volume*IF(AC$5=0,0,IF(AC$5=1,0.5,1))*OFFSET(IFRS17_CF!AC119,0,-NewBusinessYear+1),0)</f>
        <v>-35065.609589152016</v>
      </c>
      <c r="AD119" s="40">
        <f ca="1">IFERROR(Volume*IF(AD$5=0,0,IF(AD$5=1,0.5,1))*OFFSET(IFRS17_CF!AD119,0,-NewBusinessYear+1),0)</f>
        <v>-27181.383603250946</v>
      </c>
      <c r="AE119" s="40">
        <f ca="1">IFERROR(Volume*IF(AE$5=0,0,IF(AE$5=1,0.5,1))*OFFSET(IFRS17_CF!AE119,0,-NewBusinessYear+1),0)</f>
        <v>-23047.230781655475</v>
      </c>
      <c r="AF119" s="40">
        <f ca="1">IFERROR(Volume*IF(AF$5=0,0,IF(AF$5=1,0.5,1))*OFFSET(IFRS17_CF!AF119,0,-NewBusinessYear+1),0)</f>
        <v>-18911.427974035581</v>
      </c>
      <c r="AG119" s="40">
        <f ca="1">IFERROR(Volume*IF(AG$5=0,0,IF(AG$5=1,0.5,1))*OFFSET(IFRS17_CF!AG119,0,-NewBusinessYear+1),0)</f>
        <v>-14982.326472670351</v>
      </c>
      <c r="AH119" s="40">
        <f ca="1">IFERROR(Volume*IF(AH$5=0,0,IF(AH$5=1,0.5,1))*OFFSET(IFRS17_CF!AH119,0,-NewBusinessYear+1),0)</f>
        <v>-11436.947292243922</v>
      </c>
      <c r="AI119" s="40">
        <f ca="1">IFERROR(Volume*IF(AI$5=0,0,IF(AI$5=1,0.5,1))*OFFSET(IFRS17_CF!AI119,0,-NewBusinessYear+1),0)</f>
        <v>-7381.3432106834844</v>
      </c>
      <c r="AJ119" s="40">
        <f ca="1">IFERROR(Volume*IF(AJ$5=0,0,IF(AJ$5=1,0.5,1))*OFFSET(IFRS17_CF!AJ119,0,-NewBusinessYear+1),0)</f>
        <v>-4881.1441073640008</v>
      </c>
      <c r="AK119" s="40">
        <f ca="1">IFERROR(Volume*IF(AK$5=0,0,IF(AK$5=1,0.5,1))*OFFSET(IFRS17_CF!AK119,0,-NewBusinessYear+1),0)</f>
        <v>-3135.8180652443643</v>
      </c>
      <c r="AL119" s="40">
        <f ca="1">IFERROR(Volume*IF(AL$5=0,0,IF(AL$5=1,0.5,1))*OFFSET(IFRS17_CF!AL119,0,-NewBusinessYear+1),0)</f>
        <v>-1980.3226564728179</v>
      </c>
      <c r="AM119" s="40">
        <f ca="1">IFERROR(Volume*IF(AM$5=0,0,IF(AM$5=1,0.5,1))*OFFSET(IFRS17_CF!AM119,0,-NewBusinessYear+1),0)</f>
        <v>-1248.056955492935</v>
      </c>
      <c r="AN119" s="40">
        <f ca="1">IFERROR(Volume*IF(AN$5=0,0,IF(AN$5=1,0.5,1))*OFFSET(IFRS17_CF!AN119,0,-NewBusinessYear+1),0)</f>
        <v>-716.65424464581884</v>
      </c>
      <c r="AO119" s="40">
        <f ca="1">IFERROR(Volume*IF(AO$5=0,0,IF(AO$5=1,0.5,1))*OFFSET(IFRS17_CF!AO119,0,-NewBusinessYear+1),0)</f>
        <v>3.0295065263811221E-10</v>
      </c>
      <c r="AP119" s="40">
        <f ca="1">IFERROR(Volume*IF(AP$5=0,0,IF(AP$5=1,0.5,1))*OFFSET(IFRS17_CF!AP119,0,-NewBusinessYear+1),0)</f>
        <v>0</v>
      </c>
      <c r="AQ119" s="40">
        <f ca="1">IFERROR(Volume*IF(AQ$5=0,0,IF(AQ$5=1,0.5,1))*OFFSET(IFRS17_CF!AQ119,0,-NewBusinessYear+1),0)</f>
        <v>0</v>
      </c>
      <c r="AR119" s="40">
        <f ca="1">IFERROR(Volume*IF(AR$5=0,0,IF(AR$5=1,0.5,1))*OFFSET(IFRS17_CF!AR119,0,-NewBusinessYear+1),0)</f>
        <v>0</v>
      </c>
      <c r="AS119" s="40">
        <f ca="1">IFERROR(Volume*IF(AS$5=0,0,IF(AS$5=1,0.5,1))*OFFSET(IFRS17_CF!AS119,0,-NewBusinessYear+1),0)</f>
        <v>0</v>
      </c>
      <c r="AT119" s="40">
        <f ca="1">IFERROR(Volume*IF(AT$5=0,0,IF(AT$5=1,0.5,1))*OFFSET(IFRS17_CF!AT119,0,-NewBusinessYear+1),0)</f>
        <v>0</v>
      </c>
      <c r="AU119" s="40">
        <f ca="1">IFERROR(Volume*IF(AU$5=0,0,IF(AU$5=1,0.5,1))*OFFSET(IFRS17_CF!AU119,0,-NewBusinessYear+1),0)</f>
        <v>0</v>
      </c>
      <c r="AV119" s="40">
        <f ca="1">IFERROR(Volume*IF(AV$5=0,0,IF(AV$5=1,0.5,1))*OFFSET(IFRS17_CF!AV119,0,-NewBusinessYear+1),0)</f>
        <v>0</v>
      </c>
      <c r="AW119" s="40">
        <f ca="1">IFERROR(Volume*IF(AW$5=0,0,IF(AW$5=1,0.5,1))*OFFSET(IFRS17_CF!AW119,0,-NewBusinessYear+1),0)</f>
        <v>0</v>
      </c>
      <c r="AX119" s="40">
        <f ca="1">IFERROR(Volume*IF(AX$5=0,0,IF(AX$5=1,0.5,1))*OFFSET(IFRS17_CF!AX119,0,-NewBusinessYear+1),0)</f>
        <v>0</v>
      </c>
      <c r="AY119" s="40">
        <f ca="1">IFERROR(Volume*IF(AY$5=0,0,IF(AY$5=1,0.5,1))*OFFSET(IFRS17_CF!AY119,0,-NewBusinessYear+1),0)</f>
        <v>0</v>
      </c>
      <c r="AZ119" s="40">
        <f ca="1">IFERROR(Volume*IF(AZ$5=0,0,IF(AZ$5=1,0.5,1))*OFFSET(IFRS17_CF!AZ119,0,-NewBusinessYear+1),0)</f>
        <v>0</v>
      </c>
      <c r="BA119" s="40">
        <f ca="1">IFERROR(Volume*IF(BA$5=0,0,IF(BA$5=1,0.5,1))*OFFSET(IFRS17_CF!BA119,0,-NewBusinessYear+1),0)</f>
        <v>0</v>
      </c>
      <c r="BB119" s="40">
        <f ca="1">IFERROR(Volume*IF(BB$5=0,0,IF(BB$5=1,0.5,1))*OFFSET(IFRS17_CF!BB119,0,-NewBusinessYear+1),0)</f>
        <v>0</v>
      </c>
      <c r="BC119" s="40">
        <f ca="1">IFERROR(Volume*IF(BC$5=0,0,IF(BC$5=1,0.5,1))*OFFSET(IFRS17_CF!BC119,0,-NewBusinessYear+1),0)</f>
        <v>0</v>
      </c>
      <c r="BD119" s="40">
        <f ca="1">IFERROR(Volume*IF(BD$5=0,0,IF(BD$5=1,0.5,1))*OFFSET(IFRS17_CF!BD119,0,-NewBusinessYear+1),0)</f>
        <v>0</v>
      </c>
      <c r="BE119" s="40">
        <f ca="1">IFERROR(Volume*IF(BE$5=0,0,IF(BE$5=1,0.5,1))*OFFSET(IFRS17_CF!BE119,0,-NewBusinessYear+1),0)</f>
        <v>0</v>
      </c>
      <c r="BF119" s="40">
        <f ca="1">IFERROR(Volume*IF(BF$5=0,0,IF(BF$5=1,0.5,1))*OFFSET(IFRS17_CF!BF119,0,-NewBusinessYear+1),0)</f>
        <v>0</v>
      </c>
      <c r="BG119" s="40">
        <f ca="1">IFERROR(Volume*IF(BG$5=0,0,IF(BG$5=1,0.5,1))*OFFSET(IFRS17_CF!BG119,0,-NewBusinessYear+1),0)</f>
        <v>0</v>
      </c>
      <c r="BH119" s="40">
        <f ca="1">IFERROR(Volume*IF(BH$5=0,0,IF(BH$5=1,0.5,1))*OFFSET(IFRS17_CF!BH119,0,-NewBusinessYear+1),0)</f>
        <v>0</v>
      </c>
      <c r="BI119" s="40">
        <f ca="1">IFERROR(Volume*IF(BI$5=0,0,IF(BI$5=1,0.5,1))*OFFSET(IFRS17_CF!BI119,0,-NewBusinessYear+1),0)</f>
        <v>0</v>
      </c>
      <c r="BJ119" s="40">
        <f ca="1">IFERROR(Volume*IF(BJ$5=0,0,IF(BJ$5=1,0.5,1))*OFFSET(IFRS17_CF!BJ119,0,-NewBusinessYear+1),0)</f>
        <v>0</v>
      </c>
      <c r="BK119" s="40">
        <f ca="1">IFERROR(Volume*IF(BK$5=0,0,IF(BK$5=1,0.5,1))*OFFSET(IFRS17_CF!BK119,0,-NewBusinessYear+1),0)</f>
        <v>0</v>
      </c>
      <c r="BL119" s="40">
        <f ca="1">IFERROR(Volume*IF(BL$5=0,0,IF(BL$5=1,0.5,1))*OFFSET(IFRS17_CF!BL119,0,-NewBusinessYear+1),0)</f>
        <v>0</v>
      </c>
      <c r="BM119" s="40">
        <f ca="1">IFERROR(Volume*IF(BM$5=0,0,IF(BM$5=1,0.5,1))*OFFSET(IFRS17_CF!BM119,0,-NewBusinessYear+1),0)</f>
        <v>0</v>
      </c>
      <c r="BN119" s="40">
        <f ca="1">IFERROR(Volume*IF(BN$5=0,0,IF(BN$5=1,0.5,1))*OFFSET(IFRS17_CF!BN119,0,-NewBusinessYear+1),0)</f>
        <v>0</v>
      </c>
      <c r="BO119" s="40">
        <f ca="1">IFERROR(Volume*IF(BO$5=0,0,IF(BO$5=1,0.5,1))*OFFSET(IFRS17_CF!BO119,0,-NewBusinessYear+1),0)</f>
        <v>0</v>
      </c>
      <c r="BP119" s="40">
        <f ca="1">IFERROR(Volume*IF(BP$5=0,0,IF(BP$5=1,0.5,1))*OFFSET(IFRS17_CF!BP119,0,-NewBusinessYear+1),0)</f>
        <v>0</v>
      </c>
      <c r="BQ119" s="40">
        <f ca="1">IFERROR(Volume*IF(BQ$5=0,0,IF(BQ$5=1,0.5,1))*OFFSET(IFRS17_CF!BQ119,0,-NewBusinessYear+1),0)</f>
        <v>0</v>
      </c>
      <c r="BR119" s="40">
        <f ca="1">IFERROR(Volume*IF(BR$5=0,0,IF(BR$5=1,0.5,1))*OFFSET(IFRS17_CF!BR119,0,-NewBusinessYear+1),0)</f>
        <v>0</v>
      </c>
      <c r="BS119" s="40">
        <f ca="1">IFERROR(Volume*IF(BS$5=0,0,IF(BS$5=1,0.5,1))*OFFSET(IFRS17_CF!BS119,0,-NewBusinessYear+1),0)</f>
        <v>0</v>
      </c>
      <c r="BT119" s="40">
        <f ca="1">IFERROR(Volume*IF(BT$5=0,0,IF(BT$5=1,0.5,1))*OFFSET(IFRS17_CF!BT119,0,-NewBusinessYear+1),0)</f>
        <v>0</v>
      </c>
      <c r="BU119" s="40">
        <f ca="1">IFERROR(Volume*IF(BU$5=0,0,IF(BU$5=1,0.5,1))*OFFSET(IFRS17_CF!BU119,0,-NewBusinessYear+1),0)</f>
        <v>0</v>
      </c>
      <c r="BV119" s="40">
        <f ca="1">IFERROR(Volume*IF(BV$5=0,0,IF(BV$5=1,0.5,1))*OFFSET(IFRS17_CF!BV119,0,-NewBusinessYear+1),0)</f>
        <v>0</v>
      </c>
      <c r="BW119" s="40">
        <f ca="1">IFERROR(Volume*IF(BW$5=0,0,IF(BW$5=1,0.5,1))*OFFSET(IFRS17_CF!BW119,0,-NewBusinessYear+1),0)</f>
        <v>0</v>
      </c>
      <c r="BX119" s="40">
        <f ca="1">IFERROR(Volume*IF(BX$5=0,0,IF(BX$5=1,0.5,1))*OFFSET(IFRS17_CF!BX119,0,-NewBusinessYear+1),0)</f>
        <v>0</v>
      </c>
      <c r="BY119" s="40">
        <f ca="1">IFERROR(Volume*IF(BY$5=0,0,IF(BY$5=1,0.5,1))*OFFSET(IFRS17_CF!BY119,0,-NewBusinessYear+1),0)</f>
        <v>0</v>
      </c>
      <c r="BZ119" s="40">
        <f ca="1">IFERROR(Volume*IF(BZ$5=0,0,IF(BZ$5=1,0.5,1))*OFFSET(IFRS17_CF!BZ119,0,-NewBusinessYear+1),0)</f>
        <v>0</v>
      </c>
      <c r="CA119" s="40">
        <f ca="1">IFERROR(Volume*IF(CA$5=0,0,IF(CA$5=1,0.5,1))*OFFSET(IFRS17_CF!CA119,0,-NewBusinessYear+1),0)</f>
        <v>0</v>
      </c>
      <c r="CB119" s="40">
        <f ca="1">IFERROR(Volume*IF(CB$5=0,0,IF(CB$5=1,0.5,1))*OFFSET(IFRS17_CF!CB119,0,-NewBusinessYear+1),0)</f>
        <v>0</v>
      </c>
      <c r="CC119" s="40">
        <f ca="1">IFERROR(Volume*IF(CC$5=0,0,IF(CC$5=1,0.5,1))*OFFSET(IFRS17_CF!CC119,0,-NewBusinessYear+1),0)</f>
        <v>0</v>
      </c>
      <c r="CD119" s="40">
        <f ca="1">IFERROR(Volume*IF(CD$5=0,0,IF(CD$5=1,0.5,1))*OFFSET(IFRS17_CF!CD119,0,-NewBusinessYear+1),0)</f>
        <v>0</v>
      </c>
      <c r="CE119" s="40">
        <f ca="1">IFERROR(Volume*IF(CE$5=0,0,IF(CE$5=1,0.5,1))*OFFSET(IFRS17_CF!CE119,0,-NewBusinessYear+1),0)</f>
        <v>0</v>
      </c>
      <c r="CF119" s="40">
        <f ca="1">IFERROR(Volume*IF(CF$5=0,0,IF(CF$5=1,0.5,1))*OFFSET(IFRS17_CF!CF119,0,-NewBusinessYear+1),0)</f>
        <v>0</v>
      </c>
      <c r="CG119" s="40">
        <f ca="1">IFERROR(Volume*IF(CG$5=0,0,IF(CG$5=1,0.5,1))*OFFSET(IFRS17_CF!CG119,0,-NewBusinessYear+1),0)</f>
        <v>0</v>
      </c>
      <c r="CH119" s="40">
        <f ca="1">IFERROR(Volume*IF(CH$5=0,0,IF(CH$5=1,0.5,1))*OFFSET(IFRS17_CF!CH119,0,-NewBusinessYear+1),0)</f>
        <v>0</v>
      </c>
      <c r="CI119" s="40">
        <f ca="1">IFERROR(Volume*IF(CI$5=0,0,IF(CI$5=1,0.5,1))*OFFSET(IFRS17_CF!CI119,0,-NewBusinessYear+1),0)</f>
        <v>0</v>
      </c>
      <c r="CJ119" s="40">
        <f ca="1">IFERROR(Volume*IF(CJ$5=0,0,IF(CJ$5=1,0.5,1))*OFFSET(IFRS17_CF!CJ119,0,-NewBusinessYear+1),0)</f>
        <v>0</v>
      </c>
      <c r="CK119" s="40">
        <f ca="1">IFERROR(Volume*IF(CK$5=0,0,IF(CK$5=1,0.5,1))*OFFSET(IFRS17_CF!CK119,0,-NewBusinessYear+1),0)</f>
        <v>0</v>
      </c>
      <c r="CL119" s="40">
        <f ca="1">IFERROR(Volume*IF(CL$5=0,0,IF(CL$5=1,0.5,1))*OFFSET(IFRS17_CF!CL119,0,-NewBusinessYear+1),0)</f>
        <v>0</v>
      </c>
      <c r="CM119" s="40">
        <f ca="1">IFERROR(Volume*IF(CM$5=0,0,IF(CM$5=1,0.5,1))*OFFSET(IFRS17_CF!CM119,0,-NewBusinessYear+1),0)</f>
        <v>0</v>
      </c>
      <c r="CN119" s="40">
        <f ca="1">IFERROR(Volume*IF(CN$5=0,0,IF(CN$5=1,0.5,1))*OFFSET(IFRS17_CF!CN119,0,-NewBusinessYear+1),0)</f>
        <v>0</v>
      </c>
      <c r="CO119" s="40">
        <f ca="1">IFERROR(Volume*IF(CO$5=0,0,IF(CO$5=1,0.5,1))*OFFSET(IFRS17_CF!CO119,0,-NewBusinessYear+1),0)</f>
        <v>0</v>
      </c>
      <c r="CP119" s="40">
        <f ca="1">IFERROR(Volume*IF(CP$5=0,0,IF(CP$5=1,0.5,1))*OFFSET(IFRS17_CF!CP119,0,-NewBusinessYear+1),0)</f>
        <v>0</v>
      </c>
      <c r="CQ119" s="40">
        <f ca="1">IFERROR(Volume*IF(CQ$5=0,0,IF(CQ$5=1,0.5,1))*OFFSET(IFRS17_CF!CQ119,0,-NewBusinessYear+1),0)</f>
        <v>0</v>
      </c>
      <c r="CR119" s="40">
        <f ca="1">IFERROR(Volume*IF(CR$5=0,0,IF(CR$5=1,0.5,1))*OFFSET(IFRS17_CF!CR119,0,-NewBusinessYear+1),0)</f>
        <v>0</v>
      </c>
      <c r="CS119" s="40">
        <f ca="1">IFERROR(Volume*IF(CS$5=0,0,IF(CS$5=1,0.5,1))*OFFSET(IFRS17_CF!CS119,0,-NewBusinessYear+1),0)</f>
        <v>0</v>
      </c>
      <c r="CT119" s="40">
        <f ca="1">IFERROR(Volume*IF(CT$5=0,0,IF(CT$5=1,0.5,1))*OFFSET(IFRS17_CF!CT119,0,-NewBusinessYear+1),0)</f>
        <v>0</v>
      </c>
      <c r="CU119" s="40">
        <f ca="1">IFERROR(Volume*IF(CU$5=0,0,IF(CU$5=1,0.5,1))*OFFSET(IFRS17_CF!CU119,0,-NewBusinessYear+1),0)</f>
        <v>0</v>
      </c>
      <c r="CV119" s="40">
        <f ca="1">IFERROR(Volume*IF(CV$5=0,0,IF(CV$5=1,0.5,1))*OFFSET(IFRS17_CF!CV119,0,-NewBusinessYear+1),0)</f>
        <v>0</v>
      </c>
      <c r="CW119" s="40">
        <f ca="1">IFERROR(Volume*IF(CW$5=0,0,IF(CW$5=1,0.5,1))*OFFSET(IFRS17_CF!CW119,0,-NewBusinessYear+1),0)</f>
        <v>0</v>
      </c>
      <c r="CX119" s="40">
        <f ca="1">IFERROR(Volume*IF(CX$5=0,0,IF(CX$5=1,0.5,1))*OFFSET(IFRS17_CF!CX119,0,-NewBusinessYear+1),0)</f>
        <v>0</v>
      </c>
      <c r="CY119" s="40">
        <f ca="1">IFERROR(Volume*IF(CY$5=0,0,IF(CY$5=1,0.5,1))*OFFSET(IFRS17_CF!CY119,0,-NewBusinessYear+1),0)</f>
        <v>0</v>
      </c>
      <c r="CZ119" s="40">
        <f ca="1">IFERROR(Volume*IF(CZ$5=0,0,IF(CZ$5=1,0.5,1))*OFFSET(IFRS17_CF!CZ119,0,-NewBusinessYear+1),0)</f>
        <v>0</v>
      </c>
      <c r="DA119" s="40">
        <f ca="1">IFERROR(Volume*IF(DA$5=0,0,IF(DA$5=1,0.5,1))*OFFSET(IFRS17_CF!DA119,0,-NewBusinessYear+1),0)</f>
        <v>0</v>
      </c>
      <c r="DB119" s="40">
        <f ca="1">IFERROR(Volume*IF(DB$5=0,0,IF(DB$5=1,0.5,1))*OFFSET(IFRS17_CF!DB119,0,-NewBusinessYear+1),0)</f>
        <v>0</v>
      </c>
      <c r="DC119" s="40">
        <f ca="1">IFERROR(Volume*IF(DC$5=0,0,IF(DC$5=1,0.5,1))*OFFSET(IFRS17_CF!DC119,0,-NewBusinessYear+1),0)</f>
        <v>0</v>
      </c>
      <c r="DD119" s="40">
        <f ca="1">IFERROR(Volume*IF(DD$5=0,0,IF(DD$5=1,0.5,1))*OFFSET(IFRS17_CF!DD119,0,-NewBusinessYear+1),0)</f>
        <v>0</v>
      </c>
      <c r="DE119" s="40">
        <f ca="1">IFERROR(Volume*IF(DE$5=0,0,IF(DE$5=1,0.5,1))*OFFSET(IFRS17_CF!DE119,0,-NewBusinessYear+1),0)</f>
        <v>0</v>
      </c>
      <c r="DF119" s="40">
        <f ca="1">IFERROR(Volume*IF(DF$5=0,0,IF(DF$5=1,0.5,1))*OFFSET(IFRS17_CF!DF119,0,-NewBusinessYear+1),0)</f>
        <v>0</v>
      </c>
      <c r="DG119" s="40">
        <f ca="1">IFERROR(Volume*IF(DG$5=0,0,IF(DG$5=1,0.5,1))*OFFSET(IFRS17_CF!DG119,0,-NewBusinessYear+1),0)</f>
        <v>0</v>
      </c>
      <c r="DH119" s="40">
        <f ca="1">IFERROR(Volume*IF(DH$5=0,0,IF(DH$5=1,0.5,1))*OFFSET(IFRS17_CF!DH119,0,-NewBusinessYear+1),0)</f>
        <v>0</v>
      </c>
      <c r="DI119" s="40">
        <f ca="1">IFERROR(Volume*IF(DI$5=0,0,IF(DI$5=1,0.5,1))*OFFSET(IFRS17_CF!DI119,0,-NewBusinessYear+1),0)</f>
        <v>0</v>
      </c>
      <c r="DJ119" s="40">
        <f ca="1">IFERROR(Volume*IF(DJ$5=0,0,IF(DJ$5=1,0.5,1))*OFFSET(IFRS17_CF!DJ119,0,-NewBusinessYear+1),0)</f>
        <v>0</v>
      </c>
      <c r="DK119" s="40">
        <f ca="1">IFERROR(Volume*IF(DK$5=0,0,IF(DK$5=1,0.5,1))*OFFSET(IFRS17_CF!DK119,0,-NewBusinessYear+1),0)</f>
        <v>0</v>
      </c>
      <c r="DL119" s="40">
        <f ca="1">IFERROR(Volume*IF(DL$5=0,0,IF(DL$5=1,0.5,1))*OFFSET(IFRS17_CF!DL119,0,-NewBusinessYear+1),0)</f>
        <v>0</v>
      </c>
      <c r="DM119" s="40">
        <f ca="1">IFERROR(Volume*IF(DM$5=0,0,IF(DM$5=1,0.5,1))*OFFSET(IFRS17_CF!DM119,0,-NewBusinessYear+1),0)</f>
        <v>0</v>
      </c>
      <c r="DN119" s="40">
        <f ca="1">IFERROR(Volume*IF(DN$5=0,0,IF(DN$5=1,0.5,1))*OFFSET(IFRS17_CF!DN119,0,-NewBusinessYear+1),0)</f>
        <v>0</v>
      </c>
      <c r="DO119" s="40">
        <f ca="1">IFERROR(Volume*IF(DO$5=0,0,IF(DO$5=1,0.5,1))*OFFSET(IFRS17_CF!DO119,0,-NewBusinessYear+1),0)</f>
        <v>0</v>
      </c>
      <c r="DP119" s="40">
        <f ca="1">IFERROR(Volume*IF(DP$5=0,0,IF(DP$5=1,0.5,1))*OFFSET(IFRS17_CF!DP119,0,-NewBusinessYear+1),0)</f>
        <v>0</v>
      </c>
      <c r="DQ119" s="40">
        <f ca="1">IFERROR(Volume*IF(DQ$5=0,0,IF(DQ$5=1,0.5,1))*OFFSET(IFRS17_CF!DQ119,0,-NewBusinessYear+1),0)</f>
        <v>0</v>
      </c>
      <c r="DR119" s="40">
        <f ca="1">IFERROR(Volume*IF(DR$5=0,0,IF(DR$5=1,0.5,1))*OFFSET(IFRS17_CF!DR119,0,-NewBusinessYear+1),0)</f>
        <v>0</v>
      </c>
      <c r="DS119" s="40">
        <f ca="1">IFERROR(Volume*IF(DS$5=0,0,IF(DS$5=1,0.5,1))*OFFSET(IFRS17_CF!DS119,0,-NewBusinessYear+1),0)</f>
        <v>0</v>
      </c>
      <c r="DT119" s="40">
        <f ca="1">IFERROR(Volume*IF(DT$5=0,0,IF(DT$5=1,0.5,1))*OFFSET(IFRS17_CF!DT119,0,-NewBusinessYear+1),0)</f>
        <v>0</v>
      </c>
      <c r="DU119" s="40">
        <f ca="1">IFERROR(Volume*IF(DU$5=0,0,IF(DU$5=1,0.5,1))*OFFSET(IFRS17_CF!DU119,0,-NewBusinessYear+1),0)</f>
        <v>0</v>
      </c>
      <c r="DV119" s="40">
        <f ca="1">IFERROR(Volume*IF(DV$5=0,0,IF(DV$5=1,0.5,1))*OFFSET(IFRS17_CF!DV119,0,-NewBusinessYear+1),0)</f>
        <v>0</v>
      </c>
      <c r="DW119" s="40">
        <f ca="1">IFERROR(Volume*IF(DW$5=0,0,IF(DW$5=1,0.5,1))*OFFSET(IFRS17_CF!DW119,0,-NewBusinessYear+1),0)</f>
        <v>0</v>
      </c>
      <c r="DX119" s="40">
        <f ca="1">IFERROR(Volume*IF(DX$5=0,0,IF(DX$5=1,0.5,1))*OFFSET(IFRS17_CF!DX119,0,-NewBusinessYear+1),0)</f>
        <v>0</v>
      </c>
      <c r="DY119" s="40">
        <f ca="1">IFERROR(Volume*IF(DY$5=0,0,IF(DY$5=1,0.5,1))*OFFSET(IFRS17_CF!DY119,0,-NewBusinessYear+1),0)</f>
        <v>0</v>
      </c>
      <c r="DZ119" s="40">
        <f ca="1">IFERROR(Volume*IF(DZ$5=0,0,IF(DZ$5=1,0.5,1))*OFFSET(IFRS17_CF!DZ119,0,-NewBusinessYear+1),0)</f>
        <v>0</v>
      </c>
      <c r="EA119" s="40">
        <f ca="1">IFERROR(Volume*IF(EA$5=0,0,IF(EA$5=1,0.5,1))*OFFSET(IFRS17_CF!EA119,0,-NewBusinessYear+1),0)</f>
        <v>0</v>
      </c>
      <c r="EB119" s="40">
        <f ca="1">IFERROR(Volume*IF(EB$5=0,0,IF(EB$5=1,0.5,1))*OFFSET(IFRS17_CF!EB119,0,-NewBusinessYear+1),0)</f>
        <v>0</v>
      </c>
      <c r="EC119" s="40">
        <f ca="1">IFERROR(Volume*IF(EC$5=0,0,IF(EC$5=1,0.5,1))*OFFSET(IFRS17_CF!EC119,0,-NewBusinessYear+1),0)</f>
        <v>0</v>
      </c>
      <c r="ED119" s="40">
        <f ca="1">IFERROR(Volume*IF(ED$5=0,0,IF(ED$5=1,0.5,1))*OFFSET(IFRS17_CF!ED119,0,-NewBusinessYear+1),0)</f>
        <v>0</v>
      </c>
      <c r="EE119" s="40">
        <f ca="1">IFERROR(Volume*IF(EE$5=0,0,IF(EE$5=1,0.5,1))*OFFSET(IFRS17_CF!EE119,0,-NewBusinessYear+1),0)</f>
        <v>0</v>
      </c>
      <c r="EF119" s="40">
        <f ca="1">IFERROR(Volume*IF(EF$5=0,0,IF(EF$5=1,0.5,1))*OFFSET(IFRS17_CF!EF119,0,-NewBusinessYear+1),0)</f>
        <v>0</v>
      </c>
      <c r="EG119" s="40">
        <f ca="1">IFERROR(Volume*IF(EG$5=0,0,IF(EG$5=1,0.5,1))*OFFSET(IFRS17_CF!EG119,0,-NewBusinessYear+1),0)</f>
        <v>0</v>
      </c>
      <c r="EH119" s="40">
        <f ca="1">IFERROR(Volume*IF(EH$5=0,0,IF(EH$5=1,0.5,1))*OFFSET(IFRS17_CF!EH119,0,-NewBusinessYear+1),0)</f>
        <v>0</v>
      </c>
      <c r="EI119" s="40">
        <f ca="1">IFERROR(Volume*IF(EI$5=0,0,IF(EI$5=1,0.5,1))*OFFSET(IFRS17_CF!EI119,0,-NewBusinessYear+1),0)</f>
        <v>0</v>
      </c>
      <c r="EJ119" s="40">
        <f ca="1">IFERROR(Volume*IF(EJ$5=0,0,IF(EJ$5=1,0.5,1))*OFFSET(IFRS17_CF!EJ119,0,-NewBusinessYear+1),0)</f>
        <v>0</v>
      </c>
      <c r="EK119" s="40">
        <f ca="1">IFERROR(Volume*IF(EK$5=0,0,IF(EK$5=1,0.5,1))*OFFSET(IFRS17_CF!EK119,0,-NewBusinessYear+1),0)</f>
        <v>0</v>
      </c>
      <c r="EL119" s="40">
        <f ca="1">IFERROR(Volume*IF(EL$5=0,0,IF(EL$5=1,0.5,1))*OFFSET(IFRS17_CF!EL119,0,-NewBusinessYear+1),0)</f>
        <v>0</v>
      </c>
      <c r="EM119" s="40">
        <f ca="1">IFERROR(Volume*IF(EM$5=0,0,IF(EM$5=1,0.5,1))*OFFSET(IFRS17_CF!EM119,0,-NewBusinessYear+1),0)</f>
        <v>0</v>
      </c>
      <c r="EN119" s="40">
        <f ca="1">IFERROR(Volume*IF(EN$5=0,0,IF(EN$5=1,0.5,1))*OFFSET(IFRS17_CF!EN119,0,-NewBusinessYear+1),0)</f>
        <v>0</v>
      </c>
      <c r="EO119" s="40">
        <f ca="1">IFERROR(Volume*IF(EO$5=0,0,IF(EO$5=1,0.5,1))*OFFSET(IFRS17_CF!EO119,0,-NewBusinessYear+1),0)</f>
        <v>0</v>
      </c>
      <c r="EP119" s="40">
        <f ca="1">IFERROR(Volume*IF(EP$5=0,0,IF(EP$5=1,0.5,1))*OFFSET(IFRS17_CF!EP119,0,-NewBusinessYear+1),0)</f>
        <v>0</v>
      </c>
      <c r="EQ119" s="40">
        <f ca="1">IFERROR(Volume*IF(EQ$5=0,0,IF(EQ$5=1,0.5,1))*OFFSET(IFRS17_CF!EQ119,0,-NewBusinessYear+1),0)</f>
        <v>0</v>
      </c>
      <c r="ER119" s="40">
        <f ca="1">IFERROR(Volume*IF(ER$5=0,0,IF(ER$5=1,0.5,1))*OFFSET(IFRS17_CF!ER119,0,-NewBusinessYear+1),0)</f>
        <v>0</v>
      </c>
      <c r="ES119" s="40">
        <f ca="1">IFERROR(Volume*IF(ES$5=0,0,IF(ES$5=1,0.5,1))*OFFSET(IFRS17_CF!ES119,0,-NewBusinessYear+1),0)</f>
        <v>0</v>
      </c>
      <c r="ET119" s="40">
        <f ca="1">IFERROR(Volume*IF(ET$5=0,0,IF(ET$5=1,0.5,1))*OFFSET(IFRS17_CF!ET119,0,-NewBusinessYear+1),0)</f>
        <v>0</v>
      </c>
      <c r="EU119" s="40">
        <f ca="1">IFERROR(Volume*IF(EU$5=0,0,IF(EU$5=1,0.5,1))*OFFSET(IFRS17_CF!EU119,0,-NewBusinessYear+1),0)</f>
        <v>0</v>
      </c>
      <c r="EV119" s="40">
        <f ca="1">IFERROR(Volume*IF(EV$5=0,0,IF(EV$5=1,0.5,1))*OFFSET(IFRS17_CF!EV119,0,-NewBusinessYear+1),0)</f>
        <v>0</v>
      </c>
      <c r="EW119" s="40">
        <f ca="1">IFERROR(Volume*IF(EW$5=0,0,IF(EW$5=1,0.5,1))*OFFSET(IFRS17_CF!EW119,0,-NewBusinessYear+1),0)</f>
        <v>0</v>
      </c>
      <c r="EX119" s="40">
        <f ca="1">IFERROR(Volume*IF(EX$5=0,0,IF(EX$5=1,0.5,1))*OFFSET(IFRS17_CF!EX119,0,-NewBusinessYear+1),0)</f>
        <v>0</v>
      </c>
      <c r="EY119" s="40">
        <f ca="1">IFERROR(Volume*IF(EY$5=0,0,IF(EY$5=1,0.5,1))*OFFSET(IFRS17_CF!EY119,0,-NewBusinessYear+1),0)</f>
        <v>0</v>
      </c>
      <c r="EZ119" s="40">
        <f ca="1">IFERROR(Volume*IF(EZ$5=0,0,IF(EZ$5=1,0.5,1))*OFFSET(IFRS17_CF!EZ119,0,-NewBusinessYear+1),0)</f>
        <v>0</v>
      </c>
      <c r="FA119" s="40">
        <f ca="1">IFERROR(Volume*IF(FA$5=0,0,IF(FA$5=1,0.5,1))*OFFSET(IFRS17_CF!FA119,0,-NewBusinessYear+1),0)</f>
        <v>0</v>
      </c>
      <c r="FB119" s="40">
        <f ca="1">IFERROR(Volume*IF(FB$5=0,0,IF(FB$5=1,0.5,1))*OFFSET(IFRS17_CF!FB119,0,-NewBusinessYear+1),0)</f>
        <v>0</v>
      </c>
      <c r="FC119" s="40">
        <f ca="1">IFERROR(Volume*IF(FC$5=0,0,IF(FC$5=1,0.5,1))*OFFSET(IFRS17_CF!FC119,0,-NewBusinessYear+1),0)</f>
        <v>0</v>
      </c>
      <c r="FD119" s="40">
        <f ca="1">IFERROR(Volume*IF(FD$5=0,0,IF(FD$5=1,0.5,1))*OFFSET(IFRS17_CF!FD119,0,-NewBusinessYear+1),0)</f>
        <v>0</v>
      </c>
      <c r="FE119" s="40">
        <f ca="1">IFERROR(Volume*IF(FE$5=0,0,IF(FE$5=1,0.5,1))*OFFSET(IFRS17_CF!FE119,0,-NewBusinessYear+1),0)</f>
        <v>0</v>
      </c>
      <c r="FF119" s="40">
        <f ca="1">IFERROR(Volume*IF(FF$5=0,0,IF(FF$5=1,0.5,1))*OFFSET(IFRS17_CF!FF119,0,-NewBusinessYear+1),0)</f>
        <v>0</v>
      </c>
      <c r="FG119" s="40">
        <f ca="1">IFERROR(Volume*IF(FG$5=0,0,IF(FG$5=1,0.5,1))*OFFSET(IFRS17_CF!FG119,0,-NewBusinessYear+1),0)</f>
        <v>0</v>
      </c>
      <c r="FH119" s="40">
        <f ca="1">IFERROR(Volume*IF(FH$5=0,0,IF(FH$5=1,0.5,1))*OFFSET(IFRS17_CF!FH119,0,-NewBusinessYear+1),0)</f>
        <v>0</v>
      </c>
      <c r="FI119" s="40">
        <f ca="1">IFERROR(Volume*IF(FI$5=0,0,IF(FI$5=1,0.5,1))*OFFSET(IFRS17_CF!FI119,0,-NewBusinessYear+1),0)</f>
        <v>0</v>
      </c>
      <c r="FJ119" s="40">
        <f ca="1">IFERROR(Volume*IF(FJ$5=0,0,IF(FJ$5=1,0.5,1))*OFFSET(IFRS17_CF!FJ119,0,-NewBusinessYear+1),0)</f>
        <v>0</v>
      </c>
      <c r="FK119" s="40">
        <f ca="1">IFERROR(Volume*IF(FK$5=0,0,IF(FK$5=1,0.5,1))*OFFSET(IFRS17_CF!FK119,0,-NewBusinessYear+1),0)</f>
        <v>0</v>
      </c>
      <c r="FL119" s="40">
        <f ca="1">IFERROR(Volume*IF(FL$5=0,0,IF(FL$5=1,0.5,1))*OFFSET(IFRS17_CF!FL119,0,-NewBusinessYear+1),0)</f>
        <v>0</v>
      </c>
      <c r="FM119" s="40">
        <f ca="1">IFERROR(Volume*IF(FM$5=0,0,IF(FM$5=1,0.5,1))*OFFSET(IFRS17_CF!FM119,0,-NewBusinessYear+1),0)</f>
        <v>0</v>
      </c>
      <c r="FN119" s="40">
        <f ca="1">IFERROR(Volume*IF(FN$5=0,0,IF(FN$5=1,0.5,1))*OFFSET(IFRS17_CF!FN119,0,-NewBusinessYear+1),0)</f>
        <v>0</v>
      </c>
      <c r="FO119" s="40">
        <f ca="1">IFERROR(Volume*IF(FO$5=0,0,IF(FO$5=1,0.5,1))*OFFSET(IFRS17_CF!FO119,0,-NewBusinessYear+1),0)</f>
        <v>0</v>
      </c>
      <c r="FP119" s="40">
        <f ca="1">IFERROR(Volume*IF(FP$5=0,0,IF(FP$5=1,0.5,1))*OFFSET(IFRS17_CF!FP119,0,-NewBusinessYear+1),0)</f>
        <v>0</v>
      </c>
      <c r="FQ119" s="40">
        <f ca="1">IFERROR(Volume*IF(FQ$5=0,0,IF(FQ$5=1,0.5,1))*OFFSET(IFRS17_CF!FQ119,0,-NewBusinessYear+1),0)</f>
        <v>0</v>
      </c>
      <c r="FR119" s="40">
        <f ca="1">IFERROR(Volume*IF(FR$5=0,0,IF(FR$5=1,0.5,1))*OFFSET(IFRS17_CF!FR119,0,-NewBusinessYear+1),0)</f>
        <v>0</v>
      </c>
      <c r="FS119" s="40">
        <f ca="1">IFERROR(Volume*IF(FS$5=0,0,IF(FS$5=1,0.5,1))*OFFSET(IFRS17_CF!FS119,0,-NewBusinessYear+1),0)</f>
        <v>0</v>
      </c>
      <c r="FT119" s="40">
        <f ca="1">IFERROR(Volume*IF(FT$5=0,0,IF(FT$5=1,0.5,1))*OFFSET(IFRS17_CF!FT119,0,-NewBusinessYear+1),0)</f>
        <v>0</v>
      </c>
      <c r="FU119" s="40">
        <f ca="1">IFERROR(Volume*IF(FU$5=0,0,IF(FU$5=1,0.5,1))*OFFSET(IFRS17_CF!FU119,0,-NewBusinessYear+1),0)</f>
        <v>0</v>
      </c>
      <c r="FV119" s="40">
        <f ca="1">IFERROR(Volume*IF(FV$5=0,0,IF(FV$5=1,0.5,1))*OFFSET(IFRS17_CF!FV119,0,-NewBusinessYear+1),0)</f>
        <v>0</v>
      </c>
      <c r="FW119" s="40">
        <f ca="1">IFERROR(Volume*IF(FW$5=0,0,IF(FW$5=1,0.5,1))*OFFSET(IFRS17_CF!FW119,0,-NewBusinessYear+1),0)</f>
        <v>0</v>
      </c>
      <c r="FX119" s="40">
        <f ca="1">IFERROR(Volume*IF(FX$5=0,0,IF(FX$5=1,0.5,1))*OFFSET(IFRS17_CF!FX119,0,-NewBusinessYear+1),0)</f>
        <v>0</v>
      </c>
      <c r="FY119" s="40">
        <f ca="1">IFERROR(Volume*IF(FY$5=0,0,IF(FY$5=1,0.5,1))*OFFSET(IFRS17_CF!FY119,0,-NewBusinessYear+1),0)</f>
        <v>0</v>
      </c>
      <c r="FZ119" s="40">
        <f ca="1">IFERROR(Volume*IF(FZ$5=0,0,IF(FZ$5=1,0.5,1))*OFFSET(IFRS17_CF!FZ119,0,-NewBusinessYear+1),0)</f>
        <v>0</v>
      </c>
      <c r="GA119" s="40">
        <f ca="1">IFERROR(Volume*IF(GA$5=0,0,IF(GA$5=1,0.5,1))*OFFSET(IFRS17_CF!GA119,0,-NewBusinessYear+1),0)</f>
        <v>0</v>
      </c>
      <c r="GB119" s="40">
        <f ca="1">IFERROR(Volume*IF(GB$5=0,0,IF(GB$5=1,0.5,1))*OFFSET(IFRS17_CF!GB119,0,-NewBusinessYear+1),0)</f>
        <v>0</v>
      </c>
      <c r="GC119" s="40">
        <f ca="1">IFERROR(Volume*IF(GC$5=0,0,IF(GC$5=1,0.5,1))*OFFSET(IFRS17_CF!GC119,0,-NewBusinessYear+1),0)</f>
        <v>0</v>
      </c>
      <c r="GD119" s="40">
        <f ca="1">IFERROR(Volume*IF(GD$5=0,0,IF(GD$5=1,0.5,1))*OFFSET(IFRS17_CF!GD119,0,-NewBusinessYear+1),0)</f>
        <v>0</v>
      </c>
      <c r="GE119" s="40">
        <f ca="1">IFERROR(Volume*IF(GE$5=0,0,IF(GE$5=1,0.5,1))*OFFSET(IFRS17_CF!GE119,0,-NewBusinessYear+1),0)</f>
        <v>0</v>
      </c>
      <c r="GF119" s="40">
        <f ca="1">IFERROR(Volume*IF(GF$5=0,0,IF(GF$5=1,0.5,1))*OFFSET(IFRS17_CF!GF119,0,-NewBusinessYear+1),0)</f>
        <v>0</v>
      </c>
      <c r="GG119" s="40">
        <f ca="1">IFERROR(Volume*IF(GG$5=0,0,IF(GG$5=1,0.5,1))*OFFSET(IFRS17_CF!GG119,0,-NewBusinessYear+1),0)</f>
        <v>0</v>
      </c>
      <c r="GH119" s="40">
        <f ca="1">IFERROR(Volume*IF(GH$5=0,0,IF(GH$5=1,0.5,1))*OFFSET(IFRS17_CF!GH119,0,-NewBusinessYear+1),0)</f>
        <v>0</v>
      </c>
      <c r="GI119" s="40">
        <f ca="1">IFERROR(Volume*IF(GI$5=0,0,IF(GI$5=1,0.5,1))*OFFSET(IFRS17_CF!GI119,0,-NewBusinessYear+1),0)</f>
        <v>0</v>
      </c>
      <c r="GJ119" s="40">
        <f ca="1">IFERROR(Volume*IF(GJ$5=0,0,IF(GJ$5=1,0.5,1))*OFFSET(IFRS17_CF!GJ119,0,-NewBusinessYear+1),0)</f>
        <v>0</v>
      </c>
    </row>
    <row r="120" spans="2:192" x14ac:dyDescent="0.3">
      <c r="C120" s="46" t="s">
        <v>506</v>
      </c>
      <c r="F120" s="37">
        <f ca="1">IFERROR(Volume*IF(F$5=0,0,IF(F$5=1,0.5,1))*OFFSET(IFRS17_CF!F120,0,-NewBusinessYear+1),0)</f>
        <v>0</v>
      </c>
      <c r="G120" s="37">
        <f ca="1">IFERROR(Volume*IF(G$5=0,0,IF(G$5=1,0.5,1))*OFFSET(IFRS17_CF!G120,0,-NewBusinessYear+1),0)</f>
        <v>0</v>
      </c>
      <c r="H120" s="37">
        <f ca="1">IFERROR(Volume*IF(H$5=0,0,IF(H$5=1,0.5,1))*OFFSET(IFRS17_CF!H120,0,-NewBusinessYear+1),0)</f>
        <v>0</v>
      </c>
      <c r="I120" s="37">
        <f ca="1">IFERROR(Volume*IF(I$5=0,0,IF(I$5=1,0.5,1))*OFFSET(IFRS17_CF!I120,0,-NewBusinessYear+1),0)</f>
        <v>0</v>
      </c>
      <c r="J120" s="37">
        <f ca="1">IFERROR(Volume*IF(J$5=0,0,IF(J$5=1,0.5,1))*OFFSET(IFRS17_CF!J120,0,-NewBusinessYear+1),0)</f>
        <v>0</v>
      </c>
      <c r="K120" s="37">
        <f ca="1">IFERROR(Volume*IF(K$5=0,0,IF(K$5=1,0.5,1))*OFFSET(IFRS17_CF!K120,0,-NewBusinessYear+1),0)</f>
        <v>0</v>
      </c>
      <c r="L120" s="37">
        <f ca="1">IFERROR(Volume*IF(L$5=0,0,IF(L$5=1,0.5,1))*OFFSET(IFRS17_CF!L120,0,-NewBusinessYear+1),0)</f>
        <v>0</v>
      </c>
      <c r="M120" s="37">
        <f ca="1">IFERROR(Volume*IF(M$5=0,0,IF(M$5=1,0.5,1))*OFFSET(IFRS17_CF!M120,0,-NewBusinessYear+1),0)</f>
        <v>0</v>
      </c>
      <c r="N120" s="37">
        <f ca="1">IFERROR(Volume*IF(N$5=0,0,IF(N$5=1,0.5,1))*OFFSET(IFRS17_CF!N120,0,-NewBusinessYear+1),0)</f>
        <v>0</v>
      </c>
      <c r="O120" s="37">
        <f ca="1">IFERROR(Volume*IF(O$5=0,0,IF(O$5=1,0.5,1))*OFFSET(IFRS17_CF!O120,0,-NewBusinessYear+1),0)</f>
        <v>0</v>
      </c>
      <c r="P120" s="37">
        <f ca="1">IFERROR(Volume*IF(P$5=0,0,IF(P$5=1,0.5,1))*OFFSET(IFRS17_CF!P120,0,-NewBusinessYear+1),0)</f>
        <v>0</v>
      </c>
      <c r="Q120" s="37">
        <f ca="1">IFERROR(Volume*IF(Q$5=0,0,IF(Q$5=1,0.5,1))*OFFSET(IFRS17_CF!Q120,0,-NewBusinessYear+1),0)</f>
        <v>0</v>
      </c>
      <c r="R120" s="37">
        <f ca="1">IFERROR(Volume*IF(R$5=0,0,IF(R$5=1,0.5,1))*OFFSET(IFRS17_CF!R120,0,-NewBusinessYear+1),0)</f>
        <v>0</v>
      </c>
      <c r="S120" s="37">
        <f ca="1">IFERROR(Volume*IF(S$5=0,0,IF(S$5=1,0.5,1))*OFFSET(IFRS17_CF!S120,0,-NewBusinessYear+1),0)</f>
        <v>0</v>
      </c>
      <c r="T120" s="37">
        <f ca="1">IFERROR(Volume*IF(T$5=0,0,IF(T$5=1,0.5,1))*OFFSET(IFRS17_CF!T120,0,-NewBusinessYear+1),0)</f>
        <v>0</v>
      </c>
      <c r="U120" s="37">
        <f ca="1">IFERROR(Volume*IF(U$5=0,0,IF(U$5=1,0.5,1))*OFFSET(IFRS17_CF!U120,0,-NewBusinessYear+1),0)</f>
        <v>0</v>
      </c>
      <c r="V120" s="37">
        <f ca="1">IFERROR(Volume*IF(V$5=0,0,IF(V$5=1,0.5,1))*OFFSET(IFRS17_CF!V120,0,-NewBusinessYear+1),0)</f>
        <v>0</v>
      </c>
      <c r="W120" s="37">
        <f ca="1">IFERROR(Volume*IF(W$5=0,0,IF(W$5=1,0.5,1))*OFFSET(IFRS17_CF!W120,0,-NewBusinessYear+1),0)</f>
        <v>0</v>
      </c>
      <c r="X120" s="37">
        <f ca="1">IFERROR(Volume*IF(X$5=0,0,IF(X$5=1,0.5,1))*OFFSET(IFRS17_CF!X120,0,-NewBusinessYear+1),0)</f>
        <v>0</v>
      </c>
      <c r="Y120" s="47">
        <f ca="1">IFERROR(Volume*IF(Y$5=0,0,IF(Y$5=1,0.5,1))*OFFSET(IFRS17_CF!Y120,0,-NewBusinessYear+1),0)</f>
        <v>0</v>
      </c>
      <c r="Z120" s="37">
        <f ca="1">IFERROR(Volume*IF(Z$5=0,0,IF(Z$5=1,0.5,1))*OFFSET(IFRS17_CF!Z120,0,-NewBusinessYear+1),0)</f>
        <v>0</v>
      </c>
      <c r="AA120" s="47">
        <f ca="1">IFERROR(Volume*IF(AA$5=0,0,IF(AA$5=1,0.5,1))*OFFSET(IFRS17_CF!AA120,0,-NewBusinessYear+1),0)</f>
        <v>0</v>
      </c>
      <c r="AB120" s="47">
        <f ca="1">IFERROR(Volume*IF(AB$5=0,0,IF(AB$5=1,0.5,1))*OFFSET(IFRS17_CF!AB120,0,-NewBusinessYear+1),0)</f>
        <v>0</v>
      </c>
      <c r="AC120" s="47">
        <f ca="1">IFERROR(Volume*IF(AC$5=0,0,IF(AC$5=1,0.5,1))*OFFSET(IFRS17_CF!AC120,0,-NewBusinessYear+1),0)</f>
        <v>0</v>
      </c>
      <c r="AD120" s="47">
        <f ca="1">IFERROR(Volume*IF(AD$5=0,0,IF(AD$5=1,0.5,1))*OFFSET(IFRS17_CF!AD120,0,-NewBusinessYear+1),0)</f>
        <v>0</v>
      </c>
      <c r="AE120" s="47">
        <f ca="1">IFERROR(Volume*IF(AE$5=0,0,IF(AE$5=1,0.5,1))*OFFSET(IFRS17_CF!AE120,0,-NewBusinessYear+1),0)</f>
        <v>0</v>
      </c>
      <c r="AF120" s="47">
        <f ca="1">IFERROR(Volume*IF(AF$5=0,0,IF(AF$5=1,0.5,1))*OFFSET(IFRS17_CF!AF120,0,-NewBusinessYear+1),0)</f>
        <v>0</v>
      </c>
      <c r="AG120" s="47">
        <f ca="1">IFERROR(Volume*IF(AG$5=0,0,IF(AG$5=1,0.5,1))*OFFSET(IFRS17_CF!AG120,0,-NewBusinessYear+1),0)</f>
        <v>0</v>
      </c>
      <c r="AH120" s="47">
        <f ca="1">IFERROR(Volume*IF(AH$5=0,0,IF(AH$5=1,0.5,1))*OFFSET(IFRS17_CF!AH120,0,-NewBusinessYear+1),0)</f>
        <v>0</v>
      </c>
      <c r="AI120" s="47">
        <f ca="1">IFERROR(Volume*IF(AI$5=0,0,IF(AI$5=1,0.5,1))*OFFSET(IFRS17_CF!AI120,0,-NewBusinessYear+1),0)</f>
        <v>0</v>
      </c>
      <c r="AJ120" s="47">
        <f ca="1">IFERROR(Volume*IF(AJ$5=0,0,IF(AJ$5=1,0.5,1))*OFFSET(IFRS17_CF!AJ120,0,-NewBusinessYear+1),0)</f>
        <v>0</v>
      </c>
      <c r="AK120" s="47">
        <f ca="1">IFERROR(Volume*IF(AK$5=0,0,IF(AK$5=1,0.5,1))*OFFSET(IFRS17_CF!AK120,0,-NewBusinessYear+1),0)</f>
        <v>0</v>
      </c>
      <c r="AL120" s="47">
        <f ca="1">IFERROR(Volume*IF(AL$5=0,0,IF(AL$5=1,0.5,1))*OFFSET(IFRS17_CF!AL120,0,-NewBusinessYear+1),0)</f>
        <v>0</v>
      </c>
      <c r="AM120" s="47">
        <f ca="1">IFERROR(Volume*IF(AM$5=0,0,IF(AM$5=1,0.5,1))*OFFSET(IFRS17_CF!AM120,0,-NewBusinessYear+1),0)</f>
        <v>0</v>
      </c>
      <c r="AN120" s="47">
        <f ca="1">IFERROR(Volume*IF(AN$5=0,0,IF(AN$5=1,0.5,1))*OFFSET(IFRS17_CF!AN120,0,-NewBusinessYear+1),0)</f>
        <v>0</v>
      </c>
      <c r="AO120" s="47">
        <f ca="1">IFERROR(Volume*IF(AO$5=0,0,IF(AO$5=1,0.5,1))*OFFSET(IFRS17_CF!AO120,0,-NewBusinessYear+1),0)</f>
        <v>0</v>
      </c>
      <c r="AP120" s="47">
        <f ca="1">IFERROR(Volume*IF(AP$5=0,0,IF(AP$5=1,0.5,1))*OFFSET(IFRS17_CF!AP120,0,-NewBusinessYear+1),0)</f>
        <v>0</v>
      </c>
      <c r="AQ120" s="47">
        <f ca="1">IFERROR(Volume*IF(AQ$5=0,0,IF(AQ$5=1,0.5,1))*OFFSET(IFRS17_CF!AQ120,0,-NewBusinessYear+1),0)</f>
        <v>0</v>
      </c>
      <c r="AR120" s="47">
        <f ca="1">IFERROR(Volume*IF(AR$5=0,0,IF(AR$5=1,0.5,1))*OFFSET(IFRS17_CF!AR120,0,-NewBusinessYear+1),0)</f>
        <v>0</v>
      </c>
      <c r="AS120" s="47">
        <f ca="1">IFERROR(Volume*IF(AS$5=0,0,IF(AS$5=1,0.5,1))*OFFSET(IFRS17_CF!AS120,0,-NewBusinessYear+1),0)</f>
        <v>0</v>
      </c>
      <c r="AT120" s="47">
        <f ca="1">IFERROR(Volume*IF(AT$5=0,0,IF(AT$5=1,0.5,1))*OFFSET(IFRS17_CF!AT120,0,-NewBusinessYear+1),0)</f>
        <v>0</v>
      </c>
      <c r="AU120" s="47">
        <f ca="1">IFERROR(Volume*IF(AU$5=0,0,IF(AU$5=1,0.5,1))*OFFSET(IFRS17_CF!AU120,0,-NewBusinessYear+1),0)</f>
        <v>0</v>
      </c>
      <c r="AV120" s="47">
        <f ca="1">IFERROR(Volume*IF(AV$5=0,0,IF(AV$5=1,0.5,1))*OFFSET(IFRS17_CF!AV120,0,-NewBusinessYear+1),0)</f>
        <v>0</v>
      </c>
      <c r="AW120" s="47">
        <f ca="1">IFERROR(Volume*IF(AW$5=0,0,IF(AW$5=1,0.5,1))*OFFSET(IFRS17_CF!AW120,0,-NewBusinessYear+1),0)</f>
        <v>0</v>
      </c>
      <c r="AX120" s="47">
        <f ca="1">IFERROR(Volume*IF(AX$5=0,0,IF(AX$5=1,0.5,1))*OFFSET(IFRS17_CF!AX120,0,-NewBusinessYear+1),0)</f>
        <v>0</v>
      </c>
      <c r="AY120" s="47">
        <f ca="1">IFERROR(Volume*IF(AY$5=0,0,IF(AY$5=1,0.5,1))*OFFSET(IFRS17_CF!AY120,0,-NewBusinessYear+1),0)</f>
        <v>0</v>
      </c>
      <c r="AZ120" s="47">
        <f ca="1">IFERROR(Volume*IF(AZ$5=0,0,IF(AZ$5=1,0.5,1))*OFFSET(IFRS17_CF!AZ120,0,-NewBusinessYear+1),0)</f>
        <v>0</v>
      </c>
      <c r="BA120" s="47">
        <f ca="1">IFERROR(Volume*IF(BA$5=0,0,IF(BA$5=1,0.5,1))*OFFSET(IFRS17_CF!BA120,0,-NewBusinessYear+1),0)</f>
        <v>0</v>
      </c>
      <c r="BB120" s="47">
        <f ca="1">IFERROR(Volume*IF(BB$5=0,0,IF(BB$5=1,0.5,1))*OFFSET(IFRS17_CF!BB120,0,-NewBusinessYear+1),0)</f>
        <v>0</v>
      </c>
      <c r="BC120" s="47">
        <f ca="1">IFERROR(Volume*IF(BC$5=0,0,IF(BC$5=1,0.5,1))*OFFSET(IFRS17_CF!BC120,0,-NewBusinessYear+1),0)</f>
        <v>0</v>
      </c>
      <c r="BD120" s="47">
        <f ca="1">IFERROR(Volume*IF(BD$5=0,0,IF(BD$5=1,0.5,1))*OFFSET(IFRS17_CF!BD120,0,-NewBusinessYear+1),0)</f>
        <v>0</v>
      </c>
      <c r="BE120" s="47">
        <f ca="1">IFERROR(Volume*IF(BE$5=0,0,IF(BE$5=1,0.5,1))*OFFSET(IFRS17_CF!BE120,0,-NewBusinessYear+1),0)</f>
        <v>0</v>
      </c>
      <c r="BF120" s="47">
        <f ca="1">IFERROR(Volume*IF(BF$5=0,0,IF(BF$5=1,0.5,1))*OFFSET(IFRS17_CF!BF120,0,-NewBusinessYear+1),0)</f>
        <v>0</v>
      </c>
      <c r="BG120" s="47">
        <f ca="1">IFERROR(Volume*IF(BG$5=0,0,IF(BG$5=1,0.5,1))*OFFSET(IFRS17_CF!BG120,0,-NewBusinessYear+1),0)</f>
        <v>0</v>
      </c>
      <c r="BH120" s="47">
        <f ca="1">IFERROR(Volume*IF(BH$5=0,0,IF(BH$5=1,0.5,1))*OFFSET(IFRS17_CF!BH120,0,-NewBusinessYear+1),0)</f>
        <v>0</v>
      </c>
      <c r="BI120" s="47">
        <f ca="1">IFERROR(Volume*IF(BI$5=0,0,IF(BI$5=1,0.5,1))*OFFSET(IFRS17_CF!BI120,0,-NewBusinessYear+1),0)</f>
        <v>0</v>
      </c>
      <c r="BJ120" s="47">
        <f ca="1">IFERROR(Volume*IF(BJ$5=0,0,IF(BJ$5=1,0.5,1))*OFFSET(IFRS17_CF!BJ120,0,-NewBusinessYear+1),0)</f>
        <v>0</v>
      </c>
      <c r="BK120" s="47">
        <f ca="1">IFERROR(Volume*IF(BK$5=0,0,IF(BK$5=1,0.5,1))*OFFSET(IFRS17_CF!BK120,0,-NewBusinessYear+1),0)</f>
        <v>0</v>
      </c>
      <c r="BL120" s="47">
        <f ca="1">IFERROR(Volume*IF(BL$5=0,0,IF(BL$5=1,0.5,1))*OFFSET(IFRS17_CF!BL120,0,-NewBusinessYear+1),0)</f>
        <v>0</v>
      </c>
      <c r="BM120" s="47">
        <f ca="1">IFERROR(Volume*IF(BM$5=0,0,IF(BM$5=1,0.5,1))*OFFSET(IFRS17_CF!BM120,0,-NewBusinessYear+1),0)</f>
        <v>0</v>
      </c>
      <c r="BN120" s="47">
        <f ca="1">IFERROR(Volume*IF(BN$5=0,0,IF(BN$5=1,0.5,1))*OFFSET(IFRS17_CF!BN120,0,-NewBusinessYear+1),0)</f>
        <v>0</v>
      </c>
      <c r="BO120" s="47">
        <f ca="1">IFERROR(Volume*IF(BO$5=0,0,IF(BO$5=1,0.5,1))*OFFSET(IFRS17_CF!BO120,0,-NewBusinessYear+1),0)</f>
        <v>0</v>
      </c>
      <c r="BP120" s="47">
        <f ca="1">IFERROR(Volume*IF(BP$5=0,0,IF(BP$5=1,0.5,1))*OFFSET(IFRS17_CF!BP120,0,-NewBusinessYear+1),0)</f>
        <v>0</v>
      </c>
      <c r="BQ120" s="47">
        <f ca="1">IFERROR(Volume*IF(BQ$5=0,0,IF(BQ$5=1,0.5,1))*OFFSET(IFRS17_CF!BQ120,0,-NewBusinessYear+1),0)</f>
        <v>0</v>
      </c>
      <c r="BR120" s="47">
        <f ca="1">IFERROR(Volume*IF(BR$5=0,0,IF(BR$5=1,0.5,1))*OFFSET(IFRS17_CF!BR120,0,-NewBusinessYear+1),0)</f>
        <v>0</v>
      </c>
      <c r="BS120" s="47">
        <f ca="1">IFERROR(Volume*IF(BS$5=0,0,IF(BS$5=1,0.5,1))*OFFSET(IFRS17_CF!BS120,0,-NewBusinessYear+1),0)</f>
        <v>0</v>
      </c>
      <c r="BT120" s="47">
        <f ca="1">IFERROR(Volume*IF(BT$5=0,0,IF(BT$5=1,0.5,1))*OFFSET(IFRS17_CF!BT120,0,-NewBusinessYear+1),0)</f>
        <v>0</v>
      </c>
      <c r="BU120" s="47">
        <f ca="1">IFERROR(Volume*IF(BU$5=0,0,IF(BU$5=1,0.5,1))*OFFSET(IFRS17_CF!BU120,0,-NewBusinessYear+1),0)</f>
        <v>0</v>
      </c>
      <c r="BV120" s="47">
        <f ca="1">IFERROR(Volume*IF(BV$5=0,0,IF(BV$5=1,0.5,1))*OFFSET(IFRS17_CF!BV120,0,-NewBusinessYear+1),0)</f>
        <v>0</v>
      </c>
      <c r="BW120" s="47">
        <f ca="1">IFERROR(Volume*IF(BW$5=0,0,IF(BW$5=1,0.5,1))*OFFSET(IFRS17_CF!BW120,0,-NewBusinessYear+1),0)</f>
        <v>0</v>
      </c>
      <c r="BX120" s="47">
        <f ca="1">IFERROR(Volume*IF(BX$5=0,0,IF(BX$5=1,0.5,1))*OFFSET(IFRS17_CF!BX120,0,-NewBusinessYear+1),0)</f>
        <v>0</v>
      </c>
      <c r="BY120" s="47">
        <f ca="1">IFERROR(Volume*IF(BY$5=0,0,IF(BY$5=1,0.5,1))*OFFSET(IFRS17_CF!BY120,0,-NewBusinessYear+1),0)</f>
        <v>0</v>
      </c>
      <c r="BZ120" s="47">
        <f ca="1">IFERROR(Volume*IF(BZ$5=0,0,IF(BZ$5=1,0.5,1))*OFFSET(IFRS17_CF!BZ120,0,-NewBusinessYear+1),0)</f>
        <v>0</v>
      </c>
      <c r="CA120" s="47">
        <f ca="1">IFERROR(Volume*IF(CA$5=0,0,IF(CA$5=1,0.5,1))*OFFSET(IFRS17_CF!CA120,0,-NewBusinessYear+1),0)</f>
        <v>0</v>
      </c>
      <c r="CB120" s="47">
        <f ca="1">IFERROR(Volume*IF(CB$5=0,0,IF(CB$5=1,0.5,1))*OFFSET(IFRS17_CF!CB120,0,-NewBusinessYear+1),0)</f>
        <v>0</v>
      </c>
      <c r="CC120" s="47">
        <f ca="1">IFERROR(Volume*IF(CC$5=0,0,IF(CC$5=1,0.5,1))*OFFSET(IFRS17_CF!CC120,0,-NewBusinessYear+1),0)</f>
        <v>0</v>
      </c>
      <c r="CD120" s="47">
        <f ca="1">IFERROR(Volume*IF(CD$5=0,0,IF(CD$5=1,0.5,1))*OFFSET(IFRS17_CF!CD120,0,-NewBusinessYear+1),0)</f>
        <v>0</v>
      </c>
      <c r="CE120" s="47">
        <f ca="1">IFERROR(Volume*IF(CE$5=0,0,IF(CE$5=1,0.5,1))*OFFSET(IFRS17_CF!CE120,0,-NewBusinessYear+1),0)</f>
        <v>0</v>
      </c>
      <c r="CF120" s="47">
        <f ca="1">IFERROR(Volume*IF(CF$5=0,0,IF(CF$5=1,0.5,1))*OFFSET(IFRS17_CF!CF120,0,-NewBusinessYear+1),0)</f>
        <v>0</v>
      </c>
      <c r="CG120" s="47">
        <f ca="1">IFERROR(Volume*IF(CG$5=0,0,IF(CG$5=1,0.5,1))*OFFSET(IFRS17_CF!CG120,0,-NewBusinessYear+1),0)</f>
        <v>0</v>
      </c>
      <c r="CH120" s="47">
        <f ca="1">IFERROR(Volume*IF(CH$5=0,0,IF(CH$5=1,0.5,1))*OFFSET(IFRS17_CF!CH120,0,-NewBusinessYear+1),0)</f>
        <v>0</v>
      </c>
      <c r="CI120" s="47">
        <f ca="1">IFERROR(Volume*IF(CI$5=0,0,IF(CI$5=1,0.5,1))*OFFSET(IFRS17_CF!CI120,0,-NewBusinessYear+1),0)</f>
        <v>0</v>
      </c>
      <c r="CJ120" s="47">
        <f ca="1">IFERROR(Volume*IF(CJ$5=0,0,IF(CJ$5=1,0.5,1))*OFFSET(IFRS17_CF!CJ120,0,-NewBusinessYear+1),0)</f>
        <v>0</v>
      </c>
      <c r="CK120" s="47">
        <f ca="1">IFERROR(Volume*IF(CK$5=0,0,IF(CK$5=1,0.5,1))*OFFSET(IFRS17_CF!CK120,0,-NewBusinessYear+1),0)</f>
        <v>0</v>
      </c>
      <c r="CL120" s="47">
        <f ca="1">IFERROR(Volume*IF(CL$5=0,0,IF(CL$5=1,0.5,1))*OFFSET(IFRS17_CF!CL120,0,-NewBusinessYear+1),0)</f>
        <v>0</v>
      </c>
      <c r="CM120" s="47">
        <f ca="1">IFERROR(Volume*IF(CM$5=0,0,IF(CM$5=1,0.5,1))*OFFSET(IFRS17_CF!CM120,0,-NewBusinessYear+1),0)</f>
        <v>0</v>
      </c>
      <c r="CN120" s="47">
        <f ca="1">IFERROR(Volume*IF(CN$5=0,0,IF(CN$5=1,0.5,1))*OFFSET(IFRS17_CF!CN120,0,-NewBusinessYear+1),0)</f>
        <v>0</v>
      </c>
      <c r="CO120" s="47">
        <f ca="1">IFERROR(Volume*IF(CO$5=0,0,IF(CO$5=1,0.5,1))*OFFSET(IFRS17_CF!CO120,0,-NewBusinessYear+1),0)</f>
        <v>0</v>
      </c>
      <c r="CP120" s="47">
        <f ca="1">IFERROR(Volume*IF(CP$5=0,0,IF(CP$5=1,0.5,1))*OFFSET(IFRS17_CF!CP120,0,-NewBusinessYear+1),0)</f>
        <v>0</v>
      </c>
      <c r="CQ120" s="47">
        <f ca="1">IFERROR(Volume*IF(CQ$5=0,0,IF(CQ$5=1,0.5,1))*OFFSET(IFRS17_CF!CQ120,0,-NewBusinessYear+1),0)</f>
        <v>0</v>
      </c>
      <c r="CR120" s="47">
        <f ca="1">IFERROR(Volume*IF(CR$5=0,0,IF(CR$5=1,0.5,1))*OFFSET(IFRS17_CF!CR120,0,-NewBusinessYear+1),0)</f>
        <v>0</v>
      </c>
      <c r="CS120" s="47">
        <f ca="1">IFERROR(Volume*IF(CS$5=0,0,IF(CS$5=1,0.5,1))*OFFSET(IFRS17_CF!CS120,0,-NewBusinessYear+1),0)</f>
        <v>0</v>
      </c>
      <c r="CT120" s="47">
        <f ca="1">IFERROR(Volume*IF(CT$5=0,0,IF(CT$5=1,0.5,1))*OFFSET(IFRS17_CF!CT120,0,-NewBusinessYear+1),0)</f>
        <v>0</v>
      </c>
      <c r="CU120" s="47">
        <f ca="1">IFERROR(Volume*IF(CU$5=0,0,IF(CU$5=1,0.5,1))*OFFSET(IFRS17_CF!CU120,0,-NewBusinessYear+1),0)</f>
        <v>0</v>
      </c>
      <c r="CV120" s="47">
        <f ca="1">IFERROR(Volume*IF(CV$5=0,0,IF(CV$5=1,0.5,1))*OFFSET(IFRS17_CF!CV120,0,-NewBusinessYear+1),0)</f>
        <v>0</v>
      </c>
      <c r="CW120" s="47">
        <f ca="1">IFERROR(Volume*IF(CW$5=0,0,IF(CW$5=1,0.5,1))*OFFSET(IFRS17_CF!CW120,0,-NewBusinessYear+1),0)</f>
        <v>0</v>
      </c>
      <c r="CX120" s="47">
        <f ca="1">IFERROR(Volume*IF(CX$5=0,0,IF(CX$5=1,0.5,1))*OFFSET(IFRS17_CF!CX120,0,-NewBusinessYear+1),0)</f>
        <v>0</v>
      </c>
      <c r="CY120" s="47">
        <f ca="1">IFERROR(Volume*IF(CY$5=0,0,IF(CY$5=1,0.5,1))*OFFSET(IFRS17_CF!CY120,0,-NewBusinessYear+1),0)</f>
        <v>0</v>
      </c>
      <c r="CZ120" s="47">
        <f ca="1">IFERROR(Volume*IF(CZ$5=0,0,IF(CZ$5=1,0.5,1))*OFFSET(IFRS17_CF!CZ120,0,-NewBusinessYear+1),0)</f>
        <v>0</v>
      </c>
      <c r="DA120" s="47">
        <f ca="1">IFERROR(Volume*IF(DA$5=0,0,IF(DA$5=1,0.5,1))*OFFSET(IFRS17_CF!DA120,0,-NewBusinessYear+1),0)</f>
        <v>0</v>
      </c>
      <c r="DB120" s="47">
        <f ca="1">IFERROR(Volume*IF(DB$5=0,0,IF(DB$5=1,0.5,1))*OFFSET(IFRS17_CF!DB120,0,-NewBusinessYear+1),0)</f>
        <v>0</v>
      </c>
      <c r="DC120" s="47">
        <f ca="1">IFERROR(Volume*IF(DC$5=0,0,IF(DC$5=1,0.5,1))*OFFSET(IFRS17_CF!DC120,0,-NewBusinessYear+1),0)</f>
        <v>0</v>
      </c>
      <c r="DD120" s="47">
        <f ca="1">IFERROR(Volume*IF(DD$5=0,0,IF(DD$5=1,0.5,1))*OFFSET(IFRS17_CF!DD120,0,-NewBusinessYear+1),0)</f>
        <v>0</v>
      </c>
      <c r="DE120" s="47">
        <f ca="1">IFERROR(Volume*IF(DE$5=0,0,IF(DE$5=1,0.5,1))*OFFSET(IFRS17_CF!DE120,0,-NewBusinessYear+1),0)</f>
        <v>0</v>
      </c>
      <c r="DF120" s="47">
        <f ca="1">IFERROR(Volume*IF(DF$5=0,0,IF(DF$5=1,0.5,1))*OFFSET(IFRS17_CF!DF120,0,-NewBusinessYear+1),0)</f>
        <v>0</v>
      </c>
      <c r="DG120" s="47">
        <f ca="1">IFERROR(Volume*IF(DG$5=0,0,IF(DG$5=1,0.5,1))*OFFSET(IFRS17_CF!DG120,0,-NewBusinessYear+1),0)</f>
        <v>0</v>
      </c>
      <c r="DH120" s="47">
        <f ca="1">IFERROR(Volume*IF(DH$5=0,0,IF(DH$5=1,0.5,1))*OFFSET(IFRS17_CF!DH120,0,-NewBusinessYear+1),0)</f>
        <v>0</v>
      </c>
      <c r="DI120" s="47">
        <f ca="1">IFERROR(Volume*IF(DI$5=0,0,IF(DI$5=1,0.5,1))*OFFSET(IFRS17_CF!DI120,0,-NewBusinessYear+1),0)</f>
        <v>0</v>
      </c>
      <c r="DJ120" s="47">
        <f ca="1">IFERROR(Volume*IF(DJ$5=0,0,IF(DJ$5=1,0.5,1))*OFFSET(IFRS17_CF!DJ120,0,-NewBusinessYear+1),0)</f>
        <v>0</v>
      </c>
      <c r="DK120" s="47">
        <f ca="1">IFERROR(Volume*IF(DK$5=0,0,IF(DK$5=1,0.5,1))*OFFSET(IFRS17_CF!DK120,0,-NewBusinessYear+1),0)</f>
        <v>0</v>
      </c>
      <c r="DL120" s="47">
        <f ca="1">IFERROR(Volume*IF(DL$5=0,0,IF(DL$5=1,0.5,1))*OFFSET(IFRS17_CF!DL120,0,-NewBusinessYear+1),0)</f>
        <v>0</v>
      </c>
      <c r="DM120" s="47">
        <f ca="1">IFERROR(Volume*IF(DM$5=0,0,IF(DM$5=1,0.5,1))*OFFSET(IFRS17_CF!DM120,0,-NewBusinessYear+1),0)</f>
        <v>0</v>
      </c>
      <c r="DN120" s="47">
        <f ca="1">IFERROR(Volume*IF(DN$5=0,0,IF(DN$5=1,0.5,1))*OFFSET(IFRS17_CF!DN120,0,-NewBusinessYear+1),0)</f>
        <v>0</v>
      </c>
      <c r="DO120" s="47">
        <f ca="1">IFERROR(Volume*IF(DO$5=0,0,IF(DO$5=1,0.5,1))*OFFSET(IFRS17_CF!DO120,0,-NewBusinessYear+1),0)</f>
        <v>0</v>
      </c>
      <c r="DP120" s="47">
        <f ca="1">IFERROR(Volume*IF(DP$5=0,0,IF(DP$5=1,0.5,1))*OFFSET(IFRS17_CF!DP120,0,-NewBusinessYear+1),0)</f>
        <v>0</v>
      </c>
      <c r="DQ120" s="47">
        <f ca="1">IFERROR(Volume*IF(DQ$5=0,0,IF(DQ$5=1,0.5,1))*OFFSET(IFRS17_CF!DQ120,0,-NewBusinessYear+1),0)</f>
        <v>0</v>
      </c>
      <c r="DR120" s="47">
        <f ca="1">IFERROR(Volume*IF(DR$5=0,0,IF(DR$5=1,0.5,1))*OFFSET(IFRS17_CF!DR120,0,-NewBusinessYear+1),0)</f>
        <v>0</v>
      </c>
      <c r="DS120" s="47">
        <f ca="1">IFERROR(Volume*IF(DS$5=0,0,IF(DS$5=1,0.5,1))*OFFSET(IFRS17_CF!DS120,0,-NewBusinessYear+1),0)</f>
        <v>0</v>
      </c>
      <c r="DT120" s="47">
        <f ca="1">IFERROR(Volume*IF(DT$5=0,0,IF(DT$5=1,0.5,1))*OFFSET(IFRS17_CF!DT120,0,-NewBusinessYear+1),0)</f>
        <v>0</v>
      </c>
      <c r="DU120" s="47">
        <f ca="1">IFERROR(Volume*IF(DU$5=0,0,IF(DU$5=1,0.5,1))*OFFSET(IFRS17_CF!DU120,0,-NewBusinessYear+1),0)</f>
        <v>0</v>
      </c>
      <c r="DV120" s="47">
        <f ca="1">IFERROR(Volume*IF(DV$5=0,0,IF(DV$5=1,0.5,1))*OFFSET(IFRS17_CF!DV120,0,-NewBusinessYear+1),0)</f>
        <v>0</v>
      </c>
      <c r="DW120" s="47">
        <f ca="1">IFERROR(Volume*IF(DW$5=0,0,IF(DW$5=1,0.5,1))*OFFSET(IFRS17_CF!DW120,0,-NewBusinessYear+1),0)</f>
        <v>0</v>
      </c>
      <c r="DX120" s="47">
        <f ca="1">IFERROR(Volume*IF(DX$5=0,0,IF(DX$5=1,0.5,1))*OFFSET(IFRS17_CF!DX120,0,-NewBusinessYear+1),0)</f>
        <v>0</v>
      </c>
      <c r="DY120" s="47">
        <f ca="1">IFERROR(Volume*IF(DY$5=0,0,IF(DY$5=1,0.5,1))*OFFSET(IFRS17_CF!DY120,0,-NewBusinessYear+1),0)</f>
        <v>0</v>
      </c>
      <c r="DZ120" s="47">
        <f ca="1">IFERROR(Volume*IF(DZ$5=0,0,IF(DZ$5=1,0.5,1))*OFFSET(IFRS17_CF!DZ120,0,-NewBusinessYear+1),0)</f>
        <v>0</v>
      </c>
      <c r="EA120" s="47">
        <f ca="1">IFERROR(Volume*IF(EA$5=0,0,IF(EA$5=1,0.5,1))*OFFSET(IFRS17_CF!EA120,0,-NewBusinessYear+1),0)</f>
        <v>0</v>
      </c>
      <c r="EB120" s="47">
        <f ca="1">IFERROR(Volume*IF(EB$5=0,0,IF(EB$5=1,0.5,1))*OFFSET(IFRS17_CF!EB120,0,-NewBusinessYear+1),0)</f>
        <v>0</v>
      </c>
      <c r="EC120" s="47">
        <f ca="1">IFERROR(Volume*IF(EC$5=0,0,IF(EC$5=1,0.5,1))*OFFSET(IFRS17_CF!EC120,0,-NewBusinessYear+1),0)</f>
        <v>0</v>
      </c>
      <c r="ED120" s="47">
        <f ca="1">IFERROR(Volume*IF(ED$5=0,0,IF(ED$5=1,0.5,1))*OFFSET(IFRS17_CF!ED120,0,-NewBusinessYear+1),0)</f>
        <v>0</v>
      </c>
      <c r="EE120" s="47">
        <f ca="1">IFERROR(Volume*IF(EE$5=0,0,IF(EE$5=1,0.5,1))*OFFSET(IFRS17_CF!EE120,0,-NewBusinessYear+1),0)</f>
        <v>0</v>
      </c>
      <c r="EF120" s="47">
        <f ca="1">IFERROR(Volume*IF(EF$5=0,0,IF(EF$5=1,0.5,1))*OFFSET(IFRS17_CF!EF120,0,-NewBusinessYear+1),0)</f>
        <v>0</v>
      </c>
      <c r="EG120" s="47">
        <f ca="1">IFERROR(Volume*IF(EG$5=0,0,IF(EG$5=1,0.5,1))*OFFSET(IFRS17_CF!EG120,0,-NewBusinessYear+1),0)</f>
        <v>0</v>
      </c>
      <c r="EH120" s="47">
        <f ca="1">IFERROR(Volume*IF(EH$5=0,0,IF(EH$5=1,0.5,1))*OFFSET(IFRS17_CF!EH120,0,-NewBusinessYear+1),0)</f>
        <v>0</v>
      </c>
      <c r="EI120" s="47">
        <f ca="1">IFERROR(Volume*IF(EI$5=0,0,IF(EI$5=1,0.5,1))*OFFSET(IFRS17_CF!EI120,0,-NewBusinessYear+1),0)</f>
        <v>0</v>
      </c>
      <c r="EJ120" s="47">
        <f ca="1">IFERROR(Volume*IF(EJ$5=0,0,IF(EJ$5=1,0.5,1))*OFFSET(IFRS17_CF!EJ120,0,-NewBusinessYear+1),0)</f>
        <v>0</v>
      </c>
      <c r="EK120" s="47">
        <f ca="1">IFERROR(Volume*IF(EK$5=0,0,IF(EK$5=1,0.5,1))*OFFSET(IFRS17_CF!EK120,0,-NewBusinessYear+1),0)</f>
        <v>0</v>
      </c>
      <c r="EL120" s="47">
        <f ca="1">IFERROR(Volume*IF(EL$5=0,0,IF(EL$5=1,0.5,1))*OFFSET(IFRS17_CF!EL120,0,-NewBusinessYear+1),0)</f>
        <v>0</v>
      </c>
      <c r="EM120" s="47">
        <f ca="1">IFERROR(Volume*IF(EM$5=0,0,IF(EM$5=1,0.5,1))*OFFSET(IFRS17_CF!EM120,0,-NewBusinessYear+1),0)</f>
        <v>0</v>
      </c>
      <c r="EN120" s="47">
        <f ca="1">IFERROR(Volume*IF(EN$5=0,0,IF(EN$5=1,0.5,1))*OFFSET(IFRS17_CF!EN120,0,-NewBusinessYear+1),0)</f>
        <v>0</v>
      </c>
      <c r="EO120" s="47">
        <f ca="1">IFERROR(Volume*IF(EO$5=0,0,IF(EO$5=1,0.5,1))*OFFSET(IFRS17_CF!EO120,0,-NewBusinessYear+1),0)</f>
        <v>0</v>
      </c>
      <c r="EP120" s="47">
        <f ca="1">IFERROR(Volume*IF(EP$5=0,0,IF(EP$5=1,0.5,1))*OFFSET(IFRS17_CF!EP120,0,-NewBusinessYear+1),0)</f>
        <v>0</v>
      </c>
      <c r="EQ120" s="47">
        <f ca="1">IFERROR(Volume*IF(EQ$5=0,0,IF(EQ$5=1,0.5,1))*OFFSET(IFRS17_CF!EQ120,0,-NewBusinessYear+1),0)</f>
        <v>0</v>
      </c>
      <c r="ER120" s="47">
        <f ca="1">IFERROR(Volume*IF(ER$5=0,0,IF(ER$5=1,0.5,1))*OFFSET(IFRS17_CF!ER120,0,-NewBusinessYear+1),0)</f>
        <v>0</v>
      </c>
      <c r="ES120" s="47">
        <f ca="1">IFERROR(Volume*IF(ES$5=0,0,IF(ES$5=1,0.5,1))*OFFSET(IFRS17_CF!ES120,0,-NewBusinessYear+1),0)</f>
        <v>0</v>
      </c>
      <c r="ET120" s="47">
        <f ca="1">IFERROR(Volume*IF(ET$5=0,0,IF(ET$5=1,0.5,1))*OFFSET(IFRS17_CF!ET120,0,-NewBusinessYear+1),0)</f>
        <v>0</v>
      </c>
      <c r="EU120" s="47">
        <f ca="1">IFERROR(Volume*IF(EU$5=0,0,IF(EU$5=1,0.5,1))*OFFSET(IFRS17_CF!EU120,0,-NewBusinessYear+1),0)</f>
        <v>0</v>
      </c>
      <c r="EV120" s="47">
        <f ca="1">IFERROR(Volume*IF(EV$5=0,0,IF(EV$5=1,0.5,1))*OFFSET(IFRS17_CF!EV120,0,-NewBusinessYear+1),0)</f>
        <v>0</v>
      </c>
      <c r="EW120" s="47">
        <f ca="1">IFERROR(Volume*IF(EW$5=0,0,IF(EW$5=1,0.5,1))*OFFSET(IFRS17_CF!EW120,0,-NewBusinessYear+1),0)</f>
        <v>0</v>
      </c>
      <c r="EX120" s="47">
        <f ca="1">IFERROR(Volume*IF(EX$5=0,0,IF(EX$5=1,0.5,1))*OFFSET(IFRS17_CF!EX120,0,-NewBusinessYear+1),0)</f>
        <v>0</v>
      </c>
      <c r="EY120" s="47">
        <f ca="1">IFERROR(Volume*IF(EY$5=0,0,IF(EY$5=1,0.5,1))*OFFSET(IFRS17_CF!EY120,0,-NewBusinessYear+1),0)</f>
        <v>0</v>
      </c>
      <c r="EZ120" s="47">
        <f ca="1">IFERROR(Volume*IF(EZ$5=0,0,IF(EZ$5=1,0.5,1))*OFFSET(IFRS17_CF!EZ120,0,-NewBusinessYear+1),0)</f>
        <v>0</v>
      </c>
      <c r="FA120" s="47">
        <f ca="1">IFERROR(Volume*IF(FA$5=0,0,IF(FA$5=1,0.5,1))*OFFSET(IFRS17_CF!FA120,0,-NewBusinessYear+1),0)</f>
        <v>0</v>
      </c>
      <c r="FB120" s="47">
        <f ca="1">IFERROR(Volume*IF(FB$5=0,0,IF(FB$5=1,0.5,1))*OFFSET(IFRS17_CF!FB120,0,-NewBusinessYear+1),0)</f>
        <v>0</v>
      </c>
      <c r="FC120" s="47">
        <f ca="1">IFERROR(Volume*IF(FC$5=0,0,IF(FC$5=1,0.5,1))*OFFSET(IFRS17_CF!FC120,0,-NewBusinessYear+1),0)</f>
        <v>0</v>
      </c>
      <c r="FD120" s="47">
        <f ca="1">IFERROR(Volume*IF(FD$5=0,0,IF(FD$5=1,0.5,1))*OFFSET(IFRS17_CF!FD120,0,-NewBusinessYear+1),0)</f>
        <v>0</v>
      </c>
      <c r="FE120" s="47">
        <f ca="1">IFERROR(Volume*IF(FE$5=0,0,IF(FE$5=1,0.5,1))*OFFSET(IFRS17_CF!FE120,0,-NewBusinessYear+1),0)</f>
        <v>0</v>
      </c>
      <c r="FF120" s="47">
        <f ca="1">IFERROR(Volume*IF(FF$5=0,0,IF(FF$5=1,0.5,1))*OFFSET(IFRS17_CF!FF120,0,-NewBusinessYear+1),0)</f>
        <v>0</v>
      </c>
      <c r="FG120" s="47">
        <f ca="1">IFERROR(Volume*IF(FG$5=0,0,IF(FG$5=1,0.5,1))*OFFSET(IFRS17_CF!FG120,0,-NewBusinessYear+1),0)</f>
        <v>0</v>
      </c>
      <c r="FH120" s="47">
        <f ca="1">IFERROR(Volume*IF(FH$5=0,0,IF(FH$5=1,0.5,1))*OFFSET(IFRS17_CF!FH120,0,-NewBusinessYear+1),0)</f>
        <v>0</v>
      </c>
      <c r="FI120" s="47">
        <f ca="1">IFERROR(Volume*IF(FI$5=0,0,IF(FI$5=1,0.5,1))*OFFSET(IFRS17_CF!FI120,0,-NewBusinessYear+1),0)</f>
        <v>0</v>
      </c>
      <c r="FJ120" s="47">
        <f ca="1">IFERROR(Volume*IF(FJ$5=0,0,IF(FJ$5=1,0.5,1))*OFFSET(IFRS17_CF!FJ120,0,-NewBusinessYear+1),0)</f>
        <v>0</v>
      </c>
      <c r="FK120" s="47">
        <f ca="1">IFERROR(Volume*IF(FK$5=0,0,IF(FK$5=1,0.5,1))*OFFSET(IFRS17_CF!FK120,0,-NewBusinessYear+1),0)</f>
        <v>0</v>
      </c>
      <c r="FL120" s="47">
        <f ca="1">IFERROR(Volume*IF(FL$5=0,0,IF(FL$5=1,0.5,1))*OFFSET(IFRS17_CF!FL120,0,-NewBusinessYear+1),0)</f>
        <v>0</v>
      </c>
      <c r="FM120" s="47">
        <f ca="1">IFERROR(Volume*IF(FM$5=0,0,IF(FM$5=1,0.5,1))*OFFSET(IFRS17_CF!FM120,0,-NewBusinessYear+1),0)</f>
        <v>0</v>
      </c>
      <c r="FN120" s="47">
        <f ca="1">IFERROR(Volume*IF(FN$5=0,0,IF(FN$5=1,0.5,1))*OFFSET(IFRS17_CF!FN120,0,-NewBusinessYear+1),0)</f>
        <v>0</v>
      </c>
      <c r="FO120" s="47">
        <f ca="1">IFERROR(Volume*IF(FO$5=0,0,IF(FO$5=1,0.5,1))*OFFSET(IFRS17_CF!FO120,0,-NewBusinessYear+1),0)</f>
        <v>0</v>
      </c>
      <c r="FP120" s="47">
        <f ca="1">IFERROR(Volume*IF(FP$5=0,0,IF(FP$5=1,0.5,1))*OFFSET(IFRS17_CF!FP120,0,-NewBusinessYear+1),0)</f>
        <v>0</v>
      </c>
      <c r="FQ120" s="47">
        <f ca="1">IFERROR(Volume*IF(FQ$5=0,0,IF(FQ$5=1,0.5,1))*OFFSET(IFRS17_CF!FQ120,0,-NewBusinessYear+1),0)</f>
        <v>0</v>
      </c>
      <c r="FR120" s="47">
        <f ca="1">IFERROR(Volume*IF(FR$5=0,0,IF(FR$5=1,0.5,1))*OFFSET(IFRS17_CF!FR120,0,-NewBusinessYear+1),0)</f>
        <v>0</v>
      </c>
      <c r="FS120" s="47">
        <f ca="1">IFERROR(Volume*IF(FS$5=0,0,IF(FS$5=1,0.5,1))*OFFSET(IFRS17_CF!FS120,0,-NewBusinessYear+1),0)</f>
        <v>0</v>
      </c>
      <c r="FT120" s="47">
        <f ca="1">IFERROR(Volume*IF(FT$5=0,0,IF(FT$5=1,0.5,1))*OFFSET(IFRS17_CF!FT120,0,-NewBusinessYear+1),0)</f>
        <v>0</v>
      </c>
      <c r="FU120" s="47">
        <f ca="1">IFERROR(Volume*IF(FU$5=0,0,IF(FU$5=1,0.5,1))*OFFSET(IFRS17_CF!FU120,0,-NewBusinessYear+1),0)</f>
        <v>0</v>
      </c>
      <c r="FV120" s="47">
        <f ca="1">IFERROR(Volume*IF(FV$5=0,0,IF(FV$5=1,0.5,1))*OFFSET(IFRS17_CF!FV120,0,-NewBusinessYear+1),0)</f>
        <v>0</v>
      </c>
      <c r="FW120" s="47">
        <f ca="1">IFERROR(Volume*IF(FW$5=0,0,IF(FW$5=1,0.5,1))*OFFSET(IFRS17_CF!FW120,0,-NewBusinessYear+1),0)</f>
        <v>0</v>
      </c>
      <c r="FX120" s="47">
        <f ca="1">IFERROR(Volume*IF(FX$5=0,0,IF(FX$5=1,0.5,1))*OFFSET(IFRS17_CF!FX120,0,-NewBusinessYear+1),0)</f>
        <v>0</v>
      </c>
      <c r="FY120" s="47">
        <f ca="1">IFERROR(Volume*IF(FY$5=0,0,IF(FY$5=1,0.5,1))*OFFSET(IFRS17_CF!FY120,0,-NewBusinessYear+1),0)</f>
        <v>0</v>
      </c>
      <c r="FZ120" s="47">
        <f ca="1">IFERROR(Volume*IF(FZ$5=0,0,IF(FZ$5=1,0.5,1))*OFFSET(IFRS17_CF!FZ120,0,-NewBusinessYear+1),0)</f>
        <v>0</v>
      </c>
      <c r="GA120" s="47">
        <f ca="1">IFERROR(Volume*IF(GA$5=0,0,IF(GA$5=1,0.5,1))*OFFSET(IFRS17_CF!GA120,0,-NewBusinessYear+1),0)</f>
        <v>0</v>
      </c>
      <c r="GB120" s="47">
        <f ca="1">IFERROR(Volume*IF(GB$5=0,0,IF(GB$5=1,0.5,1))*OFFSET(IFRS17_CF!GB120,0,-NewBusinessYear+1),0)</f>
        <v>0</v>
      </c>
      <c r="GC120" s="47">
        <f ca="1">IFERROR(Volume*IF(GC$5=0,0,IF(GC$5=1,0.5,1))*OFFSET(IFRS17_CF!GC120,0,-NewBusinessYear+1),0)</f>
        <v>0</v>
      </c>
      <c r="GD120" s="47">
        <f ca="1">IFERROR(Volume*IF(GD$5=0,0,IF(GD$5=1,0.5,1))*OFFSET(IFRS17_CF!GD120,0,-NewBusinessYear+1),0)</f>
        <v>0</v>
      </c>
      <c r="GE120" s="47">
        <f ca="1">IFERROR(Volume*IF(GE$5=0,0,IF(GE$5=1,0.5,1))*OFFSET(IFRS17_CF!GE120,0,-NewBusinessYear+1),0)</f>
        <v>0</v>
      </c>
      <c r="GF120" s="47">
        <f ca="1">IFERROR(Volume*IF(GF$5=0,0,IF(GF$5=1,0.5,1))*OFFSET(IFRS17_CF!GF120,0,-NewBusinessYear+1),0)</f>
        <v>0</v>
      </c>
      <c r="GG120" s="47">
        <f ca="1">IFERROR(Volume*IF(GG$5=0,0,IF(GG$5=1,0.5,1))*OFFSET(IFRS17_CF!GG120,0,-NewBusinessYear+1),0)</f>
        <v>0</v>
      </c>
      <c r="GH120" s="47">
        <f ca="1">IFERROR(Volume*IF(GH$5=0,0,IF(GH$5=1,0.5,1))*OFFSET(IFRS17_CF!GH120,0,-NewBusinessYear+1),0)</f>
        <v>0</v>
      </c>
      <c r="GI120" s="47">
        <f ca="1">IFERROR(Volume*IF(GI$5=0,0,IF(GI$5=1,0.5,1))*OFFSET(IFRS17_CF!GI120,0,-NewBusinessYear+1),0)</f>
        <v>0</v>
      </c>
      <c r="GJ120" s="47">
        <f ca="1">IFERROR(Volume*IF(GJ$5=0,0,IF(GJ$5=1,0.5,1))*OFFSET(IFRS17_CF!GJ120,0,-NewBusinessYear+1),0)</f>
        <v>0</v>
      </c>
    </row>
    <row r="121" spans="2:192" x14ac:dyDescent="0.3">
      <c r="C121" s="31"/>
      <c r="F121" s="35">
        <f ca="1">IFERROR(Volume*IF(F$5=0,0,IF(F$5=1,0.5,1))*OFFSET(IFRS17_CF!F121,0,-NewBusinessYear+1),0)</f>
        <v>0</v>
      </c>
      <c r="G121" s="35">
        <f ca="1">IFERROR(Volume*IF(G$5=0,0,IF(G$5=1,0.5,1))*OFFSET(IFRS17_CF!G121,0,-NewBusinessYear+1),0)</f>
        <v>0</v>
      </c>
      <c r="H121" s="35">
        <f ca="1">IFERROR(Volume*IF(H$5=0,0,IF(H$5=1,0.5,1))*OFFSET(IFRS17_CF!H121,0,-NewBusinessYear+1),0)</f>
        <v>0</v>
      </c>
      <c r="I121" s="35">
        <f ca="1">IFERROR(Volume*IF(I$5=0,0,IF(I$5=1,0.5,1))*OFFSET(IFRS17_CF!I121,0,-NewBusinessYear+1),0)</f>
        <v>0</v>
      </c>
      <c r="J121" s="35">
        <f ca="1">IFERROR(Volume*IF(J$5=0,0,IF(J$5=1,0.5,1))*OFFSET(IFRS17_CF!J121,0,-NewBusinessYear+1),0)</f>
        <v>0</v>
      </c>
      <c r="K121" s="35">
        <f ca="1">IFERROR(Volume*IF(K$5=0,0,IF(K$5=1,0.5,1))*OFFSET(IFRS17_CF!K121,0,-NewBusinessYear+1),0)</f>
        <v>0</v>
      </c>
      <c r="L121" s="35">
        <f ca="1">IFERROR(Volume*IF(L$5=0,0,IF(L$5=1,0.5,1))*OFFSET(IFRS17_CF!L121,0,-NewBusinessYear+1),0)</f>
        <v>0</v>
      </c>
      <c r="M121" s="35">
        <f ca="1">IFERROR(Volume*IF(M$5=0,0,IF(M$5=1,0.5,1))*OFFSET(IFRS17_CF!M121,0,-NewBusinessYear+1),0)</f>
        <v>0</v>
      </c>
      <c r="N121" s="35">
        <f ca="1">IFERROR(Volume*IF(N$5=0,0,IF(N$5=1,0.5,1))*OFFSET(IFRS17_CF!N121,0,-NewBusinessYear+1),0)</f>
        <v>0</v>
      </c>
      <c r="O121" s="35">
        <f ca="1">IFERROR(Volume*IF(O$5=0,0,IF(O$5=1,0.5,1))*OFFSET(IFRS17_CF!O121,0,-NewBusinessYear+1),0)</f>
        <v>0</v>
      </c>
      <c r="P121" s="35">
        <f ca="1">IFERROR(Volume*IF(P$5=0,0,IF(P$5=1,0.5,1))*OFFSET(IFRS17_CF!P121,0,-NewBusinessYear+1),0)</f>
        <v>0</v>
      </c>
      <c r="Q121" s="35">
        <f ca="1">IFERROR(Volume*IF(Q$5=0,0,IF(Q$5=1,0.5,1))*OFFSET(IFRS17_CF!Q121,0,-NewBusinessYear+1),0)</f>
        <v>0</v>
      </c>
      <c r="R121" s="35">
        <f ca="1">IFERROR(Volume*IF(R$5=0,0,IF(R$5=1,0.5,1))*OFFSET(IFRS17_CF!R121,0,-NewBusinessYear+1),0)</f>
        <v>0</v>
      </c>
      <c r="S121" s="35">
        <f ca="1">IFERROR(Volume*IF(S$5=0,0,IF(S$5=1,0.5,1))*OFFSET(IFRS17_CF!S121,0,-NewBusinessYear+1),0)</f>
        <v>0</v>
      </c>
      <c r="T121" s="35">
        <f ca="1">IFERROR(Volume*IF(T$5=0,0,IF(T$5=1,0.5,1))*OFFSET(IFRS17_CF!T121,0,-NewBusinessYear+1),0)</f>
        <v>0</v>
      </c>
      <c r="U121" s="35">
        <f ca="1">IFERROR(Volume*IF(U$5=0,0,IF(U$5=1,0.5,1))*OFFSET(IFRS17_CF!U121,0,-NewBusinessYear+1),0)</f>
        <v>0</v>
      </c>
      <c r="V121" s="35">
        <f ca="1">IFERROR(Volume*IF(V$5=0,0,IF(V$5=1,0.5,1))*OFFSET(IFRS17_CF!V121,0,-NewBusinessYear+1),0)</f>
        <v>0</v>
      </c>
      <c r="W121" s="35">
        <f ca="1">IFERROR(Volume*IF(W$5=0,0,IF(W$5=1,0.5,1))*OFFSET(IFRS17_CF!W121,0,-NewBusinessYear+1),0)</f>
        <v>0</v>
      </c>
      <c r="X121" s="35">
        <f ca="1">IFERROR(Volume*IF(X$5=0,0,IF(X$5=1,0.5,1))*OFFSET(IFRS17_CF!X121,0,-NewBusinessYear+1),0)</f>
        <v>0</v>
      </c>
      <c r="Y121" s="40">
        <f ca="1">IFERROR(Volume*IF(Y$5=0,0,IF(Y$5=1,0.5,1))*OFFSET(IFRS17_CF!Y121,0,-NewBusinessYear+1),0)</f>
        <v>0</v>
      </c>
      <c r="Z121" s="35">
        <f ca="1">IFERROR(Volume*IF(Z$5=0,0,IF(Z$5=1,0.5,1))*OFFSET(IFRS17_CF!Z121,0,-NewBusinessYear+1),0)</f>
        <v>0</v>
      </c>
      <c r="AA121" s="40">
        <f ca="1">IFERROR(Volume*IF(AA$5=0,0,IF(AA$5=1,0.5,1))*OFFSET(IFRS17_CF!AA121,0,-NewBusinessYear+1),0)</f>
        <v>0</v>
      </c>
      <c r="AB121" s="40">
        <f ca="1">IFERROR(Volume*IF(AB$5=0,0,IF(AB$5=1,0.5,1))*OFFSET(IFRS17_CF!AB121,0,-NewBusinessYear+1),0)</f>
        <v>0</v>
      </c>
      <c r="AC121" s="40">
        <f ca="1">IFERROR(Volume*IF(AC$5=0,0,IF(AC$5=1,0.5,1))*OFFSET(IFRS17_CF!AC121,0,-NewBusinessYear+1),0)</f>
        <v>0</v>
      </c>
      <c r="AD121" s="40">
        <f ca="1">IFERROR(Volume*IF(AD$5=0,0,IF(AD$5=1,0.5,1))*OFFSET(IFRS17_CF!AD121,0,-NewBusinessYear+1),0)</f>
        <v>0</v>
      </c>
      <c r="AE121" s="40">
        <f ca="1">IFERROR(Volume*IF(AE$5=0,0,IF(AE$5=1,0.5,1))*OFFSET(IFRS17_CF!AE121,0,-NewBusinessYear+1),0)</f>
        <v>0</v>
      </c>
      <c r="AF121" s="40">
        <f ca="1">IFERROR(Volume*IF(AF$5=0,0,IF(AF$5=1,0.5,1))*OFFSET(IFRS17_CF!AF121,0,-NewBusinessYear+1),0)</f>
        <v>0</v>
      </c>
      <c r="AG121" s="40">
        <f ca="1">IFERROR(Volume*IF(AG$5=0,0,IF(AG$5=1,0.5,1))*OFFSET(IFRS17_CF!AG121,0,-NewBusinessYear+1),0)</f>
        <v>0</v>
      </c>
      <c r="AH121" s="40">
        <f ca="1">IFERROR(Volume*IF(AH$5=0,0,IF(AH$5=1,0.5,1))*OFFSET(IFRS17_CF!AH121,0,-NewBusinessYear+1),0)</f>
        <v>0</v>
      </c>
      <c r="AI121" s="40">
        <f ca="1">IFERROR(Volume*IF(AI$5=0,0,IF(AI$5=1,0.5,1))*OFFSET(IFRS17_CF!AI121,0,-NewBusinessYear+1),0)</f>
        <v>0</v>
      </c>
      <c r="AJ121" s="40">
        <f ca="1">IFERROR(Volume*IF(AJ$5=0,0,IF(AJ$5=1,0.5,1))*OFFSET(IFRS17_CF!AJ121,0,-NewBusinessYear+1),0)</f>
        <v>0</v>
      </c>
      <c r="AK121" s="40">
        <f ca="1">IFERROR(Volume*IF(AK$5=0,0,IF(AK$5=1,0.5,1))*OFFSET(IFRS17_CF!AK121,0,-NewBusinessYear+1),0)</f>
        <v>0</v>
      </c>
      <c r="AL121" s="40">
        <f ca="1">IFERROR(Volume*IF(AL$5=0,0,IF(AL$5=1,0.5,1))*OFFSET(IFRS17_CF!AL121,0,-NewBusinessYear+1),0)</f>
        <v>0</v>
      </c>
      <c r="AM121" s="40">
        <f ca="1">IFERROR(Volume*IF(AM$5=0,0,IF(AM$5=1,0.5,1))*OFFSET(IFRS17_CF!AM121,0,-NewBusinessYear+1),0)</f>
        <v>0</v>
      </c>
      <c r="AN121" s="40">
        <f ca="1">IFERROR(Volume*IF(AN$5=0,0,IF(AN$5=1,0.5,1))*OFFSET(IFRS17_CF!AN121,0,-NewBusinessYear+1),0)</f>
        <v>0</v>
      </c>
      <c r="AO121" s="40">
        <f ca="1">IFERROR(Volume*IF(AO$5=0,0,IF(AO$5=1,0.5,1))*OFFSET(IFRS17_CF!AO121,0,-NewBusinessYear+1),0)</f>
        <v>0</v>
      </c>
      <c r="AP121" s="40">
        <f ca="1">IFERROR(Volume*IF(AP$5=0,0,IF(AP$5=1,0.5,1))*OFFSET(IFRS17_CF!AP121,0,-NewBusinessYear+1),0)</f>
        <v>0</v>
      </c>
      <c r="AQ121" s="40">
        <f ca="1">IFERROR(Volume*IF(AQ$5=0,0,IF(AQ$5=1,0.5,1))*OFFSET(IFRS17_CF!AQ121,0,-NewBusinessYear+1),0)</f>
        <v>0</v>
      </c>
      <c r="AR121" s="40">
        <f ca="1">IFERROR(Volume*IF(AR$5=0,0,IF(AR$5=1,0.5,1))*OFFSET(IFRS17_CF!AR121,0,-NewBusinessYear+1),0)</f>
        <v>0</v>
      </c>
      <c r="AS121" s="40">
        <f ca="1">IFERROR(Volume*IF(AS$5=0,0,IF(AS$5=1,0.5,1))*OFFSET(IFRS17_CF!AS121,0,-NewBusinessYear+1),0)</f>
        <v>0</v>
      </c>
      <c r="AT121" s="40">
        <f ca="1">IFERROR(Volume*IF(AT$5=0,0,IF(AT$5=1,0.5,1))*OFFSET(IFRS17_CF!AT121,0,-NewBusinessYear+1),0)</f>
        <v>0</v>
      </c>
      <c r="AU121" s="40">
        <f ca="1">IFERROR(Volume*IF(AU$5=0,0,IF(AU$5=1,0.5,1))*OFFSET(IFRS17_CF!AU121,0,-NewBusinessYear+1),0)</f>
        <v>0</v>
      </c>
      <c r="AV121" s="40">
        <f ca="1">IFERROR(Volume*IF(AV$5=0,0,IF(AV$5=1,0.5,1))*OFFSET(IFRS17_CF!AV121,0,-NewBusinessYear+1),0)</f>
        <v>0</v>
      </c>
      <c r="AW121" s="40">
        <f ca="1">IFERROR(Volume*IF(AW$5=0,0,IF(AW$5=1,0.5,1))*OFFSET(IFRS17_CF!AW121,0,-NewBusinessYear+1),0)</f>
        <v>0</v>
      </c>
      <c r="AX121" s="40">
        <f ca="1">IFERROR(Volume*IF(AX$5=0,0,IF(AX$5=1,0.5,1))*OFFSET(IFRS17_CF!AX121,0,-NewBusinessYear+1),0)</f>
        <v>0</v>
      </c>
      <c r="AY121" s="40">
        <f ca="1">IFERROR(Volume*IF(AY$5=0,0,IF(AY$5=1,0.5,1))*OFFSET(IFRS17_CF!AY121,0,-NewBusinessYear+1),0)</f>
        <v>0</v>
      </c>
      <c r="AZ121" s="40">
        <f ca="1">IFERROR(Volume*IF(AZ$5=0,0,IF(AZ$5=1,0.5,1))*OFFSET(IFRS17_CF!AZ121,0,-NewBusinessYear+1),0)</f>
        <v>0</v>
      </c>
      <c r="BA121" s="40">
        <f ca="1">IFERROR(Volume*IF(BA$5=0,0,IF(BA$5=1,0.5,1))*OFFSET(IFRS17_CF!BA121,0,-NewBusinessYear+1),0)</f>
        <v>0</v>
      </c>
      <c r="BB121" s="40">
        <f ca="1">IFERROR(Volume*IF(BB$5=0,0,IF(BB$5=1,0.5,1))*OFFSET(IFRS17_CF!BB121,0,-NewBusinessYear+1),0)</f>
        <v>0</v>
      </c>
      <c r="BC121" s="40">
        <f ca="1">IFERROR(Volume*IF(BC$5=0,0,IF(BC$5=1,0.5,1))*OFFSET(IFRS17_CF!BC121,0,-NewBusinessYear+1),0)</f>
        <v>0</v>
      </c>
      <c r="BD121" s="40">
        <f ca="1">IFERROR(Volume*IF(BD$5=0,0,IF(BD$5=1,0.5,1))*OFFSET(IFRS17_CF!BD121,0,-NewBusinessYear+1),0)</f>
        <v>0</v>
      </c>
      <c r="BE121" s="40">
        <f ca="1">IFERROR(Volume*IF(BE$5=0,0,IF(BE$5=1,0.5,1))*OFFSET(IFRS17_CF!BE121,0,-NewBusinessYear+1),0)</f>
        <v>0</v>
      </c>
      <c r="BF121" s="40">
        <f ca="1">IFERROR(Volume*IF(BF$5=0,0,IF(BF$5=1,0.5,1))*OFFSET(IFRS17_CF!BF121,0,-NewBusinessYear+1),0)</f>
        <v>0</v>
      </c>
      <c r="BG121" s="40">
        <f ca="1">IFERROR(Volume*IF(BG$5=0,0,IF(BG$5=1,0.5,1))*OFFSET(IFRS17_CF!BG121,0,-NewBusinessYear+1),0)</f>
        <v>0</v>
      </c>
      <c r="BH121" s="40">
        <f ca="1">IFERROR(Volume*IF(BH$5=0,0,IF(BH$5=1,0.5,1))*OFFSET(IFRS17_CF!BH121,0,-NewBusinessYear+1),0)</f>
        <v>0</v>
      </c>
      <c r="BI121" s="40">
        <f ca="1">IFERROR(Volume*IF(BI$5=0,0,IF(BI$5=1,0.5,1))*OFFSET(IFRS17_CF!BI121,0,-NewBusinessYear+1),0)</f>
        <v>0</v>
      </c>
      <c r="BJ121" s="40">
        <f ca="1">IFERROR(Volume*IF(BJ$5=0,0,IF(BJ$5=1,0.5,1))*OFFSET(IFRS17_CF!BJ121,0,-NewBusinessYear+1),0)</f>
        <v>0</v>
      </c>
      <c r="BK121" s="40">
        <f ca="1">IFERROR(Volume*IF(BK$5=0,0,IF(BK$5=1,0.5,1))*OFFSET(IFRS17_CF!BK121,0,-NewBusinessYear+1),0)</f>
        <v>0</v>
      </c>
      <c r="BL121" s="40">
        <f ca="1">IFERROR(Volume*IF(BL$5=0,0,IF(BL$5=1,0.5,1))*OFFSET(IFRS17_CF!BL121,0,-NewBusinessYear+1),0)</f>
        <v>0</v>
      </c>
      <c r="BM121" s="40">
        <f ca="1">IFERROR(Volume*IF(BM$5=0,0,IF(BM$5=1,0.5,1))*OFFSET(IFRS17_CF!BM121,0,-NewBusinessYear+1),0)</f>
        <v>0</v>
      </c>
      <c r="BN121" s="40">
        <f ca="1">IFERROR(Volume*IF(BN$5=0,0,IF(BN$5=1,0.5,1))*OFFSET(IFRS17_CF!BN121,0,-NewBusinessYear+1),0)</f>
        <v>0</v>
      </c>
      <c r="BO121" s="40">
        <f ca="1">IFERROR(Volume*IF(BO$5=0,0,IF(BO$5=1,0.5,1))*OFFSET(IFRS17_CF!BO121,0,-NewBusinessYear+1),0)</f>
        <v>0</v>
      </c>
      <c r="BP121" s="40">
        <f ca="1">IFERROR(Volume*IF(BP$5=0,0,IF(BP$5=1,0.5,1))*OFFSET(IFRS17_CF!BP121,0,-NewBusinessYear+1),0)</f>
        <v>0</v>
      </c>
      <c r="BQ121" s="40">
        <f ca="1">IFERROR(Volume*IF(BQ$5=0,0,IF(BQ$5=1,0.5,1))*OFFSET(IFRS17_CF!BQ121,0,-NewBusinessYear+1),0)</f>
        <v>0</v>
      </c>
      <c r="BR121" s="40">
        <f ca="1">IFERROR(Volume*IF(BR$5=0,0,IF(BR$5=1,0.5,1))*OFFSET(IFRS17_CF!BR121,0,-NewBusinessYear+1),0)</f>
        <v>0</v>
      </c>
      <c r="BS121" s="40">
        <f ca="1">IFERROR(Volume*IF(BS$5=0,0,IF(BS$5=1,0.5,1))*OFFSET(IFRS17_CF!BS121,0,-NewBusinessYear+1),0)</f>
        <v>0</v>
      </c>
      <c r="BT121" s="40">
        <f ca="1">IFERROR(Volume*IF(BT$5=0,0,IF(BT$5=1,0.5,1))*OFFSET(IFRS17_CF!BT121,0,-NewBusinessYear+1),0)</f>
        <v>0</v>
      </c>
      <c r="BU121" s="40">
        <f ca="1">IFERROR(Volume*IF(BU$5=0,0,IF(BU$5=1,0.5,1))*OFFSET(IFRS17_CF!BU121,0,-NewBusinessYear+1),0)</f>
        <v>0</v>
      </c>
      <c r="BV121" s="40">
        <f ca="1">IFERROR(Volume*IF(BV$5=0,0,IF(BV$5=1,0.5,1))*OFFSET(IFRS17_CF!BV121,0,-NewBusinessYear+1),0)</f>
        <v>0</v>
      </c>
      <c r="BW121" s="40">
        <f ca="1">IFERROR(Volume*IF(BW$5=0,0,IF(BW$5=1,0.5,1))*OFFSET(IFRS17_CF!BW121,0,-NewBusinessYear+1),0)</f>
        <v>0</v>
      </c>
      <c r="BX121" s="40">
        <f ca="1">IFERROR(Volume*IF(BX$5=0,0,IF(BX$5=1,0.5,1))*OFFSET(IFRS17_CF!BX121,0,-NewBusinessYear+1),0)</f>
        <v>0</v>
      </c>
      <c r="BY121" s="40">
        <f ca="1">IFERROR(Volume*IF(BY$5=0,0,IF(BY$5=1,0.5,1))*OFFSET(IFRS17_CF!BY121,0,-NewBusinessYear+1),0)</f>
        <v>0</v>
      </c>
      <c r="BZ121" s="40">
        <f ca="1">IFERROR(Volume*IF(BZ$5=0,0,IF(BZ$5=1,0.5,1))*OFFSET(IFRS17_CF!BZ121,0,-NewBusinessYear+1),0)</f>
        <v>0</v>
      </c>
      <c r="CA121" s="40">
        <f ca="1">IFERROR(Volume*IF(CA$5=0,0,IF(CA$5=1,0.5,1))*OFFSET(IFRS17_CF!CA121,0,-NewBusinessYear+1),0)</f>
        <v>0</v>
      </c>
      <c r="CB121" s="40">
        <f ca="1">IFERROR(Volume*IF(CB$5=0,0,IF(CB$5=1,0.5,1))*OFFSET(IFRS17_CF!CB121,0,-NewBusinessYear+1),0)</f>
        <v>0</v>
      </c>
      <c r="CC121" s="40">
        <f ca="1">IFERROR(Volume*IF(CC$5=0,0,IF(CC$5=1,0.5,1))*OFFSET(IFRS17_CF!CC121,0,-NewBusinessYear+1),0)</f>
        <v>0</v>
      </c>
      <c r="CD121" s="40">
        <f ca="1">IFERROR(Volume*IF(CD$5=0,0,IF(CD$5=1,0.5,1))*OFFSET(IFRS17_CF!CD121,0,-NewBusinessYear+1),0)</f>
        <v>0</v>
      </c>
      <c r="CE121" s="40">
        <f ca="1">IFERROR(Volume*IF(CE$5=0,0,IF(CE$5=1,0.5,1))*OFFSET(IFRS17_CF!CE121,0,-NewBusinessYear+1),0)</f>
        <v>0</v>
      </c>
      <c r="CF121" s="40">
        <f ca="1">IFERROR(Volume*IF(CF$5=0,0,IF(CF$5=1,0.5,1))*OFFSET(IFRS17_CF!CF121,0,-NewBusinessYear+1),0)</f>
        <v>0</v>
      </c>
      <c r="CG121" s="40">
        <f ca="1">IFERROR(Volume*IF(CG$5=0,0,IF(CG$5=1,0.5,1))*OFFSET(IFRS17_CF!CG121,0,-NewBusinessYear+1),0)</f>
        <v>0</v>
      </c>
      <c r="CH121" s="40">
        <f ca="1">IFERROR(Volume*IF(CH$5=0,0,IF(CH$5=1,0.5,1))*OFFSET(IFRS17_CF!CH121,0,-NewBusinessYear+1),0)</f>
        <v>0</v>
      </c>
      <c r="CI121" s="40">
        <f ca="1">IFERROR(Volume*IF(CI$5=0,0,IF(CI$5=1,0.5,1))*OFFSET(IFRS17_CF!CI121,0,-NewBusinessYear+1),0)</f>
        <v>0</v>
      </c>
      <c r="CJ121" s="40">
        <f ca="1">IFERROR(Volume*IF(CJ$5=0,0,IF(CJ$5=1,0.5,1))*OFFSET(IFRS17_CF!CJ121,0,-NewBusinessYear+1),0)</f>
        <v>0</v>
      </c>
      <c r="CK121" s="40">
        <f ca="1">IFERROR(Volume*IF(CK$5=0,0,IF(CK$5=1,0.5,1))*OFFSET(IFRS17_CF!CK121,0,-NewBusinessYear+1),0)</f>
        <v>0</v>
      </c>
      <c r="CL121" s="40">
        <f ca="1">IFERROR(Volume*IF(CL$5=0,0,IF(CL$5=1,0.5,1))*OFFSET(IFRS17_CF!CL121,0,-NewBusinessYear+1),0)</f>
        <v>0</v>
      </c>
      <c r="CM121" s="40">
        <f ca="1">IFERROR(Volume*IF(CM$5=0,0,IF(CM$5=1,0.5,1))*OFFSET(IFRS17_CF!CM121,0,-NewBusinessYear+1),0)</f>
        <v>0</v>
      </c>
      <c r="CN121" s="40">
        <f ca="1">IFERROR(Volume*IF(CN$5=0,0,IF(CN$5=1,0.5,1))*OFFSET(IFRS17_CF!CN121,0,-NewBusinessYear+1),0)</f>
        <v>0</v>
      </c>
      <c r="CO121" s="40">
        <f ca="1">IFERROR(Volume*IF(CO$5=0,0,IF(CO$5=1,0.5,1))*OFFSET(IFRS17_CF!CO121,0,-NewBusinessYear+1),0)</f>
        <v>0</v>
      </c>
      <c r="CP121" s="40">
        <f ca="1">IFERROR(Volume*IF(CP$5=0,0,IF(CP$5=1,0.5,1))*OFFSET(IFRS17_CF!CP121,0,-NewBusinessYear+1),0)</f>
        <v>0</v>
      </c>
      <c r="CQ121" s="40">
        <f ca="1">IFERROR(Volume*IF(CQ$5=0,0,IF(CQ$5=1,0.5,1))*OFFSET(IFRS17_CF!CQ121,0,-NewBusinessYear+1),0)</f>
        <v>0</v>
      </c>
      <c r="CR121" s="40">
        <f ca="1">IFERROR(Volume*IF(CR$5=0,0,IF(CR$5=1,0.5,1))*OFFSET(IFRS17_CF!CR121,0,-NewBusinessYear+1),0)</f>
        <v>0</v>
      </c>
      <c r="CS121" s="40">
        <f ca="1">IFERROR(Volume*IF(CS$5=0,0,IF(CS$5=1,0.5,1))*OFFSET(IFRS17_CF!CS121,0,-NewBusinessYear+1),0)</f>
        <v>0</v>
      </c>
      <c r="CT121" s="40">
        <f ca="1">IFERROR(Volume*IF(CT$5=0,0,IF(CT$5=1,0.5,1))*OFFSET(IFRS17_CF!CT121,0,-NewBusinessYear+1),0)</f>
        <v>0</v>
      </c>
      <c r="CU121" s="40">
        <f ca="1">IFERROR(Volume*IF(CU$5=0,0,IF(CU$5=1,0.5,1))*OFFSET(IFRS17_CF!CU121,0,-NewBusinessYear+1),0)</f>
        <v>0</v>
      </c>
      <c r="CV121" s="40">
        <f ca="1">IFERROR(Volume*IF(CV$5=0,0,IF(CV$5=1,0.5,1))*OFFSET(IFRS17_CF!CV121,0,-NewBusinessYear+1),0)</f>
        <v>0</v>
      </c>
      <c r="CW121" s="40">
        <f ca="1">IFERROR(Volume*IF(CW$5=0,0,IF(CW$5=1,0.5,1))*OFFSET(IFRS17_CF!CW121,0,-NewBusinessYear+1),0)</f>
        <v>0</v>
      </c>
      <c r="CX121" s="40">
        <f ca="1">IFERROR(Volume*IF(CX$5=0,0,IF(CX$5=1,0.5,1))*OFFSET(IFRS17_CF!CX121,0,-NewBusinessYear+1),0)</f>
        <v>0</v>
      </c>
      <c r="CY121" s="40">
        <f ca="1">IFERROR(Volume*IF(CY$5=0,0,IF(CY$5=1,0.5,1))*OFFSET(IFRS17_CF!CY121,0,-NewBusinessYear+1),0)</f>
        <v>0</v>
      </c>
      <c r="CZ121" s="40">
        <f ca="1">IFERROR(Volume*IF(CZ$5=0,0,IF(CZ$5=1,0.5,1))*OFFSET(IFRS17_CF!CZ121,0,-NewBusinessYear+1),0)</f>
        <v>0</v>
      </c>
      <c r="DA121" s="40">
        <f ca="1">IFERROR(Volume*IF(DA$5=0,0,IF(DA$5=1,0.5,1))*OFFSET(IFRS17_CF!DA121,0,-NewBusinessYear+1),0)</f>
        <v>0</v>
      </c>
      <c r="DB121" s="40">
        <f ca="1">IFERROR(Volume*IF(DB$5=0,0,IF(DB$5=1,0.5,1))*OFFSET(IFRS17_CF!DB121,0,-NewBusinessYear+1),0)</f>
        <v>0</v>
      </c>
      <c r="DC121" s="40">
        <f ca="1">IFERROR(Volume*IF(DC$5=0,0,IF(DC$5=1,0.5,1))*OFFSET(IFRS17_CF!DC121,0,-NewBusinessYear+1),0)</f>
        <v>0</v>
      </c>
      <c r="DD121" s="40">
        <f ca="1">IFERROR(Volume*IF(DD$5=0,0,IF(DD$5=1,0.5,1))*OFFSET(IFRS17_CF!DD121,0,-NewBusinessYear+1),0)</f>
        <v>0</v>
      </c>
      <c r="DE121" s="40">
        <f ca="1">IFERROR(Volume*IF(DE$5=0,0,IF(DE$5=1,0.5,1))*OFFSET(IFRS17_CF!DE121,0,-NewBusinessYear+1),0)</f>
        <v>0</v>
      </c>
      <c r="DF121" s="40">
        <f ca="1">IFERROR(Volume*IF(DF$5=0,0,IF(DF$5=1,0.5,1))*OFFSET(IFRS17_CF!DF121,0,-NewBusinessYear+1),0)</f>
        <v>0</v>
      </c>
      <c r="DG121" s="40">
        <f ca="1">IFERROR(Volume*IF(DG$5=0,0,IF(DG$5=1,0.5,1))*OFFSET(IFRS17_CF!DG121,0,-NewBusinessYear+1),0)</f>
        <v>0</v>
      </c>
      <c r="DH121" s="40">
        <f ca="1">IFERROR(Volume*IF(DH$5=0,0,IF(DH$5=1,0.5,1))*OFFSET(IFRS17_CF!DH121,0,-NewBusinessYear+1),0)</f>
        <v>0</v>
      </c>
      <c r="DI121" s="40">
        <f ca="1">IFERROR(Volume*IF(DI$5=0,0,IF(DI$5=1,0.5,1))*OFFSET(IFRS17_CF!DI121,0,-NewBusinessYear+1),0)</f>
        <v>0</v>
      </c>
      <c r="DJ121" s="40">
        <f ca="1">IFERROR(Volume*IF(DJ$5=0,0,IF(DJ$5=1,0.5,1))*OFFSET(IFRS17_CF!DJ121,0,-NewBusinessYear+1),0)</f>
        <v>0</v>
      </c>
      <c r="DK121" s="40">
        <f ca="1">IFERROR(Volume*IF(DK$5=0,0,IF(DK$5=1,0.5,1))*OFFSET(IFRS17_CF!DK121,0,-NewBusinessYear+1),0)</f>
        <v>0</v>
      </c>
      <c r="DL121" s="40">
        <f ca="1">IFERROR(Volume*IF(DL$5=0,0,IF(DL$5=1,0.5,1))*OFFSET(IFRS17_CF!DL121,0,-NewBusinessYear+1),0)</f>
        <v>0</v>
      </c>
      <c r="DM121" s="40">
        <f ca="1">IFERROR(Volume*IF(DM$5=0,0,IF(DM$5=1,0.5,1))*OFFSET(IFRS17_CF!DM121,0,-NewBusinessYear+1),0)</f>
        <v>0</v>
      </c>
      <c r="DN121" s="40">
        <f ca="1">IFERROR(Volume*IF(DN$5=0,0,IF(DN$5=1,0.5,1))*OFFSET(IFRS17_CF!DN121,0,-NewBusinessYear+1),0)</f>
        <v>0</v>
      </c>
      <c r="DO121" s="40">
        <f ca="1">IFERROR(Volume*IF(DO$5=0,0,IF(DO$5=1,0.5,1))*OFFSET(IFRS17_CF!DO121,0,-NewBusinessYear+1),0)</f>
        <v>0</v>
      </c>
      <c r="DP121" s="40">
        <f ca="1">IFERROR(Volume*IF(DP$5=0,0,IF(DP$5=1,0.5,1))*OFFSET(IFRS17_CF!DP121,0,-NewBusinessYear+1),0)</f>
        <v>0</v>
      </c>
      <c r="DQ121" s="40">
        <f ca="1">IFERROR(Volume*IF(DQ$5=0,0,IF(DQ$5=1,0.5,1))*OFFSET(IFRS17_CF!DQ121,0,-NewBusinessYear+1),0)</f>
        <v>0</v>
      </c>
      <c r="DR121" s="40">
        <f ca="1">IFERROR(Volume*IF(DR$5=0,0,IF(DR$5=1,0.5,1))*OFFSET(IFRS17_CF!DR121,0,-NewBusinessYear+1),0)</f>
        <v>0</v>
      </c>
      <c r="DS121" s="40">
        <f ca="1">IFERROR(Volume*IF(DS$5=0,0,IF(DS$5=1,0.5,1))*OFFSET(IFRS17_CF!DS121,0,-NewBusinessYear+1),0)</f>
        <v>0</v>
      </c>
      <c r="DT121" s="40">
        <f ca="1">IFERROR(Volume*IF(DT$5=0,0,IF(DT$5=1,0.5,1))*OFFSET(IFRS17_CF!DT121,0,-NewBusinessYear+1),0)</f>
        <v>0</v>
      </c>
      <c r="DU121" s="40">
        <f ca="1">IFERROR(Volume*IF(DU$5=0,0,IF(DU$5=1,0.5,1))*OFFSET(IFRS17_CF!DU121,0,-NewBusinessYear+1),0)</f>
        <v>0</v>
      </c>
      <c r="DV121" s="40">
        <f ca="1">IFERROR(Volume*IF(DV$5=0,0,IF(DV$5=1,0.5,1))*OFFSET(IFRS17_CF!DV121,0,-NewBusinessYear+1),0)</f>
        <v>0</v>
      </c>
      <c r="DW121" s="40">
        <f ca="1">IFERROR(Volume*IF(DW$5=0,0,IF(DW$5=1,0.5,1))*OFFSET(IFRS17_CF!DW121,0,-NewBusinessYear+1),0)</f>
        <v>0</v>
      </c>
      <c r="DX121" s="40">
        <f ca="1">IFERROR(Volume*IF(DX$5=0,0,IF(DX$5=1,0.5,1))*OFFSET(IFRS17_CF!DX121,0,-NewBusinessYear+1),0)</f>
        <v>0</v>
      </c>
      <c r="DY121" s="40">
        <f ca="1">IFERROR(Volume*IF(DY$5=0,0,IF(DY$5=1,0.5,1))*OFFSET(IFRS17_CF!DY121,0,-NewBusinessYear+1),0)</f>
        <v>0</v>
      </c>
      <c r="DZ121" s="40">
        <f ca="1">IFERROR(Volume*IF(DZ$5=0,0,IF(DZ$5=1,0.5,1))*OFFSET(IFRS17_CF!DZ121,0,-NewBusinessYear+1),0)</f>
        <v>0</v>
      </c>
      <c r="EA121" s="40">
        <f ca="1">IFERROR(Volume*IF(EA$5=0,0,IF(EA$5=1,0.5,1))*OFFSET(IFRS17_CF!EA121,0,-NewBusinessYear+1),0)</f>
        <v>0</v>
      </c>
      <c r="EB121" s="40">
        <f ca="1">IFERROR(Volume*IF(EB$5=0,0,IF(EB$5=1,0.5,1))*OFFSET(IFRS17_CF!EB121,0,-NewBusinessYear+1),0)</f>
        <v>0</v>
      </c>
      <c r="EC121" s="40">
        <f ca="1">IFERROR(Volume*IF(EC$5=0,0,IF(EC$5=1,0.5,1))*OFFSET(IFRS17_CF!EC121,0,-NewBusinessYear+1),0)</f>
        <v>0</v>
      </c>
      <c r="ED121" s="40">
        <f ca="1">IFERROR(Volume*IF(ED$5=0,0,IF(ED$5=1,0.5,1))*OFFSET(IFRS17_CF!ED121,0,-NewBusinessYear+1),0)</f>
        <v>0</v>
      </c>
      <c r="EE121" s="40">
        <f ca="1">IFERROR(Volume*IF(EE$5=0,0,IF(EE$5=1,0.5,1))*OFFSET(IFRS17_CF!EE121,0,-NewBusinessYear+1),0)</f>
        <v>0</v>
      </c>
      <c r="EF121" s="40">
        <f ca="1">IFERROR(Volume*IF(EF$5=0,0,IF(EF$5=1,0.5,1))*OFFSET(IFRS17_CF!EF121,0,-NewBusinessYear+1),0)</f>
        <v>0</v>
      </c>
      <c r="EG121" s="40">
        <f ca="1">IFERROR(Volume*IF(EG$5=0,0,IF(EG$5=1,0.5,1))*OFFSET(IFRS17_CF!EG121,0,-NewBusinessYear+1),0)</f>
        <v>0</v>
      </c>
      <c r="EH121" s="40">
        <f ca="1">IFERROR(Volume*IF(EH$5=0,0,IF(EH$5=1,0.5,1))*OFFSET(IFRS17_CF!EH121,0,-NewBusinessYear+1),0)</f>
        <v>0</v>
      </c>
      <c r="EI121" s="40">
        <f ca="1">IFERROR(Volume*IF(EI$5=0,0,IF(EI$5=1,0.5,1))*OFFSET(IFRS17_CF!EI121,0,-NewBusinessYear+1),0)</f>
        <v>0</v>
      </c>
      <c r="EJ121" s="40">
        <f ca="1">IFERROR(Volume*IF(EJ$5=0,0,IF(EJ$5=1,0.5,1))*OFFSET(IFRS17_CF!EJ121,0,-NewBusinessYear+1),0)</f>
        <v>0</v>
      </c>
      <c r="EK121" s="40">
        <f ca="1">IFERROR(Volume*IF(EK$5=0,0,IF(EK$5=1,0.5,1))*OFFSET(IFRS17_CF!EK121,0,-NewBusinessYear+1),0)</f>
        <v>0</v>
      </c>
      <c r="EL121" s="40">
        <f ca="1">IFERROR(Volume*IF(EL$5=0,0,IF(EL$5=1,0.5,1))*OFFSET(IFRS17_CF!EL121,0,-NewBusinessYear+1),0)</f>
        <v>0</v>
      </c>
      <c r="EM121" s="40">
        <f ca="1">IFERROR(Volume*IF(EM$5=0,0,IF(EM$5=1,0.5,1))*OFFSET(IFRS17_CF!EM121,0,-NewBusinessYear+1),0)</f>
        <v>0</v>
      </c>
      <c r="EN121" s="40">
        <f ca="1">IFERROR(Volume*IF(EN$5=0,0,IF(EN$5=1,0.5,1))*OFFSET(IFRS17_CF!EN121,0,-NewBusinessYear+1),0)</f>
        <v>0</v>
      </c>
      <c r="EO121" s="40">
        <f ca="1">IFERROR(Volume*IF(EO$5=0,0,IF(EO$5=1,0.5,1))*OFFSET(IFRS17_CF!EO121,0,-NewBusinessYear+1),0)</f>
        <v>0</v>
      </c>
      <c r="EP121" s="40">
        <f ca="1">IFERROR(Volume*IF(EP$5=0,0,IF(EP$5=1,0.5,1))*OFFSET(IFRS17_CF!EP121,0,-NewBusinessYear+1),0)</f>
        <v>0</v>
      </c>
      <c r="EQ121" s="40">
        <f ca="1">IFERROR(Volume*IF(EQ$5=0,0,IF(EQ$5=1,0.5,1))*OFFSET(IFRS17_CF!EQ121,0,-NewBusinessYear+1),0)</f>
        <v>0</v>
      </c>
      <c r="ER121" s="40">
        <f ca="1">IFERROR(Volume*IF(ER$5=0,0,IF(ER$5=1,0.5,1))*OFFSET(IFRS17_CF!ER121,0,-NewBusinessYear+1),0)</f>
        <v>0</v>
      </c>
      <c r="ES121" s="40">
        <f ca="1">IFERROR(Volume*IF(ES$5=0,0,IF(ES$5=1,0.5,1))*OFFSET(IFRS17_CF!ES121,0,-NewBusinessYear+1),0)</f>
        <v>0</v>
      </c>
      <c r="ET121" s="40">
        <f ca="1">IFERROR(Volume*IF(ET$5=0,0,IF(ET$5=1,0.5,1))*OFFSET(IFRS17_CF!ET121,0,-NewBusinessYear+1),0)</f>
        <v>0</v>
      </c>
      <c r="EU121" s="40">
        <f ca="1">IFERROR(Volume*IF(EU$5=0,0,IF(EU$5=1,0.5,1))*OFFSET(IFRS17_CF!EU121,0,-NewBusinessYear+1),0)</f>
        <v>0</v>
      </c>
      <c r="EV121" s="40">
        <f ca="1">IFERROR(Volume*IF(EV$5=0,0,IF(EV$5=1,0.5,1))*OFFSET(IFRS17_CF!EV121,0,-NewBusinessYear+1),0)</f>
        <v>0</v>
      </c>
      <c r="EW121" s="40">
        <f ca="1">IFERROR(Volume*IF(EW$5=0,0,IF(EW$5=1,0.5,1))*OFFSET(IFRS17_CF!EW121,0,-NewBusinessYear+1),0)</f>
        <v>0</v>
      </c>
      <c r="EX121" s="40">
        <f ca="1">IFERROR(Volume*IF(EX$5=0,0,IF(EX$5=1,0.5,1))*OFFSET(IFRS17_CF!EX121,0,-NewBusinessYear+1),0)</f>
        <v>0</v>
      </c>
      <c r="EY121" s="40">
        <f ca="1">IFERROR(Volume*IF(EY$5=0,0,IF(EY$5=1,0.5,1))*OFFSET(IFRS17_CF!EY121,0,-NewBusinessYear+1),0)</f>
        <v>0</v>
      </c>
      <c r="EZ121" s="40">
        <f ca="1">IFERROR(Volume*IF(EZ$5=0,0,IF(EZ$5=1,0.5,1))*OFFSET(IFRS17_CF!EZ121,0,-NewBusinessYear+1),0)</f>
        <v>0</v>
      </c>
      <c r="FA121" s="40">
        <f ca="1">IFERROR(Volume*IF(FA$5=0,0,IF(FA$5=1,0.5,1))*OFFSET(IFRS17_CF!FA121,0,-NewBusinessYear+1),0)</f>
        <v>0</v>
      </c>
      <c r="FB121" s="40">
        <f ca="1">IFERROR(Volume*IF(FB$5=0,0,IF(FB$5=1,0.5,1))*OFFSET(IFRS17_CF!FB121,0,-NewBusinessYear+1),0)</f>
        <v>0</v>
      </c>
      <c r="FC121" s="40">
        <f ca="1">IFERROR(Volume*IF(FC$5=0,0,IF(FC$5=1,0.5,1))*OFFSET(IFRS17_CF!FC121,0,-NewBusinessYear+1),0)</f>
        <v>0</v>
      </c>
      <c r="FD121" s="40">
        <f ca="1">IFERROR(Volume*IF(FD$5=0,0,IF(FD$5=1,0.5,1))*OFFSET(IFRS17_CF!FD121,0,-NewBusinessYear+1),0)</f>
        <v>0</v>
      </c>
      <c r="FE121" s="40">
        <f ca="1">IFERROR(Volume*IF(FE$5=0,0,IF(FE$5=1,0.5,1))*OFFSET(IFRS17_CF!FE121,0,-NewBusinessYear+1),0)</f>
        <v>0</v>
      </c>
      <c r="FF121" s="40">
        <f ca="1">IFERROR(Volume*IF(FF$5=0,0,IF(FF$5=1,0.5,1))*OFFSET(IFRS17_CF!FF121,0,-NewBusinessYear+1),0)</f>
        <v>0</v>
      </c>
      <c r="FG121" s="40">
        <f ca="1">IFERROR(Volume*IF(FG$5=0,0,IF(FG$5=1,0.5,1))*OFFSET(IFRS17_CF!FG121,0,-NewBusinessYear+1),0)</f>
        <v>0</v>
      </c>
      <c r="FH121" s="40">
        <f ca="1">IFERROR(Volume*IF(FH$5=0,0,IF(FH$5=1,0.5,1))*OFFSET(IFRS17_CF!FH121,0,-NewBusinessYear+1),0)</f>
        <v>0</v>
      </c>
      <c r="FI121" s="40">
        <f ca="1">IFERROR(Volume*IF(FI$5=0,0,IF(FI$5=1,0.5,1))*OFFSET(IFRS17_CF!FI121,0,-NewBusinessYear+1),0)</f>
        <v>0</v>
      </c>
      <c r="FJ121" s="40">
        <f ca="1">IFERROR(Volume*IF(FJ$5=0,0,IF(FJ$5=1,0.5,1))*OFFSET(IFRS17_CF!FJ121,0,-NewBusinessYear+1),0)</f>
        <v>0</v>
      </c>
      <c r="FK121" s="40">
        <f ca="1">IFERROR(Volume*IF(FK$5=0,0,IF(FK$5=1,0.5,1))*OFFSET(IFRS17_CF!FK121,0,-NewBusinessYear+1),0)</f>
        <v>0</v>
      </c>
      <c r="FL121" s="40">
        <f ca="1">IFERROR(Volume*IF(FL$5=0,0,IF(FL$5=1,0.5,1))*OFFSET(IFRS17_CF!FL121,0,-NewBusinessYear+1),0)</f>
        <v>0</v>
      </c>
      <c r="FM121" s="40">
        <f ca="1">IFERROR(Volume*IF(FM$5=0,0,IF(FM$5=1,0.5,1))*OFFSET(IFRS17_CF!FM121,0,-NewBusinessYear+1),0)</f>
        <v>0</v>
      </c>
      <c r="FN121" s="40">
        <f ca="1">IFERROR(Volume*IF(FN$5=0,0,IF(FN$5=1,0.5,1))*OFFSET(IFRS17_CF!FN121,0,-NewBusinessYear+1),0)</f>
        <v>0</v>
      </c>
      <c r="FO121" s="40">
        <f ca="1">IFERROR(Volume*IF(FO$5=0,0,IF(FO$5=1,0.5,1))*OFFSET(IFRS17_CF!FO121,0,-NewBusinessYear+1),0)</f>
        <v>0</v>
      </c>
      <c r="FP121" s="40">
        <f ca="1">IFERROR(Volume*IF(FP$5=0,0,IF(FP$5=1,0.5,1))*OFFSET(IFRS17_CF!FP121,0,-NewBusinessYear+1),0)</f>
        <v>0</v>
      </c>
      <c r="FQ121" s="40">
        <f ca="1">IFERROR(Volume*IF(FQ$5=0,0,IF(FQ$5=1,0.5,1))*OFFSET(IFRS17_CF!FQ121,0,-NewBusinessYear+1),0)</f>
        <v>0</v>
      </c>
      <c r="FR121" s="40">
        <f ca="1">IFERROR(Volume*IF(FR$5=0,0,IF(FR$5=1,0.5,1))*OFFSET(IFRS17_CF!FR121,0,-NewBusinessYear+1),0)</f>
        <v>0</v>
      </c>
      <c r="FS121" s="40">
        <f ca="1">IFERROR(Volume*IF(FS$5=0,0,IF(FS$5=1,0.5,1))*OFFSET(IFRS17_CF!FS121,0,-NewBusinessYear+1),0)</f>
        <v>0</v>
      </c>
      <c r="FT121" s="40">
        <f ca="1">IFERROR(Volume*IF(FT$5=0,0,IF(FT$5=1,0.5,1))*OFFSET(IFRS17_CF!FT121,0,-NewBusinessYear+1),0)</f>
        <v>0</v>
      </c>
      <c r="FU121" s="40">
        <f ca="1">IFERROR(Volume*IF(FU$5=0,0,IF(FU$5=1,0.5,1))*OFFSET(IFRS17_CF!FU121,0,-NewBusinessYear+1),0)</f>
        <v>0</v>
      </c>
      <c r="FV121" s="40">
        <f ca="1">IFERROR(Volume*IF(FV$5=0,0,IF(FV$5=1,0.5,1))*OFFSET(IFRS17_CF!FV121,0,-NewBusinessYear+1),0)</f>
        <v>0</v>
      </c>
      <c r="FW121" s="40">
        <f ca="1">IFERROR(Volume*IF(FW$5=0,0,IF(FW$5=1,0.5,1))*OFFSET(IFRS17_CF!FW121,0,-NewBusinessYear+1),0)</f>
        <v>0</v>
      </c>
      <c r="FX121" s="40">
        <f ca="1">IFERROR(Volume*IF(FX$5=0,0,IF(FX$5=1,0.5,1))*OFFSET(IFRS17_CF!FX121,0,-NewBusinessYear+1),0)</f>
        <v>0</v>
      </c>
      <c r="FY121" s="40">
        <f ca="1">IFERROR(Volume*IF(FY$5=0,0,IF(FY$5=1,0.5,1))*OFFSET(IFRS17_CF!FY121,0,-NewBusinessYear+1),0)</f>
        <v>0</v>
      </c>
      <c r="FZ121" s="40">
        <f ca="1">IFERROR(Volume*IF(FZ$5=0,0,IF(FZ$5=1,0.5,1))*OFFSET(IFRS17_CF!FZ121,0,-NewBusinessYear+1),0)</f>
        <v>0</v>
      </c>
      <c r="GA121" s="40">
        <f ca="1">IFERROR(Volume*IF(GA$5=0,0,IF(GA$5=1,0.5,1))*OFFSET(IFRS17_CF!GA121,0,-NewBusinessYear+1),0)</f>
        <v>0</v>
      </c>
      <c r="GB121" s="40">
        <f ca="1">IFERROR(Volume*IF(GB$5=0,0,IF(GB$5=1,0.5,1))*OFFSET(IFRS17_CF!GB121,0,-NewBusinessYear+1),0)</f>
        <v>0</v>
      </c>
      <c r="GC121" s="40">
        <f ca="1">IFERROR(Volume*IF(GC$5=0,0,IF(GC$5=1,0.5,1))*OFFSET(IFRS17_CF!GC121,0,-NewBusinessYear+1),0)</f>
        <v>0</v>
      </c>
      <c r="GD121" s="40">
        <f ca="1">IFERROR(Volume*IF(GD$5=0,0,IF(GD$5=1,0.5,1))*OFFSET(IFRS17_CF!GD121,0,-NewBusinessYear+1),0)</f>
        <v>0</v>
      </c>
      <c r="GE121" s="40">
        <f ca="1">IFERROR(Volume*IF(GE$5=0,0,IF(GE$5=1,0.5,1))*OFFSET(IFRS17_CF!GE121,0,-NewBusinessYear+1),0)</f>
        <v>0</v>
      </c>
      <c r="GF121" s="40">
        <f ca="1">IFERROR(Volume*IF(GF$5=0,0,IF(GF$5=1,0.5,1))*OFFSET(IFRS17_CF!GF121,0,-NewBusinessYear+1),0)</f>
        <v>0</v>
      </c>
      <c r="GG121" s="40">
        <f ca="1">IFERROR(Volume*IF(GG$5=0,0,IF(GG$5=1,0.5,1))*OFFSET(IFRS17_CF!GG121,0,-NewBusinessYear+1),0)</f>
        <v>0</v>
      </c>
      <c r="GH121" s="40">
        <f ca="1">IFERROR(Volume*IF(GH$5=0,0,IF(GH$5=1,0.5,1))*OFFSET(IFRS17_CF!GH121,0,-NewBusinessYear+1),0)</f>
        <v>0</v>
      </c>
      <c r="GI121" s="40">
        <f ca="1">IFERROR(Volume*IF(GI$5=0,0,IF(GI$5=1,0.5,1))*OFFSET(IFRS17_CF!GI121,0,-NewBusinessYear+1),0)</f>
        <v>0</v>
      </c>
      <c r="GJ121" s="40">
        <f ca="1">IFERROR(Volume*IF(GJ$5=0,0,IF(GJ$5=1,0.5,1))*OFFSET(IFRS17_CF!GJ121,0,-NewBusinessYear+1),0)</f>
        <v>0</v>
      </c>
    </row>
    <row r="122" spans="2:192" x14ac:dyDescent="0.3">
      <c r="C122" s="48" t="s">
        <v>507</v>
      </c>
      <c r="D122" s="41"/>
      <c r="E122" s="69"/>
      <c r="F122" s="49">
        <f ca="1">IFERROR(Volume*IF(F$5=0,0,IF(F$5=1,0.5,1))*OFFSET(IFRS17_CF!F122,0,-NewBusinessYear+1),0)</f>
        <v>0</v>
      </c>
      <c r="G122" s="49">
        <f ca="1">IFERROR(Volume*IF(G$5=0,0,IF(G$5=1,0.5,1))*OFFSET(IFRS17_CF!G122,0,-NewBusinessYear+1),0)</f>
        <v>0</v>
      </c>
      <c r="H122" s="49">
        <f ca="1">IFERROR(Volume*IF(H$5=0,0,IF(H$5=1,0.5,1))*OFFSET(IFRS17_CF!H122,0,-NewBusinessYear+1),0)</f>
        <v>0</v>
      </c>
      <c r="I122" s="49">
        <f ca="1">IFERROR(Volume*IF(I$5=0,0,IF(I$5=1,0.5,1))*OFFSET(IFRS17_CF!I122,0,-NewBusinessYear+1),0)</f>
        <v>0</v>
      </c>
      <c r="J122" s="49">
        <f ca="1">IFERROR(Volume*IF(J$5=0,0,IF(J$5=1,0.5,1))*OFFSET(IFRS17_CF!J122,0,-NewBusinessYear+1),0)</f>
        <v>0</v>
      </c>
      <c r="K122" s="49">
        <f ca="1">IFERROR(Volume*IF(K$5=0,0,IF(K$5=1,0.5,1))*OFFSET(IFRS17_CF!K122,0,-NewBusinessYear+1),0)</f>
        <v>0</v>
      </c>
      <c r="L122" s="49">
        <f ca="1">IFERROR(Volume*IF(L$5=0,0,IF(L$5=1,0.5,1))*OFFSET(IFRS17_CF!L122,0,-NewBusinessYear+1),0)</f>
        <v>0</v>
      </c>
      <c r="M122" s="49">
        <f ca="1">IFERROR(Volume*IF(M$5=0,0,IF(M$5=1,0.5,1))*OFFSET(IFRS17_CF!M122,0,-NewBusinessYear+1),0)</f>
        <v>0</v>
      </c>
      <c r="N122" s="49">
        <f ca="1">IFERROR(Volume*IF(N$5=0,0,IF(N$5=1,0.5,1))*OFFSET(IFRS17_CF!N122,0,-NewBusinessYear+1),0)</f>
        <v>0</v>
      </c>
      <c r="O122" s="49">
        <f ca="1">IFERROR(Volume*IF(O$5=0,0,IF(O$5=1,0.5,1))*OFFSET(IFRS17_CF!O122,0,-NewBusinessYear+1),0)</f>
        <v>124145.35415879707</v>
      </c>
      <c r="P122" s="49">
        <f ca="1">IFERROR(Volume*IF(P$5=0,0,IF(P$5=1,0.5,1))*OFFSET(IFRS17_CF!P122,0,-NewBusinessYear+1),0)</f>
        <v>166839.42935664431</v>
      </c>
      <c r="Q122" s="49">
        <f ca="1">IFERROR(Volume*IF(Q$5=0,0,IF(Q$5=1,0.5,1))*OFFSET(IFRS17_CF!Q122,0,-NewBusinessYear+1),0)</f>
        <v>131290.81336336426</v>
      </c>
      <c r="R122" s="49">
        <f ca="1">IFERROR(Volume*IF(R$5=0,0,IF(R$5=1,0.5,1))*OFFSET(IFRS17_CF!R122,0,-NewBusinessYear+1),0)</f>
        <v>115537.18556117424</v>
      </c>
      <c r="S122" s="49">
        <f ca="1">IFERROR(Volume*IF(S$5=0,0,IF(S$5=1,0.5,1))*OFFSET(IFRS17_CF!S122,0,-NewBusinessYear+1),0)</f>
        <v>97135.569057779823</v>
      </c>
      <c r="T122" s="49">
        <f ca="1">IFERROR(Volume*IF(T$5=0,0,IF(T$5=1,0.5,1))*OFFSET(IFRS17_CF!T122,0,-NewBusinessYear+1),0)</f>
        <v>90509.983441376709</v>
      </c>
      <c r="U122" s="49">
        <f ca="1">IFERROR(Volume*IF(U$5=0,0,IF(U$5=1,0.5,1))*OFFSET(IFRS17_CF!U122,0,-NewBusinessYear+1),0)</f>
        <v>79712.753865496677</v>
      </c>
      <c r="V122" s="49">
        <f ca="1">IFERROR(Volume*IF(V$5=0,0,IF(V$5=1,0.5,1))*OFFSET(IFRS17_CF!V122,0,-NewBusinessYear+1),0)</f>
        <v>69714.214552129488</v>
      </c>
      <c r="W122" s="49">
        <f ca="1">IFERROR(Volume*IF(W$5=0,0,IF(W$5=1,0.5,1))*OFFSET(IFRS17_CF!W122,0,-NewBusinessYear+1),0)</f>
        <v>60488.829761457448</v>
      </c>
      <c r="X122" s="49">
        <f ca="1">IFERROR(Volume*IF(X$5=0,0,IF(X$5=1,0.5,1))*OFFSET(IFRS17_CF!X122,0,-NewBusinessYear+1),0)</f>
        <v>53359.005289658569</v>
      </c>
      <c r="Y122" s="50">
        <f ca="1">IFERROR(Volume*IF(Y$5=0,0,IF(Y$5=1,0.5,1))*OFFSET(IFRS17_CF!Y122,0,-NewBusinessYear+1),0)</f>
        <v>44256.278650052882</v>
      </c>
      <c r="Z122" s="49">
        <f ca="1">IFERROR(Volume*IF(Z$5=0,0,IF(Z$5=1,0.5,1))*OFFSET(IFRS17_CF!Z122,0,-NewBusinessYear+1),0)</f>
        <v>36874.658713469391</v>
      </c>
      <c r="AA122" s="50">
        <f ca="1">IFERROR(Volume*IF(AA$5=0,0,IF(AA$5=1,0.5,1))*OFFSET(IFRS17_CF!AA122,0,-NewBusinessYear+1),0)</f>
        <v>32622.901182330472</v>
      </c>
      <c r="AB122" s="50">
        <f ca="1">IFERROR(Volume*IF(AB$5=0,0,IF(AB$5=1,0.5,1))*OFFSET(IFRS17_CF!AB122,0,-NewBusinessYear+1),0)</f>
        <v>28512.636731016155</v>
      </c>
      <c r="AC122" s="50">
        <f ca="1">IFERROR(Volume*IF(AC$5=0,0,IF(AC$5=1,0.5,1))*OFFSET(IFRS17_CF!AC122,0,-NewBusinessYear+1),0)</f>
        <v>27202.981738959439</v>
      </c>
      <c r="AD122" s="50">
        <f ca="1">IFERROR(Volume*IF(AD$5=0,0,IF(AD$5=1,0.5,1))*OFFSET(IFRS17_CF!AD122,0,-NewBusinessYear+1),0)</f>
        <v>20668.878567352294</v>
      </c>
      <c r="AE122" s="50">
        <f ca="1">IFERROR(Volume*IF(AE$5=0,0,IF(AE$5=1,0.5,1))*OFFSET(IFRS17_CF!AE122,0,-NewBusinessYear+1),0)</f>
        <v>16964.582915474926</v>
      </c>
      <c r="AF122" s="50">
        <f ca="1">IFERROR(Volume*IF(AF$5=0,0,IF(AF$5=1,0.5,1))*OFFSET(IFRS17_CF!AF122,0,-NewBusinessYear+1),0)</f>
        <v>13462.954154774099</v>
      </c>
      <c r="AG122" s="50">
        <f ca="1">IFERROR(Volume*IF(AG$5=0,0,IF(AG$5=1,0.5,1))*OFFSET(IFRS17_CF!AG122,0,-NewBusinessYear+1),0)</f>
        <v>10232.627206818352</v>
      </c>
      <c r="AH122" s="50">
        <f ca="1">IFERROR(Volume*IF(AH$5=0,0,IF(AH$5=1,0.5,1))*OFFSET(IFRS17_CF!AH122,0,-NewBusinessYear+1),0)</f>
        <v>7645.3762112707336</v>
      </c>
      <c r="AI122" s="50">
        <f ca="1">IFERROR(Volume*IF(AI$5=0,0,IF(AI$5=1,0.5,1))*OFFSET(IFRS17_CF!AI122,0,-NewBusinessYear+1),0)</f>
        <v>4906.5953046805153</v>
      </c>
      <c r="AJ122" s="50">
        <f ca="1">IFERROR(Volume*IF(AJ$5=0,0,IF(AJ$5=1,0.5,1))*OFFSET(IFRS17_CF!AJ122,0,-NewBusinessYear+1),0)</f>
        <v>2892.6591670242665</v>
      </c>
      <c r="AK122" s="50">
        <f ca="1">IFERROR(Volume*IF(AK$5=0,0,IF(AK$5=1,0.5,1))*OFFSET(IFRS17_CF!AK122,0,-NewBusinessYear+1),0)</f>
        <v>1561.9795980268407</v>
      </c>
      <c r="AL122" s="50">
        <f ca="1">IFERROR(Volume*IF(AL$5=0,0,IF(AL$5=1,0.5,1))*OFFSET(IFRS17_CF!AL122,0,-NewBusinessYear+1),0)</f>
        <v>753.87829090421133</v>
      </c>
      <c r="AM122" s="50">
        <f ca="1">IFERROR(Volume*IF(AM$5=0,0,IF(AM$5=1,0.5,1))*OFFSET(IFRS17_CF!AM122,0,-NewBusinessYear+1),0)</f>
        <v>226.27559456400564</v>
      </c>
      <c r="AN122" s="50">
        <f ca="1">IFERROR(Volume*IF(AN$5=0,0,IF(AN$5=1,0.5,1))*OFFSET(IFRS17_CF!AN122,0,-NewBusinessYear+1),0)</f>
        <v>-216.08436779411093</v>
      </c>
      <c r="AO122" s="50">
        <f ca="1">IFERROR(Volume*IF(AO$5=0,0,IF(AO$5=1,0.5,1))*OFFSET(IFRS17_CF!AO122,0,-NewBusinessYear+1),0)</f>
        <v>0</v>
      </c>
      <c r="AP122" s="50">
        <f ca="1">IFERROR(Volume*IF(AP$5=0,0,IF(AP$5=1,0.5,1))*OFFSET(IFRS17_CF!AP122,0,-NewBusinessYear+1),0)</f>
        <v>0</v>
      </c>
      <c r="AQ122" s="50">
        <f ca="1">IFERROR(Volume*IF(AQ$5=0,0,IF(AQ$5=1,0.5,1))*OFFSET(IFRS17_CF!AQ122,0,-NewBusinessYear+1),0)</f>
        <v>0</v>
      </c>
      <c r="AR122" s="50">
        <f ca="1">IFERROR(Volume*IF(AR$5=0,0,IF(AR$5=1,0.5,1))*OFFSET(IFRS17_CF!AR122,0,-NewBusinessYear+1),0)</f>
        <v>0</v>
      </c>
      <c r="AS122" s="50">
        <f ca="1">IFERROR(Volume*IF(AS$5=0,0,IF(AS$5=1,0.5,1))*OFFSET(IFRS17_CF!AS122,0,-NewBusinessYear+1),0)</f>
        <v>0</v>
      </c>
      <c r="AT122" s="50">
        <f ca="1">IFERROR(Volume*IF(AT$5=0,0,IF(AT$5=1,0.5,1))*OFFSET(IFRS17_CF!AT122,0,-NewBusinessYear+1),0)</f>
        <v>0</v>
      </c>
      <c r="AU122" s="50">
        <f ca="1">IFERROR(Volume*IF(AU$5=0,0,IF(AU$5=1,0.5,1))*OFFSET(IFRS17_CF!AU122,0,-NewBusinessYear+1),0)</f>
        <v>0</v>
      </c>
      <c r="AV122" s="50">
        <f ca="1">IFERROR(Volume*IF(AV$5=0,0,IF(AV$5=1,0.5,1))*OFFSET(IFRS17_CF!AV122,0,-NewBusinessYear+1),0)</f>
        <v>0</v>
      </c>
      <c r="AW122" s="50">
        <f ca="1">IFERROR(Volume*IF(AW$5=0,0,IF(AW$5=1,0.5,1))*OFFSET(IFRS17_CF!AW122,0,-NewBusinessYear+1),0)</f>
        <v>0</v>
      </c>
      <c r="AX122" s="50">
        <f ca="1">IFERROR(Volume*IF(AX$5=0,0,IF(AX$5=1,0.5,1))*OFFSET(IFRS17_CF!AX122,0,-NewBusinessYear+1),0)</f>
        <v>0</v>
      </c>
      <c r="AY122" s="50">
        <f ca="1">IFERROR(Volume*IF(AY$5=0,0,IF(AY$5=1,0.5,1))*OFFSET(IFRS17_CF!AY122,0,-NewBusinessYear+1),0)</f>
        <v>0</v>
      </c>
      <c r="AZ122" s="50">
        <f ca="1">IFERROR(Volume*IF(AZ$5=0,0,IF(AZ$5=1,0.5,1))*OFFSET(IFRS17_CF!AZ122,0,-NewBusinessYear+1),0)</f>
        <v>0</v>
      </c>
      <c r="BA122" s="50">
        <f ca="1">IFERROR(Volume*IF(BA$5=0,0,IF(BA$5=1,0.5,1))*OFFSET(IFRS17_CF!BA122,0,-NewBusinessYear+1),0)</f>
        <v>0</v>
      </c>
      <c r="BB122" s="50">
        <f ca="1">IFERROR(Volume*IF(BB$5=0,0,IF(BB$5=1,0.5,1))*OFFSET(IFRS17_CF!BB122,0,-NewBusinessYear+1),0)</f>
        <v>0</v>
      </c>
      <c r="BC122" s="50">
        <f ca="1">IFERROR(Volume*IF(BC$5=0,0,IF(BC$5=1,0.5,1))*OFFSET(IFRS17_CF!BC122,0,-NewBusinessYear+1),0)</f>
        <v>0</v>
      </c>
      <c r="BD122" s="50">
        <f ca="1">IFERROR(Volume*IF(BD$5=0,0,IF(BD$5=1,0.5,1))*OFFSET(IFRS17_CF!BD122,0,-NewBusinessYear+1),0)</f>
        <v>0</v>
      </c>
      <c r="BE122" s="50">
        <f ca="1">IFERROR(Volume*IF(BE$5=0,0,IF(BE$5=1,0.5,1))*OFFSET(IFRS17_CF!BE122,0,-NewBusinessYear+1),0)</f>
        <v>0</v>
      </c>
      <c r="BF122" s="50">
        <f ca="1">IFERROR(Volume*IF(BF$5=0,0,IF(BF$5=1,0.5,1))*OFFSET(IFRS17_CF!BF122,0,-NewBusinessYear+1),0)</f>
        <v>0</v>
      </c>
      <c r="BG122" s="50">
        <f ca="1">IFERROR(Volume*IF(BG$5=0,0,IF(BG$5=1,0.5,1))*OFFSET(IFRS17_CF!BG122,0,-NewBusinessYear+1),0)</f>
        <v>0</v>
      </c>
      <c r="BH122" s="50">
        <f ca="1">IFERROR(Volume*IF(BH$5=0,0,IF(BH$5=1,0.5,1))*OFFSET(IFRS17_CF!BH122,0,-NewBusinessYear+1),0)</f>
        <v>0</v>
      </c>
      <c r="BI122" s="50">
        <f ca="1">IFERROR(Volume*IF(BI$5=0,0,IF(BI$5=1,0.5,1))*OFFSET(IFRS17_CF!BI122,0,-NewBusinessYear+1),0)</f>
        <v>0</v>
      </c>
      <c r="BJ122" s="50">
        <f ca="1">IFERROR(Volume*IF(BJ$5=0,0,IF(BJ$5=1,0.5,1))*OFFSET(IFRS17_CF!BJ122,0,-NewBusinessYear+1),0)</f>
        <v>0</v>
      </c>
      <c r="BK122" s="50">
        <f ca="1">IFERROR(Volume*IF(BK$5=0,0,IF(BK$5=1,0.5,1))*OFFSET(IFRS17_CF!BK122,0,-NewBusinessYear+1),0)</f>
        <v>0</v>
      </c>
      <c r="BL122" s="50">
        <f ca="1">IFERROR(Volume*IF(BL$5=0,0,IF(BL$5=1,0.5,1))*OFFSET(IFRS17_CF!BL122,0,-NewBusinessYear+1),0)</f>
        <v>0</v>
      </c>
      <c r="BM122" s="50">
        <f ca="1">IFERROR(Volume*IF(BM$5=0,0,IF(BM$5=1,0.5,1))*OFFSET(IFRS17_CF!BM122,0,-NewBusinessYear+1),0)</f>
        <v>0</v>
      </c>
      <c r="BN122" s="50">
        <f ca="1">IFERROR(Volume*IF(BN$5=0,0,IF(BN$5=1,0.5,1))*OFFSET(IFRS17_CF!BN122,0,-NewBusinessYear+1),0)</f>
        <v>0</v>
      </c>
      <c r="BO122" s="50">
        <f ca="1">IFERROR(Volume*IF(BO$5=0,0,IF(BO$5=1,0.5,1))*OFFSET(IFRS17_CF!BO122,0,-NewBusinessYear+1),0)</f>
        <v>0</v>
      </c>
      <c r="BP122" s="50">
        <f ca="1">IFERROR(Volume*IF(BP$5=0,0,IF(BP$5=1,0.5,1))*OFFSET(IFRS17_CF!BP122,0,-NewBusinessYear+1),0)</f>
        <v>0</v>
      </c>
      <c r="BQ122" s="50">
        <f ca="1">IFERROR(Volume*IF(BQ$5=0,0,IF(BQ$5=1,0.5,1))*OFFSET(IFRS17_CF!BQ122,0,-NewBusinessYear+1),0)</f>
        <v>0</v>
      </c>
      <c r="BR122" s="50">
        <f ca="1">IFERROR(Volume*IF(BR$5=0,0,IF(BR$5=1,0.5,1))*OFFSET(IFRS17_CF!BR122,0,-NewBusinessYear+1),0)</f>
        <v>0</v>
      </c>
      <c r="BS122" s="50">
        <f ca="1">IFERROR(Volume*IF(BS$5=0,0,IF(BS$5=1,0.5,1))*OFFSET(IFRS17_CF!BS122,0,-NewBusinessYear+1),0)</f>
        <v>0</v>
      </c>
      <c r="BT122" s="50">
        <f ca="1">IFERROR(Volume*IF(BT$5=0,0,IF(BT$5=1,0.5,1))*OFFSET(IFRS17_CF!BT122,0,-NewBusinessYear+1),0)</f>
        <v>0</v>
      </c>
      <c r="BU122" s="50">
        <f ca="1">IFERROR(Volume*IF(BU$5=0,0,IF(BU$5=1,0.5,1))*OFFSET(IFRS17_CF!BU122,0,-NewBusinessYear+1),0)</f>
        <v>0</v>
      </c>
      <c r="BV122" s="50">
        <f ca="1">IFERROR(Volume*IF(BV$5=0,0,IF(BV$5=1,0.5,1))*OFFSET(IFRS17_CF!BV122,0,-NewBusinessYear+1),0)</f>
        <v>0</v>
      </c>
      <c r="BW122" s="50">
        <f ca="1">IFERROR(Volume*IF(BW$5=0,0,IF(BW$5=1,0.5,1))*OFFSET(IFRS17_CF!BW122,0,-NewBusinessYear+1),0)</f>
        <v>0</v>
      </c>
      <c r="BX122" s="50">
        <f ca="1">IFERROR(Volume*IF(BX$5=0,0,IF(BX$5=1,0.5,1))*OFFSET(IFRS17_CF!BX122,0,-NewBusinessYear+1),0)</f>
        <v>0</v>
      </c>
      <c r="BY122" s="50">
        <f ca="1">IFERROR(Volume*IF(BY$5=0,0,IF(BY$5=1,0.5,1))*OFFSET(IFRS17_CF!BY122,0,-NewBusinessYear+1),0)</f>
        <v>0</v>
      </c>
      <c r="BZ122" s="50">
        <f ca="1">IFERROR(Volume*IF(BZ$5=0,0,IF(BZ$5=1,0.5,1))*OFFSET(IFRS17_CF!BZ122,0,-NewBusinessYear+1),0)</f>
        <v>0</v>
      </c>
      <c r="CA122" s="50">
        <f ca="1">IFERROR(Volume*IF(CA$5=0,0,IF(CA$5=1,0.5,1))*OFFSET(IFRS17_CF!CA122,0,-NewBusinessYear+1),0)</f>
        <v>0</v>
      </c>
      <c r="CB122" s="50">
        <f ca="1">IFERROR(Volume*IF(CB$5=0,0,IF(CB$5=1,0.5,1))*OFFSET(IFRS17_CF!CB122,0,-NewBusinessYear+1),0)</f>
        <v>0</v>
      </c>
      <c r="CC122" s="50">
        <f ca="1">IFERROR(Volume*IF(CC$5=0,0,IF(CC$5=1,0.5,1))*OFFSET(IFRS17_CF!CC122,0,-NewBusinessYear+1),0)</f>
        <v>0</v>
      </c>
      <c r="CD122" s="50">
        <f ca="1">IFERROR(Volume*IF(CD$5=0,0,IF(CD$5=1,0.5,1))*OFFSET(IFRS17_CF!CD122,0,-NewBusinessYear+1),0)</f>
        <v>0</v>
      </c>
      <c r="CE122" s="50">
        <f ca="1">IFERROR(Volume*IF(CE$5=0,0,IF(CE$5=1,0.5,1))*OFFSET(IFRS17_CF!CE122,0,-NewBusinessYear+1),0)</f>
        <v>0</v>
      </c>
      <c r="CF122" s="50">
        <f ca="1">IFERROR(Volume*IF(CF$5=0,0,IF(CF$5=1,0.5,1))*OFFSET(IFRS17_CF!CF122,0,-NewBusinessYear+1),0)</f>
        <v>0</v>
      </c>
      <c r="CG122" s="50">
        <f ca="1">IFERROR(Volume*IF(CG$5=0,0,IF(CG$5=1,0.5,1))*OFFSET(IFRS17_CF!CG122,0,-NewBusinessYear+1),0)</f>
        <v>0</v>
      </c>
      <c r="CH122" s="50">
        <f ca="1">IFERROR(Volume*IF(CH$5=0,0,IF(CH$5=1,0.5,1))*OFFSET(IFRS17_CF!CH122,0,-NewBusinessYear+1),0)</f>
        <v>0</v>
      </c>
      <c r="CI122" s="50">
        <f ca="1">IFERROR(Volume*IF(CI$5=0,0,IF(CI$5=1,0.5,1))*OFFSET(IFRS17_CF!CI122,0,-NewBusinessYear+1),0)</f>
        <v>0</v>
      </c>
      <c r="CJ122" s="50">
        <f ca="1">IFERROR(Volume*IF(CJ$5=0,0,IF(CJ$5=1,0.5,1))*OFFSET(IFRS17_CF!CJ122,0,-NewBusinessYear+1),0)</f>
        <v>0</v>
      </c>
      <c r="CK122" s="50">
        <f ca="1">IFERROR(Volume*IF(CK$5=0,0,IF(CK$5=1,0.5,1))*OFFSET(IFRS17_CF!CK122,0,-NewBusinessYear+1),0)</f>
        <v>0</v>
      </c>
      <c r="CL122" s="50">
        <f ca="1">IFERROR(Volume*IF(CL$5=0,0,IF(CL$5=1,0.5,1))*OFFSET(IFRS17_CF!CL122,0,-NewBusinessYear+1),0)</f>
        <v>0</v>
      </c>
      <c r="CM122" s="50">
        <f ca="1">IFERROR(Volume*IF(CM$5=0,0,IF(CM$5=1,0.5,1))*OFFSET(IFRS17_CF!CM122,0,-NewBusinessYear+1),0)</f>
        <v>0</v>
      </c>
      <c r="CN122" s="50">
        <f ca="1">IFERROR(Volume*IF(CN$5=0,0,IF(CN$5=1,0.5,1))*OFFSET(IFRS17_CF!CN122,0,-NewBusinessYear+1),0)</f>
        <v>0</v>
      </c>
      <c r="CO122" s="50">
        <f ca="1">IFERROR(Volume*IF(CO$5=0,0,IF(CO$5=1,0.5,1))*OFFSET(IFRS17_CF!CO122,0,-NewBusinessYear+1),0)</f>
        <v>0</v>
      </c>
      <c r="CP122" s="50">
        <f ca="1">IFERROR(Volume*IF(CP$5=0,0,IF(CP$5=1,0.5,1))*OFFSET(IFRS17_CF!CP122,0,-NewBusinessYear+1),0)</f>
        <v>0</v>
      </c>
      <c r="CQ122" s="50">
        <f ca="1">IFERROR(Volume*IF(CQ$5=0,0,IF(CQ$5=1,0.5,1))*OFFSET(IFRS17_CF!CQ122,0,-NewBusinessYear+1),0)</f>
        <v>0</v>
      </c>
      <c r="CR122" s="50">
        <f ca="1">IFERROR(Volume*IF(CR$5=0,0,IF(CR$5=1,0.5,1))*OFFSET(IFRS17_CF!CR122,0,-NewBusinessYear+1),0)</f>
        <v>0</v>
      </c>
      <c r="CS122" s="50">
        <f ca="1">IFERROR(Volume*IF(CS$5=0,0,IF(CS$5=1,0.5,1))*OFFSET(IFRS17_CF!CS122,0,-NewBusinessYear+1),0)</f>
        <v>0</v>
      </c>
      <c r="CT122" s="50">
        <f ca="1">IFERROR(Volume*IF(CT$5=0,0,IF(CT$5=1,0.5,1))*OFFSET(IFRS17_CF!CT122,0,-NewBusinessYear+1),0)</f>
        <v>0</v>
      </c>
      <c r="CU122" s="50">
        <f ca="1">IFERROR(Volume*IF(CU$5=0,0,IF(CU$5=1,0.5,1))*OFFSET(IFRS17_CF!CU122,0,-NewBusinessYear+1),0)</f>
        <v>0</v>
      </c>
      <c r="CV122" s="50">
        <f ca="1">IFERROR(Volume*IF(CV$5=0,0,IF(CV$5=1,0.5,1))*OFFSET(IFRS17_CF!CV122,0,-NewBusinessYear+1),0)</f>
        <v>0</v>
      </c>
      <c r="CW122" s="50">
        <f ca="1">IFERROR(Volume*IF(CW$5=0,0,IF(CW$5=1,0.5,1))*OFFSET(IFRS17_CF!CW122,0,-NewBusinessYear+1),0)</f>
        <v>0</v>
      </c>
      <c r="CX122" s="50">
        <f ca="1">IFERROR(Volume*IF(CX$5=0,0,IF(CX$5=1,0.5,1))*OFFSET(IFRS17_CF!CX122,0,-NewBusinessYear+1),0)</f>
        <v>0</v>
      </c>
      <c r="CY122" s="50">
        <f ca="1">IFERROR(Volume*IF(CY$5=0,0,IF(CY$5=1,0.5,1))*OFFSET(IFRS17_CF!CY122,0,-NewBusinessYear+1),0)</f>
        <v>0</v>
      </c>
      <c r="CZ122" s="50">
        <f ca="1">IFERROR(Volume*IF(CZ$5=0,0,IF(CZ$5=1,0.5,1))*OFFSET(IFRS17_CF!CZ122,0,-NewBusinessYear+1),0)</f>
        <v>0</v>
      </c>
      <c r="DA122" s="50">
        <f ca="1">IFERROR(Volume*IF(DA$5=0,0,IF(DA$5=1,0.5,1))*OFFSET(IFRS17_CF!DA122,0,-NewBusinessYear+1),0)</f>
        <v>0</v>
      </c>
      <c r="DB122" s="50">
        <f ca="1">IFERROR(Volume*IF(DB$5=0,0,IF(DB$5=1,0.5,1))*OFFSET(IFRS17_CF!DB122,0,-NewBusinessYear+1),0)</f>
        <v>0</v>
      </c>
      <c r="DC122" s="50">
        <f ca="1">IFERROR(Volume*IF(DC$5=0,0,IF(DC$5=1,0.5,1))*OFFSET(IFRS17_CF!DC122,0,-NewBusinessYear+1),0)</f>
        <v>0</v>
      </c>
      <c r="DD122" s="50">
        <f ca="1">IFERROR(Volume*IF(DD$5=0,0,IF(DD$5=1,0.5,1))*OFFSET(IFRS17_CF!DD122,0,-NewBusinessYear+1),0)</f>
        <v>0</v>
      </c>
      <c r="DE122" s="50">
        <f ca="1">IFERROR(Volume*IF(DE$5=0,0,IF(DE$5=1,0.5,1))*OFFSET(IFRS17_CF!DE122,0,-NewBusinessYear+1),0)</f>
        <v>0</v>
      </c>
      <c r="DF122" s="50">
        <f ca="1">IFERROR(Volume*IF(DF$5=0,0,IF(DF$5=1,0.5,1))*OFFSET(IFRS17_CF!DF122,0,-NewBusinessYear+1),0)</f>
        <v>0</v>
      </c>
      <c r="DG122" s="50">
        <f ca="1">IFERROR(Volume*IF(DG$5=0,0,IF(DG$5=1,0.5,1))*OFFSET(IFRS17_CF!DG122,0,-NewBusinessYear+1),0)</f>
        <v>0</v>
      </c>
      <c r="DH122" s="50">
        <f ca="1">IFERROR(Volume*IF(DH$5=0,0,IF(DH$5=1,0.5,1))*OFFSET(IFRS17_CF!DH122,0,-NewBusinessYear+1),0)</f>
        <v>0</v>
      </c>
      <c r="DI122" s="50">
        <f ca="1">IFERROR(Volume*IF(DI$5=0,0,IF(DI$5=1,0.5,1))*OFFSET(IFRS17_CF!DI122,0,-NewBusinessYear+1),0)</f>
        <v>0</v>
      </c>
      <c r="DJ122" s="50">
        <f ca="1">IFERROR(Volume*IF(DJ$5=0,0,IF(DJ$5=1,0.5,1))*OFFSET(IFRS17_CF!DJ122,0,-NewBusinessYear+1),0)</f>
        <v>0</v>
      </c>
      <c r="DK122" s="50">
        <f ca="1">IFERROR(Volume*IF(DK$5=0,0,IF(DK$5=1,0.5,1))*OFFSET(IFRS17_CF!DK122,0,-NewBusinessYear+1),0)</f>
        <v>0</v>
      </c>
      <c r="DL122" s="50">
        <f ca="1">IFERROR(Volume*IF(DL$5=0,0,IF(DL$5=1,0.5,1))*OFFSET(IFRS17_CF!DL122,0,-NewBusinessYear+1),0)</f>
        <v>0</v>
      </c>
      <c r="DM122" s="50">
        <f ca="1">IFERROR(Volume*IF(DM$5=0,0,IF(DM$5=1,0.5,1))*OFFSET(IFRS17_CF!DM122,0,-NewBusinessYear+1),0)</f>
        <v>0</v>
      </c>
      <c r="DN122" s="50">
        <f ca="1">IFERROR(Volume*IF(DN$5=0,0,IF(DN$5=1,0.5,1))*OFFSET(IFRS17_CF!DN122,0,-NewBusinessYear+1),0)</f>
        <v>0</v>
      </c>
      <c r="DO122" s="50">
        <f ca="1">IFERROR(Volume*IF(DO$5=0,0,IF(DO$5=1,0.5,1))*OFFSET(IFRS17_CF!DO122,0,-NewBusinessYear+1),0)</f>
        <v>0</v>
      </c>
      <c r="DP122" s="50">
        <f ca="1">IFERROR(Volume*IF(DP$5=0,0,IF(DP$5=1,0.5,1))*OFFSET(IFRS17_CF!DP122,0,-NewBusinessYear+1),0)</f>
        <v>0</v>
      </c>
      <c r="DQ122" s="50">
        <f ca="1">IFERROR(Volume*IF(DQ$5=0,0,IF(DQ$5=1,0.5,1))*OFFSET(IFRS17_CF!DQ122,0,-NewBusinessYear+1),0)</f>
        <v>0</v>
      </c>
      <c r="DR122" s="50">
        <f ca="1">IFERROR(Volume*IF(DR$5=0,0,IF(DR$5=1,0.5,1))*OFFSET(IFRS17_CF!DR122,0,-NewBusinessYear+1),0)</f>
        <v>0</v>
      </c>
      <c r="DS122" s="50">
        <f ca="1">IFERROR(Volume*IF(DS$5=0,0,IF(DS$5=1,0.5,1))*OFFSET(IFRS17_CF!DS122,0,-NewBusinessYear+1),0)</f>
        <v>0</v>
      </c>
      <c r="DT122" s="50">
        <f ca="1">IFERROR(Volume*IF(DT$5=0,0,IF(DT$5=1,0.5,1))*OFFSET(IFRS17_CF!DT122,0,-NewBusinessYear+1),0)</f>
        <v>0</v>
      </c>
      <c r="DU122" s="50">
        <f ca="1">IFERROR(Volume*IF(DU$5=0,0,IF(DU$5=1,0.5,1))*OFFSET(IFRS17_CF!DU122,0,-NewBusinessYear+1),0)</f>
        <v>0</v>
      </c>
      <c r="DV122" s="50">
        <f ca="1">IFERROR(Volume*IF(DV$5=0,0,IF(DV$5=1,0.5,1))*OFFSET(IFRS17_CF!DV122,0,-NewBusinessYear+1),0)</f>
        <v>0</v>
      </c>
      <c r="DW122" s="50">
        <f ca="1">IFERROR(Volume*IF(DW$5=0,0,IF(DW$5=1,0.5,1))*OFFSET(IFRS17_CF!DW122,0,-NewBusinessYear+1),0)</f>
        <v>0</v>
      </c>
      <c r="DX122" s="50">
        <f ca="1">IFERROR(Volume*IF(DX$5=0,0,IF(DX$5=1,0.5,1))*OFFSET(IFRS17_CF!DX122,0,-NewBusinessYear+1),0)</f>
        <v>0</v>
      </c>
      <c r="DY122" s="50">
        <f ca="1">IFERROR(Volume*IF(DY$5=0,0,IF(DY$5=1,0.5,1))*OFFSET(IFRS17_CF!DY122,0,-NewBusinessYear+1),0)</f>
        <v>0</v>
      </c>
      <c r="DZ122" s="50">
        <f ca="1">IFERROR(Volume*IF(DZ$5=0,0,IF(DZ$5=1,0.5,1))*OFFSET(IFRS17_CF!DZ122,0,-NewBusinessYear+1),0)</f>
        <v>0</v>
      </c>
      <c r="EA122" s="50">
        <f ca="1">IFERROR(Volume*IF(EA$5=0,0,IF(EA$5=1,0.5,1))*OFFSET(IFRS17_CF!EA122,0,-NewBusinessYear+1),0)</f>
        <v>0</v>
      </c>
      <c r="EB122" s="50">
        <f ca="1">IFERROR(Volume*IF(EB$5=0,0,IF(EB$5=1,0.5,1))*OFFSET(IFRS17_CF!EB122,0,-NewBusinessYear+1),0)</f>
        <v>0</v>
      </c>
      <c r="EC122" s="50">
        <f ca="1">IFERROR(Volume*IF(EC$5=0,0,IF(EC$5=1,0.5,1))*OFFSET(IFRS17_CF!EC122,0,-NewBusinessYear+1),0)</f>
        <v>0</v>
      </c>
      <c r="ED122" s="50">
        <f ca="1">IFERROR(Volume*IF(ED$5=0,0,IF(ED$5=1,0.5,1))*OFFSET(IFRS17_CF!ED122,0,-NewBusinessYear+1),0)</f>
        <v>0</v>
      </c>
      <c r="EE122" s="50">
        <f ca="1">IFERROR(Volume*IF(EE$5=0,0,IF(EE$5=1,0.5,1))*OFFSET(IFRS17_CF!EE122,0,-NewBusinessYear+1),0)</f>
        <v>0</v>
      </c>
      <c r="EF122" s="50">
        <f ca="1">IFERROR(Volume*IF(EF$5=0,0,IF(EF$5=1,0.5,1))*OFFSET(IFRS17_CF!EF122,0,-NewBusinessYear+1),0)</f>
        <v>0</v>
      </c>
      <c r="EG122" s="50">
        <f ca="1">IFERROR(Volume*IF(EG$5=0,0,IF(EG$5=1,0.5,1))*OFFSET(IFRS17_CF!EG122,0,-NewBusinessYear+1),0)</f>
        <v>0</v>
      </c>
      <c r="EH122" s="50">
        <f ca="1">IFERROR(Volume*IF(EH$5=0,0,IF(EH$5=1,0.5,1))*OFFSET(IFRS17_CF!EH122,0,-NewBusinessYear+1),0)</f>
        <v>0</v>
      </c>
      <c r="EI122" s="50">
        <f ca="1">IFERROR(Volume*IF(EI$5=0,0,IF(EI$5=1,0.5,1))*OFFSET(IFRS17_CF!EI122,0,-NewBusinessYear+1),0)</f>
        <v>0</v>
      </c>
      <c r="EJ122" s="50">
        <f ca="1">IFERROR(Volume*IF(EJ$5=0,0,IF(EJ$5=1,0.5,1))*OFFSET(IFRS17_CF!EJ122,0,-NewBusinessYear+1),0)</f>
        <v>0</v>
      </c>
      <c r="EK122" s="50">
        <f ca="1">IFERROR(Volume*IF(EK$5=0,0,IF(EK$5=1,0.5,1))*OFFSET(IFRS17_CF!EK122,0,-NewBusinessYear+1),0)</f>
        <v>0</v>
      </c>
      <c r="EL122" s="50">
        <f ca="1">IFERROR(Volume*IF(EL$5=0,0,IF(EL$5=1,0.5,1))*OFFSET(IFRS17_CF!EL122,0,-NewBusinessYear+1),0)</f>
        <v>0</v>
      </c>
      <c r="EM122" s="50">
        <f ca="1">IFERROR(Volume*IF(EM$5=0,0,IF(EM$5=1,0.5,1))*OFFSET(IFRS17_CF!EM122,0,-NewBusinessYear+1),0)</f>
        <v>0</v>
      </c>
      <c r="EN122" s="50">
        <f ca="1">IFERROR(Volume*IF(EN$5=0,0,IF(EN$5=1,0.5,1))*OFFSET(IFRS17_CF!EN122,0,-NewBusinessYear+1),0)</f>
        <v>0</v>
      </c>
      <c r="EO122" s="50">
        <f ca="1">IFERROR(Volume*IF(EO$5=0,0,IF(EO$5=1,0.5,1))*OFFSET(IFRS17_CF!EO122,0,-NewBusinessYear+1),0)</f>
        <v>0</v>
      </c>
      <c r="EP122" s="50">
        <f ca="1">IFERROR(Volume*IF(EP$5=0,0,IF(EP$5=1,0.5,1))*OFFSET(IFRS17_CF!EP122,0,-NewBusinessYear+1),0)</f>
        <v>0</v>
      </c>
      <c r="EQ122" s="50">
        <f ca="1">IFERROR(Volume*IF(EQ$5=0,0,IF(EQ$5=1,0.5,1))*OFFSET(IFRS17_CF!EQ122,0,-NewBusinessYear+1),0)</f>
        <v>0</v>
      </c>
      <c r="ER122" s="50">
        <f ca="1">IFERROR(Volume*IF(ER$5=0,0,IF(ER$5=1,0.5,1))*OFFSET(IFRS17_CF!ER122,0,-NewBusinessYear+1),0)</f>
        <v>0</v>
      </c>
      <c r="ES122" s="50">
        <f ca="1">IFERROR(Volume*IF(ES$5=0,0,IF(ES$5=1,0.5,1))*OFFSET(IFRS17_CF!ES122,0,-NewBusinessYear+1),0)</f>
        <v>0</v>
      </c>
      <c r="ET122" s="50">
        <f ca="1">IFERROR(Volume*IF(ET$5=0,0,IF(ET$5=1,0.5,1))*OFFSET(IFRS17_CF!ET122,0,-NewBusinessYear+1),0)</f>
        <v>0</v>
      </c>
      <c r="EU122" s="50">
        <f ca="1">IFERROR(Volume*IF(EU$5=0,0,IF(EU$5=1,0.5,1))*OFFSET(IFRS17_CF!EU122,0,-NewBusinessYear+1),0)</f>
        <v>0</v>
      </c>
      <c r="EV122" s="50">
        <f ca="1">IFERROR(Volume*IF(EV$5=0,0,IF(EV$5=1,0.5,1))*OFFSET(IFRS17_CF!EV122,0,-NewBusinessYear+1),0)</f>
        <v>0</v>
      </c>
      <c r="EW122" s="50">
        <f ca="1">IFERROR(Volume*IF(EW$5=0,0,IF(EW$5=1,0.5,1))*OFFSET(IFRS17_CF!EW122,0,-NewBusinessYear+1),0)</f>
        <v>0</v>
      </c>
      <c r="EX122" s="50">
        <f ca="1">IFERROR(Volume*IF(EX$5=0,0,IF(EX$5=1,0.5,1))*OFFSET(IFRS17_CF!EX122,0,-NewBusinessYear+1),0)</f>
        <v>0</v>
      </c>
      <c r="EY122" s="50">
        <f ca="1">IFERROR(Volume*IF(EY$5=0,0,IF(EY$5=1,0.5,1))*OFFSET(IFRS17_CF!EY122,0,-NewBusinessYear+1),0)</f>
        <v>0</v>
      </c>
      <c r="EZ122" s="50">
        <f ca="1">IFERROR(Volume*IF(EZ$5=0,0,IF(EZ$5=1,0.5,1))*OFFSET(IFRS17_CF!EZ122,0,-NewBusinessYear+1),0)</f>
        <v>0</v>
      </c>
      <c r="FA122" s="50">
        <f ca="1">IFERROR(Volume*IF(FA$5=0,0,IF(FA$5=1,0.5,1))*OFFSET(IFRS17_CF!FA122,0,-NewBusinessYear+1),0)</f>
        <v>0</v>
      </c>
      <c r="FB122" s="50">
        <f ca="1">IFERROR(Volume*IF(FB$5=0,0,IF(FB$5=1,0.5,1))*OFFSET(IFRS17_CF!FB122,0,-NewBusinessYear+1),0)</f>
        <v>0</v>
      </c>
      <c r="FC122" s="50">
        <f ca="1">IFERROR(Volume*IF(FC$5=0,0,IF(FC$5=1,0.5,1))*OFFSET(IFRS17_CF!FC122,0,-NewBusinessYear+1),0)</f>
        <v>0</v>
      </c>
      <c r="FD122" s="50">
        <f ca="1">IFERROR(Volume*IF(FD$5=0,0,IF(FD$5=1,0.5,1))*OFFSET(IFRS17_CF!FD122,0,-NewBusinessYear+1),0)</f>
        <v>0</v>
      </c>
      <c r="FE122" s="50">
        <f ca="1">IFERROR(Volume*IF(FE$5=0,0,IF(FE$5=1,0.5,1))*OFFSET(IFRS17_CF!FE122,0,-NewBusinessYear+1),0)</f>
        <v>0</v>
      </c>
      <c r="FF122" s="50">
        <f ca="1">IFERROR(Volume*IF(FF$5=0,0,IF(FF$5=1,0.5,1))*OFFSET(IFRS17_CF!FF122,0,-NewBusinessYear+1),0)</f>
        <v>0</v>
      </c>
      <c r="FG122" s="50">
        <f ca="1">IFERROR(Volume*IF(FG$5=0,0,IF(FG$5=1,0.5,1))*OFFSET(IFRS17_CF!FG122,0,-NewBusinessYear+1),0)</f>
        <v>0</v>
      </c>
      <c r="FH122" s="50">
        <f ca="1">IFERROR(Volume*IF(FH$5=0,0,IF(FH$5=1,0.5,1))*OFFSET(IFRS17_CF!FH122,0,-NewBusinessYear+1),0)</f>
        <v>0</v>
      </c>
      <c r="FI122" s="50">
        <f ca="1">IFERROR(Volume*IF(FI$5=0,0,IF(FI$5=1,0.5,1))*OFFSET(IFRS17_CF!FI122,0,-NewBusinessYear+1),0)</f>
        <v>0</v>
      </c>
      <c r="FJ122" s="50">
        <f ca="1">IFERROR(Volume*IF(FJ$5=0,0,IF(FJ$5=1,0.5,1))*OFFSET(IFRS17_CF!FJ122,0,-NewBusinessYear+1),0)</f>
        <v>0</v>
      </c>
      <c r="FK122" s="50">
        <f ca="1">IFERROR(Volume*IF(FK$5=0,0,IF(FK$5=1,0.5,1))*OFFSET(IFRS17_CF!FK122,0,-NewBusinessYear+1),0)</f>
        <v>0</v>
      </c>
      <c r="FL122" s="50">
        <f ca="1">IFERROR(Volume*IF(FL$5=0,0,IF(FL$5=1,0.5,1))*OFFSET(IFRS17_CF!FL122,0,-NewBusinessYear+1),0)</f>
        <v>0</v>
      </c>
      <c r="FM122" s="50">
        <f ca="1">IFERROR(Volume*IF(FM$5=0,0,IF(FM$5=1,0.5,1))*OFFSET(IFRS17_CF!FM122,0,-NewBusinessYear+1),0)</f>
        <v>0</v>
      </c>
      <c r="FN122" s="50">
        <f ca="1">IFERROR(Volume*IF(FN$5=0,0,IF(FN$5=1,0.5,1))*OFFSET(IFRS17_CF!FN122,0,-NewBusinessYear+1),0)</f>
        <v>0</v>
      </c>
      <c r="FO122" s="50">
        <f ca="1">IFERROR(Volume*IF(FO$5=0,0,IF(FO$5=1,0.5,1))*OFFSET(IFRS17_CF!FO122,0,-NewBusinessYear+1),0)</f>
        <v>0</v>
      </c>
      <c r="FP122" s="50">
        <f ca="1">IFERROR(Volume*IF(FP$5=0,0,IF(FP$5=1,0.5,1))*OFFSET(IFRS17_CF!FP122,0,-NewBusinessYear+1),0)</f>
        <v>0</v>
      </c>
      <c r="FQ122" s="50">
        <f ca="1">IFERROR(Volume*IF(FQ$5=0,0,IF(FQ$5=1,0.5,1))*OFFSET(IFRS17_CF!FQ122,0,-NewBusinessYear+1),0)</f>
        <v>0</v>
      </c>
      <c r="FR122" s="50">
        <f ca="1">IFERROR(Volume*IF(FR$5=0,0,IF(FR$5=1,0.5,1))*OFFSET(IFRS17_CF!FR122,0,-NewBusinessYear+1),0)</f>
        <v>0</v>
      </c>
      <c r="FS122" s="50">
        <f ca="1">IFERROR(Volume*IF(FS$5=0,0,IF(FS$5=1,0.5,1))*OFFSET(IFRS17_CF!FS122,0,-NewBusinessYear+1),0)</f>
        <v>0</v>
      </c>
      <c r="FT122" s="50">
        <f ca="1">IFERROR(Volume*IF(FT$5=0,0,IF(FT$5=1,0.5,1))*OFFSET(IFRS17_CF!FT122,0,-NewBusinessYear+1),0)</f>
        <v>0</v>
      </c>
      <c r="FU122" s="50">
        <f ca="1">IFERROR(Volume*IF(FU$5=0,0,IF(FU$5=1,0.5,1))*OFFSET(IFRS17_CF!FU122,0,-NewBusinessYear+1),0)</f>
        <v>0</v>
      </c>
      <c r="FV122" s="50">
        <f ca="1">IFERROR(Volume*IF(FV$5=0,0,IF(FV$5=1,0.5,1))*OFFSET(IFRS17_CF!FV122,0,-NewBusinessYear+1),0)</f>
        <v>0</v>
      </c>
      <c r="FW122" s="50">
        <f ca="1">IFERROR(Volume*IF(FW$5=0,0,IF(FW$5=1,0.5,1))*OFFSET(IFRS17_CF!FW122,0,-NewBusinessYear+1),0)</f>
        <v>0</v>
      </c>
      <c r="FX122" s="50">
        <f ca="1">IFERROR(Volume*IF(FX$5=0,0,IF(FX$5=1,0.5,1))*OFFSET(IFRS17_CF!FX122,0,-NewBusinessYear+1),0)</f>
        <v>0</v>
      </c>
      <c r="FY122" s="50">
        <f ca="1">IFERROR(Volume*IF(FY$5=0,0,IF(FY$5=1,0.5,1))*OFFSET(IFRS17_CF!FY122,0,-NewBusinessYear+1),0)</f>
        <v>0</v>
      </c>
      <c r="FZ122" s="50">
        <f ca="1">IFERROR(Volume*IF(FZ$5=0,0,IF(FZ$5=1,0.5,1))*OFFSET(IFRS17_CF!FZ122,0,-NewBusinessYear+1),0)</f>
        <v>0</v>
      </c>
      <c r="GA122" s="50">
        <f ca="1">IFERROR(Volume*IF(GA$5=0,0,IF(GA$5=1,0.5,1))*OFFSET(IFRS17_CF!GA122,0,-NewBusinessYear+1),0)</f>
        <v>0</v>
      </c>
      <c r="GB122" s="50">
        <f ca="1">IFERROR(Volume*IF(GB$5=0,0,IF(GB$5=1,0.5,1))*OFFSET(IFRS17_CF!GB122,0,-NewBusinessYear+1),0)</f>
        <v>0</v>
      </c>
      <c r="GC122" s="50">
        <f ca="1">IFERROR(Volume*IF(GC$5=0,0,IF(GC$5=1,0.5,1))*OFFSET(IFRS17_CF!GC122,0,-NewBusinessYear+1),0)</f>
        <v>0</v>
      </c>
      <c r="GD122" s="50">
        <f ca="1">IFERROR(Volume*IF(GD$5=0,0,IF(GD$5=1,0.5,1))*OFFSET(IFRS17_CF!GD122,0,-NewBusinessYear+1),0)</f>
        <v>0</v>
      </c>
      <c r="GE122" s="50">
        <f ca="1">IFERROR(Volume*IF(GE$5=0,0,IF(GE$5=1,0.5,1))*OFFSET(IFRS17_CF!GE122,0,-NewBusinessYear+1),0)</f>
        <v>0</v>
      </c>
      <c r="GF122" s="50">
        <f ca="1">IFERROR(Volume*IF(GF$5=0,0,IF(GF$5=1,0.5,1))*OFFSET(IFRS17_CF!GF122,0,-NewBusinessYear+1),0)</f>
        <v>0</v>
      </c>
      <c r="GG122" s="50">
        <f ca="1">IFERROR(Volume*IF(GG$5=0,0,IF(GG$5=1,0.5,1))*OFFSET(IFRS17_CF!GG122,0,-NewBusinessYear+1),0)</f>
        <v>0</v>
      </c>
      <c r="GH122" s="50">
        <f ca="1">IFERROR(Volume*IF(GH$5=0,0,IF(GH$5=1,0.5,1))*OFFSET(IFRS17_CF!GH122,0,-NewBusinessYear+1),0)</f>
        <v>0</v>
      </c>
      <c r="GI122" s="50">
        <f ca="1">IFERROR(Volume*IF(GI$5=0,0,IF(GI$5=1,0.5,1))*OFFSET(IFRS17_CF!GI122,0,-NewBusinessYear+1),0)</f>
        <v>0</v>
      </c>
      <c r="GJ122" s="50">
        <f ca="1">IFERROR(Volume*IF(GJ$5=0,0,IF(GJ$5=1,0.5,1))*OFFSET(IFRS17_CF!GJ122,0,-NewBusinessYear+1),0)</f>
        <v>0</v>
      </c>
    </row>
    <row r="123" spans="2:192" x14ac:dyDescent="0.3">
      <c r="F123" s="35">
        <f ca="1">IFERROR(Volume*IF(F$5=0,0,IF(F$5=1,0.5,1))*OFFSET(IFRS17_CF!F123,0,-NewBusinessYear+1),0)</f>
        <v>0</v>
      </c>
      <c r="G123" s="35">
        <f ca="1">IFERROR(Volume*IF(G$5=0,0,IF(G$5=1,0.5,1))*OFFSET(IFRS17_CF!G123,0,-NewBusinessYear+1),0)</f>
        <v>0</v>
      </c>
      <c r="H123" s="35">
        <f ca="1">IFERROR(Volume*IF(H$5=0,0,IF(H$5=1,0.5,1))*OFFSET(IFRS17_CF!H123,0,-NewBusinessYear+1),0)</f>
        <v>0</v>
      </c>
      <c r="I123" s="35">
        <f ca="1">IFERROR(Volume*IF(I$5=0,0,IF(I$5=1,0.5,1))*OFFSET(IFRS17_CF!I123,0,-NewBusinessYear+1),0)</f>
        <v>0</v>
      </c>
      <c r="J123" s="35">
        <f ca="1">IFERROR(Volume*IF(J$5=0,0,IF(J$5=1,0.5,1))*OFFSET(IFRS17_CF!J123,0,-NewBusinessYear+1),0)</f>
        <v>0</v>
      </c>
      <c r="K123" s="35">
        <f ca="1">IFERROR(Volume*IF(K$5=0,0,IF(K$5=1,0.5,1))*OFFSET(IFRS17_CF!K123,0,-NewBusinessYear+1),0)</f>
        <v>0</v>
      </c>
      <c r="L123" s="35">
        <f ca="1">IFERROR(Volume*IF(L$5=0,0,IF(L$5=1,0.5,1))*OFFSET(IFRS17_CF!L123,0,-NewBusinessYear+1),0)</f>
        <v>0</v>
      </c>
      <c r="M123" s="35">
        <f ca="1">IFERROR(Volume*IF(M$5=0,0,IF(M$5=1,0.5,1))*OFFSET(IFRS17_CF!M123,0,-NewBusinessYear+1),0)</f>
        <v>0</v>
      </c>
      <c r="N123" s="35">
        <f ca="1">IFERROR(Volume*IF(N$5=0,0,IF(N$5=1,0.5,1))*OFFSET(IFRS17_CF!N123,0,-NewBusinessYear+1),0)</f>
        <v>0</v>
      </c>
      <c r="O123" s="35">
        <f ca="1">IFERROR(Volume*IF(O$5=0,0,IF(O$5=1,0.5,1))*OFFSET(IFRS17_CF!O123,0,-NewBusinessYear+1),0)</f>
        <v>0</v>
      </c>
      <c r="P123" s="35">
        <f ca="1">IFERROR(Volume*IF(P$5=0,0,IF(P$5=1,0.5,1))*OFFSET(IFRS17_CF!P123,0,-NewBusinessYear+1),0)</f>
        <v>0</v>
      </c>
      <c r="Q123" s="35">
        <f ca="1">IFERROR(Volume*IF(Q$5=0,0,IF(Q$5=1,0.5,1))*OFFSET(IFRS17_CF!Q123,0,-NewBusinessYear+1),0)</f>
        <v>0</v>
      </c>
      <c r="R123" s="35">
        <f ca="1">IFERROR(Volume*IF(R$5=0,0,IF(R$5=1,0.5,1))*OFFSET(IFRS17_CF!R123,0,-NewBusinessYear+1),0)</f>
        <v>0</v>
      </c>
      <c r="S123" s="35">
        <f ca="1">IFERROR(Volume*IF(S$5=0,0,IF(S$5=1,0.5,1))*OFFSET(IFRS17_CF!S123,0,-NewBusinessYear+1),0)</f>
        <v>0</v>
      </c>
      <c r="T123" s="35">
        <f ca="1">IFERROR(Volume*IF(T$5=0,0,IF(T$5=1,0.5,1))*OFFSET(IFRS17_CF!T123,0,-NewBusinessYear+1),0)</f>
        <v>0</v>
      </c>
      <c r="U123" s="35">
        <f ca="1">IFERROR(Volume*IF(U$5=0,0,IF(U$5=1,0.5,1))*OFFSET(IFRS17_CF!U123,0,-NewBusinessYear+1),0)</f>
        <v>0</v>
      </c>
      <c r="V123" s="35">
        <f ca="1">IFERROR(Volume*IF(V$5=0,0,IF(V$5=1,0.5,1))*OFFSET(IFRS17_CF!V123,0,-NewBusinessYear+1),0)</f>
        <v>0</v>
      </c>
      <c r="W123" s="35">
        <f ca="1">IFERROR(Volume*IF(W$5=0,0,IF(W$5=1,0.5,1))*OFFSET(IFRS17_CF!W123,0,-NewBusinessYear+1),0)</f>
        <v>0</v>
      </c>
      <c r="X123" s="35">
        <f ca="1">IFERROR(Volume*IF(X$5=0,0,IF(X$5=1,0.5,1))*OFFSET(IFRS17_CF!X123,0,-NewBusinessYear+1),0)</f>
        <v>0</v>
      </c>
      <c r="Y123" s="35">
        <f ca="1">IFERROR(Volume*IF(Y$5=0,0,IF(Y$5=1,0.5,1))*OFFSET(IFRS17_CF!Y123,0,-NewBusinessYear+1),0)</f>
        <v>0</v>
      </c>
      <c r="Z123" s="35">
        <f ca="1">IFERROR(Volume*IF(Z$5=0,0,IF(Z$5=1,0.5,1))*OFFSET(IFRS17_CF!Z123,0,-NewBusinessYear+1),0)</f>
        <v>0</v>
      </c>
      <c r="AA123" s="35">
        <f ca="1">IFERROR(Volume*IF(AA$5=0,0,IF(AA$5=1,0.5,1))*OFFSET(IFRS17_CF!AA123,0,-NewBusinessYear+1),0)</f>
        <v>0</v>
      </c>
      <c r="AB123" s="35">
        <f ca="1">IFERROR(Volume*IF(AB$5=0,0,IF(AB$5=1,0.5,1))*OFFSET(IFRS17_CF!AB123,0,-NewBusinessYear+1),0)</f>
        <v>0</v>
      </c>
      <c r="AC123" s="35">
        <f ca="1">IFERROR(Volume*IF(AC$5=0,0,IF(AC$5=1,0.5,1))*OFFSET(IFRS17_CF!AC123,0,-NewBusinessYear+1),0)</f>
        <v>0</v>
      </c>
      <c r="AD123" s="35">
        <f ca="1">IFERROR(Volume*IF(AD$5=0,0,IF(AD$5=1,0.5,1))*OFFSET(IFRS17_CF!AD123,0,-NewBusinessYear+1),0)</f>
        <v>0</v>
      </c>
      <c r="AE123" s="35">
        <f ca="1">IFERROR(Volume*IF(AE$5=0,0,IF(AE$5=1,0.5,1))*OFFSET(IFRS17_CF!AE123,0,-NewBusinessYear+1),0)</f>
        <v>0</v>
      </c>
      <c r="AF123" s="35">
        <f ca="1">IFERROR(Volume*IF(AF$5=0,0,IF(AF$5=1,0.5,1))*OFFSET(IFRS17_CF!AF123,0,-NewBusinessYear+1),0)</f>
        <v>0</v>
      </c>
      <c r="AG123" s="35">
        <f ca="1">IFERROR(Volume*IF(AG$5=0,0,IF(AG$5=1,0.5,1))*OFFSET(IFRS17_CF!AG123,0,-NewBusinessYear+1),0)</f>
        <v>0</v>
      </c>
      <c r="AH123" s="35">
        <f ca="1">IFERROR(Volume*IF(AH$5=0,0,IF(AH$5=1,0.5,1))*OFFSET(IFRS17_CF!AH123,0,-NewBusinessYear+1),0)</f>
        <v>0</v>
      </c>
      <c r="AI123" s="35">
        <f ca="1">IFERROR(Volume*IF(AI$5=0,0,IF(AI$5=1,0.5,1))*OFFSET(IFRS17_CF!AI123,0,-NewBusinessYear+1),0)</f>
        <v>0</v>
      </c>
      <c r="AJ123" s="35">
        <f ca="1">IFERROR(Volume*IF(AJ$5=0,0,IF(AJ$5=1,0.5,1))*OFFSET(IFRS17_CF!AJ123,0,-NewBusinessYear+1),0)</f>
        <v>0</v>
      </c>
      <c r="AK123" s="35">
        <f ca="1">IFERROR(Volume*IF(AK$5=0,0,IF(AK$5=1,0.5,1))*OFFSET(IFRS17_CF!AK123,0,-NewBusinessYear+1),0)</f>
        <v>0</v>
      </c>
      <c r="AL123" s="35">
        <f ca="1">IFERROR(Volume*IF(AL$5=0,0,IF(AL$5=1,0.5,1))*OFFSET(IFRS17_CF!AL123,0,-NewBusinessYear+1),0)</f>
        <v>0</v>
      </c>
      <c r="AM123" s="35">
        <f ca="1">IFERROR(Volume*IF(AM$5=0,0,IF(AM$5=1,0.5,1))*OFFSET(IFRS17_CF!AM123,0,-NewBusinessYear+1),0)</f>
        <v>0</v>
      </c>
      <c r="AN123" s="35">
        <f ca="1">IFERROR(Volume*IF(AN$5=0,0,IF(AN$5=1,0.5,1))*OFFSET(IFRS17_CF!AN123,0,-NewBusinessYear+1),0)</f>
        <v>0</v>
      </c>
      <c r="AO123" s="35">
        <f ca="1">IFERROR(Volume*IF(AO$5=0,0,IF(AO$5=1,0.5,1))*OFFSET(IFRS17_CF!AO123,0,-NewBusinessYear+1),0)</f>
        <v>0</v>
      </c>
      <c r="AP123" s="35">
        <f ca="1">IFERROR(Volume*IF(AP$5=0,0,IF(AP$5=1,0.5,1))*OFFSET(IFRS17_CF!AP123,0,-NewBusinessYear+1),0)</f>
        <v>0</v>
      </c>
      <c r="AQ123" s="35">
        <f ca="1">IFERROR(Volume*IF(AQ$5=0,0,IF(AQ$5=1,0.5,1))*OFFSET(IFRS17_CF!AQ123,0,-NewBusinessYear+1),0)</f>
        <v>0</v>
      </c>
      <c r="AR123" s="35">
        <f ca="1">IFERROR(Volume*IF(AR$5=0,0,IF(AR$5=1,0.5,1))*OFFSET(IFRS17_CF!AR123,0,-NewBusinessYear+1),0)</f>
        <v>0</v>
      </c>
      <c r="AS123" s="35">
        <f ca="1">IFERROR(Volume*IF(AS$5=0,0,IF(AS$5=1,0.5,1))*OFFSET(IFRS17_CF!AS123,0,-NewBusinessYear+1),0)</f>
        <v>0</v>
      </c>
      <c r="AT123" s="35">
        <f ca="1">IFERROR(Volume*IF(AT$5=0,0,IF(AT$5=1,0.5,1))*OFFSET(IFRS17_CF!AT123,0,-NewBusinessYear+1),0)</f>
        <v>0</v>
      </c>
      <c r="AU123" s="35">
        <f ca="1">IFERROR(Volume*IF(AU$5=0,0,IF(AU$5=1,0.5,1))*OFFSET(IFRS17_CF!AU123,0,-NewBusinessYear+1),0)</f>
        <v>0</v>
      </c>
      <c r="AV123" s="35">
        <f ca="1">IFERROR(Volume*IF(AV$5=0,0,IF(AV$5=1,0.5,1))*OFFSET(IFRS17_CF!AV123,0,-NewBusinessYear+1),0)</f>
        <v>0</v>
      </c>
      <c r="AW123" s="35">
        <f ca="1">IFERROR(Volume*IF(AW$5=0,0,IF(AW$5=1,0.5,1))*OFFSET(IFRS17_CF!AW123,0,-NewBusinessYear+1),0)</f>
        <v>0</v>
      </c>
      <c r="AX123" s="35">
        <f ca="1">IFERROR(Volume*IF(AX$5=0,0,IF(AX$5=1,0.5,1))*OFFSET(IFRS17_CF!AX123,0,-NewBusinessYear+1),0)</f>
        <v>0</v>
      </c>
      <c r="AY123" s="35">
        <f ca="1">IFERROR(Volume*IF(AY$5=0,0,IF(AY$5=1,0.5,1))*OFFSET(IFRS17_CF!AY123,0,-NewBusinessYear+1),0)</f>
        <v>0</v>
      </c>
      <c r="AZ123" s="35">
        <f ca="1">IFERROR(Volume*IF(AZ$5=0,0,IF(AZ$5=1,0.5,1))*OFFSET(IFRS17_CF!AZ123,0,-NewBusinessYear+1),0)</f>
        <v>0</v>
      </c>
      <c r="BA123" s="35">
        <f ca="1">IFERROR(Volume*IF(BA$5=0,0,IF(BA$5=1,0.5,1))*OFFSET(IFRS17_CF!BA123,0,-NewBusinessYear+1),0)</f>
        <v>0</v>
      </c>
      <c r="BB123" s="35">
        <f ca="1">IFERROR(Volume*IF(BB$5=0,0,IF(BB$5=1,0.5,1))*OFFSET(IFRS17_CF!BB123,0,-NewBusinessYear+1),0)</f>
        <v>0</v>
      </c>
      <c r="BC123" s="35">
        <f ca="1">IFERROR(Volume*IF(BC$5=0,0,IF(BC$5=1,0.5,1))*OFFSET(IFRS17_CF!BC123,0,-NewBusinessYear+1),0)</f>
        <v>0</v>
      </c>
      <c r="BD123" s="35">
        <f ca="1">IFERROR(Volume*IF(BD$5=0,0,IF(BD$5=1,0.5,1))*OFFSET(IFRS17_CF!BD123,0,-NewBusinessYear+1),0)</f>
        <v>0</v>
      </c>
      <c r="BE123" s="35">
        <f ca="1">IFERROR(Volume*IF(BE$5=0,0,IF(BE$5=1,0.5,1))*OFFSET(IFRS17_CF!BE123,0,-NewBusinessYear+1),0)</f>
        <v>0</v>
      </c>
      <c r="BF123" s="35">
        <f ca="1">IFERROR(Volume*IF(BF$5=0,0,IF(BF$5=1,0.5,1))*OFFSET(IFRS17_CF!BF123,0,-NewBusinessYear+1),0)</f>
        <v>0</v>
      </c>
      <c r="BG123" s="35">
        <f ca="1">IFERROR(Volume*IF(BG$5=0,0,IF(BG$5=1,0.5,1))*OFFSET(IFRS17_CF!BG123,0,-NewBusinessYear+1),0)</f>
        <v>0</v>
      </c>
      <c r="BH123" s="35">
        <f ca="1">IFERROR(Volume*IF(BH$5=0,0,IF(BH$5=1,0.5,1))*OFFSET(IFRS17_CF!BH123,0,-NewBusinessYear+1),0)</f>
        <v>0</v>
      </c>
      <c r="BI123" s="35">
        <f ca="1">IFERROR(Volume*IF(BI$5=0,0,IF(BI$5=1,0.5,1))*OFFSET(IFRS17_CF!BI123,0,-NewBusinessYear+1),0)</f>
        <v>0</v>
      </c>
      <c r="BJ123" s="35">
        <f ca="1">IFERROR(Volume*IF(BJ$5=0,0,IF(BJ$5=1,0.5,1))*OFFSET(IFRS17_CF!BJ123,0,-NewBusinessYear+1),0)</f>
        <v>0</v>
      </c>
      <c r="BK123" s="35">
        <f ca="1">IFERROR(Volume*IF(BK$5=0,0,IF(BK$5=1,0.5,1))*OFFSET(IFRS17_CF!BK123,0,-NewBusinessYear+1),0)</f>
        <v>0</v>
      </c>
      <c r="BL123" s="35">
        <f ca="1">IFERROR(Volume*IF(BL$5=0,0,IF(BL$5=1,0.5,1))*OFFSET(IFRS17_CF!BL123,0,-NewBusinessYear+1),0)</f>
        <v>0</v>
      </c>
      <c r="BM123" s="35">
        <f ca="1">IFERROR(Volume*IF(BM$5=0,0,IF(BM$5=1,0.5,1))*OFFSET(IFRS17_CF!BM123,0,-NewBusinessYear+1),0)</f>
        <v>0</v>
      </c>
      <c r="BN123" s="35">
        <f ca="1">IFERROR(Volume*IF(BN$5=0,0,IF(BN$5=1,0.5,1))*OFFSET(IFRS17_CF!BN123,0,-NewBusinessYear+1),0)</f>
        <v>0</v>
      </c>
      <c r="BO123" s="35">
        <f ca="1">IFERROR(Volume*IF(BO$5=0,0,IF(BO$5=1,0.5,1))*OFFSET(IFRS17_CF!BO123,0,-NewBusinessYear+1),0)</f>
        <v>0</v>
      </c>
      <c r="BP123" s="35">
        <f ca="1">IFERROR(Volume*IF(BP$5=0,0,IF(BP$5=1,0.5,1))*OFFSET(IFRS17_CF!BP123,0,-NewBusinessYear+1),0)</f>
        <v>0</v>
      </c>
      <c r="BQ123" s="35">
        <f ca="1">IFERROR(Volume*IF(BQ$5=0,0,IF(BQ$5=1,0.5,1))*OFFSET(IFRS17_CF!BQ123,0,-NewBusinessYear+1),0)</f>
        <v>0</v>
      </c>
      <c r="BR123" s="35">
        <f ca="1">IFERROR(Volume*IF(BR$5=0,0,IF(BR$5=1,0.5,1))*OFFSET(IFRS17_CF!BR123,0,-NewBusinessYear+1),0)</f>
        <v>0</v>
      </c>
      <c r="BS123" s="35">
        <f ca="1">IFERROR(Volume*IF(BS$5=0,0,IF(BS$5=1,0.5,1))*OFFSET(IFRS17_CF!BS123,0,-NewBusinessYear+1),0)</f>
        <v>0</v>
      </c>
      <c r="BT123" s="35">
        <f ca="1">IFERROR(Volume*IF(BT$5=0,0,IF(BT$5=1,0.5,1))*OFFSET(IFRS17_CF!BT123,0,-NewBusinessYear+1),0)</f>
        <v>0</v>
      </c>
      <c r="BU123" s="35">
        <f ca="1">IFERROR(Volume*IF(BU$5=0,0,IF(BU$5=1,0.5,1))*OFFSET(IFRS17_CF!BU123,0,-NewBusinessYear+1),0)</f>
        <v>0</v>
      </c>
      <c r="BV123" s="35">
        <f ca="1">IFERROR(Volume*IF(BV$5=0,0,IF(BV$5=1,0.5,1))*OFFSET(IFRS17_CF!BV123,0,-NewBusinessYear+1),0)</f>
        <v>0</v>
      </c>
      <c r="BW123" s="35">
        <f ca="1">IFERROR(Volume*IF(BW$5=0,0,IF(BW$5=1,0.5,1))*OFFSET(IFRS17_CF!BW123,0,-NewBusinessYear+1),0)</f>
        <v>0</v>
      </c>
      <c r="BX123" s="35">
        <f ca="1">IFERROR(Volume*IF(BX$5=0,0,IF(BX$5=1,0.5,1))*OFFSET(IFRS17_CF!BX123,0,-NewBusinessYear+1),0)</f>
        <v>0</v>
      </c>
      <c r="BY123" s="35">
        <f ca="1">IFERROR(Volume*IF(BY$5=0,0,IF(BY$5=1,0.5,1))*OFFSET(IFRS17_CF!BY123,0,-NewBusinessYear+1),0)</f>
        <v>0</v>
      </c>
      <c r="BZ123" s="35">
        <f ca="1">IFERROR(Volume*IF(BZ$5=0,0,IF(BZ$5=1,0.5,1))*OFFSET(IFRS17_CF!BZ123,0,-NewBusinessYear+1),0)</f>
        <v>0</v>
      </c>
      <c r="CA123" s="35">
        <f ca="1">IFERROR(Volume*IF(CA$5=0,0,IF(CA$5=1,0.5,1))*OFFSET(IFRS17_CF!CA123,0,-NewBusinessYear+1),0)</f>
        <v>0</v>
      </c>
      <c r="CB123" s="35">
        <f ca="1">IFERROR(Volume*IF(CB$5=0,0,IF(CB$5=1,0.5,1))*OFFSET(IFRS17_CF!CB123,0,-NewBusinessYear+1),0)</f>
        <v>0</v>
      </c>
      <c r="CC123" s="35">
        <f ca="1">IFERROR(Volume*IF(CC$5=0,0,IF(CC$5=1,0.5,1))*OFFSET(IFRS17_CF!CC123,0,-NewBusinessYear+1),0)</f>
        <v>0</v>
      </c>
      <c r="CD123" s="35">
        <f ca="1">IFERROR(Volume*IF(CD$5=0,0,IF(CD$5=1,0.5,1))*OFFSET(IFRS17_CF!CD123,0,-NewBusinessYear+1),0)</f>
        <v>0</v>
      </c>
      <c r="CE123" s="35">
        <f ca="1">IFERROR(Volume*IF(CE$5=0,0,IF(CE$5=1,0.5,1))*OFFSET(IFRS17_CF!CE123,0,-NewBusinessYear+1),0)</f>
        <v>0</v>
      </c>
      <c r="CF123" s="35">
        <f ca="1">IFERROR(Volume*IF(CF$5=0,0,IF(CF$5=1,0.5,1))*OFFSET(IFRS17_CF!CF123,0,-NewBusinessYear+1),0)</f>
        <v>0</v>
      </c>
      <c r="CG123" s="35">
        <f ca="1">IFERROR(Volume*IF(CG$5=0,0,IF(CG$5=1,0.5,1))*OFFSET(IFRS17_CF!CG123,0,-NewBusinessYear+1),0)</f>
        <v>0</v>
      </c>
      <c r="CH123" s="35">
        <f ca="1">IFERROR(Volume*IF(CH$5=0,0,IF(CH$5=1,0.5,1))*OFFSET(IFRS17_CF!CH123,0,-NewBusinessYear+1),0)</f>
        <v>0</v>
      </c>
      <c r="CI123" s="35">
        <f ca="1">IFERROR(Volume*IF(CI$5=0,0,IF(CI$5=1,0.5,1))*OFFSET(IFRS17_CF!CI123,0,-NewBusinessYear+1),0)</f>
        <v>0</v>
      </c>
      <c r="CJ123" s="35">
        <f ca="1">IFERROR(Volume*IF(CJ$5=0,0,IF(CJ$5=1,0.5,1))*OFFSET(IFRS17_CF!CJ123,0,-NewBusinessYear+1),0)</f>
        <v>0</v>
      </c>
      <c r="CK123" s="35">
        <f ca="1">IFERROR(Volume*IF(CK$5=0,0,IF(CK$5=1,0.5,1))*OFFSET(IFRS17_CF!CK123,0,-NewBusinessYear+1),0)</f>
        <v>0</v>
      </c>
      <c r="CL123" s="35">
        <f ca="1">IFERROR(Volume*IF(CL$5=0,0,IF(CL$5=1,0.5,1))*OFFSET(IFRS17_CF!CL123,0,-NewBusinessYear+1),0)</f>
        <v>0</v>
      </c>
      <c r="CM123" s="35">
        <f ca="1">IFERROR(Volume*IF(CM$5=0,0,IF(CM$5=1,0.5,1))*OFFSET(IFRS17_CF!CM123,0,-NewBusinessYear+1),0)</f>
        <v>0</v>
      </c>
      <c r="CN123" s="35">
        <f ca="1">IFERROR(Volume*IF(CN$5=0,0,IF(CN$5=1,0.5,1))*OFFSET(IFRS17_CF!CN123,0,-NewBusinessYear+1),0)</f>
        <v>0</v>
      </c>
      <c r="CO123" s="35">
        <f ca="1">IFERROR(Volume*IF(CO$5=0,0,IF(CO$5=1,0.5,1))*OFFSET(IFRS17_CF!CO123,0,-NewBusinessYear+1),0)</f>
        <v>0</v>
      </c>
      <c r="CP123" s="35">
        <f ca="1">IFERROR(Volume*IF(CP$5=0,0,IF(CP$5=1,0.5,1))*OFFSET(IFRS17_CF!CP123,0,-NewBusinessYear+1),0)</f>
        <v>0</v>
      </c>
      <c r="CQ123" s="35">
        <f ca="1">IFERROR(Volume*IF(CQ$5=0,0,IF(CQ$5=1,0.5,1))*OFFSET(IFRS17_CF!CQ123,0,-NewBusinessYear+1),0)</f>
        <v>0</v>
      </c>
      <c r="CR123" s="35">
        <f ca="1">IFERROR(Volume*IF(CR$5=0,0,IF(CR$5=1,0.5,1))*OFFSET(IFRS17_CF!CR123,0,-NewBusinessYear+1),0)</f>
        <v>0</v>
      </c>
      <c r="CS123" s="35">
        <f ca="1">IFERROR(Volume*IF(CS$5=0,0,IF(CS$5=1,0.5,1))*OFFSET(IFRS17_CF!CS123,0,-NewBusinessYear+1),0)</f>
        <v>0</v>
      </c>
      <c r="CT123" s="35">
        <f ca="1">IFERROR(Volume*IF(CT$5=0,0,IF(CT$5=1,0.5,1))*OFFSET(IFRS17_CF!CT123,0,-NewBusinessYear+1),0)</f>
        <v>0</v>
      </c>
      <c r="CU123" s="35">
        <f ca="1">IFERROR(Volume*IF(CU$5=0,0,IF(CU$5=1,0.5,1))*OFFSET(IFRS17_CF!CU123,0,-NewBusinessYear+1),0)</f>
        <v>0</v>
      </c>
      <c r="CV123" s="35">
        <f ca="1">IFERROR(Volume*IF(CV$5=0,0,IF(CV$5=1,0.5,1))*OFFSET(IFRS17_CF!CV123,0,-NewBusinessYear+1),0)</f>
        <v>0</v>
      </c>
      <c r="CW123" s="35">
        <f ca="1">IFERROR(Volume*IF(CW$5=0,0,IF(CW$5=1,0.5,1))*OFFSET(IFRS17_CF!CW123,0,-NewBusinessYear+1),0)</f>
        <v>0</v>
      </c>
      <c r="CX123" s="35">
        <f ca="1">IFERROR(Volume*IF(CX$5=0,0,IF(CX$5=1,0.5,1))*OFFSET(IFRS17_CF!CX123,0,-NewBusinessYear+1),0)</f>
        <v>0</v>
      </c>
      <c r="CY123" s="35">
        <f ca="1">IFERROR(Volume*IF(CY$5=0,0,IF(CY$5=1,0.5,1))*OFFSET(IFRS17_CF!CY123,0,-NewBusinessYear+1),0)</f>
        <v>0</v>
      </c>
      <c r="CZ123" s="35">
        <f ca="1">IFERROR(Volume*IF(CZ$5=0,0,IF(CZ$5=1,0.5,1))*OFFSET(IFRS17_CF!CZ123,0,-NewBusinessYear+1),0)</f>
        <v>0</v>
      </c>
      <c r="DA123" s="35">
        <f ca="1">IFERROR(Volume*IF(DA$5=0,0,IF(DA$5=1,0.5,1))*OFFSET(IFRS17_CF!DA123,0,-NewBusinessYear+1),0)</f>
        <v>0</v>
      </c>
      <c r="DB123" s="35">
        <f ca="1">IFERROR(Volume*IF(DB$5=0,0,IF(DB$5=1,0.5,1))*OFFSET(IFRS17_CF!DB123,0,-NewBusinessYear+1),0)</f>
        <v>0</v>
      </c>
      <c r="DC123" s="35">
        <f ca="1">IFERROR(Volume*IF(DC$5=0,0,IF(DC$5=1,0.5,1))*OFFSET(IFRS17_CF!DC123,0,-NewBusinessYear+1),0)</f>
        <v>0</v>
      </c>
      <c r="DD123" s="35">
        <f ca="1">IFERROR(Volume*IF(DD$5=0,0,IF(DD$5=1,0.5,1))*OFFSET(IFRS17_CF!DD123,0,-NewBusinessYear+1),0)</f>
        <v>0</v>
      </c>
      <c r="DE123" s="35">
        <f ca="1">IFERROR(Volume*IF(DE$5=0,0,IF(DE$5=1,0.5,1))*OFFSET(IFRS17_CF!DE123,0,-NewBusinessYear+1),0)</f>
        <v>0</v>
      </c>
      <c r="DF123" s="35">
        <f ca="1">IFERROR(Volume*IF(DF$5=0,0,IF(DF$5=1,0.5,1))*OFFSET(IFRS17_CF!DF123,0,-NewBusinessYear+1),0)</f>
        <v>0</v>
      </c>
      <c r="DG123" s="35">
        <f ca="1">IFERROR(Volume*IF(DG$5=0,0,IF(DG$5=1,0.5,1))*OFFSET(IFRS17_CF!DG123,0,-NewBusinessYear+1),0)</f>
        <v>0</v>
      </c>
      <c r="DH123" s="35">
        <f ca="1">IFERROR(Volume*IF(DH$5=0,0,IF(DH$5=1,0.5,1))*OFFSET(IFRS17_CF!DH123,0,-NewBusinessYear+1),0)</f>
        <v>0</v>
      </c>
      <c r="DI123" s="35">
        <f ca="1">IFERROR(Volume*IF(DI$5=0,0,IF(DI$5=1,0.5,1))*OFFSET(IFRS17_CF!DI123,0,-NewBusinessYear+1),0)</f>
        <v>0</v>
      </c>
      <c r="DJ123" s="35">
        <f ca="1">IFERROR(Volume*IF(DJ$5=0,0,IF(DJ$5=1,0.5,1))*OFFSET(IFRS17_CF!DJ123,0,-NewBusinessYear+1),0)</f>
        <v>0</v>
      </c>
      <c r="DK123" s="35">
        <f ca="1">IFERROR(Volume*IF(DK$5=0,0,IF(DK$5=1,0.5,1))*OFFSET(IFRS17_CF!DK123,0,-NewBusinessYear+1),0)</f>
        <v>0</v>
      </c>
      <c r="DL123" s="35">
        <f ca="1">IFERROR(Volume*IF(DL$5=0,0,IF(DL$5=1,0.5,1))*OFFSET(IFRS17_CF!DL123,0,-NewBusinessYear+1),0)</f>
        <v>0</v>
      </c>
      <c r="DM123" s="35">
        <f ca="1">IFERROR(Volume*IF(DM$5=0,0,IF(DM$5=1,0.5,1))*OFFSET(IFRS17_CF!DM123,0,-NewBusinessYear+1),0)</f>
        <v>0</v>
      </c>
      <c r="DN123" s="35">
        <f ca="1">IFERROR(Volume*IF(DN$5=0,0,IF(DN$5=1,0.5,1))*OFFSET(IFRS17_CF!DN123,0,-NewBusinessYear+1),0)</f>
        <v>0</v>
      </c>
      <c r="DO123" s="35">
        <f ca="1">IFERROR(Volume*IF(DO$5=0,0,IF(DO$5=1,0.5,1))*OFFSET(IFRS17_CF!DO123,0,-NewBusinessYear+1),0)</f>
        <v>0</v>
      </c>
      <c r="DP123" s="35">
        <f ca="1">IFERROR(Volume*IF(DP$5=0,0,IF(DP$5=1,0.5,1))*OFFSET(IFRS17_CF!DP123,0,-NewBusinessYear+1),0)</f>
        <v>0</v>
      </c>
      <c r="DQ123" s="35">
        <f ca="1">IFERROR(Volume*IF(DQ$5=0,0,IF(DQ$5=1,0.5,1))*OFFSET(IFRS17_CF!DQ123,0,-NewBusinessYear+1),0)</f>
        <v>0</v>
      </c>
      <c r="DR123" s="35">
        <f ca="1">IFERROR(Volume*IF(DR$5=0,0,IF(DR$5=1,0.5,1))*OFFSET(IFRS17_CF!DR123,0,-NewBusinessYear+1),0)</f>
        <v>0</v>
      </c>
      <c r="DS123" s="35">
        <f ca="1">IFERROR(Volume*IF(DS$5=0,0,IF(DS$5=1,0.5,1))*OFFSET(IFRS17_CF!DS123,0,-NewBusinessYear+1),0)</f>
        <v>0</v>
      </c>
      <c r="DT123" s="35">
        <f ca="1">IFERROR(Volume*IF(DT$5=0,0,IF(DT$5=1,0.5,1))*OFFSET(IFRS17_CF!DT123,0,-NewBusinessYear+1),0)</f>
        <v>0</v>
      </c>
      <c r="DU123" s="35">
        <f ca="1">IFERROR(Volume*IF(DU$5=0,0,IF(DU$5=1,0.5,1))*OFFSET(IFRS17_CF!DU123,0,-NewBusinessYear+1),0)</f>
        <v>0</v>
      </c>
      <c r="DV123" s="35">
        <f ca="1">IFERROR(Volume*IF(DV$5=0,0,IF(DV$5=1,0.5,1))*OFFSET(IFRS17_CF!DV123,0,-NewBusinessYear+1),0)</f>
        <v>0</v>
      </c>
      <c r="DW123" s="35">
        <f ca="1">IFERROR(Volume*IF(DW$5=0,0,IF(DW$5=1,0.5,1))*OFFSET(IFRS17_CF!DW123,0,-NewBusinessYear+1),0)</f>
        <v>0</v>
      </c>
      <c r="DX123" s="35">
        <f ca="1">IFERROR(Volume*IF(DX$5=0,0,IF(DX$5=1,0.5,1))*OFFSET(IFRS17_CF!DX123,0,-NewBusinessYear+1),0)</f>
        <v>0</v>
      </c>
      <c r="DY123" s="35">
        <f ca="1">IFERROR(Volume*IF(DY$5=0,0,IF(DY$5=1,0.5,1))*OFFSET(IFRS17_CF!DY123,0,-NewBusinessYear+1),0)</f>
        <v>0</v>
      </c>
      <c r="DZ123" s="35">
        <f ca="1">IFERROR(Volume*IF(DZ$5=0,0,IF(DZ$5=1,0.5,1))*OFFSET(IFRS17_CF!DZ123,0,-NewBusinessYear+1),0)</f>
        <v>0</v>
      </c>
      <c r="EA123" s="35">
        <f ca="1">IFERROR(Volume*IF(EA$5=0,0,IF(EA$5=1,0.5,1))*OFFSET(IFRS17_CF!EA123,0,-NewBusinessYear+1),0)</f>
        <v>0</v>
      </c>
      <c r="EB123" s="35">
        <f ca="1">IFERROR(Volume*IF(EB$5=0,0,IF(EB$5=1,0.5,1))*OFFSET(IFRS17_CF!EB123,0,-NewBusinessYear+1),0)</f>
        <v>0</v>
      </c>
      <c r="EC123" s="35">
        <f ca="1">IFERROR(Volume*IF(EC$5=0,0,IF(EC$5=1,0.5,1))*OFFSET(IFRS17_CF!EC123,0,-NewBusinessYear+1),0)</f>
        <v>0</v>
      </c>
      <c r="ED123" s="35">
        <f ca="1">IFERROR(Volume*IF(ED$5=0,0,IF(ED$5=1,0.5,1))*OFFSET(IFRS17_CF!ED123,0,-NewBusinessYear+1),0)</f>
        <v>0</v>
      </c>
      <c r="EE123" s="35">
        <f ca="1">IFERROR(Volume*IF(EE$5=0,0,IF(EE$5=1,0.5,1))*OFFSET(IFRS17_CF!EE123,0,-NewBusinessYear+1),0)</f>
        <v>0</v>
      </c>
      <c r="EF123" s="35">
        <f ca="1">IFERROR(Volume*IF(EF$5=0,0,IF(EF$5=1,0.5,1))*OFFSET(IFRS17_CF!EF123,0,-NewBusinessYear+1),0)</f>
        <v>0</v>
      </c>
      <c r="EG123" s="35">
        <f ca="1">IFERROR(Volume*IF(EG$5=0,0,IF(EG$5=1,0.5,1))*OFFSET(IFRS17_CF!EG123,0,-NewBusinessYear+1),0)</f>
        <v>0</v>
      </c>
      <c r="EH123" s="35">
        <f ca="1">IFERROR(Volume*IF(EH$5=0,0,IF(EH$5=1,0.5,1))*OFFSET(IFRS17_CF!EH123,0,-NewBusinessYear+1),0)</f>
        <v>0</v>
      </c>
      <c r="EI123" s="35">
        <f ca="1">IFERROR(Volume*IF(EI$5=0,0,IF(EI$5=1,0.5,1))*OFFSET(IFRS17_CF!EI123,0,-NewBusinessYear+1),0)</f>
        <v>0</v>
      </c>
      <c r="EJ123" s="35">
        <f ca="1">IFERROR(Volume*IF(EJ$5=0,0,IF(EJ$5=1,0.5,1))*OFFSET(IFRS17_CF!EJ123,0,-NewBusinessYear+1),0)</f>
        <v>0</v>
      </c>
      <c r="EK123" s="35">
        <f ca="1">IFERROR(Volume*IF(EK$5=0,0,IF(EK$5=1,0.5,1))*OFFSET(IFRS17_CF!EK123,0,-NewBusinessYear+1),0)</f>
        <v>0</v>
      </c>
      <c r="EL123" s="35">
        <f ca="1">IFERROR(Volume*IF(EL$5=0,0,IF(EL$5=1,0.5,1))*OFFSET(IFRS17_CF!EL123,0,-NewBusinessYear+1),0)</f>
        <v>0</v>
      </c>
      <c r="EM123" s="35">
        <f ca="1">IFERROR(Volume*IF(EM$5=0,0,IF(EM$5=1,0.5,1))*OFFSET(IFRS17_CF!EM123,0,-NewBusinessYear+1),0)</f>
        <v>0</v>
      </c>
      <c r="EN123" s="35">
        <f ca="1">IFERROR(Volume*IF(EN$5=0,0,IF(EN$5=1,0.5,1))*OFFSET(IFRS17_CF!EN123,0,-NewBusinessYear+1),0)</f>
        <v>0</v>
      </c>
      <c r="EO123" s="35">
        <f ca="1">IFERROR(Volume*IF(EO$5=0,0,IF(EO$5=1,0.5,1))*OFFSET(IFRS17_CF!EO123,0,-NewBusinessYear+1),0)</f>
        <v>0</v>
      </c>
      <c r="EP123" s="35">
        <f ca="1">IFERROR(Volume*IF(EP$5=0,0,IF(EP$5=1,0.5,1))*OFFSET(IFRS17_CF!EP123,0,-NewBusinessYear+1),0)</f>
        <v>0</v>
      </c>
      <c r="EQ123" s="35">
        <f ca="1">IFERROR(Volume*IF(EQ$5=0,0,IF(EQ$5=1,0.5,1))*OFFSET(IFRS17_CF!EQ123,0,-NewBusinessYear+1),0)</f>
        <v>0</v>
      </c>
      <c r="ER123" s="35">
        <f ca="1">IFERROR(Volume*IF(ER$5=0,0,IF(ER$5=1,0.5,1))*OFFSET(IFRS17_CF!ER123,0,-NewBusinessYear+1),0)</f>
        <v>0</v>
      </c>
      <c r="ES123" s="35">
        <f ca="1">IFERROR(Volume*IF(ES$5=0,0,IF(ES$5=1,0.5,1))*OFFSET(IFRS17_CF!ES123,0,-NewBusinessYear+1),0)</f>
        <v>0</v>
      </c>
      <c r="ET123" s="35">
        <f ca="1">IFERROR(Volume*IF(ET$5=0,0,IF(ET$5=1,0.5,1))*OFFSET(IFRS17_CF!ET123,0,-NewBusinessYear+1),0)</f>
        <v>0</v>
      </c>
      <c r="EU123" s="35">
        <f ca="1">IFERROR(Volume*IF(EU$5=0,0,IF(EU$5=1,0.5,1))*OFFSET(IFRS17_CF!EU123,0,-NewBusinessYear+1),0)</f>
        <v>0</v>
      </c>
      <c r="EV123" s="35">
        <f ca="1">IFERROR(Volume*IF(EV$5=0,0,IF(EV$5=1,0.5,1))*OFFSET(IFRS17_CF!EV123,0,-NewBusinessYear+1),0)</f>
        <v>0</v>
      </c>
      <c r="EW123" s="35">
        <f ca="1">IFERROR(Volume*IF(EW$5=0,0,IF(EW$5=1,0.5,1))*OFFSET(IFRS17_CF!EW123,0,-NewBusinessYear+1),0)</f>
        <v>0</v>
      </c>
      <c r="EX123" s="35">
        <f ca="1">IFERROR(Volume*IF(EX$5=0,0,IF(EX$5=1,0.5,1))*OFFSET(IFRS17_CF!EX123,0,-NewBusinessYear+1),0)</f>
        <v>0</v>
      </c>
      <c r="EY123" s="35">
        <f ca="1">IFERROR(Volume*IF(EY$5=0,0,IF(EY$5=1,0.5,1))*OFFSET(IFRS17_CF!EY123,0,-NewBusinessYear+1),0)</f>
        <v>0</v>
      </c>
      <c r="EZ123" s="35">
        <f ca="1">IFERROR(Volume*IF(EZ$5=0,0,IF(EZ$5=1,0.5,1))*OFFSET(IFRS17_CF!EZ123,0,-NewBusinessYear+1),0)</f>
        <v>0</v>
      </c>
      <c r="FA123" s="35">
        <f ca="1">IFERROR(Volume*IF(FA$5=0,0,IF(FA$5=1,0.5,1))*OFFSET(IFRS17_CF!FA123,0,-NewBusinessYear+1),0)</f>
        <v>0</v>
      </c>
      <c r="FB123" s="35">
        <f ca="1">IFERROR(Volume*IF(FB$5=0,0,IF(FB$5=1,0.5,1))*OFFSET(IFRS17_CF!FB123,0,-NewBusinessYear+1),0)</f>
        <v>0</v>
      </c>
      <c r="FC123" s="35">
        <f ca="1">IFERROR(Volume*IF(FC$5=0,0,IF(FC$5=1,0.5,1))*OFFSET(IFRS17_CF!FC123,0,-NewBusinessYear+1),0)</f>
        <v>0</v>
      </c>
      <c r="FD123" s="35">
        <f ca="1">IFERROR(Volume*IF(FD$5=0,0,IF(FD$5=1,0.5,1))*OFFSET(IFRS17_CF!FD123,0,-NewBusinessYear+1),0)</f>
        <v>0</v>
      </c>
      <c r="FE123" s="35">
        <f ca="1">IFERROR(Volume*IF(FE$5=0,0,IF(FE$5=1,0.5,1))*OFFSET(IFRS17_CF!FE123,0,-NewBusinessYear+1),0)</f>
        <v>0</v>
      </c>
      <c r="FF123" s="35">
        <f ca="1">IFERROR(Volume*IF(FF$5=0,0,IF(FF$5=1,0.5,1))*OFFSET(IFRS17_CF!FF123,0,-NewBusinessYear+1),0)</f>
        <v>0</v>
      </c>
      <c r="FG123" s="35">
        <f ca="1">IFERROR(Volume*IF(FG$5=0,0,IF(FG$5=1,0.5,1))*OFFSET(IFRS17_CF!FG123,0,-NewBusinessYear+1),0)</f>
        <v>0</v>
      </c>
      <c r="FH123" s="35">
        <f ca="1">IFERROR(Volume*IF(FH$5=0,0,IF(FH$5=1,0.5,1))*OFFSET(IFRS17_CF!FH123,0,-NewBusinessYear+1),0)</f>
        <v>0</v>
      </c>
      <c r="FI123" s="35">
        <f ca="1">IFERROR(Volume*IF(FI$5=0,0,IF(FI$5=1,0.5,1))*OFFSET(IFRS17_CF!FI123,0,-NewBusinessYear+1),0)</f>
        <v>0</v>
      </c>
      <c r="FJ123" s="35">
        <f ca="1">IFERROR(Volume*IF(FJ$5=0,0,IF(FJ$5=1,0.5,1))*OFFSET(IFRS17_CF!FJ123,0,-NewBusinessYear+1),0)</f>
        <v>0</v>
      </c>
      <c r="FK123" s="35">
        <f ca="1">IFERROR(Volume*IF(FK$5=0,0,IF(FK$5=1,0.5,1))*OFFSET(IFRS17_CF!FK123,0,-NewBusinessYear+1),0)</f>
        <v>0</v>
      </c>
      <c r="FL123" s="35">
        <f ca="1">IFERROR(Volume*IF(FL$5=0,0,IF(FL$5=1,0.5,1))*OFFSET(IFRS17_CF!FL123,0,-NewBusinessYear+1),0)</f>
        <v>0</v>
      </c>
      <c r="FM123" s="35">
        <f ca="1">IFERROR(Volume*IF(FM$5=0,0,IF(FM$5=1,0.5,1))*OFFSET(IFRS17_CF!FM123,0,-NewBusinessYear+1),0)</f>
        <v>0</v>
      </c>
      <c r="FN123" s="35">
        <f ca="1">IFERROR(Volume*IF(FN$5=0,0,IF(FN$5=1,0.5,1))*OFFSET(IFRS17_CF!FN123,0,-NewBusinessYear+1),0)</f>
        <v>0</v>
      </c>
      <c r="FO123" s="35">
        <f ca="1">IFERROR(Volume*IF(FO$5=0,0,IF(FO$5=1,0.5,1))*OFFSET(IFRS17_CF!FO123,0,-NewBusinessYear+1),0)</f>
        <v>0</v>
      </c>
      <c r="FP123" s="35">
        <f ca="1">IFERROR(Volume*IF(FP$5=0,0,IF(FP$5=1,0.5,1))*OFFSET(IFRS17_CF!FP123,0,-NewBusinessYear+1),0)</f>
        <v>0</v>
      </c>
      <c r="FQ123" s="35">
        <f ca="1">IFERROR(Volume*IF(FQ$5=0,0,IF(FQ$5=1,0.5,1))*OFFSET(IFRS17_CF!FQ123,0,-NewBusinessYear+1),0)</f>
        <v>0</v>
      </c>
      <c r="FR123" s="35">
        <f ca="1">IFERROR(Volume*IF(FR$5=0,0,IF(FR$5=1,0.5,1))*OFFSET(IFRS17_CF!FR123,0,-NewBusinessYear+1),0)</f>
        <v>0</v>
      </c>
      <c r="FS123" s="35">
        <f ca="1">IFERROR(Volume*IF(FS$5=0,0,IF(FS$5=1,0.5,1))*OFFSET(IFRS17_CF!FS123,0,-NewBusinessYear+1),0)</f>
        <v>0</v>
      </c>
      <c r="FT123" s="35">
        <f ca="1">IFERROR(Volume*IF(FT$5=0,0,IF(FT$5=1,0.5,1))*OFFSET(IFRS17_CF!FT123,0,-NewBusinessYear+1),0)</f>
        <v>0</v>
      </c>
      <c r="FU123" s="35">
        <f ca="1">IFERROR(Volume*IF(FU$5=0,0,IF(FU$5=1,0.5,1))*OFFSET(IFRS17_CF!FU123,0,-NewBusinessYear+1),0)</f>
        <v>0</v>
      </c>
      <c r="FV123" s="35">
        <f ca="1">IFERROR(Volume*IF(FV$5=0,0,IF(FV$5=1,0.5,1))*OFFSET(IFRS17_CF!FV123,0,-NewBusinessYear+1),0)</f>
        <v>0</v>
      </c>
      <c r="FW123" s="35">
        <f ca="1">IFERROR(Volume*IF(FW$5=0,0,IF(FW$5=1,0.5,1))*OFFSET(IFRS17_CF!FW123,0,-NewBusinessYear+1),0)</f>
        <v>0</v>
      </c>
      <c r="FX123" s="35">
        <f ca="1">IFERROR(Volume*IF(FX$5=0,0,IF(FX$5=1,0.5,1))*OFFSET(IFRS17_CF!FX123,0,-NewBusinessYear+1),0)</f>
        <v>0</v>
      </c>
      <c r="FY123" s="35">
        <f ca="1">IFERROR(Volume*IF(FY$5=0,0,IF(FY$5=1,0.5,1))*OFFSET(IFRS17_CF!FY123,0,-NewBusinessYear+1),0)</f>
        <v>0</v>
      </c>
      <c r="FZ123" s="35">
        <f ca="1">IFERROR(Volume*IF(FZ$5=0,0,IF(FZ$5=1,0.5,1))*OFFSET(IFRS17_CF!FZ123,0,-NewBusinessYear+1),0)</f>
        <v>0</v>
      </c>
      <c r="GA123" s="35">
        <f ca="1">IFERROR(Volume*IF(GA$5=0,0,IF(GA$5=1,0.5,1))*OFFSET(IFRS17_CF!GA123,0,-NewBusinessYear+1),0)</f>
        <v>0</v>
      </c>
      <c r="GB123" s="35">
        <f ca="1">IFERROR(Volume*IF(GB$5=0,0,IF(GB$5=1,0.5,1))*OFFSET(IFRS17_CF!GB123,0,-NewBusinessYear+1),0)</f>
        <v>0</v>
      </c>
      <c r="GC123" s="35">
        <f ca="1">IFERROR(Volume*IF(GC$5=0,0,IF(GC$5=1,0.5,1))*OFFSET(IFRS17_CF!GC123,0,-NewBusinessYear+1),0)</f>
        <v>0</v>
      </c>
      <c r="GD123" s="35">
        <f ca="1">IFERROR(Volume*IF(GD$5=0,0,IF(GD$5=1,0.5,1))*OFFSET(IFRS17_CF!GD123,0,-NewBusinessYear+1),0)</f>
        <v>0</v>
      </c>
      <c r="GE123" s="35">
        <f ca="1">IFERROR(Volume*IF(GE$5=0,0,IF(GE$5=1,0.5,1))*OFFSET(IFRS17_CF!GE123,0,-NewBusinessYear+1),0)</f>
        <v>0</v>
      </c>
      <c r="GF123" s="35">
        <f ca="1">IFERROR(Volume*IF(GF$5=0,0,IF(GF$5=1,0.5,1))*OFFSET(IFRS17_CF!GF123,0,-NewBusinessYear+1),0)</f>
        <v>0</v>
      </c>
      <c r="GG123" s="35">
        <f ca="1">IFERROR(Volume*IF(GG$5=0,0,IF(GG$5=1,0.5,1))*OFFSET(IFRS17_CF!GG123,0,-NewBusinessYear+1),0)</f>
        <v>0</v>
      </c>
      <c r="GH123" s="35">
        <f ca="1">IFERROR(Volume*IF(GH$5=0,0,IF(GH$5=1,0.5,1))*OFFSET(IFRS17_CF!GH123,0,-NewBusinessYear+1),0)</f>
        <v>0</v>
      </c>
      <c r="GI123" s="35">
        <f ca="1">IFERROR(Volume*IF(GI$5=0,0,IF(GI$5=1,0.5,1))*OFFSET(IFRS17_CF!GI123,0,-NewBusinessYear+1),0)</f>
        <v>0</v>
      </c>
      <c r="GJ123" s="35">
        <f ca="1">IFERROR(Volume*IF(GJ$5=0,0,IF(GJ$5=1,0.5,1))*OFFSET(IFRS17_CF!GJ123,0,-NewBusinessYear+1),0)</f>
        <v>0</v>
      </c>
    </row>
    <row r="124" spans="2:192" ht="43.2" x14ac:dyDescent="0.3">
      <c r="C124" s="51" t="s">
        <v>508</v>
      </c>
      <c r="F124" s="35">
        <f ca="1">IFERROR(Volume*IF(F$5=0,0,IF(F$5=1,0.5,1))*OFFSET(IFRS17_CF!F124,0,-NewBusinessYear+1),0)</f>
        <v>0</v>
      </c>
      <c r="G124" s="35">
        <f ca="1">IFERROR(Volume*IF(G$5=0,0,IF(G$5=1,0.5,1))*OFFSET(IFRS17_CF!G124,0,-NewBusinessYear+1),0)</f>
        <v>0</v>
      </c>
      <c r="H124" s="35">
        <f ca="1">IFERROR(Volume*IF(H$5=0,0,IF(H$5=1,0.5,1))*OFFSET(IFRS17_CF!H124,0,-NewBusinessYear+1),0)</f>
        <v>0</v>
      </c>
      <c r="I124" s="35">
        <f ca="1">IFERROR(Volume*IF(I$5=0,0,IF(I$5=1,0.5,1))*OFFSET(IFRS17_CF!I124,0,-NewBusinessYear+1),0)</f>
        <v>0</v>
      </c>
      <c r="J124" s="35">
        <f ca="1">IFERROR(Volume*IF(J$5=0,0,IF(J$5=1,0.5,1))*OFFSET(IFRS17_CF!J124,0,-NewBusinessYear+1),0)</f>
        <v>0</v>
      </c>
      <c r="K124" s="35">
        <f ca="1">IFERROR(Volume*IF(K$5=0,0,IF(K$5=1,0.5,1))*OFFSET(IFRS17_CF!K124,0,-NewBusinessYear+1),0)</f>
        <v>0</v>
      </c>
      <c r="L124" s="35">
        <f ca="1">IFERROR(Volume*IF(L$5=0,0,IF(L$5=1,0.5,1))*OFFSET(IFRS17_CF!L124,0,-NewBusinessYear+1),0)</f>
        <v>0</v>
      </c>
      <c r="M124" s="35">
        <f ca="1">IFERROR(Volume*IF(M$5=0,0,IF(M$5=1,0.5,1))*OFFSET(IFRS17_CF!M124,0,-NewBusinessYear+1),0)</f>
        <v>0</v>
      </c>
      <c r="N124" s="35">
        <f ca="1">IFERROR(Volume*IF(N$5=0,0,IF(N$5=1,0.5,1))*OFFSET(IFRS17_CF!N124,0,-NewBusinessYear+1),0)</f>
        <v>0</v>
      </c>
      <c r="O124" s="35">
        <f ca="1">IFERROR(Volume*IF(O$5=0,0,IF(O$5=1,0.5,1))*OFFSET(IFRS17_CF!O124,0,-NewBusinessYear+1),0)</f>
        <v>124056.69478798068</v>
      </c>
      <c r="P124" s="35">
        <f ca="1">IFERROR(Volume*IF(P$5=0,0,IF(P$5=1,0.5,1))*OFFSET(IFRS17_CF!P124,0,-NewBusinessYear+1),0)</f>
        <v>166694.61105250951</v>
      </c>
      <c r="Q124" s="35">
        <f ca="1">IFERROR(Volume*IF(Q$5=0,0,IF(Q$5=1,0.5,1))*OFFSET(IFRS17_CF!Q124,0,-NewBusinessYear+1),0)</f>
        <v>131196.96970577014</v>
      </c>
      <c r="R124" s="35">
        <f ca="1">IFERROR(Volume*IF(R$5=0,0,IF(R$5=1,0.5,1))*OFFSET(IFRS17_CF!R124,0,-NewBusinessYear+1),0)</f>
        <v>115461.14601960794</v>
      </c>
      <c r="S124" s="35">
        <f ca="1">IFERROR(Volume*IF(S$5=0,0,IF(S$5=1,0.5,1))*OFFSET(IFRS17_CF!S124,0,-NewBusinessYear+1),0)</f>
        <v>97068.755750070224</v>
      </c>
      <c r="T124" s="35">
        <f ca="1">IFERROR(Volume*IF(T$5=0,0,IF(T$5=1,0.5,1))*OFFSET(IFRS17_CF!T124,0,-NewBusinessYear+1),0)</f>
        <v>90449.188532573666</v>
      </c>
      <c r="U124" s="35">
        <f ca="1">IFERROR(Volume*IF(U$5=0,0,IF(U$5=1,0.5,1))*OFFSET(IFRS17_CF!U124,0,-NewBusinessYear+1),0)</f>
        <v>79656.856260423709</v>
      </c>
      <c r="V124" s="35">
        <f ca="1">IFERROR(Volume*IF(V$5=0,0,IF(V$5=1,0.5,1))*OFFSET(IFRS17_CF!V124,0,-NewBusinessYear+1),0)</f>
        <v>69662.866125745888</v>
      </c>
      <c r="W124" s="35">
        <f ca="1">IFERROR(Volume*IF(W$5=0,0,IF(W$5=1,0.5,1))*OFFSET(IFRS17_CF!W124,0,-NewBusinessYear+1),0)</f>
        <v>60441.835927960848</v>
      </c>
      <c r="X124" s="35">
        <f ca="1">IFERROR(Volume*IF(X$5=0,0,IF(X$5=1,0.5,1))*OFFSET(IFRS17_CF!X124,0,-NewBusinessYear+1),0)</f>
        <v>53316.206330778819</v>
      </c>
      <c r="Y124" s="35">
        <f ca="1">IFERROR(Volume*IF(Y$5=0,0,IF(Y$5=1,0.5,1))*OFFSET(IFRS17_CF!Y124,0,-NewBusinessYear+1),0)</f>
        <v>44217.519306977309</v>
      </c>
      <c r="Z124" s="35">
        <f ca="1">IFERROR(Volume*IF(Z$5=0,0,IF(Z$5=1,0.5,1))*OFFSET(IFRS17_CF!Z124,0,-NewBusinessYear+1),0)</f>
        <v>36839.780373914895</v>
      </c>
      <c r="AA124" s="35">
        <f ca="1">IFERROR(Volume*IF(AA$5=0,0,IF(AA$5=1,0.5,1))*OFFSET(IFRS17_CF!AA124,0,-NewBusinessYear+1),0)</f>
        <v>32591.92753710585</v>
      </c>
      <c r="AB124" s="35">
        <f ca="1">IFERROR(Volume*IF(AB$5=0,0,IF(AB$5=1,0.5,1))*OFFSET(IFRS17_CF!AB124,0,-NewBusinessYear+1),0)</f>
        <v>28485.547899447727</v>
      </c>
      <c r="AC124" s="35">
        <f ca="1">IFERROR(Volume*IF(AC$5=0,0,IF(AC$5=1,0.5,1))*OFFSET(IFRS17_CF!AC124,0,-NewBusinessYear+1),0)</f>
        <v>27179.706188207656</v>
      </c>
      <c r="AD124" s="35">
        <f ca="1">IFERROR(Volume*IF(AD$5=0,0,IF(AD$5=1,0.5,1))*OFFSET(IFRS17_CF!AD124,0,-NewBusinessYear+1),0)</f>
        <v>20649.286370798251</v>
      </c>
      <c r="AE124" s="35">
        <f ca="1">IFERROR(Volume*IF(AE$5=0,0,IF(AE$5=1,0.5,1))*OFFSET(IFRS17_CF!AE124,0,-NewBusinessYear+1),0)</f>
        <v>16948.481280509917</v>
      </c>
      <c r="AF124" s="35">
        <f ca="1">IFERROR(Volume*IF(AF$5=0,0,IF(AF$5=1,0.5,1))*OFFSET(IFRS17_CF!AF124,0,-NewBusinessYear+1),0)</f>
        <v>13450.086370585008</v>
      </c>
      <c r="AG124" s="35">
        <f ca="1">IFERROR(Volume*IF(AG$5=0,0,IF(AG$5=1,0.5,1))*OFFSET(IFRS17_CF!AG124,0,-NewBusinessYear+1),0)</f>
        <v>10222.676189295089</v>
      </c>
      <c r="AH124" s="35">
        <f ca="1">IFERROR(Volume*IF(AH$5=0,0,IF(AH$5=1,0.5,1))*OFFSET(IFRS17_CF!AH124,0,-NewBusinessYear+1),0)</f>
        <v>7637.9736047409333</v>
      </c>
      <c r="AI124" s="35">
        <f ca="1">IFERROR(Volume*IF(AI$5=0,0,IF(AI$5=1,0.5,1))*OFFSET(IFRS17_CF!AI124,0,-NewBusinessYear+1),0)</f>
        <v>4901.3365647026421</v>
      </c>
      <c r="AJ124" s="35">
        <f ca="1">IFERROR(Volume*IF(AJ$5=0,0,IF(AJ$5=1,0.5,1))*OFFSET(IFRS17_CF!AJ124,0,-NewBusinessYear+1),0)</f>
        <v>2889.1241538655568</v>
      </c>
      <c r="AK124" s="35">
        <f ca="1">IFERROR(Volume*IF(AK$5=0,0,IF(AK$5=1,0.5,1))*OFFSET(IFRS17_CF!AK124,0,-NewBusinessYear+1),0)</f>
        <v>1559.6850838571322</v>
      </c>
      <c r="AL124" s="35">
        <f ca="1">IFERROR(Volume*IF(AL$5=0,0,IF(AL$5=1,0.5,1))*OFFSET(IFRS17_CF!AL124,0,-NewBusinessYear+1),0)</f>
        <v>752.43832067074914</v>
      </c>
      <c r="AM124" s="35">
        <f ca="1">IFERROR(Volume*IF(AM$5=0,0,IF(AM$5=1,0.5,1))*OFFSET(IFRS17_CF!AM124,0,-NewBusinessYear+1),0)</f>
        <v>225.40325795082862</v>
      </c>
      <c r="AN124" s="35">
        <f ca="1">IFERROR(Volume*IF(AN$5=0,0,IF(AN$5=1,0.5,1))*OFFSET(IFRS17_CF!AN124,0,-NewBusinessYear+1),0)</f>
        <v>-216.59312924273738</v>
      </c>
      <c r="AO124" s="35">
        <f ca="1">IFERROR(Volume*IF(AO$5=0,0,IF(AO$5=1,0.5,1))*OFFSET(IFRS17_CF!AO124,0,-NewBusinessYear+1),0)</f>
        <v>0</v>
      </c>
      <c r="AP124" s="35">
        <f ca="1">IFERROR(Volume*IF(AP$5=0,0,IF(AP$5=1,0.5,1))*OFFSET(IFRS17_CF!AP124,0,-NewBusinessYear+1),0)</f>
        <v>0</v>
      </c>
      <c r="AQ124" s="35">
        <f ca="1">IFERROR(Volume*IF(AQ$5=0,0,IF(AQ$5=1,0.5,1))*OFFSET(IFRS17_CF!AQ124,0,-NewBusinessYear+1),0)</f>
        <v>0</v>
      </c>
      <c r="AR124" s="35">
        <f ca="1">IFERROR(Volume*IF(AR$5=0,0,IF(AR$5=1,0.5,1))*OFFSET(IFRS17_CF!AR124,0,-NewBusinessYear+1),0)</f>
        <v>0</v>
      </c>
      <c r="AS124" s="35">
        <f ca="1">IFERROR(Volume*IF(AS$5=0,0,IF(AS$5=1,0.5,1))*OFFSET(IFRS17_CF!AS124,0,-NewBusinessYear+1),0)</f>
        <v>0</v>
      </c>
      <c r="AT124" s="35">
        <f ca="1">IFERROR(Volume*IF(AT$5=0,0,IF(AT$5=1,0.5,1))*OFFSET(IFRS17_CF!AT124,0,-NewBusinessYear+1),0)</f>
        <v>0</v>
      </c>
      <c r="AU124" s="35">
        <f ca="1">IFERROR(Volume*IF(AU$5=0,0,IF(AU$5=1,0.5,1))*OFFSET(IFRS17_CF!AU124,0,-NewBusinessYear+1),0)</f>
        <v>0</v>
      </c>
      <c r="AV124" s="35">
        <f ca="1">IFERROR(Volume*IF(AV$5=0,0,IF(AV$5=1,0.5,1))*OFFSET(IFRS17_CF!AV124,0,-NewBusinessYear+1),0)</f>
        <v>0</v>
      </c>
      <c r="AW124" s="35">
        <f ca="1">IFERROR(Volume*IF(AW$5=0,0,IF(AW$5=1,0.5,1))*OFFSET(IFRS17_CF!AW124,0,-NewBusinessYear+1),0)</f>
        <v>0</v>
      </c>
      <c r="AX124" s="35">
        <f ca="1">IFERROR(Volume*IF(AX$5=0,0,IF(AX$5=1,0.5,1))*OFFSET(IFRS17_CF!AX124,0,-NewBusinessYear+1),0)</f>
        <v>0</v>
      </c>
      <c r="AY124" s="35">
        <f ca="1">IFERROR(Volume*IF(AY$5=0,0,IF(AY$5=1,0.5,1))*OFFSET(IFRS17_CF!AY124,0,-NewBusinessYear+1),0)</f>
        <v>0</v>
      </c>
      <c r="AZ124" s="35">
        <f ca="1">IFERROR(Volume*IF(AZ$5=0,0,IF(AZ$5=1,0.5,1))*OFFSET(IFRS17_CF!AZ124,0,-NewBusinessYear+1),0)</f>
        <v>0</v>
      </c>
      <c r="BA124" s="35">
        <f ca="1">IFERROR(Volume*IF(BA$5=0,0,IF(BA$5=1,0.5,1))*OFFSET(IFRS17_CF!BA124,0,-NewBusinessYear+1),0)</f>
        <v>0</v>
      </c>
      <c r="BB124" s="35">
        <f ca="1">IFERROR(Volume*IF(BB$5=0,0,IF(BB$5=1,0.5,1))*OFFSET(IFRS17_CF!BB124,0,-NewBusinessYear+1),0)</f>
        <v>0</v>
      </c>
      <c r="BC124" s="35">
        <f ca="1">IFERROR(Volume*IF(BC$5=0,0,IF(BC$5=1,0.5,1))*OFFSET(IFRS17_CF!BC124,0,-NewBusinessYear+1),0)</f>
        <v>0</v>
      </c>
      <c r="BD124" s="35">
        <f ca="1">IFERROR(Volume*IF(BD$5=0,0,IF(BD$5=1,0.5,1))*OFFSET(IFRS17_CF!BD124,0,-NewBusinessYear+1),0)</f>
        <v>0</v>
      </c>
      <c r="BE124" s="35">
        <f ca="1">IFERROR(Volume*IF(BE$5=0,0,IF(BE$5=1,0.5,1))*OFFSET(IFRS17_CF!BE124,0,-NewBusinessYear+1),0)</f>
        <v>0</v>
      </c>
      <c r="BF124" s="35">
        <f ca="1">IFERROR(Volume*IF(BF$5=0,0,IF(BF$5=1,0.5,1))*OFFSET(IFRS17_CF!BF124,0,-NewBusinessYear+1),0)</f>
        <v>0</v>
      </c>
      <c r="BG124" s="35">
        <f ca="1">IFERROR(Volume*IF(BG$5=0,0,IF(BG$5=1,0.5,1))*OFFSET(IFRS17_CF!BG124,0,-NewBusinessYear+1),0)</f>
        <v>0</v>
      </c>
      <c r="BH124" s="35">
        <f ca="1">IFERROR(Volume*IF(BH$5=0,0,IF(BH$5=1,0.5,1))*OFFSET(IFRS17_CF!BH124,0,-NewBusinessYear+1),0)</f>
        <v>0</v>
      </c>
      <c r="BI124" s="35">
        <f ca="1">IFERROR(Volume*IF(BI$5=0,0,IF(BI$5=1,0.5,1))*OFFSET(IFRS17_CF!BI124,0,-NewBusinessYear+1),0)</f>
        <v>0</v>
      </c>
      <c r="BJ124" s="35">
        <f ca="1">IFERROR(Volume*IF(BJ$5=0,0,IF(BJ$5=1,0.5,1))*OFFSET(IFRS17_CF!BJ124,0,-NewBusinessYear+1),0)</f>
        <v>0</v>
      </c>
      <c r="BK124" s="35">
        <f ca="1">IFERROR(Volume*IF(BK$5=0,0,IF(BK$5=1,0.5,1))*OFFSET(IFRS17_CF!BK124,0,-NewBusinessYear+1),0)</f>
        <v>0</v>
      </c>
      <c r="BL124" s="35">
        <f ca="1">IFERROR(Volume*IF(BL$5=0,0,IF(BL$5=1,0.5,1))*OFFSET(IFRS17_CF!BL124,0,-NewBusinessYear+1),0)</f>
        <v>0</v>
      </c>
      <c r="BM124" s="35">
        <f ca="1">IFERROR(Volume*IF(BM$5=0,0,IF(BM$5=1,0.5,1))*OFFSET(IFRS17_CF!BM124,0,-NewBusinessYear+1),0)</f>
        <v>0</v>
      </c>
      <c r="BN124" s="35">
        <f ca="1">IFERROR(Volume*IF(BN$5=0,0,IF(BN$5=1,0.5,1))*OFFSET(IFRS17_CF!BN124,0,-NewBusinessYear+1),0)</f>
        <v>0</v>
      </c>
      <c r="BO124" s="35">
        <f ca="1">IFERROR(Volume*IF(BO$5=0,0,IF(BO$5=1,0.5,1))*OFFSET(IFRS17_CF!BO124,0,-NewBusinessYear+1),0)</f>
        <v>0</v>
      </c>
      <c r="BP124" s="35">
        <f ca="1">IFERROR(Volume*IF(BP$5=0,0,IF(BP$5=1,0.5,1))*OFFSET(IFRS17_CF!BP124,0,-NewBusinessYear+1),0)</f>
        <v>0</v>
      </c>
      <c r="BQ124" s="35">
        <f ca="1">IFERROR(Volume*IF(BQ$5=0,0,IF(BQ$5=1,0.5,1))*OFFSET(IFRS17_CF!BQ124,0,-NewBusinessYear+1),0)</f>
        <v>0</v>
      </c>
      <c r="BR124" s="35">
        <f ca="1">IFERROR(Volume*IF(BR$5=0,0,IF(BR$5=1,0.5,1))*OFFSET(IFRS17_CF!BR124,0,-NewBusinessYear+1),0)</f>
        <v>0</v>
      </c>
      <c r="BS124" s="35">
        <f ca="1">IFERROR(Volume*IF(BS$5=0,0,IF(BS$5=1,0.5,1))*OFFSET(IFRS17_CF!BS124,0,-NewBusinessYear+1),0)</f>
        <v>0</v>
      </c>
      <c r="BT124" s="35">
        <f ca="1">IFERROR(Volume*IF(BT$5=0,0,IF(BT$5=1,0.5,1))*OFFSET(IFRS17_CF!BT124,0,-NewBusinessYear+1),0)</f>
        <v>0</v>
      </c>
      <c r="BU124" s="35">
        <f ca="1">IFERROR(Volume*IF(BU$5=0,0,IF(BU$5=1,0.5,1))*OFFSET(IFRS17_CF!BU124,0,-NewBusinessYear+1),0)</f>
        <v>0</v>
      </c>
      <c r="BV124" s="35">
        <f ca="1">IFERROR(Volume*IF(BV$5=0,0,IF(BV$5=1,0.5,1))*OFFSET(IFRS17_CF!BV124,0,-NewBusinessYear+1),0)</f>
        <v>0</v>
      </c>
      <c r="BW124" s="35">
        <f ca="1">IFERROR(Volume*IF(BW$5=0,0,IF(BW$5=1,0.5,1))*OFFSET(IFRS17_CF!BW124,0,-NewBusinessYear+1),0)</f>
        <v>0</v>
      </c>
      <c r="BX124" s="35">
        <f ca="1">IFERROR(Volume*IF(BX$5=0,0,IF(BX$5=1,0.5,1))*OFFSET(IFRS17_CF!BX124,0,-NewBusinessYear+1),0)</f>
        <v>0</v>
      </c>
      <c r="BY124" s="35">
        <f ca="1">IFERROR(Volume*IF(BY$5=0,0,IF(BY$5=1,0.5,1))*OFFSET(IFRS17_CF!BY124,0,-NewBusinessYear+1),0)</f>
        <v>0</v>
      </c>
      <c r="BZ124" s="35">
        <f ca="1">IFERROR(Volume*IF(BZ$5=0,0,IF(BZ$5=1,0.5,1))*OFFSET(IFRS17_CF!BZ124,0,-NewBusinessYear+1),0)</f>
        <v>0</v>
      </c>
      <c r="CA124" s="35">
        <f ca="1">IFERROR(Volume*IF(CA$5=0,0,IF(CA$5=1,0.5,1))*OFFSET(IFRS17_CF!CA124,0,-NewBusinessYear+1),0)</f>
        <v>0</v>
      </c>
      <c r="CB124" s="35">
        <f ca="1">IFERROR(Volume*IF(CB$5=0,0,IF(CB$5=1,0.5,1))*OFFSET(IFRS17_CF!CB124,0,-NewBusinessYear+1),0)</f>
        <v>0</v>
      </c>
      <c r="CC124" s="35">
        <f ca="1">IFERROR(Volume*IF(CC$5=0,0,IF(CC$5=1,0.5,1))*OFFSET(IFRS17_CF!CC124,0,-NewBusinessYear+1),0)</f>
        <v>0</v>
      </c>
      <c r="CD124" s="35">
        <f ca="1">IFERROR(Volume*IF(CD$5=0,0,IF(CD$5=1,0.5,1))*OFFSET(IFRS17_CF!CD124,0,-NewBusinessYear+1),0)</f>
        <v>0</v>
      </c>
      <c r="CE124" s="35">
        <f ca="1">IFERROR(Volume*IF(CE$5=0,0,IF(CE$5=1,0.5,1))*OFFSET(IFRS17_CF!CE124,0,-NewBusinessYear+1),0)</f>
        <v>0</v>
      </c>
      <c r="CF124" s="35">
        <f ca="1">IFERROR(Volume*IF(CF$5=0,0,IF(CF$5=1,0.5,1))*OFFSET(IFRS17_CF!CF124,0,-NewBusinessYear+1),0)</f>
        <v>0</v>
      </c>
      <c r="CG124" s="35">
        <f ca="1">IFERROR(Volume*IF(CG$5=0,0,IF(CG$5=1,0.5,1))*OFFSET(IFRS17_CF!CG124,0,-NewBusinessYear+1),0)</f>
        <v>0</v>
      </c>
      <c r="CH124" s="35">
        <f ca="1">IFERROR(Volume*IF(CH$5=0,0,IF(CH$5=1,0.5,1))*OFFSET(IFRS17_CF!CH124,0,-NewBusinessYear+1),0)</f>
        <v>0</v>
      </c>
      <c r="CI124" s="35">
        <f ca="1">IFERROR(Volume*IF(CI$5=0,0,IF(CI$5=1,0.5,1))*OFFSET(IFRS17_CF!CI124,0,-NewBusinessYear+1),0)</f>
        <v>0</v>
      </c>
      <c r="CJ124" s="35">
        <f ca="1">IFERROR(Volume*IF(CJ$5=0,0,IF(CJ$5=1,0.5,1))*OFFSET(IFRS17_CF!CJ124,0,-NewBusinessYear+1),0)</f>
        <v>0</v>
      </c>
      <c r="CK124" s="35">
        <f ca="1">IFERROR(Volume*IF(CK$5=0,0,IF(CK$5=1,0.5,1))*OFFSET(IFRS17_CF!CK124,0,-NewBusinessYear+1),0)</f>
        <v>0</v>
      </c>
      <c r="CL124" s="35">
        <f ca="1">IFERROR(Volume*IF(CL$5=0,0,IF(CL$5=1,0.5,1))*OFFSET(IFRS17_CF!CL124,0,-NewBusinessYear+1),0)</f>
        <v>0</v>
      </c>
      <c r="CM124" s="35">
        <f ca="1">IFERROR(Volume*IF(CM$5=0,0,IF(CM$5=1,0.5,1))*OFFSET(IFRS17_CF!CM124,0,-NewBusinessYear+1),0)</f>
        <v>0</v>
      </c>
      <c r="CN124" s="35">
        <f ca="1">IFERROR(Volume*IF(CN$5=0,0,IF(CN$5=1,0.5,1))*OFFSET(IFRS17_CF!CN124,0,-NewBusinessYear+1),0)</f>
        <v>0</v>
      </c>
      <c r="CO124" s="35">
        <f ca="1">IFERROR(Volume*IF(CO$5=0,0,IF(CO$5=1,0.5,1))*OFFSET(IFRS17_CF!CO124,0,-NewBusinessYear+1),0)</f>
        <v>0</v>
      </c>
      <c r="CP124" s="35">
        <f ca="1">IFERROR(Volume*IF(CP$5=0,0,IF(CP$5=1,0.5,1))*OFFSET(IFRS17_CF!CP124,0,-NewBusinessYear+1),0)</f>
        <v>0</v>
      </c>
      <c r="CQ124" s="35">
        <f ca="1">IFERROR(Volume*IF(CQ$5=0,0,IF(CQ$5=1,0.5,1))*OFFSET(IFRS17_CF!CQ124,0,-NewBusinessYear+1),0)</f>
        <v>0</v>
      </c>
      <c r="CR124" s="35">
        <f ca="1">IFERROR(Volume*IF(CR$5=0,0,IF(CR$5=1,0.5,1))*OFFSET(IFRS17_CF!CR124,0,-NewBusinessYear+1),0)</f>
        <v>0</v>
      </c>
      <c r="CS124" s="35">
        <f ca="1">IFERROR(Volume*IF(CS$5=0,0,IF(CS$5=1,0.5,1))*OFFSET(IFRS17_CF!CS124,0,-NewBusinessYear+1),0)</f>
        <v>0</v>
      </c>
      <c r="CT124" s="35">
        <f ca="1">IFERROR(Volume*IF(CT$5=0,0,IF(CT$5=1,0.5,1))*OFFSET(IFRS17_CF!CT124,0,-NewBusinessYear+1),0)</f>
        <v>0</v>
      </c>
      <c r="CU124" s="35">
        <f ca="1">IFERROR(Volume*IF(CU$5=0,0,IF(CU$5=1,0.5,1))*OFFSET(IFRS17_CF!CU124,0,-NewBusinessYear+1),0)</f>
        <v>0</v>
      </c>
      <c r="CV124" s="35">
        <f ca="1">IFERROR(Volume*IF(CV$5=0,0,IF(CV$5=1,0.5,1))*OFFSET(IFRS17_CF!CV124,0,-NewBusinessYear+1),0)</f>
        <v>0</v>
      </c>
      <c r="CW124" s="35">
        <f ca="1">IFERROR(Volume*IF(CW$5=0,0,IF(CW$5=1,0.5,1))*OFFSET(IFRS17_CF!CW124,0,-NewBusinessYear+1),0)</f>
        <v>0</v>
      </c>
      <c r="CX124" s="35">
        <f ca="1">IFERROR(Volume*IF(CX$5=0,0,IF(CX$5=1,0.5,1))*OFFSET(IFRS17_CF!CX124,0,-NewBusinessYear+1),0)</f>
        <v>0</v>
      </c>
      <c r="CY124" s="35">
        <f ca="1">IFERROR(Volume*IF(CY$5=0,0,IF(CY$5=1,0.5,1))*OFFSET(IFRS17_CF!CY124,0,-NewBusinessYear+1),0)</f>
        <v>0</v>
      </c>
      <c r="CZ124" s="35">
        <f ca="1">IFERROR(Volume*IF(CZ$5=0,0,IF(CZ$5=1,0.5,1))*OFFSET(IFRS17_CF!CZ124,0,-NewBusinessYear+1),0)</f>
        <v>0</v>
      </c>
      <c r="DA124" s="35">
        <f ca="1">IFERROR(Volume*IF(DA$5=0,0,IF(DA$5=1,0.5,1))*OFFSET(IFRS17_CF!DA124,0,-NewBusinessYear+1),0)</f>
        <v>0</v>
      </c>
      <c r="DB124" s="35">
        <f ca="1">IFERROR(Volume*IF(DB$5=0,0,IF(DB$5=1,0.5,1))*OFFSET(IFRS17_CF!DB124,0,-NewBusinessYear+1),0)</f>
        <v>0</v>
      </c>
      <c r="DC124" s="35">
        <f ca="1">IFERROR(Volume*IF(DC$5=0,0,IF(DC$5=1,0.5,1))*OFFSET(IFRS17_CF!DC124,0,-NewBusinessYear+1),0)</f>
        <v>0</v>
      </c>
      <c r="DD124" s="35">
        <f ca="1">IFERROR(Volume*IF(DD$5=0,0,IF(DD$5=1,0.5,1))*OFFSET(IFRS17_CF!DD124,0,-NewBusinessYear+1),0)</f>
        <v>0</v>
      </c>
      <c r="DE124" s="35">
        <f ca="1">IFERROR(Volume*IF(DE$5=0,0,IF(DE$5=1,0.5,1))*OFFSET(IFRS17_CF!DE124,0,-NewBusinessYear+1),0)</f>
        <v>0</v>
      </c>
      <c r="DF124" s="35">
        <f ca="1">IFERROR(Volume*IF(DF$5=0,0,IF(DF$5=1,0.5,1))*OFFSET(IFRS17_CF!DF124,0,-NewBusinessYear+1),0)</f>
        <v>0</v>
      </c>
      <c r="DG124" s="35">
        <f ca="1">IFERROR(Volume*IF(DG$5=0,0,IF(DG$5=1,0.5,1))*OFFSET(IFRS17_CF!DG124,0,-NewBusinessYear+1),0)</f>
        <v>0</v>
      </c>
      <c r="DH124" s="35">
        <f ca="1">IFERROR(Volume*IF(DH$5=0,0,IF(DH$5=1,0.5,1))*OFFSET(IFRS17_CF!DH124,0,-NewBusinessYear+1),0)</f>
        <v>0</v>
      </c>
      <c r="DI124" s="35">
        <f ca="1">IFERROR(Volume*IF(DI$5=0,0,IF(DI$5=1,0.5,1))*OFFSET(IFRS17_CF!DI124,0,-NewBusinessYear+1),0)</f>
        <v>0</v>
      </c>
      <c r="DJ124" s="35">
        <f ca="1">IFERROR(Volume*IF(DJ$5=0,0,IF(DJ$5=1,0.5,1))*OFFSET(IFRS17_CF!DJ124,0,-NewBusinessYear+1),0)</f>
        <v>0</v>
      </c>
      <c r="DK124" s="35">
        <f ca="1">IFERROR(Volume*IF(DK$5=0,0,IF(DK$5=1,0.5,1))*OFFSET(IFRS17_CF!DK124,0,-NewBusinessYear+1),0)</f>
        <v>0</v>
      </c>
      <c r="DL124" s="35">
        <f ca="1">IFERROR(Volume*IF(DL$5=0,0,IF(DL$5=1,0.5,1))*OFFSET(IFRS17_CF!DL124,0,-NewBusinessYear+1),0)</f>
        <v>0</v>
      </c>
      <c r="DM124" s="35">
        <f ca="1">IFERROR(Volume*IF(DM$5=0,0,IF(DM$5=1,0.5,1))*OFFSET(IFRS17_CF!DM124,0,-NewBusinessYear+1),0)</f>
        <v>0</v>
      </c>
      <c r="DN124" s="35">
        <f ca="1">IFERROR(Volume*IF(DN$5=0,0,IF(DN$5=1,0.5,1))*OFFSET(IFRS17_CF!DN124,0,-NewBusinessYear+1),0)</f>
        <v>0</v>
      </c>
      <c r="DO124" s="35">
        <f ca="1">IFERROR(Volume*IF(DO$5=0,0,IF(DO$5=1,0.5,1))*OFFSET(IFRS17_CF!DO124,0,-NewBusinessYear+1),0)</f>
        <v>0</v>
      </c>
      <c r="DP124" s="35">
        <f ca="1">IFERROR(Volume*IF(DP$5=0,0,IF(DP$5=1,0.5,1))*OFFSET(IFRS17_CF!DP124,0,-NewBusinessYear+1),0)</f>
        <v>0</v>
      </c>
      <c r="DQ124" s="35">
        <f ca="1">IFERROR(Volume*IF(DQ$5=0,0,IF(DQ$5=1,0.5,1))*OFFSET(IFRS17_CF!DQ124,0,-NewBusinessYear+1),0)</f>
        <v>0</v>
      </c>
      <c r="DR124" s="35">
        <f ca="1">IFERROR(Volume*IF(DR$5=0,0,IF(DR$5=1,0.5,1))*OFFSET(IFRS17_CF!DR124,0,-NewBusinessYear+1),0)</f>
        <v>0</v>
      </c>
      <c r="DS124" s="35">
        <f ca="1">IFERROR(Volume*IF(DS$5=0,0,IF(DS$5=1,0.5,1))*OFFSET(IFRS17_CF!DS124,0,-NewBusinessYear+1),0)</f>
        <v>0</v>
      </c>
      <c r="DT124" s="35">
        <f ca="1">IFERROR(Volume*IF(DT$5=0,0,IF(DT$5=1,0.5,1))*OFFSET(IFRS17_CF!DT124,0,-NewBusinessYear+1),0)</f>
        <v>0</v>
      </c>
      <c r="DU124" s="35">
        <f ca="1">IFERROR(Volume*IF(DU$5=0,0,IF(DU$5=1,0.5,1))*OFFSET(IFRS17_CF!DU124,0,-NewBusinessYear+1),0)</f>
        <v>0</v>
      </c>
      <c r="DV124" s="35">
        <f ca="1">IFERROR(Volume*IF(DV$5=0,0,IF(DV$5=1,0.5,1))*OFFSET(IFRS17_CF!DV124,0,-NewBusinessYear+1),0)</f>
        <v>0</v>
      </c>
      <c r="DW124" s="35">
        <f ca="1">IFERROR(Volume*IF(DW$5=0,0,IF(DW$5=1,0.5,1))*OFFSET(IFRS17_CF!DW124,0,-NewBusinessYear+1),0)</f>
        <v>0</v>
      </c>
      <c r="DX124" s="35">
        <f ca="1">IFERROR(Volume*IF(DX$5=0,0,IF(DX$5=1,0.5,1))*OFFSET(IFRS17_CF!DX124,0,-NewBusinessYear+1),0)</f>
        <v>0</v>
      </c>
      <c r="DY124" s="35">
        <f ca="1">IFERROR(Volume*IF(DY$5=0,0,IF(DY$5=1,0.5,1))*OFFSET(IFRS17_CF!DY124,0,-NewBusinessYear+1),0)</f>
        <v>0</v>
      </c>
      <c r="DZ124" s="35">
        <f ca="1">IFERROR(Volume*IF(DZ$5=0,0,IF(DZ$5=1,0.5,1))*OFFSET(IFRS17_CF!DZ124,0,-NewBusinessYear+1),0)</f>
        <v>0</v>
      </c>
      <c r="EA124" s="35">
        <f ca="1">IFERROR(Volume*IF(EA$5=0,0,IF(EA$5=1,0.5,1))*OFFSET(IFRS17_CF!EA124,0,-NewBusinessYear+1),0)</f>
        <v>0</v>
      </c>
      <c r="EB124" s="35">
        <f ca="1">IFERROR(Volume*IF(EB$5=0,0,IF(EB$5=1,0.5,1))*OFFSET(IFRS17_CF!EB124,0,-NewBusinessYear+1),0)</f>
        <v>0</v>
      </c>
      <c r="EC124" s="35">
        <f ca="1">IFERROR(Volume*IF(EC$5=0,0,IF(EC$5=1,0.5,1))*OFFSET(IFRS17_CF!EC124,0,-NewBusinessYear+1),0)</f>
        <v>0</v>
      </c>
      <c r="ED124" s="35">
        <f ca="1">IFERROR(Volume*IF(ED$5=0,0,IF(ED$5=1,0.5,1))*OFFSET(IFRS17_CF!ED124,0,-NewBusinessYear+1),0)</f>
        <v>0</v>
      </c>
      <c r="EE124" s="35">
        <f ca="1">IFERROR(Volume*IF(EE$5=0,0,IF(EE$5=1,0.5,1))*OFFSET(IFRS17_CF!EE124,0,-NewBusinessYear+1),0)</f>
        <v>0</v>
      </c>
      <c r="EF124" s="35">
        <f ca="1">IFERROR(Volume*IF(EF$5=0,0,IF(EF$5=1,0.5,1))*OFFSET(IFRS17_CF!EF124,0,-NewBusinessYear+1),0)</f>
        <v>0</v>
      </c>
      <c r="EG124" s="35">
        <f ca="1">IFERROR(Volume*IF(EG$5=0,0,IF(EG$5=1,0.5,1))*OFFSET(IFRS17_CF!EG124,0,-NewBusinessYear+1),0)</f>
        <v>0</v>
      </c>
      <c r="EH124" s="35">
        <f ca="1">IFERROR(Volume*IF(EH$5=0,0,IF(EH$5=1,0.5,1))*OFFSET(IFRS17_CF!EH124,0,-NewBusinessYear+1),0)</f>
        <v>0</v>
      </c>
      <c r="EI124" s="35">
        <f ca="1">IFERROR(Volume*IF(EI$5=0,0,IF(EI$5=1,0.5,1))*OFFSET(IFRS17_CF!EI124,0,-NewBusinessYear+1),0)</f>
        <v>0</v>
      </c>
      <c r="EJ124" s="35">
        <f ca="1">IFERROR(Volume*IF(EJ$5=0,0,IF(EJ$5=1,0.5,1))*OFFSET(IFRS17_CF!EJ124,0,-NewBusinessYear+1),0)</f>
        <v>0</v>
      </c>
      <c r="EK124" s="35">
        <f ca="1">IFERROR(Volume*IF(EK$5=0,0,IF(EK$5=1,0.5,1))*OFFSET(IFRS17_CF!EK124,0,-NewBusinessYear+1),0)</f>
        <v>0</v>
      </c>
      <c r="EL124" s="35">
        <f ca="1">IFERROR(Volume*IF(EL$5=0,0,IF(EL$5=1,0.5,1))*OFFSET(IFRS17_CF!EL124,0,-NewBusinessYear+1),0)</f>
        <v>0</v>
      </c>
      <c r="EM124" s="35">
        <f ca="1">IFERROR(Volume*IF(EM$5=0,0,IF(EM$5=1,0.5,1))*OFFSET(IFRS17_CF!EM124,0,-NewBusinessYear+1),0)</f>
        <v>0</v>
      </c>
      <c r="EN124" s="35">
        <f ca="1">IFERROR(Volume*IF(EN$5=0,0,IF(EN$5=1,0.5,1))*OFFSET(IFRS17_CF!EN124,0,-NewBusinessYear+1),0)</f>
        <v>0</v>
      </c>
      <c r="EO124" s="35">
        <f ca="1">IFERROR(Volume*IF(EO$5=0,0,IF(EO$5=1,0.5,1))*OFFSET(IFRS17_CF!EO124,0,-NewBusinessYear+1),0)</f>
        <v>0</v>
      </c>
      <c r="EP124" s="35">
        <f ca="1">IFERROR(Volume*IF(EP$5=0,0,IF(EP$5=1,0.5,1))*OFFSET(IFRS17_CF!EP124,0,-NewBusinessYear+1),0)</f>
        <v>0</v>
      </c>
      <c r="EQ124" s="35">
        <f ca="1">IFERROR(Volume*IF(EQ$5=0,0,IF(EQ$5=1,0.5,1))*OFFSET(IFRS17_CF!EQ124,0,-NewBusinessYear+1),0)</f>
        <v>0</v>
      </c>
      <c r="ER124" s="35">
        <f ca="1">IFERROR(Volume*IF(ER$5=0,0,IF(ER$5=1,0.5,1))*OFFSET(IFRS17_CF!ER124,0,-NewBusinessYear+1),0)</f>
        <v>0</v>
      </c>
      <c r="ES124" s="35">
        <f ca="1">IFERROR(Volume*IF(ES$5=0,0,IF(ES$5=1,0.5,1))*OFFSET(IFRS17_CF!ES124,0,-NewBusinessYear+1),0)</f>
        <v>0</v>
      </c>
      <c r="ET124" s="35">
        <f ca="1">IFERROR(Volume*IF(ET$5=0,0,IF(ET$5=1,0.5,1))*OFFSET(IFRS17_CF!ET124,0,-NewBusinessYear+1),0)</f>
        <v>0</v>
      </c>
      <c r="EU124" s="35">
        <f ca="1">IFERROR(Volume*IF(EU$5=0,0,IF(EU$5=1,0.5,1))*OFFSET(IFRS17_CF!EU124,0,-NewBusinessYear+1),0)</f>
        <v>0</v>
      </c>
      <c r="EV124" s="35">
        <f ca="1">IFERROR(Volume*IF(EV$5=0,0,IF(EV$5=1,0.5,1))*OFFSET(IFRS17_CF!EV124,0,-NewBusinessYear+1),0)</f>
        <v>0</v>
      </c>
      <c r="EW124" s="35">
        <f ca="1">IFERROR(Volume*IF(EW$5=0,0,IF(EW$5=1,0.5,1))*OFFSET(IFRS17_CF!EW124,0,-NewBusinessYear+1),0)</f>
        <v>0</v>
      </c>
      <c r="EX124" s="35">
        <f ca="1">IFERROR(Volume*IF(EX$5=0,0,IF(EX$5=1,0.5,1))*OFFSET(IFRS17_CF!EX124,0,-NewBusinessYear+1),0)</f>
        <v>0</v>
      </c>
      <c r="EY124" s="35">
        <f ca="1">IFERROR(Volume*IF(EY$5=0,0,IF(EY$5=1,0.5,1))*OFFSET(IFRS17_CF!EY124,0,-NewBusinessYear+1),0)</f>
        <v>0</v>
      </c>
      <c r="EZ124" s="35">
        <f ca="1">IFERROR(Volume*IF(EZ$5=0,0,IF(EZ$5=1,0.5,1))*OFFSET(IFRS17_CF!EZ124,0,-NewBusinessYear+1),0)</f>
        <v>0</v>
      </c>
      <c r="FA124" s="35">
        <f ca="1">IFERROR(Volume*IF(FA$5=0,0,IF(FA$5=1,0.5,1))*OFFSET(IFRS17_CF!FA124,0,-NewBusinessYear+1),0)</f>
        <v>0</v>
      </c>
      <c r="FB124" s="35">
        <f ca="1">IFERROR(Volume*IF(FB$5=0,0,IF(FB$5=1,0.5,1))*OFFSET(IFRS17_CF!FB124,0,-NewBusinessYear+1),0)</f>
        <v>0</v>
      </c>
      <c r="FC124" s="35">
        <f ca="1">IFERROR(Volume*IF(FC$5=0,0,IF(FC$5=1,0.5,1))*OFFSET(IFRS17_CF!FC124,0,-NewBusinessYear+1),0)</f>
        <v>0</v>
      </c>
      <c r="FD124" s="35">
        <f ca="1">IFERROR(Volume*IF(FD$5=0,0,IF(FD$5=1,0.5,1))*OFFSET(IFRS17_CF!FD124,0,-NewBusinessYear+1),0)</f>
        <v>0</v>
      </c>
      <c r="FE124" s="35">
        <f ca="1">IFERROR(Volume*IF(FE$5=0,0,IF(FE$5=1,0.5,1))*OFFSET(IFRS17_CF!FE124,0,-NewBusinessYear+1),0)</f>
        <v>0</v>
      </c>
      <c r="FF124" s="35">
        <f ca="1">IFERROR(Volume*IF(FF$5=0,0,IF(FF$5=1,0.5,1))*OFFSET(IFRS17_CF!FF124,0,-NewBusinessYear+1),0)</f>
        <v>0</v>
      </c>
      <c r="FG124" s="35">
        <f ca="1">IFERROR(Volume*IF(FG$5=0,0,IF(FG$5=1,0.5,1))*OFFSET(IFRS17_CF!FG124,0,-NewBusinessYear+1),0)</f>
        <v>0</v>
      </c>
      <c r="FH124" s="35">
        <f ca="1">IFERROR(Volume*IF(FH$5=0,0,IF(FH$5=1,0.5,1))*OFFSET(IFRS17_CF!FH124,0,-NewBusinessYear+1),0)</f>
        <v>0</v>
      </c>
      <c r="FI124" s="35">
        <f ca="1">IFERROR(Volume*IF(FI$5=0,0,IF(FI$5=1,0.5,1))*OFFSET(IFRS17_CF!FI124,0,-NewBusinessYear+1),0)</f>
        <v>0</v>
      </c>
      <c r="FJ124" s="35">
        <f ca="1">IFERROR(Volume*IF(FJ$5=0,0,IF(FJ$5=1,0.5,1))*OFFSET(IFRS17_CF!FJ124,0,-NewBusinessYear+1),0)</f>
        <v>0</v>
      </c>
      <c r="FK124" s="35">
        <f ca="1">IFERROR(Volume*IF(FK$5=0,0,IF(FK$5=1,0.5,1))*OFFSET(IFRS17_CF!FK124,0,-NewBusinessYear+1),0)</f>
        <v>0</v>
      </c>
      <c r="FL124" s="35">
        <f ca="1">IFERROR(Volume*IF(FL$5=0,0,IF(FL$5=1,0.5,1))*OFFSET(IFRS17_CF!FL124,0,-NewBusinessYear+1),0)</f>
        <v>0</v>
      </c>
      <c r="FM124" s="35">
        <f ca="1">IFERROR(Volume*IF(FM$5=0,0,IF(FM$5=1,0.5,1))*OFFSET(IFRS17_CF!FM124,0,-NewBusinessYear+1),0)</f>
        <v>0</v>
      </c>
      <c r="FN124" s="35">
        <f ca="1">IFERROR(Volume*IF(FN$5=0,0,IF(FN$5=1,0.5,1))*OFFSET(IFRS17_CF!FN124,0,-NewBusinessYear+1),0)</f>
        <v>0</v>
      </c>
      <c r="FO124" s="35">
        <f ca="1">IFERROR(Volume*IF(FO$5=0,0,IF(FO$5=1,0.5,1))*OFFSET(IFRS17_CF!FO124,0,-NewBusinessYear+1),0)</f>
        <v>0</v>
      </c>
      <c r="FP124" s="35">
        <f ca="1">IFERROR(Volume*IF(FP$5=0,0,IF(FP$5=1,0.5,1))*OFFSET(IFRS17_CF!FP124,0,-NewBusinessYear+1),0)</f>
        <v>0</v>
      </c>
      <c r="FQ124" s="35">
        <f ca="1">IFERROR(Volume*IF(FQ$5=0,0,IF(FQ$5=1,0.5,1))*OFFSET(IFRS17_CF!FQ124,0,-NewBusinessYear+1),0)</f>
        <v>0</v>
      </c>
      <c r="FR124" s="35">
        <f ca="1">IFERROR(Volume*IF(FR$5=0,0,IF(FR$5=1,0.5,1))*OFFSET(IFRS17_CF!FR124,0,-NewBusinessYear+1),0)</f>
        <v>0</v>
      </c>
      <c r="FS124" s="35">
        <f ca="1">IFERROR(Volume*IF(FS$5=0,0,IF(FS$5=1,0.5,1))*OFFSET(IFRS17_CF!FS124,0,-NewBusinessYear+1),0)</f>
        <v>0</v>
      </c>
      <c r="FT124" s="35">
        <f ca="1">IFERROR(Volume*IF(FT$5=0,0,IF(FT$5=1,0.5,1))*OFFSET(IFRS17_CF!FT124,0,-NewBusinessYear+1),0)</f>
        <v>0</v>
      </c>
      <c r="FU124" s="35">
        <f ca="1">IFERROR(Volume*IF(FU$5=0,0,IF(FU$5=1,0.5,1))*OFFSET(IFRS17_CF!FU124,0,-NewBusinessYear+1),0)</f>
        <v>0</v>
      </c>
      <c r="FV124" s="35">
        <f ca="1">IFERROR(Volume*IF(FV$5=0,0,IF(FV$5=1,0.5,1))*OFFSET(IFRS17_CF!FV124,0,-NewBusinessYear+1),0)</f>
        <v>0</v>
      </c>
      <c r="FW124" s="35">
        <f ca="1">IFERROR(Volume*IF(FW$5=0,0,IF(FW$5=1,0.5,1))*OFFSET(IFRS17_CF!FW124,0,-NewBusinessYear+1),0)</f>
        <v>0</v>
      </c>
      <c r="FX124" s="35">
        <f ca="1">IFERROR(Volume*IF(FX$5=0,0,IF(FX$5=1,0.5,1))*OFFSET(IFRS17_CF!FX124,0,-NewBusinessYear+1),0)</f>
        <v>0</v>
      </c>
      <c r="FY124" s="35">
        <f ca="1">IFERROR(Volume*IF(FY$5=0,0,IF(FY$5=1,0.5,1))*OFFSET(IFRS17_CF!FY124,0,-NewBusinessYear+1),0)</f>
        <v>0</v>
      </c>
      <c r="FZ124" s="35">
        <f ca="1">IFERROR(Volume*IF(FZ$5=0,0,IF(FZ$5=1,0.5,1))*OFFSET(IFRS17_CF!FZ124,0,-NewBusinessYear+1),0)</f>
        <v>0</v>
      </c>
      <c r="GA124" s="35">
        <f ca="1">IFERROR(Volume*IF(GA$5=0,0,IF(GA$5=1,0.5,1))*OFFSET(IFRS17_CF!GA124,0,-NewBusinessYear+1),0)</f>
        <v>0</v>
      </c>
      <c r="GB124" s="35">
        <f ca="1">IFERROR(Volume*IF(GB$5=0,0,IF(GB$5=1,0.5,1))*OFFSET(IFRS17_CF!GB124,0,-NewBusinessYear+1),0)</f>
        <v>0</v>
      </c>
      <c r="GC124" s="35">
        <f ca="1">IFERROR(Volume*IF(GC$5=0,0,IF(GC$5=1,0.5,1))*OFFSET(IFRS17_CF!GC124,0,-NewBusinessYear+1),0)</f>
        <v>0</v>
      </c>
      <c r="GD124" s="35">
        <f ca="1">IFERROR(Volume*IF(GD$5=0,0,IF(GD$5=1,0.5,1))*OFFSET(IFRS17_CF!GD124,0,-NewBusinessYear+1),0)</f>
        <v>0</v>
      </c>
      <c r="GE124" s="35">
        <f ca="1">IFERROR(Volume*IF(GE$5=0,0,IF(GE$5=1,0.5,1))*OFFSET(IFRS17_CF!GE124,0,-NewBusinessYear+1),0)</f>
        <v>0</v>
      </c>
      <c r="GF124" s="35">
        <f ca="1">IFERROR(Volume*IF(GF$5=0,0,IF(GF$5=1,0.5,1))*OFFSET(IFRS17_CF!GF124,0,-NewBusinessYear+1),0)</f>
        <v>0</v>
      </c>
      <c r="GG124" s="35">
        <f ca="1">IFERROR(Volume*IF(GG$5=0,0,IF(GG$5=1,0.5,1))*OFFSET(IFRS17_CF!GG124,0,-NewBusinessYear+1),0)</f>
        <v>0</v>
      </c>
      <c r="GH124" s="35">
        <f ca="1">IFERROR(Volume*IF(GH$5=0,0,IF(GH$5=1,0.5,1))*OFFSET(IFRS17_CF!GH124,0,-NewBusinessYear+1),0)</f>
        <v>0</v>
      </c>
      <c r="GI124" s="35">
        <f ca="1">IFERROR(Volume*IF(GI$5=0,0,IF(GI$5=1,0.5,1))*OFFSET(IFRS17_CF!GI124,0,-NewBusinessYear+1),0)</f>
        <v>0</v>
      </c>
      <c r="GJ124" s="35">
        <f ca="1">IFERROR(Volume*IF(GJ$5=0,0,IF(GJ$5=1,0.5,1))*OFFSET(IFRS17_CF!GJ124,0,-NewBusinessYear+1),0)</f>
        <v>0</v>
      </c>
    </row>
    <row r="125" spans="2:192" x14ac:dyDescent="0.3">
      <c r="B125" s="36"/>
    </row>
    <row r="126" spans="2:192" x14ac:dyDescent="0.3">
      <c r="B126" s="36"/>
    </row>
    <row r="135" spans="2:25" x14ac:dyDescent="0.3">
      <c r="B135" s="52"/>
    </row>
    <row r="136" spans="2:25" x14ac:dyDescent="0.3">
      <c r="B136" s="53"/>
    </row>
    <row r="141" spans="2:25" x14ac:dyDescent="0.3">
      <c r="F141" s="54"/>
    </row>
    <row r="142" spans="2:25" x14ac:dyDescent="0.3">
      <c r="C142" s="44"/>
      <c r="F142" s="55"/>
    </row>
    <row r="143" spans="2:25" x14ac:dyDescent="0.3"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</row>
    <row r="153" spans="2:25" x14ac:dyDescent="0.3">
      <c r="B153" s="37"/>
      <c r="C153" s="37"/>
      <c r="D153" s="37"/>
      <c r="E153" s="73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</row>
    <row r="154" spans="2:25" x14ac:dyDescent="0.3">
      <c r="C154" s="43"/>
    </row>
    <row r="160" spans="2:25" x14ac:dyDescent="0.3">
      <c r="B160" s="37"/>
      <c r="C160" s="37"/>
      <c r="D160" s="37"/>
      <c r="E160" s="73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</row>
    <row r="161" spans="3:3" x14ac:dyDescent="0.3">
      <c r="C161" s="43"/>
    </row>
    <row r="162" spans="3:3" x14ac:dyDescent="0.3">
      <c r="C162" s="43"/>
    </row>
    <row r="163" spans="3:3" x14ac:dyDescent="0.3">
      <c r="C163" s="43"/>
    </row>
    <row r="164" spans="3:3" x14ac:dyDescent="0.3">
      <c r="C164" s="43"/>
    </row>
  </sheetData>
  <mergeCells count="1">
    <mergeCell ref="E25:E31"/>
  </mergeCells>
  <pageMargins left="0.7" right="0.7" top="0.75" bottom="0.75" header="0.3" footer="0.3"/>
  <pageSetup orientation="portrait" r:id="rId1"/>
  <headerFooter>
    <oddHeader>&amp;R&amp;"Calibri"&amp;12&amp;K000000Controlled Disclosure&amp;1#_x000D_&amp;"Calibri"&amp;11&amp;K000000</oddHeader>
  </headerFooter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656EF-09EA-4B3E-9DD2-83231E44A4CB}">
  <sheetPr codeName="Sheet15"/>
  <dimension ref="A1:BBV164"/>
  <sheetViews>
    <sheetView zoomScale="85" zoomScaleNormal="77" workbookViewId="0">
      <pane xSplit="5" ySplit="13" topLeftCell="F54" activePane="bottomRight" state="frozen"/>
      <selection pane="topRight" activeCell="F1" sqref="F1"/>
      <selection pane="bottomLeft" activeCell="A8" sqref="A8"/>
      <selection pane="bottomRight" activeCell="G72" sqref="G72"/>
    </sheetView>
  </sheetViews>
  <sheetFormatPr defaultColWidth="9.109375" defaultRowHeight="14.4" x14ac:dyDescent="0.3"/>
  <cols>
    <col min="1" max="1" width="8.33203125" style="35" bestFit="1" customWidth="1"/>
    <col min="2" max="2" width="10.109375" style="35" customWidth="1"/>
    <col min="3" max="3" width="46.6640625" style="35" customWidth="1"/>
    <col min="4" max="4" width="1.33203125" style="35" customWidth="1"/>
    <col min="5" max="5" width="23.33203125" style="67" customWidth="1"/>
    <col min="6" max="6" width="15.109375" style="35" customWidth="1"/>
    <col min="7" max="7" width="11.5546875" style="35" customWidth="1"/>
    <col min="8" max="8" width="10.6640625" style="35" bestFit="1" customWidth="1"/>
    <col min="9" max="9" width="10.44140625" style="35" customWidth="1"/>
    <col min="10" max="10" width="9.109375" style="35" customWidth="1"/>
    <col min="11" max="11" width="9.88671875" style="35" customWidth="1"/>
    <col min="12" max="20" width="9.109375" style="35" customWidth="1"/>
    <col min="21" max="27" width="9.109375" style="35"/>
    <col min="28" max="28" width="12.109375" style="35" customWidth="1"/>
    <col min="29" max="105" width="9.109375" style="35"/>
    <col min="106" max="106" width="9.6640625" style="35" bestFit="1" customWidth="1"/>
    <col min="107" max="16384" width="9.109375" style="35"/>
  </cols>
  <sheetData>
    <row r="1" spans="2:1426" x14ac:dyDescent="0.3">
      <c r="F1" s="35" cm="1">
        <f t="array" aca="1" ref="F1:AE1" ca="1">OFFSET(IFRS17_CF_CumCalc!F69,,,,MIN(Entry_Age+cover_term,101)-Entry_Age)</f>
        <v>-1228896.2818993719</v>
      </c>
      <c r="G1" s="35">
        <f ca="1"/>
        <v>-6101408.1620472018</v>
      </c>
      <c r="H1" s="35">
        <f ca="1"/>
        <v>-11830745.76582231</v>
      </c>
      <c r="I1" s="35">
        <f ca="1"/>
        <v>-17556760.423210122</v>
      </c>
      <c r="J1" s="35">
        <f ca="1"/>
        <v>-24339797.671818003</v>
      </c>
      <c r="K1" s="35">
        <f ca="1"/>
        <v>-30875337.625798065</v>
      </c>
      <c r="L1" s="35">
        <f ca="1"/>
        <v>-36958825.2456294</v>
      </c>
      <c r="M1" s="35">
        <f ca="1"/>
        <v>-42711519.911040202</v>
      </c>
      <c r="N1" s="35">
        <f ca="1"/>
        <v>-48593180.833206512</v>
      </c>
      <c r="O1" s="35">
        <f ca="1"/>
        <v>-55549775.272864677</v>
      </c>
      <c r="P1" s="35">
        <f ca="1"/>
        <v>-41397267.593443401</v>
      </c>
      <c r="Q1" s="35">
        <f ca="1"/>
        <v>-26313315.309623349</v>
      </c>
      <c r="R1" s="35">
        <f ca="1"/>
        <v>-12112612.769720331</v>
      </c>
      <c r="S1" s="35">
        <f ca="1"/>
        <v>-58338.806268393673</v>
      </c>
      <c r="T1" s="35">
        <f ca="1"/>
        <v>12868485.743257716</v>
      </c>
      <c r="U1" s="35">
        <f ca="1"/>
        <v>24064755.211130783</v>
      </c>
      <c r="V1" s="35">
        <f ca="1"/>
        <v>33431200.326904844</v>
      </c>
      <c r="W1" s="35">
        <f ca="1"/>
        <v>41066097.613293603</v>
      </c>
      <c r="X1" s="35">
        <f ca="1"/>
        <v>46553031.50052283</v>
      </c>
      <c r="Y1" s="35">
        <f ca="1"/>
        <v>51900608.722436868</v>
      </c>
      <c r="Z1" s="35">
        <f ca="1"/>
        <v>55586134.932872213</v>
      </c>
      <c r="AA1" s="35">
        <f ca="1"/>
        <v>57920922.533017009</v>
      </c>
      <c r="AB1" s="35">
        <f ca="1"/>
        <v>59081274.12861117</v>
      </c>
      <c r="AC1" s="35">
        <f ca="1"/>
        <v>59122963.625346959</v>
      </c>
      <c r="AD1" s="35">
        <f ca="1"/>
        <v>59244482.407560237</v>
      </c>
      <c r="AE1" s="35">
        <f ca="1"/>
        <v>58736912.331975557</v>
      </c>
    </row>
    <row r="2" spans="2:1426" ht="15.6" x14ac:dyDescent="0.3">
      <c r="B2" s="34" t="s">
        <v>433</v>
      </c>
      <c r="F2" s="63"/>
    </row>
    <row r="3" spans="2:1426" x14ac:dyDescent="0.3">
      <c r="B3" s="36" t="s">
        <v>434</v>
      </c>
    </row>
    <row r="4" spans="2:1426" x14ac:dyDescent="0.3">
      <c r="C4" s="35" t="s">
        <v>121</v>
      </c>
      <c r="F4" s="35">
        <f>INT((F5-1)/12)+1</f>
        <v>1</v>
      </c>
      <c r="G4" s="35">
        <f t="shared" ref="G4:Q4" si="0">INT((G5-1)/12)+1</f>
        <v>1</v>
      </c>
      <c r="H4" s="35">
        <f t="shared" si="0"/>
        <v>1</v>
      </c>
      <c r="I4" s="35">
        <f t="shared" si="0"/>
        <v>1</v>
      </c>
      <c r="J4" s="35">
        <f t="shared" si="0"/>
        <v>1</v>
      </c>
      <c r="K4" s="35">
        <f t="shared" si="0"/>
        <v>1</v>
      </c>
      <c r="L4" s="35">
        <f t="shared" si="0"/>
        <v>1</v>
      </c>
      <c r="M4" s="35">
        <f t="shared" si="0"/>
        <v>1</v>
      </c>
      <c r="N4" s="35">
        <f t="shared" si="0"/>
        <v>1</v>
      </c>
      <c r="O4" s="35">
        <f t="shared" si="0"/>
        <v>1</v>
      </c>
      <c r="P4" s="35">
        <f t="shared" si="0"/>
        <v>1</v>
      </c>
      <c r="Q4" s="35">
        <f t="shared" si="0"/>
        <v>1</v>
      </c>
      <c r="R4" s="35">
        <f>INT((R5-1)/12)+1</f>
        <v>2</v>
      </c>
      <c r="S4" s="35">
        <f t="shared" ref="S4:CD4" si="1">INT((S5-1)/12)+1</f>
        <v>2</v>
      </c>
      <c r="T4" s="35">
        <f t="shared" si="1"/>
        <v>2</v>
      </c>
      <c r="U4" s="35">
        <f t="shared" si="1"/>
        <v>2</v>
      </c>
      <c r="V4" s="35">
        <f t="shared" si="1"/>
        <v>2</v>
      </c>
      <c r="W4" s="35">
        <f t="shared" si="1"/>
        <v>2</v>
      </c>
      <c r="X4" s="35">
        <f t="shared" si="1"/>
        <v>2</v>
      </c>
      <c r="Y4" s="35">
        <f t="shared" si="1"/>
        <v>2</v>
      </c>
      <c r="Z4" s="35">
        <f t="shared" si="1"/>
        <v>2</v>
      </c>
      <c r="AA4" s="35">
        <f t="shared" si="1"/>
        <v>2</v>
      </c>
      <c r="AB4" s="35">
        <f t="shared" si="1"/>
        <v>2</v>
      </c>
      <c r="AC4" s="35">
        <f t="shared" si="1"/>
        <v>2</v>
      </c>
      <c r="AD4" s="35">
        <f t="shared" si="1"/>
        <v>3</v>
      </c>
      <c r="AE4" s="35">
        <f t="shared" si="1"/>
        <v>3</v>
      </c>
      <c r="AF4" s="35">
        <f t="shared" si="1"/>
        <v>3</v>
      </c>
      <c r="AG4" s="35">
        <f t="shared" si="1"/>
        <v>3</v>
      </c>
      <c r="AH4" s="35">
        <f t="shared" si="1"/>
        <v>3</v>
      </c>
      <c r="AI4" s="35">
        <f t="shared" si="1"/>
        <v>3</v>
      </c>
      <c r="AJ4" s="35">
        <f t="shared" si="1"/>
        <v>3</v>
      </c>
      <c r="AK4" s="35">
        <f t="shared" si="1"/>
        <v>3</v>
      </c>
      <c r="AL4" s="35">
        <f t="shared" si="1"/>
        <v>3</v>
      </c>
      <c r="AM4" s="35">
        <f t="shared" si="1"/>
        <v>3</v>
      </c>
      <c r="AN4" s="35">
        <f t="shared" si="1"/>
        <v>3</v>
      </c>
      <c r="AO4" s="35">
        <f t="shared" si="1"/>
        <v>3</v>
      </c>
      <c r="AP4" s="35">
        <f t="shared" si="1"/>
        <v>4</v>
      </c>
      <c r="AQ4" s="35">
        <f t="shared" si="1"/>
        <v>4</v>
      </c>
      <c r="AR4" s="35">
        <f t="shared" si="1"/>
        <v>4</v>
      </c>
      <c r="AS4" s="35">
        <f t="shared" si="1"/>
        <v>4</v>
      </c>
      <c r="AT4" s="35">
        <f t="shared" si="1"/>
        <v>4</v>
      </c>
      <c r="AU4" s="35">
        <f t="shared" si="1"/>
        <v>4</v>
      </c>
      <c r="AV4" s="35">
        <f t="shared" si="1"/>
        <v>4</v>
      </c>
      <c r="AW4" s="35">
        <f t="shared" si="1"/>
        <v>4</v>
      </c>
      <c r="AX4" s="35">
        <f t="shared" si="1"/>
        <v>4</v>
      </c>
      <c r="AY4" s="35">
        <f t="shared" si="1"/>
        <v>4</v>
      </c>
      <c r="AZ4" s="35">
        <f t="shared" si="1"/>
        <v>4</v>
      </c>
      <c r="BA4" s="35">
        <f t="shared" si="1"/>
        <v>4</v>
      </c>
      <c r="BB4" s="35">
        <f t="shared" si="1"/>
        <v>5</v>
      </c>
      <c r="BC4" s="35">
        <f t="shared" si="1"/>
        <v>5</v>
      </c>
      <c r="BD4" s="35">
        <f t="shared" si="1"/>
        <v>5</v>
      </c>
      <c r="BE4" s="35">
        <f t="shared" si="1"/>
        <v>5</v>
      </c>
      <c r="BF4" s="35">
        <f t="shared" si="1"/>
        <v>5</v>
      </c>
      <c r="BG4" s="35">
        <f t="shared" si="1"/>
        <v>5</v>
      </c>
      <c r="BH4" s="35">
        <f t="shared" si="1"/>
        <v>5</v>
      </c>
      <c r="BI4" s="35">
        <f t="shared" si="1"/>
        <v>5</v>
      </c>
      <c r="BJ4" s="35">
        <f t="shared" si="1"/>
        <v>5</v>
      </c>
      <c r="BK4" s="35">
        <f t="shared" si="1"/>
        <v>5</v>
      </c>
      <c r="BL4" s="35">
        <f t="shared" si="1"/>
        <v>5</v>
      </c>
      <c r="BM4" s="35">
        <f t="shared" si="1"/>
        <v>5</v>
      </c>
      <c r="BN4" s="35">
        <f t="shared" si="1"/>
        <v>6</v>
      </c>
      <c r="BO4" s="35">
        <f t="shared" si="1"/>
        <v>6</v>
      </c>
      <c r="BP4" s="35">
        <f t="shared" si="1"/>
        <v>6</v>
      </c>
      <c r="BQ4" s="35">
        <f t="shared" si="1"/>
        <v>6</v>
      </c>
      <c r="BR4" s="35">
        <f t="shared" si="1"/>
        <v>6</v>
      </c>
      <c r="BS4" s="35">
        <f t="shared" si="1"/>
        <v>6</v>
      </c>
      <c r="BT4" s="35">
        <f t="shared" si="1"/>
        <v>6</v>
      </c>
      <c r="BU4" s="35">
        <f t="shared" si="1"/>
        <v>6</v>
      </c>
      <c r="BV4" s="35">
        <f t="shared" si="1"/>
        <v>6</v>
      </c>
      <c r="BW4" s="35">
        <f t="shared" si="1"/>
        <v>6</v>
      </c>
      <c r="BX4" s="35">
        <f t="shared" si="1"/>
        <v>6</v>
      </c>
      <c r="BY4" s="35">
        <f t="shared" si="1"/>
        <v>6</v>
      </c>
      <c r="BZ4" s="35">
        <f t="shared" si="1"/>
        <v>7</v>
      </c>
      <c r="CA4" s="35">
        <f t="shared" si="1"/>
        <v>7</v>
      </c>
      <c r="CB4" s="35">
        <f t="shared" si="1"/>
        <v>7</v>
      </c>
      <c r="CC4" s="35">
        <f t="shared" si="1"/>
        <v>7</v>
      </c>
      <c r="CD4" s="35">
        <f t="shared" si="1"/>
        <v>7</v>
      </c>
      <c r="CE4" s="35">
        <f t="shared" ref="CE4:EP4" si="2">INT((CE5-1)/12)+1</f>
        <v>7</v>
      </c>
      <c r="CF4" s="35">
        <f t="shared" si="2"/>
        <v>7</v>
      </c>
      <c r="CG4" s="35">
        <f t="shared" si="2"/>
        <v>7</v>
      </c>
      <c r="CH4" s="35">
        <f t="shared" si="2"/>
        <v>7</v>
      </c>
      <c r="CI4" s="35">
        <f t="shared" si="2"/>
        <v>7</v>
      </c>
      <c r="CJ4" s="35">
        <f t="shared" si="2"/>
        <v>7</v>
      </c>
      <c r="CK4" s="35">
        <f t="shared" si="2"/>
        <v>7</v>
      </c>
      <c r="CL4" s="35">
        <f t="shared" si="2"/>
        <v>8</v>
      </c>
      <c r="CM4" s="35">
        <f t="shared" si="2"/>
        <v>8</v>
      </c>
      <c r="CN4" s="35">
        <f t="shared" si="2"/>
        <v>8</v>
      </c>
      <c r="CO4" s="35">
        <f t="shared" si="2"/>
        <v>8</v>
      </c>
      <c r="CP4" s="35">
        <f t="shared" si="2"/>
        <v>8</v>
      </c>
      <c r="CQ4" s="35">
        <f t="shared" si="2"/>
        <v>8</v>
      </c>
      <c r="CR4" s="35">
        <f t="shared" si="2"/>
        <v>8</v>
      </c>
      <c r="CS4" s="35">
        <f t="shared" si="2"/>
        <v>8</v>
      </c>
      <c r="CT4" s="35">
        <f t="shared" si="2"/>
        <v>8</v>
      </c>
      <c r="CU4" s="35">
        <f t="shared" si="2"/>
        <v>8</v>
      </c>
      <c r="CV4" s="35">
        <f t="shared" si="2"/>
        <v>8</v>
      </c>
      <c r="CW4" s="35">
        <f t="shared" si="2"/>
        <v>8</v>
      </c>
      <c r="CX4" s="35">
        <f t="shared" si="2"/>
        <v>9</v>
      </c>
      <c r="CY4" s="35">
        <f t="shared" si="2"/>
        <v>9</v>
      </c>
      <c r="CZ4" s="35">
        <f t="shared" si="2"/>
        <v>9</v>
      </c>
      <c r="DA4" s="35">
        <f t="shared" si="2"/>
        <v>9</v>
      </c>
      <c r="DB4" s="35">
        <f t="shared" si="2"/>
        <v>9</v>
      </c>
      <c r="DC4" s="35">
        <f t="shared" si="2"/>
        <v>9</v>
      </c>
      <c r="DD4" s="35">
        <f t="shared" si="2"/>
        <v>9</v>
      </c>
      <c r="DE4" s="35">
        <f t="shared" si="2"/>
        <v>9</v>
      </c>
      <c r="DF4" s="35">
        <f t="shared" si="2"/>
        <v>9</v>
      </c>
      <c r="DG4" s="35">
        <f t="shared" si="2"/>
        <v>9</v>
      </c>
      <c r="DH4" s="35">
        <f t="shared" si="2"/>
        <v>9</v>
      </c>
      <c r="DI4" s="35">
        <f t="shared" si="2"/>
        <v>9</v>
      </c>
      <c r="DJ4" s="35">
        <f t="shared" si="2"/>
        <v>10</v>
      </c>
      <c r="DK4" s="35">
        <f t="shared" si="2"/>
        <v>10</v>
      </c>
      <c r="DL4" s="35">
        <f t="shared" si="2"/>
        <v>10</v>
      </c>
      <c r="DM4" s="35">
        <f t="shared" si="2"/>
        <v>10</v>
      </c>
      <c r="DN4" s="35">
        <f t="shared" si="2"/>
        <v>10</v>
      </c>
      <c r="DO4" s="35">
        <f t="shared" si="2"/>
        <v>10</v>
      </c>
      <c r="DP4" s="35">
        <f t="shared" si="2"/>
        <v>10</v>
      </c>
      <c r="DQ4" s="35">
        <f t="shared" si="2"/>
        <v>10</v>
      </c>
      <c r="DR4" s="35">
        <f t="shared" si="2"/>
        <v>10</v>
      </c>
      <c r="DS4" s="35">
        <f t="shared" si="2"/>
        <v>10</v>
      </c>
      <c r="DT4" s="35">
        <f t="shared" si="2"/>
        <v>10</v>
      </c>
      <c r="DU4" s="35">
        <f t="shared" si="2"/>
        <v>10</v>
      </c>
      <c r="DV4" s="35">
        <f t="shared" si="2"/>
        <v>11</v>
      </c>
      <c r="DW4" s="35">
        <f t="shared" si="2"/>
        <v>11</v>
      </c>
      <c r="DX4" s="35">
        <f t="shared" si="2"/>
        <v>11</v>
      </c>
      <c r="DY4" s="35">
        <f t="shared" si="2"/>
        <v>11</v>
      </c>
      <c r="DZ4" s="35">
        <f t="shared" si="2"/>
        <v>11</v>
      </c>
      <c r="EA4" s="35">
        <f t="shared" si="2"/>
        <v>11</v>
      </c>
      <c r="EB4" s="35">
        <f t="shared" si="2"/>
        <v>11</v>
      </c>
      <c r="EC4" s="35">
        <f t="shared" si="2"/>
        <v>11</v>
      </c>
      <c r="ED4" s="35">
        <f t="shared" si="2"/>
        <v>11</v>
      </c>
      <c r="EE4" s="35">
        <f t="shared" si="2"/>
        <v>11</v>
      </c>
      <c r="EF4" s="35">
        <f t="shared" si="2"/>
        <v>11</v>
      </c>
      <c r="EG4" s="35">
        <f t="shared" si="2"/>
        <v>11</v>
      </c>
      <c r="EH4" s="35">
        <f t="shared" si="2"/>
        <v>12</v>
      </c>
      <c r="EI4" s="35">
        <f t="shared" si="2"/>
        <v>12</v>
      </c>
      <c r="EJ4" s="35">
        <f t="shared" si="2"/>
        <v>12</v>
      </c>
      <c r="EK4" s="35">
        <f t="shared" si="2"/>
        <v>12</v>
      </c>
      <c r="EL4" s="35">
        <f t="shared" si="2"/>
        <v>12</v>
      </c>
      <c r="EM4" s="35">
        <f t="shared" si="2"/>
        <v>12</v>
      </c>
      <c r="EN4" s="35">
        <f t="shared" si="2"/>
        <v>12</v>
      </c>
      <c r="EO4" s="35">
        <f t="shared" si="2"/>
        <v>12</v>
      </c>
      <c r="EP4" s="35">
        <f t="shared" si="2"/>
        <v>12</v>
      </c>
      <c r="EQ4" s="35">
        <f t="shared" ref="EQ4:HB4" si="3">INT((EQ5-1)/12)+1</f>
        <v>12</v>
      </c>
      <c r="ER4" s="35">
        <f t="shared" si="3"/>
        <v>12</v>
      </c>
      <c r="ES4" s="35">
        <f t="shared" si="3"/>
        <v>12</v>
      </c>
      <c r="ET4" s="35">
        <f t="shared" si="3"/>
        <v>13</v>
      </c>
      <c r="EU4" s="35">
        <f t="shared" si="3"/>
        <v>13</v>
      </c>
      <c r="EV4" s="35">
        <f t="shared" si="3"/>
        <v>13</v>
      </c>
      <c r="EW4" s="35">
        <f t="shared" si="3"/>
        <v>13</v>
      </c>
      <c r="EX4" s="35">
        <f t="shared" si="3"/>
        <v>13</v>
      </c>
      <c r="EY4" s="35">
        <f t="shared" si="3"/>
        <v>13</v>
      </c>
      <c r="EZ4" s="35">
        <f t="shared" si="3"/>
        <v>13</v>
      </c>
      <c r="FA4" s="35">
        <f t="shared" si="3"/>
        <v>13</v>
      </c>
      <c r="FB4" s="35">
        <f t="shared" si="3"/>
        <v>13</v>
      </c>
      <c r="FC4" s="35">
        <f t="shared" si="3"/>
        <v>13</v>
      </c>
      <c r="FD4" s="35">
        <f t="shared" si="3"/>
        <v>13</v>
      </c>
      <c r="FE4" s="35">
        <f t="shared" si="3"/>
        <v>13</v>
      </c>
      <c r="FF4" s="35">
        <f t="shared" si="3"/>
        <v>14</v>
      </c>
      <c r="FG4" s="35">
        <f t="shared" si="3"/>
        <v>14</v>
      </c>
      <c r="FH4" s="35">
        <f t="shared" si="3"/>
        <v>14</v>
      </c>
      <c r="FI4" s="35">
        <f t="shared" si="3"/>
        <v>14</v>
      </c>
      <c r="FJ4" s="35">
        <f t="shared" si="3"/>
        <v>14</v>
      </c>
      <c r="FK4" s="35">
        <f t="shared" si="3"/>
        <v>14</v>
      </c>
      <c r="FL4" s="35">
        <f t="shared" si="3"/>
        <v>14</v>
      </c>
      <c r="FM4" s="35">
        <f t="shared" si="3"/>
        <v>14</v>
      </c>
      <c r="FN4" s="35">
        <f t="shared" si="3"/>
        <v>14</v>
      </c>
      <c r="FO4" s="35">
        <f t="shared" si="3"/>
        <v>14</v>
      </c>
      <c r="FP4" s="35">
        <f t="shared" si="3"/>
        <v>14</v>
      </c>
      <c r="FQ4" s="35">
        <f t="shared" si="3"/>
        <v>14</v>
      </c>
      <c r="FR4" s="35">
        <f t="shared" si="3"/>
        <v>15</v>
      </c>
      <c r="FS4" s="35">
        <f t="shared" si="3"/>
        <v>15</v>
      </c>
      <c r="FT4" s="35">
        <f t="shared" si="3"/>
        <v>15</v>
      </c>
      <c r="FU4" s="35">
        <f t="shared" si="3"/>
        <v>15</v>
      </c>
      <c r="FV4" s="35">
        <f t="shared" si="3"/>
        <v>15</v>
      </c>
      <c r="FW4" s="35">
        <f t="shared" si="3"/>
        <v>15</v>
      </c>
      <c r="FX4" s="35">
        <f t="shared" si="3"/>
        <v>15</v>
      </c>
      <c r="FY4" s="35">
        <f t="shared" si="3"/>
        <v>15</v>
      </c>
      <c r="FZ4" s="35">
        <f t="shared" si="3"/>
        <v>15</v>
      </c>
      <c r="GA4" s="35">
        <f t="shared" si="3"/>
        <v>15</v>
      </c>
      <c r="GB4" s="35">
        <f t="shared" si="3"/>
        <v>15</v>
      </c>
      <c r="GC4" s="35">
        <f t="shared" si="3"/>
        <v>15</v>
      </c>
      <c r="GD4" s="35">
        <f t="shared" si="3"/>
        <v>16</v>
      </c>
      <c r="GE4" s="35">
        <f t="shared" si="3"/>
        <v>16</v>
      </c>
      <c r="GF4" s="35">
        <f t="shared" si="3"/>
        <v>16</v>
      </c>
      <c r="GG4" s="35">
        <f t="shared" si="3"/>
        <v>16</v>
      </c>
      <c r="GH4" s="35">
        <f t="shared" si="3"/>
        <v>16</v>
      </c>
      <c r="GI4" s="35">
        <f t="shared" si="3"/>
        <v>16</v>
      </c>
      <c r="GJ4" s="35">
        <f t="shared" si="3"/>
        <v>16</v>
      </c>
      <c r="GK4" s="35">
        <f t="shared" si="3"/>
        <v>16</v>
      </c>
      <c r="GL4" s="35">
        <f t="shared" si="3"/>
        <v>16</v>
      </c>
      <c r="GM4" s="35">
        <f t="shared" si="3"/>
        <v>16</v>
      </c>
      <c r="GN4" s="35">
        <f t="shared" si="3"/>
        <v>16</v>
      </c>
      <c r="GO4" s="35">
        <f t="shared" si="3"/>
        <v>16</v>
      </c>
      <c r="GP4" s="35">
        <f t="shared" si="3"/>
        <v>17</v>
      </c>
      <c r="GQ4" s="35">
        <f t="shared" si="3"/>
        <v>17</v>
      </c>
      <c r="GR4" s="35">
        <f t="shared" si="3"/>
        <v>17</v>
      </c>
      <c r="GS4" s="35">
        <f t="shared" si="3"/>
        <v>17</v>
      </c>
      <c r="GT4" s="35">
        <f t="shared" si="3"/>
        <v>17</v>
      </c>
      <c r="GU4" s="35">
        <f t="shared" si="3"/>
        <v>17</v>
      </c>
      <c r="GV4" s="35">
        <f t="shared" si="3"/>
        <v>17</v>
      </c>
      <c r="GW4" s="35">
        <f t="shared" si="3"/>
        <v>17</v>
      </c>
      <c r="GX4" s="35">
        <f t="shared" si="3"/>
        <v>17</v>
      </c>
      <c r="GY4" s="35">
        <f t="shared" si="3"/>
        <v>17</v>
      </c>
      <c r="GZ4" s="35">
        <f t="shared" si="3"/>
        <v>17</v>
      </c>
      <c r="HA4" s="35">
        <f t="shared" si="3"/>
        <v>17</v>
      </c>
      <c r="HB4" s="35">
        <f t="shared" si="3"/>
        <v>18</v>
      </c>
      <c r="HC4" s="35">
        <f t="shared" ref="HC4:JN4" si="4">INT((HC5-1)/12)+1</f>
        <v>18</v>
      </c>
      <c r="HD4" s="35">
        <f t="shared" si="4"/>
        <v>18</v>
      </c>
      <c r="HE4" s="35">
        <f t="shared" si="4"/>
        <v>18</v>
      </c>
      <c r="HF4" s="35">
        <f t="shared" si="4"/>
        <v>18</v>
      </c>
      <c r="HG4" s="35">
        <f t="shared" si="4"/>
        <v>18</v>
      </c>
      <c r="HH4" s="35">
        <f t="shared" si="4"/>
        <v>18</v>
      </c>
      <c r="HI4" s="35">
        <f t="shared" si="4"/>
        <v>18</v>
      </c>
      <c r="HJ4" s="35">
        <f t="shared" si="4"/>
        <v>18</v>
      </c>
      <c r="HK4" s="35">
        <f t="shared" si="4"/>
        <v>18</v>
      </c>
      <c r="HL4" s="35">
        <f t="shared" si="4"/>
        <v>18</v>
      </c>
      <c r="HM4" s="35">
        <f t="shared" si="4"/>
        <v>18</v>
      </c>
      <c r="HN4" s="35">
        <f t="shared" si="4"/>
        <v>19</v>
      </c>
      <c r="HO4" s="35">
        <f t="shared" si="4"/>
        <v>19</v>
      </c>
      <c r="HP4" s="35">
        <f t="shared" si="4"/>
        <v>19</v>
      </c>
      <c r="HQ4" s="35">
        <f t="shared" si="4"/>
        <v>19</v>
      </c>
      <c r="HR4" s="35">
        <f t="shared" si="4"/>
        <v>19</v>
      </c>
      <c r="HS4" s="35">
        <f t="shared" si="4"/>
        <v>19</v>
      </c>
      <c r="HT4" s="35">
        <f t="shared" si="4"/>
        <v>19</v>
      </c>
      <c r="HU4" s="35">
        <f t="shared" si="4"/>
        <v>19</v>
      </c>
      <c r="HV4" s="35">
        <f t="shared" si="4"/>
        <v>19</v>
      </c>
      <c r="HW4" s="35">
        <f t="shared" si="4"/>
        <v>19</v>
      </c>
      <c r="HX4" s="35">
        <f t="shared" si="4"/>
        <v>19</v>
      </c>
      <c r="HY4" s="35">
        <f t="shared" si="4"/>
        <v>19</v>
      </c>
      <c r="HZ4" s="35">
        <f t="shared" si="4"/>
        <v>20</v>
      </c>
      <c r="IA4" s="35">
        <f t="shared" si="4"/>
        <v>20</v>
      </c>
      <c r="IB4" s="35">
        <f t="shared" si="4"/>
        <v>20</v>
      </c>
      <c r="IC4" s="35">
        <f t="shared" si="4"/>
        <v>20</v>
      </c>
      <c r="ID4" s="35">
        <f t="shared" si="4"/>
        <v>20</v>
      </c>
      <c r="IE4" s="35">
        <f t="shared" si="4"/>
        <v>20</v>
      </c>
      <c r="IF4" s="35">
        <f t="shared" si="4"/>
        <v>20</v>
      </c>
      <c r="IG4" s="35">
        <f t="shared" si="4"/>
        <v>20</v>
      </c>
      <c r="IH4" s="35">
        <f t="shared" si="4"/>
        <v>20</v>
      </c>
      <c r="II4" s="35">
        <f t="shared" si="4"/>
        <v>20</v>
      </c>
      <c r="IJ4" s="35">
        <f t="shared" si="4"/>
        <v>20</v>
      </c>
      <c r="IK4" s="35">
        <f t="shared" si="4"/>
        <v>20</v>
      </c>
      <c r="IL4" s="35">
        <f t="shared" si="4"/>
        <v>21</v>
      </c>
      <c r="IM4" s="35">
        <f t="shared" si="4"/>
        <v>21</v>
      </c>
      <c r="IN4" s="35">
        <f t="shared" si="4"/>
        <v>21</v>
      </c>
      <c r="IO4" s="35">
        <f t="shared" si="4"/>
        <v>21</v>
      </c>
      <c r="IP4" s="35">
        <f t="shared" si="4"/>
        <v>21</v>
      </c>
      <c r="IQ4" s="35">
        <f t="shared" si="4"/>
        <v>21</v>
      </c>
      <c r="IR4" s="35">
        <f t="shared" si="4"/>
        <v>21</v>
      </c>
      <c r="IS4" s="35">
        <f t="shared" si="4"/>
        <v>21</v>
      </c>
      <c r="IT4" s="35">
        <f t="shared" si="4"/>
        <v>21</v>
      </c>
      <c r="IU4" s="35">
        <f t="shared" si="4"/>
        <v>21</v>
      </c>
      <c r="IV4" s="35">
        <f t="shared" si="4"/>
        <v>21</v>
      </c>
      <c r="IW4" s="35">
        <f t="shared" si="4"/>
        <v>21</v>
      </c>
      <c r="IX4" s="35">
        <f t="shared" si="4"/>
        <v>22</v>
      </c>
      <c r="IY4" s="35">
        <f t="shared" si="4"/>
        <v>22</v>
      </c>
      <c r="IZ4" s="35">
        <f t="shared" si="4"/>
        <v>22</v>
      </c>
      <c r="JA4" s="35">
        <f t="shared" si="4"/>
        <v>22</v>
      </c>
      <c r="JB4" s="35">
        <f t="shared" si="4"/>
        <v>22</v>
      </c>
      <c r="JC4" s="35">
        <f t="shared" si="4"/>
        <v>22</v>
      </c>
      <c r="JD4" s="35">
        <f t="shared" si="4"/>
        <v>22</v>
      </c>
      <c r="JE4" s="35">
        <f t="shared" si="4"/>
        <v>22</v>
      </c>
      <c r="JF4" s="35">
        <f t="shared" si="4"/>
        <v>22</v>
      </c>
      <c r="JG4" s="35">
        <f t="shared" si="4"/>
        <v>22</v>
      </c>
      <c r="JH4" s="35">
        <f t="shared" si="4"/>
        <v>22</v>
      </c>
      <c r="JI4" s="35">
        <f t="shared" si="4"/>
        <v>22</v>
      </c>
      <c r="JJ4" s="35">
        <f t="shared" si="4"/>
        <v>23</v>
      </c>
      <c r="JK4" s="35">
        <f t="shared" si="4"/>
        <v>23</v>
      </c>
      <c r="JL4" s="35">
        <f t="shared" si="4"/>
        <v>23</v>
      </c>
      <c r="JM4" s="35">
        <f t="shared" si="4"/>
        <v>23</v>
      </c>
      <c r="JN4" s="35">
        <f t="shared" si="4"/>
        <v>23</v>
      </c>
      <c r="JO4" s="35">
        <f t="shared" ref="JO4:LZ4" si="5">INT((JO5-1)/12)+1</f>
        <v>23</v>
      </c>
      <c r="JP4" s="35">
        <f t="shared" si="5"/>
        <v>23</v>
      </c>
      <c r="JQ4" s="35">
        <f t="shared" si="5"/>
        <v>23</v>
      </c>
      <c r="JR4" s="35">
        <f t="shared" si="5"/>
        <v>23</v>
      </c>
      <c r="JS4" s="35">
        <f t="shared" si="5"/>
        <v>23</v>
      </c>
      <c r="JT4" s="35">
        <f t="shared" si="5"/>
        <v>23</v>
      </c>
      <c r="JU4" s="35">
        <f t="shared" si="5"/>
        <v>23</v>
      </c>
      <c r="JV4" s="35">
        <f t="shared" si="5"/>
        <v>24</v>
      </c>
      <c r="JW4" s="35">
        <f t="shared" si="5"/>
        <v>24</v>
      </c>
      <c r="JX4" s="35">
        <f t="shared" si="5"/>
        <v>24</v>
      </c>
      <c r="JY4" s="35">
        <f t="shared" si="5"/>
        <v>24</v>
      </c>
      <c r="JZ4" s="35">
        <f t="shared" si="5"/>
        <v>24</v>
      </c>
      <c r="KA4" s="35">
        <f t="shared" si="5"/>
        <v>24</v>
      </c>
      <c r="KB4" s="35">
        <f t="shared" si="5"/>
        <v>24</v>
      </c>
      <c r="KC4" s="35">
        <f t="shared" si="5"/>
        <v>24</v>
      </c>
      <c r="KD4" s="35">
        <f t="shared" si="5"/>
        <v>24</v>
      </c>
      <c r="KE4" s="35">
        <f t="shared" si="5"/>
        <v>24</v>
      </c>
      <c r="KF4" s="35">
        <f t="shared" si="5"/>
        <v>24</v>
      </c>
      <c r="KG4" s="35">
        <f t="shared" si="5"/>
        <v>24</v>
      </c>
      <c r="KH4" s="35">
        <f t="shared" si="5"/>
        <v>25</v>
      </c>
      <c r="KI4" s="35">
        <f t="shared" si="5"/>
        <v>25</v>
      </c>
      <c r="KJ4" s="35">
        <f t="shared" si="5"/>
        <v>25</v>
      </c>
      <c r="KK4" s="35">
        <f t="shared" si="5"/>
        <v>25</v>
      </c>
      <c r="KL4" s="35">
        <f t="shared" si="5"/>
        <v>25</v>
      </c>
      <c r="KM4" s="35">
        <f t="shared" si="5"/>
        <v>25</v>
      </c>
      <c r="KN4" s="35">
        <f t="shared" si="5"/>
        <v>25</v>
      </c>
      <c r="KO4" s="35">
        <f t="shared" si="5"/>
        <v>25</v>
      </c>
      <c r="KP4" s="35">
        <f t="shared" si="5"/>
        <v>25</v>
      </c>
      <c r="KQ4" s="35">
        <f t="shared" si="5"/>
        <v>25</v>
      </c>
      <c r="KR4" s="35">
        <f t="shared" si="5"/>
        <v>25</v>
      </c>
      <c r="KS4" s="35">
        <f t="shared" si="5"/>
        <v>25</v>
      </c>
      <c r="KT4" s="35">
        <f t="shared" si="5"/>
        <v>26</v>
      </c>
      <c r="KU4" s="35">
        <f t="shared" si="5"/>
        <v>26</v>
      </c>
      <c r="KV4" s="35">
        <f t="shared" si="5"/>
        <v>26</v>
      </c>
      <c r="KW4" s="35">
        <f t="shared" si="5"/>
        <v>26</v>
      </c>
      <c r="KX4" s="35">
        <f t="shared" si="5"/>
        <v>26</v>
      </c>
      <c r="KY4" s="35">
        <f t="shared" si="5"/>
        <v>26</v>
      </c>
      <c r="KZ4" s="35">
        <f t="shared" si="5"/>
        <v>26</v>
      </c>
      <c r="LA4" s="35">
        <f t="shared" si="5"/>
        <v>26</v>
      </c>
      <c r="LB4" s="35">
        <f t="shared" si="5"/>
        <v>26</v>
      </c>
      <c r="LC4" s="35">
        <f t="shared" si="5"/>
        <v>26</v>
      </c>
      <c r="LD4" s="35">
        <f t="shared" si="5"/>
        <v>26</v>
      </c>
      <c r="LE4" s="35">
        <f t="shared" si="5"/>
        <v>26</v>
      </c>
      <c r="LF4" s="35">
        <f t="shared" si="5"/>
        <v>27</v>
      </c>
      <c r="LG4" s="35">
        <f t="shared" si="5"/>
        <v>27</v>
      </c>
      <c r="LH4" s="35">
        <f t="shared" si="5"/>
        <v>27</v>
      </c>
      <c r="LI4" s="35">
        <f t="shared" si="5"/>
        <v>27</v>
      </c>
      <c r="LJ4" s="35">
        <f t="shared" si="5"/>
        <v>27</v>
      </c>
      <c r="LK4" s="35">
        <f t="shared" si="5"/>
        <v>27</v>
      </c>
      <c r="LL4" s="35">
        <f t="shared" si="5"/>
        <v>27</v>
      </c>
      <c r="LM4" s="35">
        <f t="shared" si="5"/>
        <v>27</v>
      </c>
      <c r="LN4" s="35">
        <f t="shared" si="5"/>
        <v>27</v>
      </c>
      <c r="LO4" s="35">
        <f t="shared" si="5"/>
        <v>27</v>
      </c>
      <c r="LP4" s="35">
        <f t="shared" si="5"/>
        <v>27</v>
      </c>
      <c r="LQ4" s="35">
        <f t="shared" si="5"/>
        <v>27</v>
      </c>
      <c r="LR4" s="35">
        <f t="shared" si="5"/>
        <v>28</v>
      </c>
      <c r="LS4" s="35">
        <f t="shared" si="5"/>
        <v>28</v>
      </c>
      <c r="LT4" s="35">
        <f t="shared" si="5"/>
        <v>28</v>
      </c>
      <c r="LU4" s="35">
        <f t="shared" si="5"/>
        <v>28</v>
      </c>
      <c r="LV4" s="35">
        <f t="shared" si="5"/>
        <v>28</v>
      </c>
      <c r="LW4" s="35">
        <f t="shared" si="5"/>
        <v>28</v>
      </c>
      <c r="LX4" s="35">
        <f t="shared" si="5"/>
        <v>28</v>
      </c>
      <c r="LY4" s="35">
        <f t="shared" si="5"/>
        <v>28</v>
      </c>
      <c r="LZ4" s="35">
        <f t="shared" si="5"/>
        <v>28</v>
      </c>
      <c r="MA4" s="35">
        <f t="shared" ref="MA4:OL4" si="6">INT((MA5-1)/12)+1</f>
        <v>28</v>
      </c>
      <c r="MB4" s="35">
        <f t="shared" si="6"/>
        <v>28</v>
      </c>
      <c r="MC4" s="35">
        <f t="shared" si="6"/>
        <v>28</v>
      </c>
      <c r="MD4" s="35">
        <f t="shared" si="6"/>
        <v>29</v>
      </c>
      <c r="ME4" s="35">
        <f t="shared" si="6"/>
        <v>29</v>
      </c>
      <c r="MF4" s="35">
        <f t="shared" si="6"/>
        <v>29</v>
      </c>
      <c r="MG4" s="35">
        <f t="shared" si="6"/>
        <v>29</v>
      </c>
      <c r="MH4" s="35">
        <f t="shared" si="6"/>
        <v>29</v>
      </c>
      <c r="MI4" s="35">
        <f t="shared" si="6"/>
        <v>29</v>
      </c>
      <c r="MJ4" s="35">
        <f t="shared" si="6"/>
        <v>29</v>
      </c>
      <c r="MK4" s="35">
        <f t="shared" si="6"/>
        <v>29</v>
      </c>
      <c r="ML4" s="35">
        <f t="shared" si="6"/>
        <v>29</v>
      </c>
      <c r="MM4" s="35">
        <f t="shared" si="6"/>
        <v>29</v>
      </c>
      <c r="MN4" s="35">
        <f t="shared" si="6"/>
        <v>29</v>
      </c>
      <c r="MO4" s="35">
        <f t="shared" si="6"/>
        <v>29</v>
      </c>
      <c r="MP4" s="35">
        <f t="shared" si="6"/>
        <v>30</v>
      </c>
      <c r="MQ4" s="35">
        <f t="shared" si="6"/>
        <v>30</v>
      </c>
      <c r="MR4" s="35">
        <f t="shared" si="6"/>
        <v>30</v>
      </c>
      <c r="MS4" s="35">
        <f t="shared" si="6"/>
        <v>30</v>
      </c>
      <c r="MT4" s="35">
        <f t="shared" si="6"/>
        <v>30</v>
      </c>
      <c r="MU4" s="35">
        <f t="shared" si="6"/>
        <v>30</v>
      </c>
      <c r="MV4" s="35">
        <f t="shared" si="6"/>
        <v>30</v>
      </c>
      <c r="MW4" s="35">
        <f t="shared" si="6"/>
        <v>30</v>
      </c>
      <c r="MX4" s="35">
        <f t="shared" si="6"/>
        <v>30</v>
      </c>
      <c r="MY4" s="35">
        <f t="shared" si="6"/>
        <v>30</v>
      </c>
      <c r="MZ4" s="35">
        <f t="shared" si="6"/>
        <v>30</v>
      </c>
      <c r="NA4" s="35">
        <f t="shared" si="6"/>
        <v>30</v>
      </c>
      <c r="NB4" s="35">
        <f t="shared" si="6"/>
        <v>31</v>
      </c>
      <c r="NC4" s="35">
        <f t="shared" si="6"/>
        <v>31</v>
      </c>
      <c r="ND4" s="35">
        <f t="shared" si="6"/>
        <v>31</v>
      </c>
      <c r="NE4" s="35">
        <f t="shared" si="6"/>
        <v>31</v>
      </c>
      <c r="NF4" s="35">
        <f t="shared" si="6"/>
        <v>31</v>
      </c>
      <c r="NG4" s="35">
        <f t="shared" si="6"/>
        <v>31</v>
      </c>
      <c r="NH4" s="35">
        <f t="shared" si="6"/>
        <v>31</v>
      </c>
      <c r="NI4" s="35">
        <f t="shared" si="6"/>
        <v>31</v>
      </c>
      <c r="NJ4" s="35">
        <f t="shared" si="6"/>
        <v>31</v>
      </c>
      <c r="NK4" s="35">
        <f t="shared" si="6"/>
        <v>31</v>
      </c>
      <c r="NL4" s="35">
        <f t="shared" si="6"/>
        <v>31</v>
      </c>
      <c r="NM4" s="35">
        <f t="shared" si="6"/>
        <v>31</v>
      </c>
      <c r="NN4" s="35">
        <f t="shared" si="6"/>
        <v>32</v>
      </c>
      <c r="NO4" s="35">
        <f t="shared" si="6"/>
        <v>32</v>
      </c>
      <c r="NP4" s="35">
        <f t="shared" si="6"/>
        <v>32</v>
      </c>
      <c r="NQ4" s="35">
        <f t="shared" si="6"/>
        <v>32</v>
      </c>
      <c r="NR4" s="35">
        <f t="shared" si="6"/>
        <v>32</v>
      </c>
      <c r="NS4" s="35">
        <f t="shared" si="6"/>
        <v>32</v>
      </c>
      <c r="NT4" s="35">
        <f t="shared" si="6"/>
        <v>32</v>
      </c>
      <c r="NU4" s="35">
        <f t="shared" si="6"/>
        <v>32</v>
      </c>
      <c r="NV4" s="35">
        <f t="shared" si="6"/>
        <v>32</v>
      </c>
      <c r="NW4" s="35">
        <f t="shared" si="6"/>
        <v>32</v>
      </c>
      <c r="NX4" s="35">
        <f t="shared" si="6"/>
        <v>32</v>
      </c>
      <c r="NY4" s="35">
        <f t="shared" si="6"/>
        <v>32</v>
      </c>
      <c r="NZ4" s="35">
        <f t="shared" si="6"/>
        <v>33</v>
      </c>
      <c r="OA4" s="35">
        <f t="shared" si="6"/>
        <v>33</v>
      </c>
      <c r="OB4" s="35">
        <f t="shared" si="6"/>
        <v>33</v>
      </c>
      <c r="OC4" s="35">
        <f t="shared" si="6"/>
        <v>33</v>
      </c>
      <c r="OD4" s="35">
        <f t="shared" si="6"/>
        <v>33</v>
      </c>
      <c r="OE4" s="35">
        <f t="shared" si="6"/>
        <v>33</v>
      </c>
      <c r="OF4" s="35">
        <f t="shared" si="6"/>
        <v>33</v>
      </c>
      <c r="OG4" s="35">
        <f t="shared" si="6"/>
        <v>33</v>
      </c>
      <c r="OH4" s="35">
        <f t="shared" si="6"/>
        <v>33</v>
      </c>
      <c r="OI4" s="35">
        <f t="shared" si="6"/>
        <v>33</v>
      </c>
      <c r="OJ4" s="35">
        <f t="shared" si="6"/>
        <v>33</v>
      </c>
      <c r="OK4" s="35">
        <f t="shared" si="6"/>
        <v>33</v>
      </c>
      <c r="OL4" s="35">
        <f t="shared" si="6"/>
        <v>34</v>
      </c>
      <c r="OM4" s="35">
        <f t="shared" ref="OM4:QX4" si="7">INT((OM5-1)/12)+1</f>
        <v>34</v>
      </c>
      <c r="ON4" s="35">
        <f t="shared" si="7"/>
        <v>34</v>
      </c>
      <c r="OO4" s="35">
        <f t="shared" si="7"/>
        <v>34</v>
      </c>
      <c r="OP4" s="35">
        <f t="shared" si="7"/>
        <v>34</v>
      </c>
      <c r="OQ4" s="35">
        <f t="shared" si="7"/>
        <v>34</v>
      </c>
      <c r="OR4" s="35">
        <f t="shared" si="7"/>
        <v>34</v>
      </c>
      <c r="OS4" s="35">
        <f t="shared" si="7"/>
        <v>34</v>
      </c>
      <c r="OT4" s="35">
        <f t="shared" si="7"/>
        <v>34</v>
      </c>
      <c r="OU4" s="35">
        <f t="shared" si="7"/>
        <v>34</v>
      </c>
      <c r="OV4" s="35">
        <f t="shared" si="7"/>
        <v>34</v>
      </c>
      <c r="OW4" s="35">
        <f t="shared" si="7"/>
        <v>34</v>
      </c>
      <c r="OX4" s="35">
        <f t="shared" si="7"/>
        <v>35</v>
      </c>
      <c r="OY4" s="35">
        <f t="shared" si="7"/>
        <v>35</v>
      </c>
      <c r="OZ4" s="35">
        <f t="shared" si="7"/>
        <v>35</v>
      </c>
      <c r="PA4" s="35">
        <f t="shared" si="7"/>
        <v>35</v>
      </c>
      <c r="PB4" s="35">
        <f t="shared" si="7"/>
        <v>35</v>
      </c>
      <c r="PC4" s="35">
        <f t="shared" si="7"/>
        <v>35</v>
      </c>
      <c r="PD4" s="35">
        <f t="shared" si="7"/>
        <v>35</v>
      </c>
      <c r="PE4" s="35">
        <f t="shared" si="7"/>
        <v>35</v>
      </c>
      <c r="PF4" s="35">
        <f t="shared" si="7"/>
        <v>35</v>
      </c>
      <c r="PG4" s="35">
        <f t="shared" si="7"/>
        <v>35</v>
      </c>
      <c r="PH4" s="35">
        <f t="shared" si="7"/>
        <v>35</v>
      </c>
      <c r="PI4" s="35">
        <f t="shared" si="7"/>
        <v>35</v>
      </c>
      <c r="PJ4" s="35">
        <f t="shared" si="7"/>
        <v>36</v>
      </c>
      <c r="PK4" s="35">
        <f t="shared" si="7"/>
        <v>36</v>
      </c>
      <c r="PL4" s="35">
        <f t="shared" si="7"/>
        <v>36</v>
      </c>
      <c r="PM4" s="35">
        <f t="shared" si="7"/>
        <v>36</v>
      </c>
      <c r="PN4" s="35">
        <f t="shared" si="7"/>
        <v>36</v>
      </c>
      <c r="PO4" s="35">
        <f t="shared" si="7"/>
        <v>36</v>
      </c>
      <c r="PP4" s="35">
        <f t="shared" si="7"/>
        <v>36</v>
      </c>
      <c r="PQ4" s="35">
        <f t="shared" si="7"/>
        <v>36</v>
      </c>
      <c r="PR4" s="35">
        <f t="shared" si="7"/>
        <v>36</v>
      </c>
      <c r="PS4" s="35">
        <f t="shared" si="7"/>
        <v>36</v>
      </c>
      <c r="PT4" s="35">
        <f t="shared" si="7"/>
        <v>36</v>
      </c>
      <c r="PU4" s="35">
        <f t="shared" si="7"/>
        <v>36</v>
      </c>
      <c r="PV4" s="35">
        <f t="shared" si="7"/>
        <v>37</v>
      </c>
      <c r="PW4" s="35">
        <f t="shared" si="7"/>
        <v>37</v>
      </c>
      <c r="PX4" s="35">
        <f t="shared" si="7"/>
        <v>37</v>
      </c>
      <c r="PY4" s="35">
        <f t="shared" si="7"/>
        <v>37</v>
      </c>
      <c r="PZ4" s="35">
        <f t="shared" si="7"/>
        <v>37</v>
      </c>
      <c r="QA4" s="35">
        <f t="shared" si="7"/>
        <v>37</v>
      </c>
      <c r="QB4" s="35">
        <f t="shared" si="7"/>
        <v>37</v>
      </c>
      <c r="QC4" s="35">
        <f t="shared" si="7"/>
        <v>37</v>
      </c>
      <c r="QD4" s="35">
        <f t="shared" si="7"/>
        <v>37</v>
      </c>
      <c r="QE4" s="35">
        <f t="shared" si="7"/>
        <v>37</v>
      </c>
      <c r="QF4" s="35">
        <f t="shared" si="7"/>
        <v>37</v>
      </c>
      <c r="QG4" s="35">
        <f t="shared" si="7"/>
        <v>37</v>
      </c>
      <c r="QH4" s="35">
        <f t="shared" si="7"/>
        <v>38</v>
      </c>
      <c r="QI4" s="35">
        <f t="shared" si="7"/>
        <v>38</v>
      </c>
      <c r="QJ4" s="35">
        <f t="shared" si="7"/>
        <v>38</v>
      </c>
      <c r="QK4" s="35">
        <f t="shared" si="7"/>
        <v>38</v>
      </c>
      <c r="QL4" s="35">
        <f t="shared" si="7"/>
        <v>38</v>
      </c>
      <c r="QM4" s="35">
        <f t="shared" si="7"/>
        <v>38</v>
      </c>
      <c r="QN4" s="35">
        <f t="shared" si="7"/>
        <v>38</v>
      </c>
      <c r="QO4" s="35">
        <f t="shared" si="7"/>
        <v>38</v>
      </c>
      <c r="QP4" s="35">
        <f t="shared" si="7"/>
        <v>38</v>
      </c>
      <c r="QQ4" s="35">
        <f t="shared" si="7"/>
        <v>38</v>
      </c>
      <c r="QR4" s="35">
        <f t="shared" si="7"/>
        <v>38</v>
      </c>
      <c r="QS4" s="35">
        <f t="shared" si="7"/>
        <v>38</v>
      </c>
      <c r="QT4" s="35">
        <f t="shared" si="7"/>
        <v>39</v>
      </c>
      <c r="QU4" s="35">
        <f t="shared" si="7"/>
        <v>39</v>
      </c>
      <c r="QV4" s="35">
        <f t="shared" si="7"/>
        <v>39</v>
      </c>
      <c r="QW4" s="35">
        <f t="shared" si="7"/>
        <v>39</v>
      </c>
      <c r="QX4" s="35">
        <f t="shared" si="7"/>
        <v>39</v>
      </c>
      <c r="QY4" s="35">
        <f t="shared" ref="QY4:TJ4" si="8">INT((QY5-1)/12)+1</f>
        <v>39</v>
      </c>
      <c r="QZ4" s="35">
        <f t="shared" si="8"/>
        <v>39</v>
      </c>
      <c r="RA4" s="35">
        <f t="shared" si="8"/>
        <v>39</v>
      </c>
      <c r="RB4" s="35">
        <f t="shared" si="8"/>
        <v>39</v>
      </c>
      <c r="RC4" s="35">
        <f t="shared" si="8"/>
        <v>39</v>
      </c>
      <c r="RD4" s="35">
        <f t="shared" si="8"/>
        <v>39</v>
      </c>
      <c r="RE4" s="35">
        <f t="shared" si="8"/>
        <v>39</v>
      </c>
      <c r="RF4" s="35">
        <f t="shared" si="8"/>
        <v>40</v>
      </c>
      <c r="RG4" s="35">
        <f t="shared" si="8"/>
        <v>40</v>
      </c>
      <c r="RH4" s="35">
        <f t="shared" si="8"/>
        <v>40</v>
      </c>
      <c r="RI4" s="35">
        <f t="shared" si="8"/>
        <v>40</v>
      </c>
      <c r="RJ4" s="35">
        <f t="shared" si="8"/>
        <v>40</v>
      </c>
      <c r="RK4" s="35">
        <f t="shared" si="8"/>
        <v>40</v>
      </c>
      <c r="RL4" s="35">
        <f t="shared" si="8"/>
        <v>40</v>
      </c>
      <c r="RM4" s="35">
        <f t="shared" si="8"/>
        <v>40</v>
      </c>
      <c r="RN4" s="35">
        <f t="shared" si="8"/>
        <v>40</v>
      </c>
      <c r="RO4" s="35">
        <f t="shared" si="8"/>
        <v>40</v>
      </c>
      <c r="RP4" s="35">
        <f t="shared" si="8"/>
        <v>40</v>
      </c>
      <c r="RQ4" s="35">
        <f t="shared" si="8"/>
        <v>40</v>
      </c>
      <c r="RR4" s="35">
        <f t="shared" si="8"/>
        <v>41</v>
      </c>
      <c r="RS4" s="35">
        <f t="shared" si="8"/>
        <v>41</v>
      </c>
      <c r="RT4" s="35">
        <f t="shared" si="8"/>
        <v>41</v>
      </c>
      <c r="RU4" s="35">
        <f t="shared" si="8"/>
        <v>41</v>
      </c>
      <c r="RV4" s="35">
        <f t="shared" si="8"/>
        <v>41</v>
      </c>
      <c r="RW4" s="35">
        <f t="shared" si="8"/>
        <v>41</v>
      </c>
      <c r="RX4" s="35">
        <f t="shared" si="8"/>
        <v>41</v>
      </c>
      <c r="RY4" s="35">
        <f t="shared" si="8"/>
        <v>41</v>
      </c>
      <c r="RZ4" s="35">
        <f t="shared" si="8"/>
        <v>41</v>
      </c>
      <c r="SA4" s="35">
        <f t="shared" si="8"/>
        <v>41</v>
      </c>
      <c r="SB4" s="35">
        <f t="shared" si="8"/>
        <v>41</v>
      </c>
      <c r="SC4" s="35">
        <f t="shared" si="8"/>
        <v>41</v>
      </c>
      <c r="SD4" s="35">
        <f t="shared" si="8"/>
        <v>42</v>
      </c>
      <c r="SE4" s="35">
        <f t="shared" si="8"/>
        <v>42</v>
      </c>
      <c r="SF4" s="35">
        <f t="shared" si="8"/>
        <v>42</v>
      </c>
      <c r="SG4" s="35">
        <f t="shared" si="8"/>
        <v>42</v>
      </c>
      <c r="SH4" s="35">
        <f t="shared" si="8"/>
        <v>42</v>
      </c>
      <c r="SI4" s="35">
        <f t="shared" si="8"/>
        <v>42</v>
      </c>
      <c r="SJ4" s="35">
        <f t="shared" si="8"/>
        <v>42</v>
      </c>
      <c r="SK4" s="35">
        <f t="shared" si="8"/>
        <v>42</v>
      </c>
      <c r="SL4" s="35">
        <f t="shared" si="8"/>
        <v>42</v>
      </c>
      <c r="SM4" s="35">
        <f t="shared" si="8"/>
        <v>42</v>
      </c>
      <c r="SN4" s="35">
        <f t="shared" si="8"/>
        <v>42</v>
      </c>
      <c r="SO4" s="35">
        <f t="shared" si="8"/>
        <v>42</v>
      </c>
      <c r="SP4" s="35">
        <f t="shared" si="8"/>
        <v>43</v>
      </c>
      <c r="SQ4" s="35">
        <f t="shared" si="8"/>
        <v>43</v>
      </c>
      <c r="SR4" s="35">
        <f t="shared" si="8"/>
        <v>43</v>
      </c>
      <c r="SS4" s="35">
        <f t="shared" si="8"/>
        <v>43</v>
      </c>
      <c r="ST4" s="35">
        <f t="shared" si="8"/>
        <v>43</v>
      </c>
      <c r="SU4" s="35">
        <f t="shared" si="8"/>
        <v>43</v>
      </c>
      <c r="SV4" s="35">
        <f t="shared" si="8"/>
        <v>43</v>
      </c>
      <c r="SW4" s="35">
        <f t="shared" si="8"/>
        <v>43</v>
      </c>
      <c r="SX4" s="35">
        <f t="shared" si="8"/>
        <v>43</v>
      </c>
      <c r="SY4" s="35">
        <f t="shared" si="8"/>
        <v>43</v>
      </c>
      <c r="SZ4" s="35">
        <f t="shared" si="8"/>
        <v>43</v>
      </c>
      <c r="TA4" s="35">
        <f t="shared" si="8"/>
        <v>43</v>
      </c>
      <c r="TB4" s="35">
        <f t="shared" si="8"/>
        <v>44</v>
      </c>
      <c r="TC4" s="35">
        <f t="shared" si="8"/>
        <v>44</v>
      </c>
      <c r="TD4" s="35">
        <f t="shared" si="8"/>
        <v>44</v>
      </c>
      <c r="TE4" s="35">
        <f t="shared" si="8"/>
        <v>44</v>
      </c>
      <c r="TF4" s="35">
        <f t="shared" si="8"/>
        <v>44</v>
      </c>
      <c r="TG4" s="35">
        <f t="shared" si="8"/>
        <v>44</v>
      </c>
      <c r="TH4" s="35">
        <f t="shared" si="8"/>
        <v>44</v>
      </c>
      <c r="TI4" s="35">
        <f t="shared" si="8"/>
        <v>44</v>
      </c>
      <c r="TJ4" s="35">
        <f t="shared" si="8"/>
        <v>44</v>
      </c>
      <c r="TK4" s="35">
        <f t="shared" ref="TK4:VV4" si="9">INT((TK5-1)/12)+1</f>
        <v>44</v>
      </c>
      <c r="TL4" s="35">
        <f t="shared" si="9"/>
        <v>44</v>
      </c>
      <c r="TM4" s="35">
        <f t="shared" si="9"/>
        <v>44</v>
      </c>
      <c r="TN4" s="35">
        <f t="shared" si="9"/>
        <v>45</v>
      </c>
      <c r="TO4" s="35">
        <f t="shared" si="9"/>
        <v>45</v>
      </c>
      <c r="TP4" s="35">
        <f t="shared" si="9"/>
        <v>45</v>
      </c>
      <c r="TQ4" s="35">
        <f t="shared" si="9"/>
        <v>45</v>
      </c>
      <c r="TR4" s="35">
        <f t="shared" si="9"/>
        <v>45</v>
      </c>
      <c r="TS4" s="35">
        <f t="shared" si="9"/>
        <v>45</v>
      </c>
      <c r="TT4" s="35">
        <f t="shared" si="9"/>
        <v>45</v>
      </c>
      <c r="TU4" s="35">
        <f t="shared" si="9"/>
        <v>45</v>
      </c>
      <c r="TV4" s="35">
        <f t="shared" si="9"/>
        <v>45</v>
      </c>
      <c r="TW4" s="35">
        <f t="shared" si="9"/>
        <v>45</v>
      </c>
      <c r="TX4" s="35">
        <f t="shared" si="9"/>
        <v>45</v>
      </c>
      <c r="TY4" s="35">
        <f t="shared" si="9"/>
        <v>45</v>
      </c>
      <c r="TZ4" s="35">
        <f t="shared" si="9"/>
        <v>46</v>
      </c>
      <c r="UA4" s="35">
        <f t="shared" si="9"/>
        <v>46</v>
      </c>
      <c r="UB4" s="35">
        <f t="shared" si="9"/>
        <v>46</v>
      </c>
      <c r="UC4" s="35">
        <f t="shared" si="9"/>
        <v>46</v>
      </c>
      <c r="UD4" s="35">
        <f t="shared" si="9"/>
        <v>46</v>
      </c>
      <c r="UE4" s="35">
        <f t="shared" si="9"/>
        <v>46</v>
      </c>
      <c r="UF4" s="35">
        <f t="shared" si="9"/>
        <v>46</v>
      </c>
      <c r="UG4" s="35">
        <f t="shared" si="9"/>
        <v>46</v>
      </c>
      <c r="UH4" s="35">
        <f t="shared" si="9"/>
        <v>46</v>
      </c>
      <c r="UI4" s="35">
        <f t="shared" si="9"/>
        <v>46</v>
      </c>
      <c r="UJ4" s="35">
        <f t="shared" si="9"/>
        <v>46</v>
      </c>
      <c r="UK4" s="35">
        <f t="shared" si="9"/>
        <v>46</v>
      </c>
      <c r="UL4" s="35">
        <f t="shared" si="9"/>
        <v>47</v>
      </c>
      <c r="UM4" s="35">
        <f t="shared" si="9"/>
        <v>47</v>
      </c>
      <c r="UN4" s="35">
        <f t="shared" si="9"/>
        <v>47</v>
      </c>
      <c r="UO4" s="35">
        <f t="shared" si="9"/>
        <v>47</v>
      </c>
      <c r="UP4" s="35">
        <f t="shared" si="9"/>
        <v>47</v>
      </c>
      <c r="UQ4" s="35">
        <f t="shared" si="9"/>
        <v>47</v>
      </c>
      <c r="UR4" s="35">
        <f t="shared" si="9"/>
        <v>47</v>
      </c>
      <c r="US4" s="35">
        <f t="shared" si="9"/>
        <v>47</v>
      </c>
      <c r="UT4" s="35">
        <f t="shared" si="9"/>
        <v>47</v>
      </c>
      <c r="UU4" s="35">
        <f t="shared" si="9"/>
        <v>47</v>
      </c>
      <c r="UV4" s="35">
        <f t="shared" si="9"/>
        <v>47</v>
      </c>
      <c r="UW4" s="35">
        <f t="shared" si="9"/>
        <v>47</v>
      </c>
      <c r="UX4" s="35">
        <f t="shared" si="9"/>
        <v>48</v>
      </c>
      <c r="UY4" s="35">
        <f t="shared" si="9"/>
        <v>48</v>
      </c>
      <c r="UZ4" s="35">
        <f t="shared" si="9"/>
        <v>48</v>
      </c>
      <c r="VA4" s="35">
        <f t="shared" si="9"/>
        <v>48</v>
      </c>
      <c r="VB4" s="35">
        <f t="shared" si="9"/>
        <v>48</v>
      </c>
      <c r="VC4" s="35">
        <f t="shared" si="9"/>
        <v>48</v>
      </c>
      <c r="VD4" s="35">
        <f t="shared" si="9"/>
        <v>48</v>
      </c>
      <c r="VE4" s="35">
        <f t="shared" si="9"/>
        <v>48</v>
      </c>
      <c r="VF4" s="35">
        <f t="shared" si="9"/>
        <v>48</v>
      </c>
      <c r="VG4" s="35">
        <f t="shared" si="9"/>
        <v>48</v>
      </c>
      <c r="VH4" s="35">
        <f t="shared" si="9"/>
        <v>48</v>
      </c>
      <c r="VI4" s="35">
        <f t="shared" si="9"/>
        <v>48</v>
      </c>
      <c r="VJ4" s="35">
        <f t="shared" si="9"/>
        <v>49</v>
      </c>
      <c r="VK4" s="35">
        <f t="shared" si="9"/>
        <v>49</v>
      </c>
      <c r="VL4" s="35">
        <f t="shared" si="9"/>
        <v>49</v>
      </c>
      <c r="VM4" s="35">
        <f t="shared" si="9"/>
        <v>49</v>
      </c>
      <c r="VN4" s="35">
        <f t="shared" si="9"/>
        <v>49</v>
      </c>
      <c r="VO4" s="35">
        <f t="shared" si="9"/>
        <v>49</v>
      </c>
      <c r="VP4" s="35">
        <f t="shared" si="9"/>
        <v>49</v>
      </c>
      <c r="VQ4" s="35">
        <f t="shared" si="9"/>
        <v>49</v>
      </c>
      <c r="VR4" s="35">
        <f t="shared" si="9"/>
        <v>49</v>
      </c>
      <c r="VS4" s="35">
        <f t="shared" si="9"/>
        <v>49</v>
      </c>
      <c r="VT4" s="35">
        <f t="shared" si="9"/>
        <v>49</v>
      </c>
      <c r="VU4" s="35">
        <f t="shared" si="9"/>
        <v>49</v>
      </c>
      <c r="VV4" s="35">
        <f t="shared" si="9"/>
        <v>50</v>
      </c>
      <c r="VW4" s="35">
        <f t="shared" ref="VW4:YH4" si="10">INT((VW5-1)/12)+1</f>
        <v>50</v>
      </c>
      <c r="VX4" s="35">
        <f t="shared" si="10"/>
        <v>50</v>
      </c>
      <c r="VY4" s="35">
        <f t="shared" si="10"/>
        <v>50</v>
      </c>
      <c r="VZ4" s="35">
        <f t="shared" si="10"/>
        <v>50</v>
      </c>
      <c r="WA4" s="35">
        <f t="shared" si="10"/>
        <v>50</v>
      </c>
      <c r="WB4" s="35">
        <f t="shared" si="10"/>
        <v>50</v>
      </c>
      <c r="WC4" s="35">
        <f t="shared" si="10"/>
        <v>50</v>
      </c>
      <c r="WD4" s="35">
        <f t="shared" si="10"/>
        <v>50</v>
      </c>
      <c r="WE4" s="35">
        <f t="shared" si="10"/>
        <v>50</v>
      </c>
      <c r="WF4" s="35">
        <f t="shared" si="10"/>
        <v>50</v>
      </c>
      <c r="WG4" s="35">
        <f t="shared" si="10"/>
        <v>50</v>
      </c>
      <c r="WH4" s="35">
        <f t="shared" si="10"/>
        <v>51</v>
      </c>
      <c r="WI4" s="35">
        <f t="shared" si="10"/>
        <v>51</v>
      </c>
      <c r="WJ4" s="35">
        <f t="shared" si="10"/>
        <v>51</v>
      </c>
      <c r="WK4" s="35">
        <f t="shared" si="10"/>
        <v>51</v>
      </c>
      <c r="WL4" s="35">
        <f t="shared" si="10"/>
        <v>51</v>
      </c>
      <c r="WM4" s="35">
        <f t="shared" si="10"/>
        <v>51</v>
      </c>
      <c r="WN4" s="35">
        <f t="shared" si="10"/>
        <v>51</v>
      </c>
      <c r="WO4" s="35">
        <f t="shared" si="10"/>
        <v>51</v>
      </c>
      <c r="WP4" s="35">
        <f t="shared" si="10"/>
        <v>51</v>
      </c>
      <c r="WQ4" s="35">
        <f t="shared" si="10"/>
        <v>51</v>
      </c>
      <c r="WR4" s="35">
        <f t="shared" si="10"/>
        <v>51</v>
      </c>
      <c r="WS4" s="35">
        <f t="shared" si="10"/>
        <v>51</v>
      </c>
      <c r="WT4" s="35">
        <f t="shared" si="10"/>
        <v>52</v>
      </c>
      <c r="WU4" s="35">
        <f t="shared" si="10"/>
        <v>52</v>
      </c>
      <c r="WV4" s="35">
        <f t="shared" si="10"/>
        <v>52</v>
      </c>
      <c r="WW4" s="35">
        <f t="shared" si="10"/>
        <v>52</v>
      </c>
      <c r="WX4" s="35">
        <f t="shared" si="10"/>
        <v>52</v>
      </c>
      <c r="WY4" s="35">
        <f t="shared" si="10"/>
        <v>52</v>
      </c>
      <c r="WZ4" s="35">
        <f t="shared" si="10"/>
        <v>52</v>
      </c>
      <c r="XA4" s="35">
        <f t="shared" si="10"/>
        <v>52</v>
      </c>
      <c r="XB4" s="35">
        <f t="shared" si="10"/>
        <v>52</v>
      </c>
      <c r="XC4" s="35">
        <f t="shared" si="10"/>
        <v>52</v>
      </c>
      <c r="XD4" s="35">
        <f t="shared" si="10"/>
        <v>52</v>
      </c>
      <c r="XE4" s="35">
        <f t="shared" si="10"/>
        <v>52</v>
      </c>
      <c r="XF4" s="35">
        <f t="shared" si="10"/>
        <v>53</v>
      </c>
      <c r="XG4" s="35">
        <f t="shared" si="10"/>
        <v>53</v>
      </c>
      <c r="XH4" s="35">
        <f t="shared" si="10"/>
        <v>53</v>
      </c>
      <c r="XI4" s="35">
        <f t="shared" si="10"/>
        <v>53</v>
      </c>
      <c r="XJ4" s="35">
        <f t="shared" si="10"/>
        <v>53</v>
      </c>
      <c r="XK4" s="35">
        <f t="shared" si="10"/>
        <v>53</v>
      </c>
      <c r="XL4" s="35">
        <f t="shared" si="10"/>
        <v>53</v>
      </c>
      <c r="XM4" s="35">
        <f t="shared" si="10"/>
        <v>53</v>
      </c>
      <c r="XN4" s="35">
        <f t="shared" si="10"/>
        <v>53</v>
      </c>
      <c r="XO4" s="35">
        <f t="shared" si="10"/>
        <v>53</v>
      </c>
      <c r="XP4" s="35">
        <f t="shared" si="10"/>
        <v>53</v>
      </c>
      <c r="XQ4" s="35">
        <f t="shared" si="10"/>
        <v>53</v>
      </c>
      <c r="XR4" s="35">
        <f t="shared" si="10"/>
        <v>54</v>
      </c>
      <c r="XS4" s="35">
        <f t="shared" si="10"/>
        <v>54</v>
      </c>
      <c r="XT4" s="35">
        <f t="shared" si="10"/>
        <v>54</v>
      </c>
      <c r="XU4" s="35">
        <f t="shared" si="10"/>
        <v>54</v>
      </c>
      <c r="XV4" s="35">
        <f t="shared" si="10"/>
        <v>54</v>
      </c>
      <c r="XW4" s="35">
        <f t="shared" si="10"/>
        <v>54</v>
      </c>
      <c r="XX4" s="35">
        <f t="shared" si="10"/>
        <v>54</v>
      </c>
      <c r="XY4" s="35">
        <f t="shared" si="10"/>
        <v>54</v>
      </c>
      <c r="XZ4" s="35">
        <f t="shared" si="10"/>
        <v>54</v>
      </c>
      <c r="YA4" s="35">
        <f t="shared" si="10"/>
        <v>54</v>
      </c>
      <c r="YB4" s="35">
        <f t="shared" si="10"/>
        <v>54</v>
      </c>
      <c r="YC4" s="35">
        <f t="shared" si="10"/>
        <v>54</v>
      </c>
      <c r="YD4" s="35">
        <f t="shared" si="10"/>
        <v>55</v>
      </c>
      <c r="YE4" s="35">
        <f t="shared" si="10"/>
        <v>55</v>
      </c>
      <c r="YF4" s="35">
        <f t="shared" si="10"/>
        <v>55</v>
      </c>
      <c r="YG4" s="35">
        <f t="shared" si="10"/>
        <v>55</v>
      </c>
      <c r="YH4" s="35">
        <f t="shared" si="10"/>
        <v>55</v>
      </c>
      <c r="YI4" s="35">
        <f t="shared" ref="YI4:AAT4" si="11">INT((YI5-1)/12)+1</f>
        <v>55</v>
      </c>
      <c r="YJ4" s="35">
        <f t="shared" si="11"/>
        <v>55</v>
      </c>
      <c r="YK4" s="35">
        <f t="shared" si="11"/>
        <v>55</v>
      </c>
      <c r="YL4" s="35">
        <f t="shared" si="11"/>
        <v>55</v>
      </c>
      <c r="YM4" s="35">
        <f t="shared" si="11"/>
        <v>55</v>
      </c>
      <c r="YN4" s="35">
        <f t="shared" si="11"/>
        <v>55</v>
      </c>
      <c r="YO4" s="35">
        <f t="shared" si="11"/>
        <v>55</v>
      </c>
      <c r="YP4" s="35">
        <f t="shared" si="11"/>
        <v>56</v>
      </c>
      <c r="YQ4" s="35">
        <f t="shared" si="11"/>
        <v>56</v>
      </c>
      <c r="YR4" s="35">
        <f t="shared" si="11"/>
        <v>56</v>
      </c>
      <c r="YS4" s="35">
        <f t="shared" si="11"/>
        <v>56</v>
      </c>
      <c r="YT4" s="35">
        <f t="shared" si="11"/>
        <v>56</v>
      </c>
      <c r="YU4" s="35">
        <f t="shared" si="11"/>
        <v>56</v>
      </c>
      <c r="YV4" s="35">
        <f t="shared" si="11"/>
        <v>56</v>
      </c>
      <c r="YW4" s="35">
        <f t="shared" si="11"/>
        <v>56</v>
      </c>
      <c r="YX4" s="35">
        <f t="shared" si="11"/>
        <v>56</v>
      </c>
      <c r="YY4" s="35">
        <f t="shared" si="11"/>
        <v>56</v>
      </c>
      <c r="YZ4" s="35">
        <f t="shared" si="11"/>
        <v>56</v>
      </c>
      <c r="ZA4" s="35">
        <f t="shared" si="11"/>
        <v>56</v>
      </c>
      <c r="ZB4" s="35">
        <f t="shared" si="11"/>
        <v>57</v>
      </c>
      <c r="ZC4" s="35">
        <f t="shared" si="11"/>
        <v>57</v>
      </c>
      <c r="ZD4" s="35">
        <f t="shared" si="11"/>
        <v>57</v>
      </c>
      <c r="ZE4" s="35">
        <f t="shared" si="11"/>
        <v>57</v>
      </c>
      <c r="ZF4" s="35">
        <f t="shared" si="11"/>
        <v>57</v>
      </c>
      <c r="ZG4" s="35">
        <f t="shared" si="11"/>
        <v>57</v>
      </c>
      <c r="ZH4" s="35">
        <f t="shared" si="11"/>
        <v>57</v>
      </c>
      <c r="ZI4" s="35">
        <f t="shared" si="11"/>
        <v>57</v>
      </c>
      <c r="ZJ4" s="35">
        <f t="shared" si="11"/>
        <v>57</v>
      </c>
      <c r="ZK4" s="35">
        <f t="shared" si="11"/>
        <v>57</v>
      </c>
      <c r="ZL4" s="35">
        <f t="shared" si="11"/>
        <v>57</v>
      </c>
      <c r="ZM4" s="35">
        <f t="shared" si="11"/>
        <v>57</v>
      </c>
      <c r="ZN4" s="35">
        <f t="shared" si="11"/>
        <v>58</v>
      </c>
      <c r="ZO4" s="35">
        <f t="shared" si="11"/>
        <v>58</v>
      </c>
      <c r="ZP4" s="35">
        <f t="shared" si="11"/>
        <v>58</v>
      </c>
      <c r="ZQ4" s="35">
        <f t="shared" si="11"/>
        <v>58</v>
      </c>
      <c r="ZR4" s="35">
        <f t="shared" si="11"/>
        <v>58</v>
      </c>
      <c r="ZS4" s="35">
        <f t="shared" si="11"/>
        <v>58</v>
      </c>
      <c r="ZT4" s="35">
        <f t="shared" si="11"/>
        <v>58</v>
      </c>
      <c r="ZU4" s="35">
        <f t="shared" si="11"/>
        <v>58</v>
      </c>
      <c r="ZV4" s="35">
        <f t="shared" si="11"/>
        <v>58</v>
      </c>
      <c r="ZW4" s="35">
        <f t="shared" si="11"/>
        <v>58</v>
      </c>
      <c r="ZX4" s="35">
        <f t="shared" si="11"/>
        <v>58</v>
      </c>
      <c r="ZY4" s="35">
        <f t="shared" si="11"/>
        <v>58</v>
      </c>
      <c r="ZZ4" s="35">
        <f t="shared" si="11"/>
        <v>59</v>
      </c>
      <c r="AAA4" s="35">
        <f t="shared" si="11"/>
        <v>59</v>
      </c>
      <c r="AAB4" s="35">
        <f t="shared" si="11"/>
        <v>59</v>
      </c>
      <c r="AAC4" s="35">
        <f t="shared" si="11"/>
        <v>59</v>
      </c>
      <c r="AAD4" s="35">
        <f t="shared" si="11"/>
        <v>59</v>
      </c>
      <c r="AAE4" s="35">
        <f t="shared" si="11"/>
        <v>59</v>
      </c>
      <c r="AAF4" s="35">
        <f t="shared" si="11"/>
        <v>59</v>
      </c>
      <c r="AAG4" s="35">
        <f t="shared" si="11"/>
        <v>59</v>
      </c>
      <c r="AAH4" s="35">
        <f t="shared" si="11"/>
        <v>59</v>
      </c>
      <c r="AAI4" s="35">
        <f t="shared" si="11"/>
        <v>59</v>
      </c>
      <c r="AAJ4" s="35">
        <f t="shared" si="11"/>
        <v>59</v>
      </c>
      <c r="AAK4" s="35">
        <f t="shared" si="11"/>
        <v>59</v>
      </c>
      <c r="AAL4" s="35">
        <f t="shared" si="11"/>
        <v>60</v>
      </c>
      <c r="AAM4" s="35">
        <f t="shared" si="11"/>
        <v>60</v>
      </c>
      <c r="AAN4" s="35">
        <f t="shared" si="11"/>
        <v>60</v>
      </c>
      <c r="AAO4" s="35">
        <f t="shared" si="11"/>
        <v>60</v>
      </c>
      <c r="AAP4" s="35">
        <f t="shared" si="11"/>
        <v>60</v>
      </c>
      <c r="AAQ4" s="35">
        <f t="shared" si="11"/>
        <v>60</v>
      </c>
      <c r="AAR4" s="35">
        <f t="shared" si="11"/>
        <v>60</v>
      </c>
      <c r="AAS4" s="35">
        <f t="shared" si="11"/>
        <v>60</v>
      </c>
      <c r="AAT4" s="35">
        <f t="shared" si="11"/>
        <v>60</v>
      </c>
      <c r="AAU4" s="35">
        <f t="shared" ref="AAU4:ADF4" si="12">INT((AAU5-1)/12)+1</f>
        <v>60</v>
      </c>
      <c r="AAV4" s="35">
        <f t="shared" si="12"/>
        <v>60</v>
      </c>
      <c r="AAW4" s="35">
        <f t="shared" si="12"/>
        <v>60</v>
      </c>
      <c r="AAX4" s="35">
        <f t="shared" si="12"/>
        <v>61</v>
      </c>
      <c r="AAY4" s="35">
        <f t="shared" si="12"/>
        <v>61</v>
      </c>
      <c r="AAZ4" s="35">
        <f t="shared" si="12"/>
        <v>61</v>
      </c>
      <c r="ABA4" s="35">
        <f t="shared" si="12"/>
        <v>61</v>
      </c>
      <c r="ABB4" s="35">
        <f t="shared" si="12"/>
        <v>61</v>
      </c>
      <c r="ABC4" s="35">
        <f t="shared" si="12"/>
        <v>61</v>
      </c>
      <c r="ABD4" s="35">
        <f t="shared" si="12"/>
        <v>61</v>
      </c>
      <c r="ABE4" s="35">
        <f t="shared" si="12"/>
        <v>61</v>
      </c>
      <c r="ABF4" s="35">
        <f t="shared" si="12"/>
        <v>61</v>
      </c>
      <c r="ABG4" s="35">
        <f t="shared" si="12"/>
        <v>61</v>
      </c>
      <c r="ABH4" s="35">
        <f t="shared" si="12"/>
        <v>61</v>
      </c>
      <c r="ABI4" s="35">
        <f t="shared" si="12"/>
        <v>61</v>
      </c>
      <c r="ABJ4" s="35">
        <f t="shared" si="12"/>
        <v>62</v>
      </c>
      <c r="ABK4" s="35">
        <f t="shared" si="12"/>
        <v>62</v>
      </c>
      <c r="ABL4" s="35">
        <f t="shared" si="12"/>
        <v>62</v>
      </c>
      <c r="ABM4" s="35">
        <f t="shared" si="12"/>
        <v>62</v>
      </c>
      <c r="ABN4" s="35">
        <f t="shared" si="12"/>
        <v>62</v>
      </c>
      <c r="ABO4" s="35">
        <f t="shared" si="12"/>
        <v>62</v>
      </c>
      <c r="ABP4" s="35">
        <f t="shared" si="12"/>
        <v>62</v>
      </c>
      <c r="ABQ4" s="35">
        <f t="shared" si="12"/>
        <v>62</v>
      </c>
      <c r="ABR4" s="35">
        <f t="shared" si="12"/>
        <v>62</v>
      </c>
      <c r="ABS4" s="35">
        <f t="shared" si="12"/>
        <v>62</v>
      </c>
      <c r="ABT4" s="35">
        <f t="shared" si="12"/>
        <v>62</v>
      </c>
      <c r="ABU4" s="35">
        <f t="shared" si="12"/>
        <v>62</v>
      </c>
      <c r="ABV4" s="35">
        <f t="shared" si="12"/>
        <v>63</v>
      </c>
      <c r="ABW4" s="35">
        <f t="shared" si="12"/>
        <v>63</v>
      </c>
      <c r="ABX4" s="35">
        <f t="shared" si="12"/>
        <v>63</v>
      </c>
      <c r="ABY4" s="35">
        <f t="shared" si="12"/>
        <v>63</v>
      </c>
      <c r="ABZ4" s="35">
        <f t="shared" si="12"/>
        <v>63</v>
      </c>
      <c r="ACA4" s="35">
        <f t="shared" si="12"/>
        <v>63</v>
      </c>
      <c r="ACB4" s="35">
        <f t="shared" si="12"/>
        <v>63</v>
      </c>
      <c r="ACC4" s="35">
        <f t="shared" si="12"/>
        <v>63</v>
      </c>
      <c r="ACD4" s="35">
        <f t="shared" si="12"/>
        <v>63</v>
      </c>
      <c r="ACE4" s="35">
        <f t="shared" si="12"/>
        <v>63</v>
      </c>
      <c r="ACF4" s="35">
        <f t="shared" si="12"/>
        <v>63</v>
      </c>
      <c r="ACG4" s="35">
        <f t="shared" si="12"/>
        <v>63</v>
      </c>
      <c r="ACH4" s="35">
        <f t="shared" si="12"/>
        <v>64</v>
      </c>
      <c r="ACI4" s="35">
        <f t="shared" si="12"/>
        <v>64</v>
      </c>
      <c r="ACJ4" s="35">
        <f t="shared" si="12"/>
        <v>64</v>
      </c>
      <c r="ACK4" s="35">
        <f t="shared" si="12"/>
        <v>64</v>
      </c>
      <c r="ACL4" s="35">
        <f t="shared" si="12"/>
        <v>64</v>
      </c>
      <c r="ACM4" s="35">
        <f t="shared" si="12"/>
        <v>64</v>
      </c>
      <c r="ACN4" s="35">
        <f t="shared" si="12"/>
        <v>64</v>
      </c>
      <c r="ACO4" s="35">
        <f t="shared" si="12"/>
        <v>64</v>
      </c>
      <c r="ACP4" s="35">
        <f t="shared" si="12"/>
        <v>64</v>
      </c>
      <c r="ACQ4" s="35">
        <f t="shared" si="12"/>
        <v>64</v>
      </c>
      <c r="ACR4" s="35">
        <f t="shared" si="12"/>
        <v>64</v>
      </c>
      <c r="ACS4" s="35">
        <f t="shared" si="12"/>
        <v>64</v>
      </c>
      <c r="ACT4" s="35">
        <f t="shared" si="12"/>
        <v>65</v>
      </c>
      <c r="ACU4" s="35">
        <f t="shared" si="12"/>
        <v>65</v>
      </c>
      <c r="ACV4" s="35">
        <f t="shared" si="12"/>
        <v>65</v>
      </c>
      <c r="ACW4" s="35">
        <f t="shared" si="12"/>
        <v>65</v>
      </c>
      <c r="ACX4" s="35">
        <f t="shared" si="12"/>
        <v>65</v>
      </c>
      <c r="ACY4" s="35">
        <f t="shared" si="12"/>
        <v>65</v>
      </c>
      <c r="ACZ4" s="35">
        <f t="shared" si="12"/>
        <v>65</v>
      </c>
      <c r="ADA4" s="35">
        <f t="shared" si="12"/>
        <v>65</v>
      </c>
      <c r="ADB4" s="35">
        <f t="shared" si="12"/>
        <v>65</v>
      </c>
      <c r="ADC4" s="35">
        <f t="shared" si="12"/>
        <v>65</v>
      </c>
      <c r="ADD4" s="35">
        <f t="shared" si="12"/>
        <v>65</v>
      </c>
      <c r="ADE4" s="35">
        <f t="shared" si="12"/>
        <v>65</v>
      </c>
      <c r="ADF4" s="35">
        <f t="shared" si="12"/>
        <v>66</v>
      </c>
      <c r="ADG4" s="35">
        <f t="shared" ref="ADG4:AFR4" si="13">INT((ADG5-1)/12)+1</f>
        <v>66</v>
      </c>
      <c r="ADH4" s="35">
        <f t="shared" si="13"/>
        <v>66</v>
      </c>
      <c r="ADI4" s="35">
        <f t="shared" si="13"/>
        <v>66</v>
      </c>
      <c r="ADJ4" s="35">
        <f t="shared" si="13"/>
        <v>66</v>
      </c>
      <c r="ADK4" s="35">
        <f t="shared" si="13"/>
        <v>66</v>
      </c>
      <c r="ADL4" s="35">
        <f t="shared" si="13"/>
        <v>66</v>
      </c>
      <c r="ADM4" s="35">
        <f t="shared" si="13"/>
        <v>66</v>
      </c>
      <c r="ADN4" s="35">
        <f t="shared" si="13"/>
        <v>66</v>
      </c>
      <c r="ADO4" s="35">
        <f t="shared" si="13"/>
        <v>66</v>
      </c>
      <c r="ADP4" s="35">
        <f t="shared" si="13"/>
        <v>66</v>
      </c>
      <c r="ADQ4" s="35">
        <f t="shared" si="13"/>
        <v>66</v>
      </c>
      <c r="ADR4" s="35">
        <f t="shared" si="13"/>
        <v>67</v>
      </c>
      <c r="ADS4" s="35">
        <f t="shared" si="13"/>
        <v>67</v>
      </c>
      <c r="ADT4" s="35">
        <f t="shared" si="13"/>
        <v>67</v>
      </c>
      <c r="ADU4" s="35">
        <f t="shared" si="13"/>
        <v>67</v>
      </c>
      <c r="ADV4" s="35">
        <f t="shared" si="13"/>
        <v>67</v>
      </c>
      <c r="ADW4" s="35">
        <f t="shared" si="13"/>
        <v>67</v>
      </c>
      <c r="ADX4" s="35">
        <f t="shared" si="13"/>
        <v>67</v>
      </c>
      <c r="ADY4" s="35">
        <f t="shared" si="13"/>
        <v>67</v>
      </c>
      <c r="ADZ4" s="35">
        <f t="shared" si="13"/>
        <v>67</v>
      </c>
      <c r="AEA4" s="35">
        <f t="shared" si="13"/>
        <v>67</v>
      </c>
      <c r="AEB4" s="35">
        <f t="shared" si="13"/>
        <v>67</v>
      </c>
      <c r="AEC4" s="35">
        <f t="shared" si="13"/>
        <v>67</v>
      </c>
      <c r="AED4" s="35">
        <f t="shared" si="13"/>
        <v>68</v>
      </c>
      <c r="AEE4" s="35">
        <f t="shared" si="13"/>
        <v>68</v>
      </c>
      <c r="AEF4" s="35">
        <f t="shared" si="13"/>
        <v>68</v>
      </c>
      <c r="AEG4" s="35">
        <f t="shared" si="13"/>
        <v>68</v>
      </c>
      <c r="AEH4" s="35">
        <f t="shared" si="13"/>
        <v>68</v>
      </c>
      <c r="AEI4" s="35">
        <f t="shared" si="13"/>
        <v>68</v>
      </c>
      <c r="AEJ4" s="35">
        <f t="shared" si="13"/>
        <v>68</v>
      </c>
      <c r="AEK4" s="35">
        <f t="shared" si="13"/>
        <v>68</v>
      </c>
      <c r="AEL4" s="35">
        <f t="shared" si="13"/>
        <v>68</v>
      </c>
      <c r="AEM4" s="35">
        <f t="shared" si="13"/>
        <v>68</v>
      </c>
      <c r="AEN4" s="35">
        <f t="shared" si="13"/>
        <v>68</v>
      </c>
      <c r="AEO4" s="35">
        <f t="shared" si="13"/>
        <v>68</v>
      </c>
      <c r="AEP4" s="35">
        <f t="shared" si="13"/>
        <v>69</v>
      </c>
      <c r="AEQ4" s="35">
        <f t="shared" si="13"/>
        <v>69</v>
      </c>
      <c r="AER4" s="35">
        <f t="shared" si="13"/>
        <v>69</v>
      </c>
      <c r="AES4" s="35">
        <f t="shared" si="13"/>
        <v>69</v>
      </c>
      <c r="AET4" s="35">
        <f t="shared" si="13"/>
        <v>69</v>
      </c>
      <c r="AEU4" s="35">
        <f t="shared" si="13"/>
        <v>69</v>
      </c>
      <c r="AEV4" s="35">
        <f t="shared" si="13"/>
        <v>69</v>
      </c>
      <c r="AEW4" s="35">
        <f t="shared" si="13"/>
        <v>69</v>
      </c>
      <c r="AEX4" s="35">
        <f t="shared" si="13"/>
        <v>69</v>
      </c>
      <c r="AEY4" s="35">
        <f t="shared" si="13"/>
        <v>69</v>
      </c>
      <c r="AEZ4" s="35">
        <f t="shared" si="13"/>
        <v>69</v>
      </c>
      <c r="AFA4" s="35">
        <f t="shared" si="13"/>
        <v>69</v>
      </c>
      <c r="AFB4" s="35">
        <f t="shared" si="13"/>
        <v>70</v>
      </c>
      <c r="AFC4" s="35">
        <f t="shared" si="13"/>
        <v>70</v>
      </c>
      <c r="AFD4" s="35">
        <f t="shared" si="13"/>
        <v>70</v>
      </c>
      <c r="AFE4" s="35">
        <f t="shared" si="13"/>
        <v>70</v>
      </c>
      <c r="AFF4" s="35">
        <f t="shared" si="13"/>
        <v>70</v>
      </c>
      <c r="AFG4" s="35">
        <f t="shared" si="13"/>
        <v>70</v>
      </c>
      <c r="AFH4" s="35">
        <f t="shared" si="13"/>
        <v>70</v>
      </c>
      <c r="AFI4" s="35">
        <f t="shared" si="13"/>
        <v>70</v>
      </c>
      <c r="AFJ4" s="35">
        <f t="shared" si="13"/>
        <v>70</v>
      </c>
      <c r="AFK4" s="35">
        <f t="shared" si="13"/>
        <v>70</v>
      </c>
      <c r="AFL4" s="35">
        <f t="shared" si="13"/>
        <v>70</v>
      </c>
      <c r="AFM4" s="35">
        <f t="shared" si="13"/>
        <v>70</v>
      </c>
      <c r="AFN4" s="35">
        <f t="shared" si="13"/>
        <v>71</v>
      </c>
      <c r="AFO4" s="35">
        <f t="shared" si="13"/>
        <v>71</v>
      </c>
      <c r="AFP4" s="35">
        <f t="shared" si="13"/>
        <v>71</v>
      </c>
      <c r="AFQ4" s="35">
        <f t="shared" si="13"/>
        <v>71</v>
      </c>
      <c r="AFR4" s="35">
        <f t="shared" si="13"/>
        <v>71</v>
      </c>
      <c r="AFS4" s="35">
        <f t="shared" ref="AFS4:AID4" si="14">INT((AFS5-1)/12)+1</f>
        <v>71</v>
      </c>
      <c r="AFT4" s="35">
        <f t="shared" si="14"/>
        <v>71</v>
      </c>
      <c r="AFU4" s="35">
        <f t="shared" si="14"/>
        <v>71</v>
      </c>
      <c r="AFV4" s="35">
        <f t="shared" si="14"/>
        <v>71</v>
      </c>
      <c r="AFW4" s="35">
        <f t="shared" si="14"/>
        <v>71</v>
      </c>
      <c r="AFX4" s="35">
        <f t="shared" si="14"/>
        <v>71</v>
      </c>
      <c r="AFY4" s="35">
        <f t="shared" si="14"/>
        <v>71</v>
      </c>
      <c r="AFZ4" s="35">
        <f t="shared" si="14"/>
        <v>72</v>
      </c>
      <c r="AGA4" s="35">
        <f t="shared" si="14"/>
        <v>72</v>
      </c>
      <c r="AGB4" s="35">
        <f t="shared" si="14"/>
        <v>72</v>
      </c>
      <c r="AGC4" s="35">
        <f t="shared" si="14"/>
        <v>72</v>
      </c>
      <c r="AGD4" s="35">
        <f t="shared" si="14"/>
        <v>72</v>
      </c>
      <c r="AGE4" s="35">
        <f t="shared" si="14"/>
        <v>72</v>
      </c>
      <c r="AGF4" s="35">
        <f t="shared" si="14"/>
        <v>72</v>
      </c>
      <c r="AGG4" s="35">
        <f t="shared" si="14"/>
        <v>72</v>
      </c>
      <c r="AGH4" s="35">
        <f t="shared" si="14"/>
        <v>72</v>
      </c>
      <c r="AGI4" s="35">
        <f t="shared" si="14"/>
        <v>72</v>
      </c>
      <c r="AGJ4" s="35">
        <f t="shared" si="14"/>
        <v>72</v>
      </c>
      <c r="AGK4" s="35">
        <f t="shared" si="14"/>
        <v>72</v>
      </c>
      <c r="AGL4" s="35">
        <f t="shared" si="14"/>
        <v>73</v>
      </c>
      <c r="AGM4" s="35">
        <f t="shared" si="14"/>
        <v>73</v>
      </c>
      <c r="AGN4" s="35">
        <f t="shared" si="14"/>
        <v>73</v>
      </c>
      <c r="AGO4" s="35">
        <f t="shared" si="14"/>
        <v>73</v>
      </c>
      <c r="AGP4" s="35">
        <f t="shared" si="14"/>
        <v>73</v>
      </c>
      <c r="AGQ4" s="35">
        <f t="shared" si="14"/>
        <v>73</v>
      </c>
      <c r="AGR4" s="35">
        <f t="shared" si="14"/>
        <v>73</v>
      </c>
      <c r="AGS4" s="35">
        <f t="shared" si="14"/>
        <v>73</v>
      </c>
      <c r="AGT4" s="35">
        <f t="shared" si="14"/>
        <v>73</v>
      </c>
      <c r="AGU4" s="35">
        <f t="shared" si="14"/>
        <v>73</v>
      </c>
      <c r="AGV4" s="35">
        <f t="shared" si="14"/>
        <v>73</v>
      </c>
      <c r="AGW4" s="35">
        <f t="shared" si="14"/>
        <v>73</v>
      </c>
      <c r="AGX4" s="35">
        <f t="shared" si="14"/>
        <v>74</v>
      </c>
      <c r="AGY4" s="35">
        <f t="shared" si="14"/>
        <v>74</v>
      </c>
      <c r="AGZ4" s="35">
        <f t="shared" si="14"/>
        <v>74</v>
      </c>
      <c r="AHA4" s="35">
        <f t="shared" si="14"/>
        <v>74</v>
      </c>
      <c r="AHB4" s="35">
        <f t="shared" si="14"/>
        <v>74</v>
      </c>
      <c r="AHC4" s="35">
        <f t="shared" si="14"/>
        <v>74</v>
      </c>
      <c r="AHD4" s="35">
        <f t="shared" si="14"/>
        <v>74</v>
      </c>
      <c r="AHE4" s="35">
        <f t="shared" si="14"/>
        <v>74</v>
      </c>
      <c r="AHF4" s="35">
        <f t="shared" si="14"/>
        <v>74</v>
      </c>
      <c r="AHG4" s="35">
        <f t="shared" si="14"/>
        <v>74</v>
      </c>
      <c r="AHH4" s="35">
        <f t="shared" si="14"/>
        <v>74</v>
      </c>
      <c r="AHI4" s="35">
        <f t="shared" si="14"/>
        <v>74</v>
      </c>
      <c r="AHJ4" s="35">
        <f t="shared" si="14"/>
        <v>75</v>
      </c>
      <c r="AHK4" s="35">
        <f t="shared" si="14"/>
        <v>75</v>
      </c>
      <c r="AHL4" s="35">
        <f t="shared" si="14"/>
        <v>75</v>
      </c>
      <c r="AHM4" s="35">
        <f t="shared" si="14"/>
        <v>75</v>
      </c>
      <c r="AHN4" s="35">
        <f t="shared" si="14"/>
        <v>75</v>
      </c>
      <c r="AHO4" s="35">
        <f t="shared" si="14"/>
        <v>75</v>
      </c>
      <c r="AHP4" s="35">
        <f t="shared" si="14"/>
        <v>75</v>
      </c>
      <c r="AHQ4" s="35">
        <f t="shared" si="14"/>
        <v>75</v>
      </c>
      <c r="AHR4" s="35">
        <f t="shared" si="14"/>
        <v>75</v>
      </c>
      <c r="AHS4" s="35">
        <f t="shared" si="14"/>
        <v>75</v>
      </c>
      <c r="AHT4" s="35">
        <f t="shared" si="14"/>
        <v>75</v>
      </c>
      <c r="AHU4" s="35">
        <f t="shared" si="14"/>
        <v>75</v>
      </c>
      <c r="AHV4" s="35">
        <f t="shared" si="14"/>
        <v>76</v>
      </c>
      <c r="AHW4" s="35">
        <f t="shared" si="14"/>
        <v>76</v>
      </c>
      <c r="AHX4" s="35">
        <f t="shared" si="14"/>
        <v>76</v>
      </c>
      <c r="AHY4" s="35">
        <f t="shared" si="14"/>
        <v>76</v>
      </c>
      <c r="AHZ4" s="35">
        <f t="shared" si="14"/>
        <v>76</v>
      </c>
      <c r="AIA4" s="35">
        <f t="shared" si="14"/>
        <v>76</v>
      </c>
      <c r="AIB4" s="35">
        <f t="shared" si="14"/>
        <v>76</v>
      </c>
      <c r="AIC4" s="35">
        <f t="shared" si="14"/>
        <v>76</v>
      </c>
      <c r="AID4" s="35">
        <f t="shared" si="14"/>
        <v>76</v>
      </c>
      <c r="AIE4" s="35">
        <f t="shared" ref="AIE4:AKP4" si="15">INT((AIE5-1)/12)+1</f>
        <v>76</v>
      </c>
      <c r="AIF4" s="35">
        <f t="shared" si="15"/>
        <v>76</v>
      </c>
      <c r="AIG4" s="35">
        <f t="shared" si="15"/>
        <v>76</v>
      </c>
      <c r="AIH4" s="35">
        <f t="shared" si="15"/>
        <v>77</v>
      </c>
      <c r="AII4" s="35">
        <f t="shared" si="15"/>
        <v>77</v>
      </c>
      <c r="AIJ4" s="35">
        <f t="shared" si="15"/>
        <v>77</v>
      </c>
      <c r="AIK4" s="35">
        <f t="shared" si="15"/>
        <v>77</v>
      </c>
      <c r="AIL4" s="35">
        <f t="shared" si="15"/>
        <v>77</v>
      </c>
      <c r="AIM4" s="35">
        <f t="shared" si="15"/>
        <v>77</v>
      </c>
      <c r="AIN4" s="35">
        <f t="shared" si="15"/>
        <v>77</v>
      </c>
      <c r="AIO4" s="35">
        <f t="shared" si="15"/>
        <v>77</v>
      </c>
      <c r="AIP4" s="35">
        <f t="shared" si="15"/>
        <v>77</v>
      </c>
      <c r="AIQ4" s="35">
        <f t="shared" si="15"/>
        <v>77</v>
      </c>
      <c r="AIR4" s="35">
        <f t="shared" si="15"/>
        <v>77</v>
      </c>
      <c r="AIS4" s="35">
        <f t="shared" si="15"/>
        <v>77</v>
      </c>
      <c r="AIT4" s="35">
        <f t="shared" si="15"/>
        <v>78</v>
      </c>
      <c r="AIU4" s="35">
        <f t="shared" si="15"/>
        <v>78</v>
      </c>
      <c r="AIV4" s="35">
        <f t="shared" si="15"/>
        <v>78</v>
      </c>
      <c r="AIW4" s="35">
        <f t="shared" si="15"/>
        <v>78</v>
      </c>
      <c r="AIX4" s="35">
        <f t="shared" si="15"/>
        <v>78</v>
      </c>
      <c r="AIY4" s="35">
        <f t="shared" si="15"/>
        <v>78</v>
      </c>
      <c r="AIZ4" s="35">
        <f t="shared" si="15"/>
        <v>78</v>
      </c>
      <c r="AJA4" s="35">
        <f t="shared" si="15"/>
        <v>78</v>
      </c>
      <c r="AJB4" s="35">
        <f t="shared" si="15"/>
        <v>78</v>
      </c>
      <c r="AJC4" s="35">
        <f t="shared" si="15"/>
        <v>78</v>
      </c>
      <c r="AJD4" s="35">
        <f t="shared" si="15"/>
        <v>78</v>
      </c>
      <c r="AJE4" s="35">
        <f t="shared" si="15"/>
        <v>78</v>
      </c>
      <c r="AJF4" s="35">
        <f t="shared" si="15"/>
        <v>79</v>
      </c>
      <c r="AJG4" s="35">
        <f t="shared" si="15"/>
        <v>79</v>
      </c>
      <c r="AJH4" s="35">
        <f t="shared" si="15"/>
        <v>79</v>
      </c>
      <c r="AJI4" s="35">
        <f t="shared" si="15"/>
        <v>79</v>
      </c>
      <c r="AJJ4" s="35">
        <f t="shared" si="15"/>
        <v>79</v>
      </c>
      <c r="AJK4" s="35">
        <f t="shared" si="15"/>
        <v>79</v>
      </c>
      <c r="AJL4" s="35">
        <f t="shared" si="15"/>
        <v>79</v>
      </c>
      <c r="AJM4" s="35">
        <f t="shared" si="15"/>
        <v>79</v>
      </c>
      <c r="AJN4" s="35">
        <f t="shared" si="15"/>
        <v>79</v>
      </c>
      <c r="AJO4" s="35">
        <f t="shared" si="15"/>
        <v>79</v>
      </c>
      <c r="AJP4" s="35">
        <f t="shared" si="15"/>
        <v>79</v>
      </c>
      <c r="AJQ4" s="35">
        <f t="shared" si="15"/>
        <v>79</v>
      </c>
      <c r="AJR4" s="35">
        <f t="shared" si="15"/>
        <v>80</v>
      </c>
      <c r="AJS4" s="35">
        <f t="shared" si="15"/>
        <v>80</v>
      </c>
      <c r="AJT4" s="35">
        <f t="shared" si="15"/>
        <v>80</v>
      </c>
      <c r="AJU4" s="35">
        <f t="shared" si="15"/>
        <v>80</v>
      </c>
      <c r="AJV4" s="35">
        <f t="shared" si="15"/>
        <v>80</v>
      </c>
      <c r="AJW4" s="35">
        <f t="shared" si="15"/>
        <v>80</v>
      </c>
      <c r="AJX4" s="35">
        <f t="shared" si="15"/>
        <v>80</v>
      </c>
      <c r="AJY4" s="35">
        <f t="shared" si="15"/>
        <v>80</v>
      </c>
      <c r="AJZ4" s="35">
        <f t="shared" si="15"/>
        <v>80</v>
      </c>
      <c r="AKA4" s="35">
        <f t="shared" si="15"/>
        <v>80</v>
      </c>
      <c r="AKB4" s="35">
        <f t="shared" si="15"/>
        <v>80</v>
      </c>
      <c r="AKC4" s="35">
        <f t="shared" si="15"/>
        <v>80</v>
      </c>
      <c r="AKD4" s="35">
        <f t="shared" si="15"/>
        <v>81</v>
      </c>
      <c r="AKE4" s="35">
        <f t="shared" si="15"/>
        <v>81</v>
      </c>
      <c r="AKF4" s="35">
        <f t="shared" si="15"/>
        <v>81</v>
      </c>
      <c r="AKG4" s="35">
        <f t="shared" si="15"/>
        <v>81</v>
      </c>
      <c r="AKH4" s="35">
        <f t="shared" si="15"/>
        <v>81</v>
      </c>
      <c r="AKI4" s="35">
        <f t="shared" si="15"/>
        <v>81</v>
      </c>
      <c r="AKJ4" s="35">
        <f t="shared" si="15"/>
        <v>81</v>
      </c>
      <c r="AKK4" s="35">
        <f t="shared" si="15"/>
        <v>81</v>
      </c>
      <c r="AKL4" s="35">
        <f t="shared" si="15"/>
        <v>81</v>
      </c>
      <c r="AKM4" s="35">
        <f t="shared" si="15"/>
        <v>81</v>
      </c>
      <c r="AKN4" s="35">
        <f t="shared" si="15"/>
        <v>81</v>
      </c>
      <c r="AKO4" s="35">
        <f t="shared" si="15"/>
        <v>81</v>
      </c>
      <c r="AKP4" s="35">
        <f t="shared" si="15"/>
        <v>82</v>
      </c>
      <c r="AKQ4" s="35">
        <f t="shared" ref="AKQ4:ANB4" si="16">INT((AKQ5-1)/12)+1</f>
        <v>82</v>
      </c>
      <c r="AKR4" s="35">
        <f t="shared" si="16"/>
        <v>82</v>
      </c>
      <c r="AKS4" s="35">
        <f t="shared" si="16"/>
        <v>82</v>
      </c>
      <c r="AKT4" s="35">
        <f t="shared" si="16"/>
        <v>82</v>
      </c>
      <c r="AKU4" s="35">
        <f t="shared" si="16"/>
        <v>82</v>
      </c>
      <c r="AKV4" s="35">
        <f t="shared" si="16"/>
        <v>82</v>
      </c>
      <c r="AKW4" s="35">
        <f t="shared" si="16"/>
        <v>82</v>
      </c>
      <c r="AKX4" s="35">
        <f t="shared" si="16"/>
        <v>82</v>
      </c>
      <c r="AKY4" s="35">
        <f t="shared" si="16"/>
        <v>82</v>
      </c>
      <c r="AKZ4" s="35">
        <f t="shared" si="16"/>
        <v>82</v>
      </c>
      <c r="ALA4" s="35">
        <f t="shared" si="16"/>
        <v>82</v>
      </c>
      <c r="ALB4" s="35">
        <f t="shared" si="16"/>
        <v>83</v>
      </c>
      <c r="ALC4" s="35">
        <f t="shared" si="16"/>
        <v>83</v>
      </c>
      <c r="ALD4" s="35">
        <f t="shared" si="16"/>
        <v>83</v>
      </c>
      <c r="ALE4" s="35">
        <f t="shared" si="16"/>
        <v>83</v>
      </c>
      <c r="ALF4" s="35">
        <f t="shared" si="16"/>
        <v>83</v>
      </c>
      <c r="ALG4" s="35">
        <f t="shared" si="16"/>
        <v>83</v>
      </c>
      <c r="ALH4" s="35">
        <f t="shared" si="16"/>
        <v>83</v>
      </c>
      <c r="ALI4" s="35">
        <f t="shared" si="16"/>
        <v>83</v>
      </c>
      <c r="ALJ4" s="35">
        <f t="shared" si="16"/>
        <v>83</v>
      </c>
      <c r="ALK4" s="35">
        <f t="shared" si="16"/>
        <v>83</v>
      </c>
      <c r="ALL4" s="35">
        <f t="shared" si="16"/>
        <v>83</v>
      </c>
      <c r="ALM4" s="35">
        <f t="shared" si="16"/>
        <v>83</v>
      </c>
      <c r="ALN4" s="35">
        <f t="shared" si="16"/>
        <v>84</v>
      </c>
      <c r="ALO4" s="35">
        <f t="shared" si="16"/>
        <v>84</v>
      </c>
      <c r="ALP4" s="35">
        <f t="shared" si="16"/>
        <v>84</v>
      </c>
      <c r="ALQ4" s="35">
        <f t="shared" si="16"/>
        <v>84</v>
      </c>
      <c r="ALR4" s="35">
        <f t="shared" si="16"/>
        <v>84</v>
      </c>
      <c r="ALS4" s="35">
        <f t="shared" si="16"/>
        <v>84</v>
      </c>
      <c r="ALT4" s="35">
        <f t="shared" si="16"/>
        <v>84</v>
      </c>
      <c r="ALU4" s="35">
        <f t="shared" si="16"/>
        <v>84</v>
      </c>
      <c r="ALV4" s="35">
        <f t="shared" si="16"/>
        <v>84</v>
      </c>
      <c r="ALW4" s="35">
        <f t="shared" si="16"/>
        <v>84</v>
      </c>
      <c r="ALX4" s="35">
        <f t="shared" si="16"/>
        <v>84</v>
      </c>
      <c r="ALY4" s="35">
        <f t="shared" si="16"/>
        <v>84</v>
      </c>
      <c r="ALZ4" s="35">
        <f t="shared" si="16"/>
        <v>85</v>
      </c>
      <c r="AMA4" s="35">
        <f t="shared" si="16"/>
        <v>85</v>
      </c>
      <c r="AMB4" s="35">
        <f t="shared" si="16"/>
        <v>85</v>
      </c>
      <c r="AMC4" s="35">
        <f t="shared" si="16"/>
        <v>85</v>
      </c>
      <c r="AMD4" s="35">
        <f t="shared" si="16"/>
        <v>85</v>
      </c>
      <c r="AME4" s="35">
        <f t="shared" si="16"/>
        <v>85</v>
      </c>
      <c r="AMF4" s="35">
        <f t="shared" si="16"/>
        <v>85</v>
      </c>
      <c r="AMG4" s="35">
        <f t="shared" si="16"/>
        <v>85</v>
      </c>
      <c r="AMH4" s="35">
        <f t="shared" si="16"/>
        <v>85</v>
      </c>
      <c r="AMI4" s="35">
        <f t="shared" si="16"/>
        <v>85</v>
      </c>
      <c r="AMJ4" s="35">
        <f t="shared" si="16"/>
        <v>85</v>
      </c>
      <c r="AMK4" s="35">
        <f t="shared" si="16"/>
        <v>85</v>
      </c>
      <c r="AML4" s="35">
        <f t="shared" si="16"/>
        <v>86</v>
      </c>
      <c r="AMM4" s="35">
        <f t="shared" si="16"/>
        <v>86</v>
      </c>
      <c r="AMN4" s="35">
        <f t="shared" si="16"/>
        <v>86</v>
      </c>
      <c r="AMO4" s="35">
        <f t="shared" si="16"/>
        <v>86</v>
      </c>
      <c r="AMP4" s="35">
        <f t="shared" si="16"/>
        <v>86</v>
      </c>
      <c r="AMQ4" s="35">
        <f t="shared" si="16"/>
        <v>86</v>
      </c>
      <c r="AMR4" s="35">
        <f t="shared" si="16"/>
        <v>86</v>
      </c>
      <c r="AMS4" s="35">
        <f t="shared" si="16"/>
        <v>86</v>
      </c>
      <c r="AMT4" s="35">
        <f t="shared" si="16"/>
        <v>86</v>
      </c>
      <c r="AMU4" s="35">
        <f t="shared" si="16"/>
        <v>86</v>
      </c>
      <c r="AMV4" s="35">
        <f t="shared" si="16"/>
        <v>86</v>
      </c>
      <c r="AMW4" s="35">
        <f t="shared" si="16"/>
        <v>86</v>
      </c>
      <c r="AMX4" s="35">
        <f t="shared" si="16"/>
        <v>87</v>
      </c>
      <c r="AMY4" s="35">
        <f t="shared" si="16"/>
        <v>87</v>
      </c>
      <c r="AMZ4" s="35">
        <f t="shared" si="16"/>
        <v>87</v>
      </c>
      <c r="ANA4" s="35">
        <f t="shared" si="16"/>
        <v>87</v>
      </c>
      <c r="ANB4" s="35">
        <f t="shared" si="16"/>
        <v>87</v>
      </c>
      <c r="ANC4" s="35">
        <f t="shared" ref="ANC4:APN4" si="17">INT((ANC5-1)/12)+1</f>
        <v>87</v>
      </c>
      <c r="AND4" s="35">
        <f t="shared" si="17"/>
        <v>87</v>
      </c>
      <c r="ANE4" s="35">
        <f t="shared" si="17"/>
        <v>87</v>
      </c>
      <c r="ANF4" s="35">
        <f t="shared" si="17"/>
        <v>87</v>
      </c>
      <c r="ANG4" s="35">
        <f t="shared" si="17"/>
        <v>87</v>
      </c>
      <c r="ANH4" s="35">
        <f t="shared" si="17"/>
        <v>87</v>
      </c>
      <c r="ANI4" s="35">
        <f t="shared" si="17"/>
        <v>87</v>
      </c>
      <c r="ANJ4" s="35">
        <f t="shared" si="17"/>
        <v>88</v>
      </c>
      <c r="ANK4" s="35">
        <f t="shared" si="17"/>
        <v>88</v>
      </c>
      <c r="ANL4" s="35">
        <f t="shared" si="17"/>
        <v>88</v>
      </c>
      <c r="ANM4" s="35">
        <f t="shared" si="17"/>
        <v>88</v>
      </c>
      <c r="ANN4" s="35">
        <f t="shared" si="17"/>
        <v>88</v>
      </c>
      <c r="ANO4" s="35">
        <f t="shared" si="17"/>
        <v>88</v>
      </c>
      <c r="ANP4" s="35">
        <f t="shared" si="17"/>
        <v>88</v>
      </c>
      <c r="ANQ4" s="35">
        <f t="shared" si="17"/>
        <v>88</v>
      </c>
      <c r="ANR4" s="35">
        <f t="shared" si="17"/>
        <v>88</v>
      </c>
      <c r="ANS4" s="35">
        <f t="shared" si="17"/>
        <v>88</v>
      </c>
      <c r="ANT4" s="35">
        <f t="shared" si="17"/>
        <v>88</v>
      </c>
      <c r="ANU4" s="35">
        <f t="shared" si="17"/>
        <v>88</v>
      </c>
      <c r="ANV4" s="35">
        <f t="shared" si="17"/>
        <v>89</v>
      </c>
      <c r="ANW4" s="35">
        <f t="shared" si="17"/>
        <v>89</v>
      </c>
      <c r="ANX4" s="35">
        <f t="shared" si="17"/>
        <v>89</v>
      </c>
      <c r="ANY4" s="35">
        <f t="shared" si="17"/>
        <v>89</v>
      </c>
      <c r="ANZ4" s="35">
        <f t="shared" si="17"/>
        <v>89</v>
      </c>
      <c r="AOA4" s="35">
        <f t="shared" si="17"/>
        <v>89</v>
      </c>
      <c r="AOB4" s="35">
        <f t="shared" si="17"/>
        <v>89</v>
      </c>
      <c r="AOC4" s="35">
        <f t="shared" si="17"/>
        <v>89</v>
      </c>
      <c r="AOD4" s="35">
        <f t="shared" si="17"/>
        <v>89</v>
      </c>
      <c r="AOE4" s="35">
        <f t="shared" si="17"/>
        <v>89</v>
      </c>
      <c r="AOF4" s="35">
        <f t="shared" si="17"/>
        <v>89</v>
      </c>
      <c r="AOG4" s="35">
        <f t="shared" si="17"/>
        <v>89</v>
      </c>
      <c r="AOH4" s="35">
        <f t="shared" si="17"/>
        <v>90</v>
      </c>
      <c r="AOI4" s="35">
        <f t="shared" si="17"/>
        <v>90</v>
      </c>
      <c r="AOJ4" s="35">
        <f t="shared" si="17"/>
        <v>90</v>
      </c>
      <c r="AOK4" s="35">
        <f t="shared" si="17"/>
        <v>90</v>
      </c>
      <c r="AOL4" s="35">
        <f t="shared" si="17"/>
        <v>90</v>
      </c>
      <c r="AOM4" s="35">
        <f t="shared" si="17"/>
        <v>90</v>
      </c>
      <c r="AON4" s="35">
        <f t="shared" si="17"/>
        <v>90</v>
      </c>
      <c r="AOO4" s="35">
        <f t="shared" si="17"/>
        <v>90</v>
      </c>
      <c r="AOP4" s="35">
        <f t="shared" si="17"/>
        <v>90</v>
      </c>
      <c r="AOQ4" s="35">
        <f t="shared" si="17"/>
        <v>90</v>
      </c>
      <c r="AOR4" s="35">
        <f t="shared" si="17"/>
        <v>90</v>
      </c>
      <c r="AOS4" s="35">
        <f t="shared" si="17"/>
        <v>90</v>
      </c>
      <c r="AOT4" s="35">
        <f t="shared" si="17"/>
        <v>91</v>
      </c>
      <c r="AOU4" s="35">
        <f t="shared" si="17"/>
        <v>91</v>
      </c>
      <c r="AOV4" s="35">
        <f t="shared" si="17"/>
        <v>91</v>
      </c>
      <c r="AOW4" s="35">
        <f t="shared" si="17"/>
        <v>91</v>
      </c>
      <c r="AOX4" s="35">
        <f t="shared" si="17"/>
        <v>91</v>
      </c>
      <c r="AOY4" s="35">
        <f t="shared" si="17"/>
        <v>91</v>
      </c>
      <c r="AOZ4" s="35">
        <f t="shared" si="17"/>
        <v>91</v>
      </c>
      <c r="APA4" s="35">
        <f t="shared" si="17"/>
        <v>91</v>
      </c>
      <c r="APB4" s="35">
        <f t="shared" si="17"/>
        <v>91</v>
      </c>
      <c r="APC4" s="35">
        <f t="shared" si="17"/>
        <v>91</v>
      </c>
      <c r="APD4" s="35">
        <f t="shared" si="17"/>
        <v>91</v>
      </c>
      <c r="APE4" s="35">
        <f t="shared" si="17"/>
        <v>91</v>
      </c>
      <c r="APF4" s="35">
        <f t="shared" si="17"/>
        <v>92</v>
      </c>
      <c r="APG4" s="35">
        <f t="shared" si="17"/>
        <v>92</v>
      </c>
      <c r="APH4" s="35">
        <f t="shared" si="17"/>
        <v>92</v>
      </c>
      <c r="API4" s="35">
        <f t="shared" si="17"/>
        <v>92</v>
      </c>
      <c r="APJ4" s="35">
        <f t="shared" si="17"/>
        <v>92</v>
      </c>
      <c r="APK4" s="35">
        <f t="shared" si="17"/>
        <v>92</v>
      </c>
      <c r="APL4" s="35">
        <f t="shared" si="17"/>
        <v>92</v>
      </c>
      <c r="APM4" s="35">
        <f t="shared" si="17"/>
        <v>92</v>
      </c>
      <c r="APN4" s="35">
        <f t="shared" si="17"/>
        <v>92</v>
      </c>
      <c r="APO4" s="35">
        <f t="shared" ref="APO4:ARZ4" si="18">INT((APO5-1)/12)+1</f>
        <v>92</v>
      </c>
      <c r="APP4" s="35">
        <f t="shared" si="18"/>
        <v>92</v>
      </c>
      <c r="APQ4" s="35">
        <f t="shared" si="18"/>
        <v>92</v>
      </c>
      <c r="APR4" s="35">
        <f t="shared" si="18"/>
        <v>93</v>
      </c>
      <c r="APS4" s="35">
        <f t="shared" si="18"/>
        <v>93</v>
      </c>
      <c r="APT4" s="35">
        <f t="shared" si="18"/>
        <v>93</v>
      </c>
      <c r="APU4" s="35">
        <f t="shared" si="18"/>
        <v>93</v>
      </c>
      <c r="APV4" s="35">
        <f t="shared" si="18"/>
        <v>93</v>
      </c>
      <c r="APW4" s="35">
        <f t="shared" si="18"/>
        <v>93</v>
      </c>
      <c r="APX4" s="35">
        <f t="shared" si="18"/>
        <v>93</v>
      </c>
      <c r="APY4" s="35">
        <f t="shared" si="18"/>
        <v>93</v>
      </c>
      <c r="APZ4" s="35">
        <f t="shared" si="18"/>
        <v>93</v>
      </c>
      <c r="AQA4" s="35">
        <f t="shared" si="18"/>
        <v>93</v>
      </c>
      <c r="AQB4" s="35">
        <f t="shared" si="18"/>
        <v>93</v>
      </c>
      <c r="AQC4" s="35">
        <f t="shared" si="18"/>
        <v>93</v>
      </c>
      <c r="AQD4" s="35">
        <f t="shared" si="18"/>
        <v>94</v>
      </c>
      <c r="AQE4" s="35">
        <f t="shared" si="18"/>
        <v>94</v>
      </c>
      <c r="AQF4" s="35">
        <f t="shared" si="18"/>
        <v>94</v>
      </c>
      <c r="AQG4" s="35">
        <f t="shared" si="18"/>
        <v>94</v>
      </c>
      <c r="AQH4" s="35">
        <f t="shared" si="18"/>
        <v>94</v>
      </c>
      <c r="AQI4" s="35">
        <f t="shared" si="18"/>
        <v>94</v>
      </c>
      <c r="AQJ4" s="35">
        <f t="shared" si="18"/>
        <v>94</v>
      </c>
      <c r="AQK4" s="35">
        <f t="shared" si="18"/>
        <v>94</v>
      </c>
      <c r="AQL4" s="35">
        <f t="shared" si="18"/>
        <v>94</v>
      </c>
      <c r="AQM4" s="35">
        <f t="shared" si="18"/>
        <v>94</v>
      </c>
      <c r="AQN4" s="35">
        <f t="shared" si="18"/>
        <v>94</v>
      </c>
      <c r="AQO4" s="35">
        <f t="shared" si="18"/>
        <v>94</v>
      </c>
      <c r="AQP4" s="35">
        <f t="shared" si="18"/>
        <v>95</v>
      </c>
      <c r="AQQ4" s="35">
        <f t="shared" si="18"/>
        <v>95</v>
      </c>
      <c r="AQR4" s="35">
        <f t="shared" si="18"/>
        <v>95</v>
      </c>
      <c r="AQS4" s="35">
        <f t="shared" si="18"/>
        <v>95</v>
      </c>
      <c r="AQT4" s="35">
        <f t="shared" si="18"/>
        <v>95</v>
      </c>
      <c r="AQU4" s="35">
        <f t="shared" si="18"/>
        <v>95</v>
      </c>
      <c r="AQV4" s="35">
        <f t="shared" si="18"/>
        <v>95</v>
      </c>
      <c r="AQW4" s="35">
        <f t="shared" si="18"/>
        <v>95</v>
      </c>
      <c r="AQX4" s="35">
        <f t="shared" si="18"/>
        <v>95</v>
      </c>
      <c r="AQY4" s="35">
        <f t="shared" si="18"/>
        <v>95</v>
      </c>
      <c r="AQZ4" s="35">
        <f t="shared" si="18"/>
        <v>95</v>
      </c>
      <c r="ARA4" s="35">
        <f t="shared" si="18"/>
        <v>95</v>
      </c>
      <c r="ARB4" s="35">
        <f t="shared" si="18"/>
        <v>96</v>
      </c>
      <c r="ARC4" s="35">
        <f t="shared" si="18"/>
        <v>96</v>
      </c>
      <c r="ARD4" s="35">
        <f t="shared" si="18"/>
        <v>96</v>
      </c>
      <c r="ARE4" s="35">
        <f t="shared" si="18"/>
        <v>96</v>
      </c>
      <c r="ARF4" s="35">
        <f t="shared" si="18"/>
        <v>96</v>
      </c>
      <c r="ARG4" s="35">
        <f t="shared" si="18"/>
        <v>96</v>
      </c>
      <c r="ARH4" s="35">
        <f t="shared" si="18"/>
        <v>96</v>
      </c>
      <c r="ARI4" s="35">
        <f t="shared" si="18"/>
        <v>96</v>
      </c>
      <c r="ARJ4" s="35">
        <f t="shared" si="18"/>
        <v>96</v>
      </c>
      <c r="ARK4" s="35">
        <f t="shared" si="18"/>
        <v>96</v>
      </c>
      <c r="ARL4" s="35">
        <f t="shared" si="18"/>
        <v>96</v>
      </c>
      <c r="ARM4" s="35">
        <f t="shared" si="18"/>
        <v>96</v>
      </c>
      <c r="ARN4" s="35">
        <f t="shared" si="18"/>
        <v>97</v>
      </c>
      <c r="ARO4" s="35">
        <f t="shared" si="18"/>
        <v>97</v>
      </c>
      <c r="ARP4" s="35">
        <f t="shared" si="18"/>
        <v>97</v>
      </c>
      <c r="ARQ4" s="35">
        <f t="shared" si="18"/>
        <v>97</v>
      </c>
      <c r="ARR4" s="35">
        <f t="shared" si="18"/>
        <v>97</v>
      </c>
      <c r="ARS4" s="35">
        <f t="shared" si="18"/>
        <v>97</v>
      </c>
      <c r="ART4" s="35">
        <f t="shared" si="18"/>
        <v>97</v>
      </c>
      <c r="ARU4" s="35">
        <f t="shared" si="18"/>
        <v>97</v>
      </c>
      <c r="ARV4" s="35">
        <f t="shared" si="18"/>
        <v>97</v>
      </c>
      <c r="ARW4" s="35">
        <f t="shared" si="18"/>
        <v>97</v>
      </c>
      <c r="ARX4" s="35">
        <f t="shared" si="18"/>
        <v>97</v>
      </c>
      <c r="ARY4" s="35">
        <f t="shared" si="18"/>
        <v>97</v>
      </c>
      <c r="ARZ4" s="35">
        <f t="shared" si="18"/>
        <v>98</v>
      </c>
      <c r="ASA4" s="35">
        <f t="shared" ref="ASA4:AUL4" si="19">INT((ASA5-1)/12)+1</f>
        <v>98</v>
      </c>
      <c r="ASB4" s="35">
        <f t="shared" si="19"/>
        <v>98</v>
      </c>
      <c r="ASC4" s="35">
        <f t="shared" si="19"/>
        <v>98</v>
      </c>
      <c r="ASD4" s="35">
        <f t="shared" si="19"/>
        <v>98</v>
      </c>
      <c r="ASE4" s="35">
        <f t="shared" si="19"/>
        <v>98</v>
      </c>
      <c r="ASF4" s="35">
        <f t="shared" si="19"/>
        <v>98</v>
      </c>
      <c r="ASG4" s="35">
        <f t="shared" si="19"/>
        <v>98</v>
      </c>
      <c r="ASH4" s="35">
        <f t="shared" si="19"/>
        <v>98</v>
      </c>
      <c r="ASI4" s="35">
        <f t="shared" si="19"/>
        <v>98</v>
      </c>
      <c r="ASJ4" s="35">
        <f t="shared" si="19"/>
        <v>98</v>
      </c>
      <c r="ASK4" s="35">
        <f t="shared" si="19"/>
        <v>98</v>
      </c>
      <c r="ASL4" s="35">
        <f t="shared" si="19"/>
        <v>99</v>
      </c>
      <c r="ASM4" s="35">
        <f t="shared" si="19"/>
        <v>99</v>
      </c>
      <c r="ASN4" s="35">
        <f t="shared" si="19"/>
        <v>99</v>
      </c>
      <c r="ASO4" s="35">
        <f t="shared" si="19"/>
        <v>99</v>
      </c>
      <c r="ASP4" s="35">
        <f t="shared" si="19"/>
        <v>99</v>
      </c>
      <c r="ASQ4" s="35">
        <f t="shared" si="19"/>
        <v>99</v>
      </c>
      <c r="ASR4" s="35">
        <f t="shared" si="19"/>
        <v>99</v>
      </c>
      <c r="ASS4" s="35">
        <f t="shared" si="19"/>
        <v>99</v>
      </c>
      <c r="AST4" s="35">
        <f t="shared" si="19"/>
        <v>99</v>
      </c>
      <c r="ASU4" s="35">
        <f t="shared" si="19"/>
        <v>99</v>
      </c>
      <c r="ASV4" s="35">
        <f t="shared" si="19"/>
        <v>99</v>
      </c>
      <c r="ASW4" s="35">
        <f t="shared" si="19"/>
        <v>99</v>
      </c>
      <c r="ASX4" s="35">
        <f t="shared" si="19"/>
        <v>100</v>
      </c>
      <c r="ASY4" s="35">
        <f t="shared" si="19"/>
        <v>100</v>
      </c>
      <c r="ASZ4" s="35">
        <f t="shared" si="19"/>
        <v>100</v>
      </c>
      <c r="ATA4" s="35">
        <f t="shared" si="19"/>
        <v>100</v>
      </c>
      <c r="ATB4" s="35">
        <f t="shared" si="19"/>
        <v>100</v>
      </c>
      <c r="ATC4" s="35">
        <f t="shared" si="19"/>
        <v>100</v>
      </c>
      <c r="ATD4" s="35">
        <f t="shared" si="19"/>
        <v>100</v>
      </c>
      <c r="ATE4" s="35">
        <f t="shared" si="19"/>
        <v>100</v>
      </c>
      <c r="ATF4" s="35">
        <f t="shared" si="19"/>
        <v>100</v>
      </c>
      <c r="ATG4" s="35">
        <f t="shared" si="19"/>
        <v>100</v>
      </c>
      <c r="ATH4" s="35">
        <f t="shared" si="19"/>
        <v>100</v>
      </c>
      <c r="ATI4" s="35">
        <f t="shared" si="19"/>
        <v>100</v>
      </c>
      <c r="ATJ4" s="35">
        <f t="shared" si="19"/>
        <v>101</v>
      </c>
      <c r="ATK4" s="35">
        <f t="shared" si="19"/>
        <v>101</v>
      </c>
      <c r="ATL4" s="35">
        <f t="shared" si="19"/>
        <v>101</v>
      </c>
      <c r="ATM4" s="35">
        <f t="shared" si="19"/>
        <v>101</v>
      </c>
      <c r="ATN4" s="35">
        <f t="shared" si="19"/>
        <v>101</v>
      </c>
      <c r="ATO4" s="35">
        <f t="shared" si="19"/>
        <v>101</v>
      </c>
      <c r="ATP4" s="35">
        <f t="shared" si="19"/>
        <v>101</v>
      </c>
      <c r="ATQ4" s="35">
        <f t="shared" si="19"/>
        <v>101</v>
      </c>
      <c r="ATR4" s="35">
        <f t="shared" si="19"/>
        <v>101</v>
      </c>
      <c r="ATS4" s="35">
        <f t="shared" si="19"/>
        <v>101</v>
      </c>
      <c r="ATT4" s="35">
        <f t="shared" si="19"/>
        <v>101</v>
      </c>
      <c r="ATU4" s="35">
        <f t="shared" si="19"/>
        <v>101</v>
      </c>
      <c r="ATV4" s="35">
        <f t="shared" si="19"/>
        <v>102</v>
      </c>
      <c r="ATW4" s="35">
        <f t="shared" si="19"/>
        <v>102</v>
      </c>
      <c r="ATX4" s="35">
        <f t="shared" si="19"/>
        <v>102</v>
      </c>
      <c r="ATY4" s="35">
        <f t="shared" si="19"/>
        <v>102</v>
      </c>
      <c r="ATZ4" s="35">
        <f t="shared" si="19"/>
        <v>102</v>
      </c>
      <c r="AUA4" s="35">
        <f t="shared" si="19"/>
        <v>102</v>
      </c>
      <c r="AUB4" s="35">
        <f t="shared" si="19"/>
        <v>102</v>
      </c>
      <c r="AUC4" s="35">
        <f t="shared" si="19"/>
        <v>102</v>
      </c>
      <c r="AUD4" s="35">
        <f t="shared" si="19"/>
        <v>102</v>
      </c>
      <c r="AUE4" s="35">
        <f t="shared" si="19"/>
        <v>102</v>
      </c>
      <c r="AUF4" s="35">
        <f t="shared" si="19"/>
        <v>102</v>
      </c>
      <c r="AUG4" s="35">
        <f t="shared" si="19"/>
        <v>102</v>
      </c>
      <c r="AUH4" s="35">
        <f t="shared" si="19"/>
        <v>103</v>
      </c>
      <c r="AUI4" s="35">
        <f t="shared" si="19"/>
        <v>103</v>
      </c>
      <c r="AUJ4" s="35">
        <f t="shared" si="19"/>
        <v>103</v>
      </c>
      <c r="AUK4" s="35">
        <f t="shared" si="19"/>
        <v>103</v>
      </c>
      <c r="AUL4" s="35">
        <f t="shared" si="19"/>
        <v>103</v>
      </c>
      <c r="AUM4" s="35">
        <f t="shared" ref="AUM4:AWX4" si="20">INT((AUM5-1)/12)+1</f>
        <v>103</v>
      </c>
      <c r="AUN4" s="35">
        <f t="shared" si="20"/>
        <v>103</v>
      </c>
      <c r="AUO4" s="35">
        <f t="shared" si="20"/>
        <v>103</v>
      </c>
      <c r="AUP4" s="35">
        <f t="shared" si="20"/>
        <v>103</v>
      </c>
      <c r="AUQ4" s="35">
        <f t="shared" si="20"/>
        <v>103</v>
      </c>
      <c r="AUR4" s="35">
        <f t="shared" si="20"/>
        <v>103</v>
      </c>
      <c r="AUS4" s="35">
        <f t="shared" si="20"/>
        <v>103</v>
      </c>
      <c r="AUT4" s="35">
        <f t="shared" si="20"/>
        <v>104</v>
      </c>
      <c r="AUU4" s="35">
        <f t="shared" si="20"/>
        <v>104</v>
      </c>
      <c r="AUV4" s="35">
        <f t="shared" si="20"/>
        <v>104</v>
      </c>
      <c r="AUW4" s="35">
        <f t="shared" si="20"/>
        <v>104</v>
      </c>
      <c r="AUX4" s="35">
        <f t="shared" si="20"/>
        <v>104</v>
      </c>
      <c r="AUY4" s="35">
        <f t="shared" si="20"/>
        <v>104</v>
      </c>
      <c r="AUZ4" s="35">
        <f t="shared" si="20"/>
        <v>104</v>
      </c>
      <c r="AVA4" s="35">
        <f t="shared" si="20"/>
        <v>104</v>
      </c>
      <c r="AVB4" s="35">
        <f t="shared" si="20"/>
        <v>104</v>
      </c>
      <c r="AVC4" s="35">
        <f t="shared" si="20"/>
        <v>104</v>
      </c>
      <c r="AVD4" s="35">
        <f t="shared" si="20"/>
        <v>104</v>
      </c>
      <c r="AVE4" s="35">
        <f t="shared" si="20"/>
        <v>104</v>
      </c>
      <c r="AVF4" s="35">
        <f t="shared" si="20"/>
        <v>105</v>
      </c>
      <c r="AVG4" s="35">
        <f t="shared" si="20"/>
        <v>105</v>
      </c>
      <c r="AVH4" s="35">
        <f t="shared" si="20"/>
        <v>105</v>
      </c>
      <c r="AVI4" s="35">
        <f t="shared" si="20"/>
        <v>105</v>
      </c>
      <c r="AVJ4" s="35">
        <f t="shared" si="20"/>
        <v>105</v>
      </c>
      <c r="AVK4" s="35">
        <f t="shared" si="20"/>
        <v>105</v>
      </c>
      <c r="AVL4" s="35">
        <f t="shared" si="20"/>
        <v>105</v>
      </c>
      <c r="AVM4" s="35">
        <f t="shared" si="20"/>
        <v>105</v>
      </c>
      <c r="AVN4" s="35">
        <f t="shared" si="20"/>
        <v>105</v>
      </c>
      <c r="AVO4" s="35">
        <f t="shared" si="20"/>
        <v>105</v>
      </c>
      <c r="AVP4" s="35">
        <f t="shared" si="20"/>
        <v>105</v>
      </c>
      <c r="AVQ4" s="35">
        <f t="shared" si="20"/>
        <v>105</v>
      </c>
      <c r="AVR4" s="35">
        <f t="shared" si="20"/>
        <v>106</v>
      </c>
      <c r="AVS4" s="35">
        <f t="shared" si="20"/>
        <v>106</v>
      </c>
      <c r="AVT4" s="35">
        <f t="shared" si="20"/>
        <v>106</v>
      </c>
      <c r="AVU4" s="35">
        <f t="shared" si="20"/>
        <v>106</v>
      </c>
      <c r="AVV4" s="35">
        <f t="shared" si="20"/>
        <v>106</v>
      </c>
      <c r="AVW4" s="35">
        <f t="shared" si="20"/>
        <v>106</v>
      </c>
      <c r="AVX4" s="35">
        <f t="shared" si="20"/>
        <v>106</v>
      </c>
      <c r="AVY4" s="35">
        <f t="shared" si="20"/>
        <v>106</v>
      </c>
      <c r="AVZ4" s="35">
        <f t="shared" si="20"/>
        <v>106</v>
      </c>
      <c r="AWA4" s="35">
        <f t="shared" si="20"/>
        <v>106</v>
      </c>
      <c r="AWB4" s="35">
        <f t="shared" si="20"/>
        <v>106</v>
      </c>
      <c r="AWC4" s="35">
        <f t="shared" si="20"/>
        <v>106</v>
      </c>
      <c r="AWD4" s="35">
        <f t="shared" si="20"/>
        <v>107</v>
      </c>
      <c r="AWE4" s="35">
        <f t="shared" si="20"/>
        <v>107</v>
      </c>
      <c r="AWF4" s="35">
        <f t="shared" si="20"/>
        <v>107</v>
      </c>
      <c r="AWG4" s="35">
        <f t="shared" si="20"/>
        <v>107</v>
      </c>
      <c r="AWH4" s="35">
        <f t="shared" si="20"/>
        <v>107</v>
      </c>
      <c r="AWI4" s="35">
        <f t="shared" si="20"/>
        <v>107</v>
      </c>
      <c r="AWJ4" s="35">
        <f t="shared" si="20"/>
        <v>107</v>
      </c>
      <c r="AWK4" s="35">
        <f t="shared" si="20"/>
        <v>107</v>
      </c>
      <c r="AWL4" s="35">
        <f t="shared" si="20"/>
        <v>107</v>
      </c>
      <c r="AWM4" s="35">
        <f t="shared" si="20"/>
        <v>107</v>
      </c>
      <c r="AWN4" s="35">
        <f t="shared" si="20"/>
        <v>107</v>
      </c>
      <c r="AWO4" s="35">
        <f t="shared" si="20"/>
        <v>107</v>
      </c>
      <c r="AWP4" s="35">
        <f t="shared" si="20"/>
        <v>108</v>
      </c>
      <c r="AWQ4" s="35">
        <f t="shared" si="20"/>
        <v>108</v>
      </c>
      <c r="AWR4" s="35">
        <f t="shared" si="20"/>
        <v>108</v>
      </c>
      <c r="AWS4" s="35">
        <f t="shared" si="20"/>
        <v>108</v>
      </c>
      <c r="AWT4" s="35">
        <f t="shared" si="20"/>
        <v>108</v>
      </c>
      <c r="AWU4" s="35">
        <f t="shared" si="20"/>
        <v>108</v>
      </c>
      <c r="AWV4" s="35">
        <f t="shared" si="20"/>
        <v>108</v>
      </c>
      <c r="AWW4" s="35">
        <f t="shared" si="20"/>
        <v>108</v>
      </c>
      <c r="AWX4" s="35">
        <f t="shared" si="20"/>
        <v>108</v>
      </c>
      <c r="AWY4" s="35">
        <f t="shared" ref="AWY4:AZJ4" si="21">INT((AWY5-1)/12)+1</f>
        <v>108</v>
      </c>
      <c r="AWZ4" s="35">
        <f t="shared" si="21"/>
        <v>108</v>
      </c>
      <c r="AXA4" s="35">
        <f t="shared" si="21"/>
        <v>108</v>
      </c>
      <c r="AXB4" s="35">
        <f t="shared" si="21"/>
        <v>109</v>
      </c>
      <c r="AXC4" s="35">
        <f t="shared" si="21"/>
        <v>109</v>
      </c>
      <c r="AXD4" s="35">
        <f t="shared" si="21"/>
        <v>109</v>
      </c>
      <c r="AXE4" s="35">
        <f t="shared" si="21"/>
        <v>109</v>
      </c>
      <c r="AXF4" s="35">
        <f t="shared" si="21"/>
        <v>109</v>
      </c>
      <c r="AXG4" s="35">
        <f t="shared" si="21"/>
        <v>109</v>
      </c>
      <c r="AXH4" s="35">
        <f t="shared" si="21"/>
        <v>109</v>
      </c>
      <c r="AXI4" s="35">
        <f t="shared" si="21"/>
        <v>109</v>
      </c>
      <c r="AXJ4" s="35">
        <f t="shared" si="21"/>
        <v>109</v>
      </c>
      <c r="AXK4" s="35">
        <f t="shared" si="21"/>
        <v>109</v>
      </c>
      <c r="AXL4" s="35">
        <f t="shared" si="21"/>
        <v>109</v>
      </c>
      <c r="AXM4" s="35">
        <f t="shared" si="21"/>
        <v>109</v>
      </c>
      <c r="AXN4" s="35">
        <f t="shared" si="21"/>
        <v>110</v>
      </c>
      <c r="AXO4" s="35">
        <f t="shared" si="21"/>
        <v>110</v>
      </c>
      <c r="AXP4" s="35">
        <f t="shared" si="21"/>
        <v>110</v>
      </c>
      <c r="AXQ4" s="35">
        <f t="shared" si="21"/>
        <v>110</v>
      </c>
      <c r="AXR4" s="35">
        <f t="shared" si="21"/>
        <v>110</v>
      </c>
      <c r="AXS4" s="35">
        <f t="shared" si="21"/>
        <v>110</v>
      </c>
      <c r="AXT4" s="35">
        <f t="shared" si="21"/>
        <v>110</v>
      </c>
      <c r="AXU4" s="35">
        <f t="shared" si="21"/>
        <v>110</v>
      </c>
      <c r="AXV4" s="35">
        <f t="shared" si="21"/>
        <v>110</v>
      </c>
      <c r="AXW4" s="35">
        <f t="shared" si="21"/>
        <v>110</v>
      </c>
      <c r="AXX4" s="35">
        <f t="shared" si="21"/>
        <v>110</v>
      </c>
      <c r="AXY4" s="35">
        <f t="shared" si="21"/>
        <v>110</v>
      </c>
      <c r="AXZ4" s="35">
        <f t="shared" si="21"/>
        <v>111</v>
      </c>
      <c r="AYA4" s="35">
        <f t="shared" si="21"/>
        <v>111</v>
      </c>
      <c r="AYB4" s="35">
        <f t="shared" si="21"/>
        <v>111</v>
      </c>
      <c r="AYC4" s="35">
        <f t="shared" si="21"/>
        <v>111</v>
      </c>
      <c r="AYD4" s="35">
        <f t="shared" si="21"/>
        <v>111</v>
      </c>
      <c r="AYE4" s="35">
        <f t="shared" si="21"/>
        <v>111</v>
      </c>
      <c r="AYF4" s="35">
        <f t="shared" si="21"/>
        <v>111</v>
      </c>
      <c r="AYG4" s="35">
        <f t="shared" si="21"/>
        <v>111</v>
      </c>
      <c r="AYH4" s="35">
        <f t="shared" si="21"/>
        <v>111</v>
      </c>
      <c r="AYI4" s="35">
        <f t="shared" si="21"/>
        <v>111</v>
      </c>
      <c r="AYJ4" s="35">
        <f t="shared" si="21"/>
        <v>111</v>
      </c>
      <c r="AYK4" s="35">
        <f t="shared" si="21"/>
        <v>111</v>
      </c>
      <c r="AYL4" s="35">
        <f t="shared" si="21"/>
        <v>112</v>
      </c>
      <c r="AYM4" s="35">
        <f t="shared" si="21"/>
        <v>112</v>
      </c>
      <c r="AYN4" s="35">
        <f t="shared" si="21"/>
        <v>112</v>
      </c>
      <c r="AYO4" s="35">
        <f t="shared" si="21"/>
        <v>112</v>
      </c>
      <c r="AYP4" s="35">
        <f t="shared" si="21"/>
        <v>112</v>
      </c>
      <c r="AYQ4" s="35">
        <f t="shared" si="21"/>
        <v>112</v>
      </c>
      <c r="AYR4" s="35">
        <f t="shared" si="21"/>
        <v>112</v>
      </c>
      <c r="AYS4" s="35">
        <f t="shared" si="21"/>
        <v>112</v>
      </c>
      <c r="AYT4" s="35">
        <f t="shared" si="21"/>
        <v>112</v>
      </c>
      <c r="AYU4" s="35">
        <f t="shared" si="21"/>
        <v>112</v>
      </c>
      <c r="AYV4" s="35">
        <f t="shared" si="21"/>
        <v>112</v>
      </c>
      <c r="AYW4" s="35">
        <f t="shared" si="21"/>
        <v>112</v>
      </c>
      <c r="AYX4" s="35">
        <f t="shared" si="21"/>
        <v>113</v>
      </c>
      <c r="AYY4" s="35">
        <f t="shared" si="21"/>
        <v>113</v>
      </c>
      <c r="AYZ4" s="35">
        <f t="shared" si="21"/>
        <v>113</v>
      </c>
      <c r="AZA4" s="35">
        <f t="shared" si="21"/>
        <v>113</v>
      </c>
      <c r="AZB4" s="35">
        <f t="shared" si="21"/>
        <v>113</v>
      </c>
      <c r="AZC4" s="35">
        <f t="shared" si="21"/>
        <v>113</v>
      </c>
      <c r="AZD4" s="35">
        <f t="shared" si="21"/>
        <v>113</v>
      </c>
      <c r="AZE4" s="35">
        <f t="shared" si="21"/>
        <v>113</v>
      </c>
      <c r="AZF4" s="35">
        <f t="shared" si="21"/>
        <v>113</v>
      </c>
      <c r="AZG4" s="35">
        <f t="shared" si="21"/>
        <v>113</v>
      </c>
      <c r="AZH4" s="35">
        <f t="shared" si="21"/>
        <v>113</v>
      </c>
      <c r="AZI4" s="35">
        <f t="shared" si="21"/>
        <v>113</v>
      </c>
      <c r="AZJ4" s="35">
        <f t="shared" si="21"/>
        <v>114</v>
      </c>
      <c r="AZK4" s="35">
        <f t="shared" ref="AZK4:BBV4" si="22">INT((AZK5-1)/12)+1</f>
        <v>114</v>
      </c>
      <c r="AZL4" s="35">
        <f t="shared" si="22"/>
        <v>114</v>
      </c>
      <c r="AZM4" s="35">
        <f t="shared" si="22"/>
        <v>114</v>
      </c>
      <c r="AZN4" s="35">
        <f t="shared" si="22"/>
        <v>114</v>
      </c>
      <c r="AZO4" s="35">
        <f t="shared" si="22"/>
        <v>114</v>
      </c>
      <c r="AZP4" s="35">
        <f t="shared" si="22"/>
        <v>114</v>
      </c>
      <c r="AZQ4" s="35">
        <f t="shared" si="22"/>
        <v>114</v>
      </c>
      <c r="AZR4" s="35">
        <f t="shared" si="22"/>
        <v>114</v>
      </c>
      <c r="AZS4" s="35">
        <f t="shared" si="22"/>
        <v>114</v>
      </c>
      <c r="AZT4" s="35">
        <f t="shared" si="22"/>
        <v>114</v>
      </c>
      <c r="AZU4" s="35">
        <f t="shared" si="22"/>
        <v>114</v>
      </c>
      <c r="AZV4" s="35">
        <f t="shared" si="22"/>
        <v>115</v>
      </c>
      <c r="AZW4" s="35">
        <f t="shared" si="22"/>
        <v>115</v>
      </c>
      <c r="AZX4" s="35">
        <f t="shared" si="22"/>
        <v>115</v>
      </c>
      <c r="AZY4" s="35">
        <f t="shared" si="22"/>
        <v>115</v>
      </c>
      <c r="AZZ4" s="35">
        <f t="shared" si="22"/>
        <v>115</v>
      </c>
      <c r="BAA4" s="35">
        <f t="shared" si="22"/>
        <v>115</v>
      </c>
      <c r="BAB4" s="35">
        <f t="shared" si="22"/>
        <v>115</v>
      </c>
      <c r="BAC4" s="35">
        <f t="shared" si="22"/>
        <v>115</v>
      </c>
      <c r="BAD4" s="35">
        <f t="shared" si="22"/>
        <v>115</v>
      </c>
      <c r="BAE4" s="35">
        <f t="shared" si="22"/>
        <v>115</v>
      </c>
      <c r="BAF4" s="35">
        <f t="shared" si="22"/>
        <v>115</v>
      </c>
      <c r="BAG4" s="35">
        <f t="shared" si="22"/>
        <v>115</v>
      </c>
      <c r="BAH4" s="35">
        <f t="shared" si="22"/>
        <v>116</v>
      </c>
      <c r="BAI4" s="35">
        <f t="shared" si="22"/>
        <v>116</v>
      </c>
      <c r="BAJ4" s="35">
        <f t="shared" si="22"/>
        <v>116</v>
      </c>
      <c r="BAK4" s="35">
        <f t="shared" si="22"/>
        <v>116</v>
      </c>
      <c r="BAL4" s="35">
        <f t="shared" si="22"/>
        <v>116</v>
      </c>
      <c r="BAM4" s="35">
        <f t="shared" si="22"/>
        <v>116</v>
      </c>
      <c r="BAN4" s="35">
        <f t="shared" si="22"/>
        <v>116</v>
      </c>
      <c r="BAO4" s="35">
        <f t="shared" si="22"/>
        <v>116</v>
      </c>
      <c r="BAP4" s="35">
        <f t="shared" si="22"/>
        <v>116</v>
      </c>
      <c r="BAQ4" s="35">
        <f t="shared" si="22"/>
        <v>116</v>
      </c>
      <c r="BAR4" s="35">
        <f t="shared" si="22"/>
        <v>116</v>
      </c>
      <c r="BAS4" s="35">
        <f t="shared" si="22"/>
        <v>116</v>
      </c>
      <c r="BAT4" s="35">
        <f t="shared" si="22"/>
        <v>117</v>
      </c>
      <c r="BAU4" s="35">
        <f t="shared" si="22"/>
        <v>117</v>
      </c>
      <c r="BAV4" s="35">
        <f t="shared" si="22"/>
        <v>117</v>
      </c>
      <c r="BAW4" s="35">
        <f t="shared" si="22"/>
        <v>117</v>
      </c>
      <c r="BAX4" s="35">
        <f t="shared" si="22"/>
        <v>117</v>
      </c>
      <c r="BAY4" s="35">
        <f t="shared" si="22"/>
        <v>117</v>
      </c>
      <c r="BAZ4" s="35">
        <f t="shared" si="22"/>
        <v>117</v>
      </c>
      <c r="BBA4" s="35">
        <f t="shared" si="22"/>
        <v>117</v>
      </c>
      <c r="BBB4" s="35">
        <f t="shared" si="22"/>
        <v>117</v>
      </c>
      <c r="BBC4" s="35">
        <f t="shared" si="22"/>
        <v>117</v>
      </c>
      <c r="BBD4" s="35">
        <f t="shared" si="22"/>
        <v>117</v>
      </c>
      <c r="BBE4" s="35">
        <f t="shared" si="22"/>
        <v>117</v>
      </c>
      <c r="BBF4" s="35">
        <f t="shared" si="22"/>
        <v>118</v>
      </c>
      <c r="BBG4" s="35">
        <f t="shared" si="22"/>
        <v>118</v>
      </c>
      <c r="BBH4" s="35">
        <f t="shared" si="22"/>
        <v>118</v>
      </c>
      <c r="BBI4" s="35">
        <f t="shared" si="22"/>
        <v>118</v>
      </c>
      <c r="BBJ4" s="35">
        <f t="shared" si="22"/>
        <v>118</v>
      </c>
      <c r="BBK4" s="35">
        <f t="shared" si="22"/>
        <v>118</v>
      </c>
      <c r="BBL4" s="35">
        <f t="shared" si="22"/>
        <v>118</v>
      </c>
      <c r="BBM4" s="35">
        <f t="shared" si="22"/>
        <v>118</v>
      </c>
      <c r="BBN4" s="35">
        <f t="shared" si="22"/>
        <v>118</v>
      </c>
      <c r="BBO4" s="35">
        <f t="shared" si="22"/>
        <v>118</v>
      </c>
      <c r="BBP4" s="35">
        <f t="shared" si="22"/>
        <v>118</v>
      </c>
      <c r="BBQ4" s="35">
        <f t="shared" si="22"/>
        <v>118</v>
      </c>
      <c r="BBR4" s="35">
        <f t="shared" si="22"/>
        <v>119</v>
      </c>
      <c r="BBS4" s="35">
        <f t="shared" si="22"/>
        <v>119</v>
      </c>
      <c r="BBT4" s="35">
        <f t="shared" si="22"/>
        <v>119</v>
      </c>
      <c r="BBU4" s="35">
        <f t="shared" si="22"/>
        <v>119</v>
      </c>
      <c r="BBV4" s="35">
        <f t="shared" si="22"/>
        <v>119</v>
      </c>
    </row>
    <row r="5" spans="2:1426" x14ac:dyDescent="0.3">
      <c r="C5" s="35" t="s">
        <v>121</v>
      </c>
      <c r="E5" s="67">
        <v>0</v>
      </c>
      <c r="F5" s="35">
        <v>1</v>
      </c>
      <c r="G5" s="35">
        <f>F5+1</f>
        <v>2</v>
      </c>
      <c r="H5" s="35">
        <f t="shared" ref="H5:BS5" si="23">G5+1</f>
        <v>3</v>
      </c>
      <c r="I5" s="35">
        <f t="shared" si="23"/>
        <v>4</v>
      </c>
      <c r="J5" s="35">
        <f t="shared" si="23"/>
        <v>5</v>
      </c>
      <c r="K5" s="35">
        <f t="shared" si="23"/>
        <v>6</v>
      </c>
      <c r="L5" s="35">
        <f t="shared" si="23"/>
        <v>7</v>
      </c>
      <c r="M5" s="35">
        <f t="shared" si="23"/>
        <v>8</v>
      </c>
      <c r="N5" s="35">
        <f t="shared" si="23"/>
        <v>9</v>
      </c>
      <c r="O5" s="35">
        <f t="shared" si="23"/>
        <v>10</v>
      </c>
      <c r="P5" s="35">
        <f t="shared" si="23"/>
        <v>11</v>
      </c>
      <c r="Q5" s="35">
        <f t="shared" si="23"/>
        <v>12</v>
      </c>
      <c r="R5" s="35">
        <f t="shared" si="23"/>
        <v>13</v>
      </c>
      <c r="S5" s="35">
        <f t="shared" si="23"/>
        <v>14</v>
      </c>
      <c r="T5" s="35">
        <f t="shared" si="23"/>
        <v>15</v>
      </c>
      <c r="U5" s="35">
        <f t="shared" si="23"/>
        <v>16</v>
      </c>
      <c r="V5" s="35">
        <f t="shared" si="23"/>
        <v>17</v>
      </c>
      <c r="W5" s="35">
        <f t="shared" si="23"/>
        <v>18</v>
      </c>
      <c r="X5" s="35">
        <f t="shared" si="23"/>
        <v>19</v>
      </c>
      <c r="Y5" s="35">
        <f t="shared" si="23"/>
        <v>20</v>
      </c>
      <c r="Z5" s="35">
        <f t="shared" si="23"/>
        <v>21</v>
      </c>
      <c r="AA5" s="35">
        <f t="shared" si="23"/>
        <v>22</v>
      </c>
      <c r="AB5" s="35">
        <f t="shared" si="23"/>
        <v>23</v>
      </c>
      <c r="AC5" s="35">
        <f t="shared" si="23"/>
        <v>24</v>
      </c>
      <c r="AD5" s="35">
        <f t="shared" si="23"/>
        <v>25</v>
      </c>
      <c r="AE5" s="35">
        <f t="shared" si="23"/>
        <v>26</v>
      </c>
      <c r="AF5" s="35">
        <f t="shared" si="23"/>
        <v>27</v>
      </c>
      <c r="AG5" s="35">
        <f t="shared" si="23"/>
        <v>28</v>
      </c>
      <c r="AH5" s="35">
        <f t="shared" si="23"/>
        <v>29</v>
      </c>
      <c r="AI5" s="35">
        <f t="shared" si="23"/>
        <v>30</v>
      </c>
      <c r="AJ5" s="35">
        <f t="shared" si="23"/>
        <v>31</v>
      </c>
      <c r="AK5" s="35">
        <f t="shared" si="23"/>
        <v>32</v>
      </c>
      <c r="AL5" s="35">
        <f t="shared" si="23"/>
        <v>33</v>
      </c>
      <c r="AM5" s="35">
        <f t="shared" si="23"/>
        <v>34</v>
      </c>
      <c r="AN5" s="35">
        <f t="shared" si="23"/>
        <v>35</v>
      </c>
      <c r="AO5" s="35">
        <f t="shared" si="23"/>
        <v>36</v>
      </c>
      <c r="AP5" s="35">
        <f t="shared" si="23"/>
        <v>37</v>
      </c>
      <c r="AQ5" s="35">
        <f t="shared" si="23"/>
        <v>38</v>
      </c>
      <c r="AR5" s="35">
        <f t="shared" si="23"/>
        <v>39</v>
      </c>
      <c r="AS5" s="35">
        <f t="shared" si="23"/>
        <v>40</v>
      </c>
      <c r="AT5" s="35">
        <f t="shared" si="23"/>
        <v>41</v>
      </c>
      <c r="AU5" s="35">
        <f t="shared" si="23"/>
        <v>42</v>
      </c>
      <c r="AV5" s="35">
        <f t="shared" si="23"/>
        <v>43</v>
      </c>
      <c r="AW5" s="35">
        <f t="shared" si="23"/>
        <v>44</v>
      </c>
      <c r="AX5" s="35">
        <f t="shared" si="23"/>
        <v>45</v>
      </c>
      <c r="AY5" s="35">
        <f t="shared" si="23"/>
        <v>46</v>
      </c>
      <c r="AZ5" s="35">
        <f t="shared" si="23"/>
        <v>47</v>
      </c>
      <c r="BA5" s="35">
        <f t="shared" si="23"/>
        <v>48</v>
      </c>
      <c r="BB5" s="35">
        <f t="shared" si="23"/>
        <v>49</v>
      </c>
      <c r="BC5" s="35">
        <f t="shared" si="23"/>
        <v>50</v>
      </c>
      <c r="BD5" s="35">
        <f t="shared" si="23"/>
        <v>51</v>
      </c>
      <c r="BE5" s="35">
        <f t="shared" si="23"/>
        <v>52</v>
      </c>
      <c r="BF5" s="35">
        <f t="shared" si="23"/>
        <v>53</v>
      </c>
      <c r="BG5" s="35">
        <f t="shared" si="23"/>
        <v>54</v>
      </c>
      <c r="BH5" s="35">
        <f t="shared" si="23"/>
        <v>55</v>
      </c>
      <c r="BI5" s="35">
        <f t="shared" si="23"/>
        <v>56</v>
      </c>
      <c r="BJ5" s="35">
        <f t="shared" si="23"/>
        <v>57</v>
      </c>
      <c r="BK5" s="35">
        <f t="shared" si="23"/>
        <v>58</v>
      </c>
      <c r="BL5" s="35">
        <f t="shared" si="23"/>
        <v>59</v>
      </c>
      <c r="BM5" s="35">
        <f t="shared" si="23"/>
        <v>60</v>
      </c>
      <c r="BN5" s="35">
        <f t="shared" si="23"/>
        <v>61</v>
      </c>
      <c r="BO5" s="35">
        <f t="shared" si="23"/>
        <v>62</v>
      </c>
      <c r="BP5" s="35">
        <f t="shared" si="23"/>
        <v>63</v>
      </c>
      <c r="BQ5" s="35">
        <f t="shared" si="23"/>
        <v>64</v>
      </c>
      <c r="BR5" s="35">
        <f t="shared" si="23"/>
        <v>65</v>
      </c>
      <c r="BS5" s="35">
        <f t="shared" si="23"/>
        <v>66</v>
      </c>
      <c r="BT5" s="35">
        <f t="shared" ref="BT5:EE5" si="24">BS5+1</f>
        <v>67</v>
      </c>
      <c r="BU5" s="35">
        <f t="shared" si="24"/>
        <v>68</v>
      </c>
      <c r="BV5" s="35">
        <f t="shared" si="24"/>
        <v>69</v>
      </c>
      <c r="BW5" s="35">
        <f t="shared" si="24"/>
        <v>70</v>
      </c>
      <c r="BX5" s="35">
        <f t="shared" si="24"/>
        <v>71</v>
      </c>
      <c r="BY5" s="35">
        <f t="shared" si="24"/>
        <v>72</v>
      </c>
      <c r="BZ5" s="35">
        <f t="shared" si="24"/>
        <v>73</v>
      </c>
      <c r="CA5" s="35">
        <f t="shared" si="24"/>
        <v>74</v>
      </c>
      <c r="CB5" s="35">
        <f t="shared" si="24"/>
        <v>75</v>
      </c>
      <c r="CC5" s="35">
        <f t="shared" si="24"/>
        <v>76</v>
      </c>
      <c r="CD5" s="35">
        <f t="shared" si="24"/>
        <v>77</v>
      </c>
      <c r="CE5" s="35">
        <f t="shared" si="24"/>
        <v>78</v>
      </c>
      <c r="CF5" s="35">
        <f t="shared" si="24"/>
        <v>79</v>
      </c>
      <c r="CG5" s="35">
        <f t="shared" si="24"/>
        <v>80</v>
      </c>
      <c r="CH5" s="35">
        <f t="shared" si="24"/>
        <v>81</v>
      </c>
      <c r="CI5" s="35">
        <f t="shared" si="24"/>
        <v>82</v>
      </c>
      <c r="CJ5" s="35">
        <f t="shared" si="24"/>
        <v>83</v>
      </c>
      <c r="CK5" s="35">
        <f t="shared" si="24"/>
        <v>84</v>
      </c>
      <c r="CL5" s="35">
        <f t="shared" si="24"/>
        <v>85</v>
      </c>
      <c r="CM5" s="35">
        <f t="shared" si="24"/>
        <v>86</v>
      </c>
      <c r="CN5" s="35">
        <f t="shared" si="24"/>
        <v>87</v>
      </c>
      <c r="CO5" s="35">
        <f t="shared" si="24"/>
        <v>88</v>
      </c>
      <c r="CP5" s="35">
        <f t="shared" si="24"/>
        <v>89</v>
      </c>
      <c r="CQ5" s="35">
        <f t="shared" si="24"/>
        <v>90</v>
      </c>
      <c r="CR5" s="35">
        <f t="shared" si="24"/>
        <v>91</v>
      </c>
      <c r="CS5" s="35">
        <f t="shared" si="24"/>
        <v>92</v>
      </c>
      <c r="CT5" s="35">
        <f t="shared" si="24"/>
        <v>93</v>
      </c>
      <c r="CU5" s="35">
        <f t="shared" si="24"/>
        <v>94</v>
      </c>
      <c r="CV5" s="35">
        <f t="shared" si="24"/>
        <v>95</v>
      </c>
      <c r="CW5" s="35">
        <f t="shared" si="24"/>
        <v>96</v>
      </c>
      <c r="CX5" s="35">
        <f t="shared" si="24"/>
        <v>97</v>
      </c>
      <c r="CY5" s="35">
        <f t="shared" si="24"/>
        <v>98</v>
      </c>
      <c r="CZ5" s="35">
        <f t="shared" si="24"/>
        <v>99</v>
      </c>
      <c r="DA5" s="35">
        <f t="shared" si="24"/>
        <v>100</v>
      </c>
      <c r="DB5" s="35">
        <f t="shared" si="24"/>
        <v>101</v>
      </c>
      <c r="DC5" s="35">
        <f t="shared" si="24"/>
        <v>102</v>
      </c>
      <c r="DD5" s="35">
        <f t="shared" si="24"/>
        <v>103</v>
      </c>
      <c r="DE5" s="35">
        <f t="shared" si="24"/>
        <v>104</v>
      </c>
      <c r="DF5" s="35">
        <f t="shared" si="24"/>
        <v>105</v>
      </c>
      <c r="DG5" s="35">
        <f t="shared" si="24"/>
        <v>106</v>
      </c>
      <c r="DH5" s="35">
        <f t="shared" si="24"/>
        <v>107</v>
      </c>
      <c r="DI5" s="35">
        <f t="shared" si="24"/>
        <v>108</v>
      </c>
      <c r="DJ5" s="35">
        <f t="shared" si="24"/>
        <v>109</v>
      </c>
      <c r="DK5" s="35">
        <f t="shared" si="24"/>
        <v>110</v>
      </c>
      <c r="DL5" s="35">
        <f t="shared" si="24"/>
        <v>111</v>
      </c>
      <c r="DM5" s="35">
        <f t="shared" si="24"/>
        <v>112</v>
      </c>
      <c r="DN5" s="35">
        <f t="shared" si="24"/>
        <v>113</v>
      </c>
      <c r="DO5" s="35">
        <f t="shared" si="24"/>
        <v>114</v>
      </c>
      <c r="DP5" s="35">
        <f t="shared" si="24"/>
        <v>115</v>
      </c>
      <c r="DQ5" s="35">
        <f t="shared" si="24"/>
        <v>116</v>
      </c>
      <c r="DR5" s="35">
        <f t="shared" si="24"/>
        <v>117</v>
      </c>
      <c r="DS5" s="35">
        <f t="shared" si="24"/>
        <v>118</v>
      </c>
      <c r="DT5" s="35">
        <f t="shared" si="24"/>
        <v>119</v>
      </c>
      <c r="DU5" s="35">
        <f t="shared" si="24"/>
        <v>120</v>
      </c>
      <c r="DV5" s="35">
        <f t="shared" si="24"/>
        <v>121</v>
      </c>
      <c r="DW5" s="35">
        <f t="shared" si="24"/>
        <v>122</v>
      </c>
      <c r="DX5" s="35">
        <f t="shared" si="24"/>
        <v>123</v>
      </c>
      <c r="DY5" s="35">
        <f t="shared" si="24"/>
        <v>124</v>
      </c>
      <c r="DZ5" s="35">
        <f t="shared" si="24"/>
        <v>125</v>
      </c>
      <c r="EA5" s="35">
        <f t="shared" si="24"/>
        <v>126</v>
      </c>
      <c r="EB5" s="35">
        <f t="shared" si="24"/>
        <v>127</v>
      </c>
      <c r="EC5" s="35">
        <f t="shared" si="24"/>
        <v>128</v>
      </c>
      <c r="ED5" s="35">
        <f t="shared" si="24"/>
        <v>129</v>
      </c>
      <c r="EE5" s="35">
        <f t="shared" si="24"/>
        <v>130</v>
      </c>
      <c r="EF5" s="35">
        <f t="shared" ref="EF5:GQ5" si="25">EE5+1</f>
        <v>131</v>
      </c>
      <c r="EG5" s="35">
        <f t="shared" si="25"/>
        <v>132</v>
      </c>
      <c r="EH5" s="35">
        <f t="shared" si="25"/>
        <v>133</v>
      </c>
      <c r="EI5" s="35">
        <f t="shared" si="25"/>
        <v>134</v>
      </c>
      <c r="EJ5" s="35">
        <f t="shared" si="25"/>
        <v>135</v>
      </c>
      <c r="EK5" s="35">
        <f t="shared" si="25"/>
        <v>136</v>
      </c>
      <c r="EL5" s="35">
        <f t="shared" si="25"/>
        <v>137</v>
      </c>
      <c r="EM5" s="35">
        <f t="shared" si="25"/>
        <v>138</v>
      </c>
      <c r="EN5" s="35">
        <f t="shared" si="25"/>
        <v>139</v>
      </c>
      <c r="EO5" s="35">
        <f t="shared" si="25"/>
        <v>140</v>
      </c>
      <c r="EP5" s="35">
        <f t="shared" si="25"/>
        <v>141</v>
      </c>
      <c r="EQ5" s="35">
        <f t="shared" si="25"/>
        <v>142</v>
      </c>
      <c r="ER5" s="35">
        <f t="shared" si="25"/>
        <v>143</v>
      </c>
      <c r="ES5" s="35">
        <f t="shared" si="25"/>
        <v>144</v>
      </c>
      <c r="ET5" s="35">
        <f t="shared" si="25"/>
        <v>145</v>
      </c>
      <c r="EU5" s="35">
        <f t="shared" si="25"/>
        <v>146</v>
      </c>
      <c r="EV5" s="35">
        <f t="shared" si="25"/>
        <v>147</v>
      </c>
      <c r="EW5" s="35">
        <f t="shared" si="25"/>
        <v>148</v>
      </c>
      <c r="EX5" s="35">
        <f t="shared" si="25"/>
        <v>149</v>
      </c>
      <c r="EY5" s="35">
        <f t="shared" si="25"/>
        <v>150</v>
      </c>
      <c r="EZ5" s="35">
        <f t="shared" si="25"/>
        <v>151</v>
      </c>
      <c r="FA5" s="35">
        <f t="shared" si="25"/>
        <v>152</v>
      </c>
      <c r="FB5" s="35">
        <f t="shared" si="25"/>
        <v>153</v>
      </c>
      <c r="FC5" s="35">
        <f t="shared" si="25"/>
        <v>154</v>
      </c>
      <c r="FD5" s="35">
        <f t="shared" si="25"/>
        <v>155</v>
      </c>
      <c r="FE5" s="35">
        <f t="shared" si="25"/>
        <v>156</v>
      </c>
      <c r="FF5" s="35">
        <f t="shared" si="25"/>
        <v>157</v>
      </c>
      <c r="FG5" s="35">
        <f t="shared" si="25"/>
        <v>158</v>
      </c>
      <c r="FH5" s="35">
        <f t="shared" si="25"/>
        <v>159</v>
      </c>
      <c r="FI5" s="35">
        <f t="shared" si="25"/>
        <v>160</v>
      </c>
      <c r="FJ5" s="35">
        <f t="shared" si="25"/>
        <v>161</v>
      </c>
      <c r="FK5" s="35">
        <f t="shared" si="25"/>
        <v>162</v>
      </c>
      <c r="FL5" s="35">
        <f t="shared" si="25"/>
        <v>163</v>
      </c>
      <c r="FM5" s="35">
        <f t="shared" si="25"/>
        <v>164</v>
      </c>
      <c r="FN5" s="35">
        <f t="shared" si="25"/>
        <v>165</v>
      </c>
      <c r="FO5" s="35">
        <f t="shared" si="25"/>
        <v>166</v>
      </c>
      <c r="FP5" s="35">
        <f t="shared" si="25"/>
        <v>167</v>
      </c>
      <c r="FQ5" s="35">
        <f t="shared" si="25"/>
        <v>168</v>
      </c>
      <c r="FR5" s="35">
        <f t="shared" si="25"/>
        <v>169</v>
      </c>
      <c r="FS5" s="35">
        <f t="shared" si="25"/>
        <v>170</v>
      </c>
      <c r="FT5" s="35">
        <f t="shared" si="25"/>
        <v>171</v>
      </c>
      <c r="FU5" s="35">
        <f t="shared" si="25"/>
        <v>172</v>
      </c>
      <c r="FV5" s="35">
        <f t="shared" si="25"/>
        <v>173</v>
      </c>
      <c r="FW5" s="35">
        <f t="shared" si="25"/>
        <v>174</v>
      </c>
      <c r="FX5" s="35">
        <f t="shared" si="25"/>
        <v>175</v>
      </c>
      <c r="FY5" s="35">
        <f t="shared" si="25"/>
        <v>176</v>
      </c>
      <c r="FZ5" s="35">
        <f t="shared" si="25"/>
        <v>177</v>
      </c>
      <c r="GA5" s="35">
        <f t="shared" si="25"/>
        <v>178</v>
      </c>
      <c r="GB5" s="35">
        <f t="shared" si="25"/>
        <v>179</v>
      </c>
      <c r="GC5" s="35">
        <f t="shared" si="25"/>
        <v>180</v>
      </c>
      <c r="GD5" s="35">
        <f t="shared" si="25"/>
        <v>181</v>
      </c>
      <c r="GE5" s="35">
        <f t="shared" si="25"/>
        <v>182</v>
      </c>
      <c r="GF5" s="35">
        <f t="shared" si="25"/>
        <v>183</v>
      </c>
      <c r="GG5" s="35">
        <f t="shared" si="25"/>
        <v>184</v>
      </c>
      <c r="GH5" s="35">
        <f t="shared" si="25"/>
        <v>185</v>
      </c>
      <c r="GI5" s="35">
        <f t="shared" si="25"/>
        <v>186</v>
      </c>
      <c r="GJ5" s="35">
        <f t="shared" si="25"/>
        <v>187</v>
      </c>
      <c r="GK5" s="35">
        <f t="shared" si="25"/>
        <v>188</v>
      </c>
      <c r="GL5" s="35">
        <f t="shared" si="25"/>
        <v>189</v>
      </c>
      <c r="GM5" s="35">
        <f t="shared" si="25"/>
        <v>190</v>
      </c>
      <c r="GN5" s="35">
        <f t="shared" si="25"/>
        <v>191</v>
      </c>
      <c r="GO5" s="35">
        <f t="shared" si="25"/>
        <v>192</v>
      </c>
      <c r="GP5" s="35">
        <f t="shared" si="25"/>
        <v>193</v>
      </c>
      <c r="GQ5" s="35">
        <f t="shared" si="25"/>
        <v>194</v>
      </c>
      <c r="GR5" s="35">
        <f t="shared" ref="GR5:JC5" si="26">GQ5+1</f>
        <v>195</v>
      </c>
      <c r="GS5" s="35">
        <f t="shared" si="26"/>
        <v>196</v>
      </c>
      <c r="GT5" s="35">
        <f t="shared" si="26"/>
        <v>197</v>
      </c>
      <c r="GU5" s="35">
        <f t="shared" si="26"/>
        <v>198</v>
      </c>
      <c r="GV5" s="35">
        <f t="shared" si="26"/>
        <v>199</v>
      </c>
      <c r="GW5" s="35">
        <f t="shared" si="26"/>
        <v>200</v>
      </c>
      <c r="GX5" s="35">
        <f t="shared" si="26"/>
        <v>201</v>
      </c>
      <c r="GY5" s="35">
        <f t="shared" si="26"/>
        <v>202</v>
      </c>
      <c r="GZ5" s="35">
        <f t="shared" si="26"/>
        <v>203</v>
      </c>
      <c r="HA5" s="35">
        <f t="shared" si="26"/>
        <v>204</v>
      </c>
      <c r="HB5" s="35">
        <f t="shared" si="26"/>
        <v>205</v>
      </c>
      <c r="HC5" s="35">
        <f t="shared" si="26"/>
        <v>206</v>
      </c>
      <c r="HD5" s="35">
        <f t="shared" si="26"/>
        <v>207</v>
      </c>
      <c r="HE5" s="35">
        <f t="shared" si="26"/>
        <v>208</v>
      </c>
      <c r="HF5" s="35">
        <f t="shared" si="26"/>
        <v>209</v>
      </c>
      <c r="HG5" s="35">
        <f t="shared" si="26"/>
        <v>210</v>
      </c>
      <c r="HH5" s="35">
        <f t="shared" si="26"/>
        <v>211</v>
      </c>
      <c r="HI5" s="35">
        <f t="shared" si="26"/>
        <v>212</v>
      </c>
      <c r="HJ5" s="35">
        <f t="shared" si="26"/>
        <v>213</v>
      </c>
      <c r="HK5" s="35">
        <f t="shared" si="26"/>
        <v>214</v>
      </c>
      <c r="HL5" s="35">
        <f t="shared" si="26"/>
        <v>215</v>
      </c>
      <c r="HM5" s="35">
        <f t="shared" si="26"/>
        <v>216</v>
      </c>
      <c r="HN5" s="35">
        <f t="shared" si="26"/>
        <v>217</v>
      </c>
      <c r="HO5" s="35">
        <f t="shared" si="26"/>
        <v>218</v>
      </c>
      <c r="HP5" s="35">
        <f t="shared" si="26"/>
        <v>219</v>
      </c>
      <c r="HQ5" s="35">
        <f t="shared" si="26"/>
        <v>220</v>
      </c>
      <c r="HR5" s="35">
        <f t="shared" si="26"/>
        <v>221</v>
      </c>
      <c r="HS5" s="35">
        <f t="shared" si="26"/>
        <v>222</v>
      </c>
      <c r="HT5" s="35">
        <f t="shared" si="26"/>
        <v>223</v>
      </c>
      <c r="HU5" s="35">
        <f t="shared" si="26"/>
        <v>224</v>
      </c>
      <c r="HV5" s="35">
        <f t="shared" si="26"/>
        <v>225</v>
      </c>
      <c r="HW5" s="35">
        <f t="shared" si="26"/>
        <v>226</v>
      </c>
      <c r="HX5" s="35">
        <f t="shared" si="26"/>
        <v>227</v>
      </c>
      <c r="HY5" s="35">
        <f t="shared" si="26"/>
        <v>228</v>
      </c>
      <c r="HZ5" s="35">
        <f t="shared" si="26"/>
        <v>229</v>
      </c>
      <c r="IA5" s="35">
        <f t="shared" si="26"/>
        <v>230</v>
      </c>
      <c r="IB5" s="35">
        <f t="shared" si="26"/>
        <v>231</v>
      </c>
      <c r="IC5" s="35">
        <f t="shared" si="26"/>
        <v>232</v>
      </c>
      <c r="ID5" s="35">
        <f t="shared" si="26"/>
        <v>233</v>
      </c>
      <c r="IE5" s="35">
        <f t="shared" si="26"/>
        <v>234</v>
      </c>
      <c r="IF5" s="35">
        <f t="shared" si="26"/>
        <v>235</v>
      </c>
      <c r="IG5" s="35">
        <f t="shared" si="26"/>
        <v>236</v>
      </c>
      <c r="IH5" s="35">
        <f t="shared" si="26"/>
        <v>237</v>
      </c>
      <c r="II5" s="35">
        <f t="shared" si="26"/>
        <v>238</v>
      </c>
      <c r="IJ5" s="35">
        <f t="shared" si="26"/>
        <v>239</v>
      </c>
      <c r="IK5" s="35">
        <f t="shared" si="26"/>
        <v>240</v>
      </c>
      <c r="IL5" s="35">
        <f t="shared" si="26"/>
        <v>241</v>
      </c>
      <c r="IM5" s="35">
        <f t="shared" si="26"/>
        <v>242</v>
      </c>
      <c r="IN5" s="35">
        <f t="shared" si="26"/>
        <v>243</v>
      </c>
      <c r="IO5" s="35">
        <f t="shared" si="26"/>
        <v>244</v>
      </c>
      <c r="IP5" s="35">
        <f t="shared" si="26"/>
        <v>245</v>
      </c>
      <c r="IQ5" s="35">
        <f t="shared" si="26"/>
        <v>246</v>
      </c>
      <c r="IR5" s="35">
        <f t="shared" si="26"/>
        <v>247</v>
      </c>
      <c r="IS5" s="35">
        <f t="shared" si="26"/>
        <v>248</v>
      </c>
      <c r="IT5" s="35">
        <f t="shared" si="26"/>
        <v>249</v>
      </c>
      <c r="IU5" s="35">
        <f t="shared" si="26"/>
        <v>250</v>
      </c>
      <c r="IV5" s="35">
        <f t="shared" si="26"/>
        <v>251</v>
      </c>
      <c r="IW5" s="35">
        <f t="shared" si="26"/>
        <v>252</v>
      </c>
      <c r="IX5" s="35">
        <f t="shared" si="26"/>
        <v>253</v>
      </c>
      <c r="IY5" s="35">
        <f t="shared" si="26"/>
        <v>254</v>
      </c>
      <c r="IZ5" s="35">
        <f t="shared" si="26"/>
        <v>255</v>
      </c>
      <c r="JA5" s="35">
        <f t="shared" si="26"/>
        <v>256</v>
      </c>
      <c r="JB5" s="35">
        <f t="shared" si="26"/>
        <v>257</v>
      </c>
      <c r="JC5" s="35">
        <f t="shared" si="26"/>
        <v>258</v>
      </c>
      <c r="JD5" s="35">
        <f t="shared" ref="JD5:LO5" si="27">JC5+1</f>
        <v>259</v>
      </c>
      <c r="JE5" s="35">
        <f t="shared" si="27"/>
        <v>260</v>
      </c>
      <c r="JF5" s="35">
        <f t="shared" si="27"/>
        <v>261</v>
      </c>
      <c r="JG5" s="35">
        <f t="shared" si="27"/>
        <v>262</v>
      </c>
      <c r="JH5" s="35">
        <f t="shared" si="27"/>
        <v>263</v>
      </c>
      <c r="JI5" s="35">
        <f t="shared" si="27"/>
        <v>264</v>
      </c>
      <c r="JJ5" s="35">
        <f t="shared" si="27"/>
        <v>265</v>
      </c>
      <c r="JK5" s="35">
        <f t="shared" si="27"/>
        <v>266</v>
      </c>
      <c r="JL5" s="35">
        <f t="shared" si="27"/>
        <v>267</v>
      </c>
      <c r="JM5" s="35">
        <f t="shared" si="27"/>
        <v>268</v>
      </c>
      <c r="JN5" s="35">
        <f t="shared" si="27"/>
        <v>269</v>
      </c>
      <c r="JO5" s="35">
        <f t="shared" si="27"/>
        <v>270</v>
      </c>
      <c r="JP5" s="35">
        <f t="shared" si="27"/>
        <v>271</v>
      </c>
      <c r="JQ5" s="35">
        <f t="shared" si="27"/>
        <v>272</v>
      </c>
      <c r="JR5" s="35">
        <f t="shared" si="27"/>
        <v>273</v>
      </c>
      <c r="JS5" s="35">
        <f t="shared" si="27"/>
        <v>274</v>
      </c>
      <c r="JT5" s="35">
        <f t="shared" si="27"/>
        <v>275</v>
      </c>
      <c r="JU5" s="35">
        <f t="shared" si="27"/>
        <v>276</v>
      </c>
      <c r="JV5" s="35">
        <f t="shared" si="27"/>
        <v>277</v>
      </c>
      <c r="JW5" s="35">
        <f t="shared" si="27"/>
        <v>278</v>
      </c>
      <c r="JX5" s="35">
        <f t="shared" si="27"/>
        <v>279</v>
      </c>
      <c r="JY5" s="35">
        <f t="shared" si="27"/>
        <v>280</v>
      </c>
      <c r="JZ5" s="35">
        <f t="shared" si="27"/>
        <v>281</v>
      </c>
      <c r="KA5" s="35">
        <f t="shared" si="27"/>
        <v>282</v>
      </c>
      <c r="KB5" s="35">
        <f t="shared" si="27"/>
        <v>283</v>
      </c>
      <c r="KC5" s="35">
        <f t="shared" si="27"/>
        <v>284</v>
      </c>
      <c r="KD5" s="35">
        <f t="shared" si="27"/>
        <v>285</v>
      </c>
      <c r="KE5" s="35">
        <f t="shared" si="27"/>
        <v>286</v>
      </c>
      <c r="KF5" s="35">
        <f t="shared" si="27"/>
        <v>287</v>
      </c>
      <c r="KG5" s="35">
        <f t="shared" si="27"/>
        <v>288</v>
      </c>
      <c r="KH5" s="35">
        <f t="shared" si="27"/>
        <v>289</v>
      </c>
      <c r="KI5" s="35">
        <f t="shared" si="27"/>
        <v>290</v>
      </c>
      <c r="KJ5" s="35">
        <f t="shared" si="27"/>
        <v>291</v>
      </c>
      <c r="KK5" s="35">
        <f t="shared" si="27"/>
        <v>292</v>
      </c>
      <c r="KL5" s="35">
        <f t="shared" si="27"/>
        <v>293</v>
      </c>
      <c r="KM5" s="35">
        <f t="shared" si="27"/>
        <v>294</v>
      </c>
      <c r="KN5" s="35">
        <f t="shared" si="27"/>
        <v>295</v>
      </c>
      <c r="KO5" s="35">
        <f t="shared" si="27"/>
        <v>296</v>
      </c>
      <c r="KP5" s="35">
        <f t="shared" si="27"/>
        <v>297</v>
      </c>
      <c r="KQ5" s="35">
        <f t="shared" si="27"/>
        <v>298</v>
      </c>
      <c r="KR5" s="35">
        <f t="shared" si="27"/>
        <v>299</v>
      </c>
      <c r="KS5" s="35">
        <f t="shared" si="27"/>
        <v>300</v>
      </c>
      <c r="KT5" s="35">
        <f t="shared" si="27"/>
        <v>301</v>
      </c>
      <c r="KU5" s="35">
        <f t="shared" si="27"/>
        <v>302</v>
      </c>
      <c r="KV5" s="35">
        <f t="shared" si="27"/>
        <v>303</v>
      </c>
      <c r="KW5" s="35">
        <f t="shared" si="27"/>
        <v>304</v>
      </c>
      <c r="KX5" s="35">
        <f t="shared" si="27"/>
        <v>305</v>
      </c>
      <c r="KY5" s="35">
        <f t="shared" si="27"/>
        <v>306</v>
      </c>
      <c r="KZ5" s="35">
        <f t="shared" si="27"/>
        <v>307</v>
      </c>
      <c r="LA5" s="35">
        <f t="shared" si="27"/>
        <v>308</v>
      </c>
      <c r="LB5" s="35">
        <f t="shared" si="27"/>
        <v>309</v>
      </c>
      <c r="LC5" s="35">
        <f t="shared" si="27"/>
        <v>310</v>
      </c>
      <c r="LD5" s="35">
        <f t="shared" si="27"/>
        <v>311</v>
      </c>
      <c r="LE5" s="35">
        <f t="shared" si="27"/>
        <v>312</v>
      </c>
      <c r="LF5" s="35">
        <f t="shared" si="27"/>
        <v>313</v>
      </c>
      <c r="LG5" s="35">
        <f t="shared" si="27"/>
        <v>314</v>
      </c>
      <c r="LH5" s="35">
        <f t="shared" si="27"/>
        <v>315</v>
      </c>
      <c r="LI5" s="35">
        <f t="shared" si="27"/>
        <v>316</v>
      </c>
      <c r="LJ5" s="35">
        <f t="shared" si="27"/>
        <v>317</v>
      </c>
      <c r="LK5" s="35">
        <f t="shared" si="27"/>
        <v>318</v>
      </c>
      <c r="LL5" s="35">
        <f t="shared" si="27"/>
        <v>319</v>
      </c>
      <c r="LM5" s="35">
        <f t="shared" si="27"/>
        <v>320</v>
      </c>
      <c r="LN5" s="35">
        <f t="shared" si="27"/>
        <v>321</v>
      </c>
      <c r="LO5" s="35">
        <f t="shared" si="27"/>
        <v>322</v>
      </c>
      <c r="LP5" s="35">
        <f t="shared" ref="LP5:OA5" si="28">LO5+1</f>
        <v>323</v>
      </c>
      <c r="LQ5" s="35">
        <f t="shared" si="28"/>
        <v>324</v>
      </c>
      <c r="LR5" s="35">
        <f t="shared" si="28"/>
        <v>325</v>
      </c>
      <c r="LS5" s="35">
        <f t="shared" si="28"/>
        <v>326</v>
      </c>
      <c r="LT5" s="35">
        <f t="shared" si="28"/>
        <v>327</v>
      </c>
      <c r="LU5" s="35">
        <f t="shared" si="28"/>
        <v>328</v>
      </c>
      <c r="LV5" s="35">
        <f t="shared" si="28"/>
        <v>329</v>
      </c>
      <c r="LW5" s="35">
        <f t="shared" si="28"/>
        <v>330</v>
      </c>
      <c r="LX5" s="35">
        <f t="shared" si="28"/>
        <v>331</v>
      </c>
      <c r="LY5" s="35">
        <f t="shared" si="28"/>
        <v>332</v>
      </c>
      <c r="LZ5" s="35">
        <f t="shared" si="28"/>
        <v>333</v>
      </c>
      <c r="MA5" s="35">
        <f t="shared" si="28"/>
        <v>334</v>
      </c>
      <c r="MB5" s="35">
        <f t="shared" si="28"/>
        <v>335</v>
      </c>
      <c r="MC5" s="35">
        <f t="shared" si="28"/>
        <v>336</v>
      </c>
      <c r="MD5" s="35">
        <f t="shared" si="28"/>
        <v>337</v>
      </c>
      <c r="ME5" s="35">
        <f t="shared" si="28"/>
        <v>338</v>
      </c>
      <c r="MF5" s="35">
        <f t="shared" si="28"/>
        <v>339</v>
      </c>
      <c r="MG5" s="35">
        <f t="shared" si="28"/>
        <v>340</v>
      </c>
      <c r="MH5" s="35">
        <f t="shared" si="28"/>
        <v>341</v>
      </c>
      <c r="MI5" s="35">
        <f t="shared" si="28"/>
        <v>342</v>
      </c>
      <c r="MJ5" s="35">
        <f t="shared" si="28"/>
        <v>343</v>
      </c>
      <c r="MK5" s="35">
        <f t="shared" si="28"/>
        <v>344</v>
      </c>
      <c r="ML5" s="35">
        <f t="shared" si="28"/>
        <v>345</v>
      </c>
      <c r="MM5" s="35">
        <f t="shared" si="28"/>
        <v>346</v>
      </c>
      <c r="MN5" s="35">
        <f t="shared" si="28"/>
        <v>347</v>
      </c>
      <c r="MO5" s="35">
        <f t="shared" si="28"/>
        <v>348</v>
      </c>
      <c r="MP5" s="35">
        <f t="shared" si="28"/>
        <v>349</v>
      </c>
      <c r="MQ5" s="35">
        <f t="shared" si="28"/>
        <v>350</v>
      </c>
      <c r="MR5" s="35">
        <f t="shared" si="28"/>
        <v>351</v>
      </c>
      <c r="MS5" s="35">
        <f t="shared" si="28"/>
        <v>352</v>
      </c>
      <c r="MT5" s="35">
        <f t="shared" si="28"/>
        <v>353</v>
      </c>
      <c r="MU5" s="35">
        <f t="shared" si="28"/>
        <v>354</v>
      </c>
      <c r="MV5" s="35">
        <f t="shared" si="28"/>
        <v>355</v>
      </c>
      <c r="MW5" s="35">
        <f t="shared" si="28"/>
        <v>356</v>
      </c>
      <c r="MX5" s="35">
        <f t="shared" si="28"/>
        <v>357</v>
      </c>
      <c r="MY5" s="35">
        <f t="shared" si="28"/>
        <v>358</v>
      </c>
      <c r="MZ5" s="35">
        <f t="shared" si="28"/>
        <v>359</v>
      </c>
      <c r="NA5" s="35">
        <f t="shared" si="28"/>
        <v>360</v>
      </c>
      <c r="NB5" s="35">
        <f t="shared" si="28"/>
        <v>361</v>
      </c>
      <c r="NC5" s="35">
        <f t="shared" si="28"/>
        <v>362</v>
      </c>
      <c r="ND5" s="35">
        <f t="shared" si="28"/>
        <v>363</v>
      </c>
      <c r="NE5" s="35">
        <f t="shared" si="28"/>
        <v>364</v>
      </c>
      <c r="NF5" s="35">
        <f t="shared" si="28"/>
        <v>365</v>
      </c>
      <c r="NG5" s="35">
        <f t="shared" si="28"/>
        <v>366</v>
      </c>
      <c r="NH5" s="35">
        <f t="shared" si="28"/>
        <v>367</v>
      </c>
      <c r="NI5" s="35">
        <f t="shared" si="28"/>
        <v>368</v>
      </c>
      <c r="NJ5" s="35">
        <f t="shared" si="28"/>
        <v>369</v>
      </c>
      <c r="NK5" s="35">
        <f t="shared" si="28"/>
        <v>370</v>
      </c>
      <c r="NL5" s="35">
        <f t="shared" si="28"/>
        <v>371</v>
      </c>
      <c r="NM5" s="35">
        <f t="shared" si="28"/>
        <v>372</v>
      </c>
      <c r="NN5" s="35">
        <f t="shared" si="28"/>
        <v>373</v>
      </c>
      <c r="NO5" s="35">
        <f t="shared" si="28"/>
        <v>374</v>
      </c>
      <c r="NP5" s="35">
        <f t="shared" si="28"/>
        <v>375</v>
      </c>
      <c r="NQ5" s="35">
        <f t="shared" si="28"/>
        <v>376</v>
      </c>
      <c r="NR5" s="35">
        <f t="shared" si="28"/>
        <v>377</v>
      </c>
      <c r="NS5" s="35">
        <f t="shared" si="28"/>
        <v>378</v>
      </c>
      <c r="NT5" s="35">
        <f t="shared" si="28"/>
        <v>379</v>
      </c>
      <c r="NU5" s="35">
        <f t="shared" si="28"/>
        <v>380</v>
      </c>
      <c r="NV5" s="35">
        <f t="shared" si="28"/>
        <v>381</v>
      </c>
      <c r="NW5" s="35">
        <f t="shared" si="28"/>
        <v>382</v>
      </c>
      <c r="NX5" s="35">
        <f t="shared" si="28"/>
        <v>383</v>
      </c>
      <c r="NY5" s="35">
        <f t="shared" si="28"/>
        <v>384</v>
      </c>
      <c r="NZ5" s="35">
        <f t="shared" si="28"/>
        <v>385</v>
      </c>
      <c r="OA5" s="35">
        <f t="shared" si="28"/>
        <v>386</v>
      </c>
      <c r="OB5" s="35">
        <f t="shared" ref="OB5:QM5" si="29">OA5+1</f>
        <v>387</v>
      </c>
      <c r="OC5" s="35">
        <f t="shared" si="29"/>
        <v>388</v>
      </c>
      <c r="OD5" s="35">
        <f t="shared" si="29"/>
        <v>389</v>
      </c>
      <c r="OE5" s="35">
        <f t="shared" si="29"/>
        <v>390</v>
      </c>
      <c r="OF5" s="35">
        <f t="shared" si="29"/>
        <v>391</v>
      </c>
      <c r="OG5" s="35">
        <f t="shared" si="29"/>
        <v>392</v>
      </c>
      <c r="OH5" s="35">
        <f t="shared" si="29"/>
        <v>393</v>
      </c>
      <c r="OI5" s="35">
        <f t="shared" si="29"/>
        <v>394</v>
      </c>
      <c r="OJ5" s="35">
        <f t="shared" si="29"/>
        <v>395</v>
      </c>
      <c r="OK5" s="35">
        <f t="shared" si="29"/>
        <v>396</v>
      </c>
      <c r="OL5" s="35">
        <f t="shared" si="29"/>
        <v>397</v>
      </c>
      <c r="OM5" s="35">
        <f t="shared" si="29"/>
        <v>398</v>
      </c>
      <c r="ON5" s="35">
        <f t="shared" si="29"/>
        <v>399</v>
      </c>
      <c r="OO5" s="35">
        <f t="shared" si="29"/>
        <v>400</v>
      </c>
      <c r="OP5" s="35">
        <f t="shared" si="29"/>
        <v>401</v>
      </c>
      <c r="OQ5" s="35">
        <f t="shared" si="29"/>
        <v>402</v>
      </c>
      <c r="OR5" s="35">
        <f t="shared" si="29"/>
        <v>403</v>
      </c>
      <c r="OS5" s="35">
        <f t="shared" si="29"/>
        <v>404</v>
      </c>
      <c r="OT5" s="35">
        <f t="shared" si="29"/>
        <v>405</v>
      </c>
      <c r="OU5" s="35">
        <f t="shared" si="29"/>
        <v>406</v>
      </c>
      <c r="OV5" s="35">
        <f t="shared" si="29"/>
        <v>407</v>
      </c>
      <c r="OW5" s="35">
        <f t="shared" si="29"/>
        <v>408</v>
      </c>
      <c r="OX5" s="35">
        <f t="shared" si="29"/>
        <v>409</v>
      </c>
      <c r="OY5" s="35">
        <f t="shared" si="29"/>
        <v>410</v>
      </c>
      <c r="OZ5" s="35">
        <f t="shared" si="29"/>
        <v>411</v>
      </c>
      <c r="PA5" s="35">
        <f t="shared" si="29"/>
        <v>412</v>
      </c>
      <c r="PB5" s="35">
        <f t="shared" si="29"/>
        <v>413</v>
      </c>
      <c r="PC5" s="35">
        <f t="shared" si="29"/>
        <v>414</v>
      </c>
      <c r="PD5" s="35">
        <f t="shared" si="29"/>
        <v>415</v>
      </c>
      <c r="PE5" s="35">
        <f t="shared" si="29"/>
        <v>416</v>
      </c>
      <c r="PF5" s="35">
        <f t="shared" si="29"/>
        <v>417</v>
      </c>
      <c r="PG5" s="35">
        <f t="shared" si="29"/>
        <v>418</v>
      </c>
      <c r="PH5" s="35">
        <f t="shared" si="29"/>
        <v>419</v>
      </c>
      <c r="PI5" s="35">
        <f t="shared" si="29"/>
        <v>420</v>
      </c>
      <c r="PJ5" s="35">
        <f t="shared" si="29"/>
        <v>421</v>
      </c>
      <c r="PK5" s="35">
        <f t="shared" si="29"/>
        <v>422</v>
      </c>
      <c r="PL5" s="35">
        <f t="shared" si="29"/>
        <v>423</v>
      </c>
      <c r="PM5" s="35">
        <f t="shared" si="29"/>
        <v>424</v>
      </c>
      <c r="PN5" s="35">
        <f t="shared" si="29"/>
        <v>425</v>
      </c>
      <c r="PO5" s="35">
        <f t="shared" si="29"/>
        <v>426</v>
      </c>
      <c r="PP5" s="35">
        <f t="shared" si="29"/>
        <v>427</v>
      </c>
      <c r="PQ5" s="35">
        <f t="shared" si="29"/>
        <v>428</v>
      </c>
      <c r="PR5" s="35">
        <f t="shared" si="29"/>
        <v>429</v>
      </c>
      <c r="PS5" s="35">
        <f t="shared" si="29"/>
        <v>430</v>
      </c>
      <c r="PT5" s="35">
        <f t="shared" si="29"/>
        <v>431</v>
      </c>
      <c r="PU5" s="35">
        <f t="shared" si="29"/>
        <v>432</v>
      </c>
      <c r="PV5" s="35">
        <f t="shared" si="29"/>
        <v>433</v>
      </c>
      <c r="PW5" s="35">
        <f t="shared" si="29"/>
        <v>434</v>
      </c>
      <c r="PX5" s="35">
        <f t="shared" si="29"/>
        <v>435</v>
      </c>
      <c r="PY5" s="35">
        <f t="shared" si="29"/>
        <v>436</v>
      </c>
      <c r="PZ5" s="35">
        <f t="shared" si="29"/>
        <v>437</v>
      </c>
      <c r="QA5" s="35">
        <f t="shared" si="29"/>
        <v>438</v>
      </c>
      <c r="QB5" s="35">
        <f t="shared" si="29"/>
        <v>439</v>
      </c>
      <c r="QC5" s="35">
        <f t="shared" si="29"/>
        <v>440</v>
      </c>
      <c r="QD5" s="35">
        <f t="shared" si="29"/>
        <v>441</v>
      </c>
      <c r="QE5" s="35">
        <f t="shared" si="29"/>
        <v>442</v>
      </c>
      <c r="QF5" s="35">
        <f t="shared" si="29"/>
        <v>443</v>
      </c>
      <c r="QG5" s="35">
        <f t="shared" si="29"/>
        <v>444</v>
      </c>
      <c r="QH5" s="35">
        <f t="shared" si="29"/>
        <v>445</v>
      </c>
      <c r="QI5" s="35">
        <f t="shared" si="29"/>
        <v>446</v>
      </c>
      <c r="QJ5" s="35">
        <f t="shared" si="29"/>
        <v>447</v>
      </c>
      <c r="QK5" s="35">
        <f t="shared" si="29"/>
        <v>448</v>
      </c>
      <c r="QL5" s="35">
        <f t="shared" si="29"/>
        <v>449</v>
      </c>
      <c r="QM5" s="35">
        <f t="shared" si="29"/>
        <v>450</v>
      </c>
      <c r="QN5" s="35">
        <f t="shared" ref="QN5:SY5" si="30">QM5+1</f>
        <v>451</v>
      </c>
      <c r="QO5" s="35">
        <f t="shared" si="30"/>
        <v>452</v>
      </c>
      <c r="QP5" s="35">
        <f t="shared" si="30"/>
        <v>453</v>
      </c>
      <c r="QQ5" s="35">
        <f t="shared" si="30"/>
        <v>454</v>
      </c>
      <c r="QR5" s="35">
        <f t="shared" si="30"/>
        <v>455</v>
      </c>
      <c r="QS5" s="35">
        <f t="shared" si="30"/>
        <v>456</v>
      </c>
      <c r="QT5" s="35">
        <f t="shared" si="30"/>
        <v>457</v>
      </c>
      <c r="QU5" s="35">
        <f t="shared" si="30"/>
        <v>458</v>
      </c>
      <c r="QV5" s="35">
        <f t="shared" si="30"/>
        <v>459</v>
      </c>
      <c r="QW5" s="35">
        <f t="shared" si="30"/>
        <v>460</v>
      </c>
      <c r="QX5" s="35">
        <f t="shared" si="30"/>
        <v>461</v>
      </c>
      <c r="QY5" s="35">
        <f t="shared" si="30"/>
        <v>462</v>
      </c>
      <c r="QZ5" s="35">
        <f t="shared" si="30"/>
        <v>463</v>
      </c>
      <c r="RA5" s="35">
        <f t="shared" si="30"/>
        <v>464</v>
      </c>
      <c r="RB5" s="35">
        <f t="shared" si="30"/>
        <v>465</v>
      </c>
      <c r="RC5" s="35">
        <f t="shared" si="30"/>
        <v>466</v>
      </c>
      <c r="RD5" s="35">
        <f t="shared" si="30"/>
        <v>467</v>
      </c>
      <c r="RE5" s="35">
        <f t="shared" si="30"/>
        <v>468</v>
      </c>
      <c r="RF5" s="35">
        <f t="shared" si="30"/>
        <v>469</v>
      </c>
      <c r="RG5" s="35">
        <f t="shared" si="30"/>
        <v>470</v>
      </c>
      <c r="RH5" s="35">
        <f t="shared" si="30"/>
        <v>471</v>
      </c>
      <c r="RI5" s="35">
        <f t="shared" si="30"/>
        <v>472</v>
      </c>
      <c r="RJ5" s="35">
        <f t="shared" si="30"/>
        <v>473</v>
      </c>
      <c r="RK5" s="35">
        <f t="shared" si="30"/>
        <v>474</v>
      </c>
      <c r="RL5" s="35">
        <f t="shared" si="30"/>
        <v>475</v>
      </c>
      <c r="RM5" s="35">
        <f t="shared" si="30"/>
        <v>476</v>
      </c>
      <c r="RN5" s="35">
        <f t="shared" si="30"/>
        <v>477</v>
      </c>
      <c r="RO5" s="35">
        <f t="shared" si="30"/>
        <v>478</v>
      </c>
      <c r="RP5" s="35">
        <f t="shared" si="30"/>
        <v>479</v>
      </c>
      <c r="RQ5" s="35">
        <f t="shared" si="30"/>
        <v>480</v>
      </c>
      <c r="RR5" s="35">
        <f t="shared" si="30"/>
        <v>481</v>
      </c>
      <c r="RS5" s="35">
        <f t="shared" si="30"/>
        <v>482</v>
      </c>
      <c r="RT5" s="35">
        <f t="shared" si="30"/>
        <v>483</v>
      </c>
      <c r="RU5" s="35">
        <f t="shared" si="30"/>
        <v>484</v>
      </c>
      <c r="RV5" s="35">
        <f t="shared" si="30"/>
        <v>485</v>
      </c>
      <c r="RW5" s="35">
        <f t="shared" si="30"/>
        <v>486</v>
      </c>
      <c r="RX5" s="35">
        <f t="shared" si="30"/>
        <v>487</v>
      </c>
      <c r="RY5" s="35">
        <f t="shared" si="30"/>
        <v>488</v>
      </c>
      <c r="RZ5" s="35">
        <f t="shared" si="30"/>
        <v>489</v>
      </c>
      <c r="SA5" s="35">
        <f t="shared" si="30"/>
        <v>490</v>
      </c>
      <c r="SB5" s="35">
        <f t="shared" si="30"/>
        <v>491</v>
      </c>
      <c r="SC5" s="35">
        <f t="shared" si="30"/>
        <v>492</v>
      </c>
      <c r="SD5" s="35">
        <f t="shared" si="30"/>
        <v>493</v>
      </c>
      <c r="SE5" s="35">
        <f t="shared" si="30"/>
        <v>494</v>
      </c>
      <c r="SF5" s="35">
        <f t="shared" si="30"/>
        <v>495</v>
      </c>
      <c r="SG5" s="35">
        <f t="shared" si="30"/>
        <v>496</v>
      </c>
      <c r="SH5" s="35">
        <f t="shared" si="30"/>
        <v>497</v>
      </c>
      <c r="SI5" s="35">
        <f t="shared" si="30"/>
        <v>498</v>
      </c>
      <c r="SJ5" s="35">
        <f t="shared" si="30"/>
        <v>499</v>
      </c>
      <c r="SK5" s="35">
        <f t="shared" si="30"/>
        <v>500</v>
      </c>
      <c r="SL5" s="35">
        <f t="shared" si="30"/>
        <v>501</v>
      </c>
      <c r="SM5" s="35">
        <f t="shared" si="30"/>
        <v>502</v>
      </c>
      <c r="SN5" s="35">
        <f t="shared" si="30"/>
        <v>503</v>
      </c>
      <c r="SO5" s="35">
        <f t="shared" si="30"/>
        <v>504</v>
      </c>
      <c r="SP5" s="35">
        <f t="shared" si="30"/>
        <v>505</v>
      </c>
      <c r="SQ5" s="35">
        <f t="shared" si="30"/>
        <v>506</v>
      </c>
      <c r="SR5" s="35">
        <f t="shared" si="30"/>
        <v>507</v>
      </c>
      <c r="SS5" s="35">
        <f t="shared" si="30"/>
        <v>508</v>
      </c>
      <c r="ST5" s="35">
        <f t="shared" si="30"/>
        <v>509</v>
      </c>
      <c r="SU5" s="35">
        <f t="shared" si="30"/>
        <v>510</v>
      </c>
      <c r="SV5" s="35">
        <f t="shared" si="30"/>
        <v>511</v>
      </c>
      <c r="SW5" s="35">
        <f t="shared" si="30"/>
        <v>512</v>
      </c>
      <c r="SX5" s="35">
        <f t="shared" si="30"/>
        <v>513</v>
      </c>
      <c r="SY5" s="35">
        <f t="shared" si="30"/>
        <v>514</v>
      </c>
      <c r="SZ5" s="35">
        <f t="shared" ref="SZ5:VK5" si="31">SY5+1</f>
        <v>515</v>
      </c>
      <c r="TA5" s="35">
        <f t="shared" si="31"/>
        <v>516</v>
      </c>
      <c r="TB5" s="35">
        <f t="shared" si="31"/>
        <v>517</v>
      </c>
      <c r="TC5" s="35">
        <f t="shared" si="31"/>
        <v>518</v>
      </c>
      <c r="TD5" s="35">
        <f t="shared" si="31"/>
        <v>519</v>
      </c>
      <c r="TE5" s="35">
        <f t="shared" si="31"/>
        <v>520</v>
      </c>
      <c r="TF5" s="35">
        <f t="shared" si="31"/>
        <v>521</v>
      </c>
      <c r="TG5" s="35">
        <f t="shared" si="31"/>
        <v>522</v>
      </c>
      <c r="TH5" s="35">
        <f t="shared" si="31"/>
        <v>523</v>
      </c>
      <c r="TI5" s="35">
        <f t="shared" si="31"/>
        <v>524</v>
      </c>
      <c r="TJ5" s="35">
        <f t="shared" si="31"/>
        <v>525</v>
      </c>
      <c r="TK5" s="35">
        <f t="shared" si="31"/>
        <v>526</v>
      </c>
      <c r="TL5" s="35">
        <f t="shared" si="31"/>
        <v>527</v>
      </c>
      <c r="TM5" s="35">
        <f t="shared" si="31"/>
        <v>528</v>
      </c>
      <c r="TN5" s="35">
        <f t="shared" si="31"/>
        <v>529</v>
      </c>
      <c r="TO5" s="35">
        <f t="shared" si="31"/>
        <v>530</v>
      </c>
      <c r="TP5" s="35">
        <f t="shared" si="31"/>
        <v>531</v>
      </c>
      <c r="TQ5" s="35">
        <f t="shared" si="31"/>
        <v>532</v>
      </c>
      <c r="TR5" s="35">
        <f t="shared" si="31"/>
        <v>533</v>
      </c>
      <c r="TS5" s="35">
        <f t="shared" si="31"/>
        <v>534</v>
      </c>
      <c r="TT5" s="35">
        <f t="shared" si="31"/>
        <v>535</v>
      </c>
      <c r="TU5" s="35">
        <f t="shared" si="31"/>
        <v>536</v>
      </c>
      <c r="TV5" s="35">
        <f t="shared" si="31"/>
        <v>537</v>
      </c>
      <c r="TW5" s="35">
        <f t="shared" si="31"/>
        <v>538</v>
      </c>
      <c r="TX5" s="35">
        <f t="shared" si="31"/>
        <v>539</v>
      </c>
      <c r="TY5" s="35">
        <f t="shared" si="31"/>
        <v>540</v>
      </c>
      <c r="TZ5" s="35">
        <f t="shared" si="31"/>
        <v>541</v>
      </c>
      <c r="UA5" s="35">
        <f t="shared" si="31"/>
        <v>542</v>
      </c>
      <c r="UB5" s="35">
        <f t="shared" si="31"/>
        <v>543</v>
      </c>
      <c r="UC5" s="35">
        <f t="shared" si="31"/>
        <v>544</v>
      </c>
      <c r="UD5" s="35">
        <f t="shared" si="31"/>
        <v>545</v>
      </c>
      <c r="UE5" s="35">
        <f t="shared" si="31"/>
        <v>546</v>
      </c>
      <c r="UF5" s="35">
        <f t="shared" si="31"/>
        <v>547</v>
      </c>
      <c r="UG5" s="35">
        <f t="shared" si="31"/>
        <v>548</v>
      </c>
      <c r="UH5" s="35">
        <f t="shared" si="31"/>
        <v>549</v>
      </c>
      <c r="UI5" s="35">
        <f t="shared" si="31"/>
        <v>550</v>
      </c>
      <c r="UJ5" s="35">
        <f t="shared" si="31"/>
        <v>551</v>
      </c>
      <c r="UK5" s="35">
        <f t="shared" si="31"/>
        <v>552</v>
      </c>
      <c r="UL5" s="35">
        <f t="shared" si="31"/>
        <v>553</v>
      </c>
      <c r="UM5" s="35">
        <f t="shared" si="31"/>
        <v>554</v>
      </c>
      <c r="UN5" s="35">
        <f t="shared" si="31"/>
        <v>555</v>
      </c>
      <c r="UO5" s="35">
        <f t="shared" si="31"/>
        <v>556</v>
      </c>
      <c r="UP5" s="35">
        <f t="shared" si="31"/>
        <v>557</v>
      </c>
      <c r="UQ5" s="35">
        <f t="shared" si="31"/>
        <v>558</v>
      </c>
      <c r="UR5" s="35">
        <f t="shared" si="31"/>
        <v>559</v>
      </c>
      <c r="US5" s="35">
        <f t="shared" si="31"/>
        <v>560</v>
      </c>
      <c r="UT5" s="35">
        <f t="shared" si="31"/>
        <v>561</v>
      </c>
      <c r="UU5" s="35">
        <f t="shared" si="31"/>
        <v>562</v>
      </c>
      <c r="UV5" s="35">
        <f t="shared" si="31"/>
        <v>563</v>
      </c>
      <c r="UW5" s="35">
        <f t="shared" si="31"/>
        <v>564</v>
      </c>
      <c r="UX5" s="35">
        <f t="shared" si="31"/>
        <v>565</v>
      </c>
      <c r="UY5" s="35">
        <f t="shared" si="31"/>
        <v>566</v>
      </c>
      <c r="UZ5" s="35">
        <f t="shared" si="31"/>
        <v>567</v>
      </c>
      <c r="VA5" s="35">
        <f t="shared" si="31"/>
        <v>568</v>
      </c>
      <c r="VB5" s="35">
        <f t="shared" si="31"/>
        <v>569</v>
      </c>
      <c r="VC5" s="35">
        <f t="shared" si="31"/>
        <v>570</v>
      </c>
      <c r="VD5" s="35">
        <f t="shared" si="31"/>
        <v>571</v>
      </c>
      <c r="VE5" s="35">
        <f t="shared" si="31"/>
        <v>572</v>
      </c>
      <c r="VF5" s="35">
        <f t="shared" si="31"/>
        <v>573</v>
      </c>
      <c r="VG5" s="35">
        <f t="shared" si="31"/>
        <v>574</v>
      </c>
      <c r="VH5" s="35">
        <f t="shared" si="31"/>
        <v>575</v>
      </c>
      <c r="VI5" s="35">
        <f t="shared" si="31"/>
        <v>576</v>
      </c>
      <c r="VJ5" s="35">
        <f t="shared" si="31"/>
        <v>577</v>
      </c>
      <c r="VK5" s="35">
        <f t="shared" si="31"/>
        <v>578</v>
      </c>
      <c r="VL5" s="35">
        <f t="shared" ref="VL5:XW5" si="32">VK5+1</f>
        <v>579</v>
      </c>
      <c r="VM5" s="35">
        <f t="shared" si="32"/>
        <v>580</v>
      </c>
      <c r="VN5" s="35">
        <f t="shared" si="32"/>
        <v>581</v>
      </c>
      <c r="VO5" s="35">
        <f t="shared" si="32"/>
        <v>582</v>
      </c>
      <c r="VP5" s="35">
        <f t="shared" si="32"/>
        <v>583</v>
      </c>
      <c r="VQ5" s="35">
        <f t="shared" si="32"/>
        <v>584</v>
      </c>
      <c r="VR5" s="35">
        <f t="shared" si="32"/>
        <v>585</v>
      </c>
      <c r="VS5" s="35">
        <f t="shared" si="32"/>
        <v>586</v>
      </c>
      <c r="VT5" s="35">
        <f t="shared" si="32"/>
        <v>587</v>
      </c>
      <c r="VU5" s="35">
        <f t="shared" si="32"/>
        <v>588</v>
      </c>
      <c r="VV5" s="35">
        <f t="shared" si="32"/>
        <v>589</v>
      </c>
      <c r="VW5" s="35">
        <f t="shared" si="32"/>
        <v>590</v>
      </c>
      <c r="VX5" s="35">
        <f t="shared" si="32"/>
        <v>591</v>
      </c>
      <c r="VY5" s="35">
        <f t="shared" si="32"/>
        <v>592</v>
      </c>
      <c r="VZ5" s="35">
        <f t="shared" si="32"/>
        <v>593</v>
      </c>
      <c r="WA5" s="35">
        <f t="shared" si="32"/>
        <v>594</v>
      </c>
      <c r="WB5" s="35">
        <f t="shared" si="32"/>
        <v>595</v>
      </c>
      <c r="WC5" s="35">
        <f t="shared" si="32"/>
        <v>596</v>
      </c>
      <c r="WD5" s="35">
        <f t="shared" si="32"/>
        <v>597</v>
      </c>
      <c r="WE5" s="35">
        <f t="shared" si="32"/>
        <v>598</v>
      </c>
      <c r="WF5" s="35">
        <f t="shared" si="32"/>
        <v>599</v>
      </c>
      <c r="WG5" s="35">
        <f t="shared" si="32"/>
        <v>600</v>
      </c>
      <c r="WH5" s="35">
        <f t="shared" si="32"/>
        <v>601</v>
      </c>
      <c r="WI5" s="35">
        <f t="shared" si="32"/>
        <v>602</v>
      </c>
      <c r="WJ5" s="35">
        <f t="shared" si="32"/>
        <v>603</v>
      </c>
      <c r="WK5" s="35">
        <f t="shared" si="32"/>
        <v>604</v>
      </c>
      <c r="WL5" s="35">
        <f t="shared" si="32"/>
        <v>605</v>
      </c>
      <c r="WM5" s="35">
        <f t="shared" si="32"/>
        <v>606</v>
      </c>
      <c r="WN5" s="35">
        <f t="shared" si="32"/>
        <v>607</v>
      </c>
      <c r="WO5" s="35">
        <f t="shared" si="32"/>
        <v>608</v>
      </c>
      <c r="WP5" s="35">
        <f t="shared" si="32"/>
        <v>609</v>
      </c>
      <c r="WQ5" s="35">
        <f t="shared" si="32"/>
        <v>610</v>
      </c>
      <c r="WR5" s="35">
        <f t="shared" si="32"/>
        <v>611</v>
      </c>
      <c r="WS5" s="35">
        <f t="shared" si="32"/>
        <v>612</v>
      </c>
      <c r="WT5" s="35">
        <f t="shared" si="32"/>
        <v>613</v>
      </c>
      <c r="WU5" s="35">
        <f t="shared" si="32"/>
        <v>614</v>
      </c>
      <c r="WV5" s="35">
        <f t="shared" si="32"/>
        <v>615</v>
      </c>
      <c r="WW5" s="35">
        <f t="shared" si="32"/>
        <v>616</v>
      </c>
      <c r="WX5" s="35">
        <f t="shared" si="32"/>
        <v>617</v>
      </c>
      <c r="WY5" s="35">
        <f t="shared" si="32"/>
        <v>618</v>
      </c>
      <c r="WZ5" s="35">
        <f t="shared" si="32"/>
        <v>619</v>
      </c>
      <c r="XA5" s="35">
        <f t="shared" si="32"/>
        <v>620</v>
      </c>
      <c r="XB5" s="35">
        <f t="shared" si="32"/>
        <v>621</v>
      </c>
      <c r="XC5" s="35">
        <f t="shared" si="32"/>
        <v>622</v>
      </c>
      <c r="XD5" s="35">
        <f t="shared" si="32"/>
        <v>623</v>
      </c>
      <c r="XE5" s="35">
        <f t="shared" si="32"/>
        <v>624</v>
      </c>
      <c r="XF5" s="35">
        <f t="shared" si="32"/>
        <v>625</v>
      </c>
      <c r="XG5" s="35">
        <f t="shared" si="32"/>
        <v>626</v>
      </c>
      <c r="XH5" s="35">
        <f t="shared" si="32"/>
        <v>627</v>
      </c>
      <c r="XI5" s="35">
        <f t="shared" si="32"/>
        <v>628</v>
      </c>
      <c r="XJ5" s="35">
        <f t="shared" si="32"/>
        <v>629</v>
      </c>
      <c r="XK5" s="35">
        <f t="shared" si="32"/>
        <v>630</v>
      </c>
      <c r="XL5" s="35">
        <f t="shared" si="32"/>
        <v>631</v>
      </c>
      <c r="XM5" s="35">
        <f t="shared" si="32"/>
        <v>632</v>
      </c>
      <c r="XN5" s="35">
        <f t="shared" si="32"/>
        <v>633</v>
      </c>
      <c r="XO5" s="35">
        <f t="shared" si="32"/>
        <v>634</v>
      </c>
      <c r="XP5" s="35">
        <f t="shared" si="32"/>
        <v>635</v>
      </c>
      <c r="XQ5" s="35">
        <f t="shared" si="32"/>
        <v>636</v>
      </c>
      <c r="XR5" s="35">
        <f t="shared" si="32"/>
        <v>637</v>
      </c>
      <c r="XS5" s="35">
        <f t="shared" si="32"/>
        <v>638</v>
      </c>
      <c r="XT5" s="35">
        <f t="shared" si="32"/>
        <v>639</v>
      </c>
      <c r="XU5" s="35">
        <f t="shared" si="32"/>
        <v>640</v>
      </c>
      <c r="XV5" s="35">
        <f t="shared" si="32"/>
        <v>641</v>
      </c>
      <c r="XW5" s="35">
        <f t="shared" si="32"/>
        <v>642</v>
      </c>
      <c r="XX5" s="35">
        <f t="shared" ref="XX5:AAI5" si="33">XW5+1</f>
        <v>643</v>
      </c>
      <c r="XY5" s="35">
        <f t="shared" si="33"/>
        <v>644</v>
      </c>
      <c r="XZ5" s="35">
        <f t="shared" si="33"/>
        <v>645</v>
      </c>
      <c r="YA5" s="35">
        <f t="shared" si="33"/>
        <v>646</v>
      </c>
      <c r="YB5" s="35">
        <f t="shared" si="33"/>
        <v>647</v>
      </c>
      <c r="YC5" s="35">
        <f t="shared" si="33"/>
        <v>648</v>
      </c>
      <c r="YD5" s="35">
        <f t="shared" si="33"/>
        <v>649</v>
      </c>
      <c r="YE5" s="35">
        <f t="shared" si="33"/>
        <v>650</v>
      </c>
      <c r="YF5" s="35">
        <f t="shared" si="33"/>
        <v>651</v>
      </c>
      <c r="YG5" s="35">
        <f t="shared" si="33"/>
        <v>652</v>
      </c>
      <c r="YH5" s="35">
        <f t="shared" si="33"/>
        <v>653</v>
      </c>
      <c r="YI5" s="35">
        <f t="shared" si="33"/>
        <v>654</v>
      </c>
      <c r="YJ5" s="35">
        <f t="shared" si="33"/>
        <v>655</v>
      </c>
      <c r="YK5" s="35">
        <f t="shared" si="33"/>
        <v>656</v>
      </c>
      <c r="YL5" s="35">
        <f t="shared" si="33"/>
        <v>657</v>
      </c>
      <c r="YM5" s="35">
        <f t="shared" si="33"/>
        <v>658</v>
      </c>
      <c r="YN5" s="35">
        <f t="shared" si="33"/>
        <v>659</v>
      </c>
      <c r="YO5" s="35">
        <f t="shared" si="33"/>
        <v>660</v>
      </c>
      <c r="YP5" s="35">
        <f t="shared" si="33"/>
        <v>661</v>
      </c>
      <c r="YQ5" s="35">
        <f t="shared" si="33"/>
        <v>662</v>
      </c>
      <c r="YR5" s="35">
        <f t="shared" si="33"/>
        <v>663</v>
      </c>
      <c r="YS5" s="35">
        <f t="shared" si="33"/>
        <v>664</v>
      </c>
      <c r="YT5" s="35">
        <f t="shared" si="33"/>
        <v>665</v>
      </c>
      <c r="YU5" s="35">
        <f t="shared" si="33"/>
        <v>666</v>
      </c>
      <c r="YV5" s="35">
        <f t="shared" si="33"/>
        <v>667</v>
      </c>
      <c r="YW5" s="35">
        <f t="shared" si="33"/>
        <v>668</v>
      </c>
      <c r="YX5" s="35">
        <f t="shared" si="33"/>
        <v>669</v>
      </c>
      <c r="YY5" s="35">
        <f t="shared" si="33"/>
        <v>670</v>
      </c>
      <c r="YZ5" s="35">
        <f t="shared" si="33"/>
        <v>671</v>
      </c>
      <c r="ZA5" s="35">
        <f t="shared" si="33"/>
        <v>672</v>
      </c>
      <c r="ZB5" s="35">
        <f t="shared" si="33"/>
        <v>673</v>
      </c>
      <c r="ZC5" s="35">
        <f t="shared" si="33"/>
        <v>674</v>
      </c>
      <c r="ZD5" s="35">
        <f t="shared" si="33"/>
        <v>675</v>
      </c>
      <c r="ZE5" s="35">
        <f t="shared" si="33"/>
        <v>676</v>
      </c>
      <c r="ZF5" s="35">
        <f t="shared" si="33"/>
        <v>677</v>
      </c>
      <c r="ZG5" s="35">
        <f t="shared" si="33"/>
        <v>678</v>
      </c>
      <c r="ZH5" s="35">
        <f t="shared" si="33"/>
        <v>679</v>
      </c>
      <c r="ZI5" s="35">
        <f t="shared" si="33"/>
        <v>680</v>
      </c>
      <c r="ZJ5" s="35">
        <f t="shared" si="33"/>
        <v>681</v>
      </c>
      <c r="ZK5" s="35">
        <f t="shared" si="33"/>
        <v>682</v>
      </c>
      <c r="ZL5" s="35">
        <f t="shared" si="33"/>
        <v>683</v>
      </c>
      <c r="ZM5" s="35">
        <f t="shared" si="33"/>
        <v>684</v>
      </c>
      <c r="ZN5" s="35">
        <f t="shared" si="33"/>
        <v>685</v>
      </c>
      <c r="ZO5" s="35">
        <f t="shared" si="33"/>
        <v>686</v>
      </c>
      <c r="ZP5" s="35">
        <f t="shared" si="33"/>
        <v>687</v>
      </c>
      <c r="ZQ5" s="35">
        <f t="shared" si="33"/>
        <v>688</v>
      </c>
      <c r="ZR5" s="35">
        <f t="shared" si="33"/>
        <v>689</v>
      </c>
      <c r="ZS5" s="35">
        <f t="shared" si="33"/>
        <v>690</v>
      </c>
      <c r="ZT5" s="35">
        <f t="shared" si="33"/>
        <v>691</v>
      </c>
      <c r="ZU5" s="35">
        <f t="shared" si="33"/>
        <v>692</v>
      </c>
      <c r="ZV5" s="35">
        <f t="shared" si="33"/>
        <v>693</v>
      </c>
      <c r="ZW5" s="35">
        <f t="shared" si="33"/>
        <v>694</v>
      </c>
      <c r="ZX5" s="35">
        <f t="shared" si="33"/>
        <v>695</v>
      </c>
      <c r="ZY5" s="35">
        <f t="shared" si="33"/>
        <v>696</v>
      </c>
      <c r="ZZ5" s="35">
        <f t="shared" si="33"/>
        <v>697</v>
      </c>
      <c r="AAA5" s="35">
        <f t="shared" si="33"/>
        <v>698</v>
      </c>
      <c r="AAB5" s="35">
        <f t="shared" si="33"/>
        <v>699</v>
      </c>
      <c r="AAC5" s="35">
        <f t="shared" si="33"/>
        <v>700</v>
      </c>
      <c r="AAD5" s="35">
        <f t="shared" si="33"/>
        <v>701</v>
      </c>
      <c r="AAE5" s="35">
        <f t="shared" si="33"/>
        <v>702</v>
      </c>
      <c r="AAF5" s="35">
        <f t="shared" si="33"/>
        <v>703</v>
      </c>
      <c r="AAG5" s="35">
        <f t="shared" si="33"/>
        <v>704</v>
      </c>
      <c r="AAH5" s="35">
        <f t="shared" si="33"/>
        <v>705</v>
      </c>
      <c r="AAI5" s="35">
        <f t="shared" si="33"/>
        <v>706</v>
      </c>
      <c r="AAJ5" s="35">
        <f t="shared" ref="AAJ5:ACU5" si="34">AAI5+1</f>
        <v>707</v>
      </c>
      <c r="AAK5" s="35">
        <f t="shared" si="34"/>
        <v>708</v>
      </c>
      <c r="AAL5" s="35">
        <f t="shared" si="34"/>
        <v>709</v>
      </c>
      <c r="AAM5" s="35">
        <f t="shared" si="34"/>
        <v>710</v>
      </c>
      <c r="AAN5" s="35">
        <f t="shared" si="34"/>
        <v>711</v>
      </c>
      <c r="AAO5" s="35">
        <f t="shared" si="34"/>
        <v>712</v>
      </c>
      <c r="AAP5" s="35">
        <f t="shared" si="34"/>
        <v>713</v>
      </c>
      <c r="AAQ5" s="35">
        <f t="shared" si="34"/>
        <v>714</v>
      </c>
      <c r="AAR5" s="35">
        <f t="shared" si="34"/>
        <v>715</v>
      </c>
      <c r="AAS5" s="35">
        <f t="shared" si="34"/>
        <v>716</v>
      </c>
      <c r="AAT5" s="35">
        <f t="shared" si="34"/>
        <v>717</v>
      </c>
      <c r="AAU5" s="35">
        <f t="shared" si="34"/>
        <v>718</v>
      </c>
      <c r="AAV5" s="35">
        <f t="shared" si="34"/>
        <v>719</v>
      </c>
      <c r="AAW5" s="35">
        <f t="shared" si="34"/>
        <v>720</v>
      </c>
      <c r="AAX5" s="35">
        <f t="shared" si="34"/>
        <v>721</v>
      </c>
      <c r="AAY5" s="35">
        <f t="shared" si="34"/>
        <v>722</v>
      </c>
      <c r="AAZ5" s="35">
        <f t="shared" si="34"/>
        <v>723</v>
      </c>
      <c r="ABA5" s="35">
        <f t="shared" si="34"/>
        <v>724</v>
      </c>
      <c r="ABB5" s="35">
        <f t="shared" si="34"/>
        <v>725</v>
      </c>
      <c r="ABC5" s="35">
        <f t="shared" si="34"/>
        <v>726</v>
      </c>
      <c r="ABD5" s="35">
        <f t="shared" si="34"/>
        <v>727</v>
      </c>
      <c r="ABE5" s="35">
        <f t="shared" si="34"/>
        <v>728</v>
      </c>
      <c r="ABF5" s="35">
        <f t="shared" si="34"/>
        <v>729</v>
      </c>
      <c r="ABG5" s="35">
        <f t="shared" si="34"/>
        <v>730</v>
      </c>
      <c r="ABH5" s="35">
        <f t="shared" si="34"/>
        <v>731</v>
      </c>
      <c r="ABI5" s="35">
        <f t="shared" si="34"/>
        <v>732</v>
      </c>
      <c r="ABJ5" s="35">
        <f t="shared" si="34"/>
        <v>733</v>
      </c>
      <c r="ABK5" s="35">
        <f t="shared" si="34"/>
        <v>734</v>
      </c>
      <c r="ABL5" s="35">
        <f t="shared" si="34"/>
        <v>735</v>
      </c>
      <c r="ABM5" s="35">
        <f t="shared" si="34"/>
        <v>736</v>
      </c>
      <c r="ABN5" s="35">
        <f t="shared" si="34"/>
        <v>737</v>
      </c>
      <c r="ABO5" s="35">
        <f t="shared" si="34"/>
        <v>738</v>
      </c>
      <c r="ABP5" s="35">
        <f t="shared" si="34"/>
        <v>739</v>
      </c>
      <c r="ABQ5" s="35">
        <f t="shared" si="34"/>
        <v>740</v>
      </c>
      <c r="ABR5" s="35">
        <f t="shared" si="34"/>
        <v>741</v>
      </c>
      <c r="ABS5" s="35">
        <f t="shared" si="34"/>
        <v>742</v>
      </c>
      <c r="ABT5" s="35">
        <f t="shared" si="34"/>
        <v>743</v>
      </c>
      <c r="ABU5" s="35">
        <f t="shared" si="34"/>
        <v>744</v>
      </c>
      <c r="ABV5" s="35">
        <f t="shared" si="34"/>
        <v>745</v>
      </c>
      <c r="ABW5" s="35">
        <f t="shared" si="34"/>
        <v>746</v>
      </c>
      <c r="ABX5" s="35">
        <f t="shared" si="34"/>
        <v>747</v>
      </c>
      <c r="ABY5" s="35">
        <f t="shared" si="34"/>
        <v>748</v>
      </c>
      <c r="ABZ5" s="35">
        <f t="shared" si="34"/>
        <v>749</v>
      </c>
      <c r="ACA5" s="35">
        <f t="shared" si="34"/>
        <v>750</v>
      </c>
      <c r="ACB5" s="35">
        <f t="shared" si="34"/>
        <v>751</v>
      </c>
      <c r="ACC5" s="35">
        <f t="shared" si="34"/>
        <v>752</v>
      </c>
      <c r="ACD5" s="35">
        <f t="shared" si="34"/>
        <v>753</v>
      </c>
      <c r="ACE5" s="35">
        <f t="shared" si="34"/>
        <v>754</v>
      </c>
      <c r="ACF5" s="35">
        <f t="shared" si="34"/>
        <v>755</v>
      </c>
      <c r="ACG5" s="35">
        <f t="shared" si="34"/>
        <v>756</v>
      </c>
      <c r="ACH5" s="35">
        <f t="shared" si="34"/>
        <v>757</v>
      </c>
      <c r="ACI5" s="35">
        <f t="shared" si="34"/>
        <v>758</v>
      </c>
      <c r="ACJ5" s="35">
        <f t="shared" si="34"/>
        <v>759</v>
      </c>
      <c r="ACK5" s="35">
        <f t="shared" si="34"/>
        <v>760</v>
      </c>
      <c r="ACL5" s="35">
        <f t="shared" si="34"/>
        <v>761</v>
      </c>
      <c r="ACM5" s="35">
        <f t="shared" si="34"/>
        <v>762</v>
      </c>
      <c r="ACN5" s="35">
        <f t="shared" si="34"/>
        <v>763</v>
      </c>
      <c r="ACO5" s="35">
        <f t="shared" si="34"/>
        <v>764</v>
      </c>
      <c r="ACP5" s="35">
        <f t="shared" si="34"/>
        <v>765</v>
      </c>
      <c r="ACQ5" s="35">
        <f t="shared" si="34"/>
        <v>766</v>
      </c>
      <c r="ACR5" s="35">
        <f t="shared" si="34"/>
        <v>767</v>
      </c>
      <c r="ACS5" s="35">
        <f t="shared" si="34"/>
        <v>768</v>
      </c>
      <c r="ACT5" s="35">
        <f t="shared" si="34"/>
        <v>769</v>
      </c>
      <c r="ACU5" s="35">
        <f t="shared" si="34"/>
        <v>770</v>
      </c>
      <c r="ACV5" s="35">
        <f t="shared" ref="ACV5:AFG5" si="35">ACU5+1</f>
        <v>771</v>
      </c>
      <c r="ACW5" s="35">
        <f t="shared" si="35"/>
        <v>772</v>
      </c>
      <c r="ACX5" s="35">
        <f t="shared" si="35"/>
        <v>773</v>
      </c>
      <c r="ACY5" s="35">
        <f t="shared" si="35"/>
        <v>774</v>
      </c>
      <c r="ACZ5" s="35">
        <f t="shared" si="35"/>
        <v>775</v>
      </c>
      <c r="ADA5" s="35">
        <f t="shared" si="35"/>
        <v>776</v>
      </c>
      <c r="ADB5" s="35">
        <f t="shared" si="35"/>
        <v>777</v>
      </c>
      <c r="ADC5" s="35">
        <f t="shared" si="35"/>
        <v>778</v>
      </c>
      <c r="ADD5" s="35">
        <f t="shared" si="35"/>
        <v>779</v>
      </c>
      <c r="ADE5" s="35">
        <f t="shared" si="35"/>
        <v>780</v>
      </c>
      <c r="ADF5" s="35">
        <f t="shared" si="35"/>
        <v>781</v>
      </c>
      <c r="ADG5" s="35">
        <f t="shared" si="35"/>
        <v>782</v>
      </c>
      <c r="ADH5" s="35">
        <f t="shared" si="35"/>
        <v>783</v>
      </c>
      <c r="ADI5" s="35">
        <f t="shared" si="35"/>
        <v>784</v>
      </c>
      <c r="ADJ5" s="35">
        <f t="shared" si="35"/>
        <v>785</v>
      </c>
      <c r="ADK5" s="35">
        <f t="shared" si="35"/>
        <v>786</v>
      </c>
      <c r="ADL5" s="35">
        <f t="shared" si="35"/>
        <v>787</v>
      </c>
      <c r="ADM5" s="35">
        <f t="shared" si="35"/>
        <v>788</v>
      </c>
      <c r="ADN5" s="35">
        <f t="shared" si="35"/>
        <v>789</v>
      </c>
      <c r="ADO5" s="35">
        <f t="shared" si="35"/>
        <v>790</v>
      </c>
      <c r="ADP5" s="35">
        <f t="shared" si="35"/>
        <v>791</v>
      </c>
      <c r="ADQ5" s="35">
        <f t="shared" si="35"/>
        <v>792</v>
      </c>
      <c r="ADR5" s="35">
        <f t="shared" si="35"/>
        <v>793</v>
      </c>
      <c r="ADS5" s="35">
        <f t="shared" si="35"/>
        <v>794</v>
      </c>
      <c r="ADT5" s="35">
        <f t="shared" si="35"/>
        <v>795</v>
      </c>
      <c r="ADU5" s="35">
        <f t="shared" si="35"/>
        <v>796</v>
      </c>
      <c r="ADV5" s="35">
        <f t="shared" si="35"/>
        <v>797</v>
      </c>
      <c r="ADW5" s="35">
        <f t="shared" si="35"/>
        <v>798</v>
      </c>
      <c r="ADX5" s="35">
        <f t="shared" si="35"/>
        <v>799</v>
      </c>
      <c r="ADY5" s="35">
        <f t="shared" si="35"/>
        <v>800</v>
      </c>
      <c r="ADZ5" s="35">
        <f t="shared" si="35"/>
        <v>801</v>
      </c>
      <c r="AEA5" s="35">
        <f t="shared" si="35"/>
        <v>802</v>
      </c>
      <c r="AEB5" s="35">
        <f t="shared" si="35"/>
        <v>803</v>
      </c>
      <c r="AEC5" s="35">
        <f t="shared" si="35"/>
        <v>804</v>
      </c>
      <c r="AED5" s="35">
        <f t="shared" si="35"/>
        <v>805</v>
      </c>
      <c r="AEE5" s="35">
        <f t="shared" si="35"/>
        <v>806</v>
      </c>
      <c r="AEF5" s="35">
        <f t="shared" si="35"/>
        <v>807</v>
      </c>
      <c r="AEG5" s="35">
        <f t="shared" si="35"/>
        <v>808</v>
      </c>
      <c r="AEH5" s="35">
        <f t="shared" si="35"/>
        <v>809</v>
      </c>
      <c r="AEI5" s="35">
        <f t="shared" si="35"/>
        <v>810</v>
      </c>
      <c r="AEJ5" s="35">
        <f t="shared" si="35"/>
        <v>811</v>
      </c>
      <c r="AEK5" s="35">
        <f t="shared" si="35"/>
        <v>812</v>
      </c>
      <c r="AEL5" s="35">
        <f t="shared" si="35"/>
        <v>813</v>
      </c>
      <c r="AEM5" s="35">
        <f t="shared" si="35"/>
        <v>814</v>
      </c>
      <c r="AEN5" s="35">
        <f t="shared" si="35"/>
        <v>815</v>
      </c>
      <c r="AEO5" s="35">
        <f t="shared" si="35"/>
        <v>816</v>
      </c>
      <c r="AEP5" s="35">
        <f t="shared" si="35"/>
        <v>817</v>
      </c>
      <c r="AEQ5" s="35">
        <f t="shared" si="35"/>
        <v>818</v>
      </c>
      <c r="AER5" s="35">
        <f t="shared" si="35"/>
        <v>819</v>
      </c>
      <c r="AES5" s="35">
        <f t="shared" si="35"/>
        <v>820</v>
      </c>
      <c r="AET5" s="35">
        <f t="shared" si="35"/>
        <v>821</v>
      </c>
      <c r="AEU5" s="35">
        <f t="shared" si="35"/>
        <v>822</v>
      </c>
      <c r="AEV5" s="35">
        <f t="shared" si="35"/>
        <v>823</v>
      </c>
      <c r="AEW5" s="35">
        <f t="shared" si="35"/>
        <v>824</v>
      </c>
      <c r="AEX5" s="35">
        <f t="shared" si="35"/>
        <v>825</v>
      </c>
      <c r="AEY5" s="35">
        <f t="shared" si="35"/>
        <v>826</v>
      </c>
      <c r="AEZ5" s="35">
        <f t="shared" si="35"/>
        <v>827</v>
      </c>
      <c r="AFA5" s="35">
        <f t="shared" si="35"/>
        <v>828</v>
      </c>
      <c r="AFB5" s="35">
        <f t="shared" si="35"/>
        <v>829</v>
      </c>
      <c r="AFC5" s="35">
        <f t="shared" si="35"/>
        <v>830</v>
      </c>
      <c r="AFD5" s="35">
        <f t="shared" si="35"/>
        <v>831</v>
      </c>
      <c r="AFE5" s="35">
        <f t="shared" si="35"/>
        <v>832</v>
      </c>
      <c r="AFF5" s="35">
        <f t="shared" si="35"/>
        <v>833</v>
      </c>
      <c r="AFG5" s="35">
        <f t="shared" si="35"/>
        <v>834</v>
      </c>
      <c r="AFH5" s="35">
        <f t="shared" ref="AFH5:AHS5" si="36">AFG5+1</f>
        <v>835</v>
      </c>
      <c r="AFI5" s="35">
        <f t="shared" si="36"/>
        <v>836</v>
      </c>
      <c r="AFJ5" s="35">
        <f t="shared" si="36"/>
        <v>837</v>
      </c>
      <c r="AFK5" s="35">
        <f t="shared" si="36"/>
        <v>838</v>
      </c>
      <c r="AFL5" s="35">
        <f t="shared" si="36"/>
        <v>839</v>
      </c>
      <c r="AFM5" s="35">
        <f t="shared" si="36"/>
        <v>840</v>
      </c>
      <c r="AFN5" s="35">
        <f t="shared" si="36"/>
        <v>841</v>
      </c>
      <c r="AFO5" s="35">
        <f t="shared" si="36"/>
        <v>842</v>
      </c>
      <c r="AFP5" s="35">
        <f t="shared" si="36"/>
        <v>843</v>
      </c>
      <c r="AFQ5" s="35">
        <f t="shared" si="36"/>
        <v>844</v>
      </c>
      <c r="AFR5" s="35">
        <f t="shared" si="36"/>
        <v>845</v>
      </c>
      <c r="AFS5" s="35">
        <f t="shared" si="36"/>
        <v>846</v>
      </c>
      <c r="AFT5" s="35">
        <f t="shared" si="36"/>
        <v>847</v>
      </c>
      <c r="AFU5" s="35">
        <f t="shared" si="36"/>
        <v>848</v>
      </c>
      <c r="AFV5" s="35">
        <f t="shared" si="36"/>
        <v>849</v>
      </c>
      <c r="AFW5" s="35">
        <f t="shared" si="36"/>
        <v>850</v>
      </c>
      <c r="AFX5" s="35">
        <f t="shared" si="36"/>
        <v>851</v>
      </c>
      <c r="AFY5" s="35">
        <f t="shared" si="36"/>
        <v>852</v>
      </c>
      <c r="AFZ5" s="35">
        <f t="shared" si="36"/>
        <v>853</v>
      </c>
      <c r="AGA5" s="35">
        <f t="shared" si="36"/>
        <v>854</v>
      </c>
      <c r="AGB5" s="35">
        <f t="shared" si="36"/>
        <v>855</v>
      </c>
      <c r="AGC5" s="35">
        <f t="shared" si="36"/>
        <v>856</v>
      </c>
      <c r="AGD5" s="35">
        <f t="shared" si="36"/>
        <v>857</v>
      </c>
      <c r="AGE5" s="35">
        <f t="shared" si="36"/>
        <v>858</v>
      </c>
      <c r="AGF5" s="35">
        <f t="shared" si="36"/>
        <v>859</v>
      </c>
      <c r="AGG5" s="35">
        <f t="shared" si="36"/>
        <v>860</v>
      </c>
      <c r="AGH5" s="35">
        <f t="shared" si="36"/>
        <v>861</v>
      </c>
      <c r="AGI5" s="35">
        <f t="shared" si="36"/>
        <v>862</v>
      </c>
      <c r="AGJ5" s="35">
        <f t="shared" si="36"/>
        <v>863</v>
      </c>
      <c r="AGK5" s="35">
        <f t="shared" si="36"/>
        <v>864</v>
      </c>
      <c r="AGL5" s="35">
        <f t="shared" si="36"/>
        <v>865</v>
      </c>
      <c r="AGM5" s="35">
        <f t="shared" si="36"/>
        <v>866</v>
      </c>
      <c r="AGN5" s="35">
        <f t="shared" si="36"/>
        <v>867</v>
      </c>
      <c r="AGO5" s="35">
        <f t="shared" si="36"/>
        <v>868</v>
      </c>
      <c r="AGP5" s="35">
        <f t="shared" si="36"/>
        <v>869</v>
      </c>
      <c r="AGQ5" s="35">
        <f t="shared" si="36"/>
        <v>870</v>
      </c>
      <c r="AGR5" s="35">
        <f t="shared" si="36"/>
        <v>871</v>
      </c>
      <c r="AGS5" s="35">
        <f t="shared" si="36"/>
        <v>872</v>
      </c>
      <c r="AGT5" s="35">
        <f t="shared" si="36"/>
        <v>873</v>
      </c>
      <c r="AGU5" s="35">
        <f t="shared" si="36"/>
        <v>874</v>
      </c>
      <c r="AGV5" s="35">
        <f t="shared" si="36"/>
        <v>875</v>
      </c>
      <c r="AGW5" s="35">
        <f t="shared" si="36"/>
        <v>876</v>
      </c>
      <c r="AGX5" s="35">
        <f t="shared" si="36"/>
        <v>877</v>
      </c>
      <c r="AGY5" s="35">
        <f t="shared" si="36"/>
        <v>878</v>
      </c>
      <c r="AGZ5" s="35">
        <f t="shared" si="36"/>
        <v>879</v>
      </c>
      <c r="AHA5" s="35">
        <f t="shared" si="36"/>
        <v>880</v>
      </c>
      <c r="AHB5" s="35">
        <f t="shared" si="36"/>
        <v>881</v>
      </c>
      <c r="AHC5" s="35">
        <f t="shared" si="36"/>
        <v>882</v>
      </c>
      <c r="AHD5" s="35">
        <f t="shared" si="36"/>
        <v>883</v>
      </c>
      <c r="AHE5" s="35">
        <f t="shared" si="36"/>
        <v>884</v>
      </c>
      <c r="AHF5" s="35">
        <f t="shared" si="36"/>
        <v>885</v>
      </c>
      <c r="AHG5" s="35">
        <f t="shared" si="36"/>
        <v>886</v>
      </c>
      <c r="AHH5" s="35">
        <f t="shared" si="36"/>
        <v>887</v>
      </c>
      <c r="AHI5" s="35">
        <f t="shared" si="36"/>
        <v>888</v>
      </c>
      <c r="AHJ5" s="35">
        <f t="shared" si="36"/>
        <v>889</v>
      </c>
      <c r="AHK5" s="35">
        <f t="shared" si="36"/>
        <v>890</v>
      </c>
      <c r="AHL5" s="35">
        <f t="shared" si="36"/>
        <v>891</v>
      </c>
      <c r="AHM5" s="35">
        <f t="shared" si="36"/>
        <v>892</v>
      </c>
      <c r="AHN5" s="35">
        <f t="shared" si="36"/>
        <v>893</v>
      </c>
      <c r="AHO5" s="35">
        <f t="shared" si="36"/>
        <v>894</v>
      </c>
      <c r="AHP5" s="35">
        <f t="shared" si="36"/>
        <v>895</v>
      </c>
      <c r="AHQ5" s="35">
        <f t="shared" si="36"/>
        <v>896</v>
      </c>
      <c r="AHR5" s="35">
        <f t="shared" si="36"/>
        <v>897</v>
      </c>
      <c r="AHS5" s="35">
        <f t="shared" si="36"/>
        <v>898</v>
      </c>
      <c r="AHT5" s="35">
        <f t="shared" ref="AHT5:AKE5" si="37">AHS5+1</f>
        <v>899</v>
      </c>
      <c r="AHU5" s="35">
        <f t="shared" si="37"/>
        <v>900</v>
      </c>
      <c r="AHV5" s="35">
        <f t="shared" si="37"/>
        <v>901</v>
      </c>
      <c r="AHW5" s="35">
        <f t="shared" si="37"/>
        <v>902</v>
      </c>
      <c r="AHX5" s="35">
        <f t="shared" si="37"/>
        <v>903</v>
      </c>
      <c r="AHY5" s="35">
        <f t="shared" si="37"/>
        <v>904</v>
      </c>
      <c r="AHZ5" s="35">
        <f t="shared" si="37"/>
        <v>905</v>
      </c>
      <c r="AIA5" s="35">
        <f t="shared" si="37"/>
        <v>906</v>
      </c>
      <c r="AIB5" s="35">
        <f t="shared" si="37"/>
        <v>907</v>
      </c>
      <c r="AIC5" s="35">
        <f t="shared" si="37"/>
        <v>908</v>
      </c>
      <c r="AID5" s="35">
        <f t="shared" si="37"/>
        <v>909</v>
      </c>
      <c r="AIE5" s="35">
        <f t="shared" si="37"/>
        <v>910</v>
      </c>
      <c r="AIF5" s="35">
        <f t="shared" si="37"/>
        <v>911</v>
      </c>
      <c r="AIG5" s="35">
        <f t="shared" si="37"/>
        <v>912</v>
      </c>
      <c r="AIH5" s="35">
        <f t="shared" si="37"/>
        <v>913</v>
      </c>
      <c r="AII5" s="35">
        <f t="shared" si="37"/>
        <v>914</v>
      </c>
      <c r="AIJ5" s="35">
        <f t="shared" si="37"/>
        <v>915</v>
      </c>
      <c r="AIK5" s="35">
        <f t="shared" si="37"/>
        <v>916</v>
      </c>
      <c r="AIL5" s="35">
        <f t="shared" si="37"/>
        <v>917</v>
      </c>
      <c r="AIM5" s="35">
        <f t="shared" si="37"/>
        <v>918</v>
      </c>
      <c r="AIN5" s="35">
        <f t="shared" si="37"/>
        <v>919</v>
      </c>
      <c r="AIO5" s="35">
        <f t="shared" si="37"/>
        <v>920</v>
      </c>
      <c r="AIP5" s="35">
        <f t="shared" si="37"/>
        <v>921</v>
      </c>
      <c r="AIQ5" s="35">
        <f t="shared" si="37"/>
        <v>922</v>
      </c>
      <c r="AIR5" s="35">
        <f t="shared" si="37"/>
        <v>923</v>
      </c>
      <c r="AIS5" s="35">
        <f t="shared" si="37"/>
        <v>924</v>
      </c>
      <c r="AIT5" s="35">
        <f t="shared" si="37"/>
        <v>925</v>
      </c>
      <c r="AIU5" s="35">
        <f t="shared" si="37"/>
        <v>926</v>
      </c>
      <c r="AIV5" s="35">
        <f t="shared" si="37"/>
        <v>927</v>
      </c>
      <c r="AIW5" s="35">
        <f t="shared" si="37"/>
        <v>928</v>
      </c>
      <c r="AIX5" s="35">
        <f t="shared" si="37"/>
        <v>929</v>
      </c>
      <c r="AIY5" s="35">
        <f t="shared" si="37"/>
        <v>930</v>
      </c>
      <c r="AIZ5" s="35">
        <f t="shared" si="37"/>
        <v>931</v>
      </c>
      <c r="AJA5" s="35">
        <f t="shared" si="37"/>
        <v>932</v>
      </c>
      <c r="AJB5" s="35">
        <f t="shared" si="37"/>
        <v>933</v>
      </c>
      <c r="AJC5" s="35">
        <f t="shared" si="37"/>
        <v>934</v>
      </c>
      <c r="AJD5" s="35">
        <f t="shared" si="37"/>
        <v>935</v>
      </c>
      <c r="AJE5" s="35">
        <f t="shared" si="37"/>
        <v>936</v>
      </c>
      <c r="AJF5" s="35">
        <f t="shared" si="37"/>
        <v>937</v>
      </c>
      <c r="AJG5" s="35">
        <f t="shared" si="37"/>
        <v>938</v>
      </c>
      <c r="AJH5" s="35">
        <f t="shared" si="37"/>
        <v>939</v>
      </c>
      <c r="AJI5" s="35">
        <f t="shared" si="37"/>
        <v>940</v>
      </c>
      <c r="AJJ5" s="35">
        <f t="shared" si="37"/>
        <v>941</v>
      </c>
      <c r="AJK5" s="35">
        <f t="shared" si="37"/>
        <v>942</v>
      </c>
      <c r="AJL5" s="35">
        <f t="shared" si="37"/>
        <v>943</v>
      </c>
      <c r="AJM5" s="35">
        <f t="shared" si="37"/>
        <v>944</v>
      </c>
      <c r="AJN5" s="35">
        <f t="shared" si="37"/>
        <v>945</v>
      </c>
      <c r="AJO5" s="35">
        <f t="shared" si="37"/>
        <v>946</v>
      </c>
      <c r="AJP5" s="35">
        <f t="shared" si="37"/>
        <v>947</v>
      </c>
      <c r="AJQ5" s="35">
        <f t="shared" si="37"/>
        <v>948</v>
      </c>
      <c r="AJR5" s="35">
        <f t="shared" si="37"/>
        <v>949</v>
      </c>
      <c r="AJS5" s="35">
        <f t="shared" si="37"/>
        <v>950</v>
      </c>
      <c r="AJT5" s="35">
        <f t="shared" si="37"/>
        <v>951</v>
      </c>
      <c r="AJU5" s="35">
        <f t="shared" si="37"/>
        <v>952</v>
      </c>
      <c r="AJV5" s="35">
        <f t="shared" si="37"/>
        <v>953</v>
      </c>
      <c r="AJW5" s="35">
        <f t="shared" si="37"/>
        <v>954</v>
      </c>
      <c r="AJX5" s="35">
        <f t="shared" si="37"/>
        <v>955</v>
      </c>
      <c r="AJY5" s="35">
        <f t="shared" si="37"/>
        <v>956</v>
      </c>
      <c r="AJZ5" s="35">
        <f t="shared" si="37"/>
        <v>957</v>
      </c>
      <c r="AKA5" s="35">
        <f t="shared" si="37"/>
        <v>958</v>
      </c>
      <c r="AKB5" s="35">
        <f t="shared" si="37"/>
        <v>959</v>
      </c>
      <c r="AKC5" s="35">
        <f t="shared" si="37"/>
        <v>960</v>
      </c>
      <c r="AKD5" s="35">
        <f t="shared" si="37"/>
        <v>961</v>
      </c>
      <c r="AKE5" s="35">
        <f t="shared" si="37"/>
        <v>962</v>
      </c>
      <c r="AKF5" s="35">
        <f t="shared" ref="AKF5:AMQ5" si="38">AKE5+1</f>
        <v>963</v>
      </c>
      <c r="AKG5" s="35">
        <f t="shared" si="38"/>
        <v>964</v>
      </c>
      <c r="AKH5" s="35">
        <f t="shared" si="38"/>
        <v>965</v>
      </c>
      <c r="AKI5" s="35">
        <f t="shared" si="38"/>
        <v>966</v>
      </c>
      <c r="AKJ5" s="35">
        <f t="shared" si="38"/>
        <v>967</v>
      </c>
      <c r="AKK5" s="35">
        <f t="shared" si="38"/>
        <v>968</v>
      </c>
      <c r="AKL5" s="35">
        <f t="shared" si="38"/>
        <v>969</v>
      </c>
      <c r="AKM5" s="35">
        <f t="shared" si="38"/>
        <v>970</v>
      </c>
      <c r="AKN5" s="35">
        <f t="shared" si="38"/>
        <v>971</v>
      </c>
      <c r="AKO5" s="35">
        <f t="shared" si="38"/>
        <v>972</v>
      </c>
      <c r="AKP5" s="35">
        <f t="shared" si="38"/>
        <v>973</v>
      </c>
      <c r="AKQ5" s="35">
        <f t="shared" si="38"/>
        <v>974</v>
      </c>
      <c r="AKR5" s="35">
        <f t="shared" si="38"/>
        <v>975</v>
      </c>
      <c r="AKS5" s="35">
        <f t="shared" si="38"/>
        <v>976</v>
      </c>
      <c r="AKT5" s="35">
        <f t="shared" si="38"/>
        <v>977</v>
      </c>
      <c r="AKU5" s="35">
        <f t="shared" si="38"/>
        <v>978</v>
      </c>
      <c r="AKV5" s="35">
        <f t="shared" si="38"/>
        <v>979</v>
      </c>
      <c r="AKW5" s="35">
        <f t="shared" si="38"/>
        <v>980</v>
      </c>
      <c r="AKX5" s="35">
        <f t="shared" si="38"/>
        <v>981</v>
      </c>
      <c r="AKY5" s="35">
        <f t="shared" si="38"/>
        <v>982</v>
      </c>
      <c r="AKZ5" s="35">
        <f t="shared" si="38"/>
        <v>983</v>
      </c>
      <c r="ALA5" s="35">
        <f t="shared" si="38"/>
        <v>984</v>
      </c>
      <c r="ALB5" s="35">
        <f t="shared" si="38"/>
        <v>985</v>
      </c>
      <c r="ALC5" s="35">
        <f t="shared" si="38"/>
        <v>986</v>
      </c>
      <c r="ALD5" s="35">
        <f t="shared" si="38"/>
        <v>987</v>
      </c>
      <c r="ALE5" s="35">
        <f t="shared" si="38"/>
        <v>988</v>
      </c>
      <c r="ALF5" s="35">
        <f t="shared" si="38"/>
        <v>989</v>
      </c>
      <c r="ALG5" s="35">
        <f t="shared" si="38"/>
        <v>990</v>
      </c>
      <c r="ALH5" s="35">
        <f t="shared" si="38"/>
        <v>991</v>
      </c>
      <c r="ALI5" s="35">
        <f t="shared" si="38"/>
        <v>992</v>
      </c>
      <c r="ALJ5" s="35">
        <f t="shared" si="38"/>
        <v>993</v>
      </c>
      <c r="ALK5" s="35">
        <f t="shared" si="38"/>
        <v>994</v>
      </c>
      <c r="ALL5" s="35">
        <f t="shared" si="38"/>
        <v>995</v>
      </c>
      <c r="ALM5" s="35">
        <f t="shared" si="38"/>
        <v>996</v>
      </c>
      <c r="ALN5" s="35">
        <f t="shared" si="38"/>
        <v>997</v>
      </c>
      <c r="ALO5" s="35">
        <f t="shared" si="38"/>
        <v>998</v>
      </c>
      <c r="ALP5" s="35">
        <f t="shared" si="38"/>
        <v>999</v>
      </c>
      <c r="ALQ5" s="35">
        <f t="shared" si="38"/>
        <v>1000</v>
      </c>
      <c r="ALR5" s="35">
        <f t="shared" si="38"/>
        <v>1001</v>
      </c>
      <c r="ALS5" s="35">
        <f t="shared" si="38"/>
        <v>1002</v>
      </c>
      <c r="ALT5" s="35">
        <f t="shared" si="38"/>
        <v>1003</v>
      </c>
      <c r="ALU5" s="35">
        <f t="shared" si="38"/>
        <v>1004</v>
      </c>
      <c r="ALV5" s="35">
        <f t="shared" si="38"/>
        <v>1005</v>
      </c>
      <c r="ALW5" s="35">
        <f t="shared" si="38"/>
        <v>1006</v>
      </c>
      <c r="ALX5" s="35">
        <f t="shared" si="38"/>
        <v>1007</v>
      </c>
      <c r="ALY5" s="35">
        <f t="shared" si="38"/>
        <v>1008</v>
      </c>
      <c r="ALZ5" s="35">
        <f t="shared" si="38"/>
        <v>1009</v>
      </c>
      <c r="AMA5" s="35">
        <f t="shared" si="38"/>
        <v>1010</v>
      </c>
      <c r="AMB5" s="35">
        <f t="shared" si="38"/>
        <v>1011</v>
      </c>
      <c r="AMC5" s="35">
        <f t="shared" si="38"/>
        <v>1012</v>
      </c>
      <c r="AMD5" s="35">
        <f t="shared" si="38"/>
        <v>1013</v>
      </c>
      <c r="AME5" s="35">
        <f t="shared" si="38"/>
        <v>1014</v>
      </c>
      <c r="AMF5" s="35">
        <f t="shared" si="38"/>
        <v>1015</v>
      </c>
      <c r="AMG5" s="35">
        <f t="shared" si="38"/>
        <v>1016</v>
      </c>
      <c r="AMH5" s="35">
        <f t="shared" si="38"/>
        <v>1017</v>
      </c>
      <c r="AMI5" s="35">
        <f t="shared" si="38"/>
        <v>1018</v>
      </c>
      <c r="AMJ5" s="35">
        <f t="shared" si="38"/>
        <v>1019</v>
      </c>
      <c r="AMK5" s="35">
        <f t="shared" si="38"/>
        <v>1020</v>
      </c>
      <c r="AML5" s="35">
        <f t="shared" si="38"/>
        <v>1021</v>
      </c>
      <c r="AMM5" s="35">
        <f t="shared" si="38"/>
        <v>1022</v>
      </c>
      <c r="AMN5" s="35">
        <f t="shared" si="38"/>
        <v>1023</v>
      </c>
      <c r="AMO5" s="35">
        <f t="shared" si="38"/>
        <v>1024</v>
      </c>
      <c r="AMP5" s="35">
        <f t="shared" si="38"/>
        <v>1025</v>
      </c>
      <c r="AMQ5" s="35">
        <f t="shared" si="38"/>
        <v>1026</v>
      </c>
      <c r="AMR5" s="35">
        <f t="shared" ref="AMR5:APC5" si="39">AMQ5+1</f>
        <v>1027</v>
      </c>
      <c r="AMS5" s="35">
        <f t="shared" si="39"/>
        <v>1028</v>
      </c>
      <c r="AMT5" s="35">
        <f t="shared" si="39"/>
        <v>1029</v>
      </c>
      <c r="AMU5" s="35">
        <f t="shared" si="39"/>
        <v>1030</v>
      </c>
      <c r="AMV5" s="35">
        <f t="shared" si="39"/>
        <v>1031</v>
      </c>
      <c r="AMW5" s="35">
        <f t="shared" si="39"/>
        <v>1032</v>
      </c>
      <c r="AMX5" s="35">
        <f t="shared" si="39"/>
        <v>1033</v>
      </c>
      <c r="AMY5" s="35">
        <f t="shared" si="39"/>
        <v>1034</v>
      </c>
      <c r="AMZ5" s="35">
        <f t="shared" si="39"/>
        <v>1035</v>
      </c>
      <c r="ANA5" s="35">
        <f t="shared" si="39"/>
        <v>1036</v>
      </c>
      <c r="ANB5" s="35">
        <f t="shared" si="39"/>
        <v>1037</v>
      </c>
      <c r="ANC5" s="35">
        <f t="shared" si="39"/>
        <v>1038</v>
      </c>
      <c r="AND5" s="35">
        <f t="shared" si="39"/>
        <v>1039</v>
      </c>
      <c r="ANE5" s="35">
        <f t="shared" si="39"/>
        <v>1040</v>
      </c>
      <c r="ANF5" s="35">
        <f t="shared" si="39"/>
        <v>1041</v>
      </c>
      <c r="ANG5" s="35">
        <f t="shared" si="39"/>
        <v>1042</v>
      </c>
      <c r="ANH5" s="35">
        <f t="shared" si="39"/>
        <v>1043</v>
      </c>
      <c r="ANI5" s="35">
        <f t="shared" si="39"/>
        <v>1044</v>
      </c>
      <c r="ANJ5" s="35">
        <f t="shared" si="39"/>
        <v>1045</v>
      </c>
      <c r="ANK5" s="35">
        <f t="shared" si="39"/>
        <v>1046</v>
      </c>
      <c r="ANL5" s="35">
        <f t="shared" si="39"/>
        <v>1047</v>
      </c>
      <c r="ANM5" s="35">
        <f t="shared" si="39"/>
        <v>1048</v>
      </c>
      <c r="ANN5" s="35">
        <f t="shared" si="39"/>
        <v>1049</v>
      </c>
      <c r="ANO5" s="35">
        <f t="shared" si="39"/>
        <v>1050</v>
      </c>
      <c r="ANP5" s="35">
        <f t="shared" si="39"/>
        <v>1051</v>
      </c>
      <c r="ANQ5" s="35">
        <f t="shared" si="39"/>
        <v>1052</v>
      </c>
      <c r="ANR5" s="35">
        <f t="shared" si="39"/>
        <v>1053</v>
      </c>
      <c r="ANS5" s="35">
        <f t="shared" si="39"/>
        <v>1054</v>
      </c>
      <c r="ANT5" s="35">
        <f t="shared" si="39"/>
        <v>1055</v>
      </c>
      <c r="ANU5" s="35">
        <f t="shared" si="39"/>
        <v>1056</v>
      </c>
      <c r="ANV5" s="35">
        <f t="shared" si="39"/>
        <v>1057</v>
      </c>
      <c r="ANW5" s="35">
        <f t="shared" si="39"/>
        <v>1058</v>
      </c>
      <c r="ANX5" s="35">
        <f t="shared" si="39"/>
        <v>1059</v>
      </c>
      <c r="ANY5" s="35">
        <f t="shared" si="39"/>
        <v>1060</v>
      </c>
      <c r="ANZ5" s="35">
        <f t="shared" si="39"/>
        <v>1061</v>
      </c>
      <c r="AOA5" s="35">
        <f t="shared" si="39"/>
        <v>1062</v>
      </c>
      <c r="AOB5" s="35">
        <f t="shared" si="39"/>
        <v>1063</v>
      </c>
      <c r="AOC5" s="35">
        <f t="shared" si="39"/>
        <v>1064</v>
      </c>
      <c r="AOD5" s="35">
        <f t="shared" si="39"/>
        <v>1065</v>
      </c>
      <c r="AOE5" s="35">
        <f t="shared" si="39"/>
        <v>1066</v>
      </c>
      <c r="AOF5" s="35">
        <f t="shared" si="39"/>
        <v>1067</v>
      </c>
      <c r="AOG5" s="35">
        <f t="shared" si="39"/>
        <v>1068</v>
      </c>
      <c r="AOH5" s="35">
        <f t="shared" si="39"/>
        <v>1069</v>
      </c>
      <c r="AOI5" s="35">
        <f t="shared" si="39"/>
        <v>1070</v>
      </c>
      <c r="AOJ5" s="35">
        <f t="shared" si="39"/>
        <v>1071</v>
      </c>
      <c r="AOK5" s="35">
        <f t="shared" si="39"/>
        <v>1072</v>
      </c>
      <c r="AOL5" s="35">
        <f t="shared" si="39"/>
        <v>1073</v>
      </c>
      <c r="AOM5" s="35">
        <f t="shared" si="39"/>
        <v>1074</v>
      </c>
      <c r="AON5" s="35">
        <f t="shared" si="39"/>
        <v>1075</v>
      </c>
      <c r="AOO5" s="35">
        <f t="shared" si="39"/>
        <v>1076</v>
      </c>
      <c r="AOP5" s="35">
        <f t="shared" si="39"/>
        <v>1077</v>
      </c>
      <c r="AOQ5" s="35">
        <f t="shared" si="39"/>
        <v>1078</v>
      </c>
      <c r="AOR5" s="35">
        <f t="shared" si="39"/>
        <v>1079</v>
      </c>
      <c r="AOS5" s="35">
        <f t="shared" si="39"/>
        <v>1080</v>
      </c>
      <c r="AOT5" s="35">
        <f t="shared" si="39"/>
        <v>1081</v>
      </c>
      <c r="AOU5" s="35">
        <f t="shared" si="39"/>
        <v>1082</v>
      </c>
      <c r="AOV5" s="35">
        <f t="shared" si="39"/>
        <v>1083</v>
      </c>
      <c r="AOW5" s="35">
        <f t="shared" si="39"/>
        <v>1084</v>
      </c>
      <c r="AOX5" s="35">
        <f t="shared" si="39"/>
        <v>1085</v>
      </c>
      <c r="AOY5" s="35">
        <f t="shared" si="39"/>
        <v>1086</v>
      </c>
      <c r="AOZ5" s="35">
        <f t="shared" si="39"/>
        <v>1087</v>
      </c>
      <c r="APA5" s="35">
        <f t="shared" si="39"/>
        <v>1088</v>
      </c>
      <c r="APB5" s="35">
        <f t="shared" si="39"/>
        <v>1089</v>
      </c>
      <c r="APC5" s="35">
        <f t="shared" si="39"/>
        <v>1090</v>
      </c>
      <c r="APD5" s="35">
        <f t="shared" ref="APD5:ARO5" si="40">APC5+1</f>
        <v>1091</v>
      </c>
      <c r="APE5" s="35">
        <f t="shared" si="40"/>
        <v>1092</v>
      </c>
      <c r="APF5" s="35">
        <f t="shared" si="40"/>
        <v>1093</v>
      </c>
      <c r="APG5" s="35">
        <f t="shared" si="40"/>
        <v>1094</v>
      </c>
      <c r="APH5" s="35">
        <f t="shared" si="40"/>
        <v>1095</v>
      </c>
      <c r="API5" s="35">
        <f t="shared" si="40"/>
        <v>1096</v>
      </c>
      <c r="APJ5" s="35">
        <f t="shared" si="40"/>
        <v>1097</v>
      </c>
      <c r="APK5" s="35">
        <f t="shared" si="40"/>
        <v>1098</v>
      </c>
      <c r="APL5" s="35">
        <f t="shared" si="40"/>
        <v>1099</v>
      </c>
      <c r="APM5" s="35">
        <f t="shared" si="40"/>
        <v>1100</v>
      </c>
      <c r="APN5" s="35">
        <f t="shared" si="40"/>
        <v>1101</v>
      </c>
      <c r="APO5" s="35">
        <f t="shared" si="40"/>
        <v>1102</v>
      </c>
      <c r="APP5" s="35">
        <f t="shared" si="40"/>
        <v>1103</v>
      </c>
      <c r="APQ5" s="35">
        <f t="shared" si="40"/>
        <v>1104</v>
      </c>
      <c r="APR5" s="35">
        <f t="shared" si="40"/>
        <v>1105</v>
      </c>
      <c r="APS5" s="35">
        <f t="shared" si="40"/>
        <v>1106</v>
      </c>
      <c r="APT5" s="35">
        <f t="shared" si="40"/>
        <v>1107</v>
      </c>
      <c r="APU5" s="35">
        <f t="shared" si="40"/>
        <v>1108</v>
      </c>
      <c r="APV5" s="35">
        <f t="shared" si="40"/>
        <v>1109</v>
      </c>
      <c r="APW5" s="35">
        <f t="shared" si="40"/>
        <v>1110</v>
      </c>
      <c r="APX5" s="35">
        <f t="shared" si="40"/>
        <v>1111</v>
      </c>
      <c r="APY5" s="35">
        <f t="shared" si="40"/>
        <v>1112</v>
      </c>
      <c r="APZ5" s="35">
        <f t="shared" si="40"/>
        <v>1113</v>
      </c>
      <c r="AQA5" s="35">
        <f t="shared" si="40"/>
        <v>1114</v>
      </c>
      <c r="AQB5" s="35">
        <f t="shared" si="40"/>
        <v>1115</v>
      </c>
      <c r="AQC5" s="35">
        <f t="shared" si="40"/>
        <v>1116</v>
      </c>
      <c r="AQD5" s="35">
        <f t="shared" si="40"/>
        <v>1117</v>
      </c>
      <c r="AQE5" s="35">
        <f t="shared" si="40"/>
        <v>1118</v>
      </c>
      <c r="AQF5" s="35">
        <f t="shared" si="40"/>
        <v>1119</v>
      </c>
      <c r="AQG5" s="35">
        <f t="shared" si="40"/>
        <v>1120</v>
      </c>
      <c r="AQH5" s="35">
        <f t="shared" si="40"/>
        <v>1121</v>
      </c>
      <c r="AQI5" s="35">
        <f t="shared" si="40"/>
        <v>1122</v>
      </c>
      <c r="AQJ5" s="35">
        <f t="shared" si="40"/>
        <v>1123</v>
      </c>
      <c r="AQK5" s="35">
        <f t="shared" si="40"/>
        <v>1124</v>
      </c>
      <c r="AQL5" s="35">
        <f t="shared" si="40"/>
        <v>1125</v>
      </c>
      <c r="AQM5" s="35">
        <f t="shared" si="40"/>
        <v>1126</v>
      </c>
      <c r="AQN5" s="35">
        <f t="shared" si="40"/>
        <v>1127</v>
      </c>
      <c r="AQO5" s="35">
        <f t="shared" si="40"/>
        <v>1128</v>
      </c>
      <c r="AQP5" s="35">
        <f t="shared" si="40"/>
        <v>1129</v>
      </c>
      <c r="AQQ5" s="35">
        <f t="shared" si="40"/>
        <v>1130</v>
      </c>
      <c r="AQR5" s="35">
        <f t="shared" si="40"/>
        <v>1131</v>
      </c>
      <c r="AQS5" s="35">
        <f t="shared" si="40"/>
        <v>1132</v>
      </c>
      <c r="AQT5" s="35">
        <f t="shared" si="40"/>
        <v>1133</v>
      </c>
      <c r="AQU5" s="35">
        <f t="shared" si="40"/>
        <v>1134</v>
      </c>
      <c r="AQV5" s="35">
        <f t="shared" si="40"/>
        <v>1135</v>
      </c>
      <c r="AQW5" s="35">
        <f t="shared" si="40"/>
        <v>1136</v>
      </c>
      <c r="AQX5" s="35">
        <f t="shared" si="40"/>
        <v>1137</v>
      </c>
      <c r="AQY5" s="35">
        <f t="shared" si="40"/>
        <v>1138</v>
      </c>
      <c r="AQZ5" s="35">
        <f t="shared" si="40"/>
        <v>1139</v>
      </c>
      <c r="ARA5" s="35">
        <f t="shared" si="40"/>
        <v>1140</v>
      </c>
      <c r="ARB5" s="35">
        <f t="shared" si="40"/>
        <v>1141</v>
      </c>
      <c r="ARC5" s="35">
        <f t="shared" si="40"/>
        <v>1142</v>
      </c>
      <c r="ARD5" s="35">
        <f t="shared" si="40"/>
        <v>1143</v>
      </c>
      <c r="ARE5" s="35">
        <f t="shared" si="40"/>
        <v>1144</v>
      </c>
      <c r="ARF5" s="35">
        <f t="shared" si="40"/>
        <v>1145</v>
      </c>
      <c r="ARG5" s="35">
        <f t="shared" si="40"/>
        <v>1146</v>
      </c>
      <c r="ARH5" s="35">
        <f t="shared" si="40"/>
        <v>1147</v>
      </c>
      <c r="ARI5" s="35">
        <f t="shared" si="40"/>
        <v>1148</v>
      </c>
      <c r="ARJ5" s="35">
        <f t="shared" si="40"/>
        <v>1149</v>
      </c>
      <c r="ARK5" s="35">
        <f t="shared" si="40"/>
        <v>1150</v>
      </c>
      <c r="ARL5" s="35">
        <f t="shared" si="40"/>
        <v>1151</v>
      </c>
      <c r="ARM5" s="35">
        <f t="shared" si="40"/>
        <v>1152</v>
      </c>
      <c r="ARN5" s="35">
        <f t="shared" si="40"/>
        <v>1153</v>
      </c>
      <c r="ARO5" s="35">
        <f t="shared" si="40"/>
        <v>1154</v>
      </c>
      <c r="ARP5" s="35">
        <f t="shared" ref="ARP5:AUA5" si="41">ARO5+1</f>
        <v>1155</v>
      </c>
      <c r="ARQ5" s="35">
        <f t="shared" si="41"/>
        <v>1156</v>
      </c>
      <c r="ARR5" s="35">
        <f t="shared" si="41"/>
        <v>1157</v>
      </c>
      <c r="ARS5" s="35">
        <f t="shared" si="41"/>
        <v>1158</v>
      </c>
      <c r="ART5" s="35">
        <f t="shared" si="41"/>
        <v>1159</v>
      </c>
      <c r="ARU5" s="35">
        <f t="shared" si="41"/>
        <v>1160</v>
      </c>
      <c r="ARV5" s="35">
        <f t="shared" si="41"/>
        <v>1161</v>
      </c>
      <c r="ARW5" s="35">
        <f t="shared" si="41"/>
        <v>1162</v>
      </c>
      <c r="ARX5" s="35">
        <f t="shared" si="41"/>
        <v>1163</v>
      </c>
      <c r="ARY5" s="35">
        <f t="shared" si="41"/>
        <v>1164</v>
      </c>
      <c r="ARZ5" s="35">
        <f t="shared" si="41"/>
        <v>1165</v>
      </c>
      <c r="ASA5" s="35">
        <f t="shared" si="41"/>
        <v>1166</v>
      </c>
      <c r="ASB5" s="35">
        <f t="shared" si="41"/>
        <v>1167</v>
      </c>
      <c r="ASC5" s="35">
        <f t="shared" si="41"/>
        <v>1168</v>
      </c>
      <c r="ASD5" s="35">
        <f t="shared" si="41"/>
        <v>1169</v>
      </c>
      <c r="ASE5" s="35">
        <f t="shared" si="41"/>
        <v>1170</v>
      </c>
      <c r="ASF5" s="35">
        <f t="shared" si="41"/>
        <v>1171</v>
      </c>
      <c r="ASG5" s="35">
        <f t="shared" si="41"/>
        <v>1172</v>
      </c>
      <c r="ASH5" s="35">
        <f t="shared" si="41"/>
        <v>1173</v>
      </c>
      <c r="ASI5" s="35">
        <f t="shared" si="41"/>
        <v>1174</v>
      </c>
      <c r="ASJ5" s="35">
        <f t="shared" si="41"/>
        <v>1175</v>
      </c>
      <c r="ASK5" s="35">
        <f t="shared" si="41"/>
        <v>1176</v>
      </c>
      <c r="ASL5" s="35">
        <f t="shared" si="41"/>
        <v>1177</v>
      </c>
      <c r="ASM5" s="35">
        <f t="shared" si="41"/>
        <v>1178</v>
      </c>
      <c r="ASN5" s="35">
        <f t="shared" si="41"/>
        <v>1179</v>
      </c>
      <c r="ASO5" s="35">
        <f t="shared" si="41"/>
        <v>1180</v>
      </c>
      <c r="ASP5" s="35">
        <f t="shared" si="41"/>
        <v>1181</v>
      </c>
      <c r="ASQ5" s="35">
        <f t="shared" si="41"/>
        <v>1182</v>
      </c>
      <c r="ASR5" s="35">
        <f t="shared" si="41"/>
        <v>1183</v>
      </c>
      <c r="ASS5" s="35">
        <f t="shared" si="41"/>
        <v>1184</v>
      </c>
      <c r="AST5" s="35">
        <f t="shared" si="41"/>
        <v>1185</v>
      </c>
      <c r="ASU5" s="35">
        <f t="shared" si="41"/>
        <v>1186</v>
      </c>
      <c r="ASV5" s="35">
        <f t="shared" si="41"/>
        <v>1187</v>
      </c>
      <c r="ASW5" s="35">
        <f t="shared" si="41"/>
        <v>1188</v>
      </c>
      <c r="ASX5" s="35">
        <f t="shared" si="41"/>
        <v>1189</v>
      </c>
      <c r="ASY5" s="35">
        <f t="shared" si="41"/>
        <v>1190</v>
      </c>
      <c r="ASZ5" s="35">
        <f t="shared" si="41"/>
        <v>1191</v>
      </c>
      <c r="ATA5" s="35">
        <f t="shared" si="41"/>
        <v>1192</v>
      </c>
      <c r="ATB5" s="35">
        <f t="shared" si="41"/>
        <v>1193</v>
      </c>
      <c r="ATC5" s="35">
        <f t="shared" si="41"/>
        <v>1194</v>
      </c>
      <c r="ATD5" s="35">
        <f t="shared" si="41"/>
        <v>1195</v>
      </c>
      <c r="ATE5" s="35">
        <f t="shared" si="41"/>
        <v>1196</v>
      </c>
      <c r="ATF5" s="35">
        <f t="shared" si="41"/>
        <v>1197</v>
      </c>
      <c r="ATG5" s="35">
        <f t="shared" si="41"/>
        <v>1198</v>
      </c>
      <c r="ATH5" s="35">
        <f t="shared" si="41"/>
        <v>1199</v>
      </c>
      <c r="ATI5" s="35">
        <f t="shared" si="41"/>
        <v>1200</v>
      </c>
      <c r="ATJ5" s="35">
        <f t="shared" si="41"/>
        <v>1201</v>
      </c>
      <c r="ATK5" s="35">
        <f t="shared" si="41"/>
        <v>1202</v>
      </c>
      <c r="ATL5" s="35">
        <f t="shared" si="41"/>
        <v>1203</v>
      </c>
      <c r="ATM5" s="35">
        <f t="shared" si="41"/>
        <v>1204</v>
      </c>
      <c r="ATN5" s="35">
        <f t="shared" si="41"/>
        <v>1205</v>
      </c>
      <c r="ATO5" s="35">
        <f t="shared" si="41"/>
        <v>1206</v>
      </c>
      <c r="ATP5" s="35">
        <f t="shared" si="41"/>
        <v>1207</v>
      </c>
      <c r="ATQ5" s="35">
        <f t="shared" si="41"/>
        <v>1208</v>
      </c>
      <c r="ATR5" s="35">
        <f t="shared" si="41"/>
        <v>1209</v>
      </c>
      <c r="ATS5" s="35">
        <f t="shared" si="41"/>
        <v>1210</v>
      </c>
      <c r="ATT5" s="35">
        <f t="shared" si="41"/>
        <v>1211</v>
      </c>
      <c r="ATU5" s="35">
        <f t="shared" si="41"/>
        <v>1212</v>
      </c>
      <c r="ATV5" s="35">
        <f t="shared" si="41"/>
        <v>1213</v>
      </c>
      <c r="ATW5" s="35">
        <f t="shared" si="41"/>
        <v>1214</v>
      </c>
      <c r="ATX5" s="35">
        <f t="shared" si="41"/>
        <v>1215</v>
      </c>
      <c r="ATY5" s="35">
        <f t="shared" si="41"/>
        <v>1216</v>
      </c>
      <c r="ATZ5" s="35">
        <f t="shared" si="41"/>
        <v>1217</v>
      </c>
      <c r="AUA5" s="35">
        <f t="shared" si="41"/>
        <v>1218</v>
      </c>
      <c r="AUB5" s="35">
        <f t="shared" ref="AUB5:AWM5" si="42">AUA5+1</f>
        <v>1219</v>
      </c>
      <c r="AUC5" s="35">
        <f t="shared" si="42"/>
        <v>1220</v>
      </c>
      <c r="AUD5" s="35">
        <f t="shared" si="42"/>
        <v>1221</v>
      </c>
      <c r="AUE5" s="35">
        <f t="shared" si="42"/>
        <v>1222</v>
      </c>
      <c r="AUF5" s="35">
        <f t="shared" si="42"/>
        <v>1223</v>
      </c>
      <c r="AUG5" s="35">
        <f t="shared" si="42"/>
        <v>1224</v>
      </c>
      <c r="AUH5" s="35">
        <f t="shared" si="42"/>
        <v>1225</v>
      </c>
      <c r="AUI5" s="35">
        <f t="shared" si="42"/>
        <v>1226</v>
      </c>
      <c r="AUJ5" s="35">
        <f t="shared" si="42"/>
        <v>1227</v>
      </c>
      <c r="AUK5" s="35">
        <f t="shared" si="42"/>
        <v>1228</v>
      </c>
      <c r="AUL5" s="35">
        <f t="shared" si="42"/>
        <v>1229</v>
      </c>
      <c r="AUM5" s="35">
        <f t="shared" si="42"/>
        <v>1230</v>
      </c>
      <c r="AUN5" s="35">
        <f t="shared" si="42"/>
        <v>1231</v>
      </c>
      <c r="AUO5" s="35">
        <f t="shared" si="42"/>
        <v>1232</v>
      </c>
      <c r="AUP5" s="35">
        <f t="shared" si="42"/>
        <v>1233</v>
      </c>
      <c r="AUQ5" s="35">
        <f t="shared" si="42"/>
        <v>1234</v>
      </c>
      <c r="AUR5" s="35">
        <f t="shared" si="42"/>
        <v>1235</v>
      </c>
      <c r="AUS5" s="35">
        <f t="shared" si="42"/>
        <v>1236</v>
      </c>
      <c r="AUT5" s="35">
        <f t="shared" si="42"/>
        <v>1237</v>
      </c>
      <c r="AUU5" s="35">
        <f t="shared" si="42"/>
        <v>1238</v>
      </c>
      <c r="AUV5" s="35">
        <f t="shared" si="42"/>
        <v>1239</v>
      </c>
      <c r="AUW5" s="35">
        <f t="shared" si="42"/>
        <v>1240</v>
      </c>
      <c r="AUX5" s="35">
        <f t="shared" si="42"/>
        <v>1241</v>
      </c>
      <c r="AUY5" s="35">
        <f t="shared" si="42"/>
        <v>1242</v>
      </c>
      <c r="AUZ5" s="35">
        <f t="shared" si="42"/>
        <v>1243</v>
      </c>
      <c r="AVA5" s="35">
        <f t="shared" si="42"/>
        <v>1244</v>
      </c>
      <c r="AVB5" s="35">
        <f t="shared" si="42"/>
        <v>1245</v>
      </c>
      <c r="AVC5" s="35">
        <f t="shared" si="42"/>
        <v>1246</v>
      </c>
      <c r="AVD5" s="35">
        <f t="shared" si="42"/>
        <v>1247</v>
      </c>
      <c r="AVE5" s="35">
        <f t="shared" si="42"/>
        <v>1248</v>
      </c>
      <c r="AVF5" s="35">
        <f t="shared" si="42"/>
        <v>1249</v>
      </c>
      <c r="AVG5" s="35">
        <f t="shared" si="42"/>
        <v>1250</v>
      </c>
      <c r="AVH5" s="35">
        <f t="shared" si="42"/>
        <v>1251</v>
      </c>
      <c r="AVI5" s="35">
        <f t="shared" si="42"/>
        <v>1252</v>
      </c>
      <c r="AVJ5" s="35">
        <f t="shared" si="42"/>
        <v>1253</v>
      </c>
      <c r="AVK5" s="35">
        <f t="shared" si="42"/>
        <v>1254</v>
      </c>
      <c r="AVL5" s="35">
        <f t="shared" si="42"/>
        <v>1255</v>
      </c>
      <c r="AVM5" s="35">
        <f t="shared" si="42"/>
        <v>1256</v>
      </c>
      <c r="AVN5" s="35">
        <f t="shared" si="42"/>
        <v>1257</v>
      </c>
      <c r="AVO5" s="35">
        <f t="shared" si="42"/>
        <v>1258</v>
      </c>
      <c r="AVP5" s="35">
        <f t="shared" si="42"/>
        <v>1259</v>
      </c>
      <c r="AVQ5" s="35">
        <f t="shared" si="42"/>
        <v>1260</v>
      </c>
      <c r="AVR5" s="35">
        <f t="shared" si="42"/>
        <v>1261</v>
      </c>
      <c r="AVS5" s="35">
        <f t="shared" si="42"/>
        <v>1262</v>
      </c>
      <c r="AVT5" s="35">
        <f t="shared" si="42"/>
        <v>1263</v>
      </c>
      <c r="AVU5" s="35">
        <f t="shared" si="42"/>
        <v>1264</v>
      </c>
      <c r="AVV5" s="35">
        <f t="shared" si="42"/>
        <v>1265</v>
      </c>
      <c r="AVW5" s="35">
        <f t="shared" si="42"/>
        <v>1266</v>
      </c>
      <c r="AVX5" s="35">
        <f t="shared" si="42"/>
        <v>1267</v>
      </c>
      <c r="AVY5" s="35">
        <f t="shared" si="42"/>
        <v>1268</v>
      </c>
      <c r="AVZ5" s="35">
        <f t="shared" si="42"/>
        <v>1269</v>
      </c>
      <c r="AWA5" s="35">
        <f t="shared" si="42"/>
        <v>1270</v>
      </c>
      <c r="AWB5" s="35">
        <f t="shared" si="42"/>
        <v>1271</v>
      </c>
      <c r="AWC5" s="35">
        <f t="shared" si="42"/>
        <v>1272</v>
      </c>
      <c r="AWD5" s="35">
        <f t="shared" si="42"/>
        <v>1273</v>
      </c>
      <c r="AWE5" s="35">
        <f t="shared" si="42"/>
        <v>1274</v>
      </c>
      <c r="AWF5" s="35">
        <f t="shared" si="42"/>
        <v>1275</v>
      </c>
      <c r="AWG5" s="35">
        <f t="shared" si="42"/>
        <v>1276</v>
      </c>
      <c r="AWH5" s="35">
        <f t="shared" si="42"/>
        <v>1277</v>
      </c>
      <c r="AWI5" s="35">
        <f t="shared" si="42"/>
        <v>1278</v>
      </c>
      <c r="AWJ5" s="35">
        <f t="shared" si="42"/>
        <v>1279</v>
      </c>
      <c r="AWK5" s="35">
        <f t="shared" si="42"/>
        <v>1280</v>
      </c>
      <c r="AWL5" s="35">
        <f t="shared" si="42"/>
        <v>1281</v>
      </c>
      <c r="AWM5" s="35">
        <f t="shared" si="42"/>
        <v>1282</v>
      </c>
      <c r="AWN5" s="35">
        <f t="shared" ref="AWN5:AYY5" si="43">AWM5+1</f>
        <v>1283</v>
      </c>
      <c r="AWO5" s="35">
        <f t="shared" si="43"/>
        <v>1284</v>
      </c>
      <c r="AWP5" s="35">
        <f t="shared" si="43"/>
        <v>1285</v>
      </c>
      <c r="AWQ5" s="35">
        <f t="shared" si="43"/>
        <v>1286</v>
      </c>
      <c r="AWR5" s="35">
        <f t="shared" si="43"/>
        <v>1287</v>
      </c>
      <c r="AWS5" s="35">
        <f t="shared" si="43"/>
        <v>1288</v>
      </c>
      <c r="AWT5" s="35">
        <f t="shared" si="43"/>
        <v>1289</v>
      </c>
      <c r="AWU5" s="35">
        <f t="shared" si="43"/>
        <v>1290</v>
      </c>
      <c r="AWV5" s="35">
        <f t="shared" si="43"/>
        <v>1291</v>
      </c>
      <c r="AWW5" s="35">
        <f t="shared" si="43"/>
        <v>1292</v>
      </c>
      <c r="AWX5" s="35">
        <f t="shared" si="43"/>
        <v>1293</v>
      </c>
      <c r="AWY5" s="35">
        <f t="shared" si="43"/>
        <v>1294</v>
      </c>
      <c r="AWZ5" s="35">
        <f t="shared" si="43"/>
        <v>1295</v>
      </c>
      <c r="AXA5" s="35">
        <f t="shared" si="43"/>
        <v>1296</v>
      </c>
      <c r="AXB5" s="35">
        <f t="shared" si="43"/>
        <v>1297</v>
      </c>
      <c r="AXC5" s="35">
        <f t="shared" si="43"/>
        <v>1298</v>
      </c>
      <c r="AXD5" s="35">
        <f t="shared" si="43"/>
        <v>1299</v>
      </c>
      <c r="AXE5" s="35">
        <f t="shared" si="43"/>
        <v>1300</v>
      </c>
      <c r="AXF5" s="35">
        <f t="shared" si="43"/>
        <v>1301</v>
      </c>
      <c r="AXG5" s="35">
        <f t="shared" si="43"/>
        <v>1302</v>
      </c>
      <c r="AXH5" s="35">
        <f t="shared" si="43"/>
        <v>1303</v>
      </c>
      <c r="AXI5" s="35">
        <f t="shared" si="43"/>
        <v>1304</v>
      </c>
      <c r="AXJ5" s="35">
        <f t="shared" si="43"/>
        <v>1305</v>
      </c>
      <c r="AXK5" s="35">
        <f t="shared" si="43"/>
        <v>1306</v>
      </c>
      <c r="AXL5" s="35">
        <f t="shared" si="43"/>
        <v>1307</v>
      </c>
      <c r="AXM5" s="35">
        <f t="shared" si="43"/>
        <v>1308</v>
      </c>
      <c r="AXN5" s="35">
        <f t="shared" si="43"/>
        <v>1309</v>
      </c>
      <c r="AXO5" s="35">
        <f t="shared" si="43"/>
        <v>1310</v>
      </c>
      <c r="AXP5" s="35">
        <f t="shared" si="43"/>
        <v>1311</v>
      </c>
      <c r="AXQ5" s="35">
        <f t="shared" si="43"/>
        <v>1312</v>
      </c>
      <c r="AXR5" s="35">
        <f t="shared" si="43"/>
        <v>1313</v>
      </c>
      <c r="AXS5" s="35">
        <f t="shared" si="43"/>
        <v>1314</v>
      </c>
      <c r="AXT5" s="35">
        <f t="shared" si="43"/>
        <v>1315</v>
      </c>
      <c r="AXU5" s="35">
        <f t="shared" si="43"/>
        <v>1316</v>
      </c>
      <c r="AXV5" s="35">
        <f t="shared" si="43"/>
        <v>1317</v>
      </c>
      <c r="AXW5" s="35">
        <f t="shared" si="43"/>
        <v>1318</v>
      </c>
      <c r="AXX5" s="35">
        <f t="shared" si="43"/>
        <v>1319</v>
      </c>
      <c r="AXY5" s="35">
        <f t="shared" si="43"/>
        <v>1320</v>
      </c>
      <c r="AXZ5" s="35">
        <f t="shared" si="43"/>
        <v>1321</v>
      </c>
      <c r="AYA5" s="35">
        <f t="shared" si="43"/>
        <v>1322</v>
      </c>
      <c r="AYB5" s="35">
        <f t="shared" si="43"/>
        <v>1323</v>
      </c>
      <c r="AYC5" s="35">
        <f t="shared" si="43"/>
        <v>1324</v>
      </c>
      <c r="AYD5" s="35">
        <f t="shared" si="43"/>
        <v>1325</v>
      </c>
      <c r="AYE5" s="35">
        <f t="shared" si="43"/>
        <v>1326</v>
      </c>
      <c r="AYF5" s="35">
        <f t="shared" si="43"/>
        <v>1327</v>
      </c>
      <c r="AYG5" s="35">
        <f t="shared" si="43"/>
        <v>1328</v>
      </c>
      <c r="AYH5" s="35">
        <f t="shared" si="43"/>
        <v>1329</v>
      </c>
      <c r="AYI5" s="35">
        <f t="shared" si="43"/>
        <v>1330</v>
      </c>
      <c r="AYJ5" s="35">
        <f t="shared" si="43"/>
        <v>1331</v>
      </c>
      <c r="AYK5" s="35">
        <f t="shared" si="43"/>
        <v>1332</v>
      </c>
      <c r="AYL5" s="35">
        <f t="shared" si="43"/>
        <v>1333</v>
      </c>
      <c r="AYM5" s="35">
        <f t="shared" si="43"/>
        <v>1334</v>
      </c>
      <c r="AYN5" s="35">
        <f t="shared" si="43"/>
        <v>1335</v>
      </c>
      <c r="AYO5" s="35">
        <f t="shared" si="43"/>
        <v>1336</v>
      </c>
      <c r="AYP5" s="35">
        <f t="shared" si="43"/>
        <v>1337</v>
      </c>
      <c r="AYQ5" s="35">
        <f t="shared" si="43"/>
        <v>1338</v>
      </c>
      <c r="AYR5" s="35">
        <f t="shared" si="43"/>
        <v>1339</v>
      </c>
      <c r="AYS5" s="35">
        <f t="shared" si="43"/>
        <v>1340</v>
      </c>
      <c r="AYT5" s="35">
        <f t="shared" si="43"/>
        <v>1341</v>
      </c>
      <c r="AYU5" s="35">
        <f t="shared" si="43"/>
        <v>1342</v>
      </c>
      <c r="AYV5" s="35">
        <f t="shared" si="43"/>
        <v>1343</v>
      </c>
      <c r="AYW5" s="35">
        <f t="shared" si="43"/>
        <v>1344</v>
      </c>
      <c r="AYX5" s="35">
        <f t="shared" si="43"/>
        <v>1345</v>
      </c>
      <c r="AYY5" s="35">
        <f t="shared" si="43"/>
        <v>1346</v>
      </c>
      <c r="AYZ5" s="35">
        <f t="shared" ref="AYZ5:BBK5" si="44">AYY5+1</f>
        <v>1347</v>
      </c>
      <c r="AZA5" s="35">
        <f t="shared" si="44"/>
        <v>1348</v>
      </c>
      <c r="AZB5" s="35">
        <f t="shared" si="44"/>
        <v>1349</v>
      </c>
      <c r="AZC5" s="35">
        <f t="shared" si="44"/>
        <v>1350</v>
      </c>
      <c r="AZD5" s="35">
        <f t="shared" si="44"/>
        <v>1351</v>
      </c>
      <c r="AZE5" s="35">
        <f t="shared" si="44"/>
        <v>1352</v>
      </c>
      <c r="AZF5" s="35">
        <f t="shared" si="44"/>
        <v>1353</v>
      </c>
      <c r="AZG5" s="35">
        <f t="shared" si="44"/>
        <v>1354</v>
      </c>
      <c r="AZH5" s="35">
        <f t="shared" si="44"/>
        <v>1355</v>
      </c>
      <c r="AZI5" s="35">
        <f t="shared" si="44"/>
        <v>1356</v>
      </c>
      <c r="AZJ5" s="35">
        <f t="shared" si="44"/>
        <v>1357</v>
      </c>
      <c r="AZK5" s="35">
        <f t="shared" si="44"/>
        <v>1358</v>
      </c>
      <c r="AZL5" s="35">
        <f t="shared" si="44"/>
        <v>1359</v>
      </c>
      <c r="AZM5" s="35">
        <f t="shared" si="44"/>
        <v>1360</v>
      </c>
      <c r="AZN5" s="35">
        <f t="shared" si="44"/>
        <v>1361</v>
      </c>
      <c r="AZO5" s="35">
        <f t="shared" si="44"/>
        <v>1362</v>
      </c>
      <c r="AZP5" s="35">
        <f t="shared" si="44"/>
        <v>1363</v>
      </c>
      <c r="AZQ5" s="35">
        <f t="shared" si="44"/>
        <v>1364</v>
      </c>
      <c r="AZR5" s="35">
        <f t="shared" si="44"/>
        <v>1365</v>
      </c>
      <c r="AZS5" s="35">
        <f t="shared" si="44"/>
        <v>1366</v>
      </c>
      <c r="AZT5" s="35">
        <f t="shared" si="44"/>
        <v>1367</v>
      </c>
      <c r="AZU5" s="35">
        <f t="shared" si="44"/>
        <v>1368</v>
      </c>
      <c r="AZV5" s="35">
        <f t="shared" si="44"/>
        <v>1369</v>
      </c>
      <c r="AZW5" s="35">
        <f t="shared" si="44"/>
        <v>1370</v>
      </c>
      <c r="AZX5" s="35">
        <f t="shared" si="44"/>
        <v>1371</v>
      </c>
      <c r="AZY5" s="35">
        <f t="shared" si="44"/>
        <v>1372</v>
      </c>
      <c r="AZZ5" s="35">
        <f t="shared" si="44"/>
        <v>1373</v>
      </c>
      <c r="BAA5" s="35">
        <f t="shared" si="44"/>
        <v>1374</v>
      </c>
      <c r="BAB5" s="35">
        <f t="shared" si="44"/>
        <v>1375</v>
      </c>
      <c r="BAC5" s="35">
        <f t="shared" si="44"/>
        <v>1376</v>
      </c>
      <c r="BAD5" s="35">
        <f t="shared" si="44"/>
        <v>1377</v>
      </c>
      <c r="BAE5" s="35">
        <f t="shared" si="44"/>
        <v>1378</v>
      </c>
      <c r="BAF5" s="35">
        <f t="shared" si="44"/>
        <v>1379</v>
      </c>
      <c r="BAG5" s="35">
        <f t="shared" si="44"/>
        <v>1380</v>
      </c>
      <c r="BAH5" s="35">
        <f t="shared" si="44"/>
        <v>1381</v>
      </c>
      <c r="BAI5" s="35">
        <f t="shared" si="44"/>
        <v>1382</v>
      </c>
      <c r="BAJ5" s="35">
        <f t="shared" si="44"/>
        <v>1383</v>
      </c>
      <c r="BAK5" s="35">
        <f t="shared" si="44"/>
        <v>1384</v>
      </c>
      <c r="BAL5" s="35">
        <f t="shared" si="44"/>
        <v>1385</v>
      </c>
      <c r="BAM5" s="35">
        <f t="shared" si="44"/>
        <v>1386</v>
      </c>
      <c r="BAN5" s="35">
        <f t="shared" si="44"/>
        <v>1387</v>
      </c>
      <c r="BAO5" s="35">
        <f t="shared" si="44"/>
        <v>1388</v>
      </c>
      <c r="BAP5" s="35">
        <f t="shared" si="44"/>
        <v>1389</v>
      </c>
      <c r="BAQ5" s="35">
        <f t="shared" si="44"/>
        <v>1390</v>
      </c>
      <c r="BAR5" s="35">
        <f t="shared" si="44"/>
        <v>1391</v>
      </c>
      <c r="BAS5" s="35">
        <f t="shared" si="44"/>
        <v>1392</v>
      </c>
      <c r="BAT5" s="35">
        <f t="shared" si="44"/>
        <v>1393</v>
      </c>
      <c r="BAU5" s="35">
        <f t="shared" si="44"/>
        <v>1394</v>
      </c>
      <c r="BAV5" s="35">
        <f t="shared" si="44"/>
        <v>1395</v>
      </c>
      <c r="BAW5" s="35">
        <f t="shared" si="44"/>
        <v>1396</v>
      </c>
      <c r="BAX5" s="35">
        <f t="shared" si="44"/>
        <v>1397</v>
      </c>
      <c r="BAY5" s="35">
        <f t="shared" si="44"/>
        <v>1398</v>
      </c>
      <c r="BAZ5" s="35">
        <f t="shared" si="44"/>
        <v>1399</v>
      </c>
      <c r="BBA5" s="35">
        <f t="shared" si="44"/>
        <v>1400</v>
      </c>
      <c r="BBB5" s="35">
        <f t="shared" si="44"/>
        <v>1401</v>
      </c>
      <c r="BBC5" s="35">
        <f t="shared" si="44"/>
        <v>1402</v>
      </c>
      <c r="BBD5" s="35">
        <f t="shared" si="44"/>
        <v>1403</v>
      </c>
      <c r="BBE5" s="35">
        <f t="shared" si="44"/>
        <v>1404</v>
      </c>
      <c r="BBF5" s="35">
        <f t="shared" si="44"/>
        <v>1405</v>
      </c>
      <c r="BBG5" s="35">
        <f t="shared" si="44"/>
        <v>1406</v>
      </c>
      <c r="BBH5" s="35">
        <f t="shared" si="44"/>
        <v>1407</v>
      </c>
      <c r="BBI5" s="35">
        <f t="shared" si="44"/>
        <v>1408</v>
      </c>
      <c r="BBJ5" s="35">
        <f t="shared" si="44"/>
        <v>1409</v>
      </c>
      <c r="BBK5" s="35">
        <f t="shared" si="44"/>
        <v>1410</v>
      </c>
      <c r="BBL5" s="35">
        <f t="shared" ref="BBL5:BBV5" si="45">BBK5+1</f>
        <v>1411</v>
      </c>
      <c r="BBM5" s="35">
        <f t="shared" si="45"/>
        <v>1412</v>
      </c>
      <c r="BBN5" s="35">
        <f t="shared" si="45"/>
        <v>1413</v>
      </c>
      <c r="BBO5" s="35">
        <f t="shared" si="45"/>
        <v>1414</v>
      </c>
      <c r="BBP5" s="35">
        <f t="shared" si="45"/>
        <v>1415</v>
      </c>
      <c r="BBQ5" s="35">
        <f t="shared" si="45"/>
        <v>1416</v>
      </c>
      <c r="BBR5" s="35">
        <f t="shared" si="45"/>
        <v>1417</v>
      </c>
      <c r="BBS5" s="35">
        <f t="shared" si="45"/>
        <v>1418</v>
      </c>
      <c r="BBT5" s="35">
        <f t="shared" si="45"/>
        <v>1419</v>
      </c>
      <c r="BBU5" s="35">
        <f t="shared" si="45"/>
        <v>1420</v>
      </c>
      <c r="BBV5" s="35">
        <f t="shared" si="45"/>
        <v>1421</v>
      </c>
    </row>
    <row r="7" spans="2:1426" x14ac:dyDescent="0.3">
      <c r="C7" s="35" t="s">
        <v>435</v>
      </c>
      <c r="F7" s="155">
        <f>VLOOKUP(F5,Curves!$E$2:$H$102,4,FALSE)</f>
        <v>8.7040058172809465E-2</v>
      </c>
      <c r="G7" s="155">
        <f>VLOOKUP(G5,Curves!$E$2:$H$102,4,FALSE)</f>
        <v>6.2732209015648799E-2</v>
      </c>
      <c r="H7" s="155">
        <f>VLOOKUP(H5,Curves!$E$2:$H$102,4,FALSE)</f>
        <v>5.1656338402397139E-2</v>
      </c>
      <c r="I7" s="155">
        <f>VLOOKUP(I5,Curves!$E$2:$H$102,4,FALSE)</f>
        <v>4.7785982650645709E-2</v>
      </c>
      <c r="J7" s="155">
        <f>VLOOKUP(J5,Curves!$E$2:$H$102,4,FALSE)</f>
        <v>4.6563376836531001E-2</v>
      </c>
      <c r="K7" s="155">
        <f>VLOOKUP(K5,Curves!$E$2:$H$102,4,FALSE)</f>
        <v>4.618970504974218E-2</v>
      </c>
      <c r="L7" s="155">
        <f>VLOOKUP(L5,Curves!$E$2:$H$102,4,FALSE)</f>
        <v>4.6076656894507906E-2</v>
      </c>
      <c r="M7" s="155">
        <f>VLOOKUP(M5,Curves!$E$2:$H$102,4,FALSE)</f>
        <v>4.6042561835456741E-2</v>
      </c>
      <c r="N7" s="155">
        <f>VLOOKUP(N5,Curves!$E$2:$H$102,4,FALSE)</f>
        <v>4.6032288457528825E-2</v>
      </c>
      <c r="O7" s="155">
        <f>VLOOKUP(O5,Curves!$E$2:$H$102,4,FALSE)</f>
        <v>4.6029193799509205E-2</v>
      </c>
      <c r="P7" s="155">
        <f>VLOOKUP(P5,Curves!$E$2:$H$102,4,FALSE)</f>
        <v>4.6028261672306892E-2</v>
      </c>
      <c r="Q7" s="155">
        <f>VLOOKUP(Q5,Curves!$E$2:$H$102,4,FALSE)</f>
        <v>4.6027980917893618E-2</v>
      </c>
      <c r="R7" s="155">
        <f>VLOOKUP(R5,Curves!$E$2:$H$102,4,FALSE)</f>
        <v>4.6027896356008347E-2</v>
      </c>
      <c r="S7" s="155">
        <f>VLOOKUP(S5,Curves!$E$2:$H$102,4,FALSE)</f>
        <v>4.6027870886432787E-2</v>
      </c>
      <c r="T7" s="155">
        <f>VLOOKUP(T5,Curves!$E$2:$H$102,4,FALSE)</f>
        <v>4.6027863215141851E-2</v>
      </c>
      <c r="U7" s="155">
        <f>VLOOKUP(U5,Curves!$E$2:$H$102,4,FALSE)</f>
        <v>4.6027860904592766E-2</v>
      </c>
      <c r="V7" s="155">
        <f>VLOOKUP(V5,Curves!$E$2:$H$102,4,FALSE)</f>
        <v>4.602786020866878E-2</v>
      </c>
      <c r="W7" s="155">
        <f>VLOOKUP(W5,Curves!$E$2:$H$102,4,FALSE)</f>
        <v>4.6027859999060894E-2</v>
      </c>
      <c r="X7" s="155">
        <f>VLOOKUP(X5,Curves!$E$2:$H$102,4,FALSE)</f>
        <v>4.6027859935927395E-2</v>
      </c>
      <c r="Y7" s="155">
        <f>VLOOKUP(Y5,Curves!$E$2:$H$102,4,FALSE)</f>
        <v>4.6027859916912828E-2</v>
      </c>
      <c r="Z7" s="155">
        <f>VLOOKUP(Z5,Curves!$E$2:$H$102,4,FALSE)</f>
        <v>4.6027859911184965E-2</v>
      </c>
      <c r="AA7" s="155">
        <f>VLOOKUP(AA5,Curves!$E$2:$H$102,4,FALSE)</f>
        <v>4.6027859909460123E-2</v>
      </c>
      <c r="AB7" s="155">
        <f>VLOOKUP(AB5,Curves!$E$2:$H$102,4,FALSE)</f>
        <v>4.6027859908940538E-2</v>
      </c>
      <c r="AC7" s="155">
        <f>VLOOKUP(AC5,Curves!$E$2:$H$102,4,FALSE)</f>
        <v>4.6027859908784441E-2</v>
      </c>
      <c r="AD7" s="155">
        <f>VLOOKUP(AD5,Curves!$E$2:$H$102,4,FALSE)</f>
        <v>4.6027859908737145E-2</v>
      </c>
      <c r="AE7" s="155">
        <f>VLOOKUP(AE5,Curves!$E$2:$H$102,4,FALSE)</f>
        <v>4.6027859908722712E-2</v>
      </c>
      <c r="AF7" s="155">
        <f>VLOOKUP(AF5,Curves!$E$2:$H$102,4,FALSE)</f>
        <v>4.6027859908718938E-2</v>
      </c>
      <c r="AG7" s="155">
        <f>VLOOKUP(AG5,Curves!$E$2:$H$102,4,FALSE)</f>
        <v>4.6027859908717605E-2</v>
      </c>
      <c r="AH7" s="155">
        <f>VLOOKUP(AH5,Curves!$E$2:$H$102,4,FALSE)</f>
        <v>4.6027859908716717E-2</v>
      </c>
      <c r="AI7" s="155">
        <f>VLOOKUP(AI5,Curves!$E$2:$H$102,4,FALSE)</f>
        <v>4.6027859908718494E-2</v>
      </c>
      <c r="AJ7" s="155">
        <f>VLOOKUP(AJ5,Curves!$E$2:$H$102,4,FALSE)</f>
        <v>4.6027859908714941E-2</v>
      </c>
      <c r="AK7" s="155">
        <f>VLOOKUP(AK5,Curves!$E$2:$H$102,4,FALSE)</f>
        <v>4.6027859908714941E-2</v>
      </c>
      <c r="AL7" s="155">
        <f>VLOOKUP(AL5,Curves!$E$2:$H$102,4,FALSE)</f>
        <v>4.6027859908718938E-2</v>
      </c>
      <c r="AM7" s="155">
        <f>VLOOKUP(AM5,Curves!$E$2:$H$102,4,FALSE)</f>
        <v>4.6027859908718938E-2</v>
      </c>
      <c r="AN7" s="155">
        <f>VLOOKUP(AN5,Curves!$E$2:$H$102,4,FALSE)</f>
        <v>4.6027859908718716E-2</v>
      </c>
      <c r="AO7" s="155">
        <f>VLOOKUP(AO5,Curves!$E$2:$H$102,4,FALSE)</f>
        <v>4.6027859908715163E-2</v>
      </c>
      <c r="AP7" s="155">
        <f>VLOOKUP(AP5,Curves!$E$2:$H$102,4,FALSE)</f>
        <v>4.6027859908714941E-2</v>
      </c>
      <c r="AQ7" s="155">
        <f>VLOOKUP(AQ5,Curves!$E$2:$H$102,4,FALSE)</f>
        <v>4.6027859908718716E-2</v>
      </c>
      <c r="AR7" s="155">
        <f>VLOOKUP(AR5,Curves!$E$2:$H$102,4,FALSE)</f>
        <v>4.6027859908718716E-2</v>
      </c>
      <c r="AS7" s="155">
        <f>VLOOKUP(AS5,Curves!$E$2:$H$102,4,FALSE)</f>
        <v>4.6027859908714941E-2</v>
      </c>
      <c r="AT7" s="155">
        <f>VLOOKUP(AT5,Curves!$E$2:$H$102,4,FALSE)</f>
        <v>4.6027859908714941E-2</v>
      </c>
      <c r="AU7" s="155">
        <f>VLOOKUP(AU5,Curves!$E$2:$H$102,4,FALSE)</f>
        <v>4.6027859908718716E-2</v>
      </c>
      <c r="AV7" s="155">
        <f>VLOOKUP(AV5,Curves!$E$2:$H$102,4,FALSE)</f>
        <v>4.6027859908718938E-2</v>
      </c>
      <c r="AW7" s="155">
        <f>VLOOKUP(AW5,Curves!$E$2:$H$102,4,FALSE)</f>
        <v>4.6027859908718716E-2</v>
      </c>
      <c r="AX7" s="155">
        <f>VLOOKUP(AX5,Curves!$E$2:$H$102,4,FALSE)</f>
        <v>4.6027859908714941E-2</v>
      </c>
      <c r="AY7" s="155">
        <f>VLOOKUP(AY5,Curves!$E$2:$H$102,4,FALSE)</f>
        <v>4.6027859908715163E-2</v>
      </c>
      <c r="AZ7" s="155">
        <f>VLOOKUP(AZ5,Curves!$E$2:$H$102,4,FALSE)</f>
        <v>4.6027859908718716E-2</v>
      </c>
      <c r="BA7" s="155">
        <f>VLOOKUP(BA5,Curves!$E$2:$H$102,4,FALSE)</f>
        <v>4.6027859908718716E-2</v>
      </c>
      <c r="BB7" s="155">
        <f>VLOOKUP(BB5,Curves!$E$2:$H$102,4,FALSE)</f>
        <v>4.6027859908718716E-2</v>
      </c>
      <c r="BC7" s="155">
        <f>VLOOKUP(BC5,Curves!$E$2:$H$102,4,FALSE)</f>
        <v>4.6027859908715163E-2</v>
      </c>
      <c r="BD7" s="155">
        <f>VLOOKUP(BD5,Curves!$E$2:$H$102,4,FALSE)</f>
        <v>4.6027859908715163E-2</v>
      </c>
      <c r="BE7" s="155">
        <f>VLOOKUP(BE5,Curves!$E$2:$H$102,4,FALSE)</f>
        <v>4.6027859908718938E-2</v>
      </c>
      <c r="BF7" s="155">
        <f>VLOOKUP(BF5,Curves!$E$2:$H$102,4,FALSE)</f>
        <v>4.6027859908718716E-2</v>
      </c>
      <c r="BG7" s="155">
        <f>VLOOKUP(BG5,Curves!$E$2:$H$102,4,FALSE)</f>
        <v>4.6027859908715163E-2</v>
      </c>
      <c r="BH7" s="155">
        <f>VLOOKUP(BH5,Curves!$E$2:$H$102,4,FALSE)</f>
        <v>4.6027859908715163E-2</v>
      </c>
      <c r="BI7" s="155">
        <f>VLOOKUP(BI5,Curves!$E$2:$H$102,4,FALSE)</f>
        <v>4.6027859908718716E-2</v>
      </c>
      <c r="BJ7" s="155">
        <f>VLOOKUP(BJ5,Curves!$E$2:$H$102,4,FALSE)</f>
        <v>4.6027859908718494E-2</v>
      </c>
      <c r="BK7" s="155">
        <f>VLOOKUP(BK5,Curves!$E$2:$H$102,4,FALSE)</f>
        <v>4.6027859908714941E-2</v>
      </c>
      <c r="BL7" s="155">
        <f>VLOOKUP(BL5,Curves!$E$2:$H$102,4,FALSE)</f>
        <v>4.6027859908715163E-2</v>
      </c>
      <c r="BM7" s="155">
        <f>VLOOKUP(BM5,Curves!$E$2:$H$102,4,FALSE)</f>
        <v>4.6027859908718716E-2</v>
      </c>
      <c r="BN7" s="155">
        <f>VLOOKUP(BN5,Curves!$E$2:$H$102,4,FALSE)</f>
        <v>4.6027859908718716E-2</v>
      </c>
      <c r="BO7" s="155">
        <f>VLOOKUP(BO5,Curves!$E$2:$H$102,4,FALSE)</f>
        <v>4.6027859908718716E-2</v>
      </c>
      <c r="BP7" s="155">
        <f>VLOOKUP(BP5,Curves!$E$2:$H$102,4,FALSE)</f>
        <v>4.6027859908718716E-2</v>
      </c>
      <c r="BQ7" s="155">
        <f>VLOOKUP(BQ5,Curves!$E$2:$H$102,4,FALSE)</f>
        <v>4.6027859908711388E-2</v>
      </c>
      <c r="BR7" s="155">
        <f>VLOOKUP(BR5,Curves!$E$2:$H$102,4,FALSE)</f>
        <v>4.6027859908711388E-2</v>
      </c>
      <c r="BS7" s="155">
        <f>VLOOKUP(BS5,Curves!$E$2:$H$102,4,FALSE)</f>
        <v>4.6027859908711388E-2</v>
      </c>
      <c r="BT7" s="155">
        <f>VLOOKUP(BT5,Curves!$E$2:$H$102,4,FALSE)</f>
        <v>4.6027859908718716E-2</v>
      </c>
      <c r="BU7" s="155">
        <f>VLOOKUP(BU5,Curves!$E$2:$H$102,4,FALSE)</f>
        <v>4.6027859908718716E-2</v>
      </c>
      <c r="BV7" s="155">
        <f>VLOOKUP(BV5,Curves!$E$2:$H$102,4,FALSE)</f>
        <v>4.6027859908718716E-2</v>
      </c>
      <c r="BW7" s="155">
        <f>VLOOKUP(BW5,Curves!$E$2:$H$102,4,FALSE)</f>
        <v>4.6027859908718938E-2</v>
      </c>
      <c r="BX7" s="155">
        <f>VLOOKUP(BX5,Curves!$E$2:$H$102,4,FALSE)</f>
        <v>4.6027859908718716E-2</v>
      </c>
      <c r="BY7" s="155">
        <f>VLOOKUP(BY5,Curves!$E$2:$H$102,4,FALSE)</f>
        <v>4.6027859908718716E-2</v>
      </c>
      <c r="BZ7" s="155">
        <f>VLOOKUP(BZ5,Curves!$E$2:$H$102,4,FALSE)</f>
        <v>4.602785990871161E-2</v>
      </c>
      <c r="CA7" s="155">
        <f>VLOOKUP(CA5,Curves!$E$2:$H$102,4,FALSE)</f>
        <v>4.6027859908711166E-2</v>
      </c>
      <c r="CB7" s="155">
        <f>VLOOKUP(CB5,Curves!$E$2:$H$102,4,FALSE)</f>
        <v>4.6027859908718716E-2</v>
      </c>
      <c r="CC7" s="155">
        <f>VLOOKUP(CC5,Curves!$E$2:$H$102,4,FALSE)</f>
        <v>4.6027859908718716E-2</v>
      </c>
      <c r="CD7" s="155">
        <f>VLOOKUP(CD5,Curves!$E$2:$H$102,4,FALSE)</f>
        <v>4.6027859908718494E-2</v>
      </c>
      <c r="CE7" s="155">
        <f>VLOOKUP(CE5,Curves!$E$2:$H$102,4,FALSE)</f>
        <v>4.6027859908718716E-2</v>
      </c>
      <c r="CF7" s="155">
        <f>VLOOKUP(CF5,Curves!$E$2:$H$102,4,FALSE)</f>
        <v>4.6027859908718716E-2</v>
      </c>
      <c r="CG7" s="155">
        <f>VLOOKUP(CG5,Curves!$E$2:$H$102,4,FALSE)</f>
        <v>4.6027859908718716E-2</v>
      </c>
      <c r="CH7" s="155">
        <f>VLOOKUP(CH5,Curves!$E$2:$H$102,4,FALSE)</f>
        <v>4.6027859908718716E-2</v>
      </c>
      <c r="CI7" s="155">
        <f>VLOOKUP(CI5,Curves!$E$2:$H$102,4,FALSE)</f>
        <v>4.6027859908711388E-2</v>
      </c>
      <c r="CJ7" s="155">
        <f>VLOOKUP(CJ5,Curves!$E$2:$H$102,4,FALSE)</f>
        <v>4.6027859908711388E-2</v>
      </c>
      <c r="CK7" s="155">
        <f>VLOOKUP(CK5,Curves!$E$2:$H$102,4,FALSE)</f>
        <v>4.6027859908718938E-2</v>
      </c>
      <c r="CL7" s="155">
        <f>VLOOKUP(CL5,Curves!$E$2:$H$102,4,FALSE)</f>
        <v>4.6027859908718716E-2</v>
      </c>
      <c r="CM7" s="155">
        <f>VLOOKUP(CM5,Curves!$E$2:$H$102,4,FALSE)</f>
        <v>4.6027859908718494E-2</v>
      </c>
      <c r="CN7" s="155">
        <f>VLOOKUP(CN5,Curves!$E$2:$H$102,4,FALSE)</f>
        <v>4.6027859908718716E-2</v>
      </c>
      <c r="CO7" s="155">
        <f>VLOOKUP(CO5,Curves!$E$2:$H$102,4,FALSE)</f>
        <v>4.6027859908718716E-2</v>
      </c>
      <c r="CP7" s="155">
        <f>VLOOKUP(CP5,Curves!$E$2:$H$102,4,FALSE)</f>
        <v>4.6027859908718938E-2</v>
      </c>
      <c r="CQ7" s="155">
        <f>VLOOKUP(CQ5,Curves!$E$2:$H$102,4,FALSE)</f>
        <v>4.6027859908711166E-2</v>
      </c>
      <c r="CR7" s="155">
        <f>VLOOKUP(CR5,Curves!$E$2:$H$102,4,FALSE)</f>
        <v>4.6027859908711388E-2</v>
      </c>
      <c r="CS7" s="155">
        <f>VLOOKUP(CS5,Curves!$E$2:$H$102,4,FALSE)</f>
        <v>4.6027859908718716E-2</v>
      </c>
      <c r="CT7" s="155">
        <f>VLOOKUP(CT5,Curves!$E$2:$H$102,4,FALSE)</f>
        <v>4.6027859908718716E-2</v>
      </c>
      <c r="CU7" s="155">
        <f>VLOOKUP(CU5,Curves!$E$2:$H$102,4,FALSE)</f>
        <v>4.6027859908718716E-2</v>
      </c>
      <c r="CV7" s="155">
        <f>VLOOKUP(CV5,Curves!$E$2:$H$102,4,FALSE)</f>
        <v>4.6027859908718716E-2</v>
      </c>
      <c r="CW7" s="155">
        <f>VLOOKUP(CW5,Curves!$E$2:$H$102,4,FALSE)</f>
        <v>4.6027859908718716E-2</v>
      </c>
      <c r="CX7" s="155">
        <f>VLOOKUP(CX5,Curves!$E$2:$H$102,4,FALSE)</f>
        <v>4.6027859908718716E-2</v>
      </c>
      <c r="CY7" s="155">
        <f>VLOOKUP(CY5,Curves!$E$2:$H$102,4,FALSE)</f>
        <v>4.6027859908718494E-2</v>
      </c>
      <c r="CZ7" s="155">
        <f>VLOOKUP(CZ5,Curves!$E$2:$H$102,4,FALSE)</f>
        <v>4.6027859908711388E-2</v>
      </c>
      <c r="DA7" s="155">
        <f>VLOOKUP(DA5,Curves!$E$2:$H$102,4,FALSE)</f>
        <v>4.6027859908711388E-2</v>
      </c>
      <c r="DB7" s="155">
        <f>VLOOKUP(DB5,Curves!$E$2:$H$102,4,FALSE)</f>
        <v>4.6027859908711388E-2</v>
      </c>
      <c r="DC7" s="154"/>
      <c r="DD7" s="154"/>
      <c r="DE7" s="154"/>
    </row>
    <row r="8" spans="2:1426" x14ac:dyDescent="0.3">
      <c r="C8" s="35" t="s">
        <v>436</v>
      </c>
      <c r="F8" s="156">
        <f>(1+F7)^(F5-1)</f>
        <v>1</v>
      </c>
      <c r="G8" s="155">
        <f>F8*(1+G7)</f>
        <v>1.0627322090156488</v>
      </c>
      <c r="H8" s="155">
        <f t="shared" ref="H8:BS8" si="46">G8*(1+H7)</f>
        <v>1.1176290636356883</v>
      </c>
      <c r="I8" s="155">
        <f t="shared" si="46"/>
        <v>1.1710360666804407</v>
      </c>
      <c r="J8" s="155">
        <f t="shared" si="46"/>
        <v>1.225563460342451</v>
      </c>
      <c r="K8" s="155">
        <f t="shared" si="46"/>
        <v>1.2821718750954103</v>
      </c>
      <c r="L8" s="155">
        <f t="shared" si="46"/>
        <v>1.3412500686639695</v>
      </c>
      <c r="M8" s="155">
        <f t="shared" si="46"/>
        <v>1.4030046578872408</v>
      </c>
      <c r="N8" s="155">
        <f t="shared" si="46"/>
        <v>1.4675881730063629</v>
      </c>
      <c r="O8" s="155">
        <f t="shared" si="46"/>
        <v>1.5351400734395404</v>
      </c>
      <c r="P8" s="155">
        <f t="shared" si="46"/>
        <v>1.6057999024434599</v>
      </c>
      <c r="Q8" s="155">
        <f t="shared" si="46"/>
        <v>1.679711629711083</v>
      </c>
      <c r="R8" s="155">
        <f t="shared" si="46"/>
        <v>1.7570252225114067</v>
      </c>
      <c r="S8" s="155">
        <f t="shared" si="46"/>
        <v>1.8378973525973676</v>
      </c>
      <c r="T8" s="155">
        <f t="shared" si="46"/>
        <v>1.9224918405461906</v>
      </c>
      <c r="U8" s="155">
        <f t="shared" si="46"/>
        <v>2.0109800275730652</v>
      </c>
      <c r="V8" s="155">
        <f t="shared" si="46"/>
        <v>2.1035411351646229</v>
      </c>
      <c r="W8" s="155">
        <f t="shared" si="46"/>
        <v>2.2003626320362457</v>
      </c>
      <c r="X8" s="155">
        <f t="shared" si="46"/>
        <v>2.3016406150718587</v>
      </c>
      <c r="Y8" s="155">
        <f t="shared" si="46"/>
        <v>2.4075802068814633</v>
      </c>
      <c r="Z8" s="155">
        <f t="shared" si="46"/>
        <v>2.5183959713687449</v>
      </c>
      <c r="AA8" s="155">
        <f t="shared" si="46"/>
        <v>2.6343123483354542</v>
      </c>
      <c r="AB8" s="155">
        <f t="shared" si="46"/>
        <v>2.7555641080610309</v>
      </c>
      <c r="AC8" s="155">
        <f t="shared" si="46"/>
        <v>2.8823968267965387</v>
      </c>
      <c r="AD8" s="155">
        <f t="shared" si="46"/>
        <v>3.0150673841417182</v>
      </c>
      <c r="AE8" s="155">
        <f t="shared" si="46"/>
        <v>3.1538444833143524</v>
      </c>
      <c r="AF8" s="155">
        <f t="shared" si="46"/>
        <v>3.2990091953662315</v>
      </c>
      <c r="AG8" s="155">
        <f t="shared" si="46"/>
        <v>3.4508555284481197</v>
      </c>
      <c r="AH8" s="155">
        <f t="shared" si="46"/>
        <v>3.6096910232767505</v>
      </c>
      <c r="AI8" s="155">
        <f t="shared" si="46"/>
        <v>3.7758373760098913</v>
      </c>
      <c r="AJ8" s="155">
        <f t="shared" si="46"/>
        <v>3.9496310897909646</v>
      </c>
      <c r="AK8" s="155">
        <f t="shared" si="46"/>
        <v>4.1314241562829679</v>
      </c>
      <c r="AL8" s="155">
        <f t="shared" si="46"/>
        <v>4.3215847685718574</v>
      </c>
      <c r="AM8" s="155">
        <f t="shared" si="46"/>
        <v>4.5204980668833361</v>
      </c>
      <c r="AN8" s="155">
        <f t="shared" si="46"/>
        <v>4.7285669186234758</v>
      </c>
      <c r="AO8" s="155">
        <f t="shared" si="46"/>
        <v>4.9462127343228621</v>
      </c>
      <c r="AP8" s="155">
        <f t="shared" si="46"/>
        <v>5.1738763211369765</v>
      </c>
      <c r="AQ8" s="155">
        <f t="shared" si="46"/>
        <v>5.4120187756313065</v>
      </c>
      <c r="AR8" s="155">
        <f t="shared" si="46"/>
        <v>5.6611224176594197</v>
      </c>
      <c r="AS8" s="155">
        <f t="shared" si="46"/>
        <v>5.9216917672255329</v>
      </c>
      <c r="AT8" s="155">
        <f t="shared" si="46"/>
        <v>6.1942545663099802</v>
      </c>
      <c r="AU8" s="155">
        <f t="shared" si="46"/>
        <v>6.4793628477270371</v>
      </c>
      <c r="AV8" s="155">
        <f t="shared" si="46"/>
        <v>6.7775940531799757</v>
      </c>
      <c r="AW8" s="155">
        <f t="shared" si="46"/>
        <v>7.0895522027779085</v>
      </c>
      <c r="AX8" s="155">
        <f t="shared" si="46"/>
        <v>7.4158691183828918</v>
      </c>
      <c r="AY8" s="155">
        <f t="shared" si="46"/>
        <v>7.7572057032651864</v>
      </c>
      <c r="AZ8" s="155">
        <f t="shared" si="46"/>
        <v>8.1142532806581897</v>
      </c>
      <c r="BA8" s="155">
        <f t="shared" si="46"/>
        <v>8.4877349939241853</v>
      </c>
      <c r="BB8" s="155">
        <f t="shared" si="46"/>
        <v>8.8784072711668571</v>
      </c>
      <c r="BC8" s="155">
        <f t="shared" si="46"/>
        <v>9.2870613572566434</v>
      </c>
      <c r="BD8" s="155">
        <f t="shared" si="46"/>
        <v>9.7145249163720937</v>
      </c>
      <c r="BE8" s="155">
        <f t="shared" si="46"/>
        <v>10.161663708302628</v>
      </c>
      <c r="BF8" s="155">
        <f t="shared" si="46"/>
        <v>10.629383341907893</v>
      </c>
      <c r="BG8" s="155">
        <f t="shared" si="46"/>
        <v>11.118631109285261</v>
      </c>
      <c r="BH8" s="155">
        <f t="shared" si="46"/>
        <v>11.630397904360125</v>
      </c>
      <c r="BI8" s="155">
        <f t="shared" si="46"/>
        <v>12.165720229784668</v>
      </c>
      <c r="BJ8" s="155">
        <f t="shared" si="46"/>
        <v>12.725682296209859</v>
      </c>
      <c r="BK8" s="155">
        <f t="shared" si="46"/>
        <v>13.31141821818262</v>
      </c>
      <c r="BL8" s="155">
        <f t="shared" si="46"/>
        <v>13.924114311115449</v>
      </c>
      <c r="BM8" s="155">
        <f t="shared" si="46"/>
        <v>14.565011493980457</v>
      </c>
      <c r="BN8" s="155">
        <f t="shared" si="46"/>
        <v>15.235407802594267</v>
      </c>
      <c r="BO8" s="155">
        <f t="shared" si="46"/>
        <v>15.936661018584276</v>
      </c>
      <c r="BP8" s="155">
        <f t="shared" si="46"/>
        <v>16.67019141936041</v>
      </c>
      <c r="BQ8" s="155">
        <f t="shared" si="46"/>
        <v>17.437484654662136</v>
      </c>
      <c r="BR8" s="155">
        <f t="shared" si="46"/>
        <v>18.240094755507229</v>
      </c>
      <c r="BS8" s="155">
        <f t="shared" si="46"/>
        <v>19.079647281635339</v>
      </c>
      <c r="BT8" s="155">
        <f t="shared" ref="BT8:DB8" si="47">BS8*(1+BT7)</f>
        <v>19.957842613822216</v>
      </c>
      <c r="BU8" s="155">
        <f t="shared" si="47"/>
        <v>20.87645939773148</v>
      </c>
      <c r="BV8" s="155">
        <f t="shared" si="47"/>
        <v>21.837358146280319</v>
      </c>
      <c r="BW8" s="155">
        <f t="shared" si="47"/>
        <v>22.842485007813831</v>
      </c>
      <c r="BX8" s="155">
        <f t="shared" si="47"/>
        <v>23.893875707720493</v>
      </c>
      <c r="BY8" s="155">
        <f t="shared" si="47"/>
        <v>24.993659671471789</v>
      </c>
      <c r="BZ8" s="155">
        <f t="shared" si="47"/>
        <v>26.144064337436308</v>
      </c>
      <c r="CA8" s="155">
        <f t="shared" si="47"/>
        <v>27.347419668204157</v>
      </c>
      <c r="CB8" s="155">
        <f t="shared" si="47"/>
        <v>28.606162869557195</v>
      </c>
      <c r="CC8" s="155">
        <f t="shared" si="47"/>
        <v>29.922843326643164</v>
      </c>
      <c r="CD8" s="155">
        <f t="shared" si="47"/>
        <v>31.300127767352429</v>
      </c>
      <c r="CE8" s="155">
        <f t="shared" si="47"/>
        <v>32.740805663353122</v>
      </c>
      <c r="CF8" s="155">
        <f t="shared" si="47"/>
        <v>34.247794879724523</v>
      </c>
      <c r="CG8" s="155">
        <f t="shared" si="47"/>
        <v>35.824147584631021</v>
      </c>
      <c r="CH8" s="155">
        <f t="shared" si="47"/>
        <v>37.473056431005681</v>
      </c>
      <c r="CI8" s="155">
        <f t="shared" si="47"/>
        <v>39.197861022763249</v>
      </c>
      <c r="CJ8" s="155">
        <f t="shared" si="47"/>
        <v>41.002054678640135</v>
      </c>
      <c r="CK8" s="155">
        <f t="shared" si="47"/>
        <v>42.889291507358216</v>
      </c>
      <c r="CL8" s="155">
        <f t="shared" si="47"/>
        <v>44.863393808443099</v>
      </c>
      <c r="CM8" s="155">
        <f t="shared" si="47"/>
        <v>46.928359813687784</v>
      </c>
      <c r="CN8" s="155">
        <f t="shared" si="47"/>
        <v>49.088371784938154</v>
      </c>
      <c r="CO8" s="155">
        <f t="shared" si="47"/>
        <v>51.347804484602385</v>
      </c>
      <c r="CP8" s="155">
        <f t="shared" si="47"/>
        <v>53.711234036039954</v>
      </c>
      <c r="CQ8" s="155">
        <f t="shared" si="47"/>
        <v>56.183447191774803</v>
      </c>
      <c r="CR8" s="155">
        <f t="shared" si="47"/>
        <v>58.7694510283063</v>
      </c>
      <c r="CS8" s="155">
        <f t="shared" si="47"/>
        <v>61.474483087149487</v>
      </c>
      <c r="CT8" s="155">
        <f t="shared" si="47"/>
        <v>64.304021982645708</v>
      </c>
      <c r="CU8" s="155">
        <f t="shared" si="47"/>
        <v>67.263798498030098</v>
      </c>
      <c r="CV8" s="155">
        <f t="shared" si="47"/>
        <v>70.359807192225716</v>
      </c>
      <c r="CW8" s="155">
        <f t="shared" si="47"/>
        <v>73.598318540873947</v>
      </c>
      <c r="CX8" s="155">
        <f t="shared" si="47"/>
        <v>76.985891636190544</v>
      </c>
      <c r="CY8" s="155">
        <f t="shared" si="47"/>
        <v>80.529387471368906</v>
      </c>
      <c r="CZ8" s="155">
        <f t="shared" si="47"/>
        <v>84.235982836435412</v>
      </c>
      <c r="DA8" s="155">
        <f t="shared" si="47"/>
        <v>88.113184853703473</v>
      </c>
      <c r="DB8" s="155">
        <f t="shared" si="47"/>
        <v>92.168846182260125</v>
      </c>
    </row>
    <row r="10" spans="2:1426" x14ac:dyDescent="0.3">
      <c r="C10" s="35" t="s">
        <v>437</v>
      </c>
      <c r="F10" s="155">
        <f>VLOOKUP(F5,Curves!$E$2:$G$102,2,FALSE)</f>
        <v>8.559028065167E-2</v>
      </c>
      <c r="G10" s="155">
        <f>VLOOKUP(G5,Curves!$E$2:$G$102,2,FALSE)</f>
        <v>9.9876267766255467E-2</v>
      </c>
      <c r="H10" s="155">
        <f>VLOOKUP(H5,Curves!$E$2:$G$102,2,FALSE)</f>
        <v>7.6873117910885691E-2</v>
      </c>
      <c r="I10" s="155">
        <f>VLOOKUP(I5,Curves!$E$2:$G$102,2,FALSE)</f>
        <v>6.6835870408153975E-2</v>
      </c>
      <c r="J10" s="155">
        <f>VLOOKUP(J5,Curves!$E$2:$G$102,2,FALSE)</f>
        <v>6.3390940745995383E-2</v>
      </c>
      <c r="K10" s="155">
        <f>VLOOKUP(K5,Curves!$E$2:$G$102,2,FALSE)</f>
        <v>6.2309319590553303E-2</v>
      </c>
      <c r="L10" s="155">
        <f>VLOOKUP(L5,Curves!$E$2:$G$102,2,FALSE)</f>
        <v>6.1979365564908795E-2</v>
      </c>
      <c r="M10" s="155">
        <f>VLOOKUP(M5,Curves!$E$2:$G$102,2,FALSE)</f>
        <v>6.1879601285193431E-2</v>
      </c>
      <c r="N10" s="155">
        <f>VLOOKUP(N5,Curves!$E$2:$G$102,2,FALSE)</f>
        <v>6.1849517878484361E-2</v>
      </c>
      <c r="O10" s="155">
        <f>VLOOKUP(O5,Curves!$E$2:$G$102,2,FALSE)</f>
        <v>6.1840453752960212E-2</v>
      </c>
      <c r="P10" s="155">
        <f>VLOOKUP(P5,Curves!$E$2:$G$102,2,FALSE)</f>
        <v>6.1837723402446754E-2</v>
      </c>
      <c r="Q10" s="155">
        <f>VLOOKUP(Q5,Curves!$E$2:$G$102,2,FALSE)</f>
        <v>6.1836901010512868E-2</v>
      </c>
      <c r="R10" s="155">
        <f>VLOOKUP(R5,Curves!$E$2:$G$102,2,FALSE)</f>
        <v>6.1836653308447564E-2</v>
      </c>
      <c r="S10" s="155">
        <f>VLOOKUP(S5,Curves!$E$2:$G$102,2,FALSE)</f>
        <v>6.1836578701806477E-2</v>
      </c>
      <c r="T10" s="155">
        <f>VLOOKUP(T5,Curves!$E$2:$G$102,2,FALSE)</f>
        <v>6.1836556230697726E-2</v>
      </c>
      <c r="U10" s="155">
        <f>VLOOKUP(U5,Curves!$E$2:$G$102,2,FALSE)</f>
        <v>6.1836549462526147E-2</v>
      </c>
      <c r="V10" s="155">
        <f>VLOOKUP(V5,Curves!$E$2:$G$102,2,FALSE)</f>
        <v>6.1836547423993915E-2</v>
      </c>
      <c r="W10" s="155">
        <f>VLOOKUP(W5,Curves!$E$2:$G$102,2,FALSE)</f>
        <v>6.1836546809997728E-2</v>
      </c>
      <c r="X10" s="155">
        <f>VLOOKUP(X5,Curves!$E$2:$G$102,2,FALSE)</f>
        <v>6.1836546625068101E-2</v>
      </c>
      <c r="Y10" s="155">
        <f>VLOOKUP(Y5,Curves!$E$2:$G$102,2,FALSE)</f>
        <v>6.1836546569367545E-2</v>
      </c>
      <c r="Z10" s="155">
        <f>VLOOKUP(Z5,Curves!$E$2:$G$102,2,FALSE)</f>
        <v>6.1836546552589411E-2</v>
      </c>
      <c r="AA10" s="155">
        <f>VLOOKUP(AA5,Curves!$E$2:$G$102,2,FALSE)</f>
        <v>6.1836546547538118E-2</v>
      </c>
      <c r="AB10" s="155">
        <f>VLOOKUP(AB5,Curves!$E$2:$G$102,2,FALSE)</f>
        <v>6.1836546546016224E-2</v>
      </c>
      <c r="AC10" s="155">
        <f>VLOOKUP(AC5,Curves!$E$2:$G$102,2,FALSE)</f>
        <v>6.1836546545555926E-2</v>
      </c>
      <c r="AD10" s="155">
        <f>VLOOKUP(AD5,Curves!$E$2:$G$102,2,FALSE)</f>
        <v>6.1836546545418036E-2</v>
      </c>
      <c r="AE10" s="155">
        <f>VLOOKUP(AE5,Curves!$E$2:$G$102,2,FALSE)</f>
        <v>6.1836546545380067E-2</v>
      </c>
      <c r="AF10" s="155">
        <f>VLOOKUP(AF5,Curves!$E$2:$G$102,2,FALSE)</f>
        <v>6.1836546545363857E-2</v>
      </c>
      <c r="AG10" s="155">
        <f>VLOOKUP(AG5,Curves!$E$2:$G$102,2,FALSE)</f>
        <v>6.1836546545359639E-2</v>
      </c>
      <c r="AH10" s="155">
        <f>VLOOKUP(AH5,Curves!$E$2:$G$102,2,FALSE)</f>
        <v>6.1836546545362525E-2</v>
      </c>
      <c r="AI10" s="155">
        <f>VLOOKUP(AI5,Curves!$E$2:$G$102,2,FALSE)</f>
        <v>6.1836546545358306E-2</v>
      </c>
      <c r="AJ10" s="155">
        <f>VLOOKUP(AJ5,Curves!$E$2:$G$102,2,FALSE)</f>
        <v>6.1836546545358306E-2</v>
      </c>
      <c r="AK10" s="155">
        <f>VLOOKUP(AK5,Curves!$E$2:$G$102,2,FALSE)</f>
        <v>6.1836546545361859E-2</v>
      </c>
      <c r="AL10" s="155">
        <f>VLOOKUP(AL5,Curves!$E$2:$G$102,2,FALSE)</f>
        <v>6.1836546545358528E-2</v>
      </c>
      <c r="AM10" s="155">
        <f>VLOOKUP(AM5,Curves!$E$2:$G$102,2,FALSE)</f>
        <v>6.1836546545358306E-2</v>
      </c>
      <c r="AN10" s="155">
        <f>VLOOKUP(AN5,Curves!$E$2:$G$102,2,FALSE)</f>
        <v>6.1836546545362081E-2</v>
      </c>
      <c r="AO10" s="155">
        <f>VLOOKUP(AO5,Curves!$E$2:$G$102,2,FALSE)</f>
        <v>6.1836546545358084E-2</v>
      </c>
      <c r="AP10" s="155">
        <f>VLOOKUP(AP5,Curves!$E$2:$G$102,2,FALSE)</f>
        <v>6.1836546545358084E-2</v>
      </c>
      <c r="AQ10" s="155">
        <f>VLOOKUP(AQ5,Curves!$E$2:$G$102,2,FALSE)</f>
        <v>6.1836546545358084E-2</v>
      </c>
      <c r="AR10" s="155">
        <f>VLOOKUP(AR5,Curves!$E$2:$G$102,2,FALSE)</f>
        <v>6.1836546545362081E-2</v>
      </c>
      <c r="AS10" s="155">
        <f>VLOOKUP(AS5,Curves!$E$2:$G$102,2,FALSE)</f>
        <v>6.1836546545358306E-2</v>
      </c>
      <c r="AT10" s="155">
        <f>VLOOKUP(AT5,Curves!$E$2:$G$102,2,FALSE)</f>
        <v>6.1836546545358306E-2</v>
      </c>
      <c r="AU10" s="155">
        <f>VLOOKUP(AU5,Curves!$E$2:$G$102,2,FALSE)</f>
        <v>6.1836546545362081E-2</v>
      </c>
      <c r="AV10" s="155">
        <f>VLOOKUP(AV5,Curves!$E$2:$G$102,2,FALSE)</f>
        <v>6.1836546545358306E-2</v>
      </c>
      <c r="AW10" s="155">
        <f>VLOOKUP(AW5,Curves!$E$2:$G$102,2,FALSE)</f>
        <v>6.1836546545358306E-2</v>
      </c>
      <c r="AX10" s="155">
        <f>VLOOKUP(AX5,Curves!$E$2:$G$102,2,FALSE)</f>
        <v>6.1836546545362081E-2</v>
      </c>
      <c r="AY10" s="155">
        <f>VLOOKUP(AY5,Curves!$E$2:$G$102,2,FALSE)</f>
        <v>6.1836546545358306E-2</v>
      </c>
      <c r="AZ10" s="155">
        <f>VLOOKUP(AZ5,Curves!$E$2:$G$102,2,FALSE)</f>
        <v>6.1836546545361859E-2</v>
      </c>
      <c r="BA10" s="155">
        <f>VLOOKUP(BA5,Curves!$E$2:$G$102,2,FALSE)</f>
        <v>6.1836546545362081E-2</v>
      </c>
      <c r="BB10" s="155">
        <f>VLOOKUP(BB5,Curves!$E$2:$G$102,2,FALSE)</f>
        <v>6.1836546545362081E-2</v>
      </c>
      <c r="BC10" s="155">
        <f>VLOOKUP(BC5,Curves!$E$2:$G$102,2,FALSE)</f>
        <v>6.1836546545362081E-2</v>
      </c>
      <c r="BD10" s="155">
        <f>VLOOKUP(BD5,Curves!$E$2:$G$102,2,FALSE)</f>
        <v>6.183654654535431E-2</v>
      </c>
      <c r="BE10" s="155">
        <f>VLOOKUP(BE5,Curves!$E$2:$G$102,2,FALSE)</f>
        <v>6.1836546545354532E-2</v>
      </c>
      <c r="BF10" s="155">
        <f>VLOOKUP(BF5,Curves!$E$2:$G$102,2,FALSE)</f>
        <v>6.1836546545362081E-2</v>
      </c>
      <c r="BG10" s="155">
        <f>VLOOKUP(BG5,Curves!$E$2:$G$102,2,FALSE)</f>
        <v>6.1836546545362081E-2</v>
      </c>
      <c r="BH10" s="155">
        <f>VLOOKUP(BH5,Curves!$E$2:$G$102,2,FALSE)</f>
        <v>6.1836546545362081E-2</v>
      </c>
      <c r="BI10" s="155">
        <f>VLOOKUP(BI5,Curves!$E$2:$G$102,2,FALSE)</f>
        <v>6.1836546545362303E-2</v>
      </c>
      <c r="BJ10" s="155">
        <f>VLOOKUP(BJ5,Curves!$E$2:$G$102,2,FALSE)</f>
        <v>6.1836546545354532E-2</v>
      </c>
      <c r="BK10" s="155">
        <f>VLOOKUP(BK5,Curves!$E$2:$G$102,2,FALSE)</f>
        <v>6.1836546545354754E-2</v>
      </c>
      <c r="BL10" s="155">
        <f>VLOOKUP(BL5,Curves!$E$2:$G$102,2,FALSE)</f>
        <v>6.1836546545362081E-2</v>
      </c>
      <c r="BM10" s="155">
        <f>VLOOKUP(BM5,Curves!$E$2:$G$102,2,FALSE)</f>
        <v>6.1836546545361859E-2</v>
      </c>
      <c r="BN10" s="155">
        <f>VLOOKUP(BN5,Curves!$E$2:$G$102,2,FALSE)</f>
        <v>6.1836546545362081E-2</v>
      </c>
      <c r="BO10" s="155">
        <f>VLOOKUP(BO5,Curves!$E$2:$G$102,2,FALSE)</f>
        <v>6.1836546545361859E-2</v>
      </c>
      <c r="BP10" s="155">
        <f>VLOOKUP(BP5,Curves!$E$2:$G$102,2,FALSE)</f>
        <v>6.1836546545362081E-2</v>
      </c>
      <c r="BQ10" s="155">
        <f>VLOOKUP(BQ5,Curves!$E$2:$G$102,2,FALSE)</f>
        <v>6.1836546545354754E-2</v>
      </c>
      <c r="BR10" s="155">
        <f>VLOOKUP(BR5,Curves!$E$2:$G$102,2,FALSE)</f>
        <v>6.1836546545354532E-2</v>
      </c>
      <c r="BS10" s="155">
        <f>VLOOKUP(BS5,Curves!$E$2:$G$102,2,FALSE)</f>
        <v>6.1836546545361859E-2</v>
      </c>
      <c r="BT10" s="155">
        <f>VLOOKUP(BT5,Curves!$E$2:$G$102,2,FALSE)</f>
        <v>6.1836546545362303E-2</v>
      </c>
      <c r="BU10" s="155">
        <f>VLOOKUP(BU5,Curves!$E$2:$G$102,2,FALSE)</f>
        <v>6.1836546545361859E-2</v>
      </c>
      <c r="BV10" s="155">
        <f>VLOOKUP(BV5,Curves!$E$2:$G$102,2,FALSE)</f>
        <v>6.1836546545362081E-2</v>
      </c>
      <c r="BW10" s="155">
        <f>VLOOKUP(BW5,Curves!$E$2:$G$102,2,FALSE)</f>
        <v>6.1836546545354754E-2</v>
      </c>
      <c r="BX10" s="155">
        <f>VLOOKUP(BX5,Curves!$E$2:$G$102,2,FALSE)</f>
        <v>6.1836546545354532E-2</v>
      </c>
      <c r="BY10" s="155">
        <f>VLOOKUP(BY5,Curves!$E$2:$G$102,2,FALSE)</f>
        <v>6.1836546545361859E-2</v>
      </c>
      <c r="BZ10" s="155">
        <f>VLOOKUP(BZ5,Curves!$E$2:$G$102,2,FALSE)</f>
        <v>6.1836546545362081E-2</v>
      </c>
      <c r="CA10" s="155">
        <f>VLOOKUP(CA5,Curves!$E$2:$G$102,2,FALSE)</f>
        <v>6.1836546545362081E-2</v>
      </c>
      <c r="CB10" s="155">
        <f>VLOOKUP(CB5,Curves!$E$2:$G$102,2,FALSE)</f>
        <v>6.1836546545361859E-2</v>
      </c>
      <c r="CC10" s="155">
        <f>VLOOKUP(CC5,Curves!$E$2:$G$102,2,FALSE)</f>
        <v>6.1836546545362081E-2</v>
      </c>
      <c r="CD10" s="155">
        <f>VLOOKUP(CD5,Curves!$E$2:$G$102,2,FALSE)</f>
        <v>6.183654654535431E-2</v>
      </c>
      <c r="CE10" s="155">
        <f>VLOOKUP(CE5,Curves!$E$2:$G$102,2,FALSE)</f>
        <v>6.1836546545354532E-2</v>
      </c>
      <c r="CF10" s="155">
        <f>VLOOKUP(CF5,Curves!$E$2:$G$102,2,FALSE)</f>
        <v>6.1836546545362081E-2</v>
      </c>
      <c r="CG10" s="155">
        <f>VLOOKUP(CG5,Curves!$E$2:$G$102,2,FALSE)</f>
        <v>6.1836546545362081E-2</v>
      </c>
      <c r="CH10" s="155">
        <f>VLOOKUP(CH5,Curves!$E$2:$G$102,2,FALSE)</f>
        <v>6.1836546545362081E-2</v>
      </c>
      <c r="CI10" s="155">
        <f>VLOOKUP(CI5,Curves!$E$2:$G$102,2,FALSE)</f>
        <v>6.1836546545362081E-2</v>
      </c>
      <c r="CJ10" s="155">
        <f>VLOOKUP(CJ5,Curves!$E$2:$G$102,2,FALSE)</f>
        <v>6.1836546545354532E-2</v>
      </c>
      <c r="CK10" s="155">
        <f>VLOOKUP(CK5,Curves!$E$2:$G$102,2,FALSE)</f>
        <v>6.1836546545354532E-2</v>
      </c>
      <c r="CL10" s="155">
        <f>VLOOKUP(CL5,Curves!$E$2:$G$102,2,FALSE)</f>
        <v>6.1836546545361859E-2</v>
      </c>
      <c r="CM10" s="155">
        <f>VLOOKUP(CM5,Curves!$E$2:$G$102,2,FALSE)</f>
        <v>6.1836546545362303E-2</v>
      </c>
      <c r="CN10" s="155">
        <f>VLOOKUP(CN5,Curves!$E$2:$G$102,2,FALSE)</f>
        <v>6.1836546545361859E-2</v>
      </c>
      <c r="CO10" s="155">
        <f>VLOOKUP(CO5,Curves!$E$2:$G$102,2,FALSE)</f>
        <v>6.1836546545362081E-2</v>
      </c>
      <c r="CP10" s="155">
        <f>VLOOKUP(CP5,Curves!$E$2:$G$102,2,FALSE)</f>
        <v>6.183654654535431E-2</v>
      </c>
      <c r="CQ10" s="155">
        <f>VLOOKUP(CQ5,Curves!$E$2:$G$102,2,FALSE)</f>
        <v>6.1836546545354532E-2</v>
      </c>
      <c r="CR10" s="155">
        <f>VLOOKUP(CR5,Curves!$E$2:$G$102,2,FALSE)</f>
        <v>6.1836546545361859E-2</v>
      </c>
      <c r="CS10" s="155">
        <f>VLOOKUP(CS5,Curves!$E$2:$G$102,2,FALSE)</f>
        <v>6.1836546545362303E-2</v>
      </c>
      <c r="CT10" s="155">
        <f>VLOOKUP(CT5,Curves!$E$2:$G$102,2,FALSE)</f>
        <v>6.1836546545362081E-2</v>
      </c>
      <c r="CU10" s="155">
        <f>VLOOKUP(CU5,Curves!$E$2:$G$102,2,FALSE)</f>
        <v>6.1836546545362081E-2</v>
      </c>
      <c r="CV10" s="155">
        <f>VLOOKUP(CV5,Curves!$E$2:$G$102,2,FALSE)</f>
        <v>6.1836546545362081E-2</v>
      </c>
      <c r="CW10" s="155">
        <f>VLOOKUP(CW5,Curves!$E$2:$G$102,2,FALSE)</f>
        <v>6.1836546545362081E-2</v>
      </c>
      <c r="CX10" s="155">
        <f>VLOOKUP(CX5,Curves!$E$2:$G$102,2,FALSE)</f>
        <v>6.1836546545362081E-2</v>
      </c>
      <c r="CY10" s="155">
        <f>VLOOKUP(CY5,Curves!$E$2:$G$102,2,FALSE)</f>
        <v>6.1836546545362081E-2</v>
      </c>
      <c r="CZ10" s="155">
        <f>VLOOKUP(CZ5,Curves!$E$2:$G$102,2,FALSE)</f>
        <v>6.1836546545346982E-2</v>
      </c>
      <c r="DA10" s="155">
        <f>VLOOKUP(DA5,Curves!$E$2:$G$102,2,FALSE)</f>
        <v>6.1836546545346982E-2</v>
      </c>
      <c r="DB10" s="155">
        <f>VLOOKUP(DB5,Curves!$E$2:$G$102,2,FALSE)</f>
        <v>6.1836546545346982E-2</v>
      </c>
      <c r="DC10" s="155"/>
    </row>
    <row r="11" spans="2:1426" x14ac:dyDescent="0.3">
      <c r="C11" s="35" t="s">
        <v>438</v>
      </c>
      <c r="F11" s="156">
        <f>1/((1+F10)^(F5-1))</f>
        <v>1</v>
      </c>
      <c r="G11" s="155">
        <f>F11*(1/(1+G10))</f>
        <v>0.9091931786389984</v>
      </c>
      <c r="H11" s="155">
        <f>G11*(1/(1+H10))</f>
        <v>0.84428997577989195</v>
      </c>
      <c r="I11" s="155">
        <f>H11*(1/(1+I10))</f>
        <v>0.79139631427735968</v>
      </c>
      <c r="J11" s="155">
        <f t="shared" ref="J11:Q11" si="48">I11*(1/(1+J10))</f>
        <v>0.74421953766333138</v>
      </c>
      <c r="K11" s="155">
        <f t="shared" si="48"/>
        <v>0.70056764441281238</v>
      </c>
      <c r="L11" s="155">
        <f t="shared" si="48"/>
        <v>0.65968103254073374</v>
      </c>
      <c r="M11" s="155">
        <f t="shared" si="48"/>
        <v>0.62123901028169437</v>
      </c>
      <c r="N11" s="155">
        <f t="shared" si="48"/>
        <v>0.58505371978027076</v>
      </c>
      <c r="O11" s="155">
        <f t="shared" si="48"/>
        <v>0.55098081610326832</v>
      </c>
      <c r="P11" s="155">
        <f t="shared" si="48"/>
        <v>0.51889361619001484</v>
      </c>
      <c r="Q11" s="155">
        <f t="shared" si="48"/>
        <v>0.48867544130007351</v>
      </c>
      <c r="R11" s="155">
        <f>Q11*(1/(1+R10))</f>
        <v>0.46021715277718955</v>
      </c>
      <c r="S11" s="155">
        <f t="shared" ref="S11:CD11" si="49">R11*(1/(1+S10))</f>
        <v>0.43341617910719143</v>
      </c>
      <c r="T11" s="155">
        <f t="shared" si="49"/>
        <v>0.40817598204165251</v>
      </c>
      <c r="U11" s="155">
        <f t="shared" si="49"/>
        <v>0.38440566229167805</v>
      </c>
      <c r="V11" s="155">
        <f t="shared" si="49"/>
        <v>0.36201961895570722</v>
      </c>
      <c r="W11" s="155">
        <f t="shared" si="49"/>
        <v>0.34093723750919835</v>
      </c>
      <c r="X11" s="155">
        <f t="shared" si="49"/>
        <v>0.32108259844024983</v>
      </c>
      <c r="Y11" s="155">
        <f t="shared" si="49"/>
        <v>0.30238420355526369</v>
      </c>
      <c r="Z11" s="155">
        <f t="shared" si="49"/>
        <v>0.28477471842252849</v>
      </c>
      <c r="AA11" s="155">
        <f t="shared" si="49"/>
        <v>0.26819072987122811</v>
      </c>
      <c r="AB11" s="155">
        <f t="shared" si="49"/>
        <v>0.25257251762864019</v>
      </c>
      <c r="AC11" s="155">
        <f t="shared" si="49"/>
        <v>0.2378638392606918</v>
      </c>
      <c r="AD11" s="155">
        <f t="shared" si="49"/>
        <v>0.22401172763789179</v>
      </c>
      <c r="AE11" s="155">
        <f t="shared" si="49"/>
        <v>0.21096630019629686</v>
      </c>
      <c r="AF11" s="155">
        <f t="shared" si="49"/>
        <v>0.19868057930635932</v>
      </c>
      <c r="AG11" s="155">
        <f t="shared" si="49"/>
        <v>0.18711032310270181</v>
      </c>
      <c r="AH11" s="155">
        <f t="shared" si="49"/>
        <v>0.17621386616561358</v>
      </c>
      <c r="AI11" s="155">
        <f t="shared" si="49"/>
        <v>0.1659519694805365</v>
      </c>
      <c r="AJ11" s="155">
        <f t="shared" si="49"/>
        <v>0.15628767913522512</v>
      </c>
      <c r="AK11" s="155">
        <f t="shared" si="49"/>
        <v>0.14718619324574969</v>
      </c>
      <c r="AL11" s="155">
        <f t="shared" si="49"/>
        <v>0.1386147366321247</v>
      </c>
      <c r="AM11" s="155">
        <f t="shared" si="49"/>
        <v>0.13054244279225655</v>
      </c>
      <c r="AN11" s="155">
        <f t="shared" si="49"/>
        <v>0.12294024274919767</v>
      </c>
      <c r="AO11" s="155">
        <f t="shared" si="49"/>
        <v>0.11578076037143262</v>
      </c>
      <c r="AP11" s="155">
        <f t="shared" si="49"/>
        <v>0.10903821378923206</v>
      </c>
      <c r="AQ11" s="155">
        <f t="shared" si="49"/>
        <v>0.10268832255207588</v>
      </c>
      <c r="AR11" s="155">
        <f t="shared" si="49"/>
        <v>9.6708220192804409E-2</v>
      </c>
      <c r="AS11" s="155">
        <f t="shared" si="49"/>
        <v>9.1076371883639373E-2</v>
      </c>
      <c r="AT11" s="155">
        <f t="shared" si="49"/>
        <v>8.5772496887541322E-2</v>
      </c>
      <c r="AU11" s="155">
        <f t="shared" si="49"/>
        <v>8.0777495525651583E-2</v>
      </c>
      <c r="AV11" s="155">
        <f t="shared" si="49"/>
        <v>7.6073380397819093E-2</v>
      </c>
      <c r="AW11" s="155">
        <f t="shared" si="49"/>
        <v>7.1643211608529309E-2</v>
      </c>
      <c r="AX11" s="155">
        <f t="shared" si="49"/>
        <v>6.7471035764984075E-2</v>
      </c>
      <c r="AY11" s="155">
        <f t="shared" si="49"/>
        <v>6.3541828527656469E-2</v>
      </c>
      <c r="AZ11" s="155">
        <f t="shared" si="49"/>
        <v>5.9841440506438574E-2</v>
      </c>
      <c r="BA11" s="155">
        <f t="shared" si="49"/>
        <v>5.6356546307555558E-2</v>
      </c>
      <c r="BB11" s="155">
        <f t="shared" si="49"/>
        <v>5.3074596547754052E-2</v>
      </c>
      <c r="BC11" s="155">
        <f t="shared" si="49"/>
        <v>4.9983772662967656E-2</v>
      </c>
      <c r="BD11" s="155">
        <f t="shared" si="49"/>
        <v>4.7072944348721092E-2</v>
      </c>
      <c r="BE11" s="155">
        <f t="shared" si="49"/>
        <v>4.4331629479010828E-2</v>
      </c>
      <c r="BF11" s="155">
        <f t="shared" si="49"/>
        <v>4.1749956359330265E-2</v>
      </c>
      <c r="BG11" s="155">
        <f t="shared" si="49"/>
        <v>3.9318628177907315E-2</v>
      </c>
      <c r="BH11" s="155">
        <f t="shared" si="49"/>
        <v>3.7028889527139293E-2</v>
      </c>
      <c r="BI11" s="155">
        <f t="shared" si="49"/>
        <v>3.4872494874668918E-2</v>
      </c>
      <c r="BJ11" s="155">
        <f t="shared" si="49"/>
        <v>3.2841678870561837E-2</v>
      </c>
      <c r="BK11" s="155">
        <f t="shared" si="49"/>
        <v>3.0929128383658487E-2</v>
      </c>
      <c r="BL11" s="155">
        <f t="shared" si="49"/>
        <v>2.9127956166403415E-2</v>
      </c>
      <c r="BM11" s="155">
        <f t="shared" si="49"/>
        <v>2.7431676053315295E-2</v>
      </c>
      <c r="BN11" s="155">
        <f t="shared" si="49"/>
        <v>2.5834179603784622E-2</v>
      </c>
      <c r="BO11" s="155">
        <f t="shared" si="49"/>
        <v>2.4329714105089884E-2</v>
      </c>
      <c r="BP11" s="155">
        <f t="shared" si="49"/>
        <v>2.2912861856418037E-2</v>
      </c>
      <c r="BQ11" s="155">
        <f t="shared" si="49"/>
        <v>2.1578520659289956E-2</v>
      </c>
      <c r="BR11" s="155">
        <f t="shared" si="49"/>
        <v>2.032188544413438E-2</v>
      </c>
      <c r="BS11" s="155">
        <f t="shared" si="49"/>
        <v>1.9138430966847707E-2</v>
      </c>
      <c r="BT11" s="155">
        <f t="shared" si="49"/>
        <v>1.8023895513027625E-2</v>
      </c>
      <c r="BU11" s="155">
        <f t="shared" si="49"/>
        <v>1.6974265551197659E-2</v>
      </c>
      <c r="BV11" s="155">
        <f t="shared" si="49"/>
        <v>1.5985761279758808E-2</v>
      </c>
      <c r="BW11" s="155">
        <f t="shared" si="49"/>
        <v>1.5054823015621265E-2</v>
      </c>
      <c r="BX11" s="155">
        <f t="shared" si="49"/>
        <v>1.4178098375500043E-2</v>
      </c>
      <c r="BY11" s="155">
        <f t="shared" si="49"/>
        <v>1.3352430203714363E-2</v>
      </c>
      <c r="BZ11" s="155">
        <f t="shared" si="49"/>
        <v>1.2574845203017262E-2</v>
      </c>
      <c r="CA11" s="155">
        <f t="shared" si="49"/>
        <v>1.1842543227513651E-2</v>
      </c>
      <c r="CB11" s="155">
        <f t="shared" si="49"/>
        <v>1.1152887199110673E-2</v>
      </c>
      <c r="CC11" s="155">
        <f t="shared" si="49"/>
        <v>1.0503393611188176E-2</v>
      </c>
      <c r="CD11" s="155">
        <f t="shared" si="49"/>
        <v>9.8917235852924602E-3</v>
      </c>
      <c r="CE11" s="155">
        <f t="shared" ref="CE11:DB11" si="50">CD11*(1/(1+CE10))</f>
        <v>9.3156744486473115E-3</v>
      </c>
      <c r="CF11" s="155">
        <f t="shared" si="50"/>
        <v>8.7731718021530174E-3</v>
      </c>
      <c r="CG11" s="155">
        <f t="shared" si="50"/>
        <v>8.2622620503091E-3</v>
      </c>
      <c r="CH11" s="155">
        <f t="shared" si="50"/>
        <v>7.7811053661601699E-3</v>
      </c>
      <c r="CI11" s="155">
        <f t="shared" si="50"/>
        <v>7.3279690659317099E-3</v>
      </c>
      <c r="CJ11" s="155">
        <f t="shared" si="50"/>
        <v>6.9012213694970128E-3</v>
      </c>
      <c r="CK11" s="155">
        <f t="shared" si="50"/>
        <v>6.4993255242060356E-3</v>
      </c>
      <c r="CL11" s="155">
        <f t="shared" si="50"/>
        <v>6.1208342709160868E-3</v>
      </c>
      <c r="CM11" s="155">
        <f t="shared" si="50"/>
        <v>5.7643846322957583E-3</v>
      </c>
      <c r="CN11" s="155">
        <f t="shared" si="50"/>
        <v>5.4286930046342141E-3</v>
      </c>
      <c r="CO11" s="155">
        <f t="shared" si="50"/>
        <v>5.1125505354814027E-3</v>
      </c>
      <c r="CP11" s="155">
        <f t="shared" si="50"/>
        <v>4.814818770473568E-3</v>
      </c>
      <c r="CQ11" s="155">
        <f t="shared" si="50"/>
        <v>4.5344255536677478E-3</v>
      </c>
      <c r="CR11" s="155">
        <f t="shared" si="50"/>
        <v>4.2703611666223959E-3</v>
      </c>
      <c r="CS11" s="155">
        <f t="shared" si="50"/>
        <v>4.0216746923204183E-3</v>
      </c>
      <c r="CT11" s="155">
        <f t="shared" si="50"/>
        <v>3.7874705908407069E-3</v>
      </c>
      <c r="CU11" s="155">
        <f t="shared" si="50"/>
        <v>3.5669054744471487E-3</v>
      </c>
      <c r="CV11" s="155">
        <f t="shared" si="50"/>
        <v>3.3591850704818146E-3</v>
      </c>
      <c r="CW11" s="155">
        <f t="shared" si="50"/>
        <v>3.1635613611254703E-3</v>
      </c>
      <c r="CX11" s="155">
        <f t="shared" si="50"/>
        <v>2.9793298897254727E-3</v>
      </c>
      <c r="CY11" s="155">
        <f t="shared" si="50"/>
        <v>2.8058272239909142E-3</v>
      </c>
      <c r="CZ11" s="155">
        <f t="shared" si="50"/>
        <v>2.6424285669198223E-3</v>
      </c>
      <c r="DA11" s="155">
        <f t="shared" si="50"/>
        <v>2.4885455068549707E-3</v>
      </c>
      <c r="DB11" s="155">
        <f t="shared" si="50"/>
        <v>2.3436238985664773E-3</v>
      </c>
    </row>
    <row r="12" spans="2:1426" x14ac:dyDescent="0.3">
      <c r="F12" s="88"/>
    </row>
    <row r="13" spans="2:1426" x14ac:dyDescent="0.3">
      <c r="C13" s="37" t="s">
        <v>439</v>
      </c>
      <c r="E13" s="75" t="s">
        <v>440</v>
      </c>
      <c r="CD13" s="35">
        <v>99662.440817650218</v>
      </c>
      <c r="CE13" s="35">
        <v>99662.440817650218</v>
      </c>
      <c r="CF13" s="35">
        <v>99662.440817650218</v>
      </c>
      <c r="CG13" s="35">
        <v>99662.440817650218</v>
      </c>
      <c r="CH13" s="35">
        <v>99662.440817650218</v>
      </c>
      <c r="CI13" s="35">
        <v>99662.440817650218</v>
      </c>
      <c r="CJ13" s="35">
        <v>99662.440817650218</v>
      </c>
      <c r="CK13" s="35">
        <v>99662.440817650218</v>
      </c>
      <c r="CL13" s="35">
        <v>99662.440817650218</v>
      </c>
      <c r="CM13" s="35">
        <v>99662.440817650218</v>
      </c>
      <c r="CN13" s="35">
        <v>99662.440817650218</v>
      </c>
      <c r="CO13" s="35">
        <v>99662.440817650218</v>
      </c>
      <c r="CP13" s="35">
        <v>99662.440817650218</v>
      </c>
      <c r="CQ13" s="35">
        <v>99662.440817650218</v>
      </c>
      <c r="CR13" s="35">
        <v>99662.440817650218</v>
      </c>
      <c r="CS13" s="35">
        <v>99662.440817650218</v>
      </c>
      <c r="CT13" s="35">
        <v>99662.440817650218</v>
      </c>
      <c r="CU13" s="35">
        <v>99662.440817650218</v>
      </c>
      <c r="CV13" s="35">
        <v>99662.440817650218</v>
      </c>
      <c r="CW13" s="35">
        <v>99662.440817650218</v>
      </c>
      <c r="CX13" s="35">
        <v>99662.440817650218</v>
      </c>
      <c r="CY13" s="35">
        <v>99662.440817650218</v>
      </c>
      <c r="CZ13" s="35">
        <v>99662.440817650218</v>
      </c>
      <c r="DA13" s="35">
        <v>99662.440817650218</v>
      </c>
    </row>
    <row r="14" spans="2:1426" x14ac:dyDescent="0.3">
      <c r="B14" s="35" t="s">
        <v>441</v>
      </c>
      <c r="C14" s="30" t="s">
        <v>442</v>
      </c>
      <c r="D14" s="38"/>
      <c r="E14" s="76" t="s">
        <v>443</v>
      </c>
      <c r="F14" s="38">
        <f ca="1">IFRS17_CF_Base!F14+IFRS17_CumRslt!F14</f>
        <v>2659731.8270136411</v>
      </c>
      <c r="G14" s="38">
        <f ca="1">IFRS17_CF_Base!G14+IFRS17_CumRslt!G14</f>
        <v>8773739.9728237484</v>
      </c>
      <c r="H14" s="38">
        <f ca="1">IFRS17_CF_Base!H14+IFRS17_CumRslt!H14</f>
        <v>16451531.849132746</v>
      </c>
      <c r="I14" s="38">
        <f ca="1">IFRS17_CF_Base!I14+IFRS17_CumRslt!I14</f>
        <v>24660410.113935895</v>
      </c>
      <c r="J14" s="38">
        <f ca="1">IFRS17_CF_Base!J14+IFRS17_CumRslt!J14</f>
        <v>34683234.552992836</v>
      </c>
      <c r="K14" s="38">
        <f ca="1">IFRS17_CF_Base!K14+IFRS17_CumRslt!K14</f>
        <v>45419855.322528198</v>
      </c>
      <c r="L14" s="38">
        <f ca="1">IFRS17_CF_Base!L14+IFRS17_CumRslt!L14</f>
        <v>56429498.329626121</v>
      </c>
      <c r="M14" s="38">
        <f ca="1">IFRS17_CF_Base!M14+IFRS17_CumRslt!M14</f>
        <v>68385615.213757694</v>
      </c>
      <c r="N14" s="38">
        <f ca="1">IFRS17_CF_Base!N14+IFRS17_CumRslt!N14</f>
        <v>81794513.818566248</v>
      </c>
      <c r="O14" s="38">
        <f ca="1">IFRS17_CF_Base!O14+IFRS17_CumRslt!O14</f>
        <v>98084549.156167224</v>
      </c>
      <c r="P14" s="38">
        <f ca="1">IFRS17_CF_Base!P14+IFRS17_CumRslt!P14</f>
        <v>93521710.617718965</v>
      </c>
      <c r="Q14" s="38">
        <f ca="1">IFRS17_CF_Base!Q14+IFRS17_CumRslt!Q14</f>
        <v>81303291.680071905</v>
      </c>
      <c r="R14" s="38">
        <f ca="1">IFRS17_CF_Base!R14+IFRS17_CumRslt!R14</f>
        <v>72932552.190708295</v>
      </c>
      <c r="S14" s="38">
        <f ca="1">IFRS17_CF_Base!S14+IFRS17_CumRslt!S14</f>
        <v>65463583.735006452</v>
      </c>
      <c r="T14" s="38">
        <f ca="1">IFRS17_CF_Base!T14+IFRS17_CumRslt!T14</f>
        <v>58678180.761615925</v>
      </c>
      <c r="U14" s="38">
        <f ca="1">IFRS17_CF_Base!U14+IFRS17_CumRslt!U14</f>
        <v>52739690.158794172</v>
      </c>
      <c r="V14" s="38">
        <f ca="1">IFRS17_CF_Base!V14+IFRS17_CumRslt!V14</f>
        <v>47321594.324831538</v>
      </c>
      <c r="W14" s="38">
        <f ca="1">IFRS17_CF_Base!W14+IFRS17_CumRslt!W14</f>
        <v>42335583.973618738</v>
      </c>
      <c r="X14" s="38">
        <f ca="1">IFRS17_CF_Base!X14+IFRS17_CumRslt!X14</f>
        <v>37734940.464826897</v>
      </c>
      <c r="Y14" s="38">
        <f ca="1">IFRS17_CF_Base!Y14+IFRS17_CumRslt!Y14</f>
        <v>33446737.835900635</v>
      </c>
      <c r="Z14" s="38">
        <f ca="1">IFRS17_CF_Base!Z14+IFRS17_CumRslt!Z14</f>
        <v>29829252.061882269</v>
      </c>
      <c r="AA14" s="38">
        <f ca="1">IFRS17_CF_Base!AA14+IFRS17_CumRslt!AA14</f>
        <v>26570098.126777221</v>
      </c>
      <c r="AB14" s="38">
        <f ca="1">IFRS17_CF_Base!AB14+IFRS17_CumRslt!AB14</f>
        <v>23568335.679264951</v>
      </c>
      <c r="AC14" s="38">
        <f ca="1">IFRS17_CF_Base!AC14+IFRS17_CumRslt!AC14</f>
        <v>20821943.058026746</v>
      </c>
      <c r="AD14" s="38">
        <f ca="1">IFRS17_CF_Base!AD14+IFRS17_CumRslt!AD14</f>
        <v>18306562.360160425</v>
      </c>
      <c r="AE14" s="38">
        <f ca="1">IFRS17_CF_Base!AE14+IFRS17_CumRslt!AE14</f>
        <v>16022404.106703112</v>
      </c>
      <c r="AF14" s="38">
        <f ca="1">IFRS17_CF_Base!AF14+IFRS17_CumRslt!AF14</f>
        <v>14025471.255979968</v>
      </c>
      <c r="AG14" s="38">
        <f ca="1">IFRS17_CF_Base!AG14+IFRS17_CumRslt!AG14</f>
        <v>12227007.543636536</v>
      </c>
      <c r="AH14" s="38">
        <f ca="1">IFRS17_CF_Base!AH14+IFRS17_CumRslt!AH14</f>
        <v>10604940.16305848</v>
      </c>
      <c r="AI14" s="38">
        <f ca="1">IFRS17_CF_Base!AI14+IFRS17_CumRslt!AI14</f>
        <v>9132924.0465077721</v>
      </c>
      <c r="AJ14" s="38">
        <f ca="1">IFRS17_CF_Base!AJ14+IFRS17_CumRslt!AJ14</f>
        <v>8028115.4234689437</v>
      </c>
      <c r="AK14" s="38">
        <f ca="1">IFRS17_CF_Base!AK14+IFRS17_CumRslt!AK14</f>
        <v>7092760.2763722138</v>
      </c>
      <c r="AL14" s="38">
        <f ca="1">IFRS17_CF_Base!AL14+IFRS17_CumRslt!AL14</f>
        <v>6264778.673249932</v>
      </c>
      <c r="AM14" s="38">
        <f ca="1">IFRS17_CF_Base!AM14+IFRS17_CumRslt!AM14</f>
        <v>5527407.1137906387</v>
      </c>
      <c r="AN14" s="38">
        <f ca="1">IFRS17_CF_Base!AN14+IFRS17_CumRslt!AN14</f>
        <v>4867514.5467847781</v>
      </c>
      <c r="AO14" s="38">
        <f ca="1">IFRS17_CF_Base!AO14+IFRS17_CumRslt!AO14</f>
        <v>4273449.5268479679</v>
      </c>
      <c r="AP14" s="38">
        <f ca="1">IFRS17_CF_Base!AP14+IFRS17_CumRslt!AP14</f>
        <v>3759639.4344719318</v>
      </c>
      <c r="AQ14" s="38">
        <f ca="1">IFRS17_CF_Base!AQ14+IFRS17_CumRslt!AQ14</f>
        <v>3296947.7303681057</v>
      </c>
      <c r="AR14" s="38">
        <f ca="1">IFRS17_CF_Base!AR14+IFRS17_CumRslt!AR14</f>
        <v>2881151.4192207376</v>
      </c>
      <c r="AS14" s="38">
        <f ca="1">IFRS17_CF_Base!AS14+IFRS17_CumRslt!AS14</f>
        <v>2507924.4628169797</v>
      </c>
      <c r="AT14" s="38">
        <f ca="1">IFRS17_CF_Base!AT14+IFRS17_CumRslt!AT14</f>
        <v>2172949.8718065815</v>
      </c>
      <c r="AU14" s="38">
        <f ca="1">IFRS17_CF_Base!AU14+IFRS17_CumRslt!AU14</f>
        <v>1879391.7836695316</v>
      </c>
      <c r="AV14" s="38">
        <f ca="1">IFRS17_CF_Base!AV14+IFRS17_CumRslt!AV14</f>
        <v>1618030.4770092862</v>
      </c>
      <c r="AW14" s="38">
        <f ca="1">IFRS17_CF_Base!AW14+IFRS17_CumRslt!AW14</f>
        <v>1386335.7153949535</v>
      </c>
      <c r="AX14" s="38">
        <f ca="1">IFRS17_CF_Base!AX14+IFRS17_CumRslt!AX14</f>
        <v>1182051.0969486202</v>
      </c>
      <c r="AY14" s="38">
        <f ca="1">IFRS17_CF_Base!AY14+IFRS17_CumRslt!AY14</f>
        <v>1003065.5476754813</v>
      </c>
      <c r="AZ14" s="38">
        <f ca="1">IFRS17_CF_Base!AZ14+IFRS17_CumRslt!AZ14</f>
        <v>848895.56831928156</v>
      </c>
      <c r="BA14" s="38">
        <f ca="1">IFRS17_CF_Base!BA14+IFRS17_CumRslt!BA14</f>
        <v>715687.30285405344</v>
      </c>
      <c r="BB14" s="38">
        <f ca="1">IFRS17_CF_Base!BB14+IFRS17_CumRslt!BB14</f>
        <v>601594.48944232438</v>
      </c>
      <c r="BC14" s="38">
        <f ca="1">IFRS17_CF_Base!BC14+IFRS17_CumRslt!BC14</f>
        <v>504609.519381953</v>
      </c>
      <c r="BD14" s="38">
        <f ca="1">IFRS17_CF_Base!BD14+IFRS17_CumRslt!BD14</f>
        <v>422624.910376254</v>
      </c>
      <c r="BE14" s="38">
        <f ca="1">IFRS17_CF_Base!BE14+IFRS17_CumRslt!BE14</f>
        <v>353628.26090913912</v>
      </c>
      <c r="BF14" s="38">
        <f ca="1">IFRS17_CF_Base!BF14+IFRS17_CumRslt!BF14</f>
        <v>295434.45462228922</v>
      </c>
      <c r="BG14" s="38">
        <f ca="1">IFRS17_CF_Base!BG14+IFRS17_CumRslt!BG14</f>
        <v>246238.15641439133</v>
      </c>
      <c r="BH14" s="38">
        <f ca="1">IFRS17_CF_Base!BH14+IFRS17_CumRslt!BH14</f>
        <v>204581.07318598719</v>
      </c>
      <c r="BI14" s="38">
        <f ca="1">IFRS17_CF_Base!BI14+IFRS17_CumRslt!BI14</f>
        <v>169277.59348787533</v>
      </c>
      <c r="BJ14" s="38">
        <f ca="1">IFRS17_CF_Base!BJ14+IFRS17_CumRslt!BJ14</f>
        <v>139866.8384742708</v>
      </c>
      <c r="BK14" s="38">
        <f ca="1">IFRS17_CF_Base!BK14+IFRS17_CumRslt!BK14</f>
        <v>114875.40659880446</v>
      </c>
      <c r="BL14" s="38">
        <f ca="1">IFRS17_CF_Base!BL14+IFRS17_CumRslt!BL14</f>
        <v>93733.228928238881</v>
      </c>
      <c r="BM14" s="38">
        <f ca="1">IFRS17_CF_Base!BM14+IFRS17_CumRslt!BM14</f>
        <v>75914.034147968705</v>
      </c>
      <c r="BN14" s="38">
        <f ca="1">IFRS17_CF_Base!BN14+IFRS17_CumRslt!BN14</f>
        <v>60942.443352328701</v>
      </c>
      <c r="BO14" s="38">
        <f ca="1">IFRS17_CF_Base!BO14+IFRS17_CumRslt!BO14</f>
        <v>48420.921580927192</v>
      </c>
      <c r="BP14" s="38">
        <f ca="1">IFRS17_CF_Base!BP14+IFRS17_CumRslt!BP14</f>
        <v>38006.173629488861</v>
      </c>
      <c r="BQ14" s="38">
        <f ca="1">IFRS17_CF_Base!BQ14+IFRS17_CumRslt!BQ14</f>
        <v>29422.909829451684</v>
      </c>
      <c r="BR14" s="38">
        <f ca="1">IFRS17_CF_Base!BR14+IFRS17_CumRslt!BR14</f>
        <v>22426.734520573791</v>
      </c>
      <c r="BS14" s="38">
        <f ca="1">IFRS17_CF_Base!BS14+IFRS17_CumRslt!BS14</f>
        <v>16797.616624655431</v>
      </c>
      <c r="BT14" s="38">
        <f ca="1">IFRS17_CF_Base!BT14+IFRS17_CumRslt!BT14</f>
        <v>12358.585452347374</v>
      </c>
      <c r="BU14" s="38">
        <f ca="1">IFRS17_CF_Base!BU14+IFRS17_CumRslt!BU14</f>
        <v>8899.9403975970799</v>
      </c>
      <c r="BV14" s="38">
        <f ca="1">IFRS17_CF_Base!BV14+IFRS17_CumRslt!BV14</f>
        <v>6267.7802429827416</v>
      </c>
      <c r="BW14" s="38">
        <f ca="1">IFRS17_CF_Base!BW14+IFRS17_CumRslt!BW14</f>
        <v>4317.8359151602108</v>
      </c>
      <c r="BX14" s="38">
        <f ca="1">IFRS17_CF_Base!BX14+IFRS17_CumRslt!BX14</f>
        <v>2914.7214437296957</v>
      </c>
      <c r="BY14" s="38">
        <f ca="1">IFRS17_CF_Base!BY14+IFRS17_CumRslt!BY14</f>
        <v>1949.8048192302958</v>
      </c>
      <c r="BZ14" s="38">
        <f ca="1">IFRS17_CF_Base!BZ14+IFRS17_CumRslt!BZ14</f>
        <v>1286.838520970947</v>
      </c>
      <c r="CA14" s="38">
        <f ca="1">IFRS17_CF_Base!CA14+IFRS17_CumRslt!CA14</f>
        <v>836.50976308871623</v>
      </c>
      <c r="CB14" s="38">
        <f ca="1">IFRS17_CF_Base!CB14+IFRS17_CumRslt!CB14</f>
        <v>533.22247551070188</v>
      </c>
      <c r="CC14" s="38">
        <f ca="1">IFRS17_CF_Base!CC14+IFRS17_CumRslt!CC14</f>
        <v>329.77213388862907</v>
      </c>
      <c r="CD14" s="38">
        <f ca="1">IFRS17_CF_Base!CD14+IFRS17_CumRslt!CD14</f>
        <v>219.70312018812103</v>
      </c>
      <c r="CE14" s="38">
        <f ca="1">IFRS17_CF_Base!CE14+IFRS17_CumRslt!CE14</f>
        <v>143.64331272897709</v>
      </c>
      <c r="CF14" s="38">
        <f ca="1">IFRS17_CF_Base!CF14+IFRS17_CumRslt!CF14</f>
        <v>91.611955947848614</v>
      </c>
      <c r="CG14" s="38">
        <f ca="1">IFRS17_CF_Base!CG14+IFRS17_CumRslt!CG14</f>
        <v>56.471389174257304</v>
      </c>
      <c r="CH14" s="38">
        <f ca="1">IFRS17_CF_Base!CH14+IFRS17_CumRslt!CH14</f>
        <v>33.053489450261551</v>
      </c>
      <c r="CI14" s="38">
        <f ca="1">IFRS17_CF_Base!CI14+IFRS17_CumRslt!CI14</f>
        <v>19.845379716057117</v>
      </c>
      <c r="CJ14" s="38">
        <f ca="1">IFRS17_CF_Base!CJ14+IFRS17_CumRslt!CJ14</f>
        <v>11.215630241638392</v>
      </c>
      <c r="CK14" s="38">
        <f ca="1">IFRS17_CF_Base!CK14+IFRS17_CumRslt!CK14</f>
        <v>5.6976143875484491</v>
      </c>
      <c r="CL14" s="38">
        <f ca="1">IFRS17_CF_Base!CL14+IFRS17_CumRslt!CL14</f>
        <v>2.2153316750082155</v>
      </c>
      <c r="CM14" s="38">
        <f ca="1">IFRS17_CF_Base!CM14+IFRS17_CumRslt!CM14</f>
        <v>0</v>
      </c>
      <c r="CN14" s="38">
        <f ca="1">IFRS17_CF_Base!CN14+IFRS17_CumRslt!CN14</f>
        <v>0</v>
      </c>
      <c r="CO14" s="38">
        <f ca="1">IFRS17_CF_Base!CO14+IFRS17_CumRslt!CO14</f>
        <v>0</v>
      </c>
      <c r="CP14" s="38">
        <f ca="1">IFRS17_CF_Base!CP14+IFRS17_CumRslt!CP14</f>
        <v>0</v>
      </c>
      <c r="CQ14" s="38">
        <f ca="1">IFRS17_CF_Base!CQ14+IFRS17_CumRslt!CQ14</f>
        <v>0</v>
      </c>
      <c r="CR14" s="38">
        <f ca="1">IFRS17_CF_Base!CR14+IFRS17_CumRslt!CR14</f>
        <v>0</v>
      </c>
      <c r="CS14" s="38">
        <f ca="1">IFRS17_CF_Base!CS14+IFRS17_CumRslt!CS14</f>
        <v>0</v>
      </c>
      <c r="CT14" s="38">
        <f ca="1">IFRS17_CF_Base!CT14+IFRS17_CumRslt!CT14</f>
        <v>0</v>
      </c>
      <c r="CU14" s="38">
        <f ca="1">IFRS17_CF_Base!CU14+IFRS17_CumRslt!CU14</f>
        <v>0</v>
      </c>
      <c r="CV14" s="38">
        <f ca="1">IFRS17_CF_Base!CV14+IFRS17_CumRslt!CV14</f>
        <v>0</v>
      </c>
      <c r="CW14" s="38">
        <f ca="1">IFRS17_CF_Base!CW14+IFRS17_CumRslt!CW14</f>
        <v>0</v>
      </c>
      <c r="CX14" s="38">
        <f ca="1">IFRS17_CF_Base!CX14+IFRS17_CumRslt!CX14</f>
        <v>0</v>
      </c>
      <c r="CY14" s="38">
        <f ca="1">IFRS17_CF_Base!CY14+IFRS17_CumRslt!CY14</f>
        <v>0</v>
      </c>
      <c r="CZ14" s="38">
        <f ca="1">IFRS17_CF_Base!CZ14+IFRS17_CumRslt!CZ14</f>
        <v>0</v>
      </c>
      <c r="DA14" s="38">
        <f ca="1">IFRS17_CF_Base!DA14+IFRS17_CumRslt!DA14</f>
        <v>0</v>
      </c>
      <c r="DB14" s="38">
        <f ca="1">IFRS17_CF_Base!DB14+IFRS17_CumRslt!DB14</f>
        <v>0</v>
      </c>
      <c r="DC14" s="38">
        <f ca="1">IFRS17_CF_Base!DC14+IFRS17_CumRslt!DC14</f>
        <v>0</v>
      </c>
      <c r="DD14" s="38">
        <f ca="1">IFRS17_CF_Base!DD14+IFRS17_CumRslt!DD14</f>
        <v>0</v>
      </c>
      <c r="DE14" s="38">
        <f ca="1">IFRS17_CF_Base!DE14+IFRS17_CumRslt!DE14</f>
        <v>0</v>
      </c>
      <c r="DF14" s="38">
        <f ca="1">IFRS17_CF_Base!DF14+IFRS17_CumRslt!DF14</f>
        <v>0</v>
      </c>
      <c r="DG14" s="38">
        <f ca="1">IFRS17_CF_Base!DG14+IFRS17_CumRslt!DG14</f>
        <v>0</v>
      </c>
      <c r="DH14" s="38">
        <f ca="1">IFRS17_CF_Base!DH14+IFRS17_CumRslt!DH14</f>
        <v>0</v>
      </c>
      <c r="DI14" s="38">
        <f ca="1">IFRS17_CF_Base!DI14+IFRS17_CumRslt!DI14</f>
        <v>0</v>
      </c>
      <c r="DJ14" s="38">
        <f ca="1">IFRS17_CF_Base!DJ14+IFRS17_CumRslt!DJ14</f>
        <v>0</v>
      </c>
      <c r="DK14" s="38">
        <f ca="1">IFRS17_CF_Base!DK14+IFRS17_CumRslt!DK14</f>
        <v>0</v>
      </c>
      <c r="DL14" s="38">
        <f ca="1">IFRS17_CF_Base!DL14+IFRS17_CumRslt!DL14</f>
        <v>0</v>
      </c>
      <c r="DM14" s="38">
        <f ca="1">IFRS17_CF_Base!DM14+IFRS17_CumRslt!DM14</f>
        <v>0</v>
      </c>
      <c r="DN14" s="38">
        <f ca="1">IFRS17_CF_Base!DN14+IFRS17_CumRslt!DN14</f>
        <v>0</v>
      </c>
      <c r="DO14" s="38">
        <f ca="1">IFRS17_CF_Base!DO14+IFRS17_CumRslt!DO14</f>
        <v>0</v>
      </c>
      <c r="DP14" s="38">
        <f ca="1">IFRS17_CF_Base!DP14+IFRS17_CumRslt!DP14</f>
        <v>0</v>
      </c>
      <c r="DQ14" s="38">
        <f ca="1">IFRS17_CF_Base!DQ14+IFRS17_CumRslt!DQ14</f>
        <v>0</v>
      </c>
      <c r="DR14" s="38">
        <f ca="1">IFRS17_CF_Base!DR14+IFRS17_CumRslt!DR14</f>
        <v>0</v>
      </c>
      <c r="DS14" s="38">
        <f ca="1">IFRS17_CF_Base!DS14+IFRS17_CumRslt!DS14</f>
        <v>0</v>
      </c>
      <c r="DT14" s="38">
        <f ca="1">IFRS17_CF_Base!DT14+IFRS17_CumRslt!DT14</f>
        <v>0</v>
      </c>
      <c r="DU14" s="38">
        <f ca="1">IFRS17_CF_Base!DU14+IFRS17_CumRslt!DU14</f>
        <v>0</v>
      </c>
      <c r="DV14" s="38">
        <f ca="1">IFRS17_CF_Base!DV14+IFRS17_CumRslt!DV14</f>
        <v>0</v>
      </c>
      <c r="DW14" s="38">
        <f ca="1">IFRS17_CF_Base!DW14+IFRS17_CumRslt!DW14</f>
        <v>0</v>
      </c>
      <c r="DX14" s="38">
        <f ca="1">IFRS17_CF_Base!DX14+IFRS17_CumRslt!DX14</f>
        <v>0</v>
      </c>
      <c r="DY14" s="38">
        <f ca="1">IFRS17_CF_Base!DY14+IFRS17_CumRslt!DY14</f>
        <v>0</v>
      </c>
      <c r="DZ14" s="38">
        <f ca="1">IFRS17_CF_Base!DZ14+IFRS17_CumRslt!DZ14</f>
        <v>0</v>
      </c>
      <c r="EA14" s="38">
        <f ca="1">IFRS17_CF_Base!EA14+IFRS17_CumRslt!EA14</f>
        <v>0</v>
      </c>
      <c r="EB14" s="38">
        <f ca="1">IFRS17_CF_Base!EB14+IFRS17_CumRslt!EB14</f>
        <v>0</v>
      </c>
      <c r="EC14" s="38">
        <f ca="1">IFRS17_CF_Base!EC14+IFRS17_CumRslt!EC14</f>
        <v>0</v>
      </c>
      <c r="ED14" s="38">
        <f ca="1">IFRS17_CF_Base!ED14+IFRS17_CumRslt!ED14</f>
        <v>0</v>
      </c>
      <c r="EE14" s="38">
        <f ca="1">IFRS17_CF_Base!EE14+IFRS17_CumRslt!EE14</f>
        <v>0</v>
      </c>
      <c r="EF14" s="38">
        <f ca="1">IFRS17_CF_Base!EF14+IFRS17_CumRslt!EF14</f>
        <v>0</v>
      </c>
      <c r="EG14" s="38">
        <f ca="1">IFRS17_CF_Base!EG14+IFRS17_CumRslt!EG14</f>
        <v>0</v>
      </c>
      <c r="EH14" s="38">
        <f ca="1">IFRS17_CF_Base!EH14+IFRS17_CumRslt!EH14</f>
        <v>0</v>
      </c>
      <c r="EI14" s="38">
        <f ca="1">IFRS17_CF_Base!EI14+IFRS17_CumRslt!EI14</f>
        <v>0</v>
      </c>
      <c r="EJ14" s="38">
        <f ca="1">IFRS17_CF_Base!EJ14+IFRS17_CumRslt!EJ14</f>
        <v>0</v>
      </c>
      <c r="EK14" s="38">
        <f ca="1">IFRS17_CF_Base!EK14+IFRS17_CumRslt!EK14</f>
        <v>0</v>
      </c>
      <c r="EL14" s="38">
        <f ca="1">IFRS17_CF_Base!EL14+IFRS17_CumRslt!EL14</f>
        <v>0</v>
      </c>
      <c r="EM14" s="38">
        <f ca="1">IFRS17_CF_Base!EM14+IFRS17_CumRslt!EM14</f>
        <v>0</v>
      </c>
      <c r="EN14" s="38">
        <f ca="1">IFRS17_CF_Base!EN14+IFRS17_CumRslt!EN14</f>
        <v>0</v>
      </c>
      <c r="EO14" s="38">
        <f ca="1">IFRS17_CF_Base!EO14+IFRS17_CumRslt!EO14</f>
        <v>0</v>
      </c>
      <c r="EP14" s="38">
        <f ca="1">IFRS17_CF_Base!EP14+IFRS17_CumRslt!EP14</f>
        <v>0</v>
      </c>
      <c r="EQ14" s="38">
        <f ca="1">IFRS17_CF_Base!EQ14+IFRS17_CumRslt!EQ14</f>
        <v>0</v>
      </c>
      <c r="ER14" s="38">
        <f ca="1">IFRS17_CF_Base!ER14+IFRS17_CumRslt!ER14</f>
        <v>0</v>
      </c>
      <c r="ES14" s="38">
        <f ca="1">IFRS17_CF_Base!ES14+IFRS17_CumRslt!ES14</f>
        <v>0</v>
      </c>
      <c r="ET14" s="38">
        <f ca="1">IFRS17_CF_Base!ET14+IFRS17_CumRslt!ET14</f>
        <v>0</v>
      </c>
      <c r="EU14" s="38">
        <f ca="1">IFRS17_CF_Base!EU14+IFRS17_CumRslt!EU14</f>
        <v>0</v>
      </c>
      <c r="EV14" s="38">
        <f ca="1">IFRS17_CF_Base!EV14+IFRS17_CumRslt!EV14</f>
        <v>0</v>
      </c>
      <c r="EW14" s="38">
        <f ca="1">IFRS17_CF_Base!EW14+IFRS17_CumRslt!EW14</f>
        <v>0</v>
      </c>
      <c r="EX14" s="38">
        <f ca="1">IFRS17_CF_Base!EX14+IFRS17_CumRslt!EX14</f>
        <v>0</v>
      </c>
      <c r="EY14" s="38">
        <f ca="1">IFRS17_CF_Base!EY14+IFRS17_CumRslt!EY14</f>
        <v>0</v>
      </c>
      <c r="EZ14" s="38">
        <f ca="1">IFRS17_CF_Base!EZ14+IFRS17_CumRslt!EZ14</f>
        <v>0</v>
      </c>
      <c r="FA14" s="38">
        <f ca="1">IFRS17_CF_Base!FA14+IFRS17_CumRslt!FA14</f>
        <v>0</v>
      </c>
      <c r="FB14" s="38">
        <f ca="1">IFRS17_CF_Base!FB14+IFRS17_CumRslt!FB14</f>
        <v>0</v>
      </c>
      <c r="FC14" s="38">
        <f ca="1">IFRS17_CF_Base!FC14+IFRS17_CumRslt!FC14</f>
        <v>0</v>
      </c>
      <c r="FD14" s="38">
        <f ca="1">IFRS17_CF_Base!FD14+IFRS17_CumRslt!FD14</f>
        <v>0</v>
      </c>
      <c r="FE14" s="38">
        <f ca="1">IFRS17_CF_Base!FE14+IFRS17_CumRslt!FE14</f>
        <v>0</v>
      </c>
      <c r="FF14" s="38">
        <f ca="1">IFRS17_CF_Base!FF14+IFRS17_CumRslt!FF14</f>
        <v>0</v>
      </c>
      <c r="FG14" s="38">
        <f ca="1">IFRS17_CF_Base!FG14+IFRS17_CumRslt!FG14</f>
        <v>0</v>
      </c>
      <c r="FH14" s="38">
        <f ca="1">IFRS17_CF_Base!FH14+IFRS17_CumRslt!FH14</f>
        <v>0</v>
      </c>
      <c r="FI14" s="38">
        <f ca="1">IFRS17_CF_Base!FI14+IFRS17_CumRslt!FI14</f>
        <v>0</v>
      </c>
      <c r="FJ14" s="38">
        <f ca="1">IFRS17_CF_Base!FJ14+IFRS17_CumRslt!FJ14</f>
        <v>0</v>
      </c>
      <c r="FK14" s="38">
        <f ca="1">IFRS17_CF_Base!FK14+IFRS17_CumRslt!FK14</f>
        <v>0</v>
      </c>
      <c r="FL14" s="38">
        <f ca="1">IFRS17_CF_Base!FL14+IFRS17_CumRslt!FL14</f>
        <v>0</v>
      </c>
      <c r="FM14" s="38">
        <f ca="1">IFRS17_CF_Base!FM14+IFRS17_CumRslt!FM14</f>
        <v>0</v>
      </c>
      <c r="FN14" s="38">
        <f ca="1">IFRS17_CF_Base!FN14+IFRS17_CumRslt!FN14</f>
        <v>0</v>
      </c>
      <c r="FO14" s="38">
        <f ca="1">IFRS17_CF_Base!FO14+IFRS17_CumRslt!FO14</f>
        <v>0</v>
      </c>
      <c r="FP14" s="38">
        <f ca="1">IFRS17_CF_Base!FP14+IFRS17_CumRslt!FP14</f>
        <v>0</v>
      </c>
      <c r="FQ14" s="38">
        <f ca="1">IFRS17_CF_Base!FQ14+IFRS17_CumRslt!FQ14</f>
        <v>0</v>
      </c>
      <c r="FR14" s="38">
        <f ca="1">IFRS17_CF_Base!FR14+IFRS17_CumRslt!FR14</f>
        <v>0</v>
      </c>
      <c r="FS14" s="38">
        <f ca="1">IFRS17_CF_Base!FS14+IFRS17_CumRslt!FS14</f>
        <v>0</v>
      </c>
      <c r="FT14" s="38">
        <f ca="1">IFRS17_CF_Base!FT14+IFRS17_CumRslt!FT14</f>
        <v>0</v>
      </c>
      <c r="FU14" s="38">
        <f ca="1">IFRS17_CF_Base!FU14+IFRS17_CumRslt!FU14</f>
        <v>0</v>
      </c>
      <c r="FV14" s="38">
        <f ca="1">IFRS17_CF_Base!FV14+IFRS17_CumRslt!FV14</f>
        <v>0</v>
      </c>
      <c r="FW14" s="38">
        <f ca="1">IFRS17_CF_Base!FW14+IFRS17_CumRslt!FW14</f>
        <v>0</v>
      </c>
      <c r="FX14" s="38">
        <f ca="1">IFRS17_CF_Base!FX14+IFRS17_CumRslt!FX14</f>
        <v>0</v>
      </c>
      <c r="FY14" s="38">
        <f ca="1">IFRS17_CF_Base!FY14+IFRS17_CumRslt!FY14</f>
        <v>0</v>
      </c>
      <c r="FZ14" s="38">
        <f ca="1">IFRS17_CF_Base!FZ14+IFRS17_CumRslt!FZ14</f>
        <v>0</v>
      </c>
      <c r="GA14" s="38">
        <f ca="1">IFRS17_CF_Base!GA14+IFRS17_CumRslt!GA14</f>
        <v>0</v>
      </c>
      <c r="GB14" s="38">
        <f ca="1">IFRS17_CF_Base!GB14+IFRS17_CumRslt!GB14</f>
        <v>0</v>
      </c>
      <c r="GC14" s="38">
        <f ca="1">IFRS17_CF_Base!GC14+IFRS17_CumRslt!GC14</f>
        <v>0</v>
      </c>
      <c r="GD14" s="38">
        <f ca="1">IFRS17_CF_Base!GD14+IFRS17_CumRslt!GD14</f>
        <v>0</v>
      </c>
      <c r="GE14" s="38">
        <f ca="1">IFRS17_CF_Base!GE14+IFRS17_CumRslt!GE14</f>
        <v>0</v>
      </c>
      <c r="GF14" s="38">
        <f ca="1">IFRS17_CF_Base!GF14+IFRS17_CumRslt!GF14</f>
        <v>0</v>
      </c>
      <c r="GG14" s="38">
        <f ca="1">IFRS17_CF_Base!GG14+IFRS17_CumRslt!GG14</f>
        <v>0</v>
      </c>
      <c r="GH14" s="38">
        <f ca="1">IFRS17_CF_Base!GH14+IFRS17_CumRslt!GH14</f>
        <v>0</v>
      </c>
      <c r="GI14" s="38">
        <f ca="1">IFRS17_CF_Base!GI14+IFRS17_CumRslt!GI14</f>
        <v>0</v>
      </c>
      <c r="GJ14" s="38">
        <f ca="1">IFRS17_CF_Base!GJ14+IFRS17_CumRslt!GJ14</f>
        <v>0</v>
      </c>
    </row>
    <row r="15" spans="2:1426" x14ac:dyDescent="0.3">
      <c r="B15" s="35" t="s">
        <v>441</v>
      </c>
      <c r="C15" s="31" t="s">
        <v>444</v>
      </c>
      <c r="E15" s="77" t="s">
        <v>445</v>
      </c>
      <c r="F15" s="35">
        <f ca="1">IFRS17_CF_Base!F15+IFRS17_CumRslt!F15</f>
        <v>0</v>
      </c>
      <c r="G15" s="35">
        <f ca="1">IFRS17_CF_Base!G15+IFRS17_CumRslt!G15</f>
        <v>0</v>
      </c>
      <c r="H15" s="35">
        <f ca="1">IFRS17_CF_Base!H15+IFRS17_CumRslt!H15</f>
        <v>0</v>
      </c>
      <c r="I15" s="35">
        <f ca="1">IFRS17_CF_Base!I15+IFRS17_CumRslt!I15</f>
        <v>0</v>
      </c>
      <c r="J15" s="35">
        <f ca="1">IFRS17_CF_Base!J15+IFRS17_CumRslt!J15</f>
        <v>0</v>
      </c>
      <c r="K15" s="35">
        <f ca="1">IFRS17_CF_Base!K15+IFRS17_CumRslt!K15</f>
        <v>0</v>
      </c>
      <c r="L15" s="35">
        <f ca="1">IFRS17_CF_Base!L15+IFRS17_CumRslt!L15</f>
        <v>0</v>
      </c>
      <c r="M15" s="35">
        <f ca="1">IFRS17_CF_Base!M15+IFRS17_CumRslt!M15</f>
        <v>0</v>
      </c>
      <c r="N15" s="35">
        <f ca="1">IFRS17_CF_Base!N15+IFRS17_CumRslt!N15</f>
        <v>0</v>
      </c>
      <c r="O15" s="35">
        <f ca="1">IFRS17_CF_Base!O15+IFRS17_CumRslt!O15</f>
        <v>0</v>
      </c>
      <c r="P15" s="35">
        <f ca="1">IFRS17_CF_Base!P15+IFRS17_CumRslt!P15</f>
        <v>0</v>
      </c>
      <c r="Q15" s="35">
        <f ca="1">IFRS17_CF_Base!Q15+IFRS17_CumRslt!Q15</f>
        <v>0</v>
      </c>
      <c r="R15" s="35">
        <f ca="1">IFRS17_CF_Base!R15+IFRS17_CumRslt!R15</f>
        <v>0</v>
      </c>
      <c r="S15" s="35">
        <f ca="1">IFRS17_CF_Base!S15+IFRS17_CumRslt!S15</f>
        <v>0</v>
      </c>
      <c r="T15" s="35">
        <f ca="1">IFRS17_CF_Base!T15+IFRS17_CumRslt!T15</f>
        <v>0</v>
      </c>
      <c r="U15" s="35">
        <f ca="1">IFRS17_CF_Base!U15+IFRS17_CumRslt!U15</f>
        <v>0</v>
      </c>
      <c r="V15" s="35">
        <f ca="1">IFRS17_CF_Base!V15+IFRS17_CumRslt!V15</f>
        <v>0</v>
      </c>
      <c r="W15" s="35">
        <f ca="1">IFRS17_CF_Base!W15+IFRS17_CumRslt!W15</f>
        <v>0</v>
      </c>
      <c r="X15" s="35">
        <f ca="1">IFRS17_CF_Base!X15+IFRS17_CumRslt!X15</f>
        <v>0</v>
      </c>
      <c r="Y15" s="35">
        <f ca="1">IFRS17_CF_Base!Y15+IFRS17_CumRslt!Y15</f>
        <v>0</v>
      </c>
      <c r="Z15" s="35">
        <f ca="1">IFRS17_CF_Base!Z15+IFRS17_CumRslt!Z15</f>
        <v>0</v>
      </c>
      <c r="AA15" s="35">
        <f ca="1">IFRS17_CF_Base!AA15+IFRS17_CumRslt!AA15</f>
        <v>0</v>
      </c>
      <c r="AB15" s="35">
        <f ca="1">IFRS17_CF_Base!AB15+IFRS17_CumRslt!AB15</f>
        <v>0</v>
      </c>
      <c r="AC15" s="35">
        <f ca="1">IFRS17_CF_Base!AC15+IFRS17_CumRslt!AC15</f>
        <v>0</v>
      </c>
      <c r="AD15" s="35">
        <f ca="1">IFRS17_CF_Base!AD15+IFRS17_CumRslt!AD15</f>
        <v>0</v>
      </c>
      <c r="AE15" s="35">
        <f ca="1">IFRS17_CF_Base!AE15+IFRS17_CumRslt!AE15</f>
        <v>0</v>
      </c>
      <c r="AF15" s="35">
        <f ca="1">IFRS17_CF_Base!AF15+IFRS17_CumRslt!AF15</f>
        <v>0</v>
      </c>
      <c r="AG15" s="35">
        <f ca="1">IFRS17_CF_Base!AG15+IFRS17_CumRslt!AG15</f>
        <v>0</v>
      </c>
      <c r="AH15" s="35">
        <f ca="1">IFRS17_CF_Base!AH15+IFRS17_CumRslt!AH15</f>
        <v>0</v>
      </c>
      <c r="AI15" s="35">
        <f ca="1">IFRS17_CF_Base!AI15+IFRS17_CumRslt!AI15</f>
        <v>0</v>
      </c>
      <c r="AJ15" s="35">
        <f ca="1">IFRS17_CF_Base!AJ15+IFRS17_CumRslt!AJ15</f>
        <v>0</v>
      </c>
      <c r="AK15" s="35">
        <f ca="1">IFRS17_CF_Base!AK15+IFRS17_CumRslt!AK15</f>
        <v>0</v>
      </c>
      <c r="AL15" s="35">
        <f ca="1">IFRS17_CF_Base!AL15+IFRS17_CumRslt!AL15</f>
        <v>0</v>
      </c>
      <c r="AM15" s="35">
        <f ca="1">IFRS17_CF_Base!AM15+IFRS17_CumRslt!AM15</f>
        <v>0</v>
      </c>
      <c r="AN15" s="35">
        <f ca="1">IFRS17_CF_Base!AN15+IFRS17_CumRslt!AN15</f>
        <v>0</v>
      </c>
      <c r="AO15" s="35">
        <f ca="1">IFRS17_CF_Base!AO15+IFRS17_CumRslt!AO15</f>
        <v>0</v>
      </c>
      <c r="AP15" s="35">
        <f ca="1">IFRS17_CF_Base!AP15+IFRS17_CumRslt!AP15</f>
        <v>0</v>
      </c>
      <c r="AQ15" s="35">
        <f ca="1">IFRS17_CF_Base!AQ15+IFRS17_CumRslt!AQ15</f>
        <v>0</v>
      </c>
      <c r="AR15" s="35">
        <f ca="1">IFRS17_CF_Base!AR15+IFRS17_CumRslt!AR15</f>
        <v>0</v>
      </c>
      <c r="AS15" s="35">
        <f ca="1">IFRS17_CF_Base!AS15+IFRS17_CumRslt!AS15</f>
        <v>0</v>
      </c>
      <c r="AT15" s="35">
        <f ca="1">IFRS17_CF_Base!AT15+IFRS17_CumRslt!AT15</f>
        <v>0</v>
      </c>
      <c r="AU15" s="35">
        <f ca="1">IFRS17_CF_Base!AU15+IFRS17_CumRslt!AU15</f>
        <v>0</v>
      </c>
      <c r="AV15" s="35">
        <f ca="1">IFRS17_CF_Base!AV15+IFRS17_CumRslt!AV15</f>
        <v>0</v>
      </c>
      <c r="AW15" s="35">
        <f ca="1">IFRS17_CF_Base!AW15+IFRS17_CumRslt!AW15</f>
        <v>0</v>
      </c>
      <c r="AX15" s="35">
        <f ca="1">IFRS17_CF_Base!AX15+IFRS17_CumRslt!AX15</f>
        <v>0</v>
      </c>
      <c r="AY15" s="35">
        <f ca="1">IFRS17_CF_Base!AY15+IFRS17_CumRslt!AY15</f>
        <v>0</v>
      </c>
      <c r="AZ15" s="35">
        <f ca="1">IFRS17_CF_Base!AZ15+IFRS17_CumRslt!AZ15</f>
        <v>0</v>
      </c>
      <c r="BA15" s="35">
        <f ca="1">IFRS17_CF_Base!BA15+IFRS17_CumRslt!BA15</f>
        <v>0</v>
      </c>
      <c r="BB15" s="35">
        <f ca="1">IFRS17_CF_Base!BB15+IFRS17_CumRslt!BB15</f>
        <v>0</v>
      </c>
      <c r="BC15" s="35">
        <f ca="1">IFRS17_CF_Base!BC15+IFRS17_CumRslt!BC15</f>
        <v>0</v>
      </c>
      <c r="BD15" s="35">
        <f ca="1">IFRS17_CF_Base!BD15+IFRS17_CumRslt!BD15</f>
        <v>0</v>
      </c>
      <c r="BE15" s="35">
        <f ca="1">IFRS17_CF_Base!BE15+IFRS17_CumRslt!BE15</f>
        <v>0</v>
      </c>
      <c r="BF15" s="35">
        <f ca="1">IFRS17_CF_Base!BF15+IFRS17_CumRslt!BF15</f>
        <v>0</v>
      </c>
      <c r="BG15" s="35">
        <f ca="1">IFRS17_CF_Base!BG15+IFRS17_CumRslt!BG15</f>
        <v>0</v>
      </c>
      <c r="BH15" s="35">
        <f ca="1">IFRS17_CF_Base!BH15+IFRS17_CumRslt!BH15</f>
        <v>0</v>
      </c>
      <c r="BI15" s="35">
        <f ca="1">IFRS17_CF_Base!BI15+IFRS17_CumRslt!BI15</f>
        <v>0</v>
      </c>
      <c r="BJ15" s="35">
        <f ca="1">IFRS17_CF_Base!BJ15+IFRS17_CumRslt!BJ15</f>
        <v>0</v>
      </c>
      <c r="BK15" s="35">
        <f ca="1">IFRS17_CF_Base!BK15+IFRS17_CumRslt!BK15</f>
        <v>0</v>
      </c>
      <c r="BL15" s="35">
        <f ca="1">IFRS17_CF_Base!BL15+IFRS17_CumRslt!BL15</f>
        <v>0</v>
      </c>
      <c r="BM15" s="35">
        <f ca="1">IFRS17_CF_Base!BM15+IFRS17_CumRslt!BM15</f>
        <v>0</v>
      </c>
      <c r="BN15" s="35">
        <f ca="1">IFRS17_CF_Base!BN15+IFRS17_CumRslt!BN15</f>
        <v>0</v>
      </c>
      <c r="BO15" s="35">
        <f ca="1">IFRS17_CF_Base!BO15+IFRS17_CumRslt!BO15</f>
        <v>0</v>
      </c>
      <c r="BP15" s="35">
        <f ca="1">IFRS17_CF_Base!BP15+IFRS17_CumRslt!BP15</f>
        <v>0</v>
      </c>
      <c r="BQ15" s="35">
        <f ca="1">IFRS17_CF_Base!BQ15+IFRS17_CumRslt!BQ15</f>
        <v>0</v>
      </c>
      <c r="BR15" s="35">
        <f ca="1">IFRS17_CF_Base!BR15+IFRS17_CumRslt!BR15</f>
        <v>0</v>
      </c>
      <c r="BS15" s="35">
        <f ca="1">IFRS17_CF_Base!BS15+IFRS17_CumRslt!BS15</f>
        <v>0</v>
      </c>
      <c r="BT15" s="35">
        <f ca="1">IFRS17_CF_Base!BT15+IFRS17_CumRslt!BT15</f>
        <v>0</v>
      </c>
      <c r="BU15" s="35">
        <f ca="1">IFRS17_CF_Base!BU15+IFRS17_CumRslt!BU15</f>
        <v>0</v>
      </c>
      <c r="BV15" s="35">
        <f ca="1">IFRS17_CF_Base!BV15+IFRS17_CumRslt!BV15</f>
        <v>0</v>
      </c>
      <c r="BW15" s="35">
        <f ca="1">IFRS17_CF_Base!BW15+IFRS17_CumRslt!BW15</f>
        <v>0</v>
      </c>
      <c r="BX15" s="35">
        <f ca="1">IFRS17_CF_Base!BX15+IFRS17_CumRslt!BX15</f>
        <v>0</v>
      </c>
      <c r="BY15" s="35">
        <f ca="1">IFRS17_CF_Base!BY15+IFRS17_CumRslt!BY15</f>
        <v>0</v>
      </c>
      <c r="BZ15" s="35">
        <f ca="1">IFRS17_CF_Base!BZ15+IFRS17_CumRslt!BZ15</f>
        <v>0</v>
      </c>
      <c r="CA15" s="35">
        <f ca="1">IFRS17_CF_Base!CA15+IFRS17_CumRslt!CA15</f>
        <v>0</v>
      </c>
      <c r="CB15" s="35">
        <f ca="1">IFRS17_CF_Base!CB15+IFRS17_CumRslt!CB15</f>
        <v>0</v>
      </c>
      <c r="CC15" s="35">
        <f ca="1">IFRS17_CF_Base!CC15+IFRS17_CumRslt!CC15</f>
        <v>0</v>
      </c>
      <c r="CD15" s="35">
        <f ca="1">IFRS17_CF_Base!CD15+IFRS17_CumRslt!CD15</f>
        <v>0</v>
      </c>
      <c r="CE15" s="35">
        <f ca="1">IFRS17_CF_Base!CE15+IFRS17_CumRslt!CE15</f>
        <v>0</v>
      </c>
      <c r="CF15" s="35">
        <f ca="1">IFRS17_CF_Base!CF15+IFRS17_CumRslt!CF15</f>
        <v>0</v>
      </c>
      <c r="CG15" s="35">
        <f ca="1">IFRS17_CF_Base!CG15+IFRS17_CumRslt!CG15</f>
        <v>0</v>
      </c>
      <c r="CH15" s="35">
        <f ca="1">IFRS17_CF_Base!CH15+IFRS17_CumRslt!CH15</f>
        <v>0</v>
      </c>
      <c r="CI15" s="35">
        <f ca="1">IFRS17_CF_Base!CI15+IFRS17_CumRslt!CI15</f>
        <v>0</v>
      </c>
      <c r="CJ15" s="35">
        <f ca="1">IFRS17_CF_Base!CJ15+IFRS17_CumRslt!CJ15</f>
        <v>0</v>
      </c>
      <c r="CK15" s="35">
        <f ca="1">IFRS17_CF_Base!CK15+IFRS17_CumRslt!CK15</f>
        <v>0</v>
      </c>
      <c r="CL15" s="35">
        <f ca="1">IFRS17_CF_Base!CL15+IFRS17_CumRslt!CL15</f>
        <v>0</v>
      </c>
      <c r="CM15" s="35">
        <f ca="1">IFRS17_CF_Base!CM15+IFRS17_CumRslt!CM15</f>
        <v>0</v>
      </c>
      <c r="CN15" s="35">
        <f ca="1">IFRS17_CF_Base!CN15+IFRS17_CumRslt!CN15</f>
        <v>0</v>
      </c>
      <c r="CO15" s="35">
        <f ca="1">IFRS17_CF_Base!CO15+IFRS17_CumRslt!CO15</f>
        <v>0</v>
      </c>
      <c r="CP15" s="35">
        <f ca="1">IFRS17_CF_Base!CP15+IFRS17_CumRslt!CP15</f>
        <v>0</v>
      </c>
      <c r="CQ15" s="35">
        <f ca="1">IFRS17_CF_Base!CQ15+IFRS17_CumRslt!CQ15</f>
        <v>0</v>
      </c>
      <c r="CR15" s="35">
        <f ca="1">IFRS17_CF_Base!CR15+IFRS17_CumRslt!CR15</f>
        <v>0</v>
      </c>
      <c r="CS15" s="35">
        <f ca="1">IFRS17_CF_Base!CS15+IFRS17_CumRslt!CS15</f>
        <v>0</v>
      </c>
      <c r="CT15" s="35">
        <f ca="1">IFRS17_CF_Base!CT15+IFRS17_CumRslt!CT15</f>
        <v>0</v>
      </c>
      <c r="CU15" s="35">
        <f ca="1">IFRS17_CF_Base!CU15+IFRS17_CumRslt!CU15</f>
        <v>0</v>
      </c>
      <c r="CV15" s="35">
        <f ca="1">IFRS17_CF_Base!CV15+IFRS17_CumRslt!CV15</f>
        <v>0</v>
      </c>
      <c r="CW15" s="35">
        <f ca="1">IFRS17_CF_Base!CW15+IFRS17_CumRslt!CW15</f>
        <v>0</v>
      </c>
      <c r="CX15" s="35">
        <f ca="1">IFRS17_CF_Base!CX15+IFRS17_CumRslt!CX15</f>
        <v>0</v>
      </c>
      <c r="CY15" s="35">
        <f ca="1">IFRS17_CF_Base!CY15+IFRS17_CumRslt!CY15</f>
        <v>0</v>
      </c>
      <c r="CZ15" s="35">
        <f ca="1">IFRS17_CF_Base!CZ15+IFRS17_CumRslt!CZ15</f>
        <v>0</v>
      </c>
      <c r="DA15" s="35">
        <f ca="1">IFRS17_CF_Base!DA15+IFRS17_CumRslt!DA15</f>
        <v>0</v>
      </c>
      <c r="DB15" s="35">
        <f ca="1">IFRS17_CF_Base!DB15+IFRS17_CumRslt!DB15</f>
        <v>0</v>
      </c>
      <c r="DC15" s="35">
        <f ca="1">IFRS17_CF_Base!DC15+IFRS17_CumRslt!DC15</f>
        <v>0</v>
      </c>
      <c r="DD15" s="35">
        <f ca="1">IFRS17_CF_Base!DD15+IFRS17_CumRslt!DD15</f>
        <v>0</v>
      </c>
      <c r="DE15" s="35">
        <f ca="1">IFRS17_CF_Base!DE15+IFRS17_CumRslt!DE15</f>
        <v>0</v>
      </c>
      <c r="DF15" s="35">
        <f ca="1">IFRS17_CF_Base!DF15+IFRS17_CumRslt!DF15</f>
        <v>0</v>
      </c>
      <c r="DG15" s="35">
        <f ca="1">IFRS17_CF_Base!DG15+IFRS17_CumRslt!DG15</f>
        <v>0</v>
      </c>
      <c r="DH15" s="35">
        <f ca="1">IFRS17_CF_Base!DH15+IFRS17_CumRslt!DH15</f>
        <v>0</v>
      </c>
      <c r="DI15" s="35">
        <f ca="1">IFRS17_CF_Base!DI15+IFRS17_CumRslt!DI15</f>
        <v>0</v>
      </c>
      <c r="DJ15" s="35">
        <f ca="1">IFRS17_CF_Base!DJ15+IFRS17_CumRslt!DJ15</f>
        <v>0</v>
      </c>
      <c r="DK15" s="35">
        <f ca="1">IFRS17_CF_Base!DK15+IFRS17_CumRslt!DK15</f>
        <v>0</v>
      </c>
      <c r="DL15" s="35">
        <f ca="1">IFRS17_CF_Base!DL15+IFRS17_CumRslt!DL15</f>
        <v>0</v>
      </c>
      <c r="DM15" s="35">
        <f ca="1">IFRS17_CF_Base!DM15+IFRS17_CumRslt!DM15</f>
        <v>0</v>
      </c>
      <c r="DN15" s="35">
        <f ca="1">IFRS17_CF_Base!DN15+IFRS17_CumRslt!DN15</f>
        <v>0</v>
      </c>
      <c r="DO15" s="35">
        <f ca="1">IFRS17_CF_Base!DO15+IFRS17_CumRslt!DO15</f>
        <v>0</v>
      </c>
      <c r="DP15" s="35">
        <f ca="1">IFRS17_CF_Base!DP15+IFRS17_CumRslt!DP15</f>
        <v>0</v>
      </c>
      <c r="DQ15" s="35">
        <f ca="1">IFRS17_CF_Base!DQ15+IFRS17_CumRslt!DQ15</f>
        <v>0</v>
      </c>
      <c r="DR15" s="35">
        <f ca="1">IFRS17_CF_Base!DR15+IFRS17_CumRslt!DR15</f>
        <v>0</v>
      </c>
      <c r="DS15" s="35">
        <f ca="1">IFRS17_CF_Base!DS15+IFRS17_CumRslt!DS15</f>
        <v>0</v>
      </c>
      <c r="DT15" s="35">
        <f ca="1">IFRS17_CF_Base!DT15+IFRS17_CumRslt!DT15</f>
        <v>0</v>
      </c>
      <c r="DU15" s="35">
        <f ca="1">IFRS17_CF_Base!DU15+IFRS17_CumRslt!DU15</f>
        <v>0</v>
      </c>
      <c r="DV15" s="35">
        <f ca="1">IFRS17_CF_Base!DV15+IFRS17_CumRslt!DV15</f>
        <v>0</v>
      </c>
      <c r="DW15" s="35">
        <f ca="1">IFRS17_CF_Base!DW15+IFRS17_CumRslt!DW15</f>
        <v>0</v>
      </c>
      <c r="DX15" s="35">
        <f ca="1">IFRS17_CF_Base!DX15+IFRS17_CumRslt!DX15</f>
        <v>0</v>
      </c>
      <c r="DY15" s="35">
        <f ca="1">IFRS17_CF_Base!DY15+IFRS17_CumRslt!DY15</f>
        <v>0</v>
      </c>
      <c r="DZ15" s="35">
        <f ca="1">IFRS17_CF_Base!DZ15+IFRS17_CumRslt!DZ15</f>
        <v>0</v>
      </c>
      <c r="EA15" s="35">
        <f ca="1">IFRS17_CF_Base!EA15+IFRS17_CumRslt!EA15</f>
        <v>0</v>
      </c>
      <c r="EB15" s="35">
        <f ca="1">IFRS17_CF_Base!EB15+IFRS17_CumRslt!EB15</f>
        <v>0</v>
      </c>
      <c r="EC15" s="35">
        <f ca="1">IFRS17_CF_Base!EC15+IFRS17_CumRslt!EC15</f>
        <v>0</v>
      </c>
      <c r="ED15" s="35">
        <f ca="1">IFRS17_CF_Base!ED15+IFRS17_CumRslt!ED15</f>
        <v>0</v>
      </c>
      <c r="EE15" s="35">
        <f ca="1">IFRS17_CF_Base!EE15+IFRS17_CumRslt!EE15</f>
        <v>0</v>
      </c>
      <c r="EF15" s="35">
        <f ca="1">IFRS17_CF_Base!EF15+IFRS17_CumRslt!EF15</f>
        <v>0</v>
      </c>
      <c r="EG15" s="35">
        <f ca="1">IFRS17_CF_Base!EG15+IFRS17_CumRslt!EG15</f>
        <v>0</v>
      </c>
      <c r="EH15" s="35">
        <f ca="1">IFRS17_CF_Base!EH15+IFRS17_CumRslt!EH15</f>
        <v>0</v>
      </c>
      <c r="EI15" s="35">
        <f ca="1">IFRS17_CF_Base!EI15+IFRS17_CumRslt!EI15</f>
        <v>0</v>
      </c>
      <c r="EJ15" s="35">
        <f ca="1">IFRS17_CF_Base!EJ15+IFRS17_CumRslt!EJ15</f>
        <v>0</v>
      </c>
      <c r="EK15" s="35">
        <f ca="1">IFRS17_CF_Base!EK15+IFRS17_CumRslt!EK15</f>
        <v>0</v>
      </c>
      <c r="EL15" s="35">
        <f ca="1">IFRS17_CF_Base!EL15+IFRS17_CumRslt!EL15</f>
        <v>0</v>
      </c>
      <c r="EM15" s="35">
        <f ca="1">IFRS17_CF_Base!EM15+IFRS17_CumRslt!EM15</f>
        <v>0</v>
      </c>
      <c r="EN15" s="35">
        <f ca="1">IFRS17_CF_Base!EN15+IFRS17_CumRslt!EN15</f>
        <v>0</v>
      </c>
      <c r="EO15" s="35">
        <f ca="1">IFRS17_CF_Base!EO15+IFRS17_CumRslt!EO15</f>
        <v>0</v>
      </c>
      <c r="EP15" s="35">
        <f ca="1">IFRS17_CF_Base!EP15+IFRS17_CumRslt!EP15</f>
        <v>0</v>
      </c>
      <c r="EQ15" s="35">
        <f ca="1">IFRS17_CF_Base!EQ15+IFRS17_CumRslt!EQ15</f>
        <v>0</v>
      </c>
      <c r="ER15" s="35">
        <f ca="1">IFRS17_CF_Base!ER15+IFRS17_CumRslt!ER15</f>
        <v>0</v>
      </c>
      <c r="ES15" s="35">
        <f ca="1">IFRS17_CF_Base!ES15+IFRS17_CumRslt!ES15</f>
        <v>0</v>
      </c>
      <c r="ET15" s="35">
        <f ca="1">IFRS17_CF_Base!ET15+IFRS17_CumRslt!ET15</f>
        <v>0</v>
      </c>
      <c r="EU15" s="35">
        <f ca="1">IFRS17_CF_Base!EU15+IFRS17_CumRslt!EU15</f>
        <v>0</v>
      </c>
      <c r="EV15" s="35">
        <f ca="1">IFRS17_CF_Base!EV15+IFRS17_CumRslt!EV15</f>
        <v>0</v>
      </c>
      <c r="EW15" s="35">
        <f ca="1">IFRS17_CF_Base!EW15+IFRS17_CumRslt!EW15</f>
        <v>0</v>
      </c>
      <c r="EX15" s="35">
        <f ca="1">IFRS17_CF_Base!EX15+IFRS17_CumRslt!EX15</f>
        <v>0</v>
      </c>
      <c r="EY15" s="35">
        <f ca="1">IFRS17_CF_Base!EY15+IFRS17_CumRslt!EY15</f>
        <v>0</v>
      </c>
      <c r="EZ15" s="35">
        <f ca="1">IFRS17_CF_Base!EZ15+IFRS17_CumRslt!EZ15</f>
        <v>0</v>
      </c>
      <c r="FA15" s="35">
        <f ca="1">IFRS17_CF_Base!FA15+IFRS17_CumRslt!FA15</f>
        <v>0</v>
      </c>
      <c r="FB15" s="35">
        <f ca="1">IFRS17_CF_Base!FB15+IFRS17_CumRslt!FB15</f>
        <v>0</v>
      </c>
      <c r="FC15" s="35">
        <f ca="1">IFRS17_CF_Base!FC15+IFRS17_CumRslt!FC15</f>
        <v>0</v>
      </c>
      <c r="FD15" s="35">
        <f ca="1">IFRS17_CF_Base!FD15+IFRS17_CumRslt!FD15</f>
        <v>0</v>
      </c>
      <c r="FE15" s="35">
        <f ca="1">IFRS17_CF_Base!FE15+IFRS17_CumRslt!FE15</f>
        <v>0</v>
      </c>
      <c r="FF15" s="35">
        <f ca="1">IFRS17_CF_Base!FF15+IFRS17_CumRslt!FF15</f>
        <v>0</v>
      </c>
      <c r="FG15" s="35">
        <f ca="1">IFRS17_CF_Base!FG15+IFRS17_CumRslt!FG15</f>
        <v>0</v>
      </c>
      <c r="FH15" s="35">
        <f ca="1">IFRS17_CF_Base!FH15+IFRS17_CumRslt!FH15</f>
        <v>0</v>
      </c>
      <c r="FI15" s="35">
        <f ca="1">IFRS17_CF_Base!FI15+IFRS17_CumRslt!FI15</f>
        <v>0</v>
      </c>
      <c r="FJ15" s="35">
        <f ca="1">IFRS17_CF_Base!FJ15+IFRS17_CumRslt!FJ15</f>
        <v>0</v>
      </c>
      <c r="FK15" s="35">
        <f ca="1">IFRS17_CF_Base!FK15+IFRS17_CumRslt!FK15</f>
        <v>0</v>
      </c>
      <c r="FL15" s="35">
        <f ca="1">IFRS17_CF_Base!FL15+IFRS17_CumRslt!FL15</f>
        <v>0</v>
      </c>
      <c r="FM15" s="35">
        <f ca="1">IFRS17_CF_Base!FM15+IFRS17_CumRslt!FM15</f>
        <v>0</v>
      </c>
      <c r="FN15" s="35">
        <f ca="1">IFRS17_CF_Base!FN15+IFRS17_CumRslt!FN15</f>
        <v>0</v>
      </c>
      <c r="FO15" s="35">
        <f ca="1">IFRS17_CF_Base!FO15+IFRS17_CumRslt!FO15</f>
        <v>0</v>
      </c>
      <c r="FP15" s="35">
        <f ca="1">IFRS17_CF_Base!FP15+IFRS17_CumRslt!FP15</f>
        <v>0</v>
      </c>
      <c r="FQ15" s="35">
        <f ca="1">IFRS17_CF_Base!FQ15+IFRS17_CumRslt!FQ15</f>
        <v>0</v>
      </c>
      <c r="FR15" s="35">
        <f ca="1">IFRS17_CF_Base!FR15+IFRS17_CumRslt!FR15</f>
        <v>0</v>
      </c>
      <c r="FS15" s="35">
        <f ca="1">IFRS17_CF_Base!FS15+IFRS17_CumRslt!FS15</f>
        <v>0</v>
      </c>
      <c r="FT15" s="35">
        <f ca="1">IFRS17_CF_Base!FT15+IFRS17_CumRslt!FT15</f>
        <v>0</v>
      </c>
      <c r="FU15" s="35">
        <f ca="1">IFRS17_CF_Base!FU15+IFRS17_CumRslt!FU15</f>
        <v>0</v>
      </c>
      <c r="FV15" s="35">
        <f ca="1">IFRS17_CF_Base!FV15+IFRS17_CumRslt!FV15</f>
        <v>0</v>
      </c>
      <c r="FW15" s="35">
        <f ca="1">IFRS17_CF_Base!FW15+IFRS17_CumRslt!FW15</f>
        <v>0</v>
      </c>
      <c r="FX15" s="35">
        <f ca="1">IFRS17_CF_Base!FX15+IFRS17_CumRslt!FX15</f>
        <v>0</v>
      </c>
      <c r="FY15" s="35">
        <f ca="1">IFRS17_CF_Base!FY15+IFRS17_CumRslt!FY15</f>
        <v>0</v>
      </c>
      <c r="FZ15" s="35">
        <f ca="1">IFRS17_CF_Base!FZ15+IFRS17_CumRslt!FZ15</f>
        <v>0</v>
      </c>
      <c r="GA15" s="35">
        <f ca="1">IFRS17_CF_Base!GA15+IFRS17_CumRslt!GA15</f>
        <v>0</v>
      </c>
      <c r="GB15" s="35">
        <f ca="1">IFRS17_CF_Base!GB15+IFRS17_CumRslt!GB15</f>
        <v>0</v>
      </c>
      <c r="GC15" s="35">
        <f ca="1">IFRS17_CF_Base!GC15+IFRS17_CumRslt!GC15</f>
        <v>0</v>
      </c>
      <c r="GD15" s="35">
        <f ca="1">IFRS17_CF_Base!GD15+IFRS17_CumRslt!GD15</f>
        <v>0</v>
      </c>
      <c r="GE15" s="35">
        <f ca="1">IFRS17_CF_Base!GE15+IFRS17_CumRslt!GE15</f>
        <v>0</v>
      </c>
      <c r="GF15" s="35">
        <f ca="1">IFRS17_CF_Base!GF15+IFRS17_CumRslt!GF15</f>
        <v>0</v>
      </c>
      <c r="GG15" s="35">
        <f ca="1">IFRS17_CF_Base!GG15+IFRS17_CumRslt!GG15</f>
        <v>0</v>
      </c>
      <c r="GH15" s="35">
        <f ca="1">IFRS17_CF_Base!GH15+IFRS17_CumRslt!GH15</f>
        <v>0</v>
      </c>
      <c r="GI15" s="35">
        <f ca="1">IFRS17_CF_Base!GI15+IFRS17_CumRslt!GI15</f>
        <v>0</v>
      </c>
      <c r="GJ15" s="35">
        <f ca="1">IFRS17_CF_Base!GJ15+IFRS17_CumRslt!GJ15</f>
        <v>0</v>
      </c>
    </row>
    <row r="16" spans="2:1426" x14ac:dyDescent="0.3">
      <c r="B16" s="35" t="s">
        <v>441</v>
      </c>
      <c r="C16" s="31" t="s">
        <v>446</v>
      </c>
      <c r="E16" s="77" t="s">
        <v>447</v>
      </c>
      <c r="F16" s="35">
        <f ca="1">IFRS17_CF_Base!F16+IFRS17_CumRslt!F16</f>
        <v>-686210.81136951933</v>
      </c>
      <c r="G16" s="35">
        <f ca="1">IFRS17_CF_Base!G16+IFRS17_CumRslt!G16</f>
        <v>-2263624.9129885281</v>
      </c>
      <c r="H16" s="35">
        <f ca="1">IFRS17_CF_Base!H16+IFRS17_CumRslt!H16</f>
        <v>-4244495.2170762476</v>
      </c>
      <c r="I16" s="35">
        <f ca="1">IFRS17_CF_Base!I16+IFRS17_CumRslt!I16</f>
        <v>-6362385.8093954632</v>
      </c>
      <c r="J16" s="35">
        <f ca="1">IFRS17_CF_Base!J16+IFRS17_CumRslt!J16</f>
        <v>-8948274.5146721564</v>
      </c>
      <c r="K16" s="35">
        <f ca="1">IFRS17_CF_Base!K16+IFRS17_CumRslt!K16</f>
        <v>-11718322.673212266</v>
      </c>
      <c r="L16" s="35">
        <f ca="1">IFRS17_CF_Base!L16+IFRS17_CumRslt!L16</f>
        <v>-14558810.569043536</v>
      </c>
      <c r="M16" s="35">
        <f ca="1">IFRS17_CF_Base!M16+IFRS17_CumRslt!M16</f>
        <v>-17643488.72514946</v>
      </c>
      <c r="N16" s="35">
        <f ca="1">IFRS17_CF_Base!N16+IFRS17_CumRslt!N16</f>
        <v>-21102984.565190122</v>
      </c>
      <c r="O16" s="35">
        <f ca="1">IFRS17_CF_Base!O16+IFRS17_CumRslt!O16</f>
        <v>-25305813.682291098</v>
      </c>
      <c r="P16" s="35">
        <f ca="1">IFRS17_CF_Base!P16+IFRS17_CumRslt!P16</f>
        <v>-24128601.339371491</v>
      </c>
      <c r="Q16" s="35">
        <f ca="1">IFRS17_CF_Base!Q16+IFRS17_CumRslt!Q16</f>
        <v>-20976249.253458545</v>
      </c>
      <c r="R16" s="35">
        <f ca="1">IFRS17_CF_Base!R16+IFRS17_CumRslt!R16</f>
        <v>-18816598.465202723</v>
      </c>
      <c r="S16" s="35">
        <f ca="1">IFRS17_CF_Base!S16+IFRS17_CumRslt!S16</f>
        <v>-16889604.60363166</v>
      </c>
      <c r="T16" s="35">
        <f ca="1">IFRS17_CF_Base!T16+IFRS17_CumRslt!T16</f>
        <v>-15138970.636496902</v>
      </c>
      <c r="U16" s="35">
        <f ca="1">IFRS17_CF_Base!U16+IFRS17_CumRslt!U16</f>
        <v>-13606840.060968878</v>
      </c>
      <c r="V16" s="35">
        <f ca="1">IFRS17_CF_Base!V16+IFRS17_CumRslt!V16</f>
        <v>-12208971.335806536</v>
      </c>
      <c r="W16" s="35">
        <f ca="1">IFRS17_CF_Base!W16+IFRS17_CumRslt!W16</f>
        <v>-10922580.665193632</v>
      </c>
      <c r="X16" s="35">
        <f ca="1">IFRS17_CF_Base!X16+IFRS17_CumRslt!X16</f>
        <v>-9735614.6399253346</v>
      </c>
      <c r="Y16" s="35">
        <f ca="1">IFRS17_CF_Base!Y16+IFRS17_CumRslt!Y16</f>
        <v>-8629258.361662358</v>
      </c>
      <c r="Z16" s="35">
        <f ca="1">IFRS17_CF_Base!Z16+IFRS17_CumRslt!Z16</f>
        <v>-7695947.0319656339</v>
      </c>
      <c r="AA16" s="35">
        <f ca="1">IFRS17_CF_Base!AA16+IFRS17_CumRslt!AA16</f>
        <v>-6855085.3167085247</v>
      </c>
      <c r="AB16" s="35">
        <f ca="1">IFRS17_CF_Base!AB16+IFRS17_CumRslt!AB16</f>
        <v>-6080630.6052503632</v>
      </c>
      <c r="AC16" s="35">
        <f ca="1">IFRS17_CF_Base!AC16+IFRS17_CumRslt!AC16</f>
        <v>-5372061.3089709003</v>
      </c>
      <c r="AD16" s="35">
        <f ca="1">IFRS17_CF_Base!AD16+IFRS17_CumRslt!AD16</f>
        <v>-4723093.0889213914</v>
      </c>
      <c r="AE16" s="35">
        <f ca="1">IFRS17_CF_Base!AE16+IFRS17_CumRslt!AE16</f>
        <v>-4133780.2595294015</v>
      </c>
      <c r="AF16" s="35">
        <f ca="1">IFRS17_CF_Base!AF16+IFRS17_CumRslt!AF16</f>
        <v>-3618571.5840428309</v>
      </c>
      <c r="AG16" s="35">
        <f ca="1">IFRS17_CF_Base!AG16+IFRS17_CumRslt!AG16</f>
        <v>-3154567.9462582287</v>
      </c>
      <c r="AH16" s="35">
        <f ca="1">IFRS17_CF_Base!AH16+IFRS17_CumRslt!AH16</f>
        <v>-2736074.5620690859</v>
      </c>
      <c r="AI16" s="35">
        <f ca="1">IFRS17_CF_Base!AI16+IFRS17_CumRslt!AI16</f>
        <v>-2356294.4039990059</v>
      </c>
      <c r="AJ16" s="35">
        <f ca="1">IFRS17_CF_Base!AJ16+IFRS17_CumRslt!AJ16</f>
        <v>-2071253.7792549869</v>
      </c>
      <c r="AK16" s="35">
        <f ca="1">IFRS17_CF_Base!AK16+IFRS17_CumRslt!AK16</f>
        <v>-1829932.1513040315</v>
      </c>
      <c r="AL16" s="35">
        <f ca="1">IFRS17_CF_Base!AL16+IFRS17_CumRslt!AL16</f>
        <v>-1616312.8976984816</v>
      </c>
      <c r="AM16" s="35">
        <f ca="1">IFRS17_CF_Base!AM16+IFRS17_CumRslt!AM16</f>
        <v>-1426071.0353579842</v>
      </c>
      <c r="AN16" s="35">
        <f ca="1">IFRS17_CF_Base!AN16+IFRS17_CumRslt!AN16</f>
        <v>-1255818.753070472</v>
      </c>
      <c r="AO16" s="35">
        <f ca="1">IFRS17_CF_Base!AO16+IFRS17_CumRslt!AO16</f>
        <v>-1102549.9779267756</v>
      </c>
      <c r="AP16" s="35">
        <f ca="1">IFRS17_CF_Base!AP16+IFRS17_CumRslt!AP16</f>
        <v>-969986.97409375932</v>
      </c>
      <c r="AQ16" s="35">
        <f ca="1">IFRS17_CF_Base!AQ16+IFRS17_CumRslt!AQ16</f>
        <v>-850612.5144349715</v>
      </c>
      <c r="AR16" s="35">
        <f ca="1">IFRS17_CF_Base!AR16+IFRS17_CumRslt!AR16</f>
        <v>-743337.06615895079</v>
      </c>
      <c r="AS16" s="35">
        <f ca="1">IFRS17_CF_Base!AS16+IFRS17_CumRslt!AS16</f>
        <v>-647044.51140678127</v>
      </c>
      <c r="AT16" s="35">
        <f ca="1">IFRS17_CF_Base!AT16+IFRS17_CumRslt!AT16</f>
        <v>-560621.06692609855</v>
      </c>
      <c r="AU16" s="35">
        <f ca="1">IFRS17_CF_Base!AU16+IFRS17_CumRslt!AU16</f>
        <v>-484883.08018673892</v>
      </c>
      <c r="AV16" s="35">
        <f ca="1">IFRS17_CF_Base!AV16+IFRS17_CumRslt!AV16</f>
        <v>-417451.86306839553</v>
      </c>
      <c r="AW16" s="35">
        <f ca="1">IFRS17_CF_Base!AW16+IFRS17_CumRslt!AW16</f>
        <v>-357674.61457189824</v>
      </c>
      <c r="AX16" s="35">
        <f ca="1">IFRS17_CF_Base!AX16+IFRS17_CumRslt!AX16</f>
        <v>-304969.18301274395</v>
      </c>
      <c r="AY16" s="35">
        <f ca="1">IFRS17_CF_Base!AY16+IFRS17_CumRslt!AY16</f>
        <v>-258790.91130027417</v>
      </c>
      <c r="AZ16" s="35">
        <f ca="1">IFRS17_CF_Base!AZ16+IFRS17_CumRslt!AZ16</f>
        <v>-219015.05662637469</v>
      </c>
      <c r="BA16" s="35">
        <f ca="1">IFRS17_CF_Base!BA16+IFRS17_CumRslt!BA16</f>
        <v>-184647.32413634573</v>
      </c>
      <c r="BB16" s="35">
        <f ca="1">IFRS17_CF_Base!BB16+IFRS17_CumRslt!BB16</f>
        <v>-155211.37827611979</v>
      </c>
      <c r="BC16" s="35">
        <f ca="1">IFRS17_CF_Base!BC16+IFRS17_CumRslt!BC16</f>
        <v>-130189.2560005439</v>
      </c>
      <c r="BD16" s="35">
        <f ca="1">IFRS17_CF_Base!BD16+IFRS17_CumRslt!BD16</f>
        <v>-109037.22687707361</v>
      </c>
      <c r="BE16" s="35">
        <f ca="1">IFRS17_CF_Base!BE16+IFRS17_CumRslt!BE16</f>
        <v>-91236.091314557925</v>
      </c>
      <c r="BF16" s="35">
        <f ca="1">IFRS17_CF_Base!BF16+IFRS17_CumRslt!BF16</f>
        <v>-76222.089292550547</v>
      </c>
      <c r="BG16" s="35">
        <f ca="1">IFRS17_CF_Base!BG16+IFRS17_CumRslt!BG16</f>
        <v>-63529.444354912957</v>
      </c>
      <c r="BH16" s="35">
        <f ca="1">IFRS17_CF_Base!BH16+IFRS17_CumRslt!BH16</f>
        <v>-52781.916881984696</v>
      </c>
      <c r="BI16" s="35">
        <f ca="1">IFRS17_CF_Base!BI16+IFRS17_CumRslt!BI16</f>
        <v>-43673.619119871808</v>
      </c>
      <c r="BJ16" s="35">
        <f ca="1">IFRS17_CF_Base!BJ16+IFRS17_CumRslt!BJ16</f>
        <v>-36085.644326361871</v>
      </c>
      <c r="BK16" s="35">
        <f ca="1">IFRS17_CF_Base!BK16+IFRS17_CumRslt!BK16</f>
        <v>-29637.854902491548</v>
      </c>
      <c r="BL16" s="35">
        <f ca="1">IFRS17_CF_Base!BL16+IFRS17_CumRslt!BL16</f>
        <v>-24183.173063485632</v>
      </c>
      <c r="BM16" s="35">
        <f ca="1">IFRS17_CF_Base!BM16+IFRS17_CumRslt!BM16</f>
        <v>-19585.820810175916</v>
      </c>
      <c r="BN16" s="35">
        <f ca="1">IFRS17_CF_Base!BN16+IFRS17_CumRslt!BN16</f>
        <v>-15723.150384900802</v>
      </c>
      <c r="BO16" s="35">
        <f ca="1">IFRS17_CF_Base!BO16+IFRS17_CumRslt!BO16</f>
        <v>-12492.597767879215</v>
      </c>
      <c r="BP16" s="35">
        <f ca="1">IFRS17_CF_Base!BP16+IFRS17_CumRslt!BP16</f>
        <v>-9805.5927964081257</v>
      </c>
      <c r="BQ16" s="35">
        <f ca="1">IFRS17_CF_Base!BQ16+IFRS17_CumRslt!BQ16</f>
        <v>-7591.1107359985372</v>
      </c>
      <c r="BR16" s="35">
        <f ca="1">IFRS17_CF_Base!BR16+IFRS17_CumRslt!BR16</f>
        <v>-5786.097506308035</v>
      </c>
      <c r="BS16" s="35">
        <f ca="1">IFRS17_CF_Base!BS16+IFRS17_CumRslt!BS16</f>
        <v>-4333.7850891611024</v>
      </c>
      <c r="BT16" s="35">
        <f ca="1">IFRS17_CF_Base!BT16+IFRS17_CumRslt!BT16</f>
        <v>-3188.515046705621</v>
      </c>
      <c r="BU16" s="35">
        <f ca="1">IFRS17_CF_Base!BU16+IFRS17_CumRslt!BU16</f>
        <v>-2296.1846225800468</v>
      </c>
      <c r="BV16" s="35">
        <f ca="1">IFRS17_CF_Base!BV16+IFRS17_CumRslt!BV16</f>
        <v>-1617.0873026895472</v>
      </c>
      <c r="BW16" s="35">
        <f ca="1">IFRS17_CF_Base!BW16+IFRS17_CumRslt!BW16</f>
        <v>-1114.0016661113345</v>
      </c>
      <c r="BX16" s="35">
        <f ca="1">IFRS17_CF_Base!BX16+IFRS17_CumRslt!BX16</f>
        <v>-751.99813248226133</v>
      </c>
      <c r="BY16" s="35">
        <f ca="1">IFRS17_CF_Base!BY16+IFRS17_CumRslt!BY16</f>
        <v>-503.04964336141632</v>
      </c>
      <c r="BZ16" s="35">
        <f ca="1">IFRS17_CF_Base!BZ16+IFRS17_CumRslt!BZ16</f>
        <v>-332.00433841050437</v>
      </c>
      <c r="CA16" s="35">
        <f ca="1">IFRS17_CF_Base!CA16+IFRS17_CumRslt!CA16</f>
        <v>-215.81951887688879</v>
      </c>
      <c r="CB16" s="35">
        <f ca="1">IFRS17_CF_Base!CB16+IFRS17_CumRslt!CB16</f>
        <v>-137.57139868176102</v>
      </c>
      <c r="CC16" s="35">
        <f ca="1">IFRS17_CF_Base!CC16+IFRS17_CumRslt!CC16</f>
        <v>-85.081210543266323</v>
      </c>
      <c r="CD16" s="35">
        <f ca="1">IFRS17_CF_Base!CD16+IFRS17_CumRslt!CD16</f>
        <v>-56.683405008535232</v>
      </c>
      <c r="CE16" s="35">
        <f ca="1">IFRS17_CF_Base!CE16+IFRS17_CumRslt!CE16</f>
        <v>-37.059974684076096</v>
      </c>
      <c r="CF16" s="35">
        <f ca="1">IFRS17_CF_Base!CF16+IFRS17_CumRslt!CF16</f>
        <v>-23.63588463454494</v>
      </c>
      <c r="CG16" s="35">
        <f ca="1">IFRS17_CF_Base!CG16+IFRS17_CumRslt!CG16</f>
        <v>-14.569618406958387</v>
      </c>
      <c r="CH16" s="35">
        <f ca="1">IFRS17_CF_Base!CH16+IFRS17_CumRslt!CH16</f>
        <v>-8.5278002781674793</v>
      </c>
      <c r="CI16" s="35">
        <f ca="1">IFRS17_CF_Base!CI16+IFRS17_CumRslt!CI16</f>
        <v>-5.1201079667427365</v>
      </c>
      <c r="CJ16" s="35">
        <f ca="1">IFRS17_CF_Base!CJ16+IFRS17_CumRslt!CJ16</f>
        <v>-2.8936326023427053</v>
      </c>
      <c r="CK16" s="35">
        <f ca="1">IFRS17_CF_Base!CK16+IFRS17_CumRslt!CK16</f>
        <v>-1.4699845119874999</v>
      </c>
      <c r="CL16" s="35">
        <f ca="1">IFRS17_CF_Base!CL16+IFRS17_CumRslt!CL16</f>
        <v>-0.5715555721521195</v>
      </c>
      <c r="CM16" s="35">
        <f ca="1">IFRS17_CF_Base!CM16+IFRS17_CumRslt!CM16</f>
        <v>0</v>
      </c>
      <c r="CN16" s="35">
        <f ca="1">IFRS17_CF_Base!CN16+IFRS17_CumRslt!CN16</f>
        <v>0</v>
      </c>
      <c r="CO16" s="35">
        <f ca="1">IFRS17_CF_Base!CO16+IFRS17_CumRslt!CO16</f>
        <v>0</v>
      </c>
      <c r="CP16" s="35">
        <f ca="1">IFRS17_CF_Base!CP16+IFRS17_CumRslt!CP16</f>
        <v>0</v>
      </c>
      <c r="CQ16" s="35">
        <f ca="1">IFRS17_CF_Base!CQ16+IFRS17_CumRslt!CQ16</f>
        <v>0</v>
      </c>
      <c r="CR16" s="35">
        <f ca="1">IFRS17_CF_Base!CR16+IFRS17_CumRslt!CR16</f>
        <v>0</v>
      </c>
      <c r="CS16" s="35">
        <f ca="1">IFRS17_CF_Base!CS16+IFRS17_CumRslt!CS16</f>
        <v>0</v>
      </c>
      <c r="CT16" s="35">
        <f ca="1">IFRS17_CF_Base!CT16+IFRS17_CumRslt!CT16</f>
        <v>0</v>
      </c>
      <c r="CU16" s="35">
        <f ca="1">IFRS17_CF_Base!CU16+IFRS17_CumRslt!CU16</f>
        <v>0</v>
      </c>
      <c r="CV16" s="35">
        <f ca="1">IFRS17_CF_Base!CV16+IFRS17_CumRslt!CV16</f>
        <v>0</v>
      </c>
      <c r="CW16" s="35">
        <f ca="1">IFRS17_CF_Base!CW16+IFRS17_CumRslt!CW16</f>
        <v>0</v>
      </c>
      <c r="CX16" s="35">
        <f ca="1">IFRS17_CF_Base!CX16+IFRS17_CumRslt!CX16</f>
        <v>0</v>
      </c>
      <c r="CY16" s="35">
        <f ca="1">IFRS17_CF_Base!CY16+IFRS17_CumRslt!CY16</f>
        <v>0</v>
      </c>
      <c r="CZ16" s="35">
        <f ca="1">IFRS17_CF_Base!CZ16+IFRS17_CumRslt!CZ16</f>
        <v>0</v>
      </c>
      <c r="DA16" s="35">
        <f ca="1">IFRS17_CF_Base!DA16+IFRS17_CumRslt!DA16</f>
        <v>0</v>
      </c>
      <c r="DB16" s="35">
        <f ca="1">IFRS17_CF_Base!DB16+IFRS17_CumRslt!DB16</f>
        <v>0</v>
      </c>
      <c r="DC16" s="35">
        <f ca="1">IFRS17_CF_Base!DC16+IFRS17_CumRslt!DC16</f>
        <v>0</v>
      </c>
      <c r="DD16" s="35">
        <f ca="1">IFRS17_CF_Base!DD16+IFRS17_CumRslt!DD16</f>
        <v>0</v>
      </c>
      <c r="DE16" s="35">
        <f ca="1">IFRS17_CF_Base!DE16+IFRS17_CumRslt!DE16</f>
        <v>0</v>
      </c>
      <c r="DF16" s="35">
        <f ca="1">IFRS17_CF_Base!DF16+IFRS17_CumRslt!DF16</f>
        <v>0</v>
      </c>
      <c r="DG16" s="35">
        <f ca="1">IFRS17_CF_Base!DG16+IFRS17_CumRslt!DG16</f>
        <v>0</v>
      </c>
      <c r="DH16" s="35">
        <f ca="1">IFRS17_CF_Base!DH16+IFRS17_CumRslt!DH16</f>
        <v>0</v>
      </c>
      <c r="DI16" s="35">
        <f ca="1">IFRS17_CF_Base!DI16+IFRS17_CumRslt!DI16</f>
        <v>0</v>
      </c>
      <c r="DJ16" s="35">
        <f ca="1">IFRS17_CF_Base!DJ16+IFRS17_CumRslt!DJ16</f>
        <v>0</v>
      </c>
      <c r="DK16" s="35">
        <f ca="1">IFRS17_CF_Base!DK16+IFRS17_CumRslt!DK16</f>
        <v>0</v>
      </c>
      <c r="DL16" s="35">
        <f ca="1">IFRS17_CF_Base!DL16+IFRS17_CumRslt!DL16</f>
        <v>0</v>
      </c>
      <c r="DM16" s="35">
        <f ca="1">IFRS17_CF_Base!DM16+IFRS17_CumRslt!DM16</f>
        <v>0</v>
      </c>
      <c r="DN16" s="35">
        <f ca="1">IFRS17_CF_Base!DN16+IFRS17_CumRslt!DN16</f>
        <v>0</v>
      </c>
      <c r="DO16" s="35">
        <f ca="1">IFRS17_CF_Base!DO16+IFRS17_CumRslt!DO16</f>
        <v>0</v>
      </c>
      <c r="DP16" s="35">
        <f ca="1">IFRS17_CF_Base!DP16+IFRS17_CumRslt!DP16</f>
        <v>0</v>
      </c>
      <c r="DQ16" s="35">
        <f ca="1">IFRS17_CF_Base!DQ16+IFRS17_CumRslt!DQ16</f>
        <v>0</v>
      </c>
      <c r="DR16" s="35">
        <f ca="1">IFRS17_CF_Base!DR16+IFRS17_CumRslt!DR16</f>
        <v>0</v>
      </c>
      <c r="DS16" s="35">
        <f ca="1">IFRS17_CF_Base!DS16+IFRS17_CumRslt!DS16</f>
        <v>0</v>
      </c>
      <c r="DT16" s="35">
        <f ca="1">IFRS17_CF_Base!DT16+IFRS17_CumRslt!DT16</f>
        <v>0</v>
      </c>
      <c r="DU16" s="35">
        <f ca="1">IFRS17_CF_Base!DU16+IFRS17_CumRslt!DU16</f>
        <v>0</v>
      </c>
      <c r="DV16" s="35">
        <f ca="1">IFRS17_CF_Base!DV16+IFRS17_CumRslt!DV16</f>
        <v>0</v>
      </c>
      <c r="DW16" s="35">
        <f ca="1">IFRS17_CF_Base!DW16+IFRS17_CumRslt!DW16</f>
        <v>0</v>
      </c>
      <c r="DX16" s="35">
        <f ca="1">IFRS17_CF_Base!DX16+IFRS17_CumRslt!DX16</f>
        <v>0</v>
      </c>
      <c r="DY16" s="35">
        <f ca="1">IFRS17_CF_Base!DY16+IFRS17_CumRslt!DY16</f>
        <v>0</v>
      </c>
      <c r="DZ16" s="35">
        <f ca="1">IFRS17_CF_Base!DZ16+IFRS17_CumRslt!DZ16</f>
        <v>0</v>
      </c>
      <c r="EA16" s="35">
        <f ca="1">IFRS17_CF_Base!EA16+IFRS17_CumRslt!EA16</f>
        <v>0</v>
      </c>
      <c r="EB16" s="35">
        <f ca="1">IFRS17_CF_Base!EB16+IFRS17_CumRslt!EB16</f>
        <v>0</v>
      </c>
      <c r="EC16" s="35">
        <f ca="1">IFRS17_CF_Base!EC16+IFRS17_CumRslt!EC16</f>
        <v>0</v>
      </c>
      <c r="ED16" s="35">
        <f ca="1">IFRS17_CF_Base!ED16+IFRS17_CumRslt!ED16</f>
        <v>0</v>
      </c>
      <c r="EE16" s="35">
        <f ca="1">IFRS17_CF_Base!EE16+IFRS17_CumRslt!EE16</f>
        <v>0</v>
      </c>
      <c r="EF16" s="35">
        <f ca="1">IFRS17_CF_Base!EF16+IFRS17_CumRslt!EF16</f>
        <v>0</v>
      </c>
      <c r="EG16" s="35">
        <f ca="1">IFRS17_CF_Base!EG16+IFRS17_CumRslt!EG16</f>
        <v>0</v>
      </c>
      <c r="EH16" s="35">
        <f ca="1">IFRS17_CF_Base!EH16+IFRS17_CumRslt!EH16</f>
        <v>0</v>
      </c>
      <c r="EI16" s="35">
        <f ca="1">IFRS17_CF_Base!EI16+IFRS17_CumRslt!EI16</f>
        <v>0</v>
      </c>
      <c r="EJ16" s="35">
        <f ca="1">IFRS17_CF_Base!EJ16+IFRS17_CumRslt!EJ16</f>
        <v>0</v>
      </c>
      <c r="EK16" s="35">
        <f ca="1">IFRS17_CF_Base!EK16+IFRS17_CumRslt!EK16</f>
        <v>0</v>
      </c>
      <c r="EL16" s="35">
        <f ca="1">IFRS17_CF_Base!EL16+IFRS17_CumRslt!EL16</f>
        <v>0</v>
      </c>
      <c r="EM16" s="35">
        <f ca="1">IFRS17_CF_Base!EM16+IFRS17_CumRslt!EM16</f>
        <v>0</v>
      </c>
      <c r="EN16" s="35">
        <f ca="1">IFRS17_CF_Base!EN16+IFRS17_CumRslt!EN16</f>
        <v>0</v>
      </c>
      <c r="EO16" s="35">
        <f ca="1">IFRS17_CF_Base!EO16+IFRS17_CumRslt!EO16</f>
        <v>0</v>
      </c>
      <c r="EP16" s="35">
        <f ca="1">IFRS17_CF_Base!EP16+IFRS17_CumRslt!EP16</f>
        <v>0</v>
      </c>
      <c r="EQ16" s="35">
        <f ca="1">IFRS17_CF_Base!EQ16+IFRS17_CumRslt!EQ16</f>
        <v>0</v>
      </c>
      <c r="ER16" s="35">
        <f ca="1">IFRS17_CF_Base!ER16+IFRS17_CumRslt!ER16</f>
        <v>0</v>
      </c>
      <c r="ES16" s="35">
        <f ca="1">IFRS17_CF_Base!ES16+IFRS17_CumRslt!ES16</f>
        <v>0</v>
      </c>
      <c r="ET16" s="35">
        <f ca="1">IFRS17_CF_Base!ET16+IFRS17_CumRslt!ET16</f>
        <v>0</v>
      </c>
      <c r="EU16" s="35">
        <f ca="1">IFRS17_CF_Base!EU16+IFRS17_CumRslt!EU16</f>
        <v>0</v>
      </c>
      <c r="EV16" s="35">
        <f ca="1">IFRS17_CF_Base!EV16+IFRS17_CumRslt!EV16</f>
        <v>0</v>
      </c>
      <c r="EW16" s="35">
        <f ca="1">IFRS17_CF_Base!EW16+IFRS17_CumRslt!EW16</f>
        <v>0</v>
      </c>
      <c r="EX16" s="35">
        <f ca="1">IFRS17_CF_Base!EX16+IFRS17_CumRslt!EX16</f>
        <v>0</v>
      </c>
      <c r="EY16" s="35">
        <f ca="1">IFRS17_CF_Base!EY16+IFRS17_CumRslt!EY16</f>
        <v>0</v>
      </c>
      <c r="EZ16" s="35">
        <f ca="1">IFRS17_CF_Base!EZ16+IFRS17_CumRslt!EZ16</f>
        <v>0</v>
      </c>
      <c r="FA16" s="35">
        <f ca="1">IFRS17_CF_Base!FA16+IFRS17_CumRslt!FA16</f>
        <v>0</v>
      </c>
      <c r="FB16" s="35">
        <f ca="1">IFRS17_CF_Base!FB16+IFRS17_CumRslt!FB16</f>
        <v>0</v>
      </c>
      <c r="FC16" s="35">
        <f ca="1">IFRS17_CF_Base!FC16+IFRS17_CumRslt!FC16</f>
        <v>0</v>
      </c>
      <c r="FD16" s="35">
        <f ca="1">IFRS17_CF_Base!FD16+IFRS17_CumRslt!FD16</f>
        <v>0</v>
      </c>
      <c r="FE16" s="35">
        <f ca="1">IFRS17_CF_Base!FE16+IFRS17_CumRslt!FE16</f>
        <v>0</v>
      </c>
      <c r="FF16" s="35">
        <f ca="1">IFRS17_CF_Base!FF16+IFRS17_CumRslt!FF16</f>
        <v>0</v>
      </c>
      <c r="FG16" s="35">
        <f ca="1">IFRS17_CF_Base!FG16+IFRS17_CumRslt!FG16</f>
        <v>0</v>
      </c>
      <c r="FH16" s="35">
        <f ca="1">IFRS17_CF_Base!FH16+IFRS17_CumRslt!FH16</f>
        <v>0</v>
      </c>
      <c r="FI16" s="35">
        <f ca="1">IFRS17_CF_Base!FI16+IFRS17_CumRslt!FI16</f>
        <v>0</v>
      </c>
      <c r="FJ16" s="35">
        <f ca="1">IFRS17_CF_Base!FJ16+IFRS17_CumRslt!FJ16</f>
        <v>0</v>
      </c>
      <c r="FK16" s="35">
        <f ca="1">IFRS17_CF_Base!FK16+IFRS17_CumRslt!FK16</f>
        <v>0</v>
      </c>
      <c r="FL16" s="35">
        <f ca="1">IFRS17_CF_Base!FL16+IFRS17_CumRslt!FL16</f>
        <v>0</v>
      </c>
      <c r="FM16" s="35">
        <f ca="1">IFRS17_CF_Base!FM16+IFRS17_CumRslt!FM16</f>
        <v>0</v>
      </c>
      <c r="FN16" s="35">
        <f ca="1">IFRS17_CF_Base!FN16+IFRS17_CumRslt!FN16</f>
        <v>0</v>
      </c>
      <c r="FO16" s="35">
        <f ca="1">IFRS17_CF_Base!FO16+IFRS17_CumRslt!FO16</f>
        <v>0</v>
      </c>
      <c r="FP16" s="35">
        <f ca="1">IFRS17_CF_Base!FP16+IFRS17_CumRslt!FP16</f>
        <v>0</v>
      </c>
      <c r="FQ16" s="35">
        <f ca="1">IFRS17_CF_Base!FQ16+IFRS17_CumRslt!FQ16</f>
        <v>0</v>
      </c>
      <c r="FR16" s="35">
        <f ca="1">IFRS17_CF_Base!FR16+IFRS17_CumRslt!FR16</f>
        <v>0</v>
      </c>
      <c r="FS16" s="35">
        <f ca="1">IFRS17_CF_Base!FS16+IFRS17_CumRslt!FS16</f>
        <v>0</v>
      </c>
      <c r="FT16" s="35">
        <f ca="1">IFRS17_CF_Base!FT16+IFRS17_CumRslt!FT16</f>
        <v>0</v>
      </c>
      <c r="FU16" s="35">
        <f ca="1">IFRS17_CF_Base!FU16+IFRS17_CumRslt!FU16</f>
        <v>0</v>
      </c>
      <c r="FV16" s="35">
        <f ca="1">IFRS17_CF_Base!FV16+IFRS17_CumRslt!FV16</f>
        <v>0</v>
      </c>
      <c r="FW16" s="35">
        <f ca="1">IFRS17_CF_Base!FW16+IFRS17_CumRslt!FW16</f>
        <v>0</v>
      </c>
      <c r="FX16" s="35">
        <f ca="1">IFRS17_CF_Base!FX16+IFRS17_CumRslt!FX16</f>
        <v>0</v>
      </c>
      <c r="FY16" s="35">
        <f ca="1">IFRS17_CF_Base!FY16+IFRS17_CumRslt!FY16</f>
        <v>0</v>
      </c>
      <c r="FZ16" s="35">
        <f ca="1">IFRS17_CF_Base!FZ16+IFRS17_CumRslt!FZ16</f>
        <v>0</v>
      </c>
      <c r="GA16" s="35">
        <f ca="1">IFRS17_CF_Base!GA16+IFRS17_CumRslt!GA16</f>
        <v>0</v>
      </c>
      <c r="GB16" s="35">
        <f ca="1">IFRS17_CF_Base!GB16+IFRS17_CumRslt!GB16</f>
        <v>0</v>
      </c>
      <c r="GC16" s="35">
        <f ca="1">IFRS17_CF_Base!GC16+IFRS17_CumRslt!GC16</f>
        <v>0</v>
      </c>
      <c r="GD16" s="35">
        <f ca="1">IFRS17_CF_Base!GD16+IFRS17_CumRslt!GD16</f>
        <v>0</v>
      </c>
      <c r="GE16" s="35">
        <f ca="1">IFRS17_CF_Base!GE16+IFRS17_CumRslt!GE16</f>
        <v>0</v>
      </c>
      <c r="GF16" s="35">
        <f ca="1">IFRS17_CF_Base!GF16+IFRS17_CumRslt!GF16</f>
        <v>0</v>
      </c>
      <c r="GG16" s="35">
        <f ca="1">IFRS17_CF_Base!GG16+IFRS17_CumRslt!GG16</f>
        <v>0</v>
      </c>
      <c r="GH16" s="35">
        <f ca="1">IFRS17_CF_Base!GH16+IFRS17_CumRslt!GH16</f>
        <v>0</v>
      </c>
      <c r="GI16" s="35">
        <f ca="1">IFRS17_CF_Base!GI16+IFRS17_CumRslt!GI16</f>
        <v>0</v>
      </c>
      <c r="GJ16" s="35">
        <f ca="1">IFRS17_CF_Base!GJ16+IFRS17_CumRslt!GJ16</f>
        <v>0</v>
      </c>
    </row>
    <row r="17" spans="2:192" x14ac:dyDescent="0.3">
      <c r="B17" s="35" t="s">
        <v>441</v>
      </c>
      <c r="C17" s="31" t="s">
        <v>448</v>
      </c>
      <c r="E17" s="77" t="s">
        <v>449</v>
      </c>
      <c r="F17" s="142">
        <f ca="1">IFRS17_CF_Base!F17+IFRS17_CumRslt!F17</f>
        <v>-46392.626191241914</v>
      </c>
      <c r="G17" s="35">
        <f ca="1">IFRS17_CF_Base!G17+IFRS17_CumRslt!G17</f>
        <v>-93948.706898911129</v>
      </c>
      <c r="H17" s="35">
        <f ca="1">IFRS17_CF_Base!H17+IFRS17_CumRslt!H17</f>
        <v>-120254.34483060625</v>
      </c>
      <c r="I17" s="35">
        <f ca="1">IFRS17_CF_Base!I17+IFRS17_CumRslt!I17</f>
        <v>-139580.93596409651</v>
      </c>
      <c r="J17" s="35">
        <f ca="1">IFRS17_CF_Base!J17+IFRS17_CumRslt!J17</f>
        <v>-181992.06650703351</v>
      </c>
      <c r="K17" s="35">
        <f ca="1">IFRS17_CF_Base!K17+IFRS17_CumRslt!K17</f>
        <v>-199171.25862569158</v>
      </c>
      <c r="L17" s="35">
        <f ca="1">IFRS17_CF_Base!L17+IFRS17_CumRslt!L17</f>
        <v>-222255.79803513829</v>
      </c>
      <c r="M17" s="35">
        <f ca="1">IFRS17_CF_Base!M17+IFRS17_CumRslt!M17</f>
        <v>-251782.53448908179</v>
      </c>
      <c r="N17" s="35">
        <f ca="1">IFRS17_CF_Base!N17+IFRS17_CumRslt!N17</f>
        <v>-289898.86700235435</v>
      </c>
      <c r="O17" s="35">
        <f ca="1">IFRS17_CF_Base!O17+IFRS17_CumRslt!O17</f>
        <v>-339825.8940972042</v>
      </c>
      <c r="P17" s="35">
        <f ca="1">IFRS17_CF_Base!P17+IFRS17_CumRslt!P17</f>
        <v>0</v>
      </c>
      <c r="Q17" s="35">
        <f ca="1">IFRS17_CF_Base!Q17+IFRS17_CumRslt!Q17</f>
        <v>0</v>
      </c>
      <c r="R17" s="35">
        <f ca="1">IFRS17_CF_Base!R17+IFRS17_CumRslt!R17</f>
        <v>0</v>
      </c>
      <c r="S17" s="35">
        <f ca="1">IFRS17_CF_Base!S17+IFRS17_CumRslt!S17</f>
        <v>0</v>
      </c>
      <c r="T17" s="35">
        <f ca="1">IFRS17_CF_Base!T17+IFRS17_CumRslt!T17</f>
        <v>0</v>
      </c>
      <c r="U17" s="35">
        <f ca="1">IFRS17_CF_Base!U17+IFRS17_CumRslt!U17</f>
        <v>0</v>
      </c>
      <c r="V17" s="35">
        <f ca="1">IFRS17_CF_Base!V17+IFRS17_CumRslt!V17</f>
        <v>0</v>
      </c>
      <c r="W17" s="35">
        <f ca="1">IFRS17_CF_Base!W17+IFRS17_CumRslt!W17</f>
        <v>0</v>
      </c>
      <c r="X17" s="35">
        <f ca="1">IFRS17_CF_Base!X17+IFRS17_CumRslt!X17</f>
        <v>0</v>
      </c>
      <c r="Y17" s="35">
        <f ca="1">IFRS17_CF_Base!Y17+IFRS17_CumRslt!Y17</f>
        <v>0</v>
      </c>
      <c r="Z17" s="35">
        <f ca="1">IFRS17_CF_Base!Z17+IFRS17_CumRslt!Z17</f>
        <v>0</v>
      </c>
      <c r="AA17" s="35">
        <f ca="1">IFRS17_CF_Base!AA17+IFRS17_CumRslt!AA17</f>
        <v>0</v>
      </c>
      <c r="AB17" s="35">
        <f ca="1">IFRS17_CF_Base!AB17+IFRS17_CumRslt!AB17</f>
        <v>0</v>
      </c>
      <c r="AC17" s="35">
        <f ca="1">IFRS17_CF_Base!AC17+IFRS17_CumRslt!AC17</f>
        <v>0</v>
      </c>
      <c r="AD17" s="35">
        <f ca="1">IFRS17_CF_Base!AD17+IFRS17_CumRslt!AD17</f>
        <v>0</v>
      </c>
      <c r="AE17" s="35">
        <f ca="1">IFRS17_CF_Base!AE17+IFRS17_CumRslt!AE17</f>
        <v>0</v>
      </c>
      <c r="AF17" s="35">
        <f ca="1">IFRS17_CF_Base!AF17+IFRS17_CumRslt!AF17</f>
        <v>0</v>
      </c>
      <c r="AG17" s="35">
        <f ca="1">IFRS17_CF_Base!AG17+IFRS17_CumRslt!AG17</f>
        <v>0</v>
      </c>
      <c r="AH17" s="35">
        <f ca="1">IFRS17_CF_Base!AH17+IFRS17_CumRslt!AH17</f>
        <v>0</v>
      </c>
      <c r="AI17" s="35">
        <f ca="1">IFRS17_CF_Base!AI17+IFRS17_CumRslt!AI17</f>
        <v>0</v>
      </c>
      <c r="AJ17" s="35">
        <f ca="1">IFRS17_CF_Base!AJ17+IFRS17_CumRslt!AJ17</f>
        <v>0</v>
      </c>
      <c r="AK17" s="35">
        <f ca="1">IFRS17_CF_Base!AK17+IFRS17_CumRslt!AK17</f>
        <v>0</v>
      </c>
      <c r="AL17" s="35">
        <f ca="1">IFRS17_CF_Base!AL17+IFRS17_CumRslt!AL17</f>
        <v>0</v>
      </c>
      <c r="AM17" s="35">
        <f ca="1">IFRS17_CF_Base!AM17+IFRS17_CumRslt!AM17</f>
        <v>0</v>
      </c>
      <c r="AN17" s="35">
        <f ca="1">IFRS17_CF_Base!AN17+IFRS17_CumRslt!AN17</f>
        <v>0</v>
      </c>
      <c r="AO17" s="35">
        <f ca="1">IFRS17_CF_Base!AO17+IFRS17_CumRslt!AO17</f>
        <v>0</v>
      </c>
      <c r="AP17" s="35">
        <f ca="1">IFRS17_CF_Base!AP17+IFRS17_CumRslt!AP17</f>
        <v>0</v>
      </c>
      <c r="AQ17" s="35">
        <f ca="1">IFRS17_CF_Base!AQ17+IFRS17_CumRslt!AQ17</f>
        <v>0</v>
      </c>
      <c r="AR17" s="35">
        <f ca="1">IFRS17_CF_Base!AR17+IFRS17_CumRslt!AR17</f>
        <v>0</v>
      </c>
      <c r="AS17" s="35">
        <f ca="1">IFRS17_CF_Base!AS17+IFRS17_CumRslt!AS17</f>
        <v>0</v>
      </c>
      <c r="AT17" s="35">
        <f ca="1">IFRS17_CF_Base!AT17+IFRS17_CumRslt!AT17</f>
        <v>0</v>
      </c>
      <c r="AU17" s="35">
        <f ca="1">IFRS17_CF_Base!AU17+IFRS17_CumRslt!AU17</f>
        <v>0</v>
      </c>
      <c r="AV17" s="35">
        <f ca="1">IFRS17_CF_Base!AV17+IFRS17_CumRslt!AV17</f>
        <v>0</v>
      </c>
      <c r="AW17" s="35">
        <f ca="1">IFRS17_CF_Base!AW17+IFRS17_CumRslt!AW17</f>
        <v>0</v>
      </c>
      <c r="AX17" s="35">
        <f ca="1">IFRS17_CF_Base!AX17+IFRS17_CumRslt!AX17</f>
        <v>0</v>
      </c>
      <c r="AY17" s="35">
        <f ca="1">IFRS17_CF_Base!AY17+IFRS17_CumRslt!AY17</f>
        <v>0</v>
      </c>
      <c r="AZ17" s="35">
        <f ca="1">IFRS17_CF_Base!AZ17+IFRS17_CumRslt!AZ17</f>
        <v>0</v>
      </c>
      <c r="BA17" s="35">
        <f ca="1">IFRS17_CF_Base!BA17+IFRS17_CumRslt!BA17</f>
        <v>0</v>
      </c>
      <c r="BB17" s="35">
        <f ca="1">IFRS17_CF_Base!BB17+IFRS17_CumRslt!BB17</f>
        <v>0</v>
      </c>
      <c r="BC17" s="35">
        <f ca="1">IFRS17_CF_Base!BC17+IFRS17_CumRslt!BC17</f>
        <v>0</v>
      </c>
      <c r="BD17" s="35">
        <f ca="1">IFRS17_CF_Base!BD17+IFRS17_CumRslt!BD17</f>
        <v>0</v>
      </c>
      <c r="BE17" s="35">
        <f ca="1">IFRS17_CF_Base!BE17+IFRS17_CumRslt!BE17</f>
        <v>0</v>
      </c>
      <c r="BF17" s="35">
        <f ca="1">IFRS17_CF_Base!BF17+IFRS17_CumRslt!BF17</f>
        <v>0</v>
      </c>
      <c r="BG17" s="35">
        <f ca="1">IFRS17_CF_Base!BG17+IFRS17_CumRslt!BG17</f>
        <v>0</v>
      </c>
      <c r="BH17" s="35">
        <f ca="1">IFRS17_CF_Base!BH17+IFRS17_CumRslt!BH17</f>
        <v>0</v>
      </c>
      <c r="BI17" s="35">
        <f ca="1">IFRS17_CF_Base!BI17+IFRS17_CumRslt!BI17</f>
        <v>0</v>
      </c>
      <c r="BJ17" s="35">
        <f ca="1">IFRS17_CF_Base!BJ17+IFRS17_CumRslt!BJ17</f>
        <v>0</v>
      </c>
      <c r="BK17" s="35">
        <f ca="1">IFRS17_CF_Base!BK17+IFRS17_CumRslt!BK17</f>
        <v>0</v>
      </c>
      <c r="BL17" s="35">
        <f ca="1">IFRS17_CF_Base!BL17+IFRS17_CumRslt!BL17</f>
        <v>0</v>
      </c>
      <c r="BM17" s="35">
        <f ca="1">IFRS17_CF_Base!BM17+IFRS17_CumRslt!BM17</f>
        <v>0</v>
      </c>
      <c r="BN17" s="35">
        <f ca="1">IFRS17_CF_Base!BN17+IFRS17_CumRslt!BN17</f>
        <v>0</v>
      </c>
      <c r="BO17" s="35">
        <f ca="1">IFRS17_CF_Base!BO17+IFRS17_CumRslt!BO17</f>
        <v>0</v>
      </c>
      <c r="BP17" s="35">
        <f ca="1">IFRS17_CF_Base!BP17+IFRS17_CumRslt!BP17</f>
        <v>0</v>
      </c>
      <c r="BQ17" s="35">
        <f ca="1">IFRS17_CF_Base!BQ17+IFRS17_CumRslt!BQ17</f>
        <v>0</v>
      </c>
      <c r="BR17" s="35">
        <f ca="1">IFRS17_CF_Base!BR17+IFRS17_CumRslt!BR17</f>
        <v>0</v>
      </c>
      <c r="BS17" s="35">
        <f ca="1">IFRS17_CF_Base!BS17+IFRS17_CumRslt!BS17</f>
        <v>0</v>
      </c>
      <c r="BT17" s="35">
        <f ca="1">IFRS17_CF_Base!BT17+IFRS17_CumRslt!BT17</f>
        <v>0</v>
      </c>
      <c r="BU17" s="35">
        <f ca="1">IFRS17_CF_Base!BU17+IFRS17_CumRslt!BU17</f>
        <v>0</v>
      </c>
      <c r="BV17" s="35">
        <f ca="1">IFRS17_CF_Base!BV17+IFRS17_CumRslt!BV17</f>
        <v>0</v>
      </c>
      <c r="BW17" s="35">
        <f ca="1">IFRS17_CF_Base!BW17+IFRS17_CumRslt!BW17</f>
        <v>0</v>
      </c>
      <c r="BX17" s="35">
        <f ca="1">IFRS17_CF_Base!BX17+IFRS17_CumRslt!BX17</f>
        <v>0</v>
      </c>
      <c r="BY17" s="35">
        <f ca="1">IFRS17_CF_Base!BY17+IFRS17_CumRslt!BY17</f>
        <v>0</v>
      </c>
      <c r="BZ17" s="35">
        <f ca="1">IFRS17_CF_Base!BZ17+IFRS17_CumRslt!BZ17</f>
        <v>0</v>
      </c>
      <c r="CA17" s="35">
        <f ca="1">IFRS17_CF_Base!CA17+IFRS17_CumRslt!CA17</f>
        <v>0</v>
      </c>
      <c r="CB17" s="35">
        <f ca="1">IFRS17_CF_Base!CB17+IFRS17_CumRslt!CB17</f>
        <v>0</v>
      </c>
      <c r="CC17" s="35">
        <f ca="1">IFRS17_CF_Base!CC17+IFRS17_CumRslt!CC17</f>
        <v>0</v>
      </c>
      <c r="CD17" s="35">
        <f ca="1">IFRS17_CF_Base!CD17+IFRS17_CumRslt!CD17</f>
        <v>0</v>
      </c>
      <c r="CE17" s="35">
        <f ca="1">IFRS17_CF_Base!CE17+IFRS17_CumRslt!CE17</f>
        <v>0</v>
      </c>
      <c r="CF17" s="35">
        <f ca="1">IFRS17_CF_Base!CF17+IFRS17_CumRslt!CF17</f>
        <v>0</v>
      </c>
      <c r="CG17" s="35">
        <f ca="1">IFRS17_CF_Base!CG17+IFRS17_CumRslt!CG17</f>
        <v>0</v>
      </c>
      <c r="CH17" s="35">
        <f ca="1">IFRS17_CF_Base!CH17+IFRS17_CumRslt!CH17</f>
        <v>0</v>
      </c>
      <c r="CI17" s="35">
        <f ca="1">IFRS17_CF_Base!CI17+IFRS17_CumRslt!CI17</f>
        <v>0</v>
      </c>
      <c r="CJ17" s="35">
        <f ca="1">IFRS17_CF_Base!CJ17+IFRS17_CumRslt!CJ17</f>
        <v>0</v>
      </c>
      <c r="CK17" s="35">
        <f ca="1">IFRS17_CF_Base!CK17+IFRS17_CumRslt!CK17</f>
        <v>0</v>
      </c>
      <c r="CL17" s="35">
        <f ca="1">IFRS17_CF_Base!CL17+IFRS17_CumRslt!CL17</f>
        <v>0</v>
      </c>
      <c r="CM17" s="35">
        <f ca="1">IFRS17_CF_Base!CM17+IFRS17_CumRslt!CM17</f>
        <v>0</v>
      </c>
      <c r="CN17" s="35">
        <f ca="1">IFRS17_CF_Base!CN17+IFRS17_CumRslt!CN17</f>
        <v>0</v>
      </c>
      <c r="CO17" s="35">
        <f ca="1">IFRS17_CF_Base!CO17+IFRS17_CumRslt!CO17</f>
        <v>0</v>
      </c>
      <c r="CP17" s="35">
        <f ca="1">IFRS17_CF_Base!CP17+IFRS17_CumRslt!CP17</f>
        <v>0</v>
      </c>
      <c r="CQ17" s="35">
        <f ca="1">IFRS17_CF_Base!CQ17+IFRS17_CumRslt!CQ17</f>
        <v>0</v>
      </c>
      <c r="CR17" s="35">
        <f ca="1">IFRS17_CF_Base!CR17+IFRS17_CumRslt!CR17</f>
        <v>0</v>
      </c>
      <c r="CS17" s="35">
        <f ca="1">IFRS17_CF_Base!CS17+IFRS17_CumRslt!CS17</f>
        <v>0</v>
      </c>
      <c r="CT17" s="35">
        <f ca="1">IFRS17_CF_Base!CT17+IFRS17_CumRslt!CT17</f>
        <v>0</v>
      </c>
      <c r="CU17" s="35">
        <f ca="1">IFRS17_CF_Base!CU17+IFRS17_CumRslt!CU17</f>
        <v>0</v>
      </c>
      <c r="CV17" s="35">
        <f ca="1">IFRS17_CF_Base!CV17+IFRS17_CumRslt!CV17</f>
        <v>0</v>
      </c>
      <c r="CW17" s="35">
        <f ca="1">IFRS17_CF_Base!CW17+IFRS17_CumRslt!CW17</f>
        <v>0</v>
      </c>
      <c r="CX17" s="35">
        <f ca="1">IFRS17_CF_Base!CX17+IFRS17_CumRslt!CX17</f>
        <v>0</v>
      </c>
      <c r="CY17" s="35">
        <f ca="1">IFRS17_CF_Base!CY17+IFRS17_CumRslt!CY17</f>
        <v>0</v>
      </c>
      <c r="CZ17" s="35">
        <f ca="1">IFRS17_CF_Base!CZ17+IFRS17_CumRslt!CZ17</f>
        <v>0</v>
      </c>
      <c r="DA17" s="35">
        <f ca="1">IFRS17_CF_Base!DA17+IFRS17_CumRslt!DA17</f>
        <v>0</v>
      </c>
      <c r="DB17" s="35">
        <f ca="1">IFRS17_CF_Base!DB17+IFRS17_CumRslt!DB17</f>
        <v>0</v>
      </c>
      <c r="DC17" s="35">
        <f ca="1">IFRS17_CF_Base!DC17+IFRS17_CumRslt!DC17</f>
        <v>0</v>
      </c>
      <c r="DD17" s="35">
        <f ca="1">IFRS17_CF_Base!DD17+IFRS17_CumRslt!DD17</f>
        <v>0</v>
      </c>
      <c r="DE17" s="35">
        <f ca="1">IFRS17_CF_Base!DE17+IFRS17_CumRslt!DE17</f>
        <v>0</v>
      </c>
      <c r="DF17" s="35">
        <f ca="1">IFRS17_CF_Base!DF17+IFRS17_CumRslt!DF17</f>
        <v>0</v>
      </c>
      <c r="DG17" s="35">
        <f ca="1">IFRS17_CF_Base!DG17+IFRS17_CumRslt!DG17</f>
        <v>0</v>
      </c>
      <c r="DH17" s="35">
        <f ca="1">IFRS17_CF_Base!DH17+IFRS17_CumRslt!DH17</f>
        <v>0</v>
      </c>
      <c r="DI17" s="35">
        <f ca="1">IFRS17_CF_Base!DI17+IFRS17_CumRslt!DI17</f>
        <v>0</v>
      </c>
      <c r="DJ17" s="35">
        <f ca="1">IFRS17_CF_Base!DJ17+IFRS17_CumRslt!DJ17</f>
        <v>0</v>
      </c>
      <c r="DK17" s="35">
        <f ca="1">IFRS17_CF_Base!DK17+IFRS17_CumRslt!DK17</f>
        <v>0</v>
      </c>
      <c r="DL17" s="35">
        <f ca="1">IFRS17_CF_Base!DL17+IFRS17_CumRslt!DL17</f>
        <v>0</v>
      </c>
      <c r="DM17" s="35">
        <f ca="1">IFRS17_CF_Base!DM17+IFRS17_CumRslt!DM17</f>
        <v>0</v>
      </c>
      <c r="DN17" s="35">
        <f ca="1">IFRS17_CF_Base!DN17+IFRS17_CumRslt!DN17</f>
        <v>0</v>
      </c>
      <c r="DO17" s="35">
        <f ca="1">IFRS17_CF_Base!DO17+IFRS17_CumRslt!DO17</f>
        <v>0</v>
      </c>
      <c r="DP17" s="35">
        <f ca="1">IFRS17_CF_Base!DP17+IFRS17_CumRslt!DP17</f>
        <v>0</v>
      </c>
      <c r="DQ17" s="35">
        <f ca="1">IFRS17_CF_Base!DQ17+IFRS17_CumRslt!DQ17</f>
        <v>0</v>
      </c>
      <c r="DR17" s="35">
        <f ca="1">IFRS17_CF_Base!DR17+IFRS17_CumRslt!DR17</f>
        <v>0</v>
      </c>
      <c r="DS17" s="35">
        <f ca="1">IFRS17_CF_Base!DS17+IFRS17_CumRslt!DS17</f>
        <v>0</v>
      </c>
      <c r="DT17" s="35">
        <f ca="1">IFRS17_CF_Base!DT17+IFRS17_CumRslt!DT17</f>
        <v>0</v>
      </c>
      <c r="DU17" s="35">
        <f ca="1">IFRS17_CF_Base!DU17+IFRS17_CumRslt!DU17</f>
        <v>0</v>
      </c>
      <c r="DV17" s="35">
        <f ca="1">IFRS17_CF_Base!DV17+IFRS17_CumRslt!DV17</f>
        <v>0</v>
      </c>
      <c r="DW17" s="35">
        <f ca="1">IFRS17_CF_Base!DW17+IFRS17_CumRslt!DW17</f>
        <v>0</v>
      </c>
      <c r="DX17" s="35">
        <f ca="1">IFRS17_CF_Base!DX17+IFRS17_CumRslt!DX17</f>
        <v>0</v>
      </c>
      <c r="DY17" s="35">
        <f ca="1">IFRS17_CF_Base!DY17+IFRS17_CumRslt!DY17</f>
        <v>0</v>
      </c>
      <c r="DZ17" s="35">
        <f ca="1">IFRS17_CF_Base!DZ17+IFRS17_CumRslt!DZ17</f>
        <v>0</v>
      </c>
      <c r="EA17" s="35">
        <f ca="1">IFRS17_CF_Base!EA17+IFRS17_CumRslt!EA17</f>
        <v>0</v>
      </c>
      <c r="EB17" s="35">
        <f ca="1">IFRS17_CF_Base!EB17+IFRS17_CumRslt!EB17</f>
        <v>0</v>
      </c>
      <c r="EC17" s="35">
        <f ca="1">IFRS17_CF_Base!EC17+IFRS17_CumRslt!EC17</f>
        <v>0</v>
      </c>
      <c r="ED17" s="35">
        <f ca="1">IFRS17_CF_Base!ED17+IFRS17_CumRslt!ED17</f>
        <v>0</v>
      </c>
      <c r="EE17" s="35">
        <f ca="1">IFRS17_CF_Base!EE17+IFRS17_CumRslt!EE17</f>
        <v>0</v>
      </c>
      <c r="EF17" s="35">
        <f ca="1">IFRS17_CF_Base!EF17+IFRS17_CumRslt!EF17</f>
        <v>0</v>
      </c>
      <c r="EG17" s="35">
        <f ca="1">IFRS17_CF_Base!EG17+IFRS17_CumRslt!EG17</f>
        <v>0</v>
      </c>
      <c r="EH17" s="35">
        <f ca="1">IFRS17_CF_Base!EH17+IFRS17_CumRslt!EH17</f>
        <v>0</v>
      </c>
      <c r="EI17" s="35">
        <f ca="1">IFRS17_CF_Base!EI17+IFRS17_CumRslt!EI17</f>
        <v>0</v>
      </c>
      <c r="EJ17" s="35">
        <f ca="1">IFRS17_CF_Base!EJ17+IFRS17_CumRslt!EJ17</f>
        <v>0</v>
      </c>
      <c r="EK17" s="35">
        <f ca="1">IFRS17_CF_Base!EK17+IFRS17_CumRslt!EK17</f>
        <v>0</v>
      </c>
      <c r="EL17" s="35">
        <f ca="1">IFRS17_CF_Base!EL17+IFRS17_CumRslt!EL17</f>
        <v>0</v>
      </c>
      <c r="EM17" s="35">
        <f ca="1">IFRS17_CF_Base!EM17+IFRS17_CumRslt!EM17</f>
        <v>0</v>
      </c>
      <c r="EN17" s="35">
        <f ca="1">IFRS17_CF_Base!EN17+IFRS17_CumRslt!EN17</f>
        <v>0</v>
      </c>
      <c r="EO17" s="35">
        <f ca="1">IFRS17_CF_Base!EO17+IFRS17_CumRslt!EO17</f>
        <v>0</v>
      </c>
      <c r="EP17" s="35">
        <f ca="1">IFRS17_CF_Base!EP17+IFRS17_CumRslt!EP17</f>
        <v>0</v>
      </c>
      <c r="EQ17" s="35">
        <f ca="1">IFRS17_CF_Base!EQ17+IFRS17_CumRslt!EQ17</f>
        <v>0</v>
      </c>
      <c r="ER17" s="35">
        <f ca="1">IFRS17_CF_Base!ER17+IFRS17_CumRslt!ER17</f>
        <v>0</v>
      </c>
      <c r="ES17" s="35">
        <f ca="1">IFRS17_CF_Base!ES17+IFRS17_CumRslt!ES17</f>
        <v>0</v>
      </c>
      <c r="ET17" s="35">
        <f ca="1">IFRS17_CF_Base!ET17+IFRS17_CumRslt!ET17</f>
        <v>0</v>
      </c>
      <c r="EU17" s="35">
        <f ca="1">IFRS17_CF_Base!EU17+IFRS17_CumRslt!EU17</f>
        <v>0</v>
      </c>
      <c r="EV17" s="35">
        <f ca="1">IFRS17_CF_Base!EV17+IFRS17_CumRslt!EV17</f>
        <v>0</v>
      </c>
      <c r="EW17" s="35">
        <f ca="1">IFRS17_CF_Base!EW17+IFRS17_CumRslt!EW17</f>
        <v>0</v>
      </c>
      <c r="EX17" s="35">
        <f ca="1">IFRS17_CF_Base!EX17+IFRS17_CumRslt!EX17</f>
        <v>0</v>
      </c>
      <c r="EY17" s="35">
        <f ca="1">IFRS17_CF_Base!EY17+IFRS17_CumRslt!EY17</f>
        <v>0</v>
      </c>
      <c r="EZ17" s="35">
        <f ca="1">IFRS17_CF_Base!EZ17+IFRS17_CumRslt!EZ17</f>
        <v>0</v>
      </c>
      <c r="FA17" s="35">
        <f ca="1">IFRS17_CF_Base!FA17+IFRS17_CumRslt!FA17</f>
        <v>0</v>
      </c>
      <c r="FB17" s="35">
        <f ca="1">IFRS17_CF_Base!FB17+IFRS17_CumRslt!FB17</f>
        <v>0</v>
      </c>
      <c r="FC17" s="35">
        <f ca="1">IFRS17_CF_Base!FC17+IFRS17_CumRslt!FC17</f>
        <v>0</v>
      </c>
      <c r="FD17" s="35">
        <f ca="1">IFRS17_CF_Base!FD17+IFRS17_CumRslt!FD17</f>
        <v>0</v>
      </c>
      <c r="FE17" s="35">
        <f ca="1">IFRS17_CF_Base!FE17+IFRS17_CumRslt!FE17</f>
        <v>0</v>
      </c>
      <c r="FF17" s="35">
        <f ca="1">IFRS17_CF_Base!FF17+IFRS17_CumRslt!FF17</f>
        <v>0</v>
      </c>
      <c r="FG17" s="35">
        <f ca="1">IFRS17_CF_Base!FG17+IFRS17_CumRslt!FG17</f>
        <v>0</v>
      </c>
      <c r="FH17" s="35">
        <f ca="1">IFRS17_CF_Base!FH17+IFRS17_CumRslt!FH17</f>
        <v>0</v>
      </c>
      <c r="FI17" s="35">
        <f ca="1">IFRS17_CF_Base!FI17+IFRS17_CumRslt!FI17</f>
        <v>0</v>
      </c>
      <c r="FJ17" s="35">
        <f ca="1">IFRS17_CF_Base!FJ17+IFRS17_CumRslt!FJ17</f>
        <v>0</v>
      </c>
      <c r="FK17" s="35">
        <f ca="1">IFRS17_CF_Base!FK17+IFRS17_CumRslt!FK17</f>
        <v>0</v>
      </c>
      <c r="FL17" s="35">
        <f ca="1">IFRS17_CF_Base!FL17+IFRS17_CumRslt!FL17</f>
        <v>0</v>
      </c>
      <c r="FM17" s="35">
        <f ca="1">IFRS17_CF_Base!FM17+IFRS17_CumRslt!FM17</f>
        <v>0</v>
      </c>
      <c r="FN17" s="35">
        <f ca="1">IFRS17_CF_Base!FN17+IFRS17_CumRslt!FN17</f>
        <v>0</v>
      </c>
      <c r="FO17" s="35">
        <f ca="1">IFRS17_CF_Base!FO17+IFRS17_CumRslt!FO17</f>
        <v>0</v>
      </c>
      <c r="FP17" s="35">
        <f ca="1">IFRS17_CF_Base!FP17+IFRS17_CumRslt!FP17</f>
        <v>0</v>
      </c>
      <c r="FQ17" s="35">
        <f ca="1">IFRS17_CF_Base!FQ17+IFRS17_CumRslt!FQ17</f>
        <v>0</v>
      </c>
      <c r="FR17" s="35">
        <f ca="1">IFRS17_CF_Base!FR17+IFRS17_CumRslt!FR17</f>
        <v>0</v>
      </c>
      <c r="FS17" s="35">
        <f ca="1">IFRS17_CF_Base!FS17+IFRS17_CumRslt!FS17</f>
        <v>0</v>
      </c>
      <c r="FT17" s="35">
        <f ca="1">IFRS17_CF_Base!FT17+IFRS17_CumRslt!FT17</f>
        <v>0</v>
      </c>
      <c r="FU17" s="35">
        <f ca="1">IFRS17_CF_Base!FU17+IFRS17_CumRslt!FU17</f>
        <v>0</v>
      </c>
      <c r="FV17" s="35">
        <f ca="1">IFRS17_CF_Base!FV17+IFRS17_CumRslt!FV17</f>
        <v>0</v>
      </c>
      <c r="FW17" s="35">
        <f ca="1">IFRS17_CF_Base!FW17+IFRS17_CumRslt!FW17</f>
        <v>0</v>
      </c>
      <c r="FX17" s="35">
        <f ca="1">IFRS17_CF_Base!FX17+IFRS17_CumRslt!FX17</f>
        <v>0</v>
      </c>
      <c r="FY17" s="35">
        <f ca="1">IFRS17_CF_Base!FY17+IFRS17_CumRslt!FY17</f>
        <v>0</v>
      </c>
      <c r="FZ17" s="35">
        <f ca="1">IFRS17_CF_Base!FZ17+IFRS17_CumRslt!FZ17</f>
        <v>0</v>
      </c>
      <c r="GA17" s="35">
        <f ca="1">IFRS17_CF_Base!GA17+IFRS17_CumRslt!GA17</f>
        <v>0</v>
      </c>
      <c r="GB17" s="35">
        <f ca="1">IFRS17_CF_Base!GB17+IFRS17_CumRslt!GB17</f>
        <v>0</v>
      </c>
      <c r="GC17" s="35">
        <f ca="1">IFRS17_CF_Base!GC17+IFRS17_CumRslt!GC17</f>
        <v>0</v>
      </c>
      <c r="GD17" s="35">
        <f ca="1">IFRS17_CF_Base!GD17+IFRS17_CumRslt!GD17</f>
        <v>0</v>
      </c>
      <c r="GE17" s="35">
        <f ca="1">IFRS17_CF_Base!GE17+IFRS17_CumRslt!GE17</f>
        <v>0</v>
      </c>
      <c r="GF17" s="35">
        <f ca="1">IFRS17_CF_Base!GF17+IFRS17_CumRslt!GF17</f>
        <v>0</v>
      </c>
      <c r="GG17" s="35">
        <f ca="1">IFRS17_CF_Base!GG17+IFRS17_CumRslt!GG17</f>
        <v>0</v>
      </c>
      <c r="GH17" s="35">
        <f ca="1">IFRS17_CF_Base!GH17+IFRS17_CumRslt!GH17</f>
        <v>0</v>
      </c>
      <c r="GI17" s="35">
        <f ca="1">IFRS17_CF_Base!GI17+IFRS17_CumRslt!GI17</f>
        <v>0</v>
      </c>
      <c r="GJ17" s="35">
        <f ca="1">IFRS17_CF_Base!GJ17+IFRS17_CumRslt!GJ17</f>
        <v>0</v>
      </c>
    </row>
    <row r="18" spans="2:192" x14ac:dyDescent="0.3">
      <c r="B18" s="35" t="s">
        <v>441</v>
      </c>
      <c r="C18" s="31" t="s">
        <v>450</v>
      </c>
      <c r="E18" s="77" t="s">
        <v>451</v>
      </c>
      <c r="F18" s="58">
        <f ca="1">IFRS17_CF_Base!F18+IFRS17_CumRslt!F18</f>
        <v>-174036.928784488</v>
      </c>
      <c r="G18" s="58">
        <f ca="1">IFRS17_CF_Base!G18+IFRS17_CumRslt!G18</f>
        <v>-604427.42938440386</v>
      </c>
      <c r="H18" s="58">
        <f ca="1">IFRS17_CF_Base!H18+IFRS17_CumRslt!H18</f>
        <v>-1181916.6313654266</v>
      </c>
      <c r="I18" s="58">
        <f ca="1">IFRS17_CF_Base!I18+IFRS17_CumRslt!I18</f>
        <v>-1836650.4970146506</v>
      </c>
      <c r="J18" s="58">
        <f ca="1">IFRS17_CF_Base!J18+IFRS17_CumRslt!J18</f>
        <v>-2650598.5653930423</v>
      </c>
      <c r="K18" s="58">
        <f ca="1">IFRS17_CF_Base!K18+IFRS17_CumRslt!K18</f>
        <v>-3554421.7278713016</v>
      </c>
      <c r="L18" s="58">
        <f ca="1">IFRS17_CF_Base!L18+IFRS17_CumRslt!L18</f>
        <v>-4509668.2214535354</v>
      </c>
      <c r="M18" s="58">
        <f ca="1">IFRS17_CF_Base!M18+IFRS17_CumRslt!M18</f>
        <v>-5568629.9708426222</v>
      </c>
      <c r="N18" s="58">
        <f ca="1">IFRS17_CF_Base!N18+IFRS17_CumRslt!N18</f>
        <v>-6770808.5091454173</v>
      </c>
      <c r="O18" s="58">
        <f ca="1">IFRS17_CF_Base!O18+IFRS17_CumRslt!O18</f>
        <v>-8180702.9800232137</v>
      </c>
      <c r="P18" s="58">
        <f ca="1">IFRS17_CF_Base!P18+IFRS17_CumRslt!P18</f>
        <v>-8296497.452291918</v>
      </c>
      <c r="Q18" s="58">
        <f ca="1">IFRS17_CF_Base!Q18+IFRS17_CumRslt!Q18</f>
        <v>-7723387.6640208615</v>
      </c>
      <c r="R18" s="58">
        <f ca="1">IFRS17_CF_Base!R18+IFRS17_CumRslt!R18</f>
        <v>-7315588.8085757969</v>
      </c>
      <c r="S18" s="58">
        <f ca="1">IFRS17_CF_Base!S18+IFRS17_CumRslt!S18</f>
        <v>-6895256.4654166056</v>
      </c>
      <c r="T18" s="58">
        <f ca="1">IFRS17_CF_Base!T18+IFRS17_CumRslt!T18</f>
        <v>-6447248.6025347337</v>
      </c>
      <c r="U18" s="58">
        <f ca="1">IFRS17_CF_Base!U18+IFRS17_CumRslt!U18</f>
        <v>-6106644.511451086</v>
      </c>
      <c r="V18" s="58">
        <f ca="1">IFRS17_CF_Base!V18+IFRS17_CumRslt!V18</f>
        <v>-5762053.1713259546</v>
      </c>
      <c r="W18" s="58">
        <f ca="1">IFRS17_CF_Base!W18+IFRS17_CumRslt!W18</f>
        <v>-5408230.1277790675</v>
      </c>
      <c r="X18" s="58">
        <f ca="1">IFRS17_CF_Base!X18+IFRS17_CumRslt!X18</f>
        <v>-5040525.5629769517</v>
      </c>
      <c r="Y18" s="58">
        <f ca="1">IFRS17_CF_Base!Y18+IFRS17_CumRslt!Y18</f>
        <v>-4650944.6483616019</v>
      </c>
      <c r="Z18" s="58">
        <f ca="1">IFRS17_CF_Base!Z18+IFRS17_CumRslt!Z18</f>
        <v>-4440054.3248481508</v>
      </c>
      <c r="AA18" s="58">
        <f ca="1">IFRS17_CF_Base!AA18+IFRS17_CumRslt!AA18</f>
        <v>-4210858.4866124354</v>
      </c>
      <c r="AB18" s="58">
        <f ca="1">IFRS17_CF_Base!AB18+IFRS17_CumRslt!AB18</f>
        <v>-3973352.3898138721</v>
      </c>
      <c r="AC18" s="58">
        <f ca="1">IFRS17_CF_Base!AC18+IFRS17_CumRslt!AC18</f>
        <v>-3731960.7279904713</v>
      </c>
      <c r="AD18" s="58">
        <f ca="1">IFRS17_CF_Base!AD18+IFRS17_CumRslt!AD18</f>
        <v>-3476305.1483674617</v>
      </c>
      <c r="AE18" s="58">
        <f ca="1">IFRS17_CF_Base!AE18+IFRS17_CumRslt!AE18</f>
        <v>-3219465.2086002789</v>
      </c>
      <c r="AF18" s="58">
        <f ca="1">IFRS17_CF_Base!AF18+IFRS17_CumRslt!AF18</f>
        <v>-2961461.2868706184</v>
      </c>
      <c r="AG18" s="58">
        <f ca="1">IFRS17_CF_Base!AG18+IFRS17_CumRslt!AG18</f>
        <v>-2696761.4481058787</v>
      </c>
      <c r="AH18" s="58">
        <f ca="1">IFRS17_CF_Base!AH18+IFRS17_CumRslt!AH18</f>
        <v>-2421548.8435033909</v>
      </c>
      <c r="AI18" s="58">
        <f ca="1">IFRS17_CF_Base!AI18+IFRS17_CumRslt!AI18</f>
        <v>-2130210.9995300914</v>
      </c>
      <c r="AJ18" s="58">
        <f ca="1">IFRS17_CF_Base!AJ18+IFRS17_CumRslt!AJ18</f>
        <v>-2012151.6066767073</v>
      </c>
      <c r="AK18" s="58">
        <f ca="1">IFRS17_CF_Base!AK18+IFRS17_CumRslt!AK18</f>
        <v>-1900087.9711496939</v>
      </c>
      <c r="AL18" s="58">
        <f ca="1">IFRS17_CF_Base!AL18+IFRS17_CumRslt!AL18</f>
        <v>-1792200.9159067001</v>
      </c>
      <c r="AM18" s="58">
        <f ca="1">IFRS17_CF_Base!AM18+IFRS17_CumRslt!AM18</f>
        <v>-1687965.233579827</v>
      </c>
      <c r="AN18" s="58">
        <f ca="1">IFRS17_CF_Base!AN18+IFRS17_CumRslt!AN18</f>
        <v>-1587009.1771022452</v>
      </c>
      <c r="AO18" s="58">
        <f ca="1">IFRS17_CF_Base!AO18+IFRS17_CumRslt!AO18</f>
        <v>-1488976.6785948756</v>
      </c>
      <c r="AP18" s="58">
        <f ca="1">IFRS17_CF_Base!AP18+IFRS17_CumRslt!AP18</f>
        <v>-1395819.2935520816</v>
      </c>
      <c r="AQ18" s="58">
        <f ca="1">IFRS17_CF_Base!AQ18+IFRS17_CumRslt!AQ18</f>
        <v>-1305123.782906397</v>
      </c>
      <c r="AR18" s="58">
        <f ca="1">IFRS17_CF_Base!AR18+IFRS17_CumRslt!AR18</f>
        <v>-1216972.3491984496</v>
      </c>
      <c r="AS18" s="58">
        <f ca="1">IFRS17_CF_Base!AS18+IFRS17_CumRslt!AS18</f>
        <v>-1131380.2340890744</v>
      </c>
      <c r="AT18" s="58">
        <f ca="1">IFRS17_CF_Base!AT18+IFRS17_CumRslt!AT18</f>
        <v>-1048318.3078542085</v>
      </c>
      <c r="AU18" s="58">
        <f ca="1">IFRS17_CF_Base!AU18+IFRS17_CumRslt!AU18</f>
        <v>-968266.74888427428</v>
      </c>
      <c r="AV18" s="58">
        <f ca="1">IFRS17_CF_Base!AV18+IFRS17_CumRslt!AV18</f>
        <v>-890982.69532351592</v>
      </c>
      <c r="AW18" s="58">
        <f ca="1">IFRS17_CF_Base!AW18+IFRS17_CumRslt!AW18</f>
        <v>-816730.27798610297</v>
      </c>
      <c r="AX18" s="58">
        <f ca="1">IFRS17_CF_Base!AX18+IFRS17_CumRslt!AX18</f>
        <v>-745798.02638316667</v>
      </c>
      <c r="AY18" s="58">
        <f ca="1">IFRS17_CF_Base!AY18+IFRS17_CumRslt!AY18</f>
        <v>-678464.81153819757</v>
      </c>
      <c r="AZ18" s="58">
        <f ca="1">IFRS17_CF_Base!AZ18+IFRS17_CumRslt!AZ18</f>
        <v>-615337.10535984719</v>
      </c>
      <c r="BA18" s="58">
        <f ca="1">IFRS17_CF_Base!BA18+IFRS17_CumRslt!BA18</f>
        <v>-556131.12579197716</v>
      </c>
      <c r="BB18" s="58">
        <f ca="1">IFRS17_CF_Base!BB18+IFRS17_CumRslt!BB18</f>
        <v>-501015.51087133313</v>
      </c>
      <c r="BC18" s="58">
        <f ca="1">IFRS17_CF_Base!BC18+IFRS17_CumRslt!BC18</f>
        <v>-450019.20305926743</v>
      </c>
      <c r="BD18" s="58">
        <f ca="1">IFRS17_CF_Base!BD18+IFRS17_CumRslt!BD18</f>
        <v>-403035.91175883316</v>
      </c>
      <c r="BE18" s="58">
        <f ca="1">IFRS17_CF_Base!BE18+IFRS17_CumRslt!BE18</f>
        <v>-359909.97241856321</v>
      </c>
      <c r="BF18" s="58">
        <f ca="1">IFRS17_CF_Base!BF18+IFRS17_CumRslt!BF18</f>
        <v>-320317.51959240006</v>
      </c>
      <c r="BG18" s="58">
        <f ca="1">IFRS17_CF_Base!BG18+IFRS17_CumRslt!BG18</f>
        <v>-283978.84496716689</v>
      </c>
      <c r="BH18" s="58">
        <f ca="1">IFRS17_CF_Base!BH18+IFRS17_CumRslt!BH18</f>
        <v>-250663.09335427251</v>
      </c>
      <c r="BI18" s="58">
        <f ca="1">IFRS17_CF_Base!BI18+IFRS17_CumRslt!BI18</f>
        <v>-220171.95154860395</v>
      </c>
      <c r="BJ18" s="58">
        <f ca="1">IFRS17_CF_Base!BJ18+IFRS17_CumRslt!BJ18</f>
        <v>-192637.58364403778</v>
      </c>
      <c r="BK18" s="58">
        <f ca="1">IFRS17_CF_Base!BK18+IFRS17_CumRslt!BK18</f>
        <v>-167495.24893648809</v>
      </c>
      <c r="BL18" s="58">
        <f ca="1">IFRS17_CF_Base!BL18+IFRS17_CumRslt!BL18</f>
        <v>-144651.5840722727</v>
      </c>
      <c r="BM18" s="58">
        <f ca="1">IFRS17_CF_Base!BM18+IFRS17_CumRslt!BM18</f>
        <v>-123978.67058754683</v>
      </c>
      <c r="BN18" s="58">
        <f ca="1">IFRS17_CF_Base!BN18+IFRS17_CumRslt!BN18</f>
        <v>-105328.1134565534</v>
      </c>
      <c r="BO18" s="58">
        <f ca="1">IFRS17_CF_Base!BO18+IFRS17_CumRslt!BO18</f>
        <v>-88581.862026347138</v>
      </c>
      <c r="BP18" s="58">
        <f ca="1">IFRS17_CF_Base!BP18+IFRS17_CumRslt!BP18</f>
        <v>-73633.788180941061</v>
      </c>
      <c r="BQ18" s="58">
        <f ca="1">IFRS17_CF_Base!BQ18+IFRS17_CumRslt!BQ18</f>
        <v>-60423.986887403938</v>
      </c>
      <c r="BR18" s="58">
        <f ca="1">IFRS17_CF_Base!BR18+IFRS17_CumRslt!BR18</f>
        <v>-48891.301671529</v>
      </c>
      <c r="BS18" s="58">
        <f ca="1">IFRS17_CF_Base!BS18+IFRS17_CumRslt!BS18</f>
        <v>-38963.267873602941</v>
      </c>
      <c r="BT18" s="58">
        <f ca="1">IFRS17_CF_Base!BT18+IFRS17_CumRslt!BT18</f>
        <v>-30623.816391777495</v>
      </c>
      <c r="BU18" s="58">
        <f ca="1">IFRS17_CF_Base!BU18+IFRS17_CumRslt!BU18</f>
        <v>-23671.741404027307</v>
      </c>
      <c r="BV18" s="58">
        <f ca="1">IFRS17_CF_Base!BV18+IFRS17_CumRslt!BV18</f>
        <v>-18011.559552813011</v>
      </c>
      <c r="BW18" s="58">
        <f ca="1">IFRS17_CF_Base!BW18+IFRS17_CumRslt!BW18</f>
        <v>-13515.818438409429</v>
      </c>
      <c r="BX18" s="58">
        <f ca="1">IFRS17_CF_Base!BX18+IFRS17_CumRslt!BX18</f>
        <v>-10028.623735934601</v>
      </c>
      <c r="BY18" s="58">
        <f ca="1">IFRS17_CF_Base!BY18+IFRS17_CumRslt!BY18</f>
        <v>-7420.4842474713623</v>
      </c>
      <c r="BZ18" s="58">
        <f ca="1">IFRS17_CF_Base!BZ18+IFRS17_CumRslt!BZ18</f>
        <v>-5456.9933562334663</v>
      </c>
      <c r="CA18" s="58">
        <f ca="1">IFRS17_CF_Base!CA18+IFRS17_CumRslt!CA18</f>
        <v>-3982.2466748070783</v>
      </c>
      <c r="CB18" s="58">
        <f ca="1">IFRS17_CF_Base!CB18+IFRS17_CumRslt!CB18</f>
        <v>-2874.0477384921451</v>
      </c>
      <c r="CC18" s="58">
        <f ca="1">IFRS17_CF_Base!CC18+IFRS17_CumRslt!CC18</f>
        <v>-2038.2329283111051</v>
      </c>
      <c r="CD18" s="58">
        <f ca="1">IFRS17_CF_Base!CD18+IFRS17_CumRslt!CD18</f>
        <v>-1502.7615553253513</v>
      </c>
      <c r="CE18" s="58">
        <f ca="1">IFRS17_CF_Base!CE18+IFRS17_CumRslt!CE18</f>
        <v>-1083.193288478162</v>
      </c>
      <c r="CF18" s="58">
        <f ca="1">IFRS17_CF_Base!CF18+IFRS17_CumRslt!CF18</f>
        <v>-759.68098856455379</v>
      </c>
      <c r="CG18" s="58">
        <f ca="1">IFRS17_CF_Base!CG18+IFRS17_CumRslt!CG18</f>
        <v>-514.99667711069264</v>
      </c>
      <c r="CH18" s="58">
        <f ca="1">IFRS17_CF_Base!CH18+IFRS17_CumRslt!CH18</f>
        <v>-333.192079863289</v>
      </c>
      <c r="CI18" s="58">
        <f ca="1">IFRS17_CF_Base!CI18+IFRS17_CumRslt!CI18</f>
        <v>-213.83069346772626</v>
      </c>
      <c r="CJ18" s="58">
        <f ca="1">IFRS17_CF_Base!CJ18+IFRS17_CumRslt!CJ18</f>
        <v>-128.86360021606447</v>
      </c>
      <c r="CK18" s="58">
        <f ca="1">IFRS17_CF_Base!CK18+IFRS17_CumRslt!CK18</f>
        <v>-69.533503174369542</v>
      </c>
      <c r="CL18" s="58">
        <f ca="1">IFRS17_CF_Base!CL18+IFRS17_CumRslt!CL18</f>
        <v>-28.550259082677798</v>
      </c>
      <c r="CM18" s="58">
        <f ca="1">IFRS17_CF_Base!CM18+IFRS17_CumRslt!CM18</f>
        <v>0</v>
      </c>
      <c r="CN18" s="58">
        <f ca="1">IFRS17_CF_Base!CN18+IFRS17_CumRslt!CN18</f>
        <v>0</v>
      </c>
      <c r="CO18" s="58">
        <f ca="1">IFRS17_CF_Base!CO18+IFRS17_CumRslt!CO18</f>
        <v>0</v>
      </c>
      <c r="CP18" s="58">
        <f ca="1">IFRS17_CF_Base!CP18+IFRS17_CumRslt!CP18</f>
        <v>0</v>
      </c>
      <c r="CQ18" s="58">
        <f ca="1">IFRS17_CF_Base!CQ18+IFRS17_CumRslt!CQ18</f>
        <v>0</v>
      </c>
      <c r="CR18" s="58">
        <f ca="1">IFRS17_CF_Base!CR18+IFRS17_CumRslt!CR18</f>
        <v>0</v>
      </c>
      <c r="CS18" s="58">
        <f ca="1">IFRS17_CF_Base!CS18+IFRS17_CumRslt!CS18</f>
        <v>0</v>
      </c>
      <c r="CT18" s="58">
        <f ca="1">IFRS17_CF_Base!CT18+IFRS17_CumRslt!CT18</f>
        <v>0</v>
      </c>
      <c r="CU18" s="58">
        <f ca="1">IFRS17_CF_Base!CU18+IFRS17_CumRslt!CU18</f>
        <v>0</v>
      </c>
      <c r="CV18" s="58">
        <f ca="1">IFRS17_CF_Base!CV18+IFRS17_CumRslt!CV18</f>
        <v>0</v>
      </c>
      <c r="CW18" s="58">
        <f ca="1">IFRS17_CF_Base!CW18+IFRS17_CumRslt!CW18</f>
        <v>0</v>
      </c>
      <c r="CX18" s="58">
        <f ca="1">IFRS17_CF_Base!CX18+IFRS17_CumRslt!CX18</f>
        <v>0</v>
      </c>
      <c r="CY18" s="58">
        <f ca="1">IFRS17_CF_Base!CY18+IFRS17_CumRslt!CY18</f>
        <v>0</v>
      </c>
      <c r="CZ18" s="58">
        <f ca="1">IFRS17_CF_Base!CZ18+IFRS17_CumRslt!CZ18</f>
        <v>0</v>
      </c>
      <c r="DA18" s="58">
        <f ca="1">IFRS17_CF_Base!DA18+IFRS17_CumRslt!DA18</f>
        <v>0</v>
      </c>
      <c r="DB18" s="58">
        <f ca="1">IFRS17_CF_Base!DB18+IFRS17_CumRslt!DB18</f>
        <v>0</v>
      </c>
      <c r="DC18" s="58">
        <f ca="1">IFRS17_CF_Base!DC18+IFRS17_CumRslt!DC18</f>
        <v>0</v>
      </c>
      <c r="DD18" s="58">
        <f ca="1">IFRS17_CF_Base!DD18+IFRS17_CumRslt!DD18</f>
        <v>0</v>
      </c>
      <c r="DE18" s="58">
        <f ca="1">IFRS17_CF_Base!DE18+IFRS17_CumRslt!DE18</f>
        <v>0</v>
      </c>
      <c r="DF18" s="58">
        <f ca="1">IFRS17_CF_Base!DF18+IFRS17_CumRslt!DF18</f>
        <v>0</v>
      </c>
      <c r="DG18" s="58">
        <f ca="1">IFRS17_CF_Base!DG18+IFRS17_CumRslt!DG18</f>
        <v>0</v>
      </c>
      <c r="DH18" s="58">
        <f ca="1">IFRS17_CF_Base!DH18+IFRS17_CumRslt!DH18</f>
        <v>0</v>
      </c>
      <c r="DI18" s="58">
        <f ca="1">IFRS17_CF_Base!DI18+IFRS17_CumRslt!DI18</f>
        <v>0</v>
      </c>
      <c r="DJ18" s="58">
        <f ca="1">IFRS17_CF_Base!DJ18+IFRS17_CumRslt!DJ18</f>
        <v>0</v>
      </c>
      <c r="DK18" s="58">
        <f ca="1">IFRS17_CF_Base!DK18+IFRS17_CumRslt!DK18</f>
        <v>0</v>
      </c>
      <c r="DL18" s="58">
        <f ca="1">IFRS17_CF_Base!DL18+IFRS17_CumRslt!DL18</f>
        <v>0</v>
      </c>
      <c r="DM18" s="58">
        <f ca="1">IFRS17_CF_Base!DM18+IFRS17_CumRslt!DM18</f>
        <v>0</v>
      </c>
      <c r="DN18" s="58">
        <f ca="1">IFRS17_CF_Base!DN18+IFRS17_CumRslt!DN18</f>
        <v>0</v>
      </c>
      <c r="DO18" s="58">
        <f ca="1">IFRS17_CF_Base!DO18+IFRS17_CumRslt!DO18</f>
        <v>0</v>
      </c>
      <c r="DP18" s="58">
        <f ca="1">IFRS17_CF_Base!DP18+IFRS17_CumRslt!DP18</f>
        <v>0</v>
      </c>
      <c r="DQ18" s="58">
        <f ca="1">IFRS17_CF_Base!DQ18+IFRS17_CumRslt!DQ18</f>
        <v>0</v>
      </c>
      <c r="DR18" s="58">
        <f ca="1">IFRS17_CF_Base!DR18+IFRS17_CumRslt!DR18</f>
        <v>0</v>
      </c>
      <c r="DS18" s="58">
        <f ca="1">IFRS17_CF_Base!DS18+IFRS17_CumRslt!DS18</f>
        <v>0</v>
      </c>
      <c r="DT18" s="58">
        <f ca="1">IFRS17_CF_Base!DT18+IFRS17_CumRslt!DT18</f>
        <v>0</v>
      </c>
      <c r="DU18" s="58">
        <f ca="1">IFRS17_CF_Base!DU18+IFRS17_CumRslt!DU18</f>
        <v>0</v>
      </c>
      <c r="DV18" s="58">
        <f ca="1">IFRS17_CF_Base!DV18+IFRS17_CumRslt!DV18</f>
        <v>0</v>
      </c>
      <c r="DW18" s="58">
        <f ca="1">IFRS17_CF_Base!DW18+IFRS17_CumRslt!DW18</f>
        <v>0</v>
      </c>
      <c r="DX18" s="58">
        <f ca="1">IFRS17_CF_Base!DX18+IFRS17_CumRslt!DX18</f>
        <v>0</v>
      </c>
      <c r="DY18" s="58">
        <f ca="1">IFRS17_CF_Base!DY18+IFRS17_CumRslt!DY18</f>
        <v>0</v>
      </c>
      <c r="DZ18" s="58">
        <f ca="1">IFRS17_CF_Base!DZ18+IFRS17_CumRslt!DZ18</f>
        <v>0</v>
      </c>
      <c r="EA18" s="58">
        <f ca="1">IFRS17_CF_Base!EA18+IFRS17_CumRslt!EA18</f>
        <v>0</v>
      </c>
      <c r="EB18" s="58">
        <f ca="1">IFRS17_CF_Base!EB18+IFRS17_CumRslt!EB18</f>
        <v>0</v>
      </c>
      <c r="EC18" s="58">
        <f ca="1">IFRS17_CF_Base!EC18+IFRS17_CumRslt!EC18</f>
        <v>0</v>
      </c>
      <c r="ED18" s="58">
        <f ca="1">IFRS17_CF_Base!ED18+IFRS17_CumRslt!ED18</f>
        <v>0</v>
      </c>
      <c r="EE18" s="58">
        <f ca="1">IFRS17_CF_Base!EE18+IFRS17_CumRslt!EE18</f>
        <v>0</v>
      </c>
      <c r="EF18" s="58">
        <f ca="1">IFRS17_CF_Base!EF18+IFRS17_CumRslt!EF18</f>
        <v>0</v>
      </c>
      <c r="EG18" s="58">
        <f ca="1">IFRS17_CF_Base!EG18+IFRS17_CumRslt!EG18</f>
        <v>0</v>
      </c>
      <c r="EH18" s="58">
        <f ca="1">IFRS17_CF_Base!EH18+IFRS17_CumRslt!EH18</f>
        <v>0</v>
      </c>
      <c r="EI18" s="58">
        <f ca="1">IFRS17_CF_Base!EI18+IFRS17_CumRslt!EI18</f>
        <v>0</v>
      </c>
      <c r="EJ18" s="58">
        <f ca="1">IFRS17_CF_Base!EJ18+IFRS17_CumRslt!EJ18</f>
        <v>0</v>
      </c>
      <c r="EK18" s="58">
        <f ca="1">IFRS17_CF_Base!EK18+IFRS17_CumRslt!EK18</f>
        <v>0</v>
      </c>
      <c r="EL18" s="58">
        <f ca="1">IFRS17_CF_Base!EL18+IFRS17_CumRslt!EL18</f>
        <v>0</v>
      </c>
      <c r="EM18" s="58">
        <f ca="1">IFRS17_CF_Base!EM18+IFRS17_CumRslt!EM18</f>
        <v>0</v>
      </c>
      <c r="EN18" s="58">
        <f ca="1">IFRS17_CF_Base!EN18+IFRS17_CumRslt!EN18</f>
        <v>0</v>
      </c>
      <c r="EO18" s="58">
        <f ca="1">IFRS17_CF_Base!EO18+IFRS17_CumRslt!EO18</f>
        <v>0</v>
      </c>
      <c r="EP18" s="58">
        <f ca="1">IFRS17_CF_Base!EP18+IFRS17_CumRslt!EP18</f>
        <v>0</v>
      </c>
      <c r="EQ18" s="58">
        <f ca="1">IFRS17_CF_Base!EQ18+IFRS17_CumRslt!EQ18</f>
        <v>0</v>
      </c>
      <c r="ER18" s="58">
        <f ca="1">IFRS17_CF_Base!ER18+IFRS17_CumRslt!ER18</f>
        <v>0</v>
      </c>
      <c r="ES18" s="58">
        <f ca="1">IFRS17_CF_Base!ES18+IFRS17_CumRslt!ES18</f>
        <v>0</v>
      </c>
      <c r="ET18" s="58">
        <f ca="1">IFRS17_CF_Base!ET18+IFRS17_CumRslt!ET18</f>
        <v>0</v>
      </c>
      <c r="EU18" s="58">
        <f ca="1">IFRS17_CF_Base!EU18+IFRS17_CumRslt!EU18</f>
        <v>0</v>
      </c>
      <c r="EV18" s="58">
        <f ca="1">IFRS17_CF_Base!EV18+IFRS17_CumRslt!EV18</f>
        <v>0</v>
      </c>
      <c r="EW18" s="58">
        <f ca="1">IFRS17_CF_Base!EW18+IFRS17_CumRslt!EW18</f>
        <v>0</v>
      </c>
      <c r="EX18" s="58">
        <f ca="1">IFRS17_CF_Base!EX18+IFRS17_CumRslt!EX18</f>
        <v>0</v>
      </c>
      <c r="EY18" s="58">
        <f ca="1">IFRS17_CF_Base!EY18+IFRS17_CumRslt!EY18</f>
        <v>0</v>
      </c>
      <c r="EZ18" s="58">
        <f ca="1">IFRS17_CF_Base!EZ18+IFRS17_CumRslt!EZ18</f>
        <v>0</v>
      </c>
      <c r="FA18" s="58">
        <f ca="1">IFRS17_CF_Base!FA18+IFRS17_CumRslt!FA18</f>
        <v>0</v>
      </c>
      <c r="FB18" s="58">
        <f ca="1">IFRS17_CF_Base!FB18+IFRS17_CumRslt!FB18</f>
        <v>0</v>
      </c>
      <c r="FC18" s="58">
        <f ca="1">IFRS17_CF_Base!FC18+IFRS17_CumRslt!FC18</f>
        <v>0</v>
      </c>
      <c r="FD18" s="58">
        <f ca="1">IFRS17_CF_Base!FD18+IFRS17_CumRslt!FD18</f>
        <v>0</v>
      </c>
      <c r="FE18" s="58">
        <f ca="1">IFRS17_CF_Base!FE18+IFRS17_CumRslt!FE18</f>
        <v>0</v>
      </c>
      <c r="FF18" s="58">
        <f ca="1">IFRS17_CF_Base!FF18+IFRS17_CumRslt!FF18</f>
        <v>0</v>
      </c>
      <c r="FG18" s="58">
        <f ca="1">IFRS17_CF_Base!FG18+IFRS17_CumRslt!FG18</f>
        <v>0</v>
      </c>
      <c r="FH18" s="58">
        <f ca="1">IFRS17_CF_Base!FH18+IFRS17_CumRslt!FH18</f>
        <v>0</v>
      </c>
      <c r="FI18" s="58">
        <f ca="1">IFRS17_CF_Base!FI18+IFRS17_CumRslt!FI18</f>
        <v>0</v>
      </c>
      <c r="FJ18" s="58">
        <f ca="1">IFRS17_CF_Base!FJ18+IFRS17_CumRslt!FJ18</f>
        <v>0</v>
      </c>
      <c r="FK18" s="58">
        <f ca="1">IFRS17_CF_Base!FK18+IFRS17_CumRslt!FK18</f>
        <v>0</v>
      </c>
      <c r="FL18" s="58">
        <f ca="1">IFRS17_CF_Base!FL18+IFRS17_CumRslt!FL18</f>
        <v>0</v>
      </c>
      <c r="FM18" s="58">
        <f ca="1">IFRS17_CF_Base!FM18+IFRS17_CumRslt!FM18</f>
        <v>0</v>
      </c>
      <c r="FN18" s="58">
        <f ca="1">IFRS17_CF_Base!FN18+IFRS17_CumRslt!FN18</f>
        <v>0</v>
      </c>
      <c r="FO18" s="58">
        <f ca="1">IFRS17_CF_Base!FO18+IFRS17_CumRslt!FO18</f>
        <v>0</v>
      </c>
      <c r="FP18" s="58">
        <f ca="1">IFRS17_CF_Base!FP18+IFRS17_CumRslt!FP18</f>
        <v>0</v>
      </c>
      <c r="FQ18" s="58">
        <f ca="1">IFRS17_CF_Base!FQ18+IFRS17_CumRslt!FQ18</f>
        <v>0</v>
      </c>
      <c r="FR18" s="58">
        <f ca="1">IFRS17_CF_Base!FR18+IFRS17_CumRslt!FR18</f>
        <v>0</v>
      </c>
      <c r="FS18" s="58">
        <f ca="1">IFRS17_CF_Base!FS18+IFRS17_CumRslt!FS18</f>
        <v>0</v>
      </c>
      <c r="FT18" s="58">
        <f ca="1">IFRS17_CF_Base!FT18+IFRS17_CumRslt!FT18</f>
        <v>0</v>
      </c>
      <c r="FU18" s="58">
        <f ca="1">IFRS17_CF_Base!FU18+IFRS17_CumRslt!FU18</f>
        <v>0</v>
      </c>
      <c r="FV18" s="58">
        <f ca="1">IFRS17_CF_Base!FV18+IFRS17_CumRslt!FV18</f>
        <v>0</v>
      </c>
      <c r="FW18" s="58">
        <f ca="1">IFRS17_CF_Base!FW18+IFRS17_CumRslt!FW18</f>
        <v>0</v>
      </c>
      <c r="FX18" s="58">
        <f ca="1">IFRS17_CF_Base!FX18+IFRS17_CumRslt!FX18</f>
        <v>0</v>
      </c>
      <c r="FY18" s="58">
        <f ca="1">IFRS17_CF_Base!FY18+IFRS17_CumRslt!FY18</f>
        <v>0</v>
      </c>
      <c r="FZ18" s="58">
        <f ca="1">IFRS17_CF_Base!FZ18+IFRS17_CumRslt!FZ18</f>
        <v>0</v>
      </c>
      <c r="GA18" s="58">
        <f ca="1">IFRS17_CF_Base!GA18+IFRS17_CumRslt!GA18</f>
        <v>0</v>
      </c>
      <c r="GB18" s="58">
        <f ca="1">IFRS17_CF_Base!GB18+IFRS17_CumRslt!GB18</f>
        <v>0</v>
      </c>
      <c r="GC18" s="58">
        <f ca="1">IFRS17_CF_Base!GC18+IFRS17_CumRslt!GC18</f>
        <v>0</v>
      </c>
      <c r="GD18" s="58">
        <f ca="1">IFRS17_CF_Base!GD18+IFRS17_CumRslt!GD18</f>
        <v>0</v>
      </c>
      <c r="GE18" s="58">
        <f ca="1">IFRS17_CF_Base!GE18+IFRS17_CumRslt!GE18</f>
        <v>0</v>
      </c>
      <c r="GF18" s="58">
        <f ca="1">IFRS17_CF_Base!GF18+IFRS17_CumRslt!GF18</f>
        <v>0</v>
      </c>
      <c r="GG18" s="58">
        <f ca="1">IFRS17_CF_Base!GG18+IFRS17_CumRslt!GG18</f>
        <v>0</v>
      </c>
      <c r="GH18" s="58">
        <f ca="1">IFRS17_CF_Base!GH18+IFRS17_CumRslt!GH18</f>
        <v>0</v>
      </c>
      <c r="GI18" s="58">
        <f ca="1">IFRS17_CF_Base!GI18+IFRS17_CumRslt!GI18</f>
        <v>0</v>
      </c>
      <c r="GJ18" s="58">
        <f ca="1">IFRS17_CF_Base!GJ18+IFRS17_CumRslt!GJ18</f>
        <v>0</v>
      </c>
    </row>
    <row r="19" spans="2:192" x14ac:dyDescent="0.3">
      <c r="B19" s="35" t="s">
        <v>441</v>
      </c>
      <c r="C19" s="31" t="s">
        <v>452</v>
      </c>
      <c r="E19" s="77" t="s">
        <v>453</v>
      </c>
      <c r="F19" s="96">
        <f ca="1">IFRS17_CF_Base!F19+IFRS17_CumRslt!F19</f>
        <v>-1592.2312404355519</v>
      </c>
      <c r="G19" s="35">
        <f ca="1">IFRS17_CF_Base!G19+IFRS17_CumRslt!G19</f>
        <v>-3224.3750000000041</v>
      </c>
      <c r="H19" s="35">
        <f ca="1">IFRS17_CF_Base!H19+IFRS17_CumRslt!H19</f>
        <v>-4127.2000000000053</v>
      </c>
      <c r="I19" s="35">
        <f ca="1">IFRS17_CF_Base!I19+IFRS17_CumRslt!I19</f>
        <v>-4790.5000000000045</v>
      </c>
      <c r="J19" s="35">
        <f ca="1">IFRS17_CF_Base!J19+IFRS17_CumRslt!J19</f>
        <v>-6246.0750000000062</v>
      </c>
      <c r="K19" s="35">
        <f ca="1">IFRS17_CF_Base!K19+IFRS17_CumRslt!K19</f>
        <v>-6835.6750000000075</v>
      </c>
      <c r="L19" s="35">
        <f ca="1">IFRS17_CF_Base!L19+IFRS17_CumRslt!L19</f>
        <v>-7627.950000000008</v>
      </c>
      <c r="M19" s="35">
        <f ca="1">IFRS17_CF_Base!M19+IFRS17_CumRslt!M19</f>
        <v>-8641.3250000000098</v>
      </c>
      <c r="N19" s="35">
        <f ca="1">IFRS17_CF_Base!N19+IFRS17_CumRslt!N19</f>
        <v>-9949.5000000000091</v>
      </c>
      <c r="O19" s="35">
        <f ca="1">IFRS17_CF_Base!O19+IFRS17_CumRslt!O19</f>
        <v>-11663.025000000011</v>
      </c>
      <c r="P19" s="35">
        <f ca="1">IFRS17_CF_Base!P19+IFRS17_CumRslt!P19</f>
        <v>0</v>
      </c>
      <c r="Q19" s="35">
        <f ca="1">IFRS17_CF_Base!Q19+IFRS17_CumRslt!Q19</f>
        <v>0</v>
      </c>
      <c r="R19" s="35">
        <f ca="1">IFRS17_CF_Base!R19+IFRS17_CumRslt!R19</f>
        <v>0</v>
      </c>
      <c r="S19" s="35">
        <f ca="1">IFRS17_CF_Base!S19+IFRS17_CumRslt!S19</f>
        <v>0</v>
      </c>
      <c r="T19" s="35">
        <f ca="1">IFRS17_CF_Base!T19+IFRS17_CumRslt!T19</f>
        <v>0</v>
      </c>
      <c r="U19" s="35">
        <f ca="1">IFRS17_CF_Base!U19+IFRS17_CumRslt!U19</f>
        <v>0</v>
      </c>
      <c r="V19" s="35">
        <f ca="1">IFRS17_CF_Base!V19+IFRS17_CumRslt!V19</f>
        <v>0</v>
      </c>
      <c r="W19" s="35">
        <f ca="1">IFRS17_CF_Base!W19+IFRS17_CumRslt!W19</f>
        <v>0</v>
      </c>
      <c r="X19" s="35">
        <f ca="1">IFRS17_CF_Base!X19+IFRS17_CumRslt!X19</f>
        <v>0</v>
      </c>
      <c r="Y19" s="35">
        <f ca="1">IFRS17_CF_Base!Y19+IFRS17_CumRslt!Y19</f>
        <v>0</v>
      </c>
      <c r="Z19" s="35">
        <f ca="1">IFRS17_CF_Base!Z19+IFRS17_CumRslt!Z19</f>
        <v>0</v>
      </c>
      <c r="AA19" s="35">
        <f ca="1">IFRS17_CF_Base!AA19+IFRS17_CumRslt!AA19</f>
        <v>0</v>
      </c>
      <c r="AB19" s="35">
        <f ca="1">IFRS17_CF_Base!AB19+IFRS17_CumRslt!AB19</f>
        <v>0</v>
      </c>
      <c r="AC19" s="35">
        <f ca="1">IFRS17_CF_Base!AC19+IFRS17_CumRslt!AC19</f>
        <v>0</v>
      </c>
      <c r="AD19" s="35">
        <f ca="1">IFRS17_CF_Base!AD19+IFRS17_CumRslt!AD19</f>
        <v>0</v>
      </c>
      <c r="AE19" s="35">
        <f ca="1">IFRS17_CF_Base!AE19+IFRS17_CumRslt!AE19</f>
        <v>0</v>
      </c>
      <c r="AF19" s="35">
        <f ca="1">IFRS17_CF_Base!AF19+IFRS17_CumRslt!AF19</f>
        <v>0</v>
      </c>
      <c r="AG19" s="35">
        <f ca="1">IFRS17_CF_Base!AG19+IFRS17_CumRslt!AG19</f>
        <v>0</v>
      </c>
      <c r="AH19" s="35">
        <f ca="1">IFRS17_CF_Base!AH19+IFRS17_CumRslt!AH19</f>
        <v>0</v>
      </c>
      <c r="AI19" s="35">
        <f ca="1">IFRS17_CF_Base!AI19+IFRS17_CumRslt!AI19</f>
        <v>0</v>
      </c>
      <c r="AJ19" s="35">
        <f ca="1">IFRS17_CF_Base!AJ19+IFRS17_CumRslt!AJ19</f>
        <v>0</v>
      </c>
      <c r="AK19" s="35">
        <f ca="1">IFRS17_CF_Base!AK19+IFRS17_CumRslt!AK19</f>
        <v>0</v>
      </c>
      <c r="AL19" s="35">
        <f ca="1">IFRS17_CF_Base!AL19+IFRS17_CumRslt!AL19</f>
        <v>0</v>
      </c>
      <c r="AM19" s="35">
        <f ca="1">IFRS17_CF_Base!AM19+IFRS17_CumRslt!AM19</f>
        <v>0</v>
      </c>
      <c r="AN19" s="35">
        <f ca="1">IFRS17_CF_Base!AN19+IFRS17_CumRslt!AN19</f>
        <v>0</v>
      </c>
      <c r="AO19" s="35">
        <f ca="1">IFRS17_CF_Base!AO19+IFRS17_CumRslt!AO19</f>
        <v>0</v>
      </c>
      <c r="AP19" s="35">
        <f ca="1">IFRS17_CF_Base!AP19+IFRS17_CumRslt!AP19</f>
        <v>0</v>
      </c>
      <c r="AQ19" s="35">
        <f ca="1">IFRS17_CF_Base!AQ19+IFRS17_CumRslt!AQ19</f>
        <v>0</v>
      </c>
      <c r="AR19" s="35">
        <f ca="1">IFRS17_CF_Base!AR19+IFRS17_CumRslt!AR19</f>
        <v>0</v>
      </c>
      <c r="AS19" s="35">
        <f ca="1">IFRS17_CF_Base!AS19+IFRS17_CumRslt!AS19</f>
        <v>0</v>
      </c>
      <c r="AT19" s="35">
        <f ca="1">IFRS17_CF_Base!AT19+IFRS17_CumRslt!AT19</f>
        <v>0</v>
      </c>
      <c r="AU19" s="35">
        <f ca="1">IFRS17_CF_Base!AU19+IFRS17_CumRslt!AU19</f>
        <v>0</v>
      </c>
      <c r="AV19" s="35">
        <f ca="1">IFRS17_CF_Base!AV19+IFRS17_CumRslt!AV19</f>
        <v>0</v>
      </c>
      <c r="AW19" s="35">
        <f ca="1">IFRS17_CF_Base!AW19+IFRS17_CumRslt!AW19</f>
        <v>0</v>
      </c>
      <c r="AX19" s="35">
        <f ca="1">IFRS17_CF_Base!AX19+IFRS17_CumRslt!AX19</f>
        <v>0</v>
      </c>
      <c r="AY19" s="35">
        <f ca="1">IFRS17_CF_Base!AY19+IFRS17_CumRslt!AY19</f>
        <v>0</v>
      </c>
      <c r="AZ19" s="35">
        <f ca="1">IFRS17_CF_Base!AZ19+IFRS17_CumRslt!AZ19</f>
        <v>0</v>
      </c>
      <c r="BA19" s="35">
        <f ca="1">IFRS17_CF_Base!BA19+IFRS17_CumRslt!BA19</f>
        <v>0</v>
      </c>
      <c r="BB19" s="35">
        <f ca="1">IFRS17_CF_Base!BB19+IFRS17_CumRslt!BB19</f>
        <v>0</v>
      </c>
      <c r="BC19" s="35">
        <f ca="1">IFRS17_CF_Base!BC19+IFRS17_CumRslt!BC19</f>
        <v>0</v>
      </c>
      <c r="BD19" s="35">
        <f ca="1">IFRS17_CF_Base!BD19+IFRS17_CumRslt!BD19</f>
        <v>0</v>
      </c>
      <c r="BE19" s="35">
        <f ca="1">IFRS17_CF_Base!BE19+IFRS17_CumRslt!BE19</f>
        <v>0</v>
      </c>
      <c r="BF19" s="35">
        <f ca="1">IFRS17_CF_Base!BF19+IFRS17_CumRslt!BF19</f>
        <v>0</v>
      </c>
      <c r="BG19" s="35">
        <f ca="1">IFRS17_CF_Base!BG19+IFRS17_CumRslt!BG19</f>
        <v>0</v>
      </c>
      <c r="BH19" s="35">
        <f ca="1">IFRS17_CF_Base!BH19+IFRS17_CumRslt!BH19</f>
        <v>0</v>
      </c>
      <c r="BI19" s="35">
        <f ca="1">IFRS17_CF_Base!BI19+IFRS17_CumRslt!BI19</f>
        <v>0</v>
      </c>
      <c r="BJ19" s="35">
        <f ca="1">IFRS17_CF_Base!BJ19+IFRS17_CumRslt!BJ19</f>
        <v>0</v>
      </c>
      <c r="BK19" s="35">
        <f ca="1">IFRS17_CF_Base!BK19+IFRS17_CumRslt!BK19</f>
        <v>0</v>
      </c>
      <c r="BL19" s="35">
        <f ca="1">IFRS17_CF_Base!BL19+IFRS17_CumRslt!BL19</f>
        <v>0</v>
      </c>
      <c r="BM19" s="35">
        <f ca="1">IFRS17_CF_Base!BM19+IFRS17_CumRslt!BM19</f>
        <v>0</v>
      </c>
      <c r="BN19" s="35">
        <f ca="1">IFRS17_CF_Base!BN19+IFRS17_CumRslt!BN19</f>
        <v>0</v>
      </c>
      <c r="BO19" s="35">
        <f ca="1">IFRS17_CF_Base!BO19+IFRS17_CumRslt!BO19</f>
        <v>0</v>
      </c>
      <c r="BP19" s="35">
        <f ca="1">IFRS17_CF_Base!BP19+IFRS17_CumRslt!BP19</f>
        <v>0</v>
      </c>
      <c r="BQ19" s="35">
        <f ca="1">IFRS17_CF_Base!BQ19+IFRS17_CumRslt!BQ19</f>
        <v>0</v>
      </c>
      <c r="BR19" s="35">
        <f ca="1">IFRS17_CF_Base!BR19+IFRS17_CumRslt!BR19</f>
        <v>0</v>
      </c>
      <c r="BS19" s="35">
        <f ca="1">IFRS17_CF_Base!BS19+IFRS17_CumRslt!BS19</f>
        <v>0</v>
      </c>
      <c r="BT19" s="35">
        <f ca="1">IFRS17_CF_Base!BT19+IFRS17_CumRslt!BT19</f>
        <v>0</v>
      </c>
      <c r="BU19" s="35">
        <f ca="1">IFRS17_CF_Base!BU19+IFRS17_CumRslt!BU19</f>
        <v>0</v>
      </c>
      <c r="BV19" s="35">
        <f ca="1">IFRS17_CF_Base!BV19+IFRS17_CumRslt!BV19</f>
        <v>0</v>
      </c>
      <c r="BW19" s="35">
        <f ca="1">IFRS17_CF_Base!BW19+IFRS17_CumRslt!BW19</f>
        <v>0</v>
      </c>
      <c r="BX19" s="35">
        <f ca="1">IFRS17_CF_Base!BX19+IFRS17_CumRslt!BX19</f>
        <v>0</v>
      </c>
      <c r="BY19" s="35">
        <f ca="1">IFRS17_CF_Base!BY19+IFRS17_CumRslt!BY19</f>
        <v>0</v>
      </c>
      <c r="BZ19" s="35">
        <f ca="1">IFRS17_CF_Base!BZ19+IFRS17_CumRslt!BZ19</f>
        <v>0</v>
      </c>
      <c r="CA19" s="35">
        <f ca="1">IFRS17_CF_Base!CA19+IFRS17_CumRslt!CA19</f>
        <v>0</v>
      </c>
      <c r="CB19" s="35">
        <f ca="1">IFRS17_CF_Base!CB19+IFRS17_CumRslt!CB19</f>
        <v>0</v>
      </c>
      <c r="CC19" s="35">
        <f ca="1">IFRS17_CF_Base!CC19+IFRS17_CumRslt!CC19</f>
        <v>0</v>
      </c>
      <c r="CD19" s="35">
        <f ca="1">IFRS17_CF_Base!CD19+IFRS17_CumRslt!CD19</f>
        <v>0</v>
      </c>
      <c r="CE19" s="35">
        <f ca="1">IFRS17_CF_Base!CE19+IFRS17_CumRslt!CE19</f>
        <v>0</v>
      </c>
      <c r="CF19" s="35">
        <f ca="1">IFRS17_CF_Base!CF19+IFRS17_CumRslt!CF19</f>
        <v>0</v>
      </c>
      <c r="CG19" s="35">
        <f ca="1">IFRS17_CF_Base!CG19+IFRS17_CumRslt!CG19</f>
        <v>0</v>
      </c>
      <c r="CH19" s="35">
        <f ca="1">IFRS17_CF_Base!CH19+IFRS17_CumRslt!CH19</f>
        <v>0</v>
      </c>
      <c r="CI19" s="35">
        <f ca="1">IFRS17_CF_Base!CI19+IFRS17_CumRslt!CI19</f>
        <v>0</v>
      </c>
      <c r="CJ19" s="35">
        <f ca="1">IFRS17_CF_Base!CJ19+IFRS17_CumRslt!CJ19</f>
        <v>0</v>
      </c>
      <c r="CK19" s="35">
        <f ca="1">IFRS17_CF_Base!CK19+IFRS17_CumRslt!CK19</f>
        <v>0</v>
      </c>
      <c r="CL19" s="35">
        <f ca="1">IFRS17_CF_Base!CL19+IFRS17_CumRslt!CL19</f>
        <v>0</v>
      </c>
      <c r="CM19" s="35">
        <f ca="1">IFRS17_CF_Base!CM19+IFRS17_CumRslt!CM19</f>
        <v>0</v>
      </c>
      <c r="CN19" s="35">
        <f ca="1">IFRS17_CF_Base!CN19+IFRS17_CumRslt!CN19</f>
        <v>0</v>
      </c>
      <c r="CO19" s="35">
        <f ca="1">IFRS17_CF_Base!CO19+IFRS17_CumRslt!CO19</f>
        <v>0</v>
      </c>
      <c r="CP19" s="35">
        <f ca="1">IFRS17_CF_Base!CP19+IFRS17_CumRslt!CP19</f>
        <v>0</v>
      </c>
      <c r="CQ19" s="35">
        <f ca="1">IFRS17_CF_Base!CQ19+IFRS17_CumRslt!CQ19</f>
        <v>0</v>
      </c>
      <c r="CR19" s="35">
        <f ca="1">IFRS17_CF_Base!CR19+IFRS17_CumRslt!CR19</f>
        <v>0</v>
      </c>
      <c r="CS19" s="35">
        <f ca="1">IFRS17_CF_Base!CS19+IFRS17_CumRslt!CS19</f>
        <v>0</v>
      </c>
      <c r="CT19" s="35">
        <f ca="1">IFRS17_CF_Base!CT19+IFRS17_CumRslt!CT19</f>
        <v>0</v>
      </c>
      <c r="CU19" s="35">
        <f ca="1">IFRS17_CF_Base!CU19+IFRS17_CumRslt!CU19</f>
        <v>0</v>
      </c>
      <c r="CV19" s="35">
        <f ca="1">IFRS17_CF_Base!CV19+IFRS17_CumRslt!CV19</f>
        <v>0</v>
      </c>
      <c r="CW19" s="35">
        <f ca="1">IFRS17_CF_Base!CW19+IFRS17_CumRslt!CW19</f>
        <v>0</v>
      </c>
      <c r="CX19" s="35">
        <f ca="1">IFRS17_CF_Base!CX19+IFRS17_CumRslt!CX19</f>
        <v>0</v>
      </c>
      <c r="CY19" s="35">
        <f ca="1">IFRS17_CF_Base!CY19+IFRS17_CumRslt!CY19</f>
        <v>0</v>
      </c>
      <c r="CZ19" s="35">
        <f ca="1">IFRS17_CF_Base!CZ19+IFRS17_CumRslt!CZ19</f>
        <v>0</v>
      </c>
      <c r="DA19" s="35">
        <f ca="1">IFRS17_CF_Base!DA19+IFRS17_CumRslt!DA19</f>
        <v>0</v>
      </c>
      <c r="DB19" s="35">
        <f ca="1">IFRS17_CF_Base!DB19+IFRS17_CumRslt!DB19</f>
        <v>0</v>
      </c>
      <c r="DC19" s="35">
        <f ca="1">IFRS17_CF_Base!DC19+IFRS17_CumRslt!DC19</f>
        <v>0</v>
      </c>
      <c r="DD19" s="35">
        <f ca="1">IFRS17_CF_Base!DD19+IFRS17_CumRslt!DD19</f>
        <v>0</v>
      </c>
      <c r="DE19" s="35">
        <f ca="1">IFRS17_CF_Base!DE19+IFRS17_CumRslt!DE19</f>
        <v>0</v>
      </c>
      <c r="DF19" s="35">
        <f ca="1">IFRS17_CF_Base!DF19+IFRS17_CumRslt!DF19</f>
        <v>0</v>
      </c>
      <c r="DG19" s="35">
        <f ca="1">IFRS17_CF_Base!DG19+IFRS17_CumRslt!DG19</f>
        <v>0</v>
      </c>
      <c r="DH19" s="35">
        <f ca="1">IFRS17_CF_Base!DH19+IFRS17_CumRslt!DH19</f>
        <v>0</v>
      </c>
      <c r="DI19" s="35">
        <f ca="1">IFRS17_CF_Base!DI19+IFRS17_CumRslt!DI19</f>
        <v>0</v>
      </c>
      <c r="DJ19" s="35">
        <f ca="1">IFRS17_CF_Base!DJ19+IFRS17_CumRslt!DJ19</f>
        <v>0</v>
      </c>
      <c r="DK19" s="35">
        <f ca="1">IFRS17_CF_Base!DK19+IFRS17_CumRslt!DK19</f>
        <v>0</v>
      </c>
      <c r="DL19" s="35">
        <f ca="1">IFRS17_CF_Base!DL19+IFRS17_CumRslt!DL19</f>
        <v>0</v>
      </c>
      <c r="DM19" s="35">
        <f ca="1">IFRS17_CF_Base!DM19+IFRS17_CumRslt!DM19</f>
        <v>0</v>
      </c>
      <c r="DN19" s="35">
        <f ca="1">IFRS17_CF_Base!DN19+IFRS17_CumRslt!DN19</f>
        <v>0</v>
      </c>
      <c r="DO19" s="35">
        <f ca="1">IFRS17_CF_Base!DO19+IFRS17_CumRslt!DO19</f>
        <v>0</v>
      </c>
      <c r="DP19" s="35">
        <f ca="1">IFRS17_CF_Base!DP19+IFRS17_CumRslt!DP19</f>
        <v>0</v>
      </c>
      <c r="DQ19" s="35">
        <f ca="1">IFRS17_CF_Base!DQ19+IFRS17_CumRslt!DQ19</f>
        <v>0</v>
      </c>
      <c r="DR19" s="35">
        <f ca="1">IFRS17_CF_Base!DR19+IFRS17_CumRslt!DR19</f>
        <v>0</v>
      </c>
      <c r="DS19" s="35">
        <f ca="1">IFRS17_CF_Base!DS19+IFRS17_CumRslt!DS19</f>
        <v>0</v>
      </c>
      <c r="DT19" s="35">
        <f ca="1">IFRS17_CF_Base!DT19+IFRS17_CumRslt!DT19</f>
        <v>0</v>
      </c>
      <c r="DU19" s="35">
        <f ca="1">IFRS17_CF_Base!DU19+IFRS17_CumRslt!DU19</f>
        <v>0</v>
      </c>
      <c r="DV19" s="35">
        <f ca="1">IFRS17_CF_Base!DV19+IFRS17_CumRslt!DV19</f>
        <v>0</v>
      </c>
      <c r="DW19" s="35">
        <f ca="1">IFRS17_CF_Base!DW19+IFRS17_CumRslt!DW19</f>
        <v>0</v>
      </c>
      <c r="DX19" s="35">
        <f ca="1">IFRS17_CF_Base!DX19+IFRS17_CumRslt!DX19</f>
        <v>0</v>
      </c>
      <c r="DY19" s="35">
        <f ca="1">IFRS17_CF_Base!DY19+IFRS17_CumRslt!DY19</f>
        <v>0</v>
      </c>
      <c r="DZ19" s="35">
        <f ca="1">IFRS17_CF_Base!DZ19+IFRS17_CumRslt!DZ19</f>
        <v>0</v>
      </c>
      <c r="EA19" s="35">
        <f ca="1">IFRS17_CF_Base!EA19+IFRS17_CumRslt!EA19</f>
        <v>0</v>
      </c>
      <c r="EB19" s="35">
        <f ca="1">IFRS17_CF_Base!EB19+IFRS17_CumRslt!EB19</f>
        <v>0</v>
      </c>
      <c r="EC19" s="35">
        <f ca="1">IFRS17_CF_Base!EC19+IFRS17_CumRslt!EC19</f>
        <v>0</v>
      </c>
      <c r="ED19" s="35">
        <f ca="1">IFRS17_CF_Base!ED19+IFRS17_CumRslt!ED19</f>
        <v>0</v>
      </c>
      <c r="EE19" s="35">
        <f ca="1">IFRS17_CF_Base!EE19+IFRS17_CumRslt!EE19</f>
        <v>0</v>
      </c>
      <c r="EF19" s="35">
        <f ca="1">IFRS17_CF_Base!EF19+IFRS17_CumRslt!EF19</f>
        <v>0</v>
      </c>
      <c r="EG19" s="35">
        <f ca="1">IFRS17_CF_Base!EG19+IFRS17_CumRslt!EG19</f>
        <v>0</v>
      </c>
      <c r="EH19" s="35">
        <f ca="1">IFRS17_CF_Base!EH19+IFRS17_CumRslt!EH19</f>
        <v>0</v>
      </c>
      <c r="EI19" s="35">
        <f ca="1">IFRS17_CF_Base!EI19+IFRS17_CumRslt!EI19</f>
        <v>0</v>
      </c>
      <c r="EJ19" s="35">
        <f ca="1">IFRS17_CF_Base!EJ19+IFRS17_CumRslt!EJ19</f>
        <v>0</v>
      </c>
      <c r="EK19" s="35">
        <f ca="1">IFRS17_CF_Base!EK19+IFRS17_CumRslt!EK19</f>
        <v>0</v>
      </c>
      <c r="EL19" s="35">
        <f ca="1">IFRS17_CF_Base!EL19+IFRS17_CumRslt!EL19</f>
        <v>0</v>
      </c>
      <c r="EM19" s="35">
        <f ca="1">IFRS17_CF_Base!EM19+IFRS17_CumRslt!EM19</f>
        <v>0</v>
      </c>
      <c r="EN19" s="35">
        <f ca="1">IFRS17_CF_Base!EN19+IFRS17_CumRslt!EN19</f>
        <v>0</v>
      </c>
      <c r="EO19" s="35">
        <f ca="1">IFRS17_CF_Base!EO19+IFRS17_CumRslt!EO19</f>
        <v>0</v>
      </c>
      <c r="EP19" s="35">
        <f ca="1">IFRS17_CF_Base!EP19+IFRS17_CumRslt!EP19</f>
        <v>0</v>
      </c>
      <c r="EQ19" s="35">
        <f ca="1">IFRS17_CF_Base!EQ19+IFRS17_CumRslt!EQ19</f>
        <v>0</v>
      </c>
      <c r="ER19" s="35">
        <f ca="1">IFRS17_CF_Base!ER19+IFRS17_CumRslt!ER19</f>
        <v>0</v>
      </c>
      <c r="ES19" s="35">
        <f ca="1">IFRS17_CF_Base!ES19+IFRS17_CumRslt!ES19</f>
        <v>0</v>
      </c>
      <c r="ET19" s="35">
        <f ca="1">IFRS17_CF_Base!ET19+IFRS17_CumRslt!ET19</f>
        <v>0</v>
      </c>
      <c r="EU19" s="35">
        <f ca="1">IFRS17_CF_Base!EU19+IFRS17_CumRslt!EU19</f>
        <v>0</v>
      </c>
      <c r="EV19" s="35">
        <f ca="1">IFRS17_CF_Base!EV19+IFRS17_CumRslt!EV19</f>
        <v>0</v>
      </c>
      <c r="EW19" s="35">
        <f ca="1">IFRS17_CF_Base!EW19+IFRS17_CumRslt!EW19</f>
        <v>0</v>
      </c>
      <c r="EX19" s="35">
        <f ca="1">IFRS17_CF_Base!EX19+IFRS17_CumRslt!EX19</f>
        <v>0</v>
      </c>
      <c r="EY19" s="35">
        <f ca="1">IFRS17_CF_Base!EY19+IFRS17_CumRslt!EY19</f>
        <v>0</v>
      </c>
      <c r="EZ19" s="35">
        <f ca="1">IFRS17_CF_Base!EZ19+IFRS17_CumRslt!EZ19</f>
        <v>0</v>
      </c>
      <c r="FA19" s="35">
        <f ca="1">IFRS17_CF_Base!FA19+IFRS17_CumRslt!FA19</f>
        <v>0</v>
      </c>
      <c r="FB19" s="35">
        <f ca="1">IFRS17_CF_Base!FB19+IFRS17_CumRslt!FB19</f>
        <v>0</v>
      </c>
      <c r="FC19" s="35">
        <f ca="1">IFRS17_CF_Base!FC19+IFRS17_CumRslt!FC19</f>
        <v>0</v>
      </c>
      <c r="FD19" s="35">
        <f ca="1">IFRS17_CF_Base!FD19+IFRS17_CumRslt!FD19</f>
        <v>0</v>
      </c>
      <c r="FE19" s="35">
        <f ca="1">IFRS17_CF_Base!FE19+IFRS17_CumRslt!FE19</f>
        <v>0</v>
      </c>
      <c r="FF19" s="35">
        <f ca="1">IFRS17_CF_Base!FF19+IFRS17_CumRslt!FF19</f>
        <v>0</v>
      </c>
      <c r="FG19" s="35">
        <f ca="1">IFRS17_CF_Base!FG19+IFRS17_CumRslt!FG19</f>
        <v>0</v>
      </c>
      <c r="FH19" s="35">
        <f ca="1">IFRS17_CF_Base!FH19+IFRS17_CumRslt!FH19</f>
        <v>0</v>
      </c>
      <c r="FI19" s="35">
        <f ca="1">IFRS17_CF_Base!FI19+IFRS17_CumRslt!FI19</f>
        <v>0</v>
      </c>
      <c r="FJ19" s="35">
        <f ca="1">IFRS17_CF_Base!FJ19+IFRS17_CumRslt!FJ19</f>
        <v>0</v>
      </c>
      <c r="FK19" s="35">
        <f ca="1">IFRS17_CF_Base!FK19+IFRS17_CumRslt!FK19</f>
        <v>0</v>
      </c>
      <c r="FL19" s="35">
        <f ca="1">IFRS17_CF_Base!FL19+IFRS17_CumRslt!FL19</f>
        <v>0</v>
      </c>
      <c r="FM19" s="35">
        <f ca="1">IFRS17_CF_Base!FM19+IFRS17_CumRslt!FM19</f>
        <v>0</v>
      </c>
      <c r="FN19" s="35">
        <f ca="1">IFRS17_CF_Base!FN19+IFRS17_CumRslt!FN19</f>
        <v>0</v>
      </c>
      <c r="FO19" s="35">
        <f ca="1">IFRS17_CF_Base!FO19+IFRS17_CumRslt!FO19</f>
        <v>0</v>
      </c>
      <c r="FP19" s="35">
        <f ca="1">IFRS17_CF_Base!FP19+IFRS17_CumRslt!FP19</f>
        <v>0</v>
      </c>
      <c r="FQ19" s="35">
        <f ca="1">IFRS17_CF_Base!FQ19+IFRS17_CumRslt!FQ19</f>
        <v>0</v>
      </c>
      <c r="FR19" s="35">
        <f ca="1">IFRS17_CF_Base!FR19+IFRS17_CumRslt!FR19</f>
        <v>0</v>
      </c>
      <c r="FS19" s="35">
        <f ca="1">IFRS17_CF_Base!FS19+IFRS17_CumRslt!FS19</f>
        <v>0</v>
      </c>
      <c r="FT19" s="35">
        <f ca="1">IFRS17_CF_Base!FT19+IFRS17_CumRslt!FT19</f>
        <v>0</v>
      </c>
      <c r="FU19" s="35">
        <f ca="1">IFRS17_CF_Base!FU19+IFRS17_CumRslt!FU19</f>
        <v>0</v>
      </c>
      <c r="FV19" s="35">
        <f ca="1">IFRS17_CF_Base!FV19+IFRS17_CumRslt!FV19</f>
        <v>0</v>
      </c>
      <c r="FW19" s="35">
        <f ca="1">IFRS17_CF_Base!FW19+IFRS17_CumRslt!FW19</f>
        <v>0</v>
      </c>
      <c r="FX19" s="35">
        <f ca="1">IFRS17_CF_Base!FX19+IFRS17_CumRslt!FX19</f>
        <v>0</v>
      </c>
      <c r="FY19" s="35">
        <f ca="1">IFRS17_CF_Base!FY19+IFRS17_CumRslt!FY19</f>
        <v>0</v>
      </c>
      <c r="FZ19" s="35">
        <f ca="1">IFRS17_CF_Base!FZ19+IFRS17_CumRslt!FZ19</f>
        <v>0</v>
      </c>
      <c r="GA19" s="35">
        <f ca="1">IFRS17_CF_Base!GA19+IFRS17_CumRslt!GA19</f>
        <v>0</v>
      </c>
      <c r="GB19" s="35">
        <f ca="1">IFRS17_CF_Base!GB19+IFRS17_CumRslt!GB19</f>
        <v>0</v>
      </c>
      <c r="GC19" s="35">
        <f ca="1">IFRS17_CF_Base!GC19+IFRS17_CumRslt!GC19</f>
        <v>0</v>
      </c>
      <c r="GD19" s="35">
        <f ca="1">IFRS17_CF_Base!GD19+IFRS17_CumRslt!GD19</f>
        <v>0</v>
      </c>
      <c r="GE19" s="35">
        <f ca="1">IFRS17_CF_Base!GE19+IFRS17_CumRslt!GE19</f>
        <v>0</v>
      </c>
      <c r="GF19" s="35">
        <f ca="1">IFRS17_CF_Base!GF19+IFRS17_CumRslt!GF19</f>
        <v>0</v>
      </c>
      <c r="GG19" s="35">
        <f ca="1">IFRS17_CF_Base!GG19+IFRS17_CumRslt!GG19</f>
        <v>0</v>
      </c>
      <c r="GH19" s="35">
        <f ca="1">IFRS17_CF_Base!GH19+IFRS17_CumRslt!GH19</f>
        <v>0</v>
      </c>
      <c r="GI19" s="35">
        <f ca="1">IFRS17_CF_Base!GI19+IFRS17_CumRslt!GI19</f>
        <v>0</v>
      </c>
      <c r="GJ19" s="35">
        <f ca="1">IFRS17_CF_Base!GJ19+IFRS17_CumRslt!GJ19</f>
        <v>0</v>
      </c>
    </row>
    <row r="20" spans="2:192" x14ac:dyDescent="0.3">
      <c r="B20" s="35" t="s">
        <v>441</v>
      </c>
      <c r="C20" s="31" t="s">
        <v>454</v>
      </c>
      <c r="E20" s="77" t="s">
        <v>455</v>
      </c>
      <c r="F20" s="35">
        <f ca="1">IFRS17_CF_Base!F20+IFRS17_CumRslt!F20</f>
        <v>-9159.8383570783244</v>
      </c>
      <c r="G20" s="35">
        <f ca="1">IFRS17_CF_Base!G20+IFRS17_CumRslt!G20</f>
        <v>-31811.969967600224</v>
      </c>
      <c r="H20" s="35">
        <f ca="1">IFRS17_CF_Base!H20+IFRS17_CumRslt!H20</f>
        <v>-62206.138492917256</v>
      </c>
      <c r="I20" s="35">
        <f ca="1">IFRS17_CF_Base!I20+IFRS17_CumRslt!I20</f>
        <v>-96665.815632350204</v>
      </c>
      <c r="J20" s="35">
        <f ca="1">IFRS17_CF_Base!J20+IFRS17_CumRslt!J20</f>
        <v>-139505.18765226554</v>
      </c>
      <c r="K20" s="35">
        <f ca="1">IFRS17_CF_Base!K20+IFRS17_CumRslt!K20</f>
        <v>-187074.82778270025</v>
      </c>
      <c r="L20" s="35">
        <f ca="1">IFRS17_CF_Base!L20+IFRS17_CumRslt!L20</f>
        <v>-237350.95902387059</v>
      </c>
      <c r="M20" s="35">
        <f ca="1">IFRS17_CF_Base!M20+IFRS17_CumRslt!M20</f>
        <v>-293085.78793908586</v>
      </c>
      <c r="N20" s="35">
        <f ca="1">IFRS17_CF_Base!N20+IFRS17_CumRslt!N20</f>
        <v>-356358.34258660168</v>
      </c>
      <c r="O20" s="35">
        <f ca="1">IFRS17_CF_Base!O20+IFRS17_CumRslt!O20</f>
        <v>-430563.31473806448</v>
      </c>
      <c r="P20" s="35">
        <f ca="1">IFRS17_CF_Base!P20+IFRS17_CumRslt!P20</f>
        <v>-436657.76064694306</v>
      </c>
      <c r="Q20" s="35">
        <f ca="1">IFRS17_CF_Base!Q20+IFRS17_CumRslt!Q20</f>
        <v>-406494.08758004574</v>
      </c>
      <c r="R20" s="35">
        <f ca="1">IFRS17_CF_Base!R20+IFRS17_CumRslt!R20</f>
        <v>-385030.98992504197</v>
      </c>
      <c r="S20" s="35">
        <f ca="1">IFRS17_CF_Base!S20+IFRS17_CumRslt!S20</f>
        <v>-362908.23502192693</v>
      </c>
      <c r="T20" s="35">
        <f ca="1">IFRS17_CF_Base!T20+IFRS17_CumRslt!T20</f>
        <v>-339328.87381761742</v>
      </c>
      <c r="U20" s="35">
        <f ca="1">IFRS17_CF_Base!U20+IFRS17_CumRslt!U20</f>
        <v>-321402.34270795225</v>
      </c>
      <c r="V20" s="35">
        <f ca="1">IFRS17_CF_Base!V20+IFRS17_CumRslt!V20</f>
        <v>-303265.95638557686</v>
      </c>
      <c r="W20" s="35">
        <f ca="1">IFRS17_CF_Base!W20+IFRS17_CumRslt!W20</f>
        <v>-284643.69093574112</v>
      </c>
      <c r="X20" s="35">
        <f ca="1">IFRS17_CF_Base!X20+IFRS17_CumRslt!X20</f>
        <v>-265290.81910405064</v>
      </c>
      <c r="Y20" s="35">
        <f ca="1">IFRS17_CF_Base!Y20+IFRS17_CumRslt!Y20</f>
        <v>-244786.56044008446</v>
      </c>
      <c r="Z20" s="35">
        <f ca="1">IFRS17_CF_Base!Z20+IFRS17_CumRslt!Z20</f>
        <v>-233687.06972885013</v>
      </c>
      <c r="AA20" s="35">
        <f ca="1">IFRS17_CF_Base!AA20+IFRS17_CumRslt!AA20</f>
        <v>-221624.13087433903</v>
      </c>
      <c r="AB20" s="35">
        <f ca="1">IFRS17_CF_Base!AB20+IFRS17_CumRslt!AB20</f>
        <v>-209123.80999020382</v>
      </c>
      <c r="AC20" s="35">
        <f ca="1">IFRS17_CF_Base!AC20+IFRS17_CumRslt!AC20</f>
        <v>-196418.98568370912</v>
      </c>
      <c r="AD20" s="35">
        <f ca="1">IFRS17_CF_Base!AD20+IFRS17_CumRslt!AD20</f>
        <v>-182963.42886144566</v>
      </c>
      <c r="AE20" s="35">
        <f ca="1">IFRS17_CF_Base!AE20+IFRS17_CumRslt!AE20</f>
        <v>-169445.53729475164</v>
      </c>
      <c r="AF20" s="35">
        <f ca="1">IFRS17_CF_Base!AF20+IFRS17_CumRslt!AF20</f>
        <v>-155866.38351950646</v>
      </c>
      <c r="AG20" s="35">
        <f ca="1">IFRS17_CF_Base!AG20+IFRS17_CumRslt!AG20</f>
        <v>-141934.8130582041</v>
      </c>
      <c r="AH20" s="35">
        <f ca="1">IFRS17_CF_Base!AH20+IFRS17_CumRslt!AH20</f>
        <v>-127449.93913175771</v>
      </c>
      <c r="AI20" s="35">
        <f ca="1">IFRS17_CF_Base!AI20+IFRS17_CumRslt!AI20</f>
        <v>-112116.36839632076</v>
      </c>
      <c r="AJ20" s="35">
        <f ca="1">IFRS17_CF_Base!AJ20+IFRS17_CumRslt!AJ20</f>
        <v>-105902.71614087942</v>
      </c>
      <c r="AK20" s="35">
        <f ca="1">IFRS17_CF_Base!AK20+IFRS17_CumRslt!AK20</f>
        <v>-100004.63006051038</v>
      </c>
      <c r="AL20" s="35">
        <f ca="1">IFRS17_CF_Base!AL20+IFRS17_CumRslt!AL20</f>
        <v>-94326.36399508953</v>
      </c>
      <c r="AM20" s="35">
        <f ca="1">IFRS17_CF_Base!AM20+IFRS17_CumRslt!AM20</f>
        <v>-88840.275451569891</v>
      </c>
      <c r="AN20" s="35">
        <f ca="1">IFRS17_CF_Base!AN20+IFRS17_CumRslt!AN20</f>
        <v>-83526.798794855102</v>
      </c>
      <c r="AO20" s="35">
        <f ca="1">IFRS17_CF_Base!AO20+IFRS17_CumRslt!AO20</f>
        <v>-78367.193610256698</v>
      </c>
      <c r="AP20" s="35">
        <f ca="1">IFRS17_CF_Base!AP20+IFRS17_CumRslt!AP20</f>
        <v>-73464.173344846437</v>
      </c>
      <c r="AQ20" s="35">
        <f ca="1">IFRS17_CF_Base!AQ20+IFRS17_CumRslt!AQ20</f>
        <v>-68690.725416126224</v>
      </c>
      <c r="AR20" s="35">
        <f ca="1">IFRS17_CF_Base!AR20+IFRS17_CumRslt!AR20</f>
        <v>-64051.176273602614</v>
      </c>
      <c r="AS20" s="35">
        <f ca="1">IFRS17_CF_Base!AS20+IFRS17_CumRslt!AS20</f>
        <v>-59546.32810995137</v>
      </c>
      <c r="AT20" s="35">
        <f ca="1">IFRS17_CF_Base!AT20+IFRS17_CumRslt!AT20</f>
        <v>-55174.64778180053</v>
      </c>
      <c r="AU20" s="35">
        <f ca="1">IFRS17_CF_Base!AU20+IFRS17_CumRslt!AU20</f>
        <v>-50961.407836014478</v>
      </c>
      <c r="AV20" s="35">
        <f ca="1">IFRS17_CF_Base!AV20+IFRS17_CumRslt!AV20</f>
        <v>-46893.826069658782</v>
      </c>
      <c r="AW20" s="35">
        <f ca="1">IFRS17_CF_Base!AW20+IFRS17_CumRslt!AW20</f>
        <v>-42985.804104531737</v>
      </c>
      <c r="AX20" s="35">
        <f ca="1">IFRS17_CF_Base!AX20+IFRS17_CumRslt!AX20</f>
        <v>-39252.527704377273</v>
      </c>
      <c r="AY20" s="35">
        <f ca="1">IFRS17_CF_Base!AY20+IFRS17_CumRslt!AY20</f>
        <v>-35708.674291484123</v>
      </c>
      <c r="AZ20" s="35">
        <f ca="1">IFRS17_CF_Base!AZ20+IFRS17_CumRslt!AZ20</f>
        <v>-32386.163439991982</v>
      </c>
      <c r="BA20" s="35">
        <f ca="1">IFRS17_CF_Base!BA20+IFRS17_CumRslt!BA20</f>
        <v>-29270.059252209307</v>
      </c>
      <c r="BB20" s="35">
        <f ca="1">IFRS17_CF_Base!BB20+IFRS17_CumRslt!BB20</f>
        <v>-26369.237414280709</v>
      </c>
      <c r="BC20" s="35">
        <f ca="1">IFRS17_CF_Base!BC20+IFRS17_CumRslt!BC20</f>
        <v>-23685.221213645673</v>
      </c>
      <c r="BD20" s="35">
        <f ca="1">IFRS17_CF_Base!BD20+IFRS17_CumRslt!BD20</f>
        <v>-21212.416408359648</v>
      </c>
      <c r="BE20" s="35">
        <f ca="1">IFRS17_CF_Base!BE20+IFRS17_CumRslt!BE20</f>
        <v>-18942.630127292814</v>
      </c>
      <c r="BF20" s="35">
        <f ca="1">IFRS17_CF_Base!BF20+IFRS17_CumRslt!BF20</f>
        <v>-16858.816820652661</v>
      </c>
      <c r="BG20" s="35">
        <f ca="1">IFRS17_CF_Base!BG20+IFRS17_CumRslt!BG20</f>
        <v>-14946.254998271965</v>
      </c>
      <c r="BH20" s="35">
        <f ca="1">IFRS17_CF_Base!BH20+IFRS17_CumRslt!BH20</f>
        <v>-13192.794387066986</v>
      </c>
      <c r="BI20" s="35">
        <f ca="1">IFRS17_CF_Base!BI20+IFRS17_CumRslt!BI20</f>
        <v>-11587.997449926532</v>
      </c>
      <c r="BJ20" s="35">
        <f ca="1">IFRS17_CF_Base!BJ20+IFRS17_CumRslt!BJ20</f>
        <v>-10138.820191791468</v>
      </c>
      <c r="BK20" s="35">
        <f ca="1">IFRS17_CF_Base!BK20+IFRS17_CumRslt!BK20</f>
        <v>-8815.5394177099042</v>
      </c>
      <c r="BL20" s="35">
        <f ca="1">IFRS17_CF_Base!BL20+IFRS17_CumRslt!BL20</f>
        <v>-7613.2412669617324</v>
      </c>
      <c r="BM20" s="35">
        <f ca="1">IFRS17_CF_Base!BM20+IFRS17_CumRslt!BM20</f>
        <v>-6525.193188818258</v>
      </c>
      <c r="BN20" s="35">
        <f ca="1">IFRS17_CF_Base!BN20+IFRS17_CumRslt!BN20</f>
        <v>-5543.5849187659742</v>
      </c>
      <c r="BO20" s="35">
        <f ca="1">IFRS17_CF_Base!BO20+IFRS17_CumRslt!BO20</f>
        <v>-4662.2032645445915</v>
      </c>
      <c r="BP20" s="35">
        <f ca="1">IFRS17_CF_Base!BP20+IFRS17_CumRslt!BP20</f>
        <v>-3875.4625358390085</v>
      </c>
      <c r="BQ20" s="35">
        <f ca="1">IFRS17_CF_Base!BQ20+IFRS17_CumRslt!BQ20</f>
        <v>-3180.2098361791559</v>
      </c>
      <c r="BR20" s="35">
        <f ca="1">IFRS17_CF_Base!BR20+IFRS17_CumRslt!BR20</f>
        <v>-2573.2264037646864</v>
      </c>
      <c r="BS20" s="35">
        <f ca="1">IFRS17_CF_Base!BS20+IFRS17_CumRslt!BS20</f>
        <v>-2050.6983091369989</v>
      </c>
      <c r="BT20" s="35">
        <f ca="1">IFRS17_CF_Base!BT20+IFRS17_CumRslt!BT20</f>
        <v>-1611.7798100935536</v>
      </c>
      <c r="BU20" s="35">
        <f ca="1">IFRS17_CF_Base!BU20+IFRS17_CumRslt!BU20</f>
        <v>-1245.8811265277543</v>
      </c>
      <c r="BV20" s="35">
        <f ca="1">IFRS17_CF_Base!BV20+IFRS17_CumRslt!BV20</f>
        <v>-947.97681856910629</v>
      </c>
      <c r="BW20" s="35">
        <f ca="1">IFRS17_CF_Base!BW20+IFRS17_CumRslt!BW20</f>
        <v>-711.35886517944448</v>
      </c>
      <c r="BX20" s="35">
        <f ca="1">IFRS17_CF_Base!BX20+IFRS17_CumRslt!BX20</f>
        <v>-527.82230189129518</v>
      </c>
      <c r="BY20" s="35">
        <f ca="1">IFRS17_CF_Base!BY20+IFRS17_CumRslt!BY20</f>
        <v>-390.55180249849303</v>
      </c>
      <c r="BZ20" s="35">
        <f ca="1">IFRS17_CF_Base!BZ20+IFRS17_CumRslt!BZ20</f>
        <v>-287.21017664386682</v>
      </c>
      <c r="CA20" s="35">
        <f ca="1">IFRS17_CF_Base!CA20+IFRS17_CumRslt!CA20</f>
        <v>-209.59193025300428</v>
      </c>
      <c r="CB20" s="35">
        <f ca="1">IFRS17_CF_Base!CB20+IFRS17_CumRslt!CB20</f>
        <v>-151.26567044695511</v>
      </c>
      <c r="CC20" s="35">
        <f ca="1">IFRS17_CF_Base!CC20+IFRS17_CumRslt!CC20</f>
        <v>-107.27541727953194</v>
      </c>
      <c r="CD20" s="35">
        <f ca="1">IFRS17_CF_Base!CD20+IFRS17_CumRslt!CD20</f>
        <v>-79.09271343817646</v>
      </c>
      <c r="CE20" s="35">
        <f ca="1">IFRS17_CF_Base!CE20+IFRS17_CumRslt!CE20</f>
        <v>-57.010173077798044</v>
      </c>
      <c r="CF20" s="35">
        <f ca="1">IFRS17_CF_Base!CF20+IFRS17_CumRslt!CF20</f>
        <v>-39.983209924450236</v>
      </c>
      <c r="CG20" s="35">
        <f ca="1">IFRS17_CF_Base!CG20+IFRS17_CumRslt!CG20</f>
        <v>-27.105088268983842</v>
      </c>
      <c r="CH20" s="35">
        <f ca="1">IFRS17_CF_Base!CH20+IFRS17_CumRslt!CH20</f>
        <v>-17.536425255962595</v>
      </c>
      <c r="CI20" s="35">
        <f ca="1">IFRS17_CF_Base!CI20+IFRS17_CumRslt!CI20</f>
        <v>-11.254247024617181</v>
      </c>
      <c r="CJ20" s="35">
        <f ca="1">IFRS17_CF_Base!CJ20+IFRS17_CumRslt!CJ20</f>
        <v>-6.7822947482139249</v>
      </c>
      <c r="CK20" s="35">
        <f ca="1">IFRS17_CF_Base!CK20+IFRS17_CumRslt!CK20</f>
        <v>-3.6596580618089267</v>
      </c>
      <c r="CL20" s="35">
        <f ca="1">IFRS17_CF_Base!CL20+IFRS17_CumRslt!CL20</f>
        <v>-1.5026452148777798</v>
      </c>
      <c r="CM20" s="35">
        <f ca="1">IFRS17_CF_Base!CM20+IFRS17_CumRslt!CM20</f>
        <v>0</v>
      </c>
      <c r="CN20" s="35">
        <f ca="1">IFRS17_CF_Base!CN20+IFRS17_CumRslt!CN20</f>
        <v>0</v>
      </c>
      <c r="CO20" s="35">
        <f ca="1">IFRS17_CF_Base!CO20+IFRS17_CumRslt!CO20</f>
        <v>0</v>
      </c>
      <c r="CP20" s="35">
        <f ca="1">IFRS17_CF_Base!CP20+IFRS17_CumRslt!CP20</f>
        <v>0</v>
      </c>
      <c r="CQ20" s="35">
        <f ca="1">IFRS17_CF_Base!CQ20+IFRS17_CumRslt!CQ20</f>
        <v>0</v>
      </c>
      <c r="CR20" s="35">
        <f ca="1">IFRS17_CF_Base!CR20+IFRS17_CumRslt!CR20</f>
        <v>0</v>
      </c>
      <c r="CS20" s="35">
        <f ca="1">IFRS17_CF_Base!CS20+IFRS17_CumRslt!CS20</f>
        <v>0</v>
      </c>
      <c r="CT20" s="35">
        <f ca="1">IFRS17_CF_Base!CT20+IFRS17_CumRslt!CT20</f>
        <v>0</v>
      </c>
      <c r="CU20" s="35">
        <f ca="1">IFRS17_CF_Base!CU20+IFRS17_CumRslt!CU20</f>
        <v>0</v>
      </c>
      <c r="CV20" s="35">
        <f ca="1">IFRS17_CF_Base!CV20+IFRS17_CumRslt!CV20</f>
        <v>0</v>
      </c>
      <c r="CW20" s="35">
        <f ca="1">IFRS17_CF_Base!CW20+IFRS17_CumRslt!CW20</f>
        <v>0</v>
      </c>
      <c r="CX20" s="35">
        <f ca="1">IFRS17_CF_Base!CX20+IFRS17_CumRslt!CX20</f>
        <v>0</v>
      </c>
      <c r="CY20" s="35">
        <f ca="1">IFRS17_CF_Base!CY20+IFRS17_CumRslt!CY20</f>
        <v>0</v>
      </c>
      <c r="CZ20" s="35">
        <f ca="1">IFRS17_CF_Base!CZ20+IFRS17_CumRslt!CZ20</f>
        <v>0</v>
      </c>
      <c r="DA20" s="35">
        <f ca="1">IFRS17_CF_Base!DA20+IFRS17_CumRslt!DA20</f>
        <v>0</v>
      </c>
      <c r="DB20" s="35">
        <f ca="1">IFRS17_CF_Base!DB20+IFRS17_CumRslt!DB20</f>
        <v>0</v>
      </c>
      <c r="DC20" s="35">
        <f ca="1">IFRS17_CF_Base!DC20+IFRS17_CumRslt!DC20</f>
        <v>0</v>
      </c>
      <c r="DD20" s="35">
        <f ca="1">IFRS17_CF_Base!DD20+IFRS17_CumRslt!DD20</f>
        <v>0</v>
      </c>
      <c r="DE20" s="35">
        <f ca="1">IFRS17_CF_Base!DE20+IFRS17_CumRslt!DE20</f>
        <v>0</v>
      </c>
      <c r="DF20" s="35">
        <f ca="1">IFRS17_CF_Base!DF20+IFRS17_CumRslt!DF20</f>
        <v>0</v>
      </c>
      <c r="DG20" s="35">
        <f ca="1">IFRS17_CF_Base!DG20+IFRS17_CumRslt!DG20</f>
        <v>0</v>
      </c>
      <c r="DH20" s="35">
        <f ca="1">IFRS17_CF_Base!DH20+IFRS17_CumRslt!DH20</f>
        <v>0</v>
      </c>
      <c r="DI20" s="35">
        <f ca="1">IFRS17_CF_Base!DI20+IFRS17_CumRslt!DI20</f>
        <v>0</v>
      </c>
      <c r="DJ20" s="35">
        <f ca="1">IFRS17_CF_Base!DJ20+IFRS17_CumRslt!DJ20</f>
        <v>0</v>
      </c>
      <c r="DK20" s="35">
        <f ca="1">IFRS17_CF_Base!DK20+IFRS17_CumRslt!DK20</f>
        <v>0</v>
      </c>
      <c r="DL20" s="35">
        <f ca="1">IFRS17_CF_Base!DL20+IFRS17_CumRslt!DL20</f>
        <v>0</v>
      </c>
      <c r="DM20" s="35">
        <f ca="1">IFRS17_CF_Base!DM20+IFRS17_CumRslt!DM20</f>
        <v>0</v>
      </c>
      <c r="DN20" s="35">
        <f ca="1">IFRS17_CF_Base!DN20+IFRS17_CumRslt!DN20</f>
        <v>0</v>
      </c>
      <c r="DO20" s="35">
        <f ca="1">IFRS17_CF_Base!DO20+IFRS17_CumRslt!DO20</f>
        <v>0</v>
      </c>
      <c r="DP20" s="35">
        <f ca="1">IFRS17_CF_Base!DP20+IFRS17_CumRslt!DP20</f>
        <v>0</v>
      </c>
      <c r="DQ20" s="35">
        <f ca="1">IFRS17_CF_Base!DQ20+IFRS17_CumRslt!DQ20</f>
        <v>0</v>
      </c>
      <c r="DR20" s="35">
        <f ca="1">IFRS17_CF_Base!DR20+IFRS17_CumRslt!DR20</f>
        <v>0</v>
      </c>
      <c r="DS20" s="35">
        <f ca="1">IFRS17_CF_Base!DS20+IFRS17_CumRslt!DS20</f>
        <v>0</v>
      </c>
      <c r="DT20" s="35">
        <f ca="1">IFRS17_CF_Base!DT20+IFRS17_CumRslt!DT20</f>
        <v>0</v>
      </c>
      <c r="DU20" s="35">
        <f ca="1">IFRS17_CF_Base!DU20+IFRS17_CumRslt!DU20</f>
        <v>0</v>
      </c>
      <c r="DV20" s="35">
        <f ca="1">IFRS17_CF_Base!DV20+IFRS17_CumRslt!DV20</f>
        <v>0</v>
      </c>
      <c r="DW20" s="35">
        <f ca="1">IFRS17_CF_Base!DW20+IFRS17_CumRslt!DW20</f>
        <v>0</v>
      </c>
      <c r="DX20" s="35">
        <f ca="1">IFRS17_CF_Base!DX20+IFRS17_CumRslt!DX20</f>
        <v>0</v>
      </c>
      <c r="DY20" s="35">
        <f ca="1">IFRS17_CF_Base!DY20+IFRS17_CumRslt!DY20</f>
        <v>0</v>
      </c>
      <c r="DZ20" s="35">
        <f ca="1">IFRS17_CF_Base!DZ20+IFRS17_CumRslt!DZ20</f>
        <v>0</v>
      </c>
      <c r="EA20" s="35">
        <f ca="1">IFRS17_CF_Base!EA20+IFRS17_CumRslt!EA20</f>
        <v>0</v>
      </c>
      <c r="EB20" s="35">
        <f ca="1">IFRS17_CF_Base!EB20+IFRS17_CumRslt!EB20</f>
        <v>0</v>
      </c>
      <c r="EC20" s="35">
        <f ca="1">IFRS17_CF_Base!EC20+IFRS17_CumRslt!EC20</f>
        <v>0</v>
      </c>
      <c r="ED20" s="35">
        <f ca="1">IFRS17_CF_Base!ED20+IFRS17_CumRslt!ED20</f>
        <v>0</v>
      </c>
      <c r="EE20" s="35">
        <f ca="1">IFRS17_CF_Base!EE20+IFRS17_CumRslt!EE20</f>
        <v>0</v>
      </c>
      <c r="EF20" s="35">
        <f ca="1">IFRS17_CF_Base!EF20+IFRS17_CumRslt!EF20</f>
        <v>0</v>
      </c>
      <c r="EG20" s="35">
        <f ca="1">IFRS17_CF_Base!EG20+IFRS17_CumRslt!EG20</f>
        <v>0</v>
      </c>
      <c r="EH20" s="35">
        <f ca="1">IFRS17_CF_Base!EH20+IFRS17_CumRslt!EH20</f>
        <v>0</v>
      </c>
      <c r="EI20" s="35">
        <f ca="1">IFRS17_CF_Base!EI20+IFRS17_CumRslt!EI20</f>
        <v>0</v>
      </c>
      <c r="EJ20" s="35">
        <f ca="1">IFRS17_CF_Base!EJ20+IFRS17_CumRslt!EJ20</f>
        <v>0</v>
      </c>
      <c r="EK20" s="35">
        <f ca="1">IFRS17_CF_Base!EK20+IFRS17_CumRslt!EK20</f>
        <v>0</v>
      </c>
      <c r="EL20" s="35">
        <f ca="1">IFRS17_CF_Base!EL20+IFRS17_CumRslt!EL20</f>
        <v>0</v>
      </c>
      <c r="EM20" s="35">
        <f ca="1">IFRS17_CF_Base!EM20+IFRS17_CumRslt!EM20</f>
        <v>0</v>
      </c>
      <c r="EN20" s="35">
        <f ca="1">IFRS17_CF_Base!EN20+IFRS17_CumRslt!EN20</f>
        <v>0</v>
      </c>
      <c r="EO20" s="35">
        <f ca="1">IFRS17_CF_Base!EO20+IFRS17_CumRslt!EO20</f>
        <v>0</v>
      </c>
      <c r="EP20" s="35">
        <f ca="1">IFRS17_CF_Base!EP20+IFRS17_CumRslt!EP20</f>
        <v>0</v>
      </c>
      <c r="EQ20" s="35">
        <f ca="1">IFRS17_CF_Base!EQ20+IFRS17_CumRslt!EQ20</f>
        <v>0</v>
      </c>
      <c r="ER20" s="35">
        <f ca="1">IFRS17_CF_Base!ER20+IFRS17_CumRslt!ER20</f>
        <v>0</v>
      </c>
      <c r="ES20" s="35">
        <f ca="1">IFRS17_CF_Base!ES20+IFRS17_CumRslt!ES20</f>
        <v>0</v>
      </c>
      <c r="ET20" s="35">
        <f ca="1">IFRS17_CF_Base!ET20+IFRS17_CumRslt!ET20</f>
        <v>0</v>
      </c>
      <c r="EU20" s="35">
        <f ca="1">IFRS17_CF_Base!EU20+IFRS17_CumRslt!EU20</f>
        <v>0</v>
      </c>
      <c r="EV20" s="35">
        <f ca="1">IFRS17_CF_Base!EV20+IFRS17_CumRslt!EV20</f>
        <v>0</v>
      </c>
      <c r="EW20" s="35">
        <f ca="1">IFRS17_CF_Base!EW20+IFRS17_CumRslt!EW20</f>
        <v>0</v>
      </c>
      <c r="EX20" s="35">
        <f ca="1">IFRS17_CF_Base!EX20+IFRS17_CumRslt!EX20</f>
        <v>0</v>
      </c>
      <c r="EY20" s="35">
        <f ca="1">IFRS17_CF_Base!EY20+IFRS17_CumRslt!EY20</f>
        <v>0</v>
      </c>
      <c r="EZ20" s="35">
        <f ca="1">IFRS17_CF_Base!EZ20+IFRS17_CumRslt!EZ20</f>
        <v>0</v>
      </c>
      <c r="FA20" s="35">
        <f ca="1">IFRS17_CF_Base!FA20+IFRS17_CumRslt!FA20</f>
        <v>0</v>
      </c>
      <c r="FB20" s="35">
        <f ca="1">IFRS17_CF_Base!FB20+IFRS17_CumRslt!FB20</f>
        <v>0</v>
      </c>
      <c r="FC20" s="35">
        <f ca="1">IFRS17_CF_Base!FC20+IFRS17_CumRslt!FC20</f>
        <v>0</v>
      </c>
      <c r="FD20" s="35">
        <f ca="1">IFRS17_CF_Base!FD20+IFRS17_CumRslt!FD20</f>
        <v>0</v>
      </c>
      <c r="FE20" s="35">
        <f ca="1">IFRS17_CF_Base!FE20+IFRS17_CumRslt!FE20</f>
        <v>0</v>
      </c>
      <c r="FF20" s="35">
        <f ca="1">IFRS17_CF_Base!FF20+IFRS17_CumRslt!FF20</f>
        <v>0</v>
      </c>
      <c r="FG20" s="35">
        <f ca="1">IFRS17_CF_Base!FG20+IFRS17_CumRslt!FG20</f>
        <v>0</v>
      </c>
      <c r="FH20" s="35">
        <f ca="1">IFRS17_CF_Base!FH20+IFRS17_CumRslt!FH20</f>
        <v>0</v>
      </c>
      <c r="FI20" s="35">
        <f ca="1">IFRS17_CF_Base!FI20+IFRS17_CumRslt!FI20</f>
        <v>0</v>
      </c>
      <c r="FJ20" s="35">
        <f ca="1">IFRS17_CF_Base!FJ20+IFRS17_CumRslt!FJ20</f>
        <v>0</v>
      </c>
      <c r="FK20" s="35">
        <f ca="1">IFRS17_CF_Base!FK20+IFRS17_CumRslt!FK20</f>
        <v>0</v>
      </c>
      <c r="FL20" s="35">
        <f ca="1">IFRS17_CF_Base!FL20+IFRS17_CumRslt!FL20</f>
        <v>0</v>
      </c>
      <c r="FM20" s="35">
        <f ca="1">IFRS17_CF_Base!FM20+IFRS17_CumRslt!FM20</f>
        <v>0</v>
      </c>
      <c r="FN20" s="35">
        <f ca="1">IFRS17_CF_Base!FN20+IFRS17_CumRslt!FN20</f>
        <v>0</v>
      </c>
      <c r="FO20" s="35">
        <f ca="1">IFRS17_CF_Base!FO20+IFRS17_CumRslt!FO20</f>
        <v>0</v>
      </c>
      <c r="FP20" s="35">
        <f ca="1">IFRS17_CF_Base!FP20+IFRS17_CumRslt!FP20</f>
        <v>0</v>
      </c>
      <c r="FQ20" s="35">
        <f ca="1">IFRS17_CF_Base!FQ20+IFRS17_CumRslt!FQ20</f>
        <v>0</v>
      </c>
      <c r="FR20" s="35">
        <f ca="1">IFRS17_CF_Base!FR20+IFRS17_CumRslt!FR20</f>
        <v>0</v>
      </c>
      <c r="FS20" s="35">
        <f ca="1">IFRS17_CF_Base!FS20+IFRS17_CumRslt!FS20</f>
        <v>0</v>
      </c>
      <c r="FT20" s="35">
        <f ca="1">IFRS17_CF_Base!FT20+IFRS17_CumRslt!FT20</f>
        <v>0</v>
      </c>
      <c r="FU20" s="35">
        <f ca="1">IFRS17_CF_Base!FU20+IFRS17_CumRslt!FU20</f>
        <v>0</v>
      </c>
      <c r="FV20" s="35">
        <f ca="1">IFRS17_CF_Base!FV20+IFRS17_CumRslt!FV20</f>
        <v>0</v>
      </c>
      <c r="FW20" s="35">
        <f ca="1">IFRS17_CF_Base!FW20+IFRS17_CumRslt!FW20</f>
        <v>0</v>
      </c>
      <c r="FX20" s="35">
        <f ca="1">IFRS17_CF_Base!FX20+IFRS17_CumRslt!FX20</f>
        <v>0</v>
      </c>
      <c r="FY20" s="35">
        <f ca="1">IFRS17_CF_Base!FY20+IFRS17_CumRslt!FY20</f>
        <v>0</v>
      </c>
      <c r="FZ20" s="35">
        <f ca="1">IFRS17_CF_Base!FZ20+IFRS17_CumRslt!FZ20</f>
        <v>0</v>
      </c>
      <c r="GA20" s="35">
        <f ca="1">IFRS17_CF_Base!GA20+IFRS17_CumRslt!GA20</f>
        <v>0</v>
      </c>
      <c r="GB20" s="35">
        <f ca="1">IFRS17_CF_Base!GB20+IFRS17_CumRslt!GB20</f>
        <v>0</v>
      </c>
      <c r="GC20" s="35">
        <f ca="1">IFRS17_CF_Base!GC20+IFRS17_CumRslt!GC20</f>
        <v>0</v>
      </c>
      <c r="GD20" s="35">
        <f ca="1">IFRS17_CF_Base!GD20+IFRS17_CumRslt!GD20</f>
        <v>0</v>
      </c>
      <c r="GE20" s="35">
        <f ca="1">IFRS17_CF_Base!GE20+IFRS17_CumRslt!GE20</f>
        <v>0</v>
      </c>
      <c r="GF20" s="35">
        <f ca="1">IFRS17_CF_Base!GF20+IFRS17_CumRslt!GF20</f>
        <v>0</v>
      </c>
      <c r="GG20" s="35">
        <f ca="1">IFRS17_CF_Base!GG20+IFRS17_CumRslt!GG20</f>
        <v>0</v>
      </c>
      <c r="GH20" s="35">
        <f ca="1">IFRS17_CF_Base!GH20+IFRS17_CumRslt!GH20</f>
        <v>0</v>
      </c>
      <c r="GI20" s="35">
        <f ca="1">IFRS17_CF_Base!GI20+IFRS17_CumRslt!GI20</f>
        <v>0</v>
      </c>
      <c r="GJ20" s="35">
        <f ca="1">IFRS17_CF_Base!GJ20+IFRS17_CumRslt!GJ20</f>
        <v>0</v>
      </c>
    </row>
    <row r="21" spans="2:192" x14ac:dyDescent="0.3">
      <c r="B21" s="35" t="s">
        <v>456</v>
      </c>
      <c r="C21" s="31" t="s">
        <v>457</v>
      </c>
      <c r="E21" s="77" t="s">
        <v>458</v>
      </c>
      <c r="F21" s="88">
        <f ca="1">IFRS17_CF_Base!F21+IFRS17_CumRslt!F21</f>
        <v>-2000342.6337398465</v>
      </c>
      <c r="G21" s="88">
        <f ca="1">IFRS17_CF_Base!G21+IFRS17_CumRslt!G21</f>
        <v>-6081864.8296224875</v>
      </c>
      <c r="H21" s="88">
        <f ca="1">IFRS17_CF_Base!H21+IFRS17_CumRslt!H21</f>
        <v>-10612567.44402306</v>
      </c>
      <c r="I21" s="88">
        <f ca="1">IFRS17_CF_Base!I21+IFRS17_CumRslt!I21</f>
        <v>-15005110.334903756</v>
      </c>
      <c r="J21" s="88">
        <f ca="1">IFRS17_CF_Base!J21+IFRS17_CumRslt!J21</f>
        <v>-20742623.034840643</v>
      </c>
      <c r="K21" s="88">
        <f ca="1">IFRS17_CF_Base!K21+IFRS17_CumRslt!K21</f>
        <v>-26563306.500159431</v>
      </c>
      <c r="L21" s="88">
        <f ca="1">IFRS17_CF_Base!L21+IFRS17_CumRslt!L21</f>
        <v>-32199885.644224476</v>
      </c>
      <c r="M21" s="88">
        <f ca="1">IFRS17_CF_Base!M21+IFRS17_CumRslt!M21</f>
        <v>-38312039.628293335</v>
      </c>
      <c r="N21" s="88">
        <f ca="1">IFRS17_CF_Base!N21+IFRS17_CumRslt!N21</f>
        <v>-45437150.008450605</v>
      </c>
      <c r="O21" s="88">
        <f ca="1">IFRS17_CF_Base!O21+IFRS17_CumRslt!O21</f>
        <v>-54250677.934325948</v>
      </c>
      <c r="P21" s="88">
        <f ca="1">IFRS17_CF_Base!P21+IFRS17_CumRslt!P21</f>
        <v>-47066159.877426192</v>
      </c>
      <c r="Q21" s="88">
        <f ca="1">IFRS17_CF_Base!Q21+IFRS17_CumRslt!Q21</f>
        <v>-38076153.639424406</v>
      </c>
      <c r="R21" s="88">
        <f ca="1">IFRS17_CF_Base!R21+IFRS17_CumRslt!R21</f>
        <v>-33808872.887611777</v>
      </c>
      <c r="S21" s="88">
        <f ca="1">IFRS17_CF_Base!S21+IFRS17_CumRslt!S21</f>
        <v>-31428734.922463395</v>
      </c>
      <c r="T21" s="88">
        <f ca="1">IFRS17_CF_Base!T21+IFRS17_CumRslt!T21</f>
        <v>-26504689.900256801</v>
      </c>
      <c r="U21" s="88">
        <f ca="1">IFRS17_CF_Base!U21+IFRS17_CumRslt!U21</f>
        <v>-24680807.598326549</v>
      </c>
      <c r="V21" s="88">
        <f ca="1">IFRS17_CF_Base!V21+IFRS17_CumRslt!V21</f>
        <v>-23316907.198305547</v>
      </c>
      <c r="W21" s="88">
        <f ca="1">IFRS17_CF_Base!W21+IFRS17_CumRslt!W21</f>
        <v>-22085267.714809854</v>
      </c>
      <c r="X21" s="88">
        <f ca="1">IFRS17_CF_Base!X21+IFRS17_CumRslt!X21</f>
        <v>-21478430.7689857</v>
      </c>
      <c r="Y21" s="88">
        <f ca="1">IFRS17_CF_Base!Y21+IFRS17_CumRslt!Y21</f>
        <v>-19026118.743734054</v>
      </c>
      <c r="Z21" s="88">
        <f ca="1">IFRS17_CF_Base!Z21+IFRS17_CumRslt!Z21</f>
        <v>-18364100.739624381</v>
      </c>
      <c r="AA21" s="88">
        <f ca="1">IFRS17_CF_Base!AA21+IFRS17_CumRslt!AA21</f>
        <v>-17620945.298909858</v>
      </c>
      <c r="AB21" s="88">
        <f ca="1">IFRS17_CF_Base!AB21+IFRS17_CumRslt!AB21</f>
        <v>-16827774.965517804</v>
      </c>
      <c r="AC21" s="88">
        <f ca="1">IFRS17_CF_Base!AC21+IFRS17_CumRslt!AC21</f>
        <v>-16111884.870173454</v>
      </c>
      <c r="AD21" s="88">
        <f ca="1">IFRS17_CF_Base!AD21+IFRS17_CumRslt!AD21</f>
        <v>-14340037.788453728</v>
      </c>
      <c r="AE21" s="88">
        <f ca="1">IFRS17_CF_Base!AE21+IFRS17_CumRslt!AE21</f>
        <v>-13439378.78732744</v>
      </c>
      <c r="AF21" s="88">
        <f ca="1">IFRS17_CF_Base!AF21+IFRS17_CumRslt!AF21</f>
        <v>-12554683.337577837</v>
      </c>
      <c r="AG21" s="88">
        <f ca="1">IFRS17_CF_Base!AG21+IFRS17_CumRslt!AG21</f>
        <v>-11714334.496856036</v>
      </c>
      <c r="AH21" s="88">
        <f ca="1">IFRS17_CF_Base!AH21+IFRS17_CumRslt!AH21</f>
        <v>-10978131.799981846</v>
      </c>
      <c r="AI21" s="88">
        <f ca="1">IFRS17_CF_Base!AI21+IFRS17_CumRslt!AI21</f>
        <v>-9795779.6230779495</v>
      </c>
      <c r="AJ21" s="88">
        <f ca="1">IFRS17_CF_Base!AJ21+IFRS17_CumRslt!AJ21</f>
        <v>-9159561.8401379623</v>
      </c>
      <c r="AK21" s="88">
        <f ca="1">IFRS17_CF_Base!AK21+IFRS17_CumRslt!AK21</f>
        <v>-8615910.1587550733</v>
      </c>
      <c r="AL21" s="88">
        <f ca="1">IFRS17_CF_Base!AL21+IFRS17_CumRslt!AL21</f>
        <v>-8148570.5174410399</v>
      </c>
      <c r="AM21" s="88">
        <f ca="1">IFRS17_CF_Base!AM21+IFRS17_CumRslt!AM21</f>
        <v>-7749551.5687111653</v>
      </c>
      <c r="AN21" s="88">
        <f ca="1">IFRS17_CF_Base!AN21+IFRS17_CumRslt!AN21</f>
        <v>-7147075.6966704447</v>
      </c>
      <c r="AO21" s="88">
        <f ca="1">IFRS17_CF_Base!AO21+IFRS17_CumRslt!AO21</f>
        <v>-6718560.8067612452</v>
      </c>
      <c r="AP21" s="88">
        <f ca="1">IFRS17_CF_Base!AP21+IFRS17_CumRslt!AP21</f>
        <v>-6384690.8029880924</v>
      </c>
      <c r="AQ21" s="88">
        <f ca="1">IFRS17_CF_Base!AQ21+IFRS17_CumRslt!AQ21</f>
        <v>-6058894.2740054959</v>
      </c>
      <c r="AR21" s="88">
        <f ca="1">IFRS17_CF_Base!AR21+IFRS17_CumRslt!AR21</f>
        <v>-5751871.5629497683</v>
      </c>
      <c r="AS21" s="88">
        <f ca="1">IFRS17_CF_Base!AS21+IFRS17_CumRslt!AS21</f>
        <v>-5327036.2975588515</v>
      </c>
      <c r="AT21" s="88">
        <f ca="1">IFRS17_CF_Base!AT21+IFRS17_CumRslt!AT21</f>
        <v>-5026572.1970831519</v>
      </c>
      <c r="AU21" s="88">
        <f ca="1">IFRS17_CF_Base!AU21+IFRS17_CumRslt!AU21</f>
        <v>-4725672.7359127766</v>
      </c>
      <c r="AV21" s="88">
        <f ca="1">IFRS17_CF_Base!AV21+IFRS17_CumRslt!AV21</f>
        <v>-4423558.2564613326</v>
      </c>
      <c r="AW21" s="88">
        <f ca="1">IFRS17_CF_Base!AW21+IFRS17_CumRslt!AW21</f>
        <v>-4122679.2639445849</v>
      </c>
      <c r="AX21" s="88">
        <f ca="1">IFRS17_CF_Base!AX21+IFRS17_CumRslt!AX21</f>
        <v>-3754002.3193121939</v>
      </c>
      <c r="AY21" s="88">
        <f ca="1">IFRS17_CF_Base!AY21+IFRS17_CumRslt!AY21</f>
        <v>-3431411.0500946785</v>
      </c>
      <c r="AZ21" s="88">
        <f ca="1">IFRS17_CF_Base!AZ21+IFRS17_CumRslt!AZ21</f>
        <v>-3130769.6672640345</v>
      </c>
      <c r="BA21" s="88">
        <f ca="1">IFRS17_CF_Base!BA21+IFRS17_CumRslt!BA21</f>
        <v>-2836378.6501918868</v>
      </c>
      <c r="BB21" s="88">
        <f ca="1">IFRS17_CF_Base!BB21+IFRS17_CumRslt!BB21</f>
        <v>-2555733.5193867031</v>
      </c>
      <c r="BC21" s="88">
        <f ca="1">IFRS17_CF_Base!BC21+IFRS17_CumRslt!BC21</f>
        <v>-2262638.1018201993</v>
      </c>
      <c r="BD21" s="88">
        <f ca="1">IFRS17_CF_Base!BD21+IFRS17_CumRslt!BD21</f>
        <v>-2015244.7731043343</v>
      </c>
      <c r="BE21" s="88">
        <f ca="1">IFRS17_CF_Base!BE21+IFRS17_CumRslt!BE21</f>
        <v>-1792473.2271528861</v>
      </c>
      <c r="BF21" s="88">
        <f ca="1">IFRS17_CF_Base!BF21+IFRS17_CumRslt!BF21</f>
        <v>-1591729.6343598994</v>
      </c>
      <c r="BG21" s="88">
        <f ca="1">IFRS17_CF_Base!BG21+IFRS17_CumRslt!BG21</f>
        <v>-1410862.8533811157</v>
      </c>
      <c r="BH21" s="88">
        <f ca="1">IFRS17_CF_Base!BH21+IFRS17_CumRslt!BH21</f>
        <v>-1234856.6759190001</v>
      </c>
      <c r="BI21" s="88">
        <f ca="1">IFRS17_CF_Base!BI21+IFRS17_CumRslt!BI21</f>
        <v>-1075568.499174387</v>
      </c>
      <c r="BJ21" s="88">
        <f ca="1">IFRS17_CF_Base!BJ21+IFRS17_CumRslt!BJ21</f>
        <v>-943030.1815136926</v>
      </c>
      <c r="BK21" s="88">
        <f ca="1">IFRS17_CF_Base!BK21+IFRS17_CumRslt!BK21</f>
        <v>-821830.88351957558</v>
      </c>
      <c r="BL21" s="88">
        <f ca="1">IFRS17_CF_Base!BL21+IFRS17_CumRslt!BL21</f>
        <v>-712676.54755951872</v>
      </c>
      <c r="BM21" s="88">
        <f ca="1">IFRS17_CF_Base!BM21+IFRS17_CumRslt!BM21</f>
        <v>-610371.44780851586</v>
      </c>
      <c r="BN21" s="88">
        <f ca="1">IFRS17_CF_Base!BN21+IFRS17_CumRslt!BN21</f>
        <v>-522630.41281505703</v>
      </c>
      <c r="BO21" s="88">
        <f ca="1">IFRS17_CF_Base!BO21+IFRS17_CumRslt!BO21</f>
        <v>-445399.98710617243</v>
      </c>
      <c r="BP21" s="88">
        <f ca="1">IFRS17_CF_Base!BP21+IFRS17_CumRslt!BP21</f>
        <v>-376245.16120219871</v>
      </c>
      <c r="BQ21" s="88">
        <f ca="1">IFRS17_CF_Base!BQ21+IFRS17_CumRslt!BQ21</f>
        <v>-314727.97171311092</v>
      </c>
      <c r="BR21" s="88">
        <f ca="1">IFRS17_CF_Base!BR21+IFRS17_CumRslt!BR21</f>
        <v>-258652.58658812003</v>
      </c>
      <c r="BS21" s="88">
        <f ca="1">IFRS17_CF_Base!BS21+IFRS17_CumRslt!BS21</f>
        <v>-209201.66672738889</v>
      </c>
      <c r="BT21" s="88">
        <f ca="1">IFRS17_CF_Base!BT21+IFRS17_CumRslt!BT21</f>
        <v>-168473.39023520926</v>
      </c>
      <c r="BU21" s="88">
        <f ca="1">IFRS17_CF_Base!BU21+IFRS17_CumRslt!BU21</f>
        <v>-133112.87302564096</v>
      </c>
      <c r="BV21" s="88">
        <f ca="1">IFRS17_CF_Base!BV21+IFRS17_CumRslt!BV21</f>
        <v>-103004.65095899973</v>
      </c>
      <c r="BW21" s="88">
        <f ca="1">IFRS17_CF_Base!BW21+IFRS17_CumRslt!BW21</f>
        <v>-77583.561436189557</v>
      </c>
      <c r="BX21" s="88">
        <f ca="1">IFRS17_CF_Base!BX21+IFRS17_CumRslt!BX21</f>
        <v>-56287.258151410242</v>
      </c>
      <c r="BY21" s="88">
        <f ca="1">IFRS17_CF_Base!BY21+IFRS17_CumRslt!BY21</f>
        <v>-41177.553433532616</v>
      </c>
      <c r="BZ21" s="88">
        <f ca="1">IFRS17_CF_Base!BZ21+IFRS17_CumRslt!BZ21</f>
        <v>-29772.274310018798</v>
      </c>
      <c r="CA21" s="88">
        <f ca="1">IFRS17_CF_Base!CA21+IFRS17_CumRslt!CA21</f>
        <v>-21303.4300322374</v>
      </c>
      <c r="CB21" s="88">
        <f ca="1">IFRS17_CF_Base!CB21+IFRS17_CumRslt!CB21</f>
        <v>-15068.416758938209</v>
      </c>
      <c r="CC21" s="88">
        <f ca="1">IFRS17_CF_Base!CC21+IFRS17_CumRslt!CC21</f>
        <v>-9236.1153257382393</v>
      </c>
      <c r="CD21" s="88">
        <f ca="1">IFRS17_CF_Base!CD21+IFRS17_CumRslt!CD21</f>
        <v>-6611.7191010564102</v>
      </c>
      <c r="CE21" s="88">
        <f ca="1">IFRS17_CF_Base!CE21+IFRS17_CumRslt!CE21</f>
        <v>-4692.5460110425493</v>
      </c>
      <c r="CF21" s="88">
        <f ca="1">IFRS17_CF_Base!CF21+IFRS17_CumRslt!CF21</f>
        <v>-3296.6754112823733</v>
      </c>
      <c r="CG21" s="88">
        <f ca="1">IFRS17_CF_Base!CG21+IFRS17_CumRslt!CG21</f>
        <v>-2289.1977837450377</v>
      </c>
      <c r="CH21" s="88">
        <f ca="1">IFRS17_CF_Base!CH21+IFRS17_CumRslt!CH21</f>
        <v>-1311.1595494840269</v>
      </c>
      <c r="CI21" s="88">
        <f ca="1">IFRS17_CF_Base!CI21+IFRS17_CumRslt!CI21</f>
        <v>-900.98397320864456</v>
      </c>
      <c r="CJ21" s="88">
        <f ca="1">IFRS17_CF_Base!CJ21+IFRS17_CumRslt!CJ21</f>
        <v>-607.79662868720175</v>
      </c>
      <c r="CK21" s="88">
        <f ca="1">IFRS17_CF_Base!CK21+IFRS17_CumRslt!CK21</f>
        <v>-406.46180392459416</v>
      </c>
      <c r="CL21" s="88">
        <f ca="1">IFRS17_CF_Base!CL21+IFRS17_CumRslt!CL21</f>
        <v>-274.81376836346635</v>
      </c>
      <c r="CM21" s="88">
        <f ca="1">IFRS17_CF_Base!CM21+IFRS17_CumRslt!CM21</f>
        <v>0</v>
      </c>
      <c r="CN21" s="88">
        <f ca="1">IFRS17_CF_Base!CN21+IFRS17_CumRslt!CN21</f>
        <v>0</v>
      </c>
      <c r="CO21" s="88">
        <f ca="1">IFRS17_CF_Base!CO21+IFRS17_CumRslt!CO21</f>
        <v>0</v>
      </c>
      <c r="CP21" s="88">
        <f ca="1">IFRS17_CF_Base!CP21+IFRS17_CumRslt!CP21</f>
        <v>0</v>
      </c>
      <c r="CQ21" s="88">
        <f ca="1">IFRS17_CF_Base!CQ21+IFRS17_CumRslt!CQ21</f>
        <v>0</v>
      </c>
      <c r="CR21" s="88">
        <f ca="1">IFRS17_CF_Base!CR21+IFRS17_CumRslt!CR21</f>
        <v>0</v>
      </c>
      <c r="CS21" s="88">
        <f ca="1">IFRS17_CF_Base!CS21+IFRS17_CumRslt!CS21</f>
        <v>0</v>
      </c>
      <c r="CT21" s="88">
        <f ca="1">IFRS17_CF_Base!CT21+IFRS17_CumRslt!CT21</f>
        <v>0</v>
      </c>
      <c r="CU21" s="88">
        <f ca="1">IFRS17_CF_Base!CU21+IFRS17_CumRslt!CU21</f>
        <v>0</v>
      </c>
      <c r="CV21" s="88">
        <f ca="1">IFRS17_CF_Base!CV21+IFRS17_CumRslt!CV21</f>
        <v>0</v>
      </c>
      <c r="CW21" s="88">
        <f ca="1">IFRS17_CF_Base!CW21+IFRS17_CumRslt!CW21</f>
        <v>0</v>
      </c>
      <c r="CX21" s="88">
        <f ca="1">IFRS17_CF_Base!CX21+IFRS17_CumRslt!CX21</f>
        <v>0</v>
      </c>
      <c r="CY21" s="88">
        <f ca="1">IFRS17_CF_Base!CY21+IFRS17_CumRslt!CY21</f>
        <v>0</v>
      </c>
      <c r="CZ21" s="88">
        <f ca="1">IFRS17_CF_Base!CZ21+IFRS17_CumRslt!CZ21</f>
        <v>0</v>
      </c>
      <c r="DA21" s="88">
        <f ca="1">IFRS17_CF_Base!DA21+IFRS17_CumRslt!DA21</f>
        <v>0</v>
      </c>
      <c r="DB21" s="88">
        <f ca="1">IFRS17_CF_Base!DB21+IFRS17_CumRslt!DB21</f>
        <v>0</v>
      </c>
      <c r="DC21" s="88">
        <f ca="1">IFRS17_CF_Base!DC21+IFRS17_CumRslt!DC21</f>
        <v>0</v>
      </c>
      <c r="DD21" s="88">
        <f ca="1">IFRS17_CF_Base!DD21+IFRS17_CumRslt!DD21</f>
        <v>0</v>
      </c>
      <c r="DE21" s="88">
        <f ca="1">IFRS17_CF_Base!DE21+IFRS17_CumRslt!DE21</f>
        <v>0</v>
      </c>
      <c r="DF21" s="88">
        <f ca="1">IFRS17_CF_Base!DF21+IFRS17_CumRslt!DF21</f>
        <v>0</v>
      </c>
      <c r="DG21" s="88">
        <f ca="1">IFRS17_CF_Base!DG21+IFRS17_CumRslt!DG21</f>
        <v>0</v>
      </c>
      <c r="DH21" s="88">
        <f ca="1">IFRS17_CF_Base!DH21+IFRS17_CumRslt!DH21</f>
        <v>0</v>
      </c>
      <c r="DI21" s="88">
        <f ca="1">IFRS17_CF_Base!DI21+IFRS17_CumRslt!DI21</f>
        <v>0</v>
      </c>
      <c r="DJ21" s="88">
        <f ca="1">IFRS17_CF_Base!DJ21+IFRS17_CumRslt!DJ21</f>
        <v>0</v>
      </c>
      <c r="DK21" s="88">
        <f ca="1">IFRS17_CF_Base!DK21+IFRS17_CumRslt!DK21</f>
        <v>0</v>
      </c>
      <c r="DL21" s="88">
        <f ca="1">IFRS17_CF_Base!DL21+IFRS17_CumRslt!DL21</f>
        <v>0</v>
      </c>
      <c r="DM21" s="88">
        <f ca="1">IFRS17_CF_Base!DM21+IFRS17_CumRslt!DM21</f>
        <v>0</v>
      </c>
      <c r="DN21" s="88">
        <f ca="1">IFRS17_CF_Base!DN21+IFRS17_CumRslt!DN21</f>
        <v>0</v>
      </c>
      <c r="DO21" s="88">
        <f ca="1">IFRS17_CF_Base!DO21+IFRS17_CumRslt!DO21</f>
        <v>0</v>
      </c>
      <c r="DP21" s="88">
        <f ca="1">IFRS17_CF_Base!DP21+IFRS17_CumRslt!DP21</f>
        <v>0</v>
      </c>
      <c r="DQ21" s="88">
        <f ca="1">IFRS17_CF_Base!DQ21+IFRS17_CumRslt!DQ21</f>
        <v>0</v>
      </c>
      <c r="DR21" s="88">
        <f ca="1">IFRS17_CF_Base!DR21+IFRS17_CumRslt!DR21</f>
        <v>0</v>
      </c>
      <c r="DS21" s="88">
        <f ca="1">IFRS17_CF_Base!DS21+IFRS17_CumRslt!DS21</f>
        <v>0</v>
      </c>
      <c r="DT21" s="88">
        <f ca="1">IFRS17_CF_Base!DT21+IFRS17_CumRslt!DT21</f>
        <v>0</v>
      </c>
      <c r="DU21" s="88">
        <f ca="1">IFRS17_CF_Base!DU21+IFRS17_CumRslt!DU21</f>
        <v>0</v>
      </c>
      <c r="DV21" s="88">
        <f ca="1">IFRS17_CF_Base!DV21+IFRS17_CumRslt!DV21</f>
        <v>0</v>
      </c>
      <c r="DW21" s="88">
        <f ca="1">IFRS17_CF_Base!DW21+IFRS17_CumRslt!DW21</f>
        <v>0</v>
      </c>
      <c r="DX21" s="88">
        <f ca="1">IFRS17_CF_Base!DX21+IFRS17_CumRslt!DX21</f>
        <v>0</v>
      </c>
      <c r="DY21" s="88">
        <f ca="1">IFRS17_CF_Base!DY21+IFRS17_CumRslt!DY21</f>
        <v>0</v>
      </c>
      <c r="DZ21" s="88">
        <f ca="1">IFRS17_CF_Base!DZ21+IFRS17_CumRslt!DZ21</f>
        <v>0</v>
      </c>
      <c r="EA21" s="88">
        <f ca="1">IFRS17_CF_Base!EA21+IFRS17_CumRslt!EA21</f>
        <v>0</v>
      </c>
      <c r="EB21" s="88">
        <f ca="1">IFRS17_CF_Base!EB21+IFRS17_CumRslt!EB21</f>
        <v>0</v>
      </c>
      <c r="EC21" s="88">
        <f ca="1">IFRS17_CF_Base!EC21+IFRS17_CumRslt!EC21</f>
        <v>0</v>
      </c>
      <c r="ED21" s="88">
        <f ca="1">IFRS17_CF_Base!ED21+IFRS17_CumRslt!ED21</f>
        <v>0</v>
      </c>
      <c r="EE21" s="88">
        <f ca="1">IFRS17_CF_Base!EE21+IFRS17_CumRslt!EE21</f>
        <v>0</v>
      </c>
      <c r="EF21" s="88">
        <f ca="1">IFRS17_CF_Base!EF21+IFRS17_CumRslt!EF21</f>
        <v>0</v>
      </c>
      <c r="EG21" s="88">
        <f ca="1">IFRS17_CF_Base!EG21+IFRS17_CumRslt!EG21</f>
        <v>0</v>
      </c>
      <c r="EH21" s="88">
        <f ca="1">IFRS17_CF_Base!EH21+IFRS17_CumRslt!EH21</f>
        <v>0</v>
      </c>
      <c r="EI21" s="88">
        <f ca="1">IFRS17_CF_Base!EI21+IFRS17_CumRslt!EI21</f>
        <v>0</v>
      </c>
      <c r="EJ21" s="88">
        <f ca="1">IFRS17_CF_Base!EJ21+IFRS17_CumRslt!EJ21</f>
        <v>0</v>
      </c>
      <c r="EK21" s="88">
        <f ca="1">IFRS17_CF_Base!EK21+IFRS17_CumRslt!EK21</f>
        <v>0</v>
      </c>
      <c r="EL21" s="88">
        <f ca="1">IFRS17_CF_Base!EL21+IFRS17_CumRslt!EL21</f>
        <v>0</v>
      </c>
      <c r="EM21" s="88">
        <f ca="1">IFRS17_CF_Base!EM21+IFRS17_CumRslt!EM21</f>
        <v>0</v>
      </c>
      <c r="EN21" s="88">
        <f ca="1">IFRS17_CF_Base!EN21+IFRS17_CumRslt!EN21</f>
        <v>0</v>
      </c>
      <c r="EO21" s="88">
        <f ca="1">IFRS17_CF_Base!EO21+IFRS17_CumRslt!EO21</f>
        <v>0</v>
      </c>
      <c r="EP21" s="88">
        <f ca="1">IFRS17_CF_Base!EP21+IFRS17_CumRslt!EP21</f>
        <v>0</v>
      </c>
      <c r="EQ21" s="88">
        <f ca="1">IFRS17_CF_Base!EQ21+IFRS17_CumRslt!EQ21</f>
        <v>0</v>
      </c>
      <c r="ER21" s="88">
        <f ca="1">IFRS17_CF_Base!ER21+IFRS17_CumRslt!ER21</f>
        <v>0</v>
      </c>
      <c r="ES21" s="88">
        <f ca="1">IFRS17_CF_Base!ES21+IFRS17_CumRslt!ES21</f>
        <v>0</v>
      </c>
      <c r="ET21" s="88">
        <f ca="1">IFRS17_CF_Base!ET21+IFRS17_CumRslt!ET21</f>
        <v>0</v>
      </c>
      <c r="EU21" s="88">
        <f ca="1">IFRS17_CF_Base!EU21+IFRS17_CumRslt!EU21</f>
        <v>0</v>
      </c>
      <c r="EV21" s="88">
        <f ca="1">IFRS17_CF_Base!EV21+IFRS17_CumRslt!EV21</f>
        <v>0</v>
      </c>
      <c r="EW21" s="88">
        <f ca="1">IFRS17_CF_Base!EW21+IFRS17_CumRslt!EW21</f>
        <v>0</v>
      </c>
      <c r="EX21" s="88">
        <f ca="1">IFRS17_CF_Base!EX21+IFRS17_CumRslt!EX21</f>
        <v>0</v>
      </c>
      <c r="EY21" s="88">
        <f ca="1">IFRS17_CF_Base!EY21+IFRS17_CumRslt!EY21</f>
        <v>0</v>
      </c>
      <c r="EZ21" s="88">
        <f ca="1">IFRS17_CF_Base!EZ21+IFRS17_CumRslt!EZ21</f>
        <v>0</v>
      </c>
      <c r="FA21" s="88">
        <f ca="1">IFRS17_CF_Base!FA21+IFRS17_CumRslt!FA21</f>
        <v>0</v>
      </c>
      <c r="FB21" s="88">
        <f ca="1">IFRS17_CF_Base!FB21+IFRS17_CumRslt!FB21</f>
        <v>0</v>
      </c>
      <c r="FC21" s="88">
        <f ca="1">IFRS17_CF_Base!FC21+IFRS17_CumRslt!FC21</f>
        <v>0</v>
      </c>
      <c r="FD21" s="88">
        <f ca="1">IFRS17_CF_Base!FD21+IFRS17_CumRslt!FD21</f>
        <v>0</v>
      </c>
      <c r="FE21" s="88">
        <f ca="1">IFRS17_CF_Base!FE21+IFRS17_CumRslt!FE21</f>
        <v>0</v>
      </c>
      <c r="FF21" s="88">
        <f ca="1">IFRS17_CF_Base!FF21+IFRS17_CumRslt!FF21</f>
        <v>0</v>
      </c>
      <c r="FG21" s="88">
        <f ca="1">IFRS17_CF_Base!FG21+IFRS17_CumRslt!FG21</f>
        <v>0</v>
      </c>
      <c r="FH21" s="88">
        <f ca="1">IFRS17_CF_Base!FH21+IFRS17_CumRslt!FH21</f>
        <v>0</v>
      </c>
      <c r="FI21" s="88">
        <f ca="1">IFRS17_CF_Base!FI21+IFRS17_CumRslt!FI21</f>
        <v>0</v>
      </c>
      <c r="FJ21" s="88">
        <f ca="1">IFRS17_CF_Base!FJ21+IFRS17_CumRslt!FJ21</f>
        <v>0</v>
      </c>
      <c r="FK21" s="88">
        <f ca="1">IFRS17_CF_Base!FK21+IFRS17_CumRslt!FK21</f>
        <v>0</v>
      </c>
      <c r="FL21" s="88">
        <f ca="1">IFRS17_CF_Base!FL21+IFRS17_CumRslt!FL21</f>
        <v>0</v>
      </c>
      <c r="FM21" s="88">
        <f ca="1">IFRS17_CF_Base!FM21+IFRS17_CumRslt!FM21</f>
        <v>0</v>
      </c>
      <c r="FN21" s="88">
        <f ca="1">IFRS17_CF_Base!FN21+IFRS17_CumRslt!FN21</f>
        <v>0</v>
      </c>
      <c r="FO21" s="88">
        <f ca="1">IFRS17_CF_Base!FO21+IFRS17_CumRslt!FO21</f>
        <v>0</v>
      </c>
      <c r="FP21" s="88">
        <f ca="1">IFRS17_CF_Base!FP21+IFRS17_CumRslt!FP21</f>
        <v>0</v>
      </c>
      <c r="FQ21" s="88">
        <f ca="1">IFRS17_CF_Base!FQ21+IFRS17_CumRslt!FQ21</f>
        <v>0</v>
      </c>
      <c r="FR21" s="88">
        <f ca="1">IFRS17_CF_Base!FR21+IFRS17_CumRslt!FR21</f>
        <v>0</v>
      </c>
      <c r="FS21" s="88">
        <f ca="1">IFRS17_CF_Base!FS21+IFRS17_CumRslt!FS21</f>
        <v>0</v>
      </c>
      <c r="FT21" s="88">
        <f ca="1">IFRS17_CF_Base!FT21+IFRS17_CumRslt!FT21</f>
        <v>0</v>
      </c>
      <c r="FU21" s="88">
        <f ca="1">IFRS17_CF_Base!FU21+IFRS17_CumRslt!FU21</f>
        <v>0</v>
      </c>
      <c r="FV21" s="88">
        <f ca="1">IFRS17_CF_Base!FV21+IFRS17_CumRslt!FV21</f>
        <v>0</v>
      </c>
      <c r="FW21" s="88">
        <f ca="1">IFRS17_CF_Base!FW21+IFRS17_CumRslt!FW21</f>
        <v>0</v>
      </c>
      <c r="FX21" s="88">
        <f ca="1">IFRS17_CF_Base!FX21+IFRS17_CumRslt!FX21</f>
        <v>0</v>
      </c>
      <c r="FY21" s="88">
        <f ca="1">IFRS17_CF_Base!FY21+IFRS17_CumRslt!FY21</f>
        <v>0</v>
      </c>
      <c r="FZ21" s="88">
        <f ca="1">IFRS17_CF_Base!FZ21+IFRS17_CumRslt!FZ21</f>
        <v>0</v>
      </c>
      <c r="GA21" s="88">
        <f ca="1">IFRS17_CF_Base!GA21+IFRS17_CumRslt!GA21</f>
        <v>0</v>
      </c>
      <c r="GB21" s="88">
        <f ca="1">IFRS17_CF_Base!GB21+IFRS17_CumRslt!GB21</f>
        <v>0</v>
      </c>
      <c r="GC21" s="88">
        <f ca="1">IFRS17_CF_Base!GC21+IFRS17_CumRslt!GC21</f>
        <v>0</v>
      </c>
      <c r="GD21" s="88">
        <f ca="1">IFRS17_CF_Base!GD21+IFRS17_CumRslt!GD21</f>
        <v>0</v>
      </c>
      <c r="GE21" s="88">
        <f ca="1">IFRS17_CF_Base!GE21+IFRS17_CumRslt!GE21</f>
        <v>0</v>
      </c>
      <c r="GF21" s="88">
        <f ca="1">IFRS17_CF_Base!GF21+IFRS17_CumRslt!GF21</f>
        <v>0</v>
      </c>
      <c r="GG21" s="88">
        <f ca="1">IFRS17_CF_Base!GG21+IFRS17_CumRslt!GG21</f>
        <v>0</v>
      </c>
      <c r="GH21" s="88">
        <f ca="1">IFRS17_CF_Base!GH21+IFRS17_CumRslt!GH21</f>
        <v>0</v>
      </c>
      <c r="GI21" s="88">
        <f ca="1">IFRS17_CF_Base!GI21+IFRS17_CumRslt!GI21</f>
        <v>0</v>
      </c>
      <c r="GJ21" s="88">
        <f ca="1">IFRS17_CF_Base!GJ21+IFRS17_CumRslt!GJ21</f>
        <v>0</v>
      </c>
    </row>
    <row r="22" spans="2:192" x14ac:dyDescent="0.3">
      <c r="C22" s="32" t="s">
        <v>459</v>
      </c>
      <c r="D22" s="41"/>
      <c r="E22" s="78" t="s">
        <v>460</v>
      </c>
      <c r="F22" s="89">
        <f ca="1">IFRS17_CF_Base!F22+IFRS17_CumRslt!F22</f>
        <v>-258003.24266896892</v>
      </c>
      <c r="G22" s="89">
        <f ca="1">IFRS17_CF_Base!G22+IFRS17_CumRslt!G22</f>
        <v>-305162.25103818031</v>
      </c>
      <c r="H22" s="41">
        <f ca="1">IFRS17_CF_Base!H22+IFRS17_CumRslt!H22</f>
        <v>225964.87334448993</v>
      </c>
      <c r="I22" s="41">
        <f ca="1">IFRS17_CF_Base!I22+IFRS17_CumRslt!I22</f>
        <v>1215226.2210255717</v>
      </c>
      <c r="J22" s="41">
        <f ca="1">IFRS17_CF_Base!J22+IFRS17_CumRslt!J22</f>
        <v>2013995.1089276923</v>
      </c>
      <c r="K22" s="41">
        <f ca="1">IFRS17_CF_Base!K22+IFRS17_CumRslt!K22</f>
        <v>3190722.6598768043</v>
      </c>
      <c r="L22" s="41">
        <f ca="1">IFRS17_CF_Base!L22+IFRS17_CumRslt!L22</f>
        <v>4693899.1878455542</v>
      </c>
      <c r="M22" s="41">
        <f ca="1">IFRS17_CF_Base!M22+IFRS17_CumRslt!M22</f>
        <v>6307947.2420440344</v>
      </c>
      <c r="N22" s="41">
        <f ca="1">IFRS17_CF_Base!N22+IFRS17_CumRslt!N22</f>
        <v>7827364.0261912076</v>
      </c>
      <c r="O22" s="41">
        <f ca="1">IFRS17_CF_Base!O22+IFRS17_CumRslt!O22</f>
        <v>9565302.3256915789</v>
      </c>
      <c r="P22" s="41">
        <f ca="1">IFRS17_CF_Base!P22+IFRS17_CumRslt!P22</f>
        <v>13593794.187982423</v>
      </c>
      <c r="Q22" s="41">
        <f ca="1">IFRS17_CF_Base!Q22+IFRS17_CumRslt!Q22</f>
        <v>14121007.035588019</v>
      </c>
      <c r="R22" s="41">
        <f ca="1">IFRS17_CF_Base!R22+IFRS17_CumRslt!R22</f>
        <v>12606461.039392931</v>
      </c>
      <c r="S22" s="41">
        <f ca="1">IFRS17_CF_Base!S22+IFRS17_CumRslt!S22</f>
        <v>9887079.5084728431</v>
      </c>
      <c r="T22" s="41">
        <f ca="1">IFRS17_CF_Base!T22+IFRS17_CumRslt!T22</f>
        <v>10247942.748509837</v>
      </c>
      <c r="U22" s="41">
        <f ca="1">IFRS17_CF_Base!U22+IFRS17_CumRslt!U22</f>
        <v>8023995.645339652</v>
      </c>
      <c r="V22" s="41">
        <f ca="1">IFRS17_CF_Base!V22+IFRS17_CumRslt!V22</f>
        <v>5730396.6630079001</v>
      </c>
      <c r="W22" s="41">
        <f ca="1">IFRS17_CF_Base!W22+IFRS17_CumRslt!W22</f>
        <v>3634861.7749004229</v>
      </c>
      <c r="X22" s="41">
        <f ca="1">IFRS17_CF_Base!X22+IFRS17_CumRslt!X22</f>
        <v>1215078.6738348624</v>
      </c>
      <c r="Y22" s="41">
        <f ca="1">IFRS17_CF_Base!Y22+IFRS17_CumRslt!Y22</f>
        <v>895629.52170250961</v>
      </c>
      <c r="Z22" s="41">
        <f ca="1">IFRS17_CF_Base!Z22+IFRS17_CumRslt!Z22</f>
        <v>-904537.10428472632</v>
      </c>
      <c r="AA22" s="41">
        <f ca="1">IFRS17_CF_Base!AA22+IFRS17_CumRslt!AA22</f>
        <v>-2338415.1063279347</v>
      </c>
      <c r="AB22" s="41">
        <f ca="1">IFRS17_CF_Base!AB22+IFRS17_CumRslt!AB22</f>
        <v>-3522546.0913072736</v>
      </c>
      <c r="AC22" s="41">
        <f ca="1">IFRS17_CF_Base!AC22+IFRS17_CumRslt!AC22</f>
        <v>-4590382.8347917851</v>
      </c>
      <c r="AD22" s="41">
        <f ca="1">IFRS17_CF_Base!AD22+IFRS17_CumRslt!AD22</f>
        <v>-4415837.0944435978</v>
      </c>
      <c r="AE22" s="41">
        <f ca="1">IFRS17_CF_Base!AE22+IFRS17_CumRslt!AE22</f>
        <v>-4939665.6860487666</v>
      </c>
      <c r="AF22" s="41">
        <f ca="1">IFRS17_CF_Base!AF22+IFRS17_CumRslt!AF22</f>
        <v>-5265111.3360308241</v>
      </c>
      <c r="AG22" s="41">
        <f ca="1">IFRS17_CF_Base!AG22+IFRS17_CumRslt!AG22</f>
        <v>-5480591.1606417987</v>
      </c>
      <c r="AH22" s="41">
        <f ca="1">IFRS17_CF_Base!AH22+IFRS17_CumRslt!AH22</f>
        <v>-5658264.9816275993</v>
      </c>
      <c r="AI22" s="41">
        <f ca="1">IFRS17_CF_Base!AI22+IFRS17_CumRslt!AI22</f>
        <v>-5261477.348495597</v>
      </c>
      <c r="AJ22" s="41">
        <f ca="1">IFRS17_CF_Base!AJ22+IFRS17_CumRslt!AJ22</f>
        <v>-5320754.5187416002</v>
      </c>
      <c r="AK22" s="41">
        <f ca="1">IFRS17_CF_Base!AK22+IFRS17_CumRslt!AK22</f>
        <v>-5353174.6348970905</v>
      </c>
      <c r="AL22" s="41">
        <f ca="1">IFRS17_CF_Base!AL22+IFRS17_CumRslt!AL22</f>
        <v>-5386632.0217913734</v>
      </c>
      <c r="AM22" s="41">
        <f ca="1">IFRS17_CF_Base!AM22+IFRS17_CumRslt!AM22</f>
        <v>-5425020.9993099002</v>
      </c>
      <c r="AN22" s="41">
        <f ca="1">IFRS17_CF_Base!AN22+IFRS17_CumRslt!AN22</f>
        <v>-5205915.8788532391</v>
      </c>
      <c r="AO22" s="41">
        <f ca="1">IFRS17_CF_Base!AO22+IFRS17_CumRslt!AO22</f>
        <v>-5115005.1300451821</v>
      </c>
      <c r="AP22" s="41">
        <f ca="1">IFRS17_CF_Base!AP22+IFRS17_CumRslt!AP22</f>
        <v>-5064321.8095068485</v>
      </c>
      <c r="AQ22" s="41">
        <f ca="1">IFRS17_CF_Base!AQ22+IFRS17_CumRslt!AQ22</f>
        <v>-4986373.566394886</v>
      </c>
      <c r="AR22" s="41">
        <f ca="1">IFRS17_CF_Base!AR22+IFRS17_CumRslt!AR22</f>
        <v>-4895080.7353600347</v>
      </c>
      <c r="AS22" s="41">
        <f ca="1">IFRS17_CF_Base!AS22+IFRS17_CumRslt!AS22</f>
        <v>-4657082.9083476756</v>
      </c>
      <c r="AT22" s="41">
        <f ca="1">IFRS17_CF_Base!AT22+IFRS17_CumRslt!AT22</f>
        <v>-4517736.3478386747</v>
      </c>
      <c r="AU22" s="41">
        <f ca="1">IFRS17_CF_Base!AU22+IFRS17_CumRslt!AU22</f>
        <v>-4350392.1891502775</v>
      </c>
      <c r="AV22" s="41">
        <f ca="1">IFRS17_CF_Base!AV22+IFRS17_CumRslt!AV22</f>
        <v>-4160856.1639136146</v>
      </c>
      <c r="AW22" s="41">
        <f ca="1">IFRS17_CF_Base!AW22+IFRS17_CumRslt!AW22</f>
        <v>-3953734.2452121628</v>
      </c>
      <c r="AX22" s="41">
        <f ca="1">IFRS17_CF_Base!AX22+IFRS17_CumRslt!AX22</f>
        <v>-3661970.9594638646</v>
      </c>
      <c r="AY22" s="41">
        <f ca="1">IFRS17_CF_Base!AY22+IFRS17_CumRslt!AY22</f>
        <v>-3401309.8995491532</v>
      </c>
      <c r="AZ22" s="41">
        <f ca="1">IFRS17_CF_Base!AZ22+IFRS17_CumRslt!AZ22</f>
        <v>-3148612.4243709696</v>
      </c>
      <c r="BA22" s="41">
        <f ca="1">IFRS17_CF_Base!BA22+IFRS17_CumRslt!BA22</f>
        <v>-2890739.856518365</v>
      </c>
      <c r="BB22" s="41">
        <f ca="1">IFRS17_CF_Base!BB22+IFRS17_CumRslt!BB22</f>
        <v>-2636735.1565061109</v>
      </c>
      <c r="BC22" s="41">
        <f ca="1">IFRS17_CF_Base!BC22+IFRS17_CumRslt!BC22</f>
        <v>-2361922.2627117033</v>
      </c>
      <c r="BD22" s="41">
        <f ca="1">IFRS17_CF_Base!BD22+IFRS17_CumRslt!BD22</f>
        <v>-2125905.4177723476</v>
      </c>
      <c r="BE22" s="41">
        <f ca="1">IFRS17_CF_Base!BE22+IFRS17_CumRslt!BE22</f>
        <v>-1908933.6601041609</v>
      </c>
      <c r="BF22" s="41">
        <f ca="1">IFRS17_CF_Base!BF22+IFRS17_CumRslt!BF22</f>
        <v>-1709693.6054432131</v>
      </c>
      <c r="BG22" s="41">
        <f ca="1">IFRS17_CF_Base!BG22+IFRS17_CumRslt!BG22</f>
        <v>-1527079.241287075</v>
      </c>
      <c r="BH22" s="41">
        <f ca="1">IFRS17_CF_Base!BH22+IFRS17_CumRslt!BH22</f>
        <v>-1346913.4073563372</v>
      </c>
      <c r="BI22" s="41">
        <f ca="1">IFRS17_CF_Base!BI22+IFRS17_CumRslt!BI22</f>
        <v>-1181724.4738049142</v>
      </c>
      <c r="BJ22" s="41">
        <f ca="1">IFRS17_CF_Base!BJ22+IFRS17_CumRslt!BJ22</f>
        <v>-1042025.3912016127</v>
      </c>
      <c r="BK22" s="41">
        <f ca="1">IFRS17_CF_Base!BK22+IFRS17_CumRslt!BK22</f>
        <v>-912904.12017746095</v>
      </c>
      <c r="BL22" s="41">
        <f ca="1">IFRS17_CF_Base!BL22+IFRS17_CumRslt!BL22</f>
        <v>-795391.31703399972</v>
      </c>
      <c r="BM22" s="41">
        <f ca="1">IFRS17_CF_Base!BM22+IFRS17_CumRslt!BM22</f>
        <v>-684547.09824708791</v>
      </c>
      <c r="BN22" s="41">
        <f ca="1">IFRS17_CF_Base!BN22+IFRS17_CumRslt!BN22</f>
        <v>-588282.8182229487</v>
      </c>
      <c r="BO22" s="41">
        <f ca="1">IFRS17_CF_Base!BO22+IFRS17_CumRslt!BO22</f>
        <v>-502715.72858401644</v>
      </c>
      <c r="BP22" s="41">
        <f ca="1">IFRS17_CF_Base!BP22+IFRS17_CumRslt!BP22</f>
        <v>-425553.83108589798</v>
      </c>
      <c r="BQ22" s="41">
        <f ca="1">IFRS17_CF_Base!BQ22+IFRS17_CumRslt!BQ22</f>
        <v>-356500.36934324098</v>
      </c>
      <c r="BR22" s="41">
        <f ca="1">IFRS17_CF_Base!BR22+IFRS17_CumRslt!BR22</f>
        <v>-293476.47764914809</v>
      </c>
      <c r="BS22" s="41">
        <f ca="1">IFRS17_CF_Base!BS22+IFRS17_CumRslt!BS22</f>
        <v>-237751.80137463444</v>
      </c>
      <c r="BT22" s="41">
        <f ca="1">IFRS17_CF_Base!BT22+IFRS17_CumRslt!BT22</f>
        <v>-191538.91603143854</v>
      </c>
      <c r="BU22" s="41">
        <f ca="1">IFRS17_CF_Base!BU22+IFRS17_CumRslt!BU22</f>
        <v>-151426.739781179</v>
      </c>
      <c r="BV22" s="41">
        <f ca="1">IFRS17_CF_Base!BV22+IFRS17_CumRslt!BV22</f>
        <v>-117313.49439008856</v>
      </c>
      <c r="BW22" s="41">
        <f ca="1">IFRS17_CF_Base!BW22+IFRS17_CumRslt!BW22</f>
        <v>-88606.904490729561</v>
      </c>
      <c r="BX22" s="41">
        <f ca="1">IFRS17_CF_Base!BX22+IFRS17_CumRslt!BX22</f>
        <v>-64680.98087798871</v>
      </c>
      <c r="BY22" s="41">
        <f ca="1">IFRS17_CF_Base!BY22+IFRS17_CumRslt!BY22</f>
        <v>-47541.834307633588</v>
      </c>
      <c r="BZ22" s="41">
        <f ca="1">IFRS17_CF_Base!BZ22+IFRS17_CumRslt!BZ22</f>
        <v>-34561.6436603357</v>
      </c>
      <c r="CA22" s="41">
        <f ca="1">IFRS17_CF_Base!CA22+IFRS17_CumRslt!CA22</f>
        <v>-24874.578393085663</v>
      </c>
      <c r="CB22" s="41">
        <f ca="1">IFRS17_CF_Base!CB22+IFRS17_CumRslt!CB22</f>
        <v>-17698.07909104837</v>
      </c>
      <c r="CC22" s="41">
        <f ca="1">IFRS17_CF_Base!CC22+IFRS17_CumRslt!CC22</f>
        <v>-11136.932747983514</v>
      </c>
      <c r="CD22" s="41">
        <f ca="1">IFRS17_CF_Base!CD22+IFRS17_CumRslt!CD22</f>
        <v>-8030.5536546403528</v>
      </c>
      <c r="CE22" s="41">
        <f ca="1">IFRS17_CF_Base!CE22+IFRS17_CumRslt!CE22</f>
        <v>-5726.1661345536095</v>
      </c>
      <c r="CF22" s="41">
        <f ca="1">IFRS17_CF_Base!CF22+IFRS17_CumRslt!CF22</f>
        <v>-4028.3635384580743</v>
      </c>
      <c r="CG22" s="41">
        <f ca="1">IFRS17_CF_Base!CG22+IFRS17_CumRslt!CG22</f>
        <v>-2789.3977783574151</v>
      </c>
      <c r="CH22" s="41">
        <f ca="1">IFRS17_CF_Base!CH22+IFRS17_CumRslt!CH22</f>
        <v>-1637.3623654311846</v>
      </c>
      <c r="CI22" s="41">
        <f ca="1">IFRS17_CF_Base!CI22+IFRS17_CumRslt!CI22</f>
        <v>-1111.3436419516734</v>
      </c>
      <c r="CJ22" s="41">
        <f ca="1">IFRS17_CF_Base!CJ22+IFRS17_CumRslt!CJ22</f>
        <v>-735.12052601218454</v>
      </c>
      <c r="CK22" s="41">
        <f ca="1">IFRS17_CF_Base!CK22+IFRS17_CumRslt!CK22</f>
        <v>-475.42733528521171</v>
      </c>
      <c r="CL22" s="41">
        <f ca="1">IFRS17_CF_Base!CL22+IFRS17_CumRslt!CL22</f>
        <v>-303.22289655816576</v>
      </c>
      <c r="CM22" s="41">
        <f ca="1">IFRS17_CF_Base!CM22+IFRS17_CumRslt!CM22</f>
        <v>0</v>
      </c>
      <c r="CN22" s="41">
        <f ca="1">IFRS17_CF_Base!CN22+IFRS17_CumRslt!CN22</f>
        <v>0</v>
      </c>
      <c r="CO22" s="41">
        <f ca="1">IFRS17_CF_Base!CO22+IFRS17_CumRslt!CO22</f>
        <v>0</v>
      </c>
      <c r="CP22" s="41">
        <f ca="1">IFRS17_CF_Base!CP22+IFRS17_CumRslt!CP22</f>
        <v>0</v>
      </c>
      <c r="CQ22" s="41">
        <f ca="1">IFRS17_CF_Base!CQ22+IFRS17_CumRslt!CQ22</f>
        <v>0</v>
      </c>
      <c r="CR22" s="41">
        <f ca="1">IFRS17_CF_Base!CR22+IFRS17_CumRslt!CR22</f>
        <v>0</v>
      </c>
      <c r="CS22" s="41">
        <f ca="1">IFRS17_CF_Base!CS22+IFRS17_CumRslt!CS22</f>
        <v>0</v>
      </c>
      <c r="CT22" s="41">
        <f ca="1">IFRS17_CF_Base!CT22+IFRS17_CumRslt!CT22</f>
        <v>0</v>
      </c>
      <c r="CU22" s="41">
        <f ca="1">IFRS17_CF_Base!CU22+IFRS17_CumRslt!CU22</f>
        <v>0</v>
      </c>
      <c r="CV22" s="41">
        <f ca="1">IFRS17_CF_Base!CV22+IFRS17_CumRslt!CV22</f>
        <v>0</v>
      </c>
      <c r="CW22" s="41">
        <f ca="1">IFRS17_CF_Base!CW22+IFRS17_CumRslt!CW22</f>
        <v>0</v>
      </c>
      <c r="CX22" s="41">
        <f ca="1">IFRS17_CF_Base!CX22+IFRS17_CumRslt!CX22</f>
        <v>0</v>
      </c>
      <c r="CY22" s="41">
        <f ca="1">IFRS17_CF_Base!CY22+IFRS17_CumRslt!CY22</f>
        <v>0</v>
      </c>
      <c r="CZ22" s="41">
        <f ca="1">IFRS17_CF_Base!CZ22+IFRS17_CumRslt!CZ22</f>
        <v>0</v>
      </c>
      <c r="DA22" s="41">
        <f ca="1">IFRS17_CF_Base!DA22+IFRS17_CumRslt!DA22</f>
        <v>0</v>
      </c>
      <c r="DB22" s="41">
        <f ca="1">IFRS17_CF_Base!DB22+IFRS17_CumRslt!DB22</f>
        <v>0</v>
      </c>
      <c r="DC22" s="41">
        <f ca="1">IFRS17_CF_Base!DC22+IFRS17_CumRslt!DC22</f>
        <v>0</v>
      </c>
      <c r="DD22" s="41">
        <f ca="1">IFRS17_CF_Base!DD22+IFRS17_CumRslt!DD22</f>
        <v>0</v>
      </c>
      <c r="DE22" s="41">
        <f ca="1">IFRS17_CF_Base!DE22+IFRS17_CumRslt!DE22</f>
        <v>0</v>
      </c>
      <c r="DF22" s="41">
        <f ca="1">IFRS17_CF_Base!DF22+IFRS17_CumRslt!DF22</f>
        <v>0</v>
      </c>
      <c r="DG22" s="41">
        <f ca="1">IFRS17_CF_Base!DG22+IFRS17_CumRslt!DG22</f>
        <v>0</v>
      </c>
      <c r="DH22" s="41">
        <f ca="1">IFRS17_CF_Base!DH22+IFRS17_CumRslt!DH22</f>
        <v>0</v>
      </c>
      <c r="DI22" s="41">
        <f ca="1">IFRS17_CF_Base!DI22+IFRS17_CumRslt!DI22</f>
        <v>0</v>
      </c>
      <c r="DJ22" s="41">
        <f ca="1">IFRS17_CF_Base!DJ22+IFRS17_CumRslt!DJ22</f>
        <v>0</v>
      </c>
      <c r="DK22" s="41">
        <f ca="1">IFRS17_CF_Base!DK22+IFRS17_CumRslt!DK22</f>
        <v>0</v>
      </c>
      <c r="DL22" s="41">
        <f ca="1">IFRS17_CF_Base!DL22+IFRS17_CumRslt!DL22</f>
        <v>0</v>
      </c>
      <c r="DM22" s="41">
        <f ca="1">IFRS17_CF_Base!DM22+IFRS17_CumRslt!DM22</f>
        <v>0</v>
      </c>
      <c r="DN22" s="41">
        <f ca="1">IFRS17_CF_Base!DN22+IFRS17_CumRslt!DN22</f>
        <v>0</v>
      </c>
      <c r="DO22" s="41">
        <f ca="1">IFRS17_CF_Base!DO22+IFRS17_CumRslt!DO22</f>
        <v>0</v>
      </c>
      <c r="DP22" s="41">
        <f ca="1">IFRS17_CF_Base!DP22+IFRS17_CumRslt!DP22</f>
        <v>0</v>
      </c>
      <c r="DQ22" s="41">
        <f ca="1">IFRS17_CF_Base!DQ22+IFRS17_CumRslt!DQ22</f>
        <v>0</v>
      </c>
      <c r="DR22" s="41">
        <f ca="1">IFRS17_CF_Base!DR22+IFRS17_CumRslt!DR22</f>
        <v>0</v>
      </c>
      <c r="DS22" s="41">
        <f ca="1">IFRS17_CF_Base!DS22+IFRS17_CumRslt!DS22</f>
        <v>0</v>
      </c>
      <c r="DT22" s="41">
        <f ca="1">IFRS17_CF_Base!DT22+IFRS17_CumRslt!DT22</f>
        <v>0</v>
      </c>
      <c r="DU22" s="41">
        <f ca="1">IFRS17_CF_Base!DU22+IFRS17_CumRslt!DU22</f>
        <v>0</v>
      </c>
      <c r="DV22" s="41">
        <f ca="1">IFRS17_CF_Base!DV22+IFRS17_CumRslt!DV22</f>
        <v>0</v>
      </c>
      <c r="DW22" s="41">
        <f ca="1">IFRS17_CF_Base!DW22+IFRS17_CumRslt!DW22</f>
        <v>0</v>
      </c>
      <c r="DX22" s="41">
        <f ca="1">IFRS17_CF_Base!DX22+IFRS17_CumRslt!DX22</f>
        <v>0</v>
      </c>
      <c r="DY22" s="41">
        <f ca="1">IFRS17_CF_Base!DY22+IFRS17_CumRslt!DY22</f>
        <v>0</v>
      </c>
      <c r="DZ22" s="41">
        <f ca="1">IFRS17_CF_Base!DZ22+IFRS17_CumRslt!DZ22</f>
        <v>0</v>
      </c>
      <c r="EA22" s="41">
        <f ca="1">IFRS17_CF_Base!EA22+IFRS17_CumRslt!EA22</f>
        <v>0</v>
      </c>
      <c r="EB22" s="41">
        <f ca="1">IFRS17_CF_Base!EB22+IFRS17_CumRslt!EB22</f>
        <v>0</v>
      </c>
      <c r="EC22" s="41">
        <f ca="1">IFRS17_CF_Base!EC22+IFRS17_CumRslt!EC22</f>
        <v>0</v>
      </c>
      <c r="ED22" s="41">
        <f ca="1">IFRS17_CF_Base!ED22+IFRS17_CumRslt!ED22</f>
        <v>0</v>
      </c>
      <c r="EE22" s="41">
        <f ca="1">IFRS17_CF_Base!EE22+IFRS17_CumRslt!EE22</f>
        <v>0</v>
      </c>
      <c r="EF22" s="41">
        <f ca="1">IFRS17_CF_Base!EF22+IFRS17_CumRslt!EF22</f>
        <v>0</v>
      </c>
      <c r="EG22" s="41">
        <f ca="1">IFRS17_CF_Base!EG22+IFRS17_CumRslt!EG22</f>
        <v>0</v>
      </c>
      <c r="EH22" s="41">
        <f ca="1">IFRS17_CF_Base!EH22+IFRS17_CumRslt!EH22</f>
        <v>0</v>
      </c>
      <c r="EI22" s="41">
        <f ca="1">IFRS17_CF_Base!EI22+IFRS17_CumRslt!EI22</f>
        <v>0</v>
      </c>
      <c r="EJ22" s="41">
        <f ca="1">IFRS17_CF_Base!EJ22+IFRS17_CumRslt!EJ22</f>
        <v>0</v>
      </c>
      <c r="EK22" s="41">
        <f ca="1">IFRS17_CF_Base!EK22+IFRS17_CumRslt!EK22</f>
        <v>0</v>
      </c>
      <c r="EL22" s="41">
        <f ca="1">IFRS17_CF_Base!EL22+IFRS17_CumRslt!EL22</f>
        <v>0</v>
      </c>
      <c r="EM22" s="41">
        <f ca="1">IFRS17_CF_Base!EM22+IFRS17_CumRslt!EM22</f>
        <v>0</v>
      </c>
      <c r="EN22" s="41">
        <f ca="1">IFRS17_CF_Base!EN22+IFRS17_CumRslt!EN22</f>
        <v>0</v>
      </c>
      <c r="EO22" s="41">
        <f ca="1">IFRS17_CF_Base!EO22+IFRS17_CumRslt!EO22</f>
        <v>0</v>
      </c>
      <c r="EP22" s="41">
        <f ca="1">IFRS17_CF_Base!EP22+IFRS17_CumRslt!EP22</f>
        <v>0</v>
      </c>
      <c r="EQ22" s="41">
        <f ca="1">IFRS17_CF_Base!EQ22+IFRS17_CumRslt!EQ22</f>
        <v>0</v>
      </c>
      <c r="ER22" s="41">
        <f ca="1">IFRS17_CF_Base!ER22+IFRS17_CumRslt!ER22</f>
        <v>0</v>
      </c>
      <c r="ES22" s="41">
        <f ca="1">IFRS17_CF_Base!ES22+IFRS17_CumRslt!ES22</f>
        <v>0</v>
      </c>
      <c r="ET22" s="41">
        <f ca="1">IFRS17_CF_Base!ET22+IFRS17_CumRslt!ET22</f>
        <v>0</v>
      </c>
      <c r="EU22" s="41">
        <f ca="1">IFRS17_CF_Base!EU22+IFRS17_CumRslt!EU22</f>
        <v>0</v>
      </c>
      <c r="EV22" s="41">
        <f ca="1">IFRS17_CF_Base!EV22+IFRS17_CumRslt!EV22</f>
        <v>0</v>
      </c>
      <c r="EW22" s="41">
        <f ca="1">IFRS17_CF_Base!EW22+IFRS17_CumRslt!EW22</f>
        <v>0</v>
      </c>
      <c r="EX22" s="41">
        <f ca="1">IFRS17_CF_Base!EX22+IFRS17_CumRslt!EX22</f>
        <v>0</v>
      </c>
      <c r="EY22" s="41">
        <f ca="1">IFRS17_CF_Base!EY22+IFRS17_CumRslt!EY22</f>
        <v>0</v>
      </c>
      <c r="EZ22" s="41">
        <f ca="1">IFRS17_CF_Base!EZ22+IFRS17_CumRslt!EZ22</f>
        <v>0</v>
      </c>
      <c r="FA22" s="41">
        <f ca="1">IFRS17_CF_Base!FA22+IFRS17_CumRslt!FA22</f>
        <v>0</v>
      </c>
      <c r="FB22" s="41">
        <f ca="1">IFRS17_CF_Base!FB22+IFRS17_CumRslt!FB22</f>
        <v>0</v>
      </c>
      <c r="FC22" s="41">
        <f ca="1">IFRS17_CF_Base!FC22+IFRS17_CumRslt!FC22</f>
        <v>0</v>
      </c>
      <c r="FD22" s="41">
        <f ca="1">IFRS17_CF_Base!FD22+IFRS17_CumRslt!FD22</f>
        <v>0</v>
      </c>
      <c r="FE22" s="41">
        <f ca="1">IFRS17_CF_Base!FE22+IFRS17_CumRslt!FE22</f>
        <v>0</v>
      </c>
      <c r="FF22" s="41">
        <f ca="1">IFRS17_CF_Base!FF22+IFRS17_CumRslt!FF22</f>
        <v>0</v>
      </c>
      <c r="FG22" s="41">
        <f ca="1">IFRS17_CF_Base!FG22+IFRS17_CumRslt!FG22</f>
        <v>0</v>
      </c>
      <c r="FH22" s="41">
        <f ca="1">IFRS17_CF_Base!FH22+IFRS17_CumRslt!FH22</f>
        <v>0</v>
      </c>
      <c r="FI22" s="41">
        <f ca="1">IFRS17_CF_Base!FI22+IFRS17_CumRslt!FI22</f>
        <v>0</v>
      </c>
      <c r="FJ22" s="41">
        <f ca="1">IFRS17_CF_Base!FJ22+IFRS17_CumRslt!FJ22</f>
        <v>0</v>
      </c>
      <c r="FK22" s="41">
        <f ca="1">IFRS17_CF_Base!FK22+IFRS17_CumRslt!FK22</f>
        <v>0</v>
      </c>
      <c r="FL22" s="41">
        <f ca="1">IFRS17_CF_Base!FL22+IFRS17_CumRslt!FL22</f>
        <v>0</v>
      </c>
      <c r="FM22" s="41">
        <f ca="1">IFRS17_CF_Base!FM22+IFRS17_CumRslt!FM22</f>
        <v>0</v>
      </c>
      <c r="FN22" s="41">
        <f ca="1">IFRS17_CF_Base!FN22+IFRS17_CumRslt!FN22</f>
        <v>0</v>
      </c>
      <c r="FO22" s="41">
        <f ca="1">IFRS17_CF_Base!FO22+IFRS17_CumRslt!FO22</f>
        <v>0</v>
      </c>
      <c r="FP22" s="41">
        <f ca="1">IFRS17_CF_Base!FP22+IFRS17_CumRslt!FP22</f>
        <v>0</v>
      </c>
      <c r="FQ22" s="41">
        <f ca="1">IFRS17_CF_Base!FQ22+IFRS17_CumRslt!FQ22</f>
        <v>0</v>
      </c>
      <c r="FR22" s="41">
        <f ca="1">IFRS17_CF_Base!FR22+IFRS17_CumRslt!FR22</f>
        <v>0</v>
      </c>
      <c r="FS22" s="41">
        <f ca="1">IFRS17_CF_Base!FS22+IFRS17_CumRslt!FS22</f>
        <v>0</v>
      </c>
      <c r="FT22" s="41">
        <f ca="1">IFRS17_CF_Base!FT22+IFRS17_CumRslt!FT22</f>
        <v>0</v>
      </c>
      <c r="FU22" s="41">
        <f ca="1">IFRS17_CF_Base!FU22+IFRS17_CumRslt!FU22</f>
        <v>0</v>
      </c>
      <c r="FV22" s="41">
        <f ca="1">IFRS17_CF_Base!FV22+IFRS17_CumRslt!FV22</f>
        <v>0</v>
      </c>
      <c r="FW22" s="41">
        <f ca="1">IFRS17_CF_Base!FW22+IFRS17_CumRslt!FW22</f>
        <v>0</v>
      </c>
      <c r="FX22" s="41">
        <f ca="1">IFRS17_CF_Base!FX22+IFRS17_CumRslt!FX22</f>
        <v>0</v>
      </c>
      <c r="FY22" s="41">
        <f ca="1">IFRS17_CF_Base!FY22+IFRS17_CumRslt!FY22</f>
        <v>0</v>
      </c>
      <c r="FZ22" s="41">
        <f ca="1">IFRS17_CF_Base!FZ22+IFRS17_CumRslt!FZ22</f>
        <v>0</v>
      </c>
      <c r="GA22" s="41">
        <f ca="1">IFRS17_CF_Base!GA22+IFRS17_CumRslt!GA22</f>
        <v>0</v>
      </c>
      <c r="GB22" s="41">
        <f ca="1">IFRS17_CF_Base!GB22+IFRS17_CumRslt!GB22</f>
        <v>0</v>
      </c>
      <c r="GC22" s="41">
        <f ca="1">IFRS17_CF_Base!GC22+IFRS17_CumRslt!GC22</f>
        <v>0</v>
      </c>
      <c r="GD22" s="41">
        <f ca="1">IFRS17_CF_Base!GD22+IFRS17_CumRslt!GD22</f>
        <v>0</v>
      </c>
      <c r="GE22" s="41">
        <f ca="1">IFRS17_CF_Base!GE22+IFRS17_CumRslt!GE22</f>
        <v>0</v>
      </c>
      <c r="GF22" s="41">
        <f ca="1">IFRS17_CF_Base!GF22+IFRS17_CumRslt!GF22</f>
        <v>0</v>
      </c>
      <c r="GG22" s="41">
        <f ca="1">IFRS17_CF_Base!GG22+IFRS17_CumRslt!GG22</f>
        <v>0</v>
      </c>
      <c r="GH22" s="41">
        <f ca="1">IFRS17_CF_Base!GH22+IFRS17_CumRslt!GH22</f>
        <v>0</v>
      </c>
      <c r="GI22" s="41">
        <f ca="1">IFRS17_CF_Base!GI22+IFRS17_CumRslt!GI22</f>
        <v>0</v>
      </c>
      <c r="GJ22" s="41">
        <f ca="1">IFRS17_CF_Base!GJ22+IFRS17_CumRslt!GJ22</f>
        <v>0</v>
      </c>
    </row>
    <row r="23" spans="2:192" x14ac:dyDescent="0.3">
      <c r="E23" s="77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8"/>
      <c r="AS23" s="88"/>
      <c r="AT23" s="88"/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/>
      <c r="BG23" s="88"/>
      <c r="BH23" s="88"/>
      <c r="BI23" s="88"/>
      <c r="BJ23" s="88"/>
      <c r="BK23" s="88"/>
      <c r="BL23" s="88"/>
      <c r="BM23" s="88"/>
      <c r="BN23" s="88"/>
      <c r="BO23" s="88"/>
      <c r="BP23" s="88"/>
      <c r="BQ23" s="88"/>
      <c r="BR23" s="88"/>
      <c r="BS23" s="88"/>
      <c r="BT23" s="88"/>
      <c r="BU23" s="88"/>
      <c r="BV23" s="88"/>
      <c r="BW23" s="88"/>
      <c r="BX23" s="88"/>
      <c r="BY23" s="88"/>
      <c r="BZ23" s="88"/>
      <c r="CA23" s="88"/>
      <c r="CB23" s="88"/>
      <c r="CC23" s="88"/>
      <c r="CD23" s="88"/>
      <c r="CE23" s="88"/>
      <c r="CF23" s="88"/>
      <c r="CG23" s="88"/>
      <c r="CH23" s="88"/>
      <c r="CI23" s="88"/>
      <c r="CJ23" s="88"/>
      <c r="CK23" s="88"/>
      <c r="CL23" s="88"/>
      <c r="CM23" s="88"/>
      <c r="CN23" s="88"/>
      <c r="CO23" s="88"/>
      <c r="CP23" s="88"/>
      <c r="CQ23" s="88"/>
      <c r="CR23" s="88"/>
      <c r="CS23" s="88"/>
      <c r="CT23" s="88"/>
      <c r="CU23" s="88"/>
      <c r="CV23" s="88"/>
      <c r="CW23" s="88"/>
      <c r="CX23" s="88"/>
      <c r="CY23" s="88"/>
      <c r="CZ23" s="88"/>
      <c r="DA23" s="88"/>
      <c r="DB23" s="88"/>
      <c r="DC23" s="88"/>
      <c r="DD23" s="88"/>
      <c r="DE23" s="88"/>
      <c r="DF23" s="88"/>
      <c r="DG23" s="88"/>
      <c r="DH23" s="88"/>
      <c r="DI23" s="88"/>
      <c r="DJ23" s="88"/>
      <c r="DK23" s="88"/>
      <c r="DL23" s="88"/>
      <c r="DM23" s="88"/>
      <c r="DN23" s="88"/>
      <c r="DO23" s="88"/>
      <c r="DP23" s="88"/>
      <c r="DQ23" s="88"/>
      <c r="DR23" s="88"/>
      <c r="DS23" s="88"/>
      <c r="DT23" s="88"/>
      <c r="DU23" s="88"/>
      <c r="DV23" s="88"/>
      <c r="DW23" s="88"/>
      <c r="DX23" s="88"/>
      <c r="DY23" s="88"/>
      <c r="DZ23" s="88"/>
      <c r="EA23" s="88"/>
      <c r="EB23" s="88"/>
      <c r="EC23" s="88"/>
      <c r="ED23" s="88"/>
      <c r="EE23" s="88"/>
      <c r="EF23" s="88"/>
      <c r="EG23" s="88"/>
      <c r="EH23" s="88"/>
      <c r="EI23" s="88"/>
      <c r="EJ23" s="88"/>
      <c r="EK23" s="88"/>
      <c r="EL23" s="88"/>
      <c r="EM23" s="88"/>
      <c r="EN23" s="88"/>
      <c r="EO23" s="88"/>
      <c r="EP23" s="88"/>
      <c r="EQ23" s="88"/>
      <c r="ER23" s="88"/>
      <c r="ES23" s="88"/>
      <c r="ET23" s="88"/>
      <c r="EU23" s="88"/>
      <c r="EV23" s="88"/>
      <c r="EW23" s="88"/>
      <c r="EX23" s="88"/>
      <c r="EY23" s="88"/>
      <c r="EZ23" s="88"/>
      <c r="FA23" s="88"/>
      <c r="FB23" s="88"/>
      <c r="FC23" s="88"/>
      <c r="FD23" s="88"/>
      <c r="FE23" s="88"/>
      <c r="FF23" s="88"/>
      <c r="FG23" s="88"/>
      <c r="FH23" s="88"/>
      <c r="FI23" s="88"/>
      <c r="FJ23" s="88"/>
      <c r="FK23" s="88"/>
      <c r="FL23" s="88"/>
      <c r="FM23" s="88"/>
      <c r="FN23" s="88"/>
      <c r="FO23" s="88"/>
      <c r="FP23" s="88"/>
      <c r="FQ23" s="88"/>
      <c r="FR23" s="88"/>
      <c r="FS23" s="88"/>
      <c r="FT23" s="88"/>
      <c r="FU23" s="88"/>
      <c r="FV23" s="88"/>
      <c r="FW23" s="88"/>
      <c r="FX23" s="88"/>
      <c r="FY23" s="88"/>
      <c r="FZ23" s="88"/>
      <c r="GA23" s="88"/>
      <c r="GB23" s="88"/>
      <c r="GC23" s="88"/>
      <c r="GD23" s="88"/>
      <c r="GE23" s="88"/>
      <c r="GF23" s="88"/>
      <c r="GG23" s="88"/>
      <c r="GH23" s="88"/>
      <c r="GI23" s="88"/>
      <c r="GJ23" s="88"/>
    </row>
    <row r="24" spans="2:192" x14ac:dyDescent="0.3">
      <c r="C24" s="37" t="s">
        <v>461</v>
      </c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8"/>
      <c r="AI24" s="88"/>
      <c r="AJ24" s="88"/>
      <c r="AK24" s="88"/>
      <c r="AL24" s="88"/>
      <c r="AM24" s="88"/>
      <c r="AN24" s="88"/>
      <c r="AO24" s="88"/>
      <c r="AP24" s="88"/>
      <c r="AQ24" s="88"/>
      <c r="AR24" s="88"/>
      <c r="AS24" s="88"/>
      <c r="AT24" s="88"/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/>
      <c r="BG24" s="88"/>
      <c r="BH24" s="88"/>
      <c r="BI24" s="88"/>
      <c r="BJ24" s="88"/>
      <c r="BK24" s="88"/>
      <c r="BL24" s="88"/>
      <c r="BM24" s="88"/>
      <c r="BN24" s="88"/>
      <c r="BO24" s="88"/>
      <c r="BP24" s="88"/>
      <c r="BQ24" s="88"/>
      <c r="BR24" s="88"/>
      <c r="BS24" s="88"/>
    </row>
    <row r="25" spans="2:192" x14ac:dyDescent="0.3">
      <c r="B25" s="35" t="s">
        <v>441</v>
      </c>
      <c r="C25" s="30" t="s">
        <v>442</v>
      </c>
      <c r="D25" s="38"/>
      <c r="E25" s="231" t="s">
        <v>462</v>
      </c>
      <c r="F25" s="90">
        <f ca="1">IFRS17_CF_Base!F25+IFRS17_CumRslt!F25</f>
        <v>2659731.8270136411</v>
      </c>
      <c r="G25" s="90">
        <f ca="1">IFRS17_CF_Base!G25+IFRS17_CumRslt!G25</f>
        <v>8773739.9728237484</v>
      </c>
      <c r="H25" s="38">
        <f ca="1">IFRS17_CF_Base!H25+IFRS17_CumRslt!H25</f>
        <v>16451531.849132746</v>
      </c>
      <c r="I25" s="38">
        <f ca="1">IFRS17_CF_Base!I25+IFRS17_CumRslt!I25</f>
        <v>24660410.113935895</v>
      </c>
      <c r="J25" s="38">
        <f ca="1">IFRS17_CF_Base!J25+IFRS17_CumRslt!J25</f>
        <v>34683234.552992836</v>
      </c>
      <c r="K25" s="38">
        <f ca="1">IFRS17_CF_Base!K25+IFRS17_CumRslt!K25</f>
        <v>45419855.322528198</v>
      </c>
      <c r="L25" s="38">
        <f ca="1">IFRS17_CF_Base!L25+IFRS17_CumRslt!L25</f>
        <v>56429498.329626121</v>
      </c>
      <c r="M25" s="38">
        <f ca="1">IFRS17_CF_Base!M25+IFRS17_CumRslt!M25</f>
        <v>68385615.213757694</v>
      </c>
      <c r="N25" s="38">
        <f ca="1">IFRS17_CF_Base!N25+IFRS17_CumRslt!N25</f>
        <v>81794513.818566248</v>
      </c>
      <c r="O25" s="38">
        <f ca="1">IFRS17_CF_Base!O25+IFRS17_CumRslt!O25</f>
        <v>98084549.156167224</v>
      </c>
      <c r="P25" s="38">
        <f ca="1">IFRS17_CF_Base!P25+IFRS17_CumRslt!P25</f>
        <v>93521710.617718965</v>
      </c>
      <c r="Q25" s="38">
        <f ca="1">IFRS17_CF_Base!Q25+IFRS17_CumRslt!Q25</f>
        <v>81303291.680071905</v>
      </c>
      <c r="R25" s="38">
        <f ca="1">IFRS17_CF_Base!R25+IFRS17_CumRslt!R25</f>
        <v>72932552.190708295</v>
      </c>
      <c r="S25" s="38">
        <f ca="1">IFRS17_CF_Base!S25+IFRS17_CumRslt!S25</f>
        <v>65463583.735006452</v>
      </c>
      <c r="T25" s="38">
        <f ca="1">IFRS17_CF_Base!T25+IFRS17_CumRslt!T25</f>
        <v>58678180.761615925</v>
      </c>
      <c r="U25" s="38">
        <f ca="1">IFRS17_CF_Base!U25+IFRS17_CumRslt!U25</f>
        <v>52739690.158794172</v>
      </c>
      <c r="V25" s="38">
        <f ca="1">IFRS17_CF_Base!V25+IFRS17_CumRslt!V25</f>
        <v>47321594.324831538</v>
      </c>
      <c r="W25" s="38">
        <f ca="1">IFRS17_CF_Base!W25+IFRS17_CumRslt!W25</f>
        <v>42335583.973618738</v>
      </c>
      <c r="X25" s="38">
        <f ca="1">IFRS17_CF_Base!X25+IFRS17_CumRslt!X25</f>
        <v>37734940.464826897</v>
      </c>
      <c r="Y25" s="38">
        <f ca="1">IFRS17_CF_Base!Y25+IFRS17_CumRslt!Y25</f>
        <v>33446737.835900635</v>
      </c>
      <c r="Z25" s="38">
        <f ca="1">IFRS17_CF_Base!Z25+IFRS17_CumRslt!Z25</f>
        <v>29829252.061882269</v>
      </c>
      <c r="AA25" s="38">
        <f ca="1">IFRS17_CF_Base!AA25+IFRS17_CumRslt!AA25</f>
        <v>26570098.126777221</v>
      </c>
      <c r="AB25" s="38">
        <f ca="1">IFRS17_CF_Base!AB25+IFRS17_CumRslt!AB25</f>
        <v>23568335.679264951</v>
      </c>
      <c r="AC25" s="38">
        <f ca="1">IFRS17_CF_Base!AC25+IFRS17_CumRslt!AC25</f>
        <v>20821943.058026746</v>
      </c>
      <c r="AD25" s="38">
        <f ca="1">IFRS17_CF_Base!AD25+IFRS17_CumRslt!AD25</f>
        <v>18306562.360160425</v>
      </c>
      <c r="AE25" s="38">
        <f ca="1">IFRS17_CF_Base!AE25+IFRS17_CumRslt!AE25</f>
        <v>16022404.106703112</v>
      </c>
      <c r="AF25" s="38">
        <f ca="1">IFRS17_CF_Base!AF25+IFRS17_CumRslt!AF25</f>
        <v>14025471.255979968</v>
      </c>
      <c r="AG25" s="38">
        <f ca="1">IFRS17_CF_Base!AG25+IFRS17_CumRslt!AG25</f>
        <v>12227007.543636536</v>
      </c>
      <c r="AH25" s="38">
        <f ca="1">IFRS17_CF_Base!AH25+IFRS17_CumRslt!AH25</f>
        <v>10604940.16305848</v>
      </c>
      <c r="AI25" s="38">
        <f ca="1">IFRS17_CF_Base!AI25+IFRS17_CumRslt!AI25</f>
        <v>9132924.0465077721</v>
      </c>
      <c r="AJ25" s="38">
        <f ca="1">IFRS17_CF_Base!AJ25+IFRS17_CumRslt!AJ25</f>
        <v>8028115.4234689437</v>
      </c>
      <c r="AK25" s="38">
        <f ca="1">IFRS17_CF_Base!AK25+IFRS17_CumRslt!AK25</f>
        <v>7092760.2763722138</v>
      </c>
      <c r="AL25" s="38">
        <f ca="1">IFRS17_CF_Base!AL25+IFRS17_CumRslt!AL25</f>
        <v>6264778.673249932</v>
      </c>
      <c r="AM25" s="38">
        <f ca="1">IFRS17_CF_Base!AM25+IFRS17_CumRslt!AM25</f>
        <v>5527407.1137906387</v>
      </c>
      <c r="AN25" s="38">
        <f ca="1">IFRS17_CF_Base!AN25+IFRS17_CumRslt!AN25</f>
        <v>4867514.5467847781</v>
      </c>
      <c r="AO25" s="38">
        <f ca="1">IFRS17_CF_Base!AO25+IFRS17_CumRslt!AO25</f>
        <v>4273449.5268479679</v>
      </c>
      <c r="AP25" s="38">
        <f ca="1">IFRS17_CF_Base!AP25+IFRS17_CumRslt!AP25</f>
        <v>3759639.4344719318</v>
      </c>
      <c r="AQ25" s="38">
        <f ca="1">IFRS17_CF_Base!AQ25+IFRS17_CumRslt!AQ25</f>
        <v>3296947.7303681057</v>
      </c>
      <c r="AR25" s="38">
        <f ca="1">IFRS17_CF_Base!AR25+IFRS17_CumRslt!AR25</f>
        <v>2881151.4192207376</v>
      </c>
      <c r="AS25" s="38">
        <f ca="1">IFRS17_CF_Base!AS25+IFRS17_CumRslt!AS25</f>
        <v>2507924.4628169797</v>
      </c>
      <c r="AT25" s="38">
        <f ca="1">IFRS17_CF_Base!AT25+IFRS17_CumRslt!AT25</f>
        <v>2172949.8718065815</v>
      </c>
      <c r="AU25" s="38">
        <f ca="1">IFRS17_CF_Base!AU25+IFRS17_CumRslt!AU25</f>
        <v>1879391.7836695316</v>
      </c>
      <c r="AV25" s="38">
        <f ca="1">IFRS17_CF_Base!AV25+IFRS17_CumRslt!AV25</f>
        <v>1618030.4770092862</v>
      </c>
      <c r="AW25" s="38">
        <f ca="1">IFRS17_CF_Base!AW25+IFRS17_CumRslt!AW25</f>
        <v>1386335.7153949535</v>
      </c>
      <c r="AX25" s="38">
        <f ca="1">IFRS17_CF_Base!AX25+IFRS17_CumRslt!AX25</f>
        <v>1182051.0969486202</v>
      </c>
      <c r="AY25" s="38">
        <f ca="1">IFRS17_CF_Base!AY25+IFRS17_CumRslt!AY25</f>
        <v>1003065.5476754813</v>
      </c>
      <c r="AZ25" s="38">
        <f ca="1">IFRS17_CF_Base!AZ25+IFRS17_CumRslt!AZ25</f>
        <v>848895.56831928156</v>
      </c>
      <c r="BA25" s="38">
        <f ca="1">IFRS17_CF_Base!BA25+IFRS17_CumRslt!BA25</f>
        <v>715687.30285405344</v>
      </c>
      <c r="BB25" s="38">
        <f ca="1">IFRS17_CF_Base!BB25+IFRS17_CumRslt!BB25</f>
        <v>601594.48944232438</v>
      </c>
      <c r="BC25" s="38">
        <f ca="1">IFRS17_CF_Base!BC25+IFRS17_CumRslt!BC25</f>
        <v>504609.519381953</v>
      </c>
      <c r="BD25" s="38">
        <f ca="1">IFRS17_CF_Base!BD25+IFRS17_CumRslt!BD25</f>
        <v>422624.910376254</v>
      </c>
      <c r="BE25" s="38">
        <f ca="1">IFRS17_CF_Base!BE25+IFRS17_CumRslt!BE25</f>
        <v>353628.26090913912</v>
      </c>
      <c r="BF25" s="38">
        <f ca="1">IFRS17_CF_Base!BF25+IFRS17_CumRslt!BF25</f>
        <v>295434.45462228922</v>
      </c>
      <c r="BG25" s="38">
        <f ca="1">IFRS17_CF_Base!BG25+IFRS17_CumRslt!BG25</f>
        <v>246238.15641439133</v>
      </c>
      <c r="BH25" s="38">
        <f ca="1">IFRS17_CF_Base!BH25+IFRS17_CumRslt!BH25</f>
        <v>204581.07318598719</v>
      </c>
      <c r="BI25" s="38">
        <f ca="1">IFRS17_CF_Base!BI25+IFRS17_CumRslt!BI25</f>
        <v>169277.59348787533</v>
      </c>
      <c r="BJ25" s="38">
        <f ca="1">IFRS17_CF_Base!BJ25+IFRS17_CumRslt!BJ25</f>
        <v>139866.8384742708</v>
      </c>
      <c r="BK25" s="38">
        <f ca="1">IFRS17_CF_Base!BK25+IFRS17_CumRslt!BK25</f>
        <v>114875.40659880446</v>
      </c>
      <c r="BL25" s="38">
        <f ca="1">IFRS17_CF_Base!BL25+IFRS17_CumRslt!BL25</f>
        <v>93733.228928238881</v>
      </c>
      <c r="BM25" s="38">
        <f ca="1">IFRS17_CF_Base!BM25+IFRS17_CumRslt!BM25</f>
        <v>75914.034147968705</v>
      </c>
      <c r="BN25" s="38">
        <f ca="1">IFRS17_CF_Base!BN25+IFRS17_CumRslt!BN25</f>
        <v>60942.443352328701</v>
      </c>
      <c r="BO25" s="38">
        <f ca="1">IFRS17_CF_Base!BO25+IFRS17_CumRslt!BO25</f>
        <v>48420.921580927192</v>
      </c>
      <c r="BP25" s="38">
        <f ca="1">IFRS17_CF_Base!BP25+IFRS17_CumRslt!BP25</f>
        <v>38006.173629488861</v>
      </c>
      <c r="BQ25" s="38">
        <f ca="1">IFRS17_CF_Base!BQ25+IFRS17_CumRslt!BQ25</f>
        <v>29422.909829451684</v>
      </c>
      <c r="BR25" s="38">
        <f ca="1">IFRS17_CF_Base!BR25+IFRS17_CumRslt!BR25</f>
        <v>22426.734520573791</v>
      </c>
      <c r="BS25" s="38">
        <f ca="1">IFRS17_CF_Base!BS25+IFRS17_CumRslt!BS25</f>
        <v>16797.616624655431</v>
      </c>
      <c r="BT25" s="38">
        <f ca="1">IFRS17_CF_Base!BT25+IFRS17_CumRslt!BT25</f>
        <v>12358.585452347374</v>
      </c>
      <c r="BU25" s="38">
        <f ca="1">IFRS17_CF_Base!BU25+IFRS17_CumRslt!BU25</f>
        <v>8899.9403975970799</v>
      </c>
      <c r="BV25" s="38">
        <f ca="1">IFRS17_CF_Base!BV25+IFRS17_CumRslt!BV25</f>
        <v>6267.7802429827416</v>
      </c>
      <c r="BW25" s="38">
        <f ca="1">IFRS17_CF_Base!BW25+IFRS17_CumRslt!BW25</f>
        <v>4317.8359151602108</v>
      </c>
      <c r="BX25" s="38">
        <f ca="1">IFRS17_CF_Base!BX25+IFRS17_CumRslt!BX25</f>
        <v>2914.7214437296957</v>
      </c>
      <c r="BY25" s="38">
        <f ca="1">IFRS17_CF_Base!BY25+IFRS17_CumRslt!BY25</f>
        <v>1949.8048192302958</v>
      </c>
      <c r="BZ25" s="38">
        <f ca="1">IFRS17_CF_Base!BZ25+IFRS17_CumRslt!BZ25</f>
        <v>1286.838520970947</v>
      </c>
      <c r="CA25" s="38">
        <f ca="1">IFRS17_CF_Base!CA25+IFRS17_CumRslt!CA25</f>
        <v>836.50976308871623</v>
      </c>
      <c r="CB25" s="38">
        <f ca="1">IFRS17_CF_Base!CB25+IFRS17_CumRslt!CB25</f>
        <v>533.22247551070188</v>
      </c>
      <c r="CC25" s="38">
        <f ca="1">IFRS17_CF_Base!CC25+IFRS17_CumRslt!CC25</f>
        <v>329.77213388862907</v>
      </c>
      <c r="CD25" s="38">
        <f ca="1">IFRS17_CF_Base!CD25+IFRS17_CumRslt!CD25</f>
        <v>219.70312018812103</v>
      </c>
      <c r="CE25" s="38">
        <f ca="1">IFRS17_CF_Base!CE25+IFRS17_CumRslt!CE25</f>
        <v>143.64331272897709</v>
      </c>
      <c r="CF25" s="38">
        <f ca="1">IFRS17_CF_Base!CF25+IFRS17_CumRslt!CF25</f>
        <v>91.611955947848614</v>
      </c>
      <c r="CG25" s="38">
        <f ca="1">IFRS17_CF_Base!CG25+IFRS17_CumRslt!CG25</f>
        <v>56.471389174257304</v>
      </c>
      <c r="CH25" s="38">
        <f ca="1">IFRS17_CF_Base!CH25+IFRS17_CumRslt!CH25</f>
        <v>33.053489450261551</v>
      </c>
      <c r="CI25" s="38">
        <f ca="1">IFRS17_CF_Base!CI25+IFRS17_CumRslt!CI25</f>
        <v>19.845379716057117</v>
      </c>
      <c r="CJ25" s="38">
        <f ca="1">IFRS17_CF_Base!CJ25+IFRS17_CumRslt!CJ25</f>
        <v>11.215630241638392</v>
      </c>
      <c r="CK25" s="38">
        <f ca="1">IFRS17_CF_Base!CK25+IFRS17_CumRslt!CK25</f>
        <v>5.6976143875484491</v>
      </c>
      <c r="CL25" s="38">
        <f ca="1">IFRS17_CF_Base!CL25+IFRS17_CumRslt!CL25</f>
        <v>2.2153316750082155</v>
      </c>
      <c r="CM25" s="38">
        <f ca="1">IFRS17_CF_Base!CM25+IFRS17_CumRslt!CM25</f>
        <v>0</v>
      </c>
      <c r="CN25" s="38">
        <f ca="1">IFRS17_CF_Base!CN25+IFRS17_CumRslt!CN25</f>
        <v>0</v>
      </c>
      <c r="CO25" s="38">
        <f ca="1">IFRS17_CF_Base!CO25+IFRS17_CumRslt!CO25</f>
        <v>0</v>
      </c>
      <c r="CP25" s="38">
        <f ca="1">IFRS17_CF_Base!CP25+IFRS17_CumRslt!CP25</f>
        <v>0</v>
      </c>
      <c r="CQ25" s="38">
        <f ca="1">IFRS17_CF_Base!CQ25+IFRS17_CumRslt!CQ25</f>
        <v>0</v>
      </c>
      <c r="CR25" s="38">
        <f ca="1">IFRS17_CF_Base!CR25+IFRS17_CumRslt!CR25</f>
        <v>0</v>
      </c>
      <c r="CS25" s="38">
        <f ca="1">IFRS17_CF_Base!CS25+IFRS17_CumRslt!CS25</f>
        <v>0</v>
      </c>
      <c r="CT25" s="38">
        <f ca="1">IFRS17_CF_Base!CT25+IFRS17_CumRslt!CT25</f>
        <v>0</v>
      </c>
      <c r="CU25" s="38">
        <f ca="1">IFRS17_CF_Base!CU25+IFRS17_CumRslt!CU25</f>
        <v>0</v>
      </c>
      <c r="CV25" s="38">
        <f ca="1">IFRS17_CF_Base!CV25+IFRS17_CumRslt!CV25</f>
        <v>0</v>
      </c>
      <c r="CW25" s="38">
        <f ca="1">IFRS17_CF_Base!CW25+IFRS17_CumRslt!CW25</f>
        <v>0</v>
      </c>
      <c r="CX25" s="38">
        <f ca="1">IFRS17_CF_Base!CX25+IFRS17_CumRslt!CX25</f>
        <v>0</v>
      </c>
      <c r="CY25" s="38">
        <f ca="1">IFRS17_CF_Base!CY25+IFRS17_CumRslt!CY25</f>
        <v>0</v>
      </c>
      <c r="CZ25" s="38">
        <f ca="1">IFRS17_CF_Base!CZ25+IFRS17_CumRslt!CZ25</f>
        <v>0</v>
      </c>
      <c r="DA25" s="38">
        <f ca="1">IFRS17_CF_Base!DA25+IFRS17_CumRslt!DA25</f>
        <v>0</v>
      </c>
      <c r="DB25" s="38">
        <f ca="1">IFRS17_CF_Base!DB25+IFRS17_CumRslt!DB25</f>
        <v>0</v>
      </c>
      <c r="DC25" s="38">
        <f ca="1">IFRS17_CF_Base!DC25+IFRS17_CumRslt!DC25</f>
        <v>0</v>
      </c>
      <c r="DD25" s="38">
        <f ca="1">IFRS17_CF_Base!DD25+IFRS17_CumRslt!DD25</f>
        <v>0</v>
      </c>
      <c r="DE25" s="38">
        <f ca="1">IFRS17_CF_Base!DE25+IFRS17_CumRslt!DE25</f>
        <v>0</v>
      </c>
      <c r="DF25" s="38">
        <f ca="1">IFRS17_CF_Base!DF25+IFRS17_CumRslt!DF25</f>
        <v>0</v>
      </c>
      <c r="DG25" s="38">
        <f ca="1">IFRS17_CF_Base!DG25+IFRS17_CumRslt!DG25</f>
        <v>0</v>
      </c>
      <c r="DH25" s="38">
        <f ca="1">IFRS17_CF_Base!DH25+IFRS17_CumRslt!DH25</f>
        <v>0</v>
      </c>
      <c r="DI25" s="38">
        <f ca="1">IFRS17_CF_Base!DI25+IFRS17_CumRslt!DI25</f>
        <v>0</v>
      </c>
      <c r="DJ25" s="38">
        <f ca="1">IFRS17_CF_Base!DJ25+IFRS17_CumRslt!DJ25</f>
        <v>0</v>
      </c>
      <c r="DK25" s="38">
        <f ca="1">IFRS17_CF_Base!DK25+IFRS17_CumRslt!DK25</f>
        <v>0</v>
      </c>
      <c r="DL25" s="38">
        <f ca="1">IFRS17_CF_Base!DL25+IFRS17_CumRslt!DL25</f>
        <v>0</v>
      </c>
      <c r="DM25" s="38">
        <f ca="1">IFRS17_CF_Base!DM25+IFRS17_CumRslt!DM25</f>
        <v>0</v>
      </c>
      <c r="DN25" s="38">
        <f ca="1">IFRS17_CF_Base!DN25+IFRS17_CumRslt!DN25</f>
        <v>0</v>
      </c>
      <c r="DO25" s="38">
        <f ca="1">IFRS17_CF_Base!DO25+IFRS17_CumRslt!DO25</f>
        <v>0</v>
      </c>
      <c r="DP25" s="38">
        <f ca="1">IFRS17_CF_Base!DP25+IFRS17_CumRslt!DP25</f>
        <v>0</v>
      </c>
      <c r="DQ25" s="38">
        <f ca="1">IFRS17_CF_Base!DQ25+IFRS17_CumRslt!DQ25</f>
        <v>0</v>
      </c>
      <c r="DR25" s="38">
        <f ca="1">IFRS17_CF_Base!DR25+IFRS17_CumRslt!DR25</f>
        <v>0</v>
      </c>
      <c r="DS25" s="38">
        <f ca="1">IFRS17_CF_Base!DS25+IFRS17_CumRslt!DS25</f>
        <v>0</v>
      </c>
      <c r="DT25" s="38">
        <f ca="1">IFRS17_CF_Base!DT25+IFRS17_CumRslt!DT25</f>
        <v>0</v>
      </c>
      <c r="DU25" s="38">
        <f ca="1">IFRS17_CF_Base!DU25+IFRS17_CumRslt!DU25</f>
        <v>0</v>
      </c>
      <c r="DV25" s="38">
        <f ca="1">IFRS17_CF_Base!DV25+IFRS17_CumRslt!DV25</f>
        <v>0</v>
      </c>
      <c r="DW25" s="38">
        <f ca="1">IFRS17_CF_Base!DW25+IFRS17_CumRslt!DW25</f>
        <v>0</v>
      </c>
      <c r="DX25" s="38">
        <f ca="1">IFRS17_CF_Base!DX25+IFRS17_CumRslt!DX25</f>
        <v>0</v>
      </c>
      <c r="DY25" s="38">
        <f ca="1">IFRS17_CF_Base!DY25+IFRS17_CumRslt!DY25</f>
        <v>0</v>
      </c>
      <c r="DZ25" s="38">
        <f ca="1">IFRS17_CF_Base!DZ25+IFRS17_CumRslt!DZ25</f>
        <v>0</v>
      </c>
      <c r="EA25" s="38">
        <f ca="1">IFRS17_CF_Base!EA25+IFRS17_CumRslt!EA25</f>
        <v>0</v>
      </c>
      <c r="EB25" s="38">
        <f ca="1">IFRS17_CF_Base!EB25+IFRS17_CumRslt!EB25</f>
        <v>0</v>
      </c>
      <c r="EC25" s="38">
        <f ca="1">IFRS17_CF_Base!EC25+IFRS17_CumRslt!EC25</f>
        <v>0</v>
      </c>
      <c r="ED25" s="38">
        <f ca="1">IFRS17_CF_Base!ED25+IFRS17_CumRslt!ED25</f>
        <v>0</v>
      </c>
      <c r="EE25" s="38">
        <f ca="1">IFRS17_CF_Base!EE25+IFRS17_CumRslt!EE25</f>
        <v>0</v>
      </c>
      <c r="EF25" s="38">
        <f ca="1">IFRS17_CF_Base!EF25+IFRS17_CumRslt!EF25</f>
        <v>0</v>
      </c>
      <c r="EG25" s="38">
        <f ca="1">IFRS17_CF_Base!EG25+IFRS17_CumRslt!EG25</f>
        <v>0</v>
      </c>
      <c r="EH25" s="38">
        <f ca="1">IFRS17_CF_Base!EH25+IFRS17_CumRslt!EH25</f>
        <v>0</v>
      </c>
      <c r="EI25" s="38">
        <f ca="1">IFRS17_CF_Base!EI25+IFRS17_CumRslt!EI25</f>
        <v>0</v>
      </c>
      <c r="EJ25" s="38">
        <f ca="1">IFRS17_CF_Base!EJ25+IFRS17_CumRslt!EJ25</f>
        <v>0</v>
      </c>
      <c r="EK25" s="38">
        <f ca="1">IFRS17_CF_Base!EK25+IFRS17_CumRslt!EK25</f>
        <v>0</v>
      </c>
      <c r="EL25" s="38">
        <f ca="1">IFRS17_CF_Base!EL25+IFRS17_CumRslt!EL25</f>
        <v>0</v>
      </c>
      <c r="EM25" s="38">
        <f ca="1">IFRS17_CF_Base!EM25+IFRS17_CumRslt!EM25</f>
        <v>0</v>
      </c>
      <c r="EN25" s="38">
        <f ca="1">IFRS17_CF_Base!EN25+IFRS17_CumRslt!EN25</f>
        <v>0</v>
      </c>
      <c r="EO25" s="38">
        <f ca="1">IFRS17_CF_Base!EO25+IFRS17_CumRslt!EO25</f>
        <v>0</v>
      </c>
      <c r="EP25" s="38">
        <f ca="1">IFRS17_CF_Base!EP25+IFRS17_CumRslt!EP25</f>
        <v>0</v>
      </c>
      <c r="EQ25" s="38">
        <f ca="1">IFRS17_CF_Base!EQ25+IFRS17_CumRslt!EQ25</f>
        <v>0</v>
      </c>
      <c r="ER25" s="38">
        <f ca="1">IFRS17_CF_Base!ER25+IFRS17_CumRslt!ER25</f>
        <v>0</v>
      </c>
      <c r="ES25" s="38">
        <f ca="1">IFRS17_CF_Base!ES25+IFRS17_CumRslt!ES25</f>
        <v>0</v>
      </c>
      <c r="ET25" s="38">
        <f ca="1">IFRS17_CF_Base!ET25+IFRS17_CumRslt!ET25</f>
        <v>0</v>
      </c>
      <c r="EU25" s="38">
        <f ca="1">IFRS17_CF_Base!EU25+IFRS17_CumRslt!EU25</f>
        <v>0</v>
      </c>
      <c r="EV25" s="38">
        <f ca="1">IFRS17_CF_Base!EV25+IFRS17_CumRslt!EV25</f>
        <v>0</v>
      </c>
      <c r="EW25" s="38">
        <f ca="1">IFRS17_CF_Base!EW25+IFRS17_CumRslt!EW25</f>
        <v>0</v>
      </c>
      <c r="EX25" s="38">
        <f ca="1">IFRS17_CF_Base!EX25+IFRS17_CumRslt!EX25</f>
        <v>0</v>
      </c>
      <c r="EY25" s="38">
        <f ca="1">IFRS17_CF_Base!EY25+IFRS17_CumRslt!EY25</f>
        <v>0</v>
      </c>
      <c r="EZ25" s="38">
        <f ca="1">IFRS17_CF_Base!EZ25+IFRS17_CumRslt!EZ25</f>
        <v>0</v>
      </c>
      <c r="FA25" s="38">
        <f ca="1">IFRS17_CF_Base!FA25+IFRS17_CumRslt!FA25</f>
        <v>0</v>
      </c>
      <c r="FB25" s="38">
        <f ca="1">IFRS17_CF_Base!FB25+IFRS17_CumRslt!FB25</f>
        <v>0</v>
      </c>
      <c r="FC25" s="38">
        <f ca="1">IFRS17_CF_Base!FC25+IFRS17_CumRslt!FC25</f>
        <v>0</v>
      </c>
      <c r="FD25" s="38">
        <f ca="1">IFRS17_CF_Base!FD25+IFRS17_CumRslt!FD25</f>
        <v>0</v>
      </c>
      <c r="FE25" s="38">
        <f ca="1">IFRS17_CF_Base!FE25+IFRS17_CumRslt!FE25</f>
        <v>0</v>
      </c>
      <c r="FF25" s="38">
        <f ca="1">IFRS17_CF_Base!FF25+IFRS17_CumRslt!FF25</f>
        <v>0</v>
      </c>
      <c r="FG25" s="38">
        <f ca="1">IFRS17_CF_Base!FG25+IFRS17_CumRslt!FG25</f>
        <v>0</v>
      </c>
      <c r="FH25" s="38">
        <f ca="1">IFRS17_CF_Base!FH25+IFRS17_CumRslt!FH25</f>
        <v>0</v>
      </c>
      <c r="FI25" s="38">
        <f ca="1">IFRS17_CF_Base!FI25+IFRS17_CumRslt!FI25</f>
        <v>0</v>
      </c>
      <c r="FJ25" s="38">
        <f ca="1">IFRS17_CF_Base!FJ25+IFRS17_CumRslt!FJ25</f>
        <v>0</v>
      </c>
      <c r="FK25" s="38">
        <f ca="1">IFRS17_CF_Base!FK25+IFRS17_CumRslt!FK25</f>
        <v>0</v>
      </c>
      <c r="FL25" s="38">
        <f ca="1">IFRS17_CF_Base!FL25+IFRS17_CumRslt!FL25</f>
        <v>0</v>
      </c>
      <c r="FM25" s="38">
        <f ca="1">IFRS17_CF_Base!FM25+IFRS17_CumRslt!FM25</f>
        <v>0</v>
      </c>
      <c r="FN25" s="38">
        <f ca="1">IFRS17_CF_Base!FN25+IFRS17_CumRslt!FN25</f>
        <v>0</v>
      </c>
      <c r="FO25" s="38">
        <f ca="1">IFRS17_CF_Base!FO25+IFRS17_CumRslt!FO25</f>
        <v>0</v>
      </c>
      <c r="FP25" s="38">
        <f ca="1">IFRS17_CF_Base!FP25+IFRS17_CumRslt!FP25</f>
        <v>0</v>
      </c>
      <c r="FQ25" s="38">
        <f ca="1">IFRS17_CF_Base!FQ25+IFRS17_CumRslt!FQ25</f>
        <v>0</v>
      </c>
      <c r="FR25" s="38">
        <f ca="1">IFRS17_CF_Base!FR25+IFRS17_CumRslt!FR25</f>
        <v>0</v>
      </c>
      <c r="FS25" s="38">
        <f ca="1">IFRS17_CF_Base!FS25+IFRS17_CumRslt!FS25</f>
        <v>0</v>
      </c>
      <c r="FT25" s="38">
        <f ca="1">IFRS17_CF_Base!FT25+IFRS17_CumRslt!FT25</f>
        <v>0</v>
      </c>
      <c r="FU25" s="38">
        <f ca="1">IFRS17_CF_Base!FU25+IFRS17_CumRslt!FU25</f>
        <v>0</v>
      </c>
      <c r="FV25" s="38">
        <f ca="1">IFRS17_CF_Base!FV25+IFRS17_CumRslt!FV25</f>
        <v>0</v>
      </c>
      <c r="FW25" s="38">
        <f ca="1">IFRS17_CF_Base!FW25+IFRS17_CumRslt!FW25</f>
        <v>0</v>
      </c>
      <c r="FX25" s="38">
        <f ca="1">IFRS17_CF_Base!FX25+IFRS17_CumRslt!FX25</f>
        <v>0</v>
      </c>
      <c r="FY25" s="38">
        <f ca="1">IFRS17_CF_Base!FY25+IFRS17_CumRslt!FY25</f>
        <v>0</v>
      </c>
      <c r="FZ25" s="38">
        <f ca="1">IFRS17_CF_Base!FZ25+IFRS17_CumRslt!FZ25</f>
        <v>0</v>
      </c>
      <c r="GA25" s="38">
        <f ca="1">IFRS17_CF_Base!GA25+IFRS17_CumRslt!GA25</f>
        <v>0</v>
      </c>
      <c r="GB25" s="38">
        <f ca="1">IFRS17_CF_Base!GB25+IFRS17_CumRslt!GB25</f>
        <v>0</v>
      </c>
      <c r="GC25" s="38">
        <f ca="1">IFRS17_CF_Base!GC25+IFRS17_CumRslt!GC25</f>
        <v>0</v>
      </c>
      <c r="GD25" s="38">
        <f ca="1">IFRS17_CF_Base!GD25+IFRS17_CumRslt!GD25</f>
        <v>0</v>
      </c>
      <c r="GE25" s="38">
        <f ca="1">IFRS17_CF_Base!GE25+IFRS17_CumRslt!GE25</f>
        <v>0</v>
      </c>
      <c r="GF25" s="38">
        <f ca="1">IFRS17_CF_Base!GF25+IFRS17_CumRslt!GF25</f>
        <v>0</v>
      </c>
      <c r="GG25" s="38">
        <f ca="1">IFRS17_CF_Base!GG25+IFRS17_CumRslt!GG25</f>
        <v>0</v>
      </c>
      <c r="GH25" s="38">
        <f ca="1">IFRS17_CF_Base!GH25+IFRS17_CumRslt!GH25</f>
        <v>0</v>
      </c>
      <c r="GI25" s="38">
        <f ca="1">IFRS17_CF_Base!GI25+IFRS17_CumRslt!GI25</f>
        <v>0</v>
      </c>
      <c r="GJ25" s="38">
        <f ca="1">IFRS17_CF_Base!GJ25+IFRS17_CumRslt!GJ25</f>
        <v>0</v>
      </c>
    </row>
    <row r="26" spans="2:192" x14ac:dyDescent="0.3">
      <c r="B26" s="35" t="s">
        <v>441</v>
      </c>
      <c r="C26" s="31" t="s">
        <v>444</v>
      </c>
      <c r="E26" s="232"/>
      <c r="F26" s="88">
        <f ca="1">IFRS17_CF_Base!F26+IFRS17_CumRslt!F26</f>
        <v>0</v>
      </c>
      <c r="G26" s="88">
        <f ca="1">IFRS17_CF_Base!G26+IFRS17_CumRslt!G26</f>
        <v>0</v>
      </c>
      <c r="H26" s="35">
        <f ca="1">IFRS17_CF_Base!H26+IFRS17_CumRslt!H26</f>
        <v>0</v>
      </c>
      <c r="I26" s="35">
        <f ca="1">IFRS17_CF_Base!I26+IFRS17_CumRslt!I26</f>
        <v>0</v>
      </c>
      <c r="J26" s="35">
        <f ca="1">IFRS17_CF_Base!J26+IFRS17_CumRslt!J26</f>
        <v>0</v>
      </c>
      <c r="K26" s="35">
        <f ca="1">IFRS17_CF_Base!K26+IFRS17_CumRslt!K26</f>
        <v>0</v>
      </c>
      <c r="L26" s="35">
        <f ca="1">IFRS17_CF_Base!L26+IFRS17_CumRslt!L26</f>
        <v>0</v>
      </c>
      <c r="M26" s="35">
        <f ca="1">IFRS17_CF_Base!M26+IFRS17_CumRslt!M26</f>
        <v>0</v>
      </c>
      <c r="N26" s="35">
        <f ca="1">IFRS17_CF_Base!N26+IFRS17_CumRslt!N26</f>
        <v>0</v>
      </c>
      <c r="O26" s="35">
        <f ca="1">IFRS17_CF_Base!O26+IFRS17_CumRslt!O26</f>
        <v>0</v>
      </c>
      <c r="P26" s="35">
        <f ca="1">IFRS17_CF_Base!P26+IFRS17_CumRslt!P26</f>
        <v>0</v>
      </c>
      <c r="Q26" s="35">
        <f ca="1">IFRS17_CF_Base!Q26+IFRS17_CumRslt!Q26</f>
        <v>0</v>
      </c>
      <c r="R26" s="35">
        <f ca="1">IFRS17_CF_Base!R26+IFRS17_CumRslt!R26</f>
        <v>0</v>
      </c>
      <c r="S26" s="35">
        <f ca="1">IFRS17_CF_Base!S26+IFRS17_CumRslt!S26</f>
        <v>0</v>
      </c>
      <c r="T26" s="35">
        <f ca="1">IFRS17_CF_Base!T26+IFRS17_CumRslt!T26</f>
        <v>0</v>
      </c>
      <c r="U26" s="35">
        <f ca="1">IFRS17_CF_Base!U26+IFRS17_CumRslt!U26</f>
        <v>0</v>
      </c>
      <c r="V26" s="35">
        <f ca="1">IFRS17_CF_Base!V26+IFRS17_CumRslt!V26</f>
        <v>0</v>
      </c>
      <c r="W26" s="35">
        <f ca="1">IFRS17_CF_Base!W26+IFRS17_CumRslt!W26</f>
        <v>0</v>
      </c>
      <c r="X26" s="35">
        <f ca="1">IFRS17_CF_Base!X26+IFRS17_CumRslt!X26</f>
        <v>0</v>
      </c>
      <c r="Y26" s="35">
        <f ca="1">IFRS17_CF_Base!Y26+IFRS17_CumRslt!Y26</f>
        <v>0</v>
      </c>
      <c r="Z26" s="35">
        <f ca="1">IFRS17_CF_Base!Z26+IFRS17_CumRslt!Z26</f>
        <v>0</v>
      </c>
      <c r="AA26" s="35">
        <f ca="1">IFRS17_CF_Base!AA26+IFRS17_CumRslt!AA26</f>
        <v>0</v>
      </c>
      <c r="AB26" s="35">
        <f ca="1">IFRS17_CF_Base!AB26+IFRS17_CumRslt!AB26</f>
        <v>0</v>
      </c>
      <c r="AC26" s="35">
        <f ca="1">IFRS17_CF_Base!AC26+IFRS17_CumRslt!AC26</f>
        <v>0</v>
      </c>
      <c r="AD26" s="35">
        <f ca="1">IFRS17_CF_Base!AD26+IFRS17_CumRslt!AD26</f>
        <v>0</v>
      </c>
      <c r="AE26" s="35">
        <f ca="1">IFRS17_CF_Base!AE26+IFRS17_CumRslt!AE26</f>
        <v>0</v>
      </c>
      <c r="AF26" s="35">
        <f ca="1">IFRS17_CF_Base!AF26+IFRS17_CumRslt!AF26</f>
        <v>0</v>
      </c>
      <c r="AG26" s="35">
        <f ca="1">IFRS17_CF_Base!AG26+IFRS17_CumRslt!AG26</f>
        <v>0</v>
      </c>
      <c r="AH26" s="35">
        <f ca="1">IFRS17_CF_Base!AH26+IFRS17_CumRslt!AH26</f>
        <v>0</v>
      </c>
      <c r="AI26" s="35">
        <f ca="1">IFRS17_CF_Base!AI26+IFRS17_CumRslt!AI26</f>
        <v>0</v>
      </c>
      <c r="AJ26" s="35">
        <f ca="1">IFRS17_CF_Base!AJ26+IFRS17_CumRslt!AJ26</f>
        <v>0</v>
      </c>
      <c r="AK26" s="35">
        <f ca="1">IFRS17_CF_Base!AK26+IFRS17_CumRslt!AK26</f>
        <v>0</v>
      </c>
      <c r="AL26" s="35">
        <f ca="1">IFRS17_CF_Base!AL26+IFRS17_CumRslt!AL26</f>
        <v>0</v>
      </c>
      <c r="AM26" s="35">
        <f ca="1">IFRS17_CF_Base!AM26+IFRS17_CumRslt!AM26</f>
        <v>0</v>
      </c>
      <c r="AN26" s="35">
        <f ca="1">IFRS17_CF_Base!AN26+IFRS17_CumRslt!AN26</f>
        <v>0</v>
      </c>
      <c r="AO26" s="35">
        <f ca="1">IFRS17_CF_Base!AO26+IFRS17_CumRslt!AO26</f>
        <v>0</v>
      </c>
      <c r="AP26" s="35">
        <f ca="1">IFRS17_CF_Base!AP26+IFRS17_CumRslt!AP26</f>
        <v>0</v>
      </c>
      <c r="AQ26" s="35">
        <f ca="1">IFRS17_CF_Base!AQ26+IFRS17_CumRslt!AQ26</f>
        <v>0</v>
      </c>
      <c r="AR26" s="35">
        <f ca="1">IFRS17_CF_Base!AR26+IFRS17_CumRslt!AR26</f>
        <v>0</v>
      </c>
      <c r="AS26" s="35">
        <f ca="1">IFRS17_CF_Base!AS26+IFRS17_CumRslt!AS26</f>
        <v>0</v>
      </c>
      <c r="AT26" s="35">
        <f ca="1">IFRS17_CF_Base!AT26+IFRS17_CumRslt!AT26</f>
        <v>0</v>
      </c>
      <c r="AU26" s="35">
        <f ca="1">IFRS17_CF_Base!AU26+IFRS17_CumRslt!AU26</f>
        <v>0</v>
      </c>
      <c r="AV26" s="35">
        <f ca="1">IFRS17_CF_Base!AV26+IFRS17_CumRslt!AV26</f>
        <v>0</v>
      </c>
      <c r="AW26" s="35">
        <f ca="1">IFRS17_CF_Base!AW26+IFRS17_CumRslt!AW26</f>
        <v>0</v>
      </c>
      <c r="AX26" s="35">
        <f ca="1">IFRS17_CF_Base!AX26+IFRS17_CumRslt!AX26</f>
        <v>0</v>
      </c>
      <c r="AY26" s="35">
        <f ca="1">IFRS17_CF_Base!AY26+IFRS17_CumRslt!AY26</f>
        <v>0</v>
      </c>
      <c r="AZ26" s="35">
        <f ca="1">IFRS17_CF_Base!AZ26+IFRS17_CumRslt!AZ26</f>
        <v>0</v>
      </c>
      <c r="BA26" s="35">
        <f ca="1">IFRS17_CF_Base!BA26+IFRS17_CumRslt!BA26</f>
        <v>0</v>
      </c>
      <c r="BB26" s="35">
        <f ca="1">IFRS17_CF_Base!BB26+IFRS17_CumRslt!BB26</f>
        <v>0</v>
      </c>
      <c r="BC26" s="35">
        <f ca="1">IFRS17_CF_Base!BC26+IFRS17_CumRslt!BC26</f>
        <v>0</v>
      </c>
      <c r="BD26" s="35">
        <f ca="1">IFRS17_CF_Base!BD26+IFRS17_CumRslt!BD26</f>
        <v>0</v>
      </c>
      <c r="BE26" s="35">
        <f ca="1">IFRS17_CF_Base!BE26+IFRS17_CumRslt!BE26</f>
        <v>0</v>
      </c>
      <c r="BF26" s="35">
        <f ca="1">IFRS17_CF_Base!BF26+IFRS17_CumRslt!BF26</f>
        <v>0</v>
      </c>
      <c r="BG26" s="35">
        <f ca="1">IFRS17_CF_Base!BG26+IFRS17_CumRslt!BG26</f>
        <v>0</v>
      </c>
      <c r="BH26" s="35">
        <f ca="1">IFRS17_CF_Base!BH26+IFRS17_CumRslt!BH26</f>
        <v>0</v>
      </c>
      <c r="BI26" s="35">
        <f ca="1">IFRS17_CF_Base!BI26+IFRS17_CumRslt!BI26</f>
        <v>0</v>
      </c>
      <c r="BJ26" s="35">
        <f ca="1">IFRS17_CF_Base!BJ26+IFRS17_CumRslt!BJ26</f>
        <v>0</v>
      </c>
      <c r="BK26" s="35">
        <f ca="1">IFRS17_CF_Base!BK26+IFRS17_CumRslt!BK26</f>
        <v>0</v>
      </c>
      <c r="BL26" s="35">
        <f ca="1">IFRS17_CF_Base!BL26+IFRS17_CumRslt!BL26</f>
        <v>0</v>
      </c>
      <c r="BM26" s="35">
        <f ca="1">IFRS17_CF_Base!BM26+IFRS17_CumRslt!BM26</f>
        <v>0</v>
      </c>
      <c r="BN26" s="35">
        <f ca="1">IFRS17_CF_Base!BN26+IFRS17_CumRslt!BN26</f>
        <v>0</v>
      </c>
      <c r="BO26" s="35">
        <f ca="1">IFRS17_CF_Base!BO26+IFRS17_CumRslt!BO26</f>
        <v>0</v>
      </c>
      <c r="BP26" s="35">
        <f ca="1">IFRS17_CF_Base!BP26+IFRS17_CumRslt!BP26</f>
        <v>0</v>
      </c>
      <c r="BQ26" s="35">
        <f ca="1">IFRS17_CF_Base!BQ26+IFRS17_CumRslt!BQ26</f>
        <v>0</v>
      </c>
      <c r="BR26" s="35">
        <f ca="1">IFRS17_CF_Base!BR26+IFRS17_CumRslt!BR26</f>
        <v>0</v>
      </c>
      <c r="BS26" s="35">
        <f ca="1">IFRS17_CF_Base!BS26+IFRS17_CumRslt!BS26</f>
        <v>0</v>
      </c>
      <c r="BT26" s="35">
        <f ca="1">IFRS17_CF_Base!BT26+IFRS17_CumRslt!BT26</f>
        <v>0</v>
      </c>
      <c r="BU26" s="35">
        <f ca="1">IFRS17_CF_Base!BU26+IFRS17_CumRslt!BU26</f>
        <v>0</v>
      </c>
      <c r="BV26" s="35">
        <f ca="1">IFRS17_CF_Base!BV26+IFRS17_CumRslt!BV26</f>
        <v>0</v>
      </c>
      <c r="BW26" s="35">
        <f ca="1">IFRS17_CF_Base!BW26+IFRS17_CumRslt!BW26</f>
        <v>0</v>
      </c>
      <c r="BX26" s="35">
        <f ca="1">IFRS17_CF_Base!BX26+IFRS17_CumRslt!BX26</f>
        <v>0</v>
      </c>
      <c r="BY26" s="35">
        <f ca="1">IFRS17_CF_Base!BY26+IFRS17_CumRslt!BY26</f>
        <v>0</v>
      </c>
      <c r="BZ26" s="35">
        <f ca="1">IFRS17_CF_Base!BZ26+IFRS17_CumRslt!BZ26</f>
        <v>0</v>
      </c>
      <c r="CA26" s="35">
        <f ca="1">IFRS17_CF_Base!CA26+IFRS17_CumRslt!CA26</f>
        <v>0</v>
      </c>
      <c r="CB26" s="35">
        <f ca="1">IFRS17_CF_Base!CB26+IFRS17_CumRslt!CB26</f>
        <v>0</v>
      </c>
      <c r="CC26" s="35">
        <f ca="1">IFRS17_CF_Base!CC26+IFRS17_CumRslt!CC26</f>
        <v>0</v>
      </c>
      <c r="CD26" s="35">
        <f ca="1">IFRS17_CF_Base!CD26+IFRS17_CumRslt!CD26</f>
        <v>0</v>
      </c>
      <c r="CE26" s="35">
        <f ca="1">IFRS17_CF_Base!CE26+IFRS17_CumRslt!CE26</f>
        <v>0</v>
      </c>
      <c r="CF26" s="35">
        <f ca="1">IFRS17_CF_Base!CF26+IFRS17_CumRslt!CF26</f>
        <v>0</v>
      </c>
      <c r="CG26" s="35">
        <f ca="1">IFRS17_CF_Base!CG26+IFRS17_CumRslt!CG26</f>
        <v>0</v>
      </c>
      <c r="CH26" s="35">
        <f ca="1">IFRS17_CF_Base!CH26+IFRS17_CumRslt!CH26</f>
        <v>0</v>
      </c>
      <c r="CI26" s="35">
        <f ca="1">IFRS17_CF_Base!CI26+IFRS17_CumRslt!CI26</f>
        <v>0</v>
      </c>
      <c r="CJ26" s="35">
        <f ca="1">IFRS17_CF_Base!CJ26+IFRS17_CumRslt!CJ26</f>
        <v>0</v>
      </c>
      <c r="CK26" s="35">
        <f ca="1">IFRS17_CF_Base!CK26+IFRS17_CumRslt!CK26</f>
        <v>0</v>
      </c>
      <c r="CL26" s="35">
        <f ca="1">IFRS17_CF_Base!CL26+IFRS17_CumRslt!CL26</f>
        <v>0</v>
      </c>
      <c r="CM26" s="35">
        <f ca="1">IFRS17_CF_Base!CM26+IFRS17_CumRslt!CM26</f>
        <v>0</v>
      </c>
      <c r="CN26" s="35">
        <f ca="1">IFRS17_CF_Base!CN26+IFRS17_CumRslt!CN26</f>
        <v>0</v>
      </c>
      <c r="CO26" s="35">
        <f ca="1">IFRS17_CF_Base!CO26+IFRS17_CumRslt!CO26</f>
        <v>0</v>
      </c>
      <c r="CP26" s="35">
        <f ca="1">IFRS17_CF_Base!CP26+IFRS17_CumRslt!CP26</f>
        <v>0</v>
      </c>
      <c r="CQ26" s="35">
        <f ca="1">IFRS17_CF_Base!CQ26+IFRS17_CumRslt!CQ26</f>
        <v>0</v>
      </c>
      <c r="CR26" s="35">
        <f ca="1">IFRS17_CF_Base!CR26+IFRS17_CumRslt!CR26</f>
        <v>0</v>
      </c>
      <c r="CS26" s="35">
        <f ca="1">IFRS17_CF_Base!CS26+IFRS17_CumRslt!CS26</f>
        <v>0</v>
      </c>
      <c r="CT26" s="35">
        <f ca="1">IFRS17_CF_Base!CT26+IFRS17_CumRslt!CT26</f>
        <v>0</v>
      </c>
      <c r="CU26" s="35">
        <f ca="1">IFRS17_CF_Base!CU26+IFRS17_CumRslt!CU26</f>
        <v>0</v>
      </c>
      <c r="CV26" s="35">
        <f ca="1">IFRS17_CF_Base!CV26+IFRS17_CumRslt!CV26</f>
        <v>0</v>
      </c>
      <c r="CW26" s="35">
        <f ca="1">IFRS17_CF_Base!CW26+IFRS17_CumRslt!CW26</f>
        <v>0</v>
      </c>
      <c r="CX26" s="35">
        <f ca="1">IFRS17_CF_Base!CX26+IFRS17_CumRslt!CX26</f>
        <v>0</v>
      </c>
      <c r="CY26" s="35">
        <f ca="1">IFRS17_CF_Base!CY26+IFRS17_CumRslt!CY26</f>
        <v>0</v>
      </c>
      <c r="CZ26" s="35">
        <f ca="1">IFRS17_CF_Base!CZ26+IFRS17_CumRslt!CZ26</f>
        <v>0</v>
      </c>
      <c r="DA26" s="35">
        <f ca="1">IFRS17_CF_Base!DA26+IFRS17_CumRslt!DA26</f>
        <v>0</v>
      </c>
      <c r="DB26" s="35">
        <f ca="1">IFRS17_CF_Base!DB26+IFRS17_CumRslt!DB26</f>
        <v>0</v>
      </c>
      <c r="DC26" s="35">
        <f ca="1">IFRS17_CF_Base!DC26+IFRS17_CumRslt!DC26</f>
        <v>0</v>
      </c>
      <c r="DD26" s="35">
        <f ca="1">IFRS17_CF_Base!DD26+IFRS17_CumRslt!DD26</f>
        <v>0</v>
      </c>
      <c r="DE26" s="35">
        <f ca="1">IFRS17_CF_Base!DE26+IFRS17_CumRslt!DE26</f>
        <v>0</v>
      </c>
      <c r="DF26" s="35">
        <f ca="1">IFRS17_CF_Base!DF26+IFRS17_CumRslt!DF26</f>
        <v>0</v>
      </c>
      <c r="DG26" s="35">
        <f ca="1">IFRS17_CF_Base!DG26+IFRS17_CumRslt!DG26</f>
        <v>0</v>
      </c>
      <c r="DH26" s="35">
        <f ca="1">IFRS17_CF_Base!DH26+IFRS17_CumRslt!DH26</f>
        <v>0</v>
      </c>
      <c r="DI26" s="35">
        <f ca="1">IFRS17_CF_Base!DI26+IFRS17_CumRslt!DI26</f>
        <v>0</v>
      </c>
      <c r="DJ26" s="35">
        <f ca="1">IFRS17_CF_Base!DJ26+IFRS17_CumRslt!DJ26</f>
        <v>0</v>
      </c>
      <c r="DK26" s="35">
        <f ca="1">IFRS17_CF_Base!DK26+IFRS17_CumRslt!DK26</f>
        <v>0</v>
      </c>
      <c r="DL26" s="35">
        <f ca="1">IFRS17_CF_Base!DL26+IFRS17_CumRslt!DL26</f>
        <v>0</v>
      </c>
      <c r="DM26" s="35">
        <f ca="1">IFRS17_CF_Base!DM26+IFRS17_CumRslt!DM26</f>
        <v>0</v>
      </c>
      <c r="DN26" s="35">
        <f ca="1">IFRS17_CF_Base!DN26+IFRS17_CumRslt!DN26</f>
        <v>0</v>
      </c>
      <c r="DO26" s="35">
        <f ca="1">IFRS17_CF_Base!DO26+IFRS17_CumRslt!DO26</f>
        <v>0</v>
      </c>
      <c r="DP26" s="35">
        <f ca="1">IFRS17_CF_Base!DP26+IFRS17_CumRslt!DP26</f>
        <v>0</v>
      </c>
      <c r="DQ26" s="35">
        <f ca="1">IFRS17_CF_Base!DQ26+IFRS17_CumRslt!DQ26</f>
        <v>0</v>
      </c>
      <c r="DR26" s="35">
        <f ca="1">IFRS17_CF_Base!DR26+IFRS17_CumRslt!DR26</f>
        <v>0</v>
      </c>
      <c r="DS26" s="35">
        <f ca="1">IFRS17_CF_Base!DS26+IFRS17_CumRslt!DS26</f>
        <v>0</v>
      </c>
      <c r="DT26" s="35">
        <f ca="1">IFRS17_CF_Base!DT26+IFRS17_CumRslt!DT26</f>
        <v>0</v>
      </c>
      <c r="DU26" s="35">
        <f ca="1">IFRS17_CF_Base!DU26+IFRS17_CumRslt!DU26</f>
        <v>0</v>
      </c>
      <c r="DV26" s="35">
        <f ca="1">IFRS17_CF_Base!DV26+IFRS17_CumRslt!DV26</f>
        <v>0</v>
      </c>
      <c r="DW26" s="35">
        <f ca="1">IFRS17_CF_Base!DW26+IFRS17_CumRslt!DW26</f>
        <v>0</v>
      </c>
      <c r="DX26" s="35">
        <f ca="1">IFRS17_CF_Base!DX26+IFRS17_CumRslt!DX26</f>
        <v>0</v>
      </c>
      <c r="DY26" s="35">
        <f ca="1">IFRS17_CF_Base!DY26+IFRS17_CumRslt!DY26</f>
        <v>0</v>
      </c>
      <c r="DZ26" s="35">
        <f ca="1">IFRS17_CF_Base!DZ26+IFRS17_CumRslt!DZ26</f>
        <v>0</v>
      </c>
      <c r="EA26" s="35">
        <f ca="1">IFRS17_CF_Base!EA26+IFRS17_CumRslt!EA26</f>
        <v>0</v>
      </c>
      <c r="EB26" s="35">
        <f ca="1">IFRS17_CF_Base!EB26+IFRS17_CumRslt!EB26</f>
        <v>0</v>
      </c>
      <c r="EC26" s="35">
        <f ca="1">IFRS17_CF_Base!EC26+IFRS17_CumRslt!EC26</f>
        <v>0</v>
      </c>
      <c r="ED26" s="35">
        <f ca="1">IFRS17_CF_Base!ED26+IFRS17_CumRslt!ED26</f>
        <v>0</v>
      </c>
      <c r="EE26" s="35">
        <f ca="1">IFRS17_CF_Base!EE26+IFRS17_CumRslt!EE26</f>
        <v>0</v>
      </c>
      <c r="EF26" s="35">
        <f ca="1">IFRS17_CF_Base!EF26+IFRS17_CumRslt!EF26</f>
        <v>0</v>
      </c>
      <c r="EG26" s="35">
        <f ca="1">IFRS17_CF_Base!EG26+IFRS17_CumRslt!EG26</f>
        <v>0</v>
      </c>
      <c r="EH26" s="35">
        <f ca="1">IFRS17_CF_Base!EH26+IFRS17_CumRslt!EH26</f>
        <v>0</v>
      </c>
      <c r="EI26" s="35">
        <f ca="1">IFRS17_CF_Base!EI26+IFRS17_CumRslt!EI26</f>
        <v>0</v>
      </c>
      <c r="EJ26" s="35">
        <f ca="1">IFRS17_CF_Base!EJ26+IFRS17_CumRslt!EJ26</f>
        <v>0</v>
      </c>
      <c r="EK26" s="35">
        <f ca="1">IFRS17_CF_Base!EK26+IFRS17_CumRslt!EK26</f>
        <v>0</v>
      </c>
      <c r="EL26" s="35">
        <f ca="1">IFRS17_CF_Base!EL26+IFRS17_CumRslt!EL26</f>
        <v>0</v>
      </c>
      <c r="EM26" s="35">
        <f ca="1">IFRS17_CF_Base!EM26+IFRS17_CumRslt!EM26</f>
        <v>0</v>
      </c>
      <c r="EN26" s="35">
        <f ca="1">IFRS17_CF_Base!EN26+IFRS17_CumRslt!EN26</f>
        <v>0</v>
      </c>
      <c r="EO26" s="35">
        <f ca="1">IFRS17_CF_Base!EO26+IFRS17_CumRslt!EO26</f>
        <v>0</v>
      </c>
      <c r="EP26" s="35">
        <f ca="1">IFRS17_CF_Base!EP26+IFRS17_CumRslt!EP26</f>
        <v>0</v>
      </c>
      <c r="EQ26" s="35">
        <f ca="1">IFRS17_CF_Base!EQ26+IFRS17_CumRslt!EQ26</f>
        <v>0</v>
      </c>
      <c r="ER26" s="35">
        <f ca="1">IFRS17_CF_Base!ER26+IFRS17_CumRslt!ER26</f>
        <v>0</v>
      </c>
      <c r="ES26" s="35">
        <f ca="1">IFRS17_CF_Base!ES26+IFRS17_CumRslt!ES26</f>
        <v>0</v>
      </c>
      <c r="ET26" s="35">
        <f ca="1">IFRS17_CF_Base!ET26+IFRS17_CumRslt!ET26</f>
        <v>0</v>
      </c>
      <c r="EU26" s="35">
        <f ca="1">IFRS17_CF_Base!EU26+IFRS17_CumRslt!EU26</f>
        <v>0</v>
      </c>
      <c r="EV26" s="35">
        <f ca="1">IFRS17_CF_Base!EV26+IFRS17_CumRslt!EV26</f>
        <v>0</v>
      </c>
      <c r="EW26" s="35">
        <f ca="1">IFRS17_CF_Base!EW26+IFRS17_CumRslt!EW26</f>
        <v>0</v>
      </c>
      <c r="EX26" s="35">
        <f ca="1">IFRS17_CF_Base!EX26+IFRS17_CumRslt!EX26</f>
        <v>0</v>
      </c>
      <c r="EY26" s="35">
        <f ca="1">IFRS17_CF_Base!EY26+IFRS17_CumRslt!EY26</f>
        <v>0</v>
      </c>
      <c r="EZ26" s="35">
        <f ca="1">IFRS17_CF_Base!EZ26+IFRS17_CumRslt!EZ26</f>
        <v>0</v>
      </c>
      <c r="FA26" s="35">
        <f ca="1">IFRS17_CF_Base!FA26+IFRS17_CumRslt!FA26</f>
        <v>0</v>
      </c>
      <c r="FB26" s="35">
        <f ca="1">IFRS17_CF_Base!FB26+IFRS17_CumRslt!FB26</f>
        <v>0</v>
      </c>
      <c r="FC26" s="35">
        <f ca="1">IFRS17_CF_Base!FC26+IFRS17_CumRslt!FC26</f>
        <v>0</v>
      </c>
      <c r="FD26" s="35">
        <f ca="1">IFRS17_CF_Base!FD26+IFRS17_CumRslt!FD26</f>
        <v>0</v>
      </c>
      <c r="FE26" s="35">
        <f ca="1">IFRS17_CF_Base!FE26+IFRS17_CumRslt!FE26</f>
        <v>0</v>
      </c>
      <c r="FF26" s="35">
        <f ca="1">IFRS17_CF_Base!FF26+IFRS17_CumRslt!FF26</f>
        <v>0</v>
      </c>
      <c r="FG26" s="35">
        <f ca="1">IFRS17_CF_Base!FG26+IFRS17_CumRslt!FG26</f>
        <v>0</v>
      </c>
      <c r="FH26" s="35">
        <f ca="1">IFRS17_CF_Base!FH26+IFRS17_CumRslt!FH26</f>
        <v>0</v>
      </c>
      <c r="FI26" s="35">
        <f ca="1">IFRS17_CF_Base!FI26+IFRS17_CumRslt!FI26</f>
        <v>0</v>
      </c>
      <c r="FJ26" s="35">
        <f ca="1">IFRS17_CF_Base!FJ26+IFRS17_CumRslt!FJ26</f>
        <v>0</v>
      </c>
      <c r="FK26" s="35">
        <f ca="1">IFRS17_CF_Base!FK26+IFRS17_CumRslt!FK26</f>
        <v>0</v>
      </c>
      <c r="FL26" s="35">
        <f ca="1">IFRS17_CF_Base!FL26+IFRS17_CumRslt!FL26</f>
        <v>0</v>
      </c>
      <c r="FM26" s="35">
        <f ca="1">IFRS17_CF_Base!FM26+IFRS17_CumRslt!FM26</f>
        <v>0</v>
      </c>
      <c r="FN26" s="35">
        <f ca="1">IFRS17_CF_Base!FN26+IFRS17_CumRslt!FN26</f>
        <v>0</v>
      </c>
      <c r="FO26" s="35">
        <f ca="1">IFRS17_CF_Base!FO26+IFRS17_CumRslt!FO26</f>
        <v>0</v>
      </c>
      <c r="FP26" s="35">
        <f ca="1">IFRS17_CF_Base!FP26+IFRS17_CumRslt!FP26</f>
        <v>0</v>
      </c>
      <c r="FQ26" s="35">
        <f ca="1">IFRS17_CF_Base!FQ26+IFRS17_CumRslt!FQ26</f>
        <v>0</v>
      </c>
      <c r="FR26" s="35">
        <f ca="1">IFRS17_CF_Base!FR26+IFRS17_CumRslt!FR26</f>
        <v>0</v>
      </c>
      <c r="FS26" s="35">
        <f ca="1">IFRS17_CF_Base!FS26+IFRS17_CumRslt!FS26</f>
        <v>0</v>
      </c>
      <c r="FT26" s="35">
        <f ca="1">IFRS17_CF_Base!FT26+IFRS17_CumRslt!FT26</f>
        <v>0</v>
      </c>
      <c r="FU26" s="35">
        <f ca="1">IFRS17_CF_Base!FU26+IFRS17_CumRslt!FU26</f>
        <v>0</v>
      </c>
      <c r="FV26" s="35">
        <f ca="1">IFRS17_CF_Base!FV26+IFRS17_CumRslt!FV26</f>
        <v>0</v>
      </c>
      <c r="FW26" s="35">
        <f ca="1">IFRS17_CF_Base!FW26+IFRS17_CumRslt!FW26</f>
        <v>0</v>
      </c>
      <c r="FX26" s="35">
        <f ca="1">IFRS17_CF_Base!FX26+IFRS17_CumRslt!FX26</f>
        <v>0</v>
      </c>
      <c r="FY26" s="35">
        <f ca="1">IFRS17_CF_Base!FY26+IFRS17_CumRslt!FY26</f>
        <v>0</v>
      </c>
      <c r="FZ26" s="35">
        <f ca="1">IFRS17_CF_Base!FZ26+IFRS17_CumRslt!FZ26</f>
        <v>0</v>
      </c>
      <c r="GA26" s="35">
        <f ca="1">IFRS17_CF_Base!GA26+IFRS17_CumRslt!GA26</f>
        <v>0</v>
      </c>
      <c r="GB26" s="35">
        <f ca="1">IFRS17_CF_Base!GB26+IFRS17_CumRslt!GB26</f>
        <v>0</v>
      </c>
      <c r="GC26" s="35">
        <f ca="1">IFRS17_CF_Base!GC26+IFRS17_CumRslt!GC26</f>
        <v>0</v>
      </c>
      <c r="GD26" s="35">
        <f ca="1">IFRS17_CF_Base!GD26+IFRS17_CumRslt!GD26</f>
        <v>0</v>
      </c>
      <c r="GE26" s="35">
        <f ca="1">IFRS17_CF_Base!GE26+IFRS17_CumRslt!GE26</f>
        <v>0</v>
      </c>
      <c r="GF26" s="35">
        <f ca="1">IFRS17_CF_Base!GF26+IFRS17_CumRslt!GF26</f>
        <v>0</v>
      </c>
      <c r="GG26" s="35">
        <f ca="1">IFRS17_CF_Base!GG26+IFRS17_CumRslt!GG26</f>
        <v>0</v>
      </c>
      <c r="GH26" s="35">
        <f ca="1">IFRS17_CF_Base!GH26+IFRS17_CumRslt!GH26</f>
        <v>0</v>
      </c>
      <c r="GI26" s="35">
        <f ca="1">IFRS17_CF_Base!GI26+IFRS17_CumRslt!GI26</f>
        <v>0</v>
      </c>
      <c r="GJ26" s="35">
        <f ca="1">IFRS17_CF_Base!GJ26+IFRS17_CumRslt!GJ26</f>
        <v>0</v>
      </c>
    </row>
    <row r="27" spans="2:192" x14ac:dyDescent="0.3">
      <c r="B27" s="35" t="s">
        <v>441</v>
      </c>
      <c r="C27" s="31" t="s">
        <v>446</v>
      </c>
      <c r="E27" s="232"/>
      <c r="F27" s="88">
        <f ca="1">IFRS17_CF_Base!F27+IFRS17_CumRslt!F27</f>
        <v>-686210.81136951933</v>
      </c>
      <c r="G27" s="35">
        <f ca="1">IFRS17_CF_Base!G27+IFRS17_CumRslt!G27</f>
        <v>-2263624.9129885281</v>
      </c>
      <c r="H27" s="35">
        <f ca="1">IFRS17_CF_Base!H27+IFRS17_CumRslt!H27</f>
        <v>-4244495.2170762476</v>
      </c>
      <c r="I27" s="35">
        <f ca="1">IFRS17_CF_Base!I27+IFRS17_CumRslt!I27</f>
        <v>-6362385.8093954632</v>
      </c>
      <c r="J27" s="35">
        <f ca="1">IFRS17_CF_Base!J27+IFRS17_CumRslt!J27</f>
        <v>-8948274.5146721564</v>
      </c>
      <c r="K27" s="35">
        <f ca="1">IFRS17_CF_Base!K27+IFRS17_CumRslt!K27</f>
        <v>-11718322.673212266</v>
      </c>
      <c r="L27" s="35">
        <f ca="1">IFRS17_CF_Base!L27+IFRS17_CumRslt!L27</f>
        <v>-14558810.569043536</v>
      </c>
      <c r="M27" s="35">
        <f ca="1">IFRS17_CF_Base!M27+IFRS17_CumRslt!M27</f>
        <v>-17643488.72514946</v>
      </c>
      <c r="N27" s="35">
        <f ca="1">IFRS17_CF_Base!N27+IFRS17_CumRslt!N27</f>
        <v>-21102984.565190122</v>
      </c>
      <c r="O27" s="35">
        <f ca="1">IFRS17_CF_Base!O27+IFRS17_CumRslt!O27</f>
        <v>-25305813.682291098</v>
      </c>
      <c r="P27" s="35">
        <f ca="1">IFRS17_CF_Base!P27+IFRS17_CumRslt!P27</f>
        <v>-24128601.339371491</v>
      </c>
      <c r="Q27" s="35">
        <f ca="1">IFRS17_CF_Base!Q27+IFRS17_CumRslt!Q27</f>
        <v>-20976249.253458545</v>
      </c>
      <c r="R27" s="35">
        <f ca="1">IFRS17_CF_Base!R27+IFRS17_CumRslt!R27</f>
        <v>-18816598.465202723</v>
      </c>
      <c r="S27" s="35">
        <f ca="1">IFRS17_CF_Base!S27+IFRS17_CumRslt!S27</f>
        <v>-16889604.60363166</v>
      </c>
      <c r="T27" s="35">
        <f ca="1">IFRS17_CF_Base!T27+IFRS17_CumRslt!T27</f>
        <v>-15138970.636496902</v>
      </c>
      <c r="U27" s="35">
        <f ca="1">IFRS17_CF_Base!U27+IFRS17_CumRslt!U27</f>
        <v>-13606840.060968878</v>
      </c>
      <c r="V27" s="35">
        <f ca="1">IFRS17_CF_Base!V27+IFRS17_CumRslt!V27</f>
        <v>-12208971.335806536</v>
      </c>
      <c r="W27" s="35">
        <f ca="1">IFRS17_CF_Base!W27+IFRS17_CumRslt!W27</f>
        <v>-10922580.665193632</v>
      </c>
      <c r="X27" s="35">
        <f ca="1">IFRS17_CF_Base!X27+IFRS17_CumRslt!X27</f>
        <v>-9735614.6399253346</v>
      </c>
      <c r="Y27" s="35">
        <f ca="1">IFRS17_CF_Base!Y27+IFRS17_CumRslt!Y27</f>
        <v>-8629258.361662358</v>
      </c>
      <c r="Z27" s="35">
        <f ca="1">IFRS17_CF_Base!Z27+IFRS17_CumRslt!Z27</f>
        <v>-7695947.0319656339</v>
      </c>
      <c r="AA27" s="35">
        <f ca="1">IFRS17_CF_Base!AA27+IFRS17_CumRslt!AA27</f>
        <v>-6855085.3167085247</v>
      </c>
      <c r="AB27" s="35">
        <f ca="1">IFRS17_CF_Base!AB27+IFRS17_CumRslt!AB27</f>
        <v>-6080630.6052503632</v>
      </c>
      <c r="AC27" s="35">
        <f ca="1">IFRS17_CF_Base!AC27+IFRS17_CumRslt!AC27</f>
        <v>-5372061.3089709003</v>
      </c>
      <c r="AD27" s="35">
        <f ca="1">IFRS17_CF_Base!AD27+IFRS17_CumRslt!AD27</f>
        <v>-4723093.0889213914</v>
      </c>
      <c r="AE27" s="35">
        <f ca="1">IFRS17_CF_Base!AE27+IFRS17_CumRslt!AE27</f>
        <v>-4133780.2595294015</v>
      </c>
      <c r="AF27" s="35">
        <f ca="1">IFRS17_CF_Base!AF27+IFRS17_CumRslt!AF27</f>
        <v>-3618571.5840428309</v>
      </c>
      <c r="AG27" s="35">
        <f ca="1">IFRS17_CF_Base!AG27+IFRS17_CumRslt!AG27</f>
        <v>-3154567.9462582287</v>
      </c>
      <c r="AH27" s="35">
        <f ca="1">IFRS17_CF_Base!AH27+IFRS17_CumRslt!AH27</f>
        <v>-2736074.5620690859</v>
      </c>
      <c r="AI27" s="35">
        <f ca="1">IFRS17_CF_Base!AI27+IFRS17_CumRslt!AI27</f>
        <v>-2356294.4039990059</v>
      </c>
      <c r="AJ27" s="35">
        <f ca="1">IFRS17_CF_Base!AJ27+IFRS17_CumRslt!AJ27</f>
        <v>-2071253.7792549869</v>
      </c>
      <c r="AK27" s="35">
        <f ca="1">IFRS17_CF_Base!AK27+IFRS17_CumRslt!AK27</f>
        <v>-1829932.1513040315</v>
      </c>
      <c r="AL27" s="35">
        <f ca="1">IFRS17_CF_Base!AL27+IFRS17_CumRslt!AL27</f>
        <v>-1616312.8976984816</v>
      </c>
      <c r="AM27" s="35">
        <f ca="1">IFRS17_CF_Base!AM27+IFRS17_CumRslt!AM27</f>
        <v>-1426071.0353579842</v>
      </c>
      <c r="AN27" s="35">
        <f ca="1">IFRS17_CF_Base!AN27+IFRS17_CumRslt!AN27</f>
        <v>-1255818.753070472</v>
      </c>
      <c r="AO27" s="35">
        <f ca="1">IFRS17_CF_Base!AO27+IFRS17_CumRslt!AO27</f>
        <v>-1102549.9779267756</v>
      </c>
      <c r="AP27" s="35">
        <f ca="1">IFRS17_CF_Base!AP27+IFRS17_CumRslt!AP27</f>
        <v>-969986.97409375932</v>
      </c>
      <c r="AQ27" s="35">
        <f ca="1">IFRS17_CF_Base!AQ27+IFRS17_CumRslt!AQ27</f>
        <v>-850612.5144349715</v>
      </c>
      <c r="AR27" s="35">
        <f ca="1">IFRS17_CF_Base!AR27+IFRS17_CumRslt!AR27</f>
        <v>-743337.06615895079</v>
      </c>
      <c r="AS27" s="35">
        <f ca="1">IFRS17_CF_Base!AS27+IFRS17_CumRslt!AS27</f>
        <v>-647044.51140678127</v>
      </c>
      <c r="AT27" s="35">
        <f ca="1">IFRS17_CF_Base!AT27+IFRS17_CumRslt!AT27</f>
        <v>-560621.06692609855</v>
      </c>
      <c r="AU27" s="35">
        <f ca="1">IFRS17_CF_Base!AU27+IFRS17_CumRslt!AU27</f>
        <v>-484883.08018673892</v>
      </c>
      <c r="AV27" s="35">
        <f ca="1">IFRS17_CF_Base!AV27+IFRS17_CumRslt!AV27</f>
        <v>-417451.86306839553</v>
      </c>
      <c r="AW27" s="35">
        <f ca="1">IFRS17_CF_Base!AW27+IFRS17_CumRslt!AW27</f>
        <v>-357674.61457189824</v>
      </c>
      <c r="AX27" s="35">
        <f ca="1">IFRS17_CF_Base!AX27+IFRS17_CumRslt!AX27</f>
        <v>-304969.18301274395</v>
      </c>
      <c r="AY27" s="35">
        <f ca="1">IFRS17_CF_Base!AY27+IFRS17_CumRslt!AY27</f>
        <v>-258790.91130027417</v>
      </c>
      <c r="AZ27" s="35">
        <f ca="1">IFRS17_CF_Base!AZ27+IFRS17_CumRslt!AZ27</f>
        <v>-219015.05662637469</v>
      </c>
      <c r="BA27" s="35">
        <f ca="1">IFRS17_CF_Base!BA27+IFRS17_CumRslt!BA27</f>
        <v>-184647.32413634573</v>
      </c>
      <c r="BB27" s="35">
        <f ca="1">IFRS17_CF_Base!BB27+IFRS17_CumRslt!BB27</f>
        <v>-155211.37827611979</v>
      </c>
      <c r="BC27" s="35">
        <f ca="1">IFRS17_CF_Base!BC27+IFRS17_CumRslt!BC27</f>
        <v>-130189.2560005439</v>
      </c>
      <c r="BD27" s="35">
        <f ca="1">IFRS17_CF_Base!BD27+IFRS17_CumRslt!BD27</f>
        <v>-109037.22687707361</v>
      </c>
      <c r="BE27" s="35">
        <f ca="1">IFRS17_CF_Base!BE27+IFRS17_CumRslt!BE27</f>
        <v>-91236.091314557925</v>
      </c>
      <c r="BF27" s="35">
        <f ca="1">IFRS17_CF_Base!BF27+IFRS17_CumRslt!BF27</f>
        <v>-76222.089292550547</v>
      </c>
      <c r="BG27" s="35">
        <f ca="1">IFRS17_CF_Base!BG27+IFRS17_CumRslt!BG27</f>
        <v>-63529.444354912957</v>
      </c>
      <c r="BH27" s="35">
        <f ca="1">IFRS17_CF_Base!BH27+IFRS17_CumRslt!BH27</f>
        <v>-52781.916881984696</v>
      </c>
      <c r="BI27" s="35">
        <f ca="1">IFRS17_CF_Base!BI27+IFRS17_CumRslt!BI27</f>
        <v>-43673.619119871808</v>
      </c>
      <c r="BJ27" s="35">
        <f ca="1">IFRS17_CF_Base!BJ27+IFRS17_CumRslt!BJ27</f>
        <v>-36085.644326361871</v>
      </c>
      <c r="BK27" s="35">
        <f ca="1">IFRS17_CF_Base!BK27+IFRS17_CumRslt!BK27</f>
        <v>-29637.854902491548</v>
      </c>
      <c r="BL27" s="35">
        <f ca="1">IFRS17_CF_Base!BL27+IFRS17_CumRslt!BL27</f>
        <v>-24183.173063485632</v>
      </c>
      <c r="BM27" s="35">
        <f ca="1">IFRS17_CF_Base!BM27+IFRS17_CumRslt!BM27</f>
        <v>-19585.820810175916</v>
      </c>
      <c r="BN27" s="35">
        <f ca="1">IFRS17_CF_Base!BN27+IFRS17_CumRslt!BN27</f>
        <v>-15723.150384900802</v>
      </c>
      <c r="BO27" s="35">
        <f ca="1">IFRS17_CF_Base!BO27+IFRS17_CumRslt!BO27</f>
        <v>-12492.597767879215</v>
      </c>
      <c r="BP27" s="35">
        <f ca="1">IFRS17_CF_Base!BP27+IFRS17_CumRslt!BP27</f>
        <v>-9805.5927964081257</v>
      </c>
      <c r="BQ27" s="35">
        <f ca="1">IFRS17_CF_Base!BQ27+IFRS17_CumRslt!BQ27</f>
        <v>-7591.1107359985372</v>
      </c>
      <c r="BR27" s="35">
        <f ca="1">IFRS17_CF_Base!BR27+IFRS17_CumRslt!BR27</f>
        <v>-5786.097506308035</v>
      </c>
      <c r="BS27" s="35">
        <f ca="1">IFRS17_CF_Base!BS27+IFRS17_CumRslt!BS27</f>
        <v>-4333.7850891611024</v>
      </c>
      <c r="BT27" s="35">
        <f ca="1">IFRS17_CF_Base!BT27+IFRS17_CumRslt!BT27</f>
        <v>-3188.515046705621</v>
      </c>
      <c r="BU27" s="35">
        <f ca="1">IFRS17_CF_Base!BU27+IFRS17_CumRslt!BU27</f>
        <v>-2296.1846225800468</v>
      </c>
      <c r="BV27" s="35">
        <f ca="1">IFRS17_CF_Base!BV27+IFRS17_CumRslt!BV27</f>
        <v>-1617.0873026895472</v>
      </c>
      <c r="BW27" s="35">
        <f ca="1">IFRS17_CF_Base!BW27+IFRS17_CumRslt!BW27</f>
        <v>-1114.0016661113345</v>
      </c>
      <c r="BX27" s="35">
        <f ca="1">IFRS17_CF_Base!BX27+IFRS17_CumRslt!BX27</f>
        <v>-751.99813248226133</v>
      </c>
      <c r="BY27" s="35">
        <f ca="1">IFRS17_CF_Base!BY27+IFRS17_CumRslt!BY27</f>
        <v>-503.04964336141632</v>
      </c>
      <c r="BZ27" s="35">
        <f ca="1">IFRS17_CF_Base!BZ27+IFRS17_CumRslt!BZ27</f>
        <v>-332.00433841050437</v>
      </c>
      <c r="CA27" s="35">
        <f ca="1">IFRS17_CF_Base!CA27+IFRS17_CumRslt!CA27</f>
        <v>-215.81951887688879</v>
      </c>
      <c r="CB27" s="35">
        <f ca="1">IFRS17_CF_Base!CB27+IFRS17_CumRslt!CB27</f>
        <v>-137.57139868176102</v>
      </c>
      <c r="CC27" s="35">
        <f ca="1">IFRS17_CF_Base!CC27+IFRS17_CumRslt!CC27</f>
        <v>-85.081210543266323</v>
      </c>
      <c r="CD27" s="35">
        <f ca="1">IFRS17_CF_Base!CD27+IFRS17_CumRslt!CD27</f>
        <v>-56.683405008535232</v>
      </c>
      <c r="CE27" s="35">
        <f ca="1">IFRS17_CF_Base!CE27+IFRS17_CumRslt!CE27</f>
        <v>-37.059974684076096</v>
      </c>
      <c r="CF27" s="35">
        <f ca="1">IFRS17_CF_Base!CF27+IFRS17_CumRslt!CF27</f>
        <v>-23.63588463454494</v>
      </c>
      <c r="CG27" s="35">
        <f ca="1">IFRS17_CF_Base!CG27+IFRS17_CumRslt!CG27</f>
        <v>-14.569618406958387</v>
      </c>
      <c r="CH27" s="35">
        <f ca="1">IFRS17_CF_Base!CH27+IFRS17_CumRslt!CH27</f>
        <v>-8.5278002781674793</v>
      </c>
      <c r="CI27" s="35">
        <f ca="1">IFRS17_CF_Base!CI27+IFRS17_CumRslt!CI27</f>
        <v>-5.1201079667427365</v>
      </c>
      <c r="CJ27" s="35">
        <f ca="1">IFRS17_CF_Base!CJ27+IFRS17_CumRslt!CJ27</f>
        <v>-2.8936326023427053</v>
      </c>
      <c r="CK27" s="35">
        <f ca="1">IFRS17_CF_Base!CK27+IFRS17_CumRslt!CK27</f>
        <v>-1.4699845119874999</v>
      </c>
      <c r="CL27" s="35">
        <f ca="1">IFRS17_CF_Base!CL27+IFRS17_CumRslt!CL27</f>
        <v>-0.5715555721521195</v>
      </c>
      <c r="CM27" s="35">
        <f ca="1">IFRS17_CF_Base!CM27+IFRS17_CumRslt!CM27</f>
        <v>0</v>
      </c>
      <c r="CN27" s="35">
        <f ca="1">IFRS17_CF_Base!CN27+IFRS17_CumRslt!CN27</f>
        <v>0</v>
      </c>
      <c r="CO27" s="35">
        <f ca="1">IFRS17_CF_Base!CO27+IFRS17_CumRslt!CO27</f>
        <v>0</v>
      </c>
      <c r="CP27" s="35">
        <f ca="1">IFRS17_CF_Base!CP27+IFRS17_CumRslt!CP27</f>
        <v>0</v>
      </c>
      <c r="CQ27" s="35">
        <f ca="1">IFRS17_CF_Base!CQ27+IFRS17_CumRslt!CQ27</f>
        <v>0</v>
      </c>
      <c r="CR27" s="35">
        <f ca="1">IFRS17_CF_Base!CR27+IFRS17_CumRslt!CR27</f>
        <v>0</v>
      </c>
      <c r="CS27" s="35">
        <f ca="1">IFRS17_CF_Base!CS27+IFRS17_CumRslt!CS27</f>
        <v>0</v>
      </c>
      <c r="CT27" s="35">
        <f ca="1">IFRS17_CF_Base!CT27+IFRS17_CumRslt!CT27</f>
        <v>0</v>
      </c>
      <c r="CU27" s="35">
        <f ca="1">IFRS17_CF_Base!CU27+IFRS17_CumRslt!CU27</f>
        <v>0</v>
      </c>
      <c r="CV27" s="35">
        <f ca="1">IFRS17_CF_Base!CV27+IFRS17_CumRslt!CV27</f>
        <v>0</v>
      </c>
      <c r="CW27" s="35">
        <f ca="1">IFRS17_CF_Base!CW27+IFRS17_CumRslt!CW27</f>
        <v>0</v>
      </c>
      <c r="CX27" s="35">
        <f ca="1">IFRS17_CF_Base!CX27+IFRS17_CumRslt!CX27</f>
        <v>0</v>
      </c>
      <c r="CY27" s="35">
        <f ca="1">IFRS17_CF_Base!CY27+IFRS17_CumRslt!CY27</f>
        <v>0</v>
      </c>
      <c r="CZ27" s="35">
        <f ca="1">IFRS17_CF_Base!CZ27+IFRS17_CumRslt!CZ27</f>
        <v>0</v>
      </c>
      <c r="DA27" s="35">
        <f ca="1">IFRS17_CF_Base!DA27+IFRS17_CumRslt!DA27</f>
        <v>0</v>
      </c>
      <c r="DB27" s="35">
        <f ca="1">IFRS17_CF_Base!DB27+IFRS17_CumRslt!DB27</f>
        <v>0</v>
      </c>
      <c r="DC27" s="35">
        <f ca="1">IFRS17_CF_Base!DC27+IFRS17_CumRslt!DC27</f>
        <v>0</v>
      </c>
      <c r="DD27" s="35">
        <f ca="1">IFRS17_CF_Base!DD27+IFRS17_CumRslt!DD27</f>
        <v>0</v>
      </c>
      <c r="DE27" s="35">
        <f ca="1">IFRS17_CF_Base!DE27+IFRS17_CumRslt!DE27</f>
        <v>0</v>
      </c>
      <c r="DF27" s="35">
        <f ca="1">IFRS17_CF_Base!DF27+IFRS17_CumRslt!DF27</f>
        <v>0</v>
      </c>
      <c r="DG27" s="35">
        <f ca="1">IFRS17_CF_Base!DG27+IFRS17_CumRslt!DG27</f>
        <v>0</v>
      </c>
      <c r="DH27" s="35">
        <f ca="1">IFRS17_CF_Base!DH27+IFRS17_CumRslt!DH27</f>
        <v>0</v>
      </c>
      <c r="DI27" s="35">
        <f ca="1">IFRS17_CF_Base!DI27+IFRS17_CumRslt!DI27</f>
        <v>0</v>
      </c>
      <c r="DJ27" s="35">
        <f ca="1">IFRS17_CF_Base!DJ27+IFRS17_CumRslt!DJ27</f>
        <v>0</v>
      </c>
      <c r="DK27" s="35">
        <f ca="1">IFRS17_CF_Base!DK27+IFRS17_CumRslt!DK27</f>
        <v>0</v>
      </c>
      <c r="DL27" s="35">
        <f ca="1">IFRS17_CF_Base!DL27+IFRS17_CumRslt!DL27</f>
        <v>0</v>
      </c>
      <c r="DM27" s="35">
        <f ca="1">IFRS17_CF_Base!DM27+IFRS17_CumRslt!DM27</f>
        <v>0</v>
      </c>
      <c r="DN27" s="35">
        <f ca="1">IFRS17_CF_Base!DN27+IFRS17_CumRslt!DN27</f>
        <v>0</v>
      </c>
      <c r="DO27" s="35">
        <f ca="1">IFRS17_CF_Base!DO27+IFRS17_CumRslt!DO27</f>
        <v>0</v>
      </c>
      <c r="DP27" s="35">
        <f ca="1">IFRS17_CF_Base!DP27+IFRS17_CumRslt!DP27</f>
        <v>0</v>
      </c>
      <c r="DQ27" s="35">
        <f ca="1">IFRS17_CF_Base!DQ27+IFRS17_CumRslt!DQ27</f>
        <v>0</v>
      </c>
      <c r="DR27" s="35">
        <f ca="1">IFRS17_CF_Base!DR27+IFRS17_CumRslt!DR27</f>
        <v>0</v>
      </c>
      <c r="DS27" s="35">
        <f ca="1">IFRS17_CF_Base!DS27+IFRS17_CumRslt!DS27</f>
        <v>0</v>
      </c>
      <c r="DT27" s="35">
        <f ca="1">IFRS17_CF_Base!DT27+IFRS17_CumRslt!DT27</f>
        <v>0</v>
      </c>
      <c r="DU27" s="35">
        <f ca="1">IFRS17_CF_Base!DU27+IFRS17_CumRslt!DU27</f>
        <v>0</v>
      </c>
      <c r="DV27" s="35">
        <f ca="1">IFRS17_CF_Base!DV27+IFRS17_CumRslt!DV27</f>
        <v>0</v>
      </c>
      <c r="DW27" s="35">
        <f ca="1">IFRS17_CF_Base!DW27+IFRS17_CumRslt!DW27</f>
        <v>0</v>
      </c>
      <c r="DX27" s="35">
        <f ca="1">IFRS17_CF_Base!DX27+IFRS17_CumRslt!DX27</f>
        <v>0</v>
      </c>
      <c r="DY27" s="35">
        <f ca="1">IFRS17_CF_Base!DY27+IFRS17_CumRslt!DY27</f>
        <v>0</v>
      </c>
      <c r="DZ27" s="35">
        <f ca="1">IFRS17_CF_Base!DZ27+IFRS17_CumRslt!DZ27</f>
        <v>0</v>
      </c>
      <c r="EA27" s="35">
        <f ca="1">IFRS17_CF_Base!EA27+IFRS17_CumRslt!EA27</f>
        <v>0</v>
      </c>
      <c r="EB27" s="35">
        <f ca="1">IFRS17_CF_Base!EB27+IFRS17_CumRslt!EB27</f>
        <v>0</v>
      </c>
      <c r="EC27" s="35">
        <f ca="1">IFRS17_CF_Base!EC27+IFRS17_CumRslt!EC27</f>
        <v>0</v>
      </c>
      <c r="ED27" s="35">
        <f ca="1">IFRS17_CF_Base!ED27+IFRS17_CumRslt!ED27</f>
        <v>0</v>
      </c>
      <c r="EE27" s="35">
        <f ca="1">IFRS17_CF_Base!EE27+IFRS17_CumRslt!EE27</f>
        <v>0</v>
      </c>
      <c r="EF27" s="35">
        <f ca="1">IFRS17_CF_Base!EF27+IFRS17_CumRslt!EF27</f>
        <v>0</v>
      </c>
      <c r="EG27" s="35">
        <f ca="1">IFRS17_CF_Base!EG27+IFRS17_CumRslt!EG27</f>
        <v>0</v>
      </c>
      <c r="EH27" s="35">
        <f ca="1">IFRS17_CF_Base!EH27+IFRS17_CumRslt!EH27</f>
        <v>0</v>
      </c>
      <c r="EI27" s="35">
        <f ca="1">IFRS17_CF_Base!EI27+IFRS17_CumRslt!EI27</f>
        <v>0</v>
      </c>
      <c r="EJ27" s="35">
        <f ca="1">IFRS17_CF_Base!EJ27+IFRS17_CumRslt!EJ27</f>
        <v>0</v>
      </c>
      <c r="EK27" s="35">
        <f ca="1">IFRS17_CF_Base!EK27+IFRS17_CumRslt!EK27</f>
        <v>0</v>
      </c>
      <c r="EL27" s="35">
        <f ca="1">IFRS17_CF_Base!EL27+IFRS17_CumRslt!EL27</f>
        <v>0</v>
      </c>
      <c r="EM27" s="35">
        <f ca="1">IFRS17_CF_Base!EM27+IFRS17_CumRslt!EM27</f>
        <v>0</v>
      </c>
      <c r="EN27" s="35">
        <f ca="1">IFRS17_CF_Base!EN27+IFRS17_CumRslt!EN27</f>
        <v>0</v>
      </c>
      <c r="EO27" s="35">
        <f ca="1">IFRS17_CF_Base!EO27+IFRS17_CumRslt!EO27</f>
        <v>0</v>
      </c>
      <c r="EP27" s="35">
        <f ca="1">IFRS17_CF_Base!EP27+IFRS17_CumRslt!EP27</f>
        <v>0</v>
      </c>
      <c r="EQ27" s="35">
        <f ca="1">IFRS17_CF_Base!EQ27+IFRS17_CumRslt!EQ27</f>
        <v>0</v>
      </c>
      <c r="ER27" s="35">
        <f ca="1">IFRS17_CF_Base!ER27+IFRS17_CumRslt!ER27</f>
        <v>0</v>
      </c>
      <c r="ES27" s="35">
        <f ca="1">IFRS17_CF_Base!ES27+IFRS17_CumRslt!ES27</f>
        <v>0</v>
      </c>
      <c r="ET27" s="35">
        <f ca="1">IFRS17_CF_Base!ET27+IFRS17_CumRslt!ET27</f>
        <v>0</v>
      </c>
      <c r="EU27" s="35">
        <f ca="1">IFRS17_CF_Base!EU27+IFRS17_CumRslt!EU27</f>
        <v>0</v>
      </c>
      <c r="EV27" s="35">
        <f ca="1">IFRS17_CF_Base!EV27+IFRS17_CumRslt!EV27</f>
        <v>0</v>
      </c>
      <c r="EW27" s="35">
        <f ca="1">IFRS17_CF_Base!EW27+IFRS17_CumRslt!EW27</f>
        <v>0</v>
      </c>
      <c r="EX27" s="35">
        <f ca="1">IFRS17_CF_Base!EX27+IFRS17_CumRslt!EX27</f>
        <v>0</v>
      </c>
      <c r="EY27" s="35">
        <f ca="1">IFRS17_CF_Base!EY27+IFRS17_CumRslt!EY27</f>
        <v>0</v>
      </c>
      <c r="EZ27" s="35">
        <f ca="1">IFRS17_CF_Base!EZ27+IFRS17_CumRslt!EZ27</f>
        <v>0</v>
      </c>
      <c r="FA27" s="35">
        <f ca="1">IFRS17_CF_Base!FA27+IFRS17_CumRslt!FA27</f>
        <v>0</v>
      </c>
      <c r="FB27" s="35">
        <f ca="1">IFRS17_CF_Base!FB27+IFRS17_CumRslt!FB27</f>
        <v>0</v>
      </c>
      <c r="FC27" s="35">
        <f ca="1">IFRS17_CF_Base!FC27+IFRS17_CumRslt!FC27</f>
        <v>0</v>
      </c>
      <c r="FD27" s="35">
        <f ca="1">IFRS17_CF_Base!FD27+IFRS17_CumRslt!FD27</f>
        <v>0</v>
      </c>
      <c r="FE27" s="35">
        <f ca="1">IFRS17_CF_Base!FE27+IFRS17_CumRslt!FE27</f>
        <v>0</v>
      </c>
      <c r="FF27" s="35">
        <f ca="1">IFRS17_CF_Base!FF27+IFRS17_CumRslt!FF27</f>
        <v>0</v>
      </c>
      <c r="FG27" s="35">
        <f ca="1">IFRS17_CF_Base!FG27+IFRS17_CumRslt!FG27</f>
        <v>0</v>
      </c>
      <c r="FH27" s="35">
        <f ca="1">IFRS17_CF_Base!FH27+IFRS17_CumRslt!FH27</f>
        <v>0</v>
      </c>
      <c r="FI27" s="35">
        <f ca="1">IFRS17_CF_Base!FI27+IFRS17_CumRslt!FI27</f>
        <v>0</v>
      </c>
      <c r="FJ27" s="35">
        <f ca="1">IFRS17_CF_Base!FJ27+IFRS17_CumRslt!FJ27</f>
        <v>0</v>
      </c>
      <c r="FK27" s="35">
        <f ca="1">IFRS17_CF_Base!FK27+IFRS17_CumRslt!FK27</f>
        <v>0</v>
      </c>
      <c r="FL27" s="35">
        <f ca="1">IFRS17_CF_Base!FL27+IFRS17_CumRslt!FL27</f>
        <v>0</v>
      </c>
      <c r="FM27" s="35">
        <f ca="1">IFRS17_CF_Base!FM27+IFRS17_CumRslt!FM27</f>
        <v>0</v>
      </c>
      <c r="FN27" s="35">
        <f ca="1">IFRS17_CF_Base!FN27+IFRS17_CumRslt!FN27</f>
        <v>0</v>
      </c>
      <c r="FO27" s="35">
        <f ca="1">IFRS17_CF_Base!FO27+IFRS17_CumRslt!FO27</f>
        <v>0</v>
      </c>
      <c r="FP27" s="35">
        <f ca="1">IFRS17_CF_Base!FP27+IFRS17_CumRslt!FP27</f>
        <v>0</v>
      </c>
      <c r="FQ27" s="35">
        <f ca="1">IFRS17_CF_Base!FQ27+IFRS17_CumRslt!FQ27</f>
        <v>0</v>
      </c>
      <c r="FR27" s="35">
        <f ca="1">IFRS17_CF_Base!FR27+IFRS17_CumRslt!FR27</f>
        <v>0</v>
      </c>
      <c r="FS27" s="35">
        <f ca="1">IFRS17_CF_Base!FS27+IFRS17_CumRslt!FS27</f>
        <v>0</v>
      </c>
      <c r="FT27" s="35">
        <f ca="1">IFRS17_CF_Base!FT27+IFRS17_CumRslt!FT27</f>
        <v>0</v>
      </c>
      <c r="FU27" s="35">
        <f ca="1">IFRS17_CF_Base!FU27+IFRS17_CumRslt!FU27</f>
        <v>0</v>
      </c>
      <c r="FV27" s="35">
        <f ca="1">IFRS17_CF_Base!FV27+IFRS17_CumRslt!FV27</f>
        <v>0</v>
      </c>
      <c r="FW27" s="35">
        <f ca="1">IFRS17_CF_Base!FW27+IFRS17_CumRslt!FW27</f>
        <v>0</v>
      </c>
      <c r="FX27" s="35">
        <f ca="1">IFRS17_CF_Base!FX27+IFRS17_CumRslt!FX27</f>
        <v>0</v>
      </c>
      <c r="FY27" s="35">
        <f ca="1">IFRS17_CF_Base!FY27+IFRS17_CumRslt!FY27</f>
        <v>0</v>
      </c>
      <c r="FZ27" s="35">
        <f ca="1">IFRS17_CF_Base!FZ27+IFRS17_CumRslt!FZ27</f>
        <v>0</v>
      </c>
      <c r="GA27" s="35">
        <f ca="1">IFRS17_CF_Base!GA27+IFRS17_CumRslt!GA27</f>
        <v>0</v>
      </c>
      <c r="GB27" s="35">
        <f ca="1">IFRS17_CF_Base!GB27+IFRS17_CumRslt!GB27</f>
        <v>0</v>
      </c>
      <c r="GC27" s="35">
        <f ca="1">IFRS17_CF_Base!GC27+IFRS17_CumRslt!GC27</f>
        <v>0</v>
      </c>
      <c r="GD27" s="35">
        <f ca="1">IFRS17_CF_Base!GD27+IFRS17_CumRslt!GD27</f>
        <v>0</v>
      </c>
      <c r="GE27" s="35">
        <f ca="1">IFRS17_CF_Base!GE27+IFRS17_CumRslt!GE27</f>
        <v>0</v>
      </c>
      <c r="GF27" s="35">
        <f ca="1">IFRS17_CF_Base!GF27+IFRS17_CumRslt!GF27</f>
        <v>0</v>
      </c>
      <c r="GG27" s="35">
        <f ca="1">IFRS17_CF_Base!GG27+IFRS17_CumRslt!GG27</f>
        <v>0</v>
      </c>
      <c r="GH27" s="35">
        <f ca="1">IFRS17_CF_Base!GH27+IFRS17_CumRslt!GH27</f>
        <v>0</v>
      </c>
      <c r="GI27" s="35">
        <f ca="1">IFRS17_CF_Base!GI27+IFRS17_CumRslt!GI27</f>
        <v>0</v>
      </c>
      <c r="GJ27" s="35">
        <f ca="1">IFRS17_CF_Base!GJ27+IFRS17_CumRslt!GJ27</f>
        <v>0</v>
      </c>
    </row>
    <row r="28" spans="2:192" x14ac:dyDescent="0.3">
      <c r="B28" s="35" t="s">
        <v>441</v>
      </c>
      <c r="C28" s="31" t="s">
        <v>448</v>
      </c>
      <c r="E28" s="232"/>
      <c r="F28" s="88">
        <f ca="1">IFRS17_CF_Base!F28+IFRS17_CumRslt!F28</f>
        <v>-46392.626191241914</v>
      </c>
      <c r="G28" s="88">
        <f ca="1">IFRS17_CF_Base!G28+IFRS17_CumRslt!G28</f>
        <v>-93948.706898911129</v>
      </c>
      <c r="H28" s="88">
        <f ca="1">IFRS17_CF_Base!H28+IFRS17_CumRslt!H28</f>
        <v>-120254.34483060625</v>
      </c>
      <c r="I28" s="88">
        <f ca="1">IFRS17_CF_Base!I28+IFRS17_CumRslt!I28</f>
        <v>-139580.93596409651</v>
      </c>
      <c r="J28" s="88">
        <f ca="1">IFRS17_CF_Base!J28+IFRS17_CumRslt!J28</f>
        <v>-181992.06650703351</v>
      </c>
      <c r="K28" s="88">
        <f ca="1">IFRS17_CF_Base!K28+IFRS17_CumRslt!K28</f>
        <v>-199171.25862569158</v>
      </c>
      <c r="L28" s="88">
        <f ca="1">IFRS17_CF_Base!L28+IFRS17_CumRslt!L28</f>
        <v>-222255.79803513829</v>
      </c>
      <c r="M28" s="88">
        <f ca="1">IFRS17_CF_Base!M28+IFRS17_CumRslt!M28</f>
        <v>-251782.53448908179</v>
      </c>
      <c r="N28" s="88">
        <f ca="1">IFRS17_CF_Base!N28+IFRS17_CumRslt!N28</f>
        <v>-289898.86700235435</v>
      </c>
      <c r="O28" s="88">
        <f ca="1">IFRS17_CF_Base!O28+IFRS17_CumRslt!O28</f>
        <v>-339825.8940972042</v>
      </c>
      <c r="P28" s="88">
        <f ca="1">IFRS17_CF_Base!P28+IFRS17_CumRslt!P28</f>
        <v>0</v>
      </c>
      <c r="Q28" s="88">
        <f ca="1">IFRS17_CF_Base!Q28+IFRS17_CumRslt!Q28</f>
        <v>0</v>
      </c>
      <c r="R28" s="88">
        <f ca="1">IFRS17_CF_Base!R28+IFRS17_CumRslt!R28</f>
        <v>0</v>
      </c>
      <c r="S28" s="88">
        <f ca="1">IFRS17_CF_Base!S28+IFRS17_CumRslt!S28</f>
        <v>0</v>
      </c>
      <c r="T28" s="88">
        <f ca="1">IFRS17_CF_Base!T28+IFRS17_CumRslt!T28</f>
        <v>0</v>
      </c>
      <c r="U28" s="88">
        <f ca="1">IFRS17_CF_Base!U28+IFRS17_CumRslt!U28</f>
        <v>0</v>
      </c>
      <c r="V28" s="88">
        <f ca="1">IFRS17_CF_Base!V28+IFRS17_CumRslt!V28</f>
        <v>0</v>
      </c>
      <c r="W28" s="88">
        <f ca="1">IFRS17_CF_Base!W28+IFRS17_CumRslt!W28</f>
        <v>0</v>
      </c>
      <c r="X28" s="88">
        <f ca="1">IFRS17_CF_Base!X28+IFRS17_CumRslt!X28</f>
        <v>0</v>
      </c>
      <c r="Y28" s="88">
        <f ca="1">IFRS17_CF_Base!Y28+IFRS17_CumRslt!Y28</f>
        <v>0</v>
      </c>
      <c r="Z28" s="88">
        <f ca="1">IFRS17_CF_Base!Z28+IFRS17_CumRslt!Z28</f>
        <v>0</v>
      </c>
      <c r="AA28" s="88">
        <f ca="1">IFRS17_CF_Base!AA28+IFRS17_CumRslt!AA28</f>
        <v>0</v>
      </c>
      <c r="AB28" s="88">
        <f ca="1">IFRS17_CF_Base!AB28+IFRS17_CumRslt!AB28</f>
        <v>0</v>
      </c>
      <c r="AC28" s="88">
        <f ca="1">IFRS17_CF_Base!AC28+IFRS17_CumRslt!AC28</f>
        <v>0</v>
      </c>
      <c r="AD28" s="88">
        <f ca="1">IFRS17_CF_Base!AD28+IFRS17_CumRslt!AD28</f>
        <v>0</v>
      </c>
      <c r="AE28" s="88">
        <f ca="1">IFRS17_CF_Base!AE28+IFRS17_CumRslt!AE28</f>
        <v>0</v>
      </c>
      <c r="AF28" s="88">
        <f ca="1">IFRS17_CF_Base!AF28+IFRS17_CumRslt!AF28</f>
        <v>0</v>
      </c>
      <c r="AG28" s="88">
        <f ca="1">IFRS17_CF_Base!AG28+IFRS17_CumRslt!AG28</f>
        <v>0</v>
      </c>
      <c r="AH28" s="88">
        <f ca="1">IFRS17_CF_Base!AH28+IFRS17_CumRslt!AH28</f>
        <v>0</v>
      </c>
      <c r="AI28" s="88">
        <f ca="1">IFRS17_CF_Base!AI28+IFRS17_CumRslt!AI28</f>
        <v>0</v>
      </c>
      <c r="AJ28" s="88">
        <f ca="1">IFRS17_CF_Base!AJ28+IFRS17_CumRslt!AJ28</f>
        <v>0</v>
      </c>
      <c r="AK28" s="88">
        <f ca="1">IFRS17_CF_Base!AK28+IFRS17_CumRslt!AK28</f>
        <v>0</v>
      </c>
      <c r="AL28" s="88">
        <f ca="1">IFRS17_CF_Base!AL28+IFRS17_CumRslt!AL28</f>
        <v>0</v>
      </c>
      <c r="AM28" s="88">
        <f ca="1">IFRS17_CF_Base!AM28+IFRS17_CumRslt!AM28</f>
        <v>0</v>
      </c>
      <c r="AN28" s="88">
        <f ca="1">IFRS17_CF_Base!AN28+IFRS17_CumRslt!AN28</f>
        <v>0</v>
      </c>
      <c r="AO28" s="88">
        <f ca="1">IFRS17_CF_Base!AO28+IFRS17_CumRslt!AO28</f>
        <v>0</v>
      </c>
      <c r="AP28" s="88">
        <f ca="1">IFRS17_CF_Base!AP28+IFRS17_CumRslt!AP28</f>
        <v>0</v>
      </c>
      <c r="AQ28" s="88">
        <f ca="1">IFRS17_CF_Base!AQ28+IFRS17_CumRslt!AQ28</f>
        <v>0</v>
      </c>
      <c r="AR28" s="88">
        <f ca="1">IFRS17_CF_Base!AR28+IFRS17_CumRslt!AR28</f>
        <v>0</v>
      </c>
      <c r="AS28" s="88">
        <f ca="1">IFRS17_CF_Base!AS28+IFRS17_CumRslt!AS28</f>
        <v>0</v>
      </c>
      <c r="AT28" s="88">
        <f ca="1">IFRS17_CF_Base!AT28+IFRS17_CumRslt!AT28</f>
        <v>0</v>
      </c>
      <c r="AU28" s="88">
        <f ca="1">IFRS17_CF_Base!AU28+IFRS17_CumRslt!AU28</f>
        <v>0</v>
      </c>
      <c r="AV28" s="88">
        <f ca="1">IFRS17_CF_Base!AV28+IFRS17_CumRslt!AV28</f>
        <v>0</v>
      </c>
      <c r="AW28" s="88">
        <f ca="1">IFRS17_CF_Base!AW28+IFRS17_CumRslt!AW28</f>
        <v>0</v>
      </c>
      <c r="AX28" s="88">
        <f ca="1">IFRS17_CF_Base!AX28+IFRS17_CumRslt!AX28</f>
        <v>0</v>
      </c>
      <c r="AY28" s="88">
        <f ca="1">IFRS17_CF_Base!AY28+IFRS17_CumRslt!AY28</f>
        <v>0</v>
      </c>
      <c r="AZ28" s="88">
        <f ca="1">IFRS17_CF_Base!AZ28+IFRS17_CumRslt!AZ28</f>
        <v>0</v>
      </c>
      <c r="BA28" s="88">
        <f ca="1">IFRS17_CF_Base!BA28+IFRS17_CumRslt!BA28</f>
        <v>0</v>
      </c>
      <c r="BB28" s="88">
        <f ca="1">IFRS17_CF_Base!BB28+IFRS17_CumRslt!BB28</f>
        <v>0</v>
      </c>
      <c r="BC28" s="88">
        <f ca="1">IFRS17_CF_Base!BC28+IFRS17_CumRslt!BC28</f>
        <v>0</v>
      </c>
      <c r="BD28" s="88">
        <f ca="1">IFRS17_CF_Base!BD28+IFRS17_CumRslt!BD28</f>
        <v>0</v>
      </c>
      <c r="BE28" s="88">
        <f ca="1">IFRS17_CF_Base!BE28+IFRS17_CumRslt!BE28</f>
        <v>0</v>
      </c>
      <c r="BF28" s="88">
        <f ca="1">IFRS17_CF_Base!BF28+IFRS17_CumRslt!BF28</f>
        <v>0</v>
      </c>
      <c r="BG28" s="88">
        <f ca="1">IFRS17_CF_Base!BG28+IFRS17_CumRslt!BG28</f>
        <v>0</v>
      </c>
      <c r="BH28" s="88">
        <f ca="1">IFRS17_CF_Base!BH28+IFRS17_CumRslt!BH28</f>
        <v>0</v>
      </c>
      <c r="BI28" s="88">
        <f ca="1">IFRS17_CF_Base!BI28+IFRS17_CumRslt!BI28</f>
        <v>0</v>
      </c>
      <c r="BJ28" s="88">
        <f ca="1">IFRS17_CF_Base!BJ28+IFRS17_CumRslt!BJ28</f>
        <v>0</v>
      </c>
      <c r="BK28" s="88">
        <f ca="1">IFRS17_CF_Base!BK28+IFRS17_CumRslt!BK28</f>
        <v>0</v>
      </c>
      <c r="BL28" s="88">
        <f ca="1">IFRS17_CF_Base!BL28+IFRS17_CumRslt!BL28</f>
        <v>0</v>
      </c>
      <c r="BM28" s="88">
        <f ca="1">IFRS17_CF_Base!BM28+IFRS17_CumRslt!BM28</f>
        <v>0</v>
      </c>
      <c r="BN28" s="88">
        <f ca="1">IFRS17_CF_Base!BN28+IFRS17_CumRslt!BN28</f>
        <v>0</v>
      </c>
      <c r="BO28" s="88">
        <f ca="1">IFRS17_CF_Base!BO28+IFRS17_CumRslt!BO28</f>
        <v>0</v>
      </c>
      <c r="BP28" s="88">
        <f ca="1">IFRS17_CF_Base!BP28+IFRS17_CumRslt!BP28</f>
        <v>0</v>
      </c>
      <c r="BQ28" s="88">
        <f ca="1">IFRS17_CF_Base!BQ28+IFRS17_CumRslt!BQ28</f>
        <v>0</v>
      </c>
      <c r="BR28" s="88">
        <f ca="1">IFRS17_CF_Base!BR28+IFRS17_CumRslt!BR28</f>
        <v>0</v>
      </c>
      <c r="BS28" s="88">
        <f ca="1">IFRS17_CF_Base!BS28+IFRS17_CumRslt!BS28</f>
        <v>0</v>
      </c>
      <c r="BT28" s="88">
        <f ca="1">IFRS17_CF_Base!BT28+IFRS17_CumRslt!BT28</f>
        <v>0</v>
      </c>
      <c r="BU28" s="88">
        <f ca="1">IFRS17_CF_Base!BU28+IFRS17_CumRslt!BU28</f>
        <v>0</v>
      </c>
      <c r="BV28" s="88">
        <f ca="1">IFRS17_CF_Base!BV28+IFRS17_CumRslt!BV28</f>
        <v>0</v>
      </c>
      <c r="BW28" s="88">
        <f ca="1">IFRS17_CF_Base!BW28+IFRS17_CumRslt!BW28</f>
        <v>0</v>
      </c>
      <c r="BX28" s="88">
        <f ca="1">IFRS17_CF_Base!BX28+IFRS17_CumRslt!BX28</f>
        <v>0</v>
      </c>
      <c r="BY28" s="88">
        <f ca="1">IFRS17_CF_Base!BY28+IFRS17_CumRslt!BY28</f>
        <v>0</v>
      </c>
      <c r="BZ28" s="88">
        <f ca="1">IFRS17_CF_Base!BZ28+IFRS17_CumRslt!BZ28</f>
        <v>0</v>
      </c>
      <c r="CA28" s="88">
        <f ca="1">IFRS17_CF_Base!CA28+IFRS17_CumRslt!CA28</f>
        <v>0</v>
      </c>
      <c r="CB28" s="88">
        <f ca="1">IFRS17_CF_Base!CB28+IFRS17_CumRslt!CB28</f>
        <v>0</v>
      </c>
      <c r="CC28" s="88">
        <f ca="1">IFRS17_CF_Base!CC28+IFRS17_CumRslt!CC28</f>
        <v>0</v>
      </c>
      <c r="CD28" s="88">
        <f ca="1">IFRS17_CF_Base!CD28+IFRS17_CumRslt!CD28</f>
        <v>0</v>
      </c>
      <c r="CE28" s="88">
        <f ca="1">IFRS17_CF_Base!CE28+IFRS17_CumRslt!CE28</f>
        <v>0</v>
      </c>
      <c r="CF28" s="88">
        <f ca="1">IFRS17_CF_Base!CF28+IFRS17_CumRslt!CF28</f>
        <v>0</v>
      </c>
      <c r="CG28" s="88">
        <f ca="1">IFRS17_CF_Base!CG28+IFRS17_CumRslt!CG28</f>
        <v>0</v>
      </c>
      <c r="CH28" s="88">
        <f ca="1">IFRS17_CF_Base!CH28+IFRS17_CumRslt!CH28</f>
        <v>0</v>
      </c>
      <c r="CI28" s="88">
        <f ca="1">IFRS17_CF_Base!CI28+IFRS17_CumRslt!CI28</f>
        <v>0</v>
      </c>
      <c r="CJ28" s="88">
        <f ca="1">IFRS17_CF_Base!CJ28+IFRS17_CumRslt!CJ28</f>
        <v>0</v>
      </c>
      <c r="CK28" s="88">
        <f ca="1">IFRS17_CF_Base!CK28+IFRS17_CumRslt!CK28</f>
        <v>0</v>
      </c>
      <c r="CL28" s="88">
        <f ca="1">IFRS17_CF_Base!CL28+IFRS17_CumRslt!CL28</f>
        <v>0</v>
      </c>
      <c r="CM28" s="88">
        <f ca="1">IFRS17_CF_Base!CM28+IFRS17_CumRslt!CM28</f>
        <v>0</v>
      </c>
      <c r="CN28" s="88">
        <f ca="1">IFRS17_CF_Base!CN28+IFRS17_CumRslt!CN28</f>
        <v>0</v>
      </c>
      <c r="CO28" s="88">
        <f ca="1">IFRS17_CF_Base!CO28+IFRS17_CumRslt!CO28</f>
        <v>0</v>
      </c>
      <c r="CP28" s="88">
        <f ca="1">IFRS17_CF_Base!CP28+IFRS17_CumRslt!CP28</f>
        <v>0</v>
      </c>
      <c r="CQ28" s="88">
        <f ca="1">IFRS17_CF_Base!CQ28+IFRS17_CumRslt!CQ28</f>
        <v>0</v>
      </c>
      <c r="CR28" s="88">
        <f ca="1">IFRS17_CF_Base!CR28+IFRS17_CumRslt!CR28</f>
        <v>0</v>
      </c>
      <c r="CS28" s="88">
        <f ca="1">IFRS17_CF_Base!CS28+IFRS17_CumRslt!CS28</f>
        <v>0</v>
      </c>
      <c r="CT28" s="88">
        <f ca="1">IFRS17_CF_Base!CT28+IFRS17_CumRslt!CT28</f>
        <v>0</v>
      </c>
      <c r="CU28" s="88">
        <f ca="1">IFRS17_CF_Base!CU28+IFRS17_CumRslt!CU28</f>
        <v>0</v>
      </c>
      <c r="CV28" s="88">
        <f ca="1">IFRS17_CF_Base!CV28+IFRS17_CumRslt!CV28</f>
        <v>0</v>
      </c>
      <c r="CW28" s="88">
        <f ca="1">IFRS17_CF_Base!CW28+IFRS17_CumRslt!CW28</f>
        <v>0</v>
      </c>
      <c r="CX28" s="88">
        <f ca="1">IFRS17_CF_Base!CX28+IFRS17_CumRslt!CX28</f>
        <v>0</v>
      </c>
      <c r="CY28" s="88">
        <f ca="1">IFRS17_CF_Base!CY28+IFRS17_CumRslt!CY28</f>
        <v>0</v>
      </c>
      <c r="CZ28" s="88">
        <f ca="1">IFRS17_CF_Base!CZ28+IFRS17_CumRslt!CZ28</f>
        <v>0</v>
      </c>
      <c r="DA28" s="88">
        <f ca="1">IFRS17_CF_Base!DA28+IFRS17_CumRslt!DA28</f>
        <v>0</v>
      </c>
      <c r="DB28" s="88">
        <f ca="1">IFRS17_CF_Base!DB28+IFRS17_CumRslt!DB28</f>
        <v>0</v>
      </c>
      <c r="DC28" s="88">
        <f ca="1">IFRS17_CF_Base!DC28+IFRS17_CumRslt!DC28</f>
        <v>0</v>
      </c>
      <c r="DD28" s="88">
        <f ca="1">IFRS17_CF_Base!DD28+IFRS17_CumRslt!DD28</f>
        <v>0</v>
      </c>
      <c r="DE28" s="88">
        <f ca="1">IFRS17_CF_Base!DE28+IFRS17_CumRslt!DE28</f>
        <v>0</v>
      </c>
      <c r="DF28" s="88">
        <f ca="1">IFRS17_CF_Base!DF28+IFRS17_CumRslt!DF28</f>
        <v>0</v>
      </c>
      <c r="DG28" s="88">
        <f ca="1">IFRS17_CF_Base!DG28+IFRS17_CumRslt!DG28</f>
        <v>0</v>
      </c>
      <c r="DH28" s="88">
        <f ca="1">IFRS17_CF_Base!DH28+IFRS17_CumRslt!DH28</f>
        <v>0</v>
      </c>
      <c r="DI28" s="88">
        <f ca="1">IFRS17_CF_Base!DI28+IFRS17_CumRslt!DI28</f>
        <v>0</v>
      </c>
      <c r="DJ28" s="88">
        <f ca="1">IFRS17_CF_Base!DJ28+IFRS17_CumRslt!DJ28</f>
        <v>0</v>
      </c>
      <c r="DK28" s="88">
        <f ca="1">IFRS17_CF_Base!DK28+IFRS17_CumRslt!DK28</f>
        <v>0</v>
      </c>
      <c r="DL28" s="88">
        <f ca="1">IFRS17_CF_Base!DL28+IFRS17_CumRslt!DL28</f>
        <v>0</v>
      </c>
      <c r="DM28" s="88">
        <f ca="1">IFRS17_CF_Base!DM28+IFRS17_CumRslt!DM28</f>
        <v>0</v>
      </c>
      <c r="DN28" s="88">
        <f ca="1">IFRS17_CF_Base!DN28+IFRS17_CumRslt!DN28</f>
        <v>0</v>
      </c>
      <c r="DO28" s="88">
        <f ca="1">IFRS17_CF_Base!DO28+IFRS17_CumRslt!DO28</f>
        <v>0</v>
      </c>
      <c r="DP28" s="88">
        <f ca="1">IFRS17_CF_Base!DP28+IFRS17_CumRslt!DP28</f>
        <v>0</v>
      </c>
      <c r="DQ28" s="88">
        <f ca="1">IFRS17_CF_Base!DQ28+IFRS17_CumRslt!DQ28</f>
        <v>0</v>
      </c>
      <c r="DR28" s="88">
        <f ca="1">IFRS17_CF_Base!DR28+IFRS17_CumRslt!DR28</f>
        <v>0</v>
      </c>
      <c r="DS28" s="88">
        <f ca="1">IFRS17_CF_Base!DS28+IFRS17_CumRslt!DS28</f>
        <v>0</v>
      </c>
      <c r="DT28" s="88">
        <f ca="1">IFRS17_CF_Base!DT28+IFRS17_CumRslt!DT28</f>
        <v>0</v>
      </c>
      <c r="DU28" s="88">
        <f ca="1">IFRS17_CF_Base!DU28+IFRS17_CumRslt!DU28</f>
        <v>0</v>
      </c>
      <c r="DV28" s="88">
        <f ca="1">IFRS17_CF_Base!DV28+IFRS17_CumRslt!DV28</f>
        <v>0</v>
      </c>
      <c r="DW28" s="88">
        <f ca="1">IFRS17_CF_Base!DW28+IFRS17_CumRslt!DW28</f>
        <v>0</v>
      </c>
      <c r="DX28" s="88">
        <f ca="1">IFRS17_CF_Base!DX28+IFRS17_CumRslt!DX28</f>
        <v>0</v>
      </c>
      <c r="DY28" s="88">
        <f ca="1">IFRS17_CF_Base!DY28+IFRS17_CumRslt!DY28</f>
        <v>0</v>
      </c>
      <c r="DZ28" s="88">
        <f ca="1">IFRS17_CF_Base!DZ28+IFRS17_CumRslt!DZ28</f>
        <v>0</v>
      </c>
      <c r="EA28" s="88">
        <f ca="1">IFRS17_CF_Base!EA28+IFRS17_CumRslt!EA28</f>
        <v>0</v>
      </c>
      <c r="EB28" s="88">
        <f ca="1">IFRS17_CF_Base!EB28+IFRS17_CumRslt!EB28</f>
        <v>0</v>
      </c>
      <c r="EC28" s="88">
        <f ca="1">IFRS17_CF_Base!EC28+IFRS17_CumRslt!EC28</f>
        <v>0</v>
      </c>
      <c r="ED28" s="88">
        <f ca="1">IFRS17_CF_Base!ED28+IFRS17_CumRslt!ED28</f>
        <v>0</v>
      </c>
      <c r="EE28" s="88">
        <f ca="1">IFRS17_CF_Base!EE28+IFRS17_CumRslt!EE28</f>
        <v>0</v>
      </c>
      <c r="EF28" s="88">
        <f ca="1">IFRS17_CF_Base!EF28+IFRS17_CumRslt!EF28</f>
        <v>0</v>
      </c>
      <c r="EG28" s="88">
        <f ca="1">IFRS17_CF_Base!EG28+IFRS17_CumRslt!EG28</f>
        <v>0</v>
      </c>
      <c r="EH28" s="88">
        <f ca="1">IFRS17_CF_Base!EH28+IFRS17_CumRslt!EH28</f>
        <v>0</v>
      </c>
      <c r="EI28" s="88">
        <f ca="1">IFRS17_CF_Base!EI28+IFRS17_CumRslt!EI28</f>
        <v>0</v>
      </c>
      <c r="EJ28" s="88">
        <f ca="1">IFRS17_CF_Base!EJ28+IFRS17_CumRslt!EJ28</f>
        <v>0</v>
      </c>
      <c r="EK28" s="88">
        <f ca="1">IFRS17_CF_Base!EK28+IFRS17_CumRslt!EK28</f>
        <v>0</v>
      </c>
      <c r="EL28" s="88">
        <f ca="1">IFRS17_CF_Base!EL28+IFRS17_CumRslt!EL28</f>
        <v>0</v>
      </c>
      <c r="EM28" s="88">
        <f ca="1">IFRS17_CF_Base!EM28+IFRS17_CumRslt!EM28</f>
        <v>0</v>
      </c>
      <c r="EN28" s="88">
        <f ca="1">IFRS17_CF_Base!EN28+IFRS17_CumRslt!EN28</f>
        <v>0</v>
      </c>
      <c r="EO28" s="88">
        <f ca="1">IFRS17_CF_Base!EO28+IFRS17_CumRslt!EO28</f>
        <v>0</v>
      </c>
      <c r="EP28" s="88">
        <f ca="1">IFRS17_CF_Base!EP28+IFRS17_CumRslt!EP28</f>
        <v>0</v>
      </c>
      <c r="EQ28" s="88">
        <f ca="1">IFRS17_CF_Base!EQ28+IFRS17_CumRslt!EQ28</f>
        <v>0</v>
      </c>
      <c r="ER28" s="88">
        <f ca="1">IFRS17_CF_Base!ER28+IFRS17_CumRslt!ER28</f>
        <v>0</v>
      </c>
      <c r="ES28" s="88">
        <f ca="1">IFRS17_CF_Base!ES28+IFRS17_CumRslt!ES28</f>
        <v>0</v>
      </c>
      <c r="ET28" s="88">
        <f ca="1">IFRS17_CF_Base!ET28+IFRS17_CumRslt!ET28</f>
        <v>0</v>
      </c>
      <c r="EU28" s="88">
        <f ca="1">IFRS17_CF_Base!EU28+IFRS17_CumRslt!EU28</f>
        <v>0</v>
      </c>
      <c r="EV28" s="88">
        <f ca="1">IFRS17_CF_Base!EV28+IFRS17_CumRslt!EV28</f>
        <v>0</v>
      </c>
      <c r="EW28" s="88">
        <f ca="1">IFRS17_CF_Base!EW28+IFRS17_CumRslt!EW28</f>
        <v>0</v>
      </c>
      <c r="EX28" s="88">
        <f ca="1">IFRS17_CF_Base!EX28+IFRS17_CumRslt!EX28</f>
        <v>0</v>
      </c>
      <c r="EY28" s="88">
        <f ca="1">IFRS17_CF_Base!EY28+IFRS17_CumRslt!EY28</f>
        <v>0</v>
      </c>
      <c r="EZ28" s="88">
        <f ca="1">IFRS17_CF_Base!EZ28+IFRS17_CumRslt!EZ28</f>
        <v>0</v>
      </c>
      <c r="FA28" s="88">
        <f ca="1">IFRS17_CF_Base!FA28+IFRS17_CumRslt!FA28</f>
        <v>0</v>
      </c>
      <c r="FB28" s="88">
        <f ca="1">IFRS17_CF_Base!FB28+IFRS17_CumRslt!FB28</f>
        <v>0</v>
      </c>
      <c r="FC28" s="88">
        <f ca="1">IFRS17_CF_Base!FC28+IFRS17_CumRslt!FC28</f>
        <v>0</v>
      </c>
      <c r="FD28" s="88">
        <f ca="1">IFRS17_CF_Base!FD28+IFRS17_CumRslt!FD28</f>
        <v>0</v>
      </c>
      <c r="FE28" s="88">
        <f ca="1">IFRS17_CF_Base!FE28+IFRS17_CumRslt!FE28</f>
        <v>0</v>
      </c>
      <c r="FF28" s="88">
        <f ca="1">IFRS17_CF_Base!FF28+IFRS17_CumRslt!FF28</f>
        <v>0</v>
      </c>
      <c r="FG28" s="88">
        <f ca="1">IFRS17_CF_Base!FG28+IFRS17_CumRslt!FG28</f>
        <v>0</v>
      </c>
      <c r="FH28" s="88">
        <f ca="1">IFRS17_CF_Base!FH28+IFRS17_CumRslt!FH28</f>
        <v>0</v>
      </c>
      <c r="FI28" s="88">
        <f ca="1">IFRS17_CF_Base!FI28+IFRS17_CumRslt!FI28</f>
        <v>0</v>
      </c>
      <c r="FJ28" s="88">
        <f ca="1">IFRS17_CF_Base!FJ28+IFRS17_CumRslt!FJ28</f>
        <v>0</v>
      </c>
      <c r="FK28" s="88">
        <f ca="1">IFRS17_CF_Base!FK28+IFRS17_CumRslt!FK28</f>
        <v>0</v>
      </c>
      <c r="FL28" s="88">
        <f ca="1">IFRS17_CF_Base!FL28+IFRS17_CumRslt!FL28</f>
        <v>0</v>
      </c>
      <c r="FM28" s="88">
        <f ca="1">IFRS17_CF_Base!FM28+IFRS17_CumRslt!FM28</f>
        <v>0</v>
      </c>
      <c r="FN28" s="88">
        <f ca="1">IFRS17_CF_Base!FN28+IFRS17_CumRslt!FN28</f>
        <v>0</v>
      </c>
      <c r="FO28" s="88">
        <f ca="1">IFRS17_CF_Base!FO28+IFRS17_CumRslt!FO28</f>
        <v>0</v>
      </c>
      <c r="FP28" s="88">
        <f ca="1">IFRS17_CF_Base!FP28+IFRS17_CumRslt!FP28</f>
        <v>0</v>
      </c>
      <c r="FQ28" s="88">
        <f ca="1">IFRS17_CF_Base!FQ28+IFRS17_CumRslt!FQ28</f>
        <v>0</v>
      </c>
      <c r="FR28" s="88">
        <f ca="1">IFRS17_CF_Base!FR28+IFRS17_CumRslt!FR28</f>
        <v>0</v>
      </c>
      <c r="FS28" s="88">
        <f ca="1">IFRS17_CF_Base!FS28+IFRS17_CumRslt!FS28</f>
        <v>0</v>
      </c>
      <c r="FT28" s="88">
        <f ca="1">IFRS17_CF_Base!FT28+IFRS17_CumRslt!FT28</f>
        <v>0</v>
      </c>
      <c r="FU28" s="88">
        <f ca="1">IFRS17_CF_Base!FU28+IFRS17_CumRslt!FU28</f>
        <v>0</v>
      </c>
      <c r="FV28" s="88">
        <f ca="1">IFRS17_CF_Base!FV28+IFRS17_CumRslt!FV28</f>
        <v>0</v>
      </c>
      <c r="FW28" s="88">
        <f ca="1">IFRS17_CF_Base!FW28+IFRS17_CumRslt!FW28</f>
        <v>0</v>
      </c>
      <c r="FX28" s="88">
        <f ca="1">IFRS17_CF_Base!FX28+IFRS17_CumRslt!FX28</f>
        <v>0</v>
      </c>
      <c r="FY28" s="88">
        <f ca="1">IFRS17_CF_Base!FY28+IFRS17_CumRslt!FY28</f>
        <v>0</v>
      </c>
      <c r="FZ28" s="88">
        <f ca="1">IFRS17_CF_Base!FZ28+IFRS17_CumRslt!FZ28</f>
        <v>0</v>
      </c>
      <c r="GA28" s="88">
        <f ca="1">IFRS17_CF_Base!GA28+IFRS17_CumRslt!GA28</f>
        <v>0</v>
      </c>
      <c r="GB28" s="88">
        <f ca="1">IFRS17_CF_Base!GB28+IFRS17_CumRslt!GB28</f>
        <v>0</v>
      </c>
      <c r="GC28" s="88">
        <f ca="1">IFRS17_CF_Base!GC28+IFRS17_CumRslt!GC28</f>
        <v>0</v>
      </c>
      <c r="GD28" s="88">
        <f ca="1">IFRS17_CF_Base!GD28+IFRS17_CumRslt!GD28</f>
        <v>0</v>
      </c>
      <c r="GE28" s="88">
        <f ca="1">IFRS17_CF_Base!GE28+IFRS17_CumRslt!GE28</f>
        <v>0</v>
      </c>
      <c r="GF28" s="88">
        <f ca="1">IFRS17_CF_Base!GF28+IFRS17_CumRslt!GF28</f>
        <v>0</v>
      </c>
      <c r="GG28" s="88">
        <f ca="1">IFRS17_CF_Base!GG28+IFRS17_CumRslt!GG28</f>
        <v>0</v>
      </c>
      <c r="GH28" s="88">
        <f ca="1">IFRS17_CF_Base!GH28+IFRS17_CumRslt!GH28</f>
        <v>0</v>
      </c>
      <c r="GI28" s="88">
        <f ca="1">IFRS17_CF_Base!GI28+IFRS17_CumRslt!GI28</f>
        <v>0</v>
      </c>
      <c r="GJ28" s="88">
        <f ca="1">IFRS17_CF_Base!GJ28+IFRS17_CumRslt!GJ28</f>
        <v>0</v>
      </c>
    </row>
    <row r="29" spans="2:192" x14ac:dyDescent="0.3">
      <c r="B29" s="35" t="s">
        <v>456</v>
      </c>
      <c r="C29" s="31" t="s">
        <v>450</v>
      </c>
      <c r="E29" s="232"/>
      <c r="F29" s="88">
        <f ca="1">IFRS17_CF_Base!F29+IFRS17_CumRslt!F29</f>
        <v>-174036.928784488</v>
      </c>
      <c r="G29" s="88">
        <f ca="1">IFRS17_CF_Base!G29+IFRS17_CumRslt!G29</f>
        <v>-604427.42938440386</v>
      </c>
      <c r="H29" s="88">
        <f ca="1">IFRS17_CF_Base!H29+IFRS17_CumRslt!H29</f>
        <v>-1181916.6313654266</v>
      </c>
      <c r="I29" s="88">
        <f ca="1">IFRS17_CF_Base!I29+IFRS17_CumRslt!I29</f>
        <v>-1836650.4970146506</v>
      </c>
      <c r="J29" s="88">
        <f ca="1">IFRS17_CF_Base!J29+IFRS17_CumRslt!J29</f>
        <v>-2650598.5653930423</v>
      </c>
      <c r="K29" s="88">
        <f ca="1">IFRS17_CF_Base!K29+IFRS17_CumRslt!K29</f>
        <v>-3554421.7278713016</v>
      </c>
      <c r="L29" s="88">
        <f ca="1">IFRS17_CF_Base!L29+IFRS17_CumRslt!L29</f>
        <v>-4509668.2214535354</v>
      </c>
      <c r="M29" s="88">
        <f ca="1">IFRS17_CF_Base!M29+IFRS17_CumRslt!M29</f>
        <v>-5568629.9708426222</v>
      </c>
      <c r="N29" s="88">
        <f ca="1">IFRS17_CF_Base!N29+IFRS17_CumRslt!N29</f>
        <v>-6770808.5091454173</v>
      </c>
      <c r="O29" s="88">
        <f ca="1">IFRS17_CF_Base!O29+IFRS17_CumRslt!O29</f>
        <v>-8180702.9800232137</v>
      </c>
      <c r="P29" s="88">
        <f ca="1">IFRS17_CF_Base!P29+IFRS17_CumRslt!P29</f>
        <v>-8296497.452291918</v>
      </c>
      <c r="Q29" s="88">
        <f ca="1">IFRS17_CF_Base!Q29+IFRS17_CumRslt!Q29</f>
        <v>-7723387.6640208615</v>
      </c>
      <c r="R29" s="88">
        <f ca="1">IFRS17_CF_Base!R29+IFRS17_CumRslt!R29</f>
        <v>-7315588.8085757969</v>
      </c>
      <c r="S29" s="88">
        <f ca="1">IFRS17_CF_Base!S29+IFRS17_CumRslt!S29</f>
        <v>-6895256.4654166056</v>
      </c>
      <c r="T29" s="88">
        <f ca="1">IFRS17_CF_Base!T29+IFRS17_CumRslt!T29</f>
        <v>-6447248.6025347337</v>
      </c>
      <c r="U29" s="88">
        <f ca="1">IFRS17_CF_Base!U29+IFRS17_CumRslt!U29</f>
        <v>-6106644.511451086</v>
      </c>
      <c r="V29" s="88">
        <f ca="1">IFRS17_CF_Base!V29+IFRS17_CumRslt!V29</f>
        <v>-5762053.1713259546</v>
      </c>
      <c r="W29" s="88">
        <f ca="1">IFRS17_CF_Base!W29+IFRS17_CumRslt!W29</f>
        <v>-5408230.1277790675</v>
      </c>
      <c r="X29" s="88">
        <f ca="1">IFRS17_CF_Base!X29+IFRS17_CumRslt!X29</f>
        <v>-5040525.5629769517</v>
      </c>
      <c r="Y29" s="88">
        <f ca="1">IFRS17_CF_Base!Y29+IFRS17_CumRslt!Y29</f>
        <v>-4650944.6483616019</v>
      </c>
      <c r="Z29" s="88">
        <f ca="1">IFRS17_CF_Base!Z29+IFRS17_CumRslt!Z29</f>
        <v>-4440054.3248481508</v>
      </c>
      <c r="AA29" s="88">
        <f ca="1">IFRS17_CF_Base!AA29+IFRS17_CumRslt!AA29</f>
        <v>-4210858.4866124354</v>
      </c>
      <c r="AB29" s="88">
        <f ca="1">IFRS17_CF_Base!AB29+IFRS17_CumRslt!AB29</f>
        <v>-3973352.3898138721</v>
      </c>
      <c r="AC29" s="88">
        <f ca="1">IFRS17_CF_Base!AC29+IFRS17_CumRslt!AC29</f>
        <v>-3731960.7279904713</v>
      </c>
      <c r="AD29" s="88">
        <f ca="1">IFRS17_CF_Base!AD29+IFRS17_CumRslt!AD29</f>
        <v>-3476305.1483674617</v>
      </c>
      <c r="AE29" s="88">
        <f ca="1">IFRS17_CF_Base!AE29+IFRS17_CumRslt!AE29</f>
        <v>-3219465.2086002789</v>
      </c>
      <c r="AF29" s="88">
        <f ca="1">IFRS17_CF_Base!AF29+IFRS17_CumRslt!AF29</f>
        <v>-2961461.2868706184</v>
      </c>
      <c r="AG29" s="88">
        <f ca="1">IFRS17_CF_Base!AG29+IFRS17_CumRslt!AG29</f>
        <v>-2696761.4481058787</v>
      </c>
      <c r="AH29" s="88">
        <f ca="1">IFRS17_CF_Base!AH29+IFRS17_CumRslt!AH29</f>
        <v>-2421548.8435033909</v>
      </c>
      <c r="AI29" s="88">
        <f ca="1">IFRS17_CF_Base!AI29+IFRS17_CumRslt!AI29</f>
        <v>-2130210.9995300914</v>
      </c>
      <c r="AJ29" s="88">
        <f ca="1">IFRS17_CF_Base!AJ29+IFRS17_CumRslt!AJ29</f>
        <v>-2012151.6066767073</v>
      </c>
      <c r="AK29" s="88">
        <f ca="1">IFRS17_CF_Base!AK29+IFRS17_CumRslt!AK29</f>
        <v>-1900087.9711496939</v>
      </c>
      <c r="AL29" s="88">
        <f ca="1">IFRS17_CF_Base!AL29+IFRS17_CumRslt!AL29</f>
        <v>-1792200.9159067001</v>
      </c>
      <c r="AM29" s="88">
        <f ca="1">IFRS17_CF_Base!AM29+IFRS17_CumRslt!AM29</f>
        <v>-1687965.233579827</v>
      </c>
      <c r="AN29" s="88">
        <f ca="1">IFRS17_CF_Base!AN29+IFRS17_CumRslt!AN29</f>
        <v>-1587009.1771022452</v>
      </c>
      <c r="AO29" s="88">
        <f ca="1">IFRS17_CF_Base!AO29+IFRS17_CumRslt!AO29</f>
        <v>-1488976.6785948756</v>
      </c>
      <c r="AP29" s="88">
        <f ca="1">IFRS17_CF_Base!AP29+IFRS17_CumRslt!AP29</f>
        <v>-1395819.2935520816</v>
      </c>
      <c r="AQ29" s="88">
        <f ca="1">IFRS17_CF_Base!AQ29+IFRS17_CumRslt!AQ29</f>
        <v>-1305123.782906397</v>
      </c>
      <c r="AR29" s="88">
        <f ca="1">IFRS17_CF_Base!AR29+IFRS17_CumRslt!AR29</f>
        <v>-1216972.3491984496</v>
      </c>
      <c r="AS29" s="88">
        <f ca="1">IFRS17_CF_Base!AS29+IFRS17_CumRslt!AS29</f>
        <v>-1131380.2340890744</v>
      </c>
      <c r="AT29" s="88">
        <f ca="1">IFRS17_CF_Base!AT29+IFRS17_CumRslt!AT29</f>
        <v>-1048318.3078542085</v>
      </c>
      <c r="AU29" s="88">
        <f ca="1">IFRS17_CF_Base!AU29+IFRS17_CumRslt!AU29</f>
        <v>-968266.74888427428</v>
      </c>
      <c r="AV29" s="88">
        <f ca="1">IFRS17_CF_Base!AV29+IFRS17_CumRslt!AV29</f>
        <v>-890982.69532351592</v>
      </c>
      <c r="AW29" s="88">
        <f ca="1">IFRS17_CF_Base!AW29+IFRS17_CumRslt!AW29</f>
        <v>-816730.27798610297</v>
      </c>
      <c r="AX29" s="88">
        <f ca="1">IFRS17_CF_Base!AX29+IFRS17_CumRslt!AX29</f>
        <v>-745798.02638316667</v>
      </c>
      <c r="AY29" s="88">
        <f ca="1">IFRS17_CF_Base!AY29+IFRS17_CumRslt!AY29</f>
        <v>-678464.81153819757</v>
      </c>
      <c r="AZ29" s="88">
        <f ca="1">IFRS17_CF_Base!AZ29+IFRS17_CumRslt!AZ29</f>
        <v>-615337.10535984719</v>
      </c>
      <c r="BA29" s="88">
        <f ca="1">IFRS17_CF_Base!BA29+IFRS17_CumRslt!BA29</f>
        <v>-556131.12579197716</v>
      </c>
      <c r="BB29" s="88">
        <f ca="1">IFRS17_CF_Base!BB29+IFRS17_CumRslt!BB29</f>
        <v>-501015.51087133313</v>
      </c>
      <c r="BC29" s="88">
        <f ca="1">IFRS17_CF_Base!BC29+IFRS17_CumRslt!BC29</f>
        <v>-450019.20305926743</v>
      </c>
      <c r="BD29" s="88">
        <f ca="1">IFRS17_CF_Base!BD29+IFRS17_CumRslt!BD29</f>
        <v>-403035.91175883316</v>
      </c>
      <c r="BE29" s="88">
        <f ca="1">IFRS17_CF_Base!BE29+IFRS17_CumRslt!BE29</f>
        <v>-359909.97241856321</v>
      </c>
      <c r="BF29" s="88">
        <f ca="1">IFRS17_CF_Base!BF29+IFRS17_CumRslt!BF29</f>
        <v>-320317.51959240006</v>
      </c>
      <c r="BG29" s="88">
        <f ca="1">IFRS17_CF_Base!BG29+IFRS17_CumRslt!BG29</f>
        <v>-283978.84496716689</v>
      </c>
      <c r="BH29" s="88">
        <f ca="1">IFRS17_CF_Base!BH29+IFRS17_CumRslt!BH29</f>
        <v>-250663.09335427251</v>
      </c>
      <c r="BI29" s="88">
        <f ca="1">IFRS17_CF_Base!BI29+IFRS17_CumRslt!BI29</f>
        <v>-220171.95154860395</v>
      </c>
      <c r="BJ29" s="88">
        <f ca="1">IFRS17_CF_Base!BJ29+IFRS17_CumRslt!BJ29</f>
        <v>-192637.58364403778</v>
      </c>
      <c r="BK29" s="88">
        <f ca="1">IFRS17_CF_Base!BK29+IFRS17_CumRslt!BK29</f>
        <v>-167495.24893648809</v>
      </c>
      <c r="BL29" s="88">
        <f ca="1">IFRS17_CF_Base!BL29+IFRS17_CumRslt!BL29</f>
        <v>-144651.5840722727</v>
      </c>
      <c r="BM29" s="88">
        <f ca="1">IFRS17_CF_Base!BM29+IFRS17_CumRslt!BM29</f>
        <v>-123978.67058754683</v>
      </c>
      <c r="BN29" s="88">
        <f ca="1">IFRS17_CF_Base!BN29+IFRS17_CumRslt!BN29</f>
        <v>-105328.1134565534</v>
      </c>
      <c r="BO29" s="88">
        <f ca="1">IFRS17_CF_Base!BO29+IFRS17_CumRslt!BO29</f>
        <v>-88581.862026347138</v>
      </c>
      <c r="BP29" s="88">
        <f ca="1">IFRS17_CF_Base!BP29+IFRS17_CumRslt!BP29</f>
        <v>-73633.788180941061</v>
      </c>
      <c r="BQ29" s="88">
        <f ca="1">IFRS17_CF_Base!BQ29+IFRS17_CumRslt!BQ29</f>
        <v>-60423.986887403938</v>
      </c>
      <c r="BR29" s="88">
        <f ca="1">IFRS17_CF_Base!BR29+IFRS17_CumRslt!BR29</f>
        <v>-48891.301671529</v>
      </c>
      <c r="BS29" s="88">
        <f ca="1">IFRS17_CF_Base!BS29+IFRS17_CumRslt!BS29</f>
        <v>-38963.267873602941</v>
      </c>
      <c r="BT29" s="88">
        <f ca="1">IFRS17_CF_Base!BT29+IFRS17_CumRslt!BT29</f>
        <v>-30623.816391777495</v>
      </c>
      <c r="BU29" s="88">
        <f ca="1">IFRS17_CF_Base!BU29+IFRS17_CumRslt!BU29</f>
        <v>-23671.741404027307</v>
      </c>
      <c r="BV29" s="88">
        <f ca="1">IFRS17_CF_Base!BV29+IFRS17_CumRslt!BV29</f>
        <v>-18011.559552813011</v>
      </c>
      <c r="BW29" s="88">
        <f ca="1">IFRS17_CF_Base!BW29+IFRS17_CumRslt!BW29</f>
        <v>-13515.818438409429</v>
      </c>
      <c r="BX29" s="88">
        <f ca="1">IFRS17_CF_Base!BX29+IFRS17_CumRslt!BX29</f>
        <v>-10028.623735934601</v>
      </c>
      <c r="BY29" s="88">
        <f ca="1">IFRS17_CF_Base!BY29+IFRS17_CumRslt!BY29</f>
        <v>-7420.4842474713623</v>
      </c>
      <c r="BZ29" s="88">
        <f ca="1">IFRS17_CF_Base!BZ29+IFRS17_CumRslt!BZ29</f>
        <v>-5456.9933562334663</v>
      </c>
      <c r="CA29" s="88">
        <f ca="1">IFRS17_CF_Base!CA29+IFRS17_CumRslt!CA29</f>
        <v>-3982.2466748070783</v>
      </c>
      <c r="CB29" s="88">
        <f ca="1">IFRS17_CF_Base!CB29+IFRS17_CumRslt!CB29</f>
        <v>-2874.0477384921451</v>
      </c>
      <c r="CC29" s="88">
        <f ca="1">IFRS17_CF_Base!CC29+IFRS17_CumRslt!CC29</f>
        <v>-2038.2329283111051</v>
      </c>
      <c r="CD29" s="88">
        <f ca="1">IFRS17_CF_Base!CD29+IFRS17_CumRslt!CD29</f>
        <v>-1502.7615553253513</v>
      </c>
      <c r="CE29" s="88">
        <f ca="1">IFRS17_CF_Base!CE29+IFRS17_CumRslt!CE29</f>
        <v>-1083.193288478162</v>
      </c>
      <c r="CF29" s="88">
        <f ca="1">IFRS17_CF_Base!CF29+IFRS17_CumRslt!CF29</f>
        <v>-759.68098856455379</v>
      </c>
      <c r="CG29" s="88">
        <f ca="1">IFRS17_CF_Base!CG29+IFRS17_CumRslt!CG29</f>
        <v>-514.99667711069264</v>
      </c>
      <c r="CH29" s="88">
        <f ca="1">IFRS17_CF_Base!CH29+IFRS17_CumRslt!CH29</f>
        <v>-333.192079863289</v>
      </c>
      <c r="CI29" s="88">
        <f ca="1">IFRS17_CF_Base!CI29+IFRS17_CumRslt!CI29</f>
        <v>-213.83069346772626</v>
      </c>
      <c r="CJ29" s="88">
        <f ca="1">IFRS17_CF_Base!CJ29+IFRS17_CumRslt!CJ29</f>
        <v>-128.86360021606447</v>
      </c>
      <c r="CK29" s="88">
        <f ca="1">IFRS17_CF_Base!CK29+IFRS17_CumRslt!CK29</f>
        <v>-69.533503174369542</v>
      </c>
      <c r="CL29" s="88">
        <f ca="1">IFRS17_CF_Base!CL29+IFRS17_CumRslt!CL29</f>
        <v>-28.550259082677798</v>
      </c>
      <c r="CM29" s="88">
        <f ca="1">IFRS17_CF_Base!CM29+IFRS17_CumRslt!CM29</f>
        <v>0</v>
      </c>
      <c r="CN29" s="88">
        <f ca="1">IFRS17_CF_Base!CN29+IFRS17_CumRslt!CN29</f>
        <v>0</v>
      </c>
      <c r="CO29" s="88">
        <f ca="1">IFRS17_CF_Base!CO29+IFRS17_CumRslt!CO29</f>
        <v>0</v>
      </c>
      <c r="CP29" s="88">
        <f ca="1">IFRS17_CF_Base!CP29+IFRS17_CumRslt!CP29</f>
        <v>0</v>
      </c>
      <c r="CQ29" s="88">
        <f ca="1">IFRS17_CF_Base!CQ29+IFRS17_CumRslt!CQ29</f>
        <v>0</v>
      </c>
      <c r="CR29" s="88">
        <f ca="1">IFRS17_CF_Base!CR29+IFRS17_CumRslt!CR29</f>
        <v>0</v>
      </c>
      <c r="CS29" s="88">
        <f ca="1">IFRS17_CF_Base!CS29+IFRS17_CumRslt!CS29</f>
        <v>0</v>
      </c>
      <c r="CT29" s="88">
        <f ca="1">IFRS17_CF_Base!CT29+IFRS17_CumRslt!CT29</f>
        <v>0</v>
      </c>
      <c r="CU29" s="88">
        <f ca="1">IFRS17_CF_Base!CU29+IFRS17_CumRslt!CU29</f>
        <v>0</v>
      </c>
      <c r="CV29" s="88">
        <f ca="1">IFRS17_CF_Base!CV29+IFRS17_CumRslt!CV29</f>
        <v>0</v>
      </c>
      <c r="CW29" s="88">
        <f ca="1">IFRS17_CF_Base!CW29+IFRS17_CumRslt!CW29</f>
        <v>0</v>
      </c>
      <c r="CX29" s="88">
        <f ca="1">IFRS17_CF_Base!CX29+IFRS17_CumRslt!CX29</f>
        <v>0</v>
      </c>
      <c r="CY29" s="88">
        <f ca="1">IFRS17_CF_Base!CY29+IFRS17_CumRslt!CY29</f>
        <v>0</v>
      </c>
      <c r="CZ29" s="88">
        <f ca="1">IFRS17_CF_Base!CZ29+IFRS17_CumRslt!CZ29</f>
        <v>0</v>
      </c>
      <c r="DA29" s="88">
        <f ca="1">IFRS17_CF_Base!DA29+IFRS17_CumRslt!DA29</f>
        <v>0</v>
      </c>
      <c r="DB29" s="88">
        <f ca="1">IFRS17_CF_Base!DB29+IFRS17_CumRslt!DB29</f>
        <v>0</v>
      </c>
      <c r="DC29" s="88">
        <f ca="1">IFRS17_CF_Base!DC29+IFRS17_CumRslt!DC29</f>
        <v>0</v>
      </c>
      <c r="DD29" s="88">
        <f ca="1">IFRS17_CF_Base!DD29+IFRS17_CumRslt!DD29</f>
        <v>0</v>
      </c>
      <c r="DE29" s="88">
        <f ca="1">IFRS17_CF_Base!DE29+IFRS17_CumRslt!DE29</f>
        <v>0</v>
      </c>
      <c r="DF29" s="88">
        <f ca="1">IFRS17_CF_Base!DF29+IFRS17_CumRslt!DF29</f>
        <v>0</v>
      </c>
      <c r="DG29" s="88">
        <f ca="1">IFRS17_CF_Base!DG29+IFRS17_CumRslt!DG29</f>
        <v>0</v>
      </c>
      <c r="DH29" s="88">
        <f ca="1">IFRS17_CF_Base!DH29+IFRS17_CumRslt!DH29</f>
        <v>0</v>
      </c>
      <c r="DI29" s="88">
        <f ca="1">IFRS17_CF_Base!DI29+IFRS17_CumRslt!DI29</f>
        <v>0</v>
      </c>
      <c r="DJ29" s="88">
        <f ca="1">IFRS17_CF_Base!DJ29+IFRS17_CumRslt!DJ29</f>
        <v>0</v>
      </c>
      <c r="DK29" s="88">
        <f ca="1">IFRS17_CF_Base!DK29+IFRS17_CumRslt!DK29</f>
        <v>0</v>
      </c>
      <c r="DL29" s="88">
        <f ca="1">IFRS17_CF_Base!DL29+IFRS17_CumRslt!DL29</f>
        <v>0</v>
      </c>
      <c r="DM29" s="88">
        <f ca="1">IFRS17_CF_Base!DM29+IFRS17_CumRslt!DM29</f>
        <v>0</v>
      </c>
      <c r="DN29" s="88">
        <f ca="1">IFRS17_CF_Base!DN29+IFRS17_CumRslt!DN29</f>
        <v>0</v>
      </c>
      <c r="DO29" s="88">
        <f ca="1">IFRS17_CF_Base!DO29+IFRS17_CumRslt!DO29</f>
        <v>0</v>
      </c>
      <c r="DP29" s="88">
        <f ca="1">IFRS17_CF_Base!DP29+IFRS17_CumRslt!DP29</f>
        <v>0</v>
      </c>
      <c r="DQ29" s="88">
        <f ca="1">IFRS17_CF_Base!DQ29+IFRS17_CumRslt!DQ29</f>
        <v>0</v>
      </c>
      <c r="DR29" s="88">
        <f ca="1">IFRS17_CF_Base!DR29+IFRS17_CumRslt!DR29</f>
        <v>0</v>
      </c>
      <c r="DS29" s="88">
        <f ca="1">IFRS17_CF_Base!DS29+IFRS17_CumRslt!DS29</f>
        <v>0</v>
      </c>
      <c r="DT29" s="88">
        <f ca="1">IFRS17_CF_Base!DT29+IFRS17_CumRslt!DT29</f>
        <v>0</v>
      </c>
      <c r="DU29" s="88">
        <f ca="1">IFRS17_CF_Base!DU29+IFRS17_CumRslt!DU29</f>
        <v>0</v>
      </c>
      <c r="DV29" s="88">
        <f ca="1">IFRS17_CF_Base!DV29+IFRS17_CumRslt!DV29</f>
        <v>0</v>
      </c>
      <c r="DW29" s="88">
        <f ca="1">IFRS17_CF_Base!DW29+IFRS17_CumRslt!DW29</f>
        <v>0</v>
      </c>
      <c r="DX29" s="88">
        <f ca="1">IFRS17_CF_Base!DX29+IFRS17_CumRslt!DX29</f>
        <v>0</v>
      </c>
      <c r="DY29" s="88">
        <f ca="1">IFRS17_CF_Base!DY29+IFRS17_CumRslt!DY29</f>
        <v>0</v>
      </c>
      <c r="DZ29" s="88">
        <f ca="1">IFRS17_CF_Base!DZ29+IFRS17_CumRslt!DZ29</f>
        <v>0</v>
      </c>
      <c r="EA29" s="88">
        <f ca="1">IFRS17_CF_Base!EA29+IFRS17_CumRslt!EA29</f>
        <v>0</v>
      </c>
      <c r="EB29" s="88">
        <f ca="1">IFRS17_CF_Base!EB29+IFRS17_CumRslt!EB29</f>
        <v>0</v>
      </c>
      <c r="EC29" s="88">
        <f ca="1">IFRS17_CF_Base!EC29+IFRS17_CumRslt!EC29</f>
        <v>0</v>
      </c>
      <c r="ED29" s="88">
        <f ca="1">IFRS17_CF_Base!ED29+IFRS17_CumRslt!ED29</f>
        <v>0</v>
      </c>
      <c r="EE29" s="88">
        <f ca="1">IFRS17_CF_Base!EE29+IFRS17_CumRslt!EE29</f>
        <v>0</v>
      </c>
      <c r="EF29" s="88">
        <f ca="1">IFRS17_CF_Base!EF29+IFRS17_CumRslt!EF29</f>
        <v>0</v>
      </c>
      <c r="EG29" s="88">
        <f ca="1">IFRS17_CF_Base!EG29+IFRS17_CumRslt!EG29</f>
        <v>0</v>
      </c>
      <c r="EH29" s="88">
        <f ca="1">IFRS17_CF_Base!EH29+IFRS17_CumRslt!EH29</f>
        <v>0</v>
      </c>
      <c r="EI29" s="88">
        <f ca="1">IFRS17_CF_Base!EI29+IFRS17_CumRslt!EI29</f>
        <v>0</v>
      </c>
      <c r="EJ29" s="88">
        <f ca="1">IFRS17_CF_Base!EJ29+IFRS17_CumRslt!EJ29</f>
        <v>0</v>
      </c>
      <c r="EK29" s="88">
        <f ca="1">IFRS17_CF_Base!EK29+IFRS17_CumRslt!EK29</f>
        <v>0</v>
      </c>
      <c r="EL29" s="88">
        <f ca="1">IFRS17_CF_Base!EL29+IFRS17_CumRslt!EL29</f>
        <v>0</v>
      </c>
      <c r="EM29" s="88">
        <f ca="1">IFRS17_CF_Base!EM29+IFRS17_CumRslt!EM29</f>
        <v>0</v>
      </c>
      <c r="EN29" s="88">
        <f ca="1">IFRS17_CF_Base!EN29+IFRS17_CumRslt!EN29</f>
        <v>0</v>
      </c>
      <c r="EO29" s="88">
        <f ca="1">IFRS17_CF_Base!EO29+IFRS17_CumRslt!EO29</f>
        <v>0</v>
      </c>
      <c r="EP29" s="88">
        <f ca="1">IFRS17_CF_Base!EP29+IFRS17_CumRslt!EP29</f>
        <v>0</v>
      </c>
      <c r="EQ29" s="88">
        <f ca="1">IFRS17_CF_Base!EQ29+IFRS17_CumRslt!EQ29</f>
        <v>0</v>
      </c>
      <c r="ER29" s="88">
        <f ca="1">IFRS17_CF_Base!ER29+IFRS17_CumRslt!ER29</f>
        <v>0</v>
      </c>
      <c r="ES29" s="88">
        <f ca="1">IFRS17_CF_Base!ES29+IFRS17_CumRslt!ES29</f>
        <v>0</v>
      </c>
      <c r="ET29" s="88">
        <f ca="1">IFRS17_CF_Base!ET29+IFRS17_CumRslt!ET29</f>
        <v>0</v>
      </c>
      <c r="EU29" s="88">
        <f ca="1">IFRS17_CF_Base!EU29+IFRS17_CumRslt!EU29</f>
        <v>0</v>
      </c>
      <c r="EV29" s="88">
        <f ca="1">IFRS17_CF_Base!EV29+IFRS17_CumRslt!EV29</f>
        <v>0</v>
      </c>
      <c r="EW29" s="88">
        <f ca="1">IFRS17_CF_Base!EW29+IFRS17_CumRslt!EW29</f>
        <v>0</v>
      </c>
      <c r="EX29" s="88">
        <f ca="1">IFRS17_CF_Base!EX29+IFRS17_CumRslt!EX29</f>
        <v>0</v>
      </c>
      <c r="EY29" s="88">
        <f ca="1">IFRS17_CF_Base!EY29+IFRS17_CumRslt!EY29</f>
        <v>0</v>
      </c>
      <c r="EZ29" s="88">
        <f ca="1">IFRS17_CF_Base!EZ29+IFRS17_CumRslt!EZ29</f>
        <v>0</v>
      </c>
      <c r="FA29" s="88">
        <f ca="1">IFRS17_CF_Base!FA29+IFRS17_CumRslt!FA29</f>
        <v>0</v>
      </c>
      <c r="FB29" s="88">
        <f ca="1">IFRS17_CF_Base!FB29+IFRS17_CumRslt!FB29</f>
        <v>0</v>
      </c>
      <c r="FC29" s="88">
        <f ca="1">IFRS17_CF_Base!FC29+IFRS17_CumRslt!FC29</f>
        <v>0</v>
      </c>
      <c r="FD29" s="88">
        <f ca="1">IFRS17_CF_Base!FD29+IFRS17_CumRslt!FD29</f>
        <v>0</v>
      </c>
      <c r="FE29" s="88">
        <f ca="1">IFRS17_CF_Base!FE29+IFRS17_CumRslt!FE29</f>
        <v>0</v>
      </c>
      <c r="FF29" s="88">
        <f ca="1">IFRS17_CF_Base!FF29+IFRS17_CumRslt!FF29</f>
        <v>0</v>
      </c>
      <c r="FG29" s="88">
        <f ca="1">IFRS17_CF_Base!FG29+IFRS17_CumRslt!FG29</f>
        <v>0</v>
      </c>
      <c r="FH29" s="88">
        <f ca="1">IFRS17_CF_Base!FH29+IFRS17_CumRslt!FH29</f>
        <v>0</v>
      </c>
      <c r="FI29" s="88">
        <f ca="1">IFRS17_CF_Base!FI29+IFRS17_CumRslt!FI29</f>
        <v>0</v>
      </c>
      <c r="FJ29" s="88">
        <f ca="1">IFRS17_CF_Base!FJ29+IFRS17_CumRslt!FJ29</f>
        <v>0</v>
      </c>
      <c r="FK29" s="88">
        <f ca="1">IFRS17_CF_Base!FK29+IFRS17_CumRslt!FK29</f>
        <v>0</v>
      </c>
      <c r="FL29" s="88">
        <f ca="1">IFRS17_CF_Base!FL29+IFRS17_CumRslt!FL29</f>
        <v>0</v>
      </c>
      <c r="FM29" s="88">
        <f ca="1">IFRS17_CF_Base!FM29+IFRS17_CumRslt!FM29</f>
        <v>0</v>
      </c>
      <c r="FN29" s="88">
        <f ca="1">IFRS17_CF_Base!FN29+IFRS17_CumRslt!FN29</f>
        <v>0</v>
      </c>
      <c r="FO29" s="88">
        <f ca="1">IFRS17_CF_Base!FO29+IFRS17_CumRslt!FO29</f>
        <v>0</v>
      </c>
      <c r="FP29" s="88">
        <f ca="1">IFRS17_CF_Base!FP29+IFRS17_CumRslt!FP29</f>
        <v>0</v>
      </c>
      <c r="FQ29" s="88">
        <f ca="1">IFRS17_CF_Base!FQ29+IFRS17_CumRslt!FQ29</f>
        <v>0</v>
      </c>
      <c r="FR29" s="88">
        <f ca="1">IFRS17_CF_Base!FR29+IFRS17_CumRslt!FR29</f>
        <v>0</v>
      </c>
      <c r="FS29" s="88">
        <f ca="1">IFRS17_CF_Base!FS29+IFRS17_CumRslt!FS29</f>
        <v>0</v>
      </c>
      <c r="FT29" s="88">
        <f ca="1">IFRS17_CF_Base!FT29+IFRS17_CumRslt!FT29</f>
        <v>0</v>
      </c>
      <c r="FU29" s="88">
        <f ca="1">IFRS17_CF_Base!FU29+IFRS17_CumRslt!FU29</f>
        <v>0</v>
      </c>
      <c r="FV29" s="88">
        <f ca="1">IFRS17_CF_Base!FV29+IFRS17_CumRslt!FV29</f>
        <v>0</v>
      </c>
      <c r="FW29" s="88">
        <f ca="1">IFRS17_CF_Base!FW29+IFRS17_CumRslt!FW29</f>
        <v>0</v>
      </c>
      <c r="FX29" s="88">
        <f ca="1">IFRS17_CF_Base!FX29+IFRS17_CumRslt!FX29</f>
        <v>0</v>
      </c>
      <c r="FY29" s="88">
        <f ca="1">IFRS17_CF_Base!FY29+IFRS17_CumRslt!FY29</f>
        <v>0</v>
      </c>
      <c r="FZ29" s="88">
        <f ca="1">IFRS17_CF_Base!FZ29+IFRS17_CumRslt!FZ29</f>
        <v>0</v>
      </c>
      <c r="GA29" s="88">
        <f ca="1">IFRS17_CF_Base!GA29+IFRS17_CumRslt!GA29</f>
        <v>0</v>
      </c>
      <c r="GB29" s="88">
        <f ca="1">IFRS17_CF_Base!GB29+IFRS17_CumRslt!GB29</f>
        <v>0</v>
      </c>
      <c r="GC29" s="88">
        <f ca="1">IFRS17_CF_Base!GC29+IFRS17_CumRslt!GC29</f>
        <v>0</v>
      </c>
      <c r="GD29" s="88">
        <f ca="1">IFRS17_CF_Base!GD29+IFRS17_CumRslt!GD29</f>
        <v>0</v>
      </c>
      <c r="GE29" s="88">
        <f ca="1">IFRS17_CF_Base!GE29+IFRS17_CumRslt!GE29</f>
        <v>0</v>
      </c>
      <c r="GF29" s="88">
        <f ca="1">IFRS17_CF_Base!GF29+IFRS17_CumRslt!GF29</f>
        <v>0</v>
      </c>
      <c r="GG29" s="88">
        <f ca="1">IFRS17_CF_Base!GG29+IFRS17_CumRslt!GG29</f>
        <v>0</v>
      </c>
      <c r="GH29" s="88">
        <f ca="1">IFRS17_CF_Base!GH29+IFRS17_CumRslt!GH29</f>
        <v>0</v>
      </c>
      <c r="GI29" s="88">
        <f ca="1">IFRS17_CF_Base!GI29+IFRS17_CumRslt!GI29</f>
        <v>0</v>
      </c>
      <c r="GJ29" s="88">
        <f ca="1">IFRS17_CF_Base!GJ29+IFRS17_CumRslt!GJ29</f>
        <v>0</v>
      </c>
    </row>
    <row r="30" spans="2:192" x14ac:dyDescent="0.3">
      <c r="B30" s="35" t="s">
        <v>441</v>
      </c>
      <c r="C30" s="31" t="s">
        <v>452</v>
      </c>
      <c r="E30" s="232"/>
      <c r="F30" s="88">
        <f ca="1">IFRS17_CF_Base!F30+IFRS17_CumRslt!F30</f>
        <v>-1592.2312404355519</v>
      </c>
      <c r="G30" s="88">
        <f ca="1">IFRS17_CF_Base!G30+IFRS17_CumRslt!G30</f>
        <v>-3224.3750000000041</v>
      </c>
      <c r="H30" s="35">
        <f ca="1">IFRS17_CF_Base!H30+IFRS17_CumRslt!H30</f>
        <v>-4127.2000000000053</v>
      </c>
      <c r="I30" s="35">
        <f ca="1">IFRS17_CF_Base!I30+IFRS17_CumRslt!I30</f>
        <v>-4790.5000000000045</v>
      </c>
      <c r="J30" s="35">
        <f ca="1">IFRS17_CF_Base!J30+IFRS17_CumRslt!J30</f>
        <v>-6246.0750000000062</v>
      </c>
      <c r="K30" s="35">
        <f ca="1">IFRS17_CF_Base!K30+IFRS17_CumRslt!K30</f>
        <v>-6835.6750000000075</v>
      </c>
      <c r="L30" s="35">
        <f ca="1">IFRS17_CF_Base!L30+IFRS17_CumRslt!L30</f>
        <v>-7627.950000000008</v>
      </c>
      <c r="M30" s="35">
        <f ca="1">IFRS17_CF_Base!M30+IFRS17_CumRslt!M30</f>
        <v>-8641.3250000000098</v>
      </c>
      <c r="N30" s="35">
        <f ca="1">IFRS17_CF_Base!N30+IFRS17_CumRslt!N30</f>
        <v>-9949.5000000000091</v>
      </c>
      <c r="O30" s="35">
        <f ca="1">IFRS17_CF_Base!O30+IFRS17_CumRslt!O30</f>
        <v>-11663.025000000011</v>
      </c>
      <c r="P30" s="35">
        <f ca="1">IFRS17_CF_Base!P30+IFRS17_CumRslt!P30</f>
        <v>0</v>
      </c>
      <c r="Q30" s="35">
        <f ca="1">IFRS17_CF_Base!Q30+IFRS17_CumRslt!Q30</f>
        <v>0</v>
      </c>
      <c r="R30" s="35">
        <f ca="1">IFRS17_CF_Base!R30+IFRS17_CumRslt!R30</f>
        <v>0</v>
      </c>
      <c r="S30" s="35">
        <f ca="1">IFRS17_CF_Base!S30+IFRS17_CumRslt!S30</f>
        <v>0</v>
      </c>
      <c r="T30" s="35">
        <f ca="1">IFRS17_CF_Base!T30+IFRS17_CumRslt!T30</f>
        <v>0</v>
      </c>
      <c r="U30" s="35">
        <f ca="1">IFRS17_CF_Base!U30+IFRS17_CumRslt!U30</f>
        <v>0</v>
      </c>
      <c r="V30" s="35">
        <f ca="1">IFRS17_CF_Base!V30+IFRS17_CumRslt!V30</f>
        <v>0</v>
      </c>
      <c r="W30" s="35">
        <f ca="1">IFRS17_CF_Base!W30+IFRS17_CumRslt!W30</f>
        <v>0</v>
      </c>
      <c r="X30" s="35">
        <f ca="1">IFRS17_CF_Base!X30+IFRS17_CumRslt!X30</f>
        <v>0</v>
      </c>
      <c r="Y30" s="35">
        <f ca="1">IFRS17_CF_Base!Y30+IFRS17_CumRslt!Y30</f>
        <v>0</v>
      </c>
      <c r="Z30" s="35">
        <f ca="1">IFRS17_CF_Base!Z30+IFRS17_CumRslt!Z30</f>
        <v>0</v>
      </c>
      <c r="AA30" s="35">
        <f ca="1">IFRS17_CF_Base!AA30+IFRS17_CumRslt!AA30</f>
        <v>0</v>
      </c>
      <c r="AB30" s="35">
        <f ca="1">IFRS17_CF_Base!AB30+IFRS17_CumRslt!AB30</f>
        <v>0</v>
      </c>
      <c r="AC30" s="35">
        <f ca="1">IFRS17_CF_Base!AC30+IFRS17_CumRslt!AC30</f>
        <v>0</v>
      </c>
      <c r="AD30" s="35">
        <f ca="1">IFRS17_CF_Base!AD30+IFRS17_CumRslt!AD30</f>
        <v>0</v>
      </c>
      <c r="AE30" s="35">
        <f ca="1">IFRS17_CF_Base!AE30+IFRS17_CumRslt!AE30</f>
        <v>0</v>
      </c>
      <c r="AF30" s="35">
        <f ca="1">IFRS17_CF_Base!AF30+IFRS17_CumRslt!AF30</f>
        <v>0</v>
      </c>
      <c r="AG30" s="35">
        <f ca="1">IFRS17_CF_Base!AG30+IFRS17_CumRslt!AG30</f>
        <v>0</v>
      </c>
      <c r="AH30" s="35">
        <f ca="1">IFRS17_CF_Base!AH30+IFRS17_CumRslt!AH30</f>
        <v>0</v>
      </c>
      <c r="AI30" s="35">
        <f ca="1">IFRS17_CF_Base!AI30+IFRS17_CumRslt!AI30</f>
        <v>0</v>
      </c>
      <c r="AJ30" s="35">
        <f ca="1">IFRS17_CF_Base!AJ30+IFRS17_CumRslt!AJ30</f>
        <v>0</v>
      </c>
      <c r="AK30" s="35">
        <f ca="1">IFRS17_CF_Base!AK30+IFRS17_CumRslt!AK30</f>
        <v>0</v>
      </c>
      <c r="AL30" s="35">
        <f ca="1">IFRS17_CF_Base!AL30+IFRS17_CumRslt!AL30</f>
        <v>0</v>
      </c>
      <c r="AM30" s="35">
        <f ca="1">IFRS17_CF_Base!AM30+IFRS17_CumRslt!AM30</f>
        <v>0</v>
      </c>
      <c r="AN30" s="35">
        <f ca="1">IFRS17_CF_Base!AN30+IFRS17_CumRslt!AN30</f>
        <v>0</v>
      </c>
      <c r="AO30" s="35">
        <f ca="1">IFRS17_CF_Base!AO30+IFRS17_CumRslt!AO30</f>
        <v>0</v>
      </c>
      <c r="AP30" s="35">
        <f ca="1">IFRS17_CF_Base!AP30+IFRS17_CumRslt!AP30</f>
        <v>0</v>
      </c>
      <c r="AQ30" s="35">
        <f ca="1">IFRS17_CF_Base!AQ30+IFRS17_CumRslt!AQ30</f>
        <v>0</v>
      </c>
      <c r="AR30" s="35">
        <f ca="1">IFRS17_CF_Base!AR30+IFRS17_CumRslt!AR30</f>
        <v>0</v>
      </c>
      <c r="AS30" s="35">
        <f ca="1">IFRS17_CF_Base!AS30+IFRS17_CumRslt!AS30</f>
        <v>0</v>
      </c>
      <c r="AT30" s="35">
        <f ca="1">IFRS17_CF_Base!AT30+IFRS17_CumRslt!AT30</f>
        <v>0</v>
      </c>
      <c r="AU30" s="35">
        <f ca="1">IFRS17_CF_Base!AU30+IFRS17_CumRslt!AU30</f>
        <v>0</v>
      </c>
      <c r="AV30" s="35">
        <f ca="1">IFRS17_CF_Base!AV30+IFRS17_CumRslt!AV30</f>
        <v>0</v>
      </c>
      <c r="AW30" s="35">
        <f ca="1">IFRS17_CF_Base!AW30+IFRS17_CumRslt!AW30</f>
        <v>0</v>
      </c>
      <c r="AX30" s="35">
        <f ca="1">IFRS17_CF_Base!AX30+IFRS17_CumRslt!AX30</f>
        <v>0</v>
      </c>
      <c r="AY30" s="35">
        <f ca="1">IFRS17_CF_Base!AY30+IFRS17_CumRslt!AY30</f>
        <v>0</v>
      </c>
      <c r="AZ30" s="35">
        <f ca="1">IFRS17_CF_Base!AZ30+IFRS17_CumRslt!AZ30</f>
        <v>0</v>
      </c>
      <c r="BA30" s="35">
        <f ca="1">IFRS17_CF_Base!BA30+IFRS17_CumRslt!BA30</f>
        <v>0</v>
      </c>
      <c r="BB30" s="35">
        <f ca="1">IFRS17_CF_Base!BB30+IFRS17_CumRslt!BB30</f>
        <v>0</v>
      </c>
      <c r="BC30" s="35">
        <f ca="1">IFRS17_CF_Base!BC30+IFRS17_CumRslt!BC30</f>
        <v>0</v>
      </c>
      <c r="BD30" s="35">
        <f ca="1">IFRS17_CF_Base!BD30+IFRS17_CumRslt!BD30</f>
        <v>0</v>
      </c>
      <c r="BE30" s="35">
        <f ca="1">IFRS17_CF_Base!BE30+IFRS17_CumRslt!BE30</f>
        <v>0</v>
      </c>
      <c r="BF30" s="35">
        <f ca="1">IFRS17_CF_Base!BF30+IFRS17_CumRslt!BF30</f>
        <v>0</v>
      </c>
      <c r="BG30" s="35">
        <f ca="1">IFRS17_CF_Base!BG30+IFRS17_CumRslt!BG30</f>
        <v>0</v>
      </c>
      <c r="BH30" s="35">
        <f ca="1">IFRS17_CF_Base!BH30+IFRS17_CumRslt!BH30</f>
        <v>0</v>
      </c>
      <c r="BI30" s="35">
        <f ca="1">IFRS17_CF_Base!BI30+IFRS17_CumRslt!BI30</f>
        <v>0</v>
      </c>
      <c r="BJ30" s="35">
        <f ca="1">IFRS17_CF_Base!BJ30+IFRS17_CumRslt!BJ30</f>
        <v>0</v>
      </c>
      <c r="BK30" s="35">
        <f ca="1">IFRS17_CF_Base!BK30+IFRS17_CumRslt!BK30</f>
        <v>0</v>
      </c>
      <c r="BL30" s="35">
        <f ca="1">IFRS17_CF_Base!BL30+IFRS17_CumRslt!BL30</f>
        <v>0</v>
      </c>
      <c r="BM30" s="35">
        <f ca="1">IFRS17_CF_Base!BM30+IFRS17_CumRslt!BM30</f>
        <v>0</v>
      </c>
      <c r="BN30" s="35">
        <f ca="1">IFRS17_CF_Base!BN30+IFRS17_CumRslt!BN30</f>
        <v>0</v>
      </c>
      <c r="BO30" s="35">
        <f ca="1">IFRS17_CF_Base!BO30+IFRS17_CumRslt!BO30</f>
        <v>0</v>
      </c>
      <c r="BP30" s="35">
        <f ca="1">IFRS17_CF_Base!BP30+IFRS17_CumRslt!BP30</f>
        <v>0</v>
      </c>
      <c r="BQ30" s="35">
        <f ca="1">IFRS17_CF_Base!BQ30+IFRS17_CumRslt!BQ30</f>
        <v>0</v>
      </c>
      <c r="BR30" s="35">
        <f ca="1">IFRS17_CF_Base!BR30+IFRS17_CumRslt!BR30</f>
        <v>0</v>
      </c>
      <c r="BS30" s="35">
        <f ca="1">IFRS17_CF_Base!BS30+IFRS17_CumRslt!BS30</f>
        <v>0</v>
      </c>
      <c r="BT30" s="35">
        <f ca="1">IFRS17_CF_Base!BT30+IFRS17_CumRslt!BT30</f>
        <v>0</v>
      </c>
      <c r="BU30" s="35">
        <f ca="1">IFRS17_CF_Base!BU30+IFRS17_CumRslt!BU30</f>
        <v>0</v>
      </c>
      <c r="BV30" s="35">
        <f ca="1">IFRS17_CF_Base!BV30+IFRS17_CumRslt!BV30</f>
        <v>0</v>
      </c>
      <c r="BW30" s="35">
        <f ca="1">IFRS17_CF_Base!BW30+IFRS17_CumRslt!BW30</f>
        <v>0</v>
      </c>
      <c r="BX30" s="35">
        <f ca="1">IFRS17_CF_Base!BX30+IFRS17_CumRslt!BX30</f>
        <v>0</v>
      </c>
      <c r="BY30" s="35">
        <f ca="1">IFRS17_CF_Base!BY30+IFRS17_CumRslt!BY30</f>
        <v>0</v>
      </c>
      <c r="BZ30" s="35">
        <f ca="1">IFRS17_CF_Base!BZ30+IFRS17_CumRslt!BZ30</f>
        <v>0</v>
      </c>
      <c r="CA30" s="35">
        <f ca="1">IFRS17_CF_Base!CA30+IFRS17_CumRslt!CA30</f>
        <v>0</v>
      </c>
      <c r="CB30" s="35">
        <f ca="1">IFRS17_CF_Base!CB30+IFRS17_CumRslt!CB30</f>
        <v>0</v>
      </c>
      <c r="CC30" s="35">
        <f ca="1">IFRS17_CF_Base!CC30+IFRS17_CumRslt!CC30</f>
        <v>0</v>
      </c>
      <c r="CD30" s="35">
        <f ca="1">IFRS17_CF_Base!CD30+IFRS17_CumRslt!CD30</f>
        <v>0</v>
      </c>
      <c r="CE30" s="35">
        <f ca="1">IFRS17_CF_Base!CE30+IFRS17_CumRslt!CE30</f>
        <v>0</v>
      </c>
      <c r="CF30" s="35">
        <f ca="1">IFRS17_CF_Base!CF30+IFRS17_CumRslt!CF30</f>
        <v>0</v>
      </c>
      <c r="CG30" s="35">
        <f ca="1">IFRS17_CF_Base!CG30+IFRS17_CumRslt!CG30</f>
        <v>0</v>
      </c>
      <c r="CH30" s="35">
        <f ca="1">IFRS17_CF_Base!CH30+IFRS17_CumRslt!CH30</f>
        <v>0</v>
      </c>
      <c r="CI30" s="35">
        <f ca="1">IFRS17_CF_Base!CI30+IFRS17_CumRslt!CI30</f>
        <v>0</v>
      </c>
      <c r="CJ30" s="35">
        <f ca="1">IFRS17_CF_Base!CJ30+IFRS17_CumRslt!CJ30</f>
        <v>0</v>
      </c>
      <c r="CK30" s="35">
        <f ca="1">IFRS17_CF_Base!CK30+IFRS17_CumRslt!CK30</f>
        <v>0</v>
      </c>
      <c r="CL30" s="35">
        <f ca="1">IFRS17_CF_Base!CL30+IFRS17_CumRslt!CL30</f>
        <v>0</v>
      </c>
      <c r="CM30" s="35">
        <f ca="1">IFRS17_CF_Base!CM30+IFRS17_CumRslt!CM30</f>
        <v>0</v>
      </c>
      <c r="CN30" s="35">
        <f ca="1">IFRS17_CF_Base!CN30+IFRS17_CumRslt!CN30</f>
        <v>0</v>
      </c>
      <c r="CO30" s="35">
        <f ca="1">IFRS17_CF_Base!CO30+IFRS17_CumRslt!CO30</f>
        <v>0</v>
      </c>
      <c r="CP30" s="35">
        <f ca="1">IFRS17_CF_Base!CP30+IFRS17_CumRslt!CP30</f>
        <v>0</v>
      </c>
      <c r="CQ30" s="35">
        <f ca="1">IFRS17_CF_Base!CQ30+IFRS17_CumRslt!CQ30</f>
        <v>0</v>
      </c>
      <c r="CR30" s="35">
        <f ca="1">IFRS17_CF_Base!CR30+IFRS17_CumRslt!CR30</f>
        <v>0</v>
      </c>
      <c r="CS30" s="35">
        <f ca="1">IFRS17_CF_Base!CS30+IFRS17_CumRslt!CS30</f>
        <v>0</v>
      </c>
      <c r="CT30" s="35">
        <f ca="1">IFRS17_CF_Base!CT30+IFRS17_CumRslt!CT30</f>
        <v>0</v>
      </c>
      <c r="CU30" s="35">
        <f ca="1">IFRS17_CF_Base!CU30+IFRS17_CumRslt!CU30</f>
        <v>0</v>
      </c>
      <c r="CV30" s="35">
        <f ca="1">IFRS17_CF_Base!CV30+IFRS17_CumRslt!CV30</f>
        <v>0</v>
      </c>
      <c r="CW30" s="35">
        <f ca="1">IFRS17_CF_Base!CW30+IFRS17_CumRslt!CW30</f>
        <v>0</v>
      </c>
      <c r="CX30" s="35">
        <f ca="1">IFRS17_CF_Base!CX30+IFRS17_CumRslt!CX30</f>
        <v>0</v>
      </c>
      <c r="CY30" s="35">
        <f ca="1">IFRS17_CF_Base!CY30+IFRS17_CumRslt!CY30</f>
        <v>0</v>
      </c>
      <c r="CZ30" s="35">
        <f ca="1">IFRS17_CF_Base!CZ30+IFRS17_CumRslt!CZ30</f>
        <v>0</v>
      </c>
      <c r="DA30" s="35">
        <f ca="1">IFRS17_CF_Base!DA30+IFRS17_CumRslt!DA30</f>
        <v>0</v>
      </c>
      <c r="DB30" s="35">
        <f ca="1">IFRS17_CF_Base!DB30+IFRS17_CumRslt!DB30</f>
        <v>0</v>
      </c>
      <c r="DC30" s="35">
        <f ca="1">IFRS17_CF_Base!DC30+IFRS17_CumRslt!DC30</f>
        <v>0</v>
      </c>
      <c r="DD30" s="35">
        <f ca="1">IFRS17_CF_Base!DD30+IFRS17_CumRslt!DD30</f>
        <v>0</v>
      </c>
      <c r="DE30" s="35">
        <f ca="1">IFRS17_CF_Base!DE30+IFRS17_CumRslt!DE30</f>
        <v>0</v>
      </c>
      <c r="DF30" s="35">
        <f ca="1">IFRS17_CF_Base!DF30+IFRS17_CumRslt!DF30</f>
        <v>0</v>
      </c>
      <c r="DG30" s="35">
        <f ca="1">IFRS17_CF_Base!DG30+IFRS17_CumRslt!DG30</f>
        <v>0</v>
      </c>
      <c r="DH30" s="35">
        <f ca="1">IFRS17_CF_Base!DH30+IFRS17_CumRslt!DH30</f>
        <v>0</v>
      </c>
      <c r="DI30" s="35">
        <f ca="1">IFRS17_CF_Base!DI30+IFRS17_CumRslt!DI30</f>
        <v>0</v>
      </c>
      <c r="DJ30" s="35">
        <f ca="1">IFRS17_CF_Base!DJ30+IFRS17_CumRslt!DJ30</f>
        <v>0</v>
      </c>
      <c r="DK30" s="35">
        <f ca="1">IFRS17_CF_Base!DK30+IFRS17_CumRslt!DK30</f>
        <v>0</v>
      </c>
      <c r="DL30" s="35">
        <f ca="1">IFRS17_CF_Base!DL30+IFRS17_CumRslt!DL30</f>
        <v>0</v>
      </c>
      <c r="DM30" s="35">
        <f ca="1">IFRS17_CF_Base!DM30+IFRS17_CumRslt!DM30</f>
        <v>0</v>
      </c>
      <c r="DN30" s="35">
        <f ca="1">IFRS17_CF_Base!DN30+IFRS17_CumRslt!DN30</f>
        <v>0</v>
      </c>
      <c r="DO30" s="35">
        <f ca="1">IFRS17_CF_Base!DO30+IFRS17_CumRslt!DO30</f>
        <v>0</v>
      </c>
      <c r="DP30" s="35">
        <f ca="1">IFRS17_CF_Base!DP30+IFRS17_CumRslt!DP30</f>
        <v>0</v>
      </c>
      <c r="DQ30" s="35">
        <f ca="1">IFRS17_CF_Base!DQ30+IFRS17_CumRslt!DQ30</f>
        <v>0</v>
      </c>
      <c r="DR30" s="35">
        <f ca="1">IFRS17_CF_Base!DR30+IFRS17_CumRslt!DR30</f>
        <v>0</v>
      </c>
      <c r="DS30" s="35">
        <f ca="1">IFRS17_CF_Base!DS30+IFRS17_CumRslt!DS30</f>
        <v>0</v>
      </c>
      <c r="DT30" s="35">
        <f ca="1">IFRS17_CF_Base!DT30+IFRS17_CumRslt!DT30</f>
        <v>0</v>
      </c>
      <c r="DU30" s="35">
        <f ca="1">IFRS17_CF_Base!DU30+IFRS17_CumRslt!DU30</f>
        <v>0</v>
      </c>
      <c r="DV30" s="35">
        <f ca="1">IFRS17_CF_Base!DV30+IFRS17_CumRslt!DV30</f>
        <v>0</v>
      </c>
      <c r="DW30" s="35">
        <f ca="1">IFRS17_CF_Base!DW30+IFRS17_CumRslt!DW30</f>
        <v>0</v>
      </c>
      <c r="DX30" s="35">
        <f ca="1">IFRS17_CF_Base!DX30+IFRS17_CumRslt!DX30</f>
        <v>0</v>
      </c>
      <c r="DY30" s="35">
        <f ca="1">IFRS17_CF_Base!DY30+IFRS17_CumRslt!DY30</f>
        <v>0</v>
      </c>
      <c r="DZ30" s="35">
        <f ca="1">IFRS17_CF_Base!DZ30+IFRS17_CumRslt!DZ30</f>
        <v>0</v>
      </c>
      <c r="EA30" s="35">
        <f ca="1">IFRS17_CF_Base!EA30+IFRS17_CumRslt!EA30</f>
        <v>0</v>
      </c>
      <c r="EB30" s="35">
        <f ca="1">IFRS17_CF_Base!EB30+IFRS17_CumRslt!EB30</f>
        <v>0</v>
      </c>
      <c r="EC30" s="35">
        <f ca="1">IFRS17_CF_Base!EC30+IFRS17_CumRslt!EC30</f>
        <v>0</v>
      </c>
      <c r="ED30" s="35">
        <f ca="1">IFRS17_CF_Base!ED30+IFRS17_CumRslt!ED30</f>
        <v>0</v>
      </c>
      <c r="EE30" s="35">
        <f ca="1">IFRS17_CF_Base!EE30+IFRS17_CumRslt!EE30</f>
        <v>0</v>
      </c>
      <c r="EF30" s="35">
        <f ca="1">IFRS17_CF_Base!EF30+IFRS17_CumRslt!EF30</f>
        <v>0</v>
      </c>
      <c r="EG30" s="35">
        <f ca="1">IFRS17_CF_Base!EG30+IFRS17_CumRslt!EG30</f>
        <v>0</v>
      </c>
      <c r="EH30" s="35">
        <f ca="1">IFRS17_CF_Base!EH30+IFRS17_CumRslt!EH30</f>
        <v>0</v>
      </c>
      <c r="EI30" s="35">
        <f ca="1">IFRS17_CF_Base!EI30+IFRS17_CumRslt!EI30</f>
        <v>0</v>
      </c>
      <c r="EJ30" s="35">
        <f ca="1">IFRS17_CF_Base!EJ30+IFRS17_CumRslt!EJ30</f>
        <v>0</v>
      </c>
      <c r="EK30" s="35">
        <f ca="1">IFRS17_CF_Base!EK30+IFRS17_CumRslt!EK30</f>
        <v>0</v>
      </c>
      <c r="EL30" s="35">
        <f ca="1">IFRS17_CF_Base!EL30+IFRS17_CumRslt!EL30</f>
        <v>0</v>
      </c>
      <c r="EM30" s="35">
        <f ca="1">IFRS17_CF_Base!EM30+IFRS17_CumRslt!EM30</f>
        <v>0</v>
      </c>
      <c r="EN30" s="35">
        <f ca="1">IFRS17_CF_Base!EN30+IFRS17_CumRslt!EN30</f>
        <v>0</v>
      </c>
      <c r="EO30" s="35">
        <f ca="1">IFRS17_CF_Base!EO30+IFRS17_CumRslt!EO30</f>
        <v>0</v>
      </c>
      <c r="EP30" s="35">
        <f ca="1">IFRS17_CF_Base!EP30+IFRS17_CumRslt!EP30</f>
        <v>0</v>
      </c>
      <c r="EQ30" s="35">
        <f ca="1">IFRS17_CF_Base!EQ30+IFRS17_CumRslt!EQ30</f>
        <v>0</v>
      </c>
      <c r="ER30" s="35">
        <f ca="1">IFRS17_CF_Base!ER30+IFRS17_CumRslt!ER30</f>
        <v>0</v>
      </c>
      <c r="ES30" s="35">
        <f ca="1">IFRS17_CF_Base!ES30+IFRS17_CumRslt!ES30</f>
        <v>0</v>
      </c>
      <c r="ET30" s="35">
        <f ca="1">IFRS17_CF_Base!ET30+IFRS17_CumRslt!ET30</f>
        <v>0</v>
      </c>
      <c r="EU30" s="35">
        <f ca="1">IFRS17_CF_Base!EU30+IFRS17_CumRslt!EU30</f>
        <v>0</v>
      </c>
      <c r="EV30" s="35">
        <f ca="1">IFRS17_CF_Base!EV30+IFRS17_CumRslt!EV30</f>
        <v>0</v>
      </c>
      <c r="EW30" s="35">
        <f ca="1">IFRS17_CF_Base!EW30+IFRS17_CumRslt!EW30</f>
        <v>0</v>
      </c>
      <c r="EX30" s="35">
        <f ca="1">IFRS17_CF_Base!EX30+IFRS17_CumRslt!EX30</f>
        <v>0</v>
      </c>
      <c r="EY30" s="35">
        <f ca="1">IFRS17_CF_Base!EY30+IFRS17_CumRslt!EY30</f>
        <v>0</v>
      </c>
      <c r="EZ30" s="35">
        <f ca="1">IFRS17_CF_Base!EZ30+IFRS17_CumRslt!EZ30</f>
        <v>0</v>
      </c>
      <c r="FA30" s="35">
        <f ca="1">IFRS17_CF_Base!FA30+IFRS17_CumRslt!FA30</f>
        <v>0</v>
      </c>
      <c r="FB30" s="35">
        <f ca="1">IFRS17_CF_Base!FB30+IFRS17_CumRslt!FB30</f>
        <v>0</v>
      </c>
      <c r="FC30" s="35">
        <f ca="1">IFRS17_CF_Base!FC30+IFRS17_CumRslt!FC30</f>
        <v>0</v>
      </c>
      <c r="FD30" s="35">
        <f ca="1">IFRS17_CF_Base!FD30+IFRS17_CumRslt!FD30</f>
        <v>0</v>
      </c>
      <c r="FE30" s="35">
        <f ca="1">IFRS17_CF_Base!FE30+IFRS17_CumRslt!FE30</f>
        <v>0</v>
      </c>
      <c r="FF30" s="35">
        <f ca="1">IFRS17_CF_Base!FF30+IFRS17_CumRslt!FF30</f>
        <v>0</v>
      </c>
      <c r="FG30" s="35">
        <f ca="1">IFRS17_CF_Base!FG30+IFRS17_CumRslt!FG30</f>
        <v>0</v>
      </c>
      <c r="FH30" s="35">
        <f ca="1">IFRS17_CF_Base!FH30+IFRS17_CumRslt!FH30</f>
        <v>0</v>
      </c>
      <c r="FI30" s="35">
        <f ca="1">IFRS17_CF_Base!FI30+IFRS17_CumRslt!FI30</f>
        <v>0</v>
      </c>
      <c r="FJ30" s="35">
        <f ca="1">IFRS17_CF_Base!FJ30+IFRS17_CumRslt!FJ30</f>
        <v>0</v>
      </c>
      <c r="FK30" s="35">
        <f ca="1">IFRS17_CF_Base!FK30+IFRS17_CumRslt!FK30</f>
        <v>0</v>
      </c>
      <c r="FL30" s="35">
        <f ca="1">IFRS17_CF_Base!FL30+IFRS17_CumRslt!FL30</f>
        <v>0</v>
      </c>
      <c r="FM30" s="35">
        <f ca="1">IFRS17_CF_Base!FM30+IFRS17_CumRslt!FM30</f>
        <v>0</v>
      </c>
      <c r="FN30" s="35">
        <f ca="1">IFRS17_CF_Base!FN30+IFRS17_CumRslt!FN30</f>
        <v>0</v>
      </c>
      <c r="FO30" s="35">
        <f ca="1">IFRS17_CF_Base!FO30+IFRS17_CumRslt!FO30</f>
        <v>0</v>
      </c>
      <c r="FP30" s="35">
        <f ca="1">IFRS17_CF_Base!FP30+IFRS17_CumRslt!FP30</f>
        <v>0</v>
      </c>
      <c r="FQ30" s="35">
        <f ca="1">IFRS17_CF_Base!FQ30+IFRS17_CumRslt!FQ30</f>
        <v>0</v>
      </c>
      <c r="FR30" s="35">
        <f ca="1">IFRS17_CF_Base!FR30+IFRS17_CumRslt!FR30</f>
        <v>0</v>
      </c>
      <c r="FS30" s="35">
        <f ca="1">IFRS17_CF_Base!FS30+IFRS17_CumRslt!FS30</f>
        <v>0</v>
      </c>
      <c r="FT30" s="35">
        <f ca="1">IFRS17_CF_Base!FT30+IFRS17_CumRslt!FT30</f>
        <v>0</v>
      </c>
      <c r="FU30" s="35">
        <f ca="1">IFRS17_CF_Base!FU30+IFRS17_CumRslt!FU30</f>
        <v>0</v>
      </c>
      <c r="FV30" s="35">
        <f ca="1">IFRS17_CF_Base!FV30+IFRS17_CumRslt!FV30</f>
        <v>0</v>
      </c>
      <c r="FW30" s="35">
        <f ca="1">IFRS17_CF_Base!FW30+IFRS17_CumRslt!FW30</f>
        <v>0</v>
      </c>
      <c r="FX30" s="35">
        <f ca="1">IFRS17_CF_Base!FX30+IFRS17_CumRslt!FX30</f>
        <v>0</v>
      </c>
      <c r="FY30" s="35">
        <f ca="1">IFRS17_CF_Base!FY30+IFRS17_CumRslt!FY30</f>
        <v>0</v>
      </c>
      <c r="FZ30" s="35">
        <f ca="1">IFRS17_CF_Base!FZ30+IFRS17_CumRslt!FZ30</f>
        <v>0</v>
      </c>
      <c r="GA30" s="35">
        <f ca="1">IFRS17_CF_Base!GA30+IFRS17_CumRslt!GA30</f>
        <v>0</v>
      </c>
      <c r="GB30" s="35">
        <f ca="1">IFRS17_CF_Base!GB30+IFRS17_CumRslt!GB30</f>
        <v>0</v>
      </c>
      <c r="GC30" s="35">
        <f ca="1">IFRS17_CF_Base!GC30+IFRS17_CumRslt!GC30</f>
        <v>0</v>
      </c>
      <c r="GD30" s="35">
        <f ca="1">IFRS17_CF_Base!GD30+IFRS17_CumRslt!GD30</f>
        <v>0</v>
      </c>
      <c r="GE30" s="35">
        <f ca="1">IFRS17_CF_Base!GE30+IFRS17_CumRslt!GE30</f>
        <v>0</v>
      </c>
      <c r="GF30" s="35">
        <f ca="1">IFRS17_CF_Base!GF30+IFRS17_CumRslt!GF30</f>
        <v>0</v>
      </c>
      <c r="GG30" s="35">
        <f ca="1">IFRS17_CF_Base!GG30+IFRS17_CumRslt!GG30</f>
        <v>0</v>
      </c>
      <c r="GH30" s="35">
        <f ca="1">IFRS17_CF_Base!GH30+IFRS17_CumRslt!GH30</f>
        <v>0</v>
      </c>
      <c r="GI30" s="35">
        <f ca="1">IFRS17_CF_Base!GI30+IFRS17_CumRslt!GI30</f>
        <v>0</v>
      </c>
      <c r="GJ30" s="35">
        <f ca="1">IFRS17_CF_Base!GJ30+IFRS17_CumRslt!GJ30</f>
        <v>0</v>
      </c>
    </row>
    <row r="31" spans="2:192" x14ac:dyDescent="0.3">
      <c r="B31" s="35" t="s">
        <v>456</v>
      </c>
      <c r="C31" s="31" t="s">
        <v>454</v>
      </c>
      <c r="E31" s="232"/>
      <c r="F31" s="88">
        <f ca="1">IFRS17_CF_Base!F31+IFRS17_CumRslt!F31</f>
        <v>-9159.8383570783244</v>
      </c>
      <c r="G31" s="88">
        <f ca="1">IFRS17_CF_Base!G31+IFRS17_CumRslt!G31</f>
        <v>-31811.969967600224</v>
      </c>
      <c r="H31" s="88">
        <f ca="1">IFRS17_CF_Base!H31+IFRS17_CumRslt!H31</f>
        <v>-62206.138492917256</v>
      </c>
      <c r="I31" s="88">
        <f ca="1">IFRS17_CF_Base!I31+IFRS17_CumRslt!I31</f>
        <v>-96665.815632350204</v>
      </c>
      <c r="J31" s="88">
        <f ca="1">IFRS17_CF_Base!J31+IFRS17_CumRslt!J31</f>
        <v>-139505.18765226554</v>
      </c>
      <c r="K31" s="88">
        <f ca="1">IFRS17_CF_Base!K31+IFRS17_CumRslt!K31</f>
        <v>-187074.82778270025</v>
      </c>
      <c r="L31" s="88">
        <f ca="1">IFRS17_CF_Base!L31+IFRS17_CumRslt!L31</f>
        <v>-237350.95902387059</v>
      </c>
      <c r="M31" s="88">
        <f ca="1">IFRS17_CF_Base!M31+IFRS17_CumRslt!M31</f>
        <v>-293085.78793908586</v>
      </c>
      <c r="N31" s="88">
        <f ca="1">IFRS17_CF_Base!N31+IFRS17_CumRslt!N31</f>
        <v>-356358.34258660168</v>
      </c>
      <c r="O31" s="88">
        <f ca="1">IFRS17_CF_Base!O31+IFRS17_CumRslt!O31</f>
        <v>-430563.31473806448</v>
      </c>
      <c r="P31" s="88">
        <f ca="1">IFRS17_CF_Base!P31+IFRS17_CumRslt!P31</f>
        <v>-436657.76064694306</v>
      </c>
      <c r="Q31" s="88">
        <f ca="1">IFRS17_CF_Base!Q31+IFRS17_CumRslt!Q31</f>
        <v>-406494.08758004574</v>
      </c>
      <c r="R31" s="88">
        <f ca="1">IFRS17_CF_Base!R31+IFRS17_CumRslt!R31</f>
        <v>-385030.98992504197</v>
      </c>
      <c r="S31" s="88">
        <f ca="1">IFRS17_CF_Base!S31+IFRS17_CumRslt!S31</f>
        <v>-362908.23502192693</v>
      </c>
      <c r="T31" s="88">
        <f ca="1">IFRS17_CF_Base!T31+IFRS17_CumRslt!T31</f>
        <v>-339328.87381761742</v>
      </c>
      <c r="U31" s="88">
        <f ca="1">IFRS17_CF_Base!U31+IFRS17_CumRslt!U31</f>
        <v>-321402.34270795225</v>
      </c>
      <c r="V31" s="88">
        <f ca="1">IFRS17_CF_Base!V31+IFRS17_CumRslt!V31</f>
        <v>-303265.95638557686</v>
      </c>
      <c r="W31" s="88">
        <f ca="1">IFRS17_CF_Base!W31+IFRS17_CumRslt!W31</f>
        <v>-284643.69093574112</v>
      </c>
      <c r="X31" s="88">
        <f ca="1">IFRS17_CF_Base!X31+IFRS17_CumRslt!X31</f>
        <v>-265290.81910405064</v>
      </c>
      <c r="Y31" s="88">
        <f ca="1">IFRS17_CF_Base!Y31+IFRS17_CumRslt!Y31</f>
        <v>-244786.56044008446</v>
      </c>
      <c r="Z31" s="88">
        <f ca="1">IFRS17_CF_Base!Z31+IFRS17_CumRslt!Z31</f>
        <v>-233687.06972885013</v>
      </c>
      <c r="AA31" s="88">
        <f ca="1">IFRS17_CF_Base!AA31+IFRS17_CumRslt!AA31</f>
        <v>-221624.13087433903</v>
      </c>
      <c r="AB31" s="88">
        <f ca="1">IFRS17_CF_Base!AB31+IFRS17_CumRslt!AB31</f>
        <v>-209123.80999020382</v>
      </c>
      <c r="AC31" s="88">
        <f ca="1">IFRS17_CF_Base!AC31+IFRS17_CumRslt!AC31</f>
        <v>-196418.98568370912</v>
      </c>
      <c r="AD31" s="88">
        <f ca="1">IFRS17_CF_Base!AD31+IFRS17_CumRslt!AD31</f>
        <v>-182963.42886144566</v>
      </c>
      <c r="AE31" s="88">
        <f ca="1">IFRS17_CF_Base!AE31+IFRS17_CumRslt!AE31</f>
        <v>-169445.53729475164</v>
      </c>
      <c r="AF31" s="88">
        <f ca="1">IFRS17_CF_Base!AF31+IFRS17_CumRslt!AF31</f>
        <v>-155866.38351950646</v>
      </c>
      <c r="AG31" s="88">
        <f ca="1">IFRS17_CF_Base!AG31+IFRS17_CumRslt!AG31</f>
        <v>-141934.8130582041</v>
      </c>
      <c r="AH31" s="88">
        <f ca="1">IFRS17_CF_Base!AH31+IFRS17_CumRslt!AH31</f>
        <v>-127449.93913175771</v>
      </c>
      <c r="AI31" s="88">
        <f ca="1">IFRS17_CF_Base!AI31+IFRS17_CumRslt!AI31</f>
        <v>-112116.36839632076</v>
      </c>
      <c r="AJ31" s="88">
        <f ca="1">IFRS17_CF_Base!AJ31+IFRS17_CumRslt!AJ31</f>
        <v>-105902.71614087942</v>
      </c>
      <c r="AK31" s="88">
        <f ca="1">IFRS17_CF_Base!AK31+IFRS17_CumRslt!AK31</f>
        <v>-100004.63006051038</v>
      </c>
      <c r="AL31" s="88">
        <f ca="1">IFRS17_CF_Base!AL31+IFRS17_CumRslt!AL31</f>
        <v>-94326.36399508953</v>
      </c>
      <c r="AM31" s="88">
        <f ca="1">IFRS17_CF_Base!AM31+IFRS17_CumRslt!AM31</f>
        <v>-88840.275451569891</v>
      </c>
      <c r="AN31" s="88">
        <f ca="1">IFRS17_CF_Base!AN31+IFRS17_CumRslt!AN31</f>
        <v>-83526.798794855102</v>
      </c>
      <c r="AO31" s="88">
        <f ca="1">IFRS17_CF_Base!AO31+IFRS17_CumRslt!AO31</f>
        <v>-78367.193610256698</v>
      </c>
      <c r="AP31" s="88">
        <f ca="1">IFRS17_CF_Base!AP31+IFRS17_CumRslt!AP31</f>
        <v>-73464.173344846437</v>
      </c>
      <c r="AQ31" s="88">
        <f ca="1">IFRS17_CF_Base!AQ31+IFRS17_CumRslt!AQ31</f>
        <v>-68690.725416126224</v>
      </c>
      <c r="AR31" s="88">
        <f ca="1">IFRS17_CF_Base!AR31+IFRS17_CumRslt!AR31</f>
        <v>-64051.176273602614</v>
      </c>
      <c r="AS31" s="88">
        <f ca="1">IFRS17_CF_Base!AS31+IFRS17_CumRslt!AS31</f>
        <v>-59546.32810995137</v>
      </c>
      <c r="AT31" s="88">
        <f ca="1">IFRS17_CF_Base!AT31+IFRS17_CumRslt!AT31</f>
        <v>-55174.64778180053</v>
      </c>
      <c r="AU31" s="88">
        <f ca="1">IFRS17_CF_Base!AU31+IFRS17_CumRslt!AU31</f>
        <v>-50961.407836014478</v>
      </c>
      <c r="AV31" s="88">
        <f ca="1">IFRS17_CF_Base!AV31+IFRS17_CumRslt!AV31</f>
        <v>-46893.826069658782</v>
      </c>
      <c r="AW31" s="88">
        <f ca="1">IFRS17_CF_Base!AW31+IFRS17_CumRslt!AW31</f>
        <v>-42985.804104531737</v>
      </c>
      <c r="AX31" s="88">
        <f ca="1">IFRS17_CF_Base!AX31+IFRS17_CumRslt!AX31</f>
        <v>-39252.527704377273</v>
      </c>
      <c r="AY31" s="88">
        <f ca="1">IFRS17_CF_Base!AY31+IFRS17_CumRslt!AY31</f>
        <v>-35708.674291484123</v>
      </c>
      <c r="AZ31" s="88">
        <f ca="1">IFRS17_CF_Base!AZ31+IFRS17_CumRslt!AZ31</f>
        <v>-32386.163439991982</v>
      </c>
      <c r="BA31" s="88">
        <f ca="1">IFRS17_CF_Base!BA31+IFRS17_CumRslt!BA31</f>
        <v>-29270.059252209307</v>
      </c>
      <c r="BB31" s="88">
        <f ca="1">IFRS17_CF_Base!BB31+IFRS17_CumRslt!BB31</f>
        <v>-26369.237414280709</v>
      </c>
      <c r="BC31" s="88">
        <f ca="1">IFRS17_CF_Base!BC31+IFRS17_CumRslt!BC31</f>
        <v>-23685.221213645673</v>
      </c>
      <c r="BD31" s="88">
        <f ca="1">IFRS17_CF_Base!BD31+IFRS17_CumRslt!BD31</f>
        <v>-21212.416408359648</v>
      </c>
      <c r="BE31" s="88">
        <f ca="1">IFRS17_CF_Base!BE31+IFRS17_CumRslt!BE31</f>
        <v>-18942.630127292814</v>
      </c>
      <c r="BF31" s="88">
        <f ca="1">IFRS17_CF_Base!BF31+IFRS17_CumRslt!BF31</f>
        <v>-16858.816820652661</v>
      </c>
      <c r="BG31" s="88">
        <f ca="1">IFRS17_CF_Base!BG31+IFRS17_CumRslt!BG31</f>
        <v>-14946.254998271965</v>
      </c>
      <c r="BH31" s="88">
        <f ca="1">IFRS17_CF_Base!BH31+IFRS17_CumRslt!BH31</f>
        <v>-13192.794387066986</v>
      </c>
      <c r="BI31" s="88">
        <f ca="1">IFRS17_CF_Base!BI31+IFRS17_CumRslt!BI31</f>
        <v>-11587.997449926532</v>
      </c>
      <c r="BJ31" s="88">
        <f ca="1">IFRS17_CF_Base!BJ31+IFRS17_CumRslt!BJ31</f>
        <v>-10138.820191791468</v>
      </c>
      <c r="BK31" s="88">
        <f ca="1">IFRS17_CF_Base!BK31+IFRS17_CumRslt!BK31</f>
        <v>-8815.5394177099042</v>
      </c>
      <c r="BL31" s="88">
        <f ca="1">IFRS17_CF_Base!BL31+IFRS17_CumRslt!BL31</f>
        <v>-7613.2412669617324</v>
      </c>
      <c r="BM31" s="88">
        <f ca="1">IFRS17_CF_Base!BM31+IFRS17_CumRslt!BM31</f>
        <v>-6525.193188818258</v>
      </c>
      <c r="BN31" s="88">
        <f ca="1">IFRS17_CF_Base!BN31+IFRS17_CumRslt!BN31</f>
        <v>-5543.5849187659742</v>
      </c>
      <c r="BO31" s="88">
        <f ca="1">IFRS17_CF_Base!BO31+IFRS17_CumRslt!BO31</f>
        <v>-4662.2032645445915</v>
      </c>
      <c r="BP31" s="88">
        <f ca="1">IFRS17_CF_Base!BP31+IFRS17_CumRslt!BP31</f>
        <v>-3875.4625358390085</v>
      </c>
      <c r="BQ31" s="88">
        <f ca="1">IFRS17_CF_Base!BQ31+IFRS17_CumRslt!BQ31</f>
        <v>-3180.2098361791559</v>
      </c>
      <c r="BR31" s="88">
        <f ca="1">IFRS17_CF_Base!BR31+IFRS17_CumRslt!BR31</f>
        <v>-2573.2264037646864</v>
      </c>
      <c r="BS31" s="88">
        <f ca="1">IFRS17_CF_Base!BS31+IFRS17_CumRslt!BS31</f>
        <v>-2050.6983091369989</v>
      </c>
      <c r="BT31" s="88">
        <f ca="1">IFRS17_CF_Base!BT31+IFRS17_CumRslt!BT31</f>
        <v>-1611.7798100935536</v>
      </c>
      <c r="BU31" s="88">
        <f ca="1">IFRS17_CF_Base!BU31+IFRS17_CumRslt!BU31</f>
        <v>-1245.8811265277543</v>
      </c>
      <c r="BV31" s="88">
        <f ca="1">IFRS17_CF_Base!BV31+IFRS17_CumRslt!BV31</f>
        <v>-947.97681856910629</v>
      </c>
      <c r="BW31" s="88">
        <f ca="1">IFRS17_CF_Base!BW31+IFRS17_CumRslt!BW31</f>
        <v>-711.35886517944448</v>
      </c>
      <c r="BX31" s="88">
        <f ca="1">IFRS17_CF_Base!BX31+IFRS17_CumRslt!BX31</f>
        <v>-527.82230189129518</v>
      </c>
      <c r="BY31" s="88">
        <f ca="1">IFRS17_CF_Base!BY31+IFRS17_CumRslt!BY31</f>
        <v>-390.55180249849303</v>
      </c>
      <c r="BZ31" s="88">
        <f ca="1">IFRS17_CF_Base!BZ31+IFRS17_CumRslt!BZ31</f>
        <v>-287.21017664386682</v>
      </c>
      <c r="CA31" s="88">
        <f ca="1">IFRS17_CF_Base!CA31+IFRS17_CumRslt!CA31</f>
        <v>-209.59193025300428</v>
      </c>
      <c r="CB31" s="88">
        <f ca="1">IFRS17_CF_Base!CB31+IFRS17_CumRslt!CB31</f>
        <v>-151.26567044695511</v>
      </c>
      <c r="CC31" s="88">
        <f ca="1">IFRS17_CF_Base!CC31+IFRS17_CumRslt!CC31</f>
        <v>-107.27541727953194</v>
      </c>
      <c r="CD31" s="88">
        <f ca="1">IFRS17_CF_Base!CD31+IFRS17_CumRslt!CD31</f>
        <v>-79.09271343817646</v>
      </c>
      <c r="CE31" s="88">
        <f ca="1">IFRS17_CF_Base!CE31+IFRS17_CumRslt!CE31</f>
        <v>-57.010173077798044</v>
      </c>
      <c r="CF31" s="88">
        <f ca="1">IFRS17_CF_Base!CF31+IFRS17_CumRslt!CF31</f>
        <v>-39.983209924450236</v>
      </c>
      <c r="CG31" s="88">
        <f ca="1">IFRS17_CF_Base!CG31+IFRS17_CumRslt!CG31</f>
        <v>-27.105088268983842</v>
      </c>
      <c r="CH31" s="88">
        <f ca="1">IFRS17_CF_Base!CH31+IFRS17_CumRslt!CH31</f>
        <v>-17.536425255962595</v>
      </c>
      <c r="CI31" s="88">
        <f ca="1">IFRS17_CF_Base!CI31+IFRS17_CumRslt!CI31</f>
        <v>-11.254247024617181</v>
      </c>
      <c r="CJ31" s="88">
        <f ca="1">IFRS17_CF_Base!CJ31+IFRS17_CumRslt!CJ31</f>
        <v>-6.7822947482139249</v>
      </c>
      <c r="CK31" s="88">
        <f ca="1">IFRS17_CF_Base!CK31+IFRS17_CumRslt!CK31</f>
        <v>-3.6596580618089267</v>
      </c>
      <c r="CL31" s="88">
        <f ca="1">IFRS17_CF_Base!CL31+IFRS17_CumRslt!CL31</f>
        <v>-1.5026452148777798</v>
      </c>
      <c r="CM31" s="88">
        <f ca="1">IFRS17_CF_Base!CM31+IFRS17_CumRslt!CM31</f>
        <v>0</v>
      </c>
      <c r="CN31" s="88">
        <f ca="1">IFRS17_CF_Base!CN31+IFRS17_CumRslt!CN31</f>
        <v>0</v>
      </c>
      <c r="CO31" s="88">
        <f ca="1">IFRS17_CF_Base!CO31+IFRS17_CumRslt!CO31</f>
        <v>0</v>
      </c>
      <c r="CP31" s="88">
        <f ca="1">IFRS17_CF_Base!CP31+IFRS17_CumRslt!CP31</f>
        <v>0</v>
      </c>
      <c r="CQ31" s="88">
        <f ca="1">IFRS17_CF_Base!CQ31+IFRS17_CumRslt!CQ31</f>
        <v>0</v>
      </c>
      <c r="CR31" s="88">
        <f ca="1">IFRS17_CF_Base!CR31+IFRS17_CumRslt!CR31</f>
        <v>0</v>
      </c>
      <c r="CS31" s="88">
        <f ca="1">IFRS17_CF_Base!CS31+IFRS17_CumRslt!CS31</f>
        <v>0</v>
      </c>
      <c r="CT31" s="88">
        <f ca="1">IFRS17_CF_Base!CT31+IFRS17_CumRslt!CT31</f>
        <v>0</v>
      </c>
      <c r="CU31" s="88">
        <f ca="1">IFRS17_CF_Base!CU31+IFRS17_CumRslt!CU31</f>
        <v>0</v>
      </c>
      <c r="CV31" s="88">
        <f ca="1">IFRS17_CF_Base!CV31+IFRS17_CumRslt!CV31</f>
        <v>0</v>
      </c>
      <c r="CW31" s="88">
        <f ca="1">IFRS17_CF_Base!CW31+IFRS17_CumRslt!CW31</f>
        <v>0</v>
      </c>
      <c r="CX31" s="88">
        <f ca="1">IFRS17_CF_Base!CX31+IFRS17_CumRslt!CX31</f>
        <v>0</v>
      </c>
      <c r="CY31" s="88">
        <f ca="1">IFRS17_CF_Base!CY31+IFRS17_CumRslt!CY31</f>
        <v>0</v>
      </c>
      <c r="CZ31" s="88">
        <f ca="1">IFRS17_CF_Base!CZ31+IFRS17_CumRslt!CZ31</f>
        <v>0</v>
      </c>
      <c r="DA31" s="88">
        <f ca="1">IFRS17_CF_Base!DA31+IFRS17_CumRslt!DA31</f>
        <v>0</v>
      </c>
      <c r="DB31" s="88">
        <f ca="1">IFRS17_CF_Base!DB31+IFRS17_CumRslt!DB31</f>
        <v>0</v>
      </c>
      <c r="DC31" s="88">
        <f ca="1">IFRS17_CF_Base!DC31+IFRS17_CumRslt!DC31</f>
        <v>0</v>
      </c>
      <c r="DD31" s="88">
        <f ca="1">IFRS17_CF_Base!DD31+IFRS17_CumRslt!DD31</f>
        <v>0</v>
      </c>
      <c r="DE31" s="88">
        <f ca="1">IFRS17_CF_Base!DE31+IFRS17_CumRslt!DE31</f>
        <v>0</v>
      </c>
      <c r="DF31" s="88">
        <f ca="1">IFRS17_CF_Base!DF31+IFRS17_CumRslt!DF31</f>
        <v>0</v>
      </c>
      <c r="DG31" s="88">
        <f ca="1">IFRS17_CF_Base!DG31+IFRS17_CumRslt!DG31</f>
        <v>0</v>
      </c>
      <c r="DH31" s="88">
        <f ca="1">IFRS17_CF_Base!DH31+IFRS17_CumRslt!DH31</f>
        <v>0</v>
      </c>
      <c r="DI31" s="88">
        <f ca="1">IFRS17_CF_Base!DI31+IFRS17_CumRslt!DI31</f>
        <v>0</v>
      </c>
      <c r="DJ31" s="88">
        <f ca="1">IFRS17_CF_Base!DJ31+IFRS17_CumRslt!DJ31</f>
        <v>0</v>
      </c>
      <c r="DK31" s="88">
        <f ca="1">IFRS17_CF_Base!DK31+IFRS17_CumRslt!DK31</f>
        <v>0</v>
      </c>
      <c r="DL31" s="88">
        <f ca="1">IFRS17_CF_Base!DL31+IFRS17_CumRslt!DL31</f>
        <v>0</v>
      </c>
      <c r="DM31" s="88">
        <f ca="1">IFRS17_CF_Base!DM31+IFRS17_CumRslt!DM31</f>
        <v>0</v>
      </c>
      <c r="DN31" s="88">
        <f ca="1">IFRS17_CF_Base!DN31+IFRS17_CumRslt!DN31</f>
        <v>0</v>
      </c>
      <c r="DO31" s="88">
        <f ca="1">IFRS17_CF_Base!DO31+IFRS17_CumRslt!DO31</f>
        <v>0</v>
      </c>
      <c r="DP31" s="88">
        <f ca="1">IFRS17_CF_Base!DP31+IFRS17_CumRslt!DP31</f>
        <v>0</v>
      </c>
      <c r="DQ31" s="88">
        <f ca="1">IFRS17_CF_Base!DQ31+IFRS17_CumRslt!DQ31</f>
        <v>0</v>
      </c>
      <c r="DR31" s="88">
        <f ca="1">IFRS17_CF_Base!DR31+IFRS17_CumRslt!DR31</f>
        <v>0</v>
      </c>
      <c r="DS31" s="88">
        <f ca="1">IFRS17_CF_Base!DS31+IFRS17_CumRslt!DS31</f>
        <v>0</v>
      </c>
      <c r="DT31" s="88">
        <f ca="1">IFRS17_CF_Base!DT31+IFRS17_CumRslt!DT31</f>
        <v>0</v>
      </c>
      <c r="DU31" s="88">
        <f ca="1">IFRS17_CF_Base!DU31+IFRS17_CumRslt!DU31</f>
        <v>0</v>
      </c>
      <c r="DV31" s="88">
        <f ca="1">IFRS17_CF_Base!DV31+IFRS17_CumRslt!DV31</f>
        <v>0</v>
      </c>
      <c r="DW31" s="88">
        <f ca="1">IFRS17_CF_Base!DW31+IFRS17_CumRslt!DW31</f>
        <v>0</v>
      </c>
      <c r="DX31" s="88">
        <f ca="1">IFRS17_CF_Base!DX31+IFRS17_CumRslt!DX31</f>
        <v>0</v>
      </c>
      <c r="DY31" s="88">
        <f ca="1">IFRS17_CF_Base!DY31+IFRS17_CumRslt!DY31</f>
        <v>0</v>
      </c>
      <c r="DZ31" s="88">
        <f ca="1">IFRS17_CF_Base!DZ31+IFRS17_CumRslt!DZ31</f>
        <v>0</v>
      </c>
      <c r="EA31" s="88">
        <f ca="1">IFRS17_CF_Base!EA31+IFRS17_CumRslt!EA31</f>
        <v>0</v>
      </c>
      <c r="EB31" s="88">
        <f ca="1">IFRS17_CF_Base!EB31+IFRS17_CumRslt!EB31</f>
        <v>0</v>
      </c>
      <c r="EC31" s="88">
        <f ca="1">IFRS17_CF_Base!EC31+IFRS17_CumRslt!EC31</f>
        <v>0</v>
      </c>
      <c r="ED31" s="88">
        <f ca="1">IFRS17_CF_Base!ED31+IFRS17_CumRslt!ED31</f>
        <v>0</v>
      </c>
      <c r="EE31" s="88">
        <f ca="1">IFRS17_CF_Base!EE31+IFRS17_CumRslt!EE31</f>
        <v>0</v>
      </c>
      <c r="EF31" s="88">
        <f ca="1">IFRS17_CF_Base!EF31+IFRS17_CumRslt!EF31</f>
        <v>0</v>
      </c>
      <c r="EG31" s="88">
        <f ca="1">IFRS17_CF_Base!EG31+IFRS17_CumRslt!EG31</f>
        <v>0</v>
      </c>
      <c r="EH31" s="88">
        <f ca="1">IFRS17_CF_Base!EH31+IFRS17_CumRslt!EH31</f>
        <v>0</v>
      </c>
      <c r="EI31" s="88">
        <f ca="1">IFRS17_CF_Base!EI31+IFRS17_CumRslt!EI31</f>
        <v>0</v>
      </c>
      <c r="EJ31" s="88">
        <f ca="1">IFRS17_CF_Base!EJ31+IFRS17_CumRslt!EJ31</f>
        <v>0</v>
      </c>
      <c r="EK31" s="88">
        <f ca="1">IFRS17_CF_Base!EK31+IFRS17_CumRslt!EK31</f>
        <v>0</v>
      </c>
      <c r="EL31" s="88">
        <f ca="1">IFRS17_CF_Base!EL31+IFRS17_CumRslt!EL31</f>
        <v>0</v>
      </c>
      <c r="EM31" s="88">
        <f ca="1">IFRS17_CF_Base!EM31+IFRS17_CumRslt!EM31</f>
        <v>0</v>
      </c>
      <c r="EN31" s="88">
        <f ca="1">IFRS17_CF_Base!EN31+IFRS17_CumRslt!EN31</f>
        <v>0</v>
      </c>
      <c r="EO31" s="88">
        <f ca="1">IFRS17_CF_Base!EO31+IFRS17_CumRslt!EO31</f>
        <v>0</v>
      </c>
      <c r="EP31" s="88">
        <f ca="1">IFRS17_CF_Base!EP31+IFRS17_CumRslt!EP31</f>
        <v>0</v>
      </c>
      <c r="EQ31" s="88">
        <f ca="1">IFRS17_CF_Base!EQ31+IFRS17_CumRslt!EQ31</f>
        <v>0</v>
      </c>
      <c r="ER31" s="88">
        <f ca="1">IFRS17_CF_Base!ER31+IFRS17_CumRslt!ER31</f>
        <v>0</v>
      </c>
      <c r="ES31" s="88">
        <f ca="1">IFRS17_CF_Base!ES31+IFRS17_CumRslt!ES31</f>
        <v>0</v>
      </c>
      <c r="ET31" s="88">
        <f ca="1">IFRS17_CF_Base!ET31+IFRS17_CumRslt!ET31</f>
        <v>0</v>
      </c>
      <c r="EU31" s="88">
        <f ca="1">IFRS17_CF_Base!EU31+IFRS17_CumRslt!EU31</f>
        <v>0</v>
      </c>
      <c r="EV31" s="88">
        <f ca="1">IFRS17_CF_Base!EV31+IFRS17_CumRslt!EV31</f>
        <v>0</v>
      </c>
      <c r="EW31" s="88">
        <f ca="1">IFRS17_CF_Base!EW31+IFRS17_CumRslt!EW31</f>
        <v>0</v>
      </c>
      <c r="EX31" s="88">
        <f ca="1">IFRS17_CF_Base!EX31+IFRS17_CumRslt!EX31</f>
        <v>0</v>
      </c>
      <c r="EY31" s="88">
        <f ca="1">IFRS17_CF_Base!EY31+IFRS17_CumRslt!EY31</f>
        <v>0</v>
      </c>
      <c r="EZ31" s="88">
        <f ca="1">IFRS17_CF_Base!EZ31+IFRS17_CumRslt!EZ31</f>
        <v>0</v>
      </c>
      <c r="FA31" s="88">
        <f ca="1">IFRS17_CF_Base!FA31+IFRS17_CumRslt!FA31</f>
        <v>0</v>
      </c>
      <c r="FB31" s="88">
        <f ca="1">IFRS17_CF_Base!FB31+IFRS17_CumRslt!FB31</f>
        <v>0</v>
      </c>
      <c r="FC31" s="88">
        <f ca="1">IFRS17_CF_Base!FC31+IFRS17_CumRslt!FC31</f>
        <v>0</v>
      </c>
      <c r="FD31" s="88">
        <f ca="1">IFRS17_CF_Base!FD31+IFRS17_CumRslt!FD31</f>
        <v>0</v>
      </c>
      <c r="FE31" s="88">
        <f ca="1">IFRS17_CF_Base!FE31+IFRS17_CumRslt!FE31</f>
        <v>0</v>
      </c>
      <c r="FF31" s="88">
        <f ca="1">IFRS17_CF_Base!FF31+IFRS17_CumRslt!FF31</f>
        <v>0</v>
      </c>
      <c r="FG31" s="88">
        <f ca="1">IFRS17_CF_Base!FG31+IFRS17_CumRslt!FG31</f>
        <v>0</v>
      </c>
      <c r="FH31" s="88">
        <f ca="1">IFRS17_CF_Base!FH31+IFRS17_CumRslt!FH31</f>
        <v>0</v>
      </c>
      <c r="FI31" s="88">
        <f ca="1">IFRS17_CF_Base!FI31+IFRS17_CumRslt!FI31</f>
        <v>0</v>
      </c>
      <c r="FJ31" s="88">
        <f ca="1">IFRS17_CF_Base!FJ31+IFRS17_CumRslt!FJ31</f>
        <v>0</v>
      </c>
      <c r="FK31" s="88">
        <f ca="1">IFRS17_CF_Base!FK31+IFRS17_CumRslt!FK31</f>
        <v>0</v>
      </c>
      <c r="FL31" s="88">
        <f ca="1">IFRS17_CF_Base!FL31+IFRS17_CumRslt!FL31</f>
        <v>0</v>
      </c>
      <c r="FM31" s="88">
        <f ca="1">IFRS17_CF_Base!FM31+IFRS17_CumRslt!FM31</f>
        <v>0</v>
      </c>
      <c r="FN31" s="88">
        <f ca="1">IFRS17_CF_Base!FN31+IFRS17_CumRslt!FN31</f>
        <v>0</v>
      </c>
      <c r="FO31" s="88">
        <f ca="1">IFRS17_CF_Base!FO31+IFRS17_CumRslt!FO31</f>
        <v>0</v>
      </c>
      <c r="FP31" s="88">
        <f ca="1">IFRS17_CF_Base!FP31+IFRS17_CumRslt!FP31</f>
        <v>0</v>
      </c>
      <c r="FQ31" s="88">
        <f ca="1">IFRS17_CF_Base!FQ31+IFRS17_CumRslt!FQ31</f>
        <v>0</v>
      </c>
      <c r="FR31" s="88">
        <f ca="1">IFRS17_CF_Base!FR31+IFRS17_CumRslt!FR31</f>
        <v>0</v>
      </c>
      <c r="FS31" s="88">
        <f ca="1">IFRS17_CF_Base!FS31+IFRS17_CumRslt!FS31</f>
        <v>0</v>
      </c>
      <c r="FT31" s="88">
        <f ca="1">IFRS17_CF_Base!FT31+IFRS17_CumRslt!FT31</f>
        <v>0</v>
      </c>
      <c r="FU31" s="88">
        <f ca="1">IFRS17_CF_Base!FU31+IFRS17_CumRslt!FU31</f>
        <v>0</v>
      </c>
      <c r="FV31" s="88">
        <f ca="1">IFRS17_CF_Base!FV31+IFRS17_CumRslt!FV31</f>
        <v>0</v>
      </c>
      <c r="FW31" s="88">
        <f ca="1">IFRS17_CF_Base!FW31+IFRS17_CumRslt!FW31</f>
        <v>0</v>
      </c>
      <c r="FX31" s="88">
        <f ca="1">IFRS17_CF_Base!FX31+IFRS17_CumRslt!FX31</f>
        <v>0</v>
      </c>
      <c r="FY31" s="88">
        <f ca="1">IFRS17_CF_Base!FY31+IFRS17_CumRslt!FY31</f>
        <v>0</v>
      </c>
      <c r="FZ31" s="88">
        <f ca="1">IFRS17_CF_Base!FZ31+IFRS17_CumRslt!FZ31</f>
        <v>0</v>
      </c>
      <c r="GA31" s="88">
        <f ca="1">IFRS17_CF_Base!GA31+IFRS17_CumRslt!GA31</f>
        <v>0</v>
      </c>
      <c r="GB31" s="88">
        <f ca="1">IFRS17_CF_Base!GB31+IFRS17_CumRslt!GB31</f>
        <v>0</v>
      </c>
      <c r="GC31" s="88">
        <f ca="1">IFRS17_CF_Base!GC31+IFRS17_CumRslt!GC31</f>
        <v>0</v>
      </c>
      <c r="GD31" s="88">
        <f ca="1">IFRS17_CF_Base!GD31+IFRS17_CumRslt!GD31</f>
        <v>0</v>
      </c>
      <c r="GE31" s="88">
        <f ca="1">IFRS17_CF_Base!GE31+IFRS17_CumRslt!GE31</f>
        <v>0</v>
      </c>
      <c r="GF31" s="88">
        <f ca="1">IFRS17_CF_Base!GF31+IFRS17_CumRslt!GF31</f>
        <v>0</v>
      </c>
      <c r="GG31" s="88">
        <f ca="1">IFRS17_CF_Base!GG31+IFRS17_CumRslt!GG31</f>
        <v>0</v>
      </c>
      <c r="GH31" s="88">
        <f ca="1">IFRS17_CF_Base!GH31+IFRS17_CumRslt!GH31</f>
        <v>0</v>
      </c>
      <c r="GI31" s="88">
        <f ca="1">IFRS17_CF_Base!GI31+IFRS17_CumRslt!GI31</f>
        <v>0</v>
      </c>
      <c r="GJ31" s="88">
        <f ca="1">IFRS17_CF_Base!GJ31+IFRS17_CumRslt!GJ31</f>
        <v>0</v>
      </c>
    </row>
    <row r="32" spans="2:192" x14ac:dyDescent="0.3">
      <c r="B32" s="35" t="s">
        <v>456</v>
      </c>
      <c r="C32" s="31" t="s">
        <v>457</v>
      </c>
      <c r="F32" s="88">
        <f ca="1">IFRS17_CF_Base!F32+IFRS17_CumRslt!F32</f>
        <v>-2000342.6337398465</v>
      </c>
      <c r="G32" s="88">
        <f ca="1">IFRS17_CF_Base!G32+IFRS17_CumRslt!G32</f>
        <v>-6081864.8296224875</v>
      </c>
      <c r="H32" s="88">
        <f ca="1">IFRS17_CF_Base!H32+IFRS17_CumRslt!H32</f>
        <v>-10612567.44402306</v>
      </c>
      <c r="I32" s="88">
        <f ca="1">IFRS17_CF_Base!I32+IFRS17_CumRslt!I32</f>
        <v>-15005110.334903756</v>
      </c>
      <c r="J32" s="88">
        <f ca="1">IFRS17_CF_Base!J32+IFRS17_CumRslt!J32</f>
        <v>-20742623.034840643</v>
      </c>
      <c r="K32" s="35">
        <f ca="1">IFRS17_CF_Base!K32+IFRS17_CumRslt!K32</f>
        <v>-26563306.500159431</v>
      </c>
      <c r="L32" s="35">
        <f ca="1">IFRS17_CF_Base!L32+IFRS17_CumRslt!L32</f>
        <v>-32199885.644224476</v>
      </c>
      <c r="M32" s="35">
        <f ca="1">IFRS17_CF_Base!M32+IFRS17_CumRslt!M32</f>
        <v>-38312039.628293335</v>
      </c>
      <c r="N32" s="35">
        <f ca="1">IFRS17_CF_Base!N32+IFRS17_CumRslt!N32</f>
        <v>-45437150.008450605</v>
      </c>
      <c r="O32" s="35">
        <f ca="1">IFRS17_CF_Base!O32+IFRS17_CumRslt!O32</f>
        <v>-54250677.934325948</v>
      </c>
      <c r="P32" s="35">
        <f ca="1">IFRS17_CF_Base!P32+IFRS17_CumRslt!P32</f>
        <v>-47066159.877426192</v>
      </c>
      <c r="Q32" s="35">
        <f ca="1">IFRS17_CF_Base!Q32+IFRS17_CumRslt!Q32</f>
        <v>-38076153.639424406</v>
      </c>
      <c r="R32" s="35">
        <f ca="1">IFRS17_CF_Base!R32+IFRS17_CumRslt!R32</f>
        <v>-33808872.887611777</v>
      </c>
      <c r="S32" s="35">
        <f ca="1">IFRS17_CF_Base!S32+IFRS17_CumRslt!S32</f>
        <v>-31428734.922463395</v>
      </c>
      <c r="T32" s="35">
        <f ca="1">IFRS17_CF_Base!T32+IFRS17_CumRslt!T32</f>
        <v>-26504689.900256801</v>
      </c>
      <c r="U32" s="35">
        <f ca="1">IFRS17_CF_Base!U32+IFRS17_CumRslt!U32</f>
        <v>-24680807.598326549</v>
      </c>
      <c r="V32" s="35">
        <f ca="1">IFRS17_CF_Base!V32+IFRS17_CumRslt!V32</f>
        <v>-23316907.198305547</v>
      </c>
      <c r="W32" s="35">
        <f ca="1">IFRS17_CF_Base!W32+IFRS17_CumRslt!W32</f>
        <v>-22085267.714809854</v>
      </c>
      <c r="X32" s="35">
        <f ca="1">IFRS17_CF_Base!X32+IFRS17_CumRslt!X32</f>
        <v>-21478430.7689857</v>
      </c>
      <c r="Y32" s="35">
        <f ca="1">IFRS17_CF_Base!Y32+IFRS17_CumRslt!Y32</f>
        <v>-19026118.743734054</v>
      </c>
      <c r="Z32" s="35">
        <f ca="1">IFRS17_CF_Base!Z32+IFRS17_CumRslt!Z32</f>
        <v>-18364100.739624381</v>
      </c>
      <c r="AA32" s="35">
        <f ca="1">IFRS17_CF_Base!AA32+IFRS17_CumRslt!AA32</f>
        <v>-17620945.298909858</v>
      </c>
      <c r="AB32" s="35">
        <f ca="1">IFRS17_CF_Base!AB32+IFRS17_CumRslt!AB32</f>
        <v>-16827774.965517804</v>
      </c>
      <c r="AC32" s="35">
        <f ca="1">IFRS17_CF_Base!AC32+IFRS17_CumRslt!AC32</f>
        <v>-16111884.870173454</v>
      </c>
      <c r="AD32" s="35">
        <f ca="1">IFRS17_CF_Base!AD32+IFRS17_CumRslt!AD32</f>
        <v>-14340037.788453728</v>
      </c>
      <c r="AE32" s="35">
        <f ca="1">IFRS17_CF_Base!AE32+IFRS17_CumRslt!AE32</f>
        <v>-13439378.78732744</v>
      </c>
      <c r="AF32" s="35">
        <f ca="1">IFRS17_CF_Base!AF32+IFRS17_CumRslt!AF32</f>
        <v>-12554683.337577837</v>
      </c>
      <c r="AG32" s="35">
        <f ca="1">IFRS17_CF_Base!AG32+IFRS17_CumRslt!AG32</f>
        <v>-11714334.496856036</v>
      </c>
      <c r="AH32" s="35">
        <f ca="1">IFRS17_CF_Base!AH32+IFRS17_CumRslt!AH32</f>
        <v>-10978131.799981846</v>
      </c>
      <c r="AI32" s="35">
        <f ca="1">IFRS17_CF_Base!AI32+IFRS17_CumRslt!AI32</f>
        <v>-9795779.6230779495</v>
      </c>
      <c r="AJ32" s="35">
        <f ca="1">IFRS17_CF_Base!AJ32+IFRS17_CumRslt!AJ32</f>
        <v>-9159561.8401379623</v>
      </c>
      <c r="AK32" s="35">
        <f ca="1">IFRS17_CF_Base!AK32+IFRS17_CumRslt!AK32</f>
        <v>-8615910.1587550733</v>
      </c>
      <c r="AL32" s="35">
        <f ca="1">IFRS17_CF_Base!AL32+IFRS17_CumRslt!AL32</f>
        <v>-8148570.5174410399</v>
      </c>
      <c r="AM32" s="35">
        <f ca="1">IFRS17_CF_Base!AM32+IFRS17_CumRslt!AM32</f>
        <v>-7749551.5687111653</v>
      </c>
      <c r="AN32" s="35">
        <f ca="1">IFRS17_CF_Base!AN32+IFRS17_CumRslt!AN32</f>
        <v>-7147075.6966704447</v>
      </c>
      <c r="AO32" s="35">
        <f ca="1">IFRS17_CF_Base!AO32+IFRS17_CumRslt!AO32</f>
        <v>-6718560.8067612452</v>
      </c>
      <c r="AP32" s="35">
        <f ca="1">IFRS17_CF_Base!AP32+IFRS17_CumRslt!AP32</f>
        <v>-6384690.8029880924</v>
      </c>
      <c r="AQ32" s="35">
        <f ca="1">IFRS17_CF_Base!AQ32+IFRS17_CumRslt!AQ32</f>
        <v>-6058894.2740054959</v>
      </c>
      <c r="AR32" s="35">
        <f ca="1">IFRS17_CF_Base!AR32+IFRS17_CumRslt!AR32</f>
        <v>-5751871.5629497683</v>
      </c>
      <c r="AS32" s="35">
        <f ca="1">IFRS17_CF_Base!AS32+IFRS17_CumRslt!AS32</f>
        <v>-5327036.2975588515</v>
      </c>
      <c r="AT32" s="35">
        <f ca="1">IFRS17_CF_Base!AT32+IFRS17_CumRslt!AT32</f>
        <v>-5026572.1970831519</v>
      </c>
      <c r="AU32" s="35">
        <f ca="1">IFRS17_CF_Base!AU32+IFRS17_CumRslt!AU32</f>
        <v>-4725672.7359127766</v>
      </c>
      <c r="AV32" s="35">
        <f ca="1">IFRS17_CF_Base!AV32+IFRS17_CumRslt!AV32</f>
        <v>-4423558.2564613326</v>
      </c>
      <c r="AW32" s="35">
        <f ca="1">IFRS17_CF_Base!AW32+IFRS17_CumRslt!AW32</f>
        <v>-4122679.2639445849</v>
      </c>
      <c r="AX32" s="35">
        <f ca="1">IFRS17_CF_Base!AX32+IFRS17_CumRslt!AX32</f>
        <v>-3754002.3193121939</v>
      </c>
      <c r="AY32" s="35">
        <f ca="1">IFRS17_CF_Base!AY32+IFRS17_CumRslt!AY32</f>
        <v>-3431411.0500946785</v>
      </c>
      <c r="AZ32" s="35">
        <f ca="1">IFRS17_CF_Base!AZ32+IFRS17_CumRslt!AZ32</f>
        <v>-3130769.6672640345</v>
      </c>
      <c r="BA32" s="35">
        <f ca="1">IFRS17_CF_Base!BA32+IFRS17_CumRslt!BA32</f>
        <v>-2836378.6501918868</v>
      </c>
      <c r="BB32" s="35">
        <f ca="1">IFRS17_CF_Base!BB32+IFRS17_CumRslt!BB32</f>
        <v>-2555733.5193867031</v>
      </c>
      <c r="BC32" s="35">
        <f ca="1">IFRS17_CF_Base!BC32+IFRS17_CumRslt!BC32</f>
        <v>-2262638.1018201993</v>
      </c>
      <c r="BD32" s="35">
        <f ca="1">IFRS17_CF_Base!BD32+IFRS17_CumRslt!BD32</f>
        <v>-2015244.7731043343</v>
      </c>
      <c r="BE32" s="35">
        <f ca="1">IFRS17_CF_Base!BE32+IFRS17_CumRslt!BE32</f>
        <v>-1792473.2271528861</v>
      </c>
      <c r="BF32" s="35">
        <f ca="1">IFRS17_CF_Base!BF32+IFRS17_CumRslt!BF32</f>
        <v>-1591729.6343598994</v>
      </c>
      <c r="BG32" s="35">
        <f ca="1">IFRS17_CF_Base!BG32+IFRS17_CumRslt!BG32</f>
        <v>-1410862.8533811157</v>
      </c>
      <c r="BH32" s="35">
        <f ca="1">IFRS17_CF_Base!BH32+IFRS17_CumRslt!BH32</f>
        <v>-1234856.6759190001</v>
      </c>
      <c r="BI32" s="35">
        <f ca="1">IFRS17_CF_Base!BI32+IFRS17_CumRslt!BI32</f>
        <v>-1075568.499174387</v>
      </c>
      <c r="BJ32" s="35">
        <f ca="1">IFRS17_CF_Base!BJ32+IFRS17_CumRslt!BJ32</f>
        <v>-943030.1815136926</v>
      </c>
      <c r="BK32" s="35">
        <f ca="1">IFRS17_CF_Base!BK32+IFRS17_CumRslt!BK32</f>
        <v>-821830.88351957558</v>
      </c>
      <c r="BL32" s="35">
        <f ca="1">IFRS17_CF_Base!BL32+IFRS17_CumRslt!BL32</f>
        <v>-712676.54755951872</v>
      </c>
      <c r="BM32" s="35">
        <f ca="1">IFRS17_CF_Base!BM32+IFRS17_CumRslt!BM32</f>
        <v>-610371.44780851586</v>
      </c>
      <c r="BN32" s="35">
        <f ca="1">IFRS17_CF_Base!BN32+IFRS17_CumRslt!BN32</f>
        <v>-522630.41281505703</v>
      </c>
      <c r="BO32" s="35">
        <f ca="1">IFRS17_CF_Base!BO32+IFRS17_CumRslt!BO32</f>
        <v>-445399.98710617243</v>
      </c>
      <c r="BP32" s="35">
        <f ca="1">IFRS17_CF_Base!BP32+IFRS17_CumRslt!BP32</f>
        <v>-376245.16120219871</v>
      </c>
      <c r="BQ32" s="35">
        <f ca="1">IFRS17_CF_Base!BQ32+IFRS17_CumRslt!BQ32</f>
        <v>-314727.97171311092</v>
      </c>
      <c r="BR32" s="35">
        <f ca="1">IFRS17_CF_Base!BR32+IFRS17_CumRslt!BR32</f>
        <v>-258652.58658812003</v>
      </c>
      <c r="BS32" s="35">
        <f ca="1">IFRS17_CF_Base!BS32+IFRS17_CumRslt!BS32</f>
        <v>-209201.66672738889</v>
      </c>
      <c r="BT32" s="35">
        <f ca="1">IFRS17_CF_Base!BT32+IFRS17_CumRslt!BT32</f>
        <v>-168473.39023520926</v>
      </c>
      <c r="BU32" s="35">
        <f ca="1">IFRS17_CF_Base!BU32+IFRS17_CumRslt!BU32</f>
        <v>-133112.87302564096</v>
      </c>
      <c r="BV32" s="35">
        <f ca="1">IFRS17_CF_Base!BV32+IFRS17_CumRslt!BV32</f>
        <v>-103004.65095899973</v>
      </c>
      <c r="BW32" s="35">
        <f ca="1">IFRS17_CF_Base!BW32+IFRS17_CumRslt!BW32</f>
        <v>-77583.561436189557</v>
      </c>
      <c r="BX32" s="35">
        <f ca="1">IFRS17_CF_Base!BX32+IFRS17_CumRslt!BX32</f>
        <v>-56287.258151410242</v>
      </c>
      <c r="BY32" s="35">
        <f ca="1">IFRS17_CF_Base!BY32+IFRS17_CumRslt!BY32</f>
        <v>-41177.553433532616</v>
      </c>
      <c r="BZ32" s="35">
        <f ca="1">IFRS17_CF_Base!BZ32+IFRS17_CumRslt!BZ32</f>
        <v>-29772.274310018798</v>
      </c>
      <c r="CA32" s="35">
        <f ca="1">IFRS17_CF_Base!CA32+IFRS17_CumRslt!CA32</f>
        <v>-21303.4300322374</v>
      </c>
      <c r="CB32" s="35">
        <f ca="1">IFRS17_CF_Base!CB32+IFRS17_CumRslt!CB32</f>
        <v>-15068.416758938209</v>
      </c>
      <c r="CC32" s="35">
        <f ca="1">IFRS17_CF_Base!CC32+IFRS17_CumRslt!CC32</f>
        <v>-9236.1153257382393</v>
      </c>
      <c r="CD32" s="35">
        <f ca="1">IFRS17_CF_Base!CD32+IFRS17_CumRslt!CD32</f>
        <v>-6611.7191010564102</v>
      </c>
      <c r="CE32" s="35">
        <f ca="1">IFRS17_CF_Base!CE32+IFRS17_CumRslt!CE32</f>
        <v>-4692.5460110425493</v>
      </c>
      <c r="CF32" s="35">
        <f ca="1">IFRS17_CF_Base!CF32+IFRS17_CumRslt!CF32</f>
        <v>-3296.6754112823733</v>
      </c>
      <c r="CG32" s="35">
        <f ca="1">IFRS17_CF_Base!CG32+IFRS17_CumRslt!CG32</f>
        <v>-2289.1977837450377</v>
      </c>
      <c r="CH32" s="35">
        <f ca="1">IFRS17_CF_Base!CH32+IFRS17_CumRslt!CH32</f>
        <v>-1311.1595494840269</v>
      </c>
      <c r="CI32" s="35">
        <f ca="1">IFRS17_CF_Base!CI32+IFRS17_CumRslt!CI32</f>
        <v>-900.98397320864456</v>
      </c>
      <c r="CJ32" s="35">
        <f ca="1">IFRS17_CF_Base!CJ32+IFRS17_CumRslt!CJ32</f>
        <v>-607.79662868720175</v>
      </c>
      <c r="CK32" s="35">
        <f ca="1">IFRS17_CF_Base!CK32+IFRS17_CumRslt!CK32</f>
        <v>-406.46180392459416</v>
      </c>
      <c r="CL32" s="35">
        <f ca="1">IFRS17_CF_Base!CL32+IFRS17_CumRslt!CL32</f>
        <v>-274.81376836346635</v>
      </c>
      <c r="CM32" s="35">
        <f ca="1">IFRS17_CF_Base!CM32+IFRS17_CumRslt!CM32</f>
        <v>0</v>
      </c>
      <c r="CN32" s="35">
        <f ca="1">IFRS17_CF_Base!CN32+IFRS17_CumRslt!CN32</f>
        <v>0</v>
      </c>
      <c r="CO32" s="35">
        <f ca="1">IFRS17_CF_Base!CO32+IFRS17_CumRslt!CO32</f>
        <v>0</v>
      </c>
      <c r="CP32" s="35">
        <f ca="1">IFRS17_CF_Base!CP32+IFRS17_CumRslt!CP32</f>
        <v>0</v>
      </c>
      <c r="CQ32" s="35">
        <f ca="1">IFRS17_CF_Base!CQ32+IFRS17_CumRslt!CQ32</f>
        <v>0</v>
      </c>
      <c r="CR32" s="35">
        <f ca="1">IFRS17_CF_Base!CR32+IFRS17_CumRslt!CR32</f>
        <v>0</v>
      </c>
      <c r="CS32" s="35">
        <f ca="1">IFRS17_CF_Base!CS32+IFRS17_CumRslt!CS32</f>
        <v>0</v>
      </c>
      <c r="CT32" s="35">
        <f ca="1">IFRS17_CF_Base!CT32+IFRS17_CumRslt!CT32</f>
        <v>0</v>
      </c>
      <c r="CU32" s="35">
        <f ca="1">IFRS17_CF_Base!CU32+IFRS17_CumRslt!CU32</f>
        <v>0</v>
      </c>
      <c r="CV32" s="35">
        <f ca="1">IFRS17_CF_Base!CV32+IFRS17_CumRslt!CV32</f>
        <v>0</v>
      </c>
      <c r="CW32" s="35">
        <f ca="1">IFRS17_CF_Base!CW32+IFRS17_CumRslt!CW32</f>
        <v>0</v>
      </c>
      <c r="CX32" s="35">
        <f ca="1">IFRS17_CF_Base!CX32+IFRS17_CumRslt!CX32</f>
        <v>0</v>
      </c>
      <c r="CY32" s="35">
        <f ca="1">IFRS17_CF_Base!CY32+IFRS17_CumRslt!CY32</f>
        <v>0</v>
      </c>
      <c r="CZ32" s="35">
        <f ca="1">IFRS17_CF_Base!CZ32+IFRS17_CumRslt!CZ32</f>
        <v>0</v>
      </c>
      <c r="DA32" s="35">
        <f ca="1">IFRS17_CF_Base!DA32+IFRS17_CumRslt!DA32</f>
        <v>0</v>
      </c>
      <c r="DB32" s="35">
        <f ca="1">IFRS17_CF_Base!DB32+IFRS17_CumRslt!DB32</f>
        <v>0</v>
      </c>
      <c r="DC32" s="35">
        <f ca="1">IFRS17_CF_Base!DC32+IFRS17_CumRslt!DC32</f>
        <v>0</v>
      </c>
      <c r="DD32" s="35">
        <f ca="1">IFRS17_CF_Base!DD32+IFRS17_CumRslt!DD32</f>
        <v>0</v>
      </c>
      <c r="DE32" s="35">
        <f ca="1">IFRS17_CF_Base!DE32+IFRS17_CumRslt!DE32</f>
        <v>0</v>
      </c>
      <c r="DF32" s="35">
        <f ca="1">IFRS17_CF_Base!DF32+IFRS17_CumRslt!DF32</f>
        <v>0</v>
      </c>
      <c r="DG32" s="35">
        <f ca="1">IFRS17_CF_Base!DG32+IFRS17_CumRslt!DG32</f>
        <v>0</v>
      </c>
      <c r="DH32" s="35">
        <f ca="1">IFRS17_CF_Base!DH32+IFRS17_CumRslt!DH32</f>
        <v>0</v>
      </c>
      <c r="DI32" s="35">
        <f ca="1">IFRS17_CF_Base!DI32+IFRS17_CumRslt!DI32</f>
        <v>0</v>
      </c>
      <c r="DJ32" s="35">
        <f ca="1">IFRS17_CF_Base!DJ32+IFRS17_CumRslt!DJ32</f>
        <v>0</v>
      </c>
      <c r="DK32" s="35">
        <f ca="1">IFRS17_CF_Base!DK32+IFRS17_CumRslt!DK32</f>
        <v>0</v>
      </c>
      <c r="DL32" s="35">
        <f ca="1">IFRS17_CF_Base!DL32+IFRS17_CumRslt!DL32</f>
        <v>0</v>
      </c>
      <c r="DM32" s="35">
        <f ca="1">IFRS17_CF_Base!DM32+IFRS17_CumRslt!DM32</f>
        <v>0</v>
      </c>
      <c r="DN32" s="35">
        <f ca="1">IFRS17_CF_Base!DN32+IFRS17_CumRslt!DN32</f>
        <v>0</v>
      </c>
      <c r="DO32" s="35">
        <f ca="1">IFRS17_CF_Base!DO32+IFRS17_CumRslt!DO32</f>
        <v>0</v>
      </c>
      <c r="DP32" s="35">
        <f ca="1">IFRS17_CF_Base!DP32+IFRS17_CumRslt!DP32</f>
        <v>0</v>
      </c>
      <c r="DQ32" s="35">
        <f ca="1">IFRS17_CF_Base!DQ32+IFRS17_CumRslt!DQ32</f>
        <v>0</v>
      </c>
      <c r="DR32" s="35">
        <f ca="1">IFRS17_CF_Base!DR32+IFRS17_CumRslt!DR32</f>
        <v>0</v>
      </c>
      <c r="DS32" s="35">
        <f ca="1">IFRS17_CF_Base!DS32+IFRS17_CumRslt!DS32</f>
        <v>0</v>
      </c>
      <c r="DT32" s="35">
        <f ca="1">IFRS17_CF_Base!DT32+IFRS17_CumRslt!DT32</f>
        <v>0</v>
      </c>
      <c r="DU32" s="35">
        <f ca="1">IFRS17_CF_Base!DU32+IFRS17_CumRslt!DU32</f>
        <v>0</v>
      </c>
      <c r="DV32" s="35">
        <f ca="1">IFRS17_CF_Base!DV32+IFRS17_CumRslt!DV32</f>
        <v>0</v>
      </c>
      <c r="DW32" s="35">
        <f ca="1">IFRS17_CF_Base!DW32+IFRS17_CumRslt!DW32</f>
        <v>0</v>
      </c>
      <c r="DX32" s="35">
        <f ca="1">IFRS17_CF_Base!DX32+IFRS17_CumRslt!DX32</f>
        <v>0</v>
      </c>
      <c r="DY32" s="35">
        <f ca="1">IFRS17_CF_Base!DY32+IFRS17_CumRslt!DY32</f>
        <v>0</v>
      </c>
      <c r="DZ32" s="35">
        <f ca="1">IFRS17_CF_Base!DZ32+IFRS17_CumRslt!DZ32</f>
        <v>0</v>
      </c>
      <c r="EA32" s="35">
        <f ca="1">IFRS17_CF_Base!EA32+IFRS17_CumRslt!EA32</f>
        <v>0</v>
      </c>
      <c r="EB32" s="35">
        <f ca="1">IFRS17_CF_Base!EB32+IFRS17_CumRslt!EB32</f>
        <v>0</v>
      </c>
      <c r="EC32" s="35">
        <f ca="1">IFRS17_CF_Base!EC32+IFRS17_CumRslt!EC32</f>
        <v>0</v>
      </c>
      <c r="ED32" s="35">
        <f ca="1">IFRS17_CF_Base!ED32+IFRS17_CumRslt!ED32</f>
        <v>0</v>
      </c>
      <c r="EE32" s="35">
        <f ca="1">IFRS17_CF_Base!EE32+IFRS17_CumRslt!EE32</f>
        <v>0</v>
      </c>
      <c r="EF32" s="35">
        <f ca="1">IFRS17_CF_Base!EF32+IFRS17_CumRslt!EF32</f>
        <v>0</v>
      </c>
      <c r="EG32" s="35">
        <f ca="1">IFRS17_CF_Base!EG32+IFRS17_CumRslt!EG32</f>
        <v>0</v>
      </c>
      <c r="EH32" s="35">
        <f ca="1">IFRS17_CF_Base!EH32+IFRS17_CumRslt!EH32</f>
        <v>0</v>
      </c>
      <c r="EI32" s="35">
        <f ca="1">IFRS17_CF_Base!EI32+IFRS17_CumRslt!EI32</f>
        <v>0</v>
      </c>
      <c r="EJ32" s="35">
        <f ca="1">IFRS17_CF_Base!EJ32+IFRS17_CumRslt!EJ32</f>
        <v>0</v>
      </c>
      <c r="EK32" s="35">
        <f ca="1">IFRS17_CF_Base!EK32+IFRS17_CumRslt!EK32</f>
        <v>0</v>
      </c>
      <c r="EL32" s="35">
        <f ca="1">IFRS17_CF_Base!EL32+IFRS17_CumRslt!EL32</f>
        <v>0</v>
      </c>
      <c r="EM32" s="35">
        <f ca="1">IFRS17_CF_Base!EM32+IFRS17_CumRslt!EM32</f>
        <v>0</v>
      </c>
      <c r="EN32" s="35">
        <f ca="1">IFRS17_CF_Base!EN32+IFRS17_CumRslt!EN32</f>
        <v>0</v>
      </c>
      <c r="EO32" s="35">
        <f ca="1">IFRS17_CF_Base!EO32+IFRS17_CumRslt!EO32</f>
        <v>0</v>
      </c>
      <c r="EP32" s="35">
        <f ca="1">IFRS17_CF_Base!EP32+IFRS17_CumRslt!EP32</f>
        <v>0</v>
      </c>
      <c r="EQ32" s="35">
        <f ca="1">IFRS17_CF_Base!EQ32+IFRS17_CumRslt!EQ32</f>
        <v>0</v>
      </c>
      <c r="ER32" s="35">
        <f ca="1">IFRS17_CF_Base!ER32+IFRS17_CumRslt!ER32</f>
        <v>0</v>
      </c>
      <c r="ES32" s="35">
        <f ca="1">IFRS17_CF_Base!ES32+IFRS17_CumRslt!ES32</f>
        <v>0</v>
      </c>
      <c r="ET32" s="35">
        <f ca="1">IFRS17_CF_Base!ET32+IFRS17_CumRslt!ET32</f>
        <v>0</v>
      </c>
      <c r="EU32" s="35">
        <f ca="1">IFRS17_CF_Base!EU32+IFRS17_CumRslt!EU32</f>
        <v>0</v>
      </c>
      <c r="EV32" s="35">
        <f ca="1">IFRS17_CF_Base!EV32+IFRS17_CumRslt!EV32</f>
        <v>0</v>
      </c>
      <c r="EW32" s="35">
        <f ca="1">IFRS17_CF_Base!EW32+IFRS17_CumRslt!EW32</f>
        <v>0</v>
      </c>
      <c r="EX32" s="35">
        <f ca="1">IFRS17_CF_Base!EX32+IFRS17_CumRslt!EX32</f>
        <v>0</v>
      </c>
      <c r="EY32" s="35">
        <f ca="1">IFRS17_CF_Base!EY32+IFRS17_CumRslt!EY32</f>
        <v>0</v>
      </c>
      <c r="EZ32" s="35">
        <f ca="1">IFRS17_CF_Base!EZ32+IFRS17_CumRslt!EZ32</f>
        <v>0</v>
      </c>
      <c r="FA32" s="35">
        <f ca="1">IFRS17_CF_Base!FA32+IFRS17_CumRslt!FA32</f>
        <v>0</v>
      </c>
      <c r="FB32" s="35">
        <f ca="1">IFRS17_CF_Base!FB32+IFRS17_CumRslt!FB32</f>
        <v>0</v>
      </c>
      <c r="FC32" s="35">
        <f ca="1">IFRS17_CF_Base!FC32+IFRS17_CumRslt!FC32</f>
        <v>0</v>
      </c>
      <c r="FD32" s="35">
        <f ca="1">IFRS17_CF_Base!FD32+IFRS17_CumRslt!FD32</f>
        <v>0</v>
      </c>
      <c r="FE32" s="35">
        <f ca="1">IFRS17_CF_Base!FE32+IFRS17_CumRslt!FE32</f>
        <v>0</v>
      </c>
      <c r="FF32" s="35">
        <f ca="1">IFRS17_CF_Base!FF32+IFRS17_CumRslt!FF32</f>
        <v>0</v>
      </c>
      <c r="FG32" s="35">
        <f ca="1">IFRS17_CF_Base!FG32+IFRS17_CumRslt!FG32</f>
        <v>0</v>
      </c>
      <c r="FH32" s="35">
        <f ca="1">IFRS17_CF_Base!FH32+IFRS17_CumRslt!FH32</f>
        <v>0</v>
      </c>
      <c r="FI32" s="35">
        <f ca="1">IFRS17_CF_Base!FI32+IFRS17_CumRslt!FI32</f>
        <v>0</v>
      </c>
      <c r="FJ32" s="35">
        <f ca="1">IFRS17_CF_Base!FJ32+IFRS17_CumRslt!FJ32</f>
        <v>0</v>
      </c>
      <c r="FK32" s="35">
        <f ca="1">IFRS17_CF_Base!FK32+IFRS17_CumRslt!FK32</f>
        <v>0</v>
      </c>
      <c r="FL32" s="35">
        <f ca="1">IFRS17_CF_Base!FL32+IFRS17_CumRslt!FL32</f>
        <v>0</v>
      </c>
      <c r="FM32" s="35">
        <f ca="1">IFRS17_CF_Base!FM32+IFRS17_CumRslt!FM32</f>
        <v>0</v>
      </c>
      <c r="FN32" s="35">
        <f ca="1">IFRS17_CF_Base!FN32+IFRS17_CumRslt!FN32</f>
        <v>0</v>
      </c>
      <c r="FO32" s="35">
        <f ca="1">IFRS17_CF_Base!FO32+IFRS17_CumRslt!FO32</f>
        <v>0</v>
      </c>
      <c r="FP32" s="35">
        <f ca="1">IFRS17_CF_Base!FP32+IFRS17_CumRslt!FP32</f>
        <v>0</v>
      </c>
      <c r="FQ32" s="35">
        <f ca="1">IFRS17_CF_Base!FQ32+IFRS17_CumRslt!FQ32</f>
        <v>0</v>
      </c>
      <c r="FR32" s="35">
        <f ca="1">IFRS17_CF_Base!FR32+IFRS17_CumRslt!FR32</f>
        <v>0</v>
      </c>
      <c r="FS32" s="35">
        <f ca="1">IFRS17_CF_Base!FS32+IFRS17_CumRslt!FS32</f>
        <v>0</v>
      </c>
      <c r="FT32" s="35">
        <f ca="1">IFRS17_CF_Base!FT32+IFRS17_CumRslt!FT32</f>
        <v>0</v>
      </c>
      <c r="FU32" s="35">
        <f ca="1">IFRS17_CF_Base!FU32+IFRS17_CumRslt!FU32</f>
        <v>0</v>
      </c>
      <c r="FV32" s="35">
        <f ca="1">IFRS17_CF_Base!FV32+IFRS17_CumRslt!FV32</f>
        <v>0</v>
      </c>
      <c r="FW32" s="35">
        <f ca="1">IFRS17_CF_Base!FW32+IFRS17_CumRslt!FW32</f>
        <v>0</v>
      </c>
      <c r="FX32" s="35">
        <f ca="1">IFRS17_CF_Base!FX32+IFRS17_CumRslt!FX32</f>
        <v>0</v>
      </c>
      <c r="FY32" s="35">
        <f ca="1">IFRS17_CF_Base!FY32+IFRS17_CumRslt!FY32</f>
        <v>0</v>
      </c>
      <c r="FZ32" s="35">
        <f ca="1">IFRS17_CF_Base!FZ32+IFRS17_CumRslt!FZ32</f>
        <v>0</v>
      </c>
      <c r="GA32" s="35">
        <f ca="1">IFRS17_CF_Base!GA32+IFRS17_CumRslt!GA32</f>
        <v>0</v>
      </c>
      <c r="GB32" s="35">
        <f ca="1">IFRS17_CF_Base!GB32+IFRS17_CumRslt!GB32</f>
        <v>0</v>
      </c>
      <c r="GC32" s="35">
        <f ca="1">IFRS17_CF_Base!GC32+IFRS17_CumRslt!GC32</f>
        <v>0</v>
      </c>
      <c r="GD32" s="35">
        <f ca="1">IFRS17_CF_Base!GD32+IFRS17_CumRslt!GD32</f>
        <v>0</v>
      </c>
      <c r="GE32" s="35">
        <f ca="1">IFRS17_CF_Base!GE32+IFRS17_CumRslt!GE32</f>
        <v>0</v>
      </c>
      <c r="GF32" s="35">
        <f ca="1">IFRS17_CF_Base!GF32+IFRS17_CumRslt!GF32</f>
        <v>0</v>
      </c>
      <c r="GG32" s="35">
        <f ca="1">IFRS17_CF_Base!GG32+IFRS17_CumRslt!GG32</f>
        <v>0</v>
      </c>
      <c r="GH32" s="35">
        <f ca="1">IFRS17_CF_Base!GH32+IFRS17_CumRslt!GH32</f>
        <v>0</v>
      </c>
      <c r="GI32" s="35">
        <f ca="1">IFRS17_CF_Base!GI32+IFRS17_CumRslt!GI32</f>
        <v>0</v>
      </c>
      <c r="GJ32" s="35">
        <f ca="1">IFRS17_CF_Base!GJ32+IFRS17_CumRslt!GJ32</f>
        <v>0</v>
      </c>
    </row>
    <row r="33" spans="2:192" x14ac:dyDescent="0.3">
      <c r="C33" s="32" t="s">
        <v>459</v>
      </c>
      <c r="D33" s="41"/>
      <c r="E33" s="69"/>
      <c r="F33" s="41">
        <f ca="1">IFRS17_CF_Base!F33+IFRS17_CumRslt!F33</f>
        <v>-258003.24266896886</v>
      </c>
      <c r="G33" s="41">
        <f ca="1">IFRS17_CF_Base!G33+IFRS17_CumRslt!G33</f>
        <v>-305162.2510381802</v>
      </c>
      <c r="H33" s="41">
        <f ca="1">IFRS17_CF_Base!H33+IFRS17_CumRslt!H33</f>
        <v>225964.8733444906</v>
      </c>
      <c r="I33" s="41">
        <f ca="1">IFRS17_CF_Base!I33+IFRS17_CumRslt!I33</f>
        <v>1215226.2210255724</v>
      </c>
      <c r="J33" s="41">
        <f ca="1">IFRS17_CF_Base!J33+IFRS17_CumRslt!J33</f>
        <v>2013995.1089276935</v>
      </c>
      <c r="K33" s="41">
        <f ca="1">IFRS17_CF_Base!K33+IFRS17_CumRslt!K33</f>
        <v>3190722.6598768043</v>
      </c>
      <c r="L33" s="41">
        <f ca="1">IFRS17_CF_Base!L33+IFRS17_CumRslt!L33</f>
        <v>4693899.1878455551</v>
      </c>
      <c r="M33" s="41">
        <f ca="1">IFRS17_CF_Base!M33+IFRS17_CumRslt!M33</f>
        <v>6307947.2420440372</v>
      </c>
      <c r="N33" s="41">
        <f ca="1">IFRS17_CF_Base!N33+IFRS17_CumRslt!N33</f>
        <v>7827364.0261912094</v>
      </c>
      <c r="O33" s="41">
        <f ca="1">IFRS17_CF_Base!O33+IFRS17_CumRslt!O33</f>
        <v>9565302.325691577</v>
      </c>
      <c r="P33" s="41">
        <f ca="1">IFRS17_CF_Base!P33+IFRS17_CumRslt!P33</f>
        <v>13593794.187982425</v>
      </c>
      <c r="Q33" s="41">
        <f ca="1">IFRS17_CF_Base!Q33+IFRS17_CumRslt!Q33</f>
        <v>14121007.03558802</v>
      </c>
      <c r="R33" s="41">
        <f ca="1">IFRS17_CF_Base!R33+IFRS17_CumRslt!R33</f>
        <v>12606461.039392931</v>
      </c>
      <c r="S33" s="41">
        <f ca="1">IFRS17_CF_Base!S33+IFRS17_CumRslt!S33</f>
        <v>9887079.5084728412</v>
      </c>
      <c r="T33" s="41">
        <f ca="1">IFRS17_CF_Base!T33+IFRS17_CumRslt!T33</f>
        <v>10247942.748509837</v>
      </c>
      <c r="U33" s="41">
        <f ca="1">IFRS17_CF_Base!U33+IFRS17_CumRslt!U33</f>
        <v>8023995.6453396529</v>
      </c>
      <c r="V33" s="41">
        <f ca="1">IFRS17_CF_Base!V33+IFRS17_CumRslt!V33</f>
        <v>5730396.6630079011</v>
      </c>
      <c r="W33" s="41">
        <f ca="1">IFRS17_CF_Base!W33+IFRS17_CumRslt!W33</f>
        <v>3634861.7749004224</v>
      </c>
      <c r="X33" s="41">
        <f ca="1">IFRS17_CF_Base!X33+IFRS17_CumRslt!X33</f>
        <v>1215078.6738348629</v>
      </c>
      <c r="Y33" s="41">
        <f ca="1">IFRS17_CF_Base!Y33+IFRS17_CumRslt!Y33</f>
        <v>895629.52170250984</v>
      </c>
      <c r="Z33" s="41">
        <f ca="1">IFRS17_CF_Base!Z33+IFRS17_CumRslt!Z33</f>
        <v>-904537.10428472701</v>
      </c>
      <c r="AA33" s="41">
        <f ca="1">IFRS17_CF_Base!AA33+IFRS17_CumRslt!AA33</f>
        <v>-2338415.1063279361</v>
      </c>
      <c r="AB33" s="41">
        <f ca="1">IFRS17_CF_Base!AB33+IFRS17_CumRslt!AB33</f>
        <v>-3522546.0913072722</v>
      </c>
      <c r="AC33" s="41">
        <f ca="1">IFRS17_CF_Base!AC33+IFRS17_CumRslt!AC33</f>
        <v>-4590382.8347917851</v>
      </c>
      <c r="AD33" s="41">
        <f ca="1">IFRS17_CF_Base!AD33+IFRS17_CumRslt!AD33</f>
        <v>-4415837.0944435988</v>
      </c>
      <c r="AE33" s="41">
        <f ca="1">IFRS17_CF_Base!AE33+IFRS17_CumRslt!AE33</f>
        <v>-4939665.6860487675</v>
      </c>
      <c r="AF33" s="41">
        <f ca="1">IFRS17_CF_Base!AF33+IFRS17_CumRslt!AF33</f>
        <v>-5265111.336030825</v>
      </c>
      <c r="AG33" s="41">
        <f ca="1">IFRS17_CF_Base!AG33+IFRS17_CumRslt!AG33</f>
        <v>-5480591.1606418006</v>
      </c>
      <c r="AH33" s="41">
        <f ca="1">IFRS17_CF_Base!AH33+IFRS17_CumRslt!AH33</f>
        <v>-5658264.9816275993</v>
      </c>
      <c r="AI33" s="41">
        <f ca="1">IFRS17_CF_Base!AI33+IFRS17_CumRslt!AI33</f>
        <v>-5261477.348495598</v>
      </c>
      <c r="AJ33" s="41">
        <f ca="1">IFRS17_CF_Base!AJ33+IFRS17_CumRslt!AJ33</f>
        <v>-5320754.5187416002</v>
      </c>
      <c r="AK33" s="41">
        <f ca="1">IFRS17_CF_Base!AK33+IFRS17_CumRslt!AK33</f>
        <v>-5353174.6348970905</v>
      </c>
      <c r="AL33" s="41">
        <f ca="1">IFRS17_CF_Base!AL33+IFRS17_CumRslt!AL33</f>
        <v>-5386632.0217913734</v>
      </c>
      <c r="AM33" s="41">
        <f ca="1">IFRS17_CF_Base!AM33+IFRS17_CumRslt!AM33</f>
        <v>-5425020.9993098993</v>
      </c>
      <c r="AN33" s="41">
        <f ca="1">IFRS17_CF_Base!AN33+IFRS17_CumRslt!AN33</f>
        <v>-5205915.8788532391</v>
      </c>
      <c r="AO33" s="41">
        <f ca="1">IFRS17_CF_Base!AO33+IFRS17_CumRslt!AO33</f>
        <v>-5115005.1300451821</v>
      </c>
      <c r="AP33" s="41">
        <f ca="1">IFRS17_CF_Base!AP33+IFRS17_CumRslt!AP33</f>
        <v>-5064321.8095068485</v>
      </c>
      <c r="AQ33" s="41">
        <f ca="1">IFRS17_CF_Base!AQ33+IFRS17_CumRslt!AQ33</f>
        <v>-4986373.566394886</v>
      </c>
      <c r="AR33" s="41">
        <f ca="1">IFRS17_CF_Base!AR33+IFRS17_CumRslt!AR33</f>
        <v>-4895080.7353600347</v>
      </c>
      <c r="AS33" s="41">
        <f ca="1">IFRS17_CF_Base!AS33+IFRS17_CumRslt!AS33</f>
        <v>-4657082.9083476756</v>
      </c>
      <c r="AT33" s="41">
        <f ca="1">IFRS17_CF_Base!AT33+IFRS17_CumRslt!AT33</f>
        <v>-4517736.3478386747</v>
      </c>
      <c r="AU33" s="41">
        <f ca="1">IFRS17_CF_Base!AU33+IFRS17_CumRslt!AU33</f>
        <v>-4350392.1891502775</v>
      </c>
      <c r="AV33" s="41">
        <f ca="1">IFRS17_CF_Base!AV33+IFRS17_CumRslt!AV33</f>
        <v>-4160856.1639136141</v>
      </c>
      <c r="AW33" s="41">
        <f ca="1">IFRS17_CF_Base!AW33+IFRS17_CumRslt!AW33</f>
        <v>-3953734.2452121633</v>
      </c>
      <c r="AX33" s="41">
        <f ca="1">IFRS17_CF_Base!AX33+IFRS17_CumRslt!AX33</f>
        <v>-3661970.9594638646</v>
      </c>
      <c r="AY33" s="41">
        <f ca="1">IFRS17_CF_Base!AY33+IFRS17_CumRslt!AY33</f>
        <v>-3401309.8995491532</v>
      </c>
      <c r="AZ33" s="41">
        <f ca="1">IFRS17_CF_Base!AZ33+IFRS17_CumRslt!AZ33</f>
        <v>-3148612.4243709692</v>
      </c>
      <c r="BA33" s="41">
        <f ca="1">IFRS17_CF_Base!BA33+IFRS17_CumRslt!BA33</f>
        <v>-2890739.856518365</v>
      </c>
      <c r="BB33" s="41">
        <f ca="1">IFRS17_CF_Base!BB33+IFRS17_CumRslt!BB33</f>
        <v>-2636735.1565061104</v>
      </c>
      <c r="BC33" s="41">
        <f ca="1">IFRS17_CF_Base!BC33+IFRS17_CumRslt!BC33</f>
        <v>-2361922.2627117033</v>
      </c>
      <c r="BD33" s="41">
        <f ca="1">IFRS17_CF_Base!BD33+IFRS17_CumRslt!BD33</f>
        <v>-2125905.4177723476</v>
      </c>
      <c r="BE33" s="41">
        <f ca="1">IFRS17_CF_Base!BE33+IFRS17_CumRslt!BE33</f>
        <v>-1908933.6601041611</v>
      </c>
      <c r="BF33" s="41">
        <f ca="1">IFRS17_CF_Base!BF33+IFRS17_CumRslt!BF33</f>
        <v>-1709693.6054432136</v>
      </c>
      <c r="BG33" s="41">
        <f ca="1">IFRS17_CF_Base!BG33+IFRS17_CumRslt!BG33</f>
        <v>-1527079.241287075</v>
      </c>
      <c r="BH33" s="41">
        <f ca="1">IFRS17_CF_Base!BH33+IFRS17_CumRslt!BH33</f>
        <v>-1346913.4073563374</v>
      </c>
      <c r="BI33" s="41">
        <f ca="1">IFRS17_CF_Base!BI33+IFRS17_CumRslt!BI33</f>
        <v>-1181724.4738049144</v>
      </c>
      <c r="BJ33" s="41">
        <f ca="1">IFRS17_CF_Base!BJ33+IFRS17_CumRslt!BJ33</f>
        <v>-1042025.3912016127</v>
      </c>
      <c r="BK33" s="41">
        <f ca="1">IFRS17_CF_Base!BK33+IFRS17_CumRslt!BK33</f>
        <v>-912904.12017746118</v>
      </c>
      <c r="BL33" s="41">
        <f ca="1">IFRS17_CF_Base!BL33+IFRS17_CumRslt!BL33</f>
        <v>-795391.31703399972</v>
      </c>
      <c r="BM33" s="41">
        <f ca="1">IFRS17_CF_Base!BM33+IFRS17_CumRslt!BM33</f>
        <v>-684547.09824708791</v>
      </c>
      <c r="BN33" s="41">
        <f ca="1">IFRS17_CF_Base!BN33+IFRS17_CumRslt!BN33</f>
        <v>-588282.8182229487</v>
      </c>
      <c r="BO33" s="41">
        <f ca="1">IFRS17_CF_Base!BO33+IFRS17_CumRslt!BO33</f>
        <v>-502715.72858401644</v>
      </c>
      <c r="BP33" s="41">
        <f ca="1">IFRS17_CF_Base!BP33+IFRS17_CumRslt!BP33</f>
        <v>-425553.83108589798</v>
      </c>
      <c r="BQ33" s="41">
        <f ca="1">IFRS17_CF_Base!BQ33+IFRS17_CumRslt!BQ33</f>
        <v>-356500.36934324098</v>
      </c>
      <c r="BR33" s="41">
        <f ca="1">IFRS17_CF_Base!BR33+IFRS17_CumRslt!BR33</f>
        <v>-293476.47764914809</v>
      </c>
      <c r="BS33" s="41">
        <f ca="1">IFRS17_CF_Base!BS33+IFRS17_CumRslt!BS33</f>
        <v>-237751.8013746345</v>
      </c>
      <c r="BT33" s="41">
        <f ca="1">IFRS17_CF_Base!BT33+IFRS17_CumRslt!BT33</f>
        <v>-191538.91603143854</v>
      </c>
      <c r="BU33" s="41">
        <f ca="1">IFRS17_CF_Base!BU33+IFRS17_CumRslt!BU33</f>
        <v>-151426.73978117897</v>
      </c>
      <c r="BV33" s="41">
        <f ca="1">IFRS17_CF_Base!BV33+IFRS17_CumRslt!BV33</f>
        <v>-117313.49439008856</v>
      </c>
      <c r="BW33" s="41">
        <f ca="1">IFRS17_CF_Base!BW33+IFRS17_CumRslt!BW33</f>
        <v>-88606.904490729576</v>
      </c>
      <c r="BX33" s="41">
        <f ca="1">IFRS17_CF_Base!BX33+IFRS17_CumRslt!BX33</f>
        <v>-64680.98087798871</v>
      </c>
      <c r="BY33" s="41">
        <f ca="1">IFRS17_CF_Base!BY33+IFRS17_CumRslt!BY33</f>
        <v>-47541.834307633595</v>
      </c>
      <c r="BZ33" s="41">
        <f ca="1">IFRS17_CF_Base!BZ33+IFRS17_CumRslt!BZ33</f>
        <v>-34561.643660335692</v>
      </c>
      <c r="CA33" s="41">
        <f ca="1">IFRS17_CF_Base!CA33+IFRS17_CumRslt!CA33</f>
        <v>-24874.578393085667</v>
      </c>
      <c r="CB33" s="41">
        <f ca="1">IFRS17_CF_Base!CB33+IFRS17_CumRslt!CB33</f>
        <v>-17698.07909104837</v>
      </c>
      <c r="CC33" s="41">
        <f ca="1">IFRS17_CF_Base!CC33+IFRS17_CumRslt!CC33</f>
        <v>-11136.932747983514</v>
      </c>
      <c r="CD33" s="41">
        <f ca="1">IFRS17_CF_Base!CD33+IFRS17_CumRslt!CD33</f>
        <v>-8030.5536546403528</v>
      </c>
      <c r="CE33" s="41">
        <f ca="1">IFRS17_CF_Base!CE33+IFRS17_CumRslt!CE33</f>
        <v>-5726.1661345536095</v>
      </c>
      <c r="CF33" s="41">
        <f ca="1">IFRS17_CF_Base!CF33+IFRS17_CumRslt!CF33</f>
        <v>-4028.3635384580743</v>
      </c>
      <c r="CG33" s="41">
        <f ca="1">IFRS17_CF_Base!CG33+IFRS17_CumRslt!CG33</f>
        <v>-2789.3977783574151</v>
      </c>
      <c r="CH33" s="41">
        <f ca="1">IFRS17_CF_Base!CH33+IFRS17_CumRslt!CH33</f>
        <v>-1637.3623654311846</v>
      </c>
      <c r="CI33" s="41">
        <f ca="1">IFRS17_CF_Base!CI33+IFRS17_CumRslt!CI33</f>
        <v>-1111.3436419516734</v>
      </c>
      <c r="CJ33" s="41">
        <f ca="1">IFRS17_CF_Base!CJ33+IFRS17_CumRslt!CJ33</f>
        <v>-735.12052601218454</v>
      </c>
      <c r="CK33" s="41">
        <f ca="1">IFRS17_CF_Base!CK33+IFRS17_CumRslt!CK33</f>
        <v>-475.4273352852116</v>
      </c>
      <c r="CL33" s="41">
        <f ca="1">IFRS17_CF_Base!CL33+IFRS17_CumRslt!CL33</f>
        <v>-303.22289655816576</v>
      </c>
      <c r="CM33" s="41">
        <f ca="1">IFRS17_CF_Base!CM33+IFRS17_CumRslt!CM33</f>
        <v>0</v>
      </c>
      <c r="CN33" s="41">
        <f ca="1">IFRS17_CF_Base!CN33+IFRS17_CumRslt!CN33</f>
        <v>0</v>
      </c>
      <c r="CO33" s="41">
        <f ca="1">IFRS17_CF_Base!CO33+IFRS17_CumRslt!CO33</f>
        <v>0</v>
      </c>
      <c r="CP33" s="41">
        <f ca="1">IFRS17_CF_Base!CP33+IFRS17_CumRslt!CP33</f>
        <v>0</v>
      </c>
      <c r="CQ33" s="41">
        <f ca="1">IFRS17_CF_Base!CQ33+IFRS17_CumRslt!CQ33</f>
        <v>0</v>
      </c>
      <c r="CR33" s="41">
        <f ca="1">IFRS17_CF_Base!CR33+IFRS17_CumRslt!CR33</f>
        <v>0</v>
      </c>
      <c r="CS33" s="41">
        <f ca="1">IFRS17_CF_Base!CS33+IFRS17_CumRslt!CS33</f>
        <v>0</v>
      </c>
      <c r="CT33" s="41">
        <f ca="1">IFRS17_CF_Base!CT33+IFRS17_CumRslt!CT33</f>
        <v>0</v>
      </c>
      <c r="CU33" s="41">
        <f ca="1">IFRS17_CF_Base!CU33+IFRS17_CumRslt!CU33</f>
        <v>0</v>
      </c>
      <c r="CV33" s="41">
        <f ca="1">IFRS17_CF_Base!CV33+IFRS17_CumRslt!CV33</f>
        <v>0</v>
      </c>
      <c r="CW33" s="41">
        <f ca="1">IFRS17_CF_Base!CW33+IFRS17_CumRslt!CW33</f>
        <v>0</v>
      </c>
      <c r="CX33" s="41">
        <f ca="1">IFRS17_CF_Base!CX33+IFRS17_CumRslt!CX33</f>
        <v>0</v>
      </c>
      <c r="CY33" s="41">
        <f ca="1">IFRS17_CF_Base!CY33+IFRS17_CumRslt!CY33</f>
        <v>0</v>
      </c>
      <c r="CZ33" s="41">
        <f ca="1">IFRS17_CF_Base!CZ33+IFRS17_CumRslt!CZ33</f>
        <v>0</v>
      </c>
      <c r="DA33" s="41">
        <f ca="1">IFRS17_CF_Base!DA33+IFRS17_CumRslt!DA33</f>
        <v>0</v>
      </c>
      <c r="DB33" s="41">
        <f ca="1">IFRS17_CF_Base!DB33+IFRS17_CumRslt!DB33</f>
        <v>0</v>
      </c>
      <c r="DC33" s="41">
        <f ca="1">IFRS17_CF_Base!DC33+IFRS17_CumRslt!DC33</f>
        <v>0</v>
      </c>
      <c r="DD33" s="41">
        <f ca="1">IFRS17_CF_Base!DD33+IFRS17_CumRslt!DD33</f>
        <v>0</v>
      </c>
      <c r="DE33" s="41">
        <f ca="1">IFRS17_CF_Base!DE33+IFRS17_CumRslt!DE33</f>
        <v>0</v>
      </c>
      <c r="DF33" s="41">
        <f ca="1">IFRS17_CF_Base!DF33+IFRS17_CumRslt!DF33</f>
        <v>0</v>
      </c>
      <c r="DG33" s="41">
        <f ca="1">IFRS17_CF_Base!DG33+IFRS17_CumRslt!DG33</f>
        <v>0</v>
      </c>
      <c r="DH33" s="41">
        <f ca="1">IFRS17_CF_Base!DH33+IFRS17_CumRslt!DH33</f>
        <v>0</v>
      </c>
      <c r="DI33" s="41">
        <f ca="1">IFRS17_CF_Base!DI33+IFRS17_CumRslt!DI33</f>
        <v>0</v>
      </c>
      <c r="DJ33" s="41">
        <f ca="1">IFRS17_CF_Base!DJ33+IFRS17_CumRslt!DJ33</f>
        <v>0</v>
      </c>
      <c r="DK33" s="41">
        <f ca="1">IFRS17_CF_Base!DK33+IFRS17_CumRslt!DK33</f>
        <v>0</v>
      </c>
      <c r="DL33" s="41">
        <f ca="1">IFRS17_CF_Base!DL33+IFRS17_CumRslt!DL33</f>
        <v>0</v>
      </c>
      <c r="DM33" s="41">
        <f ca="1">IFRS17_CF_Base!DM33+IFRS17_CumRslt!DM33</f>
        <v>0</v>
      </c>
      <c r="DN33" s="41">
        <f ca="1">IFRS17_CF_Base!DN33+IFRS17_CumRslt!DN33</f>
        <v>0</v>
      </c>
      <c r="DO33" s="41">
        <f ca="1">IFRS17_CF_Base!DO33+IFRS17_CumRslt!DO33</f>
        <v>0</v>
      </c>
      <c r="DP33" s="41">
        <f ca="1">IFRS17_CF_Base!DP33+IFRS17_CumRslt!DP33</f>
        <v>0</v>
      </c>
      <c r="DQ33" s="41">
        <f ca="1">IFRS17_CF_Base!DQ33+IFRS17_CumRslt!DQ33</f>
        <v>0</v>
      </c>
      <c r="DR33" s="41">
        <f ca="1">IFRS17_CF_Base!DR33+IFRS17_CumRslt!DR33</f>
        <v>0</v>
      </c>
      <c r="DS33" s="41">
        <f ca="1">IFRS17_CF_Base!DS33+IFRS17_CumRslt!DS33</f>
        <v>0</v>
      </c>
      <c r="DT33" s="41">
        <f ca="1">IFRS17_CF_Base!DT33+IFRS17_CumRslt!DT33</f>
        <v>0</v>
      </c>
      <c r="DU33" s="41">
        <f ca="1">IFRS17_CF_Base!DU33+IFRS17_CumRslt!DU33</f>
        <v>0</v>
      </c>
      <c r="DV33" s="41">
        <f ca="1">IFRS17_CF_Base!DV33+IFRS17_CumRslt!DV33</f>
        <v>0</v>
      </c>
      <c r="DW33" s="41">
        <f ca="1">IFRS17_CF_Base!DW33+IFRS17_CumRslt!DW33</f>
        <v>0</v>
      </c>
      <c r="DX33" s="41">
        <f ca="1">IFRS17_CF_Base!DX33+IFRS17_CumRslt!DX33</f>
        <v>0</v>
      </c>
      <c r="DY33" s="41">
        <f ca="1">IFRS17_CF_Base!DY33+IFRS17_CumRslt!DY33</f>
        <v>0</v>
      </c>
      <c r="DZ33" s="41">
        <f ca="1">IFRS17_CF_Base!DZ33+IFRS17_CumRslt!DZ33</f>
        <v>0</v>
      </c>
      <c r="EA33" s="41">
        <f ca="1">IFRS17_CF_Base!EA33+IFRS17_CumRslt!EA33</f>
        <v>0</v>
      </c>
      <c r="EB33" s="41">
        <f ca="1">IFRS17_CF_Base!EB33+IFRS17_CumRslt!EB33</f>
        <v>0</v>
      </c>
      <c r="EC33" s="41">
        <f ca="1">IFRS17_CF_Base!EC33+IFRS17_CumRslt!EC33</f>
        <v>0</v>
      </c>
      <c r="ED33" s="41">
        <f ca="1">IFRS17_CF_Base!ED33+IFRS17_CumRslt!ED33</f>
        <v>0</v>
      </c>
      <c r="EE33" s="41">
        <f ca="1">IFRS17_CF_Base!EE33+IFRS17_CumRslt!EE33</f>
        <v>0</v>
      </c>
      <c r="EF33" s="41">
        <f ca="1">IFRS17_CF_Base!EF33+IFRS17_CumRslt!EF33</f>
        <v>0</v>
      </c>
      <c r="EG33" s="41">
        <f ca="1">IFRS17_CF_Base!EG33+IFRS17_CumRslt!EG33</f>
        <v>0</v>
      </c>
      <c r="EH33" s="41">
        <f ca="1">IFRS17_CF_Base!EH33+IFRS17_CumRslt!EH33</f>
        <v>0</v>
      </c>
      <c r="EI33" s="41">
        <f ca="1">IFRS17_CF_Base!EI33+IFRS17_CumRslt!EI33</f>
        <v>0</v>
      </c>
      <c r="EJ33" s="41">
        <f ca="1">IFRS17_CF_Base!EJ33+IFRS17_CumRslt!EJ33</f>
        <v>0</v>
      </c>
      <c r="EK33" s="41">
        <f ca="1">IFRS17_CF_Base!EK33+IFRS17_CumRslt!EK33</f>
        <v>0</v>
      </c>
      <c r="EL33" s="41">
        <f ca="1">IFRS17_CF_Base!EL33+IFRS17_CumRslt!EL33</f>
        <v>0</v>
      </c>
      <c r="EM33" s="41">
        <f ca="1">IFRS17_CF_Base!EM33+IFRS17_CumRslt!EM33</f>
        <v>0</v>
      </c>
      <c r="EN33" s="41">
        <f ca="1">IFRS17_CF_Base!EN33+IFRS17_CumRslt!EN33</f>
        <v>0</v>
      </c>
      <c r="EO33" s="41">
        <f ca="1">IFRS17_CF_Base!EO33+IFRS17_CumRslt!EO33</f>
        <v>0</v>
      </c>
      <c r="EP33" s="41">
        <f ca="1">IFRS17_CF_Base!EP33+IFRS17_CumRslt!EP33</f>
        <v>0</v>
      </c>
      <c r="EQ33" s="41">
        <f ca="1">IFRS17_CF_Base!EQ33+IFRS17_CumRslt!EQ33</f>
        <v>0</v>
      </c>
      <c r="ER33" s="41">
        <f ca="1">IFRS17_CF_Base!ER33+IFRS17_CumRslt!ER33</f>
        <v>0</v>
      </c>
      <c r="ES33" s="41">
        <f ca="1">IFRS17_CF_Base!ES33+IFRS17_CumRslt!ES33</f>
        <v>0</v>
      </c>
      <c r="ET33" s="41">
        <f ca="1">IFRS17_CF_Base!ET33+IFRS17_CumRslt!ET33</f>
        <v>0</v>
      </c>
      <c r="EU33" s="41">
        <f ca="1">IFRS17_CF_Base!EU33+IFRS17_CumRslt!EU33</f>
        <v>0</v>
      </c>
      <c r="EV33" s="41">
        <f ca="1">IFRS17_CF_Base!EV33+IFRS17_CumRslt!EV33</f>
        <v>0</v>
      </c>
      <c r="EW33" s="41">
        <f ca="1">IFRS17_CF_Base!EW33+IFRS17_CumRslt!EW33</f>
        <v>0</v>
      </c>
      <c r="EX33" s="41">
        <f ca="1">IFRS17_CF_Base!EX33+IFRS17_CumRslt!EX33</f>
        <v>0</v>
      </c>
      <c r="EY33" s="41">
        <f ca="1">IFRS17_CF_Base!EY33+IFRS17_CumRslt!EY33</f>
        <v>0</v>
      </c>
      <c r="EZ33" s="41">
        <f ca="1">IFRS17_CF_Base!EZ33+IFRS17_CumRslt!EZ33</f>
        <v>0</v>
      </c>
      <c r="FA33" s="41">
        <f ca="1">IFRS17_CF_Base!FA33+IFRS17_CumRslt!FA33</f>
        <v>0</v>
      </c>
      <c r="FB33" s="41">
        <f ca="1">IFRS17_CF_Base!FB33+IFRS17_CumRslt!FB33</f>
        <v>0</v>
      </c>
      <c r="FC33" s="41">
        <f ca="1">IFRS17_CF_Base!FC33+IFRS17_CumRslt!FC33</f>
        <v>0</v>
      </c>
      <c r="FD33" s="41">
        <f ca="1">IFRS17_CF_Base!FD33+IFRS17_CumRslt!FD33</f>
        <v>0</v>
      </c>
      <c r="FE33" s="41">
        <f ca="1">IFRS17_CF_Base!FE33+IFRS17_CumRslt!FE33</f>
        <v>0</v>
      </c>
      <c r="FF33" s="41">
        <f ca="1">IFRS17_CF_Base!FF33+IFRS17_CumRslt!FF33</f>
        <v>0</v>
      </c>
      <c r="FG33" s="41">
        <f ca="1">IFRS17_CF_Base!FG33+IFRS17_CumRslt!FG33</f>
        <v>0</v>
      </c>
      <c r="FH33" s="41">
        <f ca="1">IFRS17_CF_Base!FH33+IFRS17_CumRslt!FH33</f>
        <v>0</v>
      </c>
      <c r="FI33" s="41">
        <f ca="1">IFRS17_CF_Base!FI33+IFRS17_CumRslt!FI33</f>
        <v>0</v>
      </c>
      <c r="FJ33" s="41">
        <f ca="1">IFRS17_CF_Base!FJ33+IFRS17_CumRslt!FJ33</f>
        <v>0</v>
      </c>
      <c r="FK33" s="41">
        <f ca="1">IFRS17_CF_Base!FK33+IFRS17_CumRslt!FK33</f>
        <v>0</v>
      </c>
      <c r="FL33" s="41">
        <f ca="1">IFRS17_CF_Base!FL33+IFRS17_CumRslt!FL33</f>
        <v>0</v>
      </c>
      <c r="FM33" s="41">
        <f ca="1">IFRS17_CF_Base!FM33+IFRS17_CumRslt!FM33</f>
        <v>0</v>
      </c>
      <c r="FN33" s="41">
        <f ca="1">IFRS17_CF_Base!FN33+IFRS17_CumRslt!FN33</f>
        <v>0</v>
      </c>
      <c r="FO33" s="41">
        <f ca="1">IFRS17_CF_Base!FO33+IFRS17_CumRslt!FO33</f>
        <v>0</v>
      </c>
      <c r="FP33" s="41">
        <f ca="1">IFRS17_CF_Base!FP33+IFRS17_CumRslt!FP33</f>
        <v>0</v>
      </c>
      <c r="FQ33" s="41">
        <f ca="1">IFRS17_CF_Base!FQ33+IFRS17_CumRslt!FQ33</f>
        <v>0</v>
      </c>
      <c r="FR33" s="41">
        <f ca="1">IFRS17_CF_Base!FR33+IFRS17_CumRslt!FR33</f>
        <v>0</v>
      </c>
      <c r="FS33" s="41">
        <f ca="1">IFRS17_CF_Base!FS33+IFRS17_CumRslt!FS33</f>
        <v>0</v>
      </c>
      <c r="FT33" s="41">
        <f ca="1">IFRS17_CF_Base!FT33+IFRS17_CumRslt!FT33</f>
        <v>0</v>
      </c>
      <c r="FU33" s="41">
        <f ca="1">IFRS17_CF_Base!FU33+IFRS17_CumRslt!FU33</f>
        <v>0</v>
      </c>
      <c r="FV33" s="41">
        <f ca="1">IFRS17_CF_Base!FV33+IFRS17_CumRslt!FV33</f>
        <v>0</v>
      </c>
      <c r="FW33" s="41">
        <f ca="1">IFRS17_CF_Base!FW33+IFRS17_CumRslt!FW33</f>
        <v>0</v>
      </c>
      <c r="FX33" s="41">
        <f ca="1">IFRS17_CF_Base!FX33+IFRS17_CumRslt!FX33</f>
        <v>0</v>
      </c>
      <c r="FY33" s="41">
        <f ca="1">IFRS17_CF_Base!FY33+IFRS17_CumRslt!FY33</f>
        <v>0</v>
      </c>
      <c r="FZ33" s="41">
        <f ca="1">IFRS17_CF_Base!FZ33+IFRS17_CumRslt!FZ33</f>
        <v>0</v>
      </c>
      <c r="GA33" s="41">
        <f ca="1">IFRS17_CF_Base!GA33+IFRS17_CumRslt!GA33</f>
        <v>0</v>
      </c>
      <c r="GB33" s="41">
        <f ca="1">IFRS17_CF_Base!GB33+IFRS17_CumRslt!GB33</f>
        <v>0</v>
      </c>
      <c r="GC33" s="41">
        <f ca="1">IFRS17_CF_Base!GC33+IFRS17_CumRslt!GC33</f>
        <v>0</v>
      </c>
      <c r="GD33" s="41">
        <f ca="1">IFRS17_CF_Base!GD33+IFRS17_CumRslt!GD33</f>
        <v>0</v>
      </c>
      <c r="GE33" s="41">
        <f ca="1">IFRS17_CF_Base!GE33+IFRS17_CumRslt!GE33</f>
        <v>0</v>
      </c>
      <c r="GF33" s="41">
        <f ca="1">IFRS17_CF_Base!GF33+IFRS17_CumRslt!GF33</f>
        <v>0</v>
      </c>
      <c r="GG33" s="41">
        <f ca="1">IFRS17_CF_Base!GG33+IFRS17_CumRslt!GG33</f>
        <v>0</v>
      </c>
      <c r="GH33" s="41">
        <f ca="1">IFRS17_CF_Base!GH33+IFRS17_CumRslt!GH33</f>
        <v>0</v>
      </c>
      <c r="GI33" s="41">
        <f ca="1">IFRS17_CF_Base!GI33+IFRS17_CumRslt!GI33</f>
        <v>0</v>
      </c>
      <c r="GJ33" s="41">
        <f ca="1">IFRS17_CF_Base!GJ33+IFRS17_CumRslt!GJ33</f>
        <v>0</v>
      </c>
    </row>
    <row r="35" spans="2:192" hidden="1" x14ac:dyDescent="0.3">
      <c r="C35" s="37"/>
    </row>
    <row r="36" spans="2:192" hidden="1" x14ac:dyDescent="0.3">
      <c r="B36" s="45"/>
      <c r="C36" s="30"/>
      <c r="D36" s="38"/>
      <c r="E36" s="6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  <c r="EV36" s="38"/>
      <c r="EW36" s="38"/>
      <c r="EX36" s="38"/>
      <c r="EY36" s="38"/>
      <c r="EZ36" s="38"/>
      <c r="FA36" s="38"/>
      <c r="FB36" s="38"/>
      <c r="FC36" s="38"/>
      <c r="FD36" s="38"/>
      <c r="FE36" s="38"/>
      <c r="FF36" s="38"/>
      <c r="FG36" s="38"/>
      <c r="FH36" s="38"/>
      <c r="FI36" s="38"/>
      <c r="FJ36" s="38"/>
      <c r="FK36" s="38"/>
      <c r="FL36" s="38"/>
      <c r="FM36" s="38"/>
      <c r="FN36" s="38"/>
      <c r="FO36" s="38"/>
      <c r="FP36" s="38"/>
      <c r="FQ36" s="38"/>
      <c r="FR36" s="38"/>
      <c r="FS36" s="38"/>
      <c r="FT36" s="38"/>
      <c r="FU36" s="38"/>
      <c r="FV36" s="38"/>
      <c r="FW36" s="38"/>
      <c r="FX36" s="38"/>
      <c r="FY36" s="38"/>
      <c r="FZ36" s="38"/>
      <c r="GA36" s="38"/>
      <c r="GB36" s="38"/>
      <c r="GC36" s="38"/>
      <c r="GD36" s="38"/>
      <c r="GE36" s="38"/>
      <c r="GF36" s="38"/>
      <c r="GG36" s="38"/>
      <c r="GH36" s="38"/>
      <c r="GI36" s="38"/>
      <c r="GJ36" s="39"/>
    </row>
    <row r="37" spans="2:192" hidden="1" x14ac:dyDescent="0.3">
      <c r="B37" s="45"/>
      <c r="C37" s="32"/>
      <c r="D37" s="41"/>
      <c r="E37" s="69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  <c r="CX37" s="41"/>
      <c r="CY37" s="41"/>
      <c r="CZ37" s="41"/>
      <c r="DA37" s="41"/>
      <c r="DB37" s="41"/>
      <c r="DC37" s="41"/>
      <c r="DD37" s="41"/>
      <c r="DE37" s="41"/>
      <c r="DF37" s="41"/>
      <c r="DG37" s="41"/>
      <c r="DH37" s="41"/>
      <c r="DI37" s="41"/>
      <c r="DJ37" s="41"/>
      <c r="DK37" s="41"/>
      <c r="DL37" s="41"/>
      <c r="DM37" s="41"/>
      <c r="DN37" s="41"/>
      <c r="DO37" s="41"/>
      <c r="DP37" s="41"/>
      <c r="DQ37" s="41"/>
      <c r="DR37" s="41"/>
      <c r="DS37" s="41"/>
      <c r="DT37" s="41"/>
      <c r="DU37" s="41"/>
      <c r="DV37" s="41"/>
      <c r="DW37" s="41"/>
      <c r="DX37" s="41"/>
      <c r="DY37" s="41"/>
      <c r="DZ37" s="41"/>
      <c r="EA37" s="41"/>
      <c r="EB37" s="41"/>
      <c r="EC37" s="41"/>
      <c r="ED37" s="41"/>
      <c r="EE37" s="41"/>
      <c r="EF37" s="41"/>
      <c r="EG37" s="41"/>
      <c r="EH37" s="41"/>
      <c r="EI37" s="41"/>
      <c r="EJ37" s="41"/>
      <c r="EK37" s="41"/>
      <c r="EL37" s="41"/>
      <c r="EM37" s="41"/>
      <c r="EN37" s="41"/>
      <c r="EO37" s="41"/>
      <c r="EP37" s="41"/>
      <c r="EQ37" s="41"/>
      <c r="ER37" s="41"/>
      <c r="ES37" s="41"/>
      <c r="ET37" s="41"/>
      <c r="EU37" s="41"/>
      <c r="EV37" s="41"/>
      <c r="EW37" s="41"/>
      <c r="EX37" s="41"/>
      <c r="EY37" s="41"/>
      <c r="EZ37" s="41"/>
      <c r="FA37" s="41"/>
      <c r="FB37" s="41"/>
      <c r="FC37" s="41"/>
      <c r="FD37" s="41"/>
      <c r="FE37" s="41"/>
      <c r="FF37" s="41"/>
      <c r="FG37" s="41"/>
      <c r="FH37" s="41"/>
      <c r="FI37" s="41"/>
      <c r="FJ37" s="41"/>
      <c r="FK37" s="41"/>
      <c r="FL37" s="41"/>
      <c r="FM37" s="41"/>
      <c r="FN37" s="41"/>
      <c r="FO37" s="41"/>
      <c r="FP37" s="41"/>
      <c r="FQ37" s="41"/>
      <c r="FR37" s="41"/>
      <c r="FS37" s="41"/>
      <c r="FT37" s="41"/>
      <c r="FU37" s="41"/>
      <c r="FV37" s="41"/>
      <c r="FW37" s="41"/>
      <c r="FX37" s="41"/>
      <c r="FY37" s="41"/>
      <c r="FZ37" s="41"/>
      <c r="GA37" s="41"/>
      <c r="GB37" s="41"/>
      <c r="GC37" s="41"/>
      <c r="GD37" s="41"/>
      <c r="GE37" s="41"/>
      <c r="GF37" s="41"/>
      <c r="GG37" s="41"/>
      <c r="GH37" s="41"/>
      <c r="GI37" s="41"/>
      <c r="GJ37" s="42"/>
    </row>
    <row r="38" spans="2:192" hidden="1" x14ac:dyDescent="0.3">
      <c r="B38" s="45"/>
      <c r="C38" s="93"/>
    </row>
    <row r="39" spans="2:192" hidden="1" x14ac:dyDescent="0.3">
      <c r="B39" s="45"/>
      <c r="C39" s="37"/>
    </row>
    <row r="40" spans="2:192" hidden="1" x14ac:dyDescent="0.3">
      <c r="B40" s="45"/>
      <c r="C40" s="30"/>
      <c r="D40" s="38"/>
      <c r="E40" s="6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  <c r="CN40" s="38"/>
      <c r="CO40" s="38"/>
      <c r="CP40" s="38"/>
      <c r="CQ40" s="38"/>
      <c r="CR40" s="38"/>
      <c r="CS40" s="38"/>
      <c r="CT40" s="38"/>
      <c r="CU40" s="38"/>
      <c r="CV40" s="38"/>
      <c r="CW40" s="38"/>
      <c r="CX40" s="38"/>
      <c r="CY40" s="38"/>
      <c r="CZ40" s="38"/>
      <c r="DA40" s="38"/>
      <c r="DB40" s="38"/>
      <c r="DC40" s="38"/>
      <c r="DD40" s="38"/>
      <c r="DE40" s="38"/>
      <c r="DF40" s="38"/>
      <c r="DG40" s="38"/>
      <c r="DH40" s="38"/>
      <c r="DI40" s="38"/>
      <c r="DJ40" s="38"/>
      <c r="DK40" s="38"/>
      <c r="DL40" s="38"/>
      <c r="DM40" s="38"/>
      <c r="DN40" s="38"/>
      <c r="DO40" s="38"/>
      <c r="DP40" s="38"/>
      <c r="DQ40" s="38"/>
      <c r="DR40" s="38"/>
      <c r="DS40" s="38"/>
      <c r="DT40" s="38"/>
      <c r="DU40" s="38"/>
      <c r="DV40" s="38"/>
      <c r="DW40" s="38"/>
      <c r="DX40" s="38"/>
      <c r="DY40" s="38"/>
      <c r="DZ40" s="38"/>
      <c r="EA40" s="38"/>
      <c r="EB40" s="38"/>
      <c r="EC40" s="38"/>
      <c r="ED40" s="38"/>
      <c r="EE40" s="38"/>
      <c r="EF40" s="38"/>
      <c r="EG40" s="38"/>
      <c r="EH40" s="38"/>
      <c r="EI40" s="38"/>
      <c r="EJ40" s="38"/>
      <c r="EK40" s="38"/>
      <c r="EL40" s="38"/>
      <c r="EM40" s="38"/>
      <c r="EN40" s="38"/>
      <c r="EO40" s="38"/>
      <c r="EP40" s="38"/>
      <c r="EQ40" s="38"/>
      <c r="ER40" s="38"/>
      <c r="ES40" s="38"/>
      <c r="ET40" s="38"/>
      <c r="EU40" s="38"/>
      <c r="EV40" s="38"/>
      <c r="EW40" s="38"/>
      <c r="EX40" s="38"/>
      <c r="EY40" s="38"/>
      <c r="EZ40" s="38"/>
      <c r="FA40" s="38"/>
      <c r="FB40" s="38"/>
      <c r="FC40" s="38"/>
      <c r="FD40" s="38"/>
      <c r="FE40" s="38"/>
      <c r="FF40" s="38"/>
      <c r="FG40" s="38"/>
      <c r="FH40" s="38"/>
      <c r="FI40" s="38"/>
      <c r="FJ40" s="38"/>
      <c r="FK40" s="38"/>
      <c r="FL40" s="38"/>
      <c r="FM40" s="38"/>
      <c r="FN40" s="38"/>
      <c r="FO40" s="38"/>
      <c r="FP40" s="38"/>
      <c r="FQ40" s="38"/>
      <c r="FR40" s="38"/>
      <c r="FS40" s="38"/>
      <c r="FT40" s="38"/>
      <c r="FU40" s="38"/>
      <c r="FV40" s="38"/>
      <c r="FW40" s="38"/>
      <c r="FX40" s="38"/>
      <c r="FY40" s="38"/>
      <c r="FZ40" s="38"/>
      <c r="GA40" s="38"/>
      <c r="GB40" s="38"/>
      <c r="GC40" s="38"/>
      <c r="GD40" s="38"/>
      <c r="GE40" s="38"/>
      <c r="GF40" s="38"/>
      <c r="GG40" s="38"/>
      <c r="GH40" s="38"/>
      <c r="GI40" s="38"/>
      <c r="GJ40" s="39"/>
    </row>
    <row r="41" spans="2:192" hidden="1" x14ac:dyDescent="0.3">
      <c r="B41" s="45"/>
      <c r="C41" s="32"/>
      <c r="D41" s="41"/>
      <c r="E41" s="69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1"/>
      <c r="DM41" s="41"/>
      <c r="DN41" s="41"/>
      <c r="DO41" s="41"/>
      <c r="DP41" s="41"/>
      <c r="DQ41" s="41"/>
      <c r="DR41" s="41"/>
      <c r="DS41" s="41"/>
      <c r="DT41" s="41"/>
      <c r="DU41" s="41"/>
      <c r="DV41" s="41"/>
      <c r="DW41" s="41"/>
      <c r="DX41" s="41"/>
      <c r="DY41" s="41"/>
      <c r="DZ41" s="41"/>
      <c r="EA41" s="41"/>
      <c r="EB41" s="41"/>
      <c r="EC41" s="41"/>
      <c r="ED41" s="41"/>
      <c r="EE41" s="41"/>
      <c r="EF41" s="41"/>
      <c r="EG41" s="41"/>
      <c r="EH41" s="41"/>
      <c r="EI41" s="41"/>
      <c r="EJ41" s="41"/>
      <c r="EK41" s="41"/>
      <c r="EL41" s="41"/>
      <c r="EM41" s="41"/>
      <c r="EN41" s="41"/>
      <c r="EO41" s="41"/>
      <c r="EP41" s="41"/>
      <c r="EQ41" s="41"/>
      <c r="ER41" s="41"/>
      <c r="ES41" s="41"/>
      <c r="ET41" s="41"/>
      <c r="EU41" s="41"/>
      <c r="EV41" s="41"/>
      <c r="EW41" s="41"/>
      <c r="EX41" s="41"/>
      <c r="EY41" s="41"/>
      <c r="EZ41" s="41"/>
      <c r="FA41" s="41"/>
      <c r="FB41" s="41"/>
      <c r="FC41" s="41"/>
      <c r="FD41" s="41"/>
      <c r="FE41" s="41"/>
      <c r="FF41" s="41"/>
      <c r="FG41" s="41"/>
      <c r="FH41" s="41"/>
      <c r="FI41" s="41"/>
      <c r="FJ41" s="41"/>
      <c r="FK41" s="41"/>
      <c r="FL41" s="41"/>
      <c r="FM41" s="41"/>
      <c r="FN41" s="41"/>
      <c r="FO41" s="41"/>
      <c r="FP41" s="41"/>
      <c r="FQ41" s="41"/>
      <c r="FR41" s="41"/>
      <c r="FS41" s="41"/>
      <c r="FT41" s="41"/>
      <c r="FU41" s="41"/>
      <c r="FV41" s="41"/>
      <c r="FW41" s="41"/>
      <c r="FX41" s="41"/>
      <c r="FY41" s="41"/>
      <c r="FZ41" s="41"/>
      <c r="GA41" s="41"/>
      <c r="GB41" s="41"/>
      <c r="GC41" s="41"/>
      <c r="GD41" s="41"/>
      <c r="GE41" s="41"/>
      <c r="GF41" s="41"/>
      <c r="GG41" s="41"/>
      <c r="GH41" s="41"/>
      <c r="GI41" s="41"/>
      <c r="GJ41" s="42"/>
    </row>
    <row r="42" spans="2:192" x14ac:dyDescent="0.3">
      <c r="C42" s="93"/>
    </row>
    <row r="43" spans="2:192" x14ac:dyDescent="0.3">
      <c r="C43" s="37" t="s">
        <v>463</v>
      </c>
    </row>
    <row r="44" spans="2:192" x14ac:dyDescent="0.3">
      <c r="C44" s="30" t="s">
        <v>464</v>
      </c>
      <c r="D44" s="38"/>
      <c r="E44" s="68"/>
      <c r="F44" s="115">
        <f ca="1">IFRS17_CF_Base!F44+IFRS17_CumRslt!F44</f>
        <v>4527.0579752795766</v>
      </c>
      <c r="G44" s="115">
        <f ca="1">IFRS17_CF_Base!G44+IFRS17_CumRslt!G44</f>
        <v>21319.603485703465</v>
      </c>
      <c r="H44" s="57">
        <f ca="1">IFRS17_CF_Base!H44+IFRS17_CumRslt!H44</f>
        <v>37984.579896607574</v>
      </c>
      <c r="I44" s="57">
        <f ca="1">IFRS17_CF_Base!I44+IFRS17_CumRslt!I44</f>
        <v>54793.114302401424</v>
      </c>
      <c r="J44" s="57">
        <f ca="1">IFRS17_CF_Base!J44+IFRS17_CumRslt!J44</f>
        <v>77148.031714596145</v>
      </c>
      <c r="K44" s="57">
        <f ca="1">IFRS17_CF_Base!K44+IFRS17_CumRslt!K44</f>
        <v>98455.591659013735</v>
      </c>
      <c r="L44" s="57">
        <f ca="1">IFRS17_CF_Base!L44+IFRS17_CumRslt!L44</f>
        <v>120633.57597240106</v>
      </c>
      <c r="M44" s="57">
        <f ca="1">IFRS17_CF_Base!M44+IFRS17_CumRslt!M44</f>
        <v>145172.34605690962</v>
      </c>
      <c r="N44" s="57">
        <f ca="1">IFRS17_CF_Base!N44+IFRS17_CumRslt!N44</f>
        <v>173209.06718385642</v>
      </c>
      <c r="O44" s="57">
        <f ca="1">IFRS17_CF_Base!O44+IFRS17_CumRslt!O44</f>
        <v>207218.72426429205</v>
      </c>
      <c r="P44" s="57">
        <f ca="1">IFRS17_CF_Base!P44+IFRS17_CumRslt!P44</f>
        <v>167312.60464919015</v>
      </c>
      <c r="Q44" s="57">
        <f ca="1">IFRS17_CF_Base!Q44+IFRS17_CumRslt!Q44</f>
        <v>146635.74982405902</v>
      </c>
      <c r="R44" s="57">
        <f ca="1">IFRS17_CF_Base!R44+IFRS17_CumRslt!R44</f>
        <v>131665.19139450253</v>
      </c>
      <c r="S44" s="57">
        <f ca="1">IFRS17_CF_Base!S44+IFRS17_CumRslt!S44</f>
        <v>117620.38716919078</v>
      </c>
      <c r="T44" s="57">
        <f ca="1">IFRS17_CF_Base!T44+IFRS17_CumRslt!T44</f>
        <v>104029.12856165643</v>
      </c>
      <c r="U44" s="57">
        <f ca="1">IFRS17_CF_Base!U44+IFRS17_CumRslt!U44</f>
        <v>93539.892603698274</v>
      </c>
      <c r="V44" s="57">
        <f ca="1">IFRS17_CF_Base!V44+IFRS17_CumRslt!V44</f>
        <v>83672.179998645704</v>
      </c>
      <c r="W44" s="57">
        <f ca="1">IFRS17_CF_Base!W44+IFRS17_CumRslt!W44</f>
        <v>74272.233991049725</v>
      </c>
      <c r="X44" s="57">
        <f ca="1">IFRS17_CF_Base!X44+IFRS17_CumRslt!X44</f>
        <v>65227.989273469146</v>
      </c>
      <c r="Y44" s="57">
        <f ca="1">IFRS17_CF_Base!Y44+IFRS17_CumRslt!Y44</f>
        <v>56373.100155964596</v>
      </c>
      <c r="Z44" s="57">
        <f ca="1">IFRS17_CF_Base!Z44+IFRS17_CumRslt!Z44</f>
        <v>51193.167162309459</v>
      </c>
      <c r="AA44" s="57">
        <f ca="1">IFRS17_CF_Base!AA44+IFRS17_CumRslt!AA44</f>
        <v>46129.150401255021</v>
      </c>
      <c r="AB44" s="57">
        <f ca="1">IFRS17_CF_Base!AB44+IFRS17_CumRslt!AB44</f>
        <v>41320.98133076157</v>
      </c>
      <c r="AC44" s="57">
        <f ca="1">IFRS17_CF_Base!AC44+IFRS17_CumRslt!AC44</f>
        <v>36796.146438365839</v>
      </c>
      <c r="AD44" s="57">
        <f ca="1">IFRS17_CF_Base!AD44+IFRS17_CumRslt!AD44</f>
        <v>32428.904366024643</v>
      </c>
      <c r="AE44" s="57">
        <f ca="1">IFRS17_CF_Base!AE44+IFRS17_CumRslt!AE44</f>
        <v>28328.201590163062</v>
      </c>
      <c r="AF44" s="57">
        <f ca="1">IFRS17_CF_Base!AF44+IFRS17_CumRslt!AF44</f>
        <v>24525.307664966487</v>
      </c>
      <c r="AG44" s="57">
        <f ca="1">IFRS17_CF_Base!AG44+IFRS17_CumRslt!AG44</f>
        <v>20897.530022134793</v>
      </c>
      <c r="AH44" s="57">
        <f ca="1">IFRS17_CF_Base!AH44+IFRS17_CumRslt!AH44</f>
        <v>17390.889269612078</v>
      </c>
      <c r="AI44" s="57">
        <f ca="1">IFRS17_CF_Base!AI44+IFRS17_CumRslt!AI44</f>
        <v>13934.412850824841</v>
      </c>
      <c r="AJ44" s="57">
        <f ca="1">IFRS17_CF_Base!AJ44+IFRS17_CumRslt!AJ44</f>
        <v>12393.706511055119</v>
      </c>
      <c r="AK44" s="57">
        <f ca="1">IFRS17_CF_Base!AK44+IFRS17_CumRslt!AK44</f>
        <v>11049.274517115791</v>
      </c>
      <c r="AL44" s="57">
        <f ca="1">IFRS17_CF_Base!AL44+IFRS17_CumRslt!AL44</f>
        <v>9836.0826114913507</v>
      </c>
      <c r="AM44" s="57">
        <f ca="1">IFRS17_CF_Base!AM44+IFRS17_CumRslt!AM44</f>
        <v>8739.5775720651454</v>
      </c>
      <c r="AN44" s="57">
        <f ca="1">IFRS17_CF_Base!AN44+IFRS17_CumRslt!AN44</f>
        <v>7746.8114287914077</v>
      </c>
      <c r="AO44" s="57">
        <f ca="1">IFRS17_CF_Base!AO44+IFRS17_CumRslt!AO44</f>
        <v>6845.3471266481483</v>
      </c>
      <c r="AP44" s="57">
        <f ca="1">IFRS17_CF_Base!AP44+IFRS17_CumRslt!AP44</f>
        <v>6055.7036492495854</v>
      </c>
      <c r="AQ44" s="57">
        <f ca="1">IFRS17_CF_Base!AQ44+IFRS17_CumRslt!AQ44</f>
        <v>5341.1589539364431</v>
      </c>
      <c r="AR44" s="57">
        <f ca="1">IFRS17_CF_Base!AR44+IFRS17_CumRslt!AR44</f>
        <v>4695.7520061506502</v>
      </c>
      <c r="AS44" s="57">
        <f ca="1">IFRS17_CF_Base!AS44+IFRS17_CumRslt!AS44</f>
        <v>4113.2082361705125</v>
      </c>
      <c r="AT44" s="57">
        <f ca="1">IFRS17_CF_Base!AT44+IFRS17_CumRslt!AT44</f>
        <v>3587.2843685068933</v>
      </c>
      <c r="AU44" s="57">
        <f ca="1">IFRS17_CF_Base!AU44+IFRS17_CumRslt!AU44</f>
        <v>3124.603922783675</v>
      </c>
      <c r="AV44" s="57">
        <f ca="1">IFRS17_CF_Base!AV44+IFRS17_CumRslt!AV44</f>
        <v>2710.2338600552057</v>
      </c>
      <c r="AW44" s="57">
        <f ca="1">IFRS17_CF_Base!AW44+IFRS17_CumRslt!AW44</f>
        <v>2340.7407071728348</v>
      </c>
      <c r="AX44" s="57">
        <f ca="1">IFRS17_CF_Base!AX44+IFRS17_CumRslt!AX44</f>
        <v>2013.0135025362765</v>
      </c>
      <c r="AY44" s="57">
        <f ca="1">IFRS17_CF_Base!AY44+IFRS17_CumRslt!AY44</f>
        <v>1724.0788524081236</v>
      </c>
      <c r="AZ44" s="57">
        <f ca="1">IFRS17_CF_Base!AZ44+IFRS17_CumRslt!AZ44</f>
        <v>1473.4472975466178</v>
      </c>
      <c r="BA44" s="57">
        <f ca="1">IFRS17_CF_Base!BA44+IFRS17_CumRslt!BA44</f>
        <v>1255.3063967689184</v>
      </c>
      <c r="BB44" s="57">
        <f ca="1">IFRS17_CF_Base!BB44+IFRS17_CumRslt!BB44</f>
        <v>1066.9706815772656</v>
      </c>
      <c r="BC44" s="57">
        <f ca="1">IFRS17_CF_Base!BC44+IFRS17_CumRslt!BC44</f>
        <v>905.40738871790336</v>
      </c>
      <c r="BD44" s="57">
        <f ca="1">IFRS17_CF_Base!BD44+IFRS17_CumRslt!BD44</f>
        <v>767.42513702672295</v>
      </c>
      <c r="BE44" s="57">
        <f ca="1">IFRS17_CF_Base!BE44+IFRS17_CumRslt!BE44</f>
        <v>649.98103973662296</v>
      </c>
      <c r="BF44" s="57">
        <f ca="1">IFRS17_CF_Base!BF44+IFRS17_CumRslt!BF44</f>
        <v>549.74204116685348</v>
      </c>
      <c r="BG44" s="57">
        <f ca="1">IFRS17_CF_Base!BG44+IFRS17_CumRslt!BG44</f>
        <v>463.94093148254728</v>
      </c>
      <c r="BH44" s="112">
        <f ca="1">IFRS17_CF_Base!BH44+IFRS17_CumRslt!BH44</f>
        <v>390.33778873212134</v>
      </c>
      <c r="BI44" s="112">
        <f ca="1">IFRS17_CF_Base!BI44+IFRS17_CumRslt!BI44</f>
        <v>327.10935887583213</v>
      </c>
      <c r="BJ44" s="57">
        <f ca="1">IFRS17_CF_Base!BJ44+IFRS17_CumRslt!BJ44</f>
        <v>273.59526222830203</v>
      </c>
      <c r="BK44" s="57">
        <f ca="1">IFRS17_CF_Base!BK44+IFRS17_CumRslt!BK44</f>
        <v>227.45606139454003</v>
      </c>
      <c r="BL44" s="57">
        <f ca="1">IFRS17_CF_Base!BL44+IFRS17_CumRslt!BL44</f>
        <v>187.81206534468961</v>
      </c>
      <c r="BM44" s="57">
        <f ca="1">IFRS17_CF_Base!BM44+IFRS17_CumRslt!BM44</f>
        <v>153.84089908726739</v>
      </c>
      <c r="BN44" s="57">
        <f ca="1">IFRS17_CF_Base!BN44+IFRS17_CumRslt!BN44</f>
        <v>124.79944825860562</v>
      </c>
      <c r="BO44" s="57">
        <f ca="1">IFRS17_CF_Base!BO44+IFRS17_CumRslt!BO44</f>
        <v>100.06747563088727</v>
      </c>
      <c r="BP44" s="57">
        <f ca="1">IFRS17_CF_Base!BP44+IFRS17_CumRslt!BP44</f>
        <v>79.155993246519586</v>
      </c>
      <c r="BQ44" s="57">
        <f ca="1">IFRS17_CF_Base!BQ44+IFRS17_CumRslt!BQ44</f>
        <v>61.662920650450211</v>
      </c>
      <c r="BR44" s="57">
        <f ca="1">IFRS17_CF_Base!BR44+IFRS17_CumRslt!BR44</f>
        <v>47.215478100016298</v>
      </c>
      <c r="BS44" s="57">
        <f ca="1">IFRS17_CF_Base!BS44+IFRS17_CumRslt!BS44</f>
        <v>35.461631409488405</v>
      </c>
      <c r="BT44" s="57">
        <f ca="1">IFRS17_CF_Base!BT44+IFRS17_CumRslt!BT44</f>
        <v>26.096414855356791</v>
      </c>
      <c r="BU44" s="57">
        <f ca="1">IFRS17_CF_Base!BU44+IFRS17_CumRslt!BU44</f>
        <v>18.755675679191985</v>
      </c>
      <c r="BV44" s="57">
        <f ca="1">IFRS17_CF_Base!BV44+IFRS17_CumRslt!BV44</f>
        <v>13.155639645937768</v>
      </c>
      <c r="BW44" s="57">
        <f ca="1">IFRS17_CF_Base!BW44+IFRS17_CumRslt!BW44</f>
        <v>9.0097842752676538</v>
      </c>
      <c r="BX44" s="57">
        <f ca="1">IFRS17_CF_Base!BX44+IFRS17_CumRslt!BX44</f>
        <v>6.0386286988191298</v>
      </c>
      <c r="BY44" s="57">
        <f ca="1">IFRS17_CF_Base!BY44+IFRS17_CumRslt!BY44</f>
        <v>4.0050887175340408</v>
      </c>
      <c r="BZ44" s="57">
        <f ca="1">IFRS17_CF_Base!BZ44+IFRS17_CumRslt!BZ44</f>
        <v>2.6215196003471313</v>
      </c>
      <c r="CA44" s="57">
        <f ca="1">IFRS17_CF_Base!CA44+IFRS17_CumRslt!CA44</f>
        <v>1.6906072293772123</v>
      </c>
      <c r="CB44" s="57">
        <f ca="1">IFRS17_CF_Base!CB44+IFRS17_CumRslt!CB44</f>
        <v>1.0687853768742011</v>
      </c>
      <c r="CC44" s="57">
        <f ca="1">IFRS17_CF_Base!CC44+IFRS17_CumRslt!CC44</f>
        <v>0.65419776598574519</v>
      </c>
      <c r="CD44" s="57">
        <f ca="1">IFRS17_CF_Base!CD44+IFRS17_CumRslt!CD44</f>
        <v>0.43721011823433148</v>
      </c>
      <c r="CE44" s="57">
        <f ca="1">IFRS17_CF_Base!CE44+IFRS17_CumRslt!CE44</f>
        <v>0.28655362008697793</v>
      </c>
      <c r="CF44" s="57">
        <f ca="1">IFRS17_CF_Base!CF44+IFRS17_CumRslt!CF44</f>
        <v>0.18317516639388381</v>
      </c>
      <c r="CG44" s="57">
        <f ca="1">IFRS17_CF_Base!CG44+IFRS17_CumRslt!CG44</f>
        <v>0.11317333441446115</v>
      </c>
      <c r="CH44" s="57">
        <f ca="1">IFRS17_CF_Base!CH44+IFRS17_CumRslt!CH44</f>
        <v>6.6429382838566281E-2</v>
      </c>
      <c r="CI44" s="57">
        <f ca="1">IFRS17_CF_Base!CI44+IFRS17_CumRslt!CI44</f>
        <v>3.9884331387113017E-2</v>
      </c>
      <c r="CJ44" s="57">
        <f ca="1">IFRS17_CF_Base!CJ44+IFRS17_CumRslt!CJ44</f>
        <v>2.2540657809177328E-2</v>
      </c>
      <c r="CK44" s="57">
        <f ca="1">IFRS17_CF_Base!CK44+IFRS17_CumRslt!CK44</f>
        <v>1.1450803340643488E-2</v>
      </c>
      <c r="CL44" s="57">
        <f ca="1">IFRS17_CF_Base!CL44+IFRS17_CumRslt!CL44</f>
        <v>4.4522717087093671E-3</v>
      </c>
      <c r="CM44" s="57">
        <f ca="1">IFRS17_CF_Base!CM44+IFRS17_CumRslt!CM44</f>
        <v>0</v>
      </c>
      <c r="CN44" s="57">
        <f ca="1">IFRS17_CF_Base!CN44+IFRS17_CumRslt!CN44</f>
        <v>0</v>
      </c>
      <c r="CO44" s="57">
        <f ca="1">IFRS17_CF_Base!CO44+IFRS17_CumRslt!CO44</f>
        <v>0</v>
      </c>
      <c r="CP44" s="57">
        <f ca="1">IFRS17_CF_Base!CP44+IFRS17_CumRslt!CP44</f>
        <v>0</v>
      </c>
      <c r="CQ44" s="57">
        <f ca="1">IFRS17_CF_Base!CQ44+IFRS17_CumRslt!CQ44</f>
        <v>0</v>
      </c>
      <c r="CR44" s="57">
        <f ca="1">IFRS17_CF_Base!CR44+IFRS17_CumRslt!CR44</f>
        <v>0</v>
      </c>
      <c r="CS44" s="57">
        <f ca="1">IFRS17_CF_Base!CS44+IFRS17_CumRslt!CS44</f>
        <v>0</v>
      </c>
      <c r="CT44" s="57">
        <f ca="1">IFRS17_CF_Base!CT44+IFRS17_CumRslt!CT44</f>
        <v>0</v>
      </c>
      <c r="CU44" s="57">
        <f ca="1">IFRS17_CF_Base!CU44+IFRS17_CumRslt!CU44</f>
        <v>0</v>
      </c>
      <c r="CV44" s="57">
        <f ca="1">IFRS17_CF_Base!CV44+IFRS17_CumRslt!CV44</f>
        <v>0</v>
      </c>
      <c r="CW44" s="57">
        <f ca="1">IFRS17_CF_Base!CW44+IFRS17_CumRslt!CW44</f>
        <v>0</v>
      </c>
      <c r="CX44" s="57">
        <f ca="1">IFRS17_CF_Base!CX44+IFRS17_CumRslt!CX44</f>
        <v>0</v>
      </c>
      <c r="CY44" s="57">
        <f ca="1">IFRS17_CF_Base!CY44+IFRS17_CumRslt!CY44</f>
        <v>0</v>
      </c>
      <c r="CZ44" s="57">
        <f ca="1">IFRS17_CF_Base!CZ44+IFRS17_CumRslt!CZ44</f>
        <v>0</v>
      </c>
      <c r="DA44" s="57">
        <f ca="1">IFRS17_CF_Base!DA44+IFRS17_CumRslt!DA44</f>
        <v>0</v>
      </c>
      <c r="DB44" s="57">
        <f ca="1">IFRS17_CF_Base!DB44+IFRS17_CumRslt!DB44</f>
        <v>0</v>
      </c>
      <c r="DC44" s="57">
        <f ca="1">IFRS17_CF_Base!DC44+IFRS17_CumRslt!DC44</f>
        <v>0</v>
      </c>
      <c r="DD44" s="57">
        <f ca="1">IFRS17_CF_Base!DD44+IFRS17_CumRslt!DD44</f>
        <v>0</v>
      </c>
      <c r="DE44" s="57">
        <f ca="1">IFRS17_CF_Base!DE44+IFRS17_CumRslt!DE44</f>
        <v>0</v>
      </c>
      <c r="DF44" s="57">
        <f ca="1">IFRS17_CF_Base!DF44+IFRS17_CumRslt!DF44</f>
        <v>0</v>
      </c>
      <c r="DG44" s="57">
        <f ca="1">IFRS17_CF_Base!DG44+IFRS17_CumRslt!DG44</f>
        <v>0</v>
      </c>
      <c r="DH44" s="57">
        <f ca="1">IFRS17_CF_Base!DH44+IFRS17_CumRslt!DH44</f>
        <v>0</v>
      </c>
      <c r="DI44" s="57">
        <f ca="1">IFRS17_CF_Base!DI44+IFRS17_CumRslt!DI44</f>
        <v>0</v>
      </c>
      <c r="DJ44" s="57">
        <f ca="1">IFRS17_CF_Base!DJ44+IFRS17_CumRslt!DJ44</f>
        <v>0</v>
      </c>
      <c r="DK44" s="57">
        <f ca="1">IFRS17_CF_Base!DK44+IFRS17_CumRslt!DK44</f>
        <v>0</v>
      </c>
      <c r="DL44" s="57">
        <f ca="1">IFRS17_CF_Base!DL44+IFRS17_CumRslt!DL44</f>
        <v>0</v>
      </c>
      <c r="DM44" s="57">
        <f ca="1">IFRS17_CF_Base!DM44+IFRS17_CumRslt!DM44</f>
        <v>0</v>
      </c>
      <c r="DN44" s="57">
        <f ca="1">IFRS17_CF_Base!DN44+IFRS17_CumRslt!DN44</f>
        <v>0</v>
      </c>
      <c r="DO44" s="57">
        <f ca="1">IFRS17_CF_Base!DO44+IFRS17_CumRslt!DO44</f>
        <v>0</v>
      </c>
      <c r="DP44" s="57">
        <f ca="1">IFRS17_CF_Base!DP44+IFRS17_CumRslt!DP44</f>
        <v>0</v>
      </c>
      <c r="DQ44" s="57">
        <f ca="1">IFRS17_CF_Base!DQ44+IFRS17_CumRslt!DQ44</f>
        <v>0</v>
      </c>
      <c r="DR44" s="57">
        <f ca="1">IFRS17_CF_Base!DR44+IFRS17_CumRslt!DR44</f>
        <v>0</v>
      </c>
      <c r="DS44" s="57">
        <f ca="1">IFRS17_CF_Base!DS44+IFRS17_CumRslt!DS44</f>
        <v>0</v>
      </c>
      <c r="DT44" s="57">
        <f ca="1">IFRS17_CF_Base!DT44+IFRS17_CumRslt!DT44</f>
        <v>0</v>
      </c>
      <c r="DU44" s="57">
        <f ca="1">IFRS17_CF_Base!DU44+IFRS17_CumRslt!DU44</f>
        <v>0</v>
      </c>
      <c r="DV44" s="57">
        <f ca="1">IFRS17_CF_Base!DV44+IFRS17_CumRslt!DV44</f>
        <v>0</v>
      </c>
      <c r="DW44" s="57">
        <f ca="1">IFRS17_CF_Base!DW44+IFRS17_CumRslt!DW44</f>
        <v>0</v>
      </c>
      <c r="DX44" s="57">
        <f ca="1">IFRS17_CF_Base!DX44+IFRS17_CumRslt!DX44</f>
        <v>0</v>
      </c>
      <c r="DY44" s="57">
        <f ca="1">IFRS17_CF_Base!DY44+IFRS17_CumRslt!DY44</f>
        <v>0</v>
      </c>
      <c r="DZ44" s="57">
        <f ca="1">IFRS17_CF_Base!DZ44+IFRS17_CumRslt!DZ44</f>
        <v>0</v>
      </c>
      <c r="EA44" s="57">
        <f ca="1">IFRS17_CF_Base!EA44+IFRS17_CumRslt!EA44</f>
        <v>0</v>
      </c>
      <c r="EB44" s="57">
        <f ca="1">IFRS17_CF_Base!EB44+IFRS17_CumRslt!EB44</f>
        <v>0</v>
      </c>
      <c r="EC44" s="57">
        <f ca="1">IFRS17_CF_Base!EC44+IFRS17_CumRslt!EC44</f>
        <v>0</v>
      </c>
      <c r="ED44" s="57">
        <f ca="1">IFRS17_CF_Base!ED44+IFRS17_CumRslt!ED44</f>
        <v>0</v>
      </c>
      <c r="EE44" s="57">
        <f ca="1">IFRS17_CF_Base!EE44+IFRS17_CumRslt!EE44</f>
        <v>0</v>
      </c>
      <c r="EF44" s="57">
        <f ca="1">IFRS17_CF_Base!EF44+IFRS17_CumRslt!EF44</f>
        <v>0</v>
      </c>
      <c r="EG44" s="57">
        <f ca="1">IFRS17_CF_Base!EG44+IFRS17_CumRslt!EG44</f>
        <v>0</v>
      </c>
      <c r="EH44" s="57">
        <f ca="1">IFRS17_CF_Base!EH44+IFRS17_CumRslt!EH44</f>
        <v>0</v>
      </c>
      <c r="EI44" s="57">
        <f ca="1">IFRS17_CF_Base!EI44+IFRS17_CumRslt!EI44</f>
        <v>0</v>
      </c>
      <c r="EJ44" s="57">
        <f ca="1">IFRS17_CF_Base!EJ44+IFRS17_CumRslt!EJ44</f>
        <v>0</v>
      </c>
      <c r="EK44" s="57">
        <f ca="1">IFRS17_CF_Base!EK44+IFRS17_CumRslt!EK44</f>
        <v>0</v>
      </c>
      <c r="EL44" s="57">
        <f ca="1">IFRS17_CF_Base!EL44+IFRS17_CumRslt!EL44</f>
        <v>0</v>
      </c>
      <c r="EM44" s="57">
        <f ca="1">IFRS17_CF_Base!EM44+IFRS17_CumRslt!EM44</f>
        <v>0</v>
      </c>
      <c r="EN44" s="57">
        <f ca="1">IFRS17_CF_Base!EN44+IFRS17_CumRslt!EN44</f>
        <v>0</v>
      </c>
      <c r="EO44" s="57">
        <f ca="1">IFRS17_CF_Base!EO44+IFRS17_CumRslt!EO44</f>
        <v>0</v>
      </c>
      <c r="EP44" s="57">
        <f ca="1">IFRS17_CF_Base!EP44+IFRS17_CumRslt!EP44</f>
        <v>0</v>
      </c>
      <c r="EQ44" s="57">
        <f ca="1">IFRS17_CF_Base!EQ44+IFRS17_CumRslt!EQ44</f>
        <v>0</v>
      </c>
      <c r="ER44" s="57">
        <f ca="1">IFRS17_CF_Base!ER44+IFRS17_CumRslt!ER44</f>
        <v>0</v>
      </c>
      <c r="ES44" s="57">
        <f ca="1">IFRS17_CF_Base!ES44+IFRS17_CumRslt!ES44</f>
        <v>0</v>
      </c>
      <c r="ET44" s="57">
        <f ca="1">IFRS17_CF_Base!ET44+IFRS17_CumRslt!ET44</f>
        <v>0</v>
      </c>
      <c r="EU44" s="57">
        <f ca="1">IFRS17_CF_Base!EU44+IFRS17_CumRslt!EU44</f>
        <v>0</v>
      </c>
      <c r="EV44" s="57">
        <f ca="1">IFRS17_CF_Base!EV44+IFRS17_CumRslt!EV44</f>
        <v>0</v>
      </c>
      <c r="EW44" s="57">
        <f ca="1">IFRS17_CF_Base!EW44+IFRS17_CumRslt!EW44</f>
        <v>0</v>
      </c>
      <c r="EX44" s="57">
        <f ca="1">IFRS17_CF_Base!EX44+IFRS17_CumRslt!EX44</f>
        <v>0</v>
      </c>
      <c r="EY44" s="57">
        <f ca="1">IFRS17_CF_Base!EY44+IFRS17_CumRslt!EY44</f>
        <v>0</v>
      </c>
      <c r="EZ44" s="57">
        <f ca="1">IFRS17_CF_Base!EZ44+IFRS17_CumRslt!EZ44</f>
        <v>0</v>
      </c>
      <c r="FA44" s="57">
        <f ca="1">IFRS17_CF_Base!FA44+IFRS17_CumRslt!FA44</f>
        <v>0</v>
      </c>
      <c r="FB44" s="57">
        <f ca="1">IFRS17_CF_Base!FB44+IFRS17_CumRslt!FB44</f>
        <v>0</v>
      </c>
      <c r="FC44" s="57">
        <f ca="1">IFRS17_CF_Base!FC44+IFRS17_CumRslt!FC44</f>
        <v>0</v>
      </c>
      <c r="FD44" s="57">
        <f ca="1">IFRS17_CF_Base!FD44+IFRS17_CumRslt!FD44</f>
        <v>0</v>
      </c>
      <c r="FE44" s="57">
        <f ca="1">IFRS17_CF_Base!FE44+IFRS17_CumRslt!FE44</f>
        <v>0</v>
      </c>
      <c r="FF44" s="57">
        <f ca="1">IFRS17_CF_Base!FF44+IFRS17_CumRslt!FF44</f>
        <v>0</v>
      </c>
      <c r="FG44" s="57">
        <f ca="1">IFRS17_CF_Base!FG44+IFRS17_CumRslt!FG44</f>
        <v>0</v>
      </c>
      <c r="FH44" s="57">
        <f ca="1">IFRS17_CF_Base!FH44+IFRS17_CumRslt!FH44</f>
        <v>0</v>
      </c>
      <c r="FI44" s="57">
        <f ca="1">IFRS17_CF_Base!FI44+IFRS17_CumRslt!FI44</f>
        <v>0</v>
      </c>
      <c r="FJ44" s="57">
        <f ca="1">IFRS17_CF_Base!FJ44+IFRS17_CumRslt!FJ44</f>
        <v>0</v>
      </c>
      <c r="FK44" s="57">
        <f ca="1">IFRS17_CF_Base!FK44+IFRS17_CumRslt!FK44</f>
        <v>0</v>
      </c>
      <c r="FL44" s="57">
        <f ca="1">IFRS17_CF_Base!FL44+IFRS17_CumRslt!FL44</f>
        <v>0</v>
      </c>
      <c r="FM44" s="57">
        <f ca="1">IFRS17_CF_Base!FM44+IFRS17_CumRslt!FM44</f>
        <v>0</v>
      </c>
      <c r="FN44" s="57">
        <f ca="1">IFRS17_CF_Base!FN44+IFRS17_CumRslt!FN44</f>
        <v>0</v>
      </c>
      <c r="FO44" s="57">
        <f ca="1">IFRS17_CF_Base!FO44+IFRS17_CumRslt!FO44</f>
        <v>0</v>
      </c>
      <c r="FP44" s="57">
        <f ca="1">IFRS17_CF_Base!FP44+IFRS17_CumRslt!FP44</f>
        <v>0</v>
      </c>
      <c r="FQ44" s="57">
        <f ca="1">IFRS17_CF_Base!FQ44+IFRS17_CumRslt!FQ44</f>
        <v>0</v>
      </c>
      <c r="FR44" s="57">
        <f ca="1">IFRS17_CF_Base!FR44+IFRS17_CumRslt!FR44</f>
        <v>0</v>
      </c>
      <c r="FS44" s="57">
        <f ca="1">IFRS17_CF_Base!FS44+IFRS17_CumRslt!FS44</f>
        <v>0</v>
      </c>
      <c r="FT44" s="57">
        <f ca="1">IFRS17_CF_Base!FT44+IFRS17_CumRslt!FT44</f>
        <v>0</v>
      </c>
      <c r="FU44" s="57">
        <f ca="1">IFRS17_CF_Base!FU44+IFRS17_CumRslt!FU44</f>
        <v>0</v>
      </c>
      <c r="FV44" s="57">
        <f ca="1">IFRS17_CF_Base!FV44+IFRS17_CumRslt!FV44</f>
        <v>0</v>
      </c>
      <c r="FW44" s="57">
        <f ca="1">IFRS17_CF_Base!FW44+IFRS17_CumRslt!FW44</f>
        <v>0</v>
      </c>
      <c r="FX44" s="57">
        <f ca="1">IFRS17_CF_Base!FX44+IFRS17_CumRslt!FX44</f>
        <v>0</v>
      </c>
      <c r="FY44" s="57">
        <f ca="1">IFRS17_CF_Base!FY44+IFRS17_CumRslt!FY44</f>
        <v>0</v>
      </c>
      <c r="FZ44" s="57">
        <f ca="1">IFRS17_CF_Base!FZ44+IFRS17_CumRslt!FZ44</f>
        <v>0</v>
      </c>
      <c r="GA44" s="57">
        <f ca="1">IFRS17_CF_Base!GA44+IFRS17_CumRslt!GA44</f>
        <v>0</v>
      </c>
      <c r="GB44" s="57">
        <f ca="1">IFRS17_CF_Base!GB44+IFRS17_CumRslt!GB44</f>
        <v>0</v>
      </c>
      <c r="GC44" s="57">
        <f ca="1">IFRS17_CF_Base!GC44+IFRS17_CumRslt!GC44</f>
        <v>0</v>
      </c>
      <c r="GD44" s="57">
        <f ca="1">IFRS17_CF_Base!GD44+IFRS17_CumRslt!GD44</f>
        <v>0</v>
      </c>
      <c r="GE44" s="57">
        <f ca="1">IFRS17_CF_Base!GE44+IFRS17_CumRslt!GE44</f>
        <v>0</v>
      </c>
      <c r="GF44" s="57">
        <f ca="1">IFRS17_CF_Base!GF44+IFRS17_CumRslt!GF44</f>
        <v>0</v>
      </c>
      <c r="GG44" s="57">
        <f ca="1">IFRS17_CF_Base!GG44+IFRS17_CumRslt!GG44</f>
        <v>0</v>
      </c>
      <c r="GH44" s="57">
        <f ca="1">IFRS17_CF_Base!GH44+IFRS17_CumRslt!GH44</f>
        <v>0</v>
      </c>
      <c r="GI44" s="57">
        <f ca="1">IFRS17_CF_Base!GI44+IFRS17_CumRslt!GI44</f>
        <v>0</v>
      </c>
      <c r="GJ44" s="57">
        <f ca="1">IFRS17_CF_Base!GJ44+IFRS17_CumRslt!GJ44</f>
        <v>0</v>
      </c>
    </row>
    <row r="45" spans="2:192" x14ac:dyDescent="0.3">
      <c r="C45" s="31" t="s">
        <v>465</v>
      </c>
      <c r="F45" s="107">
        <f ca="1">IFRS17_CF_Base!F45+IFRS17_CumRslt!F45</f>
        <v>0</v>
      </c>
      <c r="G45" s="107">
        <f ca="1">IFRS17_CF_Base!G45+IFRS17_CumRslt!G45</f>
        <v>0</v>
      </c>
      <c r="H45" s="58">
        <f ca="1">IFRS17_CF_Base!H45+IFRS17_CumRslt!H45</f>
        <v>0</v>
      </c>
      <c r="I45" s="58">
        <f ca="1">IFRS17_CF_Base!I45+IFRS17_CumRslt!I45</f>
        <v>0</v>
      </c>
      <c r="J45" s="58">
        <f ca="1">IFRS17_CF_Base!J45+IFRS17_CumRslt!J45</f>
        <v>0</v>
      </c>
      <c r="K45" s="58">
        <f ca="1">IFRS17_CF_Base!K45+IFRS17_CumRslt!K45</f>
        <v>0</v>
      </c>
      <c r="L45" s="58">
        <f ca="1">IFRS17_CF_Base!L45+IFRS17_CumRslt!L45</f>
        <v>0</v>
      </c>
      <c r="M45" s="58">
        <f ca="1">IFRS17_CF_Base!M45+IFRS17_CumRslt!M45</f>
        <v>0</v>
      </c>
      <c r="N45" s="58">
        <f ca="1">IFRS17_CF_Base!N45+IFRS17_CumRslt!N45</f>
        <v>0</v>
      </c>
      <c r="O45" s="58">
        <f ca="1">IFRS17_CF_Base!O45+IFRS17_CumRslt!O45</f>
        <v>0</v>
      </c>
      <c r="P45" s="58">
        <f ca="1">IFRS17_CF_Base!P45+IFRS17_CumRslt!P45</f>
        <v>0</v>
      </c>
      <c r="Q45" s="58">
        <f ca="1">IFRS17_CF_Base!Q45+IFRS17_CumRslt!Q45</f>
        <v>4.4685744843632254</v>
      </c>
      <c r="R45" s="58">
        <f ca="1">IFRS17_CF_Base!R45+IFRS17_CumRslt!R45</f>
        <v>22.474726336637978</v>
      </c>
      <c r="S45" s="58">
        <f ca="1">IFRS17_CF_Base!S45+IFRS17_CumRslt!S45</f>
        <v>45.155295367879624</v>
      </c>
      <c r="T45" s="58">
        <f ca="1">IFRS17_CF_Base!T45+IFRS17_CumRslt!T45</f>
        <v>71.031000992289847</v>
      </c>
      <c r="U45" s="58">
        <f ca="1">IFRS17_CF_Base!U45+IFRS17_CumRslt!U45</f>
        <v>104.43611170185983</v>
      </c>
      <c r="V45" s="58">
        <f ca="1">IFRS17_CF_Base!V45+IFRS17_CumRslt!V45</f>
        <v>144.7754935107736</v>
      </c>
      <c r="W45" s="58">
        <f ca="1">IFRS17_CF_Base!W45+IFRS17_CumRslt!W45</f>
        <v>202.17306252634356</v>
      </c>
      <c r="X45" s="58">
        <f ca="1">IFRS17_CF_Base!X45+IFRS17_CumRslt!X45</f>
        <v>268.87701241740331</v>
      </c>
      <c r="Y45" s="58">
        <f ca="1">IFRS17_CF_Base!Y45+IFRS17_CumRslt!Y45</f>
        <v>344.89300589179152</v>
      </c>
      <c r="Z45" s="58">
        <f ca="1">IFRS17_CF_Base!Z45+IFRS17_CumRslt!Z45</f>
        <v>436.62968657035026</v>
      </c>
      <c r="AA45" s="58">
        <f ca="1">IFRS17_CF_Base!AA45+IFRS17_CumRslt!AA45</f>
        <v>466.44801493964326</v>
      </c>
      <c r="AB45" s="58">
        <f ca="1">IFRS17_CF_Base!AB45+IFRS17_CumRslt!AB45</f>
        <v>507.86868639161497</v>
      </c>
      <c r="AC45" s="58">
        <f ca="1">IFRS17_CF_Base!AC45+IFRS17_CumRslt!AC45</f>
        <v>556.46879749719051</v>
      </c>
      <c r="AD45" s="58">
        <f ca="1">IFRS17_CF_Base!AD45+IFRS17_CumRslt!AD45</f>
        <v>612.83438856901091</v>
      </c>
      <c r="AE45" s="58">
        <f ca="1">IFRS17_CF_Base!AE45+IFRS17_CumRslt!AE45</f>
        <v>681.78873877660112</v>
      </c>
      <c r="AF45" s="58">
        <f ca="1">IFRS17_CF_Base!AF45+IFRS17_CumRslt!AF45</f>
        <v>685.95327766230162</v>
      </c>
      <c r="AG45" s="58">
        <f ca="1">IFRS17_CF_Base!AG45+IFRS17_CumRslt!AG45</f>
        <v>695.45397246550851</v>
      </c>
      <c r="AH45" s="58">
        <f ca="1">IFRS17_CF_Base!AH45+IFRS17_CumRslt!AH45</f>
        <v>708.39151730143601</v>
      </c>
      <c r="AI45" s="58">
        <f ca="1">IFRS17_CF_Base!AI45+IFRS17_CumRslt!AI45</f>
        <v>725.30854033632738</v>
      </c>
      <c r="AJ45" s="58">
        <f ca="1">IFRS17_CF_Base!AJ45+IFRS17_CumRslt!AJ45</f>
        <v>748.85502368102232</v>
      </c>
      <c r="AK45" s="58">
        <f ca="1">IFRS17_CF_Base!AK45+IFRS17_CumRslt!AK45</f>
        <v>730.98765457922536</v>
      </c>
      <c r="AL45" s="58">
        <f ca="1">IFRS17_CF_Base!AL45+IFRS17_CumRslt!AL45</f>
        <v>715.28391268324799</v>
      </c>
      <c r="AM45" s="58">
        <f ca="1">IFRS17_CF_Base!AM45+IFRS17_CumRslt!AM45</f>
        <v>700.80737868468452</v>
      </c>
      <c r="AN45" s="58">
        <f ca="1">IFRS17_CF_Base!AN45+IFRS17_CumRslt!AN45</f>
        <v>687.88864961708259</v>
      </c>
      <c r="AO45" s="58">
        <f ca="1">IFRS17_CF_Base!AO45+IFRS17_CumRslt!AO45</f>
        <v>677.94615424362792</v>
      </c>
      <c r="AP45" s="58">
        <f ca="1">IFRS17_CF_Base!AP45+IFRS17_CumRslt!AP45</f>
        <v>648.00499970230396</v>
      </c>
      <c r="AQ45" s="58">
        <f ca="1">IFRS17_CF_Base!AQ45+IFRS17_CumRslt!AQ45</f>
        <v>618.32511306438892</v>
      </c>
      <c r="AR45" s="58">
        <f ca="1">IFRS17_CF_Base!AR45+IFRS17_CumRslt!AR45</f>
        <v>589.11945816510718</v>
      </c>
      <c r="AS45" s="58">
        <f ca="1">IFRS17_CF_Base!AS45+IFRS17_CumRslt!AS45</f>
        <v>560.78552669469013</v>
      </c>
      <c r="AT45" s="58">
        <f ca="1">IFRS17_CF_Base!AT45+IFRS17_CumRslt!AT45</f>
        <v>533.91017952958623</v>
      </c>
      <c r="AU45" s="58">
        <f ca="1">IFRS17_CF_Base!AU45+IFRS17_CumRslt!AU45</f>
        <v>497.00816090623704</v>
      </c>
      <c r="AV45" s="58">
        <f ca="1">IFRS17_CF_Base!AV45+IFRS17_CumRslt!AV45</f>
        <v>460.5867414642542</v>
      </c>
      <c r="AW45" s="58">
        <f ca="1">IFRS17_CF_Base!AW45+IFRS17_CumRslt!AW45</f>
        <v>424.88192817542483</v>
      </c>
      <c r="AX45" s="58">
        <f ca="1">IFRS17_CF_Base!AX45+IFRS17_CumRslt!AX45</f>
        <v>390.12801824067611</v>
      </c>
      <c r="AY45" s="58">
        <f ca="1">IFRS17_CF_Base!AY45+IFRS17_CumRslt!AY45</f>
        <v>356.55669340970854</v>
      </c>
      <c r="AZ45" s="58">
        <f ca="1">IFRS17_CF_Base!AZ45+IFRS17_CumRslt!AZ45</f>
        <v>323.21734947317617</v>
      </c>
      <c r="BA45" s="58">
        <f ca="1">IFRS17_CF_Base!BA45+IFRS17_CumRslt!BA45</f>
        <v>291.29908375347577</v>
      </c>
      <c r="BB45" s="58">
        <f ca="1">IFRS17_CF_Base!BB45+IFRS17_CumRslt!BB45</f>
        <v>260.96523859694804</v>
      </c>
      <c r="BC45" s="58">
        <f ca="1">IFRS17_CF_Base!BC45+IFRS17_CumRslt!BC45</f>
        <v>232.3453744361951</v>
      </c>
      <c r="BD45" s="58">
        <f ca="1">IFRS17_CF_Base!BD45+IFRS17_CumRslt!BD45</f>
        <v>205.53533882719614</v>
      </c>
      <c r="BE45" s="58">
        <f ca="1">IFRS17_CF_Base!BE45+IFRS17_CumRslt!BE45</f>
        <v>180.59719320682137</v>
      </c>
      <c r="BF45" s="58">
        <f ca="1">IFRS17_CF_Base!BF45+IFRS17_CumRslt!BF45</f>
        <v>157.59614735986801</v>
      </c>
      <c r="BG45" s="58">
        <f ca="1">IFRS17_CF_Base!BG45+IFRS17_CumRslt!BG45</f>
        <v>136.57161739269611</v>
      </c>
      <c r="BH45" s="106">
        <f ca="1">IFRS17_CF_Base!BH45+IFRS17_CumRslt!BH45</f>
        <v>117.52147426183184</v>
      </c>
      <c r="BI45" s="106">
        <f ca="1">IFRS17_CF_Base!BI45+IFRS17_CumRslt!BI45</f>
        <v>100.40555618053132</v>
      </c>
      <c r="BJ45" s="58">
        <f ca="1">IFRS17_CF_Base!BJ45+IFRS17_CumRslt!BJ45</f>
        <v>85.165732700280572</v>
      </c>
      <c r="BK45" s="58">
        <f ca="1">IFRS17_CF_Base!BK45+IFRS17_CumRslt!BK45</f>
        <v>71.6955498974704</v>
      </c>
      <c r="BL45" s="58">
        <f ca="1">IFRS17_CF_Base!BL45+IFRS17_CumRslt!BL45</f>
        <v>59.905584742038194</v>
      </c>
      <c r="BM45" s="58">
        <f ca="1">IFRS17_CF_Base!BM45+IFRS17_CumRslt!BM45</f>
        <v>49.678809529782583</v>
      </c>
      <c r="BN45" s="58">
        <f ca="1">IFRS17_CF_Base!BN45+IFRS17_CumRslt!BN45</f>
        <v>40.879678768772237</v>
      </c>
      <c r="BO45" s="58">
        <f ca="1">IFRS17_CF_Base!BO45+IFRS17_CumRslt!BO45</f>
        <v>33.392200305728828</v>
      </c>
      <c r="BP45" s="58">
        <f ca="1">IFRS17_CF_Base!BP45+IFRS17_CumRslt!BP45</f>
        <v>27.035260096001064</v>
      </c>
      <c r="BQ45" s="58">
        <f ca="1">IFRS17_CF_Base!BQ45+IFRS17_CumRslt!BQ45</f>
        <v>21.68591204069623</v>
      </c>
      <c r="BR45" s="58">
        <f ca="1">IFRS17_CF_Base!BR45+IFRS17_CumRslt!BR45</f>
        <v>17.224155404221911</v>
      </c>
      <c r="BS45" s="58">
        <f ca="1">IFRS17_CF_Base!BS45+IFRS17_CumRslt!BS45</f>
        <v>13.534763032757581</v>
      </c>
      <c r="BT45" s="58">
        <f ca="1">IFRS17_CF_Base!BT45+IFRS17_CumRslt!BT45</f>
        <v>10.555732443828907</v>
      </c>
      <c r="BU45" s="58">
        <f ca="1">IFRS17_CF_Base!BU45+IFRS17_CumRslt!BU45</f>
        <v>8.1253475037320051</v>
      </c>
      <c r="BV45" s="58">
        <f ca="1">IFRS17_CF_Base!BV45+IFRS17_CumRslt!BV45</f>
        <v>6.1696272640524024</v>
      </c>
      <c r="BW45" s="58">
        <f ca="1">IFRS17_CF_Base!BW45+IFRS17_CumRslt!BW45</f>
        <v>4.6181630789969246</v>
      </c>
      <c r="BX45" s="58">
        <f ca="1">IFRS17_CF_Base!BX45+IFRS17_CumRslt!BX45</f>
        <v>3.4049268813057698</v>
      </c>
      <c r="BY45" s="58">
        <f ca="1">IFRS17_CF_Base!BY45+IFRS17_CumRslt!BY45</f>
        <v>2.4945952463940975</v>
      </c>
      <c r="BZ45" s="58">
        <f ca="1">IFRS17_CF_Base!BZ45+IFRS17_CumRslt!BZ45</f>
        <v>1.7983702712664094</v>
      </c>
      <c r="CA45" s="58">
        <f ca="1">IFRS17_CF_Base!CA45+IFRS17_CumRslt!CA45</f>
        <v>1.2750715296469499</v>
      </c>
      <c r="CB45" s="58">
        <f ca="1">IFRS17_CF_Base!CB45+IFRS17_CumRslt!CB45</f>
        <v>0.88822517142022273</v>
      </c>
      <c r="CC45" s="58">
        <f ca="1">IFRS17_CF_Base!CC45+IFRS17_CumRslt!CC45</f>
        <v>0.60636410928730788</v>
      </c>
      <c r="CD45" s="58">
        <f ca="1">IFRS17_CF_Base!CD45+IFRS17_CumRslt!CD45</f>
        <v>0.42191290756212835</v>
      </c>
      <c r="CE45" s="58">
        <f ca="1">IFRS17_CF_Base!CE45+IFRS17_CumRslt!CE45</f>
        <v>0.28794557138723764</v>
      </c>
      <c r="CF45" s="58">
        <f ca="1">IFRS17_CF_Base!CF45+IFRS17_CumRslt!CF45</f>
        <v>0.19176259661900227</v>
      </c>
      <c r="CG45" s="58">
        <f ca="1">IFRS17_CF_Base!CG45+IFRS17_CumRslt!CG45</f>
        <v>0.12341365562933765</v>
      </c>
      <c r="CH45" s="58">
        <f ca="1">IFRS17_CF_Base!CH45+IFRS17_CumRslt!CH45</f>
        <v>7.522408111849388E-2</v>
      </c>
      <c r="CI45" s="58">
        <f ca="1">IFRS17_CF_Base!CI45+IFRS17_CumRslt!CI45</f>
        <v>4.7659654963068968E-2</v>
      </c>
      <c r="CJ45" s="58">
        <f ca="1">IFRS17_CF_Base!CJ45+IFRS17_CumRslt!CJ45</f>
        <v>2.8353032774731061E-2</v>
      </c>
      <c r="CK45" s="58">
        <f ca="1">IFRS17_CF_Base!CK45+IFRS17_CumRslt!CK45</f>
        <v>1.5107193323113745E-2</v>
      </c>
      <c r="CL45" s="58">
        <f ca="1">IFRS17_CF_Base!CL45+IFRS17_CumRslt!CL45</f>
        <v>6.1299844257699547E-3</v>
      </c>
      <c r="CM45" s="58">
        <f ca="1">IFRS17_CF_Base!CM45+IFRS17_CumRslt!CM45</f>
        <v>0</v>
      </c>
      <c r="CN45" s="58">
        <f ca="1">IFRS17_CF_Base!CN45+IFRS17_CumRslt!CN45</f>
        <v>0</v>
      </c>
      <c r="CO45" s="58">
        <f ca="1">IFRS17_CF_Base!CO45+IFRS17_CumRslt!CO45</f>
        <v>0</v>
      </c>
      <c r="CP45" s="58">
        <f ca="1">IFRS17_CF_Base!CP45+IFRS17_CumRslt!CP45</f>
        <v>0</v>
      </c>
      <c r="CQ45" s="58">
        <f ca="1">IFRS17_CF_Base!CQ45+IFRS17_CumRslt!CQ45</f>
        <v>0</v>
      </c>
      <c r="CR45" s="58">
        <f ca="1">IFRS17_CF_Base!CR45+IFRS17_CumRslt!CR45</f>
        <v>0</v>
      </c>
      <c r="CS45" s="58">
        <f ca="1">IFRS17_CF_Base!CS45+IFRS17_CumRslt!CS45</f>
        <v>0</v>
      </c>
      <c r="CT45" s="58">
        <f ca="1">IFRS17_CF_Base!CT45+IFRS17_CumRslt!CT45</f>
        <v>0</v>
      </c>
      <c r="CU45" s="58">
        <f ca="1">IFRS17_CF_Base!CU45+IFRS17_CumRslt!CU45</f>
        <v>0</v>
      </c>
      <c r="CV45" s="58">
        <f ca="1">IFRS17_CF_Base!CV45+IFRS17_CumRslt!CV45</f>
        <v>0</v>
      </c>
      <c r="CW45" s="58">
        <f ca="1">IFRS17_CF_Base!CW45+IFRS17_CumRslt!CW45</f>
        <v>0</v>
      </c>
      <c r="CX45" s="58">
        <f ca="1">IFRS17_CF_Base!CX45+IFRS17_CumRslt!CX45</f>
        <v>0</v>
      </c>
      <c r="CY45" s="58">
        <f ca="1">IFRS17_CF_Base!CY45+IFRS17_CumRslt!CY45</f>
        <v>0</v>
      </c>
      <c r="CZ45" s="58">
        <f ca="1">IFRS17_CF_Base!CZ45+IFRS17_CumRslt!CZ45</f>
        <v>0</v>
      </c>
      <c r="DA45" s="58">
        <f ca="1">IFRS17_CF_Base!DA45+IFRS17_CumRslt!DA45</f>
        <v>0</v>
      </c>
      <c r="DB45" s="58">
        <f ca="1">IFRS17_CF_Base!DB45+IFRS17_CumRslt!DB45</f>
        <v>0</v>
      </c>
      <c r="DC45" s="58">
        <f ca="1">IFRS17_CF_Base!DC45+IFRS17_CumRslt!DC45</f>
        <v>0</v>
      </c>
      <c r="DD45" s="58">
        <f ca="1">IFRS17_CF_Base!DD45+IFRS17_CumRslt!DD45</f>
        <v>0</v>
      </c>
      <c r="DE45" s="58">
        <f ca="1">IFRS17_CF_Base!DE45+IFRS17_CumRslt!DE45</f>
        <v>0</v>
      </c>
      <c r="DF45" s="58">
        <f ca="1">IFRS17_CF_Base!DF45+IFRS17_CumRslt!DF45</f>
        <v>0</v>
      </c>
      <c r="DG45" s="58">
        <f ca="1">IFRS17_CF_Base!DG45+IFRS17_CumRslt!DG45</f>
        <v>0</v>
      </c>
      <c r="DH45" s="58">
        <f ca="1">IFRS17_CF_Base!DH45+IFRS17_CumRslt!DH45</f>
        <v>0</v>
      </c>
      <c r="DI45" s="58">
        <f ca="1">IFRS17_CF_Base!DI45+IFRS17_CumRslt!DI45</f>
        <v>0</v>
      </c>
      <c r="DJ45" s="58">
        <f ca="1">IFRS17_CF_Base!DJ45+IFRS17_CumRslt!DJ45</f>
        <v>0</v>
      </c>
      <c r="DK45" s="58">
        <f ca="1">IFRS17_CF_Base!DK45+IFRS17_CumRslt!DK45</f>
        <v>0</v>
      </c>
      <c r="DL45" s="58">
        <f ca="1">IFRS17_CF_Base!DL45+IFRS17_CumRslt!DL45</f>
        <v>0</v>
      </c>
      <c r="DM45" s="58">
        <f ca="1">IFRS17_CF_Base!DM45+IFRS17_CumRslt!DM45</f>
        <v>0</v>
      </c>
      <c r="DN45" s="58">
        <f ca="1">IFRS17_CF_Base!DN45+IFRS17_CumRslt!DN45</f>
        <v>0</v>
      </c>
      <c r="DO45" s="58">
        <f ca="1">IFRS17_CF_Base!DO45+IFRS17_CumRslt!DO45</f>
        <v>0</v>
      </c>
      <c r="DP45" s="58">
        <f ca="1">IFRS17_CF_Base!DP45+IFRS17_CumRslt!DP45</f>
        <v>0</v>
      </c>
      <c r="DQ45" s="58">
        <f ca="1">IFRS17_CF_Base!DQ45+IFRS17_CumRslt!DQ45</f>
        <v>0</v>
      </c>
      <c r="DR45" s="58">
        <f ca="1">IFRS17_CF_Base!DR45+IFRS17_CumRslt!DR45</f>
        <v>0</v>
      </c>
      <c r="DS45" s="58">
        <f ca="1">IFRS17_CF_Base!DS45+IFRS17_CumRslt!DS45</f>
        <v>0</v>
      </c>
      <c r="DT45" s="58">
        <f ca="1">IFRS17_CF_Base!DT45+IFRS17_CumRslt!DT45</f>
        <v>0</v>
      </c>
      <c r="DU45" s="58">
        <f ca="1">IFRS17_CF_Base!DU45+IFRS17_CumRslt!DU45</f>
        <v>0</v>
      </c>
      <c r="DV45" s="58">
        <f ca="1">IFRS17_CF_Base!DV45+IFRS17_CumRslt!DV45</f>
        <v>0</v>
      </c>
      <c r="DW45" s="58">
        <f ca="1">IFRS17_CF_Base!DW45+IFRS17_CumRslt!DW45</f>
        <v>0</v>
      </c>
      <c r="DX45" s="58">
        <f ca="1">IFRS17_CF_Base!DX45+IFRS17_CumRslt!DX45</f>
        <v>0</v>
      </c>
      <c r="DY45" s="58">
        <f ca="1">IFRS17_CF_Base!DY45+IFRS17_CumRslt!DY45</f>
        <v>0</v>
      </c>
      <c r="DZ45" s="58">
        <f ca="1">IFRS17_CF_Base!DZ45+IFRS17_CumRslt!DZ45</f>
        <v>0</v>
      </c>
      <c r="EA45" s="58">
        <f ca="1">IFRS17_CF_Base!EA45+IFRS17_CumRslt!EA45</f>
        <v>0</v>
      </c>
      <c r="EB45" s="58">
        <f ca="1">IFRS17_CF_Base!EB45+IFRS17_CumRslt!EB45</f>
        <v>0</v>
      </c>
      <c r="EC45" s="58">
        <f ca="1">IFRS17_CF_Base!EC45+IFRS17_CumRslt!EC45</f>
        <v>0</v>
      </c>
      <c r="ED45" s="58">
        <f ca="1">IFRS17_CF_Base!ED45+IFRS17_CumRslt!ED45</f>
        <v>0</v>
      </c>
      <c r="EE45" s="58">
        <f ca="1">IFRS17_CF_Base!EE45+IFRS17_CumRslt!EE45</f>
        <v>0</v>
      </c>
      <c r="EF45" s="58">
        <f ca="1">IFRS17_CF_Base!EF45+IFRS17_CumRslt!EF45</f>
        <v>0</v>
      </c>
      <c r="EG45" s="58">
        <f ca="1">IFRS17_CF_Base!EG45+IFRS17_CumRslt!EG45</f>
        <v>0</v>
      </c>
      <c r="EH45" s="58">
        <f ca="1">IFRS17_CF_Base!EH45+IFRS17_CumRslt!EH45</f>
        <v>0</v>
      </c>
      <c r="EI45" s="58">
        <f ca="1">IFRS17_CF_Base!EI45+IFRS17_CumRslt!EI45</f>
        <v>0</v>
      </c>
      <c r="EJ45" s="58">
        <f ca="1">IFRS17_CF_Base!EJ45+IFRS17_CumRslt!EJ45</f>
        <v>0</v>
      </c>
      <c r="EK45" s="58">
        <f ca="1">IFRS17_CF_Base!EK45+IFRS17_CumRslt!EK45</f>
        <v>0</v>
      </c>
      <c r="EL45" s="58">
        <f ca="1">IFRS17_CF_Base!EL45+IFRS17_CumRslt!EL45</f>
        <v>0</v>
      </c>
      <c r="EM45" s="58">
        <f ca="1">IFRS17_CF_Base!EM45+IFRS17_CumRslt!EM45</f>
        <v>0</v>
      </c>
      <c r="EN45" s="58">
        <f ca="1">IFRS17_CF_Base!EN45+IFRS17_CumRslt!EN45</f>
        <v>0</v>
      </c>
      <c r="EO45" s="58">
        <f ca="1">IFRS17_CF_Base!EO45+IFRS17_CumRslt!EO45</f>
        <v>0</v>
      </c>
      <c r="EP45" s="58">
        <f ca="1">IFRS17_CF_Base!EP45+IFRS17_CumRslt!EP45</f>
        <v>0</v>
      </c>
      <c r="EQ45" s="58">
        <f ca="1">IFRS17_CF_Base!EQ45+IFRS17_CumRslt!EQ45</f>
        <v>0</v>
      </c>
      <c r="ER45" s="58">
        <f ca="1">IFRS17_CF_Base!ER45+IFRS17_CumRslt!ER45</f>
        <v>0</v>
      </c>
      <c r="ES45" s="58">
        <f ca="1">IFRS17_CF_Base!ES45+IFRS17_CumRslt!ES45</f>
        <v>0</v>
      </c>
      <c r="ET45" s="58">
        <f ca="1">IFRS17_CF_Base!ET45+IFRS17_CumRslt!ET45</f>
        <v>0</v>
      </c>
      <c r="EU45" s="58">
        <f ca="1">IFRS17_CF_Base!EU45+IFRS17_CumRslt!EU45</f>
        <v>0</v>
      </c>
      <c r="EV45" s="58">
        <f ca="1">IFRS17_CF_Base!EV45+IFRS17_CumRslt!EV45</f>
        <v>0</v>
      </c>
      <c r="EW45" s="58">
        <f ca="1">IFRS17_CF_Base!EW45+IFRS17_CumRslt!EW45</f>
        <v>0</v>
      </c>
      <c r="EX45" s="58">
        <f ca="1">IFRS17_CF_Base!EX45+IFRS17_CumRslt!EX45</f>
        <v>0</v>
      </c>
      <c r="EY45" s="58">
        <f ca="1">IFRS17_CF_Base!EY45+IFRS17_CumRslt!EY45</f>
        <v>0</v>
      </c>
      <c r="EZ45" s="58">
        <f ca="1">IFRS17_CF_Base!EZ45+IFRS17_CumRslt!EZ45</f>
        <v>0</v>
      </c>
      <c r="FA45" s="58">
        <f ca="1">IFRS17_CF_Base!FA45+IFRS17_CumRslt!FA45</f>
        <v>0</v>
      </c>
      <c r="FB45" s="58">
        <f ca="1">IFRS17_CF_Base!FB45+IFRS17_CumRslt!FB45</f>
        <v>0</v>
      </c>
      <c r="FC45" s="58">
        <f ca="1">IFRS17_CF_Base!FC45+IFRS17_CumRslt!FC45</f>
        <v>0</v>
      </c>
      <c r="FD45" s="58">
        <f ca="1">IFRS17_CF_Base!FD45+IFRS17_CumRslt!FD45</f>
        <v>0</v>
      </c>
      <c r="FE45" s="58">
        <f ca="1">IFRS17_CF_Base!FE45+IFRS17_CumRslt!FE45</f>
        <v>0</v>
      </c>
      <c r="FF45" s="58">
        <f ca="1">IFRS17_CF_Base!FF45+IFRS17_CumRslt!FF45</f>
        <v>0</v>
      </c>
      <c r="FG45" s="58">
        <f ca="1">IFRS17_CF_Base!FG45+IFRS17_CumRslt!FG45</f>
        <v>0</v>
      </c>
      <c r="FH45" s="58">
        <f ca="1">IFRS17_CF_Base!FH45+IFRS17_CumRslt!FH45</f>
        <v>0</v>
      </c>
      <c r="FI45" s="58">
        <f ca="1">IFRS17_CF_Base!FI45+IFRS17_CumRslt!FI45</f>
        <v>0</v>
      </c>
      <c r="FJ45" s="58">
        <f ca="1">IFRS17_CF_Base!FJ45+IFRS17_CumRslt!FJ45</f>
        <v>0</v>
      </c>
      <c r="FK45" s="58">
        <f ca="1">IFRS17_CF_Base!FK45+IFRS17_CumRslt!FK45</f>
        <v>0</v>
      </c>
      <c r="FL45" s="58">
        <f ca="1">IFRS17_CF_Base!FL45+IFRS17_CumRslt!FL45</f>
        <v>0</v>
      </c>
      <c r="FM45" s="58">
        <f ca="1">IFRS17_CF_Base!FM45+IFRS17_CumRslt!FM45</f>
        <v>0</v>
      </c>
      <c r="FN45" s="58">
        <f ca="1">IFRS17_CF_Base!FN45+IFRS17_CumRslt!FN45</f>
        <v>0</v>
      </c>
      <c r="FO45" s="58">
        <f ca="1">IFRS17_CF_Base!FO45+IFRS17_CumRslt!FO45</f>
        <v>0</v>
      </c>
      <c r="FP45" s="58">
        <f ca="1">IFRS17_CF_Base!FP45+IFRS17_CumRslt!FP45</f>
        <v>0</v>
      </c>
      <c r="FQ45" s="58">
        <f ca="1">IFRS17_CF_Base!FQ45+IFRS17_CumRslt!FQ45</f>
        <v>0</v>
      </c>
      <c r="FR45" s="58">
        <f ca="1">IFRS17_CF_Base!FR45+IFRS17_CumRslt!FR45</f>
        <v>0</v>
      </c>
      <c r="FS45" s="58">
        <f ca="1">IFRS17_CF_Base!FS45+IFRS17_CumRslt!FS45</f>
        <v>0</v>
      </c>
      <c r="FT45" s="58">
        <f ca="1">IFRS17_CF_Base!FT45+IFRS17_CumRslt!FT45</f>
        <v>0</v>
      </c>
      <c r="FU45" s="58">
        <f ca="1">IFRS17_CF_Base!FU45+IFRS17_CumRslt!FU45</f>
        <v>0</v>
      </c>
      <c r="FV45" s="58">
        <f ca="1">IFRS17_CF_Base!FV45+IFRS17_CumRslt!FV45</f>
        <v>0</v>
      </c>
      <c r="FW45" s="58">
        <f ca="1">IFRS17_CF_Base!FW45+IFRS17_CumRslt!FW45</f>
        <v>0</v>
      </c>
      <c r="FX45" s="58">
        <f ca="1">IFRS17_CF_Base!FX45+IFRS17_CumRslt!FX45</f>
        <v>0</v>
      </c>
      <c r="FY45" s="58">
        <f ca="1">IFRS17_CF_Base!FY45+IFRS17_CumRslt!FY45</f>
        <v>0</v>
      </c>
      <c r="FZ45" s="58">
        <f ca="1">IFRS17_CF_Base!FZ45+IFRS17_CumRslt!FZ45</f>
        <v>0</v>
      </c>
      <c r="GA45" s="58">
        <f ca="1">IFRS17_CF_Base!GA45+IFRS17_CumRslt!GA45</f>
        <v>0</v>
      </c>
      <c r="GB45" s="58">
        <f ca="1">IFRS17_CF_Base!GB45+IFRS17_CumRslt!GB45</f>
        <v>0</v>
      </c>
      <c r="GC45" s="58">
        <f ca="1">IFRS17_CF_Base!GC45+IFRS17_CumRslt!GC45</f>
        <v>0</v>
      </c>
      <c r="GD45" s="58">
        <f ca="1">IFRS17_CF_Base!GD45+IFRS17_CumRslt!GD45</f>
        <v>0</v>
      </c>
      <c r="GE45" s="58">
        <f ca="1">IFRS17_CF_Base!GE45+IFRS17_CumRslt!GE45</f>
        <v>0</v>
      </c>
      <c r="GF45" s="58">
        <f ca="1">IFRS17_CF_Base!GF45+IFRS17_CumRslt!GF45</f>
        <v>0</v>
      </c>
      <c r="GG45" s="58">
        <f ca="1">IFRS17_CF_Base!GG45+IFRS17_CumRslt!GG45</f>
        <v>0</v>
      </c>
      <c r="GH45" s="58">
        <f ca="1">IFRS17_CF_Base!GH45+IFRS17_CumRslt!GH45</f>
        <v>0</v>
      </c>
      <c r="GI45" s="58">
        <f ca="1">IFRS17_CF_Base!GI45+IFRS17_CumRslt!GI45</f>
        <v>0</v>
      </c>
      <c r="GJ45" s="58">
        <f ca="1">IFRS17_CF_Base!GJ45+IFRS17_CumRslt!GJ45</f>
        <v>0</v>
      </c>
    </row>
    <row r="46" spans="2:192" x14ac:dyDescent="0.3">
      <c r="C46" s="31" t="s">
        <v>466</v>
      </c>
      <c r="F46" s="107">
        <f ca="1">IFRS17_CF_Base!F46+IFRS17_CumRslt!F46</f>
        <v>190.8119933991735</v>
      </c>
      <c r="G46" s="107">
        <f ca="1">IFRS17_CF_Base!G46+IFRS17_CumRslt!G46</f>
        <v>868.06070026176587</v>
      </c>
      <c r="H46" s="58">
        <f ca="1">IFRS17_CF_Base!H46+IFRS17_CumRslt!H46</f>
        <v>1435.8594432335888</v>
      </c>
      <c r="I46" s="58">
        <f ca="1">IFRS17_CF_Base!I46+IFRS17_CumRslt!I46</f>
        <v>1938.6010437146122</v>
      </c>
      <c r="J46" s="58">
        <f ca="1">IFRS17_CF_Base!J46+IFRS17_CumRslt!J46</f>
        <v>2627.7916237102199</v>
      </c>
      <c r="K46" s="58">
        <f ca="1">IFRS17_CF_Base!K46+IFRS17_CumRslt!K46</f>
        <v>3214.3934629146065</v>
      </c>
      <c r="L46" s="58">
        <f ca="1">IFRS17_CF_Base!L46+IFRS17_CumRslt!L46</f>
        <v>3819.8028557947587</v>
      </c>
      <c r="M46" s="58">
        <f ca="1">IFRS17_CF_Base!M46+IFRS17_CumRslt!M46</f>
        <v>4496.5926204863181</v>
      </c>
      <c r="N46" s="58">
        <f ca="1">IFRS17_CF_Base!N46+IFRS17_CumRslt!N46</f>
        <v>5288.5290178913319</v>
      </c>
      <c r="O46" s="58">
        <f ca="1">IFRS17_CF_Base!O46+IFRS17_CumRslt!O46</f>
        <v>6324.0090845925743</v>
      </c>
      <c r="P46" s="58">
        <f ca="1">IFRS17_CF_Base!P46+IFRS17_CumRslt!P46</f>
        <v>4141.5813050966954</v>
      </c>
      <c r="Q46" s="58">
        <f ca="1">IFRS17_CF_Base!Q46+IFRS17_CumRslt!Q46</f>
        <v>3250.9056509509019</v>
      </c>
      <c r="R46" s="58">
        <f ca="1">IFRS17_CF_Base!R46+IFRS17_CumRslt!R46</f>
        <v>2802.8812338921475</v>
      </c>
      <c r="S46" s="58">
        <f ca="1">IFRS17_CF_Base!S46+IFRS17_CumRslt!S46</f>
        <v>2488.4831240465724</v>
      </c>
      <c r="T46" s="58">
        <f ca="1">IFRS17_CF_Base!T46+IFRS17_CumRslt!T46</f>
        <v>2244.3195925838163</v>
      </c>
      <c r="U46" s="58">
        <f ca="1">IFRS17_CF_Base!U46+IFRS17_CumRslt!U46</f>
        <v>2044.492552531553</v>
      </c>
      <c r="V46" s="58">
        <f ca="1">IFRS17_CF_Base!V46+IFRS17_CumRslt!V46</f>
        <v>1892.6028436522563</v>
      </c>
      <c r="W46" s="58">
        <f ca="1">IFRS17_CF_Base!W46+IFRS17_CumRslt!W46</f>
        <v>1752.2099042367943</v>
      </c>
      <c r="X46" s="58">
        <f ca="1">IFRS17_CF_Base!X46+IFRS17_CumRslt!X46</f>
        <v>1648.5048299219095</v>
      </c>
      <c r="Y46" s="58">
        <f ca="1">IFRS17_CF_Base!Y46+IFRS17_CumRslt!Y46</f>
        <v>1549.3569680893957</v>
      </c>
      <c r="Z46" s="58">
        <f ca="1">IFRS17_CF_Base!Z46+IFRS17_CumRslt!Z46</f>
        <v>1473.087681759612</v>
      </c>
      <c r="AA46" s="58">
        <f ca="1">IFRS17_CF_Base!AA46+IFRS17_CumRslt!AA46</f>
        <v>1390.0515239256381</v>
      </c>
      <c r="AB46" s="58">
        <f ca="1">IFRS17_CF_Base!AB46+IFRS17_CumRslt!AB46</f>
        <v>1301.2243447473747</v>
      </c>
      <c r="AC46" s="58">
        <f ca="1">IFRS17_CF_Base!AC46+IFRS17_CumRslt!AC46</f>
        <v>1208.29190937936</v>
      </c>
      <c r="AD46" s="58">
        <f ca="1">IFRS17_CF_Base!AD46+IFRS17_CumRslt!AD46</f>
        <v>1113.2240290333114</v>
      </c>
      <c r="AE46" s="58">
        <f ca="1">IFRS17_CF_Base!AE46+IFRS17_CumRslt!AE46</f>
        <v>1019.1814608283746</v>
      </c>
      <c r="AF46" s="58">
        <f ca="1">IFRS17_CF_Base!AF46+IFRS17_CumRslt!AF46</f>
        <v>928.29878046069166</v>
      </c>
      <c r="AG46" s="58">
        <f ca="1">IFRS17_CF_Base!AG46+IFRS17_CumRslt!AG46</f>
        <v>841.16943285403806</v>
      </c>
      <c r="AH46" s="58">
        <f ca="1">IFRS17_CF_Base!AH46+IFRS17_CumRslt!AH46</f>
        <v>760.35288545992921</v>
      </c>
      <c r="AI46" s="58">
        <f ca="1">IFRS17_CF_Base!AI46+IFRS17_CumRslt!AI46</f>
        <v>687.47713991870069</v>
      </c>
      <c r="AJ46" s="58">
        <f ca="1">IFRS17_CF_Base!AJ46+IFRS17_CumRslt!AJ46</f>
        <v>624.87411749001728</v>
      </c>
      <c r="AK46" s="58">
        <f ca="1">IFRS17_CF_Base!AK46+IFRS17_CumRslt!AK46</f>
        <v>572.1215160184845</v>
      </c>
      <c r="AL46" s="58">
        <f ca="1">IFRS17_CF_Base!AL46+IFRS17_CumRslt!AL46</f>
        <v>527.1428579832359</v>
      </c>
      <c r="AM46" s="58">
        <f ca="1">IFRS17_CF_Base!AM46+IFRS17_CumRslt!AM46</f>
        <v>487.84664962853793</v>
      </c>
      <c r="AN46" s="58">
        <f ca="1">IFRS17_CF_Base!AN46+IFRS17_CumRslt!AN46</f>
        <v>453.39142892719713</v>
      </c>
      <c r="AO46" s="58">
        <f ca="1">IFRS17_CF_Base!AO46+IFRS17_CumRslt!AO46</f>
        <v>415.47208383474964</v>
      </c>
      <c r="AP46" s="58">
        <f ca="1">IFRS17_CF_Base!AP46+IFRS17_CumRslt!AP46</f>
        <v>387.68897567054904</v>
      </c>
      <c r="AQ46" s="58">
        <f ca="1">IFRS17_CF_Base!AQ46+IFRS17_CumRslt!AQ46</f>
        <v>361.04056658341852</v>
      </c>
      <c r="AR46" s="58">
        <f ca="1">IFRS17_CF_Base!AR46+IFRS17_CumRslt!AR46</f>
        <v>336.06269145671388</v>
      </c>
      <c r="AS46" s="58">
        <f ca="1">IFRS17_CF_Base!AS46+IFRS17_CumRslt!AS46</f>
        <v>312.93872185008195</v>
      </c>
      <c r="AT46" s="58">
        <f ca="1">IFRS17_CF_Base!AT46+IFRS17_CumRslt!AT46</f>
        <v>291.23708742121693</v>
      </c>
      <c r="AU46" s="58">
        <f ca="1">IFRS17_CF_Base!AU46+IFRS17_CumRslt!AU46</f>
        <v>270.06631977072612</v>
      </c>
      <c r="AV46" s="58">
        <f ca="1">IFRS17_CF_Base!AV46+IFRS17_CumRslt!AV46</f>
        <v>249.09998068235447</v>
      </c>
      <c r="AW46" s="58">
        <f ca="1">IFRS17_CF_Base!AW46+IFRS17_CumRslt!AW46</f>
        <v>228.22425127694427</v>
      </c>
      <c r="AX46" s="58">
        <f ca="1">IFRS17_CF_Base!AX46+IFRS17_CumRslt!AX46</f>
        <v>207.50178357950531</v>
      </c>
      <c r="AY46" s="58">
        <f ca="1">IFRS17_CF_Base!AY46+IFRS17_CumRslt!AY46</f>
        <v>185.74107896159612</v>
      </c>
      <c r="AZ46" s="58">
        <f ca="1">IFRS17_CF_Base!AZ46+IFRS17_CumRslt!AZ46</f>
        <v>166.37207337947251</v>
      </c>
      <c r="BA46" s="58">
        <f ca="1">IFRS17_CF_Base!BA46+IFRS17_CumRslt!BA46</f>
        <v>147.53818157636201</v>
      </c>
      <c r="BB46" s="58">
        <f ca="1">IFRS17_CF_Base!BB46+IFRS17_CumRslt!BB46</f>
        <v>129.82266443892161</v>
      </c>
      <c r="BC46" s="58">
        <f ca="1">IFRS17_CF_Base!BC46+IFRS17_CumRslt!BC46</f>
        <v>113.63061149839827</v>
      </c>
      <c r="BD46" s="58">
        <f ca="1">IFRS17_CF_Base!BD46+IFRS17_CumRslt!BD46</f>
        <v>99.050173594699814</v>
      </c>
      <c r="BE46" s="58">
        <f ca="1">IFRS17_CF_Base!BE46+IFRS17_CumRslt!BE46</f>
        <v>86.590575005598765</v>
      </c>
      <c r="BF46" s="58">
        <f ca="1">IFRS17_CF_Base!BF46+IFRS17_CumRslt!BF46</f>
        <v>75.896244219308699</v>
      </c>
      <c r="BG46" s="58">
        <f ca="1">IFRS17_CF_Base!BG46+IFRS17_CumRslt!BG46</f>
        <v>66.630766632482221</v>
      </c>
      <c r="BH46" s="106">
        <f ca="1">IFRS17_CF_Base!BH46+IFRS17_CumRslt!BH46</f>
        <v>58.537057345867417</v>
      </c>
      <c r="BI46" s="106">
        <f ca="1">IFRS17_CF_Base!BI46+IFRS17_CumRslt!BI46</f>
        <v>50.514235979227372</v>
      </c>
      <c r="BJ46" s="58">
        <f ca="1">IFRS17_CF_Base!BJ46+IFRS17_CumRslt!BJ46</f>
        <v>44.445646210269459</v>
      </c>
      <c r="BK46" s="58">
        <f ca="1">IFRS17_CF_Base!BK46+IFRS17_CumRslt!BK46</f>
        <v>38.913156848970111</v>
      </c>
      <c r="BL46" s="58">
        <f ca="1">IFRS17_CF_Base!BL46+IFRS17_CumRslt!BL46</f>
        <v>33.941881530526551</v>
      </c>
      <c r="BM46" s="58">
        <f ca="1">IFRS17_CF_Base!BM46+IFRS17_CumRslt!BM46</f>
        <v>29.520618372431766</v>
      </c>
      <c r="BN46" s="58">
        <f ca="1">IFRS17_CF_Base!BN46+IFRS17_CumRslt!BN46</f>
        <v>25.548286048702593</v>
      </c>
      <c r="BO46" s="58">
        <f ca="1">IFRS17_CF_Base!BO46+IFRS17_CumRslt!BO46</f>
        <v>21.991356377660775</v>
      </c>
      <c r="BP46" s="58">
        <f ca="1">IFRS17_CF_Base!BP46+IFRS17_CumRslt!BP46</f>
        <v>18.731559274677569</v>
      </c>
      <c r="BQ46" s="58">
        <f ca="1">IFRS17_CF_Base!BQ46+IFRS17_CumRslt!BQ46</f>
        <v>15.761500646907159</v>
      </c>
      <c r="BR46" s="58">
        <f ca="1">IFRS17_CF_Base!BR46+IFRS17_CumRslt!BR46</f>
        <v>13.079130301359655</v>
      </c>
      <c r="BS46" s="58">
        <f ca="1">IFRS17_CF_Base!BS46+IFRS17_CumRslt!BS46</f>
        <v>10.604486152703174</v>
      </c>
      <c r="BT46" s="58">
        <f ca="1">IFRS17_CF_Base!BT46+IFRS17_CumRslt!BT46</f>
        <v>8.5207457376489106</v>
      </c>
      <c r="BU46" s="58">
        <f ca="1">IFRS17_CF_Base!BU46+IFRS17_CumRslt!BU46</f>
        <v>6.6787136298713037</v>
      </c>
      <c r="BV46" s="58">
        <f ca="1">IFRS17_CF_Base!BV46+IFRS17_CumRslt!BV46</f>
        <v>5.0966672707077469</v>
      </c>
      <c r="BW46" s="58">
        <f ca="1">IFRS17_CF_Base!BW46+IFRS17_CumRslt!BW46</f>
        <v>3.7818165275517357</v>
      </c>
      <c r="BX46" s="58">
        <f ca="1">IFRS17_CF_Base!BX46+IFRS17_CumRslt!BX46</f>
        <v>2.6768657016944926</v>
      </c>
      <c r="BY46" s="58">
        <f ca="1">IFRS17_CF_Base!BY46+IFRS17_CumRslt!BY46</f>
        <v>1.9050261189581226</v>
      </c>
      <c r="BZ46" s="58">
        <f ca="1">IFRS17_CF_Base!BZ46+IFRS17_CumRslt!BZ46</f>
        <v>1.3415039639642308</v>
      </c>
      <c r="CA46" s="58">
        <f ca="1">IFRS17_CF_Base!CA46+IFRS17_CumRslt!CA46</f>
        <v>0.93741585227145852</v>
      </c>
      <c r="CB46" s="58">
        <f ca="1">IFRS17_CF_Base!CB46+IFRS17_CumRslt!CB46</f>
        <v>0.65283548862232055</v>
      </c>
      <c r="CC46" s="58">
        <f ca="1">IFRS17_CF_Base!CC46+IFRS17_CumRslt!CC46</f>
        <v>0.37229150826097152</v>
      </c>
      <c r="CD46" s="58">
        <f ca="1">IFRS17_CF_Base!CD46+IFRS17_CumRslt!CD46</f>
        <v>0.26552025964977916</v>
      </c>
      <c r="CE46" s="58">
        <f ca="1">IFRS17_CF_Base!CE46+IFRS17_CumRslt!CE46</f>
        <v>0.18734975070173712</v>
      </c>
      <c r="CF46" s="58">
        <f ca="1">IFRS17_CF_Base!CF46+IFRS17_CumRslt!CF46</f>
        <v>0.13080588400812326</v>
      </c>
      <c r="CG46" s="58">
        <f ca="1">IFRS17_CF_Base!CG46+IFRS17_CumRslt!CG46</f>
        <v>9.0504900564167545E-2</v>
      </c>
      <c r="CH46" s="58">
        <f ca="1">IFRS17_CF_Base!CH46+IFRS17_CumRslt!CH46</f>
        <v>5.1450522181070629E-2</v>
      </c>
      <c r="CI46" s="58">
        <f ca="1">IFRS17_CF_Base!CI46+IFRS17_CumRslt!CI46</f>
        <v>3.5147585245661792E-2</v>
      </c>
      <c r="CJ46" s="58">
        <f ca="1">IFRS17_CF_Base!CJ46+IFRS17_CumRslt!CJ46</f>
        <v>2.3572307030774925E-2</v>
      </c>
      <c r="CK46" s="58">
        <f ca="1">IFRS17_CF_Base!CK46+IFRS17_CumRslt!CK46</f>
        <v>1.5678922415363953E-2</v>
      </c>
      <c r="CL46" s="58">
        <f ca="1">IFRS17_CF_Base!CL46+IFRS17_CumRslt!CL46</f>
        <v>1.0582256134479322E-2</v>
      </c>
      <c r="CM46" s="58">
        <f ca="1">IFRS17_CF_Base!CM46+IFRS17_CumRslt!CM46</f>
        <v>0</v>
      </c>
      <c r="CN46" s="58">
        <f ca="1">IFRS17_CF_Base!CN46+IFRS17_CumRslt!CN46</f>
        <v>0</v>
      </c>
      <c r="CO46" s="58">
        <f ca="1">IFRS17_CF_Base!CO46+IFRS17_CumRslt!CO46</f>
        <v>0</v>
      </c>
      <c r="CP46" s="58">
        <f ca="1">IFRS17_CF_Base!CP46+IFRS17_CumRslt!CP46</f>
        <v>0</v>
      </c>
      <c r="CQ46" s="58">
        <f ca="1">IFRS17_CF_Base!CQ46+IFRS17_CumRslt!CQ46</f>
        <v>0</v>
      </c>
      <c r="CR46" s="58">
        <f ca="1">IFRS17_CF_Base!CR46+IFRS17_CumRslt!CR46</f>
        <v>0</v>
      </c>
      <c r="CS46" s="58">
        <f ca="1">IFRS17_CF_Base!CS46+IFRS17_CumRslt!CS46</f>
        <v>0</v>
      </c>
      <c r="CT46" s="58">
        <f ca="1">IFRS17_CF_Base!CT46+IFRS17_CumRslt!CT46</f>
        <v>0</v>
      </c>
      <c r="CU46" s="58">
        <f ca="1">IFRS17_CF_Base!CU46+IFRS17_CumRslt!CU46</f>
        <v>0</v>
      </c>
      <c r="CV46" s="58">
        <f ca="1">IFRS17_CF_Base!CV46+IFRS17_CumRslt!CV46</f>
        <v>0</v>
      </c>
      <c r="CW46" s="58">
        <f ca="1">IFRS17_CF_Base!CW46+IFRS17_CumRslt!CW46</f>
        <v>0</v>
      </c>
      <c r="CX46" s="58">
        <f ca="1">IFRS17_CF_Base!CX46+IFRS17_CumRslt!CX46</f>
        <v>0</v>
      </c>
      <c r="CY46" s="58">
        <f ca="1">IFRS17_CF_Base!CY46+IFRS17_CumRslt!CY46</f>
        <v>0</v>
      </c>
      <c r="CZ46" s="58">
        <f ca="1">IFRS17_CF_Base!CZ46+IFRS17_CumRslt!CZ46</f>
        <v>0</v>
      </c>
      <c r="DA46" s="58">
        <f ca="1">IFRS17_CF_Base!DA46+IFRS17_CumRslt!DA46</f>
        <v>0</v>
      </c>
      <c r="DB46" s="58">
        <f ca="1">IFRS17_CF_Base!DB46+IFRS17_CumRslt!DB46</f>
        <v>0</v>
      </c>
      <c r="DC46" s="58">
        <f ca="1">IFRS17_CF_Base!DC46+IFRS17_CumRslt!DC46</f>
        <v>0</v>
      </c>
      <c r="DD46" s="58">
        <f ca="1">IFRS17_CF_Base!DD46+IFRS17_CumRslt!DD46</f>
        <v>0</v>
      </c>
      <c r="DE46" s="58">
        <f ca="1">IFRS17_CF_Base!DE46+IFRS17_CumRslt!DE46</f>
        <v>0</v>
      </c>
      <c r="DF46" s="58">
        <f ca="1">IFRS17_CF_Base!DF46+IFRS17_CumRslt!DF46</f>
        <v>0</v>
      </c>
      <c r="DG46" s="58">
        <f ca="1">IFRS17_CF_Base!DG46+IFRS17_CumRslt!DG46</f>
        <v>0</v>
      </c>
      <c r="DH46" s="58">
        <f ca="1">IFRS17_CF_Base!DH46+IFRS17_CumRslt!DH46</f>
        <v>0</v>
      </c>
      <c r="DI46" s="58">
        <f ca="1">IFRS17_CF_Base!DI46+IFRS17_CumRslt!DI46</f>
        <v>0</v>
      </c>
      <c r="DJ46" s="58">
        <f ca="1">IFRS17_CF_Base!DJ46+IFRS17_CumRslt!DJ46</f>
        <v>0</v>
      </c>
      <c r="DK46" s="58">
        <f ca="1">IFRS17_CF_Base!DK46+IFRS17_CumRslt!DK46</f>
        <v>0</v>
      </c>
      <c r="DL46" s="58">
        <f ca="1">IFRS17_CF_Base!DL46+IFRS17_CumRslt!DL46</f>
        <v>0</v>
      </c>
      <c r="DM46" s="58">
        <f ca="1">IFRS17_CF_Base!DM46+IFRS17_CumRslt!DM46</f>
        <v>0</v>
      </c>
      <c r="DN46" s="58">
        <f ca="1">IFRS17_CF_Base!DN46+IFRS17_CumRslt!DN46</f>
        <v>0</v>
      </c>
      <c r="DO46" s="58">
        <f ca="1">IFRS17_CF_Base!DO46+IFRS17_CumRslt!DO46</f>
        <v>0</v>
      </c>
      <c r="DP46" s="58">
        <f ca="1">IFRS17_CF_Base!DP46+IFRS17_CumRslt!DP46</f>
        <v>0</v>
      </c>
      <c r="DQ46" s="58">
        <f ca="1">IFRS17_CF_Base!DQ46+IFRS17_CumRslt!DQ46</f>
        <v>0</v>
      </c>
      <c r="DR46" s="58">
        <f ca="1">IFRS17_CF_Base!DR46+IFRS17_CumRslt!DR46</f>
        <v>0</v>
      </c>
      <c r="DS46" s="58">
        <f ca="1">IFRS17_CF_Base!DS46+IFRS17_CumRslt!DS46</f>
        <v>0</v>
      </c>
      <c r="DT46" s="58">
        <f ca="1">IFRS17_CF_Base!DT46+IFRS17_CumRslt!DT46</f>
        <v>0</v>
      </c>
      <c r="DU46" s="58">
        <f ca="1">IFRS17_CF_Base!DU46+IFRS17_CumRslt!DU46</f>
        <v>0</v>
      </c>
      <c r="DV46" s="58">
        <f ca="1">IFRS17_CF_Base!DV46+IFRS17_CumRslt!DV46</f>
        <v>0</v>
      </c>
      <c r="DW46" s="58">
        <f ca="1">IFRS17_CF_Base!DW46+IFRS17_CumRslt!DW46</f>
        <v>0</v>
      </c>
      <c r="DX46" s="58">
        <f ca="1">IFRS17_CF_Base!DX46+IFRS17_CumRslt!DX46</f>
        <v>0</v>
      </c>
      <c r="DY46" s="58">
        <f ca="1">IFRS17_CF_Base!DY46+IFRS17_CumRslt!DY46</f>
        <v>0</v>
      </c>
      <c r="DZ46" s="58">
        <f ca="1">IFRS17_CF_Base!DZ46+IFRS17_CumRslt!DZ46</f>
        <v>0</v>
      </c>
      <c r="EA46" s="58">
        <f ca="1">IFRS17_CF_Base!EA46+IFRS17_CumRslt!EA46</f>
        <v>0</v>
      </c>
      <c r="EB46" s="58">
        <f ca="1">IFRS17_CF_Base!EB46+IFRS17_CumRslt!EB46</f>
        <v>0</v>
      </c>
      <c r="EC46" s="58">
        <f ca="1">IFRS17_CF_Base!EC46+IFRS17_CumRslt!EC46</f>
        <v>0</v>
      </c>
      <c r="ED46" s="58">
        <f ca="1">IFRS17_CF_Base!ED46+IFRS17_CumRslt!ED46</f>
        <v>0</v>
      </c>
      <c r="EE46" s="58">
        <f ca="1">IFRS17_CF_Base!EE46+IFRS17_CumRslt!EE46</f>
        <v>0</v>
      </c>
      <c r="EF46" s="58">
        <f ca="1">IFRS17_CF_Base!EF46+IFRS17_CumRslt!EF46</f>
        <v>0</v>
      </c>
      <c r="EG46" s="58">
        <f ca="1">IFRS17_CF_Base!EG46+IFRS17_CumRslt!EG46</f>
        <v>0</v>
      </c>
      <c r="EH46" s="58">
        <f ca="1">IFRS17_CF_Base!EH46+IFRS17_CumRslt!EH46</f>
        <v>0</v>
      </c>
      <c r="EI46" s="58">
        <f ca="1">IFRS17_CF_Base!EI46+IFRS17_CumRslt!EI46</f>
        <v>0</v>
      </c>
      <c r="EJ46" s="58">
        <f ca="1">IFRS17_CF_Base!EJ46+IFRS17_CumRslt!EJ46</f>
        <v>0</v>
      </c>
      <c r="EK46" s="58">
        <f ca="1">IFRS17_CF_Base!EK46+IFRS17_CumRslt!EK46</f>
        <v>0</v>
      </c>
      <c r="EL46" s="58">
        <f ca="1">IFRS17_CF_Base!EL46+IFRS17_CumRslt!EL46</f>
        <v>0</v>
      </c>
      <c r="EM46" s="58">
        <f ca="1">IFRS17_CF_Base!EM46+IFRS17_CumRslt!EM46</f>
        <v>0</v>
      </c>
      <c r="EN46" s="58">
        <f ca="1">IFRS17_CF_Base!EN46+IFRS17_CumRslt!EN46</f>
        <v>0</v>
      </c>
      <c r="EO46" s="58">
        <f ca="1">IFRS17_CF_Base!EO46+IFRS17_CumRslt!EO46</f>
        <v>0</v>
      </c>
      <c r="EP46" s="58">
        <f ca="1">IFRS17_CF_Base!EP46+IFRS17_CumRslt!EP46</f>
        <v>0</v>
      </c>
      <c r="EQ46" s="58">
        <f ca="1">IFRS17_CF_Base!EQ46+IFRS17_CumRslt!EQ46</f>
        <v>0</v>
      </c>
      <c r="ER46" s="58">
        <f ca="1">IFRS17_CF_Base!ER46+IFRS17_CumRslt!ER46</f>
        <v>0</v>
      </c>
      <c r="ES46" s="58">
        <f ca="1">IFRS17_CF_Base!ES46+IFRS17_CumRslt!ES46</f>
        <v>0</v>
      </c>
      <c r="ET46" s="58">
        <f ca="1">IFRS17_CF_Base!ET46+IFRS17_CumRslt!ET46</f>
        <v>0</v>
      </c>
      <c r="EU46" s="58">
        <f ca="1">IFRS17_CF_Base!EU46+IFRS17_CumRslt!EU46</f>
        <v>0</v>
      </c>
      <c r="EV46" s="58">
        <f ca="1">IFRS17_CF_Base!EV46+IFRS17_CumRslt!EV46</f>
        <v>0</v>
      </c>
      <c r="EW46" s="58">
        <f ca="1">IFRS17_CF_Base!EW46+IFRS17_CumRslt!EW46</f>
        <v>0</v>
      </c>
      <c r="EX46" s="58">
        <f ca="1">IFRS17_CF_Base!EX46+IFRS17_CumRslt!EX46</f>
        <v>0</v>
      </c>
      <c r="EY46" s="58">
        <f ca="1">IFRS17_CF_Base!EY46+IFRS17_CumRslt!EY46</f>
        <v>0</v>
      </c>
      <c r="EZ46" s="58">
        <f ca="1">IFRS17_CF_Base!EZ46+IFRS17_CumRslt!EZ46</f>
        <v>0</v>
      </c>
      <c r="FA46" s="58">
        <f ca="1">IFRS17_CF_Base!FA46+IFRS17_CumRslt!FA46</f>
        <v>0</v>
      </c>
      <c r="FB46" s="58">
        <f ca="1">IFRS17_CF_Base!FB46+IFRS17_CumRslt!FB46</f>
        <v>0</v>
      </c>
      <c r="FC46" s="58">
        <f ca="1">IFRS17_CF_Base!FC46+IFRS17_CumRslt!FC46</f>
        <v>0</v>
      </c>
      <c r="FD46" s="58">
        <f ca="1">IFRS17_CF_Base!FD46+IFRS17_CumRslt!FD46</f>
        <v>0</v>
      </c>
      <c r="FE46" s="58">
        <f ca="1">IFRS17_CF_Base!FE46+IFRS17_CumRslt!FE46</f>
        <v>0</v>
      </c>
      <c r="FF46" s="58">
        <f ca="1">IFRS17_CF_Base!FF46+IFRS17_CumRslt!FF46</f>
        <v>0</v>
      </c>
      <c r="FG46" s="58">
        <f ca="1">IFRS17_CF_Base!FG46+IFRS17_CumRslt!FG46</f>
        <v>0</v>
      </c>
      <c r="FH46" s="58">
        <f ca="1">IFRS17_CF_Base!FH46+IFRS17_CumRslt!FH46</f>
        <v>0</v>
      </c>
      <c r="FI46" s="58">
        <f ca="1">IFRS17_CF_Base!FI46+IFRS17_CumRslt!FI46</f>
        <v>0</v>
      </c>
      <c r="FJ46" s="58">
        <f ca="1">IFRS17_CF_Base!FJ46+IFRS17_CumRslt!FJ46</f>
        <v>0</v>
      </c>
      <c r="FK46" s="58">
        <f ca="1">IFRS17_CF_Base!FK46+IFRS17_CumRslt!FK46</f>
        <v>0</v>
      </c>
      <c r="FL46" s="58">
        <f ca="1">IFRS17_CF_Base!FL46+IFRS17_CumRslt!FL46</f>
        <v>0</v>
      </c>
      <c r="FM46" s="58">
        <f ca="1">IFRS17_CF_Base!FM46+IFRS17_CumRslt!FM46</f>
        <v>0</v>
      </c>
      <c r="FN46" s="58">
        <f ca="1">IFRS17_CF_Base!FN46+IFRS17_CumRslt!FN46</f>
        <v>0</v>
      </c>
      <c r="FO46" s="58">
        <f ca="1">IFRS17_CF_Base!FO46+IFRS17_CumRslt!FO46</f>
        <v>0</v>
      </c>
      <c r="FP46" s="58">
        <f ca="1">IFRS17_CF_Base!FP46+IFRS17_CumRslt!FP46</f>
        <v>0</v>
      </c>
      <c r="FQ46" s="58">
        <f ca="1">IFRS17_CF_Base!FQ46+IFRS17_CumRslt!FQ46</f>
        <v>0</v>
      </c>
      <c r="FR46" s="58">
        <f ca="1">IFRS17_CF_Base!FR46+IFRS17_CumRslt!FR46</f>
        <v>0</v>
      </c>
      <c r="FS46" s="58">
        <f ca="1">IFRS17_CF_Base!FS46+IFRS17_CumRslt!FS46</f>
        <v>0</v>
      </c>
      <c r="FT46" s="58">
        <f ca="1">IFRS17_CF_Base!FT46+IFRS17_CumRslt!FT46</f>
        <v>0</v>
      </c>
      <c r="FU46" s="58">
        <f ca="1">IFRS17_CF_Base!FU46+IFRS17_CumRslt!FU46</f>
        <v>0</v>
      </c>
      <c r="FV46" s="58">
        <f ca="1">IFRS17_CF_Base!FV46+IFRS17_CumRslt!FV46</f>
        <v>0</v>
      </c>
      <c r="FW46" s="58">
        <f ca="1">IFRS17_CF_Base!FW46+IFRS17_CumRslt!FW46</f>
        <v>0</v>
      </c>
      <c r="FX46" s="58">
        <f ca="1">IFRS17_CF_Base!FX46+IFRS17_CumRslt!FX46</f>
        <v>0</v>
      </c>
      <c r="FY46" s="58">
        <f ca="1">IFRS17_CF_Base!FY46+IFRS17_CumRslt!FY46</f>
        <v>0</v>
      </c>
      <c r="FZ46" s="58">
        <f ca="1">IFRS17_CF_Base!FZ46+IFRS17_CumRslt!FZ46</f>
        <v>0</v>
      </c>
      <c r="GA46" s="58">
        <f ca="1">IFRS17_CF_Base!GA46+IFRS17_CumRslt!GA46</f>
        <v>0</v>
      </c>
      <c r="GB46" s="58">
        <f ca="1">IFRS17_CF_Base!GB46+IFRS17_CumRslt!GB46</f>
        <v>0</v>
      </c>
      <c r="GC46" s="58">
        <f ca="1">IFRS17_CF_Base!GC46+IFRS17_CumRslt!GC46</f>
        <v>0</v>
      </c>
      <c r="GD46" s="58">
        <f ca="1">IFRS17_CF_Base!GD46+IFRS17_CumRslt!GD46</f>
        <v>0</v>
      </c>
      <c r="GE46" s="58">
        <f ca="1">IFRS17_CF_Base!GE46+IFRS17_CumRslt!GE46</f>
        <v>0</v>
      </c>
      <c r="GF46" s="58">
        <f ca="1">IFRS17_CF_Base!GF46+IFRS17_CumRslt!GF46</f>
        <v>0</v>
      </c>
      <c r="GG46" s="58">
        <f ca="1">IFRS17_CF_Base!GG46+IFRS17_CumRslt!GG46</f>
        <v>0</v>
      </c>
      <c r="GH46" s="58">
        <f ca="1">IFRS17_CF_Base!GH46+IFRS17_CumRslt!GH46</f>
        <v>0</v>
      </c>
      <c r="GI46" s="58">
        <f ca="1">IFRS17_CF_Base!GI46+IFRS17_CumRslt!GI46</f>
        <v>0</v>
      </c>
      <c r="GJ46" s="58">
        <f ca="1">IFRS17_CF_Base!GJ46+IFRS17_CumRslt!GJ46</f>
        <v>0</v>
      </c>
    </row>
    <row r="47" spans="2:192" x14ac:dyDescent="0.3">
      <c r="C47" s="31" t="s">
        <v>158</v>
      </c>
      <c r="F47" s="107">
        <f ca="1">IFRS17_CF_Base!F47+IFRS17_CumRslt!F47</f>
        <v>1355.076869337626</v>
      </c>
      <c r="G47" s="107">
        <f ca="1">IFRS17_CF_Base!G47+IFRS17_CumRslt!G47</f>
        <v>5940.1588864798032</v>
      </c>
      <c r="H47" s="58">
        <f ca="1">IFRS17_CF_Base!H47+IFRS17_CumRslt!H47</f>
        <v>9001.2800768112702</v>
      </c>
      <c r="I47" s="58">
        <f ca="1">IFRS17_CF_Base!I47+IFRS17_CumRslt!I47</f>
        <v>11230.648701241949</v>
      </c>
      <c r="J47" s="58">
        <f ca="1">IFRS17_CF_Base!J47+IFRS17_CumRslt!J47</f>
        <v>14792.615562480642</v>
      </c>
      <c r="K47" s="58">
        <f ca="1">IFRS17_CF_Base!K47+IFRS17_CumRslt!K47</f>
        <v>17385.449310275966</v>
      </c>
      <c r="L47" s="58">
        <f ca="1">IFRS17_CF_Base!L47+IFRS17_CumRslt!L47</f>
        <v>20013.174747585435</v>
      </c>
      <c r="M47" s="58">
        <f ca="1">IFRS17_CF_Base!M47+IFRS17_CumRslt!M47</f>
        <v>23154.0039595372</v>
      </c>
      <c r="N47" s="58">
        <f ca="1">IFRS17_CF_Base!N47+IFRS17_CumRslt!N47</f>
        <v>26982.911569586995</v>
      </c>
      <c r="O47" s="58">
        <f ca="1">IFRS17_CF_Base!O47+IFRS17_CumRslt!O47</f>
        <v>32082.69093839523</v>
      </c>
      <c r="P47" s="58">
        <f ca="1">IFRS17_CF_Base!P47+IFRS17_CumRslt!P47</f>
        <v>14225.390925445294</v>
      </c>
      <c r="Q47" s="58">
        <f ca="1">IFRS17_CF_Base!Q47+IFRS17_CumRslt!Q47</f>
        <v>8961.5587428429044</v>
      </c>
      <c r="R47" s="58">
        <f ca="1">IFRS17_CF_Base!R47+IFRS17_CumRslt!R47</f>
        <v>8053.9249986121522</v>
      </c>
      <c r="S47" s="58">
        <f ca="1">IFRS17_CF_Base!S47+IFRS17_CumRslt!S47</f>
        <v>7195.8076586128373</v>
      </c>
      <c r="T47" s="58">
        <f ca="1">IFRS17_CF_Base!T47+IFRS17_CumRslt!T47</f>
        <v>6361.6543597098935</v>
      </c>
      <c r="U47" s="58">
        <f ca="1">IFRS17_CF_Base!U47+IFRS17_CumRslt!U47</f>
        <v>5718.6198768810154</v>
      </c>
      <c r="V47" s="58">
        <f ca="1">IFRS17_CF_Base!V47+IFRS17_CumRslt!V47</f>
        <v>5111.4472560229615</v>
      </c>
      <c r="W47" s="58">
        <f ca="1">IFRS17_CF_Base!W47+IFRS17_CumRslt!W47</f>
        <v>4532.8167845427288</v>
      </c>
      <c r="X47" s="58">
        <f ca="1">IFRS17_CF_Base!X47+IFRS17_CumRslt!X47</f>
        <v>3974.1434571636896</v>
      </c>
      <c r="Y47" s="58">
        <f ca="1">IFRS17_CF_Base!Y47+IFRS17_CumRslt!Y47</f>
        <v>3427.0404908869118</v>
      </c>
      <c r="Z47" s="58">
        <f ca="1">IFRS17_CF_Base!Z47+IFRS17_CumRslt!Z47</f>
        <v>3108.2218747670345</v>
      </c>
      <c r="AA47" s="58">
        <f ca="1">IFRS17_CF_Base!AA47+IFRS17_CumRslt!AA47</f>
        <v>2796.9991136330018</v>
      </c>
      <c r="AB47" s="58">
        <f ca="1">IFRS17_CF_Base!AB47+IFRS17_CumRslt!AB47</f>
        <v>2502.1469633930096</v>
      </c>
      <c r="AC47" s="58">
        <f ca="1">IFRS17_CF_Base!AC47+IFRS17_CumRslt!AC47</f>
        <v>2225.2741203601327</v>
      </c>
      <c r="AD47" s="58">
        <f ca="1">IFRS17_CF_Base!AD47+IFRS17_CumRslt!AD47</f>
        <v>1958.3999791646913</v>
      </c>
      <c r="AE47" s="58">
        <f ca="1">IFRS17_CF_Base!AE47+IFRS17_CumRslt!AE47</f>
        <v>1708.1422413132823</v>
      </c>
      <c r="AF47" s="58">
        <f ca="1">IFRS17_CF_Base!AF47+IFRS17_CumRslt!AF47</f>
        <v>1476.2359794630322</v>
      </c>
      <c r="AG47" s="58">
        <f ca="1">IFRS17_CF_Base!AG47+IFRS17_CumRslt!AG47</f>
        <v>1255.0480998294195</v>
      </c>
      <c r="AH47" s="58">
        <f ca="1">IFRS17_CF_Base!AH47+IFRS17_CumRslt!AH47</f>
        <v>1041.0427468162657</v>
      </c>
      <c r="AI47" s="58">
        <f ca="1">IFRS17_CF_Base!AI47+IFRS17_CumRslt!AI47</f>
        <v>829.68271650634472</v>
      </c>
      <c r="AJ47" s="58">
        <f ca="1">IFRS17_CF_Base!AJ47+IFRS17_CumRslt!AJ47</f>
        <v>737.42524555109753</v>
      </c>
      <c r="AK47" s="58">
        <f ca="1">IFRS17_CF_Base!AK47+IFRS17_CumRslt!AK47</f>
        <v>656.77413150193604</v>
      </c>
      <c r="AL47" s="58">
        <f ca="1">IFRS17_CF_Base!AL47+IFRS17_CumRslt!AL47</f>
        <v>583.83871544153124</v>
      </c>
      <c r="AM47" s="58">
        <f ca="1">IFRS17_CF_Base!AM47+IFRS17_CumRslt!AM47</f>
        <v>517.83822271280303</v>
      </c>
      <c r="AN47" s="58">
        <f ca="1">IFRS17_CF_Base!AN47+IFRS17_CumRslt!AN47</f>
        <v>458.01536858951823</v>
      </c>
      <c r="AO47" s="58">
        <f ca="1">IFRS17_CF_Base!AO47+IFRS17_CumRslt!AO47</f>
        <v>404.11254810513515</v>
      </c>
      <c r="AP47" s="58">
        <f ca="1">IFRS17_CF_Base!AP47+IFRS17_CumRslt!AP47</f>
        <v>356.53560628050894</v>
      </c>
      <c r="AQ47" s="58">
        <f ca="1">IFRS17_CF_Base!AQ47+IFRS17_CumRslt!AQ47</f>
        <v>313.57203610165783</v>
      </c>
      <c r="AR47" s="58">
        <f ca="1">IFRS17_CF_Base!AR47+IFRS17_CumRslt!AR47</f>
        <v>274.81500999384195</v>
      </c>
      <c r="AS47" s="58">
        <f ca="1">IFRS17_CF_Base!AS47+IFRS17_CumRslt!AS47</f>
        <v>239.86049297863738</v>
      </c>
      <c r="AT47" s="58">
        <f ca="1">IFRS17_CF_Base!AT47+IFRS17_CumRslt!AT47</f>
        <v>208.34537692535193</v>
      </c>
      <c r="AU47" s="58">
        <f ca="1">IFRS17_CF_Base!AU47+IFRS17_CumRslt!AU47</f>
        <v>180.72516239972609</v>
      </c>
      <c r="AV47" s="58">
        <f ca="1">IFRS17_CF_Base!AV47+IFRS17_CumRslt!AV47</f>
        <v>156.09798548884615</v>
      </c>
      <c r="AW47" s="58">
        <f ca="1">IFRS17_CF_Base!AW47+IFRS17_CumRslt!AW47</f>
        <v>134.2568632943622</v>
      </c>
      <c r="AX47" s="58">
        <f ca="1">IFRS17_CF_Base!AX47+IFRS17_CumRslt!AX47</f>
        <v>115.0041913796163</v>
      </c>
      <c r="AY47" s="58">
        <f ca="1">IFRS17_CF_Base!AY47+IFRS17_CumRslt!AY47</f>
        <v>98.22981983644118</v>
      </c>
      <c r="AZ47" s="58">
        <f ca="1">IFRS17_CF_Base!AZ47+IFRS17_CumRslt!AZ47</f>
        <v>83.687093117927844</v>
      </c>
      <c r="BA47" s="58">
        <f ca="1">IFRS17_CF_Base!BA47+IFRS17_CumRslt!BA47</f>
        <v>71.13137877181768</v>
      </c>
      <c r="BB47" s="58">
        <f ca="1">IFRS17_CF_Base!BB47+IFRS17_CumRslt!BB47</f>
        <v>60.360492581193569</v>
      </c>
      <c r="BC47" s="58">
        <f ca="1">IFRS17_CF_Base!BC47+IFRS17_CumRslt!BC47</f>
        <v>51.161675801781534</v>
      </c>
      <c r="BD47" s="58">
        <f ca="1">IFRS17_CF_Base!BD47+IFRS17_CumRslt!BD47</f>
        <v>43.332069315774852</v>
      </c>
      <c r="BE47" s="58">
        <f ca="1">IFRS17_CF_Base!BE47+IFRS17_CumRslt!BE47</f>
        <v>36.649469411123576</v>
      </c>
      <c r="BF47" s="58">
        <f ca="1">IFRS17_CF_Base!BF47+IFRS17_CumRslt!BF47</f>
        <v>30.929395432169809</v>
      </c>
      <c r="BG47" s="58">
        <f ca="1">IFRS17_CF_Base!BG47+IFRS17_CumRslt!BG47</f>
        <v>26.02251924880807</v>
      </c>
      <c r="BH47" s="106">
        <f ca="1">IFRS17_CF_Base!BH47+IFRS17_CumRslt!BH47</f>
        <v>21.807290591722143</v>
      </c>
      <c r="BI47" s="106">
        <f ca="1">IFRS17_CF_Base!BI47+IFRS17_CumRslt!BI47</f>
        <v>18.239684148553458</v>
      </c>
      <c r="BJ47" s="58">
        <f ca="1">IFRS17_CF_Base!BJ47+IFRS17_CumRslt!BJ47</f>
        <v>15.163737426302667</v>
      </c>
      <c r="BK47" s="58">
        <f ca="1">IFRS17_CF_Base!BK47+IFRS17_CumRslt!BK47</f>
        <v>12.520804356312636</v>
      </c>
      <c r="BL47" s="58">
        <f ca="1">IFRS17_CF_Base!BL47+IFRS17_CumRslt!BL47</f>
        <v>10.256059939151163</v>
      </c>
      <c r="BM47" s="58">
        <f ca="1">IFRS17_CF_Base!BM47+IFRS17_CumRslt!BM47</f>
        <v>8.3199632172403764</v>
      </c>
      <c r="BN47" s="58">
        <f ca="1">IFRS17_CF_Base!BN47+IFRS17_CumRslt!BN47</f>
        <v>6.671165042059152</v>
      </c>
      <c r="BO47" s="58">
        <f ca="1">IFRS17_CF_Base!BO47+IFRS17_CumRslt!BO47</f>
        <v>5.2770662164346414</v>
      </c>
      <c r="BP47" s="58">
        <f ca="1">IFRS17_CF_Base!BP47+IFRS17_CumRslt!BP47</f>
        <v>4.1108613766966808</v>
      </c>
      <c r="BQ47" s="58">
        <f ca="1">IFRS17_CF_Base!BQ47+IFRS17_CumRslt!BQ47</f>
        <v>3.1476985400010853</v>
      </c>
      <c r="BR47" s="58">
        <f ca="1">IFRS17_CF_Base!BR47+IFRS17_CumRslt!BR47</f>
        <v>2.3641087606325604</v>
      </c>
      <c r="BS47" s="58">
        <f ca="1">IFRS17_CF_Base!BS47+IFRS17_CumRslt!BS47</f>
        <v>1.7397609903571194</v>
      </c>
      <c r="BT47" s="58">
        <f ca="1">IFRS17_CF_Base!BT47+IFRS17_CumRslt!BT47</f>
        <v>1.2503783786127989</v>
      </c>
      <c r="BU47" s="58">
        <f ca="1">IFRS17_CF_Base!BU47+IFRS17_CumRslt!BU47</f>
        <v>0.877042643062518</v>
      </c>
      <c r="BV47" s="58">
        <f ca="1">IFRS17_CF_Base!BV47+IFRS17_CumRslt!BV47</f>
        <v>0.6006522850178434</v>
      </c>
      <c r="BW47" s="58">
        <f ca="1">IFRS17_CF_Base!BW47+IFRS17_CumRslt!BW47</f>
        <v>0.40257524658794208</v>
      </c>
      <c r="BX47" s="58">
        <f ca="1">IFRS17_CF_Base!BX47+IFRS17_CumRslt!BX47</f>
        <v>0.26700591450226935</v>
      </c>
      <c r="BY47" s="58">
        <f ca="1">IFRS17_CF_Base!BY47+IFRS17_CumRslt!BY47</f>
        <v>0.17476797335647543</v>
      </c>
      <c r="BZ47" s="58">
        <f ca="1">IFRS17_CF_Base!BZ47+IFRS17_CumRslt!BZ47</f>
        <v>0.11270714862514751</v>
      </c>
      <c r="CA47" s="58">
        <f ca="1">IFRS17_CF_Base!CA47+IFRS17_CumRslt!CA47</f>
        <v>7.1252358458280041E-2</v>
      </c>
      <c r="CB47" s="58">
        <f ca="1">IFRS17_CF_Base!CB47+IFRS17_CumRslt!CB47</f>
        <v>4.3613184399049688E-2</v>
      </c>
      <c r="CC47" s="58">
        <f ca="1">IFRS17_CF_Base!CC47+IFRS17_CumRslt!CC47</f>
        <v>2.914734121562209E-2</v>
      </c>
      <c r="CD47" s="58">
        <f ca="1">IFRS17_CF_Base!CD47+IFRS17_CumRslt!CD47</f>
        <v>1.9103574672465189E-2</v>
      </c>
      <c r="CE47" s="58">
        <f ca="1">IFRS17_CF_Base!CE47+IFRS17_CumRslt!CE47</f>
        <v>1.2211677759592253E-2</v>
      </c>
      <c r="CF47" s="58">
        <f ca="1">IFRS17_CF_Base!CF47+IFRS17_CumRslt!CF47</f>
        <v>7.5448889609640744E-3</v>
      </c>
      <c r="CG47" s="58">
        <f ca="1">IFRS17_CF_Base!CG47+IFRS17_CumRslt!CG47</f>
        <v>4.4286255225710856E-3</v>
      </c>
      <c r="CH47" s="58">
        <f ca="1">IFRS17_CF_Base!CH47+IFRS17_CumRslt!CH47</f>
        <v>2.6589554258075344E-3</v>
      </c>
      <c r="CI47" s="58">
        <f ca="1">IFRS17_CF_Base!CI47+IFRS17_CumRslt!CI47</f>
        <v>1.5027105206118216E-3</v>
      </c>
      <c r="CJ47" s="58">
        <f ca="1">IFRS17_CF_Base!CJ47+IFRS17_CumRslt!CJ47</f>
        <v>7.6338688937623261E-4</v>
      </c>
      <c r="CK47" s="58">
        <f ca="1">IFRS17_CF_Base!CK47+IFRS17_CumRslt!CK47</f>
        <v>2.9681811391395782E-4</v>
      </c>
      <c r="CL47" s="58">
        <f ca="1">IFRS17_CF_Base!CL47+IFRS17_CumRslt!CL47</f>
        <v>0</v>
      </c>
      <c r="CM47" s="58">
        <f ca="1">IFRS17_CF_Base!CM47+IFRS17_CumRslt!CM47</f>
        <v>0</v>
      </c>
      <c r="CN47" s="58">
        <f ca="1">IFRS17_CF_Base!CN47+IFRS17_CumRslt!CN47</f>
        <v>0</v>
      </c>
      <c r="CO47" s="58">
        <f ca="1">IFRS17_CF_Base!CO47+IFRS17_CumRslt!CO47</f>
        <v>0</v>
      </c>
      <c r="CP47" s="58">
        <f ca="1">IFRS17_CF_Base!CP47+IFRS17_CumRslt!CP47</f>
        <v>0</v>
      </c>
      <c r="CQ47" s="58">
        <f ca="1">IFRS17_CF_Base!CQ47+IFRS17_CumRslt!CQ47</f>
        <v>0</v>
      </c>
      <c r="CR47" s="58">
        <f ca="1">IFRS17_CF_Base!CR47+IFRS17_CumRslt!CR47</f>
        <v>0</v>
      </c>
      <c r="CS47" s="58">
        <f ca="1">IFRS17_CF_Base!CS47+IFRS17_CumRslt!CS47</f>
        <v>0</v>
      </c>
      <c r="CT47" s="58">
        <f ca="1">IFRS17_CF_Base!CT47+IFRS17_CumRslt!CT47</f>
        <v>0</v>
      </c>
      <c r="CU47" s="58">
        <f ca="1">IFRS17_CF_Base!CU47+IFRS17_CumRslt!CU47</f>
        <v>0</v>
      </c>
      <c r="CV47" s="58">
        <f ca="1">IFRS17_CF_Base!CV47+IFRS17_CumRslt!CV47</f>
        <v>0</v>
      </c>
      <c r="CW47" s="58">
        <f ca="1">IFRS17_CF_Base!CW47+IFRS17_CumRslt!CW47</f>
        <v>0</v>
      </c>
      <c r="CX47" s="58">
        <f ca="1">IFRS17_CF_Base!CX47+IFRS17_CumRslt!CX47</f>
        <v>0</v>
      </c>
      <c r="CY47" s="58">
        <f ca="1">IFRS17_CF_Base!CY47+IFRS17_CumRslt!CY47</f>
        <v>0</v>
      </c>
      <c r="CZ47" s="58">
        <f ca="1">IFRS17_CF_Base!CZ47+IFRS17_CumRslt!CZ47</f>
        <v>0</v>
      </c>
      <c r="DA47" s="58">
        <f ca="1">IFRS17_CF_Base!DA47+IFRS17_CumRslt!DA47</f>
        <v>0</v>
      </c>
      <c r="DB47" s="58">
        <f ca="1">IFRS17_CF_Base!DB47+IFRS17_CumRslt!DB47</f>
        <v>0</v>
      </c>
      <c r="DC47" s="58">
        <f ca="1">IFRS17_CF_Base!DC47+IFRS17_CumRslt!DC47</f>
        <v>0</v>
      </c>
      <c r="DD47" s="58">
        <f ca="1">IFRS17_CF_Base!DD47+IFRS17_CumRslt!DD47</f>
        <v>0</v>
      </c>
      <c r="DE47" s="58">
        <f ca="1">IFRS17_CF_Base!DE47+IFRS17_CumRslt!DE47</f>
        <v>0</v>
      </c>
      <c r="DF47" s="58">
        <f ca="1">IFRS17_CF_Base!DF47+IFRS17_CumRslt!DF47</f>
        <v>0</v>
      </c>
      <c r="DG47" s="58">
        <f ca="1">IFRS17_CF_Base!DG47+IFRS17_CumRslt!DG47</f>
        <v>0</v>
      </c>
      <c r="DH47" s="58">
        <f ca="1">IFRS17_CF_Base!DH47+IFRS17_CumRslt!DH47</f>
        <v>0</v>
      </c>
      <c r="DI47" s="58">
        <f ca="1">IFRS17_CF_Base!DI47+IFRS17_CumRslt!DI47</f>
        <v>0</v>
      </c>
      <c r="DJ47" s="58">
        <f ca="1">IFRS17_CF_Base!DJ47+IFRS17_CumRslt!DJ47</f>
        <v>0</v>
      </c>
      <c r="DK47" s="58">
        <f ca="1">IFRS17_CF_Base!DK47+IFRS17_CumRslt!DK47</f>
        <v>0</v>
      </c>
      <c r="DL47" s="58">
        <f ca="1">IFRS17_CF_Base!DL47+IFRS17_CumRslt!DL47</f>
        <v>0</v>
      </c>
      <c r="DM47" s="58">
        <f ca="1">IFRS17_CF_Base!DM47+IFRS17_CumRslt!DM47</f>
        <v>0</v>
      </c>
      <c r="DN47" s="58">
        <f ca="1">IFRS17_CF_Base!DN47+IFRS17_CumRslt!DN47</f>
        <v>0</v>
      </c>
      <c r="DO47" s="58">
        <f ca="1">IFRS17_CF_Base!DO47+IFRS17_CumRslt!DO47</f>
        <v>0</v>
      </c>
      <c r="DP47" s="58">
        <f ca="1">IFRS17_CF_Base!DP47+IFRS17_CumRslt!DP47</f>
        <v>0</v>
      </c>
      <c r="DQ47" s="58">
        <f ca="1">IFRS17_CF_Base!DQ47+IFRS17_CumRslt!DQ47</f>
        <v>0</v>
      </c>
      <c r="DR47" s="58">
        <f ca="1">IFRS17_CF_Base!DR47+IFRS17_CumRslt!DR47</f>
        <v>0</v>
      </c>
      <c r="DS47" s="58">
        <f ca="1">IFRS17_CF_Base!DS47+IFRS17_CumRslt!DS47</f>
        <v>0</v>
      </c>
      <c r="DT47" s="58">
        <f ca="1">IFRS17_CF_Base!DT47+IFRS17_CumRslt!DT47</f>
        <v>0</v>
      </c>
      <c r="DU47" s="58">
        <f ca="1">IFRS17_CF_Base!DU47+IFRS17_CumRslt!DU47</f>
        <v>0</v>
      </c>
      <c r="DV47" s="58">
        <f ca="1">IFRS17_CF_Base!DV47+IFRS17_CumRslt!DV47</f>
        <v>0</v>
      </c>
      <c r="DW47" s="58">
        <f ca="1">IFRS17_CF_Base!DW47+IFRS17_CumRslt!DW47</f>
        <v>0</v>
      </c>
      <c r="DX47" s="58">
        <f ca="1">IFRS17_CF_Base!DX47+IFRS17_CumRslt!DX47</f>
        <v>0</v>
      </c>
      <c r="DY47" s="58">
        <f ca="1">IFRS17_CF_Base!DY47+IFRS17_CumRslt!DY47</f>
        <v>0</v>
      </c>
      <c r="DZ47" s="58">
        <f ca="1">IFRS17_CF_Base!DZ47+IFRS17_CumRslt!DZ47</f>
        <v>0</v>
      </c>
      <c r="EA47" s="58">
        <f ca="1">IFRS17_CF_Base!EA47+IFRS17_CumRslt!EA47</f>
        <v>0</v>
      </c>
      <c r="EB47" s="58">
        <f ca="1">IFRS17_CF_Base!EB47+IFRS17_CumRslt!EB47</f>
        <v>0</v>
      </c>
      <c r="EC47" s="58">
        <f ca="1">IFRS17_CF_Base!EC47+IFRS17_CumRslt!EC47</f>
        <v>0</v>
      </c>
      <c r="ED47" s="58">
        <f ca="1">IFRS17_CF_Base!ED47+IFRS17_CumRslt!ED47</f>
        <v>0</v>
      </c>
      <c r="EE47" s="58">
        <f ca="1">IFRS17_CF_Base!EE47+IFRS17_CumRslt!EE47</f>
        <v>0</v>
      </c>
      <c r="EF47" s="58">
        <f ca="1">IFRS17_CF_Base!EF47+IFRS17_CumRslt!EF47</f>
        <v>0</v>
      </c>
      <c r="EG47" s="58">
        <f ca="1">IFRS17_CF_Base!EG47+IFRS17_CumRslt!EG47</f>
        <v>0</v>
      </c>
      <c r="EH47" s="58">
        <f ca="1">IFRS17_CF_Base!EH47+IFRS17_CumRslt!EH47</f>
        <v>0</v>
      </c>
      <c r="EI47" s="58">
        <f ca="1">IFRS17_CF_Base!EI47+IFRS17_CumRslt!EI47</f>
        <v>0</v>
      </c>
      <c r="EJ47" s="58">
        <f ca="1">IFRS17_CF_Base!EJ47+IFRS17_CumRslt!EJ47</f>
        <v>0</v>
      </c>
      <c r="EK47" s="58">
        <f ca="1">IFRS17_CF_Base!EK47+IFRS17_CumRslt!EK47</f>
        <v>0</v>
      </c>
      <c r="EL47" s="58">
        <f ca="1">IFRS17_CF_Base!EL47+IFRS17_CumRslt!EL47</f>
        <v>0</v>
      </c>
      <c r="EM47" s="58">
        <f ca="1">IFRS17_CF_Base!EM47+IFRS17_CumRslt!EM47</f>
        <v>0</v>
      </c>
      <c r="EN47" s="58">
        <f ca="1">IFRS17_CF_Base!EN47+IFRS17_CumRslt!EN47</f>
        <v>0</v>
      </c>
      <c r="EO47" s="58">
        <f ca="1">IFRS17_CF_Base!EO47+IFRS17_CumRslt!EO47</f>
        <v>0</v>
      </c>
      <c r="EP47" s="58">
        <f ca="1">IFRS17_CF_Base!EP47+IFRS17_CumRslt!EP47</f>
        <v>0</v>
      </c>
      <c r="EQ47" s="58">
        <f ca="1">IFRS17_CF_Base!EQ47+IFRS17_CumRslt!EQ47</f>
        <v>0</v>
      </c>
      <c r="ER47" s="58">
        <f ca="1">IFRS17_CF_Base!ER47+IFRS17_CumRslt!ER47</f>
        <v>0</v>
      </c>
      <c r="ES47" s="58">
        <f ca="1">IFRS17_CF_Base!ES47+IFRS17_CumRslt!ES47</f>
        <v>0</v>
      </c>
      <c r="ET47" s="58">
        <f ca="1">IFRS17_CF_Base!ET47+IFRS17_CumRslt!ET47</f>
        <v>0</v>
      </c>
      <c r="EU47" s="58">
        <f ca="1">IFRS17_CF_Base!EU47+IFRS17_CumRslt!EU47</f>
        <v>0</v>
      </c>
      <c r="EV47" s="58">
        <f ca="1">IFRS17_CF_Base!EV47+IFRS17_CumRslt!EV47</f>
        <v>0</v>
      </c>
      <c r="EW47" s="58">
        <f ca="1">IFRS17_CF_Base!EW47+IFRS17_CumRslt!EW47</f>
        <v>0</v>
      </c>
      <c r="EX47" s="58">
        <f ca="1">IFRS17_CF_Base!EX47+IFRS17_CumRslt!EX47</f>
        <v>0</v>
      </c>
      <c r="EY47" s="58">
        <f ca="1">IFRS17_CF_Base!EY47+IFRS17_CumRslt!EY47</f>
        <v>0</v>
      </c>
      <c r="EZ47" s="58">
        <f ca="1">IFRS17_CF_Base!EZ47+IFRS17_CumRslt!EZ47</f>
        <v>0</v>
      </c>
      <c r="FA47" s="58">
        <f ca="1">IFRS17_CF_Base!FA47+IFRS17_CumRslt!FA47</f>
        <v>0</v>
      </c>
      <c r="FB47" s="58">
        <f ca="1">IFRS17_CF_Base!FB47+IFRS17_CumRslt!FB47</f>
        <v>0</v>
      </c>
      <c r="FC47" s="58">
        <f ca="1">IFRS17_CF_Base!FC47+IFRS17_CumRslt!FC47</f>
        <v>0</v>
      </c>
      <c r="FD47" s="58">
        <f ca="1">IFRS17_CF_Base!FD47+IFRS17_CumRslt!FD47</f>
        <v>0</v>
      </c>
      <c r="FE47" s="58">
        <f ca="1">IFRS17_CF_Base!FE47+IFRS17_CumRslt!FE47</f>
        <v>0</v>
      </c>
      <c r="FF47" s="58">
        <f ca="1">IFRS17_CF_Base!FF47+IFRS17_CumRslt!FF47</f>
        <v>0</v>
      </c>
      <c r="FG47" s="58">
        <f ca="1">IFRS17_CF_Base!FG47+IFRS17_CumRslt!FG47</f>
        <v>0</v>
      </c>
      <c r="FH47" s="58">
        <f ca="1">IFRS17_CF_Base!FH47+IFRS17_CumRslt!FH47</f>
        <v>0</v>
      </c>
      <c r="FI47" s="58">
        <f ca="1">IFRS17_CF_Base!FI47+IFRS17_CumRslt!FI47</f>
        <v>0</v>
      </c>
      <c r="FJ47" s="58">
        <f ca="1">IFRS17_CF_Base!FJ47+IFRS17_CumRslt!FJ47</f>
        <v>0</v>
      </c>
      <c r="FK47" s="58">
        <f ca="1">IFRS17_CF_Base!FK47+IFRS17_CumRslt!FK47</f>
        <v>0</v>
      </c>
      <c r="FL47" s="58">
        <f ca="1">IFRS17_CF_Base!FL47+IFRS17_CumRslt!FL47</f>
        <v>0</v>
      </c>
      <c r="FM47" s="58">
        <f ca="1">IFRS17_CF_Base!FM47+IFRS17_CumRslt!FM47</f>
        <v>0</v>
      </c>
      <c r="FN47" s="58">
        <f ca="1">IFRS17_CF_Base!FN47+IFRS17_CumRslt!FN47</f>
        <v>0</v>
      </c>
      <c r="FO47" s="58">
        <f ca="1">IFRS17_CF_Base!FO47+IFRS17_CumRslt!FO47</f>
        <v>0</v>
      </c>
      <c r="FP47" s="58">
        <f ca="1">IFRS17_CF_Base!FP47+IFRS17_CumRslt!FP47</f>
        <v>0</v>
      </c>
      <c r="FQ47" s="58">
        <f ca="1">IFRS17_CF_Base!FQ47+IFRS17_CumRslt!FQ47</f>
        <v>0</v>
      </c>
      <c r="FR47" s="58">
        <f ca="1">IFRS17_CF_Base!FR47+IFRS17_CumRslt!FR47</f>
        <v>0</v>
      </c>
      <c r="FS47" s="58">
        <f ca="1">IFRS17_CF_Base!FS47+IFRS17_CumRslt!FS47</f>
        <v>0</v>
      </c>
      <c r="FT47" s="58">
        <f ca="1">IFRS17_CF_Base!FT47+IFRS17_CumRslt!FT47</f>
        <v>0</v>
      </c>
      <c r="FU47" s="58">
        <f ca="1">IFRS17_CF_Base!FU47+IFRS17_CumRslt!FU47</f>
        <v>0</v>
      </c>
      <c r="FV47" s="58">
        <f ca="1">IFRS17_CF_Base!FV47+IFRS17_CumRslt!FV47</f>
        <v>0</v>
      </c>
      <c r="FW47" s="58">
        <f ca="1">IFRS17_CF_Base!FW47+IFRS17_CumRslt!FW47</f>
        <v>0</v>
      </c>
      <c r="FX47" s="58">
        <f ca="1">IFRS17_CF_Base!FX47+IFRS17_CumRslt!FX47</f>
        <v>0</v>
      </c>
      <c r="FY47" s="58">
        <f ca="1">IFRS17_CF_Base!FY47+IFRS17_CumRslt!FY47</f>
        <v>0</v>
      </c>
      <c r="FZ47" s="58">
        <f ca="1">IFRS17_CF_Base!FZ47+IFRS17_CumRslt!FZ47</f>
        <v>0</v>
      </c>
      <c r="GA47" s="58">
        <f ca="1">IFRS17_CF_Base!GA47+IFRS17_CumRslt!GA47</f>
        <v>0</v>
      </c>
      <c r="GB47" s="58">
        <f ca="1">IFRS17_CF_Base!GB47+IFRS17_CumRslt!GB47</f>
        <v>0</v>
      </c>
      <c r="GC47" s="58">
        <f ca="1">IFRS17_CF_Base!GC47+IFRS17_CumRslt!GC47</f>
        <v>0</v>
      </c>
      <c r="GD47" s="58">
        <f ca="1">IFRS17_CF_Base!GD47+IFRS17_CumRslt!GD47</f>
        <v>0</v>
      </c>
      <c r="GE47" s="58">
        <f ca="1">IFRS17_CF_Base!GE47+IFRS17_CumRslt!GE47</f>
        <v>0</v>
      </c>
      <c r="GF47" s="58">
        <f ca="1">IFRS17_CF_Base!GF47+IFRS17_CumRslt!GF47</f>
        <v>0</v>
      </c>
      <c r="GG47" s="58">
        <f ca="1">IFRS17_CF_Base!GG47+IFRS17_CumRslt!GG47</f>
        <v>0</v>
      </c>
      <c r="GH47" s="58">
        <f ca="1">IFRS17_CF_Base!GH47+IFRS17_CumRslt!GH47</f>
        <v>0</v>
      </c>
      <c r="GI47" s="58">
        <f ca="1">IFRS17_CF_Base!GI47+IFRS17_CumRslt!GI47</f>
        <v>0</v>
      </c>
      <c r="GJ47" s="58">
        <f ca="1">IFRS17_CF_Base!GJ47+IFRS17_CumRslt!GJ47</f>
        <v>0</v>
      </c>
    </row>
    <row r="48" spans="2:192" x14ac:dyDescent="0.3">
      <c r="C48" s="32" t="s">
        <v>467</v>
      </c>
      <c r="D48" s="41"/>
      <c r="E48" s="69"/>
      <c r="F48" s="116">
        <f ca="1">IFRS17_CF_Base!F48+IFRS17_CumRslt!F48</f>
        <v>2981.1691125427769</v>
      </c>
      <c r="G48" s="116">
        <f ca="1">IFRS17_CF_Base!G48+IFRS17_CumRslt!G48</f>
        <v>14511.383898961891</v>
      </c>
      <c r="H48" s="59">
        <f ca="1">IFRS17_CF_Base!H48+IFRS17_CumRslt!H48</f>
        <v>27547.440376562707</v>
      </c>
      <c r="I48" s="59">
        <f ca="1">IFRS17_CF_Base!I48+IFRS17_CumRslt!I48</f>
        <v>41623.864557444882</v>
      </c>
      <c r="J48" s="59">
        <f ca="1">IFRS17_CF_Base!J48+IFRS17_CumRslt!J48</f>
        <v>59727.624528405293</v>
      </c>
      <c r="K48" s="59">
        <f ca="1">IFRS17_CF_Base!K48+IFRS17_CumRslt!K48</f>
        <v>77855.748885823108</v>
      </c>
      <c r="L48" s="59">
        <f ca="1">IFRS17_CF_Base!L48+IFRS17_CumRslt!L48</f>
        <v>96800.59836902091</v>
      </c>
      <c r="M48" s="59">
        <f ca="1">IFRS17_CF_Base!M48+IFRS17_CumRslt!M48</f>
        <v>117521.74947688608</v>
      </c>
      <c r="N48" s="59">
        <f ca="1">IFRS17_CF_Base!N48+IFRS17_CumRslt!N48</f>
        <v>140937.62659637808</v>
      </c>
      <c r="O48" s="59">
        <f ca="1">IFRS17_CF_Base!O48+IFRS17_CumRslt!O48</f>
        <v>168812.02424130432</v>
      </c>
      <c r="P48" s="59">
        <f ca="1">IFRS17_CF_Base!P48+IFRS17_CumRslt!P48</f>
        <v>148945.63241864814</v>
      </c>
      <c r="Q48" s="59">
        <f ca="1">IFRS17_CF_Base!Q48+IFRS17_CumRslt!Q48</f>
        <v>134427.7540047495</v>
      </c>
      <c r="R48" s="59">
        <f ca="1">IFRS17_CF_Base!R48+IFRS17_CumRslt!R48</f>
        <v>120830.85988833493</v>
      </c>
      <c r="S48" s="59">
        <f ca="1">IFRS17_CF_Base!S48+IFRS17_CumRslt!S48</f>
        <v>107981.25168189924</v>
      </c>
      <c r="T48" s="59">
        <f ca="1">IFRS17_CF_Base!T48+IFRS17_CumRslt!T48</f>
        <v>95494.185610355024</v>
      </c>
      <c r="U48" s="59">
        <f ca="1">IFRS17_CF_Base!U48+IFRS17_CumRslt!U48</f>
        <v>85881.216285987524</v>
      </c>
      <c r="V48" s="59">
        <f ca="1">IFRS17_CF_Base!V48+IFRS17_CumRslt!V48</f>
        <v>76812.905392481262</v>
      </c>
      <c r="W48" s="59">
        <f ca="1">IFRS17_CF_Base!W48+IFRS17_CumRslt!W48</f>
        <v>68189.380364796569</v>
      </c>
      <c r="X48" s="59">
        <f ca="1">IFRS17_CF_Base!X48+IFRS17_CumRslt!X48</f>
        <v>59874.217998800916</v>
      </c>
      <c r="Y48" s="59">
        <f ca="1">IFRS17_CF_Base!Y48+IFRS17_CumRslt!Y48</f>
        <v>51741.595702880091</v>
      </c>
      <c r="Z48" s="59">
        <f ca="1">IFRS17_CF_Base!Z48+IFRS17_CumRslt!Z48</f>
        <v>47048.487292353166</v>
      </c>
      <c r="AA48" s="59">
        <f ca="1">IFRS17_CF_Base!AA48+IFRS17_CumRslt!AA48</f>
        <v>42408.54777863605</v>
      </c>
      <c r="AB48" s="59">
        <f ca="1">IFRS17_CF_Base!AB48+IFRS17_CumRslt!AB48</f>
        <v>38025.478709012794</v>
      </c>
      <c r="AC48" s="59">
        <f ca="1">IFRS17_CF_Base!AC48+IFRS17_CumRslt!AC48</f>
        <v>33919.04920612352</v>
      </c>
      <c r="AD48" s="59">
        <f ca="1">IFRS17_CF_Base!AD48+IFRS17_CumRslt!AD48</f>
        <v>29970.114746395659</v>
      </c>
      <c r="AE48" s="59">
        <f ca="1">IFRS17_CF_Base!AE48+IFRS17_CumRslt!AE48</f>
        <v>26282.666626798014</v>
      </c>
      <c r="AF48" s="59">
        <f ca="1">IFRS17_CF_Base!AF48+IFRS17_CumRslt!AF48</f>
        <v>22806.726182705042</v>
      </c>
      <c r="AG48" s="59">
        <f ca="1">IFRS17_CF_Base!AG48+IFRS17_CumRslt!AG48</f>
        <v>19496.766461916854</v>
      </c>
      <c r="AH48" s="59">
        <f ca="1">IFRS17_CF_Base!AH48+IFRS17_CumRslt!AH48</f>
        <v>16297.885154637313</v>
      </c>
      <c r="AI48" s="59">
        <f ca="1">IFRS17_CF_Base!AI48+IFRS17_CumRslt!AI48</f>
        <v>13142.56153473614</v>
      </c>
      <c r="AJ48" s="59">
        <f ca="1">IFRS17_CF_Base!AJ48+IFRS17_CumRslt!AJ48</f>
        <v>11780.262171695016</v>
      </c>
      <c r="AK48" s="59">
        <f ca="1">IFRS17_CF_Base!AK48+IFRS17_CumRslt!AK48</f>
        <v>10551.366524174593</v>
      </c>
      <c r="AL48" s="59">
        <f ca="1">IFRS17_CF_Base!AL48+IFRS17_CumRslt!AL48</f>
        <v>9440.3849507498253</v>
      </c>
      <c r="AM48" s="59">
        <f ca="1">IFRS17_CF_Base!AM48+IFRS17_CumRslt!AM48</f>
        <v>8434.7000784084903</v>
      </c>
      <c r="AN48" s="59">
        <f ca="1">IFRS17_CF_Base!AN48+IFRS17_CumRslt!AN48</f>
        <v>7523.2932808917749</v>
      </c>
      <c r="AO48" s="59">
        <f ca="1">IFRS17_CF_Base!AO48+IFRS17_CumRslt!AO48</f>
        <v>6703.7086489518897</v>
      </c>
      <c r="AP48" s="59">
        <f ca="1">IFRS17_CF_Base!AP48+IFRS17_CumRslt!AP48</f>
        <v>5959.4840670008316</v>
      </c>
      <c r="AQ48" s="59">
        <f ca="1">IFRS17_CF_Base!AQ48+IFRS17_CumRslt!AQ48</f>
        <v>5284.8714643157555</v>
      </c>
      <c r="AR48" s="59">
        <f ca="1">IFRS17_CF_Base!AR48+IFRS17_CumRslt!AR48</f>
        <v>4673.9937628652033</v>
      </c>
      <c r="AS48" s="59">
        <f ca="1">IFRS17_CF_Base!AS48+IFRS17_CumRslt!AS48</f>
        <v>4121.1945480364793</v>
      </c>
      <c r="AT48" s="59">
        <f ca="1">IFRS17_CF_Base!AT48+IFRS17_CumRslt!AT48</f>
        <v>3621.6120836899117</v>
      </c>
      <c r="AU48" s="59">
        <f ca="1">IFRS17_CF_Base!AU48+IFRS17_CumRslt!AU48</f>
        <v>3170.8206015194601</v>
      </c>
      <c r="AV48" s="59">
        <f ca="1">IFRS17_CF_Base!AV48+IFRS17_CumRslt!AV48</f>
        <v>2765.6226353482593</v>
      </c>
      <c r="AW48" s="59">
        <f ca="1">IFRS17_CF_Base!AW48+IFRS17_CumRslt!AW48</f>
        <v>2403.1415207769528</v>
      </c>
      <c r="AX48" s="59">
        <f ca="1">IFRS17_CF_Base!AX48+IFRS17_CumRslt!AX48</f>
        <v>2080.6355458178314</v>
      </c>
      <c r="AY48" s="59">
        <f ca="1">IFRS17_CF_Base!AY48+IFRS17_CumRslt!AY48</f>
        <v>1796.6646470197941</v>
      </c>
      <c r="AZ48" s="59">
        <f ca="1">IFRS17_CF_Base!AZ48+IFRS17_CumRslt!AZ48</f>
        <v>1546.6054805223946</v>
      </c>
      <c r="BA48" s="59">
        <f ca="1">IFRS17_CF_Base!BA48+IFRS17_CumRslt!BA48</f>
        <v>1327.9359201742132</v>
      </c>
      <c r="BB48" s="59">
        <f ca="1">IFRS17_CF_Base!BB48+IFRS17_CumRslt!BB48</f>
        <v>1137.7527631540986</v>
      </c>
      <c r="BC48" s="59">
        <f ca="1">IFRS17_CF_Base!BC48+IFRS17_CumRslt!BC48</f>
        <v>972.96047585391852</v>
      </c>
      <c r="BD48" s="59">
        <f ca="1">IFRS17_CF_Base!BD48+IFRS17_CumRslt!BD48</f>
        <v>830.57823294344382</v>
      </c>
      <c r="BE48" s="59">
        <f ca="1">IFRS17_CF_Base!BE48+IFRS17_CumRslt!BE48</f>
        <v>707.33818852672209</v>
      </c>
      <c r="BF48" s="59">
        <f ca="1">IFRS17_CF_Base!BF48+IFRS17_CumRslt!BF48</f>
        <v>600.51254887524328</v>
      </c>
      <c r="BG48" s="59">
        <f ca="1">IFRS17_CF_Base!BG48+IFRS17_CumRslt!BG48</f>
        <v>507.859262993953</v>
      </c>
      <c r="BH48" s="105">
        <f ca="1">IFRS17_CF_Base!BH48+IFRS17_CumRslt!BH48</f>
        <v>427.51491505636329</v>
      </c>
      <c r="BI48" s="105">
        <f ca="1">IFRS17_CF_Base!BI48+IFRS17_CumRslt!BI48</f>
        <v>358.76099492858253</v>
      </c>
      <c r="BJ48" s="59">
        <f ca="1">IFRS17_CF_Base!BJ48+IFRS17_CumRslt!BJ48</f>
        <v>299.15161129201033</v>
      </c>
      <c r="BK48" s="59">
        <f ca="1">IFRS17_CF_Base!BK48+IFRS17_CumRslt!BK48</f>
        <v>247.71765008672767</v>
      </c>
      <c r="BL48" s="59">
        <f ca="1">IFRS17_CF_Base!BL48+IFRS17_CumRslt!BL48</f>
        <v>203.51970861705001</v>
      </c>
      <c r="BM48" s="59">
        <f ca="1">IFRS17_CF_Base!BM48+IFRS17_CumRslt!BM48</f>
        <v>165.67912702737789</v>
      </c>
      <c r="BN48" s="59">
        <f ca="1">IFRS17_CF_Base!BN48+IFRS17_CumRslt!BN48</f>
        <v>133.45967593661609</v>
      </c>
      <c r="BO48" s="59">
        <f ca="1">IFRS17_CF_Base!BO48+IFRS17_CumRslt!BO48</f>
        <v>106.19125334252065</v>
      </c>
      <c r="BP48" s="59">
        <f ca="1">IFRS17_CF_Base!BP48+IFRS17_CumRslt!BP48</f>
        <v>83.348832691146455</v>
      </c>
      <c r="BQ48" s="59">
        <f ca="1">IFRS17_CF_Base!BQ48+IFRS17_CumRslt!BQ48</f>
        <v>64.43963350423823</v>
      </c>
      <c r="BR48" s="59">
        <f ca="1">IFRS17_CF_Base!BR48+IFRS17_CumRslt!BR48</f>
        <v>48.996394442245979</v>
      </c>
      <c r="BS48" s="59">
        <f ca="1">IFRS17_CF_Base!BS48+IFRS17_CumRslt!BS48</f>
        <v>36.6521472991857</v>
      </c>
      <c r="BT48" s="59">
        <f ca="1">IFRS17_CF_Base!BT48+IFRS17_CumRslt!BT48</f>
        <v>26.881023182923986</v>
      </c>
      <c r="BU48" s="59">
        <f ca="1">IFRS17_CF_Base!BU48+IFRS17_CumRslt!BU48</f>
        <v>19.325266909990166</v>
      </c>
      <c r="BV48" s="59">
        <f ca="1">IFRS17_CF_Base!BV48+IFRS17_CumRslt!BV48</f>
        <v>13.627947354264581</v>
      </c>
      <c r="BW48" s="59">
        <f ca="1">IFRS17_CF_Base!BW48+IFRS17_CumRslt!BW48</f>
        <v>9.4435555801249009</v>
      </c>
      <c r="BX48" s="59">
        <f ca="1">IFRS17_CF_Base!BX48+IFRS17_CumRslt!BX48</f>
        <v>6.4996839639281401</v>
      </c>
      <c r="BY48" s="59">
        <f ca="1">IFRS17_CF_Base!BY48+IFRS17_CumRslt!BY48</f>
        <v>4.41988987161354</v>
      </c>
      <c r="BZ48" s="59">
        <f ca="1">IFRS17_CF_Base!BZ48+IFRS17_CumRslt!BZ48</f>
        <v>2.9656787590241627</v>
      </c>
      <c r="CA48" s="59">
        <f ca="1">IFRS17_CF_Base!CA48+IFRS17_CumRslt!CA48</f>
        <v>1.9570105482944233</v>
      </c>
      <c r="CB48" s="59">
        <f ca="1">IFRS17_CF_Base!CB48+IFRS17_CumRslt!CB48</f>
        <v>1.2605618752730534</v>
      </c>
      <c r="CC48" s="59">
        <f ca="1">IFRS17_CF_Base!CC48+IFRS17_CumRslt!CC48</f>
        <v>0.85912302579645983</v>
      </c>
      <c r="CD48" s="59">
        <f ca="1">IFRS17_CF_Base!CD48+IFRS17_CumRslt!CD48</f>
        <v>0.57449919147421535</v>
      </c>
      <c r="CE48" s="59">
        <f ca="1">IFRS17_CF_Base!CE48+IFRS17_CumRslt!CE48</f>
        <v>0.37493776301288612</v>
      </c>
      <c r="CF48" s="59">
        <f ca="1">IFRS17_CF_Base!CF48+IFRS17_CumRslt!CF48</f>
        <v>0.23658699004379877</v>
      </c>
      <c r="CG48" s="59">
        <f ca="1">IFRS17_CF_Base!CG48+IFRS17_CumRslt!CG48</f>
        <v>0.14165346395706016</v>
      </c>
      <c r="CH48" s="59">
        <f ca="1">IFRS17_CF_Base!CH48+IFRS17_CumRslt!CH48</f>
        <v>8.7543986350181999E-2</v>
      </c>
      <c r="CI48" s="59">
        <f ca="1">IFRS17_CF_Base!CI48+IFRS17_CumRslt!CI48</f>
        <v>5.0893690583908385E-2</v>
      </c>
      <c r="CJ48" s="59">
        <f ca="1">IFRS17_CF_Base!CJ48+IFRS17_CumRslt!CJ48</f>
        <v>2.655799666375723E-2</v>
      </c>
      <c r="CK48" s="59">
        <f ca="1">IFRS17_CF_Base!CK48+IFRS17_CumRslt!CK48</f>
        <v>1.0582256134479322E-2</v>
      </c>
      <c r="CL48" s="59">
        <f ca="1">IFRS17_CF_Base!CL48+IFRS17_CumRslt!CL48</f>
        <v>0</v>
      </c>
      <c r="CM48" s="59">
        <f ca="1">IFRS17_CF_Base!CM48+IFRS17_CumRslt!CM48</f>
        <v>0</v>
      </c>
      <c r="CN48" s="59">
        <f ca="1">IFRS17_CF_Base!CN48+IFRS17_CumRslt!CN48</f>
        <v>0</v>
      </c>
      <c r="CO48" s="59">
        <f ca="1">IFRS17_CF_Base!CO48+IFRS17_CumRslt!CO48</f>
        <v>0</v>
      </c>
      <c r="CP48" s="59">
        <f ca="1">IFRS17_CF_Base!CP48+IFRS17_CumRslt!CP48</f>
        <v>0</v>
      </c>
      <c r="CQ48" s="59">
        <f ca="1">IFRS17_CF_Base!CQ48+IFRS17_CumRslt!CQ48</f>
        <v>0</v>
      </c>
      <c r="CR48" s="59">
        <f ca="1">IFRS17_CF_Base!CR48+IFRS17_CumRslt!CR48</f>
        <v>0</v>
      </c>
      <c r="CS48" s="59">
        <f ca="1">IFRS17_CF_Base!CS48+IFRS17_CumRslt!CS48</f>
        <v>0</v>
      </c>
      <c r="CT48" s="59">
        <f ca="1">IFRS17_CF_Base!CT48+IFRS17_CumRslt!CT48</f>
        <v>0</v>
      </c>
      <c r="CU48" s="59">
        <f ca="1">IFRS17_CF_Base!CU48+IFRS17_CumRslt!CU48</f>
        <v>0</v>
      </c>
      <c r="CV48" s="59">
        <f ca="1">IFRS17_CF_Base!CV48+IFRS17_CumRslt!CV48</f>
        <v>0</v>
      </c>
      <c r="CW48" s="59">
        <f ca="1">IFRS17_CF_Base!CW48+IFRS17_CumRslt!CW48</f>
        <v>0</v>
      </c>
      <c r="CX48" s="59">
        <f ca="1">IFRS17_CF_Base!CX48+IFRS17_CumRslt!CX48</f>
        <v>0</v>
      </c>
      <c r="CY48" s="59">
        <f ca="1">IFRS17_CF_Base!CY48+IFRS17_CumRslt!CY48</f>
        <v>0</v>
      </c>
      <c r="CZ48" s="59">
        <f ca="1">IFRS17_CF_Base!CZ48+IFRS17_CumRslt!CZ48</f>
        <v>0</v>
      </c>
      <c r="DA48" s="59">
        <f ca="1">IFRS17_CF_Base!DA48+IFRS17_CumRslt!DA48</f>
        <v>0</v>
      </c>
      <c r="DB48" s="59">
        <f ca="1">IFRS17_CF_Base!DB48+IFRS17_CumRslt!DB48</f>
        <v>0</v>
      </c>
      <c r="DC48" s="59">
        <f ca="1">IFRS17_CF_Base!DC48+IFRS17_CumRslt!DC48</f>
        <v>0</v>
      </c>
      <c r="DD48" s="59">
        <f ca="1">IFRS17_CF_Base!DD48+IFRS17_CumRslt!DD48</f>
        <v>0</v>
      </c>
      <c r="DE48" s="59">
        <f ca="1">IFRS17_CF_Base!DE48+IFRS17_CumRslt!DE48</f>
        <v>0</v>
      </c>
      <c r="DF48" s="59">
        <f ca="1">IFRS17_CF_Base!DF48+IFRS17_CumRslt!DF48</f>
        <v>0</v>
      </c>
      <c r="DG48" s="59">
        <f ca="1">IFRS17_CF_Base!DG48+IFRS17_CumRslt!DG48</f>
        <v>0</v>
      </c>
      <c r="DH48" s="59">
        <f ca="1">IFRS17_CF_Base!DH48+IFRS17_CumRslt!DH48</f>
        <v>0</v>
      </c>
      <c r="DI48" s="59">
        <f ca="1">IFRS17_CF_Base!DI48+IFRS17_CumRslt!DI48</f>
        <v>0</v>
      </c>
      <c r="DJ48" s="59">
        <f ca="1">IFRS17_CF_Base!DJ48+IFRS17_CumRslt!DJ48</f>
        <v>0</v>
      </c>
      <c r="DK48" s="59">
        <f ca="1">IFRS17_CF_Base!DK48+IFRS17_CumRslt!DK48</f>
        <v>0</v>
      </c>
      <c r="DL48" s="59">
        <f ca="1">IFRS17_CF_Base!DL48+IFRS17_CumRslt!DL48</f>
        <v>0</v>
      </c>
      <c r="DM48" s="59">
        <f ca="1">IFRS17_CF_Base!DM48+IFRS17_CumRslt!DM48</f>
        <v>0</v>
      </c>
      <c r="DN48" s="59">
        <f ca="1">IFRS17_CF_Base!DN48+IFRS17_CumRslt!DN48</f>
        <v>0</v>
      </c>
      <c r="DO48" s="59">
        <f ca="1">IFRS17_CF_Base!DO48+IFRS17_CumRslt!DO48</f>
        <v>0</v>
      </c>
      <c r="DP48" s="59">
        <f ca="1">IFRS17_CF_Base!DP48+IFRS17_CumRslt!DP48</f>
        <v>0</v>
      </c>
      <c r="DQ48" s="59">
        <f ca="1">IFRS17_CF_Base!DQ48+IFRS17_CumRslt!DQ48</f>
        <v>0</v>
      </c>
      <c r="DR48" s="59">
        <f ca="1">IFRS17_CF_Base!DR48+IFRS17_CumRslt!DR48</f>
        <v>0</v>
      </c>
      <c r="DS48" s="59">
        <f ca="1">IFRS17_CF_Base!DS48+IFRS17_CumRslt!DS48</f>
        <v>0</v>
      </c>
      <c r="DT48" s="59">
        <f ca="1">IFRS17_CF_Base!DT48+IFRS17_CumRslt!DT48</f>
        <v>0</v>
      </c>
      <c r="DU48" s="59">
        <f ca="1">IFRS17_CF_Base!DU48+IFRS17_CumRslt!DU48</f>
        <v>0</v>
      </c>
      <c r="DV48" s="59">
        <f ca="1">IFRS17_CF_Base!DV48+IFRS17_CumRslt!DV48</f>
        <v>0</v>
      </c>
      <c r="DW48" s="59">
        <f ca="1">IFRS17_CF_Base!DW48+IFRS17_CumRslt!DW48</f>
        <v>0</v>
      </c>
      <c r="DX48" s="59">
        <f ca="1">IFRS17_CF_Base!DX48+IFRS17_CumRslt!DX48</f>
        <v>0</v>
      </c>
      <c r="DY48" s="59">
        <f ca="1">IFRS17_CF_Base!DY48+IFRS17_CumRslt!DY48</f>
        <v>0</v>
      </c>
      <c r="DZ48" s="59">
        <f ca="1">IFRS17_CF_Base!DZ48+IFRS17_CumRslt!DZ48</f>
        <v>0</v>
      </c>
      <c r="EA48" s="59">
        <f ca="1">IFRS17_CF_Base!EA48+IFRS17_CumRslt!EA48</f>
        <v>0</v>
      </c>
      <c r="EB48" s="59">
        <f ca="1">IFRS17_CF_Base!EB48+IFRS17_CumRslt!EB48</f>
        <v>0</v>
      </c>
      <c r="EC48" s="59">
        <f ca="1">IFRS17_CF_Base!EC48+IFRS17_CumRslt!EC48</f>
        <v>0</v>
      </c>
      <c r="ED48" s="59">
        <f ca="1">IFRS17_CF_Base!ED48+IFRS17_CumRslt!ED48</f>
        <v>0</v>
      </c>
      <c r="EE48" s="59">
        <f ca="1">IFRS17_CF_Base!EE48+IFRS17_CumRslt!EE48</f>
        <v>0</v>
      </c>
      <c r="EF48" s="59">
        <f ca="1">IFRS17_CF_Base!EF48+IFRS17_CumRslt!EF48</f>
        <v>0</v>
      </c>
      <c r="EG48" s="59">
        <f ca="1">IFRS17_CF_Base!EG48+IFRS17_CumRslt!EG48</f>
        <v>0</v>
      </c>
      <c r="EH48" s="59">
        <f ca="1">IFRS17_CF_Base!EH48+IFRS17_CumRslt!EH48</f>
        <v>0</v>
      </c>
      <c r="EI48" s="59">
        <f ca="1">IFRS17_CF_Base!EI48+IFRS17_CumRslt!EI48</f>
        <v>0</v>
      </c>
      <c r="EJ48" s="59">
        <f ca="1">IFRS17_CF_Base!EJ48+IFRS17_CumRslt!EJ48</f>
        <v>0</v>
      </c>
      <c r="EK48" s="59">
        <f ca="1">IFRS17_CF_Base!EK48+IFRS17_CumRslt!EK48</f>
        <v>0</v>
      </c>
      <c r="EL48" s="59">
        <f ca="1">IFRS17_CF_Base!EL48+IFRS17_CumRslt!EL48</f>
        <v>0</v>
      </c>
      <c r="EM48" s="59">
        <f ca="1">IFRS17_CF_Base!EM48+IFRS17_CumRslt!EM48</f>
        <v>0</v>
      </c>
      <c r="EN48" s="59">
        <f ca="1">IFRS17_CF_Base!EN48+IFRS17_CumRslt!EN48</f>
        <v>0</v>
      </c>
      <c r="EO48" s="59">
        <f ca="1">IFRS17_CF_Base!EO48+IFRS17_CumRslt!EO48</f>
        <v>0</v>
      </c>
      <c r="EP48" s="59">
        <f ca="1">IFRS17_CF_Base!EP48+IFRS17_CumRslt!EP48</f>
        <v>0</v>
      </c>
      <c r="EQ48" s="59">
        <f ca="1">IFRS17_CF_Base!EQ48+IFRS17_CumRslt!EQ48</f>
        <v>0</v>
      </c>
      <c r="ER48" s="59">
        <f ca="1">IFRS17_CF_Base!ER48+IFRS17_CumRslt!ER48</f>
        <v>0</v>
      </c>
      <c r="ES48" s="59">
        <f ca="1">IFRS17_CF_Base!ES48+IFRS17_CumRslt!ES48</f>
        <v>0</v>
      </c>
      <c r="ET48" s="59">
        <f ca="1">IFRS17_CF_Base!ET48+IFRS17_CumRslt!ET48</f>
        <v>0</v>
      </c>
      <c r="EU48" s="59">
        <f ca="1">IFRS17_CF_Base!EU48+IFRS17_CumRslt!EU48</f>
        <v>0</v>
      </c>
      <c r="EV48" s="59">
        <f ca="1">IFRS17_CF_Base!EV48+IFRS17_CumRslt!EV48</f>
        <v>0</v>
      </c>
      <c r="EW48" s="59">
        <f ca="1">IFRS17_CF_Base!EW48+IFRS17_CumRslt!EW48</f>
        <v>0</v>
      </c>
      <c r="EX48" s="59">
        <f ca="1">IFRS17_CF_Base!EX48+IFRS17_CumRslt!EX48</f>
        <v>0</v>
      </c>
      <c r="EY48" s="59">
        <f ca="1">IFRS17_CF_Base!EY48+IFRS17_CumRslt!EY48</f>
        <v>0</v>
      </c>
      <c r="EZ48" s="59">
        <f ca="1">IFRS17_CF_Base!EZ48+IFRS17_CumRslt!EZ48</f>
        <v>0</v>
      </c>
      <c r="FA48" s="59">
        <f ca="1">IFRS17_CF_Base!FA48+IFRS17_CumRslt!FA48</f>
        <v>0</v>
      </c>
      <c r="FB48" s="59">
        <f ca="1">IFRS17_CF_Base!FB48+IFRS17_CumRslt!FB48</f>
        <v>0</v>
      </c>
      <c r="FC48" s="59">
        <f ca="1">IFRS17_CF_Base!FC48+IFRS17_CumRslt!FC48</f>
        <v>0</v>
      </c>
      <c r="FD48" s="59">
        <f ca="1">IFRS17_CF_Base!FD48+IFRS17_CumRslt!FD48</f>
        <v>0</v>
      </c>
      <c r="FE48" s="59">
        <f ca="1">IFRS17_CF_Base!FE48+IFRS17_CumRslt!FE48</f>
        <v>0</v>
      </c>
      <c r="FF48" s="59">
        <f ca="1">IFRS17_CF_Base!FF48+IFRS17_CumRslt!FF48</f>
        <v>0</v>
      </c>
      <c r="FG48" s="59">
        <f ca="1">IFRS17_CF_Base!FG48+IFRS17_CumRslt!FG48</f>
        <v>0</v>
      </c>
      <c r="FH48" s="59">
        <f ca="1">IFRS17_CF_Base!FH48+IFRS17_CumRslt!FH48</f>
        <v>0</v>
      </c>
      <c r="FI48" s="59">
        <f ca="1">IFRS17_CF_Base!FI48+IFRS17_CumRslt!FI48</f>
        <v>0</v>
      </c>
      <c r="FJ48" s="59">
        <f ca="1">IFRS17_CF_Base!FJ48+IFRS17_CumRslt!FJ48</f>
        <v>0</v>
      </c>
      <c r="FK48" s="59">
        <f ca="1">IFRS17_CF_Base!FK48+IFRS17_CumRslt!FK48</f>
        <v>0</v>
      </c>
      <c r="FL48" s="59">
        <f ca="1">IFRS17_CF_Base!FL48+IFRS17_CumRslt!FL48</f>
        <v>0</v>
      </c>
      <c r="FM48" s="59">
        <f ca="1">IFRS17_CF_Base!FM48+IFRS17_CumRslt!FM48</f>
        <v>0</v>
      </c>
      <c r="FN48" s="59">
        <f ca="1">IFRS17_CF_Base!FN48+IFRS17_CumRslt!FN48</f>
        <v>0</v>
      </c>
      <c r="FO48" s="59">
        <f ca="1">IFRS17_CF_Base!FO48+IFRS17_CumRslt!FO48</f>
        <v>0</v>
      </c>
      <c r="FP48" s="59">
        <f ca="1">IFRS17_CF_Base!FP48+IFRS17_CumRslt!FP48</f>
        <v>0</v>
      </c>
      <c r="FQ48" s="59">
        <f ca="1">IFRS17_CF_Base!FQ48+IFRS17_CumRslt!FQ48</f>
        <v>0</v>
      </c>
      <c r="FR48" s="59">
        <f ca="1">IFRS17_CF_Base!FR48+IFRS17_CumRslt!FR48</f>
        <v>0</v>
      </c>
      <c r="FS48" s="59">
        <f ca="1">IFRS17_CF_Base!FS48+IFRS17_CumRslt!FS48</f>
        <v>0</v>
      </c>
      <c r="FT48" s="59">
        <f ca="1">IFRS17_CF_Base!FT48+IFRS17_CumRslt!FT48</f>
        <v>0</v>
      </c>
      <c r="FU48" s="59">
        <f ca="1">IFRS17_CF_Base!FU48+IFRS17_CumRslt!FU48</f>
        <v>0</v>
      </c>
      <c r="FV48" s="59">
        <f ca="1">IFRS17_CF_Base!FV48+IFRS17_CumRslt!FV48</f>
        <v>0</v>
      </c>
      <c r="FW48" s="59">
        <f ca="1">IFRS17_CF_Base!FW48+IFRS17_CumRslt!FW48</f>
        <v>0</v>
      </c>
      <c r="FX48" s="59">
        <f ca="1">IFRS17_CF_Base!FX48+IFRS17_CumRslt!FX48</f>
        <v>0</v>
      </c>
      <c r="FY48" s="59">
        <f ca="1">IFRS17_CF_Base!FY48+IFRS17_CumRslt!FY48</f>
        <v>0</v>
      </c>
      <c r="FZ48" s="59">
        <f ca="1">IFRS17_CF_Base!FZ48+IFRS17_CumRslt!FZ48</f>
        <v>0</v>
      </c>
      <c r="GA48" s="59">
        <f ca="1">IFRS17_CF_Base!GA48+IFRS17_CumRslt!GA48</f>
        <v>0</v>
      </c>
      <c r="GB48" s="59">
        <f ca="1">IFRS17_CF_Base!GB48+IFRS17_CumRslt!GB48</f>
        <v>0</v>
      </c>
      <c r="GC48" s="59">
        <f ca="1">IFRS17_CF_Base!GC48+IFRS17_CumRslt!GC48</f>
        <v>0</v>
      </c>
      <c r="GD48" s="59">
        <f ca="1">IFRS17_CF_Base!GD48+IFRS17_CumRslt!GD48</f>
        <v>0</v>
      </c>
      <c r="GE48" s="59">
        <f ca="1">IFRS17_CF_Base!GE48+IFRS17_CumRslt!GE48</f>
        <v>0</v>
      </c>
      <c r="GF48" s="59">
        <f ca="1">IFRS17_CF_Base!GF48+IFRS17_CumRslt!GF48</f>
        <v>0</v>
      </c>
      <c r="GG48" s="59">
        <f ca="1">IFRS17_CF_Base!GG48+IFRS17_CumRslt!GG48</f>
        <v>0</v>
      </c>
      <c r="GH48" s="59">
        <f ca="1">IFRS17_CF_Base!GH48+IFRS17_CumRslt!GH48</f>
        <v>0</v>
      </c>
      <c r="GI48" s="59">
        <f ca="1">IFRS17_CF_Base!GI48+IFRS17_CumRslt!GI48</f>
        <v>0</v>
      </c>
      <c r="GJ48" s="59">
        <f ca="1">IFRS17_CF_Base!GJ48+IFRS17_CumRslt!GJ48</f>
        <v>0</v>
      </c>
    </row>
    <row r="49" spans="1:192" x14ac:dyDescent="0.3">
      <c r="C49" s="124" t="s">
        <v>468</v>
      </c>
      <c r="D49" s="124"/>
      <c r="E49" s="125"/>
      <c r="F49" s="124">
        <f ca="1">IFRS17_CF_Base!F49+IFRS17_CumRslt!F49</f>
        <v>53528752.207180686</v>
      </c>
      <c r="G49" s="124">
        <f ca="1">IFRS17_CF_Base!G49+IFRS17_CumRslt!G49</f>
        <v>231966054.54870081</v>
      </c>
      <c r="H49" s="124">
        <f ca="1">IFRS17_CF_Base!H49+IFRS17_CumRslt!H49</f>
        <v>400460884.28240806</v>
      </c>
      <c r="I49" s="124">
        <f ca="1">IFRS17_CF_Base!I49+IFRS17_CumRslt!I49</f>
        <v>563340828.36030579</v>
      </c>
      <c r="J49" s="124">
        <f ca="1">IFRS17_CF_Base!J49+IFRS17_CumRslt!J49</f>
        <v>779716019.12234366</v>
      </c>
      <c r="K49" s="124">
        <f ca="1">IFRS17_CF_Base!K49+IFRS17_CumRslt!K49</f>
        <v>975935387.53571475</v>
      </c>
      <c r="L49" s="124">
        <f ca="1">IFRS17_CF_Base!L49+IFRS17_CumRslt!L49</f>
        <v>1176628516.3456819</v>
      </c>
      <c r="M49" s="124">
        <f ca="1">IFRS17_CF_Base!M49+IFRS17_CumRslt!M49</f>
        <v>1396582559.861316</v>
      </c>
      <c r="N49" s="124">
        <f ca="1">IFRS17_CF_Base!N49+IFRS17_CumRslt!N49</f>
        <v>1647524952.1566556</v>
      </c>
      <c r="O49" s="124">
        <f ca="1">IFRS17_CF_Base!O49+IFRS17_CumRslt!O49</f>
        <v>1954112744.2734621</v>
      </c>
      <c r="P49" s="124">
        <f ca="1">IFRS17_CF_Base!P49+IFRS17_CumRslt!P49</f>
        <v>1448763867.7675204</v>
      </c>
      <c r="Q49" s="124">
        <f ca="1">IFRS17_CF_Base!Q49+IFRS17_CumRslt!Q49</f>
        <v>1193054396.4109488</v>
      </c>
      <c r="R49" s="124">
        <f ca="1">IFRS17_CF_Base!R49+IFRS17_CumRslt!R49</f>
        <v>1014955619.2300063</v>
      </c>
      <c r="S49" s="124">
        <f ca="1">IFRS17_CF_Base!S49+IFRS17_CumRslt!S49</f>
        <v>860482734.19475865</v>
      </c>
      <c r="T49" s="124">
        <f ca="1">IFRS17_CF_Base!T49+IFRS17_CumRslt!T49</f>
        <v>723215120.52786005</v>
      </c>
      <c r="U49" s="124">
        <f ca="1">IFRS17_CF_Base!U49+IFRS17_CumRslt!U49</f>
        <v>617584433.72431672</v>
      </c>
      <c r="V49" s="124">
        <f ca="1">IFRS17_CF_Base!V49+IFRS17_CumRslt!V49</f>
        <v>525010696.56720221</v>
      </c>
      <c r="W49" s="124">
        <f ca="1">IFRS17_CF_Base!W49+IFRS17_CumRslt!W49</f>
        <v>443283096.66506302</v>
      </c>
      <c r="X49" s="124">
        <f ca="1">IFRS17_CF_Base!X49+IFRS17_CumRslt!X49</f>
        <v>370594326.323282</v>
      </c>
      <c r="Y49" s="124">
        <f ca="1">IFRS17_CF_Base!Y49+IFRS17_CumRslt!Y49</f>
        <v>305101148.41044289</v>
      </c>
      <c r="Z49" s="124">
        <f ca="1">IFRS17_CF_Base!Z49+IFRS17_CumRslt!Z49</f>
        <v>262850622.43749681</v>
      </c>
      <c r="AA49" s="124">
        <f ca="1">IFRS17_CF_Base!AA49+IFRS17_CumRslt!AA49</f>
        <v>225327935.08972359</v>
      </c>
      <c r="AB49" s="124">
        <f ca="1">IFRS17_CF_Base!AB49+IFRS17_CumRslt!AB49</f>
        <v>192453779.39716539</v>
      </c>
      <c r="AC49" s="124">
        <f ca="1">IFRS17_CF_Base!AC49+IFRS17_CumRslt!AC49</f>
        <v>163746653.47177207</v>
      </c>
      <c r="AD49" s="124">
        <f ca="1">IFRS17_CF_Base!AD49+IFRS17_CumRslt!AD49</f>
        <v>138396618.16558906</v>
      </c>
      <c r="AE49" s="124">
        <f ca="1">IFRS17_CF_Base!AE49+IFRS17_CumRslt!AE49</f>
        <v>116296106.46513809</v>
      </c>
      <c r="AF49" s="124">
        <f ca="1">IFRS17_CF_Base!AF49+IFRS17_CumRslt!AF49</f>
        <v>96950688.699987531</v>
      </c>
      <c r="AG49" s="124">
        <f ca="1">IFRS17_CF_Base!AG49+IFRS17_CumRslt!AG49</f>
        <v>79886810.852670133</v>
      </c>
      <c r="AH49" s="124">
        <f ca="1">IFRS17_CF_Base!AH49+IFRS17_CumRslt!AH49</f>
        <v>64688578.351621158</v>
      </c>
      <c r="AI49" s="124">
        <f ca="1">IFRS17_CF_Base!AI49+IFRS17_CumRslt!AI49</f>
        <v>50946300.953938685</v>
      </c>
      <c r="AJ49" s="124">
        <f ca="1">IFRS17_CF_Base!AJ49+IFRS17_CumRslt!AJ49</f>
        <v>43377112.598594964</v>
      </c>
      <c r="AK49" s="124">
        <f ca="1">IFRS17_CF_Base!AK49+IFRS17_CumRslt!AK49</f>
        <v>36919005.721620359</v>
      </c>
      <c r="AL49" s="124">
        <f ca="1">IFRS17_CF_Base!AL49+IFRS17_CumRslt!AL49</f>
        <v>31392283.675355915</v>
      </c>
      <c r="AM49" s="124">
        <f ca="1">IFRS17_CF_Base!AM49+IFRS17_CumRslt!AM49</f>
        <v>26659700.25975775</v>
      </c>
      <c r="AN49" s="124">
        <f ca="1">IFRS17_CF_Base!AN49+IFRS17_CumRslt!AN49</f>
        <v>22607038.218120448</v>
      </c>
      <c r="AO49" s="124">
        <f ca="1">IFRS17_CF_Base!AO49+IFRS17_CumRslt!AO49</f>
        <v>19137319.671726294</v>
      </c>
      <c r="AP49" s="124">
        <f ca="1">IFRS17_CF_Base!AP49+IFRS17_CumRslt!AP49</f>
        <v>16181061.849110728</v>
      </c>
      <c r="AQ49" s="124">
        <f ca="1">IFRS17_CF_Base!AQ49+IFRS17_CumRslt!AQ49</f>
        <v>13650238.955729479</v>
      </c>
      <c r="AR49" s="124">
        <f ca="1">IFRS17_CF_Base!AR49+IFRS17_CumRslt!AR49</f>
        <v>11487498.667086655</v>
      </c>
      <c r="AS49" s="124">
        <f ca="1">IFRS17_CF_Base!AS49+IFRS17_CumRslt!AS49</f>
        <v>9642208.8077391051</v>
      </c>
      <c r="AT49" s="124">
        <f ca="1">IFRS17_CF_Base!AT49+IFRS17_CumRslt!AT49</f>
        <v>8070109.9117233921</v>
      </c>
      <c r="AU49" s="124">
        <f ca="1">IFRS17_CF_Base!AU49+IFRS17_CumRslt!AU49</f>
        <v>6733228.234912388</v>
      </c>
      <c r="AV49" s="124">
        <f ca="1">IFRS17_CF_Base!AV49+IFRS17_CumRslt!AV49</f>
        <v>5597878.4337698054</v>
      </c>
      <c r="AW49" s="124">
        <f ca="1">IFRS17_CF_Base!AW49+IFRS17_CumRslt!AW49</f>
        <v>4636699.4050753275</v>
      </c>
      <c r="AX49" s="124">
        <f ca="1">IFRS17_CF_Base!AX49+IFRS17_CumRslt!AX49</f>
        <v>3825948.7119895071</v>
      </c>
      <c r="AY49" s="124">
        <f ca="1">IFRS17_CF_Base!AY49+IFRS17_CumRslt!AY49</f>
        <v>3144870.4121747618</v>
      </c>
      <c r="AZ49" s="124">
        <f ca="1">IFRS17_CF_Base!AZ49+IFRS17_CumRslt!AZ49</f>
        <v>2576525.4768671147</v>
      </c>
      <c r="BA49" s="124">
        <f ca="1">IFRS17_CF_Base!BA49+IFRS17_CumRslt!BA49</f>
        <v>2102983.6197983427</v>
      </c>
      <c r="BB49" s="124">
        <f ca="1">IFRS17_CF_Base!BB49+IFRS17_CumRslt!BB49</f>
        <v>1710428.7602747607</v>
      </c>
      <c r="BC49" s="124">
        <f ca="1">IFRS17_CF_Base!BC49+IFRS17_CumRslt!BC49</f>
        <v>1386479.0179078148</v>
      </c>
      <c r="BD49" s="124">
        <f ca="1">IFRS17_CF_Base!BD49+IFRS17_CumRslt!BD49</f>
        <v>1120165.6293265955</v>
      </c>
      <c r="BE49" s="124">
        <f ca="1">IFRS17_CF_Base!BE49+IFRS17_CumRslt!BE49</f>
        <v>901979.1926183959</v>
      </c>
      <c r="BF49" s="124">
        <f ca="1">IFRS17_CF_Base!BF49+IFRS17_CumRslt!BF49</f>
        <v>723532.94508655742</v>
      </c>
      <c r="BG49" s="124">
        <f ca="1">IFRS17_CF_Base!BG49+IFRS17_CumRslt!BG49</f>
        <v>577905.0076370911</v>
      </c>
      <c r="BH49" s="124">
        <f ca="1">IFRS17_CF_Base!BH49+IFRS17_CumRslt!BH49</f>
        <v>459382.63372514321</v>
      </c>
      <c r="BI49" s="124">
        <f ca="1">IFRS17_CF_Base!BI49+IFRS17_CumRslt!BI49</f>
        <v>363225.73506122682</v>
      </c>
      <c r="BJ49" s="124">
        <f ca="1">IFRS17_CF_Base!BJ49+IFRS17_CumRslt!BJ49</f>
        <v>285970.92292088794</v>
      </c>
      <c r="BK49" s="124">
        <f ca="1">IFRS17_CF_Base!BK49+IFRS17_CumRslt!BK49</f>
        <v>223705.5182559253</v>
      </c>
      <c r="BL49" s="124">
        <f ca="1">IFRS17_CF_Base!BL49+IFRS17_CumRslt!BL49</f>
        <v>173817.90179928427</v>
      </c>
      <c r="BM49" s="124">
        <f ca="1">IFRS17_CF_Base!BM49+IFRS17_CumRslt!BM49</f>
        <v>134069.57219880354</v>
      </c>
      <c r="BN49" s="124">
        <f ca="1">IFRS17_CF_Base!BN49+IFRS17_CumRslt!BN49</f>
        <v>102564.41304554156</v>
      </c>
      <c r="BO49" s="124">
        <f ca="1">IFRS17_CF_Base!BO49+IFRS17_CumRslt!BO49</f>
        <v>77757.999850209148</v>
      </c>
      <c r="BP49" s="124">
        <f ca="1">IFRS17_CF_Base!BP49+IFRS17_CumRslt!BP49</f>
        <v>58331.538367228706</v>
      </c>
      <c r="BQ49" s="124">
        <f ca="1">IFRS17_CF_Base!BQ49+IFRS17_CumRslt!BQ49</f>
        <v>43252.272484067485</v>
      </c>
      <c r="BR49" s="124">
        <f ca="1">IFRS17_CF_Base!BR49+IFRS17_CumRslt!BR49</f>
        <v>31663.384653417135</v>
      </c>
      <c r="BS49" s="124">
        <f ca="1">IFRS17_CF_Base!BS49+IFRS17_CumRslt!BS49</f>
        <v>22854.529106839258</v>
      </c>
      <c r="BT49" s="124">
        <f ca="1">IFRS17_CF_Base!BT49+IFRS17_CumRslt!BT49</f>
        <v>16285.385232829856</v>
      </c>
      <c r="BU49" s="124">
        <f ca="1">IFRS17_CF_Base!BU49+IFRS17_CumRslt!BU49</f>
        <v>11412.233742171004</v>
      </c>
      <c r="BV49" s="124">
        <f ca="1">IFRS17_CF_Base!BV49+IFRS17_CumRslt!BV49</f>
        <v>7861.4985195326199</v>
      </c>
      <c r="BW49" s="124">
        <f ca="1">IFRS17_CF_Base!BW49+IFRS17_CumRslt!BW49</f>
        <v>5324.6079876591766</v>
      </c>
      <c r="BX49" s="124">
        <f ca="1">IFRS17_CF_Base!BX49+IFRS17_CumRslt!BX49</f>
        <v>3548.8482999013318</v>
      </c>
      <c r="BY49" s="124">
        <f ca="1">IFRS17_CF_Base!BY49+IFRS17_CumRslt!BY49</f>
        <v>2350.3865706316383</v>
      </c>
      <c r="BZ49" s="124">
        <f ca="1">IFRS17_CF_Base!BZ49+IFRS17_CumRslt!BZ49</f>
        <v>1536.4099452562768</v>
      </c>
      <c r="CA49" s="124">
        <f ca="1">IFRS17_CF_Base!CA49+IFRS17_CumRslt!CA49</f>
        <v>989.9885748997026</v>
      </c>
      <c r="CB49" s="124">
        <f ca="1">IFRS17_CF_Base!CB49+IFRS17_CumRslt!CB49</f>
        <v>627.0958718119673</v>
      </c>
      <c r="CC49" s="124">
        <f ca="1">IFRS17_CF_Base!CC49+IFRS17_CumRslt!CC49</f>
        <v>388.15036352700577</v>
      </c>
      <c r="CD49" s="124">
        <f ca="1">IFRS17_CF_Base!CD49+IFRS17_CumRslt!CD49</f>
        <v>249.90479446123015</v>
      </c>
      <c r="CE49" s="124">
        <f ca="1">IFRS17_CF_Base!CE49+IFRS17_CumRslt!CE49</f>
        <v>158.02944842579652</v>
      </c>
      <c r="CF49" s="124">
        <f ca="1">IFRS17_CF_Base!CF49+IFRS17_CumRslt!CF49</f>
        <v>97.574795054929083</v>
      </c>
      <c r="CG49" s="124">
        <f ca="1">IFRS17_CF_Base!CG49+IFRS17_CumRslt!CG49</f>
        <v>58.23977580386088</v>
      </c>
      <c r="CH49" s="124">
        <f ca="1">IFRS17_CF_Base!CH49+IFRS17_CumRslt!CH49</f>
        <v>32.943018970161809</v>
      </c>
      <c r="CI49" s="124">
        <f ca="1">IFRS17_CF_Base!CI49+IFRS17_CumRslt!CI49</f>
        <v>19.353393321464061</v>
      </c>
      <c r="CJ49" s="124">
        <f ca="1">IFRS17_CF_Base!CJ49+IFRS17_CumRslt!CJ49</f>
        <v>10.720385132820319</v>
      </c>
      <c r="CK49" s="124">
        <f ca="1">IFRS17_CF_Base!CK49+IFRS17_CumRslt!CK49</f>
        <v>5.3488877293859236</v>
      </c>
      <c r="CL49" s="124">
        <f ca="1">IFRS17_CF_Base!CL49+IFRS17_CumRslt!CL49</f>
        <v>2.0477265402215084</v>
      </c>
      <c r="CM49" s="124">
        <f ca="1">IFRS17_CF_Base!CM49+IFRS17_CumRslt!CM49</f>
        <v>0</v>
      </c>
      <c r="CN49" s="124">
        <f ca="1">IFRS17_CF_Base!CN49+IFRS17_CumRslt!CN49</f>
        <v>0</v>
      </c>
      <c r="CO49" s="124">
        <f ca="1">IFRS17_CF_Base!CO49+IFRS17_CumRslt!CO49</f>
        <v>0</v>
      </c>
      <c r="CP49" s="124">
        <f ca="1">IFRS17_CF_Base!CP49+IFRS17_CumRslt!CP49</f>
        <v>0</v>
      </c>
      <c r="CQ49" s="124">
        <f ca="1">IFRS17_CF_Base!CQ49+IFRS17_CumRslt!CQ49</f>
        <v>0</v>
      </c>
      <c r="CR49" s="124">
        <f ca="1">IFRS17_CF_Base!CR49+IFRS17_CumRslt!CR49</f>
        <v>0</v>
      </c>
      <c r="CS49" s="124">
        <f ca="1">IFRS17_CF_Base!CS49+IFRS17_CumRslt!CS49</f>
        <v>0</v>
      </c>
      <c r="CT49" s="124">
        <f ca="1">IFRS17_CF_Base!CT49+IFRS17_CumRslt!CT49</f>
        <v>0</v>
      </c>
      <c r="CU49" s="124">
        <f ca="1">IFRS17_CF_Base!CU49+IFRS17_CumRslt!CU49</f>
        <v>0</v>
      </c>
      <c r="CV49" s="124">
        <f ca="1">IFRS17_CF_Base!CV49+IFRS17_CumRslt!CV49</f>
        <v>0</v>
      </c>
      <c r="CW49" s="124">
        <f ca="1">IFRS17_CF_Base!CW49+IFRS17_CumRslt!CW49</f>
        <v>0</v>
      </c>
      <c r="CX49" s="124">
        <f ca="1">IFRS17_CF_Base!CX49+IFRS17_CumRslt!CX49</f>
        <v>0</v>
      </c>
      <c r="CY49" s="124">
        <f ca="1">IFRS17_CF_Base!CY49+IFRS17_CumRslt!CY49</f>
        <v>0</v>
      </c>
      <c r="CZ49" s="124">
        <f ca="1">IFRS17_CF_Base!CZ49+IFRS17_CumRslt!CZ49</f>
        <v>0</v>
      </c>
      <c r="DA49" s="124">
        <f ca="1">IFRS17_CF_Base!DA49+IFRS17_CumRslt!DA49</f>
        <v>0</v>
      </c>
      <c r="DB49" s="124">
        <f ca="1">IFRS17_CF_Base!DB49+IFRS17_CumRslt!DB49</f>
        <v>0</v>
      </c>
      <c r="DC49" s="124">
        <f ca="1">IFRS17_CF_Base!DC49+IFRS17_CumRslt!DC49</f>
        <v>0</v>
      </c>
      <c r="DD49" s="124">
        <f ca="1">IFRS17_CF_Base!DD49+IFRS17_CumRslt!DD49</f>
        <v>0</v>
      </c>
      <c r="DE49" s="124">
        <f ca="1">IFRS17_CF_Base!DE49+IFRS17_CumRslt!DE49</f>
        <v>0</v>
      </c>
      <c r="DF49" s="124">
        <f ca="1">IFRS17_CF_Base!DF49+IFRS17_CumRslt!DF49</f>
        <v>0</v>
      </c>
      <c r="DG49" s="124">
        <f ca="1">IFRS17_CF_Base!DG49+IFRS17_CumRslt!DG49</f>
        <v>0</v>
      </c>
      <c r="DH49" s="124">
        <f ca="1">IFRS17_CF_Base!DH49+IFRS17_CumRslt!DH49</f>
        <v>0</v>
      </c>
      <c r="DI49" s="124">
        <f ca="1">IFRS17_CF_Base!DI49+IFRS17_CumRslt!DI49</f>
        <v>0</v>
      </c>
      <c r="DJ49" s="124">
        <f ca="1">IFRS17_CF_Base!DJ49+IFRS17_CumRslt!DJ49</f>
        <v>0</v>
      </c>
      <c r="DK49" s="124">
        <f ca="1">IFRS17_CF_Base!DK49+IFRS17_CumRslt!DK49</f>
        <v>0</v>
      </c>
      <c r="DL49" s="124">
        <f ca="1">IFRS17_CF_Base!DL49+IFRS17_CumRslt!DL49</f>
        <v>0</v>
      </c>
      <c r="DM49" s="124">
        <f ca="1">IFRS17_CF_Base!DM49+IFRS17_CumRslt!DM49</f>
        <v>0</v>
      </c>
      <c r="DN49" s="124">
        <f ca="1">IFRS17_CF_Base!DN49+IFRS17_CumRslt!DN49</f>
        <v>0</v>
      </c>
      <c r="DO49" s="124">
        <f ca="1">IFRS17_CF_Base!DO49+IFRS17_CumRslt!DO49</f>
        <v>0</v>
      </c>
      <c r="DP49" s="124">
        <f ca="1">IFRS17_CF_Base!DP49+IFRS17_CumRslt!DP49</f>
        <v>0</v>
      </c>
      <c r="DQ49" s="124">
        <f ca="1">IFRS17_CF_Base!DQ49+IFRS17_CumRslt!DQ49</f>
        <v>0</v>
      </c>
      <c r="DR49" s="124">
        <f ca="1">IFRS17_CF_Base!DR49+IFRS17_CumRslt!DR49</f>
        <v>0</v>
      </c>
      <c r="DS49" s="124">
        <f ca="1">IFRS17_CF_Base!DS49+IFRS17_CumRslt!DS49</f>
        <v>0</v>
      </c>
      <c r="DT49" s="124">
        <f ca="1">IFRS17_CF_Base!DT49+IFRS17_CumRslt!DT49</f>
        <v>0</v>
      </c>
      <c r="DU49" s="124">
        <f ca="1">IFRS17_CF_Base!DU49+IFRS17_CumRslt!DU49</f>
        <v>0</v>
      </c>
      <c r="DV49" s="124">
        <f ca="1">IFRS17_CF_Base!DV49+IFRS17_CumRslt!DV49</f>
        <v>0</v>
      </c>
      <c r="DW49" s="124">
        <f ca="1">IFRS17_CF_Base!DW49+IFRS17_CumRslt!DW49</f>
        <v>0</v>
      </c>
      <c r="DX49" s="124">
        <f ca="1">IFRS17_CF_Base!DX49+IFRS17_CumRslt!DX49</f>
        <v>0</v>
      </c>
      <c r="DY49" s="124">
        <f ca="1">IFRS17_CF_Base!DY49+IFRS17_CumRslt!DY49</f>
        <v>0</v>
      </c>
      <c r="DZ49" s="124">
        <f ca="1">IFRS17_CF_Base!DZ49+IFRS17_CumRslt!DZ49</f>
        <v>0</v>
      </c>
      <c r="EA49" s="124">
        <f ca="1">IFRS17_CF_Base!EA49+IFRS17_CumRslt!EA49</f>
        <v>0</v>
      </c>
      <c r="EB49" s="124">
        <f ca="1">IFRS17_CF_Base!EB49+IFRS17_CumRslt!EB49</f>
        <v>0</v>
      </c>
      <c r="EC49" s="124">
        <f ca="1">IFRS17_CF_Base!EC49+IFRS17_CumRslt!EC49</f>
        <v>0</v>
      </c>
      <c r="ED49" s="124">
        <f ca="1">IFRS17_CF_Base!ED49+IFRS17_CumRslt!ED49</f>
        <v>0</v>
      </c>
      <c r="EE49" s="124">
        <f ca="1">IFRS17_CF_Base!EE49+IFRS17_CumRslt!EE49</f>
        <v>0</v>
      </c>
      <c r="EF49" s="124">
        <f ca="1">IFRS17_CF_Base!EF49+IFRS17_CumRslt!EF49</f>
        <v>0</v>
      </c>
      <c r="EG49" s="124">
        <f ca="1">IFRS17_CF_Base!EG49+IFRS17_CumRslt!EG49</f>
        <v>0</v>
      </c>
      <c r="EH49" s="124">
        <f ca="1">IFRS17_CF_Base!EH49+IFRS17_CumRslt!EH49</f>
        <v>0</v>
      </c>
      <c r="EI49" s="124">
        <f ca="1">IFRS17_CF_Base!EI49+IFRS17_CumRslt!EI49</f>
        <v>0</v>
      </c>
      <c r="EJ49" s="124">
        <f ca="1">IFRS17_CF_Base!EJ49+IFRS17_CumRslt!EJ49</f>
        <v>0</v>
      </c>
      <c r="EK49" s="124">
        <f ca="1">IFRS17_CF_Base!EK49+IFRS17_CumRslt!EK49</f>
        <v>0</v>
      </c>
      <c r="EL49" s="124">
        <f ca="1">IFRS17_CF_Base!EL49+IFRS17_CumRslt!EL49</f>
        <v>0</v>
      </c>
      <c r="EM49" s="124">
        <f ca="1">IFRS17_CF_Base!EM49+IFRS17_CumRslt!EM49</f>
        <v>0</v>
      </c>
      <c r="EN49" s="124">
        <f ca="1">IFRS17_CF_Base!EN49+IFRS17_CumRslt!EN49</f>
        <v>0</v>
      </c>
      <c r="EO49" s="124">
        <f ca="1">IFRS17_CF_Base!EO49+IFRS17_CumRslt!EO49</f>
        <v>0</v>
      </c>
      <c r="EP49" s="124">
        <f ca="1">IFRS17_CF_Base!EP49+IFRS17_CumRslt!EP49</f>
        <v>0</v>
      </c>
      <c r="EQ49" s="124">
        <f ca="1">IFRS17_CF_Base!EQ49+IFRS17_CumRslt!EQ49</f>
        <v>0</v>
      </c>
      <c r="ER49" s="124">
        <f ca="1">IFRS17_CF_Base!ER49+IFRS17_CumRslt!ER49</f>
        <v>0</v>
      </c>
      <c r="ES49" s="124">
        <f ca="1">IFRS17_CF_Base!ES49+IFRS17_CumRslt!ES49</f>
        <v>0</v>
      </c>
      <c r="ET49" s="124">
        <f ca="1">IFRS17_CF_Base!ET49+IFRS17_CumRslt!ET49</f>
        <v>0</v>
      </c>
      <c r="EU49" s="124">
        <f ca="1">IFRS17_CF_Base!EU49+IFRS17_CumRslt!EU49</f>
        <v>0</v>
      </c>
      <c r="EV49" s="124">
        <f ca="1">IFRS17_CF_Base!EV49+IFRS17_CumRslt!EV49</f>
        <v>0</v>
      </c>
      <c r="EW49" s="124">
        <f ca="1">IFRS17_CF_Base!EW49+IFRS17_CumRslt!EW49</f>
        <v>0</v>
      </c>
      <c r="EX49" s="124">
        <f ca="1">IFRS17_CF_Base!EX49+IFRS17_CumRslt!EX49</f>
        <v>0</v>
      </c>
      <c r="EY49" s="124">
        <f ca="1">IFRS17_CF_Base!EY49+IFRS17_CumRslt!EY49</f>
        <v>0</v>
      </c>
      <c r="EZ49" s="124">
        <f ca="1">IFRS17_CF_Base!EZ49+IFRS17_CumRslt!EZ49</f>
        <v>0</v>
      </c>
      <c r="FA49" s="124">
        <f ca="1">IFRS17_CF_Base!FA49+IFRS17_CumRslt!FA49</f>
        <v>0</v>
      </c>
      <c r="FB49" s="124">
        <f ca="1">IFRS17_CF_Base!FB49+IFRS17_CumRslt!FB49</f>
        <v>0</v>
      </c>
      <c r="FC49" s="124">
        <f ca="1">IFRS17_CF_Base!FC49+IFRS17_CumRslt!FC49</f>
        <v>0</v>
      </c>
      <c r="FD49" s="124">
        <f ca="1">IFRS17_CF_Base!FD49+IFRS17_CumRslt!FD49</f>
        <v>0</v>
      </c>
      <c r="FE49" s="124">
        <f ca="1">IFRS17_CF_Base!FE49+IFRS17_CumRslt!FE49</f>
        <v>0</v>
      </c>
      <c r="FF49" s="124">
        <f ca="1">IFRS17_CF_Base!FF49+IFRS17_CumRslt!FF49</f>
        <v>0</v>
      </c>
      <c r="FG49" s="124">
        <f ca="1">IFRS17_CF_Base!FG49+IFRS17_CumRslt!FG49</f>
        <v>0</v>
      </c>
      <c r="FH49" s="124">
        <f ca="1">IFRS17_CF_Base!FH49+IFRS17_CumRslt!FH49</f>
        <v>0</v>
      </c>
      <c r="FI49" s="124">
        <f ca="1">IFRS17_CF_Base!FI49+IFRS17_CumRslt!FI49</f>
        <v>0</v>
      </c>
      <c r="FJ49" s="124">
        <f ca="1">IFRS17_CF_Base!FJ49+IFRS17_CumRslt!FJ49</f>
        <v>0</v>
      </c>
      <c r="FK49" s="124">
        <f ca="1">IFRS17_CF_Base!FK49+IFRS17_CumRslt!FK49</f>
        <v>0</v>
      </c>
      <c r="FL49" s="124">
        <f ca="1">IFRS17_CF_Base!FL49+IFRS17_CumRslt!FL49</f>
        <v>0</v>
      </c>
      <c r="FM49" s="124">
        <f ca="1">IFRS17_CF_Base!FM49+IFRS17_CumRslt!FM49</f>
        <v>0</v>
      </c>
      <c r="FN49" s="124">
        <f ca="1">IFRS17_CF_Base!FN49+IFRS17_CumRslt!FN49</f>
        <v>0</v>
      </c>
      <c r="FO49" s="124">
        <f ca="1">IFRS17_CF_Base!FO49+IFRS17_CumRslt!FO49</f>
        <v>0</v>
      </c>
      <c r="FP49" s="124">
        <f ca="1">IFRS17_CF_Base!FP49+IFRS17_CumRslt!FP49</f>
        <v>0</v>
      </c>
      <c r="FQ49" s="124">
        <f ca="1">IFRS17_CF_Base!FQ49+IFRS17_CumRslt!FQ49</f>
        <v>0</v>
      </c>
      <c r="FR49" s="124">
        <f ca="1">IFRS17_CF_Base!FR49+IFRS17_CumRslt!FR49</f>
        <v>0</v>
      </c>
      <c r="FS49" s="124">
        <f ca="1">IFRS17_CF_Base!FS49+IFRS17_CumRslt!FS49</f>
        <v>0</v>
      </c>
      <c r="FT49" s="124">
        <f ca="1">IFRS17_CF_Base!FT49+IFRS17_CumRslt!FT49</f>
        <v>0</v>
      </c>
      <c r="FU49" s="124">
        <f ca="1">IFRS17_CF_Base!FU49+IFRS17_CumRslt!FU49</f>
        <v>0</v>
      </c>
      <c r="FV49" s="124">
        <f ca="1">IFRS17_CF_Base!FV49+IFRS17_CumRslt!FV49</f>
        <v>0</v>
      </c>
      <c r="FW49" s="124">
        <f ca="1">IFRS17_CF_Base!FW49+IFRS17_CumRslt!FW49</f>
        <v>0</v>
      </c>
      <c r="FX49" s="124">
        <f ca="1">IFRS17_CF_Base!FX49+IFRS17_CumRslt!FX49</f>
        <v>0</v>
      </c>
      <c r="FY49" s="124">
        <f ca="1">IFRS17_CF_Base!FY49+IFRS17_CumRslt!FY49</f>
        <v>0</v>
      </c>
      <c r="FZ49" s="124">
        <f ca="1">IFRS17_CF_Base!FZ49+IFRS17_CumRslt!FZ49</f>
        <v>0</v>
      </c>
      <c r="GA49" s="124">
        <f ca="1">IFRS17_CF_Base!GA49+IFRS17_CumRslt!GA49</f>
        <v>0</v>
      </c>
      <c r="GB49" s="124">
        <f ca="1">IFRS17_CF_Base!GB49+IFRS17_CumRslt!GB49</f>
        <v>0</v>
      </c>
      <c r="GC49" s="124">
        <f ca="1">IFRS17_CF_Base!GC49+IFRS17_CumRslt!GC49</f>
        <v>0</v>
      </c>
      <c r="GD49" s="124">
        <f ca="1">IFRS17_CF_Base!GD49+IFRS17_CumRslt!GD49</f>
        <v>0</v>
      </c>
      <c r="GE49" s="124">
        <f ca="1">IFRS17_CF_Base!GE49+IFRS17_CumRslt!GE49</f>
        <v>0</v>
      </c>
      <c r="GF49" s="124">
        <f ca="1">IFRS17_CF_Base!GF49+IFRS17_CumRslt!GF49</f>
        <v>0</v>
      </c>
      <c r="GG49" s="124">
        <f ca="1">IFRS17_CF_Base!GG49+IFRS17_CumRslt!GG49</f>
        <v>0</v>
      </c>
      <c r="GH49" s="124">
        <f ca="1">IFRS17_CF_Base!GH49+IFRS17_CumRslt!GH49</f>
        <v>0</v>
      </c>
      <c r="GI49" s="124">
        <f ca="1">IFRS17_CF_Base!GI49+IFRS17_CumRslt!GI49</f>
        <v>0</v>
      </c>
      <c r="GJ49" s="124">
        <f ca="1">IFRS17_CF_Base!GJ49+IFRS17_CumRslt!GJ49</f>
        <v>0</v>
      </c>
    </row>
    <row r="50" spans="1:192" x14ac:dyDescent="0.3">
      <c r="C50" s="124" t="s">
        <v>469</v>
      </c>
      <c r="D50" s="124"/>
      <c r="E50" s="125"/>
      <c r="F50" s="124">
        <f ca="1">IFRS17_CF_Base!F50+IFRS17_CumRslt!F50</f>
        <v>17001264154.119062</v>
      </c>
      <c r="G50" s="124">
        <f ca="1">IFRS17_CF_Base!G50+IFRS17_CumRslt!G50</f>
        <v>17216862923.667953</v>
      </c>
      <c r="H50" s="124">
        <f ca="1">IFRS17_CF_Base!H50+IFRS17_CumRslt!H50</f>
        <v>17232347930.772732</v>
      </c>
      <c r="I50" s="124">
        <f ca="1">IFRS17_CF_Base!I50+IFRS17_CumRslt!I50</f>
        <v>17062268622.060955</v>
      </c>
      <c r="J50" s="124">
        <f ca="1">IFRS17_CF_Base!J50+IFRS17_CumRslt!J50</f>
        <v>16715019396.74711</v>
      </c>
      <c r="K50" s="124" t="e">
        <f ca="1">IFRS17_CF_Base!K50+IFRS17_CumRslt!K50</f>
        <v>#REF!</v>
      </c>
      <c r="L50" s="124" t="e">
        <f ca="1">IFRS17_CF_Base!L50+IFRS17_CumRslt!L50</f>
        <v>#REF!</v>
      </c>
      <c r="M50" s="124" t="e">
        <f ca="1">IFRS17_CF_Base!M50+IFRS17_CumRslt!M50</f>
        <v>#REF!</v>
      </c>
      <c r="N50" s="124" t="e">
        <f ca="1">IFRS17_CF_Base!N50+IFRS17_CumRslt!N50</f>
        <v>#REF!</v>
      </c>
      <c r="O50" s="124" t="e">
        <f ca="1">IFRS17_CF_Base!O50+IFRS17_CumRslt!O50</f>
        <v>#REF!</v>
      </c>
      <c r="P50" s="124" t="e">
        <f ca="1">IFRS17_CF_Base!P50+IFRS17_CumRslt!P50</f>
        <v>#REF!</v>
      </c>
      <c r="Q50" s="124" t="e">
        <f ca="1">IFRS17_CF_Base!Q50+IFRS17_CumRslt!Q50</f>
        <v>#REF!</v>
      </c>
      <c r="R50" s="124" t="e">
        <f ca="1">IFRS17_CF_Base!R50+IFRS17_CumRslt!R50</f>
        <v>#REF!</v>
      </c>
      <c r="S50" s="124" t="e">
        <f ca="1">IFRS17_CF_Base!S50+IFRS17_CumRslt!S50</f>
        <v>#REF!</v>
      </c>
      <c r="T50" s="124" t="e">
        <f ca="1">IFRS17_CF_Base!T50+IFRS17_CumRslt!T50</f>
        <v>#REF!</v>
      </c>
      <c r="U50" s="124" t="e">
        <f ca="1">IFRS17_CF_Base!U50+IFRS17_CumRslt!U50</f>
        <v>#REF!</v>
      </c>
      <c r="V50" s="124" t="e">
        <f ca="1">IFRS17_CF_Base!V50+IFRS17_CumRslt!V50</f>
        <v>#REF!</v>
      </c>
      <c r="W50" s="124" t="e">
        <f ca="1">IFRS17_CF_Base!W50+IFRS17_CumRslt!W50</f>
        <v>#REF!</v>
      </c>
      <c r="X50" s="124" t="e">
        <f ca="1">IFRS17_CF_Base!X50+IFRS17_CumRslt!X50</f>
        <v>#REF!</v>
      </c>
      <c r="Y50" s="124" t="e">
        <f ca="1">IFRS17_CF_Base!Y50+IFRS17_CumRslt!Y50</f>
        <v>#REF!</v>
      </c>
      <c r="Z50" s="124" t="e">
        <f ca="1">IFRS17_CF_Base!Z50+IFRS17_CumRslt!Z50</f>
        <v>#REF!</v>
      </c>
      <c r="AA50" s="124" t="e">
        <f ca="1">IFRS17_CF_Base!AA50+IFRS17_CumRslt!AA50</f>
        <v>#REF!</v>
      </c>
      <c r="AB50" s="124" t="e">
        <f ca="1">IFRS17_CF_Base!AB50+IFRS17_CumRslt!AB50</f>
        <v>#REF!</v>
      </c>
      <c r="AC50" s="124" t="e">
        <f ca="1">IFRS17_CF_Base!AC50+IFRS17_CumRslt!AC50</f>
        <v>#REF!</v>
      </c>
      <c r="AD50" s="124" t="e">
        <f ca="1">IFRS17_CF_Base!AD50+IFRS17_CumRslt!AD50</f>
        <v>#REF!</v>
      </c>
      <c r="AE50" s="124" t="e">
        <f ca="1">IFRS17_CF_Base!AE50+IFRS17_CumRslt!AE50</f>
        <v>#REF!</v>
      </c>
      <c r="AF50" s="124" t="e">
        <f ca="1">IFRS17_CF_Base!AF50+IFRS17_CumRslt!AF50</f>
        <v>#REF!</v>
      </c>
      <c r="AG50" s="124" t="e">
        <f ca="1">IFRS17_CF_Base!AG50+IFRS17_CumRslt!AG50</f>
        <v>#REF!</v>
      </c>
      <c r="AH50" s="124" t="e">
        <f ca="1">IFRS17_CF_Base!AH50+IFRS17_CumRslt!AH50</f>
        <v>#REF!</v>
      </c>
      <c r="AI50" s="124" t="e">
        <f ca="1">IFRS17_CF_Base!AI50+IFRS17_CumRslt!AI50</f>
        <v>#REF!</v>
      </c>
      <c r="AJ50" s="124" t="e">
        <f ca="1">IFRS17_CF_Base!AJ50+IFRS17_CumRslt!AJ50</f>
        <v>#REF!</v>
      </c>
      <c r="AK50" s="124" t="e">
        <f ca="1">IFRS17_CF_Base!AK50+IFRS17_CumRslt!AK50</f>
        <v>#REF!</v>
      </c>
      <c r="AL50" s="124" t="e">
        <f ca="1">IFRS17_CF_Base!AL50+IFRS17_CumRslt!AL50</f>
        <v>#REF!</v>
      </c>
      <c r="AM50" s="124" t="e">
        <f ca="1">IFRS17_CF_Base!AM50+IFRS17_CumRslt!AM50</f>
        <v>#REF!</v>
      </c>
      <c r="AN50" s="124" t="e">
        <f ca="1">IFRS17_CF_Base!AN50+IFRS17_CumRslt!AN50</f>
        <v>#REF!</v>
      </c>
      <c r="AO50" s="124" t="e">
        <f ca="1">IFRS17_CF_Base!AO50+IFRS17_CumRslt!AO50</f>
        <v>#REF!</v>
      </c>
      <c r="AP50" s="124" t="e">
        <f ca="1">IFRS17_CF_Base!AP50+IFRS17_CumRslt!AP50</f>
        <v>#REF!</v>
      </c>
      <c r="AQ50" s="124" t="e">
        <f ca="1">IFRS17_CF_Base!AQ50+IFRS17_CumRslt!AQ50</f>
        <v>#REF!</v>
      </c>
      <c r="AR50" s="124" t="e">
        <f ca="1">IFRS17_CF_Base!AR50+IFRS17_CumRslt!AR50</f>
        <v>#REF!</v>
      </c>
      <c r="AS50" s="124" t="e">
        <f ca="1">IFRS17_CF_Base!AS50+IFRS17_CumRslt!AS50</f>
        <v>#REF!</v>
      </c>
      <c r="AT50" s="124" t="e">
        <f ca="1">IFRS17_CF_Base!AT50+IFRS17_CumRslt!AT50</f>
        <v>#REF!</v>
      </c>
      <c r="AU50" s="124" t="e">
        <f ca="1">IFRS17_CF_Base!AU50+IFRS17_CumRslt!AU50</f>
        <v>#REF!</v>
      </c>
      <c r="AV50" s="124" t="e">
        <f ca="1">IFRS17_CF_Base!AV50+IFRS17_CumRslt!AV50</f>
        <v>#REF!</v>
      </c>
      <c r="AW50" s="124" t="e">
        <f ca="1">IFRS17_CF_Base!AW50+IFRS17_CumRslt!AW50</f>
        <v>#REF!</v>
      </c>
      <c r="AX50" s="124" t="e">
        <f ca="1">IFRS17_CF_Base!AX50+IFRS17_CumRslt!AX50</f>
        <v>#REF!</v>
      </c>
      <c r="AY50" s="124" t="e">
        <f ca="1">IFRS17_CF_Base!AY50+IFRS17_CumRslt!AY50</f>
        <v>#REF!</v>
      </c>
      <c r="AZ50" s="124" t="e">
        <f ca="1">IFRS17_CF_Base!AZ50+IFRS17_CumRslt!AZ50</f>
        <v>#REF!</v>
      </c>
      <c r="BA50" s="124" t="e">
        <f ca="1">IFRS17_CF_Base!BA50+IFRS17_CumRslt!BA50</f>
        <v>#REF!</v>
      </c>
      <c r="BB50" s="124" t="e">
        <f ca="1">IFRS17_CF_Base!BB50+IFRS17_CumRslt!BB50</f>
        <v>#REF!</v>
      </c>
      <c r="BC50" s="124" t="e">
        <f ca="1">IFRS17_CF_Base!BC50+IFRS17_CumRslt!BC50</f>
        <v>#REF!</v>
      </c>
      <c r="BD50" s="124" t="e">
        <f ca="1">IFRS17_CF_Base!BD50+IFRS17_CumRslt!BD50</f>
        <v>#REF!</v>
      </c>
      <c r="BE50" s="124" t="e">
        <f ca="1">IFRS17_CF_Base!BE50+IFRS17_CumRslt!BE50</f>
        <v>#REF!</v>
      </c>
      <c r="BF50" s="124" t="e">
        <f ca="1">IFRS17_CF_Base!BF50+IFRS17_CumRslt!BF50</f>
        <v>#REF!</v>
      </c>
      <c r="BG50" s="124" t="e">
        <f ca="1">IFRS17_CF_Base!BG50+IFRS17_CumRslt!BG50</f>
        <v>#REF!</v>
      </c>
      <c r="BH50" s="124" t="e">
        <f ca="1">IFRS17_CF_Base!BH50+IFRS17_CumRslt!BH50</f>
        <v>#REF!</v>
      </c>
      <c r="BI50" s="124" t="e">
        <f ca="1">IFRS17_CF_Base!BI50+IFRS17_CumRslt!BI50</f>
        <v>#REF!</v>
      </c>
      <c r="BJ50" s="124" t="e">
        <f ca="1">IFRS17_CF_Base!BJ50+IFRS17_CumRslt!BJ50</f>
        <v>#REF!</v>
      </c>
      <c r="BK50" s="124" t="e">
        <f ca="1">IFRS17_CF_Base!BK50+IFRS17_CumRslt!BK50</f>
        <v>#REF!</v>
      </c>
      <c r="BL50" s="124" t="e">
        <f ca="1">IFRS17_CF_Base!BL50+IFRS17_CumRslt!BL50</f>
        <v>#REF!</v>
      </c>
      <c r="BM50" s="124" t="e">
        <f ca="1">IFRS17_CF_Base!BM50+IFRS17_CumRslt!BM50</f>
        <v>#REF!</v>
      </c>
      <c r="BN50" s="124" t="e">
        <f ca="1">IFRS17_CF_Base!BN50+IFRS17_CumRslt!BN50</f>
        <v>#REF!</v>
      </c>
      <c r="BO50" s="124" t="e">
        <f ca="1">IFRS17_CF_Base!BO50+IFRS17_CumRslt!BO50</f>
        <v>#REF!</v>
      </c>
      <c r="BP50" s="124" t="e">
        <f ca="1">IFRS17_CF_Base!BP50+IFRS17_CumRslt!BP50</f>
        <v>#REF!</v>
      </c>
      <c r="BQ50" s="124" t="e">
        <f ca="1">IFRS17_CF_Base!BQ50+IFRS17_CumRslt!BQ50</f>
        <v>#REF!</v>
      </c>
      <c r="BR50" s="124" t="e">
        <f ca="1">IFRS17_CF_Base!BR50+IFRS17_CumRslt!BR50</f>
        <v>#REF!</v>
      </c>
      <c r="BS50" s="124" t="e">
        <f ca="1">IFRS17_CF_Base!BS50+IFRS17_CumRslt!BS50</f>
        <v>#REF!</v>
      </c>
      <c r="BT50" s="124" t="e">
        <f ca="1">IFRS17_CF_Base!BT50+IFRS17_CumRslt!BT50</f>
        <v>#REF!</v>
      </c>
      <c r="BU50" s="124" t="e">
        <f ca="1">IFRS17_CF_Base!BU50+IFRS17_CumRslt!BU50</f>
        <v>#REF!</v>
      </c>
      <c r="BV50" s="124" t="e">
        <f ca="1">IFRS17_CF_Base!BV50+IFRS17_CumRslt!BV50</f>
        <v>#REF!</v>
      </c>
      <c r="BW50" s="124" t="e">
        <f ca="1">IFRS17_CF_Base!BW50+IFRS17_CumRslt!BW50</f>
        <v>#REF!</v>
      </c>
      <c r="BX50" s="124" t="e">
        <f ca="1">IFRS17_CF_Base!BX50+IFRS17_CumRslt!BX50</f>
        <v>#REF!</v>
      </c>
      <c r="BY50" s="124" t="e">
        <f ca="1">IFRS17_CF_Base!BY50+IFRS17_CumRslt!BY50</f>
        <v>#REF!</v>
      </c>
      <c r="BZ50" s="124" t="e">
        <f ca="1">IFRS17_CF_Base!BZ50+IFRS17_CumRslt!BZ50</f>
        <v>#REF!</v>
      </c>
      <c r="CA50" s="124" t="e">
        <f ca="1">IFRS17_CF_Base!CA50+IFRS17_CumRslt!CA50</f>
        <v>#REF!</v>
      </c>
      <c r="CB50" s="124" t="e">
        <f ca="1">IFRS17_CF_Base!CB50+IFRS17_CumRslt!CB50</f>
        <v>#REF!</v>
      </c>
      <c r="CC50" s="124" t="e">
        <f ca="1">IFRS17_CF_Base!CC50+IFRS17_CumRslt!CC50</f>
        <v>#REF!</v>
      </c>
      <c r="CD50" s="124" t="e">
        <f ca="1">IFRS17_CF_Base!CD50+IFRS17_CumRslt!CD50</f>
        <v>#REF!</v>
      </c>
      <c r="CE50" s="124" t="e">
        <f ca="1">IFRS17_CF_Base!CE50+IFRS17_CumRslt!CE50</f>
        <v>#REF!</v>
      </c>
      <c r="CF50" s="124" t="e">
        <f ca="1">IFRS17_CF_Base!CF50+IFRS17_CumRslt!CF50</f>
        <v>#REF!</v>
      </c>
      <c r="CG50" s="124" t="e">
        <f ca="1">IFRS17_CF_Base!CG50+IFRS17_CumRslt!CG50</f>
        <v>#REF!</v>
      </c>
      <c r="CH50" s="124" t="e">
        <f ca="1">IFRS17_CF_Base!CH50+IFRS17_CumRslt!CH50</f>
        <v>#REF!</v>
      </c>
      <c r="CI50" s="124" t="e">
        <f ca="1">IFRS17_CF_Base!CI50+IFRS17_CumRslt!CI50</f>
        <v>#REF!</v>
      </c>
      <c r="CJ50" s="124" t="e">
        <f ca="1">IFRS17_CF_Base!CJ50+IFRS17_CumRslt!CJ50</f>
        <v>#REF!</v>
      </c>
      <c r="CK50" s="124" t="e">
        <f ca="1">IFRS17_CF_Base!CK50+IFRS17_CumRslt!CK50</f>
        <v>#REF!</v>
      </c>
      <c r="CL50" s="124" t="e">
        <f ca="1">IFRS17_CF_Base!CL50+IFRS17_CumRslt!CL50</f>
        <v>#REF!</v>
      </c>
      <c r="CM50" s="124" t="e">
        <f ca="1">IFRS17_CF_Base!CM50+IFRS17_CumRslt!CM50</f>
        <v>#REF!</v>
      </c>
      <c r="CN50" s="124">
        <f ca="1">IFRS17_CF_Base!CN50+IFRS17_CumRslt!CN50</f>
        <v>0</v>
      </c>
      <c r="CO50" s="124">
        <f ca="1">IFRS17_CF_Base!CO50+IFRS17_CumRslt!CO50</f>
        <v>0</v>
      </c>
      <c r="CP50" s="124">
        <f ca="1">IFRS17_CF_Base!CP50+IFRS17_CumRslt!CP50</f>
        <v>0</v>
      </c>
      <c r="CQ50" s="124">
        <f ca="1">IFRS17_CF_Base!CQ50+IFRS17_CumRslt!CQ50</f>
        <v>0</v>
      </c>
      <c r="CR50" s="124">
        <f ca="1">IFRS17_CF_Base!CR50+IFRS17_CumRslt!CR50</f>
        <v>0</v>
      </c>
      <c r="CS50" s="124">
        <f ca="1">IFRS17_CF_Base!CS50+IFRS17_CumRslt!CS50</f>
        <v>0</v>
      </c>
      <c r="CT50" s="124">
        <f ca="1">IFRS17_CF_Base!CT50+IFRS17_CumRslt!CT50</f>
        <v>0</v>
      </c>
      <c r="CU50" s="124">
        <f ca="1">IFRS17_CF_Base!CU50+IFRS17_CumRslt!CU50</f>
        <v>0</v>
      </c>
      <c r="CV50" s="124">
        <f ca="1">IFRS17_CF_Base!CV50+IFRS17_CumRslt!CV50</f>
        <v>0</v>
      </c>
      <c r="CW50" s="124">
        <f ca="1">IFRS17_CF_Base!CW50+IFRS17_CumRslt!CW50</f>
        <v>0</v>
      </c>
      <c r="CX50" s="124">
        <f ca="1">IFRS17_CF_Base!CX50+IFRS17_CumRslt!CX50</f>
        <v>0</v>
      </c>
      <c r="CY50" s="124">
        <f ca="1">IFRS17_CF_Base!CY50+IFRS17_CumRslt!CY50</f>
        <v>0</v>
      </c>
      <c r="CZ50" s="124">
        <f ca="1">IFRS17_CF_Base!CZ50+IFRS17_CumRslt!CZ50</f>
        <v>0</v>
      </c>
      <c r="DA50" s="124">
        <f ca="1">IFRS17_CF_Base!DA50+IFRS17_CumRslt!DA50</f>
        <v>0</v>
      </c>
      <c r="DB50" s="124">
        <f ca="1">IFRS17_CF_Base!DB50+IFRS17_CumRslt!DB50</f>
        <v>0</v>
      </c>
      <c r="DC50" s="124">
        <f ca="1">IFRS17_CF_Base!DC50+IFRS17_CumRslt!DC50</f>
        <v>0</v>
      </c>
      <c r="DD50" s="124">
        <f ca="1">IFRS17_CF_Base!DD50+IFRS17_CumRslt!DD50</f>
        <v>0</v>
      </c>
      <c r="DE50" s="124">
        <f ca="1">IFRS17_CF_Base!DE50+IFRS17_CumRslt!DE50</f>
        <v>0</v>
      </c>
      <c r="DF50" s="124">
        <f ca="1">IFRS17_CF_Base!DF50+IFRS17_CumRslt!DF50</f>
        <v>0</v>
      </c>
      <c r="DG50" s="124">
        <f ca="1">IFRS17_CF_Base!DG50+IFRS17_CumRslt!DG50</f>
        <v>0</v>
      </c>
      <c r="DH50" s="124">
        <f ca="1">IFRS17_CF_Base!DH50+IFRS17_CumRslt!DH50</f>
        <v>0</v>
      </c>
      <c r="DI50" s="124">
        <f ca="1">IFRS17_CF_Base!DI50+IFRS17_CumRslt!DI50</f>
        <v>0</v>
      </c>
      <c r="DJ50" s="124">
        <f ca="1">IFRS17_CF_Base!DJ50+IFRS17_CumRslt!DJ50</f>
        <v>0</v>
      </c>
      <c r="DK50" s="124">
        <f ca="1">IFRS17_CF_Base!DK50+IFRS17_CumRslt!DK50</f>
        <v>0</v>
      </c>
      <c r="DL50" s="124">
        <f ca="1">IFRS17_CF_Base!DL50+IFRS17_CumRslt!DL50</f>
        <v>0</v>
      </c>
      <c r="DM50" s="124">
        <f ca="1">IFRS17_CF_Base!DM50+IFRS17_CumRslt!DM50</f>
        <v>0</v>
      </c>
      <c r="DN50" s="124">
        <f ca="1">IFRS17_CF_Base!DN50+IFRS17_CumRslt!DN50</f>
        <v>0</v>
      </c>
      <c r="DO50" s="124">
        <f ca="1">IFRS17_CF_Base!DO50+IFRS17_CumRslt!DO50</f>
        <v>0</v>
      </c>
      <c r="DP50" s="124">
        <f ca="1">IFRS17_CF_Base!DP50+IFRS17_CumRslt!DP50</f>
        <v>0</v>
      </c>
      <c r="DQ50" s="124">
        <f ca="1">IFRS17_CF_Base!DQ50+IFRS17_CumRslt!DQ50</f>
        <v>0</v>
      </c>
      <c r="DR50" s="124">
        <f ca="1">IFRS17_CF_Base!DR50+IFRS17_CumRslt!DR50</f>
        <v>0</v>
      </c>
      <c r="DS50" s="124">
        <f ca="1">IFRS17_CF_Base!DS50+IFRS17_CumRslt!DS50</f>
        <v>0</v>
      </c>
      <c r="DT50" s="124">
        <f ca="1">IFRS17_CF_Base!DT50+IFRS17_CumRslt!DT50</f>
        <v>0</v>
      </c>
      <c r="DU50" s="124">
        <f ca="1">IFRS17_CF_Base!DU50+IFRS17_CumRslt!DU50</f>
        <v>0</v>
      </c>
      <c r="DV50" s="124">
        <f ca="1">IFRS17_CF_Base!DV50+IFRS17_CumRslt!DV50</f>
        <v>0</v>
      </c>
      <c r="DW50" s="124">
        <f ca="1">IFRS17_CF_Base!DW50+IFRS17_CumRslt!DW50</f>
        <v>0</v>
      </c>
      <c r="DX50" s="124">
        <f ca="1">IFRS17_CF_Base!DX50+IFRS17_CumRslt!DX50</f>
        <v>0</v>
      </c>
      <c r="DY50" s="124">
        <f ca="1">IFRS17_CF_Base!DY50+IFRS17_CumRslt!DY50</f>
        <v>0</v>
      </c>
      <c r="DZ50" s="124">
        <f ca="1">IFRS17_CF_Base!DZ50+IFRS17_CumRslt!DZ50</f>
        <v>0</v>
      </c>
      <c r="EA50" s="124">
        <f ca="1">IFRS17_CF_Base!EA50+IFRS17_CumRslt!EA50</f>
        <v>0</v>
      </c>
      <c r="EB50" s="124">
        <f ca="1">IFRS17_CF_Base!EB50+IFRS17_CumRslt!EB50</f>
        <v>0</v>
      </c>
      <c r="EC50" s="124">
        <f ca="1">IFRS17_CF_Base!EC50+IFRS17_CumRslt!EC50</f>
        <v>0</v>
      </c>
      <c r="ED50" s="124">
        <f ca="1">IFRS17_CF_Base!ED50+IFRS17_CumRslt!ED50</f>
        <v>0</v>
      </c>
      <c r="EE50" s="124">
        <f ca="1">IFRS17_CF_Base!EE50+IFRS17_CumRslt!EE50</f>
        <v>0</v>
      </c>
      <c r="EF50" s="124">
        <f ca="1">IFRS17_CF_Base!EF50+IFRS17_CumRslt!EF50</f>
        <v>0</v>
      </c>
      <c r="EG50" s="124">
        <f ca="1">IFRS17_CF_Base!EG50+IFRS17_CumRslt!EG50</f>
        <v>0</v>
      </c>
      <c r="EH50" s="124">
        <f ca="1">IFRS17_CF_Base!EH50+IFRS17_CumRslt!EH50</f>
        <v>0</v>
      </c>
      <c r="EI50" s="124">
        <f ca="1">IFRS17_CF_Base!EI50+IFRS17_CumRslt!EI50</f>
        <v>0</v>
      </c>
      <c r="EJ50" s="124">
        <f ca="1">IFRS17_CF_Base!EJ50+IFRS17_CumRslt!EJ50</f>
        <v>0</v>
      </c>
      <c r="EK50" s="124">
        <f ca="1">IFRS17_CF_Base!EK50+IFRS17_CumRslt!EK50</f>
        <v>0</v>
      </c>
      <c r="EL50" s="124">
        <f ca="1">IFRS17_CF_Base!EL50+IFRS17_CumRslt!EL50</f>
        <v>0</v>
      </c>
      <c r="EM50" s="124">
        <f ca="1">IFRS17_CF_Base!EM50+IFRS17_CumRslt!EM50</f>
        <v>0</v>
      </c>
      <c r="EN50" s="124">
        <f ca="1">IFRS17_CF_Base!EN50+IFRS17_CumRslt!EN50</f>
        <v>0</v>
      </c>
      <c r="EO50" s="124">
        <f ca="1">IFRS17_CF_Base!EO50+IFRS17_CumRslt!EO50</f>
        <v>0</v>
      </c>
      <c r="EP50" s="124">
        <f ca="1">IFRS17_CF_Base!EP50+IFRS17_CumRslt!EP50</f>
        <v>0</v>
      </c>
      <c r="EQ50" s="124">
        <f ca="1">IFRS17_CF_Base!EQ50+IFRS17_CumRslt!EQ50</f>
        <v>0</v>
      </c>
      <c r="ER50" s="124">
        <f ca="1">IFRS17_CF_Base!ER50+IFRS17_CumRslt!ER50</f>
        <v>0</v>
      </c>
      <c r="ES50" s="124">
        <f ca="1">IFRS17_CF_Base!ES50+IFRS17_CumRslt!ES50</f>
        <v>0</v>
      </c>
      <c r="ET50" s="124">
        <f ca="1">IFRS17_CF_Base!ET50+IFRS17_CumRslt!ET50</f>
        <v>0</v>
      </c>
      <c r="EU50" s="124">
        <f ca="1">IFRS17_CF_Base!EU50+IFRS17_CumRslt!EU50</f>
        <v>0</v>
      </c>
      <c r="EV50" s="124">
        <f ca="1">IFRS17_CF_Base!EV50+IFRS17_CumRslt!EV50</f>
        <v>0</v>
      </c>
      <c r="EW50" s="124">
        <f ca="1">IFRS17_CF_Base!EW50+IFRS17_CumRslt!EW50</f>
        <v>0</v>
      </c>
      <c r="EX50" s="124">
        <f ca="1">IFRS17_CF_Base!EX50+IFRS17_CumRslt!EX50</f>
        <v>0</v>
      </c>
      <c r="EY50" s="124">
        <f ca="1">IFRS17_CF_Base!EY50+IFRS17_CumRslt!EY50</f>
        <v>0</v>
      </c>
      <c r="EZ50" s="124">
        <f ca="1">IFRS17_CF_Base!EZ50+IFRS17_CumRslt!EZ50</f>
        <v>0</v>
      </c>
      <c r="FA50" s="124">
        <f ca="1">IFRS17_CF_Base!FA50+IFRS17_CumRslt!FA50</f>
        <v>0</v>
      </c>
      <c r="FB50" s="124">
        <f ca="1">IFRS17_CF_Base!FB50+IFRS17_CumRslt!FB50</f>
        <v>0</v>
      </c>
      <c r="FC50" s="124">
        <f ca="1">IFRS17_CF_Base!FC50+IFRS17_CumRslt!FC50</f>
        <v>0</v>
      </c>
      <c r="FD50" s="124">
        <f ca="1">IFRS17_CF_Base!FD50+IFRS17_CumRslt!FD50</f>
        <v>0</v>
      </c>
      <c r="FE50" s="124">
        <f ca="1">IFRS17_CF_Base!FE50+IFRS17_CumRslt!FE50</f>
        <v>0</v>
      </c>
      <c r="FF50" s="124">
        <f ca="1">IFRS17_CF_Base!FF50+IFRS17_CumRslt!FF50</f>
        <v>0</v>
      </c>
      <c r="FG50" s="124">
        <f ca="1">IFRS17_CF_Base!FG50+IFRS17_CumRslt!FG50</f>
        <v>0</v>
      </c>
      <c r="FH50" s="124">
        <f ca="1">IFRS17_CF_Base!FH50+IFRS17_CumRslt!FH50</f>
        <v>0</v>
      </c>
      <c r="FI50" s="124">
        <f ca="1">IFRS17_CF_Base!FI50+IFRS17_CumRslt!FI50</f>
        <v>0</v>
      </c>
      <c r="FJ50" s="124">
        <f ca="1">IFRS17_CF_Base!FJ50+IFRS17_CumRslt!FJ50</f>
        <v>0</v>
      </c>
      <c r="FK50" s="124">
        <f ca="1">IFRS17_CF_Base!FK50+IFRS17_CumRslt!FK50</f>
        <v>0</v>
      </c>
      <c r="FL50" s="124">
        <f ca="1">IFRS17_CF_Base!FL50+IFRS17_CumRslt!FL50</f>
        <v>0</v>
      </c>
      <c r="FM50" s="124">
        <f ca="1">IFRS17_CF_Base!FM50+IFRS17_CumRslt!FM50</f>
        <v>0</v>
      </c>
      <c r="FN50" s="124">
        <f ca="1">IFRS17_CF_Base!FN50+IFRS17_CumRslt!FN50</f>
        <v>0</v>
      </c>
      <c r="FO50" s="124">
        <f ca="1">IFRS17_CF_Base!FO50+IFRS17_CumRslt!FO50</f>
        <v>0</v>
      </c>
      <c r="FP50" s="124">
        <f ca="1">IFRS17_CF_Base!FP50+IFRS17_CumRslt!FP50</f>
        <v>0</v>
      </c>
      <c r="FQ50" s="124">
        <f ca="1">IFRS17_CF_Base!FQ50+IFRS17_CumRslt!FQ50</f>
        <v>0</v>
      </c>
      <c r="FR50" s="124">
        <f ca="1">IFRS17_CF_Base!FR50+IFRS17_CumRslt!FR50</f>
        <v>0</v>
      </c>
      <c r="FS50" s="124">
        <f ca="1">IFRS17_CF_Base!FS50+IFRS17_CumRslt!FS50</f>
        <v>0</v>
      </c>
      <c r="FT50" s="124">
        <f ca="1">IFRS17_CF_Base!FT50+IFRS17_CumRslt!FT50</f>
        <v>0</v>
      </c>
      <c r="FU50" s="124">
        <f ca="1">IFRS17_CF_Base!FU50+IFRS17_CumRslt!FU50</f>
        <v>0</v>
      </c>
      <c r="FV50" s="124">
        <f ca="1">IFRS17_CF_Base!FV50+IFRS17_CumRslt!FV50</f>
        <v>0</v>
      </c>
      <c r="FW50" s="124">
        <f ca="1">IFRS17_CF_Base!FW50+IFRS17_CumRslt!FW50</f>
        <v>0</v>
      </c>
      <c r="FX50" s="124">
        <f ca="1">IFRS17_CF_Base!FX50+IFRS17_CumRslt!FX50</f>
        <v>0</v>
      </c>
      <c r="FY50" s="124">
        <f ca="1">IFRS17_CF_Base!FY50+IFRS17_CumRslt!FY50</f>
        <v>0</v>
      </c>
      <c r="FZ50" s="124">
        <f ca="1">IFRS17_CF_Base!FZ50+IFRS17_CumRslt!FZ50</f>
        <v>0</v>
      </c>
      <c r="GA50" s="124">
        <f ca="1">IFRS17_CF_Base!GA50+IFRS17_CumRslt!GA50</f>
        <v>0</v>
      </c>
      <c r="GB50" s="124">
        <f ca="1">IFRS17_CF_Base!GB50+IFRS17_CumRslt!GB50</f>
        <v>0</v>
      </c>
      <c r="GC50" s="124">
        <f ca="1">IFRS17_CF_Base!GC50+IFRS17_CumRslt!GC50</f>
        <v>0</v>
      </c>
      <c r="GD50" s="124">
        <f ca="1">IFRS17_CF_Base!GD50+IFRS17_CumRslt!GD50</f>
        <v>0</v>
      </c>
      <c r="GE50" s="124">
        <f ca="1">IFRS17_CF_Base!GE50+IFRS17_CumRslt!GE50</f>
        <v>0</v>
      </c>
      <c r="GF50" s="124">
        <f ca="1">IFRS17_CF_Base!GF50+IFRS17_CumRslt!GF50</f>
        <v>0</v>
      </c>
      <c r="GG50" s="124">
        <f ca="1">IFRS17_CF_Base!GG50+IFRS17_CumRslt!GG50</f>
        <v>0</v>
      </c>
      <c r="GH50" s="124">
        <f ca="1">IFRS17_CF_Base!GH50+IFRS17_CumRslt!GH50</f>
        <v>0</v>
      </c>
      <c r="GI50" s="124">
        <f ca="1">IFRS17_CF_Base!GI50+IFRS17_CumRslt!GI50</f>
        <v>0</v>
      </c>
      <c r="GJ50" s="124">
        <f ca="1">IFRS17_CF_Base!GJ50+IFRS17_CumRslt!GJ50</f>
        <v>0</v>
      </c>
    </row>
    <row r="52" spans="1:192" x14ac:dyDescent="0.3">
      <c r="C52" s="37" t="s">
        <v>394</v>
      </c>
      <c r="K52" s="37"/>
    </row>
    <row r="53" spans="1:192" x14ac:dyDescent="0.3">
      <c r="C53" s="30" t="s">
        <v>396</v>
      </c>
      <c r="D53" s="38"/>
      <c r="E53" s="70"/>
      <c r="F53" s="64">
        <f ca="1">IFRS17_CF_Base!F53+IFRS17_CumRslt!F53</f>
        <v>759825971.55327988</v>
      </c>
      <c r="G53" s="60"/>
      <c r="H53" s="38"/>
      <c r="I53" s="38"/>
      <c r="J53" s="39"/>
      <c r="K53" s="64"/>
      <c r="N53" s="64"/>
    </row>
    <row r="54" spans="1:192" x14ac:dyDescent="0.3">
      <c r="A54" s="88"/>
      <c r="C54" s="31" t="s">
        <v>471</v>
      </c>
      <c r="E54" s="71"/>
      <c r="F54" s="65">
        <f ca="1">IFRS17_CF_Base!F54+IFRS17_CumRslt!F54</f>
        <v>-196035100.66074607</v>
      </c>
      <c r="G54" s="61"/>
      <c r="J54" s="40"/>
      <c r="K54" s="65"/>
      <c r="N54" s="65"/>
    </row>
    <row r="55" spans="1:192" x14ac:dyDescent="0.3">
      <c r="A55" s="88"/>
      <c r="C55" s="31" t="s">
        <v>472</v>
      </c>
      <c r="E55" s="71"/>
      <c r="F55" s="65">
        <f ca="1">IFRS17_CF_Base!F55+IFRS17_CumRslt!F55</f>
        <v>-76918873.548352525</v>
      </c>
      <c r="G55" s="61"/>
      <c r="J55" s="40"/>
      <c r="K55" s="65"/>
      <c r="N55" s="65"/>
      <c r="O55" s="88"/>
      <c r="P55" s="88"/>
    </row>
    <row r="56" spans="1:192" x14ac:dyDescent="0.3">
      <c r="A56" s="88"/>
      <c r="C56" s="31" t="s">
        <v>397</v>
      </c>
      <c r="E56" s="71"/>
      <c r="F56" s="65">
        <f ca="1">IFRS17_CF_Base!F56+IFRS17_CumRslt!F56</f>
        <v>-402776174.02859986</v>
      </c>
      <c r="G56" s="61"/>
      <c r="J56" s="40"/>
      <c r="K56" s="65"/>
      <c r="N56" s="65"/>
      <c r="O56" s="88"/>
      <c r="P56" s="88"/>
    </row>
    <row r="57" spans="1:192" x14ac:dyDescent="0.3">
      <c r="A57" s="88"/>
      <c r="C57" s="31" t="s">
        <v>473</v>
      </c>
      <c r="E57" s="71"/>
      <c r="F57" s="65">
        <f ca="1">IFRS17_CF_Base!F57+IFRS17_CumRslt!F57</f>
        <v>-1740135.1358850072</v>
      </c>
      <c r="G57" s="61"/>
      <c r="J57" s="40"/>
      <c r="K57" s="65"/>
      <c r="N57" s="65"/>
    </row>
    <row r="58" spans="1:192" x14ac:dyDescent="0.3">
      <c r="A58" s="88"/>
      <c r="C58" s="91" t="s">
        <v>474</v>
      </c>
      <c r="E58" s="71"/>
      <c r="F58" s="65">
        <f ca="1">IFRS17_CF_Base!F58+IFRS17_CumRslt!F58</f>
        <v>-24692956.823623877</v>
      </c>
      <c r="G58" s="61"/>
      <c r="J58" s="40"/>
      <c r="K58" s="65"/>
      <c r="N58" s="65"/>
    </row>
    <row r="59" spans="1:192" x14ac:dyDescent="0.3">
      <c r="A59" s="88"/>
      <c r="C59" s="31" t="s">
        <v>475</v>
      </c>
      <c r="E59" s="71"/>
      <c r="F59" s="65">
        <f ca="1">IFRS17_CF_Base!F59+IFRS17_CumRslt!F59</f>
        <v>57662731.356072091</v>
      </c>
      <c r="G59" s="61"/>
      <c r="J59" s="40"/>
      <c r="K59" s="65"/>
      <c r="N59" s="65"/>
    </row>
    <row r="60" spans="1:192" x14ac:dyDescent="0.3">
      <c r="A60" s="88"/>
      <c r="C60" s="31" t="s">
        <v>476</v>
      </c>
      <c r="E60" s="71"/>
      <c r="F60" s="65">
        <f ca="1">IFRS17_CF_Base!F60+IFRS17_CumRslt!F60</f>
        <v>100220837.53499751</v>
      </c>
      <c r="G60" s="61"/>
      <c r="J60" s="40"/>
      <c r="K60" s="65"/>
      <c r="N60" s="65"/>
    </row>
    <row r="61" spans="1:192" x14ac:dyDescent="0.3">
      <c r="C61" s="32" t="s">
        <v>394</v>
      </c>
      <c r="D61" s="41"/>
      <c r="E61" s="72"/>
      <c r="F61" s="74">
        <f ca="1">IFRS17_CF_Base!F61+IFRS17_CumRslt!F61</f>
        <v>42558106.178925402</v>
      </c>
      <c r="G61" s="62"/>
      <c r="H61" s="41"/>
      <c r="I61" s="41"/>
      <c r="J61" s="42"/>
      <c r="K61" s="66"/>
      <c r="M61" s="143"/>
      <c r="N61" s="66"/>
      <c r="O61" s="143"/>
    </row>
    <row r="62" spans="1:192" x14ac:dyDescent="0.3">
      <c r="F62" s="143"/>
      <c r="G62" s="144"/>
    </row>
    <row r="63" spans="1:192" x14ac:dyDescent="0.3">
      <c r="C63" s="37" t="s">
        <v>477</v>
      </c>
      <c r="F63" s="58"/>
    </row>
    <row r="64" spans="1:192" x14ac:dyDescent="0.3">
      <c r="C64" s="30" t="s">
        <v>478</v>
      </c>
      <c r="D64" s="38"/>
      <c r="E64" s="68"/>
      <c r="F64" s="38">
        <f ca="1">IFRS17_CF_Base!F64+IFRS17_CumRslt!F64</f>
        <v>0</v>
      </c>
      <c r="G64" s="38">
        <f ca="1">IFRS17_CF_Base!G64+IFRS17_CumRslt!G64</f>
        <v>-1228896.2818993719</v>
      </c>
      <c r="H64" s="38">
        <f ca="1">IFRS17_CF_Base!H64+IFRS17_CumRslt!H64</f>
        <v>-6101408.1620472018</v>
      </c>
      <c r="I64" s="38">
        <f ca="1">IFRS17_CF_Base!I64+IFRS17_CumRslt!I64</f>
        <v>-11830745.76582231</v>
      </c>
      <c r="J64" s="38">
        <f ca="1">IFRS17_CF_Base!J64+IFRS17_CumRslt!J64</f>
        <v>-17556760.423210122</v>
      </c>
      <c r="K64" s="38">
        <f ca="1">IFRS17_CF_Base!K64+IFRS17_CumRslt!K64</f>
        <v>-24339797.671818003</v>
      </c>
      <c r="L64" s="38">
        <f ca="1">IFRS17_CF_Base!L64+IFRS17_CumRslt!L64</f>
        <v>-30875337.625798065</v>
      </c>
      <c r="M64" s="38">
        <f ca="1">IFRS17_CF_Base!M64+IFRS17_CumRslt!M64</f>
        <v>-36958825.2456294</v>
      </c>
      <c r="N64" s="38">
        <f ca="1">IFRS17_CF_Base!N64+IFRS17_CumRslt!N64</f>
        <v>-42711519.911040202</v>
      </c>
      <c r="O64" s="38">
        <f ca="1">IFRS17_CF_Base!O64+IFRS17_CumRslt!O64</f>
        <v>-48593180.833206512</v>
      </c>
      <c r="P64" s="38">
        <f ca="1">IFRS17_CF_Base!P64+IFRS17_CumRslt!P64</f>
        <v>-55549775.272864677</v>
      </c>
      <c r="Q64" s="38">
        <f ca="1">IFRS17_CF_Base!Q64+IFRS17_CumRslt!Q64</f>
        <v>-41397267.593443401</v>
      </c>
      <c r="R64" s="38">
        <f ca="1">IFRS17_CF_Base!R64+IFRS17_CumRslt!R64</f>
        <v>-26313315.309623349</v>
      </c>
      <c r="S64" s="38">
        <f ca="1">IFRS17_CF_Base!S64+IFRS17_CumRslt!S64</f>
        <v>-12112612.769720331</v>
      </c>
      <c r="T64" s="38">
        <f ca="1">IFRS17_CF_Base!T64+IFRS17_CumRslt!T64</f>
        <v>-58338.806268393673</v>
      </c>
      <c r="U64" s="38">
        <f ca="1">IFRS17_CF_Base!U64+IFRS17_CumRslt!U64</f>
        <v>12868485.743257716</v>
      </c>
      <c r="V64" s="38">
        <f ca="1">IFRS17_CF_Base!V64+IFRS17_CumRslt!V64</f>
        <v>24064755.211130783</v>
      </c>
      <c r="W64" s="38">
        <f ca="1">IFRS17_CF_Base!W64+IFRS17_CumRslt!W64</f>
        <v>33431200.326904844</v>
      </c>
      <c r="X64" s="38">
        <f ca="1">IFRS17_CF_Base!X64+IFRS17_CumRslt!X64</f>
        <v>41066097.613293603</v>
      </c>
      <c r="Y64" s="39">
        <f ca="1">IFRS17_CF_Base!Y64+IFRS17_CumRslt!Y64</f>
        <v>46553031.50052283</v>
      </c>
      <c r="Z64" s="38">
        <f ca="1">IFRS17_CF_Base!Z64+IFRS17_CumRslt!Z64</f>
        <v>51900608.722436868</v>
      </c>
      <c r="AA64" s="39">
        <f ca="1">IFRS17_CF_Base!AA64+IFRS17_CumRslt!AA64</f>
        <v>55586134.932872213</v>
      </c>
      <c r="AB64" s="39">
        <f ca="1">IFRS17_CF_Base!AB64+IFRS17_CumRslt!AB64</f>
        <v>57920922.533017009</v>
      </c>
      <c r="AC64" s="39">
        <f ca="1">IFRS17_CF_Base!AC64+IFRS17_CumRslt!AC64</f>
        <v>59081274.12861117</v>
      </c>
      <c r="AD64" s="39">
        <f ca="1">IFRS17_CF_Base!AD64+IFRS17_CumRslt!AD64</f>
        <v>59122963.625346959</v>
      </c>
      <c r="AE64" s="39">
        <f ca="1">IFRS17_CF_Base!AE64+IFRS17_CumRslt!AE64</f>
        <v>59244482.407560237</v>
      </c>
      <c r="AF64" s="39">
        <f ca="1">IFRS17_CF_Base!AF64+IFRS17_CumRslt!AF64</f>
        <v>58736912.331975557</v>
      </c>
      <c r="AG64" s="39">
        <f ca="1">IFRS17_CF_Base!AG64+IFRS17_CumRslt!AG64</f>
        <v>57780483.935511917</v>
      </c>
      <c r="AH64" s="39">
        <f ca="1">IFRS17_CF_Base!AH64+IFRS17_CumRslt!AH64</f>
        <v>56470106.730920471</v>
      </c>
      <c r="AI64" s="39">
        <f ca="1">IFRS17_CF_Base!AI64+IFRS17_CumRslt!AI64</f>
        <v>54829093.784794196</v>
      </c>
      <c r="AJ64" s="39">
        <f ca="1">IFRS17_CF_Base!AJ64+IFRS17_CumRslt!AJ64</f>
        <v>53425674.599934891</v>
      </c>
      <c r="AK64" s="39">
        <f ca="1">IFRS17_CF_Base!AK64+IFRS17_CumRslt!AK64</f>
        <v>51817885.495799527</v>
      </c>
      <c r="AL64" s="39">
        <f ca="1">IFRS17_CF_Base!AL64+IFRS17_CumRslt!AL64</f>
        <v>50035993.205723889</v>
      </c>
      <c r="AM64" s="39">
        <f ca="1">IFRS17_CF_Base!AM64+IFRS17_CumRslt!AM64</f>
        <v>48072532.401096985</v>
      </c>
      <c r="AN64" s="39">
        <f ca="1">IFRS17_CF_Base!AN64+IFRS17_CumRslt!AN64</f>
        <v>45915191.278521232</v>
      </c>
      <c r="AO64" s="39">
        <f ca="1">IFRS17_CF_Base!AO64+IFRS17_CumRslt!AO64</f>
        <v>43816599.868151449</v>
      </c>
      <c r="AP64" s="39">
        <f ca="1">IFRS17_CF_Base!AP64+IFRS17_CumRslt!AP64</f>
        <v>41647771.299021095</v>
      </c>
      <c r="AQ64" s="39">
        <f ca="1">IFRS17_CF_Base!AQ64+IFRS17_CumRslt!AQ64</f>
        <v>39369355.541476093</v>
      </c>
      <c r="AR64" s="39">
        <f ca="1">IFRS17_CF_Base!AR64+IFRS17_CumRslt!AR64</f>
        <v>37005072.939723082</v>
      </c>
      <c r="AS64" s="39">
        <f ca="1">IFRS17_CF_Base!AS64+IFRS17_CumRslt!AS64</f>
        <v>34564646.438553214</v>
      </c>
      <c r="AT64" s="39">
        <f ca="1">IFRS17_CF_Base!AT64+IFRS17_CumRslt!AT64</f>
        <v>32193447.475690633</v>
      </c>
      <c r="AU64" s="39">
        <f ca="1">IFRS17_CF_Base!AU64+IFRS17_CumRslt!AU64</f>
        <v>29795103.121936098</v>
      </c>
      <c r="AV64" s="39">
        <f ca="1">IFRS17_CF_Base!AV64+IFRS17_CumRslt!AV64</f>
        <v>27399411.082726616</v>
      </c>
      <c r="AW64" s="39">
        <f ca="1">IFRS17_CF_Base!AW64+IFRS17_CumRslt!AW64</f>
        <v>25030469.494276557</v>
      </c>
      <c r="AX64" s="39">
        <f ca="1">IFRS17_CF_Base!AX64+IFRS17_CumRslt!AX64</f>
        <v>22709138.514458481</v>
      </c>
      <c r="AY64" s="39">
        <f ca="1">IFRS17_CF_Base!AY64+IFRS17_CumRslt!AY64</f>
        <v>20525204.607405484</v>
      </c>
      <c r="AZ64" s="39">
        <f ca="1">IFRS17_CF_Base!AZ64+IFRS17_CumRslt!AZ64</f>
        <v>18456504.906091526</v>
      </c>
      <c r="BA64" s="39">
        <f ca="1">IFRS17_CF_Base!BA64+IFRS17_CumRslt!BA64</f>
        <v>16502833.194226434</v>
      </c>
      <c r="BB64" s="39">
        <f ca="1">IFRS17_CF_Base!BB64+IFRS17_CumRslt!BB64</f>
        <v>14678538.664690007</v>
      </c>
      <c r="BC64" s="39">
        <f ca="1">IFRS17_CF_Base!BC64+IFRS17_CumRslt!BC64</f>
        <v>12988668.334946821</v>
      </c>
      <c r="BD64" s="39">
        <f ca="1">IFRS17_CF_Base!BD64+IFRS17_CumRslt!BD64</f>
        <v>11463496.040268181</v>
      </c>
      <c r="BE64" s="39">
        <f ca="1">IFRS17_CF_Base!BE64+IFRS17_CumRslt!BE64</f>
        <v>10074670.174277768</v>
      </c>
      <c r="BF64" s="39">
        <f ca="1">IFRS17_CF_Base!BF64+IFRS17_CumRslt!BF64</f>
        <v>8812519.2815569248</v>
      </c>
      <c r="BG64" s="39">
        <f ca="1">IFRS17_CF_Base!BG64+IFRS17_CumRslt!BG64</f>
        <v>7667859.2237992333</v>
      </c>
      <c r="BH64" s="39">
        <f ca="1">IFRS17_CF_Base!BH64+IFRS17_CumRslt!BH64</f>
        <v>6631837.5165658928</v>
      </c>
      <c r="BI64" s="39">
        <f ca="1">IFRS17_CF_Base!BI64+IFRS17_CumRslt!BI64</f>
        <v>5709258.3795050448</v>
      </c>
      <c r="BJ64" s="39">
        <f ca="1">IFRS17_CF_Base!BJ64+IFRS17_CumRslt!BJ64</f>
        <v>4892421.4000971122</v>
      </c>
      <c r="BK64" s="39">
        <f ca="1">IFRS17_CF_Base!BK64+IFRS17_CumRslt!BK64</f>
        <v>4162564.9885732708</v>
      </c>
      <c r="BL64" s="39">
        <f ca="1">IFRS17_CF_Base!BL64+IFRS17_CumRslt!BL64</f>
        <v>3514968.2690903312</v>
      </c>
      <c r="BM64" s="39">
        <f ca="1">IFRS17_CF_Base!BM64+IFRS17_CumRslt!BM64</f>
        <v>2943342.4200253072</v>
      </c>
      <c r="BN64" s="39">
        <f ca="1">IFRS17_CF_Base!BN64+IFRS17_CumRslt!BN64</f>
        <v>2445949.0871944334</v>
      </c>
      <c r="BO64" s="39">
        <f ca="1">IFRS17_CF_Base!BO64+IFRS17_CumRslt!BO64</f>
        <v>2012985.870083957</v>
      </c>
      <c r="BP64" s="39">
        <f ca="1">IFRS17_CF_Base!BP64+IFRS17_CumRslt!BP64</f>
        <v>1637772.4173906534</v>
      </c>
      <c r="BQ64" s="39">
        <f ca="1">IFRS17_CF_Base!BQ64+IFRS17_CumRslt!BQ64</f>
        <v>1315771.7853750095</v>
      </c>
      <c r="BR64" s="39">
        <f ca="1">IFRS17_CF_Base!BR64+IFRS17_CumRslt!BR64</f>
        <v>1042325.3219323674</v>
      </c>
      <c r="BS64" s="39">
        <f ca="1">IFRS17_CF_Base!BS64+IFRS17_CumRslt!BS64</f>
        <v>814541.24835433881</v>
      </c>
      <c r="BT64" s="39">
        <f ca="1">IFRS17_CF_Base!BT64+IFRS17_CumRslt!BT64</f>
        <v>628123.60283515218</v>
      </c>
      <c r="BU64" s="39">
        <f ca="1">IFRS17_CF_Base!BU64+IFRS17_CumRslt!BU64</f>
        <v>475998.82553623675</v>
      </c>
      <c r="BV64" s="39">
        <f ca="1">IFRS17_CF_Base!BV64+IFRS17_CumRslt!BV64</f>
        <v>354407.21430623386</v>
      </c>
      <c r="BW64" s="39">
        <f ca="1">IFRS17_CF_Base!BW64+IFRS17_CumRslt!BW64</f>
        <v>259284.04564617295</v>
      </c>
      <c r="BX64" s="39">
        <f ca="1">IFRS17_CF_Base!BX64+IFRS17_CumRslt!BX64</f>
        <v>186895.32490651254</v>
      </c>
      <c r="BY64" s="39">
        <f ca="1">IFRS17_CF_Base!BY64+IFRS17_CumRslt!BY64</f>
        <v>133905.89439002663</v>
      </c>
      <c r="BZ64" s="39">
        <f ca="1">IFRS17_CF_Base!BZ64+IFRS17_CumRslt!BZ64</f>
        <v>94711.481479189868</v>
      </c>
      <c r="CA64" s="39">
        <f ca="1">IFRS17_CF_Base!CA64+IFRS17_CumRslt!CA64</f>
        <v>66047.782502597081</v>
      </c>
      <c r="CB64" s="39">
        <f ca="1">IFRS17_CF_Base!CB64+IFRS17_CumRslt!CB64</f>
        <v>45281.386093854031</v>
      </c>
      <c r="CC64" s="39">
        <f ca="1">IFRS17_CF_Base!CC64+IFRS17_CumRslt!CC64</f>
        <v>30396.20353998728</v>
      </c>
      <c r="CD64" s="39">
        <f ca="1">IFRS17_CF_Base!CD64+IFRS17_CumRslt!CD64</f>
        <v>21155.986602996589</v>
      </c>
      <c r="CE64" s="39">
        <f ca="1">IFRS17_CF_Base!CE64+IFRS17_CumRslt!CE64</f>
        <v>14429.893803480691</v>
      </c>
      <c r="CF64" s="39">
        <f ca="1">IFRS17_CF_Base!CF64+IFRS17_CumRslt!CF64</f>
        <v>9592.6424552300687</v>
      </c>
      <c r="CG64" s="39">
        <f ca="1">IFRS17_CF_Base!CG64+IFRS17_CumRslt!CG64</f>
        <v>6154.6653651266224</v>
      </c>
      <c r="CH64" s="39">
        <f ca="1">IFRS17_CF_Base!CH64+IFRS17_CumRslt!CH64</f>
        <v>3743.7013712390108</v>
      </c>
      <c r="CI64" s="39">
        <f ca="1">IFRS17_CF_Base!CI64+IFRS17_CumRslt!CI64</f>
        <v>2336.2861316113954</v>
      </c>
      <c r="CJ64" s="39">
        <f ca="1">IFRS17_CF_Base!CJ64+IFRS17_CumRslt!CJ64</f>
        <v>1368.3526111216984</v>
      </c>
      <c r="CK64" s="39">
        <f ca="1">IFRS17_CF_Base!CK64+IFRS17_CumRslt!CK64</f>
        <v>717.1747033609729</v>
      </c>
      <c r="CL64" s="39">
        <f ca="1">IFRS17_CF_Base!CL64+IFRS17_CumRslt!CL64</f>
        <v>285.71634338186311</v>
      </c>
      <c r="CM64" s="39">
        <f ca="1">IFRS17_CF_Base!CM64+IFRS17_CumRslt!CM64</f>
        <v>9.3001919766946748E-9</v>
      </c>
      <c r="CN64" s="39">
        <f ca="1">IFRS17_CF_Base!CN64+IFRS17_CumRslt!CN64</f>
        <v>0</v>
      </c>
      <c r="CO64" s="39">
        <f ca="1">IFRS17_CF_Base!CO64+IFRS17_CumRslt!CO64</f>
        <v>0</v>
      </c>
      <c r="CP64" s="39">
        <f ca="1">IFRS17_CF_Base!CP64+IFRS17_CumRslt!CP64</f>
        <v>0</v>
      </c>
      <c r="CQ64" s="39">
        <f ca="1">IFRS17_CF_Base!CQ64+IFRS17_CumRslt!CQ64</f>
        <v>0</v>
      </c>
      <c r="CR64" s="39">
        <f ca="1">IFRS17_CF_Base!CR64+IFRS17_CumRslt!CR64</f>
        <v>0</v>
      </c>
      <c r="CS64" s="39">
        <f ca="1">IFRS17_CF_Base!CS64+IFRS17_CumRslt!CS64</f>
        <v>0</v>
      </c>
      <c r="CT64" s="39">
        <f ca="1">IFRS17_CF_Base!CT64+IFRS17_CumRslt!CT64</f>
        <v>0</v>
      </c>
      <c r="CU64" s="39">
        <f ca="1">IFRS17_CF_Base!CU64+IFRS17_CumRslt!CU64</f>
        <v>0</v>
      </c>
      <c r="CV64" s="39">
        <f ca="1">IFRS17_CF_Base!CV64+IFRS17_CumRslt!CV64</f>
        <v>0</v>
      </c>
      <c r="CW64" s="39">
        <f ca="1">IFRS17_CF_Base!CW64+IFRS17_CumRslt!CW64</f>
        <v>0</v>
      </c>
      <c r="CX64" s="39">
        <f ca="1">IFRS17_CF_Base!CX64+IFRS17_CumRslt!CX64</f>
        <v>0</v>
      </c>
      <c r="CY64" s="39">
        <f ca="1">IFRS17_CF_Base!CY64+IFRS17_CumRslt!CY64</f>
        <v>0</v>
      </c>
      <c r="CZ64" s="39">
        <f ca="1">IFRS17_CF_Base!CZ64+IFRS17_CumRslt!CZ64</f>
        <v>0</v>
      </c>
      <c r="DA64" s="39">
        <f ca="1">IFRS17_CF_Base!DA64+IFRS17_CumRslt!DA64</f>
        <v>0</v>
      </c>
      <c r="DB64" s="39">
        <f ca="1">IFRS17_CF_Base!DB64+IFRS17_CumRslt!DB64</f>
        <v>0</v>
      </c>
      <c r="DC64" s="39">
        <f ca="1">IFRS17_CF_Base!DC64+IFRS17_CumRslt!DC64</f>
        <v>0</v>
      </c>
      <c r="DD64" s="39">
        <f ca="1">IFRS17_CF_Base!DD64+IFRS17_CumRslt!DD64</f>
        <v>0</v>
      </c>
      <c r="DE64" s="39">
        <f ca="1">IFRS17_CF_Base!DE64+IFRS17_CumRslt!DE64</f>
        <v>0</v>
      </c>
      <c r="DF64" s="39">
        <f ca="1">IFRS17_CF_Base!DF64+IFRS17_CumRslt!DF64</f>
        <v>0</v>
      </c>
      <c r="DG64" s="39">
        <f ca="1">IFRS17_CF_Base!DG64+IFRS17_CumRslt!DG64</f>
        <v>0</v>
      </c>
      <c r="DH64" s="39">
        <f ca="1">IFRS17_CF_Base!DH64+IFRS17_CumRslt!DH64</f>
        <v>0</v>
      </c>
      <c r="DI64" s="39">
        <f ca="1">IFRS17_CF_Base!DI64+IFRS17_CumRslt!DI64</f>
        <v>0</v>
      </c>
      <c r="DJ64" s="39">
        <f ca="1">IFRS17_CF_Base!DJ64+IFRS17_CumRslt!DJ64</f>
        <v>0</v>
      </c>
      <c r="DK64" s="39">
        <f ca="1">IFRS17_CF_Base!DK64+IFRS17_CumRslt!DK64</f>
        <v>0</v>
      </c>
      <c r="DL64" s="39">
        <f ca="1">IFRS17_CF_Base!DL64+IFRS17_CumRslt!DL64</f>
        <v>0</v>
      </c>
      <c r="DM64" s="39">
        <f ca="1">IFRS17_CF_Base!DM64+IFRS17_CumRslt!DM64</f>
        <v>0</v>
      </c>
      <c r="DN64" s="39">
        <f ca="1">IFRS17_CF_Base!DN64+IFRS17_CumRslt!DN64</f>
        <v>0</v>
      </c>
      <c r="DO64" s="39">
        <f ca="1">IFRS17_CF_Base!DO64+IFRS17_CumRslt!DO64</f>
        <v>0</v>
      </c>
      <c r="DP64" s="39">
        <f ca="1">IFRS17_CF_Base!DP64+IFRS17_CumRslt!DP64</f>
        <v>0</v>
      </c>
      <c r="DQ64" s="39">
        <f ca="1">IFRS17_CF_Base!DQ64+IFRS17_CumRslt!DQ64</f>
        <v>0</v>
      </c>
      <c r="DR64" s="39">
        <f ca="1">IFRS17_CF_Base!DR64+IFRS17_CumRslt!DR64</f>
        <v>0</v>
      </c>
      <c r="DS64" s="39">
        <f ca="1">IFRS17_CF_Base!DS64+IFRS17_CumRslt!DS64</f>
        <v>0</v>
      </c>
      <c r="DT64" s="39">
        <f ca="1">IFRS17_CF_Base!DT64+IFRS17_CumRslt!DT64</f>
        <v>0</v>
      </c>
      <c r="DU64" s="39">
        <f ca="1">IFRS17_CF_Base!DU64+IFRS17_CumRslt!DU64</f>
        <v>0</v>
      </c>
      <c r="DV64" s="39">
        <f ca="1">IFRS17_CF_Base!DV64+IFRS17_CumRslt!DV64</f>
        <v>0</v>
      </c>
      <c r="DW64" s="39">
        <f ca="1">IFRS17_CF_Base!DW64+IFRS17_CumRslt!DW64</f>
        <v>0</v>
      </c>
      <c r="DX64" s="39">
        <f ca="1">IFRS17_CF_Base!DX64+IFRS17_CumRslt!DX64</f>
        <v>0</v>
      </c>
      <c r="DY64" s="39">
        <f ca="1">IFRS17_CF_Base!DY64+IFRS17_CumRslt!DY64</f>
        <v>0</v>
      </c>
      <c r="DZ64" s="39">
        <f ca="1">IFRS17_CF_Base!DZ64+IFRS17_CumRslt!DZ64</f>
        <v>0</v>
      </c>
      <c r="EA64" s="39">
        <f ca="1">IFRS17_CF_Base!EA64+IFRS17_CumRslt!EA64</f>
        <v>0</v>
      </c>
      <c r="EB64" s="39">
        <f ca="1">IFRS17_CF_Base!EB64+IFRS17_CumRslt!EB64</f>
        <v>0</v>
      </c>
      <c r="EC64" s="39">
        <f ca="1">IFRS17_CF_Base!EC64+IFRS17_CumRslt!EC64</f>
        <v>0</v>
      </c>
      <c r="ED64" s="39">
        <f ca="1">IFRS17_CF_Base!ED64+IFRS17_CumRslt!ED64</f>
        <v>0</v>
      </c>
      <c r="EE64" s="39">
        <f ca="1">IFRS17_CF_Base!EE64+IFRS17_CumRslt!EE64</f>
        <v>0</v>
      </c>
      <c r="EF64" s="39">
        <f ca="1">IFRS17_CF_Base!EF64+IFRS17_CumRslt!EF64</f>
        <v>0</v>
      </c>
      <c r="EG64" s="39">
        <f ca="1">IFRS17_CF_Base!EG64+IFRS17_CumRslt!EG64</f>
        <v>0</v>
      </c>
      <c r="EH64" s="39">
        <f ca="1">IFRS17_CF_Base!EH64+IFRS17_CumRslt!EH64</f>
        <v>0</v>
      </c>
      <c r="EI64" s="39">
        <f ca="1">IFRS17_CF_Base!EI64+IFRS17_CumRslt!EI64</f>
        <v>0</v>
      </c>
      <c r="EJ64" s="39">
        <f ca="1">IFRS17_CF_Base!EJ64+IFRS17_CumRslt!EJ64</f>
        <v>0</v>
      </c>
      <c r="EK64" s="39">
        <f ca="1">IFRS17_CF_Base!EK64+IFRS17_CumRslt!EK64</f>
        <v>0</v>
      </c>
      <c r="EL64" s="39">
        <f ca="1">IFRS17_CF_Base!EL64+IFRS17_CumRslt!EL64</f>
        <v>0</v>
      </c>
      <c r="EM64" s="39">
        <f ca="1">IFRS17_CF_Base!EM64+IFRS17_CumRslt!EM64</f>
        <v>0</v>
      </c>
      <c r="EN64" s="39">
        <f ca="1">IFRS17_CF_Base!EN64+IFRS17_CumRslt!EN64</f>
        <v>0</v>
      </c>
      <c r="EO64" s="39">
        <f ca="1">IFRS17_CF_Base!EO64+IFRS17_CumRslt!EO64</f>
        <v>0</v>
      </c>
      <c r="EP64" s="39">
        <f ca="1">IFRS17_CF_Base!EP64+IFRS17_CumRslt!EP64</f>
        <v>0</v>
      </c>
      <c r="EQ64" s="39">
        <f ca="1">IFRS17_CF_Base!EQ64+IFRS17_CumRslt!EQ64</f>
        <v>0</v>
      </c>
      <c r="ER64" s="39">
        <f ca="1">IFRS17_CF_Base!ER64+IFRS17_CumRslt!ER64</f>
        <v>0</v>
      </c>
      <c r="ES64" s="39">
        <f ca="1">IFRS17_CF_Base!ES64+IFRS17_CumRslt!ES64</f>
        <v>0</v>
      </c>
      <c r="ET64" s="39">
        <f ca="1">IFRS17_CF_Base!ET64+IFRS17_CumRslt!ET64</f>
        <v>0</v>
      </c>
      <c r="EU64" s="39">
        <f ca="1">IFRS17_CF_Base!EU64+IFRS17_CumRslt!EU64</f>
        <v>0</v>
      </c>
      <c r="EV64" s="39">
        <f ca="1">IFRS17_CF_Base!EV64+IFRS17_CumRslt!EV64</f>
        <v>0</v>
      </c>
      <c r="EW64" s="39">
        <f ca="1">IFRS17_CF_Base!EW64+IFRS17_CumRslt!EW64</f>
        <v>0</v>
      </c>
      <c r="EX64" s="39">
        <f ca="1">IFRS17_CF_Base!EX64+IFRS17_CumRslt!EX64</f>
        <v>0</v>
      </c>
      <c r="EY64" s="39">
        <f ca="1">IFRS17_CF_Base!EY64+IFRS17_CumRslt!EY64</f>
        <v>0</v>
      </c>
      <c r="EZ64" s="39">
        <f ca="1">IFRS17_CF_Base!EZ64+IFRS17_CumRslt!EZ64</f>
        <v>0</v>
      </c>
      <c r="FA64" s="39">
        <f ca="1">IFRS17_CF_Base!FA64+IFRS17_CumRslt!FA64</f>
        <v>0</v>
      </c>
      <c r="FB64" s="39">
        <f ca="1">IFRS17_CF_Base!FB64+IFRS17_CumRslt!FB64</f>
        <v>0</v>
      </c>
      <c r="FC64" s="39">
        <f ca="1">IFRS17_CF_Base!FC64+IFRS17_CumRslt!FC64</f>
        <v>0</v>
      </c>
      <c r="FD64" s="39">
        <f ca="1">IFRS17_CF_Base!FD64+IFRS17_CumRslt!FD64</f>
        <v>0</v>
      </c>
      <c r="FE64" s="39">
        <f ca="1">IFRS17_CF_Base!FE64+IFRS17_CumRslt!FE64</f>
        <v>0</v>
      </c>
      <c r="FF64" s="39">
        <f ca="1">IFRS17_CF_Base!FF64+IFRS17_CumRslt!FF64</f>
        <v>0</v>
      </c>
      <c r="FG64" s="39">
        <f ca="1">IFRS17_CF_Base!FG64+IFRS17_CumRslt!FG64</f>
        <v>0</v>
      </c>
      <c r="FH64" s="39">
        <f ca="1">IFRS17_CF_Base!FH64+IFRS17_CumRslt!FH64</f>
        <v>0</v>
      </c>
      <c r="FI64" s="39">
        <f ca="1">IFRS17_CF_Base!FI64+IFRS17_CumRslt!FI64</f>
        <v>0</v>
      </c>
      <c r="FJ64" s="39">
        <f ca="1">IFRS17_CF_Base!FJ64+IFRS17_CumRslt!FJ64</f>
        <v>0</v>
      </c>
      <c r="FK64" s="39">
        <f ca="1">IFRS17_CF_Base!FK64+IFRS17_CumRslt!FK64</f>
        <v>0</v>
      </c>
      <c r="FL64" s="39">
        <f ca="1">IFRS17_CF_Base!FL64+IFRS17_CumRslt!FL64</f>
        <v>0</v>
      </c>
      <c r="FM64" s="39">
        <f ca="1">IFRS17_CF_Base!FM64+IFRS17_CumRslt!FM64</f>
        <v>0</v>
      </c>
      <c r="FN64" s="39">
        <f ca="1">IFRS17_CF_Base!FN64+IFRS17_CumRslt!FN64</f>
        <v>0</v>
      </c>
      <c r="FO64" s="39">
        <f ca="1">IFRS17_CF_Base!FO64+IFRS17_CumRslt!FO64</f>
        <v>0</v>
      </c>
      <c r="FP64" s="39">
        <f ca="1">IFRS17_CF_Base!FP64+IFRS17_CumRslt!FP64</f>
        <v>0</v>
      </c>
      <c r="FQ64" s="39">
        <f ca="1">IFRS17_CF_Base!FQ64+IFRS17_CumRslt!FQ64</f>
        <v>0</v>
      </c>
      <c r="FR64" s="39">
        <f ca="1">IFRS17_CF_Base!FR64+IFRS17_CumRslt!FR64</f>
        <v>0</v>
      </c>
      <c r="FS64" s="39">
        <f ca="1">IFRS17_CF_Base!FS64+IFRS17_CumRslt!FS64</f>
        <v>0</v>
      </c>
      <c r="FT64" s="39">
        <f ca="1">IFRS17_CF_Base!FT64+IFRS17_CumRslt!FT64</f>
        <v>0</v>
      </c>
      <c r="FU64" s="39">
        <f ca="1">IFRS17_CF_Base!FU64+IFRS17_CumRslt!FU64</f>
        <v>0</v>
      </c>
      <c r="FV64" s="39">
        <f ca="1">IFRS17_CF_Base!FV64+IFRS17_CumRslt!FV64</f>
        <v>0</v>
      </c>
      <c r="FW64" s="39">
        <f ca="1">IFRS17_CF_Base!FW64+IFRS17_CumRslt!FW64</f>
        <v>0</v>
      </c>
      <c r="FX64" s="39">
        <f ca="1">IFRS17_CF_Base!FX64+IFRS17_CumRslt!FX64</f>
        <v>0</v>
      </c>
      <c r="FY64" s="39">
        <f ca="1">IFRS17_CF_Base!FY64+IFRS17_CumRslt!FY64</f>
        <v>0</v>
      </c>
      <c r="FZ64" s="39">
        <f ca="1">IFRS17_CF_Base!FZ64+IFRS17_CumRslt!FZ64</f>
        <v>0</v>
      </c>
      <c r="GA64" s="39">
        <f ca="1">IFRS17_CF_Base!GA64+IFRS17_CumRslt!GA64</f>
        <v>0</v>
      </c>
      <c r="GB64" s="39">
        <f ca="1">IFRS17_CF_Base!GB64+IFRS17_CumRslt!GB64</f>
        <v>0</v>
      </c>
      <c r="GC64" s="39">
        <f ca="1">IFRS17_CF_Base!GC64+IFRS17_CumRslt!GC64</f>
        <v>0</v>
      </c>
      <c r="GD64" s="39">
        <f ca="1">IFRS17_CF_Base!GD64+IFRS17_CumRslt!GD64</f>
        <v>0</v>
      </c>
      <c r="GE64" s="39">
        <f ca="1">IFRS17_CF_Base!GE64+IFRS17_CumRslt!GE64</f>
        <v>0</v>
      </c>
      <c r="GF64" s="39">
        <f ca="1">IFRS17_CF_Base!GF64+IFRS17_CumRslt!GF64</f>
        <v>0</v>
      </c>
      <c r="GG64" s="39">
        <f ca="1">IFRS17_CF_Base!GG64+IFRS17_CumRslt!GG64</f>
        <v>0</v>
      </c>
      <c r="GH64" s="39">
        <f ca="1">IFRS17_CF_Base!GH64+IFRS17_CumRslt!GH64</f>
        <v>0</v>
      </c>
      <c r="GI64" s="39">
        <f ca="1">IFRS17_CF_Base!GI64+IFRS17_CumRslt!GI64</f>
        <v>0</v>
      </c>
      <c r="GJ64" s="39">
        <f ca="1">IFRS17_CF_Base!GJ64+IFRS17_CumRslt!GJ64</f>
        <v>0</v>
      </c>
    </row>
    <row r="65" spans="3:192" x14ac:dyDescent="0.3">
      <c r="C65" s="31" t="s">
        <v>479</v>
      </c>
      <c r="E65" s="103"/>
      <c r="F65" s="88">
        <f ca="1">IFRS17_CF_Base!F65+IFRS17_CumRslt!F65</f>
        <v>-1042467.604145484</v>
      </c>
      <c r="G65" s="35">
        <f ca="1">IFRS17_CF_Base!G65+IFRS17_CumRslt!G65</f>
        <v>-4222810.0150253009</v>
      </c>
      <c r="H65" s="35">
        <f ca="1">IFRS17_CF_Base!H65+IFRS17_CumRslt!H65</f>
        <v>-5405196.8192323875</v>
      </c>
      <c r="I65" s="35">
        <f ca="1">IFRS17_CF_Base!I65+IFRS17_CumRslt!I65</f>
        <v>-6273889.1651804475</v>
      </c>
      <c r="J65" s="35">
        <f ca="1">IFRS17_CF_Base!J65+IFRS17_CumRslt!J65</f>
        <v>-8180186.2576775849</v>
      </c>
      <c r="K65" s="35">
        <f ca="1">IFRS17_CF_Base!K65+IFRS17_CumRslt!K65</f>
        <v>-8952357.2318536397</v>
      </c>
      <c r="L65" s="35">
        <f ca="1">IFRS17_CF_Base!L65+IFRS17_CumRslt!L65</f>
        <v>-9989961.9784027077</v>
      </c>
      <c r="M65" s="35">
        <f ca="1">IFRS17_CF_Base!M65+IFRS17_CumRslt!M65</f>
        <v>-11317130.840267805</v>
      </c>
      <c r="N65" s="35">
        <f ca="1">IFRS17_CF_Base!N65+IFRS17_CumRslt!N65</f>
        <v>-13030385.189220931</v>
      </c>
      <c r="O65" s="35">
        <f ca="1">IFRS17_CF_Base!O65+IFRS17_CumRslt!O65</f>
        <v>-16209910.284283506</v>
      </c>
      <c r="P65" s="35">
        <f ca="1">IFRS17_CF_Base!P65+IFRS17_CumRslt!P65</f>
        <v>0</v>
      </c>
      <c r="Q65" s="35">
        <f ca="1">IFRS17_CF_Base!Q65+IFRS17_CumRslt!Q65</f>
        <v>0</v>
      </c>
      <c r="R65" s="35">
        <f ca="1">IFRS17_CF_Base!R65+IFRS17_CumRslt!R65</f>
        <v>0</v>
      </c>
      <c r="S65" s="35">
        <f ca="1">IFRS17_CF_Base!S65+IFRS17_CumRslt!S65</f>
        <v>0</v>
      </c>
      <c r="T65" s="35">
        <f ca="1">IFRS17_CF_Base!T65+IFRS17_CumRslt!T65</f>
        <v>0</v>
      </c>
      <c r="U65" s="35">
        <f ca="1">IFRS17_CF_Base!U65+IFRS17_CumRslt!U65</f>
        <v>0</v>
      </c>
      <c r="V65" s="35">
        <f ca="1">IFRS17_CF_Base!V65+IFRS17_CumRslt!V65</f>
        <v>0</v>
      </c>
      <c r="W65" s="35">
        <f ca="1">IFRS17_CF_Base!W65+IFRS17_CumRslt!W65</f>
        <v>0</v>
      </c>
      <c r="X65" s="35">
        <f ca="1">IFRS17_CF_Base!X65+IFRS17_CumRslt!X65</f>
        <v>0</v>
      </c>
      <c r="Y65" s="40">
        <f ca="1">IFRS17_CF_Base!Y65+IFRS17_CumRslt!Y65</f>
        <v>0</v>
      </c>
      <c r="Z65" s="35">
        <f ca="1">IFRS17_CF_Base!Z65+IFRS17_CumRslt!Z65</f>
        <v>0</v>
      </c>
      <c r="AA65" s="40">
        <f ca="1">IFRS17_CF_Base!AA65+IFRS17_CumRslt!AA65</f>
        <v>0</v>
      </c>
      <c r="AB65" s="40">
        <f ca="1">IFRS17_CF_Base!AB65+IFRS17_CumRslt!AB65</f>
        <v>0</v>
      </c>
      <c r="AC65" s="40">
        <f ca="1">IFRS17_CF_Base!AC65+IFRS17_CumRslt!AC65</f>
        <v>0</v>
      </c>
      <c r="AD65" s="40">
        <f ca="1">IFRS17_CF_Base!AD65+IFRS17_CumRslt!AD65</f>
        <v>0</v>
      </c>
      <c r="AE65" s="40">
        <f ca="1">IFRS17_CF_Base!AE65+IFRS17_CumRslt!AE65</f>
        <v>0</v>
      </c>
      <c r="AF65" s="40">
        <f ca="1">IFRS17_CF_Base!AF65+IFRS17_CumRslt!AF65</f>
        <v>0</v>
      </c>
      <c r="AG65" s="40">
        <f ca="1">IFRS17_CF_Base!AG65+IFRS17_CumRslt!AG65</f>
        <v>0</v>
      </c>
      <c r="AH65" s="40">
        <f ca="1">IFRS17_CF_Base!AH65+IFRS17_CumRslt!AH65</f>
        <v>0</v>
      </c>
      <c r="AI65" s="40">
        <f ca="1">IFRS17_CF_Base!AI65+IFRS17_CumRslt!AI65</f>
        <v>0</v>
      </c>
      <c r="AJ65" s="40">
        <f ca="1">IFRS17_CF_Base!AJ65+IFRS17_CumRslt!AJ65</f>
        <v>0</v>
      </c>
      <c r="AK65" s="40">
        <f ca="1">IFRS17_CF_Base!AK65+IFRS17_CumRslt!AK65</f>
        <v>0</v>
      </c>
      <c r="AL65" s="40">
        <f ca="1">IFRS17_CF_Base!AL65+IFRS17_CumRslt!AL65</f>
        <v>0</v>
      </c>
      <c r="AM65" s="40">
        <f ca="1">IFRS17_CF_Base!AM65+IFRS17_CumRslt!AM65</f>
        <v>0</v>
      </c>
      <c r="AN65" s="40">
        <f ca="1">IFRS17_CF_Base!AN65+IFRS17_CumRslt!AN65</f>
        <v>0</v>
      </c>
      <c r="AO65" s="40">
        <f ca="1">IFRS17_CF_Base!AO65+IFRS17_CumRslt!AO65</f>
        <v>0</v>
      </c>
      <c r="AP65" s="40">
        <f ca="1">IFRS17_CF_Base!AP65+IFRS17_CumRslt!AP65</f>
        <v>0</v>
      </c>
      <c r="AQ65" s="40">
        <f ca="1">IFRS17_CF_Base!AQ65+IFRS17_CumRslt!AQ65</f>
        <v>0</v>
      </c>
      <c r="AR65" s="40">
        <f ca="1">IFRS17_CF_Base!AR65+IFRS17_CumRslt!AR65</f>
        <v>0</v>
      </c>
      <c r="AS65" s="40">
        <f ca="1">IFRS17_CF_Base!AS65+IFRS17_CumRslt!AS65</f>
        <v>0</v>
      </c>
      <c r="AT65" s="40">
        <f ca="1">IFRS17_CF_Base!AT65+IFRS17_CumRslt!AT65</f>
        <v>0</v>
      </c>
      <c r="AU65" s="40">
        <f ca="1">IFRS17_CF_Base!AU65+IFRS17_CumRslt!AU65</f>
        <v>0</v>
      </c>
      <c r="AV65" s="40">
        <f ca="1">IFRS17_CF_Base!AV65+IFRS17_CumRslt!AV65</f>
        <v>0</v>
      </c>
      <c r="AW65" s="40">
        <f ca="1">IFRS17_CF_Base!AW65+IFRS17_CumRslt!AW65</f>
        <v>0</v>
      </c>
      <c r="AX65" s="40">
        <f ca="1">IFRS17_CF_Base!AX65+IFRS17_CumRslt!AX65</f>
        <v>0</v>
      </c>
      <c r="AY65" s="40">
        <f ca="1">IFRS17_CF_Base!AY65+IFRS17_CumRslt!AY65</f>
        <v>0</v>
      </c>
      <c r="AZ65" s="40">
        <f ca="1">IFRS17_CF_Base!AZ65+IFRS17_CumRslt!AZ65</f>
        <v>0</v>
      </c>
      <c r="BA65" s="40">
        <f ca="1">IFRS17_CF_Base!BA65+IFRS17_CumRslt!BA65</f>
        <v>0</v>
      </c>
      <c r="BB65" s="40">
        <f ca="1">IFRS17_CF_Base!BB65+IFRS17_CumRslt!BB65</f>
        <v>0</v>
      </c>
      <c r="BC65" s="40">
        <f ca="1">IFRS17_CF_Base!BC65+IFRS17_CumRslt!BC65</f>
        <v>0</v>
      </c>
      <c r="BD65" s="40">
        <f ca="1">IFRS17_CF_Base!BD65+IFRS17_CumRslt!BD65</f>
        <v>0</v>
      </c>
      <c r="BE65" s="40">
        <f ca="1">IFRS17_CF_Base!BE65+IFRS17_CumRslt!BE65</f>
        <v>0</v>
      </c>
      <c r="BF65" s="40">
        <f ca="1">IFRS17_CF_Base!BF65+IFRS17_CumRslt!BF65</f>
        <v>0</v>
      </c>
      <c r="BG65" s="40">
        <f ca="1">IFRS17_CF_Base!BG65+IFRS17_CumRslt!BG65</f>
        <v>0</v>
      </c>
      <c r="BH65" s="40">
        <f ca="1">IFRS17_CF_Base!BH65+IFRS17_CumRslt!BH65</f>
        <v>0</v>
      </c>
      <c r="BI65" s="40">
        <f ca="1">IFRS17_CF_Base!BI65+IFRS17_CumRslt!BI65</f>
        <v>0</v>
      </c>
      <c r="BJ65" s="40">
        <f ca="1">IFRS17_CF_Base!BJ65+IFRS17_CumRslt!BJ65</f>
        <v>0</v>
      </c>
      <c r="BK65" s="40">
        <f ca="1">IFRS17_CF_Base!BK65+IFRS17_CumRslt!BK65</f>
        <v>0</v>
      </c>
      <c r="BL65" s="40">
        <f ca="1">IFRS17_CF_Base!BL65+IFRS17_CumRslt!BL65</f>
        <v>0</v>
      </c>
      <c r="BM65" s="40">
        <f ca="1">IFRS17_CF_Base!BM65+IFRS17_CumRslt!BM65</f>
        <v>0</v>
      </c>
      <c r="BN65" s="40">
        <f ca="1">IFRS17_CF_Base!BN65+IFRS17_CumRslt!BN65</f>
        <v>0</v>
      </c>
      <c r="BO65" s="40">
        <f ca="1">IFRS17_CF_Base!BO65+IFRS17_CumRslt!BO65</f>
        <v>0</v>
      </c>
      <c r="BP65" s="40">
        <f ca="1">IFRS17_CF_Base!BP65+IFRS17_CumRslt!BP65</f>
        <v>0</v>
      </c>
      <c r="BQ65" s="40">
        <f ca="1">IFRS17_CF_Base!BQ65+IFRS17_CumRslt!BQ65</f>
        <v>0</v>
      </c>
      <c r="BR65" s="40">
        <f ca="1">IFRS17_CF_Base!BR65+IFRS17_CumRslt!BR65</f>
        <v>0</v>
      </c>
      <c r="BS65" s="40">
        <f ca="1">IFRS17_CF_Base!BS65+IFRS17_CumRslt!BS65</f>
        <v>0</v>
      </c>
      <c r="BT65" s="40">
        <f ca="1">IFRS17_CF_Base!BT65+IFRS17_CumRslt!BT65</f>
        <v>0</v>
      </c>
      <c r="BU65" s="40">
        <f ca="1">IFRS17_CF_Base!BU65+IFRS17_CumRslt!BU65</f>
        <v>0</v>
      </c>
      <c r="BV65" s="40">
        <f ca="1">IFRS17_CF_Base!BV65+IFRS17_CumRslt!BV65</f>
        <v>0</v>
      </c>
      <c r="BW65" s="40">
        <f ca="1">IFRS17_CF_Base!BW65+IFRS17_CumRslt!BW65</f>
        <v>0</v>
      </c>
      <c r="BX65" s="40">
        <f ca="1">IFRS17_CF_Base!BX65+IFRS17_CumRslt!BX65</f>
        <v>0</v>
      </c>
      <c r="BY65" s="40">
        <f ca="1">IFRS17_CF_Base!BY65+IFRS17_CumRslt!BY65</f>
        <v>0</v>
      </c>
      <c r="BZ65" s="40">
        <f ca="1">IFRS17_CF_Base!BZ65+IFRS17_CumRslt!BZ65</f>
        <v>0</v>
      </c>
      <c r="CA65" s="40">
        <f ca="1">IFRS17_CF_Base!CA65+IFRS17_CumRslt!CA65</f>
        <v>0</v>
      </c>
      <c r="CB65" s="40">
        <f ca="1">IFRS17_CF_Base!CB65+IFRS17_CumRslt!CB65</f>
        <v>0</v>
      </c>
      <c r="CC65" s="40">
        <f ca="1">IFRS17_CF_Base!CC65+IFRS17_CumRslt!CC65</f>
        <v>0</v>
      </c>
      <c r="CD65" s="40">
        <f ca="1">IFRS17_CF_Base!CD65+IFRS17_CumRslt!CD65</f>
        <v>0</v>
      </c>
      <c r="CE65" s="40">
        <f ca="1">IFRS17_CF_Base!CE65+IFRS17_CumRslt!CE65</f>
        <v>0</v>
      </c>
      <c r="CF65" s="40">
        <f ca="1">IFRS17_CF_Base!CF65+IFRS17_CumRslt!CF65</f>
        <v>0</v>
      </c>
      <c r="CG65" s="40">
        <f ca="1">IFRS17_CF_Base!CG65+IFRS17_CumRslt!CG65</f>
        <v>0</v>
      </c>
      <c r="CH65" s="40">
        <f ca="1">IFRS17_CF_Base!CH65+IFRS17_CumRslt!CH65</f>
        <v>0</v>
      </c>
      <c r="CI65" s="40">
        <f ca="1">IFRS17_CF_Base!CI65+IFRS17_CumRslt!CI65</f>
        <v>0</v>
      </c>
      <c r="CJ65" s="40">
        <f ca="1">IFRS17_CF_Base!CJ65+IFRS17_CumRslt!CJ65</f>
        <v>0</v>
      </c>
      <c r="CK65" s="40">
        <f ca="1">IFRS17_CF_Base!CK65+IFRS17_CumRslt!CK65</f>
        <v>0</v>
      </c>
      <c r="CL65" s="40">
        <f ca="1">IFRS17_CF_Base!CL65+IFRS17_CumRslt!CL65</f>
        <v>0</v>
      </c>
      <c r="CM65" s="40">
        <f ca="1">IFRS17_CF_Base!CM65+IFRS17_CumRslt!CM65</f>
        <v>0</v>
      </c>
      <c r="CN65" s="40">
        <f ca="1">IFRS17_CF_Base!CN65+IFRS17_CumRslt!CN65</f>
        <v>0</v>
      </c>
      <c r="CO65" s="40">
        <f ca="1">IFRS17_CF_Base!CO65+IFRS17_CumRslt!CO65</f>
        <v>0</v>
      </c>
      <c r="CP65" s="40">
        <f ca="1">IFRS17_CF_Base!CP65+IFRS17_CumRslt!CP65</f>
        <v>0</v>
      </c>
      <c r="CQ65" s="40">
        <f ca="1">IFRS17_CF_Base!CQ65+IFRS17_CumRslt!CQ65</f>
        <v>0</v>
      </c>
      <c r="CR65" s="40">
        <f ca="1">IFRS17_CF_Base!CR65+IFRS17_CumRslt!CR65</f>
        <v>0</v>
      </c>
      <c r="CS65" s="40">
        <f ca="1">IFRS17_CF_Base!CS65+IFRS17_CumRslt!CS65</f>
        <v>0</v>
      </c>
      <c r="CT65" s="40">
        <f ca="1">IFRS17_CF_Base!CT65+IFRS17_CumRslt!CT65</f>
        <v>0</v>
      </c>
      <c r="CU65" s="40">
        <f ca="1">IFRS17_CF_Base!CU65+IFRS17_CumRslt!CU65</f>
        <v>0</v>
      </c>
      <c r="CV65" s="40">
        <f ca="1">IFRS17_CF_Base!CV65+IFRS17_CumRslt!CV65</f>
        <v>0</v>
      </c>
      <c r="CW65" s="40">
        <f ca="1">IFRS17_CF_Base!CW65+IFRS17_CumRslt!CW65</f>
        <v>0</v>
      </c>
      <c r="CX65" s="40">
        <f ca="1">IFRS17_CF_Base!CX65+IFRS17_CumRslt!CX65</f>
        <v>0</v>
      </c>
      <c r="CY65" s="40">
        <f ca="1">IFRS17_CF_Base!CY65+IFRS17_CumRslt!CY65</f>
        <v>0</v>
      </c>
      <c r="CZ65" s="40">
        <f ca="1">IFRS17_CF_Base!CZ65+IFRS17_CumRslt!CZ65</f>
        <v>0</v>
      </c>
      <c r="DA65" s="40">
        <f ca="1">IFRS17_CF_Base!DA65+IFRS17_CumRslt!DA65</f>
        <v>0</v>
      </c>
      <c r="DB65" s="40">
        <f ca="1">IFRS17_CF_Base!DB65+IFRS17_CumRslt!DB65</f>
        <v>0</v>
      </c>
      <c r="DC65" s="40">
        <f ca="1">IFRS17_CF_Base!DC65+IFRS17_CumRslt!DC65</f>
        <v>0</v>
      </c>
      <c r="DD65" s="40">
        <f ca="1">IFRS17_CF_Base!DD65+IFRS17_CumRslt!DD65</f>
        <v>0</v>
      </c>
      <c r="DE65" s="40">
        <f ca="1">IFRS17_CF_Base!DE65+IFRS17_CumRslt!DE65</f>
        <v>0</v>
      </c>
      <c r="DF65" s="40">
        <f ca="1">IFRS17_CF_Base!DF65+IFRS17_CumRslt!DF65</f>
        <v>0</v>
      </c>
      <c r="DG65" s="40">
        <f ca="1">IFRS17_CF_Base!DG65+IFRS17_CumRslt!DG65</f>
        <v>0</v>
      </c>
      <c r="DH65" s="40">
        <f ca="1">IFRS17_CF_Base!DH65+IFRS17_CumRslt!DH65</f>
        <v>0</v>
      </c>
      <c r="DI65" s="40">
        <f ca="1">IFRS17_CF_Base!DI65+IFRS17_CumRslt!DI65</f>
        <v>0</v>
      </c>
      <c r="DJ65" s="40">
        <f ca="1">IFRS17_CF_Base!DJ65+IFRS17_CumRslt!DJ65</f>
        <v>0</v>
      </c>
      <c r="DK65" s="40">
        <f ca="1">IFRS17_CF_Base!DK65+IFRS17_CumRslt!DK65</f>
        <v>0</v>
      </c>
      <c r="DL65" s="40">
        <f ca="1">IFRS17_CF_Base!DL65+IFRS17_CumRslt!DL65</f>
        <v>0</v>
      </c>
      <c r="DM65" s="40">
        <f ca="1">IFRS17_CF_Base!DM65+IFRS17_CumRslt!DM65</f>
        <v>0</v>
      </c>
      <c r="DN65" s="40">
        <f ca="1">IFRS17_CF_Base!DN65+IFRS17_CumRslt!DN65</f>
        <v>0</v>
      </c>
      <c r="DO65" s="40">
        <f ca="1">IFRS17_CF_Base!DO65+IFRS17_CumRslt!DO65</f>
        <v>0</v>
      </c>
      <c r="DP65" s="40">
        <f ca="1">IFRS17_CF_Base!DP65+IFRS17_CumRslt!DP65</f>
        <v>0</v>
      </c>
      <c r="DQ65" s="40">
        <f ca="1">IFRS17_CF_Base!DQ65+IFRS17_CumRslt!DQ65</f>
        <v>0</v>
      </c>
      <c r="DR65" s="40">
        <f ca="1">IFRS17_CF_Base!DR65+IFRS17_CumRslt!DR65</f>
        <v>0</v>
      </c>
      <c r="DS65" s="40">
        <f ca="1">IFRS17_CF_Base!DS65+IFRS17_CumRslt!DS65</f>
        <v>0</v>
      </c>
      <c r="DT65" s="40">
        <f ca="1">IFRS17_CF_Base!DT65+IFRS17_CumRslt!DT65</f>
        <v>0</v>
      </c>
      <c r="DU65" s="40">
        <f ca="1">IFRS17_CF_Base!DU65+IFRS17_CumRslt!DU65</f>
        <v>0</v>
      </c>
      <c r="DV65" s="40">
        <f ca="1">IFRS17_CF_Base!DV65+IFRS17_CumRslt!DV65</f>
        <v>0</v>
      </c>
      <c r="DW65" s="40">
        <f ca="1">IFRS17_CF_Base!DW65+IFRS17_CumRslt!DW65</f>
        <v>0</v>
      </c>
      <c r="DX65" s="40">
        <f ca="1">IFRS17_CF_Base!DX65+IFRS17_CumRslt!DX65</f>
        <v>0</v>
      </c>
      <c r="DY65" s="40">
        <f ca="1">IFRS17_CF_Base!DY65+IFRS17_CumRslt!DY65</f>
        <v>0</v>
      </c>
      <c r="DZ65" s="40">
        <f ca="1">IFRS17_CF_Base!DZ65+IFRS17_CumRslt!DZ65</f>
        <v>0</v>
      </c>
      <c r="EA65" s="40">
        <f ca="1">IFRS17_CF_Base!EA65+IFRS17_CumRslt!EA65</f>
        <v>0</v>
      </c>
      <c r="EB65" s="40">
        <f ca="1">IFRS17_CF_Base!EB65+IFRS17_CumRslt!EB65</f>
        <v>0</v>
      </c>
      <c r="EC65" s="40">
        <f ca="1">IFRS17_CF_Base!EC65+IFRS17_CumRslt!EC65</f>
        <v>0</v>
      </c>
      <c r="ED65" s="40">
        <f ca="1">IFRS17_CF_Base!ED65+IFRS17_CumRslt!ED65</f>
        <v>0</v>
      </c>
      <c r="EE65" s="40">
        <f ca="1">IFRS17_CF_Base!EE65+IFRS17_CumRslt!EE65</f>
        <v>0</v>
      </c>
      <c r="EF65" s="40">
        <f ca="1">IFRS17_CF_Base!EF65+IFRS17_CumRslt!EF65</f>
        <v>0</v>
      </c>
      <c r="EG65" s="40">
        <f ca="1">IFRS17_CF_Base!EG65+IFRS17_CumRslt!EG65</f>
        <v>0</v>
      </c>
      <c r="EH65" s="40">
        <f ca="1">IFRS17_CF_Base!EH65+IFRS17_CumRslt!EH65</f>
        <v>0</v>
      </c>
      <c r="EI65" s="40">
        <f ca="1">IFRS17_CF_Base!EI65+IFRS17_CumRslt!EI65</f>
        <v>0</v>
      </c>
      <c r="EJ65" s="40">
        <f ca="1">IFRS17_CF_Base!EJ65+IFRS17_CumRslt!EJ65</f>
        <v>0</v>
      </c>
      <c r="EK65" s="40">
        <f ca="1">IFRS17_CF_Base!EK65+IFRS17_CumRslt!EK65</f>
        <v>0</v>
      </c>
      <c r="EL65" s="40">
        <f ca="1">IFRS17_CF_Base!EL65+IFRS17_CumRslt!EL65</f>
        <v>0</v>
      </c>
      <c r="EM65" s="40">
        <f ca="1">IFRS17_CF_Base!EM65+IFRS17_CumRslt!EM65</f>
        <v>0</v>
      </c>
      <c r="EN65" s="40">
        <f ca="1">IFRS17_CF_Base!EN65+IFRS17_CumRslt!EN65</f>
        <v>0</v>
      </c>
      <c r="EO65" s="40">
        <f ca="1">IFRS17_CF_Base!EO65+IFRS17_CumRslt!EO65</f>
        <v>0</v>
      </c>
      <c r="EP65" s="40">
        <f ca="1">IFRS17_CF_Base!EP65+IFRS17_CumRslt!EP65</f>
        <v>0</v>
      </c>
      <c r="EQ65" s="40">
        <f ca="1">IFRS17_CF_Base!EQ65+IFRS17_CumRslt!EQ65</f>
        <v>0</v>
      </c>
      <c r="ER65" s="40">
        <f ca="1">IFRS17_CF_Base!ER65+IFRS17_CumRslt!ER65</f>
        <v>0</v>
      </c>
      <c r="ES65" s="40">
        <f ca="1">IFRS17_CF_Base!ES65+IFRS17_CumRslt!ES65</f>
        <v>0</v>
      </c>
      <c r="ET65" s="40">
        <f ca="1">IFRS17_CF_Base!ET65+IFRS17_CumRslt!ET65</f>
        <v>0</v>
      </c>
      <c r="EU65" s="40">
        <f ca="1">IFRS17_CF_Base!EU65+IFRS17_CumRslt!EU65</f>
        <v>0</v>
      </c>
      <c r="EV65" s="40">
        <f ca="1">IFRS17_CF_Base!EV65+IFRS17_CumRslt!EV65</f>
        <v>0</v>
      </c>
      <c r="EW65" s="40">
        <f ca="1">IFRS17_CF_Base!EW65+IFRS17_CumRslt!EW65</f>
        <v>0</v>
      </c>
      <c r="EX65" s="40">
        <f ca="1">IFRS17_CF_Base!EX65+IFRS17_CumRslt!EX65</f>
        <v>0</v>
      </c>
      <c r="EY65" s="40">
        <f ca="1">IFRS17_CF_Base!EY65+IFRS17_CumRslt!EY65</f>
        <v>0</v>
      </c>
      <c r="EZ65" s="40">
        <f ca="1">IFRS17_CF_Base!EZ65+IFRS17_CumRslt!EZ65</f>
        <v>0</v>
      </c>
      <c r="FA65" s="40">
        <f ca="1">IFRS17_CF_Base!FA65+IFRS17_CumRslt!FA65</f>
        <v>0</v>
      </c>
      <c r="FB65" s="40">
        <f ca="1">IFRS17_CF_Base!FB65+IFRS17_CumRslt!FB65</f>
        <v>0</v>
      </c>
      <c r="FC65" s="40">
        <f ca="1">IFRS17_CF_Base!FC65+IFRS17_CumRslt!FC65</f>
        <v>0</v>
      </c>
      <c r="FD65" s="40">
        <f ca="1">IFRS17_CF_Base!FD65+IFRS17_CumRslt!FD65</f>
        <v>0</v>
      </c>
      <c r="FE65" s="40">
        <f ca="1">IFRS17_CF_Base!FE65+IFRS17_CumRslt!FE65</f>
        <v>0</v>
      </c>
      <c r="FF65" s="40">
        <f ca="1">IFRS17_CF_Base!FF65+IFRS17_CumRslt!FF65</f>
        <v>0</v>
      </c>
      <c r="FG65" s="40">
        <f ca="1">IFRS17_CF_Base!FG65+IFRS17_CumRslt!FG65</f>
        <v>0</v>
      </c>
      <c r="FH65" s="40">
        <f ca="1">IFRS17_CF_Base!FH65+IFRS17_CumRslt!FH65</f>
        <v>0</v>
      </c>
      <c r="FI65" s="40">
        <f ca="1">IFRS17_CF_Base!FI65+IFRS17_CumRslt!FI65</f>
        <v>0</v>
      </c>
      <c r="FJ65" s="40">
        <f ca="1">IFRS17_CF_Base!FJ65+IFRS17_CumRslt!FJ65</f>
        <v>0</v>
      </c>
      <c r="FK65" s="40">
        <f ca="1">IFRS17_CF_Base!FK65+IFRS17_CumRslt!FK65</f>
        <v>0</v>
      </c>
      <c r="FL65" s="40">
        <f ca="1">IFRS17_CF_Base!FL65+IFRS17_CumRslt!FL65</f>
        <v>0</v>
      </c>
      <c r="FM65" s="40">
        <f ca="1">IFRS17_CF_Base!FM65+IFRS17_CumRslt!FM65</f>
        <v>0</v>
      </c>
      <c r="FN65" s="40">
        <f ca="1">IFRS17_CF_Base!FN65+IFRS17_CumRslt!FN65</f>
        <v>0</v>
      </c>
      <c r="FO65" s="40">
        <f ca="1">IFRS17_CF_Base!FO65+IFRS17_CumRslt!FO65</f>
        <v>0</v>
      </c>
      <c r="FP65" s="40">
        <f ca="1">IFRS17_CF_Base!FP65+IFRS17_CumRslt!FP65</f>
        <v>0</v>
      </c>
      <c r="FQ65" s="40">
        <f ca="1">IFRS17_CF_Base!FQ65+IFRS17_CumRslt!FQ65</f>
        <v>0</v>
      </c>
      <c r="FR65" s="40">
        <f ca="1">IFRS17_CF_Base!FR65+IFRS17_CumRslt!FR65</f>
        <v>0</v>
      </c>
      <c r="FS65" s="40">
        <f ca="1">IFRS17_CF_Base!FS65+IFRS17_CumRslt!FS65</f>
        <v>0</v>
      </c>
      <c r="FT65" s="40">
        <f ca="1">IFRS17_CF_Base!FT65+IFRS17_CumRslt!FT65</f>
        <v>0</v>
      </c>
      <c r="FU65" s="40">
        <f ca="1">IFRS17_CF_Base!FU65+IFRS17_CumRslt!FU65</f>
        <v>0</v>
      </c>
      <c r="FV65" s="40">
        <f ca="1">IFRS17_CF_Base!FV65+IFRS17_CumRslt!FV65</f>
        <v>0</v>
      </c>
      <c r="FW65" s="40">
        <f ca="1">IFRS17_CF_Base!FW65+IFRS17_CumRslt!FW65</f>
        <v>0</v>
      </c>
      <c r="FX65" s="40">
        <f ca="1">IFRS17_CF_Base!FX65+IFRS17_CumRslt!FX65</f>
        <v>0</v>
      </c>
      <c r="FY65" s="40">
        <f ca="1">IFRS17_CF_Base!FY65+IFRS17_CumRslt!FY65</f>
        <v>0</v>
      </c>
      <c r="FZ65" s="40">
        <f ca="1">IFRS17_CF_Base!FZ65+IFRS17_CumRslt!FZ65</f>
        <v>0</v>
      </c>
      <c r="GA65" s="40">
        <f ca="1">IFRS17_CF_Base!GA65+IFRS17_CumRslt!GA65</f>
        <v>0</v>
      </c>
      <c r="GB65" s="40">
        <f ca="1">IFRS17_CF_Base!GB65+IFRS17_CumRslt!GB65</f>
        <v>0</v>
      </c>
      <c r="GC65" s="40">
        <f ca="1">IFRS17_CF_Base!GC65+IFRS17_CumRslt!GC65</f>
        <v>0</v>
      </c>
      <c r="GD65" s="40">
        <f ca="1">IFRS17_CF_Base!GD65+IFRS17_CumRslt!GD65</f>
        <v>0</v>
      </c>
      <c r="GE65" s="40">
        <f ca="1">IFRS17_CF_Base!GE65+IFRS17_CumRslt!GE65</f>
        <v>0</v>
      </c>
      <c r="GF65" s="40">
        <f ca="1">IFRS17_CF_Base!GF65+IFRS17_CumRslt!GF65</f>
        <v>0</v>
      </c>
      <c r="GG65" s="40">
        <f ca="1">IFRS17_CF_Base!GG65+IFRS17_CumRslt!GG65</f>
        <v>0</v>
      </c>
      <c r="GH65" s="40">
        <f ca="1">IFRS17_CF_Base!GH65+IFRS17_CumRslt!GH65</f>
        <v>0</v>
      </c>
      <c r="GI65" s="40">
        <f ca="1">IFRS17_CF_Base!GI65+IFRS17_CumRslt!GI65</f>
        <v>0</v>
      </c>
      <c r="GJ65" s="40">
        <f ca="1">IFRS17_CF_Base!GJ65+IFRS17_CumRslt!GJ65</f>
        <v>0</v>
      </c>
    </row>
    <row r="66" spans="3:192" x14ac:dyDescent="0.3">
      <c r="C66" s="31" t="s">
        <v>480</v>
      </c>
      <c r="F66" s="35">
        <f ca="1">IFRS17_CF_Base!F66+IFRS17_CumRslt!F66</f>
        <v>2659731.8270136411</v>
      </c>
      <c r="G66" s="35">
        <f ca="1">IFRS17_CF_Base!G66+IFRS17_CumRslt!G66</f>
        <v>12467476.602181371</v>
      </c>
      <c r="H66" s="35">
        <f ca="1">IFRS17_CF_Base!H66+IFRS17_CumRslt!H66</f>
        <v>21998649.337540887</v>
      </c>
      <c r="I66" s="35">
        <f ca="1">IFRS17_CF_Base!I66+IFRS17_CumRslt!I66</f>
        <v>31456636.477198102</v>
      </c>
      <c r="J66" s="35">
        <f ca="1">IFRS17_CF_Base!J66+IFRS17_CumRslt!J66</f>
        <v>44031594.573873058</v>
      </c>
      <c r="K66" s="35">
        <f ca="1">IFRS17_CF_Base!K66+IFRS17_CumRslt!K66</f>
        <v>55874268.008096583</v>
      </c>
      <c r="L66" s="35">
        <f ca="1">IFRS17_CF_Base!L66+IFRS17_CumRslt!L66</f>
        <v>68301112.241635874</v>
      </c>
      <c r="M66" s="35">
        <f ca="1">IFRS17_CF_Base!M66+IFRS17_CumRslt!M66</f>
        <v>82033264.322283179</v>
      </c>
      <c r="N66" s="35">
        <f ca="1">IFRS17_CF_Base!N66+IFRS17_CumRslt!N66</f>
        <v>97703203.862777129</v>
      </c>
      <c r="O66" s="35">
        <f ca="1">IFRS17_CF_Base!O66+IFRS17_CumRslt!O66</f>
        <v>117695002.8453549</v>
      </c>
      <c r="P66" s="35">
        <f ca="1">IFRS17_CF_Base!P66+IFRS17_CumRslt!P66</f>
        <v>92960966.103346825</v>
      </c>
      <c r="Q66" s="35">
        <f ca="1">IFRS17_CF_Base!Q66+IFRS17_CumRslt!Q66</f>
        <v>80803234.04602696</v>
      </c>
      <c r="R66" s="35">
        <f ca="1">IFRS17_CF_Base!R66+IFRS17_CumRslt!R66</f>
        <v>72482130.049359083</v>
      </c>
      <c r="S66" s="35">
        <f ca="1">IFRS17_CF_Base!S66+IFRS17_CumRslt!S66</f>
        <v>65059150.148216657</v>
      </c>
      <c r="T66" s="35">
        <f ca="1">IFRS17_CF_Base!T66+IFRS17_CumRslt!T66</f>
        <v>58316182.218995072</v>
      </c>
      <c r="U66" s="35">
        <f ca="1">IFRS17_CF_Base!U66+IFRS17_CumRslt!U66</f>
        <v>52416646.365374766</v>
      </c>
      <c r="V66" s="35">
        <f ca="1">IFRS17_CF_Base!V66+IFRS17_CumRslt!V66</f>
        <v>47038396.967110686</v>
      </c>
      <c r="W66" s="35">
        <f ca="1">IFRS17_CF_Base!W66+IFRS17_CumRslt!W66</f>
        <v>42084222.499065317</v>
      </c>
      <c r="X66" s="35">
        <f ca="1">IFRS17_CF_Base!X66+IFRS17_CumRslt!X66</f>
        <v>37512178.971866384</v>
      </c>
      <c r="Y66" s="40">
        <f ca="1">IFRS17_CF_Base!Y66+IFRS17_CumRslt!Y66</f>
        <v>33249455.814166211</v>
      </c>
      <c r="Z66" s="35">
        <f ca="1">IFRS17_CF_Base!Z66+IFRS17_CumRslt!Z66</f>
        <v>29668673.037285928</v>
      </c>
      <c r="AA66" s="40">
        <f ca="1">IFRS17_CF_Base!AA66+IFRS17_CumRslt!AA66</f>
        <v>26430932.53305332</v>
      </c>
      <c r="AB66" s="40">
        <f ca="1">IFRS17_CF_Base!AB66+IFRS17_CumRslt!AB66</f>
        <v>23445281.422318224</v>
      </c>
      <c r="AC66" s="40">
        <f ca="1">IFRS17_CF_Base!AC66+IFRS17_CumRslt!AC66</f>
        <v>20712919.787641317</v>
      </c>
      <c r="AD66" s="40">
        <f ca="1">IFRS17_CF_Base!AD66+IFRS17_CumRslt!AD66</f>
        <v>18209879.071201369</v>
      </c>
      <c r="AE66" s="40">
        <f ca="1">IFRS17_CF_Base!AE66+IFRS17_CumRslt!AE66</f>
        <v>15936666.184642935</v>
      </c>
      <c r="AF66" s="40">
        <f ca="1">IFRS17_CF_Base!AF66+IFRS17_CumRslt!AF66</f>
        <v>13950664.633889889</v>
      </c>
      <c r="AG66" s="40">
        <f ca="1">IFRS17_CF_Base!AG66+IFRS17_CumRslt!AG66</f>
        <v>12160694.724225633</v>
      </c>
      <c r="AH66" s="40">
        <f ca="1">IFRS17_CF_Base!AH66+IFRS17_CumRslt!AH66</f>
        <v>10546310.190574074</v>
      </c>
      <c r="AI66" s="40">
        <f ca="1">IFRS17_CF_Base!AI66+IFRS17_CumRslt!AI66</f>
        <v>9081210.8332471475</v>
      </c>
      <c r="AJ66" s="40">
        <f ca="1">IFRS17_CF_Base!AJ66+IFRS17_CumRslt!AJ66</f>
        <v>7982606.8065271508</v>
      </c>
      <c r="AK66" s="40">
        <f ca="1">IFRS17_CF_Base!AK66+IFRS17_CumRslt!AK66</f>
        <v>7053205.2137908619</v>
      </c>
      <c r="AL66" s="40">
        <f ca="1">IFRS17_CF_Base!AL66+IFRS17_CumRslt!AL66</f>
        <v>6230186.8087559687</v>
      </c>
      <c r="AM66" s="40">
        <f ca="1">IFRS17_CF_Base!AM66+IFRS17_CumRslt!AM66</f>
        <v>5497274.1898863493</v>
      </c>
      <c r="AN66" s="40">
        <f ca="1">IFRS17_CF_Base!AN66+IFRS17_CumRslt!AN66</f>
        <v>4841385.1773058968</v>
      </c>
      <c r="AO66" s="40">
        <f ca="1">IFRS17_CF_Base!AO66+IFRS17_CumRslt!AO66</f>
        <v>4250906.9386493545</v>
      </c>
      <c r="AP66" s="40">
        <f ca="1">IFRS17_CF_Base!AP66+IFRS17_CumRslt!AP66</f>
        <v>3740390.0324277398</v>
      </c>
      <c r="AQ66" s="40">
        <f ca="1">IFRS17_CF_Base!AQ66+IFRS17_CumRslt!AQ66</f>
        <v>3280506.4112732061</v>
      </c>
      <c r="AR66" s="40">
        <f ca="1">IFRS17_CF_Base!AR66+IFRS17_CumRslt!AR66</f>
        <v>2867191.5271114171</v>
      </c>
      <c r="AS66" s="40">
        <f ca="1">IFRS17_CF_Base!AS66+IFRS17_CumRslt!AS66</f>
        <v>2496132.8152015288</v>
      </c>
      <c r="AT66" s="40">
        <f ca="1">IFRS17_CF_Base!AT66+IFRS17_CumRslt!AT66</f>
        <v>2163030.5040895534</v>
      </c>
      <c r="AU66" s="40">
        <f ca="1">IFRS17_CF_Base!AU66+IFRS17_CumRslt!AU66</f>
        <v>1871070.6083012582</v>
      </c>
      <c r="AV66" s="40">
        <f ca="1">IFRS17_CF_Base!AV66+IFRS17_CumRslt!AV66</f>
        <v>1611047.8421866295</v>
      </c>
      <c r="AW66" s="40">
        <f ca="1">IFRS17_CF_Base!AW66+IFRS17_CumRslt!AW66</f>
        <v>1380475.7493373815</v>
      </c>
      <c r="AX66" s="40">
        <f ca="1">IFRS17_CF_Base!AX66+IFRS17_CumRslt!AX66</f>
        <v>1177136.39781043</v>
      </c>
      <c r="AY66" s="40">
        <f ca="1">IFRS17_CF_Base!AY66+IFRS17_CumRslt!AY66</f>
        <v>998949.48933804967</v>
      </c>
      <c r="AZ66" s="40">
        <f ca="1">IFRS17_CF_Base!AZ66+IFRS17_CumRslt!AZ66</f>
        <v>845485.39834062511</v>
      </c>
      <c r="BA66" s="40">
        <f ca="1">IFRS17_CF_Base!BA66+IFRS17_CumRslt!BA66</f>
        <v>712836.03977870476</v>
      </c>
      <c r="BB66" s="40">
        <f ca="1">IFRS17_CF_Base!BB66+IFRS17_CumRslt!BB66</f>
        <v>599222.68193619756</v>
      </c>
      <c r="BC66" s="40">
        <f ca="1">IFRS17_CF_Base!BC66+IFRS17_CumRslt!BC66</f>
        <v>502646.28095043974</v>
      </c>
      <c r="BD66" s="40">
        <f ca="1">IFRS17_CF_Base!BD66+IFRS17_CumRslt!BD66</f>
        <v>421007.86534873745</v>
      </c>
      <c r="BE66" s="40">
        <f ca="1">IFRS17_CF_Base!BE66+IFRS17_CumRslt!BE66</f>
        <v>352304.36009364988</v>
      </c>
      <c r="BF66" s="40">
        <f ca="1">IFRS17_CF_Base!BF66+IFRS17_CumRslt!BF66</f>
        <v>294358.00123992289</v>
      </c>
      <c r="BG66" s="40">
        <f ca="1">IFRS17_CF_Base!BG66+IFRS17_CumRslt!BG66</f>
        <v>245371.09130037404</v>
      </c>
      <c r="BH66" s="40">
        <f ca="1">IFRS17_CF_Base!BH66+IFRS17_CumRslt!BH66</f>
        <v>203890.33460222167</v>
      </c>
      <c r="BI66" s="40">
        <f ca="1">IFRS17_CF_Base!BI66+IFRS17_CumRslt!BI66</f>
        <v>168734.37828708332</v>
      </c>
      <c r="BJ66" s="40">
        <f ca="1">IFRS17_CF_Base!BJ66+IFRS17_CumRslt!BJ66</f>
        <v>139447.30674738422</v>
      </c>
      <c r="BK66" s="40">
        <f ca="1">IFRS17_CF_Base!BK66+IFRS17_CumRslt!BK66</f>
        <v>114555.59839914746</v>
      </c>
      <c r="BL66" s="40">
        <f ca="1">IFRS17_CF_Base!BL66+IFRS17_CumRslt!BL66</f>
        <v>93494.593391595859</v>
      </c>
      <c r="BM66" s="40">
        <f ca="1">IFRS17_CF_Base!BM66+IFRS17_CumRslt!BM66</f>
        <v>75740.274120305796</v>
      </c>
      <c r="BN66" s="40">
        <f ca="1">IFRS17_CF_Base!BN66+IFRS17_CumRslt!BN66</f>
        <v>60819.294922590474</v>
      </c>
      <c r="BO66" s="40">
        <f ca="1">IFRS17_CF_Base!BO66+IFRS17_CumRslt!BO66</f>
        <v>48336.690224167869</v>
      </c>
      <c r="BP66" s="40">
        <f ca="1">IFRS17_CF_Base!BP66+IFRS17_CumRslt!BP66</f>
        <v>37948.771627098817</v>
      </c>
      <c r="BQ66" s="40">
        <f ca="1">IFRS17_CF_Base!BQ66+IFRS17_CumRslt!BQ66</f>
        <v>29384.25791303434</v>
      </c>
      <c r="BR66" s="40">
        <f ca="1">IFRS17_CF_Base!BR66+IFRS17_CumRslt!BR66</f>
        <v>22400.988707437125</v>
      </c>
      <c r="BS66" s="40">
        <f ca="1">IFRS17_CF_Base!BS66+IFRS17_CumRslt!BS66</f>
        <v>16780.637477010776</v>
      </c>
      <c r="BT66" s="40">
        <f ca="1">IFRS17_CF_Base!BT66+IFRS17_CumRslt!BT66</f>
        <v>12349.019418025533</v>
      </c>
      <c r="BU66" s="40">
        <f ca="1">IFRS17_CF_Base!BU66+IFRS17_CumRslt!BU66</f>
        <v>8893.4118060137698</v>
      </c>
      <c r="BV66" s="40">
        <f ca="1">IFRS17_CF_Base!BV66+IFRS17_CumRslt!BV66</f>
        <v>6263.375585683837</v>
      </c>
      <c r="BW66" s="40">
        <f ca="1">IFRS17_CF_Base!BW66+IFRS17_CumRslt!BW66</f>
        <v>4314.9101527882149</v>
      </c>
      <c r="BX66" s="40">
        <f ca="1">IFRS17_CF_Base!BX66+IFRS17_CumRslt!BX66</f>
        <v>2912.8195261115638</v>
      </c>
      <c r="BY66" s="40">
        <f ca="1">IFRS17_CF_Base!BY66+IFRS17_CumRslt!BY66</f>
        <v>1948.7176858010591</v>
      </c>
      <c r="BZ66" s="40">
        <f ca="1">IFRS17_CF_Base!BZ66+IFRS17_CumRslt!BZ66</f>
        <v>1286.1423255050929</v>
      </c>
      <c r="CA66" s="40">
        <f ca="1">IFRS17_CF_Base!CA66+IFRS17_CumRslt!CA66</f>
        <v>836.07708793463394</v>
      </c>
      <c r="CB66" s="40">
        <f ca="1">IFRS17_CF_Base!CB66+IFRS17_CumRslt!CB66</f>
        <v>532.96203600022386</v>
      </c>
      <c r="CC66" s="40">
        <f ca="1">IFRS17_CF_Base!CC66+IFRS17_CumRslt!CC66</f>
        <v>329.62061168063605</v>
      </c>
      <c r="CD66" s="40">
        <f ca="1">IFRS17_CF_Base!CD66+IFRS17_CumRslt!CD66</f>
        <v>219.70312018812103</v>
      </c>
      <c r="CE66" s="40">
        <f ca="1">IFRS17_CF_Base!CE66+IFRS17_CumRslt!CE66</f>
        <v>143.64331272897709</v>
      </c>
      <c r="CF66" s="40">
        <f ca="1">IFRS17_CF_Base!CF66+IFRS17_CumRslt!CF66</f>
        <v>91.611955947848614</v>
      </c>
      <c r="CG66" s="40">
        <f ca="1">IFRS17_CF_Base!CG66+IFRS17_CumRslt!CG66</f>
        <v>56.471389174257304</v>
      </c>
      <c r="CH66" s="40">
        <f ca="1">IFRS17_CF_Base!CH66+IFRS17_CumRslt!CH66</f>
        <v>33.053489450261551</v>
      </c>
      <c r="CI66" s="40">
        <f ca="1">IFRS17_CF_Base!CI66+IFRS17_CumRslt!CI66</f>
        <v>19.845379716057117</v>
      </c>
      <c r="CJ66" s="40">
        <f ca="1">IFRS17_CF_Base!CJ66+IFRS17_CumRslt!CJ66</f>
        <v>11.215630241638392</v>
      </c>
      <c r="CK66" s="40">
        <f ca="1">IFRS17_CF_Base!CK66+IFRS17_CumRslt!CK66</f>
        <v>5.6976143875484491</v>
      </c>
      <c r="CL66" s="40">
        <f ca="1">IFRS17_CF_Base!CL66+IFRS17_CumRslt!CL66</f>
        <v>2.2153316750082155</v>
      </c>
      <c r="CM66" s="40">
        <f ca="1">IFRS17_CF_Base!CM66+IFRS17_CumRslt!CM66</f>
        <v>0</v>
      </c>
      <c r="CN66" s="40">
        <f ca="1">IFRS17_CF_Base!CN66+IFRS17_CumRslt!CN66</f>
        <v>0</v>
      </c>
      <c r="CO66" s="40">
        <f ca="1">IFRS17_CF_Base!CO66+IFRS17_CumRslt!CO66</f>
        <v>0</v>
      </c>
      <c r="CP66" s="40">
        <f ca="1">IFRS17_CF_Base!CP66+IFRS17_CumRslt!CP66</f>
        <v>0</v>
      </c>
      <c r="CQ66" s="40">
        <f ca="1">IFRS17_CF_Base!CQ66+IFRS17_CumRslt!CQ66</f>
        <v>0</v>
      </c>
      <c r="CR66" s="40">
        <f ca="1">IFRS17_CF_Base!CR66+IFRS17_CumRslt!CR66</f>
        <v>0</v>
      </c>
      <c r="CS66" s="40">
        <f ca="1">IFRS17_CF_Base!CS66+IFRS17_CumRslt!CS66</f>
        <v>0</v>
      </c>
      <c r="CT66" s="40">
        <f ca="1">IFRS17_CF_Base!CT66+IFRS17_CumRslt!CT66</f>
        <v>0</v>
      </c>
      <c r="CU66" s="40">
        <f ca="1">IFRS17_CF_Base!CU66+IFRS17_CumRslt!CU66</f>
        <v>0</v>
      </c>
      <c r="CV66" s="40">
        <f ca="1">IFRS17_CF_Base!CV66+IFRS17_CumRslt!CV66</f>
        <v>0</v>
      </c>
      <c r="CW66" s="40">
        <f ca="1">IFRS17_CF_Base!CW66+IFRS17_CumRslt!CW66</f>
        <v>0</v>
      </c>
      <c r="CX66" s="40">
        <f ca="1">IFRS17_CF_Base!CX66+IFRS17_CumRslt!CX66</f>
        <v>0</v>
      </c>
      <c r="CY66" s="40">
        <f ca="1">IFRS17_CF_Base!CY66+IFRS17_CumRslt!CY66</f>
        <v>0</v>
      </c>
      <c r="CZ66" s="40">
        <f ca="1">IFRS17_CF_Base!CZ66+IFRS17_CumRslt!CZ66</f>
        <v>0</v>
      </c>
      <c r="DA66" s="40">
        <f ca="1">IFRS17_CF_Base!DA66+IFRS17_CumRslt!DA66</f>
        <v>0</v>
      </c>
      <c r="DB66" s="40">
        <f ca="1">IFRS17_CF_Base!DB66+IFRS17_CumRslt!DB66</f>
        <v>0</v>
      </c>
      <c r="DC66" s="40">
        <f ca="1">IFRS17_CF_Base!DC66+IFRS17_CumRslt!DC66</f>
        <v>0</v>
      </c>
      <c r="DD66" s="40">
        <f ca="1">IFRS17_CF_Base!DD66+IFRS17_CumRslt!DD66</f>
        <v>0</v>
      </c>
      <c r="DE66" s="40">
        <f ca="1">IFRS17_CF_Base!DE66+IFRS17_CumRslt!DE66</f>
        <v>0</v>
      </c>
      <c r="DF66" s="40">
        <f ca="1">IFRS17_CF_Base!DF66+IFRS17_CumRslt!DF66</f>
        <v>0</v>
      </c>
      <c r="DG66" s="40">
        <f ca="1">IFRS17_CF_Base!DG66+IFRS17_CumRslt!DG66</f>
        <v>0</v>
      </c>
      <c r="DH66" s="40">
        <f ca="1">IFRS17_CF_Base!DH66+IFRS17_CumRslt!DH66</f>
        <v>0</v>
      </c>
      <c r="DI66" s="40">
        <f ca="1">IFRS17_CF_Base!DI66+IFRS17_CumRslt!DI66</f>
        <v>0</v>
      </c>
      <c r="DJ66" s="40">
        <f ca="1">IFRS17_CF_Base!DJ66+IFRS17_CumRslt!DJ66</f>
        <v>0</v>
      </c>
      <c r="DK66" s="40">
        <f ca="1">IFRS17_CF_Base!DK66+IFRS17_CumRslt!DK66</f>
        <v>0</v>
      </c>
      <c r="DL66" s="40">
        <f ca="1">IFRS17_CF_Base!DL66+IFRS17_CumRslt!DL66</f>
        <v>0</v>
      </c>
      <c r="DM66" s="40">
        <f ca="1">IFRS17_CF_Base!DM66+IFRS17_CumRslt!DM66</f>
        <v>0</v>
      </c>
      <c r="DN66" s="40">
        <f ca="1">IFRS17_CF_Base!DN66+IFRS17_CumRslt!DN66</f>
        <v>0</v>
      </c>
      <c r="DO66" s="40">
        <f ca="1">IFRS17_CF_Base!DO66+IFRS17_CumRslt!DO66</f>
        <v>0</v>
      </c>
      <c r="DP66" s="40">
        <f ca="1">IFRS17_CF_Base!DP66+IFRS17_CumRslt!DP66</f>
        <v>0</v>
      </c>
      <c r="DQ66" s="40">
        <f ca="1">IFRS17_CF_Base!DQ66+IFRS17_CumRslt!DQ66</f>
        <v>0</v>
      </c>
      <c r="DR66" s="40">
        <f ca="1">IFRS17_CF_Base!DR66+IFRS17_CumRslt!DR66</f>
        <v>0</v>
      </c>
      <c r="DS66" s="40">
        <f ca="1">IFRS17_CF_Base!DS66+IFRS17_CumRslt!DS66</f>
        <v>0</v>
      </c>
      <c r="DT66" s="40">
        <f ca="1">IFRS17_CF_Base!DT66+IFRS17_CumRslt!DT66</f>
        <v>0</v>
      </c>
      <c r="DU66" s="40">
        <f ca="1">IFRS17_CF_Base!DU66+IFRS17_CumRslt!DU66</f>
        <v>0</v>
      </c>
      <c r="DV66" s="40">
        <f ca="1">IFRS17_CF_Base!DV66+IFRS17_CumRslt!DV66</f>
        <v>0</v>
      </c>
      <c r="DW66" s="40">
        <f ca="1">IFRS17_CF_Base!DW66+IFRS17_CumRslt!DW66</f>
        <v>0</v>
      </c>
      <c r="DX66" s="40">
        <f ca="1">IFRS17_CF_Base!DX66+IFRS17_CumRslt!DX66</f>
        <v>0</v>
      </c>
      <c r="DY66" s="40">
        <f ca="1">IFRS17_CF_Base!DY66+IFRS17_CumRslt!DY66</f>
        <v>0</v>
      </c>
      <c r="DZ66" s="40">
        <f ca="1">IFRS17_CF_Base!DZ66+IFRS17_CumRslt!DZ66</f>
        <v>0</v>
      </c>
      <c r="EA66" s="40">
        <f ca="1">IFRS17_CF_Base!EA66+IFRS17_CumRslt!EA66</f>
        <v>0</v>
      </c>
      <c r="EB66" s="40">
        <f ca="1">IFRS17_CF_Base!EB66+IFRS17_CumRslt!EB66</f>
        <v>0</v>
      </c>
      <c r="EC66" s="40">
        <f ca="1">IFRS17_CF_Base!EC66+IFRS17_CumRslt!EC66</f>
        <v>0</v>
      </c>
      <c r="ED66" s="40">
        <f ca="1">IFRS17_CF_Base!ED66+IFRS17_CumRslt!ED66</f>
        <v>0</v>
      </c>
      <c r="EE66" s="40">
        <f ca="1">IFRS17_CF_Base!EE66+IFRS17_CumRslt!EE66</f>
        <v>0</v>
      </c>
      <c r="EF66" s="40">
        <f ca="1">IFRS17_CF_Base!EF66+IFRS17_CumRslt!EF66</f>
        <v>0</v>
      </c>
      <c r="EG66" s="40">
        <f ca="1">IFRS17_CF_Base!EG66+IFRS17_CumRslt!EG66</f>
        <v>0</v>
      </c>
      <c r="EH66" s="40">
        <f ca="1">IFRS17_CF_Base!EH66+IFRS17_CumRslt!EH66</f>
        <v>0</v>
      </c>
      <c r="EI66" s="40">
        <f ca="1">IFRS17_CF_Base!EI66+IFRS17_CumRslt!EI66</f>
        <v>0</v>
      </c>
      <c r="EJ66" s="40">
        <f ca="1">IFRS17_CF_Base!EJ66+IFRS17_CumRslt!EJ66</f>
        <v>0</v>
      </c>
      <c r="EK66" s="40">
        <f ca="1">IFRS17_CF_Base!EK66+IFRS17_CumRslt!EK66</f>
        <v>0</v>
      </c>
      <c r="EL66" s="40">
        <f ca="1">IFRS17_CF_Base!EL66+IFRS17_CumRslt!EL66</f>
        <v>0</v>
      </c>
      <c r="EM66" s="40">
        <f ca="1">IFRS17_CF_Base!EM66+IFRS17_CumRslt!EM66</f>
        <v>0</v>
      </c>
      <c r="EN66" s="40">
        <f ca="1">IFRS17_CF_Base!EN66+IFRS17_CumRslt!EN66</f>
        <v>0</v>
      </c>
      <c r="EO66" s="40">
        <f ca="1">IFRS17_CF_Base!EO66+IFRS17_CumRslt!EO66</f>
        <v>0</v>
      </c>
      <c r="EP66" s="40">
        <f ca="1">IFRS17_CF_Base!EP66+IFRS17_CumRslt!EP66</f>
        <v>0</v>
      </c>
      <c r="EQ66" s="40">
        <f ca="1">IFRS17_CF_Base!EQ66+IFRS17_CumRslt!EQ66</f>
        <v>0</v>
      </c>
      <c r="ER66" s="40">
        <f ca="1">IFRS17_CF_Base!ER66+IFRS17_CumRslt!ER66</f>
        <v>0</v>
      </c>
      <c r="ES66" s="40">
        <f ca="1">IFRS17_CF_Base!ES66+IFRS17_CumRslt!ES66</f>
        <v>0</v>
      </c>
      <c r="ET66" s="40">
        <f ca="1">IFRS17_CF_Base!ET66+IFRS17_CumRslt!ET66</f>
        <v>0</v>
      </c>
      <c r="EU66" s="40">
        <f ca="1">IFRS17_CF_Base!EU66+IFRS17_CumRslt!EU66</f>
        <v>0</v>
      </c>
      <c r="EV66" s="40">
        <f ca="1">IFRS17_CF_Base!EV66+IFRS17_CumRslt!EV66</f>
        <v>0</v>
      </c>
      <c r="EW66" s="40">
        <f ca="1">IFRS17_CF_Base!EW66+IFRS17_CumRslt!EW66</f>
        <v>0</v>
      </c>
      <c r="EX66" s="40">
        <f ca="1">IFRS17_CF_Base!EX66+IFRS17_CumRslt!EX66</f>
        <v>0</v>
      </c>
      <c r="EY66" s="40">
        <f ca="1">IFRS17_CF_Base!EY66+IFRS17_CumRslt!EY66</f>
        <v>0</v>
      </c>
      <c r="EZ66" s="40">
        <f ca="1">IFRS17_CF_Base!EZ66+IFRS17_CumRslt!EZ66</f>
        <v>0</v>
      </c>
      <c r="FA66" s="40">
        <f ca="1">IFRS17_CF_Base!FA66+IFRS17_CumRslt!FA66</f>
        <v>0</v>
      </c>
      <c r="FB66" s="40">
        <f ca="1">IFRS17_CF_Base!FB66+IFRS17_CumRslt!FB66</f>
        <v>0</v>
      </c>
      <c r="FC66" s="40">
        <f ca="1">IFRS17_CF_Base!FC66+IFRS17_CumRslt!FC66</f>
        <v>0</v>
      </c>
      <c r="FD66" s="40">
        <f ca="1">IFRS17_CF_Base!FD66+IFRS17_CumRslt!FD66</f>
        <v>0</v>
      </c>
      <c r="FE66" s="40">
        <f ca="1">IFRS17_CF_Base!FE66+IFRS17_CumRslt!FE66</f>
        <v>0</v>
      </c>
      <c r="FF66" s="40">
        <f ca="1">IFRS17_CF_Base!FF66+IFRS17_CumRslt!FF66</f>
        <v>0</v>
      </c>
      <c r="FG66" s="40">
        <f ca="1">IFRS17_CF_Base!FG66+IFRS17_CumRslt!FG66</f>
        <v>0</v>
      </c>
      <c r="FH66" s="40">
        <f ca="1">IFRS17_CF_Base!FH66+IFRS17_CumRslt!FH66</f>
        <v>0</v>
      </c>
      <c r="FI66" s="40">
        <f ca="1">IFRS17_CF_Base!FI66+IFRS17_CumRslt!FI66</f>
        <v>0</v>
      </c>
      <c r="FJ66" s="40">
        <f ca="1">IFRS17_CF_Base!FJ66+IFRS17_CumRslt!FJ66</f>
        <v>0</v>
      </c>
      <c r="FK66" s="40">
        <f ca="1">IFRS17_CF_Base!FK66+IFRS17_CumRslt!FK66</f>
        <v>0</v>
      </c>
      <c r="FL66" s="40">
        <f ca="1">IFRS17_CF_Base!FL66+IFRS17_CumRslt!FL66</f>
        <v>0</v>
      </c>
      <c r="FM66" s="40">
        <f ca="1">IFRS17_CF_Base!FM66+IFRS17_CumRslt!FM66</f>
        <v>0</v>
      </c>
      <c r="FN66" s="40">
        <f ca="1">IFRS17_CF_Base!FN66+IFRS17_CumRslt!FN66</f>
        <v>0</v>
      </c>
      <c r="FO66" s="40">
        <f ca="1">IFRS17_CF_Base!FO66+IFRS17_CumRslt!FO66</f>
        <v>0</v>
      </c>
      <c r="FP66" s="40">
        <f ca="1">IFRS17_CF_Base!FP66+IFRS17_CumRslt!FP66</f>
        <v>0</v>
      </c>
      <c r="FQ66" s="40">
        <f ca="1">IFRS17_CF_Base!FQ66+IFRS17_CumRslt!FQ66</f>
        <v>0</v>
      </c>
      <c r="FR66" s="40">
        <f ca="1">IFRS17_CF_Base!FR66+IFRS17_CumRslt!FR66</f>
        <v>0</v>
      </c>
      <c r="FS66" s="40">
        <f ca="1">IFRS17_CF_Base!FS66+IFRS17_CumRslt!FS66</f>
        <v>0</v>
      </c>
      <c r="FT66" s="40">
        <f ca="1">IFRS17_CF_Base!FT66+IFRS17_CumRslt!FT66</f>
        <v>0</v>
      </c>
      <c r="FU66" s="40">
        <f ca="1">IFRS17_CF_Base!FU66+IFRS17_CumRslt!FU66</f>
        <v>0</v>
      </c>
      <c r="FV66" s="40">
        <f ca="1">IFRS17_CF_Base!FV66+IFRS17_CumRslt!FV66</f>
        <v>0</v>
      </c>
      <c r="FW66" s="40">
        <f ca="1">IFRS17_CF_Base!FW66+IFRS17_CumRslt!FW66</f>
        <v>0</v>
      </c>
      <c r="FX66" s="40">
        <f ca="1">IFRS17_CF_Base!FX66+IFRS17_CumRslt!FX66</f>
        <v>0</v>
      </c>
      <c r="FY66" s="40">
        <f ca="1">IFRS17_CF_Base!FY66+IFRS17_CumRslt!FY66</f>
        <v>0</v>
      </c>
      <c r="FZ66" s="40">
        <f ca="1">IFRS17_CF_Base!FZ66+IFRS17_CumRslt!FZ66</f>
        <v>0</v>
      </c>
      <c r="GA66" s="40">
        <f ca="1">IFRS17_CF_Base!GA66+IFRS17_CumRslt!GA66</f>
        <v>0</v>
      </c>
      <c r="GB66" s="40">
        <f ca="1">IFRS17_CF_Base!GB66+IFRS17_CumRslt!GB66</f>
        <v>0</v>
      </c>
      <c r="GC66" s="40">
        <f ca="1">IFRS17_CF_Base!GC66+IFRS17_CumRslt!GC66</f>
        <v>0</v>
      </c>
      <c r="GD66" s="40">
        <f ca="1">IFRS17_CF_Base!GD66+IFRS17_CumRslt!GD66</f>
        <v>0</v>
      </c>
      <c r="GE66" s="40">
        <f ca="1">IFRS17_CF_Base!GE66+IFRS17_CumRslt!GE66</f>
        <v>0</v>
      </c>
      <c r="GF66" s="40">
        <f ca="1">IFRS17_CF_Base!GF66+IFRS17_CumRslt!GF66</f>
        <v>0</v>
      </c>
      <c r="GG66" s="40">
        <f ca="1">IFRS17_CF_Base!GG66+IFRS17_CumRslt!GG66</f>
        <v>0</v>
      </c>
      <c r="GH66" s="40">
        <f ca="1">IFRS17_CF_Base!GH66+IFRS17_CumRslt!GH66</f>
        <v>0</v>
      </c>
      <c r="GI66" s="40">
        <f ca="1">IFRS17_CF_Base!GI66+IFRS17_CumRslt!GI66</f>
        <v>0</v>
      </c>
      <c r="GJ66" s="40">
        <f ca="1">IFRS17_CF_Base!GJ66+IFRS17_CumRslt!GJ66</f>
        <v>0</v>
      </c>
    </row>
    <row r="67" spans="3:192" x14ac:dyDescent="0.3">
      <c r="C67" s="31" t="s">
        <v>481</v>
      </c>
      <c r="F67" s="35">
        <f ca="1">IFRS17_CF_Base!F67+IFRS17_CumRslt!F67</f>
        <v>-2906983.0000850963</v>
      </c>
      <c r="G67" s="35">
        <f ca="1">IFRS17_CF_Base!G67+IFRS17_CumRslt!G67</f>
        <v>-13353740.12509327</v>
      </c>
      <c r="H67" s="35">
        <f ca="1">IFRS17_CF_Base!H67+IFRS17_CumRslt!H67</f>
        <v>-22580435.79731819</v>
      </c>
      <c r="I67" s="35">
        <f ca="1">IFRS17_CF_Base!I67+IFRS17_CumRslt!I67</f>
        <v>-31143315.199122377</v>
      </c>
      <c r="J67" s="35">
        <f ca="1">IFRS17_CF_Base!J67+IFRS17_CumRslt!J67</f>
        <v>-42930409.342059851</v>
      </c>
      <c r="K67" s="35">
        <f ca="1">IFRS17_CF_Base!K67+IFRS17_CumRslt!K67</f>
        <v>-53769255.521570653</v>
      </c>
      <c r="L67" s="35">
        <f ca="1">IFRS17_CF_Base!L67+IFRS17_CumRslt!L67</f>
        <v>-64748166.421067975</v>
      </c>
      <c r="M67" s="35">
        <f ca="1">IFRS17_CF_Base!M67+IFRS17_CumRslt!M67</f>
        <v>-76932287.35279429</v>
      </c>
      <c r="N67" s="35">
        <f ca="1">IFRS17_CF_Base!N67+IFRS17_CumRslt!N67</f>
        <v>-91206466.381794214</v>
      </c>
      <c r="O67" s="35">
        <f ca="1">IFRS17_CF_Base!O67+IFRS17_CumRslt!O67</f>
        <v>-109373664.92585185</v>
      </c>
      <c r="P67" s="35">
        <f ca="1">IFRS17_CF_Base!P67+IFRS17_CumRslt!P67</f>
        <v>-79029197.181114867</v>
      </c>
      <c r="Q67" s="35">
        <f ca="1">IFRS17_CF_Base!Q67+IFRS17_CumRslt!Q67</f>
        <v>-66338338.068674318</v>
      </c>
      <c r="R67" s="35">
        <f ca="1">IFRS17_CF_Base!R67+IFRS17_CumRslt!R67</f>
        <v>-59525936.534078911</v>
      </c>
      <c r="S67" s="35">
        <f ca="1">IFRS17_CF_Base!S67+IFRS17_CumRslt!S67</f>
        <v>-54820845.411984496</v>
      </c>
      <c r="T67" s="35">
        <f ca="1">IFRS17_CF_Base!T67+IFRS17_CumRslt!T67</f>
        <v>-47667387.903911434</v>
      </c>
      <c r="U67" s="35">
        <f ca="1">IFRS17_CF_Base!U67+IFRS17_CumRslt!U67</f>
        <v>-44047601.729606703</v>
      </c>
      <c r="V67" s="35">
        <f ca="1">IFRS17_CF_Base!V67+IFRS17_CumRslt!V67</f>
        <v>-40965470.725052483</v>
      </c>
      <c r="W67" s="35">
        <f ca="1">IFRS17_CF_Base!W67+IFRS17_CumRslt!W67</f>
        <v>-38116240.182378441</v>
      </c>
      <c r="X67" s="35">
        <f ca="1">IFRS17_CF_Base!X67+IFRS17_CumRslt!X67</f>
        <v>-35977012.768730655</v>
      </c>
      <c r="Y67" s="40">
        <f ca="1">IFRS17_CF_Base!Y67+IFRS17_CumRslt!Y67</f>
        <v>-32021283.972295117</v>
      </c>
      <c r="Z67" s="35">
        <f ca="1">IFRS17_CF_Base!Z67+IFRS17_CumRslt!Z67</f>
        <v>-30281145.456547644</v>
      </c>
      <c r="AA67" s="40">
        <f ca="1">IFRS17_CF_Base!AA67+IFRS17_CumRslt!AA67</f>
        <v>-28487550.656843267</v>
      </c>
      <c r="AB67" s="40">
        <f ca="1">IFRS17_CF_Base!AB67+IFRS17_CumRslt!AB67</f>
        <v>-26698310.880130306</v>
      </c>
      <c r="AC67" s="40">
        <f ca="1">IFRS17_CF_Base!AC67+IFRS17_CumRslt!AC67</f>
        <v>-25045830.93678984</v>
      </c>
      <c r="AD67" s="40">
        <f ca="1">IFRS17_CF_Base!AD67+IFRS17_CumRslt!AD67</f>
        <v>-22366414.153639957</v>
      </c>
      <c r="AE67" s="40">
        <f ca="1">IFRS17_CF_Base!AE67+IFRS17_CumRslt!AE67</f>
        <v>-20641301.123980734</v>
      </c>
      <c r="AF67" s="40">
        <f ca="1">IFRS17_CF_Base!AF67+IFRS17_CumRslt!AF67</f>
        <v>-18997514.035471946</v>
      </c>
      <c r="AG67" s="40">
        <f ca="1">IFRS17_CF_Base!AG67+IFRS17_CumRslt!AG67</f>
        <v>-17436513.213446405</v>
      </c>
      <c r="AH67" s="40">
        <f ca="1">IFRS17_CF_Base!AH67+IFRS17_CumRslt!AH67</f>
        <v>-16014605.923780523</v>
      </c>
      <c r="AI67" s="40">
        <f ca="1">IFRS17_CF_Base!AI67+IFRS17_CumRslt!AI67</f>
        <v>-14161157.743279366</v>
      </c>
      <c r="AJ67" s="40">
        <f ca="1">IFRS17_CF_Base!AJ67+IFRS17_CumRslt!AJ67</f>
        <v>-13136963.634334162</v>
      </c>
      <c r="AK67" s="40">
        <f ca="1">IFRS17_CF_Base!AK67+IFRS17_CumRslt!AK67</f>
        <v>-12246461.105508147</v>
      </c>
      <c r="AL67" s="40">
        <f ca="1">IFRS17_CF_Base!AL67+IFRS17_CumRslt!AL67</f>
        <v>-11463667.528830828</v>
      </c>
      <c r="AM67" s="40">
        <f ca="1">IFRS17_CF_Base!AM67+IFRS17_CumRslt!AM67</f>
        <v>-10775974.001232652</v>
      </c>
      <c r="AN67" s="40">
        <f ca="1">IFRS17_CF_Base!AN67+IFRS17_CumRslt!AN67</f>
        <v>-9904017.9223288894</v>
      </c>
      <c r="AO67" s="40">
        <f ca="1">IFRS17_CF_Base!AO67+IFRS17_CumRslt!AO67</f>
        <v>-9232914.4294464421</v>
      </c>
      <c r="AP67" s="40">
        <f ca="1">IFRS17_CF_Base!AP67+IFRS17_CumRslt!AP67</f>
        <v>-8680146.8882584888</v>
      </c>
      <c r="AQ67" s="40">
        <f ca="1">IFRS17_CF_Base!AQ67+IFRS17_CumRslt!AQ67</f>
        <v>-8149690.8827973567</v>
      </c>
      <c r="AR67" s="40">
        <f ca="1">IFRS17_CF_Base!AR67+IFRS17_CumRslt!AR67</f>
        <v>-7652752.6340113962</v>
      </c>
      <c r="AS67" s="40">
        <f ca="1">IFRS17_CF_Base!AS67+IFRS17_CumRslt!AS67</f>
        <v>-7049773.9848611895</v>
      </c>
      <c r="AT67" s="40">
        <f ca="1">IFRS17_CF_Base!AT67+IFRS17_CumRslt!AT67</f>
        <v>-6586993.723383232</v>
      </c>
      <c r="AU67" s="40">
        <f ca="1">IFRS17_CF_Base!AU67+IFRS17_CumRslt!AU67</f>
        <v>-6135584.6390169207</v>
      </c>
      <c r="AV67" s="40">
        <f ca="1">IFRS17_CF_Base!AV67+IFRS17_CumRslt!AV67</f>
        <v>-5693476.5935180588</v>
      </c>
      <c r="AW67" s="40">
        <f ca="1">IFRS17_CF_Base!AW67+IFRS17_CumRslt!AW67</f>
        <v>-5262780.4627273129</v>
      </c>
      <c r="AX67" s="40">
        <f ca="1">IFRS17_CF_Base!AX67+IFRS17_CumRslt!AX67</f>
        <v>-4773521.9489821298</v>
      </c>
      <c r="AY67" s="40">
        <f ca="1">IFRS17_CF_Base!AY67+IFRS17_CumRslt!AY67</f>
        <v>-4341009.1964218151</v>
      </c>
      <c r="AZ67" s="40">
        <f ca="1">IFRS17_CF_Base!AZ67+IFRS17_CumRslt!AZ67</f>
        <v>-3941426.9103389755</v>
      </c>
      <c r="BA67" s="40">
        <f ca="1">IFRS17_CF_Base!BA67+IFRS17_CumRslt!BA67</f>
        <v>-3556139.7150767683</v>
      </c>
      <c r="BB67" s="40">
        <f ca="1">IFRS17_CF_Base!BB67+IFRS17_CumRslt!BB67</f>
        <v>-3193464.2817252306</v>
      </c>
      <c r="BC67" s="40">
        <f ca="1">IFRS17_CF_Base!BC67+IFRS17_CumRslt!BC67</f>
        <v>-2826393.3746437402</v>
      </c>
      <c r="BD67" s="40">
        <f ca="1">IFRS17_CF_Base!BD67+IFRS17_CumRslt!BD67</f>
        <v>-2513235.7364477436</v>
      </c>
      <c r="BE67" s="40">
        <f ca="1">IFRS17_CF_Base!BE67+IFRS17_CumRslt!BE67</f>
        <v>-2231472.5285639074</v>
      </c>
      <c r="BF67" s="40">
        <f ca="1">IFRS17_CF_Base!BF67+IFRS17_CumRslt!BF67</f>
        <v>-1977760.5898874132</v>
      </c>
      <c r="BG67" s="40">
        <f ca="1">IFRS17_CF_Base!BG67+IFRS17_CumRslt!BG67</f>
        <v>-1749337.2163494283</v>
      </c>
      <c r="BH67" s="40">
        <f ca="1">IFRS17_CF_Base!BH67+IFRS17_CumRslt!BH67</f>
        <v>-1530492.5064540578</v>
      </c>
      <c r="BI67" s="40">
        <f ca="1">IFRS17_CF_Base!BI67+IFRS17_CumRslt!BI67</f>
        <v>-1332804.8209924125</v>
      </c>
      <c r="BJ67" s="40">
        <f ca="1">IFRS17_CF_Base!BJ67+IFRS17_CumRslt!BJ67</f>
        <v>-1166373.8599638073</v>
      </c>
      <c r="BK67" s="40">
        <f ca="1">IFRS17_CF_Base!BK67+IFRS17_CumRslt!BK67</f>
        <v>-1014493.2197002285</v>
      </c>
      <c r="BL67" s="40">
        <f ca="1">IFRS17_CF_Base!BL67+IFRS17_CumRslt!BL67</f>
        <v>-877853.60777312494</v>
      </c>
      <c r="BM67" s="40">
        <f ca="1">IFRS17_CF_Base!BM67+IFRS17_CumRslt!BM67</f>
        <v>-750975.53842858085</v>
      </c>
      <c r="BN67" s="40">
        <f ca="1">IFRS17_CF_Base!BN67+IFRS17_CumRslt!BN67</f>
        <v>-641329.66920131678</v>
      </c>
      <c r="BO67" s="40">
        <f ca="1">IFRS17_CF_Base!BO67+IFRS17_CumRslt!BO67</f>
        <v>-544781.88728493138</v>
      </c>
      <c r="BP67" s="40">
        <f ca="1">IFRS17_CF_Base!BP67+IFRS17_CumRslt!BP67</f>
        <v>-458423.06233838492</v>
      </c>
      <c r="BQ67" s="40">
        <f ca="1">IFRS17_CF_Base!BQ67+IFRS17_CumRslt!BQ67</f>
        <v>-381813.91422012879</v>
      </c>
      <c r="BR67" s="40">
        <f ca="1">IFRS17_CF_Base!BR67+IFRS17_CumRslt!BR67</f>
        <v>-312649.78872195561</v>
      </c>
      <c r="BS67" s="40">
        <f ca="1">IFRS17_CF_Base!BS67+IFRS17_CumRslt!BS67</f>
        <v>-251932.01131743309</v>
      </c>
      <c r="BT67" s="40">
        <f ca="1">IFRS17_CF_Base!BT67+IFRS17_CumRslt!BT67</f>
        <v>-201990.85732942511</v>
      </c>
      <c r="BU67" s="40">
        <f ca="1">IFRS17_CF_Base!BU67+IFRS17_CumRslt!BU67</f>
        <v>-158865.81271967464</v>
      </c>
      <c r="BV67" s="40">
        <f ca="1">IFRS17_CF_Base!BV67+IFRS17_CumRslt!BV67</f>
        <v>-122477.26969333741</v>
      </c>
      <c r="BW67" s="40">
        <f ca="1">IFRS17_CF_Base!BW67+IFRS17_CumRslt!BW67</f>
        <v>-92100.396439847958</v>
      </c>
      <c r="BX67" s="40">
        <f ca="1">IFRS17_CF_Base!BX67+IFRS17_CumRslt!BX67</f>
        <v>-66973.678105583516</v>
      </c>
      <c r="BY67" s="40">
        <f ca="1">IFRS17_CF_Base!BY67+IFRS17_CumRslt!BY67</f>
        <v>-49054.590264240825</v>
      </c>
      <c r="BZ67" s="40">
        <f ca="1">IFRS17_CF_Base!BZ67+IFRS17_CumRslt!BZ67</f>
        <v>-35528.476584718861</v>
      </c>
      <c r="CA67" s="40">
        <f ca="1">IFRS17_CF_Base!CA67+IFRS17_CumRslt!CA67</f>
        <v>-25479.045930726184</v>
      </c>
      <c r="CB67" s="40">
        <f ca="1">IFRS17_CF_Base!CB67+IFRS17_CumRslt!CB67</f>
        <v>-18065.112765565624</v>
      </c>
      <c r="CC67" s="40">
        <f ca="1">IFRS17_CF_Base!CC67+IFRS17_CumRslt!CC67</f>
        <v>-11338.641159551822</v>
      </c>
      <c r="CD67" s="40">
        <f ca="1">IFRS17_CF_Base!CD67+IFRS17_CumRslt!CD67</f>
        <v>-8171.1640613902991</v>
      </c>
      <c r="CE67" s="40">
        <f ca="1">IFRS17_CF_Base!CE67+IFRS17_CumRslt!CE67</f>
        <v>-5812.7992742047863</v>
      </c>
      <c r="CF67" s="40">
        <f ca="1">IFRS17_CF_Base!CF67+IFRS17_CumRslt!CF67</f>
        <v>-4079.9922844814719</v>
      </c>
      <c r="CG67" s="40">
        <f ca="1">IFRS17_CF_Base!CG67+IFRS17_CumRslt!CG67</f>
        <v>-2818.764079262688</v>
      </c>
      <c r="CH67" s="40">
        <f ca="1">IFRS17_CF_Base!CH67+IFRS17_CumRslt!CH67</f>
        <v>-1652.8794296254835</v>
      </c>
      <c r="CI67" s="40">
        <f ca="1">IFRS17_CF_Base!CI67+IFRS17_CumRslt!CI67</f>
        <v>-1119.9347746431135</v>
      </c>
      <c r="CJ67" s="40">
        <f ca="1">IFRS17_CF_Base!CJ67+IFRS17_CumRslt!CJ67</f>
        <v>-739.55386150560889</v>
      </c>
      <c r="CK67" s="40">
        <f ca="1">IFRS17_CF_Base!CK67+IFRS17_CumRslt!CK67</f>
        <v>-477.46529161095111</v>
      </c>
      <c r="CL67" s="40">
        <f ca="1">IFRS17_CF_Base!CL67+IFRS17_CumRslt!CL67</f>
        <v>-303.9355830182962</v>
      </c>
      <c r="CM67" s="40">
        <f ca="1">IFRS17_CF_Base!CM67+IFRS17_CumRslt!CM67</f>
        <v>0</v>
      </c>
      <c r="CN67" s="40">
        <f ca="1">IFRS17_CF_Base!CN67+IFRS17_CumRslt!CN67</f>
        <v>0</v>
      </c>
      <c r="CO67" s="40">
        <f ca="1">IFRS17_CF_Base!CO67+IFRS17_CumRslt!CO67</f>
        <v>0</v>
      </c>
      <c r="CP67" s="40">
        <f ca="1">IFRS17_CF_Base!CP67+IFRS17_CumRslt!CP67</f>
        <v>0</v>
      </c>
      <c r="CQ67" s="40">
        <f ca="1">IFRS17_CF_Base!CQ67+IFRS17_CumRslt!CQ67</f>
        <v>0</v>
      </c>
      <c r="CR67" s="40">
        <f ca="1">IFRS17_CF_Base!CR67+IFRS17_CumRslt!CR67</f>
        <v>0</v>
      </c>
      <c r="CS67" s="40">
        <f ca="1">IFRS17_CF_Base!CS67+IFRS17_CumRslt!CS67</f>
        <v>0</v>
      </c>
      <c r="CT67" s="40">
        <f ca="1">IFRS17_CF_Base!CT67+IFRS17_CumRslt!CT67</f>
        <v>0</v>
      </c>
      <c r="CU67" s="40">
        <f ca="1">IFRS17_CF_Base!CU67+IFRS17_CumRslt!CU67</f>
        <v>0</v>
      </c>
      <c r="CV67" s="40">
        <f ca="1">IFRS17_CF_Base!CV67+IFRS17_CumRslt!CV67</f>
        <v>0</v>
      </c>
      <c r="CW67" s="40">
        <f ca="1">IFRS17_CF_Base!CW67+IFRS17_CumRslt!CW67</f>
        <v>0</v>
      </c>
      <c r="CX67" s="40">
        <f ca="1">IFRS17_CF_Base!CX67+IFRS17_CumRslt!CX67</f>
        <v>0</v>
      </c>
      <c r="CY67" s="40">
        <f ca="1">IFRS17_CF_Base!CY67+IFRS17_CumRslt!CY67</f>
        <v>0</v>
      </c>
      <c r="CZ67" s="40">
        <f ca="1">IFRS17_CF_Base!CZ67+IFRS17_CumRslt!CZ67</f>
        <v>0</v>
      </c>
      <c r="DA67" s="40">
        <f ca="1">IFRS17_CF_Base!DA67+IFRS17_CumRslt!DA67</f>
        <v>0</v>
      </c>
      <c r="DB67" s="40">
        <f ca="1">IFRS17_CF_Base!DB67+IFRS17_CumRslt!DB67</f>
        <v>0</v>
      </c>
      <c r="DC67" s="40">
        <f ca="1">IFRS17_CF_Base!DC67+IFRS17_CumRslt!DC67</f>
        <v>0</v>
      </c>
      <c r="DD67" s="40">
        <f ca="1">IFRS17_CF_Base!DD67+IFRS17_CumRslt!DD67</f>
        <v>0</v>
      </c>
      <c r="DE67" s="40">
        <f ca="1">IFRS17_CF_Base!DE67+IFRS17_CumRslt!DE67</f>
        <v>0</v>
      </c>
      <c r="DF67" s="40">
        <f ca="1">IFRS17_CF_Base!DF67+IFRS17_CumRslt!DF67</f>
        <v>0</v>
      </c>
      <c r="DG67" s="40">
        <f ca="1">IFRS17_CF_Base!DG67+IFRS17_CumRslt!DG67</f>
        <v>0</v>
      </c>
      <c r="DH67" s="40">
        <f ca="1">IFRS17_CF_Base!DH67+IFRS17_CumRslt!DH67</f>
        <v>0</v>
      </c>
      <c r="DI67" s="40">
        <f ca="1">IFRS17_CF_Base!DI67+IFRS17_CumRslt!DI67</f>
        <v>0</v>
      </c>
      <c r="DJ67" s="40">
        <f ca="1">IFRS17_CF_Base!DJ67+IFRS17_CumRslt!DJ67</f>
        <v>0</v>
      </c>
      <c r="DK67" s="40">
        <f ca="1">IFRS17_CF_Base!DK67+IFRS17_CumRslt!DK67</f>
        <v>0</v>
      </c>
      <c r="DL67" s="40">
        <f ca="1">IFRS17_CF_Base!DL67+IFRS17_CumRslt!DL67</f>
        <v>0</v>
      </c>
      <c r="DM67" s="40">
        <f ca="1">IFRS17_CF_Base!DM67+IFRS17_CumRslt!DM67</f>
        <v>0</v>
      </c>
      <c r="DN67" s="40">
        <f ca="1">IFRS17_CF_Base!DN67+IFRS17_CumRslt!DN67</f>
        <v>0</v>
      </c>
      <c r="DO67" s="40">
        <f ca="1">IFRS17_CF_Base!DO67+IFRS17_CumRslt!DO67</f>
        <v>0</v>
      </c>
      <c r="DP67" s="40">
        <f ca="1">IFRS17_CF_Base!DP67+IFRS17_CumRslt!DP67</f>
        <v>0</v>
      </c>
      <c r="DQ67" s="40">
        <f ca="1">IFRS17_CF_Base!DQ67+IFRS17_CumRslt!DQ67</f>
        <v>0</v>
      </c>
      <c r="DR67" s="40">
        <f ca="1">IFRS17_CF_Base!DR67+IFRS17_CumRslt!DR67</f>
        <v>0</v>
      </c>
      <c r="DS67" s="40">
        <f ca="1">IFRS17_CF_Base!DS67+IFRS17_CumRslt!DS67</f>
        <v>0</v>
      </c>
      <c r="DT67" s="40">
        <f ca="1">IFRS17_CF_Base!DT67+IFRS17_CumRslt!DT67</f>
        <v>0</v>
      </c>
      <c r="DU67" s="40">
        <f ca="1">IFRS17_CF_Base!DU67+IFRS17_CumRslt!DU67</f>
        <v>0</v>
      </c>
      <c r="DV67" s="40">
        <f ca="1">IFRS17_CF_Base!DV67+IFRS17_CumRslt!DV67</f>
        <v>0</v>
      </c>
      <c r="DW67" s="40">
        <f ca="1">IFRS17_CF_Base!DW67+IFRS17_CumRslt!DW67</f>
        <v>0</v>
      </c>
      <c r="DX67" s="40">
        <f ca="1">IFRS17_CF_Base!DX67+IFRS17_CumRslt!DX67</f>
        <v>0</v>
      </c>
      <c r="DY67" s="40">
        <f ca="1">IFRS17_CF_Base!DY67+IFRS17_CumRslt!DY67</f>
        <v>0</v>
      </c>
      <c r="DZ67" s="40">
        <f ca="1">IFRS17_CF_Base!DZ67+IFRS17_CumRslt!DZ67</f>
        <v>0</v>
      </c>
      <c r="EA67" s="40">
        <f ca="1">IFRS17_CF_Base!EA67+IFRS17_CumRslt!EA67</f>
        <v>0</v>
      </c>
      <c r="EB67" s="40">
        <f ca="1">IFRS17_CF_Base!EB67+IFRS17_CumRslt!EB67</f>
        <v>0</v>
      </c>
      <c r="EC67" s="40">
        <f ca="1">IFRS17_CF_Base!EC67+IFRS17_CumRslt!EC67</f>
        <v>0</v>
      </c>
      <c r="ED67" s="40">
        <f ca="1">IFRS17_CF_Base!ED67+IFRS17_CumRslt!ED67</f>
        <v>0</v>
      </c>
      <c r="EE67" s="40">
        <f ca="1">IFRS17_CF_Base!EE67+IFRS17_CumRslt!EE67</f>
        <v>0</v>
      </c>
      <c r="EF67" s="40">
        <f ca="1">IFRS17_CF_Base!EF67+IFRS17_CumRslt!EF67</f>
        <v>0</v>
      </c>
      <c r="EG67" s="40">
        <f ca="1">IFRS17_CF_Base!EG67+IFRS17_CumRslt!EG67</f>
        <v>0</v>
      </c>
      <c r="EH67" s="40">
        <f ca="1">IFRS17_CF_Base!EH67+IFRS17_CumRslt!EH67</f>
        <v>0</v>
      </c>
      <c r="EI67" s="40">
        <f ca="1">IFRS17_CF_Base!EI67+IFRS17_CumRslt!EI67</f>
        <v>0</v>
      </c>
      <c r="EJ67" s="40">
        <f ca="1">IFRS17_CF_Base!EJ67+IFRS17_CumRslt!EJ67</f>
        <v>0</v>
      </c>
      <c r="EK67" s="40">
        <f ca="1">IFRS17_CF_Base!EK67+IFRS17_CumRslt!EK67</f>
        <v>0</v>
      </c>
      <c r="EL67" s="40">
        <f ca="1">IFRS17_CF_Base!EL67+IFRS17_CumRslt!EL67</f>
        <v>0</v>
      </c>
      <c r="EM67" s="40">
        <f ca="1">IFRS17_CF_Base!EM67+IFRS17_CumRslt!EM67</f>
        <v>0</v>
      </c>
      <c r="EN67" s="40">
        <f ca="1">IFRS17_CF_Base!EN67+IFRS17_CumRslt!EN67</f>
        <v>0</v>
      </c>
      <c r="EO67" s="40">
        <f ca="1">IFRS17_CF_Base!EO67+IFRS17_CumRslt!EO67</f>
        <v>0</v>
      </c>
      <c r="EP67" s="40">
        <f ca="1">IFRS17_CF_Base!EP67+IFRS17_CumRslt!EP67</f>
        <v>0</v>
      </c>
      <c r="EQ67" s="40">
        <f ca="1">IFRS17_CF_Base!EQ67+IFRS17_CumRslt!EQ67</f>
        <v>0</v>
      </c>
      <c r="ER67" s="40">
        <f ca="1">IFRS17_CF_Base!ER67+IFRS17_CumRslt!ER67</f>
        <v>0</v>
      </c>
      <c r="ES67" s="40">
        <f ca="1">IFRS17_CF_Base!ES67+IFRS17_CumRslt!ES67</f>
        <v>0</v>
      </c>
      <c r="ET67" s="40">
        <f ca="1">IFRS17_CF_Base!ET67+IFRS17_CumRslt!ET67</f>
        <v>0</v>
      </c>
      <c r="EU67" s="40">
        <f ca="1">IFRS17_CF_Base!EU67+IFRS17_CumRslt!EU67</f>
        <v>0</v>
      </c>
      <c r="EV67" s="40">
        <f ca="1">IFRS17_CF_Base!EV67+IFRS17_CumRslt!EV67</f>
        <v>0</v>
      </c>
      <c r="EW67" s="40">
        <f ca="1">IFRS17_CF_Base!EW67+IFRS17_CumRslt!EW67</f>
        <v>0</v>
      </c>
      <c r="EX67" s="40">
        <f ca="1">IFRS17_CF_Base!EX67+IFRS17_CumRslt!EX67</f>
        <v>0</v>
      </c>
      <c r="EY67" s="40">
        <f ca="1">IFRS17_CF_Base!EY67+IFRS17_CumRslt!EY67</f>
        <v>0</v>
      </c>
      <c r="EZ67" s="40">
        <f ca="1">IFRS17_CF_Base!EZ67+IFRS17_CumRslt!EZ67</f>
        <v>0</v>
      </c>
      <c r="FA67" s="40">
        <f ca="1">IFRS17_CF_Base!FA67+IFRS17_CumRslt!FA67</f>
        <v>0</v>
      </c>
      <c r="FB67" s="40">
        <f ca="1">IFRS17_CF_Base!FB67+IFRS17_CumRslt!FB67</f>
        <v>0</v>
      </c>
      <c r="FC67" s="40">
        <f ca="1">IFRS17_CF_Base!FC67+IFRS17_CumRslt!FC67</f>
        <v>0</v>
      </c>
      <c r="FD67" s="40">
        <f ca="1">IFRS17_CF_Base!FD67+IFRS17_CumRslt!FD67</f>
        <v>0</v>
      </c>
      <c r="FE67" s="40">
        <f ca="1">IFRS17_CF_Base!FE67+IFRS17_CumRslt!FE67</f>
        <v>0</v>
      </c>
      <c r="FF67" s="40">
        <f ca="1">IFRS17_CF_Base!FF67+IFRS17_CumRslt!FF67</f>
        <v>0</v>
      </c>
      <c r="FG67" s="40">
        <f ca="1">IFRS17_CF_Base!FG67+IFRS17_CumRslt!FG67</f>
        <v>0</v>
      </c>
      <c r="FH67" s="40">
        <f ca="1">IFRS17_CF_Base!FH67+IFRS17_CumRslt!FH67</f>
        <v>0</v>
      </c>
      <c r="FI67" s="40">
        <f ca="1">IFRS17_CF_Base!FI67+IFRS17_CumRslt!FI67</f>
        <v>0</v>
      </c>
      <c r="FJ67" s="40">
        <f ca="1">IFRS17_CF_Base!FJ67+IFRS17_CumRslt!FJ67</f>
        <v>0</v>
      </c>
      <c r="FK67" s="40">
        <f ca="1">IFRS17_CF_Base!FK67+IFRS17_CumRslt!FK67</f>
        <v>0</v>
      </c>
      <c r="FL67" s="40">
        <f ca="1">IFRS17_CF_Base!FL67+IFRS17_CumRslt!FL67</f>
        <v>0</v>
      </c>
      <c r="FM67" s="40">
        <f ca="1">IFRS17_CF_Base!FM67+IFRS17_CumRslt!FM67</f>
        <v>0</v>
      </c>
      <c r="FN67" s="40">
        <f ca="1">IFRS17_CF_Base!FN67+IFRS17_CumRslt!FN67</f>
        <v>0</v>
      </c>
      <c r="FO67" s="40">
        <f ca="1">IFRS17_CF_Base!FO67+IFRS17_CumRslt!FO67</f>
        <v>0</v>
      </c>
      <c r="FP67" s="40">
        <f ca="1">IFRS17_CF_Base!FP67+IFRS17_CumRslt!FP67</f>
        <v>0</v>
      </c>
      <c r="FQ67" s="40">
        <f ca="1">IFRS17_CF_Base!FQ67+IFRS17_CumRslt!FQ67</f>
        <v>0</v>
      </c>
      <c r="FR67" s="40">
        <f ca="1">IFRS17_CF_Base!FR67+IFRS17_CumRslt!FR67</f>
        <v>0</v>
      </c>
      <c r="FS67" s="40">
        <f ca="1">IFRS17_CF_Base!FS67+IFRS17_CumRslt!FS67</f>
        <v>0</v>
      </c>
      <c r="FT67" s="40">
        <f ca="1">IFRS17_CF_Base!FT67+IFRS17_CumRslt!FT67</f>
        <v>0</v>
      </c>
      <c r="FU67" s="40">
        <f ca="1">IFRS17_CF_Base!FU67+IFRS17_CumRslt!FU67</f>
        <v>0</v>
      </c>
      <c r="FV67" s="40">
        <f ca="1">IFRS17_CF_Base!FV67+IFRS17_CumRslt!FV67</f>
        <v>0</v>
      </c>
      <c r="FW67" s="40">
        <f ca="1">IFRS17_CF_Base!FW67+IFRS17_CumRslt!FW67</f>
        <v>0</v>
      </c>
      <c r="FX67" s="40">
        <f ca="1">IFRS17_CF_Base!FX67+IFRS17_CumRslt!FX67</f>
        <v>0</v>
      </c>
      <c r="FY67" s="40">
        <f ca="1">IFRS17_CF_Base!FY67+IFRS17_CumRslt!FY67</f>
        <v>0</v>
      </c>
      <c r="FZ67" s="40">
        <f ca="1">IFRS17_CF_Base!FZ67+IFRS17_CumRslt!FZ67</f>
        <v>0</v>
      </c>
      <c r="GA67" s="40">
        <f ca="1">IFRS17_CF_Base!GA67+IFRS17_CumRslt!GA67</f>
        <v>0</v>
      </c>
      <c r="GB67" s="40">
        <f ca="1">IFRS17_CF_Base!GB67+IFRS17_CumRslt!GB67</f>
        <v>0</v>
      </c>
      <c r="GC67" s="40">
        <f ca="1">IFRS17_CF_Base!GC67+IFRS17_CumRslt!GC67</f>
        <v>0</v>
      </c>
      <c r="GD67" s="40">
        <f ca="1">IFRS17_CF_Base!GD67+IFRS17_CumRslt!GD67</f>
        <v>0</v>
      </c>
      <c r="GE67" s="40">
        <f ca="1">IFRS17_CF_Base!GE67+IFRS17_CumRslt!GE67</f>
        <v>0</v>
      </c>
      <c r="GF67" s="40">
        <f ca="1">IFRS17_CF_Base!GF67+IFRS17_CumRslt!GF67</f>
        <v>0</v>
      </c>
      <c r="GG67" s="40">
        <f ca="1">IFRS17_CF_Base!GG67+IFRS17_CumRslt!GG67</f>
        <v>0</v>
      </c>
      <c r="GH67" s="40">
        <f ca="1">IFRS17_CF_Base!GH67+IFRS17_CumRslt!GH67</f>
        <v>0</v>
      </c>
      <c r="GI67" s="40">
        <f ca="1">IFRS17_CF_Base!GI67+IFRS17_CumRslt!GI67</f>
        <v>0</v>
      </c>
      <c r="GJ67" s="40">
        <f ca="1">IFRS17_CF_Base!GJ67+IFRS17_CumRslt!GJ67</f>
        <v>0</v>
      </c>
    </row>
    <row r="68" spans="3:192" x14ac:dyDescent="0.3">
      <c r="C68" s="31" t="s">
        <v>482</v>
      </c>
      <c r="F68" s="88">
        <f ca="1">IFRS17_CF_Base!F68+IFRS17_CumRslt!F68</f>
        <v>60822.495317567693</v>
      </c>
      <c r="G68" s="88">
        <f ca="1">IFRS17_CF_Base!G68+IFRS17_CumRslt!G68</f>
        <v>236561.65778936577</v>
      </c>
      <c r="H68" s="88">
        <f ca="1">IFRS17_CF_Base!H68+IFRS17_CumRslt!H68</f>
        <v>257645.67523458929</v>
      </c>
      <c r="I68" s="88">
        <f ca="1">IFRS17_CF_Base!I68+IFRS17_CumRslt!I68</f>
        <v>234553.22971690513</v>
      </c>
      <c r="J68" s="88">
        <f ca="1">IFRS17_CF_Base!J68+IFRS17_CumRslt!J68</f>
        <v>295963.7772565214</v>
      </c>
      <c r="K68" s="88">
        <f ca="1">IFRS17_CF_Base!K68+IFRS17_CumRslt!K68</f>
        <v>311804.79134765174</v>
      </c>
      <c r="L68" s="88">
        <f ca="1">IFRS17_CF_Base!L68+IFRS17_CumRslt!L68</f>
        <v>353528.53800349991</v>
      </c>
      <c r="M68" s="88">
        <f ca="1">IFRS17_CF_Base!M68+IFRS17_CumRslt!M68</f>
        <v>463459.20536812069</v>
      </c>
      <c r="N68" s="88">
        <f ca="1">IFRS17_CF_Base!N68+IFRS17_CumRslt!N68</f>
        <v>651986.78607161588</v>
      </c>
      <c r="O68" s="88">
        <f ca="1">IFRS17_CF_Base!O68+IFRS17_CumRslt!O68</f>
        <v>931977.92512241704</v>
      </c>
      <c r="P68" s="88">
        <f ca="1">IFRS17_CF_Base!P68+IFRS17_CumRslt!P68</f>
        <v>220738.75718932052</v>
      </c>
      <c r="Q68" s="88">
        <f ca="1">IFRS17_CF_Base!Q68+IFRS17_CumRslt!Q68</f>
        <v>619056.30646741437</v>
      </c>
      <c r="R68" s="88">
        <f ca="1">IFRS17_CF_Base!R68+IFRS17_CumRslt!R68</f>
        <v>1244509.0246229044</v>
      </c>
      <c r="S68" s="88">
        <f ca="1">IFRS17_CF_Base!S68+IFRS17_CumRslt!S68</f>
        <v>1815969.2272198247</v>
      </c>
      <c r="T68" s="88">
        <f ca="1">IFRS17_CF_Base!T68+IFRS17_CumRslt!T68</f>
        <v>2278030.2344425013</v>
      </c>
      <c r="U68" s="88">
        <f ca="1">IFRS17_CF_Base!U68+IFRS17_CumRslt!U68</f>
        <v>2827224.8321049893</v>
      </c>
      <c r="V68" s="88">
        <f ca="1">IFRS17_CF_Base!V68+IFRS17_CumRslt!V68</f>
        <v>3293518.8737158775</v>
      </c>
      <c r="W68" s="88">
        <f ca="1">IFRS17_CF_Base!W68+IFRS17_CumRslt!W68</f>
        <v>3666914.9697018554</v>
      </c>
      <c r="X68" s="88">
        <f ca="1">IFRS17_CF_Base!X68+IFRS17_CumRslt!X68</f>
        <v>3951767.6840935745</v>
      </c>
      <c r="Y68" s="88">
        <f ca="1">IFRS17_CF_Base!Y68+IFRS17_CumRslt!Y68</f>
        <v>4119405.3800429832</v>
      </c>
      <c r="Z68" s="88">
        <f ca="1">IFRS17_CF_Base!Z68+IFRS17_CumRslt!Z68</f>
        <v>4297998.6296970006</v>
      </c>
      <c r="AA68" s="88">
        <f ca="1">IFRS17_CF_Base!AA68+IFRS17_CumRslt!AA68</f>
        <v>4391405.7239347659</v>
      </c>
      <c r="AB68" s="88">
        <f ca="1">IFRS17_CF_Base!AB68+IFRS17_CumRslt!AB68</f>
        <v>4413381.0534061622</v>
      </c>
      <c r="AC68" s="88">
        <f ca="1">IFRS17_CF_Base!AC68+IFRS17_CumRslt!AC68</f>
        <v>4374600.6458843388</v>
      </c>
      <c r="AD68" s="88">
        <f ca="1">IFRS17_CF_Base!AD68+IFRS17_CumRslt!AD68</f>
        <v>4278053.8646519436</v>
      </c>
      <c r="AE68" s="88">
        <f ca="1">IFRS17_CF_Base!AE68+IFRS17_CumRslt!AE68</f>
        <v>4197064.8637530608</v>
      </c>
      <c r="AF68" s="88">
        <f ca="1">IFRS17_CF_Base!AF68+IFRS17_CumRslt!AF68</f>
        <v>4090421.0051184078</v>
      </c>
      <c r="AG68" s="88">
        <f ca="1">IFRS17_CF_Base!AG68+IFRS17_CumRslt!AG68</f>
        <v>3965441.2846293175</v>
      </c>
      <c r="AH68" s="88">
        <f ca="1">IFRS17_CF_Base!AH68+IFRS17_CumRslt!AH68</f>
        <v>3827282.787080172</v>
      </c>
      <c r="AI68" s="88">
        <f ca="1">IFRS17_CF_Base!AI68+IFRS17_CumRslt!AI68</f>
        <v>3676527.7251727954</v>
      </c>
      <c r="AJ68" s="88">
        <f ca="1">IFRS17_CF_Base!AJ68+IFRS17_CumRslt!AJ68</f>
        <v>3546567.7236717115</v>
      </c>
      <c r="AK68" s="88">
        <f ca="1">IFRS17_CF_Base!AK68+IFRS17_CumRslt!AK68</f>
        <v>3411363.6016415558</v>
      </c>
      <c r="AL68" s="88">
        <f ca="1">IFRS17_CF_Base!AL68+IFRS17_CumRslt!AL68</f>
        <v>3270019.915447935</v>
      </c>
      <c r="AM68" s="88">
        <f ca="1">IFRS17_CF_Base!AM68+IFRS17_CumRslt!AM68</f>
        <v>3121358.6887704646</v>
      </c>
      <c r="AN68" s="88">
        <f ca="1">IFRS17_CF_Base!AN68+IFRS17_CumRslt!AN68</f>
        <v>2964041.3346531391</v>
      </c>
      <c r="AO68" s="88">
        <f ca="1">IFRS17_CF_Base!AO68+IFRS17_CumRslt!AO68</f>
        <v>2813178.9216666543</v>
      </c>
      <c r="AP68" s="88">
        <f ca="1">IFRS17_CF_Base!AP68+IFRS17_CumRslt!AP68</f>
        <v>2661341.0982857831</v>
      </c>
      <c r="AQ68" s="88">
        <f ca="1">IFRS17_CF_Base!AQ68+IFRS17_CumRslt!AQ68</f>
        <v>2504901.8697711476</v>
      </c>
      <c r="AR68" s="88">
        <f ca="1">IFRS17_CF_Base!AR68+IFRS17_CumRslt!AR68</f>
        <v>2345134.6057301126</v>
      </c>
      <c r="AS68" s="88">
        <f ca="1">IFRS17_CF_Base!AS68+IFRS17_CumRslt!AS68</f>
        <v>2182442.206797123</v>
      </c>
      <c r="AT68" s="88">
        <f ca="1">IFRS17_CF_Base!AT68+IFRS17_CumRslt!AT68</f>
        <v>2025618.8655391382</v>
      </c>
      <c r="AU68" s="88">
        <f ca="1">IFRS17_CF_Base!AU68+IFRS17_CumRslt!AU68</f>
        <v>1868821.9915062001</v>
      </c>
      <c r="AV68" s="88">
        <f ca="1">IFRS17_CF_Base!AV68+IFRS17_CumRslt!AV68</f>
        <v>1713487.1628813932</v>
      </c>
      <c r="AW68" s="88">
        <f ca="1">IFRS17_CF_Base!AW68+IFRS17_CumRslt!AW68</f>
        <v>1560973.7335718819</v>
      </c>
      <c r="AX68" s="88">
        <f ca="1">IFRS17_CF_Base!AX68+IFRS17_CumRslt!AX68</f>
        <v>1412451.6441187388</v>
      </c>
      <c r="AY68" s="88">
        <f ca="1">IFRS17_CF_Base!AY68+IFRS17_CumRslt!AY68</f>
        <v>1273360.0057698507</v>
      </c>
      <c r="AZ68" s="88">
        <f ca="1">IFRS17_CF_Base!AZ68+IFRS17_CumRslt!AZ68</f>
        <v>1142269.8001332616</v>
      </c>
      <c r="BA68" s="88">
        <f ca="1">IFRS17_CF_Base!BA68+IFRS17_CumRslt!BA68</f>
        <v>1019009.1457616071</v>
      </c>
      <c r="BB68" s="88">
        <f ca="1">IFRS17_CF_Base!BB68+IFRS17_CumRslt!BB68</f>
        <v>904371.2700458318</v>
      </c>
      <c r="BC68" s="88">
        <f ca="1">IFRS17_CF_Base!BC68+IFRS17_CumRslt!BC68</f>
        <v>798574.7990146355</v>
      </c>
      <c r="BD68" s="88">
        <f ca="1">IFRS17_CF_Base!BD68+IFRS17_CumRslt!BD68</f>
        <v>703402.00510855671</v>
      </c>
      <c r="BE68" s="88">
        <f ca="1">IFRS17_CF_Base!BE68+IFRS17_CumRslt!BE68</f>
        <v>617017.27574938955</v>
      </c>
      <c r="BF68" s="88">
        <f ca="1">IFRS17_CF_Base!BF68+IFRS17_CumRslt!BF68</f>
        <v>538742.53088975395</v>
      </c>
      <c r="BG68" s="88">
        <f ca="1">IFRS17_CF_Base!BG68+IFRS17_CumRslt!BG68</f>
        <v>467944.41781566973</v>
      </c>
      <c r="BH68" s="88">
        <f ca="1">IFRS17_CF_Base!BH68+IFRS17_CumRslt!BH68</f>
        <v>404023.03479093889</v>
      </c>
      <c r="BI68" s="88">
        <f ca="1">IFRS17_CF_Base!BI68+IFRS17_CumRslt!BI68</f>
        <v>347233.4632973391</v>
      </c>
      <c r="BJ68" s="88">
        <f ca="1">IFRS17_CF_Base!BJ68+IFRS17_CumRslt!BJ68</f>
        <v>297070.14169256896</v>
      </c>
      <c r="BK68" s="88">
        <f ca="1">IFRS17_CF_Base!BK68+IFRS17_CumRslt!BK68</f>
        <v>252340.90181812065</v>
      </c>
      <c r="BL68" s="88">
        <f ca="1">IFRS17_CF_Base!BL68+IFRS17_CumRslt!BL68</f>
        <v>212733.16531647995</v>
      </c>
      <c r="BM68" s="88">
        <f ca="1">IFRS17_CF_Base!BM68+IFRS17_CumRslt!BM68</f>
        <v>177841.93147736942</v>
      </c>
      <c r="BN68" s="88">
        <f ca="1">IFRS17_CF_Base!BN68+IFRS17_CumRslt!BN68</f>
        <v>147547.15716821048</v>
      </c>
      <c r="BO68" s="88">
        <f ca="1">IFRS17_CF_Base!BO68+IFRS17_CumRslt!BO68</f>
        <v>121231.74436742182</v>
      </c>
      <c r="BP68" s="88">
        <f ca="1">IFRS17_CF_Base!BP68+IFRS17_CumRslt!BP68</f>
        <v>98473.658695597565</v>
      </c>
      <c r="BQ68" s="88">
        <f ca="1">IFRS17_CF_Base!BQ68+IFRS17_CumRslt!BQ68</f>
        <v>78983.192864401688</v>
      </c>
      <c r="BR68" s="88">
        <f ca="1">IFRS17_CF_Base!BR68+IFRS17_CumRslt!BR68</f>
        <v>62464.726436430909</v>
      </c>
      <c r="BS68" s="88">
        <f ca="1">IFRS17_CF_Base!BS68+IFRS17_CumRslt!BS68</f>
        <v>48733.728321166127</v>
      </c>
      <c r="BT68" s="88">
        <f ca="1">IFRS17_CF_Base!BT68+IFRS17_CumRslt!BT68</f>
        <v>37517.060612464935</v>
      </c>
      <c r="BU68" s="88">
        <f ca="1">IFRS17_CF_Base!BU68+IFRS17_CumRslt!BU68</f>
        <v>28380.789683601637</v>
      </c>
      <c r="BV68" s="88">
        <f ca="1">IFRS17_CF_Base!BV68+IFRS17_CumRslt!BV68</f>
        <v>21090.725447522054</v>
      </c>
      <c r="BW68" s="88">
        <f ca="1">IFRS17_CF_Base!BW68+IFRS17_CumRslt!BW68</f>
        <v>15396.765547317353</v>
      </c>
      <c r="BX68" s="88">
        <f ca="1">IFRS17_CF_Base!BX68+IFRS17_CumRslt!BX68</f>
        <v>11071.42806288081</v>
      </c>
      <c r="BY68" s="88">
        <f ca="1">IFRS17_CF_Base!BY68+IFRS17_CumRslt!BY68</f>
        <v>7911.4596674958693</v>
      </c>
      <c r="BZ68" s="88">
        <f ca="1">IFRS17_CF_Base!BZ68+IFRS17_CumRslt!BZ68</f>
        <v>5578.6352824827591</v>
      </c>
      <c r="CA68" s="88">
        <f ca="1">IFRS17_CF_Base!CA68+IFRS17_CumRslt!CA68</f>
        <v>3876.5724338881387</v>
      </c>
      <c r="CB68" s="88">
        <f ca="1">IFRS17_CF_Base!CB68+IFRS17_CumRslt!CB68</f>
        <v>2646.968175513653</v>
      </c>
      <c r="CC68" s="88">
        <f ca="1">IFRS17_CF_Base!CC68+IFRS17_CumRslt!CC68</f>
        <v>1768.8036106586133</v>
      </c>
      <c r="CD68" s="88">
        <f ca="1">IFRS17_CF_Base!CD68+IFRS17_CumRslt!CD68</f>
        <v>1225.3681416322752</v>
      </c>
      <c r="CE68" s="88">
        <f ca="1">IFRS17_CF_Base!CE68+IFRS17_CumRslt!CE68</f>
        <v>831.90461316689527</v>
      </c>
      <c r="CF68" s="88">
        <f ca="1">IFRS17_CF_Base!CF68+IFRS17_CumRslt!CF68</f>
        <v>550.40323836454104</v>
      </c>
      <c r="CG68" s="88">
        <f ca="1">IFRS17_CF_Base!CG68+IFRS17_CumRslt!CG68</f>
        <v>351.32869612528248</v>
      </c>
      <c r="CH68" s="88">
        <f ca="1">IFRS17_CF_Base!CH68+IFRS17_CumRslt!CH68</f>
        <v>212.41070045959157</v>
      </c>
      <c r="CI68" s="88">
        <f ca="1">IFRS17_CF_Base!CI68+IFRS17_CumRslt!CI68</f>
        <v>132.15587444314738</v>
      </c>
      <c r="CJ68" s="88">
        <f ca="1">IFRS17_CF_Base!CJ68+IFRS17_CumRslt!CJ68</f>
        <v>77.160323509703659</v>
      </c>
      <c r="CK68" s="88">
        <f ca="1">IFRS17_CF_Base!CK68+IFRS17_CumRslt!CK68</f>
        <v>40.309317251609656</v>
      </c>
      <c r="CL68" s="88">
        <f ca="1">IFRS17_CF_Base!CL68+IFRS17_CumRslt!CL68</f>
        <v>16.003907979149496</v>
      </c>
      <c r="CM68" s="88">
        <f ca="1">IFRS17_CF_Base!CM68+IFRS17_CumRslt!CM68</f>
        <v>5.7509175404761111E-10</v>
      </c>
      <c r="CN68" s="88">
        <f ca="1">IFRS17_CF_Base!CN68+IFRS17_CumRslt!CN68</f>
        <v>0</v>
      </c>
      <c r="CO68" s="88">
        <f ca="1">IFRS17_CF_Base!CO68+IFRS17_CumRslt!CO68</f>
        <v>0</v>
      </c>
      <c r="CP68" s="88">
        <f ca="1">IFRS17_CF_Base!CP68+IFRS17_CumRslt!CP68</f>
        <v>0</v>
      </c>
      <c r="CQ68" s="88">
        <f ca="1">IFRS17_CF_Base!CQ68+IFRS17_CumRslt!CQ68</f>
        <v>0</v>
      </c>
      <c r="CR68" s="88">
        <f ca="1">IFRS17_CF_Base!CR68+IFRS17_CumRslt!CR68</f>
        <v>0</v>
      </c>
      <c r="CS68" s="88">
        <f ca="1">IFRS17_CF_Base!CS68+IFRS17_CumRslt!CS68</f>
        <v>0</v>
      </c>
      <c r="CT68" s="88">
        <f ca="1">IFRS17_CF_Base!CT68+IFRS17_CumRslt!CT68</f>
        <v>0</v>
      </c>
      <c r="CU68" s="88">
        <f ca="1">IFRS17_CF_Base!CU68+IFRS17_CumRslt!CU68</f>
        <v>0</v>
      </c>
      <c r="CV68" s="88">
        <f ca="1">IFRS17_CF_Base!CV68+IFRS17_CumRslt!CV68</f>
        <v>0</v>
      </c>
      <c r="CW68" s="88">
        <f ca="1">IFRS17_CF_Base!CW68+IFRS17_CumRslt!CW68</f>
        <v>0</v>
      </c>
      <c r="CX68" s="88">
        <f ca="1">IFRS17_CF_Base!CX68+IFRS17_CumRslt!CX68</f>
        <v>0</v>
      </c>
      <c r="CY68" s="88">
        <f ca="1">IFRS17_CF_Base!CY68+IFRS17_CumRslt!CY68</f>
        <v>0</v>
      </c>
      <c r="CZ68" s="88">
        <f ca="1">IFRS17_CF_Base!CZ68+IFRS17_CumRslt!CZ68</f>
        <v>0</v>
      </c>
      <c r="DA68" s="88">
        <f ca="1">IFRS17_CF_Base!DA68+IFRS17_CumRslt!DA68</f>
        <v>0</v>
      </c>
      <c r="DB68" s="88">
        <f ca="1">IFRS17_CF_Base!DB68+IFRS17_CumRslt!DB68</f>
        <v>0</v>
      </c>
      <c r="DC68" s="88">
        <f ca="1">IFRS17_CF_Base!DC68+IFRS17_CumRslt!DC68</f>
        <v>0</v>
      </c>
      <c r="DD68" s="88">
        <f ca="1">IFRS17_CF_Base!DD68+IFRS17_CumRslt!DD68</f>
        <v>0</v>
      </c>
      <c r="DE68" s="88">
        <f ca="1">IFRS17_CF_Base!DE68+IFRS17_CumRslt!DE68</f>
        <v>0</v>
      </c>
      <c r="DF68" s="88">
        <f ca="1">IFRS17_CF_Base!DF68+IFRS17_CumRslt!DF68</f>
        <v>0</v>
      </c>
      <c r="DG68" s="88">
        <f ca="1">IFRS17_CF_Base!DG68+IFRS17_CumRslt!DG68</f>
        <v>0</v>
      </c>
      <c r="DH68" s="88">
        <f ca="1">IFRS17_CF_Base!DH68+IFRS17_CumRslt!DH68</f>
        <v>0</v>
      </c>
      <c r="DI68" s="88">
        <f ca="1">IFRS17_CF_Base!DI68+IFRS17_CumRslt!DI68</f>
        <v>0</v>
      </c>
      <c r="DJ68" s="88">
        <f ca="1">IFRS17_CF_Base!DJ68+IFRS17_CumRslt!DJ68</f>
        <v>0</v>
      </c>
      <c r="DK68" s="88">
        <f ca="1">IFRS17_CF_Base!DK68+IFRS17_CumRslt!DK68</f>
        <v>0</v>
      </c>
      <c r="DL68" s="88">
        <f ca="1">IFRS17_CF_Base!DL68+IFRS17_CumRslt!DL68</f>
        <v>0</v>
      </c>
      <c r="DM68" s="88">
        <f ca="1">IFRS17_CF_Base!DM68+IFRS17_CumRslt!DM68</f>
        <v>0</v>
      </c>
      <c r="DN68" s="88">
        <f ca="1">IFRS17_CF_Base!DN68+IFRS17_CumRslt!DN68</f>
        <v>0</v>
      </c>
      <c r="DO68" s="88">
        <f ca="1">IFRS17_CF_Base!DO68+IFRS17_CumRslt!DO68</f>
        <v>0</v>
      </c>
      <c r="DP68" s="88">
        <f ca="1">IFRS17_CF_Base!DP68+IFRS17_CumRslt!DP68</f>
        <v>0</v>
      </c>
      <c r="DQ68" s="88">
        <f ca="1">IFRS17_CF_Base!DQ68+IFRS17_CumRslt!DQ68</f>
        <v>0</v>
      </c>
      <c r="DR68" s="88">
        <f ca="1">IFRS17_CF_Base!DR68+IFRS17_CumRslt!DR68</f>
        <v>0</v>
      </c>
      <c r="DS68" s="88">
        <f ca="1">IFRS17_CF_Base!DS68+IFRS17_CumRslt!DS68</f>
        <v>0</v>
      </c>
      <c r="DT68" s="88">
        <f ca="1">IFRS17_CF_Base!DT68+IFRS17_CumRslt!DT68</f>
        <v>0</v>
      </c>
      <c r="DU68" s="88">
        <f ca="1">IFRS17_CF_Base!DU68+IFRS17_CumRslt!DU68</f>
        <v>0</v>
      </c>
      <c r="DV68" s="88">
        <f ca="1">IFRS17_CF_Base!DV68+IFRS17_CumRslt!DV68</f>
        <v>0</v>
      </c>
      <c r="DW68" s="88">
        <f ca="1">IFRS17_CF_Base!DW68+IFRS17_CumRslt!DW68</f>
        <v>0</v>
      </c>
      <c r="DX68" s="88">
        <f ca="1">IFRS17_CF_Base!DX68+IFRS17_CumRslt!DX68</f>
        <v>0</v>
      </c>
      <c r="DY68" s="88">
        <f ca="1">IFRS17_CF_Base!DY68+IFRS17_CumRslt!DY68</f>
        <v>0</v>
      </c>
      <c r="DZ68" s="88">
        <f ca="1">IFRS17_CF_Base!DZ68+IFRS17_CumRslt!DZ68</f>
        <v>0</v>
      </c>
      <c r="EA68" s="88">
        <f ca="1">IFRS17_CF_Base!EA68+IFRS17_CumRslt!EA68</f>
        <v>0</v>
      </c>
      <c r="EB68" s="88">
        <f ca="1">IFRS17_CF_Base!EB68+IFRS17_CumRslt!EB68</f>
        <v>0</v>
      </c>
      <c r="EC68" s="88">
        <f ca="1">IFRS17_CF_Base!EC68+IFRS17_CumRslt!EC68</f>
        <v>0</v>
      </c>
      <c r="ED68" s="88">
        <f ca="1">IFRS17_CF_Base!ED68+IFRS17_CumRslt!ED68</f>
        <v>0</v>
      </c>
      <c r="EE68" s="88">
        <f ca="1">IFRS17_CF_Base!EE68+IFRS17_CumRslt!EE68</f>
        <v>0</v>
      </c>
      <c r="EF68" s="88">
        <f ca="1">IFRS17_CF_Base!EF68+IFRS17_CumRslt!EF68</f>
        <v>0</v>
      </c>
      <c r="EG68" s="88">
        <f ca="1">IFRS17_CF_Base!EG68+IFRS17_CumRslt!EG68</f>
        <v>0</v>
      </c>
      <c r="EH68" s="88">
        <f ca="1">IFRS17_CF_Base!EH68+IFRS17_CumRslt!EH68</f>
        <v>0</v>
      </c>
      <c r="EI68" s="88">
        <f ca="1">IFRS17_CF_Base!EI68+IFRS17_CumRslt!EI68</f>
        <v>0</v>
      </c>
      <c r="EJ68" s="88">
        <f ca="1">IFRS17_CF_Base!EJ68+IFRS17_CumRslt!EJ68</f>
        <v>0</v>
      </c>
      <c r="EK68" s="88">
        <f ca="1">IFRS17_CF_Base!EK68+IFRS17_CumRslt!EK68</f>
        <v>0</v>
      </c>
      <c r="EL68" s="88">
        <f ca="1">IFRS17_CF_Base!EL68+IFRS17_CumRslt!EL68</f>
        <v>0</v>
      </c>
      <c r="EM68" s="88">
        <f ca="1">IFRS17_CF_Base!EM68+IFRS17_CumRslt!EM68</f>
        <v>0</v>
      </c>
      <c r="EN68" s="88">
        <f ca="1">IFRS17_CF_Base!EN68+IFRS17_CumRslt!EN68</f>
        <v>0</v>
      </c>
      <c r="EO68" s="88">
        <f ca="1">IFRS17_CF_Base!EO68+IFRS17_CumRslt!EO68</f>
        <v>0</v>
      </c>
      <c r="EP68" s="88">
        <f ca="1">IFRS17_CF_Base!EP68+IFRS17_CumRslt!EP68</f>
        <v>0</v>
      </c>
      <c r="EQ68" s="88">
        <f ca="1">IFRS17_CF_Base!EQ68+IFRS17_CumRslt!EQ68</f>
        <v>0</v>
      </c>
      <c r="ER68" s="88">
        <f ca="1">IFRS17_CF_Base!ER68+IFRS17_CumRslt!ER68</f>
        <v>0</v>
      </c>
      <c r="ES68" s="88">
        <f ca="1">IFRS17_CF_Base!ES68+IFRS17_CumRslt!ES68</f>
        <v>0</v>
      </c>
      <c r="ET68" s="88">
        <f ca="1">IFRS17_CF_Base!ET68+IFRS17_CumRslt!ET68</f>
        <v>0</v>
      </c>
      <c r="EU68" s="88">
        <f ca="1">IFRS17_CF_Base!EU68+IFRS17_CumRslt!EU68</f>
        <v>0</v>
      </c>
      <c r="EV68" s="88">
        <f ca="1">IFRS17_CF_Base!EV68+IFRS17_CumRslt!EV68</f>
        <v>0</v>
      </c>
      <c r="EW68" s="88">
        <f ca="1">IFRS17_CF_Base!EW68+IFRS17_CumRslt!EW68</f>
        <v>0</v>
      </c>
      <c r="EX68" s="88">
        <f ca="1">IFRS17_CF_Base!EX68+IFRS17_CumRslt!EX68</f>
        <v>0</v>
      </c>
      <c r="EY68" s="88">
        <f ca="1">IFRS17_CF_Base!EY68+IFRS17_CumRslt!EY68</f>
        <v>0</v>
      </c>
      <c r="EZ68" s="88">
        <f ca="1">IFRS17_CF_Base!EZ68+IFRS17_CumRslt!EZ68</f>
        <v>0</v>
      </c>
      <c r="FA68" s="88">
        <f ca="1">IFRS17_CF_Base!FA68+IFRS17_CumRslt!FA68</f>
        <v>0</v>
      </c>
      <c r="FB68" s="88">
        <f ca="1">IFRS17_CF_Base!FB68+IFRS17_CumRslt!FB68</f>
        <v>0</v>
      </c>
      <c r="FC68" s="88">
        <f ca="1">IFRS17_CF_Base!FC68+IFRS17_CumRslt!FC68</f>
        <v>0</v>
      </c>
      <c r="FD68" s="88">
        <f ca="1">IFRS17_CF_Base!FD68+IFRS17_CumRslt!FD68</f>
        <v>0</v>
      </c>
      <c r="FE68" s="88">
        <f ca="1">IFRS17_CF_Base!FE68+IFRS17_CumRslt!FE68</f>
        <v>0</v>
      </c>
      <c r="FF68" s="88">
        <f ca="1">IFRS17_CF_Base!FF68+IFRS17_CumRslt!FF68</f>
        <v>0</v>
      </c>
      <c r="FG68" s="88">
        <f ca="1">IFRS17_CF_Base!FG68+IFRS17_CumRslt!FG68</f>
        <v>0</v>
      </c>
      <c r="FH68" s="88">
        <f ca="1">IFRS17_CF_Base!FH68+IFRS17_CumRslt!FH68</f>
        <v>0</v>
      </c>
      <c r="FI68" s="88">
        <f ca="1">IFRS17_CF_Base!FI68+IFRS17_CumRslt!FI68</f>
        <v>0</v>
      </c>
      <c r="FJ68" s="88">
        <f ca="1">IFRS17_CF_Base!FJ68+IFRS17_CumRslt!FJ68</f>
        <v>0</v>
      </c>
      <c r="FK68" s="88">
        <f ca="1">IFRS17_CF_Base!FK68+IFRS17_CumRslt!FK68</f>
        <v>0</v>
      </c>
      <c r="FL68" s="88">
        <f ca="1">IFRS17_CF_Base!FL68+IFRS17_CumRslt!FL68</f>
        <v>0</v>
      </c>
      <c r="FM68" s="88">
        <f ca="1">IFRS17_CF_Base!FM68+IFRS17_CumRslt!FM68</f>
        <v>0</v>
      </c>
      <c r="FN68" s="88">
        <f ca="1">IFRS17_CF_Base!FN68+IFRS17_CumRslt!FN68</f>
        <v>0</v>
      </c>
      <c r="FO68" s="88">
        <f ca="1">IFRS17_CF_Base!FO68+IFRS17_CumRslt!FO68</f>
        <v>0</v>
      </c>
      <c r="FP68" s="88">
        <f ca="1">IFRS17_CF_Base!FP68+IFRS17_CumRslt!FP68</f>
        <v>0</v>
      </c>
      <c r="FQ68" s="88">
        <f ca="1">IFRS17_CF_Base!FQ68+IFRS17_CumRslt!FQ68</f>
        <v>0</v>
      </c>
      <c r="FR68" s="88">
        <f ca="1">IFRS17_CF_Base!FR68+IFRS17_CumRslt!FR68</f>
        <v>0</v>
      </c>
      <c r="FS68" s="88">
        <f ca="1">IFRS17_CF_Base!FS68+IFRS17_CumRslt!FS68</f>
        <v>0</v>
      </c>
      <c r="FT68" s="88">
        <f ca="1">IFRS17_CF_Base!FT68+IFRS17_CumRslt!FT68</f>
        <v>0</v>
      </c>
      <c r="FU68" s="88">
        <f ca="1">IFRS17_CF_Base!FU68+IFRS17_CumRslt!FU68</f>
        <v>0</v>
      </c>
      <c r="FV68" s="88">
        <f ca="1">IFRS17_CF_Base!FV68+IFRS17_CumRslt!FV68</f>
        <v>0</v>
      </c>
      <c r="FW68" s="88">
        <f ca="1">IFRS17_CF_Base!FW68+IFRS17_CumRslt!FW68</f>
        <v>0</v>
      </c>
      <c r="FX68" s="88">
        <f ca="1">IFRS17_CF_Base!FX68+IFRS17_CumRslt!FX68</f>
        <v>0</v>
      </c>
      <c r="FY68" s="88">
        <f ca="1">IFRS17_CF_Base!FY68+IFRS17_CumRslt!FY68</f>
        <v>0</v>
      </c>
      <c r="FZ68" s="88">
        <f ca="1">IFRS17_CF_Base!FZ68+IFRS17_CumRslt!FZ68</f>
        <v>0</v>
      </c>
      <c r="GA68" s="88">
        <f ca="1">IFRS17_CF_Base!GA68+IFRS17_CumRslt!GA68</f>
        <v>0</v>
      </c>
      <c r="GB68" s="88">
        <f ca="1">IFRS17_CF_Base!GB68+IFRS17_CumRslt!GB68</f>
        <v>0</v>
      </c>
      <c r="GC68" s="88">
        <f ca="1">IFRS17_CF_Base!GC68+IFRS17_CumRslt!GC68</f>
        <v>0</v>
      </c>
      <c r="GD68" s="88">
        <f ca="1">IFRS17_CF_Base!GD68+IFRS17_CumRslt!GD68</f>
        <v>0</v>
      </c>
      <c r="GE68" s="88">
        <f ca="1">IFRS17_CF_Base!GE68+IFRS17_CumRslt!GE68</f>
        <v>0</v>
      </c>
      <c r="GF68" s="88">
        <f ca="1">IFRS17_CF_Base!GF68+IFRS17_CumRslt!GF68</f>
        <v>0</v>
      </c>
      <c r="GG68" s="88">
        <f ca="1">IFRS17_CF_Base!GG68+IFRS17_CumRslt!GG68</f>
        <v>0</v>
      </c>
      <c r="GH68" s="88">
        <f ca="1">IFRS17_CF_Base!GH68+IFRS17_CumRslt!GH68</f>
        <v>0</v>
      </c>
      <c r="GI68" s="88">
        <f ca="1">IFRS17_CF_Base!GI68+IFRS17_CumRslt!GI68</f>
        <v>0</v>
      </c>
      <c r="GJ68" s="88">
        <f ca="1">IFRS17_CF_Base!GJ68+IFRS17_CumRslt!GJ68</f>
        <v>0</v>
      </c>
    </row>
    <row r="69" spans="3:192" x14ac:dyDescent="0.3">
      <c r="C69" s="32" t="s">
        <v>467</v>
      </c>
      <c r="D69" s="41"/>
      <c r="F69" s="41">
        <f ca="1">IFRS17_CF_Base!F69+IFRS17_CumRslt!F69</f>
        <v>-1228896.2818993719</v>
      </c>
      <c r="G69" s="41">
        <f ca="1">IFRS17_CF_Base!G69+IFRS17_CumRslt!G69</f>
        <v>-6101408.1620472018</v>
      </c>
      <c r="H69" s="41">
        <f ca="1">IFRS17_CF_Base!H69+IFRS17_CumRslt!H69</f>
        <v>-11830745.76582231</v>
      </c>
      <c r="I69" s="41">
        <f ca="1">IFRS17_CF_Base!I69+IFRS17_CumRslt!I69</f>
        <v>-17556760.423210122</v>
      </c>
      <c r="J69" s="41">
        <f ca="1">IFRS17_CF_Base!J69+IFRS17_CumRslt!J69</f>
        <v>-24339797.671818003</v>
      </c>
      <c r="K69" s="41">
        <f ca="1">IFRS17_CF_Base!K69+IFRS17_CumRslt!K69</f>
        <v>-30875337.625798065</v>
      </c>
      <c r="L69" s="41">
        <f ca="1">IFRS17_CF_Base!L69+IFRS17_CumRslt!L69</f>
        <v>-36958825.2456294</v>
      </c>
      <c r="M69" s="41">
        <f ca="1">IFRS17_CF_Base!M69+IFRS17_CumRslt!M69</f>
        <v>-42711519.911040202</v>
      </c>
      <c r="N69" s="41">
        <f ca="1">IFRS17_CF_Base!N69+IFRS17_CumRslt!N69</f>
        <v>-48593180.833206512</v>
      </c>
      <c r="O69" s="41">
        <f ca="1">IFRS17_CF_Base!O69+IFRS17_CumRslt!O69</f>
        <v>-55549775.272864677</v>
      </c>
      <c r="P69" s="41">
        <f ca="1">IFRS17_CF_Base!P69+IFRS17_CumRslt!P69</f>
        <v>-41397267.593443401</v>
      </c>
      <c r="Q69" s="41">
        <f ca="1">IFRS17_CF_Base!Q69+IFRS17_CumRslt!Q69</f>
        <v>-26313315.309623349</v>
      </c>
      <c r="R69" s="41">
        <f ca="1">IFRS17_CF_Base!R69+IFRS17_CumRslt!R69</f>
        <v>-12112612.769720331</v>
      </c>
      <c r="S69" s="41">
        <f ca="1">IFRS17_CF_Base!S69+IFRS17_CumRslt!S69</f>
        <v>-58338.806268393673</v>
      </c>
      <c r="T69" s="41">
        <f ca="1">IFRS17_CF_Base!T69+IFRS17_CumRslt!T69</f>
        <v>12868485.743257716</v>
      </c>
      <c r="U69" s="41">
        <f ca="1">IFRS17_CF_Base!U69+IFRS17_CumRslt!U69</f>
        <v>24064755.211130783</v>
      </c>
      <c r="V69" s="41">
        <f ca="1">IFRS17_CF_Base!V69+IFRS17_CumRslt!V69</f>
        <v>33431200.326904844</v>
      </c>
      <c r="W69" s="41">
        <f ca="1">IFRS17_CF_Base!W69+IFRS17_CumRslt!W69</f>
        <v>41066097.613293603</v>
      </c>
      <c r="X69" s="41">
        <f ca="1">IFRS17_CF_Base!X69+IFRS17_CumRslt!X69</f>
        <v>46553031.50052283</v>
      </c>
      <c r="Y69" s="42">
        <f ca="1">IFRS17_CF_Base!Y69+IFRS17_CumRslt!Y69</f>
        <v>51900608.722436868</v>
      </c>
      <c r="Z69" s="41">
        <f ca="1">IFRS17_CF_Base!Z69+IFRS17_CumRslt!Z69</f>
        <v>55586134.932872213</v>
      </c>
      <c r="AA69" s="42">
        <f ca="1">IFRS17_CF_Base!AA69+IFRS17_CumRslt!AA69</f>
        <v>57920922.533017009</v>
      </c>
      <c r="AB69" s="42">
        <f ca="1">IFRS17_CF_Base!AB69+IFRS17_CumRslt!AB69</f>
        <v>59081274.12861117</v>
      </c>
      <c r="AC69" s="42">
        <f ca="1">IFRS17_CF_Base!AC69+IFRS17_CumRslt!AC69</f>
        <v>59122963.625346959</v>
      </c>
      <c r="AD69" s="42">
        <f ca="1">IFRS17_CF_Base!AD69+IFRS17_CumRslt!AD69</f>
        <v>59244482.407560237</v>
      </c>
      <c r="AE69" s="42">
        <f ca="1">IFRS17_CF_Base!AE69+IFRS17_CumRslt!AE69</f>
        <v>58736912.331975557</v>
      </c>
      <c r="AF69" s="42">
        <f ca="1">IFRS17_CF_Base!AF69+IFRS17_CumRslt!AF69</f>
        <v>57780483.935511917</v>
      </c>
      <c r="AG69" s="42">
        <f ca="1">IFRS17_CF_Base!AG69+IFRS17_CumRslt!AG69</f>
        <v>56470106.730920471</v>
      </c>
      <c r="AH69" s="42">
        <f ca="1">IFRS17_CF_Base!AH69+IFRS17_CumRslt!AH69</f>
        <v>54829093.784794196</v>
      </c>
      <c r="AI69" s="42">
        <f ca="1">IFRS17_CF_Base!AI69+IFRS17_CumRslt!AI69</f>
        <v>53425674.599934891</v>
      </c>
      <c r="AJ69" s="42">
        <f ca="1">IFRS17_CF_Base!AJ69+IFRS17_CumRslt!AJ69</f>
        <v>51817885.495799527</v>
      </c>
      <c r="AK69" s="42">
        <f ca="1">IFRS17_CF_Base!AK69+IFRS17_CumRslt!AK69</f>
        <v>50035993.205723889</v>
      </c>
      <c r="AL69" s="42">
        <f ca="1">IFRS17_CF_Base!AL69+IFRS17_CumRslt!AL69</f>
        <v>48072532.401096985</v>
      </c>
      <c r="AM69" s="42">
        <f ca="1">IFRS17_CF_Base!AM69+IFRS17_CumRslt!AM69</f>
        <v>45915191.278521232</v>
      </c>
      <c r="AN69" s="42">
        <f ca="1">IFRS17_CF_Base!AN69+IFRS17_CumRslt!AN69</f>
        <v>43816599.868151449</v>
      </c>
      <c r="AO69" s="42">
        <f ca="1">IFRS17_CF_Base!AO69+IFRS17_CumRslt!AO69</f>
        <v>41647771.299021095</v>
      </c>
      <c r="AP69" s="42">
        <f ca="1">IFRS17_CF_Base!AP69+IFRS17_CumRslt!AP69</f>
        <v>39369355.541476093</v>
      </c>
      <c r="AQ69" s="42">
        <f ca="1">IFRS17_CF_Base!AQ69+IFRS17_CumRslt!AQ69</f>
        <v>37005072.939723082</v>
      </c>
      <c r="AR69" s="42">
        <f ca="1">IFRS17_CF_Base!AR69+IFRS17_CumRslt!AR69</f>
        <v>34564646.438553214</v>
      </c>
      <c r="AS69" s="42">
        <f ca="1">IFRS17_CF_Base!AS69+IFRS17_CumRslt!AS69</f>
        <v>32193447.475690633</v>
      </c>
      <c r="AT69" s="42">
        <f ca="1">IFRS17_CF_Base!AT69+IFRS17_CumRslt!AT69</f>
        <v>29795103.121936098</v>
      </c>
      <c r="AU69" s="42">
        <f ca="1">IFRS17_CF_Base!AU69+IFRS17_CumRslt!AU69</f>
        <v>27399411.082726616</v>
      </c>
      <c r="AV69" s="42">
        <f ca="1">IFRS17_CF_Base!AV69+IFRS17_CumRslt!AV69</f>
        <v>25030469.494276557</v>
      </c>
      <c r="AW69" s="42">
        <f ca="1">IFRS17_CF_Base!AW69+IFRS17_CumRslt!AW69</f>
        <v>22709138.514458481</v>
      </c>
      <c r="AX69" s="42">
        <f ca="1">IFRS17_CF_Base!AX69+IFRS17_CumRslt!AX69</f>
        <v>20525204.607405484</v>
      </c>
      <c r="AY69" s="42">
        <f ca="1">IFRS17_CF_Base!AY69+IFRS17_CumRslt!AY69</f>
        <v>18456504.906091526</v>
      </c>
      <c r="AZ69" s="42">
        <f ca="1">IFRS17_CF_Base!AZ69+IFRS17_CumRslt!AZ69</f>
        <v>16502833.194226434</v>
      </c>
      <c r="BA69" s="42">
        <f ca="1">IFRS17_CF_Base!BA69+IFRS17_CumRslt!BA69</f>
        <v>14678538.664690007</v>
      </c>
      <c r="BB69" s="42">
        <f ca="1">IFRS17_CF_Base!BB69+IFRS17_CumRslt!BB69</f>
        <v>12988668.334946821</v>
      </c>
      <c r="BC69" s="42">
        <f ca="1">IFRS17_CF_Base!BC69+IFRS17_CumRslt!BC69</f>
        <v>11463496.040268181</v>
      </c>
      <c r="BD69" s="42">
        <f ca="1">IFRS17_CF_Base!BD69+IFRS17_CumRslt!BD69</f>
        <v>10074670.174277768</v>
      </c>
      <c r="BE69" s="42">
        <f ca="1">IFRS17_CF_Base!BE69+IFRS17_CumRslt!BE69</f>
        <v>8812519.2815569248</v>
      </c>
      <c r="BF69" s="42">
        <f ca="1">IFRS17_CF_Base!BF69+IFRS17_CumRslt!BF69</f>
        <v>7667859.2237992333</v>
      </c>
      <c r="BG69" s="42">
        <f ca="1">IFRS17_CF_Base!BG69+IFRS17_CumRslt!BG69</f>
        <v>6631837.5165658928</v>
      </c>
      <c r="BH69" s="42">
        <f ca="1">IFRS17_CF_Base!BH69+IFRS17_CumRslt!BH69</f>
        <v>5709258.3795050448</v>
      </c>
      <c r="BI69" s="42">
        <f ca="1">IFRS17_CF_Base!BI69+IFRS17_CumRslt!BI69</f>
        <v>4892421.4000971122</v>
      </c>
      <c r="BJ69" s="42">
        <f ca="1">IFRS17_CF_Base!BJ69+IFRS17_CumRslt!BJ69</f>
        <v>4162564.9885732708</v>
      </c>
      <c r="BK69" s="42">
        <f ca="1">IFRS17_CF_Base!BK69+IFRS17_CumRslt!BK69</f>
        <v>3514968.2690903312</v>
      </c>
      <c r="BL69" s="42">
        <f ca="1">IFRS17_CF_Base!BL69+IFRS17_CumRslt!BL69</f>
        <v>2943342.4200253072</v>
      </c>
      <c r="BM69" s="42">
        <f ca="1">IFRS17_CF_Base!BM69+IFRS17_CumRslt!BM69</f>
        <v>2445949.0871944334</v>
      </c>
      <c r="BN69" s="42">
        <f ca="1">IFRS17_CF_Base!BN69+IFRS17_CumRslt!BN69</f>
        <v>2012985.870083957</v>
      </c>
      <c r="BO69" s="42">
        <f ca="1">IFRS17_CF_Base!BO69+IFRS17_CumRslt!BO69</f>
        <v>1637772.4173906534</v>
      </c>
      <c r="BP69" s="42">
        <f ca="1">IFRS17_CF_Base!BP69+IFRS17_CumRslt!BP69</f>
        <v>1315771.7853750095</v>
      </c>
      <c r="BQ69" s="42">
        <f ca="1">IFRS17_CF_Base!BQ69+IFRS17_CumRslt!BQ69</f>
        <v>1042325.3219323674</v>
      </c>
      <c r="BR69" s="42">
        <f ca="1">IFRS17_CF_Base!BR69+IFRS17_CumRslt!BR69</f>
        <v>814541.24835433881</v>
      </c>
      <c r="BS69" s="42">
        <f ca="1">IFRS17_CF_Base!BS69+IFRS17_CumRslt!BS69</f>
        <v>628123.60283515218</v>
      </c>
      <c r="BT69" s="42">
        <f ca="1">IFRS17_CF_Base!BT69+IFRS17_CumRslt!BT69</f>
        <v>475998.82553623675</v>
      </c>
      <c r="BU69" s="42">
        <f ca="1">IFRS17_CF_Base!BU69+IFRS17_CumRslt!BU69</f>
        <v>354407.21430623386</v>
      </c>
      <c r="BV69" s="42">
        <f ca="1">IFRS17_CF_Base!BV69+IFRS17_CumRslt!BV69</f>
        <v>259284.04564617295</v>
      </c>
      <c r="BW69" s="42">
        <f ca="1">IFRS17_CF_Base!BW69+IFRS17_CumRslt!BW69</f>
        <v>186895.32490651254</v>
      </c>
      <c r="BX69" s="42">
        <f ca="1">IFRS17_CF_Base!BX69+IFRS17_CumRslt!BX69</f>
        <v>133905.89439002663</v>
      </c>
      <c r="BY69" s="42">
        <f ca="1">IFRS17_CF_Base!BY69+IFRS17_CumRslt!BY69</f>
        <v>94711.481479189868</v>
      </c>
      <c r="BZ69" s="42">
        <f ca="1">IFRS17_CF_Base!BZ69+IFRS17_CumRslt!BZ69</f>
        <v>66047.782502597081</v>
      </c>
      <c r="CA69" s="42">
        <f ca="1">IFRS17_CF_Base!CA69+IFRS17_CumRslt!CA69</f>
        <v>45281.386093854031</v>
      </c>
      <c r="CB69" s="42">
        <f ca="1">IFRS17_CF_Base!CB69+IFRS17_CumRslt!CB69</f>
        <v>30396.20353998728</v>
      </c>
      <c r="CC69" s="42">
        <f ca="1">IFRS17_CF_Base!CC69+IFRS17_CumRslt!CC69</f>
        <v>21155.986602996589</v>
      </c>
      <c r="CD69" s="42">
        <f ca="1">IFRS17_CF_Base!CD69+IFRS17_CumRslt!CD69</f>
        <v>14429.893803480691</v>
      </c>
      <c r="CE69" s="42">
        <f ca="1">IFRS17_CF_Base!CE69+IFRS17_CumRslt!CE69</f>
        <v>9592.6424552300687</v>
      </c>
      <c r="CF69" s="42">
        <f ca="1">IFRS17_CF_Base!CF69+IFRS17_CumRslt!CF69</f>
        <v>6154.6653651266224</v>
      </c>
      <c r="CG69" s="42">
        <f ca="1">IFRS17_CF_Base!CG69+IFRS17_CumRslt!CG69</f>
        <v>3743.7013712390108</v>
      </c>
      <c r="CH69" s="42">
        <f ca="1">IFRS17_CF_Base!CH69+IFRS17_CumRslt!CH69</f>
        <v>2336.2861316113954</v>
      </c>
      <c r="CI69" s="42">
        <f ca="1">IFRS17_CF_Base!CI69+IFRS17_CumRslt!CI69</f>
        <v>1368.3526111216984</v>
      </c>
      <c r="CJ69" s="42">
        <f ca="1">IFRS17_CF_Base!CJ69+IFRS17_CumRslt!CJ69</f>
        <v>717.1747033609729</v>
      </c>
      <c r="CK69" s="42">
        <f ca="1">IFRS17_CF_Base!CK69+IFRS17_CumRslt!CK69</f>
        <v>285.71634338186311</v>
      </c>
      <c r="CL69" s="42">
        <f ca="1">IFRS17_CF_Base!CL69+IFRS17_CumRslt!CL69</f>
        <v>9.3001919766946748E-9</v>
      </c>
      <c r="CM69" s="42">
        <f ca="1">IFRS17_CF_Base!CM69+IFRS17_CumRslt!CM69</f>
        <v>0</v>
      </c>
      <c r="CN69" s="42">
        <f ca="1">IFRS17_CF_Base!CN69+IFRS17_CumRslt!CN69</f>
        <v>0</v>
      </c>
      <c r="CO69" s="42">
        <f ca="1">IFRS17_CF_Base!CO69+IFRS17_CumRslt!CO69</f>
        <v>0</v>
      </c>
      <c r="CP69" s="42">
        <f ca="1">IFRS17_CF_Base!CP69+IFRS17_CumRslt!CP69</f>
        <v>0</v>
      </c>
      <c r="CQ69" s="42">
        <f ca="1">IFRS17_CF_Base!CQ69+IFRS17_CumRslt!CQ69</f>
        <v>0</v>
      </c>
      <c r="CR69" s="42">
        <f ca="1">IFRS17_CF_Base!CR69+IFRS17_CumRslt!CR69</f>
        <v>0</v>
      </c>
      <c r="CS69" s="42">
        <f ca="1">IFRS17_CF_Base!CS69+IFRS17_CumRslt!CS69</f>
        <v>0</v>
      </c>
      <c r="CT69" s="42">
        <f ca="1">IFRS17_CF_Base!CT69+IFRS17_CumRslt!CT69</f>
        <v>0</v>
      </c>
      <c r="CU69" s="42">
        <f ca="1">IFRS17_CF_Base!CU69+IFRS17_CumRslt!CU69</f>
        <v>0</v>
      </c>
      <c r="CV69" s="42">
        <f ca="1">IFRS17_CF_Base!CV69+IFRS17_CumRslt!CV69</f>
        <v>0</v>
      </c>
      <c r="CW69" s="42">
        <f ca="1">IFRS17_CF_Base!CW69+IFRS17_CumRslt!CW69</f>
        <v>0</v>
      </c>
      <c r="CX69" s="42">
        <f ca="1">IFRS17_CF_Base!CX69+IFRS17_CumRslt!CX69</f>
        <v>0</v>
      </c>
      <c r="CY69" s="42">
        <f ca="1">IFRS17_CF_Base!CY69+IFRS17_CumRslt!CY69</f>
        <v>0</v>
      </c>
      <c r="CZ69" s="42">
        <f ca="1">IFRS17_CF_Base!CZ69+IFRS17_CumRslt!CZ69</f>
        <v>0</v>
      </c>
      <c r="DA69" s="42">
        <f ca="1">IFRS17_CF_Base!DA69+IFRS17_CumRslt!DA69</f>
        <v>0</v>
      </c>
      <c r="DB69" s="42">
        <f ca="1">IFRS17_CF_Base!DB69+IFRS17_CumRslt!DB69</f>
        <v>0</v>
      </c>
      <c r="DC69" s="42">
        <f ca="1">IFRS17_CF_Base!DC69+IFRS17_CumRslt!DC69</f>
        <v>0</v>
      </c>
      <c r="DD69" s="42">
        <f ca="1">IFRS17_CF_Base!DD69+IFRS17_CumRslt!DD69</f>
        <v>0</v>
      </c>
      <c r="DE69" s="42">
        <f ca="1">IFRS17_CF_Base!DE69+IFRS17_CumRslt!DE69</f>
        <v>0</v>
      </c>
      <c r="DF69" s="42">
        <f ca="1">IFRS17_CF_Base!DF69+IFRS17_CumRslt!DF69</f>
        <v>0</v>
      </c>
      <c r="DG69" s="42">
        <f ca="1">IFRS17_CF_Base!DG69+IFRS17_CumRslt!DG69</f>
        <v>0</v>
      </c>
      <c r="DH69" s="42">
        <f ca="1">IFRS17_CF_Base!DH69+IFRS17_CumRslt!DH69</f>
        <v>0</v>
      </c>
      <c r="DI69" s="42">
        <f ca="1">IFRS17_CF_Base!DI69+IFRS17_CumRslt!DI69</f>
        <v>0</v>
      </c>
      <c r="DJ69" s="42">
        <f ca="1">IFRS17_CF_Base!DJ69+IFRS17_CumRslt!DJ69</f>
        <v>0</v>
      </c>
      <c r="DK69" s="42">
        <f ca="1">IFRS17_CF_Base!DK69+IFRS17_CumRslt!DK69</f>
        <v>0</v>
      </c>
      <c r="DL69" s="42">
        <f ca="1">IFRS17_CF_Base!DL69+IFRS17_CumRslt!DL69</f>
        <v>0</v>
      </c>
      <c r="DM69" s="42">
        <f ca="1">IFRS17_CF_Base!DM69+IFRS17_CumRslt!DM69</f>
        <v>0</v>
      </c>
      <c r="DN69" s="42">
        <f ca="1">IFRS17_CF_Base!DN69+IFRS17_CumRslt!DN69</f>
        <v>0</v>
      </c>
      <c r="DO69" s="42">
        <f ca="1">IFRS17_CF_Base!DO69+IFRS17_CumRslt!DO69</f>
        <v>0</v>
      </c>
      <c r="DP69" s="42">
        <f ca="1">IFRS17_CF_Base!DP69+IFRS17_CumRslt!DP69</f>
        <v>0</v>
      </c>
      <c r="DQ69" s="42">
        <f ca="1">IFRS17_CF_Base!DQ69+IFRS17_CumRslt!DQ69</f>
        <v>0</v>
      </c>
      <c r="DR69" s="42">
        <f ca="1">IFRS17_CF_Base!DR69+IFRS17_CumRslt!DR69</f>
        <v>0</v>
      </c>
      <c r="DS69" s="42">
        <f ca="1">IFRS17_CF_Base!DS69+IFRS17_CumRslt!DS69</f>
        <v>0</v>
      </c>
      <c r="DT69" s="42">
        <f ca="1">IFRS17_CF_Base!DT69+IFRS17_CumRslt!DT69</f>
        <v>0</v>
      </c>
      <c r="DU69" s="42">
        <f ca="1">IFRS17_CF_Base!DU69+IFRS17_CumRslt!DU69</f>
        <v>0</v>
      </c>
      <c r="DV69" s="42">
        <f ca="1">IFRS17_CF_Base!DV69+IFRS17_CumRslt!DV69</f>
        <v>0</v>
      </c>
      <c r="DW69" s="42">
        <f ca="1">IFRS17_CF_Base!DW69+IFRS17_CumRslt!DW69</f>
        <v>0</v>
      </c>
      <c r="DX69" s="42">
        <f ca="1">IFRS17_CF_Base!DX69+IFRS17_CumRslt!DX69</f>
        <v>0</v>
      </c>
      <c r="DY69" s="42">
        <f ca="1">IFRS17_CF_Base!DY69+IFRS17_CumRslt!DY69</f>
        <v>0</v>
      </c>
      <c r="DZ69" s="42">
        <f ca="1">IFRS17_CF_Base!DZ69+IFRS17_CumRslt!DZ69</f>
        <v>0</v>
      </c>
      <c r="EA69" s="42">
        <f ca="1">IFRS17_CF_Base!EA69+IFRS17_CumRslt!EA69</f>
        <v>0</v>
      </c>
      <c r="EB69" s="42">
        <f ca="1">IFRS17_CF_Base!EB69+IFRS17_CumRslt!EB69</f>
        <v>0</v>
      </c>
      <c r="EC69" s="42">
        <f ca="1">IFRS17_CF_Base!EC69+IFRS17_CumRslt!EC69</f>
        <v>0</v>
      </c>
      <c r="ED69" s="42">
        <f ca="1">IFRS17_CF_Base!ED69+IFRS17_CumRslt!ED69</f>
        <v>0</v>
      </c>
      <c r="EE69" s="42">
        <f ca="1">IFRS17_CF_Base!EE69+IFRS17_CumRslt!EE69</f>
        <v>0</v>
      </c>
      <c r="EF69" s="42">
        <f ca="1">IFRS17_CF_Base!EF69+IFRS17_CumRslt!EF69</f>
        <v>0</v>
      </c>
      <c r="EG69" s="42">
        <f ca="1">IFRS17_CF_Base!EG69+IFRS17_CumRslt!EG69</f>
        <v>0</v>
      </c>
      <c r="EH69" s="42">
        <f ca="1">IFRS17_CF_Base!EH69+IFRS17_CumRslt!EH69</f>
        <v>0</v>
      </c>
      <c r="EI69" s="42">
        <f ca="1">IFRS17_CF_Base!EI69+IFRS17_CumRslt!EI69</f>
        <v>0</v>
      </c>
      <c r="EJ69" s="42">
        <f ca="1">IFRS17_CF_Base!EJ69+IFRS17_CumRslt!EJ69</f>
        <v>0</v>
      </c>
      <c r="EK69" s="42">
        <f ca="1">IFRS17_CF_Base!EK69+IFRS17_CumRslt!EK69</f>
        <v>0</v>
      </c>
      <c r="EL69" s="42">
        <f ca="1">IFRS17_CF_Base!EL69+IFRS17_CumRslt!EL69</f>
        <v>0</v>
      </c>
      <c r="EM69" s="42">
        <f ca="1">IFRS17_CF_Base!EM69+IFRS17_CumRslt!EM69</f>
        <v>0</v>
      </c>
      <c r="EN69" s="42">
        <f ca="1">IFRS17_CF_Base!EN69+IFRS17_CumRslt!EN69</f>
        <v>0</v>
      </c>
      <c r="EO69" s="42">
        <f ca="1">IFRS17_CF_Base!EO69+IFRS17_CumRslt!EO69</f>
        <v>0</v>
      </c>
      <c r="EP69" s="42">
        <f ca="1">IFRS17_CF_Base!EP69+IFRS17_CumRslt!EP69</f>
        <v>0</v>
      </c>
      <c r="EQ69" s="42">
        <f ca="1">IFRS17_CF_Base!EQ69+IFRS17_CumRslt!EQ69</f>
        <v>0</v>
      </c>
      <c r="ER69" s="42">
        <f ca="1">IFRS17_CF_Base!ER69+IFRS17_CumRslt!ER69</f>
        <v>0</v>
      </c>
      <c r="ES69" s="42">
        <f ca="1">IFRS17_CF_Base!ES69+IFRS17_CumRslt!ES69</f>
        <v>0</v>
      </c>
      <c r="ET69" s="42">
        <f ca="1">IFRS17_CF_Base!ET69+IFRS17_CumRslt!ET69</f>
        <v>0</v>
      </c>
      <c r="EU69" s="42">
        <f ca="1">IFRS17_CF_Base!EU69+IFRS17_CumRslt!EU69</f>
        <v>0</v>
      </c>
      <c r="EV69" s="42">
        <f ca="1">IFRS17_CF_Base!EV69+IFRS17_CumRslt!EV69</f>
        <v>0</v>
      </c>
      <c r="EW69" s="42">
        <f ca="1">IFRS17_CF_Base!EW69+IFRS17_CumRslt!EW69</f>
        <v>0</v>
      </c>
      <c r="EX69" s="42">
        <f ca="1">IFRS17_CF_Base!EX69+IFRS17_CumRslt!EX69</f>
        <v>0</v>
      </c>
      <c r="EY69" s="42">
        <f ca="1">IFRS17_CF_Base!EY69+IFRS17_CumRslt!EY69</f>
        <v>0</v>
      </c>
      <c r="EZ69" s="42">
        <f ca="1">IFRS17_CF_Base!EZ69+IFRS17_CumRslt!EZ69</f>
        <v>0</v>
      </c>
      <c r="FA69" s="42">
        <f ca="1">IFRS17_CF_Base!FA69+IFRS17_CumRslt!FA69</f>
        <v>0</v>
      </c>
      <c r="FB69" s="42">
        <f ca="1">IFRS17_CF_Base!FB69+IFRS17_CumRslt!FB69</f>
        <v>0</v>
      </c>
      <c r="FC69" s="42">
        <f ca="1">IFRS17_CF_Base!FC69+IFRS17_CumRslt!FC69</f>
        <v>0</v>
      </c>
      <c r="FD69" s="42">
        <f ca="1">IFRS17_CF_Base!FD69+IFRS17_CumRslt!FD69</f>
        <v>0</v>
      </c>
      <c r="FE69" s="42">
        <f ca="1">IFRS17_CF_Base!FE69+IFRS17_CumRslt!FE69</f>
        <v>0</v>
      </c>
      <c r="FF69" s="42">
        <f ca="1">IFRS17_CF_Base!FF69+IFRS17_CumRslt!FF69</f>
        <v>0</v>
      </c>
      <c r="FG69" s="42">
        <f ca="1">IFRS17_CF_Base!FG69+IFRS17_CumRslt!FG69</f>
        <v>0</v>
      </c>
      <c r="FH69" s="42">
        <f ca="1">IFRS17_CF_Base!FH69+IFRS17_CumRslt!FH69</f>
        <v>0</v>
      </c>
      <c r="FI69" s="42">
        <f ca="1">IFRS17_CF_Base!FI69+IFRS17_CumRslt!FI69</f>
        <v>0</v>
      </c>
      <c r="FJ69" s="42">
        <f ca="1">IFRS17_CF_Base!FJ69+IFRS17_CumRslt!FJ69</f>
        <v>0</v>
      </c>
      <c r="FK69" s="42">
        <f ca="1">IFRS17_CF_Base!FK69+IFRS17_CumRslt!FK69</f>
        <v>0</v>
      </c>
      <c r="FL69" s="42">
        <f ca="1">IFRS17_CF_Base!FL69+IFRS17_CumRslt!FL69</f>
        <v>0</v>
      </c>
      <c r="FM69" s="42">
        <f ca="1">IFRS17_CF_Base!FM69+IFRS17_CumRslt!FM69</f>
        <v>0</v>
      </c>
      <c r="FN69" s="42">
        <f ca="1">IFRS17_CF_Base!FN69+IFRS17_CumRslt!FN69</f>
        <v>0</v>
      </c>
      <c r="FO69" s="42">
        <f ca="1">IFRS17_CF_Base!FO69+IFRS17_CumRslt!FO69</f>
        <v>0</v>
      </c>
      <c r="FP69" s="42">
        <f ca="1">IFRS17_CF_Base!FP69+IFRS17_CumRslt!FP69</f>
        <v>0</v>
      </c>
      <c r="FQ69" s="42">
        <f ca="1">IFRS17_CF_Base!FQ69+IFRS17_CumRslt!FQ69</f>
        <v>0</v>
      </c>
      <c r="FR69" s="42">
        <f ca="1">IFRS17_CF_Base!FR69+IFRS17_CumRslt!FR69</f>
        <v>0</v>
      </c>
      <c r="FS69" s="42">
        <f ca="1">IFRS17_CF_Base!FS69+IFRS17_CumRslt!FS69</f>
        <v>0</v>
      </c>
      <c r="FT69" s="42">
        <f ca="1">IFRS17_CF_Base!FT69+IFRS17_CumRslt!FT69</f>
        <v>0</v>
      </c>
      <c r="FU69" s="42">
        <f ca="1">IFRS17_CF_Base!FU69+IFRS17_CumRslt!FU69</f>
        <v>0</v>
      </c>
      <c r="FV69" s="42">
        <f ca="1">IFRS17_CF_Base!FV69+IFRS17_CumRslt!FV69</f>
        <v>0</v>
      </c>
      <c r="FW69" s="42">
        <f ca="1">IFRS17_CF_Base!FW69+IFRS17_CumRslt!FW69</f>
        <v>0</v>
      </c>
      <c r="FX69" s="42">
        <f ca="1">IFRS17_CF_Base!FX69+IFRS17_CumRslt!FX69</f>
        <v>0</v>
      </c>
      <c r="FY69" s="42">
        <f ca="1">IFRS17_CF_Base!FY69+IFRS17_CumRslt!FY69</f>
        <v>0</v>
      </c>
      <c r="FZ69" s="42">
        <f ca="1">IFRS17_CF_Base!FZ69+IFRS17_CumRslt!FZ69</f>
        <v>0</v>
      </c>
      <c r="GA69" s="42">
        <f ca="1">IFRS17_CF_Base!GA69+IFRS17_CumRslt!GA69</f>
        <v>0</v>
      </c>
      <c r="GB69" s="42">
        <f ca="1">IFRS17_CF_Base!GB69+IFRS17_CumRslt!GB69</f>
        <v>0</v>
      </c>
      <c r="GC69" s="42">
        <f ca="1">IFRS17_CF_Base!GC69+IFRS17_CumRslt!GC69</f>
        <v>0</v>
      </c>
      <c r="GD69" s="42">
        <f ca="1">IFRS17_CF_Base!GD69+IFRS17_CumRslt!GD69</f>
        <v>0</v>
      </c>
      <c r="GE69" s="42">
        <f ca="1">IFRS17_CF_Base!GE69+IFRS17_CumRslt!GE69</f>
        <v>0</v>
      </c>
      <c r="GF69" s="42">
        <f ca="1">IFRS17_CF_Base!GF69+IFRS17_CumRslt!GF69</f>
        <v>0</v>
      </c>
      <c r="GG69" s="42">
        <f ca="1">IFRS17_CF_Base!GG69+IFRS17_CumRslt!GG69</f>
        <v>0</v>
      </c>
      <c r="GH69" s="42">
        <f ca="1">IFRS17_CF_Base!GH69+IFRS17_CumRslt!GH69</f>
        <v>0</v>
      </c>
      <c r="GI69" s="42">
        <f ca="1">IFRS17_CF_Base!GI69+IFRS17_CumRslt!GI69</f>
        <v>0</v>
      </c>
      <c r="GJ69" s="42">
        <f ca="1">IFRS17_CF_Base!GJ69+IFRS17_CumRslt!GJ69</f>
        <v>0</v>
      </c>
    </row>
    <row r="71" spans="3:192" x14ac:dyDescent="0.3">
      <c r="C71" s="92" t="s">
        <v>483</v>
      </c>
    </row>
    <row r="72" spans="3:192" x14ac:dyDescent="0.3">
      <c r="C72" s="30" t="s">
        <v>478</v>
      </c>
      <c r="D72" s="38"/>
      <c r="E72" s="68"/>
      <c r="F72" s="38">
        <f ca="1">IFRS17_CF_Base!F72+IFRS17_CumRslt!F72</f>
        <v>0</v>
      </c>
      <c r="G72" s="38">
        <f ca="1">IFRS17_CF_Base!G72+IFRS17_CumRslt!G72</f>
        <v>257316.2443653474</v>
      </c>
      <c r="H72" s="38">
        <f ca="1">IFRS17_CF_Base!H72+IFRS17_CumRslt!H72</f>
        <v>1277102.0636129018</v>
      </c>
      <c r="I72" s="38">
        <f ca="1">IFRS17_CF_Base!I72+IFRS17_CumRslt!I72</f>
        <v>2502110.8620485384</v>
      </c>
      <c r="J72" s="38">
        <f ca="1">IFRS17_CF_Base!J72+IFRS17_CumRslt!J72</f>
        <v>3845030.0313723469</v>
      </c>
      <c r="K72" s="38">
        <f ca="1">IFRS17_CF_Base!K72+IFRS17_CumRslt!K72</f>
        <v>5554940.8578268336</v>
      </c>
      <c r="L72" s="38">
        <f ca="1">IFRS17_CF_Base!L72+IFRS17_CumRslt!L72</f>
        <v>7323727.4721259195</v>
      </c>
      <c r="M72" s="38">
        <f ca="1">IFRS17_CF_Base!M72+IFRS17_CumRslt!M72</f>
        <v>9212872.5309928302</v>
      </c>
      <c r="N72" s="38">
        <f ca="1">IFRS17_CF_Base!N72+IFRS17_CumRslt!N72</f>
        <v>11283752.414579339</v>
      </c>
      <c r="O72" s="38">
        <f ca="1">IFRS17_CF_Base!O72+IFRS17_CumRslt!O72</f>
        <v>13619937.470982566</v>
      </c>
      <c r="P72" s="38">
        <f ca="1">IFRS17_CF_Base!P72+IFRS17_CumRslt!P72</f>
        <v>16464094.589492856</v>
      </c>
      <c r="Q72" s="38">
        <f ca="1">IFRS17_CF_Base!Q72+IFRS17_CumRslt!Q72</f>
        <v>15192797.379427064</v>
      </c>
      <c r="R72" s="38">
        <f ca="1">IFRS17_CF_Base!R72+IFRS17_CumRslt!R72</f>
        <v>14075536.841061875</v>
      </c>
      <c r="S72" s="38">
        <f ca="1">IFRS17_CF_Base!S72+IFRS17_CumRslt!S72</f>
        <v>13064772.251613578</v>
      </c>
      <c r="T72" s="38">
        <f ca="1">IFRS17_CF_Base!T72+IFRS17_CumRslt!T72</f>
        <v>12168845.418861795</v>
      </c>
      <c r="U72" s="38">
        <f ca="1">IFRS17_CF_Base!U72+IFRS17_CumRslt!U72</f>
        <v>11349982.645293344</v>
      </c>
      <c r="V72" s="38">
        <f ca="1">IFRS17_CF_Base!V72+IFRS17_CumRslt!V72</f>
        <v>10631762.638224766</v>
      </c>
      <c r="W72" s="38">
        <f ca="1">IFRS17_CF_Base!W72+IFRS17_CumRslt!W72</f>
        <v>10016670.917789886</v>
      </c>
      <c r="X72" s="38">
        <f ca="1">IFRS17_CF_Base!X72+IFRS17_CumRslt!X72</f>
        <v>9498117.0582583062</v>
      </c>
      <c r="Y72" s="39">
        <f ca="1">IFRS17_CF_Base!Y72+IFRS17_CumRslt!Y72</f>
        <v>9070887.9900119063</v>
      </c>
      <c r="Z72" s="38">
        <f ca="1">IFRS17_CF_Base!Z72+IFRS17_CumRslt!Z72</f>
        <v>8712075.9623768926</v>
      </c>
      <c r="AA72" s="39">
        <f ca="1">IFRS17_CF_Base!AA72+IFRS17_CumRslt!AA72</f>
        <v>8417081.7647542041</v>
      </c>
      <c r="AB72" s="39">
        <f ca="1">IFRS17_CF_Base!AB72+IFRS17_CumRslt!AB72</f>
        <v>8161084.0963624474</v>
      </c>
      <c r="AC72" s="39">
        <f ca="1">IFRS17_CF_Base!AC72+IFRS17_CumRslt!AC72</f>
        <v>7931034.9763339674</v>
      </c>
      <c r="AD72" s="39">
        <f ca="1">IFRS17_CF_Base!AD72+IFRS17_CumRslt!AD72</f>
        <v>7716540.7490541693</v>
      </c>
      <c r="AE72" s="39">
        <f ca="1">IFRS17_CF_Base!AE72+IFRS17_CumRslt!AE72</f>
        <v>7546338.5666058147</v>
      </c>
      <c r="AF72" s="39">
        <f ca="1">IFRS17_CF_Base!AF72+IFRS17_CumRslt!AF72</f>
        <v>7388014.6715437267</v>
      </c>
      <c r="AG72" s="39">
        <f ca="1">IFRS17_CF_Base!AG72+IFRS17_CumRslt!AG72</f>
        <v>7231744.4287080169</v>
      </c>
      <c r="AH72" s="39">
        <f ca="1">IFRS17_CF_Base!AH72+IFRS17_CumRslt!AH72</f>
        <v>7075357.0601285882</v>
      </c>
      <c r="AI72" s="39">
        <f ca="1">IFRS17_CF_Base!AI72+IFRS17_CumRslt!AI72</f>
        <v>6909247.1279781153</v>
      </c>
      <c r="AJ72" s="39">
        <f ca="1">IFRS17_CF_Base!AJ72+IFRS17_CumRslt!AJ72</f>
        <v>6758362.6148373345</v>
      </c>
      <c r="AK72" s="39">
        <f ca="1">IFRS17_CF_Base!AK72+IFRS17_CumRslt!AK72</f>
        <v>6592765.8125250526</v>
      </c>
      <c r="AL72" s="39">
        <f ca="1">IFRS17_CF_Base!AL72+IFRS17_CumRslt!AL72</f>
        <v>6404841.9335961035</v>
      </c>
      <c r="AM72" s="39">
        <f ca="1">IFRS17_CF_Base!AM72+IFRS17_CumRslt!AM72</f>
        <v>6193880.777066852</v>
      </c>
      <c r="AN72" s="39">
        <f ca="1">IFRS17_CF_Base!AN72+IFRS17_CumRslt!AN72</f>
        <v>5958222.55017386</v>
      </c>
      <c r="AO72" s="39">
        <f ca="1">IFRS17_CF_Base!AO72+IFRS17_CumRslt!AO72</f>
        <v>5722114.3097596718</v>
      </c>
      <c r="AP72" s="39">
        <f ca="1">IFRS17_CF_Base!AP72+IFRS17_CumRslt!AP72</f>
        <v>5463834.6095040385</v>
      </c>
      <c r="AQ72" s="39">
        <f ca="1">IFRS17_CF_Base!AQ72+IFRS17_CumRslt!AQ72</f>
        <v>5186942.6198332617</v>
      </c>
      <c r="AR72" s="39">
        <f ca="1">IFRS17_CF_Base!AR72+IFRS17_CumRslt!AR72</f>
        <v>4895259.4075997835</v>
      </c>
      <c r="AS72" s="39">
        <f ca="1">IFRS17_CF_Base!AS72+IFRS17_CumRslt!AS72</f>
        <v>4589551.3444321994</v>
      </c>
      <c r="AT72" s="39">
        <f ca="1">IFRS17_CF_Base!AT72+IFRS17_CumRslt!AT72</f>
        <v>4286525.4949581521</v>
      </c>
      <c r="AU72" s="39">
        <f ca="1">IFRS17_CF_Base!AU72+IFRS17_CumRslt!AU72</f>
        <v>3975444.8453221032</v>
      </c>
      <c r="AV72" s="39">
        <f ca="1">IFRS17_CF_Base!AV72+IFRS17_CumRslt!AV72</f>
        <v>3658921.8556526965</v>
      </c>
      <c r="AW72" s="39">
        <f ca="1">IFRS17_CF_Base!AW72+IFRS17_CumRslt!AW72</f>
        <v>3342455.8494681157</v>
      </c>
      <c r="AX72" s="39">
        <f ca="1">IFRS17_CF_Base!AX72+IFRS17_CumRslt!AX72</f>
        <v>3029996.5465206513</v>
      </c>
      <c r="AY72" s="39">
        <f ca="1">IFRS17_CF_Base!AY72+IFRS17_CumRslt!AY72</f>
        <v>2734130.6911299052</v>
      </c>
      <c r="AZ72" s="39">
        <f ca="1">IFRS17_CF_Base!AZ72+IFRS17_CumRslt!AZ72</f>
        <v>2450935.5816740836</v>
      </c>
      <c r="BA72" s="39">
        <f ca="1">IFRS17_CF_Base!BA72+IFRS17_CumRslt!BA72</f>
        <v>2182831.265000103</v>
      </c>
      <c r="BB72" s="39">
        <f ca="1">IFRS17_CF_Base!BB72+IFRS17_CumRslt!BB72</f>
        <v>1931766.3542061888</v>
      </c>
      <c r="BC72" s="39">
        <f ca="1">IFRS17_CF_Base!BC72+IFRS17_CumRslt!BC72</f>
        <v>1698463.0726572028</v>
      </c>
      <c r="BD72" s="39">
        <f ca="1">IFRS17_CF_Base!BD72+IFRS17_CumRslt!BD72</f>
        <v>1487276.1204471681</v>
      </c>
      <c r="BE72" s="39">
        <f ca="1">IFRS17_CF_Base!BE72+IFRS17_CumRslt!BE72</f>
        <v>1294812.8319653179</v>
      </c>
      <c r="BF72" s="39">
        <f ca="1">IFRS17_CF_Base!BF72+IFRS17_CumRslt!BF72</f>
        <v>1119491.0091451076</v>
      </c>
      <c r="BG72" s="39">
        <f ca="1">IFRS17_CF_Base!BG72+IFRS17_CumRslt!BG72</f>
        <v>960614.03759836953</v>
      </c>
      <c r="BH72" s="118">
        <f ca="1">IFRS17_CF_Base!BH72+IFRS17_CumRslt!BH72</f>
        <v>817441.43967270735</v>
      </c>
      <c r="BI72" s="118">
        <f ca="1">IFRS17_CF_Base!BI72+IFRS17_CumRslt!BI72</f>
        <v>690958.19237426016</v>
      </c>
      <c r="BJ72" s="39">
        <f ca="1">IFRS17_CF_Base!BJ72+IFRS17_CumRslt!BJ72</f>
        <v>579226.28569220344</v>
      </c>
      <c r="BK72" s="39">
        <f ca="1">IFRS17_CF_Base!BK72+IFRS17_CumRslt!BK72</f>
        <v>481589.54509302817</v>
      </c>
      <c r="BL72" s="39">
        <f ca="1">IFRS17_CF_Base!BL72+IFRS17_CumRslt!BL72</f>
        <v>396891.40462208871</v>
      </c>
      <c r="BM72" s="39">
        <f ca="1">IFRS17_CF_Base!BM72+IFRS17_CumRslt!BM72</f>
        <v>323516.87241367484</v>
      </c>
      <c r="BN72" s="39">
        <f ca="1">IFRS17_CF_Base!BN72+IFRS17_CumRslt!BN72</f>
        <v>260242.59306453311</v>
      </c>
      <c r="BO72" s="39">
        <f ca="1">IFRS17_CF_Base!BO72+IFRS17_CumRslt!BO72</f>
        <v>205790.82225608296</v>
      </c>
      <c r="BP72" s="39">
        <f ca="1">IFRS17_CF_Base!BP72+IFRS17_CumRslt!BP72</f>
        <v>159850.29899051305</v>
      </c>
      <c r="BQ72" s="39">
        <f ca="1">IFRS17_CF_Base!BQ72+IFRS17_CumRslt!BQ72</f>
        <v>121724.60328261506</v>
      </c>
      <c r="BR72" s="39">
        <f ca="1">IFRS17_CF_Base!BR72+IFRS17_CumRslt!BR72</f>
        <v>90513.871359540819</v>
      </c>
      <c r="BS72" s="39">
        <f ca="1">IFRS17_CF_Base!BS72+IFRS17_CumRslt!BS72</f>
        <v>65292.709180871396</v>
      </c>
      <c r="BT72" s="39">
        <f ca="1">IFRS17_CF_Base!BT72+IFRS17_CumRslt!BT72</f>
        <v>44953.066337423239</v>
      </c>
      <c r="BU72" s="39">
        <f ca="1">IFRS17_CF_Base!BU72+IFRS17_CumRslt!BU72</f>
        <v>29535.002142746198</v>
      </c>
      <c r="BV72" s="39">
        <f ca="1">IFRS17_CF_Base!BV72+IFRS17_CumRslt!BV72</f>
        <v>18418.182748919244</v>
      </c>
      <c r="BW72" s="39">
        <f ca="1">IFRS17_CF_Base!BW72+IFRS17_CumRslt!BW72</f>
        <v>10818.43218667797</v>
      </c>
      <c r="BX72" s="39">
        <f ca="1">IFRS17_CF_Base!BX72+IFRS17_CumRslt!BX72</f>
        <v>5851.3328465441209</v>
      </c>
      <c r="BY72" s="39">
        <f ca="1">IFRS17_CF_Base!BY72+IFRS17_CumRslt!BY72</f>
        <v>2630.7782820275711</v>
      </c>
      <c r="BZ72" s="39">
        <f ca="1">IFRS17_CF_Base!BZ72+IFRS17_CumRslt!BZ72</f>
        <v>924.81656215322209</v>
      </c>
      <c r="CA72" s="39">
        <f ca="1">IFRS17_CF_Base!CA72+IFRS17_CumRslt!CA72</f>
        <v>197.6107288140488</v>
      </c>
      <c r="CB72" s="39">
        <f ca="1">IFRS17_CF_Base!CB72+IFRS17_CumRslt!CB72</f>
        <v>18.84374927605052</v>
      </c>
      <c r="CC72" s="39">
        <f ca="1">IFRS17_CF_Base!CC72+IFRS17_CumRslt!CC72</f>
        <v>5.1062603159495303</v>
      </c>
      <c r="CD72" s="39">
        <f ca="1">IFRS17_CF_Base!CD72+IFRS17_CumRslt!CD72</f>
        <v>-190.43744649617497</v>
      </c>
      <c r="CE72" s="39">
        <f ca="1">IFRS17_CF_Base!CE72+IFRS17_CumRslt!CE72</f>
        <v>-328.08402925301732</v>
      </c>
      <c r="CF72" s="39">
        <f ca="1">IFRS17_CF_Base!CF72+IFRS17_CumRslt!CF72</f>
        <v>-402.28646286449953</v>
      </c>
      <c r="CG72" s="39">
        <f ca="1">IFRS17_CF_Base!CG72+IFRS17_CumRslt!CG72</f>
        <v>-408.57792759596293</v>
      </c>
      <c r="CH72" s="39">
        <f ca="1">IFRS17_CF_Base!CH72+IFRS17_CumRslt!CH72</f>
        <v>-349.78297562982374</v>
      </c>
      <c r="CI72" s="39">
        <f ca="1">IFRS17_CF_Base!CI72+IFRS17_CumRslt!CI72</f>
        <v>-298.1811131537163</v>
      </c>
      <c r="CJ72" s="39">
        <f ca="1">IFRS17_CF_Base!CJ72+IFRS17_CumRslt!CJ72</f>
        <v>-199.64569505389284</v>
      </c>
      <c r="CK72" s="39">
        <f ca="1">IFRS17_CF_Base!CK72+IFRS17_CumRslt!CK72</f>
        <v>-109.27898915961799</v>
      </c>
      <c r="CL72" s="39">
        <f ca="1">IFRS17_CF_Base!CL72+IFRS17_CumRslt!CL72</f>
        <v>-44.175534088945156</v>
      </c>
      <c r="CM72" s="39">
        <f ca="1">IFRS17_CF_Base!CM72+IFRS17_CumRslt!CM72</f>
        <v>-3.0024764729716682E-10</v>
      </c>
      <c r="CN72" s="39">
        <f ca="1">IFRS17_CF_Base!CN72+IFRS17_CumRslt!CN72</f>
        <v>0</v>
      </c>
      <c r="CO72" s="39">
        <f ca="1">IFRS17_CF_Base!CO72+IFRS17_CumRslt!CO72</f>
        <v>0</v>
      </c>
      <c r="CP72" s="39">
        <f ca="1">IFRS17_CF_Base!CP72+IFRS17_CumRslt!CP72</f>
        <v>0</v>
      </c>
      <c r="CQ72" s="39">
        <f ca="1">IFRS17_CF_Base!CQ72+IFRS17_CumRslt!CQ72</f>
        <v>0</v>
      </c>
      <c r="CR72" s="39">
        <f ca="1">IFRS17_CF_Base!CR72+IFRS17_CumRslt!CR72</f>
        <v>0</v>
      </c>
      <c r="CS72" s="39">
        <f ca="1">IFRS17_CF_Base!CS72+IFRS17_CumRslt!CS72</f>
        <v>0</v>
      </c>
      <c r="CT72" s="39">
        <f ca="1">IFRS17_CF_Base!CT72+IFRS17_CumRslt!CT72</f>
        <v>0</v>
      </c>
      <c r="CU72" s="39">
        <f ca="1">IFRS17_CF_Base!CU72+IFRS17_CumRslt!CU72</f>
        <v>0</v>
      </c>
      <c r="CV72" s="39">
        <f ca="1">IFRS17_CF_Base!CV72+IFRS17_CumRslt!CV72</f>
        <v>0</v>
      </c>
      <c r="CW72" s="39">
        <f ca="1">IFRS17_CF_Base!CW72+IFRS17_CumRslt!CW72</f>
        <v>0</v>
      </c>
      <c r="CX72" s="39">
        <f ca="1">IFRS17_CF_Base!CX72+IFRS17_CumRslt!CX72</f>
        <v>0</v>
      </c>
      <c r="CY72" s="39">
        <f ca="1">IFRS17_CF_Base!CY72+IFRS17_CumRslt!CY72</f>
        <v>0</v>
      </c>
      <c r="CZ72" s="39">
        <f ca="1">IFRS17_CF_Base!CZ72+IFRS17_CumRslt!CZ72</f>
        <v>0</v>
      </c>
      <c r="DA72" s="39">
        <f ca="1">IFRS17_CF_Base!DA72+IFRS17_CumRslt!DA72</f>
        <v>0</v>
      </c>
      <c r="DB72" s="39">
        <f ca="1">IFRS17_CF_Base!DB72+IFRS17_CumRslt!DB72</f>
        <v>0</v>
      </c>
      <c r="DC72" s="39">
        <f ca="1">IFRS17_CF_Base!DC72+IFRS17_CumRslt!DC72</f>
        <v>0</v>
      </c>
      <c r="DD72" s="39">
        <f ca="1">IFRS17_CF_Base!DD72+IFRS17_CumRslt!DD72</f>
        <v>0</v>
      </c>
      <c r="DE72" s="39">
        <f ca="1">IFRS17_CF_Base!DE72+IFRS17_CumRslt!DE72</f>
        <v>0</v>
      </c>
      <c r="DF72" s="39">
        <f ca="1">IFRS17_CF_Base!DF72+IFRS17_CumRslt!DF72</f>
        <v>0</v>
      </c>
      <c r="DG72" s="39">
        <f ca="1">IFRS17_CF_Base!DG72+IFRS17_CumRslt!DG72</f>
        <v>0</v>
      </c>
      <c r="DH72" s="39">
        <f ca="1">IFRS17_CF_Base!DH72+IFRS17_CumRslt!DH72</f>
        <v>0</v>
      </c>
      <c r="DI72" s="39">
        <f ca="1">IFRS17_CF_Base!DI72+IFRS17_CumRslt!DI72</f>
        <v>0</v>
      </c>
      <c r="DJ72" s="39">
        <f ca="1">IFRS17_CF_Base!DJ72+IFRS17_CumRslt!DJ72</f>
        <v>0</v>
      </c>
      <c r="DK72" s="39">
        <f ca="1">IFRS17_CF_Base!DK72+IFRS17_CumRslt!DK72</f>
        <v>0</v>
      </c>
      <c r="DL72" s="39">
        <f ca="1">IFRS17_CF_Base!DL72+IFRS17_CumRslt!DL72</f>
        <v>0</v>
      </c>
      <c r="DM72" s="39">
        <f ca="1">IFRS17_CF_Base!DM72+IFRS17_CumRslt!DM72</f>
        <v>0</v>
      </c>
      <c r="DN72" s="39">
        <f ca="1">IFRS17_CF_Base!DN72+IFRS17_CumRslt!DN72</f>
        <v>0</v>
      </c>
      <c r="DO72" s="39">
        <f ca="1">IFRS17_CF_Base!DO72+IFRS17_CumRslt!DO72</f>
        <v>0</v>
      </c>
      <c r="DP72" s="39">
        <f ca="1">IFRS17_CF_Base!DP72+IFRS17_CumRslt!DP72</f>
        <v>0</v>
      </c>
      <c r="DQ72" s="39">
        <f ca="1">IFRS17_CF_Base!DQ72+IFRS17_CumRslt!DQ72</f>
        <v>0</v>
      </c>
      <c r="DR72" s="39">
        <f ca="1">IFRS17_CF_Base!DR72+IFRS17_CumRslt!DR72</f>
        <v>0</v>
      </c>
      <c r="DS72" s="39">
        <f ca="1">IFRS17_CF_Base!DS72+IFRS17_CumRslt!DS72</f>
        <v>0</v>
      </c>
      <c r="DT72" s="39">
        <f ca="1">IFRS17_CF_Base!DT72+IFRS17_CumRslt!DT72</f>
        <v>0</v>
      </c>
      <c r="DU72" s="39">
        <f ca="1">IFRS17_CF_Base!DU72+IFRS17_CumRslt!DU72</f>
        <v>0</v>
      </c>
      <c r="DV72" s="39">
        <f ca="1">IFRS17_CF_Base!DV72+IFRS17_CumRslt!DV72</f>
        <v>0</v>
      </c>
      <c r="DW72" s="39">
        <f ca="1">IFRS17_CF_Base!DW72+IFRS17_CumRslt!DW72</f>
        <v>0</v>
      </c>
      <c r="DX72" s="39">
        <f ca="1">IFRS17_CF_Base!DX72+IFRS17_CumRslt!DX72</f>
        <v>0</v>
      </c>
      <c r="DY72" s="39">
        <f ca="1">IFRS17_CF_Base!DY72+IFRS17_CumRslt!DY72</f>
        <v>0</v>
      </c>
      <c r="DZ72" s="39">
        <f ca="1">IFRS17_CF_Base!DZ72+IFRS17_CumRslt!DZ72</f>
        <v>0</v>
      </c>
      <c r="EA72" s="39">
        <f ca="1">IFRS17_CF_Base!EA72+IFRS17_CumRslt!EA72</f>
        <v>0</v>
      </c>
      <c r="EB72" s="39">
        <f ca="1">IFRS17_CF_Base!EB72+IFRS17_CumRslt!EB72</f>
        <v>0</v>
      </c>
      <c r="EC72" s="39">
        <f ca="1">IFRS17_CF_Base!EC72+IFRS17_CumRslt!EC72</f>
        <v>0</v>
      </c>
      <c r="ED72" s="39">
        <f ca="1">IFRS17_CF_Base!ED72+IFRS17_CumRslt!ED72</f>
        <v>0</v>
      </c>
      <c r="EE72" s="39">
        <f ca="1">IFRS17_CF_Base!EE72+IFRS17_CumRslt!EE72</f>
        <v>0</v>
      </c>
      <c r="EF72" s="39">
        <f ca="1">IFRS17_CF_Base!EF72+IFRS17_CumRslt!EF72</f>
        <v>0</v>
      </c>
      <c r="EG72" s="39">
        <f ca="1">IFRS17_CF_Base!EG72+IFRS17_CumRslt!EG72</f>
        <v>0</v>
      </c>
      <c r="EH72" s="39">
        <f ca="1">IFRS17_CF_Base!EH72+IFRS17_CumRslt!EH72</f>
        <v>0</v>
      </c>
      <c r="EI72" s="39">
        <f ca="1">IFRS17_CF_Base!EI72+IFRS17_CumRslt!EI72</f>
        <v>0</v>
      </c>
      <c r="EJ72" s="39">
        <f ca="1">IFRS17_CF_Base!EJ72+IFRS17_CumRslt!EJ72</f>
        <v>0</v>
      </c>
      <c r="EK72" s="39">
        <f ca="1">IFRS17_CF_Base!EK72+IFRS17_CumRslt!EK72</f>
        <v>0</v>
      </c>
      <c r="EL72" s="39">
        <f ca="1">IFRS17_CF_Base!EL72+IFRS17_CumRslt!EL72</f>
        <v>0</v>
      </c>
      <c r="EM72" s="39">
        <f ca="1">IFRS17_CF_Base!EM72+IFRS17_CumRslt!EM72</f>
        <v>0</v>
      </c>
      <c r="EN72" s="39">
        <f ca="1">IFRS17_CF_Base!EN72+IFRS17_CumRslt!EN72</f>
        <v>0</v>
      </c>
      <c r="EO72" s="39">
        <f ca="1">IFRS17_CF_Base!EO72+IFRS17_CumRslt!EO72</f>
        <v>0</v>
      </c>
      <c r="EP72" s="39">
        <f ca="1">IFRS17_CF_Base!EP72+IFRS17_CumRslt!EP72</f>
        <v>0</v>
      </c>
      <c r="EQ72" s="39">
        <f ca="1">IFRS17_CF_Base!EQ72+IFRS17_CumRslt!EQ72</f>
        <v>0</v>
      </c>
      <c r="ER72" s="39">
        <f ca="1">IFRS17_CF_Base!ER72+IFRS17_CumRslt!ER72</f>
        <v>0</v>
      </c>
      <c r="ES72" s="39">
        <f ca="1">IFRS17_CF_Base!ES72+IFRS17_CumRslt!ES72</f>
        <v>0</v>
      </c>
      <c r="ET72" s="39">
        <f ca="1">IFRS17_CF_Base!ET72+IFRS17_CumRslt!ET72</f>
        <v>0</v>
      </c>
      <c r="EU72" s="39">
        <f ca="1">IFRS17_CF_Base!EU72+IFRS17_CumRslt!EU72</f>
        <v>0</v>
      </c>
      <c r="EV72" s="39">
        <f ca="1">IFRS17_CF_Base!EV72+IFRS17_CumRslt!EV72</f>
        <v>0</v>
      </c>
      <c r="EW72" s="39">
        <f ca="1">IFRS17_CF_Base!EW72+IFRS17_CumRslt!EW72</f>
        <v>0</v>
      </c>
      <c r="EX72" s="39">
        <f ca="1">IFRS17_CF_Base!EX72+IFRS17_CumRslt!EX72</f>
        <v>0</v>
      </c>
      <c r="EY72" s="39">
        <f ca="1">IFRS17_CF_Base!EY72+IFRS17_CumRslt!EY72</f>
        <v>0</v>
      </c>
      <c r="EZ72" s="39">
        <f ca="1">IFRS17_CF_Base!EZ72+IFRS17_CumRslt!EZ72</f>
        <v>0</v>
      </c>
      <c r="FA72" s="39">
        <f ca="1">IFRS17_CF_Base!FA72+IFRS17_CumRslt!FA72</f>
        <v>0</v>
      </c>
      <c r="FB72" s="39">
        <f ca="1">IFRS17_CF_Base!FB72+IFRS17_CumRslt!FB72</f>
        <v>0</v>
      </c>
      <c r="FC72" s="39">
        <f ca="1">IFRS17_CF_Base!FC72+IFRS17_CumRslt!FC72</f>
        <v>0</v>
      </c>
      <c r="FD72" s="39">
        <f ca="1">IFRS17_CF_Base!FD72+IFRS17_CumRslt!FD72</f>
        <v>0</v>
      </c>
      <c r="FE72" s="39">
        <f ca="1">IFRS17_CF_Base!FE72+IFRS17_CumRslt!FE72</f>
        <v>0</v>
      </c>
      <c r="FF72" s="39">
        <f ca="1">IFRS17_CF_Base!FF72+IFRS17_CumRslt!FF72</f>
        <v>0</v>
      </c>
      <c r="FG72" s="39">
        <f ca="1">IFRS17_CF_Base!FG72+IFRS17_CumRslt!FG72</f>
        <v>0</v>
      </c>
      <c r="FH72" s="39">
        <f ca="1">IFRS17_CF_Base!FH72+IFRS17_CumRslt!FH72</f>
        <v>0</v>
      </c>
      <c r="FI72" s="39">
        <f ca="1">IFRS17_CF_Base!FI72+IFRS17_CumRslt!FI72</f>
        <v>0</v>
      </c>
      <c r="FJ72" s="39">
        <f ca="1">IFRS17_CF_Base!FJ72+IFRS17_CumRslt!FJ72</f>
        <v>0</v>
      </c>
      <c r="FK72" s="39">
        <f ca="1">IFRS17_CF_Base!FK72+IFRS17_CumRslt!FK72</f>
        <v>0</v>
      </c>
      <c r="FL72" s="39">
        <f ca="1">IFRS17_CF_Base!FL72+IFRS17_CumRslt!FL72</f>
        <v>0</v>
      </c>
      <c r="FM72" s="39">
        <f ca="1">IFRS17_CF_Base!FM72+IFRS17_CumRslt!FM72</f>
        <v>0</v>
      </c>
      <c r="FN72" s="39">
        <f ca="1">IFRS17_CF_Base!FN72+IFRS17_CumRslt!FN72</f>
        <v>0</v>
      </c>
      <c r="FO72" s="39">
        <f ca="1">IFRS17_CF_Base!FO72+IFRS17_CumRslt!FO72</f>
        <v>0</v>
      </c>
      <c r="FP72" s="39">
        <f ca="1">IFRS17_CF_Base!FP72+IFRS17_CumRslt!FP72</f>
        <v>0</v>
      </c>
      <c r="FQ72" s="39">
        <f ca="1">IFRS17_CF_Base!FQ72+IFRS17_CumRslt!FQ72</f>
        <v>0</v>
      </c>
      <c r="FR72" s="39">
        <f ca="1">IFRS17_CF_Base!FR72+IFRS17_CumRslt!FR72</f>
        <v>0</v>
      </c>
      <c r="FS72" s="39">
        <f ca="1">IFRS17_CF_Base!FS72+IFRS17_CumRslt!FS72</f>
        <v>0</v>
      </c>
      <c r="FT72" s="39">
        <f ca="1">IFRS17_CF_Base!FT72+IFRS17_CumRslt!FT72</f>
        <v>0</v>
      </c>
      <c r="FU72" s="39">
        <f ca="1">IFRS17_CF_Base!FU72+IFRS17_CumRslt!FU72</f>
        <v>0</v>
      </c>
      <c r="FV72" s="39">
        <f ca="1">IFRS17_CF_Base!FV72+IFRS17_CumRslt!FV72</f>
        <v>0</v>
      </c>
      <c r="FW72" s="39">
        <f ca="1">IFRS17_CF_Base!FW72+IFRS17_CumRslt!FW72</f>
        <v>0</v>
      </c>
      <c r="FX72" s="39">
        <f ca="1">IFRS17_CF_Base!FX72+IFRS17_CumRslt!FX72</f>
        <v>0</v>
      </c>
      <c r="FY72" s="39">
        <f ca="1">IFRS17_CF_Base!FY72+IFRS17_CumRslt!FY72</f>
        <v>0</v>
      </c>
      <c r="FZ72" s="39">
        <f ca="1">IFRS17_CF_Base!FZ72+IFRS17_CumRslt!FZ72</f>
        <v>0</v>
      </c>
      <c r="GA72" s="39">
        <f ca="1">IFRS17_CF_Base!GA72+IFRS17_CumRslt!GA72</f>
        <v>0</v>
      </c>
      <c r="GB72" s="39">
        <f ca="1">IFRS17_CF_Base!GB72+IFRS17_CumRslt!GB72</f>
        <v>0</v>
      </c>
      <c r="GC72" s="39">
        <f ca="1">IFRS17_CF_Base!GC72+IFRS17_CumRslt!GC72</f>
        <v>0</v>
      </c>
      <c r="GD72" s="39">
        <f ca="1">IFRS17_CF_Base!GD72+IFRS17_CumRslt!GD72</f>
        <v>0</v>
      </c>
      <c r="GE72" s="39">
        <f ca="1">IFRS17_CF_Base!GE72+IFRS17_CumRslt!GE72</f>
        <v>0</v>
      </c>
      <c r="GF72" s="39">
        <f ca="1">IFRS17_CF_Base!GF72+IFRS17_CumRslt!GF72</f>
        <v>0</v>
      </c>
      <c r="GG72" s="39">
        <f ca="1">IFRS17_CF_Base!GG72+IFRS17_CumRslt!GG72</f>
        <v>0</v>
      </c>
      <c r="GH72" s="39">
        <f ca="1">IFRS17_CF_Base!GH72+IFRS17_CumRslt!GH72</f>
        <v>0</v>
      </c>
      <c r="GI72" s="39">
        <f ca="1">IFRS17_CF_Base!GI72+IFRS17_CumRslt!GI72</f>
        <v>0</v>
      </c>
      <c r="GJ72" s="39">
        <f ca="1">IFRS17_CF_Base!GJ72+IFRS17_CumRslt!GJ72</f>
        <v>0</v>
      </c>
    </row>
    <row r="73" spans="3:192" x14ac:dyDescent="0.3">
      <c r="C73" s="31" t="s">
        <v>479</v>
      </c>
      <c r="F73" s="35">
        <f ca="1">IFRS17_CF_Base!F73+IFRS17_CumRslt!F73</f>
        <v>301987.68626171356</v>
      </c>
      <c r="G73" s="35">
        <f ca="1">IFRS17_CF_Base!G73+IFRS17_CumRslt!G73</f>
        <v>1223303.3275089208</v>
      </c>
      <c r="H73" s="35">
        <f ca="1">IFRS17_CF_Base!H73+IFRS17_CumRslt!H73</f>
        <v>1565828.2592114185</v>
      </c>
      <c r="I73" s="35">
        <f ca="1">IFRS17_CF_Base!I73+IFRS17_CumRslt!I73</f>
        <v>1817479.2294418253</v>
      </c>
      <c r="J73" s="35">
        <f ca="1">IFRS17_CF_Base!J73+IFRS17_CumRslt!J73</f>
        <v>2369713.3030029959</v>
      </c>
      <c r="K73" s="35">
        <f ca="1">IFRS17_CF_Base!K73+IFRS17_CumRslt!K73</f>
        <v>2593403.0543189119</v>
      </c>
      <c r="L73" s="35">
        <f ca="1">IFRS17_CF_Base!L73+IFRS17_CumRslt!L73</f>
        <v>2893986.1576496754</v>
      </c>
      <c r="M73" s="35">
        <f ca="1">IFRS17_CF_Base!M73+IFRS17_CumRslt!M73</f>
        <v>3278452.9177239076</v>
      </c>
      <c r="N73" s="35">
        <f ca="1">IFRS17_CF_Base!N73+IFRS17_CumRslt!N73</f>
        <v>3774764.5534560988</v>
      </c>
      <c r="O73" s="35">
        <f ca="1">IFRS17_CF_Base!O73+IFRS17_CumRslt!O73</f>
        <v>4572050.6487867115</v>
      </c>
      <c r="P73" s="35">
        <f ca="1">IFRS17_CF_Base!P73+IFRS17_CumRslt!P73</f>
        <v>0</v>
      </c>
      <c r="Q73" s="35">
        <f ca="1">IFRS17_CF_Base!Q73+IFRS17_CumRslt!Q73</f>
        <v>0</v>
      </c>
      <c r="R73" s="35">
        <f ca="1">IFRS17_CF_Base!R73+IFRS17_CumRslt!R73</f>
        <v>0</v>
      </c>
      <c r="S73" s="35">
        <f ca="1">IFRS17_CF_Base!S73+IFRS17_CumRslt!S73</f>
        <v>0</v>
      </c>
      <c r="T73" s="35">
        <f ca="1">IFRS17_CF_Base!T73+IFRS17_CumRslt!T73</f>
        <v>0</v>
      </c>
      <c r="U73" s="35">
        <f ca="1">IFRS17_CF_Base!U73+IFRS17_CumRslt!U73</f>
        <v>0</v>
      </c>
      <c r="V73" s="35">
        <f ca="1">IFRS17_CF_Base!V73+IFRS17_CumRslt!V73</f>
        <v>0</v>
      </c>
      <c r="W73" s="35">
        <f ca="1">IFRS17_CF_Base!W73+IFRS17_CumRslt!W73</f>
        <v>0</v>
      </c>
      <c r="X73" s="35">
        <f ca="1">IFRS17_CF_Base!X73+IFRS17_CumRslt!X73</f>
        <v>0</v>
      </c>
      <c r="Y73" s="40">
        <f ca="1">IFRS17_CF_Base!Y73+IFRS17_CumRslt!Y73</f>
        <v>0</v>
      </c>
      <c r="Z73" s="35">
        <f ca="1">IFRS17_CF_Base!Z73+IFRS17_CumRslt!Z73</f>
        <v>0</v>
      </c>
      <c r="AA73" s="40">
        <f ca="1">IFRS17_CF_Base!AA73+IFRS17_CumRslt!AA73</f>
        <v>0</v>
      </c>
      <c r="AB73" s="40">
        <f ca="1">IFRS17_CF_Base!AB73+IFRS17_CumRslt!AB73</f>
        <v>0</v>
      </c>
      <c r="AC73" s="40">
        <f ca="1">IFRS17_CF_Base!AC73+IFRS17_CumRslt!AC73</f>
        <v>0</v>
      </c>
      <c r="AD73" s="40">
        <f ca="1">IFRS17_CF_Base!AD73+IFRS17_CumRslt!AD73</f>
        <v>0</v>
      </c>
      <c r="AE73" s="40">
        <f ca="1">IFRS17_CF_Base!AE73+IFRS17_CumRslt!AE73</f>
        <v>0</v>
      </c>
      <c r="AF73" s="40">
        <f ca="1">IFRS17_CF_Base!AF73+IFRS17_CumRslt!AF73</f>
        <v>0</v>
      </c>
      <c r="AG73" s="40">
        <f ca="1">IFRS17_CF_Base!AG73+IFRS17_CumRslt!AG73</f>
        <v>0</v>
      </c>
      <c r="AH73" s="40">
        <f ca="1">IFRS17_CF_Base!AH73+IFRS17_CumRslt!AH73</f>
        <v>0</v>
      </c>
      <c r="AI73" s="40">
        <f ca="1">IFRS17_CF_Base!AI73+IFRS17_CumRslt!AI73</f>
        <v>0</v>
      </c>
      <c r="AJ73" s="40">
        <f ca="1">IFRS17_CF_Base!AJ73+IFRS17_CumRslt!AJ73</f>
        <v>0</v>
      </c>
      <c r="AK73" s="40">
        <f ca="1">IFRS17_CF_Base!AK73+IFRS17_CumRslt!AK73</f>
        <v>0</v>
      </c>
      <c r="AL73" s="40">
        <f ca="1">IFRS17_CF_Base!AL73+IFRS17_CumRslt!AL73</f>
        <v>0</v>
      </c>
      <c r="AM73" s="40">
        <f ca="1">IFRS17_CF_Base!AM73+IFRS17_CumRslt!AM73</f>
        <v>0</v>
      </c>
      <c r="AN73" s="40">
        <f ca="1">IFRS17_CF_Base!AN73+IFRS17_CumRslt!AN73</f>
        <v>0</v>
      </c>
      <c r="AO73" s="40">
        <f ca="1">IFRS17_CF_Base!AO73+IFRS17_CumRslt!AO73</f>
        <v>0</v>
      </c>
      <c r="AP73" s="40">
        <f ca="1">IFRS17_CF_Base!AP73+IFRS17_CumRslt!AP73</f>
        <v>0</v>
      </c>
      <c r="AQ73" s="40">
        <f ca="1">IFRS17_CF_Base!AQ73+IFRS17_CumRslt!AQ73</f>
        <v>0</v>
      </c>
      <c r="AR73" s="40">
        <f ca="1">IFRS17_CF_Base!AR73+IFRS17_CumRslt!AR73</f>
        <v>0</v>
      </c>
      <c r="AS73" s="40">
        <f ca="1">IFRS17_CF_Base!AS73+IFRS17_CumRslt!AS73</f>
        <v>0</v>
      </c>
      <c r="AT73" s="40">
        <f ca="1">IFRS17_CF_Base!AT73+IFRS17_CumRslt!AT73</f>
        <v>0</v>
      </c>
      <c r="AU73" s="40">
        <f ca="1">IFRS17_CF_Base!AU73+IFRS17_CumRslt!AU73</f>
        <v>0</v>
      </c>
      <c r="AV73" s="40">
        <f ca="1">IFRS17_CF_Base!AV73+IFRS17_CumRslt!AV73</f>
        <v>0</v>
      </c>
      <c r="AW73" s="40">
        <f ca="1">IFRS17_CF_Base!AW73+IFRS17_CumRslt!AW73</f>
        <v>0</v>
      </c>
      <c r="AX73" s="40">
        <f ca="1">IFRS17_CF_Base!AX73+IFRS17_CumRslt!AX73</f>
        <v>0</v>
      </c>
      <c r="AY73" s="40">
        <f ca="1">IFRS17_CF_Base!AY73+IFRS17_CumRslt!AY73</f>
        <v>0</v>
      </c>
      <c r="AZ73" s="40">
        <f ca="1">IFRS17_CF_Base!AZ73+IFRS17_CumRslt!AZ73</f>
        <v>0</v>
      </c>
      <c r="BA73" s="40">
        <f ca="1">IFRS17_CF_Base!BA73+IFRS17_CumRslt!BA73</f>
        <v>0</v>
      </c>
      <c r="BB73" s="40">
        <f ca="1">IFRS17_CF_Base!BB73+IFRS17_CumRslt!BB73</f>
        <v>0</v>
      </c>
      <c r="BC73" s="40">
        <f ca="1">IFRS17_CF_Base!BC73+IFRS17_CumRslt!BC73</f>
        <v>0</v>
      </c>
      <c r="BD73" s="40">
        <f ca="1">IFRS17_CF_Base!BD73+IFRS17_CumRslt!BD73</f>
        <v>0</v>
      </c>
      <c r="BE73" s="40">
        <f ca="1">IFRS17_CF_Base!BE73+IFRS17_CumRslt!BE73</f>
        <v>0</v>
      </c>
      <c r="BF73" s="40">
        <f ca="1">IFRS17_CF_Base!BF73+IFRS17_CumRslt!BF73</f>
        <v>0</v>
      </c>
      <c r="BG73" s="40">
        <f ca="1">IFRS17_CF_Base!BG73+IFRS17_CumRslt!BG73</f>
        <v>0</v>
      </c>
      <c r="BH73" s="119">
        <f ca="1">IFRS17_CF_Base!BH73+IFRS17_CumRslt!BH73</f>
        <v>0</v>
      </c>
      <c r="BI73" s="119">
        <f ca="1">IFRS17_CF_Base!BI73+IFRS17_CumRslt!BI73</f>
        <v>0</v>
      </c>
      <c r="BJ73" s="40">
        <f ca="1">IFRS17_CF_Base!BJ73+IFRS17_CumRslt!BJ73</f>
        <v>0</v>
      </c>
      <c r="BK73" s="40">
        <f ca="1">IFRS17_CF_Base!BK73+IFRS17_CumRslt!BK73</f>
        <v>0</v>
      </c>
      <c r="BL73" s="40">
        <f ca="1">IFRS17_CF_Base!BL73+IFRS17_CumRslt!BL73</f>
        <v>0</v>
      </c>
      <c r="BM73" s="40">
        <f ca="1">IFRS17_CF_Base!BM73+IFRS17_CumRslt!BM73</f>
        <v>0</v>
      </c>
      <c r="BN73" s="40">
        <f ca="1">IFRS17_CF_Base!BN73+IFRS17_CumRslt!BN73</f>
        <v>0</v>
      </c>
      <c r="BO73" s="40">
        <f ca="1">IFRS17_CF_Base!BO73+IFRS17_CumRslt!BO73</f>
        <v>0</v>
      </c>
      <c r="BP73" s="40">
        <f ca="1">IFRS17_CF_Base!BP73+IFRS17_CumRslt!BP73</f>
        <v>0</v>
      </c>
      <c r="BQ73" s="40">
        <f ca="1">IFRS17_CF_Base!BQ73+IFRS17_CumRslt!BQ73</f>
        <v>0</v>
      </c>
      <c r="BR73" s="40">
        <f ca="1">IFRS17_CF_Base!BR73+IFRS17_CumRslt!BR73</f>
        <v>0</v>
      </c>
      <c r="BS73" s="40">
        <f ca="1">IFRS17_CF_Base!BS73+IFRS17_CumRslt!BS73</f>
        <v>0</v>
      </c>
      <c r="BT73" s="40">
        <f ca="1">IFRS17_CF_Base!BT73+IFRS17_CumRslt!BT73</f>
        <v>0</v>
      </c>
      <c r="BU73" s="40">
        <f ca="1">IFRS17_CF_Base!BU73+IFRS17_CumRslt!BU73</f>
        <v>0</v>
      </c>
      <c r="BV73" s="40">
        <f ca="1">IFRS17_CF_Base!BV73+IFRS17_CumRslt!BV73</f>
        <v>0</v>
      </c>
      <c r="BW73" s="40">
        <f ca="1">IFRS17_CF_Base!BW73+IFRS17_CumRslt!BW73</f>
        <v>0</v>
      </c>
      <c r="BX73" s="40">
        <f ca="1">IFRS17_CF_Base!BX73+IFRS17_CumRslt!BX73</f>
        <v>0</v>
      </c>
      <c r="BY73" s="40">
        <f ca="1">IFRS17_CF_Base!BY73+IFRS17_CumRslt!BY73</f>
        <v>0</v>
      </c>
      <c r="BZ73" s="40">
        <f ca="1">IFRS17_CF_Base!BZ73+IFRS17_CumRslt!BZ73</f>
        <v>0</v>
      </c>
      <c r="CA73" s="40">
        <f ca="1">IFRS17_CF_Base!CA73+IFRS17_CumRslt!CA73</f>
        <v>0</v>
      </c>
      <c r="CB73" s="40">
        <f ca="1">IFRS17_CF_Base!CB73+IFRS17_CumRslt!CB73</f>
        <v>0</v>
      </c>
      <c r="CC73" s="40">
        <f ca="1">IFRS17_CF_Base!CC73+IFRS17_CumRslt!CC73</f>
        <v>0</v>
      </c>
      <c r="CD73" s="40">
        <f ca="1">IFRS17_CF_Base!CD73+IFRS17_CumRslt!CD73</f>
        <v>0</v>
      </c>
      <c r="CE73" s="40">
        <f ca="1">IFRS17_CF_Base!CE73+IFRS17_CumRslt!CE73</f>
        <v>0</v>
      </c>
      <c r="CF73" s="40">
        <f ca="1">IFRS17_CF_Base!CF73+IFRS17_CumRslt!CF73</f>
        <v>0</v>
      </c>
      <c r="CG73" s="40">
        <f ca="1">IFRS17_CF_Base!CG73+IFRS17_CumRslt!CG73</f>
        <v>0</v>
      </c>
      <c r="CH73" s="40">
        <f ca="1">IFRS17_CF_Base!CH73+IFRS17_CumRslt!CH73</f>
        <v>0</v>
      </c>
      <c r="CI73" s="40">
        <f ca="1">IFRS17_CF_Base!CI73+IFRS17_CumRslt!CI73</f>
        <v>0</v>
      </c>
      <c r="CJ73" s="40">
        <f ca="1">IFRS17_CF_Base!CJ73+IFRS17_CumRslt!CJ73</f>
        <v>0</v>
      </c>
      <c r="CK73" s="40">
        <f ca="1">IFRS17_CF_Base!CK73+IFRS17_CumRslt!CK73</f>
        <v>0</v>
      </c>
      <c r="CL73" s="40">
        <f ca="1">IFRS17_CF_Base!CL73+IFRS17_CumRslt!CL73</f>
        <v>0</v>
      </c>
      <c r="CM73" s="40">
        <f ca="1">IFRS17_CF_Base!CM73+IFRS17_CumRslt!CM73</f>
        <v>0</v>
      </c>
      <c r="CN73" s="40">
        <f ca="1">IFRS17_CF_Base!CN73+IFRS17_CumRslt!CN73</f>
        <v>0</v>
      </c>
      <c r="CO73" s="40">
        <f ca="1">IFRS17_CF_Base!CO73+IFRS17_CumRslt!CO73</f>
        <v>0</v>
      </c>
      <c r="CP73" s="40">
        <f ca="1">IFRS17_CF_Base!CP73+IFRS17_CumRslt!CP73</f>
        <v>0</v>
      </c>
      <c r="CQ73" s="40">
        <f ca="1">IFRS17_CF_Base!CQ73+IFRS17_CumRslt!CQ73</f>
        <v>0</v>
      </c>
      <c r="CR73" s="40">
        <f ca="1">IFRS17_CF_Base!CR73+IFRS17_CumRslt!CR73</f>
        <v>0</v>
      </c>
      <c r="CS73" s="40">
        <f ca="1">IFRS17_CF_Base!CS73+IFRS17_CumRslt!CS73</f>
        <v>0</v>
      </c>
      <c r="CT73" s="40">
        <f ca="1">IFRS17_CF_Base!CT73+IFRS17_CumRslt!CT73</f>
        <v>0</v>
      </c>
      <c r="CU73" s="40">
        <f ca="1">IFRS17_CF_Base!CU73+IFRS17_CumRslt!CU73</f>
        <v>0</v>
      </c>
      <c r="CV73" s="40">
        <f ca="1">IFRS17_CF_Base!CV73+IFRS17_CumRslt!CV73</f>
        <v>0</v>
      </c>
      <c r="CW73" s="40">
        <f ca="1">IFRS17_CF_Base!CW73+IFRS17_CumRslt!CW73</f>
        <v>0</v>
      </c>
      <c r="CX73" s="40">
        <f ca="1">IFRS17_CF_Base!CX73+IFRS17_CumRslt!CX73</f>
        <v>0</v>
      </c>
      <c r="CY73" s="40">
        <f ca="1">IFRS17_CF_Base!CY73+IFRS17_CumRslt!CY73</f>
        <v>0</v>
      </c>
      <c r="CZ73" s="40">
        <f ca="1">IFRS17_CF_Base!CZ73+IFRS17_CumRslt!CZ73</f>
        <v>0</v>
      </c>
      <c r="DA73" s="40">
        <f ca="1">IFRS17_CF_Base!DA73+IFRS17_CumRslt!DA73</f>
        <v>0</v>
      </c>
      <c r="DB73" s="40">
        <f ca="1">IFRS17_CF_Base!DB73+IFRS17_CumRslt!DB73</f>
        <v>0</v>
      </c>
      <c r="DC73" s="40">
        <f ca="1">IFRS17_CF_Base!DC73+IFRS17_CumRslt!DC73</f>
        <v>0</v>
      </c>
      <c r="DD73" s="40">
        <f ca="1">IFRS17_CF_Base!DD73+IFRS17_CumRslt!DD73</f>
        <v>0</v>
      </c>
      <c r="DE73" s="40">
        <f ca="1">IFRS17_CF_Base!DE73+IFRS17_CumRslt!DE73</f>
        <v>0</v>
      </c>
      <c r="DF73" s="40">
        <f ca="1">IFRS17_CF_Base!DF73+IFRS17_CumRslt!DF73</f>
        <v>0</v>
      </c>
      <c r="DG73" s="40">
        <f ca="1">IFRS17_CF_Base!DG73+IFRS17_CumRslt!DG73</f>
        <v>0</v>
      </c>
      <c r="DH73" s="40">
        <f ca="1">IFRS17_CF_Base!DH73+IFRS17_CumRslt!DH73</f>
        <v>0</v>
      </c>
      <c r="DI73" s="40">
        <f ca="1">IFRS17_CF_Base!DI73+IFRS17_CumRslt!DI73</f>
        <v>0</v>
      </c>
      <c r="DJ73" s="40">
        <f ca="1">IFRS17_CF_Base!DJ73+IFRS17_CumRslt!DJ73</f>
        <v>0</v>
      </c>
      <c r="DK73" s="40">
        <f ca="1">IFRS17_CF_Base!DK73+IFRS17_CumRslt!DK73</f>
        <v>0</v>
      </c>
      <c r="DL73" s="40">
        <f ca="1">IFRS17_CF_Base!DL73+IFRS17_CumRslt!DL73</f>
        <v>0</v>
      </c>
      <c r="DM73" s="40">
        <f ca="1">IFRS17_CF_Base!DM73+IFRS17_CumRslt!DM73</f>
        <v>0</v>
      </c>
      <c r="DN73" s="40">
        <f ca="1">IFRS17_CF_Base!DN73+IFRS17_CumRslt!DN73</f>
        <v>0</v>
      </c>
      <c r="DO73" s="40">
        <f ca="1">IFRS17_CF_Base!DO73+IFRS17_CumRslt!DO73</f>
        <v>0</v>
      </c>
      <c r="DP73" s="40">
        <f ca="1">IFRS17_CF_Base!DP73+IFRS17_CumRslt!DP73</f>
        <v>0</v>
      </c>
      <c r="DQ73" s="40">
        <f ca="1">IFRS17_CF_Base!DQ73+IFRS17_CumRslt!DQ73</f>
        <v>0</v>
      </c>
      <c r="DR73" s="40">
        <f ca="1">IFRS17_CF_Base!DR73+IFRS17_CumRslt!DR73</f>
        <v>0</v>
      </c>
      <c r="DS73" s="40">
        <f ca="1">IFRS17_CF_Base!DS73+IFRS17_CumRslt!DS73</f>
        <v>0</v>
      </c>
      <c r="DT73" s="40">
        <f ca="1">IFRS17_CF_Base!DT73+IFRS17_CumRslt!DT73</f>
        <v>0</v>
      </c>
      <c r="DU73" s="40">
        <f ca="1">IFRS17_CF_Base!DU73+IFRS17_CumRslt!DU73</f>
        <v>0</v>
      </c>
      <c r="DV73" s="40">
        <f ca="1">IFRS17_CF_Base!DV73+IFRS17_CumRslt!DV73</f>
        <v>0</v>
      </c>
      <c r="DW73" s="40">
        <f ca="1">IFRS17_CF_Base!DW73+IFRS17_CumRslt!DW73</f>
        <v>0</v>
      </c>
      <c r="DX73" s="40">
        <f ca="1">IFRS17_CF_Base!DX73+IFRS17_CumRslt!DX73</f>
        <v>0</v>
      </c>
      <c r="DY73" s="40">
        <f ca="1">IFRS17_CF_Base!DY73+IFRS17_CumRslt!DY73</f>
        <v>0</v>
      </c>
      <c r="DZ73" s="40">
        <f ca="1">IFRS17_CF_Base!DZ73+IFRS17_CumRslt!DZ73</f>
        <v>0</v>
      </c>
      <c r="EA73" s="40">
        <f ca="1">IFRS17_CF_Base!EA73+IFRS17_CumRslt!EA73</f>
        <v>0</v>
      </c>
      <c r="EB73" s="40">
        <f ca="1">IFRS17_CF_Base!EB73+IFRS17_CumRslt!EB73</f>
        <v>0</v>
      </c>
      <c r="EC73" s="40">
        <f ca="1">IFRS17_CF_Base!EC73+IFRS17_CumRslt!EC73</f>
        <v>0</v>
      </c>
      <c r="ED73" s="40">
        <f ca="1">IFRS17_CF_Base!ED73+IFRS17_CumRslt!ED73</f>
        <v>0</v>
      </c>
      <c r="EE73" s="40">
        <f ca="1">IFRS17_CF_Base!EE73+IFRS17_CumRslt!EE73</f>
        <v>0</v>
      </c>
      <c r="EF73" s="40">
        <f ca="1">IFRS17_CF_Base!EF73+IFRS17_CumRslt!EF73</f>
        <v>0</v>
      </c>
      <c r="EG73" s="40">
        <f ca="1">IFRS17_CF_Base!EG73+IFRS17_CumRslt!EG73</f>
        <v>0</v>
      </c>
      <c r="EH73" s="40">
        <f ca="1">IFRS17_CF_Base!EH73+IFRS17_CumRslt!EH73</f>
        <v>0</v>
      </c>
      <c r="EI73" s="40">
        <f ca="1">IFRS17_CF_Base!EI73+IFRS17_CumRslt!EI73</f>
        <v>0</v>
      </c>
      <c r="EJ73" s="40">
        <f ca="1">IFRS17_CF_Base!EJ73+IFRS17_CumRslt!EJ73</f>
        <v>0</v>
      </c>
      <c r="EK73" s="40">
        <f ca="1">IFRS17_CF_Base!EK73+IFRS17_CumRslt!EK73</f>
        <v>0</v>
      </c>
      <c r="EL73" s="40">
        <f ca="1">IFRS17_CF_Base!EL73+IFRS17_CumRslt!EL73</f>
        <v>0</v>
      </c>
      <c r="EM73" s="40">
        <f ca="1">IFRS17_CF_Base!EM73+IFRS17_CumRslt!EM73</f>
        <v>0</v>
      </c>
      <c r="EN73" s="40">
        <f ca="1">IFRS17_CF_Base!EN73+IFRS17_CumRslt!EN73</f>
        <v>0</v>
      </c>
      <c r="EO73" s="40">
        <f ca="1">IFRS17_CF_Base!EO73+IFRS17_CumRslt!EO73</f>
        <v>0</v>
      </c>
      <c r="EP73" s="40">
        <f ca="1">IFRS17_CF_Base!EP73+IFRS17_CumRslt!EP73</f>
        <v>0</v>
      </c>
      <c r="EQ73" s="40">
        <f ca="1">IFRS17_CF_Base!EQ73+IFRS17_CumRslt!EQ73</f>
        <v>0</v>
      </c>
      <c r="ER73" s="40">
        <f ca="1">IFRS17_CF_Base!ER73+IFRS17_CumRslt!ER73</f>
        <v>0</v>
      </c>
      <c r="ES73" s="40">
        <f ca="1">IFRS17_CF_Base!ES73+IFRS17_CumRslt!ES73</f>
        <v>0</v>
      </c>
      <c r="ET73" s="40">
        <f ca="1">IFRS17_CF_Base!ET73+IFRS17_CumRslt!ET73</f>
        <v>0</v>
      </c>
      <c r="EU73" s="40">
        <f ca="1">IFRS17_CF_Base!EU73+IFRS17_CumRslt!EU73</f>
        <v>0</v>
      </c>
      <c r="EV73" s="40">
        <f ca="1">IFRS17_CF_Base!EV73+IFRS17_CumRslt!EV73</f>
        <v>0</v>
      </c>
      <c r="EW73" s="40">
        <f ca="1">IFRS17_CF_Base!EW73+IFRS17_CumRslt!EW73</f>
        <v>0</v>
      </c>
      <c r="EX73" s="40">
        <f ca="1">IFRS17_CF_Base!EX73+IFRS17_CumRslt!EX73</f>
        <v>0</v>
      </c>
      <c r="EY73" s="40">
        <f ca="1">IFRS17_CF_Base!EY73+IFRS17_CumRslt!EY73</f>
        <v>0</v>
      </c>
      <c r="EZ73" s="40">
        <f ca="1">IFRS17_CF_Base!EZ73+IFRS17_CumRslt!EZ73</f>
        <v>0</v>
      </c>
      <c r="FA73" s="40">
        <f ca="1">IFRS17_CF_Base!FA73+IFRS17_CumRslt!FA73</f>
        <v>0</v>
      </c>
      <c r="FB73" s="40">
        <f ca="1">IFRS17_CF_Base!FB73+IFRS17_CumRslt!FB73</f>
        <v>0</v>
      </c>
      <c r="FC73" s="40">
        <f ca="1">IFRS17_CF_Base!FC73+IFRS17_CumRslt!FC73</f>
        <v>0</v>
      </c>
      <c r="FD73" s="40">
        <f ca="1">IFRS17_CF_Base!FD73+IFRS17_CumRslt!FD73</f>
        <v>0</v>
      </c>
      <c r="FE73" s="40">
        <f ca="1">IFRS17_CF_Base!FE73+IFRS17_CumRslt!FE73</f>
        <v>0</v>
      </c>
      <c r="FF73" s="40">
        <f ca="1">IFRS17_CF_Base!FF73+IFRS17_CumRslt!FF73</f>
        <v>0</v>
      </c>
      <c r="FG73" s="40">
        <f ca="1">IFRS17_CF_Base!FG73+IFRS17_CumRslt!FG73</f>
        <v>0</v>
      </c>
      <c r="FH73" s="40">
        <f ca="1">IFRS17_CF_Base!FH73+IFRS17_CumRslt!FH73</f>
        <v>0</v>
      </c>
      <c r="FI73" s="40">
        <f ca="1">IFRS17_CF_Base!FI73+IFRS17_CumRslt!FI73</f>
        <v>0</v>
      </c>
      <c r="FJ73" s="40">
        <f ca="1">IFRS17_CF_Base!FJ73+IFRS17_CumRslt!FJ73</f>
        <v>0</v>
      </c>
      <c r="FK73" s="40">
        <f ca="1">IFRS17_CF_Base!FK73+IFRS17_CumRslt!FK73</f>
        <v>0</v>
      </c>
      <c r="FL73" s="40">
        <f ca="1">IFRS17_CF_Base!FL73+IFRS17_CumRslt!FL73</f>
        <v>0</v>
      </c>
      <c r="FM73" s="40">
        <f ca="1">IFRS17_CF_Base!FM73+IFRS17_CumRslt!FM73</f>
        <v>0</v>
      </c>
      <c r="FN73" s="40">
        <f ca="1">IFRS17_CF_Base!FN73+IFRS17_CumRslt!FN73</f>
        <v>0</v>
      </c>
      <c r="FO73" s="40">
        <f ca="1">IFRS17_CF_Base!FO73+IFRS17_CumRslt!FO73</f>
        <v>0</v>
      </c>
      <c r="FP73" s="40">
        <f ca="1">IFRS17_CF_Base!FP73+IFRS17_CumRslt!FP73</f>
        <v>0</v>
      </c>
      <c r="FQ73" s="40">
        <f ca="1">IFRS17_CF_Base!FQ73+IFRS17_CumRslt!FQ73</f>
        <v>0</v>
      </c>
      <c r="FR73" s="40">
        <f ca="1">IFRS17_CF_Base!FR73+IFRS17_CumRslt!FR73</f>
        <v>0</v>
      </c>
      <c r="FS73" s="40">
        <f ca="1">IFRS17_CF_Base!FS73+IFRS17_CumRslt!FS73</f>
        <v>0</v>
      </c>
      <c r="FT73" s="40">
        <f ca="1">IFRS17_CF_Base!FT73+IFRS17_CumRslt!FT73</f>
        <v>0</v>
      </c>
      <c r="FU73" s="40">
        <f ca="1">IFRS17_CF_Base!FU73+IFRS17_CumRslt!FU73</f>
        <v>0</v>
      </c>
      <c r="FV73" s="40">
        <f ca="1">IFRS17_CF_Base!FV73+IFRS17_CumRslt!FV73</f>
        <v>0</v>
      </c>
      <c r="FW73" s="40">
        <f ca="1">IFRS17_CF_Base!FW73+IFRS17_CumRslt!FW73</f>
        <v>0</v>
      </c>
      <c r="FX73" s="40">
        <f ca="1">IFRS17_CF_Base!FX73+IFRS17_CumRslt!FX73</f>
        <v>0</v>
      </c>
      <c r="FY73" s="40">
        <f ca="1">IFRS17_CF_Base!FY73+IFRS17_CumRslt!FY73</f>
        <v>0</v>
      </c>
      <c r="FZ73" s="40">
        <f ca="1">IFRS17_CF_Base!FZ73+IFRS17_CumRslt!FZ73</f>
        <v>0</v>
      </c>
      <c r="GA73" s="40">
        <f ca="1">IFRS17_CF_Base!GA73+IFRS17_CumRslt!GA73</f>
        <v>0</v>
      </c>
      <c r="GB73" s="40">
        <f ca="1">IFRS17_CF_Base!GB73+IFRS17_CumRslt!GB73</f>
        <v>0</v>
      </c>
      <c r="GC73" s="40">
        <f ca="1">IFRS17_CF_Base!GC73+IFRS17_CumRslt!GC73</f>
        <v>0</v>
      </c>
      <c r="GD73" s="40">
        <f ca="1">IFRS17_CF_Base!GD73+IFRS17_CumRslt!GD73</f>
        <v>0</v>
      </c>
      <c r="GE73" s="40">
        <f ca="1">IFRS17_CF_Base!GE73+IFRS17_CumRslt!GE73</f>
        <v>0</v>
      </c>
      <c r="GF73" s="40">
        <f ca="1">IFRS17_CF_Base!GF73+IFRS17_CumRslt!GF73</f>
        <v>0</v>
      </c>
      <c r="GG73" s="40">
        <f ca="1">IFRS17_CF_Base!GG73+IFRS17_CumRslt!GG73</f>
        <v>0</v>
      </c>
      <c r="GH73" s="40">
        <f ca="1">IFRS17_CF_Base!GH73+IFRS17_CumRslt!GH73</f>
        <v>0</v>
      </c>
      <c r="GI73" s="40">
        <f ca="1">IFRS17_CF_Base!GI73+IFRS17_CumRslt!GI73</f>
        <v>0</v>
      </c>
      <c r="GJ73" s="40">
        <f ca="1">IFRS17_CF_Base!GJ73+IFRS17_CumRslt!GJ73</f>
        <v>0</v>
      </c>
    </row>
    <row r="74" spans="3:192" x14ac:dyDescent="0.3">
      <c r="C74" s="31" t="s">
        <v>482</v>
      </c>
      <c r="F74" s="35">
        <f ca="1">IFRS17_CF_Base!F74+IFRS17_CumRslt!F74</f>
        <v>25847.210820488523</v>
      </c>
      <c r="G74" s="35">
        <f ca="1">IFRS17_CF_Base!G74+IFRS17_CumRslt!G74</f>
        <v>130402.66124645101</v>
      </c>
      <c r="H74" s="35">
        <f ca="1">IFRS17_CF_Base!H74+IFRS17_CumRslt!H74</f>
        <v>256171.70264852259</v>
      </c>
      <c r="I74" s="35">
        <f ca="1">IFRS17_CF_Base!I74+IFRS17_CumRslt!I74</f>
        <v>376416.88468645763</v>
      </c>
      <c r="J74" s="35">
        <f ca="1">IFRS17_CF_Base!J74+IFRS17_CumRslt!J74</f>
        <v>522505.01921314187</v>
      </c>
      <c r="K74" s="35">
        <f ca="1">IFRS17_CF_Base!K74+IFRS17_CumRslt!K74</f>
        <v>670495.01921321673</v>
      </c>
      <c r="L74" s="35">
        <f ca="1">IFRS17_CF_Base!L74+IFRS17_CumRslt!L74</f>
        <v>820853.6218766697</v>
      </c>
      <c r="M74" s="35">
        <f ca="1">IFRS17_CF_Base!M74+IFRS17_CumRslt!M74</f>
        <v>985360.51995252853</v>
      </c>
      <c r="N74" s="35">
        <f ca="1">IFRS17_CF_Base!N74+IFRS17_CumRslt!N74</f>
        <v>1173368.1256780885</v>
      </c>
      <c r="O74" s="35">
        <f ca="1">IFRS17_CF_Base!O74+IFRS17_CumRslt!O74</f>
        <v>1408156.4899940125</v>
      </c>
      <c r="P74" s="35">
        <f ca="1">IFRS17_CF_Base!P74+IFRS17_CumRslt!P74</f>
        <v>1226406.6899400628</v>
      </c>
      <c r="Q74" s="35">
        <f ca="1">IFRS17_CF_Base!Q74+IFRS17_CumRslt!Q74</f>
        <v>1011070.2104307525</v>
      </c>
      <c r="R74" s="35">
        <f ca="1">IFRS17_CF_Base!R74+IFRS17_CumRslt!R74</f>
        <v>891980.08495649416</v>
      </c>
      <c r="S74" s="35">
        <f ca="1">IFRS17_CF_Base!S74+IFRS17_CumRslt!S74</f>
        <v>814048.82110794738</v>
      </c>
      <c r="T74" s="35">
        <f ca="1">IFRS17_CF_Base!T74+IFRS17_CumRslt!T74</f>
        <v>754218.81913315982</v>
      </c>
      <c r="U74" s="35">
        <f ca="1">IFRS17_CF_Base!U74+IFRS17_CumRslt!U74</f>
        <v>702328.13271168107</v>
      </c>
      <c r="V74" s="35">
        <f ca="1">IFRS17_CF_Base!V74+IFRS17_CumRslt!V74</f>
        <v>657566.25314095861</v>
      </c>
      <c r="W74" s="35">
        <f ca="1">IFRS17_CF_Base!W74+IFRS17_CumRslt!W74</f>
        <v>619433.93647388695</v>
      </c>
      <c r="X74" s="35">
        <f ca="1">IFRS17_CF_Base!X74+IFRS17_CumRslt!X74</f>
        <v>587341.28619936551</v>
      </c>
      <c r="Y74" s="35">
        <f ca="1">IFRS17_CF_Base!Y74+IFRS17_CumRslt!Y74</f>
        <v>560915.36673197302</v>
      </c>
      <c r="Z74" s="35">
        <f ca="1">IFRS17_CF_Base!Z74+IFRS17_CumRslt!Z74</f>
        <v>538725.53822974197</v>
      </c>
      <c r="AA74" s="35">
        <f ca="1">IFRS17_CF_Base!AA74+IFRS17_CumRslt!AA74</f>
        <v>520483.51260426932</v>
      </c>
      <c r="AB74" s="35">
        <f ca="1">IFRS17_CF_Base!AB74+IFRS17_CumRslt!AB74</f>
        <v>504653.32745875994</v>
      </c>
      <c r="AC74" s="35">
        <f ca="1">IFRS17_CF_Base!AC74+IFRS17_CumRslt!AC74</f>
        <v>490427.83404969779</v>
      </c>
      <c r="AD74" s="35">
        <f ca="1">IFRS17_CF_Base!AD74+IFRS17_CumRslt!AD74</f>
        <v>477164.23713101953</v>
      </c>
      <c r="AE74" s="35">
        <f ca="1">IFRS17_CF_Base!AE74+IFRS17_CumRslt!AE74</f>
        <v>466639.51775766507</v>
      </c>
      <c r="AF74" s="35">
        <f ca="1">IFRS17_CF_Base!AF74+IFRS17_CumRslt!AF74</f>
        <v>456849.31362588628</v>
      </c>
      <c r="AG74" s="35">
        <f ca="1">IFRS17_CF_Base!AG74+IFRS17_CumRslt!AG74</f>
        <v>447186.10112048086</v>
      </c>
      <c r="AH74" s="35">
        <f ca="1">IFRS17_CF_Base!AH74+IFRS17_CumRslt!AH74</f>
        <v>437515.64621803578</v>
      </c>
      <c r="AI74" s="35">
        <f ca="1">IFRS17_CF_Base!AI74+IFRS17_CumRslt!AI74</f>
        <v>427243.98163556727</v>
      </c>
      <c r="AJ74" s="35">
        <f ca="1">IFRS17_CF_Base!AJ74+IFRS17_CumRslt!AJ74</f>
        <v>417913.80440664844</v>
      </c>
      <c r="AK74" s="35">
        <f ca="1">IFRS17_CF_Base!AK74+IFRS17_CumRslt!AK74</f>
        <v>407673.87003000098</v>
      </c>
      <c r="AL74" s="35">
        <f ca="1">IFRS17_CF_Base!AL74+IFRS17_CumRslt!AL74</f>
        <v>396053.30634282285</v>
      </c>
      <c r="AM74" s="35">
        <f ca="1">IFRS17_CF_Base!AM74+IFRS17_CumRslt!AM74</f>
        <v>383008.19696760189</v>
      </c>
      <c r="AN74" s="35">
        <f ca="1">IFRS17_CF_Base!AN74+IFRS17_CumRslt!AN74</f>
        <v>368435.90605146775</v>
      </c>
      <c r="AO74" s="35">
        <f ca="1">IFRS17_CF_Base!AO74+IFRS17_CumRslt!AO74</f>
        <v>353835.78785332915</v>
      </c>
      <c r="AP74" s="35">
        <f ca="1">IFRS17_CF_Base!AP74+IFRS17_CumRslt!AP74</f>
        <v>337864.66314674518</v>
      </c>
      <c r="AQ74" s="35">
        <f ca="1">IFRS17_CF_Base!AQ74+IFRS17_CumRslt!AQ74</f>
        <v>320742.61873943033</v>
      </c>
      <c r="AR74" s="35">
        <f ca="1">IFRS17_CF_Base!AR74+IFRS17_CumRslt!AR74</f>
        <v>302705.93620965182</v>
      </c>
      <c r="AS74" s="35">
        <f ca="1">IFRS17_CF_Base!AS74+IFRS17_CumRslt!AS74</f>
        <v>283802.00533229823</v>
      </c>
      <c r="AT74" s="35">
        <f ca="1">IFRS17_CF_Base!AT74+IFRS17_CumRslt!AT74</f>
        <v>265063.93328685057</v>
      </c>
      <c r="AU74" s="35">
        <f ca="1">IFRS17_CF_Base!AU74+IFRS17_CumRslt!AU74</f>
        <v>245827.78021626803</v>
      </c>
      <c r="AV74" s="35">
        <f ca="1">IFRS17_CF_Base!AV74+IFRS17_CumRslt!AV74</f>
        <v>226255.09163290053</v>
      </c>
      <c r="AW74" s="35">
        <f ca="1">IFRS17_CF_Base!AW74+IFRS17_CumRslt!AW74</f>
        <v>206685.92671144451</v>
      </c>
      <c r="AX74" s="35">
        <f ca="1">IFRS17_CF_Base!AX74+IFRS17_CumRslt!AX74</f>
        <v>187364.52248120069</v>
      </c>
      <c r="AY74" s="35">
        <f ca="1">IFRS17_CF_Base!AY74+IFRS17_CumRslt!AY74</f>
        <v>169069.19974314939</v>
      </c>
      <c r="AZ74" s="35">
        <f ca="1">IFRS17_CF_Base!AZ74+IFRS17_CumRslt!AZ74</f>
        <v>151557.39217586711</v>
      </c>
      <c r="BA74" s="35">
        <f ca="1">IFRS17_CF_Base!BA74+IFRS17_CumRslt!BA74</f>
        <v>134978.74711884587</v>
      </c>
      <c r="BB74" s="35">
        <f ca="1">IFRS17_CF_Base!BB74+IFRS17_CumRslt!BB74</f>
        <v>119453.76007663015</v>
      </c>
      <c r="BC74" s="35">
        <f ca="1">IFRS17_CF_Base!BC74+IFRS17_CumRslt!BC74</f>
        <v>105027.09084794192</v>
      </c>
      <c r="BD74" s="35">
        <f ca="1">IFRS17_CF_Base!BD74+IFRS17_CumRslt!BD74</f>
        <v>91968.019047834299</v>
      </c>
      <c r="BE74" s="35">
        <f ca="1">IFRS17_CF_Base!BE74+IFRS17_CumRslt!BE74</f>
        <v>80066.753951352352</v>
      </c>
      <c r="BF74" s="35">
        <f ca="1">IFRS17_CF_Base!BF74+IFRS17_CumRslt!BF74</f>
        <v>69225.457894113555</v>
      </c>
      <c r="BG74" s="35">
        <f ca="1">IFRS17_CF_Base!BG74+IFRS17_CumRslt!BG74</f>
        <v>59401.054648078425</v>
      </c>
      <c r="BH74" s="35">
        <f ca="1">IFRS17_CF_Base!BH74+IFRS17_CumRslt!BH74</f>
        <v>50547.755632427543</v>
      </c>
      <c r="BI74" s="35">
        <f ca="1">IFRS17_CF_Base!BI74+IFRS17_CumRslt!BI74</f>
        <v>42726.468423649341</v>
      </c>
      <c r="BJ74" s="35">
        <f ca="1">IFRS17_CF_Base!BJ74+IFRS17_CumRslt!BJ74</f>
        <v>35817.353175502249</v>
      </c>
      <c r="BK74" s="35">
        <f ca="1">IFRS17_CF_Base!BK74+IFRS17_CumRslt!BK74</f>
        <v>29779.834320903727</v>
      </c>
      <c r="BL74" s="35">
        <f ca="1">IFRS17_CF_Base!BL74+IFRS17_CumRslt!BL74</f>
        <v>24542.393815366693</v>
      </c>
      <c r="BM74" s="35">
        <f ca="1">IFRS17_CF_Base!BM74+IFRS17_CumRslt!BM74</f>
        <v>20005.166139216712</v>
      </c>
      <c r="BN74" s="35">
        <f ca="1">IFRS17_CF_Base!BN74+IFRS17_CumRslt!BN74</f>
        <v>16092.50321911993</v>
      </c>
      <c r="BO74" s="35">
        <f ca="1">IFRS17_CF_Base!BO74+IFRS17_CumRslt!BO74</f>
        <v>12725.393759046417</v>
      </c>
      <c r="BP74" s="35">
        <f ca="1">IFRS17_CF_Base!BP74+IFRS17_CumRslt!BP74</f>
        <v>9884.5904538167051</v>
      </c>
      <c r="BQ74" s="35">
        <f ca="1">IFRS17_CF_Base!BQ74+IFRS17_CumRslt!BQ74</f>
        <v>7527.0290966009279</v>
      </c>
      <c r="BR74" s="35">
        <f ca="1">IFRS17_CF_Base!BR74+IFRS17_CumRslt!BR74</f>
        <v>5597.0652193248898</v>
      </c>
      <c r="BS74" s="35">
        <f ca="1">IFRS17_CF_Base!BS74+IFRS17_CumRslt!BS74</f>
        <v>4037.4756503354197</v>
      </c>
      <c r="BT74" s="35">
        <f ca="1">IFRS17_CF_Base!BT74+IFRS17_CumRslt!BT74</f>
        <v>2779.7423789306745</v>
      </c>
      <c r="BU74" s="35">
        <f ca="1">IFRS17_CF_Base!BU74+IFRS17_CumRslt!BU74</f>
        <v>1826.3425347172897</v>
      </c>
      <c r="BV74" s="35">
        <f ca="1">IFRS17_CF_Base!BV74+IFRS17_CumRslt!BV74</f>
        <v>1138.9168148345232</v>
      </c>
      <c r="BW74" s="35">
        <f ca="1">IFRS17_CF_Base!BW74+IFRS17_CumRslt!BW74</f>
        <v>668.97448545935094</v>
      </c>
      <c r="BX74" s="35">
        <f ca="1">IFRS17_CF_Base!BX74+IFRS17_CumRslt!BX74</f>
        <v>361.82621591772619</v>
      </c>
      <c r="BY74" s="35">
        <f ca="1">IFRS17_CF_Base!BY74+IFRS17_CumRslt!BY74</f>
        <v>162.67824368712058</v>
      </c>
      <c r="BZ74" s="35">
        <f ca="1">IFRS17_CF_Base!BZ74+IFRS17_CumRslt!BZ74</f>
        <v>57.187462391503708</v>
      </c>
      <c r="CA74" s="35">
        <f ca="1">IFRS17_CF_Base!CA74+IFRS17_CumRslt!CA74</f>
        <v>12.219565030172278</v>
      </c>
      <c r="CB74" s="35">
        <f ca="1">IFRS17_CF_Base!CB74+IFRS17_CumRslt!CB74</f>
        <v>1.1652323791982697</v>
      </c>
      <c r="CC74" s="35">
        <f ca="1">IFRS17_CF_Base!CC74+IFRS17_CumRslt!CC74</f>
        <v>0.31575350370064204</v>
      </c>
      <c r="CD74" s="35">
        <f ca="1">IFRS17_CF_Base!CD74+IFRS17_CumRslt!CD74</f>
        <v>-11.775994024239864</v>
      </c>
      <c r="CE74" s="35">
        <f ca="1">IFRS17_CF_Base!CE74+IFRS17_CumRslt!CE74</f>
        <v>-20.28758334569325</v>
      </c>
      <c r="CF74" s="35">
        <f ca="1">IFRS17_CF_Base!CF74+IFRS17_CumRslt!CF74</f>
        <v>-24.876005585488677</v>
      </c>
      <c r="CG74" s="35">
        <f ca="1">IFRS17_CF_Base!CG74+IFRS17_CumRslt!CG74</f>
        <v>-25.265048037194539</v>
      </c>
      <c r="CH74" s="35">
        <f ca="1">IFRS17_CF_Base!CH74+IFRS17_CumRslt!CH74</f>
        <v>-21.629371253308811</v>
      </c>
      <c r="CI74" s="35">
        <f ca="1">IFRS17_CF_Base!CI74+IFRS17_CumRslt!CI74</f>
        <v>-18.438490282477645</v>
      </c>
      <c r="CJ74" s="35">
        <f ca="1">IFRS17_CF_Base!CJ74+IFRS17_CumRslt!CJ74</f>
        <v>-12.345400314781195</v>
      </c>
      <c r="CK74" s="35">
        <f ca="1">IFRS17_CF_Base!CK74+IFRS17_CumRslt!CK74</f>
        <v>-6.7574352995988214</v>
      </c>
      <c r="CL74" s="35">
        <f ca="1">IFRS17_CF_Base!CL74+IFRS17_CumRslt!CL74</f>
        <v>-2.7316624698572864</v>
      </c>
      <c r="CM74" s="35">
        <f ca="1">IFRS17_CF_Base!CM74+IFRS17_CumRslt!CM74</f>
        <v>-1.8566277617224382E-11</v>
      </c>
      <c r="CN74" s="35">
        <f ca="1">IFRS17_CF_Base!CN74+IFRS17_CumRslt!CN74</f>
        <v>0</v>
      </c>
      <c r="CO74" s="35">
        <f ca="1">IFRS17_CF_Base!CO74+IFRS17_CumRslt!CO74</f>
        <v>0</v>
      </c>
      <c r="CP74" s="35">
        <f ca="1">IFRS17_CF_Base!CP74+IFRS17_CumRslt!CP74</f>
        <v>0</v>
      </c>
      <c r="CQ74" s="35">
        <f ca="1">IFRS17_CF_Base!CQ74+IFRS17_CumRslt!CQ74</f>
        <v>0</v>
      </c>
      <c r="CR74" s="35">
        <f ca="1">IFRS17_CF_Base!CR74+IFRS17_CumRslt!CR74</f>
        <v>0</v>
      </c>
      <c r="CS74" s="35">
        <f ca="1">IFRS17_CF_Base!CS74+IFRS17_CumRslt!CS74</f>
        <v>0</v>
      </c>
      <c r="CT74" s="35">
        <f ca="1">IFRS17_CF_Base!CT74+IFRS17_CumRslt!CT74</f>
        <v>0</v>
      </c>
      <c r="CU74" s="35">
        <f ca="1">IFRS17_CF_Base!CU74+IFRS17_CumRslt!CU74</f>
        <v>0</v>
      </c>
      <c r="CV74" s="35">
        <f ca="1">IFRS17_CF_Base!CV74+IFRS17_CumRslt!CV74</f>
        <v>0</v>
      </c>
      <c r="CW74" s="35">
        <f ca="1">IFRS17_CF_Base!CW74+IFRS17_CumRslt!CW74</f>
        <v>0</v>
      </c>
      <c r="CX74" s="35">
        <f ca="1">IFRS17_CF_Base!CX74+IFRS17_CumRslt!CX74</f>
        <v>0</v>
      </c>
      <c r="CY74" s="35">
        <f ca="1">IFRS17_CF_Base!CY74+IFRS17_CumRslt!CY74</f>
        <v>0</v>
      </c>
      <c r="CZ74" s="35">
        <f ca="1">IFRS17_CF_Base!CZ74+IFRS17_CumRslt!CZ74</f>
        <v>0</v>
      </c>
      <c r="DA74" s="35">
        <f ca="1">IFRS17_CF_Base!DA74+IFRS17_CumRslt!DA74</f>
        <v>0</v>
      </c>
      <c r="DB74" s="35">
        <f ca="1">IFRS17_CF_Base!DB74+IFRS17_CumRslt!DB74</f>
        <v>0</v>
      </c>
      <c r="DC74" s="35">
        <f ca="1">IFRS17_CF_Base!DC74+IFRS17_CumRslt!DC74</f>
        <v>0</v>
      </c>
      <c r="DD74" s="35">
        <f ca="1">IFRS17_CF_Base!DD74+IFRS17_CumRslt!DD74</f>
        <v>0</v>
      </c>
      <c r="DE74" s="35">
        <f ca="1">IFRS17_CF_Base!DE74+IFRS17_CumRslt!DE74</f>
        <v>0</v>
      </c>
      <c r="DF74" s="35">
        <f ca="1">IFRS17_CF_Base!DF74+IFRS17_CumRslt!DF74</f>
        <v>0</v>
      </c>
      <c r="DG74" s="35">
        <f ca="1">IFRS17_CF_Base!DG74+IFRS17_CumRslt!DG74</f>
        <v>0</v>
      </c>
      <c r="DH74" s="35">
        <f ca="1">IFRS17_CF_Base!DH74+IFRS17_CumRslt!DH74</f>
        <v>0</v>
      </c>
      <c r="DI74" s="35">
        <f ca="1">IFRS17_CF_Base!DI74+IFRS17_CumRslt!DI74</f>
        <v>0</v>
      </c>
      <c r="DJ74" s="35">
        <f ca="1">IFRS17_CF_Base!DJ74+IFRS17_CumRslt!DJ74</f>
        <v>0</v>
      </c>
      <c r="DK74" s="35">
        <f ca="1">IFRS17_CF_Base!DK74+IFRS17_CumRslt!DK74</f>
        <v>0</v>
      </c>
      <c r="DL74" s="35">
        <f ca="1">IFRS17_CF_Base!DL74+IFRS17_CumRslt!DL74</f>
        <v>0</v>
      </c>
      <c r="DM74" s="35">
        <f ca="1">IFRS17_CF_Base!DM74+IFRS17_CumRslt!DM74</f>
        <v>0</v>
      </c>
      <c r="DN74" s="35">
        <f ca="1">IFRS17_CF_Base!DN74+IFRS17_CumRslt!DN74</f>
        <v>0</v>
      </c>
      <c r="DO74" s="35">
        <f ca="1">IFRS17_CF_Base!DO74+IFRS17_CumRslt!DO74</f>
        <v>0</v>
      </c>
      <c r="DP74" s="35">
        <f ca="1">IFRS17_CF_Base!DP74+IFRS17_CumRslt!DP74</f>
        <v>0</v>
      </c>
      <c r="DQ74" s="35">
        <f ca="1">IFRS17_CF_Base!DQ74+IFRS17_CumRslt!DQ74</f>
        <v>0</v>
      </c>
      <c r="DR74" s="35">
        <f ca="1">IFRS17_CF_Base!DR74+IFRS17_CumRslt!DR74</f>
        <v>0</v>
      </c>
      <c r="DS74" s="35">
        <f ca="1">IFRS17_CF_Base!DS74+IFRS17_CumRslt!DS74</f>
        <v>0</v>
      </c>
      <c r="DT74" s="35">
        <f ca="1">IFRS17_CF_Base!DT74+IFRS17_CumRslt!DT74</f>
        <v>0</v>
      </c>
      <c r="DU74" s="35">
        <f ca="1">IFRS17_CF_Base!DU74+IFRS17_CumRslt!DU74</f>
        <v>0</v>
      </c>
      <c r="DV74" s="35">
        <f ca="1">IFRS17_CF_Base!DV74+IFRS17_CumRslt!DV74</f>
        <v>0</v>
      </c>
      <c r="DW74" s="35">
        <f ca="1">IFRS17_CF_Base!DW74+IFRS17_CumRslt!DW74</f>
        <v>0</v>
      </c>
      <c r="DX74" s="35">
        <f ca="1">IFRS17_CF_Base!DX74+IFRS17_CumRslt!DX74</f>
        <v>0</v>
      </c>
      <c r="DY74" s="35">
        <f ca="1">IFRS17_CF_Base!DY74+IFRS17_CumRslt!DY74</f>
        <v>0</v>
      </c>
      <c r="DZ74" s="35">
        <f ca="1">IFRS17_CF_Base!DZ74+IFRS17_CumRslt!DZ74</f>
        <v>0</v>
      </c>
      <c r="EA74" s="35">
        <f ca="1">IFRS17_CF_Base!EA74+IFRS17_CumRslt!EA74</f>
        <v>0</v>
      </c>
      <c r="EB74" s="35">
        <f ca="1">IFRS17_CF_Base!EB74+IFRS17_CumRslt!EB74</f>
        <v>0</v>
      </c>
      <c r="EC74" s="35">
        <f ca="1">IFRS17_CF_Base!EC74+IFRS17_CumRslt!EC74</f>
        <v>0</v>
      </c>
      <c r="ED74" s="35">
        <f ca="1">IFRS17_CF_Base!ED74+IFRS17_CumRslt!ED74</f>
        <v>0</v>
      </c>
      <c r="EE74" s="35">
        <f ca="1">IFRS17_CF_Base!EE74+IFRS17_CumRslt!EE74</f>
        <v>0</v>
      </c>
      <c r="EF74" s="35">
        <f ca="1">IFRS17_CF_Base!EF74+IFRS17_CumRslt!EF74</f>
        <v>0</v>
      </c>
      <c r="EG74" s="35">
        <f ca="1">IFRS17_CF_Base!EG74+IFRS17_CumRslt!EG74</f>
        <v>0</v>
      </c>
      <c r="EH74" s="35">
        <f ca="1">IFRS17_CF_Base!EH74+IFRS17_CumRslt!EH74</f>
        <v>0</v>
      </c>
      <c r="EI74" s="35">
        <f ca="1">IFRS17_CF_Base!EI74+IFRS17_CumRslt!EI74</f>
        <v>0</v>
      </c>
      <c r="EJ74" s="35">
        <f ca="1">IFRS17_CF_Base!EJ74+IFRS17_CumRslt!EJ74</f>
        <v>0</v>
      </c>
      <c r="EK74" s="35">
        <f ca="1">IFRS17_CF_Base!EK74+IFRS17_CumRslt!EK74</f>
        <v>0</v>
      </c>
      <c r="EL74" s="35">
        <f ca="1">IFRS17_CF_Base!EL74+IFRS17_CumRslt!EL74</f>
        <v>0</v>
      </c>
      <c r="EM74" s="35">
        <f ca="1">IFRS17_CF_Base!EM74+IFRS17_CumRslt!EM74</f>
        <v>0</v>
      </c>
      <c r="EN74" s="35">
        <f ca="1">IFRS17_CF_Base!EN74+IFRS17_CumRslt!EN74</f>
        <v>0</v>
      </c>
      <c r="EO74" s="35">
        <f ca="1">IFRS17_CF_Base!EO74+IFRS17_CumRslt!EO74</f>
        <v>0</v>
      </c>
      <c r="EP74" s="35">
        <f ca="1">IFRS17_CF_Base!EP74+IFRS17_CumRslt!EP74</f>
        <v>0</v>
      </c>
      <c r="EQ74" s="35">
        <f ca="1">IFRS17_CF_Base!EQ74+IFRS17_CumRslt!EQ74</f>
        <v>0</v>
      </c>
      <c r="ER74" s="35">
        <f ca="1">IFRS17_CF_Base!ER74+IFRS17_CumRslt!ER74</f>
        <v>0</v>
      </c>
      <c r="ES74" s="35">
        <f ca="1">IFRS17_CF_Base!ES74+IFRS17_CumRslt!ES74</f>
        <v>0</v>
      </c>
      <c r="ET74" s="35">
        <f ca="1">IFRS17_CF_Base!ET74+IFRS17_CumRslt!ET74</f>
        <v>0</v>
      </c>
      <c r="EU74" s="35">
        <f ca="1">IFRS17_CF_Base!EU74+IFRS17_CumRslt!EU74</f>
        <v>0</v>
      </c>
      <c r="EV74" s="35">
        <f ca="1">IFRS17_CF_Base!EV74+IFRS17_CumRslt!EV74</f>
        <v>0</v>
      </c>
      <c r="EW74" s="35">
        <f ca="1">IFRS17_CF_Base!EW74+IFRS17_CumRslt!EW74</f>
        <v>0</v>
      </c>
      <c r="EX74" s="35">
        <f ca="1">IFRS17_CF_Base!EX74+IFRS17_CumRslt!EX74</f>
        <v>0</v>
      </c>
      <c r="EY74" s="35">
        <f ca="1">IFRS17_CF_Base!EY74+IFRS17_CumRslt!EY74</f>
        <v>0</v>
      </c>
      <c r="EZ74" s="35">
        <f ca="1">IFRS17_CF_Base!EZ74+IFRS17_CumRslt!EZ74</f>
        <v>0</v>
      </c>
      <c r="FA74" s="35">
        <f ca="1">IFRS17_CF_Base!FA74+IFRS17_CumRslt!FA74</f>
        <v>0</v>
      </c>
      <c r="FB74" s="35">
        <f ca="1">IFRS17_CF_Base!FB74+IFRS17_CumRslt!FB74</f>
        <v>0</v>
      </c>
      <c r="FC74" s="35">
        <f ca="1">IFRS17_CF_Base!FC74+IFRS17_CumRslt!FC74</f>
        <v>0</v>
      </c>
      <c r="FD74" s="35">
        <f ca="1">IFRS17_CF_Base!FD74+IFRS17_CumRslt!FD74</f>
        <v>0</v>
      </c>
      <c r="FE74" s="35">
        <f ca="1">IFRS17_CF_Base!FE74+IFRS17_CumRslt!FE74</f>
        <v>0</v>
      </c>
      <c r="FF74" s="35">
        <f ca="1">IFRS17_CF_Base!FF74+IFRS17_CumRslt!FF74</f>
        <v>0</v>
      </c>
      <c r="FG74" s="35">
        <f ca="1">IFRS17_CF_Base!FG74+IFRS17_CumRslt!FG74</f>
        <v>0</v>
      </c>
      <c r="FH74" s="35">
        <f ca="1">IFRS17_CF_Base!FH74+IFRS17_CumRslt!FH74</f>
        <v>0</v>
      </c>
      <c r="FI74" s="35">
        <f ca="1">IFRS17_CF_Base!FI74+IFRS17_CumRslt!FI74</f>
        <v>0</v>
      </c>
      <c r="FJ74" s="35">
        <f ca="1">IFRS17_CF_Base!FJ74+IFRS17_CumRslt!FJ74</f>
        <v>0</v>
      </c>
      <c r="FK74" s="35">
        <f ca="1">IFRS17_CF_Base!FK74+IFRS17_CumRslt!FK74</f>
        <v>0</v>
      </c>
      <c r="FL74" s="35">
        <f ca="1">IFRS17_CF_Base!FL74+IFRS17_CumRslt!FL74</f>
        <v>0</v>
      </c>
      <c r="FM74" s="35">
        <f ca="1">IFRS17_CF_Base!FM74+IFRS17_CumRslt!FM74</f>
        <v>0</v>
      </c>
      <c r="FN74" s="35">
        <f ca="1">IFRS17_CF_Base!FN74+IFRS17_CumRslt!FN74</f>
        <v>0</v>
      </c>
      <c r="FO74" s="35">
        <f ca="1">IFRS17_CF_Base!FO74+IFRS17_CumRslt!FO74</f>
        <v>0</v>
      </c>
      <c r="FP74" s="35">
        <f ca="1">IFRS17_CF_Base!FP74+IFRS17_CumRslt!FP74</f>
        <v>0</v>
      </c>
      <c r="FQ74" s="35">
        <f ca="1">IFRS17_CF_Base!FQ74+IFRS17_CumRslt!FQ74</f>
        <v>0</v>
      </c>
      <c r="FR74" s="35">
        <f ca="1">IFRS17_CF_Base!FR74+IFRS17_CumRslt!FR74</f>
        <v>0</v>
      </c>
      <c r="FS74" s="35">
        <f ca="1">IFRS17_CF_Base!FS74+IFRS17_CumRslt!FS74</f>
        <v>0</v>
      </c>
      <c r="FT74" s="35">
        <f ca="1">IFRS17_CF_Base!FT74+IFRS17_CumRslt!FT74</f>
        <v>0</v>
      </c>
      <c r="FU74" s="35">
        <f ca="1">IFRS17_CF_Base!FU74+IFRS17_CumRslt!FU74</f>
        <v>0</v>
      </c>
      <c r="FV74" s="35">
        <f ca="1">IFRS17_CF_Base!FV74+IFRS17_CumRslt!FV74</f>
        <v>0</v>
      </c>
      <c r="FW74" s="35">
        <f ca="1">IFRS17_CF_Base!FW74+IFRS17_CumRslt!FW74</f>
        <v>0</v>
      </c>
      <c r="FX74" s="35">
        <f ca="1">IFRS17_CF_Base!FX74+IFRS17_CumRslt!FX74</f>
        <v>0</v>
      </c>
      <c r="FY74" s="35">
        <f ca="1">IFRS17_CF_Base!FY74+IFRS17_CumRslt!FY74</f>
        <v>0</v>
      </c>
      <c r="FZ74" s="35">
        <f ca="1">IFRS17_CF_Base!FZ74+IFRS17_CumRslt!FZ74</f>
        <v>0</v>
      </c>
      <c r="GA74" s="35">
        <f ca="1">IFRS17_CF_Base!GA74+IFRS17_CumRslt!GA74</f>
        <v>0</v>
      </c>
      <c r="GB74" s="35">
        <f ca="1">IFRS17_CF_Base!GB74+IFRS17_CumRslt!GB74</f>
        <v>0</v>
      </c>
      <c r="GC74" s="35">
        <f ca="1">IFRS17_CF_Base!GC74+IFRS17_CumRslt!GC74</f>
        <v>0</v>
      </c>
      <c r="GD74" s="35">
        <f ca="1">IFRS17_CF_Base!GD74+IFRS17_CumRslt!GD74</f>
        <v>0</v>
      </c>
      <c r="GE74" s="35">
        <f ca="1">IFRS17_CF_Base!GE74+IFRS17_CumRslt!GE74</f>
        <v>0</v>
      </c>
      <c r="GF74" s="35">
        <f ca="1">IFRS17_CF_Base!GF74+IFRS17_CumRslt!GF74</f>
        <v>0</v>
      </c>
      <c r="GG74" s="35">
        <f ca="1">IFRS17_CF_Base!GG74+IFRS17_CumRslt!GG74</f>
        <v>0</v>
      </c>
      <c r="GH74" s="35">
        <f ca="1">IFRS17_CF_Base!GH74+IFRS17_CumRslt!GH74</f>
        <v>0</v>
      </c>
      <c r="GI74" s="35">
        <f ca="1">IFRS17_CF_Base!GI74+IFRS17_CumRslt!GI74</f>
        <v>0</v>
      </c>
      <c r="GJ74" s="35">
        <f ca="1">IFRS17_CF_Base!GJ74+IFRS17_CumRslt!GJ74</f>
        <v>0</v>
      </c>
    </row>
    <row r="75" spans="3:192" x14ac:dyDescent="0.3">
      <c r="C75" s="31" t="s">
        <v>484</v>
      </c>
      <c r="F75" s="35">
        <f ca="1">IFRS17_CF_Base!F75+IFRS17_CumRslt!F75</f>
        <v>-70518.652716854631</v>
      </c>
      <c r="G75" s="35">
        <f ca="1">IFRS17_CF_Base!G75+IFRS17_CumRslt!G75</f>
        <v>-333920.16950781789</v>
      </c>
      <c r="H75" s="35">
        <f ca="1">IFRS17_CF_Base!H75+IFRS17_CumRslt!H75</f>
        <v>-596991.16342430306</v>
      </c>
      <c r="I75" s="35">
        <f ca="1">IFRS17_CF_Base!I75+IFRS17_CumRslt!I75</f>
        <v>-850976.94480447739</v>
      </c>
      <c r="J75" s="35">
        <f ca="1">IFRS17_CF_Base!J75+IFRS17_CumRslt!J75</f>
        <v>-1182307.4957616476</v>
      </c>
      <c r="K75" s="35">
        <f ca="1">IFRS17_CF_Base!K75+IFRS17_CumRslt!K75</f>
        <v>-1495111.4592330416</v>
      </c>
      <c r="L75" s="35">
        <f ca="1">IFRS17_CF_Base!L75+IFRS17_CumRslt!L75</f>
        <v>-1825694.7206594269</v>
      </c>
      <c r="M75" s="35">
        <f ca="1">IFRS17_CF_Base!M75+IFRS17_CumRslt!M75</f>
        <v>-2192933.5540899425</v>
      </c>
      <c r="N75" s="35">
        <f ca="1">IFRS17_CF_Base!N75+IFRS17_CumRslt!N75</f>
        <v>-2611947.6227309546</v>
      </c>
      <c r="O75" s="35">
        <f ca="1">IFRS17_CF_Base!O75+IFRS17_CumRslt!O75</f>
        <v>-3136050.0202704472</v>
      </c>
      <c r="P75" s="35">
        <f ca="1">IFRS17_CF_Base!P75+IFRS17_CumRslt!P75</f>
        <v>-2497703.9000058477</v>
      </c>
      <c r="Q75" s="35">
        <f ca="1">IFRS17_CF_Base!Q75+IFRS17_CumRslt!Q75</f>
        <v>-2128330.7487959317</v>
      </c>
      <c r="R75" s="35">
        <f ca="1">IFRS17_CF_Base!R75+IFRS17_CumRslt!R75</f>
        <v>-1902744.6744048046</v>
      </c>
      <c r="S75" s="35">
        <f ca="1">IFRS17_CF_Base!S75+IFRS17_CumRslt!S75</f>
        <v>-1709975.6538597257</v>
      </c>
      <c r="T75" s="35">
        <f ca="1">IFRS17_CF_Base!T75+IFRS17_CumRslt!T75</f>
        <v>-1573081.5927016092</v>
      </c>
      <c r="U75" s="35">
        <f ca="1">IFRS17_CF_Base!U75+IFRS17_CumRslt!U75</f>
        <v>-1420548.139780265</v>
      </c>
      <c r="V75" s="35">
        <f ca="1">IFRS17_CF_Base!V75+IFRS17_CumRslt!V75</f>
        <v>-1272657.9735758309</v>
      </c>
      <c r="W75" s="35">
        <f ca="1">IFRS17_CF_Base!W75+IFRS17_CumRslt!W75</f>
        <v>-1137987.7960054833</v>
      </c>
      <c r="X75" s="35">
        <f ca="1">IFRS17_CF_Base!X75+IFRS17_CumRslt!X75</f>
        <v>-1014570.3544457521</v>
      </c>
      <c r="Y75" s="35">
        <f ca="1">IFRS17_CF_Base!Y75+IFRS17_CumRslt!Y75</f>
        <v>-919727.39436698623</v>
      </c>
      <c r="Z75" s="35">
        <f ca="1">IFRS17_CF_Base!Z75+IFRS17_CumRslt!Z75</f>
        <v>-833719.73585242557</v>
      </c>
      <c r="AA75" s="35">
        <f ca="1">IFRS17_CF_Base!AA75+IFRS17_CumRslt!AA75</f>
        <v>-776481.18099603348</v>
      </c>
      <c r="AB75" s="35">
        <f ca="1">IFRS17_CF_Base!AB75+IFRS17_CumRslt!AB75</f>
        <v>-734702.44748723705</v>
      </c>
      <c r="AC75" s="35">
        <f ca="1">IFRS17_CF_Base!AC75+IFRS17_CumRslt!AC75</f>
        <v>-704922.06132949656</v>
      </c>
      <c r="AD75" s="35">
        <f ca="1">IFRS17_CF_Base!AD75+IFRS17_CumRslt!AD75</f>
        <v>-647366.41957937076</v>
      </c>
      <c r="AE75" s="35">
        <f ca="1">IFRS17_CF_Base!AE75+IFRS17_CumRslt!AE75</f>
        <v>-624963.41281975678</v>
      </c>
      <c r="AF75" s="35">
        <f ca="1">IFRS17_CF_Base!AF75+IFRS17_CumRslt!AF75</f>
        <v>-613119.55646159139</v>
      </c>
      <c r="AG75" s="35">
        <f ca="1">IFRS17_CF_Base!AG75+IFRS17_CumRslt!AG75</f>
        <v>-603573.46969991073</v>
      </c>
      <c r="AH75" s="35">
        <f ca="1">IFRS17_CF_Base!AH75+IFRS17_CumRslt!AH75</f>
        <v>-603625.57836850744</v>
      </c>
      <c r="AI75" s="35">
        <f ca="1">IFRS17_CF_Base!AI75+IFRS17_CumRslt!AI75</f>
        <v>-578128.4947763501</v>
      </c>
      <c r="AJ75" s="35">
        <f ca="1">IFRS17_CF_Base!AJ75+IFRS17_CumRslt!AJ75</f>
        <v>-583510.60671893624</v>
      </c>
      <c r="AK75" s="35">
        <f ca="1">IFRS17_CF_Base!AK75+IFRS17_CumRslt!AK75</f>
        <v>-595597.74895895191</v>
      </c>
      <c r="AL75" s="35">
        <f ca="1">IFRS17_CF_Base!AL75+IFRS17_CumRslt!AL75</f>
        <v>-607014.46287206886</v>
      </c>
      <c r="AM75" s="35">
        <f ca="1">IFRS17_CF_Base!AM75+IFRS17_CumRslt!AM75</f>
        <v>-618666.42386058893</v>
      </c>
      <c r="AN75" s="35">
        <f ca="1">IFRS17_CF_Base!AN75+IFRS17_CumRslt!AN75</f>
        <v>-604544.14646565903</v>
      </c>
      <c r="AO75" s="35">
        <f ca="1">IFRS17_CF_Base!AO75+IFRS17_CumRslt!AO75</f>
        <v>-612115.48810895928</v>
      </c>
      <c r="AP75" s="35">
        <f ca="1">IFRS17_CF_Base!AP75+IFRS17_CumRslt!AP75</f>
        <v>-614756.65281752567</v>
      </c>
      <c r="AQ75" s="35">
        <f ca="1">IFRS17_CF_Base!AQ75+IFRS17_CumRslt!AQ75</f>
        <v>-612425.83097290609</v>
      </c>
      <c r="AR75" s="35">
        <f ca="1">IFRS17_CF_Base!AR75+IFRS17_CumRslt!AR75</f>
        <v>-608413.99937724345</v>
      </c>
      <c r="AS75" s="35">
        <f ca="1">IFRS17_CF_Base!AS75+IFRS17_CumRslt!AS75</f>
        <v>-586827.85480634158</v>
      </c>
      <c r="AT75" s="35">
        <f ca="1">IFRS17_CF_Base!AT75+IFRS17_CumRslt!AT75</f>
        <v>-576144.58292289684</v>
      </c>
      <c r="AU75" s="35">
        <f ca="1">IFRS17_CF_Base!AU75+IFRS17_CumRslt!AU75</f>
        <v>-562350.76988567319</v>
      </c>
      <c r="AV75" s="35">
        <f ca="1">IFRS17_CF_Base!AV75+IFRS17_CumRslt!AV75</f>
        <v>-542721.09781748336</v>
      </c>
      <c r="AW75" s="35">
        <f ca="1">IFRS17_CF_Base!AW75+IFRS17_CumRslt!AW75</f>
        <v>-519145.22965891013</v>
      </c>
      <c r="AX75" s="35">
        <f ca="1">IFRS17_CF_Base!AX75+IFRS17_CumRslt!AX75</f>
        <v>-483230.37787194387</v>
      </c>
      <c r="AY75" s="35">
        <f ca="1">IFRS17_CF_Base!AY75+IFRS17_CumRslt!AY75</f>
        <v>-452264.30919897091</v>
      </c>
      <c r="AZ75" s="35">
        <f ca="1">IFRS17_CF_Base!AZ75+IFRS17_CumRslt!AZ75</f>
        <v>-419661.70884984854</v>
      </c>
      <c r="BA75" s="35">
        <f ca="1">IFRS17_CF_Base!BA75+IFRS17_CumRslt!BA75</f>
        <v>-386043.65791275824</v>
      </c>
      <c r="BB75" s="35">
        <f ca="1">IFRS17_CF_Base!BB75+IFRS17_CumRslt!BB75</f>
        <v>-352757.04162561242</v>
      </c>
      <c r="BC75" s="35">
        <f ca="1">IFRS17_CF_Base!BC75+IFRS17_CumRslt!BC75</f>
        <v>-316214.04305797612</v>
      </c>
      <c r="BD75" s="35">
        <f ca="1">IFRS17_CF_Base!BD75+IFRS17_CumRslt!BD75</f>
        <v>-284431.30752968101</v>
      </c>
      <c r="BE75" s="35">
        <f ca="1">IFRS17_CF_Base!BE75+IFRS17_CumRslt!BE75</f>
        <v>-255388.57677156178</v>
      </c>
      <c r="BF75" s="35">
        <f ca="1">IFRS17_CF_Base!BF75+IFRS17_CumRslt!BF75</f>
        <v>-228102.42944084862</v>
      </c>
      <c r="BG75" s="35">
        <f ca="1">IFRS17_CF_Base!BG75+IFRS17_CumRslt!BG75</f>
        <v>-202573.65257373755</v>
      </c>
      <c r="BH75" s="35">
        <f ca="1">IFRS17_CF_Base!BH75+IFRS17_CumRslt!BH75</f>
        <v>-177031.00293087066</v>
      </c>
      <c r="BI75" s="35">
        <f ca="1">IFRS17_CF_Base!BI75+IFRS17_CumRslt!BI75</f>
        <v>-154458.37510570209</v>
      </c>
      <c r="BJ75" s="35">
        <f ca="1">IFRS17_CF_Base!BJ75+IFRS17_CumRslt!BJ75</f>
        <v>-133454.09377467755</v>
      </c>
      <c r="BK75" s="35">
        <f ca="1">IFRS17_CF_Base!BK75+IFRS17_CumRslt!BK75</f>
        <v>-114477.97479184192</v>
      </c>
      <c r="BL75" s="35">
        <f ca="1">IFRS17_CF_Base!BL75+IFRS17_CumRslt!BL75</f>
        <v>-97916.926023779131</v>
      </c>
      <c r="BM75" s="35">
        <f ca="1">IFRS17_CF_Base!BM75+IFRS17_CumRslt!BM75</f>
        <v>-83279.445488356825</v>
      </c>
      <c r="BN75" s="35">
        <f ca="1">IFRS17_CF_Base!BN75+IFRS17_CumRslt!BN75</f>
        <v>-70544.274027567895</v>
      </c>
      <c r="BO75" s="35">
        <f ca="1">IFRS17_CF_Base!BO75+IFRS17_CumRslt!BO75</f>
        <v>-58665.917024614297</v>
      </c>
      <c r="BP75" s="35">
        <f ca="1">IFRS17_CF_Base!BP75+IFRS17_CumRslt!BP75</f>
        <v>-48010.286161712953</v>
      </c>
      <c r="BQ75" s="35">
        <f ca="1">IFRS17_CF_Base!BQ75+IFRS17_CumRslt!BQ75</f>
        <v>-38737.761019673249</v>
      </c>
      <c r="BR75" s="35">
        <f ca="1">IFRS17_CF_Base!BR75+IFRS17_CumRslt!BR75</f>
        <v>-30818.227397992061</v>
      </c>
      <c r="BS75" s="35">
        <f ca="1">IFRS17_CF_Base!BS75+IFRS17_CumRslt!BS75</f>
        <v>-24377.118493781087</v>
      </c>
      <c r="BT75" s="35">
        <f ca="1">IFRS17_CF_Base!BT75+IFRS17_CumRslt!BT75</f>
        <v>-18197.806573608905</v>
      </c>
      <c r="BU75" s="35">
        <f ca="1">IFRS17_CF_Base!BU75+IFRS17_CumRslt!BU75</f>
        <v>-12943.161928545536</v>
      </c>
      <c r="BV75" s="35">
        <f ca="1">IFRS17_CF_Base!BV75+IFRS17_CumRslt!BV75</f>
        <v>-8738.6673770772159</v>
      </c>
      <c r="BW75" s="35">
        <f ca="1">IFRS17_CF_Base!BW75+IFRS17_CumRslt!BW75</f>
        <v>-5636.0738255948463</v>
      </c>
      <c r="BX75" s="35">
        <f ca="1">IFRS17_CF_Base!BX75+IFRS17_CumRslt!BX75</f>
        <v>-3582.3807804361841</v>
      </c>
      <c r="BY75" s="35">
        <f ca="1">IFRS17_CF_Base!BY75+IFRS17_CumRslt!BY75</f>
        <v>-1868.6399635614448</v>
      </c>
      <c r="BZ75" s="35">
        <f ca="1">IFRS17_CF_Base!BZ75+IFRS17_CumRslt!BZ75</f>
        <v>-784.3932957311921</v>
      </c>
      <c r="CA75" s="35">
        <f ca="1">IFRS17_CF_Base!CA75+IFRS17_CumRslt!CA75</f>
        <v>-190.98654456886388</v>
      </c>
      <c r="CB75" s="35">
        <f ca="1">IFRS17_CF_Base!CB75+IFRS17_CumRslt!CB75</f>
        <v>-14.902721340106691</v>
      </c>
      <c r="CC75" s="35">
        <f ca="1">IFRS17_CF_Base!CC75+IFRS17_CumRslt!CC75</f>
        <v>-195.85946031691691</v>
      </c>
      <c r="CD75" s="35">
        <f ca="1">IFRS17_CF_Base!CD75+IFRS17_CumRslt!CD75</f>
        <v>-125.87058873420847</v>
      </c>
      <c r="CE75" s="35">
        <f ca="1">IFRS17_CF_Base!CE75+IFRS17_CumRslt!CE75</f>
        <v>-53.914850267645278</v>
      </c>
      <c r="CF75" s="35">
        <f ca="1">IFRS17_CF_Base!CF75+IFRS17_CumRslt!CF75</f>
        <v>18.584540851909637</v>
      </c>
      <c r="CG75" s="35">
        <f ca="1">IFRS17_CF_Base!CG75+IFRS17_CumRslt!CG75</f>
        <v>84.06000000089675</v>
      </c>
      <c r="CH75" s="35">
        <f ca="1">IFRS17_CF_Base!CH75+IFRS17_CumRslt!CH75</f>
        <v>73.231233726542186</v>
      </c>
      <c r="CI75" s="35">
        <f ca="1">IFRS17_CF_Base!CI75+IFRS17_CumRslt!CI75</f>
        <v>116.97390838211422</v>
      </c>
      <c r="CJ75" s="35">
        <f ca="1">IFRS17_CF_Base!CJ75+IFRS17_CumRslt!CJ75</f>
        <v>102.71210620884752</v>
      </c>
      <c r="CK75" s="35">
        <f ca="1">IFRS17_CF_Base!CK75+IFRS17_CumRslt!CK75</f>
        <v>71.860890370035449</v>
      </c>
      <c r="CL75" s="35">
        <f ca="1">IFRS17_CF_Base!CL75+IFRS17_CumRslt!CL75</f>
        <v>46.907196558230218</v>
      </c>
      <c r="CM75" s="35">
        <f ca="1">IFRS17_CF_Base!CM75+IFRS17_CumRslt!CM75</f>
        <v>0</v>
      </c>
      <c r="CN75" s="35">
        <f ca="1">IFRS17_CF_Base!CN75+IFRS17_CumRslt!CN75</f>
        <v>0</v>
      </c>
      <c r="CO75" s="35">
        <f ca="1">IFRS17_CF_Base!CO75+IFRS17_CumRslt!CO75</f>
        <v>0</v>
      </c>
      <c r="CP75" s="35">
        <f ca="1">IFRS17_CF_Base!CP75+IFRS17_CumRslt!CP75</f>
        <v>0</v>
      </c>
      <c r="CQ75" s="35">
        <f ca="1">IFRS17_CF_Base!CQ75+IFRS17_CumRslt!CQ75</f>
        <v>0</v>
      </c>
      <c r="CR75" s="35">
        <f ca="1">IFRS17_CF_Base!CR75+IFRS17_CumRslt!CR75</f>
        <v>0</v>
      </c>
      <c r="CS75" s="35">
        <f ca="1">IFRS17_CF_Base!CS75+IFRS17_CumRslt!CS75</f>
        <v>0</v>
      </c>
      <c r="CT75" s="35">
        <f ca="1">IFRS17_CF_Base!CT75+IFRS17_CumRslt!CT75</f>
        <v>0</v>
      </c>
      <c r="CU75" s="35">
        <f ca="1">IFRS17_CF_Base!CU75+IFRS17_CumRslt!CU75</f>
        <v>0</v>
      </c>
      <c r="CV75" s="35">
        <f ca="1">IFRS17_CF_Base!CV75+IFRS17_CumRslt!CV75</f>
        <v>0</v>
      </c>
      <c r="CW75" s="35">
        <f ca="1">IFRS17_CF_Base!CW75+IFRS17_CumRslt!CW75</f>
        <v>0</v>
      </c>
      <c r="CX75" s="35">
        <f ca="1">IFRS17_CF_Base!CX75+IFRS17_CumRslt!CX75</f>
        <v>0</v>
      </c>
      <c r="CY75" s="35">
        <f ca="1">IFRS17_CF_Base!CY75+IFRS17_CumRslt!CY75</f>
        <v>0</v>
      </c>
      <c r="CZ75" s="35">
        <f ca="1">IFRS17_CF_Base!CZ75+IFRS17_CumRslt!CZ75</f>
        <v>0</v>
      </c>
      <c r="DA75" s="35">
        <f ca="1">IFRS17_CF_Base!DA75+IFRS17_CumRslt!DA75</f>
        <v>0</v>
      </c>
      <c r="DB75" s="35">
        <f ca="1">IFRS17_CF_Base!DB75+IFRS17_CumRslt!DB75</f>
        <v>0</v>
      </c>
      <c r="DC75" s="35">
        <f ca="1">IFRS17_CF_Base!DC75+IFRS17_CumRslt!DC75</f>
        <v>0</v>
      </c>
      <c r="DD75" s="35">
        <f ca="1">IFRS17_CF_Base!DD75+IFRS17_CumRslt!DD75</f>
        <v>0</v>
      </c>
      <c r="DE75" s="35">
        <f ca="1">IFRS17_CF_Base!DE75+IFRS17_CumRslt!DE75</f>
        <v>0</v>
      </c>
      <c r="DF75" s="35">
        <f ca="1">IFRS17_CF_Base!DF75+IFRS17_CumRslt!DF75</f>
        <v>0</v>
      </c>
      <c r="DG75" s="35">
        <f ca="1">IFRS17_CF_Base!DG75+IFRS17_CumRslt!DG75</f>
        <v>0</v>
      </c>
      <c r="DH75" s="35">
        <f ca="1">IFRS17_CF_Base!DH75+IFRS17_CumRslt!DH75</f>
        <v>0</v>
      </c>
      <c r="DI75" s="35">
        <f ca="1">IFRS17_CF_Base!DI75+IFRS17_CumRslt!DI75</f>
        <v>0</v>
      </c>
      <c r="DJ75" s="35">
        <f ca="1">IFRS17_CF_Base!DJ75+IFRS17_CumRslt!DJ75</f>
        <v>0</v>
      </c>
      <c r="DK75" s="35">
        <f ca="1">IFRS17_CF_Base!DK75+IFRS17_CumRslt!DK75</f>
        <v>0</v>
      </c>
      <c r="DL75" s="35">
        <f ca="1">IFRS17_CF_Base!DL75+IFRS17_CumRslt!DL75</f>
        <v>0</v>
      </c>
      <c r="DM75" s="35">
        <f ca="1">IFRS17_CF_Base!DM75+IFRS17_CumRslt!DM75</f>
        <v>0</v>
      </c>
      <c r="DN75" s="35">
        <f ca="1">IFRS17_CF_Base!DN75+IFRS17_CumRslt!DN75</f>
        <v>0</v>
      </c>
      <c r="DO75" s="35">
        <f ca="1">IFRS17_CF_Base!DO75+IFRS17_CumRslt!DO75</f>
        <v>0</v>
      </c>
      <c r="DP75" s="35">
        <f ca="1">IFRS17_CF_Base!DP75+IFRS17_CumRslt!DP75</f>
        <v>0</v>
      </c>
      <c r="DQ75" s="35">
        <f ca="1">IFRS17_CF_Base!DQ75+IFRS17_CumRslt!DQ75</f>
        <v>0</v>
      </c>
      <c r="DR75" s="35">
        <f ca="1">IFRS17_CF_Base!DR75+IFRS17_CumRslt!DR75</f>
        <v>0</v>
      </c>
      <c r="DS75" s="35">
        <f ca="1">IFRS17_CF_Base!DS75+IFRS17_CumRslt!DS75</f>
        <v>0</v>
      </c>
      <c r="DT75" s="35">
        <f ca="1">IFRS17_CF_Base!DT75+IFRS17_CumRslt!DT75</f>
        <v>0</v>
      </c>
      <c r="DU75" s="35">
        <f ca="1">IFRS17_CF_Base!DU75+IFRS17_CumRslt!DU75</f>
        <v>0</v>
      </c>
      <c r="DV75" s="35">
        <f ca="1">IFRS17_CF_Base!DV75+IFRS17_CumRslt!DV75</f>
        <v>0</v>
      </c>
      <c r="DW75" s="35">
        <f ca="1">IFRS17_CF_Base!DW75+IFRS17_CumRslt!DW75</f>
        <v>0</v>
      </c>
      <c r="DX75" s="35">
        <f ca="1">IFRS17_CF_Base!DX75+IFRS17_CumRslt!DX75</f>
        <v>0</v>
      </c>
      <c r="DY75" s="35">
        <f ca="1">IFRS17_CF_Base!DY75+IFRS17_CumRslt!DY75</f>
        <v>0</v>
      </c>
      <c r="DZ75" s="35">
        <f ca="1">IFRS17_CF_Base!DZ75+IFRS17_CumRslt!DZ75</f>
        <v>0</v>
      </c>
      <c r="EA75" s="35">
        <f ca="1">IFRS17_CF_Base!EA75+IFRS17_CumRslt!EA75</f>
        <v>0</v>
      </c>
      <c r="EB75" s="35">
        <f ca="1">IFRS17_CF_Base!EB75+IFRS17_CumRslt!EB75</f>
        <v>0</v>
      </c>
      <c r="EC75" s="35">
        <f ca="1">IFRS17_CF_Base!EC75+IFRS17_CumRslt!EC75</f>
        <v>0</v>
      </c>
      <c r="ED75" s="35">
        <f ca="1">IFRS17_CF_Base!ED75+IFRS17_CumRslt!ED75</f>
        <v>0</v>
      </c>
      <c r="EE75" s="35">
        <f ca="1">IFRS17_CF_Base!EE75+IFRS17_CumRslt!EE75</f>
        <v>0</v>
      </c>
      <c r="EF75" s="35">
        <f ca="1">IFRS17_CF_Base!EF75+IFRS17_CumRslt!EF75</f>
        <v>0</v>
      </c>
      <c r="EG75" s="35">
        <f ca="1">IFRS17_CF_Base!EG75+IFRS17_CumRslt!EG75</f>
        <v>0</v>
      </c>
      <c r="EH75" s="35">
        <f ca="1">IFRS17_CF_Base!EH75+IFRS17_CumRslt!EH75</f>
        <v>0</v>
      </c>
      <c r="EI75" s="35">
        <f ca="1">IFRS17_CF_Base!EI75+IFRS17_CumRslt!EI75</f>
        <v>0</v>
      </c>
      <c r="EJ75" s="35">
        <f ca="1">IFRS17_CF_Base!EJ75+IFRS17_CumRslt!EJ75</f>
        <v>0</v>
      </c>
      <c r="EK75" s="35">
        <f ca="1">IFRS17_CF_Base!EK75+IFRS17_CumRslt!EK75</f>
        <v>0</v>
      </c>
      <c r="EL75" s="35">
        <f ca="1">IFRS17_CF_Base!EL75+IFRS17_CumRslt!EL75</f>
        <v>0</v>
      </c>
      <c r="EM75" s="35">
        <f ca="1">IFRS17_CF_Base!EM75+IFRS17_CumRslt!EM75</f>
        <v>0</v>
      </c>
      <c r="EN75" s="35">
        <f ca="1">IFRS17_CF_Base!EN75+IFRS17_CumRslt!EN75</f>
        <v>0</v>
      </c>
      <c r="EO75" s="35">
        <f ca="1">IFRS17_CF_Base!EO75+IFRS17_CumRslt!EO75</f>
        <v>0</v>
      </c>
      <c r="EP75" s="35">
        <f ca="1">IFRS17_CF_Base!EP75+IFRS17_CumRslt!EP75</f>
        <v>0</v>
      </c>
      <c r="EQ75" s="35">
        <f ca="1">IFRS17_CF_Base!EQ75+IFRS17_CumRslt!EQ75</f>
        <v>0</v>
      </c>
      <c r="ER75" s="35">
        <f ca="1">IFRS17_CF_Base!ER75+IFRS17_CumRslt!ER75</f>
        <v>0</v>
      </c>
      <c r="ES75" s="35">
        <f ca="1">IFRS17_CF_Base!ES75+IFRS17_CumRslt!ES75</f>
        <v>0</v>
      </c>
      <c r="ET75" s="35">
        <f ca="1">IFRS17_CF_Base!ET75+IFRS17_CumRslt!ET75</f>
        <v>0</v>
      </c>
      <c r="EU75" s="35">
        <f ca="1">IFRS17_CF_Base!EU75+IFRS17_CumRslt!EU75</f>
        <v>0</v>
      </c>
      <c r="EV75" s="35">
        <f ca="1">IFRS17_CF_Base!EV75+IFRS17_CumRslt!EV75</f>
        <v>0</v>
      </c>
      <c r="EW75" s="35">
        <f ca="1">IFRS17_CF_Base!EW75+IFRS17_CumRslt!EW75</f>
        <v>0</v>
      </c>
      <c r="EX75" s="35">
        <f ca="1">IFRS17_CF_Base!EX75+IFRS17_CumRslt!EX75</f>
        <v>0</v>
      </c>
      <c r="EY75" s="35">
        <f ca="1">IFRS17_CF_Base!EY75+IFRS17_CumRslt!EY75</f>
        <v>0</v>
      </c>
      <c r="EZ75" s="35">
        <f ca="1">IFRS17_CF_Base!EZ75+IFRS17_CumRslt!EZ75</f>
        <v>0</v>
      </c>
      <c r="FA75" s="35">
        <f ca="1">IFRS17_CF_Base!FA75+IFRS17_CumRslt!FA75</f>
        <v>0</v>
      </c>
      <c r="FB75" s="35">
        <f ca="1">IFRS17_CF_Base!FB75+IFRS17_CumRslt!FB75</f>
        <v>0</v>
      </c>
      <c r="FC75" s="35">
        <f ca="1">IFRS17_CF_Base!FC75+IFRS17_CumRslt!FC75</f>
        <v>0</v>
      </c>
      <c r="FD75" s="35">
        <f ca="1">IFRS17_CF_Base!FD75+IFRS17_CumRslt!FD75</f>
        <v>0</v>
      </c>
      <c r="FE75" s="35">
        <f ca="1">IFRS17_CF_Base!FE75+IFRS17_CumRslt!FE75</f>
        <v>0</v>
      </c>
      <c r="FF75" s="35">
        <f ca="1">IFRS17_CF_Base!FF75+IFRS17_CumRslt!FF75</f>
        <v>0</v>
      </c>
      <c r="FG75" s="35">
        <f ca="1">IFRS17_CF_Base!FG75+IFRS17_CumRslt!FG75</f>
        <v>0</v>
      </c>
      <c r="FH75" s="35">
        <f ca="1">IFRS17_CF_Base!FH75+IFRS17_CumRslt!FH75</f>
        <v>0</v>
      </c>
      <c r="FI75" s="35">
        <f ca="1">IFRS17_CF_Base!FI75+IFRS17_CumRslt!FI75</f>
        <v>0</v>
      </c>
      <c r="FJ75" s="35">
        <f ca="1">IFRS17_CF_Base!FJ75+IFRS17_CumRslt!FJ75</f>
        <v>0</v>
      </c>
      <c r="FK75" s="35">
        <f ca="1">IFRS17_CF_Base!FK75+IFRS17_CumRslt!FK75</f>
        <v>0</v>
      </c>
      <c r="FL75" s="35">
        <f ca="1">IFRS17_CF_Base!FL75+IFRS17_CumRslt!FL75</f>
        <v>0</v>
      </c>
      <c r="FM75" s="35">
        <f ca="1">IFRS17_CF_Base!FM75+IFRS17_CumRslt!FM75</f>
        <v>0</v>
      </c>
      <c r="FN75" s="35">
        <f ca="1">IFRS17_CF_Base!FN75+IFRS17_CumRslt!FN75</f>
        <v>0</v>
      </c>
      <c r="FO75" s="35">
        <f ca="1">IFRS17_CF_Base!FO75+IFRS17_CumRslt!FO75</f>
        <v>0</v>
      </c>
      <c r="FP75" s="35">
        <f ca="1">IFRS17_CF_Base!FP75+IFRS17_CumRslt!FP75</f>
        <v>0</v>
      </c>
      <c r="FQ75" s="35">
        <f ca="1">IFRS17_CF_Base!FQ75+IFRS17_CumRslt!FQ75</f>
        <v>0</v>
      </c>
      <c r="FR75" s="35">
        <f ca="1">IFRS17_CF_Base!FR75+IFRS17_CumRslt!FR75</f>
        <v>0</v>
      </c>
      <c r="FS75" s="35">
        <f ca="1">IFRS17_CF_Base!FS75+IFRS17_CumRslt!FS75</f>
        <v>0</v>
      </c>
      <c r="FT75" s="35">
        <f ca="1">IFRS17_CF_Base!FT75+IFRS17_CumRslt!FT75</f>
        <v>0</v>
      </c>
      <c r="FU75" s="35">
        <f ca="1">IFRS17_CF_Base!FU75+IFRS17_CumRslt!FU75</f>
        <v>0</v>
      </c>
      <c r="FV75" s="35">
        <f ca="1">IFRS17_CF_Base!FV75+IFRS17_CumRslt!FV75</f>
        <v>0</v>
      </c>
      <c r="FW75" s="35">
        <f ca="1">IFRS17_CF_Base!FW75+IFRS17_CumRslt!FW75</f>
        <v>0</v>
      </c>
      <c r="FX75" s="35">
        <f ca="1">IFRS17_CF_Base!FX75+IFRS17_CumRslt!FX75</f>
        <v>0</v>
      </c>
      <c r="FY75" s="35">
        <f ca="1">IFRS17_CF_Base!FY75+IFRS17_CumRslt!FY75</f>
        <v>0</v>
      </c>
      <c r="FZ75" s="35">
        <f ca="1">IFRS17_CF_Base!FZ75+IFRS17_CumRslt!FZ75</f>
        <v>0</v>
      </c>
      <c r="GA75" s="35">
        <f ca="1">IFRS17_CF_Base!GA75+IFRS17_CumRslt!GA75</f>
        <v>0</v>
      </c>
      <c r="GB75" s="35">
        <f ca="1">IFRS17_CF_Base!GB75+IFRS17_CumRslt!GB75</f>
        <v>0</v>
      </c>
      <c r="GC75" s="35">
        <f ca="1">IFRS17_CF_Base!GC75+IFRS17_CumRslt!GC75</f>
        <v>0</v>
      </c>
      <c r="GD75" s="35">
        <f ca="1">IFRS17_CF_Base!GD75+IFRS17_CumRslt!GD75</f>
        <v>0</v>
      </c>
      <c r="GE75" s="35">
        <f ca="1">IFRS17_CF_Base!GE75+IFRS17_CumRslt!GE75</f>
        <v>0</v>
      </c>
      <c r="GF75" s="35">
        <f ca="1">IFRS17_CF_Base!GF75+IFRS17_CumRslt!GF75</f>
        <v>0</v>
      </c>
      <c r="GG75" s="35">
        <f ca="1">IFRS17_CF_Base!GG75+IFRS17_CumRslt!GG75</f>
        <v>0</v>
      </c>
      <c r="GH75" s="35">
        <f ca="1">IFRS17_CF_Base!GH75+IFRS17_CumRslt!GH75</f>
        <v>0</v>
      </c>
      <c r="GI75" s="35">
        <f ca="1">IFRS17_CF_Base!GI75+IFRS17_CumRslt!GI75</f>
        <v>0</v>
      </c>
      <c r="GJ75" s="35">
        <f ca="1">IFRS17_CF_Base!GJ75+IFRS17_CumRslt!GJ75</f>
        <v>0</v>
      </c>
    </row>
    <row r="76" spans="3:192" x14ac:dyDescent="0.3">
      <c r="C76" s="32" t="s">
        <v>467</v>
      </c>
      <c r="D76" s="41"/>
      <c r="E76" s="69"/>
      <c r="F76" s="41">
        <f ca="1">IFRS17_CF_Base!F76+IFRS17_CumRslt!F76</f>
        <v>257316.2443653474</v>
      </c>
      <c r="G76" s="41">
        <f ca="1">IFRS17_CF_Base!G76+IFRS17_CumRslt!G76</f>
        <v>1277102.0636129018</v>
      </c>
      <c r="H76" s="41">
        <f ca="1">IFRS17_CF_Base!H76+IFRS17_CumRslt!H76</f>
        <v>2502110.8620485384</v>
      </c>
      <c r="I76" s="41">
        <f ca="1">IFRS17_CF_Base!I76+IFRS17_CumRslt!I76</f>
        <v>3845030.0313723469</v>
      </c>
      <c r="J76" s="41">
        <f ca="1">IFRS17_CF_Base!J76+IFRS17_CumRslt!J76</f>
        <v>5554940.8578268336</v>
      </c>
      <c r="K76" s="41">
        <f ca="1">IFRS17_CF_Base!K76+IFRS17_CumRslt!K76</f>
        <v>7323727.4721259195</v>
      </c>
      <c r="L76" s="41">
        <f ca="1">IFRS17_CF_Base!L76+IFRS17_CumRslt!L76</f>
        <v>9212872.5309928302</v>
      </c>
      <c r="M76" s="41">
        <f ca="1">IFRS17_CF_Base!M76+IFRS17_CumRslt!M76</f>
        <v>11283752.414579339</v>
      </c>
      <c r="N76" s="41">
        <f ca="1">IFRS17_CF_Base!N76+IFRS17_CumRslt!N76</f>
        <v>13619937.470982566</v>
      </c>
      <c r="O76" s="41">
        <f ca="1">IFRS17_CF_Base!O76+IFRS17_CumRslt!O76</f>
        <v>16464094.589492856</v>
      </c>
      <c r="P76" s="41">
        <f ca="1">IFRS17_CF_Base!P76+IFRS17_CumRslt!P76</f>
        <v>15192797.379427064</v>
      </c>
      <c r="Q76" s="41">
        <f ca="1">IFRS17_CF_Base!Q76+IFRS17_CumRslt!Q76</f>
        <v>14075536.841061875</v>
      </c>
      <c r="R76" s="41">
        <f ca="1">IFRS17_CF_Base!R76+IFRS17_CumRslt!R76</f>
        <v>13064772.251613578</v>
      </c>
      <c r="S76" s="41">
        <f ca="1">IFRS17_CF_Base!S76+IFRS17_CumRslt!S76</f>
        <v>12168845.418861795</v>
      </c>
      <c r="T76" s="41">
        <f ca="1">IFRS17_CF_Base!T76+IFRS17_CumRslt!T76</f>
        <v>11349982.645293344</v>
      </c>
      <c r="U76" s="41">
        <f ca="1">IFRS17_CF_Base!U76+IFRS17_CumRslt!U76</f>
        <v>10631762.638224766</v>
      </c>
      <c r="V76" s="41">
        <f ca="1">IFRS17_CF_Base!V76+IFRS17_CumRslt!V76</f>
        <v>10016670.917789886</v>
      </c>
      <c r="W76" s="41">
        <f ca="1">IFRS17_CF_Base!W76+IFRS17_CumRslt!W76</f>
        <v>9498117.0582583062</v>
      </c>
      <c r="X76" s="41">
        <f ca="1">IFRS17_CF_Base!X76+IFRS17_CumRslt!X76</f>
        <v>9070887.9900119063</v>
      </c>
      <c r="Y76" s="42">
        <f ca="1">IFRS17_CF_Base!Y76+IFRS17_CumRslt!Y76</f>
        <v>8712075.9623768926</v>
      </c>
      <c r="Z76" s="41">
        <f ca="1">IFRS17_CF_Base!Z76+IFRS17_CumRslt!Z76</f>
        <v>8417081.7647542041</v>
      </c>
      <c r="AA76" s="42">
        <f ca="1">IFRS17_CF_Base!AA76+IFRS17_CumRslt!AA76</f>
        <v>8161084.0963624474</v>
      </c>
      <c r="AB76" s="42">
        <f ca="1">IFRS17_CF_Base!AB76+IFRS17_CumRslt!AB76</f>
        <v>7931034.9763339674</v>
      </c>
      <c r="AC76" s="42">
        <f ca="1">IFRS17_CF_Base!AC76+IFRS17_CumRslt!AC76</f>
        <v>7716540.7490541693</v>
      </c>
      <c r="AD76" s="42">
        <f ca="1">IFRS17_CF_Base!AD76+IFRS17_CumRslt!AD76</f>
        <v>7546338.5666058147</v>
      </c>
      <c r="AE76" s="42">
        <f ca="1">IFRS17_CF_Base!AE76+IFRS17_CumRslt!AE76</f>
        <v>7388014.6715437267</v>
      </c>
      <c r="AF76" s="42">
        <f ca="1">IFRS17_CF_Base!AF76+IFRS17_CumRslt!AF76</f>
        <v>7231744.4287080169</v>
      </c>
      <c r="AG76" s="42">
        <f ca="1">IFRS17_CF_Base!AG76+IFRS17_CumRslt!AG76</f>
        <v>7075357.0601285882</v>
      </c>
      <c r="AH76" s="42">
        <f ca="1">IFRS17_CF_Base!AH76+IFRS17_CumRslt!AH76</f>
        <v>6909247.1279781153</v>
      </c>
      <c r="AI76" s="42">
        <f ca="1">IFRS17_CF_Base!AI76+IFRS17_CumRslt!AI76</f>
        <v>6758362.6148373345</v>
      </c>
      <c r="AJ76" s="42">
        <f ca="1">IFRS17_CF_Base!AJ76+IFRS17_CumRslt!AJ76</f>
        <v>6592765.8125250526</v>
      </c>
      <c r="AK76" s="42">
        <f ca="1">IFRS17_CF_Base!AK76+IFRS17_CumRslt!AK76</f>
        <v>6404841.9335961035</v>
      </c>
      <c r="AL76" s="42">
        <f ca="1">IFRS17_CF_Base!AL76+IFRS17_CumRslt!AL76</f>
        <v>6193880.777066852</v>
      </c>
      <c r="AM76" s="42">
        <f ca="1">IFRS17_CF_Base!AM76+IFRS17_CumRslt!AM76</f>
        <v>5958222.55017386</v>
      </c>
      <c r="AN76" s="42">
        <f ca="1">IFRS17_CF_Base!AN76+IFRS17_CumRslt!AN76</f>
        <v>5722114.3097596718</v>
      </c>
      <c r="AO76" s="42">
        <f ca="1">IFRS17_CF_Base!AO76+IFRS17_CumRslt!AO76</f>
        <v>5463834.6095040385</v>
      </c>
      <c r="AP76" s="42">
        <f ca="1">IFRS17_CF_Base!AP76+IFRS17_CumRslt!AP76</f>
        <v>5186942.6198332617</v>
      </c>
      <c r="AQ76" s="42">
        <f ca="1">IFRS17_CF_Base!AQ76+IFRS17_CumRslt!AQ76</f>
        <v>4895259.4075997835</v>
      </c>
      <c r="AR76" s="42">
        <f ca="1">IFRS17_CF_Base!AR76+IFRS17_CumRslt!AR76</f>
        <v>4589551.3444321994</v>
      </c>
      <c r="AS76" s="42">
        <f ca="1">IFRS17_CF_Base!AS76+IFRS17_CumRslt!AS76</f>
        <v>4286525.4949581521</v>
      </c>
      <c r="AT76" s="42">
        <f ca="1">IFRS17_CF_Base!AT76+IFRS17_CumRslt!AT76</f>
        <v>3975444.8453221032</v>
      </c>
      <c r="AU76" s="42">
        <f ca="1">IFRS17_CF_Base!AU76+IFRS17_CumRslt!AU76</f>
        <v>3658921.8556526965</v>
      </c>
      <c r="AV76" s="42">
        <f ca="1">IFRS17_CF_Base!AV76+IFRS17_CumRslt!AV76</f>
        <v>3342455.8494681157</v>
      </c>
      <c r="AW76" s="42">
        <f ca="1">IFRS17_CF_Base!AW76+IFRS17_CumRslt!AW76</f>
        <v>3029996.5465206513</v>
      </c>
      <c r="AX76" s="42">
        <f ca="1">IFRS17_CF_Base!AX76+IFRS17_CumRslt!AX76</f>
        <v>2734130.6911299052</v>
      </c>
      <c r="AY76" s="42">
        <f ca="1">IFRS17_CF_Base!AY76+IFRS17_CumRslt!AY76</f>
        <v>2450935.5816740836</v>
      </c>
      <c r="AZ76" s="42">
        <f ca="1">IFRS17_CF_Base!AZ76+IFRS17_CumRslt!AZ76</f>
        <v>2182831.265000103</v>
      </c>
      <c r="BA76" s="42">
        <f ca="1">IFRS17_CF_Base!BA76+IFRS17_CumRslt!BA76</f>
        <v>1931766.3542061888</v>
      </c>
      <c r="BB76" s="42">
        <f ca="1">IFRS17_CF_Base!BB76+IFRS17_CumRslt!BB76</f>
        <v>1698463.0726572028</v>
      </c>
      <c r="BC76" s="42">
        <f ca="1">IFRS17_CF_Base!BC76+IFRS17_CumRslt!BC76</f>
        <v>1487276.1204471681</v>
      </c>
      <c r="BD76" s="42">
        <f ca="1">IFRS17_CF_Base!BD76+IFRS17_CumRslt!BD76</f>
        <v>1294812.8319653179</v>
      </c>
      <c r="BE76" s="42">
        <f ca="1">IFRS17_CF_Base!BE76+IFRS17_CumRslt!BE76</f>
        <v>1119491.0091451076</v>
      </c>
      <c r="BF76" s="42">
        <f ca="1">IFRS17_CF_Base!BF76+IFRS17_CumRslt!BF76</f>
        <v>960614.03759836953</v>
      </c>
      <c r="BG76" s="42">
        <f ca="1">IFRS17_CF_Base!BG76+IFRS17_CumRslt!BG76</f>
        <v>817441.43967270735</v>
      </c>
      <c r="BH76" s="120">
        <f ca="1">IFRS17_CF_Base!BH76+IFRS17_CumRslt!BH76</f>
        <v>690958.19237426016</v>
      </c>
      <c r="BI76" s="120">
        <f ca="1">IFRS17_CF_Base!BI76+IFRS17_CumRslt!BI76</f>
        <v>579226.28569220344</v>
      </c>
      <c r="BJ76" s="42">
        <f ca="1">IFRS17_CF_Base!BJ76+IFRS17_CumRslt!BJ76</f>
        <v>481589.54509302817</v>
      </c>
      <c r="BK76" s="42">
        <f ca="1">IFRS17_CF_Base!BK76+IFRS17_CumRslt!BK76</f>
        <v>396891.40462208871</v>
      </c>
      <c r="BL76" s="42">
        <f ca="1">IFRS17_CF_Base!BL76+IFRS17_CumRslt!BL76</f>
        <v>323516.87241367484</v>
      </c>
      <c r="BM76" s="42">
        <f ca="1">IFRS17_CF_Base!BM76+IFRS17_CumRslt!BM76</f>
        <v>260242.59306453311</v>
      </c>
      <c r="BN76" s="42">
        <f ca="1">IFRS17_CF_Base!BN76+IFRS17_CumRslt!BN76</f>
        <v>205790.82225608296</v>
      </c>
      <c r="BO76" s="42">
        <f ca="1">IFRS17_CF_Base!BO76+IFRS17_CumRslt!BO76</f>
        <v>159850.29899051305</v>
      </c>
      <c r="BP76" s="42">
        <f ca="1">IFRS17_CF_Base!BP76+IFRS17_CumRslt!BP76</f>
        <v>121724.60328261506</v>
      </c>
      <c r="BQ76" s="42">
        <f ca="1">IFRS17_CF_Base!BQ76+IFRS17_CumRslt!BQ76</f>
        <v>90513.871359540819</v>
      </c>
      <c r="BR76" s="42">
        <f ca="1">IFRS17_CF_Base!BR76+IFRS17_CumRslt!BR76</f>
        <v>65292.709180871396</v>
      </c>
      <c r="BS76" s="42">
        <f ca="1">IFRS17_CF_Base!BS76+IFRS17_CumRslt!BS76</f>
        <v>44953.066337423239</v>
      </c>
      <c r="BT76" s="42">
        <f ca="1">IFRS17_CF_Base!BT76+IFRS17_CumRslt!BT76</f>
        <v>29535.002142746198</v>
      </c>
      <c r="BU76" s="42">
        <f ca="1">IFRS17_CF_Base!BU76+IFRS17_CumRslt!BU76</f>
        <v>18418.182748919244</v>
      </c>
      <c r="BV76" s="42">
        <f ca="1">IFRS17_CF_Base!BV76+IFRS17_CumRslt!BV76</f>
        <v>10818.43218667797</v>
      </c>
      <c r="BW76" s="42">
        <f ca="1">IFRS17_CF_Base!BW76+IFRS17_CumRslt!BW76</f>
        <v>5851.3328465441209</v>
      </c>
      <c r="BX76" s="42">
        <f ca="1">IFRS17_CF_Base!BX76+IFRS17_CumRslt!BX76</f>
        <v>2630.7782820275711</v>
      </c>
      <c r="BY76" s="42">
        <f ca="1">IFRS17_CF_Base!BY76+IFRS17_CumRslt!BY76</f>
        <v>924.81656215322209</v>
      </c>
      <c r="BZ76" s="42">
        <f ca="1">IFRS17_CF_Base!BZ76+IFRS17_CumRslt!BZ76</f>
        <v>197.6107288140488</v>
      </c>
      <c r="CA76" s="42">
        <f ca="1">IFRS17_CF_Base!CA76+IFRS17_CumRslt!CA76</f>
        <v>18.84374927605052</v>
      </c>
      <c r="CB76" s="42">
        <f ca="1">IFRS17_CF_Base!CB76+IFRS17_CumRslt!CB76</f>
        <v>5.1062603159495303</v>
      </c>
      <c r="CC76" s="42">
        <f ca="1">IFRS17_CF_Base!CC76+IFRS17_CumRslt!CC76</f>
        <v>-190.43744649617497</v>
      </c>
      <c r="CD76" s="42">
        <f ca="1">IFRS17_CF_Base!CD76+IFRS17_CumRslt!CD76</f>
        <v>-328.08402925301732</v>
      </c>
      <c r="CE76" s="42">
        <f ca="1">IFRS17_CF_Base!CE76+IFRS17_CumRslt!CE76</f>
        <v>-402.28646286449953</v>
      </c>
      <c r="CF76" s="42">
        <f ca="1">IFRS17_CF_Base!CF76+IFRS17_CumRslt!CF76</f>
        <v>-408.57792759596293</v>
      </c>
      <c r="CG76" s="42">
        <f ca="1">IFRS17_CF_Base!CG76+IFRS17_CumRslt!CG76</f>
        <v>-349.78297562982374</v>
      </c>
      <c r="CH76" s="42">
        <f ca="1">IFRS17_CF_Base!CH76+IFRS17_CumRslt!CH76</f>
        <v>-298.1811131537163</v>
      </c>
      <c r="CI76" s="42">
        <f ca="1">IFRS17_CF_Base!CI76+IFRS17_CumRslt!CI76</f>
        <v>-199.64569505389284</v>
      </c>
      <c r="CJ76" s="42">
        <f ca="1">IFRS17_CF_Base!CJ76+IFRS17_CumRslt!CJ76</f>
        <v>-109.27898915961799</v>
      </c>
      <c r="CK76" s="42">
        <f ca="1">IFRS17_CF_Base!CK76+IFRS17_CumRslt!CK76</f>
        <v>-44.175534088945156</v>
      </c>
      <c r="CL76" s="42">
        <f ca="1">IFRS17_CF_Base!CL76+IFRS17_CumRslt!CL76</f>
        <v>-3.0024764729716682E-10</v>
      </c>
      <c r="CM76" s="42">
        <f ca="1">IFRS17_CF_Base!CM76+IFRS17_CumRslt!CM76</f>
        <v>0</v>
      </c>
      <c r="CN76" s="42">
        <f ca="1">IFRS17_CF_Base!CN76+IFRS17_CumRslt!CN76</f>
        <v>0</v>
      </c>
      <c r="CO76" s="42">
        <f ca="1">IFRS17_CF_Base!CO76+IFRS17_CumRslt!CO76</f>
        <v>0</v>
      </c>
      <c r="CP76" s="42">
        <f ca="1">IFRS17_CF_Base!CP76+IFRS17_CumRslt!CP76</f>
        <v>0</v>
      </c>
      <c r="CQ76" s="42">
        <f ca="1">IFRS17_CF_Base!CQ76+IFRS17_CumRslt!CQ76</f>
        <v>0</v>
      </c>
      <c r="CR76" s="42">
        <f ca="1">IFRS17_CF_Base!CR76+IFRS17_CumRslt!CR76</f>
        <v>0</v>
      </c>
      <c r="CS76" s="42">
        <f ca="1">IFRS17_CF_Base!CS76+IFRS17_CumRslt!CS76</f>
        <v>0</v>
      </c>
      <c r="CT76" s="42">
        <f ca="1">IFRS17_CF_Base!CT76+IFRS17_CumRslt!CT76</f>
        <v>0</v>
      </c>
      <c r="CU76" s="42">
        <f ca="1">IFRS17_CF_Base!CU76+IFRS17_CumRslt!CU76</f>
        <v>0</v>
      </c>
      <c r="CV76" s="42">
        <f ca="1">IFRS17_CF_Base!CV76+IFRS17_CumRslt!CV76</f>
        <v>0</v>
      </c>
      <c r="CW76" s="42">
        <f ca="1">IFRS17_CF_Base!CW76+IFRS17_CumRslt!CW76</f>
        <v>0</v>
      </c>
      <c r="CX76" s="42">
        <f ca="1">IFRS17_CF_Base!CX76+IFRS17_CumRslt!CX76</f>
        <v>0</v>
      </c>
      <c r="CY76" s="42">
        <f ca="1">IFRS17_CF_Base!CY76+IFRS17_CumRslt!CY76</f>
        <v>0</v>
      </c>
      <c r="CZ76" s="42">
        <f ca="1">IFRS17_CF_Base!CZ76+IFRS17_CumRslt!CZ76</f>
        <v>0</v>
      </c>
      <c r="DA76" s="42">
        <f ca="1">IFRS17_CF_Base!DA76+IFRS17_CumRslt!DA76</f>
        <v>0</v>
      </c>
      <c r="DB76" s="42">
        <f ca="1">IFRS17_CF_Base!DB76+IFRS17_CumRslt!DB76</f>
        <v>0</v>
      </c>
      <c r="DC76" s="42">
        <f ca="1">IFRS17_CF_Base!DC76+IFRS17_CumRslt!DC76</f>
        <v>0</v>
      </c>
      <c r="DD76" s="42">
        <f ca="1">IFRS17_CF_Base!DD76+IFRS17_CumRslt!DD76</f>
        <v>0</v>
      </c>
      <c r="DE76" s="42">
        <f ca="1">IFRS17_CF_Base!DE76+IFRS17_CumRslt!DE76</f>
        <v>0</v>
      </c>
      <c r="DF76" s="42">
        <f ca="1">IFRS17_CF_Base!DF76+IFRS17_CumRslt!DF76</f>
        <v>0</v>
      </c>
      <c r="DG76" s="42">
        <f ca="1">IFRS17_CF_Base!DG76+IFRS17_CumRslt!DG76</f>
        <v>0</v>
      </c>
      <c r="DH76" s="42">
        <f ca="1">IFRS17_CF_Base!DH76+IFRS17_CumRslt!DH76</f>
        <v>0</v>
      </c>
      <c r="DI76" s="42">
        <f ca="1">IFRS17_CF_Base!DI76+IFRS17_CumRslt!DI76</f>
        <v>0</v>
      </c>
      <c r="DJ76" s="42">
        <f ca="1">IFRS17_CF_Base!DJ76+IFRS17_CumRslt!DJ76</f>
        <v>0</v>
      </c>
      <c r="DK76" s="42">
        <f ca="1">IFRS17_CF_Base!DK76+IFRS17_CumRslt!DK76</f>
        <v>0</v>
      </c>
      <c r="DL76" s="42">
        <f ca="1">IFRS17_CF_Base!DL76+IFRS17_CumRslt!DL76</f>
        <v>0</v>
      </c>
      <c r="DM76" s="42">
        <f ca="1">IFRS17_CF_Base!DM76+IFRS17_CumRslt!DM76</f>
        <v>0</v>
      </c>
      <c r="DN76" s="42">
        <f ca="1">IFRS17_CF_Base!DN76+IFRS17_CumRslt!DN76</f>
        <v>0</v>
      </c>
      <c r="DO76" s="42">
        <f ca="1">IFRS17_CF_Base!DO76+IFRS17_CumRslt!DO76</f>
        <v>0</v>
      </c>
      <c r="DP76" s="42">
        <f ca="1">IFRS17_CF_Base!DP76+IFRS17_CumRslt!DP76</f>
        <v>0</v>
      </c>
      <c r="DQ76" s="42">
        <f ca="1">IFRS17_CF_Base!DQ76+IFRS17_CumRslt!DQ76</f>
        <v>0</v>
      </c>
      <c r="DR76" s="42">
        <f ca="1">IFRS17_CF_Base!DR76+IFRS17_CumRslt!DR76</f>
        <v>0</v>
      </c>
      <c r="DS76" s="42">
        <f ca="1">IFRS17_CF_Base!DS76+IFRS17_CumRslt!DS76</f>
        <v>0</v>
      </c>
      <c r="DT76" s="42">
        <f ca="1">IFRS17_CF_Base!DT76+IFRS17_CumRslt!DT76</f>
        <v>0</v>
      </c>
      <c r="DU76" s="42">
        <f ca="1">IFRS17_CF_Base!DU76+IFRS17_CumRslt!DU76</f>
        <v>0</v>
      </c>
      <c r="DV76" s="42">
        <f ca="1">IFRS17_CF_Base!DV76+IFRS17_CumRslt!DV76</f>
        <v>0</v>
      </c>
      <c r="DW76" s="42">
        <f ca="1">IFRS17_CF_Base!DW76+IFRS17_CumRslt!DW76</f>
        <v>0</v>
      </c>
      <c r="DX76" s="42">
        <f ca="1">IFRS17_CF_Base!DX76+IFRS17_CumRslt!DX76</f>
        <v>0</v>
      </c>
      <c r="DY76" s="42">
        <f ca="1">IFRS17_CF_Base!DY76+IFRS17_CumRslt!DY76</f>
        <v>0</v>
      </c>
      <c r="DZ76" s="42">
        <f ca="1">IFRS17_CF_Base!DZ76+IFRS17_CumRslt!DZ76</f>
        <v>0</v>
      </c>
      <c r="EA76" s="42">
        <f ca="1">IFRS17_CF_Base!EA76+IFRS17_CumRslt!EA76</f>
        <v>0</v>
      </c>
      <c r="EB76" s="42">
        <f ca="1">IFRS17_CF_Base!EB76+IFRS17_CumRslt!EB76</f>
        <v>0</v>
      </c>
      <c r="EC76" s="42">
        <f ca="1">IFRS17_CF_Base!EC76+IFRS17_CumRslt!EC76</f>
        <v>0</v>
      </c>
      <c r="ED76" s="42">
        <f ca="1">IFRS17_CF_Base!ED76+IFRS17_CumRslt!ED76</f>
        <v>0</v>
      </c>
      <c r="EE76" s="42">
        <f ca="1">IFRS17_CF_Base!EE76+IFRS17_CumRslt!EE76</f>
        <v>0</v>
      </c>
      <c r="EF76" s="42">
        <f ca="1">IFRS17_CF_Base!EF76+IFRS17_CumRslt!EF76</f>
        <v>0</v>
      </c>
      <c r="EG76" s="42">
        <f ca="1">IFRS17_CF_Base!EG76+IFRS17_CumRslt!EG76</f>
        <v>0</v>
      </c>
      <c r="EH76" s="42">
        <f ca="1">IFRS17_CF_Base!EH76+IFRS17_CumRslt!EH76</f>
        <v>0</v>
      </c>
      <c r="EI76" s="42">
        <f ca="1">IFRS17_CF_Base!EI76+IFRS17_CumRslt!EI76</f>
        <v>0</v>
      </c>
      <c r="EJ76" s="42">
        <f ca="1">IFRS17_CF_Base!EJ76+IFRS17_CumRslt!EJ76</f>
        <v>0</v>
      </c>
      <c r="EK76" s="42">
        <f ca="1">IFRS17_CF_Base!EK76+IFRS17_CumRslt!EK76</f>
        <v>0</v>
      </c>
      <c r="EL76" s="42">
        <f ca="1">IFRS17_CF_Base!EL76+IFRS17_CumRslt!EL76</f>
        <v>0</v>
      </c>
      <c r="EM76" s="42">
        <f ca="1">IFRS17_CF_Base!EM76+IFRS17_CumRslt!EM76</f>
        <v>0</v>
      </c>
      <c r="EN76" s="42">
        <f ca="1">IFRS17_CF_Base!EN76+IFRS17_CumRslt!EN76</f>
        <v>0</v>
      </c>
      <c r="EO76" s="42">
        <f ca="1">IFRS17_CF_Base!EO76+IFRS17_CumRslt!EO76</f>
        <v>0</v>
      </c>
      <c r="EP76" s="42">
        <f ca="1">IFRS17_CF_Base!EP76+IFRS17_CumRslt!EP76</f>
        <v>0</v>
      </c>
      <c r="EQ76" s="42">
        <f ca="1">IFRS17_CF_Base!EQ76+IFRS17_CumRslt!EQ76</f>
        <v>0</v>
      </c>
      <c r="ER76" s="42">
        <f ca="1">IFRS17_CF_Base!ER76+IFRS17_CumRslt!ER76</f>
        <v>0</v>
      </c>
      <c r="ES76" s="42">
        <f ca="1">IFRS17_CF_Base!ES76+IFRS17_CumRslt!ES76</f>
        <v>0</v>
      </c>
      <c r="ET76" s="42">
        <f ca="1">IFRS17_CF_Base!ET76+IFRS17_CumRslt!ET76</f>
        <v>0</v>
      </c>
      <c r="EU76" s="42">
        <f ca="1">IFRS17_CF_Base!EU76+IFRS17_CumRslt!EU76</f>
        <v>0</v>
      </c>
      <c r="EV76" s="42">
        <f ca="1">IFRS17_CF_Base!EV76+IFRS17_CumRslt!EV76</f>
        <v>0</v>
      </c>
      <c r="EW76" s="42">
        <f ca="1">IFRS17_CF_Base!EW76+IFRS17_CumRslt!EW76</f>
        <v>0</v>
      </c>
      <c r="EX76" s="42">
        <f ca="1">IFRS17_CF_Base!EX76+IFRS17_CumRslt!EX76</f>
        <v>0</v>
      </c>
      <c r="EY76" s="42">
        <f ca="1">IFRS17_CF_Base!EY76+IFRS17_CumRslt!EY76</f>
        <v>0</v>
      </c>
      <c r="EZ76" s="42">
        <f ca="1">IFRS17_CF_Base!EZ76+IFRS17_CumRslt!EZ76</f>
        <v>0</v>
      </c>
      <c r="FA76" s="42">
        <f ca="1">IFRS17_CF_Base!FA76+IFRS17_CumRslt!FA76</f>
        <v>0</v>
      </c>
      <c r="FB76" s="42">
        <f ca="1">IFRS17_CF_Base!FB76+IFRS17_CumRslt!FB76</f>
        <v>0</v>
      </c>
      <c r="FC76" s="42">
        <f ca="1">IFRS17_CF_Base!FC76+IFRS17_CumRslt!FC76</f>
        <v>0</v>
      </c>
      <c r="FD76" s="42">
        <f ca="1">IFRS17_CF_Base!FD76+IFRS17_CumRslt!FD76</f>
        <v>0</v>
      </c>
      <c r="FE76" s="42">
        <f ca="1">IFRS17_CF_Base!FE76+IFRS17_CumRslt!FE76</f>
        <v>0</v>
      </c>
      <c r="FF76" s="42">
        <f ca="1">IFRS17_CF_Base!FF76+IFRS17_CumRslt!FF76</f>
        <v>0</v>
      </c>
      <c r="FG76" s="42">
        <f ca="1">IFRS17_CF_Base!FG76+IFRS17_CumRslt!FG76</f>
        <v>0</v>
      </c>
      <c r="FH76" s="42">
        <f ca="1">IFRS17_CF_Base!FH76+IFRS17_CumRslt!FH76</f>
        <v>0</v>
      </c>
      <c r="FI76" s="42">
        <f ca="1">IFRS17_CF_Base!FI76+IFRS17_CumRslt!FI76</f>
        <v>0</v>
      </c>
      <c r="FJ76" s="42">
        <f ca="1">IFRS17_CF_Base!FJ76+IFRS17_CumRslt!FJ76</f>
        <v>0</v>
      </c>
      <c r="FK76" s="42">
        <f ca="1">IFRS17_CF_Base!FK76+IFRS17_CumRslt!FK76</f>
        <v>0</v>
      </c>
      <c r="FL76" s="42">
        <f ca="1">IFRS17_CF_Base!FL76+IFRS17_CumRslt!FL76</f>
        <v>0</v>
      </c>
      <c r="FM76" s="42">
        <f ca="1">IFRS17_CF_Base!FM76+IFRS17_CumRslt!FM76</f>
        <v>0</v>
      </c>
      <c r="FN76" s="42">
        <f ca="1">IFRS17_CF_Base!FN76+IFRS17_CumRslt!FN76</f>
        <v>0</v>
      </c>
      <c r="FO76" s="42">
        <f ca="1">IFRS17_CF_Base!FO76+IFRS17_CumRslt!FO76</f>
        <v>0</v>
      </c>
      <c r="FP76" s="42">
        <f ca="1">IFRS17_CF_Base!FP76+IFRS17_CumRslt!FP76</f>
        <v>0</v>
      </c>
      <c r="FQ76" s="42">
        <f ca="1">IFRS17_CF_Base!FQ76+IFRS17_CumRslt!FQ76</f>
        <v>0</v>
      </c>
      <c r="FR76" s="42">
        <f ca="1">IFRS17_CF_Base!FR76+IFRS17_CumRslt!FR76</f>
        <v>0</v>
      </c>
      <c r="FS76" s="42">
        <f ca="1">IFRS17_CF_Base!FS76+IFRS17_CumRslt!FS76</f>
        <v>0</v>
      </c>
      <c r="FT76" s="42">
        <f ca="1">IFRS17_CF_Base!FT76+IFRS17_CumRslt!FT76</f>
        <v>0</v>
      </c>
      <c r="FU76" s="42">
        <f ca="1">IFRS17_CF_Base!FU76+IFRS17_CumRslt!FU76</f>
        <v>0</v>
      </c>
      <c r="FV76" s="42">
        <f ca="1">IFRS17_CF_Base!FV76+IFRS17_CumRslt!FV76</f>
        <v>0</v>
      </c>
      <c r="FW76" s="42">
        <f ca="1">IFRS17_CF_Base!FW76+IFRS17_CumRslt!FW76</f>
        <v>0</v>
      </c>
      <c r="FX76" s="42">
        <f ca="1">IFRS17_CF_Base!FX76+IFRS17_CumRslt!FX76</f>
        <v>0</v>
      </c>
      <c r="FY76" s="42">
        <f ca="1">IFRS17_CF_Base!FY76+IFRS17_CumRslt!FY76</f>
        <v>0</v>
      </c>
      <c r="FZ76" s="42">
        <f ca="1">IFRS17_CF_Base!FZ76+IFRS17_CumRslt!FZ76</f>
        <v>0</v>
      </c>
      <c r="GA76" s="42">
        <f ca="1">IFRS17_CF_Base!GA76+IFRS17_CumRslt!GA76</f>
        <v>0</v>
      </c>
      <c r="GB76" s="42">
        <f ca="1">IFRS17_CF_Base!GB76+IFRS17_CumRslt!GB76</f>
        <v>0</v>
      </c>
      <c r="GC76" s="42">
        <f ca="1">IFRS17_CF_Base!GC76+IFRS17_CumRslt!GC76</f>
        <v>0</v>
      </c>
      <c r="GD76" s="42">
        <f ca="1">IFRS17_CF_Base!GD76+IFRS17_CumRslt!GD76</f>
        <v>0</v>
      </c>
      <c r="GE76" s="42">
        <f ca="1">IFRS17_CF_Base!GE76+IFRS17_CumRslt!GE76</f>
        <v>0</v>
      </c>
      <c r="GF76" s="42">
        <f ca="1">IFRS17_CF_Base!GF76+IFRS17_CumRslt!GF76</f>
        <v>0</v>
      </c>
      <c r="GG76" s="42">
        <f ca="1">IFRS17_CF_Base!GG76+IFRS17_CumRslt!GG76</f>
        <v>0</v>
      </c>
      <c r="GH76" s="42">
        <f ca="1">IFRS17_CF_Base!GH76+IFRS17_CumRslt!GH76</f>
        <v>0</v>
      </c>
      <c r="GI76" s="42">
        <f ca="1">IFRS17_CF_Base!GI76+IFRS17_CumRslt!GI76</f>
        <v>0</v>
      </c>
      <c r="GJ76" s="42">
        <f ca="1">IFRS17_CF_Base!GJ76+IFRS17_CumRslt!GJ76</f>
        <v>0</v>
      </c>
    </row>
    <row r="78" spans="3:192" x14ac:dyDescent="0.3">
      <c r="C78" s="37" t="s">
        <v>485</v>
      </c>
    </row>
    <row r="79" spans="3:192" x14ac:dyDescent="0.3">
      <c r="C79" s="30" t="s">
        <v>478</v>
      </c>
      <c r="D79" s="38"/>
      <c r="E79" s="68"/>
      <c r="F79" s="38">
        <f ca="1">IFRS17_CF_Base!F79+IFRS17_CumRslt!F79</f>
        <v>0</v>
      </c>
      <c r="G79" s="38">
        <f ca="1">IFRS17_CF_Base!G79+IFRS17_CumRslt!G79</f>
        <v>1353028.1132990103</v>
      </c>
      <c r="H79" s="38">
        <f ca="1">IFRS17_CF_Base!H79+IFRS17_CumRslt!H79</f>
        <v>6731885.6839786628</v>
      </c>
      <c r="I79" s="38">
        <f ca="1">IFRS17_CF_Base!I79+IFRS17_CumRslt!I79</f>
        <v>13238016.536502099</v>
      </c>
      <c r="J79" s="38">
        <f ca="1">IFRS17_CF_Base!J79+IFRS17_CumRslt!J79</f>
        <v>20364494.347898081</v>
      </c>
      <c r="K79" s="38">
        <f ca="1">IFRS17_CF_Base!K79+IFRS17_CumRslt!K79</f>
        <v>29376525.018912882</v>
      </c>
      <c r="L79" s="38">
        <f ca="1">IFRS17_CF_Base!L79+IFRS17_CumRslt!L79</f>
        <v>38638882.822492309</v>
      </c>
      <c r="M79" s="38">
        <f ca="1">IFRS17_CF_Base!M79+IFRS17_CumRslt!M79</f>
        <v>48467497.354636356</v>
      </c>
      <c r="N79" s="38">
        <f ca="1">IFRS17_CF_Base!N79+IFRS17_CumRslt!N79</f>
        <v>59173286.914679796</v>
      </c>
      <c r="O79" s="38">
        <f ca="1">IFRS17_CF_Base!O79+IFRS17_CumRslt!O79</f>
        <v>71174824.960470796</v>
      </c>
      <c r="P79" s="38">
        <f ca="1">IFRS17_CF_Base!P79+IFRS17_CumRslt!P79</f>
        <v>85683011.742145032</v>
      </c>
      <c r="Q79" s="38">
        <f ca="1">IFRS17_CF_Base!Q79+IFRS17_CumRslt!Q79</f>
        <v>78456699.069084421</v>
      </c>
      <c r="R79" s="38">
        <f ca="1">IFRS17_CF_Base!R79+IFRS17_CumRslt!R79</f>
        <v>71626137.819470242</v>
      </c>
      <c r="S79" s="38">
        <f ca="1">IFRS17_CF_Base!S79+IFRS17_CumRslt!S79</f>
        <v>65159345.654065721</v>
      </c>
      <c r="T79" s="38">
        <f ca="1">IFRS17_CF_Base!T79+IFRS17_CumRslt!T79</f>
        <v>59170578.605695255</v>
      </c>
      <c r="U79" s="38">
        <f ca="1">IFRS17_CF_Base!U79+IFRS17_CumRslt!U79</f>
        <v>53688223.540013887</v>
      </c>
      <c r="V79" s="38">
        <f ca="1">IFRS17_CF_Base!V79+IFRS17_CumRslt!V79</f>
        <v>48646519.531466395</v>
      </c>
      <c r="W79" s="38">
        <f ca="1">IFRS17_CF_Base!W79+IFRS17_CumRslt!W79</f>
        <v>44027115.62220291</v>
      </c>
      <c r="X79" s="38">
        <f ca="1">IFRS17_CF_Base!X79+IFRS17_CumRslt!X79</f>
        <v>39812498.744372427</v>
      </c>
      <c r="Y79" s="39">
        <f ca="1">IFRS17_CF_Base!Y79+IFRS17_CumRslt!Y79</f>
        <v>35988243.398578003</v>
      </c>
      <c r="Z79" s="38">
        <f ca="1">IFRS17_CF_Base!Z79+IFRS17_CumRslt!Z79</f>
        <v>32544400.630512342</v>
      </c>
      <c r="AA79" s="39">
        <f ca="1">IFRS17_CF_Base!AA79+IFRS17_CumRslt!AA79</f>
        <v>29372488.630046438</v>
      </c>
      <c r="AB79" s="39">
        <f ca="1">IFRS17_CF_Base!AB79+IFRS17_CumRslt!AB79</f>
        <v>26463431.058357347</v>
      </c>
      <c r="AC79" s="39">
        <f ca="1">IFRS17_CF_Base!AC79+IFRS17_CumRslt!AC79</f>
        <v>23803040.442273162</v>
      </c>
      <c r="AD79" s="39">
        <f ca="1">IFRS17_CF_Base!AD79+IFRS17_CumRslt!AD79</f>
        <v>21376387.717078052</v>
      </c>
      <c r="AE79" s="39">
        <f ca="1">IFRS17_CF_Base!AE79+IFRS17_CumRslt!AE79</f>
        <v>19172593.473082397</v>
      </c>
      <c r="AF79" s="39">
        <f ca="1">IFRS17_CF_Base!AF79+IFRS17_CumRslt!AF79</f>
        <v>17177559.854001474</v>
      </c>
      <c r="AG79" s="39">
        <f ca="1">IFRS17_CF_Base!AG79+IFRS17_CumRslt!AG79</f>
        <v>15378808.765931429</v>
      </c>
      <c r="AH79" s="39">
        <f ca="1">IFRS17_CF_Base!AH79+IFRS17_CumRslt!AH79</f>
        <v>13766668.426035689</v>
      </c>
      <c r="AI79" s="39">
        <f ca="1">IFRS17_CF_Base!AI79+IFRS17_CumRslt!AI79</f>
        <v>12333664.525304448</v>
      </c>
      <c r="AJ79" s="39">
        <f ca="1">IFRS17_CF_Base!AJ79+IFRS17_CumRslt!AJ79</f>
        <v>11075176.89324273</v>
      </c>
      <c r="AK79" s="39">
        <f ca="1">IFRS17_CF_Base!AK79+IFRS17_CumRslt!AK79</f>
        <v>9928275.5770868547</v>
      </c>
      <c r="AL79" s="39">
        <f ca="1">IFRS17_CF_Base!AL79+IFRS17_CumRslt!AL79</f>
        <v>8882963.6404254399</v>
      </c>
      <c r="AM79" s="39">
        <f ca="1">IFRS17_CF_Base!AM79+IFRS17_CumRslt!AM79</f>
        <v>7931204.1549306866</v>
      </c>
      <c r="AN79" s="39">
        <f ca="1">IFRS17_CF_Base!AN79+IFRS17_CumRslt!AN79</f>
        <v>7065709.9734905148</v>
      </c>
      <c r="AO79" s="39">
        <f ca="1">IFRS17_CF_Base!AO79+IFRS17_CumRslt!AO79</f>
        <v>6279802.9749189746</v>
      </c>
      <c r="AP79" s="39">
        <f ca="1">IFRS17_CF_Base!AP79+IFRS17_CumRslt!AP79</f>
        <v>5567422.3318980504</v>
      </c>
      <c r="AQ79" s="39">
        <f ca="1">IFRS17_CF_Base!AQ79+IFRS17_CumRslt!AQ79</f>
        <v>4922128.8088431582</v>
      </c>
      <c r="AR79" s="39">
        <f ca="1">IFRS17_CF_Base!AR79+IFRS17_CumRslt!AR79</f>
        <v>4338843.40231073</v>
      </c>
      <c r="AS79" s="39">
        <f ca="1">IFRS17_CF_Base!AS79+IFRS17_CumRslt!AS79</f>
        <v>3812723.104159879</v>
      </c>
      <c r="AT79" s="39">
        <f ca="1">IFRS17_CF_Base!AT79+IFRS17_CumRslt!AT79</f>
        <v>3339205.9631884387</v>
      </c>
      <c r="AU79" s="39">
        <f ca="1">IFRS17_CF_Base!AU79+IFRS17_CumRslt!AU79</f>
        <v>2914030.80287001</v>
      </c>
      <c r="AV79" s="39">
        <f ca="1">IFRS17_CF_Base!AV79+IFRS17_CumRslt!AV79</f>
        <v>2533210.0410634843</v>
      </c>
      <c r="AW79" s="39">
        <f ca="1">IFRS17_CF_Base!AW79+IFRS17_CumRslt!AW79</f>
        <v>2193216.4621546366</v>
      </c>
      <c r="AX79" s="39">
        <f ca="1">IFRS17_CF_Base!AX79+IFRS17_CumRslt!AX79</f>
        <v>1890759.8870147932</v>
      </c>
      <c r="AY79" s="39">
        <f ca="1">IFRS17_CF_Base!AY79+IFRS17_CumRslt!AY79</f>
        <v>1622746.396379756</v>
      </c>
      <c r="AZ79" s="39">
        <f ca="1">IFRS17_CF_Base!AZ79+IFRS17_CumRslt!AZ79</f>
        <v>1386251.810000496</v>
      </c>
      <c r="BA79" s="39">
        <f ca="1">IFRS17_CF_Base!BA79+IFRS17_CumRslt!BA79</f>
        <v>1178352.1720813422</v>
      </c>
      <c r="BB79" s="39">
        <f ca="1">IFRS17_CF_Base!BB79+IFRS17_CumRslt!BB79</f>
        <v>996457.78446991555</v>
      </c>
      <c r="BC79" s="39">
        <f ca="1">IFRS17_CF_Base!BC79+IFRS17_CumRslt!BC79</f>
        <v>838083.71193341783</v>
      </c>
      <c r="BD79" s="39">
        <f ca="1">IFRS17_CF_Base!BD79+IFRS17_CumRslt!BD79</f>
        <v>700875.4341444734</v>
      </c>
      <c r="BE79" s="39">
        <f ca="1">IFRS17_CF_Base!BE79+IFRS17_CumRslt!BE79</f>
        <v>582626.33165072731</v>
      </c>
      <c r="BF79" s="39">
        <f ca="1">IFRS17_CF_Base!BF79+IFRS17_CumRslt!BF79</f>
        <v>481282.13506246445</v>
      </c>
      <c r="BG79" s="39">
        <f ca="1">IFRS17_CF_Base!BG79+IFRS17_CumRslt!BG79</f>
        <v>394945.02400894859</v>
      </c>
      <c r="BH79" s="121">
        <f ca="1">IFRS17_CF_Base!BH79+IFRS17_CumRslt!BH79</f>
        <v>321861.81936585181</v>
      </c>
      <c r="BI79" s="121">
        <f ca="1">IFRS17_CF_Base!BI79+IFRS17_CumRslt!BI79</f>
        <v>260420.4014317687</v>
      </c>
      <c r="BJ79" s="39">
        <f ca="1">IFRS17_CF_Base!BJ79+IFRS17_CumRslt!BJ79</f>
        <v>209147.0379627221</v>
      </c>
      <c r="BK79" s="39">
        <f ca="1">IFRS17_CF_Base!BK79+IFRS17_CumRslt!BK79</f>
        <v>166658.98909471047</v>
      </c>
      <c r="BL79" s="39">
        <f ca="1">IFRS17_CF_Base!BL79+IFRS17_CumRslt!BL79</f>
        <v>131744.82668329988</v>
      </c>
      <c r="BM79" s="39">
        <f ca="1">IFRS17_CF_Base!BM79+IFRS17_CumRslt!BM79</f>
        <v>103295.39043721891</v>
      </c>
      <c r="BN79" s="39">
        <f ca="1">IFRS17_CF_Base!BN79+IFRS17_CumRslt!BN79</f>
        <v>80308.975563711429</v>
      </c>
      <c r="BO79" s="39">
        <f ca="1">IFRS17_CF_Base!BO79+IFRS17_CumRslt!BO79</f>
        <v>61894.055292797086</v>
      </c>
      <c r="BP79" s="39">
        <f ca="1">IFRS17_CF_Base!BP79+IFRS17_CumRslt!BP79</f>
        <v>47256.140395074566</v>
      </c>
      <c r="BQ79" s="39">
        <f ca="1">IFRS17_CF_Base!BQ79+IFRS17_CumRslt!BQ79</f>
        <v>35724.292829280828</v>
      </c>
      <c r="BR79" s="39">
        <f ca="1">IFRS17_CF_Base!BR79+IFRS17_CumRslt!BR79</f>
        <v>26720.66428740184</v>
      </c>
      <c r="BS79" s="39">
        <f ca="1">IFRS17_CF_Base!BS79+IFRS17_CumRslt!BS79</f>
        <v>19755.921837825561</v>
      </c>
      <c r="BT79" s="39">
        <f ca="1">IFRS17_CF_Base!BT79+IFRS17_CumRslt!BT79</f>
        <v>14422.613901077486</v>
      </c>
      <c r="BU79" s="39">
        <f ca="1">IFRS17_CF_Base!BU79+IFRS17_CumRslt!BU79</f>
        <v>10372.15070054623</v>
      </c>
      <c r="BV79" s="39">
        <f ca="1">IFRS17_CF_Base!BV79+IFRS17_CumRslt!BV79</f>
        <v>7337.6610495618652</v>
      </c>
      <c r="BW79" s="39">
        <f ca="1">IFRS17_CF_Base!BW79+IFRS17_CumRslt!BW79</f>
        <v>5100.2804632494071</v>
      </c>
      <c r="BX79" s="39">
        <f ca="1">IFRS17_CF_Base!BX79+IFRS17_CumRslt!BX79</f>
        <v>3481.0788687521476</v>
      </c>
      <c r="BY79" s="39">
        <f ca="1">IFRS17_CF_Base!BY79+IFRS17_CumRslt!BY79</f>
        <v>2334.7414768577792</v>
      </c>
      <c r="BZ79" s="39">
        <f ca="1">IFRS17_CF_Base!BZ79+IFRS17_CumRslt!BZ79</f>
        <v>1530.8070194162094</v>
      </c>
      <c r="CA79" s="39">
        <f ca="1">IFRS17_CF_Base!CA79+IFRS17_CumRslt!CA79</f>
        <v>981.32500513762443</v>
      </c>
      <c r="CB79" s="39">
        <f ca="1">IFRS17_CF_Base!CB79+IFRS17_CumRslt!CB79</f>
        <v>615.76588178812631</v>
      </c>
      <c r="CC79" s="39">
        <f ca="1">IFRS17_CF_Base!CC79+IFRS17_CumRslt!CC79</f>
        <v>379.32084102616568</v>
      </c>
      <c r="CD79" s="39">
        <f ca="1">IFRS17_CF_Base!CD79+IFRS17_CumRslt!CD79</f>
        <v>230.88591855024109</v>
      </c>
      <c r="CE79" s="39">
        <f ca="1">IFRS17_CF_Base!CE79+IFRS17_CumRslt!CE79</f>
        <v>137.0953164549328</v>
      </c>
      <c r="CF79" s="39">
        <f ca="1">IFRS17_CF_Base!CF79+IFRS17_CumRslt!CF79</f>
        <v>79.015696857503812</v>
      </c>
      <c r="CG79" s="39">
        <f ca="1">IFRS17_CF_Base!CG79+IFRS17_CumRslt!CG79</f>
        <v>44.017541483730135</v>
      </c>
      <c r="CH79" s="39">
        <f ca="1">IFRS17_CF_Base!CH79+IFRS17_CumRslt!CH79</f>
        <v>23.880287459845672</v>
      </c>
      <c r="CI79" s="39">
        <f ca="1">IFRS17_CF_Base!CI79+IFRS17_CumRslt!CI79</f>
        <v>13.388557613705956</v>
      </c>
      <c r="CJ79" s="39">
        <f ca="1">IFRS17_CF_Base!CJ79+IFRS17_CumRslt!CJ79</f>
        <v>6.8094082993805163</v>
      </c>
      <c r="CK79" s="39">
        <f ca="1">IFRS17_CF_Base!CK79+IFRS17_CumRslt!CK79</f>
        <v>2.9186488449506176</v>
      </c>
      <c r="CL79" s="39">
        <f ca="1">IFRS17_CF_Base!CL79+IFRS17_CumRslt!CL79</f>
        <v>0.84630468501348766</v>
      </c>
      <c r="CM79" s="39">
        <f ca="1">IFRS17_CF_Base!CM79+IFRS17_CumRslt!CM79</f>
        <v>0</v>
      </c>
      <c r="CN79" s="39">
        <f ca="1">IFRS17_CF_Base!CN79+IFRS17_CumRslt!CN79</f>
        <v>0</v>
      </c>
      <c r="CO79" s="39">
        <f ca="1">IFRS17_CF_Base!CO79+IFRS17_CumRslt!CO79</f>
        <v>0</v>
      </c>
      <c r="CP79" s="39">
        <f ca="1">IFRS17_CF_Base!CP79+IFRS17_CumRslt!CP79</f>
        <v>0</v>
      </c>
      <c r="CQ79" s="39">
        <f ca="1">IFRS17_CF_Base!CQ79+IFRS17_CumRslt!CQ79</f>
        <v>0</v>
      </c>
      <c r="CR79" s="39">
        <f ca="1">IFRS17_CF_Base!CR79+IFRS17_CumRslt!CR79</f>
        <v>0</v>
      </c>
      <c r="CS79" s="39">
        <f ca="1">IFRS17_CF_Base!CS79+IFRS17_CumRslt!CS79</f>
        <v>0</v>
      </c>
      <c r="CT79" s="39">
        <f ca="1">IFRS17_CF_Base!CT79+IFRS17_CumRslt!CT79</f>
        <v>0</v>
      </c>
      <c r="CU79" s="39">
        <f ca="1">IFRS17_CF_Base!CU79+IFRS17_CumRslt!CU79</f>
        <v>0</v>
      </c>
      <c r="CV79" s="39">
        <f ca="1">IFRS17_CF_Base!CV79+IFRS17_CumRslt!CV79</f>
        <v>0</v>
      </c>
      <c r="CW79" s="39">
        <f ca="1">IFRS17_CF_Base!CW79+IFRS17_CumRslt!CW79</f>
        <v>0</v>
      </c>
      <c r="CX79" s="39">
        <f ca="1">IFRS17_CF_Base!CX79+IFRS17_CumRslt!CX79</f>
        <v>0</v>
      </c>
      <c r="CY79" s="39">
        <f ca="1">IFRS17_CF_Base!CY79+IFRS17_CumRslt!CY79</f>
        <v>0</v>
      </c>
      <c r="CZ79" s="39">
        <f ca="1">IFRS17_CF_Base!CZ79+IFRS17_CumRslt!CZ79</f>
        <v>0</v>
      </c>
      <c r="DA79" s="39">
        <f ca="1">IFRS17_CF_Base!DA79+IFRS17_CumRslt!DA79</f>
        <v>0</v>
      </c>
      <c r="DB79" s="39">
        <f ca="1">IFRS17_CF_Base!DB79+IFRS17_CumRslt!DB79</f>
        <v>0</v>
      </c>
      <c r="DC79" s="39">
        <f ca="1">IFRS17_CF_Base!DC79+IFRS17_CumRslt!DC79</f>
        <v>0</v>
      </c>
      <c r="DD79" s="39">
        <f ca="1">IFRS17_CF_Base!DD79+IFRS17_CumRslt!DD79</f>
        <v>0</v>
      </c>
      <c r="DE79" s="39">
        <f ca="1">IFRS17_CF_Base!DE79+IFRS17_CumRslt!DE79</f>
        <v>0</v>
      </c>
      <c r="DF79" s="39">
        <f ca="1">IFRS17_CF_Base!DF79+IFRS17_CumRslt!DF79</f>
        <v>0</v>
      </c>
      <c r="DG79" s="39">
        <f ca="1">IFRS17_CF_Base!DG79+IFRS17_CumRslt!DG79</f>
        <v>0</v>
      </c>
      <c r="DH79" s="39">
        <f ca="1">IFRS17_CF_Base!DH79+IFRS17_CumRslt!DH79</f>
        <v>0</v>
      </c>
      <c r="DI79" s="39">
        <f ca="1">IFRS17_CF_Base!DI79+IFRS17_CumRslt!DI79</f>
        <v>0</v>
      </c>
      <c r="DJ79" s="39">
        <f ca="1">IFRS17_CF_Base!DJ79+IFRS17_CumRslt!DJ79</f>
        <v>0</v>
      </c>
      <c r="DK79" s="39">
        <f ca="1">IFRS17_CF_Base!DK79+IFRS17_CumRslt!DK79</f>
        <v>0</v>
      </c>
      <c r="DL79" s="39">
        <f ca="1">IFRS17_CF_Base!DL79+IFRS17_CumRslt!DL79</f>
        <v>0</v>
      </c>
      <c r="DM79" s="39">
        <f ca="1">IFRS17_CF_Base!DM79+IFRS17_CumRslt!DM79</f>
        <v>0</v>
      </c>
      <c r="DN79" s="39">
        <f ca="1">IFRS17_CF_Base!DN79+IFRS17_CumRslt!DN79</f>
        <v>0</v>
      </c>
      <c r="DO79" s="39">
        <f ca="1">IFRS17_CF_Base!DO79+IFRS17_CumRslt!DO79</f>
        <v>0</v>
      </c>
      <c r="DP79" s="39">
        <f ca="1">IFRS17_CF_Base!DP79+IFRS17_CumRslt!DP79</f>
        <v>0</v>
      </c>
      <c r="DQ79" s="39">
        <f ca="1">IFRS17_CF_Base!DQ79+IFRS17_CumRslt!DQ79</f>
        <v>0</v>
      </c>
      <c r="DR79" s="39">
        <f ca="1">IFRS17_CF_Base!DR79+IFRS17_CumRslt!DR79</f>
        <v>0</v>
      </c>
      <c r="DS79" s="39">
        <f ca="1">IFRS17_CF_Base!DS79+IFRS17_CumRslt!DS79</f>
        <v>0</v>
      </c>
      <c r="DT79" s="39">
        <f ca="1">IFRS17_CF_Base!DT79+IFRS17_CumRslt!DT79</f>
        <v>0</v>
      </c>
      <c r="DU79" s="39">
        <f ca="1">IFRS17_CF_Base!DU79+IFRS17_CumRslt!DU79</f>
        <v>0</v>
      </c>
      <c r="DV79" s="39">
        <f ca="1">IFRS17_CF_Base!DV79+IFRS17_CumRslt!DV79</f>
        <v>0</v>
      </c>
      <c r="DW79" s="39">
        <f ca="1">IFRS17_CF_Base!DW79+IFRS17_CumRslt!DW79</f>
        <v>0</v>
      </c>
      <c r="DX79" s="39">
        <f ca="1">IFRS17_CF_Base!DX79+IFRS17_CumRslt!DX79</f>
        <v>0</v>
      </c>
      <c r="DY79" s="39">
        <f ca="1">IFRS17_CF_Base!DY79+IFRS17_CumRslt!DY79</f>
        <v>0</v>
      </c>
      <c r="DZ79" s="39">
        <f ca="1">IFRS17_CF_Base!DZ79+IFRS17_CumRslt!DZ79</f>
        <v>0</v>
      </c>
      <c r="EA79" s="39">
        <f ca="1">IFRS17_CF_Base!EA79+IFRS17_CumRslt!EA79</f>
        <v>0</v>
      </c>
      <c r="EB79" s="39">
        <f ca="1">IFRS17_CF_Base!EB79+IFRS17_CumRslt!EB79</f>
        <v>0</v>
      </c>
      <c r="EC79" s="39">
        <f ca="1">IFRS17_CF_Base!EC79+IFRS17_CumRslt!EC79</f>
        <v>0</v>
      </c>
      <c r="ED79" s="39">
        <f ca="1">IFRS17_CF_Base!ED79+IFRS17_CumRslt!ED79</f>
        <v>0</v>
      </c>
      <c r="EE79" s="39">
        <f ca="1">IFRS17_CF_Base!EE79+IFRS17_CumRslt!EE79</f>
        <v>0</v>
      </c>
      <c r="EF79" s="39">
        <f ca="1">IFRS17_CF_Base!EF79+IFRS17_CumRslt!EF79</f>
        <v>0</v>
      </c>
      <c r="EG79" s="39">
        <f ca="1">IFRS17_CF_Base!EG79+IFRS17_CumRslt!EG79</f>
        <v>0</v>
      </c>
      <c r="EH79" s="39">
        <f ca="1">IFRS17_CF_Base!EH79+IFRS17_CumRslt!EH79</f>
        <v>0</v>
      </c>
      <c r="EI79" s="39">
        <f ca="1">IFRS17_CF_Base!EI79+IFRS17_CumRslt!EI79</f>
        <v>0</v>
      </c>
      <c r="EJ79" s="39">
        <f ca="1">IFRS17_CF_Base!EJ79+IFRS17_CumRslt!EJ79</f>
        <v>0</v>
      </c>
      <c r="EK79" s="39">
        <f ca="1">IFRS17_CF_Base!EK79+IFRS17_CumRslt!EK79</f>
        <v>0</v>
      </c>
      <c r="EL79" s="39">
        <f ca="1">IFRS17_CF_Base!EL79+IFRS17_CumRslt!EL79</f>
        <v>0</v>
      </c>
      <c r="EM79" s="39">
        <f ca="1">IFRS17_CF_Base!EM79+IFRS17_CumRslt!EM79</f>
        <v>0</v>
      </c>
      <c r="EN79" s="39">
        <f ca="1">IFRS17_CF_Base!EN79+IFRS17_CumRslt!EN79</f>
        <v>0</v>
      </c>
      <c r="EO79" s="39">
        <f ca="1">IFRS17_CF_Base!EO79+IFRS17_CumRslt!EO79</f>
        <v>0</v>
      </c>
      <c r="EP79" s="39">
        <f ca="1">IFRS17_CF_Base!EP79+IFRS17_CumRslt!EP79</f>
        <v>0</v>
      </c>
      <c r="EQ79" s="39">
        <f ca="1">IFRS17_CF_Base!EQ79+IFRS17_CumRslt!EQ79</f>
        <v>0</v>
      </c>
      <c r="ER79" s="39">
        <f ca="1">IFRS17_CF_Base!ER79+IFRS17_CumRslt!ER79</f>
        <v>0</v>
      </c>
      <c r="ES79" s="39">
        <f ca="1">IFRS17_CF_Base!ES79+IFRS17_CumRslt!ES79</f>
        <v>0</v>
      </c>
      <c r="ET79" s="39">
        <f ca="1">IFRS17_CF_Base!ET79+IFRS17_CumRslt!ET79</f>
        <v>0</v>
      </c>
      <c r="EU79" s="39">
        <f ca="1">IFRS17_CF_Base!EU79+IFRS17_CumRslt!EU79</f>
        <v>0</v>
      </c>
      <c r="EV79" s="39">
        <f ca="1">IFRS17_CF_Base!EV79+IFRS17_CumRslt!EV79</f>
        <v>0</v>
      </c>
      <c r="EW79" s="39">
        <f ca="1">IFRS17_CF_Base!EW79+IFRS17_CumRslt!EW79</f>
        <v>0</v>
      </c>
      <c r="EX79" s="39">
        <f ca="1">IFRS17_CF_Base!EX79+IFRS17_CumRslt!EX79</f>
        <v>0</v>
      </c>
      <c r="EY79" s="39">
        <f ca="1">IFRS17_CF_Base!EY79+IFRS17_CumRslt!EY79</f>
        <v>0</v>
      </c>
      <c r="EZ79" s="39">
        <f ca="1">IFRS17_CF_Base!EZ79+IFRS17_CumRslt!EZ79</f>
        <v>0</v>
      </c>
      <c r="FA79" s="39">
        <f ca="1">IFRS17_CF_Base!FA79+IFRS17_CumRslt!FA79</f>
        <v>0</v>
      </c>
      <c r="FB79" s="39">
        <f ca="1">IFRS17_CF_Base!FB79+IFRS17_CumRslt!FB79</f>
        <v>0</v>
      </c>
      <c r="FC79" s="39">
        <f ca="1">IFRS17_CF_Base!FC79+IFRS17_CumRslt!FC79</f>
        <v>0</v>
      </c>
      <c r="FD79" s="39">
        <f ca="1">IFRS17_CF_Base!FD79+IFRS17_CumRslt!FD79</f>
        <v>0</v>
      </c>
      <c r="FE79" s="39">
        <f ca="1">IFRS17_CF_Base!FE79+IFRS17_CumRslt!FE79</f>
        <v>0</v>
      </c>
      <c r="FF79" s="39">
        <f ca="1">IFRS17_CF_Base!FF79+IFRS17_CumRslt!FF79</f>
        <v>0</v>
      </c>
      <c r="FG79" s="39">
        <f ca="1">IFRS17_CF_Base!FG79+IFRS17_CumRslt!FG79</f>
        <v>0</v>
      </c>
      <c r="FH79" s="39">
        <f ca="1">IFRS17_CF_Base!FH79+IFRS17_CumRslt!FH79</f>
        <v>0</v>
      </c>
      <c r="FI79" s="39">
        <f ca="1">IFRS17_CF_Base!FI79+IFRS17_CumRslt!FI79</f>
        <v>0</v>
      </c>
      <c r="FJ79" s="39">
        <f ca="1">IFRS17_CF_Base!FJ79+IFRS17_CumRslt!FJ79</f>
        <v>0</v>
      </c>
      <c r="FK79" s="39">
        <f ca="1">IFRS17_CF_Base!FK79+IFRS17_CumRslt!FK79</f>
        <v>0</v>
      </c>
      <c r="FL79" s="39">
        <f ca="1">IFRS17_CF_Base!FL79+IFRS17_CumRslt!FL79</f>
        <v>0</v>
      </c>
      <c r="FM79" s="39">
        <f ca="1">IFRS17_CF_Base!FM79+IFRS17_CumRslt!FM79</f>
        <v>0</v>
      </c>
      <c r="FN79" s="39">
        <f ca="1">IFRS17_CF_Base!FN79+IFRS17_CumRslt!FN79</f>
        <v>0</v>
      </c>
      <c r="FO79" s="39">
        <f ca="1">IFRS17_CF_Base!FO79+IFRS17_CumRslt!FO79</f>
        <v>0</v>
      </c>
      <c r="FP79" s="39">
        <f ca="1">IFRS17_CF_Base!FP79+IFRS17_CumRslt!FP79</f>
        <v>0</v>
      </c>
      <c r="FQ79" s="39">
        <f ca="1">IFRS17_CF_Base!FQ79+IFRS17_CumRslt!FQ79</f>
        <v>0</v>
      </c>
      <c r="FR79" s="39">
        <f ca="1">IFRS17_CF_Base!FR79+IFRS17_CumRslt!FR79</f>
        <v>0</v>
      </c>
      <c r="FS79" s="39">
        <f ca="1">IFRS17_CF_Base!FS79+IFRS17_CumRslt!FS79</f>
        <v>0</v>
      </c>
      <c r="FT79" s="39">
        <f ca="1">IFRS17_CF_Base!FT79+IFRS17_CumRslt!FT79</f>
        <v>0</v>
      </c>
      <c r="FU79" s="39">
        <f ca="1">IFRS17_CF_Base!FU79+IFRS17_CumRslt!FU79</f>
        <v>0</v>
      </c>
      <c r="FV79" s="39">
        <f ca="1">IFRS17_CF_Base!FV79+IFRS17_CumRslt!FV79</f>
        <v>0</v>
      </c>
      <c r="FW79" s="39">
        <f ca="1">IFRS17_CF_Base!FW79+IFRS17_CumRslt!FW79</f>
        <v>0</v>
      </c>
      <c r="FX79" s="39">
        <f ca="1">IFRS17_CF_Base!FX79+IFRS17_CumRslt!FX79</f>
        <v>0</v>
      </c>
      <c r="FY79" s="39">
        <f ca="1">IFRS17_CF_Base!FY79+IFRS17_CumRslt!FY79</f>
        <v>0</v>
      </c>
      <c r="FZ79" s="39">
        <f ca="1">IFRS17_CF_Base!FZ79+IFRS17_CumRslt!FZ79</f>
        <v>0</v>
      </c>
      <c r="GA79" s="39">
        <f ca="1">IFRS17_CF_Base!GA79+IFRS17_CumRslt!GA79</f>
        <v>0</v>
      </c>
      <c r="GB79" s="39">
        <f ca="1">IFRS17_CF_Base!GB79+IFRS17_CumRslt!GB79</f>
        <v>0</v>
      </c>
      <c r="GC79" s="39">
        <f ca="1">IFRS17_CF_Base!GC79+IFRS17_CumRslt!GC79</f>
        <v>0</v>
      </c>
      <c r="GD79" s="39">
        <f ca="1">IFRS17_CF_Base!GD79+IFRS17_CumRslt!GD79</f>
        <v>0</v>
      </c>
      <c r="GE79" s="39">
        <f ca="1">IFRS17_CF_Base!GE79+IFRS17_CumRslt!GE79</f>
        <v>0</v>
      </c>
      <c r="GF79" s="39">
        <f ca="1">IFRS17_CF_Base!GF79+IFRS17_CumRslt!GF79</f>
        <v>0</v>
      </c>
      <c r="GG79" s="39">
        <f ca="1">IFRS17_CF_Base!GG79+IFRS17_CumRslt!GG79</f>
        <v>0</v>
      </c>
      <c r="GH79" s="39">
        <f ca="1">IFRS17_CF_Base!GH79+IFRS17_CumRslt!GH79</f>
        <v>0</v>
      </c>
      <c r="GI79" s="39">
        <f ca="1">IFRS17_CF_Base!GI79+IFRS17_CumRslt!GI79</f>
        <v>0</v>
      </c>
      <c r="GJ79" s="39">
        <f ca="1">IFRS17_CF_Base!GJ79+IFRS17_CumRslt!GJ79</f>
        <v>0</v>
      </c>
    </row>
    <row r="80" spans="3:192" x14ac:dyDescent="0.3">
      <c r="C80" s="31" t="s">
        <v>479</v>
      </c>
      <c r="F80" s="35">
        <f ca="1">IFRS17_CF_Base!F80+IFRS17_CumRslt!F80</f>
        <v>1566534.1059232361</v>
      </c>
      <c r="G80" s="35">
        <f ca="1">IFRS17_CF_Base!G80+IFRS17_CumRslt!G80</f>
        <v>6345791.0140651371</v>
      </c>
      <c r="H80" s="35">
        <f ca="1">IFRS17_CF_Base!H80+IFRS17_CumRslt!H80</f>
        <v>8122612.4980033766</v>
      </c>
      <c r="I80" s="35">
        <f ca="1">IFRS17_CF_Base!I80+IFRS17_CumRslt!I80</f>
        <v>9428032.3637539204</v>
      </c>
      <c r="J80" s="35">
        <f ca="1">IFRS17_CF_Base!J80+IFRS17_CumRslt!J80</f>
        <v>12292703.735817607</v>
      </c>
      <c r="K80" s="35">
        <f ca="1">IFRS17_CF_Base!K80+IFRS17_CumRslt!K80</f>
        <v>13453076.949818093</v>
      </c>
      <c r="L80" s="35">
        <f ca="1">IFRS17_CF_Base!L80+IFRS17_CumRslt!L80</f>
        <v>15012328.456131242</v>
      </c>
      <c r="M80" s="35">
        <f ca="1">IFRS17_CF_Base!M80+IFRS17_CumRslt!M80</f>
        <v>17006719.917694572</v>
      </c>
      <c r="N80" s="35">
        <f ca="1">IFRS17_CF_Base!N80+IFRS17_CumRslt!N80</f>
        <v>19581297.986258142</v>
      </c>
      <c r="O80" s="35">
        <f ca="1">IFRS17_CF_Base!O80+IFRS17_CumRslt!O80</f>
        <v>23741848.085241724</v>
      </c>
      <c r="P80" s="35">
        <f ca="1">IFRS17_CF_Base!P80+IFRS17_CumRslt!P80</f>
        <v>0</v>
      </c>
      <c r="Q80" s="35">
        <f ca="1">IFRS17_CF_Base!Q80+IFRS17_CumRslt!Q80</f>
        <v>0</v>
      </c>
      <c r="R80" s="35">
        <f ca="1">IFRS17_CF_Base!R80+IFRS17_CumRslt!R80</f>
        <v>0</v>
      </c>
      <c r="S80" s="35">
        <f ca="1">IFRS17_CF_Base!S80+IFRS17_CumRslt!S80</f>
        <v>0</v>
      </c>
      <c r="T80" s="35">
        <f ca="1">IFRS17_CF_Base!T80+IFRS17_CumRslt!T80</f>
        <v>0</v>
      </c>
      <c r="U80" s="35">
        <f ca="1">IFRS17_CF_Base!U80+IFRS17_CumRslt!U80</f>
        <v>0</v>
      </c>
      <c r="V80" s="35">
        <f ca="1">IFRS17_CF_Base!V80+IFRS17_CumRslt!V80</f>
        <v>0</v>
      </c>
      <c r="W80" s="35">
        <f ca="1">IFRS17_CF_Base!W80+IFRS17_CumRslt!W80</f>
        <v>0</v>
      </c>
      <c r="X80" s="35">
        <f ca="1">IFRS17_CF_Base!X80+IFRS17_CumRslt!X80</f>
        <v>0</v>
      </c>
      <c r="Y80" s="40">
        <f ca="1">IFRS17_CF_Base!Y80+IFRS17_CumRslt!Y80</f>
        <v>0</v>
      </c>
      <c r="Z80" s="35">
        <f ca="1">IFRS17_CF_Base!Z80+IFRS17_CumRslt!Z80</f>
        <v>0</v>
      </c>
      <c r="AA80" s="40">
        <f ca="1">IFRS17_CF_Base!AA80+IFRS17_CumRslt!AA80</f>
        <v>0</v>
      </c>
      <c r="AB80" s="40">
        <f ca="1">IFRS17_CF_Base!AB80+IFRS17_CumRslt!AB80</f>
        <v>0</v>
      </c>
      <c r="AC80" s="40">
        <f ca="1">IFRS17_CF_Base!AC80+IFRS17_CumRslt!AC80</f>
        <v>0</v>
      </c>
      <c r="AD80" s="40">
        <f ca="1">IFRS17_CF_Base!AD80+IFRS17_CumRslt!AD80</f>
        <v>0</v>
      </c>
      <c r="AE80" s="40">
        <f ca="1">IFRS17_CF_Base!AE80+IFRS17_CumRslt!AE80</f>
        <v>0</v>
      </c>
      <c r="AF80" s="40">
        <f ca="1">IFRS17_CF_Base!AF80+IFRS17_CumRslt!AF80</f>
        <v>0</v>
      </c>
      <c r="AG80" s="40">
        <f ca="1">IFRS17_CF_Base!AG80+IFRS17_CumRslt!AG80</f>
        <v>0</v>
      </c>
      <c r="AH80" s="40">
        <f ca="1">IFRS17_CF_Base!AH80+IFRS17_CumRslt!AH80</f>
        <v>0</v>
      </c>
      <c r="AI80" s="40">
        <f ca="1">IFRS17_CF_Base!AI80+IFRS17_CumRslt!AI80</f>
        <v>0</v>
      </c>
      <c r="AJ80" s="40">
        <f ca="1">IFRS17_CF_Base!AJ80+IFRS17_CumRslt!AJ80</f>
        <v>0</v>
      </c>
      <c r="AK80" s="40">
        <f ca="1">IFRS17_CF_Base!AK80+IFRS17_CumRslt!AK80</f>
        <v>0</v>
      </c>
      <c r="AL80" s="40">
        <f ca="1">IFRS17_CF_Base!AL80+IFRS17_CumRslt!AL80</f>
        <v>0</v>
      </c>
      <c r="AM80" s="40">
        <f ca="1">IFRS17_CF_Base!AM80+IFRS17_CumRslt!AM80</f>
        <v>0</v>
      </c>
      <c r="AN80" s="40">
        <f ca="1">IFRS17_CF_Base!AN80+IFRS17_CumRslt!AN80</f>
        <v>0</v>
      </c>
      <c r="AO80" s="40">
        <f ca="1">IFRS17_CF_Base!AO80+IFRS17_CumRslt!AO80</f>
        <v>0</v>
      </c>
      <c r="AP80" s="40">
        <f ca="1">IFRS17_CF_Base!AP80+IFRS17_CumRslt!AP80</f>
        <v>0</v>
      </c>
      <c r="AQ80" s="40">
        <f ca="1">IFRS17_CF_Base!AQ80+IFRS17_CumRslt!AQ80</f>
        <v>0</v>
      </c>
      <c r="AR80" s="40">
        <f ca="1">IFRS17_CF_Base!AR80+IFRS17_CumRslt!AR80</f>
        <v>0</v>
      </c>
      <c r="AS80" s="40">
        <f ca="1">IFRS17_CF_Base!AS80+IFRS17_CumRslt!AS80</f>
        <v>0</v>
      </c>
      <c r="AT80" s="40">
        <f ca="1">IFRS17_CF_Base!AT80+IFRS17_CumRslt!AT80</f>
        <v>0</v>
      </c>
      <c r="AU80" s="40">
        <f ca="1">IFRS17_CF_Base!AU80+IFRS17_CumRslt!AU80</f>
        <v>0</v>
      </c>
      <c r="AV80" s="40">
        <f ca="1">IFRS17_CF_Base!AV80+IFRS17_CumRslt!AV80</f>
        <v>0</v>
      </c>
      <c r="AW80" s="40">
        <f ca="1">IFRS17_CF_Base!AW80+IFRS17_CumRslt!AW80</f>
        <v>0</v>
      </c>
      <c r="AX80" s="40">
        <f ca="1">IFRS17_CF_Base!AX80+IFRS17_CumRslt!AX80</f>
        <v>0</v>
      </c>
      <c r="AY80" s="40">
        <f ca="1">IFRS17_CF_Base!AY80+IFRS17_CumRslt!AY80</f>
        <v>0</v>
      </c>
      <c r="AZ80" s="40">
        <f ca="1">IFRS17_CF_Base!AZ80+IFRS17_CumRslt!AZ80</f>
        <v>0</v>
      </c>
      <c r="BA80" s="40">
        <f ca="1">IFRS17_CF_Base!BA80+IFRS17_CumRslt!BA80</f>
        <v>0</v>
      </c>
      <c r="BB80" s="40">
        <f ca="1">IFRS17_CF_Base!BB80+IFRS17_CumRslt!BB80</f>
        <v>0</v>
      </c>
      <c r="BC80" s="40">
        <f ca="1">IFRS17_CF_Base!BC80+IFRS17_CumRslt!BC80</f>
        <v>0</v>
      </c>
      <c r="BD80" s="40">
        <f ca="1">IFRS17_CF_Base!BD80+IFRS17_CumRslt!BD80</f>
        <v>0</v>
      </c>
      <c r="BE80" s="40">
        <f ca="1">IFRS17_CF_Base!BE80+IFRS17_CumRslt!BE80</f>
        <v>0</v>
      </c>
      <c r="BF80" s="40">
        <f ca="1">IFRS17_CF_Base!BF80+IFRS17_CumRslt!BF80</f>
        <v>0</v>
      </c>
      <c r="BG80" s="40">
        <f ca="1">IFRS17_CF_Base!BG80+IFRS17_CumRslt!BG80</f>
        <v>0</v>
      </c>
      <c r="BH80" s="122">
        <f ca="1">IFRS17_CF_Base!BH80+IFRS17_CumRslt!BH80</f>
        <v>0</v>
      </c>
      <c r="BI80" s="122">
        <f ca="1">IFRS17_CF_Base!BI80+IFRS17_CumRslt!BI80</f>
        <v>0</v>
      </c>
      <c r="BJ80" s="40">
        <f ca="1">IFRS17_CF_Base!BJ80+IFRS17_CumRslt!BJ80</f>
        <v>0</v>
      </c>
      <c r="BK80" s="40">
        <f ca="1">IFRS17_CF_Base!BK80+IFRS17_CumRslt!BK80</f>
        <v>0</v>
      </c>
      <c r="BL80" s="40">
        <f ca="1">IFRS17_CF_Base!BL80+IFRS17_CumRslt!BL80</f>
        <v>0</v>
      </c>
      <c r="BM80" s="40">
        <f ca="1">IFRS17_CF_Base!BM80+IFRS17_CumRslt!BM80</f>
        <v>0</v>
      </c>
      <c r="BN80" s="40">
        <f ca="1">IFRS17_CF_Base!BN80+IFRS17_CumRslt!BN80</f>
        <v>0</v>
      </c>
      <c r="BO80" s="40">
        <f ca="1">IFRS17_CF_Base!BO80+IFRS17_CumRslt!BO80</f>
        <v>0</v>
      </c>
      <c r="BP80" s="40">
        <f ca="1">IFRS17_CF_Base!BP80+IFRS17_CumRslt!BP80</f>
        <v>0</v>
      </c>
      <c r="BQ80" s="40">
        <f ca="1">IFRS17_CF_Base!BQ80+IFRS17_CumRslt!BQ80</f>
        <v>0</v>
      </c>
      <c r="BR80" s="40">
        <f ca="1">IFRS17_CF_Base!BR80+IFRS17_CumRslt!BR80</f>
        <v>0</v>
      </c>
      <c r="BS80" s="40">
        <f ca="1">IFRS17_CF_Base!BS80+IFRS17_CumRslt!BS80</f>
        <v>0</v>
      </c>
      <c r="BT80" s="40">
        <f ca="1">IFRS17_CF_Base!BT80+IFRS17_CumRslt!BT80</f>
        <v>0</v>
      </c>
      <c r="BU80" s="40">
        <f ca="1">IFRS17_CF_Base!BU80+IFRS17_CumRslt!BU80</f>
        <v>0</v>
      </c>
      <c r="BV80" s="40">
        <f ca="1">IFRS17_CF_Base!BV80+IFRS17_CumRslt!BV80</f>
        <v>0</v>
      </c>
      <c r="BW80" s="40">
        <f ca="1">IFRS17_CF_Base!BW80+IFRS17_CumRslt!BW80</f>
        <v>0</v>
      </c>
      <c r="BX80" s="40">
        <f ca="1">IFRS17_CF_Base!BX80+IFRS17_CumRslt!BX80</f>
        <v>0</v>
      </c>
      <c r="BY80" s="40">
        <f ca="1">IFRS17_CF_Base!BY80+IFRS17_CumRslt!BY80</f>
        <v>0</v>
      </c>
      <c r="BZ80" s="40">
        <f ca="1">IFRS17_CF_Base!BZ80+IFRS17_CumRslt!BZ80</f>
        <v>0</v>
      </c>
      <c r="CA80" s="40">
        <f ca="1">IFRS17_CF_Base!CA80+IFRS17_CumRslt!CA80</f>
        <v>0</v>
      </c>
      <c r="CB80" s="40">
        <f ca="1">IFRS17_CF_Base!CB80+IFRS17_CumRslt!CB80</f>
        <v>0</v>
      </c>
      <c r="CC80" s="40">
        <f ca="1">IFRS17_CF_Base!CC80+IFRS17_CumRslt!CC80</f>
        <v>0</v>
      </c>
      <c r="CD80" s="40">
        <f ca="1">IFRS17_CF_Base!CD80+IFRS17_CumRslt!CD80</f>
        <v>0</v>
      </c>
      <c r="CE80" s="40">
        <f ca="1">IFRS17_CF_Base!CE80+IFRS17_CumRslt!CE80</f>
        <v>0</v>
      </c>
      <c r="CF80" s="40">
        <f ca="1">IFRS17_CF_Base!CF80+IFRS17_CumRslt!CF80</f>
        <v>0</v>
      </c>
      <c r="CG80" s="40">
        <f ca="1">IFRS17_CF_Base!CG80+IFRS17_CumRslt!CG80</f>
        <v>0</v>
      </c>
      <c r="CH80" s="40">
        <f ca="1">IFRS17_CF_Base!CH80+IFRS17_CumRslt!CH80</f>
        <v>0</v>
      </c>
      <c r="CI80" s="40">
        <f ca="1">IFRS17_CF_Base!CI80+IFRS17_CumRslt!CI80</f>
        <v>0</v>
      </c>
      <c r="CJ80" s="40">
        <f ca="1">IFRS17_CF_Base!CJ80+IFRS17_CumRslt!CJ80</f>
        <v>0</v>
      </c>
      <c r="CK80" s="40">
        <f ca="1">IFRS17_CF_Base!CK80+IFRS17_CumRslt!CK80</f>
        <v>0</v>
      </c>
      <c r="CL80" s="40">
        <f ca="1">IFRS17_CF_Base!CL80+IFRS17_CumRslt!CL80</f>
        <v>0</v>
      </c>
      <c r="CM80" s="40">
        <f ca="1">IFRS17_CF_Base!CM80+IFRS17_CumRslt!CM80</f>
        <v>0</v>
      </c>
      <c r="CN80" s="40">
        <f ca="1">IFRS17_CF_Base!CN80+IFRS17_CumRslt!CN80</f>
        <v>0</v>
      </c>
      <c r="CO80" s="40">
        <f ca="1">IFRS17_CF_Base!CO80+IFRS17_CumRslt!CO80</f>
        <v>0</v>
      </c>
      <c r="CP80" s="40">
        <f ca="1">IFRS17_CF_Base!CP80+IFRS17_CumRslt!CP80</f>
        <v>0</v>
      </c>
      <c r="CQ80" s="40">
        <f ca="1">IFRS17_CF_Base!CQ80+IFRS17_CumRslt!CQ80</f>
        <v>0</v>
      </c>
      <c r="CR80" s="40">
        <f ca="1">IFRS17_CF_Base!CR80+IFRS17_CumRslt!CR80</f>
        <v>0</v>
      </c>
      <c r="CS80" s="40">
        <f ca="1">IFRS17_CF_Base!CS80+IFRS17_CumRslt!CS80</f>
        <v>0</v>
      </c>
      <c r="CT80" s="40">
        <f ca="1">IFRS17_CF_Base!CT80+IFRS17_CumRslt!CT80</f>
        <v>0</v>
      </c>
      <c r="CU80" s="40">
        <f ca="1">IFRS17_CF_Base!CU80+IFRS17_CumRslt!CU80</f>
        <v>0</v>
      </c>
      <c r="CV80" s="40">
        <f ca="1">IFRS17_CF_Base!CV80+IFRS17_CumRslt!CV80</f>
        <v>0</v>
      </c>
      <c r="CW80" s="40">
        <f ca="1">IFRS17_CF_Base!CW80+IFRS17_CumRslt!CW80</f>
        <v>0</v>
      </c>
      <c r="CX80" s="40">
        <f ca="1">IFRS17_CF_Base!CX80+IFRS17_CumRslt!CX80</f>
        <v>0</v>
      </c>
      <c r="CY80" s="40">
        <f ca="1">IFRS17_CF_Base!CY80+IFRS17_CumRslt!CY80</f>
        <v>0</v>
      </c>
      <c r="CZ80" s="40">
        <f ca="1">IFRS17_CF_Base!CZ80+IFRS17_CumRslt!CZ80</f>
        <v>0</v>
      </c>
      <c r="DA80" s="40">
        <f ca="1">IFRS17_CF_Base!DA80+IFRS17_CumRslt!DA80</f>
        <v>0</v>
      </c>
      <c r="DB80" s="40">
        <f ca="1">IFRS17_CF_Base!DB80+IFRS17_CumRslt!DB80</f>
        <v>0</v>
      </c>
      <c r="DC80" s="40">
        <f ca="1">IFRS17_CF_Base!DC80+IFRS17_CumRslt!DC80</f>
        <v>0</v>
      </c>
      <c r="DD80" s="40">
        <f ca="1">IFRS17_CF_Base!DD80+IFRS17_CumRslt!DD80</f>
        <v>0</v>
      </c>
      <c r="DE80" s="40">
        <f ca="1">IFRS17_CF_Base!DE80+IFRS17_CumRslt!DE80</f>
        <v>0</v>
      </c>
      <c r="DF80" s="40">
        <f ca="1">IFRS17_CF_Base!DF80+IFRS17_CumRslt!DF80</f>
        <v>0</v>
      </c>
      <c r="DG80" s="40">
        <f ca="1">IFRS17_CF_Base!DG80+IFRS17_CumRslt!DG80</f>
        <v>0</v>
      </c>
      <c r="DH80" s="40">
        <f ca="1">IFRS17_CF_Base!DH80+IFRS17_CumRslt!DH80</f>
        <v>0</v>
      </c>
      <c r="DI80" s="40">
        <f ca="1">IFRS17_CF_Base!DI80+IFRS17_CumRslt!DI80</f>
        <v>0</v>
      </c>
      <c r="DJ80" s="40">
        <f ca="1">IFRS17_CF_Base!DJ80+IFRS17_CumRslt!DJ80</f>
        <v>0</v>
      </c>
      <c r="DK80" s="40">
        <f ca="1">IFRS17_CF_Base!DK80+IFRS17_CumRslt!DK80</f>
        <v>0</v>
      </c>
      <c r="DL80" s="40">
        <f ca="1">IFRS17_CF_Base!DL80+IFRS17_CumRslt!DL80</f>
        <v>0</v>
      </c>
      <c r="DM80" s="40">
        <f ca="1">IFRS17_CF_Base!DM80+IFRS17_CumRslt!DM80</f>
        <v>0</v>
      </c>
      <c r="DN80" s="40">
        <f ca="1">IFRS17_CF_Base!DN80+IFRS17_CumRslt!DN80</f>
        <v>0</v>
      </c>
      <c r="DO80" s="40">
        <f ca="1">IFRS17_CF_Base!DO80+IFRS17_CumRslt!DO80</f>
        <v>0</v>
      </c>
      <c r="DP80" s="40">
        <f ca="1">IFRS17_CF_Base!DP80+IFRS17_CumRslt!DP80</f>
        <v>0</v>
      </c>
      <c r="DQ80" s="40">
        <f ca="1">IFRS17_CF_Base!DQ80+IFRS17_CumRslt!DQ80</f>
        <v>0</v>
      </c>
      <c r="DR80" s="40">
        <f ca="1">IFRS17_CF_Base!DR80+IFRS17_CumRslt!DR80</f>
        <v>0</v>
      </c>
      <c r="DS80" s="40">
        <f ca="1">IFRS17_CF_Base!DS80+IFRS17_CumRslt!DS80</f>
        <v>0</v>
      </c>
      <c r="DT80" s="40">
        <f ca="1">IFRS17_CF_Base!DT80+IFRS17_CumRslt!DT80</f>
        <v>0</v>
      </c>
      <c r="DU80" s="40">
        <f ca="1">IFRS17_CF_Base!DU80+IFRS17_CumRslt!DU80</f>
        <v>0</v>
      </c>
      <c r="DV80" s="40">
        <f ca="1">IFRS17_CF_Base!DV80+IFRS17_CumRslt!DV80</f>
        <v>0</v>
      </c>
      <c r="DW80" s="40">
        <f ca="1">IFRS17_CF_Base!DW80+IFRS17_CumRslt!DW80</f>
        <v>0</v>
      </c>
      <c r="DX80" s="40">
        <f ca="1">IFRS17_CF_Base!DX80+IFRS17_CumRslt!DX80</f>
        <v>0</v>
      </c>
      <c r="DY80" s="40">
        <f ca="1">IFRS17_CF_Base!DY80+IFRS17_CumRslt!DY80</f>
        <v>0</v>
      </c>
      <c r="DZ80" s="40">
        <f ca="1">IFRS17_CF_Base!DZ80+IFRS17_CumRslt!DZ80</f>
        <v>0</v>
      </c>
      <c r="EA80" s="40">
        <f ca="1">IFRS17_CF_Base!EA80+IFRS17_CumRslt!EA80</f>
        <v>0</v>
      </c>
      <c r="EB80" s="40">
        <f ca="1">IFRS17_CF_Base!EB80+IFRS17_CumRslt!EB80</f>
        <v>0</v>
      </c>
      <c r="EC80" s="40">
        <f ca="1">IFRS17_CF_Base!EC80+IFRS17_CumRslt!EC80</f>
        <v>0</v>
      </c>
      <c r="ED80" s="40">
        <f ca="1">IFRS17_CF_Base!ED80+IFRS17_CumRslt!ED80</f>
        <v>0</v>
      </c>
      <c r="EE80" s="40">
        <f ca="1">IFRS17_CF_Base!EE80+IFRS17_CumRslt!EE80</f>
        <v>0</v>
      </c>
      <c r="EF80" s="40">
        <f ca="1">IFRS17_CF_Base!EF80+IFRS17_CumRslt!EF80</f>
        <v>0</v>
      </c>
      <c r="EG80" s="40">
        <f ca="1">IFRS17_CF_Base!EG80+IFRS17_CumRslt!EG80</f>
        <v>0</v>
      </c>
      <c r="EH80" s="40">
        <f ca="1">IFRS17_CF_Base!EH80+IFRS17_CumRslt!EH80</f>
        <v>0</v>
      </c>
      <c r="EI80" s="40">
        <f ca="1">IFRS17_CF_Base!EI80+IFRS17_CumRslt!EI80</f>
        <v>0</v>
      </c>
      <c r="EJ80" s="40">
        <f ca="1">IFRS17_CF_Base!EJ80+IFRS17_CumRslt!EJ80</f>
        <v>0</v>
      </c>
      <c r="EK80" s="40">
        <f ca="1">IFRS17_CF_Base!EK80+IFRS17_CumRslt!EK80</f>
        <v>0</v>
      </c>
      <c r="EL80" s="40">
        <f ca="1">IFRS17_CF_Base!EL80+IFRS17_CumRslt!EL80</f>
        <v>0</v>
      </c>
      <c r="EM80" s="40">
        <f ca="1">IFRS17_CF_Base!EM80+IFRS17_CumRslt!EM80</f>
        <v>0</v>
      </c>
      <c r="EN80" s="40">
        <f ca="1">IFRS17_CF_Base!EN80+IFRS17_CumRslt!EN80</f>
        <v>0</v>
      </c>
      <c r="EO80" s="40">
        <f ca="1">IFRS17_CF_Base!EO80+IFRS17_CumRslt!EO80</f>
        <v>0</v>
      </c>
      <c r="EP80" s="40">
        <f ca="1">IFRS17_CF_Base!EP80+IFRS17_CumRslt!EP80</f>
        <v>0</v>
      </c>
      <c r="EQ80" s="40">
        <f ca="1">IFRS17_CF_Base!EQ80+IFRS17_CumRslt!EQ80</f>
        <v>0</v>
      </c>
      <c r="ER80" s="40">
        <f ca="1">IFRS17_CF_Base!ER80+IFRS17_CumRslt!ER80</f>
        <v>0</v>
      </c>
      <c r="ES80" s="40">
        <f ca="1">IFRS17_CF_Base!ES80+IFRS17_CumRslt!ES80</f>
        <v>0</v>
      </c>
      <c r="ET80" s="40">
        <f ca="1">IFRS17_CF_Base!ET80+IFRS17_CumRslt!ET80</f>
        <v>0</v>
      </c>
      <c r="EU80" s="40">
        <f ca="1">IFRS17_CF_Base!EU80+IFRS17_CumRslt!EU80</f>
        <v>0</v>
      </c>
      <c r="EV80" s="40">
        <f ca="1">IFRS17_CF_Base!EV80+IFRS17_CumRslt!EV80</f>
        <v>0</v>
      </c>
      <c r="EW80" s="40">
        <f ca="1">IFRS17_CF_Base!EW80+IFRS17_CumRslt!EW80</f>
        <v>0</v>
      </c>
      <c r="EX80" s="40">
        <f ca="1">IFRS17_CF_Base!EX80+IFRS17_CumRslt!EX80</f>
        <v>0</v>
      </c>
      <c r="EY80" s="40">
        <f ca="1">IFRS17_CF_Base!EY80+IFRS17_CumRslt!EY80</f>
        <v>0</v>
      </c>
      <c r="EZ80" s="40">
        <f ca="1">IFRS17_CF_Base!EZ80+IFRS17_CumRslt!EZ80</f>
        <v>0</v>
      </c>
      <c r="FA80" s="40">
        <f ca="1">IFRS17_CF_Base!FA80+IFRS17_CumRslt!FA80</f>
        <v>0</v>
      </c>
      <c r="FB80" s="40">
        <f ca="1">IFRS17_CF_Base!FB80+IFRS17_CumRslt!FB80</f>
        <v>0</v>
      </c>
      <c r="FC80" s="40">
        <f ca="1">IFRS17_CF_Base!FC80+IFRS17_CumRslt!FC80</f>
        <v>0</v>
      </c>
      <c r="FD80" s="40">
        <f ca="1">IFRS17_CF_Base!FD80+IFRS17_CumRslt!FD80</f>
        <v>0</v>
      </c>
      <c r="FE80" s="40">
        <f ca="1">IFRS17_CF_Base!FE80+IFRS17_CumRslt!FE80</f>
        <v>0</v>
      </c>
      <c r="FF80" s="40">
        <f ca="1">IFRS17_CF_Base!FF80+IFRS17_CumRslt!FF80</f>
        <v>0</v>
      </c>
      <c r="FG80" s="40">
        <f ca="1">IFRS17_CF_Base!FG80+IFRS17_CumRslt!FG80</f>
        <v>0</v>
      </c>
      <c r="FH80" s="40">
        <f ca="1">IFRS17_CF_Base!FH80+IFRS17_CumRslt!FH80</f>
        <v>0</v>
      </c>
      <c r="FI80" s="40">
        <f ca="1">IFRS17_CF_Base!FI80+IFRS17_CumRslt!FI80</f>
        <v>0</v>
      </c>
      <c r="FJ80" s="40">
        <f ca="1">IFRS17_CF_Base!FJ80+IFRS17_CumRslt!FJ80</f>
        <v>0</v>
      </c>
      <c r="FK80" s="40">
        <f ca="1">IFRS17_CF_Base!FK80+IFRS17_CumRslt!FK80</f>
        <v>0</v>
      </c>
      <c r="FL80" s="40">
        <f ca="1">IFRS17_CF_Base!FL80+IFRS17_CumRslt!FL80</f>
        <v>0</v>
      </c>
      <c r="FM80" s="40">
        <f ca="1">IFRS17_CF_Base!FM80+IFRS17_CumRslt!FM80</f>
        <v>0</v>
      </c>
      <c r="FN80" s="40">
        <f ca="1">IFRS17_CF_Base!FN80+IFRS17_CumRslt!FN80</f>
        <v>0</v>
      </c>
      <c r="FO80" s="40">
        <f ca="1">IFRS17_CF_Base!FO80+IFRS17_CumRslt!FO80</f>
        <v>0</v>
      </c>
      <c r="FP80" s="40">
        <f ca="1">IFRS17_CF_Base!FP80+IFRS17_CumRslt!FP80</f>
        <v>0</v>
      </c>
      <c r="FQ80" s="40">
        <f ca="1">IFRS17_CF_Base!FQ80+IFRS17_CumRslt!FQ80</f>
        <v>0</v>
      </c>
      <c r="FR80" s="40">
        <f ca="1">IFRS17_CF_Base!FR80+IFRS17_CumRslt!FR80</f>
        <v>0</v>
      </c>
      <c r="FS80" s="40">
        <f ca="1">IFRS17_CF_Base!FS80+IFRS17_CumRslt!FS80</f>
        <v>0</v>
      </c>
      <c r="FT80" s="40">
        <f ca="1">IFRS17_CF_Base!FT80+IFRS17_CumRslt!FT80</f>
        <v>0</v>
      </c>
      <c r="FU80" s="40">
        <f ca="1">IFRS17_CF_Base!FU80+IFRS17_CumRslt!FU80</f>
        <v>0</v>
      </c>
      <c r="FV80" s="40">
        <f ca="1">IFRS17_CF_Base!FV80+IFRS17_CumRslt!FV80</f>
        <v>0</v>
      </c>
      <c r="FW80" s="40">
        <f ca="1">IFRS17_CF_Base!FW80+IFRS17_CumRslt!FW80</f>
        <v>0</v>
      </c>
      <c r="FX80" s="40">
        <f ca="1">IFRS17_CF_Base!FX80+IFRS17_CumRslt!FX80</f>
        <v>0</v>
      </c>
      <c r="FY80" s="40">
        <f ca="1">IFRS17_CF_Base!FY80+IFRS17_CumRslt!FY80</f>
        <v>0</v>
      </c>
      <c r="FZ80" s="40">
        <f ca="1">IFRS17_CF_Base!FZ80+IFRS17_CumRslt!FZ80</f>
        <v>0</v>
      </c>
      <c r="GA80" s="40">
        <f ca="1">IFRS17_CF_Base!GA80+IFRS17_CumRslt!GA80</f>
        <v>0</v>
      </c>
      <c r="GB80" s="40">
        <f ca="1">IFRS17_CF_Base!GB80+IFRS17_CumRslt!GB80</f>
        <v>0</v>
      </c>
      <c r="GC80" s="40">
        <f ca="1">IFRS17_CF_Base!GC80+IFRS17_CumRslt!GC80</f>
        <v>0</v>
      </c>
      <c r="GD80" s="40">
        <f ca="1">IFRS17_CF_Base!GD80+IFRS17_CumRslt!GD80</f>
        <v>0</v>
      </c>
      <c r="GE80" s="40">
        <f ca="1">IFRS17_CF_Base!GE80+IFRS17_CumRslt!GE80</f>
        <v>0</v>
      </c>
      <c r="GF80" s="40">
        <f ca="1">IFRS17_CF_Base!GF80+IFRS17_CumRslt!GF80</f>
        <v>0</v>
      </c>
      <c r="GG80" s="40">
        <f ca="1">IFRS17_CF_Base!GG80+IFRS17_CumRslt!GG80</f>
        <v>0</v>
      </c>
      <c r="GH80" s="40">
        <f ca="1">IFRS17_CF_Base!GH80+IFRS17_CumRslt!GH80</f>
        <v>0</v>
      </c>
      <c r="GI80" s="40">
        <f ca="1">IFRS17_CF_Base!GI80+IFRS17_CumRslt!GI80</f>
        <v>0</v>
      </c>
      <c r="GJ80" s="40">
        <f ca="1">IFRS17_CF_Base!GJ80+IFRS17_CumRslt!GJ80</f>
        <v>0</v>
      </c>
    </row>
    <row r="81" spans="3:192" x14ac:dyDescent="0.3">
      <c r="C81" s="31" t="s">
        <v>482</v>
      </c>
      <c r="F81" s="35">
        <f ca="1">IFRS17_CF_Base!F81+IFRS17_CumRslt!F81</f>
        <v>134080.09377638265</v>
      </c>
      <c r="G81" s="35">
        <f ca="1">IFRS17_CF_Base!G81+IFRS17_CumRslt!G81</f>
        <v>678273.43198980426</v>
      </c>
      <c r="H81" s="35">
        <f ca="1">IFRS17_CF_Base!H81+IFRS17_CumRslt!H81</f>
        <v>1338795.8928545138</v>
      </c>
      <c r="I81" s="35">
        <f ca="1">IFRS17_CF_Base!I81+IFRS17_CumRslt!I81</f>
        <v>1974383.1787956059</v>
      </c>
      <c r="J81" s="35">
        <f ca="1">IFRS17_CF_Base!J81+IFRS17_CumRslt!J81</f>
        <v>2743730.8532610103</v>
      </c>
      <c r="K81" s="35">
        <f ca="1">IFRS17_CF_Base!K81+IFRS17_CumRslt!K81</f>
        <v>3522128.8685581475</v>
      </c>
      <c r="L81" s="35">
        <f ca="1">IFRS17_CF_Base!L81+IFRS17_CumRslt!L81</f>
        <v>4309047.1613361714</v>
      </c>
      <c r="M81" s="35">
        <f ca="1">IFRS17_CF_Base!M81+IFRS17_CumRslt!M81</f>
        <v>5165537.42616075</v>
      </c>
      <c r="N81" s="35">
        <f ca="1">IFRS17_CF_Base!N81+IFRS17_CumRslt!N81</f>
        <v>6140069.5631479127</v>
      </c>
      <c r="O81" s="35">
        <f ca="1">IFRS17_CF_Base!O81+IFRS17_CumRslt!O81</f>
        <v>7354811.8029044624</v>
      </c>
      <c r="P81" s="35">
        <f ca="1">IFRS17_CF_Base!P81+IFRS17_CumRslt!P81</f>
        <v>6395276.3119110875</v>
      </c>
      <c r="Q81" s="35">
        <f ca="1">IFRS17_CF_Base!Q81+IFRS17_CumRslt!Q81</f>
        <v>5231195.323936034</v>
      </c>
      <c r="R81" s="35">
        <f ca="1">IFRS17_CF_Base!R81+IFRS17_CumRslt!R81</f>
        <v>4543188.2558229379</v>
      </c>
      <c r="S81" s="35">
        <f ca="1">IFRS17_CF_Base!S81+IFRS17_CumRslt!S81</f>
        <v>4061423.2867401917</v>
      </c>
      <c r="T81" s="35">
        <f ca="1">IFRS17_CF_Base!T81+IFRS17_CumRslt!T81</f>
        <v>3667795.495799033</v>
      </c>
      <c r="U81" s="35">
        <f ca="1">IFRS17_CF_Base!U81+IFRS17_CumRslt!U81</f>
        <v>3322336.0357070565</v>
      </c>
      <c r="V81" s="35">
        <f ca="1">IFRS17_CF_Base!V81+IFRS17_CumRslt!V81</f>
        <v>3008800.5885230051</v>
      </c>
      <c r="W81" s="35">
        <f ca="1">IFRS17_CF_Base!W81+IFRS17_CumRslt!W81</f>
        <v>2722666.906906913</v>
      </c>
      <c r="X81" s="35">
        <f ca="1">IFRS17_CF_Base!X81+IFRS17_CumRslt!X81</f>
        <v>2461916.9774946109</v>
      </c>
      <c r="Y81" s="35">
        <f ca="1">IFRS17_CF_Base!Y81+IFRS17_CumRslt!Y81</f>
        <v>2225402.1524031549</v>
      </c>
      <c r="Z81" s="35">
        <f ca="1">IFRS17_CF_Base!Z81+IFRS17_CumRslt!Z81</f>
        <v>2012437.0241619665</v>
      </c>
      <c r="AA81" s="35">
        <f ca="1">IFRS17_CF_Base!AA81+IFRS17_CumRslt!AA81</f>
        <v>1816294.2643229475</v>
      </c>
      <c r="AB81" s="35">
        <f ca="1">IFRS17_CF_Base!AB81+IFRS17_CumRslt!AB81</f>
        <v>1636407.4598174682</v>
      </c>
      <c r="AC81" s="35">
        <f ca="1">IFRS17_CF_Base!AC81+IFRS17_CumRslt!AC81</f>
        <v>1471897.8925508778</v>
      </c>
      <c r="AD81" s="35">
        <f ca="1">IFRS17_CF_Base!AD81+IFRS17_CumRslt!AD81</f>
        <v>1321842.0141989002</v>
      </c>
      <c r="AE81" s="35">
        <f ca="1">IFRS17_CF_Base!AE81+IFRS17_CumRslt!AE81</f>
        <v>1185566.9741500427</v>
      </c>
      <c r="AF81" s="35">
        <f ca="1">IFRS17_CF_Base!AF81+IFRS17_CumRslt!AF81</f>
        <v>1062200.9809209215</v>
      </c>
      <c r="AG81" s="35">
        <f ca="1">IFRS17_CF_Base!AG81+IFRS17_CumRslt!AG81</f>
        <v>950972.42446338618</v>
      </c>
      <c r="AH81" s="35">
        <f ca="1">IFRS17_CF_Base!AH81+IFRS17_CumRslt!AH81</f>
        <v>851283.23300761648</v>
      </c>
      <c r="AI81" s="35">
        <f ca="1">IFRS17_CF_Base!AI81+IFRS17_CumRslt!AI81</f>
        <v>762671.22052243294</v>
      </c>
      <c r="AJ81" s="35">
        <f ca="1">IFRS17_CF_Base!AJ81+IFRS17_CumRslt!AJ81</f>
        <v>684850.69146485592</v>
      </c>
      <c r="AK81" s="35">
        <f ca="1">IFRS17_CF_Base!AK81+IFRS17_CumRslt!AK81</f>
        <v>613930.27483978996</v>
      </c>
      <c r="AL81" s="35">
        <f ca="1">IFRS17_CF_Base!AL81+IFRS17_CumRslt!AL81</f>
        <v>549291.79461247078</v>
      </c>
      <c r="AM81" s="35">
        <f ca="1">IFRS17_CF_Base!AM81+IFRS17_CumRslt!AM81</f>
        <v>490438.27488727478</v>
      </c>
      <c r="AN81" s="35">
        <f ca="1">IFRS17_CF_Base!AN81+IFRS17_CumRslt!AN81</f>
        <v>436919.10365180118</v>
      </c>
      <c r="AO81" s="35">
        <f ca="1">IFRS17_CF_Base!AO81+IFRS17_CumRslt!AO81</f>
        <v>388321.32895427366</v>
      </c>
      <c r="AP81" s="35">
        <f ca="1">IFRS17_CF_Base!AP81+IFRS17_CumRslt!AP81</f>
        <v>344270.17016409012</v>
      </c>
      <c r="AQ81" s="35">
        <f ca="1">IFRS17_CF_Base!AQ81+IFRS17_CumRslt!AQ81</f>
        <v>304367.44719028741</v>
      </c>
      <c r="AR81" s="35">
        <f ca="1">IFRS17_CF_Base!AR81+IFRS17_CumRslt!AR81</f>
        <v>268299.09200001182</v>
      </c>
      <c r="AS81" s="35">
        <f ca="1">IFRS17_CF_Base!AS81+IFRS17_CumRslt!AS81</f>
        <v>235765.62969494975</v>
      </c>
      <c r="AT81" s="35">
        <f ca="1">IFRS17_CF_Base!AT81+IFRS17_CumRslt!AT81</f>
        <v>206484.96496724495</v>
      </c>
      <c r="AU81" s="35">
        <f ca="1">IFRS17_CF_Base!AU81+IFRS17_CumRslt!AU81</f>
        <v>180193.6013762817</v>
      </c>
      <c r="AV81" s="35">
        <f ca="1">IFRS17_CF_Base!AV81+IFRS17_CumRslt!AV81</f>
        <v>156644.96061339363</v>
      </c>
      <c r="AW81" s="35">
        <f ca="1">IFRS17_CF_Base!AW81+IFRS17_CumRslt!AW81</f>
        <v>135620.93184607429</v>
      </c>
      <c r="AX81" s="35">
        <f ca="1">IFRS17_CF_Base!AX81+IFRS17_CumRslt!AX81</f>
        <v>116918.06175948759</v>
      </c>
      <c r="AY81" s="35">
        <f ca="1">IFRS17_CF_Base!AY81+IFRS17_CumRslt!AY81</f>
        <v>100345.0330710506</v>
      </c>
      <c r="AZ81" s="35">
        <f ca="1">IFRS17_CF_Base!AZ81+IFRS17_CumRslt!AZ81</f>
        <v>85721.024572684531</v>
      </c>
      <c r="BA81" s="35">
        <f ca="1">IFRS17_CF_Base!BA81+IFRS17_CumRslt!BA81</f>
        <v>72865.228935734063</v>
      </c>
      <c r="BB81" s="35">
        <f ca="1">IFRS17_CF_Base!BB81+IFRS17_CumRslt!BB81</f>
        <v>61617.508169859553</v>
      </c>
      <c r="BC81" s="35">
        <f ca="1">IFRS17_CF_Base!BC81+IFRS17_CumRslt!BC81</f>
        <v>51824.202461878682</v>
      </c>
      <c r="BD81" s="35">
        <f ca="1">IFRS17_CF_Base!BD81+IFRS17_CumRslt!BD81</f>
        <v>43339.716405974374</v>
      </c>
      <c r="BE81" s="35">
        <f ca="1">IFRS17_CF_Base!BE81+IFRS17_CumRslt!BE81</f>
        <v>36027.600275672296</v>
      </c>
      <c r="BF81" s="35">
        <f ca="1">IFRS17_CF_Base!BF81+IFRS17_CumRslt!BF81</f>
        <v>29760.825146240324</v>
      </c>
      <c r="BG81" s="35">
        <f ca="1">IFRS17_CF_Base!BG81+IFRS17_CumRslt!BG81</f>
        <v>24422.036359987978</v>
      </c>
      <c r="BH81" s="35">
        <f ca="1">IFRS17_CF_Base!BH81+IFRS17_CumRslt!BH81</f>
        <v>19902.823374390784</v>
      </c>
      <c r="BI81" s="35">
        <f ca="1">IFRS17_CF_Base!BI81+IFRS17_CumRslt!BI81</f>
        <v>16103.498274497148</v>
      </c>
      <c r="BJ81" s="35">
        <f ca="1">IFRS17_CF_Base!BJ81+IFRS17_CumRslt!BJ81</f>
        <v>12932.930547806172</v>
      </c>
      <c r="BK81" s="35">
        <f ca="1">IFRS17_CF_Base!BK81+IFRS17_CumRslt!BK81</f>
        <v>10305.616336357703</v>
      </c>
      <c r="BL81" s="35">
        <f ca="1">IFRS17_CF_Base!BL81+IFRS17_CumRslt!BL81</f>
        <v>8146.6451073121243</v>
      </c>
      <c r="BM81" s="35">
        <f ca="1">IFRS17_CF_Base!BM81+IFRS17_CumRslt!BM81</f>
        <v>6387.4302186919567</v>
      </c>
      <c r="BN81" s="35">
        <f ca="1">IFRS17_CF_Base!BN81+IFRS17_CumRslt!BN81</f>
        <v>4966.0297054555385</v>
      </c>
      <c r="BO81" s="35">
        <f ca="1">IFRS17_CF_Base!BO81+IFRS17_CumRslt!BO81</f>
        <v>3827.3146309942076</v>
      </c>
      <c r="BP81" s="35">
        <f ca="1">IFRS17_CF_Base!BP81+IFRS17_CumRslt!BP81</f>
        <v>2922.1565250941344</v>
      </c>
      <c r="BQ81" s="35">
        <f ca="1">IFRS17_CF_Base!BQ81+IFRS17_CumRslt!BQ81</f>
        <v>2209.0668963379021</v>
      </c>
      <c r="BR81" s="35">
        <f ca="1">IFRS17_CF_Base!BR81+IFRS17_CumRslt!BR81</f>
        <v>1652.3136009308407</v>
      </c>
      <c r="BS81" s="35">
        <f ca="1">IFRS17_CF_Base!BS81+IFRS17_CumRslt!BS81</f>
        <v>1221.6379802711431</v>
      </c>
      <c r="BT81" s="35">
        <f ca="1">IFRS17_CF_Base!BT81+IFRS17_CumRslt!BT81</f>
        <v>891.84463579971941</v>
      </c>
      <c r="BU81" s="35">
        <f ca="1">IFRS17_CF_Base!BU81+IFRS17_CumRslt!BU81</f>
        <v>641.37797956983195</v>
      </c>
      <c r="BV81" s="35">
        <f ca="1">IFRS17_CF_Base!BV81+IFRS17_CumRslt!BV81</f>
        <v>453.73561902531719</v>
      </c>
      <c r="BW81" s="35">
        <f ca="1">IFRS17_CF_Base!BW81+IFRS17_CumRslt!BW81</f>
        <v>315.3837302601172</v>
      </c>
      <c r="BX81" s="35">
        <f ca="1">IFRS17_CF_Base!BX81+IFRS17_CumRslt!BX81</f>
        <v>215.25789549566201</v>
      </c>
      <c r="BY81" s="35">
        <f ca="1">IFRS17_CF_Base!BY81+IFRS17_CumRslt!BY81</f>
        <v>144.37235000509648</v>
      </c>
      <c r="BZ81" s="35">
        <f ca="1">IFRS17_CF_Base!BZ81+IFRS17_CumRslt!BZ81</f>
        <v>94.659819508089342</v>
      </c>
      <c r="CA81" s="35">
        <f ca="1">IFRS17_CF_Base!CA81+IFRS17_CumRslt!CA81</f>
        <v>60.681749356316708</v>
      </c>
      <c r="CB81" s="35">
        <f ca="1">IFRS17_CF_Base!CB81+IFRS17_CumRslt!CB81</f>
        <v>38.076835610237097</v>
      </c>
      <c r="CC81" s="35">
        <f ca="1">IFRS17_CF_Base!CC81+IFRS17_CumRslt!CC81</f>
        <v>23.455890841740096</v>
      </c>
      <c r="CD81" s="35">
        <f ca="1">IFRS17_CF_Base!CD81+IFRS17_CumRslt!CD81</f>
        <v>14.277187849100297</v>
      </c>
      <c r="CE81" s="35">
        <f ca="1">IFRS17_CF_Base!CE81+IFRS17_CumRslt!CE81</f>
        <v>8.4775009171162079</v>
      </c>
      <c r="CF81" s="35">
        <f ca="1">IFRS17_CF_Base!CF81+IFRS17_CumRslt!CF81</f>
        <v>4.8860578165428024</v>
      </c>
      <c r="CG81" s="35">
        <f ca="1">IFRS17_CF_Base!CG81+IFRS17_CumRslt!CG81</f>
        <v>2.721892752770906</v>
      </c>
      <c r="CH81" s="35">
        <f ca="1">IFRS17_CF_Base!CH81+IFRS17_CumRslt!CH81</f>
        <v>1.4766745070273701</v>
      </c>
      <c r="CI81" s="35">
        <f ca="1">IFRS17_CF_Base!CI81+IFRS17_CumRslt!CI81</f>
        <v>0.82790216605518996</v>
      </c>
      <c r="CJ81" s="35">
        <f ca="1">IFRS17_CF_Base!CJ81+IFRS17_CumRslt!CJ81</f>
        <v>0.42107029325101769</v>
      </c>
      <c r="CK81" s="35">
        <f ca="1">IFRS17_CF_Base!CK81+IFRS17_CumRslt!CK81</f>
        <v>0.18047916515035567</v>
      </c>
      <c r="CL81" s="35">
        <f ca="1">IFRS17_CF_Base!CL81+IFRS17_CumRslt!CL81</f>
        <v>5.2332559046394528E-2</v>
      </c>
      <c r="CM81" s="35">
        <f ca="1">IFRS17_CF_Base!CM81+IFRS17_CumRslt!CM81</f>
        <v>0</v>
      </c>
      <c r="CN81" s="35">
        <f ca="1">IFRS17_CF_Base!CN81+IFRS17_CumRslt!CN81</f>
        <v>0</v>
      </c>
      <c r="CO81" s="35">
        <f ca="1">IFRS17_CF_Base!CO81+IFRS17_CumRslt!CO81</f>
        <v>0</v>
      </c>
      <c r="CP81" s="35">
        <f ca="1">IFRS17_CF_Base!CP81+IFRS17_CumRslt!CP81</f>
        <v>0</v>
      </c>
      <c r="CQ81" s="35">
        <f ca="1">IFRS17_CF_Base!CQ81+IFRS17_CumRslt!CQ81</f>
        <v>0</v>
      </c>
      <c r="CR81" s="35">
        <f ca="1">IFRS17_CF_Base!CR81+IFRS17_CumRslt!CR81</f>
        <v>0</v>
      </c>
      <c r="CS81" s="35">
        <f ca="1">IFRS17_CF_Base!CS81+IFRS17_CumRslt!CS81</f>
        <v>0</v>
      </c>
      <c r="CT81" s="35">
        <f ca="1">IFRS17_CF_Base!CT81+IFRS17_CumRslt!CT81</f>
        <v>0</v>
      </c>
      <c r="CU81" s="35">
        <f ca="1">IFRS17_CF_Base!CU81+IFRS17_CumRslt!CU81</f>
        <v>0</v>
      </c>
      <c r="CV81" s="35">
        <f ca="1">IFRS17_CF_Base!CV81+IFRS17_CumRslt!CV81</f>
        <v>0</v>
      </c>
      <c r="CW81" s="35">
        <f ca="1">IFRS17_CF_Base!CW81+IFRS17_CumRslt!CW81</f>
        <v>0</v>
      </c>
      <c r="CX81" s="35">
        <f ca="1">IFRS17_CF_Base!CX81+IFRS17_CumRslt!CX81</f>
        <v>0</v>
      </c>
      <c r="CY81" s="35">
        <f ca="1">IFRS17_CF_Base!CY81+IFRS17_CumRslt!CY81</f>
        <v>0</v>
      </c>
      <c r="CZ81" s="35">
        <f ca="1">IFRS17_CF_Base!CZ81+IFRS17_CumRslt!CZ81</f>
        <v>0</v>
      </c>
      <c r="DA81" s="35">
        <f ca="1">IFRS17_CF_Base!DA81+IFRS17_CumRslt!DA81</f>
        <v>0</v>
      </c>
      <c r="DB81" s="35">
        <f ca="1">IFRS17_CF_Base!DB81+IFRS17_CumRslt!DB81</f>
        <v>0</v>
      </c>
      <c r="DC81" s="35">
        <f ca="1">IFRS17_CF_Base!DC81+IFRS17_CumRslt!DC81</f>
        <v>0</v>
      </c>
      <c r="DD81" s="35">
        <f ca="1">IFRS17_CF_Base!DD81+IFRS17_CumRslt!DD81</f>
        <v>0</v>
      </c>
      <c r="DE81" s="35">
        <f ca="1">IFRS17_CF_Base!DE81+IFRS17_CumRslt!DE81</f>
        <v>0</v>
      </c>
      <c r="DF81" s="35">
        <f ca="1">IFRS17_CF_Base!DF81+IFRS17_CumRslt!DF81</f>
        <v>0</v>
      </c>
      <c r="DG81" s="35">
        <f ca="1">IFRS17_CF_Base!DG81+IFRS17_CumRslt!DG81</f>
        <v>0</v>
      </c>
      <c r="DH81" s="35">
        <f ca="1">IFRS17_CF_Base!DH81+IFRS17_CumRslt!DH81</f>
        <v>0</v>
      </c>
      <c r="DI81" s="35">
        <f ca="1">IFRS17_CF_Base!DI81+IFRS17_CumRslt!DI81</f>
        <v>0</v>
      </c>
      <c r="DJ81" s="35">
        <f ca="1">IFRS17_CF_Base!DJ81+IFRS17_CumRslt!DJ81</f>
        <v>0</v>
      </c>
      <c r="DK81" s="35">
        <f ca="1">IFRS17_CF_Base!DK81+IFRS17_CumRslt!DK81</f>
        <v>0</v>
      </c>
      <c r="DL81" s="35">
        <f ca="1">IFRS17_CF_Base!DL81+IFRS17_CumRslt!DL81</f>
        <v>0</v>
      </c>
      <c r="DM81" s="35">
        <f ca="1">IFRS17_CF_Base!DM81+IFRS17_CumRslt!DM81</f>
        <v>0</v>
      </c>
      <c r="DN81" s="35">
        <f ca="1">IFRS17_CF_Base!DN81+IFRS17_CumRslt!DN81</f>
        <v>0</v>
      </c>
      <c r="DO81" s="35">
        <f ca="1">IFRS17_CF_Base!DO81+IFRS17_CumRslt!DO81</f>
        <v>0</v>
      </c>
      <c r="DP81" s="35">
        <f ca="1">IFRS17_CF_Base!DP81+IFRS17_CumRslt!DP81</f>
        <v>0</v>
      </c>
      <c r="DQ81" s="35">
        <f ca="1">IFRS17_CF_Base!DQ81+IFRS17_CumRslt!DQ81</f>
        <v>0</v>
      </c>
      <c r="DR81" s="35">
        <f ca="1">IFRS17_CF_Base!DR81+IFRS17_CumRslt!DR81</f>
        <v>0</v>
      </c>
      <c r="DS81" s="35">
        <f ca="1">IFRS17_CF_Base!DS81+IFRS17_CumRslt!DS81</f>
        <v>0</v>
      </c>
      <c r="DT81" s="35">
        <f ca="1">IFRS17_CF_Base!DT81+IFRS17_CumRslt!DT81</f>
        <v>0</v>
      </c>
      <c r="DU81" s="35">
        <f ca="1">IFRS17_CF_Base!DU81+IFRS17_CumRslt!DU81</f>
        <v>0</v>
      </c>
      <c r="DV81" s="35">
        <f ca="1">IFRS17_CF_Base!DV81+IFRS17_CumRslt!DV81</f>
        <v>0</v>
      </c>
      <c r="DW81" s="35">
        <f ca="1">IFRS17_CF_Base!DW81+IFRS17_CumRslt!DW81</f>
        <v>0</v>
      </c>
      <c r="DX81" s="35">
        <f ca="1">IFRS17_CF_Base!DX81+IFRS17_CumRslt!DX81</f>
        <v>0</v>
      </c>
      <c r="DY81" s="35">
        <f ca="1">IFRS17_CF_Base!DY81+IFRS17_CumRslt!DY81</f>
        <v>0</v>
      </c>
      <c r="DZ81" s="35">
        <f ca="1">IFRS17_CF_Base!DZ81+IFRS17_CumRslt!DZ81</f>
        <v>0</v>
      </c>
      <c r="EA81" s="35">
        <f ca="1">IFRS17_CF_Base!EA81+IFRS17_CumRslt!EA81</f>
        <v>0</v>
      </c>
      <c r="EB81" s="35">
        <f ca="1">IFRS17_CF_Base!EB81+IFRS17_CumRslt!EB81</f>
        <v>0</v>
      </c>
      <c r="EC81" s="35">
        <f ca="1">IFRS17_CF_Base!EC81+IFRS17_CumRslt!EC81</f>
        <v>0</v>
      </c>
      <c r="ED81" s="35">
        <f ca="1">IFRS17_CF_Base!ED81+IFRS17_CumRslt!ED81</f>
        <v>0</v>
      </c>
      <c r="EE81" s="35">
        <f ca="1">IFRS17_CF_Base!EE81+IFRS17_CumRslt!EE81</f>
        <v>0</v>
      </c>
      <c r="EF81" s="35">
        <f ca="1">IFRS17_CF_Base!EF81+IFRS17_CumRslt!EF81</f>
        <v>0</v>
      </c>
      <c r="EG81" s="35">
        <f ca="1">IFRS17_CF_Base!EG81+IFRS17_CumRslt!EG81</f>
        <v>0</v>
      </c>
      <c r="EH81" s="35">
        <f ca="1">IFRS17_CF_Base!EH81+IFRS17_CumRslt!EH81</f>
        <v>0</v>
      </c>
      <c r="EI81" s="35">
        <f ca="1">IFRS17_CF_Base!EI81+IFRS17_CumRslt!EI81</f>
        <v>0</v>
      </c>
      <c r="EJ81" s="35">
        <f ca="1">IFRS17_CF_Base!EJ81+IFRS17_CumRslt!EJ81</f>
        <v>0</v>
      </c>
      <c r="EK81" s="35">
        <f ca="1">IFRS17_CF_Base!EK81+IFRS17_CumRslt!EK81</f>
        <v>0</v>
      </c>
      <c r="EL81" s="35">
        <f ca="1">IFRS17_CF_Base!EL81+IFRS17_CumRslt!EL81</f>
        <v>0</v>
      </c>
      <c r="EM81" s="35">
        <f ca="1">IFRS17_CF_Base!EM81+IFRS17_CumRslt!EM81</f>
        <v>0</v>
      </c>
      <c r="EN81" s="35">
        <f ca="1">IFRS17_CF_Base!EN81+IFRS17_CumRslt!EN81</f>
        <v>0</v>
      </c>
      <c r="EO81" s="35">
        <f ca="1">IFRS17_CF_Base!EO81+IFRS17_CumRslt!EO81</f>
        <v>0</v>
      </c>
      <c r="EP81" s="35">
        <f ca="1">IFRS17_CF_Base!EP81+IFRS17_CumRslt!EP81</f>
        <v>0</v>
      </c>
      <c r="EQ81" s="35">
        <f ca="1">IFRS17_CF_Base!EQ81+IFRS17_CumRslt!EQ81</f>
        <v>0</v>
      </c>
      <c r="ER81" s="35">
        <f ca="1">IFRS17_CF_Base!ER81+IFRS17_CumRslt!ER81</f>
        <v>0</v>
      </c>
      <c r="ES81" s="35">
        <f ca="1">IFRS17_CF_Base!ES81+IFRS17_CumRslt!ES81</f>
        <v>0</v>
      </c>
      <c r="ET81" s="35">
        <f ca="1">IFRS17_CF_Base!ET81+IFRS17_CumRslt!ET81</f>
        <v>0</v>
      </c>
      <c r="EU81" s="35">
        <f ca="1">IFRS17_CF_Base!EU81+IFRS17_CumRslt!EU81</f>
        <v>0</v>
      </c>
      <c r="EV81" s="35">
        <f ca="1">IFRS17_CF_Base!EV81+IFRS17_CumRslt!EV81</f>
        <v>0</v>
      </c>
      <c r="EW81" s="35">
        <f ca="1">IFRS17_CF_Base!EW81+IFRS17_CumRslt!EW81</f>
        <v>0</v>
      </c>
      <c r="EX81" s="35">
        <f ca="1">IFRS17_CF_Base!EX81+IFRS17_CumRslt!EX81</f>
        <v>0</v>
      </c>
      <c r="EY81" s="35">
        <f ca="1">IFRS17_CF_Base!EY81+IFRS17_CumRslt!EY81</f>
        <v>0</v>
      </c>
      <c r="EZ81" s="35">
        <f ca="1">IFRS17_CF_Base!EZ81+IFRS17_CumRslt!EZ81</f>
        <v>0</v>
      </c>
      <c r="FA81" s="35">
        <f ca="1">IFRS17_CF_Base!FA81+IFRS17_CumRslt!FA81</f>
        <v>0</v>
      </c>
      <c r="FB81" s="35">
        <f ca="1">IFRS17_CF_Base!FB81+IFRS17_CumRslt!FB81</f>
        <v>0</v>
      </c>
      <c r="FC81" s="35">
        <f ca="1">IFRS17_CF_Base!FC81+IFRS17_CumRslt!FC81</f>
        <v>0</v>
      </c>
      <c r="FD81" s="35">
        <f ca="1">IFRS17_CF_Base!FD81+IFRS17_CumRslt!FD81</f>
        <v>0</v>
      </c>
      <c r="FE81" s="35">
        <f ca="1">IFRS17_CF_Base!FE81+IFRS17_CumRslt!FE81</f>
        <v>0</v>
      </c>
      <c r="FF81" s="35">
        <f ca="1">IFRS17_CF_Base!FF81+IFRS17_CumRslt!FF81</f>
        <v>0</v>
      </c>
      <c r="FG81" s="35">
        <f ca="1">IFRS17_CF_Base!FG81+IFRS17_CumRslt!FG81</f>
        <v>0</v>
      </c>
      <c r="FH81" s="35">
        <f ca="1">IFRS17_CF_Base!FH81+IFRS17_CumRslt!FH81</f>
        <v>0</v>
      </c>
      <c r="FI81" s="35">
        <f ca="1">IFRS17_CF_Base!FI81+IFRS17_CumRslt!FI81</f>
        <v>0</v>
      </c>
      <c r="FJ81" s="35">
        <f ca="1">IFRS17_CF_Base!FJ81+IFRS17_CumRslt!FJ81</f>
        <v>0</v>
      </c>
      <c r="FK81" s="35">
        <f ca="1">IFRS17_CF_Base!FK81+IFRS17_CumRslt!FK81</f>
        <v>0</v>
      </c>
      <c r="FL81" s="35">
        <f ca="1">IFRS17_CF_Base!FL81+IFRS17_CumRslt!FL81</f>
        <v>0</v>
      </c>
      <c r="FM81" s="35">
        <f ca="1">IFRS17_CF_Base!FM81+IFRS17_CumRslt!FM81</f>
        <v>0</v>
      </c>
      <c r="FN81" s="35">
        <f ca="1">IFRS17_CF_Base!FN81+IFRS17_CumRslt!FN81</f>
        <v>0</v>
      </c>
      <c r="FO81" s="35">
        <f ca="1">IFRS17_CF_Base!FO81+IFRS17_CumRslt!FO81</f>
        <v>0</v>
      </c>
      <c r="FP81" s="35">
        <f ca="1">IFRS17_CF_Base!FP81+IFRS17_CumRslt!FP81</f>
        <v>0</v>
      </c>
      <c r="FQ81" s="35">
        <f ca="1">IFRS17_CF_Base!FQ81+IFRS17_CumRslt!FQ81</f>
        <v>0</v>
      </c>
      <c r="FR81" s="35">
        <f ca="1">IFRS17_CF_Base!FR81+IFRS17_CumRslt!FR81</f>
        <v>0</v>
      </c>
      <c r="FS81" s="35">
        <f ca="1">IFRS17_CF_Base!FS81+IFRS17_CumRslt!FS81</f>
        <v>0</v>
      </c>
      <c r="FT81" s="35">
        <f ca="1">IFRS17_CF_Base!FT81+IFRS17_CumRslt!FT81</f>
        <v>0</v>
      </c>
      <c r="FU81" s="35">
        <f ca="1">IFRS17_CF_Base!FU81+IFRS17_CumRslt!FU81</f>
        <v>0</v>
      </c>
      <c r="FV81" s="35">
        <f ca="1">IFRS17_CF_Base!FV81+IFRS17_CumRslt!FV81</f>
        <v>0</v>
      </c>
      <c r="FW81" s="35">
        <f ca="1">IFRS17_CF_Base!FW81+IFRS17_CumRslt!FW81</f>
        <v>0</v>
      </c>
      <c r="FX81" s="35">
        <f ca="1">IFRS17_CF_Base!FX81+IFRS17_CumRslt!FX81</f>
        <v>0</v>
      </c>
      <c r="FY81" s="35">
        <f ca="1">IFRS17_CF_Base!FY81+IFRS17_CumRslt!FY81</f>
        <v>0</v>
      </c>
      <c r="FZ81" s="35">
        <f ca="1">IFRS17_CF_Base!FZ81+IFRS17_CumRslt!FZ81</f>
        <v>0</v>
      </c>
      <c r="GA81" s="35">
        <f ca="1">IFRS17_CF_Base!GA81+IFRS17_CumRslt!GA81</f>
        <v>0</v>
      </c>
      <c r="GB81" s="35">
        <f ca="1">IFRS17_CF_Base!GB81+IFRS17_CumRslt!GB81</f>
        <v>0</v>
      </c>
      <c r="GC81" s="35">
        <f ca="1">IFRS17_CF_Base!GC81+IFRS17_CumRslt!GC81</f>
        <v>0</v>
      </c>
      <c r="GD81" s="35">
        <f ca="1">IFRS17_CF_Base!GD81+IFRS17_CumRslt!GD81</f>
        <v>0</v>
      </c>
      <c r="GE81" s="35">
        <f ca="1">IFRS17_CF_Base!GE81+IFRS17_CumRslt!GE81</f>
        <v>0</v>
      </c>
      <c r="GF81" s="35">
        <f ca="1">IFRS17_CF_Base!GF81+IFRS17_CumRslt!GF81</f>
        <v>0</v>
      </c>
      <c r="GG81" s="35">
        <f ca="1">IFRS17_CF_Base!GG81+IFRS17_CumRslt!GG81</f>
        <v>0</v>
      </c>
      <c r="GH81" s="35">
        <f ca="1">IFRS17_CF_Base!GH81+IFRS17_CumRslt!GH81</f>
        <v>0</v>
      </c>
      <c r="GI81" s="35">
        <f ca="1">IFRS17_CF_Base!GI81+IFRS17_CumRslt!GI81</f>
        <v>0</v>
      </c>
      <c r="GJ81" s="35">
        <f ca="1">IFRS17_CF_Base!GJ81+IFRS17_CumRslt!GJ81</f>
        <v>0</v>
      </c>
    </row>
    <row r="82" spans="3:192" x14ac:dyDescent="0.3">
      <c r="C82" s="31" t="s">
        <v>484</v>
      </c>
      <c r="F82" s="35">
        <f ca="1">IFRS17_CF_Base!F82+IFRS17_CumRslt!F82</f>
        <v>-347586.08640060836</v>
      </c>
      <c r="G82" s="35">
        <f ca="1">IFRS17_CF_Base!G82+IFRS17_CumRslt!G82</f>
        <v>-1645206.8753752881</v>
      </c>
      <c r="H82" s="35">
        <f ca="1">IFRS17_CF_Base!H82+IFRS17_CumRslt!H82</f>
        <v>-2955277.5383344665</v>
      </c>
      <c r="I82" s="35">
        <f ca="1">IFRS17_CF_Base!I82+IFRS17_CumRslt!I82</f>
        <v>-4275937.7311535366</v>
      </c>
      <c r="J82" s="35">
        <f ca="1">IFRS17_CF_Base!J82+IFRS17_CumRslt!J82</f>
        <v>-6024403.9180638269</v>
      </c>
      <c r="K82" s="35">
        <f ca="1">IFRS17_CF_Base!K82+IFRS17_CumRslt!K82</f>
        <v>-7712848.0147968139</v>
      </c>
      <c r="L82" s="35">
        <f ca="1">IFRS17_CF_Base!L82+IFRS17_CumRslt!L82</f>
        <v>-9492761.0853233431</v>
      </c>
      <c r="M82" s="35">
        <f ca="1">IFRS17_CF_Base!M82+IFRS17_CumRslt!M82</f>
        <v>-11466467.783811906</v>
      </c>
      <c r="N82" s="35">
        <f ca="1">IFRS17_CF_Base!N82+IFRS17_CumRslt!N82</f>
        <v>-13719829.50361505</v>
      </c>
      <c r="O82" s="35">
        <f ca="1">IFRS17_CF_Base!O82+IFRS17_CumRslt!O82</f>
        <v>-16588473.106472017</v>
      </c>
      <c r="P82" s="35">
        <f ca="1">IFRS17_CF_Base!P82+IFRS17_CumRslt!P82</f>
        <v>-13621588.984971615</v>
      </c>
      <c r="Q82" s="35">
        <f ca="1">IFRS17_CF_Base!Q82+IFRS17_CumRslt!Q82</f>
        <v>-12061756.573550249</v>
      </c>
      <c r="R82" s="35">
        <f ca="1">IFRS17_CF_Base!R82+IFRS17_CumRslt!R82</f>
        <v>-11009980.421227517</v>
      </c>
      <c r="S82" s="35">
        <f ca="1">IFRS17_CF_Base!S82+IFRS17_CumRslt!S82</f>
        <v>-10050190.335110575</v>
      </c>
      <c r="T82" s="35">
        <f ca="1">IFRS17_CF_Base!T82+IFRS17_CumRslt!T82</f>
        <v>-9150150.5614804104</v>
      </c>
      <c r="U82" s="35">
        <f ca="1">IFRS17_CF_Base!U82+IFRS17_CumRslt!U82</f>
        <v>-8364040.0442545423</v>
      </c>
      <c r="V82" s="35">
        <f ca="1">IFRS17_CF_Base!V82+IFRS17_CumRslt!V82</f>
        <v>-7628204.4977864921</v>
      </c>
      <c r="W82" s="35">
        <f ca="1">IFRS17_CF_Base!W82+IFRS17_CumRslt!W82</f>
        <v>-6937283.7847373942</v>
      </c>
      <c r="X82" s="35">
        <f ca="1">IFRS17_CF_Base!X82+IFRS17_CumRslt!X82</f>
        <v>-6286172.3232890004</v>
      </c>
      <c r="Y82" s="35">
        <f ca="1">IFRS17_CF_Base!Y82+IFRS17_CumRslt!Y82</f>
        <v>-5669244.9204688612</v>
      </c>
      <c r="Z82" s="35">
        <f ca="1">IFRS17_CF_Base!Z82+IFRS17_CumRslt!Z82</f>
        <v>-5184349.024627869</v>
      </c>
      <c r="AA82" s="35">
        <f ca="1">IFRS17_CF_Base!AA82+IFRS17_CumRslt!AA82</f>
        <v>-4725351.8360120617</v>
      </c>
      <c r="AB82" s="35">
        <f ca="1">IFRS17_CF_Base!AB82+IFRS17_CumRslt!AB82</f>
        <v>-4296798.0759016275</v>
      </c>
      <c r="AC82" s="35">
        <f ca="1">IFRS17_CF_Base!AC82+IFRS17_CumRslt!AC82</f>
        <v>-3898550.6177460058</v>
      </c>
      <c r="AD82" s="35">
        <f ca="1">IFRS17_CF_Base!AD82+IFRS17_CumRslt!AD82</f>
        <v>-3525636.258194542</v>
      </c>
      <c r="AE82" s="35">
        <f ca="1">IFRS17_CF_Base!AE82+IFRS17_CumRslt!AE82</f>
        <v>-3180600.5932309604</v>
      </c>
      <c r="AF82" s="35">
        <f ca="1">IFRS17_CF_Base!AF82+IFRS17_CumRslt!AF82</f>
        <v>-2860952.0689909616</v>
      </c>
      <c r="AG82" s="35">
        <f ca="1">IFRS17_CF_Base!AG82+IFRS17_CumRslt!AG82</f>
        <v>-2563112.7643591277</v>
      </c>
      <c r="AH82" s="35">
        <f ca="1">IFRS17_CF_Base!AH82+IFRS17_CumRslt!AH82</f>
        <v>-2284287.1337388582</v>
      </c>
      <c r="AI82" s="35">
        <f ca="1">IFRS17_CF_Base!AI82+IFRS17_CumRslt!AI82</f>
        <v>-2021158.8525841504</v>
      </c>
      <c r="AJ82" s="35">
        <f ca="1">IFRS17_CF_Base!AJ82+IFRS17_CumRslt!AJ82</f>
        <v>-1831752.0076207356</v>
      </c>
      <c r="AK82" s="35">
        <f ca="1">IFRS17_CF_Base!AK82+IFRS17_CumRslt!AK82</f>
        <v>-1659242.211501207</v>
      </c>
      <c r="AL82" s="35">
        <f ca="1">IFRS17_CF_Base!AL82+IFRS17_CumRslt!AL82</f>
        <v>-1501051.2801072148</v>
      </c>
      <c r="AM82" s="35">
        <f ca="1">IFRS17_CF_Base!AM82+IFRS17_CumRslt!AM82</f>
        <v>-1355932.4563274484</v>
      </c>
      <c r="AN82" s="35">
        <f ca="1">IFRS17_CF_Base!AN82+IFRS17_CumRslt!AN82</f>
        <v>-1222826.1022233446</v>
      </c>
      <c r="AO82" s="35">
        <f ca="1">IFRS17_CF_Base!AO82+IFRS17_CumRslt!AO82</f>
        <v>-1100701.9719751999</v>
      </c>
      <c r="AP82" s="35">
        <f ca="1">IFRS17_CF_Base!AP82+IFRS17_CumRslt!AP82</f>
        <v>-989563.69321897975</v>
      </c>
      <c r="AQ82" s="35">
        <f ca="1">IFRS17_CF_Base!AQ82+IFRS17_CumRslt!AQ82</f>
        <v>-887652.85372271633</v>
      </c>
      <c r="AR82" s="35">
        <f ca="1">IFRS17_CF_Base!AR82+IFRS17_CumRslt!AR82</f>
        <v>-794419.39015086391</v>
      </c>
      <c r="AS82" s="35">
        <f ca="1">IFRS17_CF_Base!AS82+IFRS17_CumRslt!AS82</f>
        <v>-709282.77066639089</v>
      </c>
      <c r="AT82" s="35">
        <f ca="1">IFRS17_CF_Base!AT82+IFRS17_CumRslt!AT82</f>
        <v>-631660.12528567272</v>
      </c>
      <c r="AU82" s="35">
        <f ca="1">IFRS17_CF_Base!AU82+IFRS17_CumRslt!AU82</f>
        <v>-561014.36318281072</v>
      </c>
      <c r="AV82" s="35">
        <f ca="1">IFRS17_CF_Base!AV82+IFRS17_CumRslt!AV82</f>
        <v>-496638.53952223953</v>
      </c>
      <c r="AW82" s="35">
        <f ca="1">IFRS17_CF_Base!AW82+IFRS17_CumRslt!AW82</f>
        <v>-438077.50698591821</v>
      </c>
      <c r="AX82" s="35">
        <f ca="1">IFRS17_CF_Base!AX82+IFRS17_CumRslt!AX82</f>
        <v>-384931.5523945241</v>
      </c>
      <c r="AY82" s="35">
        <f ca="1">IFRS17_CF_Base!AY82+IFRS17_CumRslt!AY82</f>
        <v>-336839.61945031153</v>
      </c>
      <c r="AZ82" s="35">
        <f ca="1">IFRS17_CF_Base!AZ82+IFRS17_CumRslt!AZ82</f>
        <v>-293620.66249183787</v>
      </c>
      <c r="BA82" s="35">
        <f ca="1">IFRS17_CF_Base!BA82+IFRS17_CumRslt!BA82</f>
        <v>-254759.61654716093</v>
      </c>
      <c r="BB82" s="35">
        <f ca="1">IFRS17_CF_Base!BB82+IFRS17_CumRslt!BB82</f>
        <v>-219991.58070635764</v>
      </c>
      <c r="BC82" s="35">
        <f ca="1">IFRS17_CF_Base!BC82+IFRS17_CumRslt!BC82</f>
        <v>-189032.48025082305</v>
      </c>
      <c r="BD82" s="35">
        <f ca="1">IFRS17_CF_Base!BD82+IFRS17_CumRslt!BD82</f>
        <v>-161588.81889972033</v>
      </c>
      <c r="BE82" s="35">
        <f ca="1">IFRS17_CF_Base!BE82+IFRS17_CumRslt!BE82</f>
        <v>-137371.79686393542</v>
      </c>
      <c r="BF82" s="35">
        <f ca="1">IFRS17_CF_Base!BF82+IFRS17_CumRslt!BF82</f>
        <v>-116097.93619975589</v>
      </c>
      <c r="BG82" s="35">
        <f ca="1">IFRS17_CF_Base!BG82+IFRS17_CumRslt!BG82</f>
        <v>-97505.24100308503</v>
      </c>
      <c r="BH82" s="35">
        <f ca="1">IFRS17_CF_Base!BH82+IFRS17_CumRslt!BH82</f>
        <v>-81344.241308473996</v>
      </c>
      <c r="BI82" s="35">
        <f ca="1">IFRS17_CF_Base!BI82+IFRS17_CumRslt!BI82</f>
        <v>-67376.861743543559</v>
      </c>
      <c r="BJ82" s="35">
        <f ca="1">IFRS17_CF_Base!BJ82+IFRS17_CumRslt!BJ82</f>
        <v>-55420.979415817892</v>
      </c>
      <c r="BK82" s="35">
        <f ca="1">IFRS17_CF_Base!BK82+IFRS17_CumRslt!BK82</f>
        <v>-45219.778747768294</v>
      </c>
      <c r="BL82" s="35">
        <f ca="1">IFRS17_CF_Base!BL82+IFRS17_CumRslt!BL82</f>
        <v>-36596.081353393158</v>
      </c>
      <c r="BM82" s="35">
        <f ca="1">IFRS17_CF_Base!BM82+IFRS17_CumRslt!BM82</f>
        <v>-29373.845092199423</v>
      </c>
      <c r="BN82" s="35">
        <f ca="1">IFRS17_CF_Base!BN82+IFRS17_CumRslt!BN82</f>
        <v>-23380.949976369891</v>
      </c>
      <c r="BO82" s="35">
        <f ca="1">IFRS17_CF_Base!BO82+IFRS17_CumRslt!BO82</f>
        <v>-18465.229528716747</v>
      </c>
      <c r="BP82" s="35">
        <f ca="1">IFRS17_CF_Base!BP82+IFRS17_CumRslt!BP82</f>
        <v>-14454.004090887864</v>
      </c>
      <c r="BQ82" s="35">
        <f ca="1">IFRS17_CF_Base!BQ82+IFRS17_CumRslt!BQ82</f>
        <v>-11212.695438216895</v>
      </c>
      <c r="BR82" s="35">
        <f ca="1">IFRS17_CF_Base!BR82+IFRS17_CumRslt!BR82</f>
        <v>-8617.0560505071007</v>
      </c>
      <c r="BS82" s="35">
        <f ca="1">IFRS17_CF_Base!BS82+IFRS17_CumRslt!BS82</f>
        <v>-6554.9459170192285</v>
      </c>
      <c r="BT82" s="35">
        <f ca="1">IFRS17_CF_Base!BT82+IFRS17_CumRslt!BT82</f>
        <v>-4942.3078363309714</v>
      </c>
      <c r="BU82" s="35">
        <f ca="1">IFRS17_CF_Base!BU82+IFRS17_CumRslt!BU82</f>
        <v>-3675.8676305541912</v>
      </c>
      <c r="BV82" s="35">
        <f ca="1">IFRS17_CF_Base!BV82+IFRS17_CumRslt!BV82</f>
        <v>-2691.1162053377811</v>
      </c>
      <c r="BW82" s="35">
        <f ca="1">IFRS17_CF_Base!BW82+IFRS17_CumRslt!BW82</f>
        <v>-1934.5853247573768</v>
      </c>
      <c r="BX82" s="35">
        <f ca="1">IFRS17_CF_Base!BX82+IFRS17_CumRslt!BX82</f>
        <v>-1361.5952873900299</v>
      </c>
      <c r="BY82" s="35">
        <f ca="1">IFRS17_CF_Base!BY82+IFRS17_CumRslt!BY82</f>
        <v>-948.30680744666586</v>
      </c>
      <c r="BZ82" s="35">
        <f ca="1">IFRS17_CF_Base!BZ82+IFRS17_CumRslt!BZ82</f>
        <v>-644.14183378667474</v>
      </c>
      <c r="CA82" s="35">
        <f ca="1">IFRS17_CF_Base!CA82+IFRS17_CumRslt!CA82</f>
        <v>-426.24087270581481</v>
      </c>
      <c r="CB82" s="35">
        <f ca="1">IFRS17_CF_Base!CB82+IFRS17_CumRslt!CB82</f>
        <v>-274.52187637219794</v>
      </c>
      <c r="CC82" s="35">
        <f ca="1">IFRS17_CF_Base!CC82+IFRS17_CumRslt!CC82</f>
        <v>-171.89081331766459</v>
      </c>
      <c r="CD82" s="35">
        <f ca="1">IFRS17_CF_Base!CD82+IFRS17_CumRslt!CD82</f>
        <v>-108.06778994440855</v>
      </c>
      <c r="CE82" s="35">
        <f ca="1">IFRS17_CF_Base!CE82+IFRS17_CumRslt!CE82</f>
        <v>-66.557120514545204</v>
      </c>
      <c r="CF82" s="35">
        <f ca="1">IFRS17_CF_Base!CF82+IFRS17_CumRslt!CF82</f>
        <v>-39.884213190316494</v>
      </c>
      <c r="CG82" s="35">
        <f ca="1">IFRS17_CF_Base!CG82+IFRS17_CumRslt!CG82</f>
        <v>-22.859146776655368</v>
      </c>
      <c r="CH82" s="35">
        <f ca="1">IFRS17_CF_Base!CH82+IFRS17_CumRslt!CH82</f>
        <v>-11.968404353167085</v>
      </c>
      <c r="CI82" s="35">
        <f ca="1">IFRS17_CF_Base!CI82+IFRS17_CumRslt!CI82</f>
        <v>-7.4070514803806304</v>
      </c>
      <c r="CJ82" s="35">
        <f ca="1">IFRS17_CF_Base!CJ82+IFRS17_CumRslt!CJ82</f>
        <v>-4.3118297476809158</v>
      </c>
      <c r="CK82" s="35">
        <f ca="1">IFRS17_CF_Base!CK82+IFRS17_CumRslt!CK82</f>
        <v>-2.2528233250874852</v>
      </c>
      <c r="CL82" s="35">
        <f ca="1">IFRS17_CF_Base!CL82+IFRS17_CumRslt!CL82</f>
        <v>-0.89863724405988221</v>
      </c>
      <c r="CM82" s="35">
        <f ca="1">IFRS17_CF_Base!CM82+IFRS17_CumRslt!CM82</f>
        <v>0</v>
      </c>
      <c r="CN82" s="35">
        <f ca="1">IFRS17_CF_Base!CN82+IFRS17_CumRslt!CN82</f>
        <v>0</v>
      </c>
      <c r="CO82" s="35">
        <f ca="1">IFRS17_CF_Base!CO82+IFRS17_CumRslt!CO82</f>
        <v>0</v>
      </c>
      <c r="CP82" s="35">
        <f ca="1">IFRS17_CF_Base!CP82+IFRS17_CumRslt!CP82</f>
        <v>0</v>
      </c>
      <c r="CQ82" s="35">
        <f ca="1">IFRS17_CF_Base!CQ82+IFRS17_CumRslt!CQ82</f>
        <v>0</v>
      </c>
      <c r="CR82" s="35">
        <f ca="1">IFRS17_CF_Base!CR82+IFRS17_CumRslt!CR82</f>
        <v>0</v>
      </c>
      <c r="CS82" s="35">
        <f ca="1">IFRS17_CF_Base!CS82+IFRS17_CumRslt!CS82</f>
        <v>0</v>
      </c>
      <c r="CT82" s="35">
        <f ca="1">IFRS17_CF_Base!CT82+IFRS17_CumRslt!CT82</f>
        <v>0</v>
      </c>
      <c r="CU82" s="35">
        <f ca="1">IFRS17_CF_Base!CU82+IFRS17_CumRslt!CU82</f>
        <v>0</v>
      </c>
      <c r="CV82" s="35">
        <f ca="1">IFRS17_CF_Base!CV82+IFRS17_CumRslt!CV82</f>
        <v>0</v>
      </c>
      <c r="CW82" s="35">
        <f ca="1">IFRS17_CF_Base!CW82+IFRS17_CumRslt!CW82</f>
        <v>0</v>
      </c>
      <c r="CX82" s="35">
        <f ca="1">IFRS17_CF_Base!CX82+IFRS17_CumRslt!CX82</f>
        <v>0</v>
      </c>
      <c r="CY82" s="35">
        <f ca="1">IFRS17_CF_Base!CY82+IFRS17_CumRslt!CY82</f>
        <v>0</v>
      </c>
      <c r="CZ82" s="35">
        <f ca="1">IFRS17_CF_Base!CZ82+IFRS17_CumRslt!CZ82</f>
        <v>0</v>
      </c>
      <c r="DA82" s="35">
        <f ca="1">IFRS17_CF_Base!DA82+IFRS17_CumRslt!DA82</f>
        <v>0</v>
      </c>
      <c r="DB82" s="35">
        <f ca="1">IFRS17_CF_Base!DB82+IFRS17_CumRslt!DB82</f>
        <v>0</v>
      </c>
      <c r="DC82" s="35">
        <f ca="1">IFRS17_CF_Base!DC82+IFRS17_CumRslt!DC82</f>
        <v>0</v>
      </c>
      <c r="DD82" s="35">
        <f ca="1">IFRS17_CF_Base!DD82+IFRS17_CumRslt!DD82</f>
        <v>0</v>
      </c>
      <c r="DE82" s="35">
        <f ca="1">IFRS17_CF_Base!DE82+IFRS17_CumRslt!DE82</f>
        <v>0</v>
      </c>
      <c r="DF82" s="35">
        <f ca="1">IFRS17_CF_Base!DF82+IFRS17_CumRslt!DF82</f>
        <v>0</v>
      </c>
      <c r="DG82" s="35">
        <f ca="1">IFRS17_CF_Base!DG82+IFRS17_CumRslt!DG82</f>
        <v>0</v>
      </c>
      <c r="DH82" s="35">
        <f ca="1">IFRS17_CF_Base!DH82+IFRS17_CumRslt!DH82</f>
        <v>0</v>
      </c>
      <c r="DI82" s="35">
        <f ca="1">IFRS17_CF_Base!DI82+IFRS17_CumRslt!DI82</f>
        <v>0</v>
      </c>
      <c r="DJ82" s="35">
        <f ca="1">IFRS17_CF_Base!DJ82+IFRS17_CumRslt!DJ82</f>
        <v>0</v>
      </c>
      <c r="DK82" s="35">
        <f ca="1">IFRS17_CF_Base!DK82+IFRS17_CumRslt!DK82</f>
        <v>0</v>
      </c>
      <c r="DL82" s="35">
        <f ca="1">IFRS17_CF_Base!DL82+IFRS17_CumRslt!DL82</f>
        <v>0</v>
      </c>
      <c r="DM82" s="35">
        <f ca="1">IFRS17_CF_Base!DM82+IFRS17_CumRslt!DM82</f>
        <v>0</v>
      </c>
      <c r="DN82" s="35">
        <f ca="1">IFRS17_CF_Base!DN82+IFRS17_CumRslt!DN82</f>
        <v>0</v>
      </c>
      <c r="DO82" s="35">
        <f ca="1">IFRS17_CF_Base!DO82+IFRS17_CumRslt!DO82</f>
        <v>0</v>
      </c>
      <c r="DP82" s="35">
        <f ca="1">IFRS17_CF_Base!DP82+IFRS17_CumRslt!DP82</f>
        <v>0</v>
      </c>
      <c r="DQ82" s="35">
        <f ca="1">IFRS17_CF_Base!DQ82+IFRS17_CumRslt!DQ82</f>
        <v>0</v>
      </c>
      <c r="DR82" s="35">
        <f ca="1">IFRS17_CF_Base!DR82+IFRS17_CumRslt!DR82</f>
        <v>0</v>
      </c>
      <c r="DS82" s="35">
        <f ca="1">IFRS17_CF_Base!DS82+IFRS17_CumRslt!DS82</f>
        <v>0</v>
      </c>
      <c r="DT82" s="35">
        <f ca="1">IFRS17_CF_Base!DT82+IFRS17_CumRslt!DT82</f>
        <v>0</v>
      </c>
      <c r="DU82" s="35">
        <f ca="1">IFRS17_CF_Base!DU82+IFRS17_CumRslt!DU82</f>
        <v>0</v>
      </c>
      <c r="DV82" s="35">
        <f ca="1">IFRS17_CF_Base!DV82+IFRS17_CumRslt!DV82</f>
        <v>0</v>
      </c>
      <c r="DW82" s="35">
        <f ca="1">IFRS17_CF_Base!DW82+IFRS17_CumRslt!DW82</f>
        <v>0</v>
      </c>
      <c r="DX82" s="35">
        <f ca="1">IFRS17_CF_Base!DX82+IFRS17_CumRslt!DX82</f>
        <v>0</v>
      </c>
      <c r="DY82" s="35">
        <f ca="1">IFRS17_CF_Base!DY82+IFRS17_CumRslt!DY82</f>
        <v>0</v>
      </c>
      <c r="DZ82" s="35">
        <f ca="1">IFRS17_CF_Base!DZ82+IFRS17_CumRslt!DZ82</f>
        <v>0</v>
      </c>
      <c r="EA82" s="35">
        <f ca="1">IFRS17_CF_Base!EA82+IFRS17_CumRslt!EA82</f>
        <v>0</v>
      </c>
      <c r="EB82" s="35">
        <f ca="1">IFRS17_CF_Base!EB82+IFRS17_CumRslt!EB82</f>
        <v>0</v>
      </c>
      <c r="EC82" s="35">
        <f ca="1">IFRS17_CF_Base!EC82+IFRS17_CumRslt!EC82</f>
        <v>0</v>
      </c>
      <c r="ED82" s="35">
        <f ca="1">IFRS17_CF_Base!ED82+IFRS17_CumRslt!ED82</f>
        <v>0</v>
      </c>
      <c r="EE82" s="35">
        <f ca="1">IFRS17_CF_Base!EE82+IFRS17_CumRslt!EE82</f>
        <v>0</v>
      </c>
      <c r="EF82" s="35">
        <f ca="1">IFRS17_CF_Base!EF82+IFRS17_CumRslt!EF82</f>
        <v>0</v>
      </c>
      <c r="EG82" s="35">
        <f ca="1">IFRS17_CF_Base!EG82+IFRS17_CumRslt!EG82</f>
        <v>0</v>
      </c>
      <c r="EH82" s="35">
        <f ca="1">IFRS17_CF_Base!EH82+IFRS17_CumRslt!EH82</f>
        <v>0</v>
      </c>
      <c r="EI82" s="35">
        <f ca="1">IFRS17_CF_Base!EI82+IFRS17_CumRslt!EI82</f>
        <v>0</v>
      </c>
      <c r="EJ82" s="35">
        <f ca="1">IFRS17_CF_Base!EJ82+IFRS17_CumRslt!EJ82</f>
        <v>0</v>
      </c>
      <c r="EK82" s="35">
        <f ca="1">IFRS17_CF_Base!EK82+IFRS17_CumRslt!EK82</f>
        <v>0</v>
      </c>
      <c r="EL82" s="35">
        <f ca="1">IFRS17_CF_Base!EL82+IFRS17_CumRslt!EL82</f>
        <v>0</v>
      </c>
      <c r="EM82" s="35">
        <f ca="1">IFRS17_CF_Base!EM82+IFRS17_CumRslt!EM82</f>
        <v>0</v>
      </c>
      <c r="EN82" s="35">
        <f ca="1">IFRS17_CF_Base!EN82+IFRS17_CumRslt!EN82</f>
        <v>0</v>
      </c>
      <c r="EO82" s="35">
        <f ca="1">IFRS17_CF_Base!EO82+IFRS17_CumRslt!EO82</f>
        <v>0</v>
      </c>
      <c r="EP82" s="35">
        <f ca="1">IFRS17_CF_Base!EP82+IFRS17_CumRslt!EP82</f>
        <v>0</v>
      </c>
      <c r="EQ82" s="35">
        <f ca="1">IFRS17_CF_Base!EQ82+IFRS17_CumRslt!EQ82</f>
        <v>0</v>
      </c>
      <c r="ER82" s="35">
        <f ca="1">IFRS17_CF_Base!ER82+IFRS17_CumRslt!ER82</f>
        <v>0</v>
      </c>
      <c r="ES82" s="35">
        <f ca="1">IFRS17_CF_Base!ES82+IFRS17_CumRslt!ES82</f>
        <v>0</v>
      </c>
      <c r="ET82" s="35">
        <f ca="1">IFRS17_CF_Base!ET82+IFRS17_CumRslt!ET82</f>
        <v>0</v>
      </c>
      <c r="EU82" s="35">
        <f ca="1">IFRS17_CF_Base!EU82+IFRS17_CumRslt!EU82</f>
        <v>0</v>
      </c>
      <c r="EV82" s="35">
        <f ca="1">IFRS17_CF_Base!EV82+IFRS17_CumRslt!EV82</f>
        <v>0</v>
      </c>
      <c r="EW82" s="35">
        <f ca="1">IFRS17_CF_Base!EW82+IFRS17_CumRslt!EW82</f>
        <v>0</v>
      </c>
      <c r="EX82" s="35">
        <f ca="1">IFRS17_CF_Base!EX82+IFRS17_CumRslt!EX82</f>
        <v>0</v>
      </c>
      <c r="EY82" s="35">
        <f ca="1">IFRS17_CF_Base!EY82+IFRS17_CumRslt!EY82</f>
        <v>0</v>
      </c>
      <c r="EZ82" s="35">
        <f ca="1">IFRS17_CF_Base!EZ82+IFRS17_CumRslt!EZ82</f>
        <v>0</v>
      </c>
      <c r="FA82" s="35">
        <f ca="1">IFRS17_CF_Base!FA82+IFRS17_CumRslt!FA82</f>
        <v>0</v>
      </c>
      <c r="FB82" s="35">
        <f ca="1">IFRS17_CF_Base!FB82+IFRS17_CumRslt!FB82</f>
        <v>0</v>
      </c>
      <c r="FC82" s="35">
        <f ca="1">IFRS17_CF_Base!FC82+IFRS17_CumRslt!FC82</f>
        <v>0</v>
      </c>
      <c r="FD82" s="35">
        <f ca="1">IFRS17_CF_Base!FD82+IFRS17_CumRslt!FD82</f>
        <v>0</v>
      </c>
      <c r="FE82" s="35">
        <f ca="1">IFRS17_CF_Base!FE82+IFRS17_CumRslt!FE82</f>
        <v>0</v>
      </c>
      <c r="FF82" s="35">
        <f ca="1">IFRS17_CF_Base!FF82+IFRS17_CumRslt!FF82</f>
        <v>0</v>
      </c>
      <c r="FG82" s="35">
        <f ca="1">IFRS17_CF_Base!FG82+IFRS17_CumRslt!FG82</f>
        <v>0</v>
      </c>
      <c r="FH82" s="35">
        <f ca="1">IFRS17_CF_Base!FH82+IFRS17_CumRslt!FH82</f>
        <v>0</v>
      </c>
      <c r="FI82" s="35">
        <f ca="1">IFRS17_CF_Base!FI82+IFRS17_CumRslt!FI82</f>
        <v>0</v>
      </c>
      <c r="FJ82" s="35">
        <f ca="1">IFRS17_CF_Base!FJ82+IFRS17_CumRslt!FJ82</f>
        <v>0</v>
      </c>
      <c r="FK82" s="35">
        <f ca="1">IFRS17_CF_Base!FK82+IFRS17_CumRslt!FK82</f>
        <v>0</v>
      </c>
      <c r="FL82" s="35">
        <f ca="1">IFRS17_CF_Base!FL82+IFRS17_CumRslt!FL82</f>
        <v>0</v>
      </c>
      <c r="FM82" s="35">
        <f ca="1">IFRS17_CF_Base!FM82+IFRS17_CumRslt!FM82</f>
        <v>0</v>
      </c>
      <c r="FN82" s="35">
        <f ca="1">IFRS17_CF_Base!FN82+IFRS17_CumRslt!FN82</f>
        <v>0</v>
      </c>
      <c r="FO82" s="35">
        <f ca="1">IFRS17_CF_Base!FO82+IFRS17_CumRslt!FO82</f>
        <v>0</v>
      </c>
      <c r="FP82" s="35">
        <f ca="1">IFRS17_CF_Base!FP82+IFRS17_CumRslt!FP82</f>
        <v>0</v>
      </c>
      <c r="FQ82" s="35">
        <f ca="1">IFRS17_CF_Base!FQ82+IFRS17_CumRslt!FQ82</f>
        <v>0</v>
      </c>
      <c r="FR82" s="35">
        <f ca="1">IFRS17_CF_Base!FR82+IFRS17_CumRslt!FR82</f>
        <v>0</v>
      </c>
      <c r="FS82" s="35">
        <f ca="1">IFRS17_CF_Base!FS82+IFRS17_CumRslt!FS82</f>
        <v>0</v>
      </c>
      <c r="FT82" s="35">
        <f ca="1">IFRS17_CF_Base!FT82+IFRS17_CumRslt!FT82</f>
        <v>0</v>
      </c>
      <c r="FU82" s="35">
        <f ca="1">IFRS17_CF_Base!FU82+IFRS17_CumRslt!FU82</f>
        <v>0</v>
      </c>
      <c r="FV82" s="35">
        <f ca="1">IFRS17_CF_Base!FV82+IFRS17_CumRslt!FV82</f>
        <v>0</v>
      </c>
      <c r="FW82" s="35">
        <f ca="1">IFRS17_CF_Base!FW82+IFRS17_CumRslt!FW82</f>
        <v>0</v>
      </c>
      <c r="FX82" s="35">
        <f ca="1">IFRS17_CF_Base!FX82+IFRS17_CumRslt!FX82</f>
        <v>0</v>
      </c>
      <c r="FY82" s="35">
        <f ca="1">IFRS17_CF_Base!FY82+IFRS17_CumRslt!FY82</f>
        <v>0</v>
      </c>
      <c r="FZ82" s="35">
        <f ca="1">IFRS17_CF_Base!FZ82+IFRS17_CumRslt!FZ82</f>
        <v>0</v>
      </c>
      <c r="GA82" s="35">
        <f ca="1">IFRS17_CF_Base!GA82+IFRS17_CumRslt!GA82</f>
        <v>0</v>
      </c>
      <c r="GB82" s="35">
        <f ca="1">IFRS17_CF_Base!GB82+IFRS17_CumRslt!GB82</f>
        <v>0</v>
      </c>
      <c r="GC82" s="35">
        <f ca="1">IFRS17_CF_Base!GC82+IFRS17_CumRslt!GC82</f>
        <v>0</v>
      </c>
      <c r="GD82" s="35">
        <f ca="1">IFRS17_CF_Base!GD82+IFRS17_CumRslt!GD82</f>
        <v>0</v>
      </c>
      <c r="GE82" s="35">
        <f ca="1">IFRS17_CF_Base!GE82+IFRS17_CumRslt!GE82</f>
        <v>0</v>
      </c>
      <c r="GF82" s="35">
        <f ca="1">IFRS17_CF_Base!GF82+IFRS17_CumRslt!GF82</f>
        <v>0</v>
      </c>
      <c r="GG82" s="35">
        <f ca="1">IFRS17_CF_Base!GG82+IFRS17_CumRslt!GG82</f>
        <v>0</v>
      </c>
      <c r="GH82" s="35">
        <f ca="1">IFRS17_CF_Base!GH82+IFRS17_CumRslt!GH82</f>
        <v>0</v>
      </c>
      <c r="GI82" s="35">
        <f ca="1">IFRS17_CF_Base!GI82+IFRS17_CumRslt!GI82</f>
        <v>0</v>
      </c>
      <c r="GJ82" s="35">
        <f ca="1">IFRS17_CF_Base!GJ82+IFRS17_CumRslt!GJ82</f>
        <v>0</v>
      </c>
    </row>
    <row r="83" spans="3:192" x14ac:dyDescent="0.3">
      <c r="C83" s="32" t="s">
        <v>467</v>
      </c>
      <c r="D83" s="41"/>
      <c r="E83" s="69"/>
      <c r="F83" s="41">
        <f ca="1">IFRS17_CF_Base!F83+IFRS17_CumRslt!F83</f>
        <v>1353028.1132990103</v>
      </c>
      <c r="G83" s="41">
        <f ca="1">IFRS17_CF_Base!G83+IFRS17_CumRslt!G83</f>
        <v>6731885.6839786628</v>
      </c>
      <c r="H83" s="41">
        <f ca="1">IFRS17_CF_Base!H83+IFRS17_CumRslt!H83</f>
        <v>13238016.536502099</v>
      </c>
      <c r="I83" s="41">
        <f ca="1">IFRS17_CF_Base!I83+IFRS17_CumRslt!I83</f>
        <v>20364494.347898081</v>
      </c>
      <c r="J83" s="41">
        <f ca="1">IFRS17_CF_Base!J83+IFRS17_CumRslt!J83</f>
        <v>29376525.018912882</v>
      </c>
      <c r="K83" s="41">
        <f ca="1">IFRS17_CF_Base!K83+IFRS17_CumRslt!K83</f>
        <v>38638882.822492309</v>
      </c>
      <c r="L83" s="41">
        <f ca="1">IFRS17_CF_Base!L83+IFRS17_CumRslt!L83</f>
        <v>48467497.354636356</v>
      </c>
      <c r="M83" s="41">
        <f ca="1">IFRS17_CF_Base!M83+IFRS17_CumRslt!M83</f>
        <v>59173286.914679796</v>
      </c>
      <c r="N83" s="41">
        <f ca="1">IFRS17_CF_Base!N83+IFRS17_CumRslt!N83</f>
        <v>71174824.960470796</v>
      </c>
      <c r="O83" s="41">
        <f ca="1">IFRS17_CF_Base!O83+IFRS17_CumRslt!O83</f>
        <v>85683011.742145032</v>
      </c>
      <c r="P83" s="41">
        <f ca="1">IFRS17_CF_Base!P83+IFRS17_CumRslt!P83</f>
        <v>78456699.069084421</v>
      </c>
      <c r="Q83" s="41">
        <f ca="1">IFRS17_CF_Base!Q83+IFRS17_CumRslt!Q83</f>
        <v>71626137.819470242</v>
      </c>
      <c r="R83" s="41">
        <f ca="1">IFRS17_CF_Base!R83+IFRS17_CumRslt!R83</f>
        <v>65159345.654065721</v>
      </c>
      <c r="S83" s="41">
        <f ca="1">IFRS17_CF_Base!S83+IFRS17_CumRslt!S83</f>
        <v>59170578.605695255</v>
      </c>
      <c r="T83" s="41">
        <f ca="1">IFRS17_CF_Base!T83+IFRS17_CumRslt!T83</f>
        <v>53688223.540013887</v>
      </c>
      <c r="U83" s="41">
        <f ca="1">IFRS17_CF_Base!U83+IFRS17_CumRslt!U83</f>
        <v>48646519.531466395</v>
      </c>
      <c r="V83" s="41">
        <f ca="1">IFRS17_CF_Base!V83+IFRS17_CumRslt!V83</f>
        <v>44027115.62220291</v>
      </c>
      <c r="W83" s="41">
        <f ca="1">IFRS17_CF_Base!W83+IFRS17_CumRslt!W83</f>
        <v>39812498.744372427</v>
      </c>
      <c r="X83" s="41">
        <f ca="1">IFRS17_CF_Base!X83+IFRS17_CumRslt!X83</f>
        <v>35988243.398578003</v>
      </c>
      <c r="Y83" s="42">
        <f ca="1">IFRS17_CF_Base!Y83+IFRS17_CumRslt!Y83</f>
        <v>32544400.630512342</v>
      </c>
      <c r="Z83" s="41">
        <f ca="1">IFRS17_CF_Base!Z83+IFRS17_CumRslt!Z83</f>
        <v>29372488.630046438</v>
      </c>
      <c r="AA83" s="42">
        <f ca="1">IFRS17_CF_Base!AA83+IFRS17_CumRslt!AA83</f>
        <v>26463431.058357347</v>
      </c>
      <c r="AB83" s="42">
        <f ca="1">IFRS17_CF_Base!AB83+IFRS17_CumRslt!AB83</f>
        <v>23803040.442273162</v>
      </c>
      <c r="AC83" s="42">
        <f ca="1">IFRS17_CF_Base!AC83+IFRS17_CumRslt!AC83</f>
        <v>21376387.717078052</v>
      </c>
      <c r="AD83" s="42">
        <f ca="1">IFRS17_CF_Base!AD83+IFRS17_CumRslt!AD83</f>
        <v>19172593.473082397</v>
      </c>
      <c r="AE83" s="42">
        <f ca="1">IFRS17_CF_Base!AE83+IFRS17_CumRslt!AE83</f>
        <v>17177559.854001474</v>
      </c>
      <c r="AF83" s="42">
        <f ca="1">IFRS17_CF_Base!AF83+IFRS17_CumRslt!AF83</f>
        <v>15378808.765931429</v>
      </c>
      <c r="AG83" s="42">
        <f ca="1">IFRS17_CF_Base!AG83+IFRS17_CumRslt!AG83</f>
        <v>13766668.426035689</v>
      </c>
      <c r="AH83" s="42">
        <f ca="1">IFRS17_CF_Base!AH83+IFRS17_CumRslt!AH83</f>
        <v>12333664.525304448</v>
      </c>
      <c r="AI83" s="42">
        <f ca="1">IFRS17_CF_Base!AI83+IFRS17_CumRslt!AI83</f>
        <v>11075176.89324273</v>
      </c>
      <c r="AJ83" s="42">
        <f ca="1">IFRS17_CF_Base!AJ83+IFRS17_CumRslt!AJ83</f>
        <v>9928275.5770868547</v>
      </c>
      <c r="AK83" s="42">
        <f ca="1">IFRS17_CF_Base!AK83+IFRS17_CumRslt!AK83</f>
        <v>8882963.6404254399</v>
      </c>
      <c r="AL83" s="42">
        <f ca="1">IFRS17_CF_Base!AL83+IFRS17_CumRslt!AL83</f>
        <v>7931204.1549306866</v>
      </c>
      <c r="AM83" s="42">
        <f ca="1">IFRS17_CF_Base!AM83+IFRS17_CumRslt!AM83</f>
        <v>7065709.9734905148</v>
      </c>
      <c r="AN83" s="42">
        <f ca="1">IFRS17_CF_Base!AN83+IFRS17_CumRslt!AN83</f>
        <v>6279802.9749189746</v>
      </c>
      <c r="AO83" s="42">
        <f ca="1">IFRS17_CF_Base!AO83+IFRS17_CumRslt!AO83</f>
        <v>5567422.3318980504</v>
      </c>
      <c r="AP83" s="42">
        <f ca="1">IFRS17_CF_Base!AP83+IFRS17_CumRslt!AP83</f>
        <v>4922128.8088431582</v>
      </c>
      <c r="AQ83" s="42">
        <f ca="1">IFRS17_CF_Base!AQ83+IFRS17_CumRslt!AQ83</f>
        <v>4338843.40231073</v>
      </c>
      <c r="AR83" s="42">
        <f ca="1">IFRS17_CF_Base!AR83+IFRS17_CumRslt!AR83</f>
        <v>3812723.104159879</v>
      </c>
      <c r="AS83" s="42">
        <f ca="1">IFRS17_CF_Base!AS83+IFRS17_CumRslt!AS83</f>
        <v>3339205.9631884387</v>
      </c>
      <c r="AT83" s="42">
        <f ca="1">IFRS17_CF_Base!AT83+IFRS17_CumRslt!AT83</f>
        <v>2914030.80287001</v>
      </c>
      <c r="AU83" s="42">
        <f ca="1">IFRS17_CF_Base!AU83+IFRS17_CumRslt!AU83</f>
        <v>2533210.0410634843</v>
      </c>
      <c r="AV83" s="42">
        <f ca="1">IFRS17_CF_Base!AV83+IFRS17_CumRslt!AV83</f>
        <v>2193216.4621546366</v>
      </c>
      <c r="AW83" s="42">
        <f ca="1">IFRS17_CF_Base!AW83+IFRS17_CumRslt!AW83</f>
        <v>1890759.8870147932</v>
      </c>
      <c r="AX83" s="42">
        <f ca="1">IFRS17_CF_Base!AX83+IFRS17_CumRslt!AX83</f>
        <v>1622746.396379756</v>
      </c>
      <c r="AY83" s="42">
        <f ca="1">IFRS17_CF_Base!AY83+IFRS17_CumRslt!AY83</f>
        <v>1386251.810000496</v>
      </c>
      <c r="AZ83" s="42">
        <f ca="1">IFRS17_CF_Base!AZ83+IFRS17_CumRslt!AZ83</f>
        <v>1178352.1720813422</v>
      </c>
      <c r="BA83" s="42">
        <f ca="1">IFRS17_CF_Base!BA83+IFRS17_CumRslt!BA83</f>
        <v>996457.78446991555</v>
      </c>
      <c r="BB83" s="42">
        <f ca="1">IFRS17_CF_Base!BB83+IFRS17_CumRslt!BB83</f>
        <v>838083.71193341783</v>
      </c>
      <c r="BC83" s="42">
        <f ca="1">IFRS17_CF_Base!BC83+IFRS17_CumRslt!BC83</f>
        <v>700875.4341444734</v>
      </c>
      <c r="BD83" s="42">
        <f ca="1">IFRS17_CF_Base!BD83+IFRS17_CumRslt!BD83</f>
        <v>582626.33165072731</v>
      </c>
      <c r="BE83" s="42">
        <f ca="1">IFRS17_CF_Base!BE83+IFRS17_CumRslt!BE83</f>
        <v>481282.13506246445</v>
      </c>
      <c r="BF83" s="42">
        <f ca="1">IFRS17_CF_Base!BF83+IFRS17_CumRslt!BF83</f>
        <v>394945.02400894859</v>
      </c>
      <c r="BG83" s="42">
        <f ca="1">IFRS17_CF_Base!BG83+IFRS17_CumRslt!BG83</f>
        <v>321861.81936585181</v>
      </c>
      <c r="BH83" s="123">
        <f ca="1">IFRS17_CF_Base!BH83+IFRS17_CumRslt!BH83</f>
        <v>260420.4014317687</v>
      </c>
      <c r="BI83" s="123">
        <f ca="1">IFRS17_CF_Base!BI83+IFRS17_CumRslt!BI83</f>
        <v>209147.0379627221</v>
      </c>
      <c r="BJ83" s="42">
        <f ca="1">IFRS17_CF_Base!BJ83+IFRS17_CumRslt!BJ83</f>
        <v>166658.98909471047</v>
      </c>
      <c r="BK83" s="42">
        <f ca="1">IFRS17_CF_Base!BK83+IFRS17_CumRslt!BK83</f>
        <v>131744.82668329988</v>
      </c>
      <c r="BL83" s="42">
        <f ca="1">IFRS17_CF_Base!BL83+IFRS17_CumRslt!BL83</f>
        <v>103295.39043721891</v>
      </c>
      <c r="BM83" s="42">
        <f ca="1">IFRS17_CF_Base!BM83+IFRS17_CumRslt!BM83</f>
        <v>80308.975563711429</v>
      </c>
      <c r="BN83" s="42">
        <f ca="1">IFRS17_CF_Base!BN83+IFRS17_CumRslt!BN83</f>
        <v>61894.055292797086</v>
      </c>
      <c r="BO83" s="42">
        <f ca="1">IFRS17_CF_Base!BO83+IFRS17_CumRslt!BO83</f>
        <v>47256.140395074566</v>
      </c>
      <c r="BP83" s="42">
        <f ca="1">IFRS17_CF_Base!BP83+IFRS17_CumRslt!BP83</f>
        <v>35724.292829280828</v>
      </c>
      <c r="BQ83" s="42">
        <f ca="1">IFRS17_CF_Base!BQ83+IFRS17_CumRslt!BQ83</f>
        <v>26720.66428740184</v>
      </c>
      <c r="BR83" s="42">
        <f ca="1">IFRS17_CF_Base!BR83+IFRS17_CumRslt!BR83</f>
        <v>19755.921837825561</v>
      </c>
      <c r="BS83" s="42">
        <f ca="1">IFRS17_CF_Base!BS83+IFRS17_CumRslt!BS83</f>
        <v>14422.613901077486</v>
      </c>
      <c r="BT83" s="42">
        <f ca="1">IFRS17_CF_Base!BT83+IFRS17_CumRslt!BT83</f>
        <v>10372.15070054623</v>
      </c>
      <c r="BU83" s="42">
        <f ca="1">IFRS17_CF_Base!BU83+IFRS17_CumRslt!BU83</f>
        <v>7337.6610495618652</v>
      </c>
      <c r="BV83" s="42">
        <f ca="1">IFRS17_CF_Base!BV83+IFRS17_CumRslt!BV83</f>
        <v>5100.2804632494071</v>
      </c>
      <c r="BW83" s="42">
        <f ca="1">IFRS17_CF_Base!BW83+IFRS17_CumRslt!BW83</f>
        <v>3481.0788687521476</v>
      </c>
      <c r="BX83" s="42">
        <f ca="1">IFRS17_CF_Base!BX83+IFRS17_CumRslt!BX83</f>
        <v>2334.7414768577792</v>
      </c>
      <c r="BY83" s="42">
        <f ca="1">IFRS17_CF_Base!BY83+IFRS17_CumRslt!BY83</f>
        <v>1530.8070194162094</v>
      </c>
      <c r="BZ83" s="42">
        <f ca="1">IFRS17_CF_Base!BZ83+IFRS17_CumRslt!BZ83</f>
        <v>981.32500513762443</v>
      </c>
      <c r="CA83" s="42">
        <f ca="1">IFRS17_CF_Base!CA83+IFRS17_CumRslt!CA83</f>
        <v>615.76588178812631</v>
      </c>
      <c r="CB83" s="42">
        <f ca="1">IFRS17_CF_Base!CB83+IFRS17_CumRslt!CB83</f>
        <v>379.32084102616568</v>
      </c>
      <c r="CC83" s="42">
        <f ca="1">IFRS17_CF_Base!CC83+IFRS17_CumRslt!CC83</f>
        <v>230.88591855024109</v>
      </c>
      <c r="CD83" s="42">
        <f ca="1">IFRS17_CF_Base!CD83+IFRS17_CumRslt!CD83</f>
        <v>137.0953164549328</v>
      </c>
      <c r="CE83" s="42">
        <f ca="1">IFRS17_CF_Base!CE83+IFRS17_CumRslt!CE83</f>
        <v>79.015696857503812</v>
      </c>
      <c r="CF83" s="42">
        <f ca="1">IFRS17_CF_Base!CF83+IFRS17_CumRslt!CF83</f>
        <v>44.017541483730135</v>
      </c>
      <c r="CG83" s="42">
        <f ca="1">IFRS17_CF_Base!CG83+IFRS17_CumRslt!CG83</f>
        <v>23.880287459845672</v>
      </c>
      <c r="CH83" s="42">
        <f ca="1">IFRS17_CF_Base!CH83+IFRS17_CumRslt!CH83</f>
        <v>13.388557613705956</v>
      </c>
      <c r="CI83" s="42">
        <f ca="1">IFRS17_CF_Base!CI83+IFRS17_CumRslt!CI83</f>
        <v>6.8094082993805163</v>
      </c>
      <c r="CJ83" s="42">
        <f ca="1">IFRS17_CF_Base!CJ83+IFRS17_CumRslt!CJ83</f>
        <v>2.9186488449506176</v>
      </c>
      <c r="CK83" s="42">
        <f ca="1">IFRS17_CF_Base!CK83+IFRS17_CumRslt!CK83</f>
        <v>0.84630468501348766</v>
      </c>
      <c r="CL83" s="42">
        <f ca="1">IFRS17_CF_Base!CL83+IFRS17_CumRslt!CL83</f>
        <v>0</v>
      </c>
      <c r="CM83" s="42">
        <f ca="1">IFRS17_CF_Base!CM83+IFRS17_CumRslt!CM83</f>
        <v>0</v>
      </c>
      <c r="CN83" s="42">
        <f ca="1">IFRS17_CF_Base!CN83+IFRS17_CumRslt!CN83</f>
        <v>0</v>
      </c>
      <c r="CO83" s="42">
        <f ca="1">IFRS17_CF_Base!CO83+IFRS17_CumRslt!CO83</f>
        <v>0</v>
      </c>
      <c r="CP83" s="42">
        <f ca="1">IFRS17_CF_Base!CP83+IFRS17_CumRslt!CP83</f>
        <v>0</v>
      </c>
      <c r="CQ83" s="42">
        <f ca="1">IFRS17_CF_Base!CQ83+IFRS17_CumRslt!CQ83</f>
        <v>0</v>
      </c>
      <c r="CR83" s="42">
        <f ca="1">IFRS17_CF_Base!CR83+IFRS17_CumRslt!CR83</f>
        <v>0</v>
      </c>
      <c r="CS83" s="42">
        <f ca="1">IFRS17_CF_Base!CS83+IFRS17_CumRslt!CS83</f>
        <v>0</v>
      </c>
      <c r="CT83" s="42">
        <f ca="1">IFRS17_CF_Base!CT83+IFRS17_CumRslt!CT83</f>
        <v>0</v>
      </c>
      <c r="CU83" s="42">
        <f ca="1">IFRS17_CF_Base!CU83+IFRS17_CumRslt!CU83</f>
        <v>0</v>
      </c>
      <c r="CV83" s="42">
        <f ca="1">IFRS17_CF_Base!CV83+IFRS17_CumRslt!CV83</f>
        <v>0</v>
      </c>
      <c r="CW83" s="42">
        <f ca="1">IFRS17_CF_Base!CW83+IFRS17_CumRslt!CW83</f>
        <v>0</v>
      </c>
      <c r="CX83" s="42">
        <f ca="1">IFRS17_CF_Base!CX83+IFRS17_CumRslt!CX83</f>
        <v>0</v>
      </c>
      <c r="CY83" s="42">
        <f ca="1">IFRS17_CF_Base!CY83+IFRS17_CumRslt!CY83</f>
        <v>0</v>
      </c>
      <c r="CZ83" s="42">
        <f ca="1">IFRS17_CF_Base!CZ83+IFRS17_CumRslt!CZ83</f>
        <v>0</v>
      </c>
      <c r="DA83" s="42">
        <f ca="1">IFRS17_CF_Base!DA83+IFRS17_CumRslt!DA83</f>
        <v>0</v>
      </c>
      <c r="DB83" s="42">
        <f ca="1">IFRS17_CF_Base!DB83+IFRS17_CumRslt!DB83</f>
        <v>0</v>
      </c>
      <c r="DC83" s="42">
        <f ca="1">IFRS17_CF_Base!DC83+IFRS17_CumRslt!DC83</f>
        <v>0</v>
      </c>
      <c r="DD83" s="42">
        <f ca="1">IFRS17_CF_Base!DD83+IFRS17_CumRslt!DD83</f>
        <v>0</v>
      </c>
      <c r="DE83" s="42">
        <f ca="1">IFRS17_CF_Base!DE83+IFRS17_CumRslt!DE83</f>
        <v>0</v>
      </c>
      <c r="DF83" s="42">
        <f ca="1">IFRS17_CF_Base!DF83+IFRS17_CumRslt!DF83</f>
        <v>0</v>
      </c>
      <c r="DG83" s="42">
        <f ca="1">IFRS17_CF_Base!DG83+IFRS17_CumRslt!DG83</f>
        <v>0</v>
      </c>
      <c r="DH83" s="42">
        <f ca="1">IFRS17_CF_Base!DH83+IFRS17_CumRslt!DH83</f>
        <v>0</v>
      </c>
      <c r="DI83" s="42">
        <f ca="1">IFRS17_CF_Base!DI83+IFRS17_CumRslt!DI83</f>
        <v>0</v>
      </c>
      <c r="DJ83" s="42">
        <f ca="1">IFRS17_CF_Base!DJ83+IFRS17_CumRslt!DJ83</f>
        <v>0</v>
      </c>
      <c r="DK83" s="42">
        <f ca="1">IFRS17_CF_Base!DK83+IFRS17_CumRslt!DK83</f>
        <v>0</v>
      </c>
      <c r="DL83" s="42">
        <f ca="1">IFRS17_CF_Base!DL83+IFRS17_CumRslt!DL83</f>
        <v>0</v>
      </c>
      <c r="DM83" s="42">
        <f ca="1">IFRS17_CF_Base!DM83+IFRS17_CumRslt!DM83</f>
        <v>0</v>
      </c>
      <c r="DN83" s="42">
        <f ca="1">IFRS17_CF_Base!DN83+IFRS17_CumRslt!DN83</f>
        <v>0</v>
      </c>
      <c r="DO83" s="42">
        <f ca="1">IFRS17_CF_Base!DO83+IFRS17_CumRslt!DO83</f>
        <v>0</v>
      </c>
      <c r="DP83" s="42">
        <f ca="1">IFRS17_CF_Base!DP83+IFRS17_CumRslt!DP83</f>
        <v>0</v>
      </c>
      <c r="DQ83" s="42">
        <f ca="1">IFRS17_CF_Base!DQ83+IFRS17_CumRslt!DQ83</f>
        <v>0</v>
      </c>
      <c r="DR83" s="42">
        <f ca="1">IFRS17_CF_Base!DR83+IFRS17_CumRslt!DR83</f>
        <v>0</v>
      </c>
      <c r="DS83" s="42">
        <f ca="1">IFRS17_CF_Base!DS83+IFRS17_CumRslt!DS83</f>
        <v>0</v>
      </c>
      <c r="DT83" s="42">
        <f ca="1">IFRS17_CF_Base!DT83+IFRS17_CumRslt!DT83</f>
        <v>0</v>
      </c>
      <c r="DU83" s="42">
        <f ca="1">IFRS17_CF_Base!DU83+IFRS17_CumRslt!DU83</f>
        <v>0</v>
      </c>
      <c r="DV83" s="42">
        <f ca="1">IFRS17_CF_Base!DV83+IFRS17_CumRslt!DV83</f>
        <v>0</v>
      </c>
      <c r="DW83" s="42">
        <f ca="1">IFRS17_CF_Base!DW83+IFRS17_CumRslt!DW83</f>
        <v>0</v>
      </c>
      <c r="DX83" s="42">
        <f ca="1">IFRS17_CF_Base!DX83+IFRS17_CumRslt!DX83</f>
        <v>0</v>
      </c>
      <c r="DY83" s="42">
        <f ca="1">IFRS17_CF_Base!DY83+IFRS17_CumRslt!DY83</f>
        <v>0</v>
      </c>
      <c r="DZ83" s="42">
        <f ca="1">IFRS17_CF_Base!DZ83+IFRS17_CumRslt!DZ83</f>
        <v>0</v>
      </c>
      <c r="EA83" s="42">
        <f ca="1">IFRS17_CF_Base!EA83+IFRS17_CumRslt!EA83</f>
        <v>0</v>
      </c>
      <c r="EB83" s="42">
        <f ca="1">IFRS17_CF_Base!EB83+IFRS17_CumRslt!EB83</f>
        <v>0</v>
      </c>
      <c r="EC83" s="42">
        <f ca="1">IFRS17_CF_Base!EC83+IFRS17_CumRslt!EC83</f>
        <v>0</v>
      </c>
      <c r="ED83" s="42">
        <f ca="1">IFRS17_CF_Base!ED83+IFRS17_CumRslt!ED83</f>
        <v>0</v>
      </c>
      <c r="EE83" s="42">
        <f ca="1">IFRS17_CF_Base!EE83+IFRS17_CumRslt!EE83</f>
        <v>0</v>
      </c>
      <c r="EF83" s="42">
        <f ca="1">IFRS17_CF_Base!EF83+IFRS17_CumRslt!EF83</f>
        <v>0</v>
      </c>
      <c r="EG83" s="42">
        <f ca="1">IFRS17_CF_Base!EG83+IFRS17_CumRslt!EG83</f>
        <v>0</v>
      </c>
      <c r="EH83" s="42">
        <f ca="1">IFRS17_CF_Base!EH83+IFRS17_CumRslt!EH83</f>
        <v>0</v>
      </c>
      <c r="EI83" s="42">
        <f ca="1">IFRS17_CF_Base!EI83+IFRS17_CumRslt!EI83</f>
        <v>0</v>
      </c>
      <c r="EJ83" s="42">
        <f ca="1">IFRS17_CF_Base!EJ83+IFRS17_CumRslt!EJ83</f>
        <v>0</v>
      </c>
      <c r="EK83" s="42">
        <f ca="1">IFRS17_CF_Base!EK83+IFRS17_CumRslt!EK83</f>
        <v>0</v>
      </c>
      <c r="EL83" s="42">
        <f ca="1">IFRS17_CF_Base!EL83+IFRS17_CumRslt!EL83</f>
        <v>0</v>
      </c>
      <c r="EM83" s="42">
        <f ca="1">IFRS17_CF_Base!EM83+IFRS17_CumRslt!EM83</f>
        <v>0</v>
      </c>
      <c r="EN83" s="42">
        <f ca="1">IFRS17_CF_Base!EN83+IFRS17_CumRslt!EN83</f>
        <v>0</v>
      </c>
      <c r="EO83" s="42">
        <f ca="1">IFRS17_CF_Base!EO83+IFRS17_CumRslt!EO83</f>
        <v>0</v>
      </c>
      <c r="EP83" s="42">
        <f ca="1">IFRS17_CF_Base!EP83+IFRS17_CumRslt!EP83</f>
        <v>0</v>
      </c>
      <c r="EQ83" s="42">
        <f ca="1">IFRS17_CF_Base!EQ83+IFRS17_CumRslt!EQ83</f>
        <v>0</v>
      </c>
      <c r="ER83" s="42">
        <f ca="1">IFRS17_CF_Base!ER83+IFRS17_CumRslt!ER83</f>
        <v>0</v>
      </c>
      <c r="ES83" s="42">
        <f ca="1">IFRS17_CF_Base!ES83+IFRS17_CumRslt!ES83</f>
        <v>0</v>
      </c>
      <c r="ET83" s="42">
        <f ca="1">IFRS17_CF_Base!ET83+IFRS17_CumRslt!ET83</f>
        <v>0</v>
      </c>
      <c r="EU83" s="42">
        <f ca="1">IFRS17_CF_Base!EU83+IFRS17_CumRslt!EU83</f>
        <v>0</v>
      </c>
      <c r="EV83" s="42">
        <f ca="1">IFRS17_CF_Base!EV83+IFRS17_CumRslt!EV83</f>
        <v>0</v>
      </c>
      <c r="EW83" s="42">
        <f ca="1">IFRS17_CF_Base!EW83+IFRS17_CumRslt!EW83</f>
        <v>0</v>
      </c>
      <c r="EX83" s="42">
        <f ca="1">IFRS17_CF_Base!EX83+IFRS17_CumRslt!EX83</f>
        <v>0</v>
      </c>
      <c r="EY83" s="42">
        <f ca="1">IFRS17_CF_Base!EY83+IFRS17_CumRslt!EY83</f>
        <v>0</v>
      </c>
      <c r="EZ83" s="42">
        <f ca="1">IFRS17_CF_Base!EZ83+IFRS17_CumRslt!EZ83</f>
        <v>0</v>
      </c>
      <c r="FA83" s="42">
        <f ca="1">IFRS17_CF_Base!FA83+IFRS17_CumRslt!FA83</f>
        <v>0</v>
      </c>
      <c r="FB83" s="42">
        <f ca="1">IFRS17_CF_Base!FB83+IFRS17_CumRslt!FB83</f>
        <v>0</v>
      </c>
      <c r="FC83" s="42">
        <f ca="1">IFRS17_CF_Base!FC83+IFRS17_CumRslt!FC83</f>
        <v>0</v>
      </c>
      <c r="FD83" s="42">
        <f ca="1">IFRS17_CF_Base!FD83+IFRS17_CumRslt!FD83</f>
        <v>0</v>
      </c>
      <c r="FE83" s="42">
        <f ca="1">IFRS17_CF_Base!FE83+IFRS17_CumRslt!FE83</f>
        <v>0</v>
      </c>
      <c r="FF83" s="42">
        <f ca="1">IFRS17_CF_Base!FF83+IFRS17_CumRslt!FF83</f>
        <v>0</v>
      </c>
      <c r="FG83" s="42">
        <f ca="1">IFRS17_CF_Base!FG83+IFRS17_CumRslt!FG83</f>
        <v>0</v>
      </c>
      <c r="FH83" s="42">
        <f ca="1">IFRS17_CF_Base!FH83+IFRS17_CumRslt!FH83</f>
        <v>0</v>
      </c>
      <c r="FI83" s="42">
        <f ca="1">IFRS17_CF_Base!FI83+IFRS17_CumRslt!FI83</f>
        <v>0</v>
      </c>
      <c r="FJ83" s="42">
        <f ca="1">IFRS17_CF_Base!FJ83+IFRS17_CumRslt!FJ83</f>
        <v>0</v>
      </c>
      <c r="FK83" s="42">
        <f ca="1">IFRS17_CF_Base!FK83+IFRS17_CumRslt!FK83</f>
        <v>0</v>
      </c>
      <c r="FL83" s="42">
        <f ca="1">IFRS17_CF_Base!FL83+IFRS17_CumRslt!FL83</f>
        <v>0</v>
      </c>
      <c r="FM83" s="42">
        <f ca="1">IFRS17_CF_Base!FM83+IFRS17_CumRslt!FM83</f>
        <v>0</v>
      </c>
      <c r="FN83" s="42">
        <f ca="1">IFRS17_CF_Base!FN83+IFRS17_CumRslt!FN83</f>
        <v>0</v>
      </c>
      <c r="FO83" s="42">
        <f ca="1">IFRS17_CF_Base!FO83+IFRS17_CumRslt!FO83</f>
        <v>0</v>
      </c>
      <c r="FP83" s="42">
        <f ca="1">IFRS17_CF_Base!FP83+IFRS17_CumRslt!FP83</f>
        <v>0</v>
      </c>
      <c r="FQ83" s="42">
        <f ca="1">IFRS17_CF_Base!FQ83+IFRS17_CumRslt!FQ83</f>
        <v>0</v>
      </c>
      <c r="FR83" s="42">
        <f ca="1">IFRS17_CF_Base!FR83+IFRS17_CumRslt!FR83</f>
        <v>0</v>
      </c>
      <c r="FS83" s="42">
        <f ca="1">IFRS17_CF_Base!FS83+IFRS17_CumRslt!FS83</f>
        <v>0</v>
      </c>
      <c r="FT83" s="42">
        <f ca="1">IFRS17_CF_Base!FT83+IFRS17_CumRslt!FT83</f>
        <v>0</v>
      </c>
      <c r="FU83" s="42">
        <f ca="1">IFRS17_CF_Base!FU83+IFRS17_CumRslt!FU83</f>
        <v>0</v>
      </c>
      <c r="FV83" s="42">
        <f ca="1">IFRS17_CF_Base!FV83+IFRS17_CumRslt!FV83</f>
        <v>0</v>
      </c>
      <c r="FW83" s="42">
        <f ca="1">IFRS17_CF_Base!FW83+IFRS17_CumRslt!FW83</f>
        <v>0</v>
      </c>
      <c r="FX83" s="42">
        <f ca="1">IFRS17_CF_Base!FX83+IFRS17_CumRslt!FX83</f>
        <v>0</v>
      </c>
      <c r="FY83" s="42">
        <f ca="1">IFRS17_CF_Base!FY83+IFRS17_CumRslt!FY83</f>
        <v>0</v>
      </c>
      <c r="FZ83" s="42">
        <f ca="1">IFRS17_CF_Base!FZ83+IFRS17_CumRslt!FZ83</f>
        <v>0</v>
      </c>
      <c r="GA83" s="42">
        <f ca="1">IFRS17_CF_Base!GA83+IFRS17_CumRslt!GA83</f>
        <v>0</v>
      </c>
      <c r="GB83" s="42">
        <f ca="1">IFRS17_CF_Base!GB83+IFRS17_CumRslt!GB83</f>
        <v>0</v>
      </c>
      <c r="GC83" s="42">
        <f ca="1">IFRS17_CF_Base!GC83+IFRS17_CumRslt!GC83</f>
        <v>0</v>
      </c>
      <c r="GD83" s="42">
        <f ca="1">IFRS17_CF_Base!GD83+IFRS17_CumRslt!GD83</f>
        <v>0</v>
      </c>
      <c r="GE83" s="42">
        <f ca="1">IFRS17_CF_Base!GE83+IFRS17_CumRslt!GE83</f>
        <v>0</v>
      </c>
      <c r="GF83" s="42">
        <f ca="1">IFRS17_CF_Base!GF83+IFRS17_CumRslt!GF83</f>
        <v>0</v>
      </c>
      <c r="GG83" s="42">
        <f ca="1">IFRS17_CF_Base!GG83+IFRS17_CumRslt!GG83</f>
        <v>0</v>
      </c>
      <c r="GH83" s="42">
        <f ca="1">IFRS17_CF_Base!GH83+IFRS17_CumRslt!GH83</f>
        <v>0</v>
      </c>
      <c r="GI83" s="42">
        <f ca="1">IFRS17_CF_Base!GI83+IFRS17_CumRslt!GI83</f>
        <v>0</v>
      </c>
      <c r="GJ83" s="42">
        <f ca="1">IFRS17_CF_Base!GJ83+IFRS17_CumRslt!GJ83</f>
        <v>0</v>
      </c>
    </row>
    <row r="85" spans="3:192" x14ac:dyDescent="0.3">
      <c r="C85" s="37" t="s">
        <v>486</v>
      </c>
    </row>
    <row r="86" spans="3:192" x14ac:dyDescent="0.3">
      <c r="C86" s="30" t="s">
        <v>478</v>
      </c>
      <c r="D86" s="38"/>
      <c r="E86" s="68"/>
      <c r="F86" s="38">
        <f ca="1">IFRS17_CF_Base!F86+IFRS17_CumRslt!F86</f>
        <v>0</v>
      </c>
      <c r="G86" s="38">
        <f ca="1">IFRS17_CF_Base!G86+IFRS17_CumRslt!G86</f>
        <v>381448.07576498605</v>
      </c>
      <c r="H86" s="38">
        <f ca="1">IFRS17_CF_Base!H86+IFRS17_CumRslt!H86</f>
        <v>1907579.5855443666</v>
      </c>
      <c r="I86" s="38">
        <f ca="1">IFRS17_CF_Base!I86+IFRS17_CumRslt!I86</f>
        <v>3909381.6327283261</v>
      </c>
      <c r="J86" s="38">
        <f ca="1">IFRS17_CF_Base!J86+IFRS17_CumRslt!J86</f>
        <v>6652763.9560603015</v>
      </c>
      <c r="K86" s="38">
        <f ca="1">IFRS17_CF_Base!K86+IFRS17_CumRslt!K86</f>
        <v>10591668.204921721</v>
      </c>
      <c r="L86" s="38">
        <f ca="1">IFRS17_CF_Base!L86+IFRS17_CumRslt!L86</f>
        <v>15087272.66882018</v>
      </c>
      <c r="M86" s="38">
        <f ca="1">IFRS17_CF_Base!M86+IFRS17_CumRslt!M86</f>
        <v>20721544.639999848</v>
      </c>
      <c r="N86" s="38">
        <f ca="1">IFRS17_CF_Base!N86+IFRS17_CumRslt!N86</f>
        <v>27745519.4182189</v>
      </c>
      <c r="O86" s="38">
        <f ca="1">IFRS17_CF_Base!O86+IFRS17_CumRslt!O86</f>
        <v>36201581.598246843</v>
      </c>
      <c r="P86" s="38">
        <f ca="1">IFRS17_CF_Base!P86+IFRS17_CumRslt!P86</f>
        <v>46597331.05877316</v>
      </c>
      <c r="Q86" s="38">
        <f ca="1">IFRS17_CF_Base!Q86+IFRS17_CumRslt!Q86</f>
        <v>52252228.855068132</v>
      </c>
      <c r="R86" s="38">
        <f ca="1">IFRS17_CF_Base!R86+IFRS17_CumRslt!R86</f>
        <v>59388359.350908734</v>
      </c>
      <c r="S86" s="38">
        <f ca="1">IFRS17_CF_Base!S86+IFRS17_CumRslt!S86</f>
        <v>66111505.135958947</v>
      </c>
      <c r="T86" s="38">
        <f ca="1">IFRS17_CF_Base!T86+IFRS17_CumRslt!T86</f>
        <v>71281085.218288645</v>
      </c>
      <c r="U86" s="38">
        <f ca="1">IFRS17_CF_Base!U86+IFRS17_CumRslt!U86</f>
        <v>77906691.928564906</v>
      </c>
      <c r="V86" s="38">
        <f ca="1">IFRS17_CF_Base!V86+IFRS17_CumRslt!V86</f>
        <v>83343037.380821913</v>
      </c>
      <c r="W86" s="38">
        <f ca="1">IFRS17_CF_Base!W86+IFRS17_CumRslt!W86</f>
        <v>87474986.866897568</v>
      </c>
      <c r="X86" s="38">
        <f ca="1">IFRS17_CF_Base!X86+IFRS17_CumRslt!X86</f>
        <v>90376713.415924385</v>
      </c>
      <c r="Y86" s="39">
        <f ca="1">IFRS17_CF_Base!Y86+IFRS17_CumRslt!Y86</f>
        <v>91612162.889112785</v>
      </c>
      <c r="Z86" s="38">
        <f ca="1">IFRS17_CF_Base!Z86+IFRS17_CumRslt!Z86</f>
        <v>93157085.315326199</v>
      </c>
      <c r="AA86" s="39">
        <f ca="1">IFRS17_CF_Base!AA86+IFRS17_CumRslt!AA86</f>
        <v>93375705.327672869</v>
      </c>
      <c r="AB86" s="39">
        <f ca="1">IFRS17_CF_Base!AB86+IFRS17_CumRslt!AB86</f>
        <v>92545437.687736794</v>
      </c>
      <c r="AC86" s="39">
        <f ca="1">IFRS17_CF_Base!AC86+IFRS17_CumRslt!AC86</f>
        <v>90815349.547218278</v>
      </c>
      <c r="AD86" s="39">
        <f ca="1">IFRS17_CF_Base!AD86+IFRS17_CumRslt!AD86</f>
        <v>88215892.091479167</v>
      </c>
      <c r="AE86" s="39">
        <f ca="1">IFRS17_CF_Base!AE86+IFRS17_CumRslt!AE86</f>
        <v>85963414.447248504</v>
      </c>
      <c r="AF86" s="39">
        <f ca="1">IFRS17_CF_Base!AF86+IFRS17_CumRslt!AF86</f>
        <v>83302486.857520655</v>
      </c>
      <c r="AG86" s="39">
        <f ca="1">IFRS17_CF_Base!AG86+IFRS17_CumRslt!AG86</f>
        <v>80391037.130151331</v>
      </c>
      <c r="AH86" s="39">
        <f ca="1">IFRS17_CF_Base!AH86+IFRS17_CumRslt!AH86</f>
        <v>77312132.217084706</v>
      </c>
      <c r="AI86" s="39">
        <f ca="1">IFRS17_CF_Base!AI86+IFRS17_CumRslt!AI86</f>
        <v>74072005.438076809</v>
      </c>
      <c r="AJ86" s="39">
        <f ca="1">IFRS17_CF_Base!AJ86+IFRS17_CumRslt!AJ86</f>
        <v>71259214.108014971</v>
      </c>
      <c r="AK86" s="39">
        <f ca="1">IFRS17_CF_Base!AK86+IFRS17_CumRslt!AK86</f>
        <v>68338926.885411456</v>
      </c>
      <c r="AL86" s="39">
        <f ca="1">IFRS17_CF_Base!AL86+IFRS17_CumRslt!AL86</f>
        <v>65323798.779745385</v>
      </c>
      <c r="AM86" s="39">
        <f ca="1">IFRS17_CF_Base!AM86+IFRS17_CumRslt!AM86</f>
        <v>62197617.333094545</v>
      </c>
      <c r="AN86" s="39">
        <f ca="1">IFRS17_CF_Base!AN86+IFRS17_CumRslt!AN86</f>
        <v>58939123.802185588</v>
      </c>
      <c r="AO86" s="39">
        <f ca="1">IFRS17_CF_Base!AO86+IFRS17_CumRslt!AO86</f>
        <v>55818517.152830042</v>
      </c>
      <c r="AP86" s="39">
        <f ca="1">IFRS17_CF_Base!AP86+IFRS17_CumRslt!AP86</f>
        <v>52679028.240423135</v>
      </c>
      <c r="AQ86" s="39">
        <f ca="1">IFRS17_CF_Base!AQ86+IFRS17_CumRslt!AQ86</f>
        <v>49478426.970152557</v>
      </c>
      <c r="AR86" s="39">
        <f ca="1">IFRS17_CF_Base!AR86+IFRS17_CumRslt!AR86</f>
        <v>46239175.749633633</v>
      </c>
      <c r="AS86" s="39">
        <f ca="1">IFRS17_CF_Base!AS86+IFRS17_CumRslt!AS86</f>
        <v>42966920.887145273</v>
      </c>
      <c r="AT86" s="39">
        <f ca="1">IFRS17_CF_Base!AT86+IFRS17_CumRslt!AT86</f>
        <v>39819178.933837213</v>
      </c>
      <c r="AU86" s="39">
        <f ca="1">IFRS17_CF_Base!AU86+IFRS17_CumRslt!AU86</f>
        <v>36684578.770128228</v>
      </c>
      <c r="AV86" s="39">
        <f ca="1">IFRS17_CF_Base!AV86+IFRS17_CumRslt!AV86</f>
        <v>33591542.979442805</v>
      </c>
      <c r="AW86" s="39">
        <f ca="1">IFRS17_CF_Base!AW86+IFRS17_CumRslt!AW86</f>
        <v>30566141.805899311</v>
      </c>
      <c r="AX86" s="39">
        <f ca="1">IFRS17_CF_Base!AX86+IFRS17_CumRslt!AX86</f>
        <v>27629894.947993901</v>
      </c>
      <c r="AY86" s="39">
        <f ca="1">IFRS17_CF_Base!AY86+IFRS17_CumRslt!AY86</f>
        <v>24882081.694915131</v>
      </c>
      <c r="AZ86" s="39">
        <f ca="1">IFRS17_CF_Base!AZ86+IFRS17_CumRslt!AZ86</f>
        <v>22293692.297766104</v>
      </c>
      <c r="BA86" s="39">
        <f ca="1">IFRS17_CF_Base!BA86+IFRS17_CumRslt!BA86</f>
        <v>19864016.631307881</v>
      </c>
      <c r="BB86" s="39">
        <f ca="1">IFRS17_CF_Base!BB86+IFRS17_CumRslt!BB86</f>
        <v>17606762.80336611</v>
      </c>
      <c r="BC86" s="39">
        <f ca="1">IFRS17_CF_Base!BC86+IFRS17_CumRslt!BC86</f>
        <v>15525215.119537432</v>
      </c>
      <c r="BD86" s="39">
        <f ca="1">IFRS17_CF_Base!BD86+IFRS17_CumRslt!BD86</f>
        <v>13651647.594859825</v>
      </c>
      <c r="BE86" s="39">
        <f ca="1">IFRS17_CF_Base!BE86+IFRS17_CumRslt!BE86</f>
        <v>11952109.337893808</v>
      </c>
      <c r="BF86" s="39">
        <f ca="1">IFRS17_CF_Base!BF86+IFRS17_CumRslt!BF86</f>
        <v>10413292.425764501</v>
      </c>
      <c r="BG86" s="39">
        <f ca="1">IFRS17_CF_Base!BG86+IFRS17_CumRslt!BG86</f>
        <v>9023418.2854065467</v>
      </c>
      <c r="BH86" s="39">
        <f ca="1">IFRS17_CF_Base!BH86+IFRS17_CumRslt!BH86</f>
        <v>7771140.7756044501</v>
      </c>
      <c r="BI86" s="39">
        <f ca="1">IFRS17_CF_Base!BI86+IFRS17_CumRslt!BI86</f>
        <v>6660636.9733110731</v>
      </c>
      <c r="BJ86" s="39">
        <f ca="1">IFRS17_CF_Base!BJ86+IFRS17_CumRslt!BJ86</f>
        <v>5680794.7237520441</v>
      </c>
      <c r="BK86" s="39">
        <f ca="1">IFRS17_CF_Base!BK86+IFRS17_CumRslt!BK86</f>
        <v>4810813.5227610087</v>
      </c>
      <c r="BL86" s="39">
        <f ca="1">IFRS17_CF_Base!BL86+IFRS17_CumRslt!BL86</f>
        <v>4043604.5003957204</v>
      </c>
      <c r="BM86" s="39">
        <f ca="1">IFRS17_CF_Base!BM86+IFRS17_CumRslt!BM86</f>
        <v>3370154.6828762023</v>
      </c>
      <c r="BN86" s="39">
        <f ca="1">IFRS17_CF_Base!BN86+IFRS17_CumRslt!BN86</f>
        <v>2786500.6558226771</v>
      </c>
      <c r="BO86" s="39">
        <f ca="1">IFRS17_CF_Base!BO86+IFRS17_CumRslt!BO86</f>
        <v>2280670.7476328388</v>
      </c>
      <c r="BP86" s="39">
        <f ca="1">IFRS17_CF_Base!BP86+IFRS17_CumRslt!BP86</f>
        <v>1844878.8567762412</v>
      </c>
      <c r="BQ86" s="39">
        <f ca="1">IFRS17_CF_Base!BQ86+IFRS17_CumRslt!BQ86</f>
        <v>1473220.6814869053</v>
      </c>
      <c r="BR86" s="39">
        <f ca="1">IFRS17_CF_Base!BR86+IFRS17_CumRslt!BR86</f>
        <v>1159559.85757931</v>
      </c>
      <c r="BS86" s="39">
        <f ca="1">IFRS17_CF_Base!BS86+IFRS17_CumRslt!BS86</f>
        <v>899589.87937303563</v>
      </c>
      <c r="BT86" s="39">
        <f ca="1">IFRS17_CF_Base!BT86+IFRS17_CumRslt!BT86</f>
        <v>687499.28307365254</v>
      </c>
      <c r="BU86" s="39">
        <f ca="1">IFRS17_CF_Base!BU86+IFRS17_CumRslt!BU86</f>
        <v>515905.97837952932</v>
      </c>
      <c r="BV86" s="39">
        <f ca="1">IFRS17_CF_Base!BV86+IFRS17_CumRslt!BV86</f>
        <v>380163.05810471484</v>
      </c>
      <c r="BW86" s="39">
        <f ca="1">IFRS17_CF_Base!BW86+IFRS17_CumRslt!BW86</f>
        <v>275202.75829610019</v>
      </c>
      <c r="BX86" s="39">
        <f ca="1">IFRS17_CF_Base!BX86+IFRS17_CumRslt!BX86</f>
        <v>196227.73662180878</v>
      </c>
      <c r="BY86" s="39">
        <f ca="1">IFRS17_CF_Base!BY86+IFRS17_CumRslt!BY86</f>
        <v>138871.41414891201</v>
      </c>
      <c r="BZ86" s="39">
        <f ca="1">IFRS17_CF_Base!BZ86+IFRS17_CumRslt!BZ86</f>
        <v>97167.105060759306</v>
      </c>
      <c r="CA86" s="39">
        <f ca="1">IFRS17_CF_Base!CA86+IFRS17_CumRslt!CA86</f>
        <v>67226.718236548753</v>
      </c>
      <c r="CB86" s="39">
        <f ca="1">IFRS17_CF_Base!CB86+IFRS17_CumRslt!CB86</f>
        <v>45915.995724918219</v>
      </c>
      <c r="CC86" s="39">
        <f ca="1">IFRS17_CF_Base!CC86+IFRS17_CumRslt!CC86</f>
        <v>30780.630641329397</v>
      </c>
      <c r="CD86" s="39">
        <f ca="1">IFRS17_CF_Base!CD86+IFRS17_CumRslt!CD86</f>
        <v>21196.435075050646</v>
      </c>
      <c r="CE86" s="39">
        <f ca="1">IFRS17_CF_Base!CE86+IFRS17_CumRslt!CE86</f>
        <v>14238.905090682609</v>
      </c>
      <c r="CF86" s="39">
        <f ca="1">IFRS17_CF_Base!CF86+IFRS17_CumRslt!CF86</f>
        <v>9269.371689223075</v>
      </c>
      <c r="CG86" s="39">
        <f ca="1">IFRS17_CF_Base!CG86+IFRS17_CumRslt!CG86</f>
        <v>5790.1049790143879</v>
      </c>
      <c r="CH86" s="39">
        <f ca="1">IFRS17_CF_Base!CH86+IFRS17_CumRslt!CH86</f>
        <v>3417.7986830690334</v>
      </c>
      <c r="CI86" s="39">
        <f ca="1">IFRS17_CF_Base!CI86+IFRS17_CumRslt!CI86</f>
        <v>2051.4935760713847</v>
      </c>
      <c r="CJ86" s="39">
        <f ca="1">IFRS17_CF_Base!CJ86+IFRS17_CumRslt!CJ86</f>
        <v>1175.5163243671859</v>
      </c>
      <c r="CK86" s="39">
        <f ca="1">IFRS17_CF_Base!CK86+IFRS17_CumRslt!CK86</f>
        <v>610.81436304630552</v>
      </c>
      <c r="CL86" s="39">
        <f ca="1">IFRS17_CF_Base!CL86+IFRS17_CumRslt!CL86</f>
        <v>242.38711397793145</v>
      </c>
      <c r="CM86" s="39">
        <f ca="1">IFRS17_CF_Base!CM86+IFRS17_CumRslt!CM86</f>
        <v>8.9999443293975092E-9</v>
      </c>
      <c r="CN86" s="39">
        <f ca="1">IFRS17_CF_Base!CN86+IFRS17_CumRslt!CN86</f>
        <v>0</v>
      </c>
      <c r="CO86" s="39">
        <f ca="1">IFRS17_CF_Base!CO86+IFRS17_CumRslt!CO86</f>
        <v>0</v>
      </c>
      <c r="CP86" s="39">
        <f ca="1">IFRS17_CF_Base!CP86+IFRS17_CumRslt!CP86</f>
        <v>0</v>
      </c>
      <c r="CQ86" s="39">
        <f ca="1">IFRS17_CF_Base!CQ86+IFRS17_CumRslt!CQ86</f>
        <v>0</v>
      </c>
      <c r="CR86" s="39">
        <f ca="1">IFRS17_CF_Base!CR86+IFRS17_CumRslt!CR86</f>
        <v>0</v>
      </c>
      <c r="CS86" s="39">
        <f ca="1">IFRS17_CF_Base!CS86+IFRS17_CumRslt!CS86</f>
        <v>0</v>
      </c>
      <c r="CT86" s="39">
        <f ca="1">IFRS17_CF_Base!CT86+IFRS17_CumRslt!CT86</f>
        <v>0</v>
      </c>
      <c r="CU86" s="39">
        <f ca="1">IFRS17_CF_Base!CU86+IFRS17_CumRslt!CU86</f>
        <v>0</v>
      </c>
      <c r="CV86" s="39">
        <f ca="1">IFRS17_CF_Base!CV86+IFRS17_CumRslt!CV86</f>
        <v>0</v>
      </c>
      <c r="CW86" s="39">
        <f ca="1">IFRS17_CF_Base!CW86+IFRS17_CumRslt!CW86</f>
        <v>0</v>
      </c>
      <c r="CX86" s="39">
        <f ca="1">IFRS17_CF_Base!CX86+IFRS17_CumRslt!CX86</f>
        <v>0</v>
      </c>
      <c r="CY86" s="39">
        <f ca="1">IFRS17_CF_Base!CY86+IFRS17_CumRslt!CY86</f>
        <v>0</v>
      </c>
      <c r="CZ86" s="39">
        <f ca="1">IFRS17_CF_Base!CZ86+IFRS17_CumRslt!CZ86</f>
        <v>0</v>
      </c>
      <c r="DA86" s="39">
        <f ca="1">IFRS17_CF_Base!DA86+IFRS17_CumRslt!DA86</f>
        <v>0</v>
      </c>
      <c r="DB86" s="39">
        <f ca="1">IFRS17_CF_Base!DB86+IFRS17_CumRslt!DB86</f>
        <v>0</v>
      </c>
      <c r="DC86" s="39">
        <f ca="1">IFRS17_CF_Base!DC86+IFRS17_CumRslt!DC86</f>
        <v>0</v>
      </c>
      <c r="DD86" s="39">
        <f ca="1">IFRS17_CF_Base!DD86+IFRS17_CumRslt!DD86</f>
        <v>0</v>
      </c>
      <c r="DE86" s="39">
        <f ca="1">IFRS17_CF_Base!DE86+IFRS17_CumRslt!DE86</f>
        <v>0</v>
      </c>
      <c r="DF86" s="39">
        <f ca="1">IFRS17_CF_Base!DF86+IFRS17_CumRslt!DF86</f>
        <v>0</v>
      </c>
      <c r="DG86" s="39">
        <f ca="1">IFRS17_CF_Base!DG86+IFRS17_CumRslt!DG86</f>
        <v>0</v>
      </c>
      <c r="DH86" s="39">
        <f ca="1">IFRS17_CF_Base!DH86+IFRS17_CumRslt!DH86</f>
        <v>0</v>
      </c>
      <c r="DI86" s="39">
        <f ca="1">IFRS17_CF_Base!DI86+IFRS17_CumRslt!DI86</f>
        <v>0</v>
      </c>
      <c r="DJ86" s="39">
        <f ca="1">IFRS17_CF_Base!DJ86+IFRS17_CumRslt!DJ86</f>
        <v>0</v>
      </c>
      <c r="DK86" s="39">
        <f ca="1">IFRS17_CF_Base!DK86+IFRS17_CumRslt!DK86</f>
        <v>0</v>
      </c>
      <c r="DL86" s="39">
        <f ca="1">IFRS17_CF_Base!DL86+IFRS17_CumRslt!DL86</f>
        <v>0</v>
      </c>
      <c r="DM86" s="39">
        <f ca="1">IFRS17_CF_Base!DM86+IFRS17_CumRslt!DM86</f>
        <v>0</v>
      </c>
      <c r="DN86" s="39">
        <f ca="1">IFRS17_CF_Base!DN86+IFRS17_CumRslt!DN86</f>
        <v>0</v>
      </c>
      <c r="DO86" s="39">
        <f ca="1">IFRS17_CF_Base!DO86+IFRS17_CumRslt!DO86</f>
        <v>0</v>
      </c>
      <c r="DP86" s="39">
        <f ca="1">IFRS17_CF_Base!DP86+IFRS17_CumRslt!DP86</f>
        <v>0</v>
      </c>
      <c r="DQ86" s="39">
        <f ca="1">IFRS17_CF_Base!DQ86+IFRS17_CumRslt!DQ86</f>
        <v>0</v>
      </c>
      <c r="DR86" s="39">
        <f ca="1">IFRS17_CF_Base!DR86+IFRS17_CumRslt!DR86</f>
        <v>0</v>
      </c>
      <c r="DS86" s="39">
        <f ca="1">IFRS17_CF_Base!DS86+IFRS17_CumRslt!DS86</f>
        <v>0</v>
      </c>
      <c r="DT86" s="39">
        <f ca="1">IFRS17_CF_Base!DT86+IFRS17_CumRslt!DT86</f>
        <v>0</v>
      </c>
      <c r="DU86" s="39">
        <f ca="1">IFRS17_CF_Base!DU86+IFRS17_CumRslt!DU86</f>
        <v>0</v>
      </c>
      <c r="DV86" s="39">
        <f ca="1">IFRS17_CF_Base!DV86+IFRS17_CumRslt!DV86</f>
        <v>0</v>
      </c>
      <c r="DW86" s="39">
        <f ca="1">IFRS17_CF_Base!DW86+IFRS17_CumRslt!DW86</f>
        <v>0</v>
      </c>
      <c r="DX86" s="39">
        <f ca="1">IFRS17_CF_Base!DX86+IFRS17_CumRslt!DX86</f>
        <v>0</v>
      </c>
      <c r="DY86" s="39">
        <f ca="1">IFRS17_CF_Base!DY86+IFRS17_CumRslt!DY86</f>
        <v>0</v>
      </c>
      <c r="DZ86" s="39">
        <f ca="1">IFRS17_CF_Base!DZ86+IFRS17_CumRslt!DZ86</f>
        <v>0</v>
      </c>
      <c r="EA86" s="39">
        <f ca="1">IFRS17_CF_Base!EA86+IFRS17_CumRslt!EA86</f>
        <v>0</v>
      </c>
      <c r="EB86" s="39">
        <f ca="1">IFRS17_CF_Base!EB86+IFRS17_CumRslt!EB86</f>
        <v>0</v>
      </c>
      <c r="EC86" s="39">
        <f ca="1">IFRS17_CF_Base!EC86+IFRS17_CumRslt!EC86</f>
        <v>0</v>
      </c>
      <c r="ED86" s="39">
        <f ca="1">IFRS17_CF_Base!ED86+IFRS17_CumRslt!ED86</f>
        <v>0</v>
      </c>
      <c r="EE86" s="39">
        <f ca="1">IFRS17_CF_Base!EE86+IFRS17_CumRslt!EE86</f>
        <v>0</v>
      </c>
      <c r="EF86" s="39">
        <f ca="1">IFRS17_CF_Base!EF86+IFRS17_CumRslt!EF86</f>
        <v>0</v>
      </c>
      <c r="EG86" s="39">
        <f ca="1">IFRS17_CF_Base!EG86+IFRS17_CumRslt!EG86</f>
        <v>0</v>
      </c>
      <c r="EH86" s="39">
        <f ca="1">IFRS17_CF_Base!EH86+IFRS17_CumRslt!EH86</f>
        <v>0</v>
      </c>
      <c r="EI86" s="39">
        <f ca="1">IFRS17_CF_Base!EI86+IFRS17_CumRslt!EI86</f>
        <v>0</v>
      </c>
      <c r="EJ86" s="39">
        <f ca="1">IFRS17_CF_Base!EJ86+IFRS17_CumRslt!EJ86</f>
        <v>0</v>
      </c>
      <c r="EK86" s="39">
        <f ca="1">IFRS17_CF_Base!EK86+IFRS17_CumRslt!EK86</f>
        <v>0</v>
      </c>
      <c r="EL86" s="39">
        <f ca="1">IFRS17_CF_Base!EL86+IFRS17_CumRslt!EL86</f>
        <v>0</v>
      </c>
      <c r="EM86" s="39">
        <f ca="1">IFRS17_CF_Base!EM86+IFRS17_CumRslt!EM86</f>
        <v>0</v>
      </c>
      <c r="EN86" s="39">
        <f ca="1">IFRS17_CF_Base!EN86+IFRS17_CumRslt!EN86</f>
        <v>0</v>
      </c>
      <c r="EO86" s="39">
        <f ca="1">IFRS17_CF_Base!EO86+IFRS17_CumRslt!EO86</f>
        <v>0</v>
      </c>
      <c r="EP86" s="39">
        <f ca="1">IFRS17_CF_Base!EP86+IFRS17_CumRslt!EP86</f>
        <v>0</v>
      </c>
      <c r="EQ86" s="39">
        <f ca="1">IFRS17_CF_Base!EQ86+IFRS17_CumRslt!EQ86</f>
        <v>0</v>
      </c>
      <c r="ER86" s="39">
        <f ca="1">IFRS17_CF_Base!ER86+IFRS17_CumRslt!ER86</f>
        <v>0</v>
      </c>
      <c r="ES86" s="39">
        <f ca="1">IFRS17_CF_Base!ES86+IFRS17_CumRslt!ES86</f>
        <v>0</v>
      </c>
      <c r="ET86" s="39">
        <f ca="1">IFRS17_CF_Base!ET86+IFRS17_CumRslt!ET86</f>
        <v>0</v>
      </c>
      <c r="EU86" s="39">
        <f ca="1">IFRS17_CF_Base!EU86+IFRS17_CumRslt!EU86</f>
        <v>0</v>
      </c>
      <c r="EV86" s="39">
        <f ca="1">IFRS17_CF_Base!EV86+IFRS17_CumRslt!EV86</f>
        <v>0</v>
      </c>
      <c r="EW86" s="39">
        <f ca="1">IFRS17_CF_Base!EW86+IFRS17_CumRslt!EW86</f>
        <v>0</v>
      </c>
      <c r="EX86" s="39">
        <f ca="1">IFRS17_CF_Base!EX86+IFRS17_CumRslt!EX86</f>
        <v>0</v>
      </c>
      <c r="EY86" s="39">
        <f ca="1">IFRS17_CF_Base!EY86+IFRS17_CumRslt!EY86</f>
        <v>0</v>
      </c>
      <c r="EZ86" s="39">
        <f ca="1">IFRS17_CF_Base!EZ86+IFRS17_CumRslt!EZ86</f>
        <v>0</v>
      </c>
      <c r="FA86" s="39">
        <f ca="1">IFRS17_CF_Base!FA86+IFRS17_CumRslt!FA86</f>
        <v>0</v>
      </c>
      <c r="FB86" s="39">
        <f ca="1">IFRS17_CF_Base!FB86+IFRS17_CumRslt!FB86</f>
        <v>0</v>
      </c>
      <c r="FC86" s="39">
        <f ca="1">IFRS17_CF_Base!FC86+IFRS17_CumRslt!FC86</f>
        <v>0</v>
      </c>
      <c r="FD86" s="39">
        <f ca="1">IFRS17_CF_Base!FD86+IFRS17_CumRslt!FD86</f>
        <v>0</v>
      </c>
      <c r="FE86" s="39">
        <f ca="1">IFRS17_CF_Base!FE86+IFRS17_CumRslt!FE86</f>
        <v>0</v>
      </c>
      <c r="FF86" s="39">
        <f ca="1">IFRS17_CF_Base!FF86+IFRS17_CumRslt!FF86</f>
        <v>0</v>
      </c>
      <c r="FG86" s="39">
        <f ca="1">IFRS17_CF_Base!FG86+IFRS17_CumRslt!FG86</f>
        <v>0</v>
      </c>
      <c r="FH86" s="39">
        <f ca="1">IFRS17_CF_Base!FH86+IFRS17_CumRslt!FH86</f>
        <v>0</v>
      </c>
      <c r="FI86" s="39">
        <f ca="1">IFRS17_CF_Base!FI86+IFRS17_CumRslt!FI86</f>
        <v>0</v>
      </c>
      <c r="FJ86" s="39">
        <f ca="1">IFRS17_CF_Base!FJ86+IFRS17_CumRslt!FJ86</f>
        <v>0</v>
      </c>
      <c r="FK86" s="39">
        <f ca="1">IFRS17_CF_Base!FK86+IFRS17_CumRslt!FK86</f>
        <v>0</v>
      </c>
      <c r="FL86" s="39">
        <f ca="1">IFRS17_CF_Base!FL86+IFRS17_CumRslt!FL86</f>
        <v>0</v>
      </c>
      <c r="FM86" s="39">
        <f ca="1">IFRS17_CF_Base!FM86+IFRS17_CumRslt!FM86</f>
        <v>0</v>
      </c>
      <c r="FN86" s="39">
        <f ca="1">IFRS17_CF_Base!FN86+IFRS17_CumRslt!FN86</f>
        <v>0</v>
      </c>
      <c r="FO86" s="39">
        <f ca="1">IFRS17_CF_Base!FO86+IFRS17_CumRslt!FO86</f>
        <v>0</v>
      </c>
      <c r="FP86" s="39">
        <f ca="1">IFRS17_CF_Base!FP86+IFRS17_CumRslt!FP86</f>
        <v>0</v>
      </c>
      <c r="FQ86" s="39">
        <f ca="1">IFRS17_CF_Base!FQ86+IFRS17_CumRslt!FQ86</f>
        <v>0</v>
      </c>
      <c r="FR86" s="39">
        <f ca="1">IFRS17_CF_Base!FR86+IFRS17_CumRslt!FR86</f>
        <v>0</v>
      </c>
      <c r="FS86" s="39">
        <f ca="1">IFRS17_CF_Base!FS86+IFRS17_CumRslt!FS86</f>
        <v>0</v>
      </c>
      <c r="FT86" s="39">
        <f ca="1">IFRS17_CF_Base!FT86+IFRS17_CumRslt!FT86</f>
        <v>0</v>
      </c>
      <c r="FU86" s="39">
        <f ca="1">IFRS17_CF_Base!FU86+IFRS17_CumRslt!FU86</f>
        <v>0</v>
      </c>
      <c r="FV86" s="39">
        <f ca="1">IFRS17_CF_Base!FV86+IFRS17_CumRslt!FV86</f>
        <v>0</v>
      </c>
      <c r="FW86" s="39">
        <f ca="1">IFRS17_CF_Base!FW86+IFRS17_CumRslt!FW86</f>
        <v>0</v>
      </c>
      <c r="FX86" s="39">
        <f ca="1">IFRS17_CF_Base!FX86+IFRS17_CumRslt!FX86</f>
        <v>0</v>
      </c>
      <c r="FY86" s="39">
        <f ca="1">IFRS17_CF_Base!FY86+IFRS17_CumRslt!FY86</f>
        <v>0</v>
      </c>
      <c r="FZ86" s="39">
        <f ca="1">IFRS17_CF_Base!FZ86+IFRS17_CumRslt!FZ86</f>
        <v>0</v>
      </c>
      <c r="GA86" s="39">
        <f ca="1">IFRS17_CF_Base!GA86+IFRS17_CumRslt!GA86</f>
        <v>0</v>
      </c>
      <c r="GB86" s="39">
        <f ca="1">IFRS17_CF_Base!GB86+IFRS17_CumRslt!GB86</f>
        <v>0</v>
      </c>
      <c r="GC86" s="39">
        <f ca="1">IFRS17_CF_Base!GC86+IFRS17_CumRslt!GC86</f>
        <v>0</v>
      </c>
      <c r="GD86" s="39">
        <f ca="1">IFRS17_CF_Base!GD86+IFRS17_CumRslt!GD86</f>
        <v>0</v>
      </c>
      <c r="GE86" s="39">
        <f ca="1">IFRS17_CF_Base!GE86+IFRS17_CumRslt!GE86</f>
        <v>0</v>
      </c>
      <c r="GF86" s="39">
        <f ca="1">IFRS17_CF_Base!GF86+IFRS17_CumRslt!GF86</f>
        <v>0</v>
      </c>
      <c r="GG86" s="39">
        <f ca="1">IFRS17_CF_Base!GG86+IFRS17_CumRslt!GG86</f>
        <v>0</v>
      </c>
      <c r="GH86" s="39">
        <f ca="1">IFRS17_CF_Base!GH86+IFRS17_CumRslt!GH86</f>
        <v>0</v>
      </c>
      <c r="GI86" s="39">
        <f ca="1">IFRS17_CF_Base!GI86+IFRS17_CumRslt!GI86</f>
        <v>0</v>
      </c>
      <c r="GJ86" s="39">
        <f ca="1">IFRS17_CF_Base!GJ86+IFRS17_CumRslt!GJ86</f>
        <v>0</v>
      </c>
    </row>
    <row r="87" spans="3:192" x14ac:dyDescent="0.3">
      <c r="C87" s="31" t="s">
        <v>479</v>
      </c>
      <c r="F87" s="35">
        <f ca="1">IFRS17_CF_Base!F87+IFRS17_CumRslt!F87</f>
        <v>826054.18803946511</v>
      </c>
      <c r="G87" s="35">
        <f ca="1">IFRS17_CF_Base!G87+IFRS17_CumRslt!G87</f>
        <v>3346284.3265487594</v>
      </c>
      <c r="H87" s="35">
        <f ca="1">IFRS17_CF_Base!H87+IFRS17_CumRslt!H87</f>
        <v>4283243.9379824121</v>
      </c>
      <c r="I87" s="35">
        <f ca="1">IFRS17_CF_Base!I87+IFRS17_CumRslt!I87</f>
        <v>4971622.4280152982</v>
      </c>
      <c r="J87" s="35">
        <f ca="1">IFRS17_CF_Base!J87+IFRS17_CumRslt!J87</f>
        <v>6482230.7811430255</v>
      </c>
      <c r="K87" s="35">
        <f ca="1">IFRS17_CF_Base!K87+IFRS17_CumRslt!K87</f>
        <v>7094122.7722833687</v>
      </c>
      <c r="L87" s="35">
        <f ca="1">IFRS17_CF_Base!L87+IFRS17_CumRslt!L87</f>
        <v>7916352.6353782061</v>
      </c>
      <c r="M87" s="35">
        <f ca="1">IFRS17_CF_Base!M87+IFRS17_CumRslt!M87</f>
        <v>8968041.9951506741</v>
      </c>
      <c r="N87" s="35">
        <f ca="1">IFRS17_CF_Base!N87+IFRS17_CumRslt!N87</f>
        <v>10325677.350493314</v>
      </c>
      <c r="O87" s="35">
        <f ca="1">IFRS17_CF_Base!O87+IFRS17_CumRslt!O87</f>
        <v>12103988.44974494</v>
      </c>
      <c r="P87" s="35">
        <f ca="1">IFRS17_CF_Base!P87+IFRS17_CumRslt!P87</f>
        <v>0</v>
      </c>
      <c r="Q87" s="35">
        <f ca="1">IFRS17_CF_Base!Q87+IFRS17_CumRslt!Q87</f>
        <v>0</v>
      </c>
      <c r="R87" s="35">
        <f ca="1">IFRS17_CF_Base!R87+IFRS17_CumRslt!R87</f>
        <v>0</v>
      </c>
      <c r="S87" s="35">
        <f ca="1">IFRS17_CF_Base!S87+IFRS17_CumRslt!S87</f>
        <v>0</v>
      </c>
      <c r="T87" s="35">
        <f ca="1">IFRS17_CF_Base!T87+IFRS17_CumRslt!T87</f>
        <v>0</v>
      </c>
      <c r="U87" s="35">
        <f ca="1">IFRS17_CF_Base!U87+IFRS17_CumRslt!U87</f>
        <v>0</v>
      </c>
      <c r="V87" s="35">
        <f ca="1">IFRS17_CF_Base!V87+IFRS17_CumRslt!V87</f>
        <v>0</v>
      </c>
      <c r="W87" s="35">
        <f ca="1">IFRS17_CF_Base!W87+IFRS17_CumRslt!W87</f>
        <v>0</v>
      </c>
      <c r="X87" s="35">
        <f ca="1">IFRS17_CF_Base!X87+IFRS17_CumRslt!X87</f>
        <v>0</v>
      </c>
      <c r="Y87" s="40">
        <f ca="1">IFRS17_CF_Base!Y87+IFRS17_CumRslt!Y87</f>
        <v>0</v>
      </c>
      <c r="Z87" s="35">
        <f ca="1">IFRS17_CF_Base!Z87+IFRS17_CumRslt!Z87</f>
        <v>0</v>
      </c>
      <c r="AA87" s="40">
        <f ca="1">IFRS17_CF_Base!AA87+IFRS17_CumRslt!AA87</f>
        <v>0</v>
      </c>
      <c r="AB87" s="40">
        <f ca="1">IFRS17_CF_Base!AB87+IFRS17_CumRslt!AB87</f>
        <v>0</v>
      </c>
      <c r="AC87" s="40">
        <f ca="1">IFRS17_CF_Base!AC87+IFRS17_CumRslt!AC87</f>
        <v>0</v>
      </c>
      <c r="AD87" s="40">
        <f ca="1">IFRS17_CF_Base!AD87+IFRS17_CumRslt!AD87</f>
        <v>0</v>
      </c>
      <c r="AE87" s="40">
        <f ca="1">IFRS17_CF_Base!AE87+IFRS17_CumRslt!AE87</f>
        <v>0</v>
      </c>
      <c r="AF87" s="40">
        <f ca="1">IFRS17_CF_Base!AF87+IFRS17_CumRslt!AF87</f>
        <v>0</v>
      </c>
      <c r="AG87" s="40">
        <f ca="1">IFRS17_CF_Base!AG87+IFRS17_CumRslt!AG87</f>
        <v>0</v>
      </c>
      <c r="AH87" s="40">
        <f ca="1">IFRS17_CF_Base!AH87+IFRS17_CumRslt!AH87</f>
        <v>0</v>
      </c>
      <c r="AI87" s="40">
        <f ca="1">IFRS17_CF_Base!AI87+IFRS17_CumRslt!AI87</f>
        <v>0</v>
      </c>
      <c r="AJ87" s="40">
        <f ca="1">IFRS17_CF_Base!AJ87+IFRS17_CumRslt!AJ87</f>
        <v>0</v>
      </c>
      <c r="AK87" s="40">
        <f ca="1">IFRS17_CF_Base!AK87+IFRS17_CumRslt!AK87</f>
        <v>0</v>
      </c>
      <c r="AL87" s="40">
        <f ca="1">IFRS17_CF_Base!AL87+IFRS17_CumRslt!AL87</f>
        <v>0</v>
      </c>
      <c r="AM87" s="40">
        <f ca="1">IFRS17_CF_Base!AM87+IFRS17_CumRslt!AM87</f>
        <v>0</v>
      </c>
      <c r="AN87" s="40">
        <f ca="1">IFRS17_CF_Base!AN87+IFRS17_CumRslt!AN87</f>
        <v>0</v>
      </c>
      <c r="AO87" s="40">
        <f ca="1">IFRS17_CF_Base!AO87+IFRS17_CumRslt!AO87</f>
        <v>0</v>
      </c>
      <c r="AP87" s="40">
        <f ca="1">IFRS17_CF_Base!AP87+IFRS17_CumRslt!AP87</f>
        <v>0</v>
      </c>
      <c r="AQ87" s="40">
        <f ca="1">IFRS17_CF_Base!AQ87+IFRS17_CumRslt!AQ87</f>
        <v>0</v>
      </c>
      <c r="AR87" s="40">
        <f ca="1">IFRS17_CF_Base!AR87+IFRS17_CumRslt!AR87</f>
        <v>0</v>
      </c>
      <c r="AS87" s="40">
        <f ca="1">IFRS17_CF_Base!AS87+IFRS17_CumRslt!AS87</f>
        <v>0</v>
      </c>
      <c r="AT87" s="40">
        <f ca="1">IFRS17_CF_Base!AT87+IFRS17_CumRslt!AT87</f>
        <v>0</v>
      </c>
      <c r="AU87" s="40">
        <f ca="1">IFRS17_CF_Base!AU87+IFRS17_CumRslt!AU87</f>
        <v>0</v>
      </c>
      <c r="AV87" s="40">
        <f ca="1">IFRS17_CF_Base!AV87+IFRS17_CumRslt!AV87</f>
        <v>0</v>
      </c>
      <c r="AW87" s="40">
        <f ca="1">IFRS17_CF_Base!AW87+IFRS17_CumRslt!AW87</f>
        <v>0</v>
      </c>
      <c r="AX87" s="40">
        <f ca="1">IFRS17_CF_Base!AX87+IFRS17_CumRslt!AX87</f>
        <v>0</v>
      </c>
      <c r="AY87" s="40">
        <f ca="1">IFRS17_CF_Base!AY87+IFRS17_CumRslt!AY87</f>
        <v>0</v>
      </c>
      <c r="AZ87" s="40">
        <f ca="1">IFRS17_CF_Base!AZ87+IFRS17_CumRslt!AZ87</f>
        <v>0</v>
      </c>
      <c r="BA87" s="40">
        <f ca="1">IFRS17_CF_Base!BA87+IFRS17_CumRslt!BA87</f>
        <v>0</v>
      </c>
      <c r="BB87" s="40">
        <f ca="1">IFRS17_CF_Base!BB87+IFRS17_CumRslt!BB87</f>
        <v>0</v>
      </c>
      <c r="BC87" s="40">
        <f ca="1">IFRS17_CF_Base!BC87+IFRS17_CumRslt!BC87</f>
        <v>0</v>
      </c>
      <c r="BD87" s="40">
        <f ca="1">IFRS17_CF_Base!BD87+IFRS17_CumRslt!BD87</f>
        <v>0</v>
      </c>
      <c r="BE87" s="40">
        <f ca="1">IFRS17_CF_Base!BE87+IFRS17_CumRslt!BE87</f>
        <v>0</v>
      </c>
      <c r="BF87" s="40">
        <f ca="1">IFRS17_CF_Base!BF87+IFRS17_CumRslt!BF87</f>
        <v>0</v>
      </c>
      <c r="BG87" s="40">
        <f ca="1">IFRS17_CF_Base!BG87+IFRS17_CumRslt!BG87</f>
        <v>0</v>
      </c>
      <c r="BH87" s="40">
        <f ca="1">IFRS17_CF_Base!BH87+IFRS17_CumRslt!BH87</f>
        <v>0</v>
      </c>
      <c r="BI87" s="40">
        <f ca="1">IFRS17_CF_Base!BI87+IFRS17_CumRslt!BI87</f>
        <v>0</v>
      </c>
      <c r="BJ87" s="40">
        <f ca="1">IFRS17_CF_Base!BJ87+IFRS17_CumRslt!BJ87</f>
        <v>0</v>
      </c>
      <c r="BK87" s="40">
        <f ca="1">IFRS17_CF_Base!BK87+IFRS17_CumRslt!BK87</f>
        <v>0</v>
      </c>
      <c r="BL87" s="40">
        <f ca="1">IFRS17_CF_Base!BL87+IFRS17_CumRslt!BL87</f>
        <v>0</v>
      </c>
      <c r="BM87" s="40">
        <f ca="1">IFRS17_CF_Base!BM87+IFRS17_CumRslt!BM87</f>
        <v>0</v>
      </c>
      <c r="BN87" s="40">
        <f ca="1">IFRS17_CF_Base!BN87+IFRS17_CumRslt!BN87</f>
        <v>0</v>
      </c>
      <c r="BO87" s="40">
        <f ca="1">IFRS17_CF_Base!BO87+IFRS17_CumRslt!BO87</f>
        <v>0</v>
      </c>
      <c r="BP87" s="40">
        <f ca="1">IFRS17_CF_Base!BP87+IFRS17_CumRslt!BP87</f>
        <v>0</v>
      </c>
      <c r="BQ87" s="40">
        <f ca="1">IFRS17_CF_Base!BQ87+IFRS17_CumRslt!BQ87</f>
        <v>0</v>
      </c>
      <c r="BR87" s="40">
        <f ca="1">IFRS17_CF_Base!BR87+IFRS17_CumRslt!BR87</f>
        <v>0</v>
      </c>
      <c r="BS87" s="40">
        <f ca="1">IFRS17_CF_Base!BS87+IFRS17_CumRslt!BS87</f>
        <v>0</v>
      </c>
      <c r="BT87" s="40">
        <f ca="1">IFRS17_CF_Base!BT87+IFRS17_CumRslt!BT87</f>
        <v>0</v>
      </c>
      <c r="BU87" s="40">
        <f ca="1">IFRS17_CF_Base!BU87+IFRS17_CumRslt!BU87</f>
        <v>0</v>
      </c>
      <c r="BV87" s="40">
        <f ca="1">IFRS17_CF_Base!BV87+IFRS17_CumRslt!BV87</f>
        <v>0</v>
      </c>
      <c r="BW87" s="40">
        <f ca="1">IFRS17_CF_Base!BW87+IFRS17_CumRslt!BW87</f>
        <v>0</v>
      </c>
      <c r="BX87" s="40">
        <f ca="1">IFRS17_CF_Base!BX87+IFRS17_CumRslt!BX87</f>
        <v>0</v>
      </c>
      <c r="BY87" s="40">
        <f ca="1">IFRS17_CF_Base!BY87+IFRS17_CumRslt!BY87</f>
        <v>0</v>
      </c>
      <c r="BZ87" s="40">
        <f ca="1">IFRS17_CF_Base!BZ87+IFRS17_CumRslt!BZ87</f>
        <v>0</v>
      </c>
      <c r="CA87" s="40">
        <f ca="1">IFRS17_CF_Base!CA87+IFRS17_CumRslt!CA87</f>
        <v>0</v>
      </c>
      <c r="CB87" s="40">
        <f ca="1">IFRS17_CF_Base!CB87+IFRS17_CumRslt!CB87</f>
        <v>0</v>
      </c>
      <c r="CC87" s="40">
        <f ca="1">IFRS17_CF_Base!CC87+IFRS17_CumRslt!CC87</f>
        <v>0</v>
      </c>
      <c r="CD87" s="40">
        <f ca="1">IFRS17_CF_Base!CD87+IFRS17_CumRslt!CD87</f>
        <v>0</v>
      </c>
      <c r="CE87" s="40">
        <f ca="1">IFRS17_CF_Base!CE87+IFRS17_CumRslt!CE87</f>
        <v>0</v>
      </c>
      <c r="CF87" s="40">
        <f ca="1">IFRS17_CF_Base!CF87+IFRS17_CumRslt!CF87</f>
        <v>0</v>
      </c>
      <c r="CG87" s="40">
        <f ca="1">IFRS17_CF_Base!CG87+IFRS17_CumRslt!CG87</f>
        <v>0</v>
      </c>
      <c r="CH87" s="40">
        <f ca="1">IFRS17_CF_Base!CH87+IFRS17_CumRslt!CH87</f>
        <v>0</v>
      </c>
      <c r="CI87" s="40">
        <f ca="1">IFRS17_CF_Base!CI87+IFRS17_CumRslt!CI87</f>
        <v>0</v>
      </c>
      <c r="CJ87" s="40">
        <f ca="1">IFRS17_CF_Base!CJ87+IFRS17_CumRslt!CJ87</f>
        <v>0</v>
      </c>
      <c r="CK87" s="40">
        <f ca="1">IFRS17_CF_Base!CK87+IFRS17_CumRslt!CK87</f>
        <v>0</v>
      </c>
      <c r="CL87" s="40">
        <f ca="1">IFRS17_CF_Base!CL87+IFRS17_CumRslt!CL87</f>
        <v>0</v>
      </c>
      <c r="CM87" s="40">
        <f ca="1">IFRS17_CF_Base!CM87+IFRS17_CumRslt!CM87</f>
        <v>0</v>
      </c>
      <c r="CN87" s="40">
        <f ca="1">IFRS17_CF_Base!CN87+IFRS17_CumRslt!CN87</f>
        <v>0</v>
      </c>
      <c r="CO87" s="40">
        <f ca="1">IFRS17_CF_Base!CO87+IFRS17_CumRslt!CO87</f>
        <v>0</v>
      </c>
      <c r="CP87" s="40">
        <f ca="1">IFRS17_CF_Base!CP87+IFRS17_CumRslt!CP87</f>
        <v>0</v>
      </c>
      <c r="CQ87" s="40">
        <f ca="1">IFRS17_CF_Base!CQ87+IFRS17_CumRslt!CQ87</f>
        <v>0</v>
      </c>
      <c r="CR87" s="40">
        <f ca="1">IFRS17_CF_Base!CR87+IFRS17_CumRslt!CR87</f>
        <v>0</v>
      </c>
      <c r="CS87" s="40">
        <f ca="1">IFRS17_CF_Base!CS87+IFRS17_CumRslt!CS87</f>
        <v>0</v>
      </c>
      <c r="CT87" s="40">
        <f ca="1">IFRS17_CF_Base!CT87+IFRS17_CumRslt!CT87</f>
        <v>0</v>
      </c>
      <c r="CU87" s="40">
        <f ca="1">IFRS17_CF_Base!CU87+IFRS17_CumRslt!CU87</f>
        <v>0</v>
      </c>
      <c r="CV87" s="40">
        <f ca="1">IFRS17_CF_Base!CV87+IFRS17_CumRslt!CV87</f>
        <v>0</v>
      </c>
      <c r="CW87" s="40">
        <f ca="1">IFRS17_CF_Base!CW87+IFRS17_CumRslt!CW87</f>
        <v>0</v>
      </c>
      <c r="CX87" s="40">
        <f ca="1">IFRS17_CF_Base!CX87+IFRS17_CumRslt!CX87</f>
        <v>0</v>
      </c>
      <c r="CY87" s="40">
        <f ca="1">IFRS17_CF_Base!CY87+IFRS17_CumRslt!CY87</f>
        <v>0</v>
      </c>
      <c r="CZ87" s="40">
        <f ca="1">IFRS17_CF_Base!CZ87+IFRS17_CumRslt!CZ87</f>
        <v>0</v>
      </c>
      <c r="DA87" s="40">
        <f ca="1">IFRS17_CF_Base!DA87+IFRS17_CumRslt!DA87</f>
        <v>0</v>
      </c>
      <c r="DB87" s="40">
        <f ca="1">IFRS17_CF_Base!DB87+IFRS17_CumRslt!DB87</f>
        <v>0</v>
      </c>
      <c r="DC87" s="40">
        <f ca="1">IFRS17_CF_Base!DC87+IFRS17_CumRslt!DC87</f>
        <v>0</v>
      </c>
      <c r="DD87" s="40">
        <f ca="1">IFRS17_CF_Base!DD87+IFRS17_CumRslt!DD87</f>
        <v>0</v>
      </c>
      <c r="DE87" s="40">
        <f ca="1">IFRS17_CF_Base!DE87+IFRS17_CumRslt!DE87</f>
        <v>0</v>
      </c>
      <c r="DF87" s="40">
        <f ca="1">IFRS17_CF_Base!DF87+IFRS17_CumRslt!DF87</f>
        <v>0</v>
      </c>
      <c r="DG87" s="40">
        <f ca="1">IFRS17_CF_Base!DG87+IFRS17_CumRslt!DG87</f>
        <v>0</v>
      </c>
      <c r="DH87" s="40">
        <f ca="1">IFRS17_CF_Base!DH87+IFRS17_CumRslt!DH87</f>
        <v>0</v>
      </c>
      <c r="DI87" s="40">
        <f ca="1">IFRS17_CF_Base!DI87+IFRS17_CumRslt!DI87</f>
        <v>0</v>
      </c>
      <c r="DJ87" s="40">
        <f ca="1">IFRS17_CF_Base!DJ87+IFRS17_CumRslt!DJ87</f>
        <v>0</v>
      </c>
      <c r="DK87" s="40">
        <f ca="1">IFRS17_CF_Base!DK87+IFRS17_CumRslt!DK87</f>
        <v>0</v>
      </c>
      <c r="DL87" s="40">
        <f ca="1">IFRS17_CF_Base!DL87+IFRS17_CumRslt!DL87</f>
        <v>0</v>
      </c>
      <c r="DM87" s="40">
        <f ca="1">IFRS17_CF_Base!DM87+IFRS17_CumRslt!DM87</f>
        <v>0</v>
      </c>
      <c r="DN87" s="40">
        <f ca="1">IFRS17_CF_Base!DN87+IFRS17_CumRslt!DN87</f>
        <v>0</v>
      </c>
      <c r="DO87" s="40">
        <f ca="1">IFRS17_CF_Base!DO87+IFRS17_CumRslt!DO87</f>
        <v>0</v>
      </c>
      <c r="DP87" s="40">
        <f ca="1">IFRS17_CF_Base!DP87+IFRS17_CumRslt!DP87</f>
        <v>0</v>
      </c>
      <c r="DQ87" s="40">
        <f ca="1">IFRS17_CF_Base!DQ87+IFRS17_CumRslt!DQ87</f>
        <v>0</v>
      </c>
      <c r="DR87" s="40">
        <f ca="1">IFRS17_CF_Base!DR87+IFRS17_CumRslt!DR87</f>
        <v>0</v>
      </c>
      <c r="DS87" s="40">
        <f ca="1">IFRS17_CF_Base!DS87+IFRS17_CumRslt!DS87</f>
        <v>0</v>
      </c>
      <c r="DT87" s="40">
        <f ca="1">IFRS17_CF_Base!DT87+IFRS17_CumRslt!DT87</f>
        <v>0</v>
      </c>
      <c r="DU87" s="40">
        <f ca="1">IFRS17_CF_Base!DU87+IFRS17_CumRslt!DU87</f>
        <v>0</v>
      </c>
      <c r="DV87" s="40">
        <f ca="1">IFRS17_CF_Base!DV87+IFRS17_CumRslt!DV87</f>
        <v>0</v>
      </c>
      <c r="DW87" s="40">
        <f ca="1">IFRS17_CF_Base!DW87+IFRS17_CumRslt!DW87</f>
        <v>0</v>
      </c>
      <c r="DX87" s="40">
        <f ca="1">IFRS17_CF_Base!DX87+IFRS17_CumRslt!DX87</f>
        <v>0</v>
      </c>
      <c r="DY87" s="40">
        <f ca="1">IFRS17_CF_Base!DY87+IFRS17_CumRslt!DY87</f>
        <v>0</v>
      </c>
      <c r="DZ87" s="40">
        <f ca="1">IFRS17_CF_Base!DZ87+IFRS17_CumRslt!DZ87</f>
        <v>0</v>
      </c>
      <c r="EA87" s="40">
        <f ca="1">IFRS17_CF_Base!EA87+IFRS17_CumRslt!EA87</f>
        <v>0</v>
      </c>
      <c r="EB87" s="40">
        <f ca="1">IFRS17_CF_Base!EB87+IFRS17_CumRslt!EB87</f>
        <v>0</v>
      </c>
      <c r="EC87" s="40">
        <f ca="1">IFRS17_CF_Base!EC87+IFRS17_CumRslt!EC87</f>
        <v>0</v>
      </c>
      <c r="ED87" s="40">
        <f ca="1">IFRS17_CF_Base!ED87+IFRS17_CumRslt!ED87</f>
        <v>0</v>
      </c>
      <c r="EE87" s="40">
        <f ca="1">IFRS17_CF_Base!EE87+IFRS17_CumRslt!EE87</f>
        <v>0</v>
      </c>
      <c r="EF87" s="40">
        <f ca="1">IFRS17_CF_Base!EF87+IFRS17_CumRslt!EF87</f>
        <v>0</v>
      </c>
      <c r="EG87" s="40">
        <f ca="1">IFRS17_CF_Base!EG87+IFRS17_CumRslt!EG87</f>
        <v>0</v>
      </c>
      <c r="EH87" s="40">
        <f ca="1">IFRS17_CF_Base!EH87+IFRS17_CumRslt!EH87</f>
        <v>0</v>
      </c>
      <c r="EI87" s="40">
        <f ca="1">IFRS17_CF_Base!EI87+IFRS17_CumRslt!EI87</f>
        <v>0</v>
      </c>
      <c r="EJ87" s="40">
        <f ca="1">IFRS17_CF_Base!EJ87+IFRS17_CumRslt!EJ87</f>
        <v>0</v>
      </c>
      <c r="EK87" s="40">
        <f ca="1">IFRS17_CF_Base!EK87+IFRS17_CumRslt!EK87</f>
        <v>0</v>
      </c>
      <c r="EL87" s="40">
        <f ca="1">IFRS17_CF_Base!EL87+IFRS17_CumRslt!EL87</f>
        <v>0</v>
      </c>
      <c r="EM87" s="40">
        <f ca="1">IFRS17_CF_Base!EM87+IFRS17_CumRslt!EM87</f>
        <v>0</v>
      </c>
      <c r="EN87" s="40">
        <f ca="1">IFRS17_CF_Base!EN87+IFRS17_CumRslt!EN87</f>
        <v>0</v>
      </c>
      <c r="EO87" s="40">
        <f ca="1">IFRS17_CF_Base!EO87+IFRS17_CumRslt!EO87</f>
        <v>0</v>
      </c>
      <c r="EP87" s="40">
        <f ca="1">IFRS17_CF_Base!EP87+IFRS17_CumRslt!EP87</f>
        <v>0</v>
      </c>
      <c r="EQ87" s="40">
        <f ca="1">IFRS17_CF_Base!EQ87+IFRS17_CumRslt!EQ87</f>
        <v>0</v>
      </c>
      <c r="ER87" s="40">
        <f ca="1">IFRS17_CF_Base!ER87+IFRS17_CumRslt!ER87</f>
        <v>0</v>
      </c>
      <c r="ES87" s="40">
        <f ca="1">IFRS17_CF_Base!ES87+IFRS17_CumRslt!ES87</f>
        <v>0</v>
      </c>
      <c r="ET87" s="40">
        <f ca="1">IFRS17_CF_Base!ET87+IFRS17_CumRslt!ET87</f>
        <v>0</v>
      </c>
      <c r="EU87" s="40">
        <f ca="1">IFRS17_CF_Base!EU87+IFRS17_CumRslt!EU87</f>
        <v>0</v>
      </c>
      <c r="EV87" s="40">
        <f ca="1">IFRS17_CF_Base!EV87+IFRS17_CumRslt!EV87</f>
        <v>0</v>
      </c>
      <c r="EW87" s="40">
        <f ca="1">IFRS17_CF_Base!EW87+IFRS17_CumRslt!EW87</f>
        <v>0</v>
      </c>
      <c r="EX87" s="40">
        <f ca="1">IFRS17_CF_Base!EX87+IFRS17_CumRslt!EX87</f>
        <v>0</v>
      </c>
      <c r="EY87" s="40">
        <f ca="1">IFRS17_CF_Base!EY87+IFRS17_CumRslt!EY87</f>
        <v>0</v>
      </c>
      <c r="EZ87" s="40">
        <f ca="1">IFRS17_CF_Base!EZ87+IFRS17_CumRslt!EZ87</f>
        <v>0</v>
      </c>
      <c r="FA87" s="40">
        <f ca="1">IFRS17_CF_Base!FA87+IFRS17_CumRslt!FA87</f>
        <v>0</v>
      </c>
      <c r="FB87" s="40">
        <f ca="1">IFRS17_CF_Base!FB87+IFRS17_CumRslt!FB87</f>
        <v>0</v>
      </c>
      <c r="FC87" s="40">
        <f ca="1">IFRS17_CF_Base!FC87+IFRS17_CumRslt!FC87</f>
        <v>0</v>
      </c>
      <c r="FD87" s="40">
        <f ca="1">IFRS17_CF_Base!FD87+IFRS17_CumRslt!FD87</f>
        <v>0</v>
      </c>
      <c r="FE87" s="40">
        <f ca="1">IFRS17_CF_Base!FE87+IFRS17_CumRslt!FE87</f>
        <v>0</v>
      </c>
      <c r="FF87" s="40">
        <f ca="1">IFRS17_CF_Base!FF87+IFRS17_CumRslt!FF87</f>
        <v>0</v>
      </c>
      <c r="FG87" s="40">
        <f ca="1">IFRS17_CF_Base!FG87+IFRS17_CumRslt!FG87</f>
        <v>0</v>
      </c>
      <c r="FH87" s="40">
        <f ca="1">IFRS17_CF_Base!FH87+IFRS17_CumRslt!FH87</f>
        <v>0</v>
      </c>
      <c r="FI87" s="40">
        <f ca="1">IFRS17_CF_Base!FI87+IFRS17_CumRslt!FI87</f>
        <v>0</v>
      </c>
      <c r="FJ87" s="40">
        <f ca="1">IFRS17_CF_Base!FJ87+IFRS17_CumRslt!FJ87</f>
        <v>0</v>
      </c>
      <c r="FK87" s="40">
        <f ca="1">IFRS17_CF_Base!FK87+IFRS17_CumRslt!FK87</f>
        <v>0</v>
      </c>
      <c r="FL87" s="40">
        <f ca="1">IFRS17_CF_Base!FL87+IFRS17_CumRslt!FL87</f>
        <v>0</v>
      </c>
      <c r="FM87" s="40">
        <f ca="1">IFRS17_CF_Base!FM87+IFRS17_CumRslt!FM87</f>
        <v>0</v>
      </c>
      <c r="FN87" s="40">
        <f ca="1">IFRS17_CF_Base!FN87+IFRS17_CumRslt!FN87</f>
        <v>0</v>
      </c>
      <c r="FO87" s="40">
        <f ca="1">IFRS17_CF_Base!FO87+IFRS17_CumRslt!FO87</f>
        <v>0</v>
      </c>
      <c r="FP87" s="40">
        <f ca="1">IFRS17_CF_Base!FP87+IFRS17_CumRslt!FP87</f>
        <v>0</v>
      </c>
      <c r="FQ87" s="40">
        <f ca="1">IFRS17_CF_Base!FQ87+IFRS17_CumRslt!FQ87</f>
        <v>0</v>
      </c>
      <c r="FR87" s="40">
        <f ca="1">IFRS17_CF_Base!FR87+IFRS17_CumRslt!FR87</f>
        <v>0</v>
      </c>
      <c r="FS87" s="40">
        <f ca="1">IFRS17_CF_Base!FS87+IFRS17_CumRslt!FS87</f>
        <v>0</v>
      </c>
      <c r="FT87" s="40">
        <f ca="1">IFRS17_CF_Base!FT87+IFRS17_CumRslt!FT87</f>
        <v>0</v>
      </c>
      <c r="FU87" s="40">
        <f ca="1">IFRS17_CF_Base!FU87+IFRS17_CumRslt!FU87</f>
        <v>0</v>
      </c>
      <c r="FV87" s="40">
        <f ca="1">IFRS17_CF_Base!FV87+IFRS17_CumRslt!FV87</f>
        <v>0</v>
      </c>
      <c r="FW87" s="40">
        <f ca="1">IFRS17_CF_Base!FW87+IFRS17_CumRslt!FW87</f>
        <v>0</v>
      </c>
      <c r="FX87" s="40">
        <f ca="1">IFRS17_CF_Base!FX87+IFRS17_CumRslt!FX87</f>
        <v>0</v>
      </c>
      <c r="FY87" s="40">
        <f ca="1">IFRS17_CF_Base!FY87+IFRS17_CumRslt!FY87</f>
        <v>0</v>
      </c>
      <c r="FZ87" s="40">
        <f ca="1">IFRS17_CF_Base!FZ87+IFRS17_CumRslt!FZ87</f>
        <v>0</v>
      </c>
      <c r="GA87" s="40">
        <f ca="1">IFRS17_CF_Base!GA87+IFRS17_CumRslt!GA87</f>
        <v>0</v>
      </c>
      <c r="GB87" s="40">
        <f ca="1">IFRS17_CF_Base!GB87+IFRS17_CumRslt!GB87</f>
        <v>0</v>
      </c>
      <c r="GC87" s="40">
        <f ca="1">IFRS17_CF_Base!GC87+IFRS17_CumRslt!GC87</f>
        <v>0</v>
      </c>
      <c r="GD87" s="40">
        <f ca="1">IFRS17_CF_Base!GD87+IFRS17_CumRslt!GD87</f>
        <v>0</v>
      </c>
      <c r="GE87" s="40">
        <f ca="1">IFRS17_CF_Base!GE87+IFRS17_CumRslt!GE87</f>
        <v>0</v>
      </c>
      <c r="GF87" s="40">
        <f ca="1">IFRS17_CF_Base!GF87+IFRS17_CumRslt!GF87</f>
        <v>0</v>
      </c>
      <c r="GG87" s="40">
        <f ca="1">IFRS17_CF_Base!GG87+IFRS17_CumRslt!GG87</f>
        <v>0</v>
      </c>
      <c r="GH87" s="40">
        <f ca="1">IFRS17_CF_Base!GH87+IFRS17_CumRslt!GH87</f>
        <v>0</v>
      </c>
      <c r="GI87" s="40">
        <f ca="1">IFRS17_CF_Base!GI87+IFRS17_CumRslt!GI87</f>
        <v>0</v>
      </c>
      <c r="GJ87" s="40">
        <f ca="1">IFRS17_CF_Base!GJ87+IFRS17_CumRslt!GJ87</f>
        <v>0</v>
      </c>
    </row>
    <row r="88" spans="3:192" x14ac:dyDescent="0.3">
      <c r="C88" s="31" t="s">
        <v>480</v>
      </c>
      <c r="F88" s="35">
        <f ca="1">IFRS17_CF_Base!F88+IFRS17_CumRslt!F88</f>
        <v>2659731.8270136411</v>
      </c>
      <c r="G88" s="35">
        <f ca="1">IFRS17_CF_Base!G88+IFRS17_CumRslt!G88</f>
        <v>12467476.602181371</v>
      </c>
      <c r="H88" s="35">
        <f ca="1">IFRS17_CF_Base!H88+IFRS17_CumRslt!H88</f>
        <v>21998649.337540887</v>
      </c>
      <c r="I88" s="35">
        <f ca="1">IFRS17_CF_Base!I88+IFRS17_CumRslt!I88</f>
        <v>31456636.477198102</v>
      </c>
      <c r="J88" s="35">
        <f ca="1">IFRS17_CF_Base!J88+IFRS17_CumRslt!J88</f>
        <v>44031594.573873058</v>
      </c>
      <c r="K88" s="35">
        <f ca="1">IFRS17_CF_Base!K88+IFRS17_CumRslt!K88</f>
        <v>55874268.008096583</v>
      </c>
      <c r="L88" s="35">
        <f ca="1">IFRS17_CF_Base!L88+IFRS17_CumRslt!L88</f>
        <v>68301112.241635874</v>
      </c>
      <c r="M88" s="35">
        <f ca="1">IFRS17_CF_Base!M88+IFRS17_CumRslt!M88</f>
        <v>82033264.322283179</v>
      </c>
      <c r="N88" s="35">
        <f ca="1">IFRS17_CF_Base!N88+IFRS17_CumRslt!N88</f>
        <v>97703203.862777129</v>
      </c>
      <c r="O88" s="35">
        <f ca="1">IFRS17_CF_Base!O88+IFRS17_CumRslt!O88</f>
        <v>117695002.8453549</v>
      </c>
      <c r="P88" s="35">
        <f ca="1">IFRS17_CF_Base!P88+IFRS17_CumRslt!P88</f>
        <v>92960966.103346825</v>
      </c>
      <c r="Q88" s="35">
        <f ca="1">IFRS17_CF_Base!Q88+IFRS17_CumRslt!Q88</f>
        <v>80803234.04602696</v>
      </c>
      <c r="R88" s="35">
        <f ca="1">IFRS17_CF_Base!R88+IFRS17_CumRslt!R88</f>
        <v>72482130.049359083</v>
      </c>
      <c r="S88" s="35">
        <f ca="1">IFRS17_CF_Base!S88+IFRS17_CumRslt!S88</f>
        <v>65059150.148216657</v>
      </c>
      <c r="T88" s="35">
        <f ca="1">IFRS17_CF_Base!T88+IFRS17_CumRslt!T88</f>
        <v>58316182.218995072</v>
      </c>
      <c r="U88" s="35">
        <f ca="1">IFRS17_CF_Base!U88+IFRS17_CumRslt!U88</f>
        <v>52416646.365374766</v>
      </c>
      <c r="V88" s="35">
        <f ca="1">IFRS17_CF_Base!V88+IFRS17_CumRslt!V88</f>
        <v>47038396.967110686</v>
      </c>
      <c r="W88" s="35">
        <f ca="1">IFRS17_CF_Base!W88+IFRS17_CumRslt!W88</f>
        <v>42084222.499065317</v>
      </c>
      <c r="X88" s="35">
        <f ca="1">IFRS17_CF_Base!X88+IFRS17_CumRslt!X88</f>
        <v>37512178.971866384</v>
      </c>
      <c r="Y88" s="35">
        <f ca="1">IFRS17_CF_Base!Y88+IFRS17_CumRslt!Y88</f>
        <v>33249455.814166211</v>
      </c>
      <c r="Z88" s="35">
        <f ca="1">IFRS17_CF_Base!Z88+IFRS17_CumRslt!Z88</f>
        <v>29668673.037285928</v>
      </c>
      <c r="AA88" s="35">
        <f ca="1">IFRS17_CF_Base!AA88+IFRS17_CumRslt!AA88</f>
        <v>26430932.53305332</v>
      </c>
      <c r="AB88" s="35">
        <f ca="1">IFRS17_CF_Base!AB88+IFRS17_CumRslt!AB88</f>
        <v>23445281.422318224</v>
      </c>
      <c r="AC88" s="35">
        <f ca="1">IFRS17_CF_Base!AC88+IFRS17_CumRslt!AC88</f>
        <v>20712919.787641317</v>
      </c>
      <c r="AD88" s="35">
        <f ca="1">IFRS17_CF_Base!AD88+IFRS17_CumRslt!AD88</f>
        <v>18209879.071201369</v>
      </c>
      <c r="AE88" s="35">
        <f ca="1">IFRS17_CF_Base!AE88+IFRS17_CumRslt!AE88</f>
        <v>15936666.184642935</v>
      </c>
      <c r="AF88" s="35">
        <f ca="1">IFRS17_CF_Base!AF88+IFRS17_CumRslt!AF88</f>
        <v>13950664.633889889</v>
      </c>
      <c r="AG88" s="35">
        <f ca="1">IFRS17_CF_Base!AG88+IFRS17_CumRslt!AG88</f>
        <v>12160694.724225633</v>
      </c>
      <c r="AH88" s="35">
        <f ca="1">IFRS17_CF_Base!AH88+IFRS17_CumRslt!AH88</f>
        <v>10546310.190574074</v>
      </c>
      <c r="AI88" s="35">
        <f ca="1">IFRS17_CF_Base!AI88+IFRS17_CumRslt!AI88</f>
        <v>9081210.8332471475</v>
      </c>
      <c r="AJ88" s="35">
        <f ca="1">IFRS17_CF_Base!AJ88+IFRS17_CumRslt!AJ88</f>
        <v>7982606.8065271508</v>
      </c>
      <c r="AK88" s="35">
        <f ca="1">IFRS17_CF_Base!AK88+IFRS17_CumRslt!AK88</f>
        <v>7053205.2137908619</v>
      </c>
      <c r="AL88" s="35">
        <f ca="1">IFRS17_CF_Base!AL88+IFRS17_CumRslt!AL88</f>
        <v>6230186.8087559687</v>
      </c>
      <c r="AM88" s="35">
        <f ca="1">IFRS17_CF_Base!AM88+IFRS17_CumRslt!AM88</f>
        <v>5497274.1898863493</v>
      </c>
      <c r="AN88" s="35">
        <f ca="1">IFRS17_CF_Base!AN88+IFRS17_CumRslt!AN88</f>
        <v>4841385.1773058968</v>
      </c>
      <c r="AO88" s="35">
        <f ca="1">IFRS17_CF_Base!AO88+IFRS17_CumRslt!AO88</f>
        <v>4250906.9386493545</v>
      </c>
      <c r="AP88" s="35">
        <f ca="1">IFRS17_CF_Base!AP88+IFRS17_CumRslt!AP88</f>
        <v>3740390.0324277398</v>
      </c>
      <c r="AQ88" s="35">
        <f ca="1">IFRS17_CF_Base!AQ88+IFRS17_CumRslt!AQ88</f>
        <v>3280506.4112732061</v>
      </c>
      <c r="AR88" s="35">
        <f ca="1">IFRS17_CF_Base!AR88+IFRS17_CumRslt!AR88</f>
        <v>2867191.5271114171</v>
      </c>
      <c r="AS88" s="35">
        <f ca="1">IFRS17_CF_Base!AS88+IFRS17_CumRslt!AS88</f>
        <v>2496132.8152015288</v>
      </c>
      <c r="AT88" s="35">
        <f ca="1">IFRS17_CF_Base!AT88+IFRS17_CumRslt!AT88</f>
        <v>2163030.5040895534</v>
      </c>
      <c r="AU88" s="35">
        <f ca="1">IFRS17_CF_Base!AU88+IFRS17_CumRslt!AU88</f>
        <v>1871070.6083012582</v>
      </c>
      <c r="AV88" s="35">
        <f ca="1">IFRS17_CF_Base!AV88+IFRS17_CumRslt!AV88</f>
        <v>1611047.8421866295</v>
      </c>
      <c r="AW88" s="35">
        <f ca="1">IFRS17_CF_Base!AW88+IFRS17_CumRslt!AW88</f>
        <v>1380475.7493373815</v>
      </c>
      <c r="AX88" s="35">
        <f ca="1">IFRS17_CF_Base!AX88+IFRS17_CumRslt!AX88</f>
        <v>1177136.39781043</v>
      </c>
      <c r="AY88" s="35">
        <f ca="1">IFRS17_CF_Base!AY88+IFRS17_CumRslt!AY88</f>
        <v>998949.48933804967</v>
      </c>
      <c r="AZ88" s="35">
        <f ca="1">IFRS17_CF_Base!AZ88+IFRS17_CumRslt!AZ88</f>
        <v>845485.39834062511</v>
      </c>
      <c r="BA88" s="35">
        <f ca="1">IFRS17_CF_Base!BA88+IFRS17_CumRslt!BA88</f>
        <v>712836.03977870476</v>
      </c>
      <c r="BB88" s="35">
        <f ca="1">IFRS17_CF_Base!BB88+IFRS17_CumRslt!BB88</f>
        <v>599222.68193619756</v>
      </c>
      <c r="BC88" s="35">
        <f ca="1">IFRS17_CF_Base!BC88+IFRS17_CumRslt!BC88</f>
        <v>502646.28095043974</v>
      </c>
      <c r="BD88" s="35">
        <f ca="1">IFRS17_CF_Base!BD88+IFRS17_CumRslt!BD88</f>
        <v>421007.86534873745</v>
      </c>
      <c r="BE88" s="35">
        <f ca="1">IFRS17_CF_Base!BE88+IFRS17_CumRslt!BE88</f>
        <v>352304.36009364988</v>
      </c>
      <c r="BF88" s="35">
        <f ca="1">IFRS17_CF_Base!BF88+IFRS17_CumRslt!BF88</f>
        <v>294358.00123992289</v>
      </c>
      <c r="BG88" s="35">
        <f ca="1">IFRS17_CF_Base!BG88+IFRS17_CumRslt!BG88</f>
        <v>245371.09130037404</v>
      </c>
      <c r="BH88" s="35">
        <f ca="1">IFRS17_CF_Base!BH88+IFRS17_CumRslt!BH88</f>
        <v>203890.33460222167</v>
      </c>
      <c r="BI88" s="35">
        <f ca="1">IFRS17_CF_Base!BI88+IFRS17_CumRslt!BI88</f>
        <v>168734.37828708332</v>
      </c>
      <c r="BJ88" s="35">
        <f ca="1">IFRS17_CF_Base!BJ88+IFRS17_CumRslt!BJ88</f>
        <v>139447.30674738422</v>
      </c>
      <c r="BK88" s="35">
        <f ca="1">IFRS17_CF_Base!BK88+IFRS17_CumRslt!BK88</f>
        <v>114555.59839914746</v>
      </c>
      <c r="BL88" s="35">
        <f ca="1">IFRS17_CF_Base!BL88+IFRS17_CumRslt!BL88</f>
        <v>93494.593391595859</v>
      </c>
      <c r="BM88" s="35">
        <f ca="1">IFRS17_CF_Base!BM88+IFRS17_CumRslt!BM88</f>
        <v>75740.274120305796</v>
      </c>
      <c r="BN88" s="35">
        <f ca="1">IFRS17_CF_Base!BN88+IFRS17_CumRslt!BN88</f>
        <v>60819.294922590474</v>
      </c>
      <c r="BO88" s="35">
        <f ca="1">IFRS17_CF_Base!BO88+IFRS17_CumRslt!BO88</f>
        <v>48336.690224167869</v>
      </c>
      <c r="BP88" s="35">
        <f ca="1">IFRS17_CF_Base!BP88+IFRS17_CumRslt!BP88</f>
        <v>37948.771627098817</v>
      </c>
      <c r="BQ88" s="35">
        <f ca="1">IFRS17_CF_Base!BQ88+IFRS17_CumRslt!BQ88</f>
        <v>29384.25791303434</v>
      </c>
      <c r="BR88" s="35">
        <f ca="1">IFRS17_CF_Base!BR88+IFRS17_CumRslt!BR88</f>
        <v>22400.988707437125</v>
      </c>
      <c r="BS88" s="35">
        <f ca="1">IFRS17_CF_Base!BS88+IFRS17_CumRslt!BS88</f>
        <v>16780.637477010776</v>
      </c>
      <c r="BT88" s="35">
        <f ca="1">IFRS17_CF_Base!BT88+IFRS17_CumRslt!BT88</f>
        <v>12349.019418025533</v>
      </c>
      <c r="BU88" s="35">
        <f ca="1">IFRS17_CF_Base!BU88+IFRS17_CumRslt!BU88</f>
        <v>8893.4118060137698</v>
      </c>
      <c r="BV88" s="35">
        <f ca="1">IFRS17_CF_Base!BV88+IFRS17_CumRslt!BV88</f>
        <v>6263.375585683837</v>
      </c>
      <c r="BW88" s="35">
        <f ca="1">IFRS17_CF_Base!BW88+IFRS17_CumRslt!BW88</f>
        <v>4314.9101527882149</v>
      </c>
      <c r="BX88" s="35">
        <f ca="1">IFRS17_CF_Base!BX88+IFRS17_CumRslt!BX88</f>
        <v>2912.8195261115638</v>
      </c>
      <c r="BY88" s="35">
        <f ca="1">IFRS17_CF_Base!BY88+IFRS17_CumRslt!BY88</f>
        <v>1948.7176858010591</v>
      </c>
      <c r="BZ88" s="35">
        <f ca="1">IFRS17_CF_Base!BZ88+IFRS17_CumRslt!BZ88</f>
        <v>1286.1423255050929</v>
      </c>
      <c r="CA88" s="35">
        <f ca="1">IFRS17_CF_Base!CA88+IFRS17_CumRslt!CA88</f>
        <v>836.07708793463394</v>
      </c>
      <c r="CB88" s="35">
        <f ca="1">IFRS17_CF_Base!CB88+IFRS17_CumRslt!CB88</f>
        <v>532.96203600022386</v>
      </c>
      <c r="CC88" s="35">
        <f ca="1">IFRS17_CF_Base!CC88+IFRS17_CumRslt!CC88</f>
        <v>329.62061168063605</v>
      </c>
      <c r="CD88" s="35">
        <f ca="1">IFRS17_CF_Base!CD88+IFRS17_CumRslt!CD88</f>
        <v>219.70312018812103</v>
      </c>
      <c r="CE88" s="35">
        <f ca="1">IFRS17_CF_Base!CE88+IFRS17_CumRslt!CE88</f>
        <v>143.64331272897709</v>
      </c>
      <c r="CF88" s="35">
        <f ca="1">IFRS17_CF_Base!CF88+IFRS17_CumRslt!CF88</f>
        <v>91.611955947848614</v>
      </c>
      <c r="CG88" s="35">
        <f ca="1">IFRS17_CF_Base!CG88+IFRS17_CumRslt!CG88</f>
        <v>56.471389174257304</v>
      </c>
      <c r="CH88" s="35">
        <f ca="1">IFRS17_CF_Base!CH88+IFRS17_CumRslt!CH88</f>
        <v>33.053489450261551</v>
      </c>
      <c r="CI88" s="35">
        <f ca="1">IFRS17_CF_Base!CI88+IFRS17_CumRslt!CI88</f>
        <v>19.845379716057117</v>
      </c>
      <c r="CJ88" s="35">
        <f ca="1">IFRS17_CF_Base!CJ88+IFRS17_CumRslt!CJ88</f>
        <v>11.215630241638392</v>
      </c>
      <c r="CK88" s="35">
        <f ca="1">IFRS17_CF_Base!CK88+IFRS17_CumRslt!CK88</f>
        <v>5.6976143875484491</v>
      </c>
      <c r="CL88" s="35">
        <f ca="1">IFRS17_CF_Base!CL88+IFRS17_CumRslt!CL88</f>
        <v>2.2153316750082155</v>
      </c>
      <c r="CM88" s="35">
        <f ca="1">IFRS17_CF_Base!CM88+IFRS17_CumRslt!CM88</f>
        <v>0</v>
      </c>
      <c r="CN88" s="35">
        <f ca="1">IFRS17_CF_Base!CN88+IFRS17_CumRslt!CN88</f>
        <v>0</v>
      </c>
      <c r="CO88" s="35">
        <f ca="1">IFRS17_CF_Base!CO88+IFRS17_CumRslt!CO88</f>
        <v>0</v>
      </c>
      <c r="CP88" s="35">
        <f ca="1">IFRS17_CF_Base!CP88+IFRS17_CumRslt!CP88</f>
        <v>0</v>
      </c>
      <c r="CQ88" s="35">
        <f ca="1">IFRS17_CF_Base!CQ88+IFRS17_CumRslt!CQ88</f>
        <v>0</v>
      </c>
      <c r="CR88" s="35">
        <f ca="1">IFRS17_CF_Base!CR88+IFRS17_CumRslt!CR88</f>
        <v>0</v>
      </c>
      <c r="CS88" s="35">
        <f ca="1">IFRS17_CF_Base!CS88+IFRS17_CumRslt!CS88</f>
        <v>0</v>
      </c>
      <c r="CT88" s="35">
        <f ca="1">IFRS17_CF_Base!CT88+IFRS17_CumRslt!CT88</f>
        <v>0</v>
      </c>
      <c r="CU88" s="35">
        <f ca="1">IFRS17_CF_Base!CU88+IFRS17_CumRslt!CU88</f>
        <v>0</v>
      </c>
      <c r="CV88" s="35">
        <f ca="1">IFRS17_CF_Base!CV88+IFRS17_CumRslt!CV88</f>
        <v>0</v>
      </c>
      <c r="CW88" s="35">
        <f ca="1">IFRS17_CF_Base!CW88+IFRS17_CumRslt!CW88</f>
        <v>0</v>
      </c>
      <c r="CX88" s="35">
        <f ca="1">IFRS17_CF_Base!CX88+IFRS17_CumRslt!CX88</f>
        <v>0</v>
      </c>
      <c r="CY88" s="35">
        <f ca="1">IFRS17_CF_Base!CY88+IFRS17_CumRslt!CY88</f>
        <v>0</v>
      </c>
      <c r="CZ88" s="35">
        <f ca="1">IFRS17_CF_Base!CZ88+IFRS17_CumRslt!CZ88</f>
        <v>0</v>
      </c>
      <c r="DA88" s="35">
        <f ca="1">IFRS17_CF_Base!DA88+IFRS17_CumRslt!DA88</f>
        <v>0</v>
      </c>
      <c r="DB88" s="35">
        <f ca="1">IFRS17_CF_Base!DB88+IFRS17_CumRslt!DB88</f>
        <v>0</v>
      </c>
      <c r="DC88" s="35">
        <f ca="1">IFRS17_CF_Base!DC88+IFRS17_CumRslt!DC88</f>
        <v>0</v>
      </c>
      <c r="DD88" s="35">
        <f ca="1">IFRS17_CF_Base!DD88+IFRS17_CumRslt!DD88</f>
        <v>0</v>
      </c>
      <c r="DE88" s="35">
        <f ca="1">IFRS17_CF_Base!DE88+IFRS17_CumRslt!DE88</f>
        <v>0</v>
      </c>
      <c r="DF88" s="35">
        <f ca="1">IFRS17_CF_Base!DF88+IFRS17_CumRslt!DF88</f>
        <v>0</v>
      </c>
      <c r="DG88" s="35">
        <f ca="1">IFRS17_CF_Base!DG88+IFRS17_CumRslt!DG88</f>
        <v>0</v>
      </c>
      <c r="DH88" s="35">
        <f ca="1">IFRS17_CF_Base!DH88+IFRS17_CumRslt!DH88</f>
        <v>0</v>
      </c>
      <c r="DI88" s="35">
        <f ca="1">IFRS17_CF_Base!DI88+IFRS17_CumRslt!DI88</f>
        <v>0</v>
      </c>
      <c r="DJ88" s="35">
        <f ca="1">IFRS17_CF_Base!DJ88+IFRS17_CumRslt!DJ88</f>
        <v>0</v>
      </c>
      <c r="DK88" s="35">
        <f ca="1">IFRS17_CF_Base!DK88+IFRS17_CumRslt!DK88</f>
        <v>0</v>
      </c>
      <c r="DL88" s="35">
        <f ca="1">IFRS17_CF_Base!DL88+IFRS17_CumRslt!DL88</f>
        <v>0</v>
      </c>
      <c r="DM88" s="35">
        <f ca="1">IFRS17_CF_Base!DM88+IFRS17_CumRslt!DM88</f>
        <v>0</v>
      </c>
      <c r="DN88" s="35">
        <f ca="1">IFRS17_CF_Base!DN88+IFRS17_CumRslt!DN88</f>
        <v>0</v>
      </c>
      <c r="DO88" s="35">
        <f ca="1">IFRS17_CF_Base!DO88+IFRS17_CumRslt!DO88</f>
        <v>0</v>
      </c>
      <c r="DP88" s="35">
        <f ca="1">IFRS17_CF_Base!DP88+IFRS17_CumRslt!DP88</f>
        <v>0</v>
      </c>
      <c r="DQ88" s="35">
        <f ca="1">IFRS17_CF_Base!DQ88+IFRS17_CumRslt!DQ88</f>
        <v>0</v>
      </c>
      <c r="DR88" s="35">
        <f ca="1">IFRS17_CF_Base!DR88+IFRS17_CumRslt!DR88</f>
        <v>0</v>
      </c>
      <c r="DS88" s="35">
        <f ca="1">IFRS17_CF_Base!DS88+IFRS17_CumRslt!DS88</f>
        <v>0</v>
      </c>
      <c r="DT88" s="35">
        <f ca="1">IFRS17_CF_Base!DT88+IFRS17_CumRslt!DT88</f>
        <v>0</v>
      </c>
      <c r="DU88" s="35">
        <f ca="1">IFRS17_CF_Base!DU88+IFRS17_CumRslt!DU88</f>
        <v>0</v>
      </c>
      <c r="DV88" s="35">
        <f ca="1">IFRS17_CF_Base!DV88+IFRS17_CumRslt!DV88</f>
        <v>0</v>
      </c>
      <c r="DW88" s="35">
        <f ca="1">IFRS17_CF_Base!DW88+IFRS17_CumRslt!DW88</f>
        <v>0</v>
      </c>
      <c r="DX88" s="35">
        <f ca="1">IFRS17_CF_Base!DX88+IFRS17_CumRslt!DX88</f>
        <v>0</v>
      </c>
      <c r="DY88" s="35">
        <f ca="1">IFRS17_CF_Base!DY88+IFRS17_CumRslt!DY88</f>
        <v>0</v>
      </c>
      <c r="DZ88" s="35">
        <f ca="1">IFRS17_CF_Base!DZ88+IFRS17_CumRslt!DZ88</f>
        <v>0</v>
      </c>
      <c r="EA88" s="35">
        <f ca="1">IFRS17_CF_Base!EA88+IFRS17_CumRslt!EA88</f>
        <v>0</v>
      </c>
      <c r="EB88" s="35">
        <f ca="1">IFRS17_CF_Base!EB88+IFRS17_CumRslt!EB88</f>
        <v>0</v>
      </c>
      <c r="EC88" s="35">
        <f ca="1">IFRS17_CF_Base!EC88+IFRS17_CumRslt!EC88</f>
        <v>0</v>
      </c>
      <c r="ED88" s="35">
        <f ca="1">IFRS17_CF_Base!ED88+IFRS17_CumRslt!ED88</f>
        <v>0</v>
      </c>
      <c r="EE88" s="35">
        <f ca="1">IFRS17_CF_Base!EE88+IFRS17_CumRslt!EE88</f>
        <v>0</v>
      </c>
      <c r="EF88" s="35">
        <f ca="1">IFRS17_CF_Base!EF88+IFRS17_CumRslt!EF88</f>
        <v>0</v>
      </c>
      <c r="EG88" s="35">
        <f ca="1">IFRS17_CF_Base!EG88+IFRS17_CumRslt!EG88</f>
        <v>0</v>
      </c>
      <c r="EH88" s="35">
        <f ca="1">IFRS17_CF_Base!EH88+IFRS17_CumRslt!EH88</f>
        <v>0</v>
      </c>
      <c r="EI88" s="35">
        <f ca="1">IFRS17_CF_Base!EI88+IFRS17_CumRslt!EI88</f>
        <v>0</v>
      </c>
      <c r="EJ88" s="35">
        <f ca="1">IFRS17_CF_Base!EJ88+IFRS17_CumRslt!EJ88</f>
        <v>0</v>
      </c>
      <c r="EK88" s="35">
        <f ca="1">IFRS17_CF_Base!EK88+IFRS17_CumRslt!EK88</f>
        <v>0</v>
      </c>
      <c r="EL88" s="35">
        <f ca="1">IFRS17_CF_Base!EL88+IFRS17_CumRslt!EL88</f>
        <v>0</v>
      </c>
      <c r="EM88" s="35">
        <f ca="1">IFRS17_CF_Base!EM88+IFRS17_CumRslt!EM88</f>
        <v>0</v>
      </c>
      <c r="EN88" s="35">
        <f ca="1">IFRS17_CF_Base!EN88+IFRS17_CumRslt!EN88</f>
        <v>0</v>
      </c>
      <c r="EO88" s="35">
        <f ca="1">IFRS17_CF_Base!EO88+IFRS17_CumRslt!EO88</f>
        <v>0</v>
      </c>
      <c r="EP88" s="35">
        <f ca="1">IFRS17_CF_Base!EP88+IFRS17_CumRslt!EP88</f>
        <v>0</v>
      </c>
      <c r="EQ88" s="35">
        <f ca="1">IFRS17_CF_Base!EQ88+IFRS17_CumRslt!EQ88</f>
        <v>0</v>
      </c>
      <c r="ER88" s="35">
        <f ca="1">IFRS17_CF_Base!ER88+IFRS17_CumRslt!ER88</f>
        <v>0</v>
      </c>
      <c r="ES88" s="35">
        <f ca="1">IFRS17_CF_Base!ES88+IFRS17_CumRslt!ES88</f>
        <v>0</v>
      </c>
      <c r="ET88" s="35">
        <f ca="1">IFRS17_CF_Base!ET88+IFRS17_CumRslt!ET88</f>
        <v>0</v>
      </c>
      <c r="EU88" s="35">
        <f ca="1">IFRS17_CF_Base!EU88+IFRS17_CumRslt!EU88</f>
        <v>0</v>
      </c>
      <c r="EV88" s="35">
        <f ca="1">IFRS17_CF_Base!EV88+IFRS17_CumRslt!EV88</f>
        <v>0</v>
      </c>
      <c r="EW88" s="35">
        <f ca="1">IFRS17_CF_Base!EW88+IFRS17_CumRslt!EW88</f>
        <v>0</v>
      </c>
      <c r="EX88" s="35">
        <f ca="1">IFRS17_CF_Base!EX88+IFRS17_CumRslt!EX88</f>
        <v>0</v>
      </c>
      <c r="EY88" s="35">
        <f ca="1">IFRS17_CF_Base!EY88+IFRS17_CumRslt!EY88</f>
        <v>0</v>
      </c>
      <c r="EZ88" s="35">
        <f ca="1">IFRS17_CF_Base!EZ88+IFRS17_CumRslt!EZ88</f>
        <v>0</v>
      </c>
      <c r="FA88" s="35">
        <f ca="1">IFRS17_CF_Base!FA88+IFRS17_CumRslt!FA88</f>
        <v>0</v>
      </c>
      <c r="FB88" s="35">
        <f ca="1">IFRS17_CF_Base!FB88+IFRS17_CumRslt!FB88</f>
        <v>0</v>
      </c>
      <c r="FC88" s="35">
        <f ca="1">IFRS17_CF_Base!FC88+IFRS17_CumRslt!FC88</f>
        <v>0</v>
      </c>
      <c r="FD88" s="35">
        <f ca="1">IFRS17_CF_Base!FD88+IFRS17_CumRslt!FD88</f>
        <v>0</v>
      </c>
      <c r="FE88" s="35">
        <f ca="1">IFRS17_CF_Base!FE88+IFRS17_CumRslt!FE88</f>
        <v>0</v>
      </c>
      <c r="FF88" s="35">
        <f ca="1">IFRS17_CF_Base!FF88+IFRS17_CumRslt!FF88</f>
        <v>0</v>
      </c>
      <c r="FG88" s="35">
        <f ca="1">IFRS17_CF_Base!FG88+IFRS17_CumRslt!FG88</f>
        <v>0</v>
      </c>
      <c r="FH88" s="35">
        <f ca="1">IFRS17_CF_Base!FH88+IFRS17_CumRslt!FH88</f>
        <v>0</v>
      </c>
      <c r="FI88" s="35">
        <f ca="1">IFRS17_CF_Base!FI88+IFRS17_CumRslt!FI88</f>
        <v>0</v>
      </c>
      <c r="FJ88" s="35">
        <f ca="1">IFRS17_CF_Base!FJ88+IFRS17_CumRslt!FJ88</f>
        <v>0</v>
      </c>
      <c r="FK88" s="35">
        <f ca="1">IFRS17_CF_Base!FK88+IFRS17_CumRslt!FK88</f>
        <v>0</v>
      </c>
      <c r="FL88" s="35">
        <f ca="1">IFRS17_CF_Base!FL88+IFRS17_CumRslt!FL88</f>
        <v>0</v>
      </c>
      <c r="FM88" s="35">
        <f ca="1">IFRS17_CF_Base!FM88+IFRS17_CumRslt!FM88</f>
        <v>0</v>
      </c>
      <c r="FN88" s="35">
        <f ca="1">IFRS17_CF_Base!FN88+IFRS17_CumRslt!FN88</f>
        <v>0</v>
      </c>
      <c r="FO88" s="35">
        <f ca="1">IFRS17_CF_Base!FO88+IFRS17_CumRslt!FO88</f>
        <v>0</v>
      </c>
      <c r="FP88" s="35">
        <f ca="1">IFRS17_CF_Base!FP88+IFRS17_CumRslt!FP88</f>
        <v>0</v>
      </c>
      <c r="FQ88" s="35">
        <f ca="1">IFRS17_CF_Base!FQ88+IFRS17_CumRslt!FQ88</f>
        <v>0</v>
      </c>
      <c r="FR88" s="35">
        <f ca="1">IFRS17_CF_Base!FR88+IFRS17_CumRslt!FR88</f>
        <v>0</v>
      </c>
      <c r="FS88" s="35">
        <f ca="1">IFRS17_CF_Base!FS88+IFRS17_CumRslt!FS88</f>
        <v>0</v>
      </c>
      <c r="FT88" s="35">
        <f ca="1">IFRS17_CF_Base!FT88+IFRS17_CumRslt!FT88</f>
        <v>0</v>
      </c>
      <c r="FU88" s="35">
        <f ca="1">IFRS17_CF_Base!FU88+IFRS17_CumRslt!FU88</f>
        <v>0</v>
      </c>
      <c r="FV88" s="35">
        <f ca="1">IFRS17_CF_Base!FV88+IFRS17_CumRslt!FV88</f>
        <v>0</v>
      </c>
      <c r="FW88" s="35">
        <f ca="1">IFRS17_CF_Base!FW88+IFRS17_CumRslt!FW88</f>
        <v>0</v>
      </c>
      <c r="FX88" s="35">
        <f ca="1">IFRS17_CF_Base!FX88+IFRS17_CumRslt!FX88</f>
        <v>0</v>
      </c>
      <c r="FY88" s="35">
        <f ca="1">IFRS17_CF_Base!FY88+IFRS17_CumRslt!FY88</f>
        <v>0</v>
      </c>
      <c r="FZ88" s="35">
        <f ca="1">IFRS17_CF_Base!FZ88+IFRS17_CumRslt!FZ88</f>
        <v>0</v>
      </c>
      <c r="GA88" s="35">
        <f ca="1">IFRS17_CF_Base!GA88+IFRS17_CumRslt!GA88</f>
        <v>0</v>
      </c>
      <c r="GB88" s="35">
        <f ca="1">IFRS17_CF_Base!GB88+IFRS17_CumRslt!GB88</f>
        <v>0</v>
      </c>
      <c r="GC88" s="35">
        <f ca="1">IFRS17_CF_Base!GC88+IFRS17_CumRslt!GC88</f>
        <v>0</v>
      </c>
      <c r="GD88" s="35">
        <f ca="1">IFRS17_CF_Base!GD88+IFRS17_CumRslt!GD88</f>
        <v>0</v>
      </c>
      <c r="GE88" s="35">
        <f ca="1">IFRS17_CF_Base!GE88+IFRS17_CumRslt!GE88</f>
        <v>0</v>
      </c>
      <c r="GF88" s="35">
        <f ca="1">IFRS17_CF_Base!GF88+IFRS17_CumRslt!GF88</f>
        <v>0</v>
      </c>
      <c r="GG88" s="35">
        <f ca="1">IFRS17_CF_Base!GG88+IFRS17_CumRslt!GG88</f>
        <v>0</v>
      </c>
      <c r="GH88" s="35">
        <f ca="1">IFRS17_CF_Base!GH88+IFRS17_CumRslt!GH88</f>
        <v>0</v>
      </c>
      <c r="GI88" s="35">
        <f ca="1">IFRS17_CF_Base!GI88+IFRS17_CumRslt!GI88</f>
        <v>0</v>
      </c>
      <c r="GJ88" s="35">
        <f ca="1">IFRS17_CF_Base!GJ88+IFRS17_CumRslt!GJ88</f>
        <v>0</v>
      </c>
    </row>
    <row r="89" spans="3:192" x14ac:dyDescent="0.3">
      <c r="C89" s="31" t="s">
        <v>481</v>
      </c>
      <c r="F89" s="35">
        <f ca="1">IFRS17_CF_Base!F89+IFRS17_CumRslt!F89</f>
        <v>-2906983.0000850963</v>
      </c>
      <c r="G89" s="35">
        <f ca="1">IFRS17_CF_Base!G89+IFRS17_CumRslt!G89</f>
        <v>-13353740.12509327</v>
      </c>
      <c r="H89" s="35">
        <f ca="1">IFRS17_CF_Base!H89+IFRS17_CumRslt!H89</f>
        <v>-22580435.79731819</v>
      </c>
      <c r="I89" s="35">
        <f ca="1">IFRS17_CF_Base!I89+IFRS17_CumRslt!I89</f>
        <v>-31143315.199122377</v>
      </c>
      <c r="J89" s="35">
        <f ca="1">IFRS17_CF_Base!J89+IFRS17_CumRslt!J89</f>
        <v>-42930409.342059851</v>
      </c>
      <c r="K89" s="35">
        <f ca="1">IFRS17_CF_Base!K89+IFRS17_CumRslt!K89</f>
        <v>-53769255.521570653</v>
      </c>
      <c r="L89" s="35">
        <f ca="1">IFRS17_CF_Base!L89+IFRS17_CumRslt!L89</f>
        <v>-64748166.421067975</v>
      </c>
      <c r="M89" s="35">
        <f ca="1">IFRS17_CF_Base!M89+IFRS17_CumRslt!M89</f>
        <v>-76932287.35279429</v>
      </c>
      <c r="N89" s="35">
        <f ca="1">IFRS17_CF_Base!N89+IFRS17_CumRslt!N89</f>
        <v>-91206466.381794214</v>
      </c>
      <c r="O89" s="35">
        <f ca="1">IFRS17_CF_Base!O89+IFRS17_CumRslt!O89</f>
        <v>-109373664.92585185</v>
      </c>
      <c r="P89" s="35">
        <f ca="1">IFRS17_CF_Base!P89+IFRS17_CumRslt!P89</f>
        <v>-79029197.181114867</v>
      </c>
      <c r="Q89" s="35">
        <f ca="1">IFRS17_CF_Base!Q89+IFRS17_CumRslt!Q89</f>
        <v>-66338338.068674318</v>
      </c>
      <c r="R89" s="35">
        <f ca="1">IFRS17_CF_Base!R89+IFRS17_CumRslt!R89</f>
        <v>-59525936.534078911</v>
      </c>
      <c r="S89" s="35">
        <f ca="1">IFRS17_CF_Base!S89+IFRS17_CumRslt!S89</f>
        <v>-54820845.411984496</v>
      </c>
      <c r="T89" s="35">
        <f ca="1">IFRS17_CF_Base!T89+IFRS17_CumRslt!T89</f>
        <v>-47667387.903911434</v>
      </c>
      <c r="U89" s="35">
        <f ca="1">IFRS17_CF_Base!U89+IFRS17_CumRslt!U89</f>
        <v>-44047601.729606703</v>
      </c>
      <c r="V89" s="35">
        <f ca="1">IFRS17_CF_Base!V89+IFRS17_CumRslt!V89</f>
        <v>-40965470.725052483</v>
      </c>
      <c r="W89" s="35">
        <f ca="1">IFRS17_CF_Base!W89+IFRS17_CumRslt!W89</f>
        <v>-38116240.182378441</v>
      </c>
      <c r="X89" s="35">
        <f ca="1">IFRS17_CF_Base!X89+IFRS17_CumRslt!X89</f>
        <v>-35977012.768730655</v>
      </c>
      <c r="Y89" s="35">
        <f ca="1">IFRS17_CF_Base!Y89+IFRS17_CumRslt!Y89</f>
        <v>-32021283.972295117</v>
      </c>
      <c r="Z89" s="35">
        <f ca="1">IFRS17_CF_Base!Z89+IFRS17_CumRslt!Z89</f>
        <v>-30281145.456547644</v>
      </c>
      <c r="AA89" s="35">
        <f ca="1">IFRS17_CF_Base!AA89+IFRS17_CumRslt!AA89</f>
        <v>-28487550.656843267</v>
      </c>
      <c r="AB89" s="35">
        <f ca="1">IFRS17_CF_Base!AB89+IFRS17_CumRslt!AB89</f>
        <v>-26698310.880130306</v>
      </c>
      <c r="AC89" s="35">
        <f ca="1">IFRS17_CF_Base!AC89+IFRS17_CumRslt!AC89</f>
        <v>-25045830.93678984</v>
      </c>
      <c r="AD89" s="35">
        <f ca="1">IFRS17_CF_Base!AD89+IFRS17_CumRslt!AD89</f>
        <v>-22366414.153639957</v>
      </c>
      <c r="AE89" s="35">
        <f ca="1">IFRS17_CF_Base!AE89+IFRS17_CumRslt!AE89</f>
        <v>-20641301.123980734</v>
      </c>
      <c r="AF89" s="35">
        <f ca="1">IFRS17_CF_Base!AF89+IFRS17_CumRslt!AF89</f>
        <v>-18997514.035471946</v>
      </c>
      <c r="AG89" s="35">
        <f ca="1">IFRS17_CF_Base!AG89+IFRS17_CumRslt!AG89</f>
        <v>-17436513.213446405</v>
      </c>
      <c r="AH89" s="35">
        <f ca="1">IFRS17_CF_Base!AH89+IFRS17_CumRslt!AH89</f>
        <v>-16014605.923780523</v>
      </c>
      <c r="AI89" s="35">
        <f ca="1">IFRS17_CF_Base!AI89+IFRS17_CumRslt!AI89</f>
        <v>-14161157.743279366</v>
      </c>
      <c r="AJ89" s="35">
        <f ca="1">IFRS17_CF_Base!AJ89+IFRS17_CumRslt!AJ89</f>
        <v>-13136963.634334162</v>
      </c>
      <c r="AK89" s="35">
        <f ca="1">IFRS17_CF_Base!AK89+IFRS17_CumRslt!AK89</f>
        <v>-12246461.105508147</v>
      </c>
      <c r="AL89" s="35">
        <f ca="1">IFRS17_CF_Base!AL89+IFRS17_CumRslt!AL89</f>
        <v>-11463667.528830828</v>
      </c>
      <c r="AM89" s="35">
        <f ca="1">IFRS17_CF_Base!AM89+IFRS17_CumRslt!AM89</f>
        <v>-10775974.001232652</v>
      </c>
      <c r="AN89" s="35">
        <f ca="1">IFRS17_CF_Base!AN89+IFRS17_CumRslt!AN89</f>
        <v>-9904017.9223288894</v>
      </c>
      <c r="AO89" s="35">
        <f ca="1">IFRS17_CF_Base!AO89+IFRS17_CumRslt!AO89</f>
        <v>-9232914.4294464421</v>
      </c>
      <c r="AP89" s="35">
        <f ca="1">IFRS17_CF_Base!AP89+IFRS17_CumRslt!AP89</f>
        <v>-8680146.8882584888</v>
      </c>
      <c r="AQ89" s="35">
        <f ca="1">IFRS17_CF_Base!AQ89+IFRS17_CumRslt!AQ89</f>
        <v>-8149690.8827973567</v>
      </c>
      <c r="AR89" s="35">
        <f ca="1">IFRS17_CF_Base!AR89+IFRS17_CumRslt!AR89</f>
        <v>-7652752.6340113962</v>
      </c>
      <c r="AS89" s="35">
        <f ca="1">IFRS17_CF_Base!AS89+IFRS17_CumRslt!AS89</f>
        <v>-7049773.9848611895</v>
      </c>
      <c r="AT89" s="35">
        <f ca="1">IFRS17_CF_Base!AT89+IFRS17_CumRslt!AT89</f>
        <v>-6586993.723383232</v>
      </c>
      <c r="AU89" s="35">
        <f ca="1">IFRS17_CF_Base!AU89+IFRS17_CumRslt!AU89</f>
        <v>-6135584.6390169207</v>
      </c>
      <c r="AV89" s="35">
        <f ca="1">IFRS17_CF_Base!AV89+IFRS17_CumRslt!AV89</f>
        <v>-5693476.5935180588</v>
      </c>
      <c r="AW89" s="35">
        <f ca="1">IFRS17_CF_Base!AW89+IFRS17_CumRslt!AW89</f>
        <v>-5262780.4627273129</v>
      </c>
      <c r="AX89" s="35">
        <f ca="1">IFRS17_CF_Base!AX89+IFRS17_CumRslt!AX89</f>
        <v>-4773521.9489821298</v>
      </c>
      <c r="AY89" s="35">
        <f ca="1">IFRS17_CF_Base!AY89+IFRS17_CumRslt!AY89</f>
        <v>-4341009.1964218151</v>
      </c>
      <c r="AZ89" s="35">
        <f ca="1">IFRS17_CF_Base!AZ89+IFRS17_CumRslt!AZ89</f>
        <v>-3941426.9103389755</v>
      </c>
      <c r="BA89" s="35">
        <f ca="1">IFRS17_CF_Base!BA89+IFRS17_CumRslt!BA89</f>
        <v>-3556139.7150767683</v>
      </c>
      <c r="BB89" s="35">
        <f ca="1">IFRS17_CF_Base!BB89+IFRS17_CumRslt!BB89</f>
        <v>-3193464.2817252306</v>
      </c>
      <c r="BC89" s="35">
        <f ca="1">IFRS17_CF_Base!BC89+IFRS17_CumRslt!BC89</f>
        <v>-2826393.3746437402</v>
      </c>
      <c r="BD89" s="35">
        <f ca="1">IFRS17_CF_Base!BD89+IFRS17_CumRslt!BD89</f>
        <v>-2513235.7364477436</v>
      </c>
      <c r="BE89" s="35">
        <f ca="1">IFRS17_CF_Base!BE89+IFRS17_CumRslt!BE89</f>
        <v>-2231472.5285639074</v>
      </c>
      <c r="BF89" s="35">
        <f ca="1">IFRS17_CF_Base!BF89+IFRS17_CumRslt!BF89</f>
        <v>-1977760.5898874132</v>
      </c>
      <c r="BG89" s="35">
        <f ca="1">IFRS17_CF_Base!BG89+IFRS17_CumRslt!BG89</f>
        <v>-1749337.2163494283</v>
      </c>
      <c r="BH89" s="35">
        <f ca="1">IFRS17_CF_Base!BH89+IFRS17_CumRslt!BH89</f>
        <v>-1530492.5064540578</v>
      </c>
      <c r="BI89" s="35">
        <f ca="1">IFRS17_CF_Base!BI89+IFRS17_CumRslt!BI89</f>
        <v>-1332804.8209924125</v>
      </c>
      <c r="BJ89" s="35">
        <f ca="1">IFRS17_CF_Base!BJ89+IFRS17_CumRslt!BJ89</f>
        <v>-1166373.8599638073</v>
      </c>
      <c r="BK89" s="35">
        <f ca="1">IFRS17_CF_Base!BK89+IFRS17_CumRslt!BK89</f>
        <v>-1014493.2197002285</v>
      </c>
      <c r="BL89" s="35">
        <f ca="1">IFRS17_CF_Base!BL89+IFRS17_CumRslt!BL89</f>
        <v>-877853.60777312494</v>
      </c>
      <c r="BM89" s="35">
        <f ca="1">IFRS17_CF_Base!BM89+IFRS17_CumRslt!BM89</f>
        <v>-750975.53842858085</v>
      </c>
      <c r="BN89" s="35">
        <f ca="1">IFRS17_CF_Base!BN89+IFRS17_CumRslt!BN89</f>
        <v>-641329.66920131678</v>
      </c>
      <c r="BO89" s="35">
        <f ca="1">IFRS17_CF_Base!BO89+IFRS17_CumRslt!BO89</f>
        <v>-544781.88728493138</v>
      </c>
      <c r="BP89" s="35">
        <f ca="1">IFRS17_CF_Base!BP89+IFRS17_CumRslt!BP89</f>
        <v>-458423.06233838492</v>
      </c>
      <c r="BQ89" s="35">
        <f ca="1">IFRS17_CF_Base!BQ89+IFRS17_CumRslt!BQ89</f>
        <v>-381813.91422012879</v>
      </c>
      <c r="BR89" s="35">
        <f ca="1">IFRS17_CF_Base!BR89+IFRS17_CumRslt!BR89</f>
        <v>-312649.78872195561</v>
      </c>
      <c r="BS89" s="35">
        <f ca="1">IFRS17_CF_Base!BS89+IFRS17_CumRslt!BS89</f>
        <v>-251932.01131743309</v>
      </c>
      <c r="BT89" s="35">
        <f ca="1">IFRS17_CF_Base!BT89+IFRS17_CumRslt!BT89</f>
        <v>-201990.85732942511</v>
      </c>
      <c r="BU89" s="35">
        <f ca="1">IFRS17_CF_Base!BU89+IFRS17_CumRslt!BU89</f>
        <v>-158865.81271967464</v>
      </c>
      <c r="BV89" s="35">
        <f ca="1">IFRS17_CF_Base!BV89+IFRS17_CumRslt!BV89</f>
        <v>-122477.26969333741</v>
      </c>
      <c r="BW89" s="35">
        <f ca="1">IFRS17_CF_Base!BW89+IFRS17_CumRslt!BW89</f>
        <v>-92100.396439847958</v>
      </c>
      <c r="BX89" s="35">
        <f ca="1">IFRS17_CF_Base!BX89+IFRS17_CumRslt!BX89</f>
        <v>-66973.678105583516</v>
      </c>
      <c r="BY89" s="35">
        <f ca="1">IFRS17_CF_Base!BY89+IFRS17_CumRslt!BY89</f>
        <v>-49054.590264240825</v>
      </c>
      <c r="BZ89" s="35">
        <f ca="1">IFRS17_CF_Base!BZ89+IFRS17_CumRslt!BZ89</f>
        <v>-35528.476584718861</v>
      </c>
      <c r="CA89" s="35">
        <f ca="1">IFRS17_CF_Base!CA89+IFRS17_CumRslt!CA89</f>
        <v>-25479.045930726184</v>
      </c>
      <c r="CB89" s="35">
        <f ca="1">IFRS17_CF_Base!CB89+IFRS17_CumRslt!CB89</f>
        <v>-18065.112765565624</v>
      </c>
      <c r="CC89" s="35">
        <f ca="1">IFRS17_CF_Base!CC89+IFRS17_CumRslt!CC89</f>
        <v>-11338.641159551822</v>
      </c>
      <c r="CD89" s="35">
        <f ca="1">IFRS17_CF_Base!CD89+IFRS17_CumRslt!CD89</f>
        <v>-8171.1640613902991</v>
      </c>
      <c r="CE89" s="35">
        <f ca="1">IFRS17_CF_Base!CE89+IFRS17_CumRslt!CE89</f>
        <v>-5812.7992742047863</v>
      </c>
      <c r="CF89" s="35">
        <f ca="1">IFRS17_CF_Base!CF89+IFRS17_CumRslt!CF89</f>
        <v>-4079.9922844814719</v>
      </c>
      <c r="CG89" s="35">
        <f ca="1">IFRS17_CF_Base!CG89+IFRS17_CumRslt!CG89</f>
        <v>-2818.764079262688</v>
      </c>
      <c r="CH89" s="35">
        <f ca="1">IFRS17_CF_Base!CH89+IFRS17_CumRslt!CH89</f>
        <v>-1652.8794296254835</v>
      </c>
      <c r="CI89" s="35">
        <f ca="1">IFRS17_CF_Base!CI89+IFRS17_CumRslt!CI89</f>
        <v>-1119.9347746431135</v>
      </c>
      <c r="CJ89" s="35">
        <f ca="1">IFRS17_CF_Base!CJ89+IFRS17_CumRslt!CJ89</f>
        <v>-739.55386150560889</v>
      </c>
      <c r="CK89" s="35">
        <f ca="1">IFRS17_CF_Base!CK89+IFRS17_CumRslt!CK89</f>
        <v>-477.46529161095111</v>
      </c>
      <c r="CL89" s="35">
        <f ca="1">IFRS17_CF_Base!CL89+IFRS17_CumRslt!CL89</f>
        <v>-303.9355830182962</v>
      </c>
      <c r="CM89" s="35">
        <f ca="1">IFRS17_CF_Base!CM89+IFRS17_CumRslt!CM89</f>
        <v>0</v>
      </c>
      <c r="CN89" s="35">
        <f ca="1">IFRS17_CF_Base!CN89+IFRS17_CumRslt!CN89</f>
        <v>0</v>
      </c>
      <c r="CO89" s="35">
        <f ca="1">IFRS17_CF_Base!CO89+IFRS17_CumRslt!CO89</f>
        <v>0</v>
      </c>
      <c r="CP89" s="35">
        <f ca="1">IFRS17_CF_Base!CP89+IFRS17_CumRslt!CP89</f>
        <v>0</v>
      </c>
      <c r="CQ89" s="35">
        <f ca="1">IFRS17_CF_Base!CQ89+IFRS17_CumRslt!CQ89</f>
        <v>0</v>
      </c>
      <c r="CR89" s="35">
        <f ca="1">IFRS17_CF_Base!CR89+IFRS17_CumRslt!CR89</f>
        <v>0</v>
      </c>
      <c r="CS89" s="35">
        <f ca="1">IFRS17_CF_Base!CS89+IFRS17_CumRslt!CS89</f>
        <v>0</v>
      </c>
      <c r="CT89" s="35">
        <f ca="1">IFRS17_CF_Base!CT89+IFRS17_CumRslt!CT89</f>
        <v>0</v>
      </c>
      <c r="CU89" s="35">
        <f ca="1">IFRS17_CF_Base!CU89+IFRS17_CumRslt!CU89</f>
        <v>0</v>
      </c>
      <c r="CV89" s="35">
        <f ca="1">IFRS17_CF_Base!CV89+IFRS17_CumRslt!CV89</f>
        <v>0</v>
      </c>
      <c r="CW89" s="35">
        <f ca="1">IFRS17_CF_Base!CW89+IFRS17_CumRslt!CW89</f>
        <v>0</v>
      </c>
      <c r="CX89" s="35">
        <f ca="1">IFRS17_CF_Base!CX89+IFRS17_CumRslt!CX89</f>
        <v>0</v>
      </c>
      <c r="CY89" s="35">
        <f ca="1">IFRS17_CF_Base!CY89+IFRS17_CumRslt!CY89</f>
        <v>0</v>
      </c>
      <c r="CZ89" s="35">
        <f ca="1">IFRS17_CF_Base!CZ89+IFRS17_CumRslt!CZ89</f>
        <v>0</v>
      </c>
      <c r="DA89" s="35">
        <f ca="1">IFRS17_CF_Base!DA89+IFRS17_CumRslt!DA89</f>
        <v>0</v>
      </c>
      <c r="DB89" s="35">
        <f ca="1">IFRS17_CF_Base!DB89+IFRS17_CumRslt!DB89</f>
        <v>0</v>
      </c>
      <c r="DC89" s="35">
        <f ca="1">IFRS17_CF_Base!DC89+IFRS17_CumRslt!DC89</f>
        <v>0</v>
      </c>
      <c r="DD89" s="35">
        <f ca="1">IFRS17_CF_Base!DD89+IFRS17_CumRslt!DD89</f>
        <v>0</v>
      </c>
      <c r="DE89" s="35">
        <f ca="1">IFRS17_CF_Base!DE89+IFRS17_CumRslt!DE89</f>
        <v>0</v>
      </c>
      <c r="DF89" s="35">
        <f ca="1">IFRS17_CF_Base!DF89+IFRS17_CumRslt!DF89</f>
        <v>0</v>
      </c>
      <c r="DG89" s="35">
        <f ca="1">IFRS17_CF_Base!DG89+IFRS17_CumRslt!DG89</f>
        <v>0</v>
      </c>
      <c r="DH89" s="35">
        <f ca="1">IFRS17_CF_Base!DH89+IFRS17_CumRslt!DH89</f>
        <v>0</v>
      </c>
      <c r="DI89" s="35">
        <f ca="1">IFRS17_CF_Base!DI89+IFRS17_CumRslt!DI89</f>
        <v>0</v>
      </c>
      <c r="DJ89" s="35">
        <f ca="1">IFRS17_CF_Base!DJ89+IFRS17_CumRslt!DJ89</f>
        <v>0</v>
      </c>
      <c r="DK89" s="35">
        <f ca="1">IFRS17_CF_Base!DK89+IFRS17_CumRslt!DK89</f>
        <v>0</v>
      </c>
      <c r="DL89" s="35">
        <f ca="1">IFRS17_CF_Base!DL89+IFRS17_CumRslt!DL89</f>
        <v>0</v>
      </c>
      <c r="DM89" s="35">
        <f ca="1">IFRS17_CF_Base!DM89+IFRS17_CumRslt!DM89</f>
        <v>0</v>
      </c>
      <c r="DN89" s="35">
        <f ca="1">IFRS17_CF_Base!DN89+IFRS17_CumRslt!DN89</f>
        <v>0</v>
      </c>
      <c r="DO89" s="35">
        <f ca="1">IFRS17_CF_Base!DO89+IFRS17_CumRslt!DO89</f>
        <v>0</v>
      </c>
      <c r="DP89" s="35">
        <f ca="1">IFRS17_CF_Base!DP89+IFRS17_CumRslt!DP89</f>
        <v>0</v>
      </c>
      <c r="DQ89" s="35">
        <f ca="1">IFRS17_CF_Base!DQ89+IFRS17_CumRslt!DQ89</f>
        <v>0</v>
      </c>
      <c r="DR89" s="35">
        <f ca="1">IFRS17_CF_Base!DR89+IFRS17_CumRslt!DR89</f>
        <v>0</v>
      </c>
      <c r="DS89" s="35">
        <f ca="1">IFRS17_CF_Base!DS89+IFRS17_CumRslt!DS89</f>
        <v>0</v>
      </c>
      <c r="DT89" s="35">
        <f ca="1">IFRS17_CF_Base!DT89+IFRS17_CumRslt!DT89</f>
        <v>0</v>
      </c>
      <c r="DU89" s="35">
        <f ca="1">IFRS17_CF_Base!DU89+IFRS17_CumRslt!DU89</f>
        <v>0</v>
      </c>
      <c r="DV89" s="35">
        <f ca="1">IFRS17_CF_Base!DV89+IFRS17_CumRslt!DV89</f>
        <v>0</v>
      </c>
      <c r="DW89" s="35">
        <f ca="1">IFRS17_CF_Base!DW89+IFRS17_CumRslt!DW89</f>
        <v>0</v>
      </c>
      <c r="DX89" s="35">
        <f ca="1">IFRS17_CF_Base!DX89+IFRS17_CumRslt!DX89</f>
        <v>0</v>
      </c>
      <c r="DY89" s="35">
        <f ca="1">IFRS17_CF_Base!DY89+IFRS17_CumRslt!DY89</f>
        <v>0</v>
      </c>
      <c r="DZ89" s="35">
        <f ca="1">IFRS17_CF_Base!DZ89+IFRS17_CumRslt!DZ89</f>
        <v>0</v>
      </c>
      <c r="EA89" s="35">
        <f ca="1">IFRS17_CF_Base!EA89+IFRS17_CumRslt!EA89</f>
        <v>0</v>
      </c>
      <c r="EB89" s="35">
        <f ca="1">IFRS17_CF_Base!EB89+IFRS17_CumRslt!EB89</f>
        <v>0</v>
      </c>
      <c r="EC89" s="35">
        <f ca="1">IFRS17_CF_Base!EC89+IFRS17_CumRslt!EC89</f>
        <v>0</v>
      </c>
      <c r="ED89" s="35">
        <f ca="1">IFRS17_CF_Base!ED89+IFRS17_CumRslt!ED89</f>
        <v>0</v>
      </c>
      <c r="EE89" s="35">
        <f ca="1">IFRS17_CF_Base!EE89+IFRS17_CumRslt!EE89</f>
        <v>0</v>
      </c>
      <c r="EF89" s="35">
        <f ca="1">IFRS17_CF_Base!EF89+IFRS17_CumRslt!EF89</f>
        <v>0</v>
      </c>
      <c r="EG89" s="35">
        <f ca="1">IFRS17_CF_Base!EG89+IFRS17_CumRslt!EG89</f>
        <v>0</v>
      </c>
      <c r="EH89" s="35">
        <f ca="1">IFRS17_CF_Base!EH89+IFRS17_CumRslt!EH89</f>
        <v>0</v>
      </c>
      <c r="EI89" s="35">
        <f ca="1">IFRS17_CF_Base!EI89+IFRS17_CumRslt!EI89</f>
        <v>0</v>
      </c>
      <c r="EJ89" s="35">
        <f ca="1">IFRS17_CF_Base!EJ89+IFRS17_CumRslt!EJ89</f>
        <v>0</v>
      </c>
      <c r="EK89" s="35">
        <f ca="1">IFRS17_CF_Base!EK89+IFRS17_CumRslt!EK89</f>
        <v>0</v>
      </c>
      <c r="EL89" s="35">
        <f ca="1">IFRS17_CF_Base!EL89+IFRS17_CumRslt!EL89</f>
        <v>0</v>
      </c>
      <c r="EM89" s="35">
        <f ca="1">IFRS17_CF_Base!EM89+IFRS17_CumRslt!EM89</f>
        <v>0</v>
      </c>
      <c r="EN89" s="35">
        <f ca="1">IFRS17_CF_Base!EN89+IFRS17_CumRslt!EN89</f>
        <v>0</v>
      </c>
      <c r="EO89" s="35">
        <f ca="1">IFRS17_CF_Base!EO89+IFRS17_CumRslt!EO89</f>
        <v>0</v>
      </c>
      <c r="EP89" s="35">
        <f ca="1">IFRS17_CF_Base!EP89+IFRS17_CumRslt!EP89</f>
        <v>0</v>
      </c>
      <c r="EQ89" s="35">
        <f ca="1">IFRS17_CF_Base!EQ89+IFRS17_CumRslt!EQ89</f>
        <v>0</v>
      </c>
      <c r="ER89" s="35">
        <f ca="1">IFRS17_CF_Base!ER89+IFRS17_CumRslt!ER89</f>
        <v>0</v>
      </c>
      <c r="ES89" s="35">
        <f ca="1">IFRS17_CF_Base!ES89+IFRS17_CumRslt!ES89</f>
        <v>0</v>
      </c>
      <c r="ET89" s="35">
        <f ca="1">IFRS17_CF_Base!ET89+IFRS17_CumRslt!ET89</f>
        <v>0</v>
      </c>
      <c r="EU89" s="35">
        <f ca="1">IFRS17_CF_Base!EU89+IFRS17_CumRslt!EU89</f>
        <v>0</v>
      </c>
      <c r="EV89" s="35">
        <f ca="1">IFRS17_CF_Base!EV89+IFRS17_CumRslt!EV89</f>
        <v>0</v>
      </c>
      <c r="EW89" s="35">
        <f ca="1">IFRS17_CF_Base!EW89+IFRS17_CumRslt!EW89</f>
        <v>0</v>
      </c>
      <c r="EX89" s="35">
        <f ca="1">IFRS17_CF_Base!EX89+IFRS17_CumRslt!EX89</f>
        <v>0</v>
      </c>
      <c r="EY89" s="35">
        <f ca="1">IFRS17_CF_Base!EY89+IFRS17_CumRslt!EY89</f>
        <v>0</v>
      </c>
      <c r="EZ89" s="35">
        <f ca="1">IFRS17_CF_Base!EZ89+IFRS17_CumRslt!EZ89</f>
        <v>0</v>
      </c>
      <c r="FA89" s="35">
        <f ca="1">IFRS17_CF_Base!FA89+IFRS17_CumRslt!FA89</f>
        <v>0</v>
      </c>
      <c r="FB89" s="35">
        <f ca="1">IFRS17_CF_Base!FB89+IFRS17_CumRslt!FB89</f>
        <v>0</v>
      </c>
      <c r="FC89" s="35">
        <f ca="1">IFRS17_CF_Base!FC89+IFRS17_CumRslt!FC89</f>
        <v>0</v>
      </c>
      <c r="FD89" s="35">
        <f ca="1">IFRS17_CF_Base!FD89+IFRS17_CumRslt!FD89</f>
        <v>0</v>
      </c>
      <c r="FE89" s="35">
        <f ca="1">IFRS17_CF_Base!FE89+IFRS17_CumRslt!FE89</f>
        <v>0</v>
      </c>
      <c r="FF89" s="35">
        <f ca="1">IFRS17_CF_Base!FF89+IFRS17_CumRslt!FF89</f>
        <v>0</v>
      </c>
      <c r="FG89" s="35">
        <f ca="1">IFRS17_CF_Base!FG89+IFRS17_CumRslt!FG89</f>
        <v>0</v>
      </c>
      <c r="FH89" s="35">
        <f ca="1">IFRS17_CF_Base!FH89+IFRS17_CumRslt!FH89</f>
        <v>0</v>
      </c>
      <c r="FI89" s="35">
        <f ca="1">IFRS17_CF_Base!FI89+IFRS17_CumRslt!FI89</f>
        <v>0</v>
      </c>
      <c r="FJ89" s="35">
        <f ca="1">IFRS17_CF_Base!FJ89+IFRS17_CumRslt!FJ89</f>
        <v>0</v>
      </c>
      <c r="FK89" s="35">
        <f ca="1">IFRS17_CF_Base!FK89+IFRS17_CumRslt!FK89</f>
        <v>0</v>
      </c>
      <c r="FL89" s="35">
        <f ca="1">IFRS17_CF_Base!FL89+IFRS17_CumRslt!FL89</f>
        <v>0</v>
      </c>
      <c r="FM89" s="35">
        <f ca="1">IFRS17_CF_Base!FM89+IFRS17_CumRslt!FM89</f>
        <v>0</v>
      </c>
      <c r="FN89" s="35">
        <f ca="1">IFRS17_CF_Base!FN89+IFRS17_CumRslt!FN89</f>
        <v>0</v>
      </c>
      <c r="FO89" s="35">
        <f ca="1">IFRS17_CF_Base!FO89+IFRS17_CumRslt!FO89</f>
        <v>0</v>
      </c>
      <c r="FP89" s="35">
        <f ca="1">IFRS17_CF_Base!FP89+IFRS17_CumRslt!FP89</f>
        <v>0</v>
      </c>
      <c r="FQ89" s="35">
        <f ca="1">IFRS17_CF_Base!FQ89+IFRS17_CumRslt!FQ89</f>
        <v>0</v>
      </c>
      <c r="FR89" s="35">
        <f ca="1">IFRS17_CF_Base!FR89+IFRS17_CumRslt!FR89</f>
        <v>0</v>
      </c>
      <c r="FS89" s="35">
        <f ca="1">IFRS17_CF_Base!FS89+IFRS17_CumRslt!FS89</f>
        <v>0</v>
      </c>
      <c r="FT89" s="35">
        <f ca="1">IFRS17_CF_Base!FT89+IFRS17_CumRslt!FT89</f>
        <v>0</v>
      </c>
      <c r="FU89" s="35">
        <f ca="1">IFRS17_CF_Base!FU89+IFRS17_CumRslt!FU89</f>
        <v>0</v>
      </c>
      <c r="FV89" s="35">
        <f ca="1">IFRS17_CF_Base!FV89+IFRS17_CumRslt!FV89</f>
        <v>0</v>
      </c>
      <c r="FW89" s="35">
        <f ca="1">IFRS17_CF_Base!FW89+IFRS17_CumRslt!FW89</f>
        <v>0</v>
      </c>
      <c r="FX89" s="35">
        <f ca="1">IFRS17_CF_Base!FX89+IFRS17_CumRslt!FX89</f>
        <v>0</v>
      </c>
      <c r="FY89" s="35">
        <f ca="1">IFRS17_CF_Base!FY89+IFRS17_CumRslt!FY89</f>
        <v>0</v>
      </c>
      <c r="FZ89" s="35">
        <f ca="1">IFRS17_CF_Base!FZ89+IFRS17_CumRslt!FZ89</f>
        <v>0</v>
      </c>
      <c r="GA89" s="35">
        <f ca="1">IFRS17_CF_Base!GA89+IFRS17_CumRslt!GA89</f>
        <v>0</v>
      </c>
      <c r="GB89" s="35">
        <f ca="1">IFRS17_CF_Base!GB89+IFRS17_CumRslt!GB89</f>
        <v>0</v>
      </c>
      <c r="GC89" s="35">
        <f ca="1">IFRS17_CF_Base!GC89+IFRS17_CumRslt!GC89</f>
        <v>0</v>
      </c>
      <c r="GD89" s="35">
        <f ca="1">IFRS17_CF_Base!GD89+IFRS17_CumRslt!GD89</f>
        <v>0</v>
      </c>
      <c r="GE89" s="35">
        <f ca="1">IFRS17_CF_Base!GE89+IFRS17_CumRslt!GE89</f>
        <v>0</v>
      </c>
      <c r="GF89" s="35">
        <f ca="1">IFRS17_CF_Base!GF89+IFRS17_CumRslt!GF89</f>
        <v>0</v>
      </c>
      <c r="GG89" s="35">
        <f ca="1">IFRS17_CF_Base!GG89+IFRS17_CumRslt!GG89</f>
        <v>0</v>
      </c>
      <c r="GH89" s="35">
        <f ca="1">IFRS17_CF_Base!GH89+IFRS17_CumRslt!GH89</f>
        <v>0</v>
      </c>
      <c r="GI89" s="35">
        <f ca="1">IFRS17_CF_Base!GI89+IFRS17_CumRslt!GI89</f>
        <v>0</v>
      </c>
      <c r="GJ89" s="35">
        <f ca="1">IFRS17_CF_Base!GJ89+IFRS17_CumRslt!GJ89</f>
        <v>0</v>
      </c>
    </row>
    <row r="90" spans="3:192" x14ac:dyDescent="0.3">
      <c r="C90" s="31" t="s">
        <v>482</v>
      </c>
      <c r="F90" s="35">
        <f ca="1">IFRS17_CF_Base!F90+IFRS17_CumRslt!F90</f>
        <v>220749.79991443895</v>
      </c>
      <c r="G90" s="35">
        <f ca="1">IFRS17_CF_Base!G90+IFRS17_CumRslt!G90</f>
        <v>1045237.7510256211</v>
      </c>
      <c r="H90" s="35">
        <f ca="1">IFRS17_CF_Base!H90+IFRS17_CumRslt!H90</f>
        <v>1852613.2707376254</v>
      </c>
      <c r="I90" s="35">
        <f ca="1">IFRS17_CF_Base!I90+IFRS17_CumRslt!I90</f>
        <v>2585353.2931989683</v>
      </c>
      <c r="J90" s="35">
        <f ca="1">IFRS17_CF_Base!J90+IFRS17_CumRslt!J90</f>
        <v>3562199.649730674</v>
      </c>
      <c r="K90" s="35">
        <f ca="1">IFRS17_CF_Base!K90+IFRS17_CumRslt!K90</f>
        <v>4504428.679119017</v>
      </c>
      <c r="L90" s="35">
        <f ca="1">IFRS17_CF_Base!L90+IFRS17_CumRslt!L90</f>
        <v>5483429.321216343</v>
      </c>
      <c r="M90" s="35">
        <f ca="1">IFRS17_CF_Base!M90+IFRS17_CumRslt!M90</f>
        <v>6614357.1514813965</v>
      </c>
      <c r="N90" s="35">
        <f ca="1">IFRS17_CF_Base!N90+IFRS17_CumRslt!N90</f>
        <v>7965424.4748976165</v>
      </c>
      <c r="O90" s="35">
        <f ca="1">IFRS17_CF_Base!O90+IFRS17_CumRslt!O90</f>
        <v>9694946.2180208955</v>
      </c>
      <c r="P90" s="35">
        <f ca="1">IFRS17_CF_Base!P90+IFRS17_CumRslt!P90</f>
        <v>7842421.7590404693</v>
      </c>
      <c r="Q90" s="35">
        <f ca="1">IFRS17_CF_Base!Q90+IFRS17_CumRslt!Q90</f>
        <v>6861321.8408342078</v>
      </c>
      <c r="R90" s="35">
        <f ca="1">IFRS17_CF_Base!R90+IFRS17_CumRslt!R90</f>
        <v>6679677.3654023372</v>
      </c>
      <c r="S90" s="35">
        <f ca="1">IFRS17_CF_Base!S90+IFRS17_CumRslt!S90</f>
        <v>6691441.335067966</v>
      </c>
      <c r="T90" s="35">
        <f ca="1">IFRS17_CF_Base!T90+IFRS17_CumRslt!T90</f>
        <v>6700044.5493746931</v>
      </c>
      <c r="U90" s="35">
        <f ca="1">IFRS17_CF_Base!U90+IFRS17_CumRslt!U90</f>
        <v>6851889.0005237283</v>
      </c>
      <c r="V90" s="35">
        <f ca="1">IFRS17_CF_Base!V90+IFRS17_CumRslt!V90</f>
        <v>6959885.7153798351</v>
      </c>
      <c r="W90" s="35">
        <f ca="1">IFRS17_CF_Base!W90+IFRS17_CumRslt!W90</f>
        <v>7009015.8130826624</v>
      </c>
      <c r="X90" s="35">
        <f ca="1">IFRS17_CF_Base!X90+IFRS17_CumRslt!X90</f>
        <v>7001025.947787554</v>
      </c>
      <c r="Y90" s="40">
        <f ca="1">IFRS17_CF_Base!Y90+IFRS17_CumRslt!Y90</f>
        <v>6905722.8991781045</v>
      </c>
      <c r="Z90" s="35">
        <f ca="1">IFRS17_CF_Base!Z90+IFRS17_CumRslt!Z90</f>
        <v>6849161.1920887083</v>
      </c>
      <c r="AA90" s="40">
        <f ca="1">IFRS17_CF_Base!AA90+IFRS17_CumRslt!AA90</f>
        <v>6728183.5008619856</v>
      </c>
      <c r="AB90" s="40">
        <f ca="1">IFRS17_CF_Base!AB90+IFRS17_CumRslt!AB90</f>
        <v>6554441.8406823883</v>
      </c>
      <c r="AC90" s="40">
        <f ca="1">IFRS17_CF_Base!AC90+IFRS17_CumRslt!AC90</f>
        <v>6336926.3724849168</v>
      </c>
      <c r="AD90" s="40">
        <f ca="1">IFRS17_CF_Base!AD90+IFRS17_CumRslt!AD90</f>
        <v>6077060.1159818619</v>
      </c>
      <c r="AE90" s="40">
        <f ca="1">IFRS17_CF_Base!AE90+IFRS17_CumRslt!AE90</f>
        <v>5849271.3556607738</v>
      </c>
      <c r="AF90" s="40">
        <f ca="1">IFRS17_CF_Base!AF90+IFRS17_CumRslt!AF90</f>
        <v>5609471.2996652136</v>
      </c>
      <c r="AG90" s="40">
        <f ca="1">IFRS17_CF_Base!AG90+IFRS17_CumRslt!AG90</f>
        <v>5363599.8102131886</v>
      </c>
      <c r="AH90" s="40">
        <f ca="1">IFRS17_CF_Base!AH90+IFRS17_CumRslt!AH90</f>
        <v>5116081.6663058205</v>
      </c>
      <c r="AI90" s="40">
        <f ca="1">IFRS17_CF_Base!AI90+IFRS17_CumRslt!AI90</f>
        <v>4866442.9273307975</v>
      </c>
      <c r="AJ90" s="40">
        <f ca="1">IFRS17_CF_Base!AJ90+IFRS17_CumRslt!AJ90</f>
        <v>4649332.2195432186</v>
      </c>
      <c r="AK90" s="40">
        <f ca="1">IFRS17_CF_Base!AK90+IFRS17_CumRslt!AK90</f>
        <v>4432967.7465113495</v>
      </c>
      <c r="AL90" s="40">
        <f ca="1">IFRS17_CF_Base!AL90+IFRS17_CumRslt!AL90</f>
        <v>4215365.0164032262</v>
      </c>
      <c r="AM90" s="40">
        <f ca="1">IFRS17_CF_Base!AM90+IFRS17_CumRslt!AM90</f>
        <v>3994805.1606253423</v>
      </c>
      <c r="AN90" s="40">
        <f ca="1">IFRS17_CF_Base!AN90+IFRS17_CumRslt!AN90</f>
        <v>3769396.3443564074</v>
      </c>
      <c r="AO90" s="40">
        <f ca="1">IFRS17_CF_Base!AO90+IFRS17_CumRslt!AO90</f>
        <v>3555336.0384742566</v>
      </c>
      <c r="AP90" s="40">
        <f ca="1">IFRS17_CF_Base!AP90+IFRS17_CumRslt!AP90</f>
        <v>3343475.9315966191</v>
      </c>
      <c r="AQ90" s="40">
        <f ca="1">IFRS17_CF_Base!AQ90+IFRS17_CumRslt!AQ90</f>
        <v>3130011.9357008692</v>
      </c>
      <c r="AR90" s="40">
        <f ca="1">IFRS17_CF_Base!AR90+IFRS17_CumRslt!AR90</f>
        <v>2916139.6339397761</v>
      </c>
      <c r="AS90" s="40">
        <f ca="1">IFRS17_CF_Base!AS90+IFRS17_CumRslt!AS90</f>
        <v>2702009.8418243723</v>
      </c>
      <c r="AT90" s="40">
        <f ca="1">IFRS17_CF_Base!AT90+IFRS17_CumRslt!AT90</f>
        <v>2497167.7637932342</v>
      </c>
      <c r="AU90" s="40">
        <f ca="1">IFRS17_CF_Base!AU90+IFRS17_CumRslt!AU90</f>
        <v>2294843.3730987501</v>
      </c>
      <c r="AV90" s="40">
        <f ca="1">IFRS17_CF_Base!AV90+IFRS17_CumRslt!AV90</f>
        <v>2096387.2151276839</v>
      </c>
      <c r="AW90" s="40">
        <f ca="1">IFRS17_CF_Base!AW90+IFRS17_CumRslt!AW90</f>
        <v>1903280.5921294009</v>
      </c>
      <c r="AX90" s="40">
        <f ca="1">IFRS17_CF_Base!AX90+IFRS17_CumRslt!AX90</f>
        <v>1716734.2283594275</v>
      </c>
      <c r="AY90" s="40">
        <f ca="1">IFRS17_CF_Base!AY90+IFRS17_CumRslt!AY90</f>
        <v>1542774.2385840509</v>
      </c>
      <c r="AZ90" s="40">
        <f ca="1">IFRS17_CF_Base!AZ90+IFRS17_CumRslt!AZ90</f>
        <v>1379548.2168818128</v>
      </c>
      <c r="BA90" s="40">
        <f ca="1">IFRS17_CF_Base!BA90+IFRS17_CumRslt!BA90</f>
        <v>1226853.1218161869</v>
      </c>
      <c r="BB90" s="40">
        <f ca="1">IFRS17_CF_Base!BB90+IFRS17_CumRslt!BB90</f>
        <v>1085442.5382923214</v>
      </c>
      <c r="BC90" s="40">
        <f ca="1">IFRS17_CF_Base!BC90+IFRS17_CumRslt!BC90</f>
        <v>955426.09232445667</v>
      </c>
      <c r="BD90" s="40">
        <f ca="1">IFRS17_CF_Base!BD90+IFRS17_CumRslt!BD90</f>
        <v>838709.74056236597</v>
      </c>
      <c r="BE90" s="40">
        <f ca="1">IFRS17_CF_Base!BE90+IFRS17_CumRslt!BE90</f>
        <v>733111.62997641426</v>
      </c>
      <c r="BF90" s="40">
        <f ca="1">IFRS17_CF_Base!BF90+IFRS17_CumRslt!BF90</f>
        <v>637728.81393010786</v>
      </c>
      <c r="BG90" s="40">
        <f ca="1">IFRS17_CF_Base!BG90+IFRS17_CumRslt!BG90</f>
        <v>551767.50882373622</v>
      </c>
      <c r="BH90" s="40">
        <f ca="1">IFRS17_CF_Base!BH90+IFRS17_CumRslt!BH90</f>
        <v>474473.61379775743</v>
      </c>
      <c r="BI90" s="40">
        <f ca="1">IFRS17_CF_Base!BI90+IFRS17_CumRslt!BI90</f>
        <v>406063.42999548547</v>
      </c>
      <c r="BJ90" s="40">
        <f ca="1">IFRS17_CF_Base!BJ90+IFRS17_CumRslt!BJ90</f>
        <v>345820.42541587737</v>
      </c>
      <c r="BK90" s="40">
        <f ca="1">IFRS17_CF_Base!BK90+IFRS17_CumRslt!BK90</f>
        <v>292426.3524753821</v>
      </c>
      <c r="BL90" s="40">
        <f ca="1">IFRS17_CF_Base!BL90+IFRS17_CumRslt!BL90</f>
        <v>245422.20423915863</v>
      </c>
      <c r="BM90" s="40">
        <f ca="1">IFRS17_CF_Base!BM90+IFRS17_CumRslt!BM90</f>
        <v>204234.52783527813</v>
      </c>
      <c r="BN90" s="40">
        <f ca="1">IFRS17_CF_Base!BN90+IFRS17_CumRslt!BN90</f>
        <v>168605.69009278604</v>
      </c>
      <c r="BO90" s="40">
        <f ca="1">IFRS17_CF_Base!BO90+IFRS17_CumRslt!BO90</f>
        <v>137784.45275746251</v>
      </c>
      <c r="BP90" s="40">
        <f ca="1">IFRS17_CF_Base!BP90+IFRS17_CumRslt!BP90</f>
        <v>111280.40567450847</v>
      </c>
      <c r="BQ90" s="40">
        <f ca="1">IFRS17_CF_Base!BQ90+IFRS17_CumRslt!BQ90</f>
        <v>88719.288857340522</v>
      </c>
      <c r="BR90" s="40">
        <f ca="1">IFRS17_CF_Base!BR90+IFRS17_CumRslt!BR90</f>
        <v>69714.105256686671</v>
      </c>
      <c r="BS90" s="40">
        <f ca="1">IFRS17_CF_Base!BS90+IFRS17_CumRslt!BS90</f>
        <v>53992.841951772702</v>
      </c>
      <c r="BT90" s="40">
        <f ca="1">IFRS17_CF_Base!BT90+IFRS17_CumRslt!BT90</f>
        <v>41188.647627195329</v>
      </c>
      <c r="BU90" s="40">
        <f ca="1">IFRS17_CF_Base!BU90+IFRS17_CumRslt!BU90</f>
        <v>30848.510197888754</v>
      </c>
      <c r="BV90" s="40">
        <f ca="1">IFRS17_CF_Base!BV90+IFRS17_CumRslt!BV90</f>
        <v>22683.377881381901</v>
      </c>
      <c r="BW90" s="40">
        <f ca="1">IFRS17_CF_Base!BW90+IFRS17_CumRslt!BW90</f>
        <v>16381.123763036816</v>
      </c>
      <c r="BX90" s="40">
        <f ca="1">IFRS17_CF_Base!BX90+IFRS17_CumRslt!BX90</f>
        <v>11648.512174294197</v>
      </c>
      <c r="BY90" s="40">
        <f ca="1">IFRS17_CF_Base!BY90+IFRS17_CumRslt!BY90</f>
        <v>8218.5102611880866</v>
      </c>
      <c r="BZ90" s="40">
        <f ca="1">IFRS17_CF_Base!BZ90+IFRS17_CumRslt!BZ90</f>
        <v>5730.4825643823524</v>
      </c>
      <c r="CA90" s="40">
        <f ca="1">IFRS17_CF_Base!CA90+IFRS17_CumRslt!CA90</f>
        <v>3949.4737482746295</v>
      </c>
      <c r="CB90" s="40">
        <f ca="1">IFRS17_CF_Base!CB90+IFRS17_CumRslt!CB90</f>
        <v>2686.2102435030879</v>
      </c>
      <c r="CC90" s="40">
        <f ca="1">IFRS17_CF_Base!CC90+IFRS17_CumRslt!CC90</f>
        <v>1792.5752550040545</v>
      </c>
      <c r="CD90" s="40">
        <f ca="1">IFRS17_CF_Base!CD90+IFRS17_CumRslt!CD90</f>
        <v>1227.869335457136</v>
      </c>
      <c r="CE90" s="40">
        <f ca="1">IFRS17_CF_Base!CE90+IFRS17_CumRslt!CE90</f>
        <v>820.09453073831833</v>
      </c>
      <c r="CF90" s="40">
        <f ca="1">IFRS17_CF_Base!CF90+IFRS17_CumRslt!CF90</f>
        <v>530.41329059559507</v>
      </c>
      <c r="CG90" s="40">
        <f ca="1">IFRS17_CF_Base!CG90+IFRS17_CumRslt!CG90</f>
        <v>328.78554084085886</v>
      </c>
      <c r="CH90" s="40">
        <f ca="1">IFRS17_CF_Base!CH90+IFRS17_CumRslt!CH90</f>
        <v>192.25800371331016</v>
      </c>
      <c r="CI90" s="40">
        <f ca="1">IFRS17_CF_Base!CI90+IFRS17_CumRslt!CI90</f>
        <v>114.54528632672492</v>
      </c>
      <c r="CJ90" s="40">
        <f ca="1">IFRS17_CF_Base!CJ90+IFRS17_CumRslt!CJ90</f>
        <v>65.235993488173492</v>
      </c>
      <c r="CK90" s="40">
        <f ca="1">IFRS17_CF_Base!CK90+IFRS17_CumRslt!CK90</f>
        <v>33.73236111716119</v>
      </c>
      <c r="CL90" s="40">
        <f ca="1">IFRS17_CF_Base!CL90+IFRS17_CumRslt!CL90</f>
        <v>13.324578068338603</v>
      </c>
      <c r="CM90" s="40">
        <f ca="1">IFRS17_CF_Base!CM90+IFRS17_CumRslt!CM90</f>
        <v>5.5652547643038671E-10</v>
      </c>
      <c r="CN90" s="40">
        <f ca="1">IFRS17_CF_Base!CN90+IFRS17_CumRslt!CN90</f>
        <v>0</v>
      </c>
      <c r="CO90" s="40">
        <f ca="1">IFRS17_CF_Base!CO90+IFRS17_CumRslt!CO90</f>
        <v>0</v>
      </c>
      <c r="CP90" s="40">
        <f ca="1">IFRS17_CF_Base!CP90+IFRS17_CumRslt!CP90</f>
        <v>0</v>
      </c>
      <c r="CQ90" s="40">
        <f ca="1">IFRS17_CF_Base!CQ90+IFRS17_CumRslt!CQ90</f>
        <v>0</v>
      </c>
      <c r="CR90" s="40">
        <f ca="1">IFRS17_CF_Base!CR90+IFRS17_CumRslt!CR90</f>
        <v>0</v>
      </c>
      <c r="CS90" s="40">
        <f ca="1">IFRS17_CF_Base!CS90+IFRS17_CumRslt!CS90</f>
        <v>0</v>
      </c>
      <c r="CT90" s="40">
        <f ca="1">IFRS17_CF_Base!CT90+IFRS17_CumRslt!CT90</f>
        <v>0</v>
      </c>
      <c r="CU90" s="40">
        <f ca="1">IFRS17_CF_Base!CU90+IFRS17_CumRslt!CU90</f>
        <v>0</v>
      </c>
      <c r="CV90" s="40">
        <f ca="1">IFRS17_CF_Base!CV90+IFRS17_CumRslt!CV90</f>
        <v>0</v>
      </c>
      <c r="CW90" s="40">
        <f ca="1">IFRS17_CF_Base!CW90+IFRS17_CumRslt!CW90</f>
        <v>0</v>
      </c>
      <c r="CX90" s="40">
        <f ca="1">IFRS17_CF_Base!CX90+IFRS17_CumRslt!CX90</f>
        <v>0</v>
      </c>
      <c r="CY90" s="40">
        <f ca="1">IFRS17_CF_Base!CY90+IFRS17_CumRslt!CY90</f>
        <v>0</v>
      </c>
      <c r="CZ90" s="40">
        <f ca="1">IFRS17_CF_Base!CZ90+IFRS17_CumRslt!CZ90</f>
        <v>0</v>
      </c>
      <c r="DA90" s="40">
        <f ca="1">IFRS17_CF_Base!DA90+IFRS17_CumRslt!DA90</f>
        <v>0</v>
      </c>
      <c r="DB90" s="40">
        <f ca="1">IFRS17_CF_Base!DB90+IFRS17_CumRslt!DB90</f>
        <v>0</v>
      </c>
      <c r="DC90" s="40">
        <f ca="1">IFRS17_CF_Base!DC90+IFRS17_CumRslt!DC90</f>
        <v>0</v>
      </c>
      <c r="DD90" s="40">
        <f ca="1">IFRS17_CF_Base!DD90+IFRS17_CumRslt!DD90</f>
        <v>0</v>
      </c>
      <c r="DE90" s="40">
        <f ca="1">IFRS17_CF_Base!DE90+IFRS17_CumRslt!DE90</f>
        <v>0</v>
      </c>
      <c r="DF90" s="40">
        <f ca="1">IFRS17_CF_Base!DF90+IFRS17_CumRslt!DF90</f>
        <v>0</v>
      </c>
      <c r="DG90" s="40">
        <f ca="1">IFRS17_CF_Base!DG90+IFRS17_CumRslt!DG90</f>
        <v>0</v>
      </c>
      <c r="DH90" s="40">
        <f ca="1">IFRS17_CF_Base!DH90+IFRS17_CumRslt!DH90</f>
        <v>0</v>
      </c>
      <c r="DI90" s="40">
        <f ca="1">IFRS17_CF_Base!DI90+IFRS17_CumRslt!DI90</f>
        <v>0</v>
      </c>
      <c r="DJ90" s="40">
        <f ca="1">IFRS17_CF_Base!DJ90+IFRS17_CumRslt!DJ90</f>
        <v>0</v>
      </c>
      <c r="DK90" s="40">
        <f ca="1">IFRS17_CF_Base!DK90+IFRS17_CumRslt!DK90</f>
        <v>0</v>
      </c>
      <c r="DL90" s="40">
        <f ca="1">IFRS17_CF_Base!DL90+IFRS17_CumRslt!DL90</f>
        <v>0</v>
      </c>
      <c r="DM90" s="40">
        <f ca="1">IFRS17_CF_Base!DM90+IFRS17_CumRslt!DM90</f>
        <v>0</v>
      </c>
      <c r="DN90" s="40">
        <f ca="1">IFRS17_CF_Base!DN90+IFRS17_CumRslt!DN90</f>
        <v>0</v>
      </c>
      <c r="DO90" s="40">
        <f ca="1">IFRS17_CF_Base!DO90+IFRS17_CumRslt!DO90</f>
        <v>0</v>
      </c>
      <c r="DP90" s="40">
        <f ca="1">IFRS17_CF_Base!DP90+IFRS17_CumRslt!DP90</f>
        <v>0</v>
      </c>
      <c r="DQ90" s="40">
        <f ca="1">IFRS17_CF_Base!DQ90+IFRS17_CumRslt!DQ90</f>
        <v>0</v>
      </c>
      <c r="DR90" s="40">
        <f ca="1">IFRS17_CF_Base!DR90+IFRS17_CumRslt!DR90</f>
        <v>0</v>
      </c>
      <c r="DS90" s="40">
        <f ca="1">IFRS17_CF_Base!DS90+IFRS17_CumRslt!DS90</f>
        <v>0</v>
      </c>
      <c r="DT90" s="40">
        <f ca="1">IFRS17_CF_Base!DT90+IFRS17_CumRslt!DT90</f>
        <v>0</v>
      </c>
      <c r="DU90" s="40">
        <f ca="1">IFRS17_CF_Base!DU90+IFRS17_CumRslt!DU90</f>
        <v>0</v>
      </c>
      <c r="DV90" s="40">
        <f ca="1">IFRS17_CF_Base!DV90+IFRS17_CumRslt!DV90</f>
        <v>0</v>
      </c>
      <c r="DW90" s="40">
        <f ca="1">IFRS17_CF_Base!DW90+IFRS17_CumRslt!DW90</f>
        <v>0</v>
      </c>
      <c r="DX90" s="40">
        <f ca="1">IFRS17_CF_Base!DX90+IFRS17_CumRslt!DX90</f>
        <v>0</v>
      </c>
      <c r="DY90" s="40">
        <f ca="1">IFRS17_CF_Base!DY90+IFRS17_CumRslt!DY90</f>
        <v>0</v>
      </c>
      <c r="DZ90" s="40">
        <f ca="1">IFRS17_CF_Base!DZ90+IFRS17_CumRslt!DZ90</f>
        <v>0</v>
      </c>
      <c r="EA90" s="40">
        <f ca="1">IFRS17_CF_Base!EA90+IFRS17_CumRslt!EA90</f>
        <v>0</v>
      </c>
      <c r="EB90" s="40">
        <f ca="1">IFRS17_CF_Base!EB90+IFRS17_CumRslt!EB90</f>
        <v>0</v>
      </c>
      <c r="EC90" s="40">
        <f ca="1">IFRS17_CF_Base!EC90+IFRS17_CumRslt!EC90</f>
        <v>0</v>
      </c>
      <c r="ED90" s="40">
        <f ca="1">IFRS17_CF_Base!ED90+IFRS17_CumRslt!ED90</f>
        <v>0</v>
      </c>
      <c r="EE90" s="40">
        <f ca="1">IFRS17_CF_Base!EE90+IFRS17_CumRslt!EE90</f>
        <v>0</v>
      </c>
      <c r="EF90" s="40">
        <f ca="1">IFRS17_CF_Base!EF90+IFRS17_CumRslt!EF90</f>
        <v>0</v>
      </c>
      <c r="EG90" s="40">
        <f ca="1">IFRS17_CF_Base!EG90+IFRS17_CumRslt!EG90</f>
        <v>0</v>
      </c>
      <c r="EH90" s="40">
        <f ca="1">IFRS17_CF_Base!EH90+IFRS17_CumRslt!EH90</f>
        <v>0</v>
      </c>
      <c r="EI90" s="40">
        <f ca="1">IFRS17_CF_Base!EI90+IFRS17_CumRslt!EI90</f>
        <v>0</v>
      </c>
      <c r="EJ90" s="40">
        <f ca="1">IFRS17_CF_Base!EJ90+IFRS17_CumRslt!EJ90</f>
        <v>0</v>
      </c>
      <c r="EK90" s="40">
        <f ca="1">IFRS17_CF_Base!EK90+IFRS17_CumRslt!EK90</f>
        <v>0</v>
      </c>
      <c r="EL90" s="40">
        <f ca="1">IFRS17_CF_Base!EL90+IFRS17_CumRslt!EL90</f>
        <v>0</v>
      </c>
      <c r="EM90" s="40">
        <f ca="1">IFRS17_CF_Base!EM90+IFRS17_CumRslt!EM90</f>
        <v>0</v>
      </c>
      <c r="EN90" s="40">
        <f ca="1">IFRS17_CF_Base!EN90+IFRS17_CumRslt!EN90</f>
        <v>0</v>
      </c>
      <c r="EO90" s="40">
        <f ca="1">IFRS17_CF_Base!EO90+IFRS17_CumRslt!EO90</f>
        <v>0</v>
      </c>
      <c r="EP90" s="40">
        <f ca="1">IFRS17_CF_Base!EP90+IFRS17_CumRslt!EP90</f>
        <v>0</v>
      </c>
      <c r="EQ90" s="40">
        <f ca="1">IFRS17_CF_Base!EQ90+IFRS17_CumRslt!EQ90</f>
        <v>0</v>
      </c>
      <c r="ER90" s="40">
        <f ca="1">IFRS17_CF_Base!ER90+IFRS17_CumRslt!ER90</f>
        <v>0</v>
      </c>
      <c r="ES90" s="40">
        <f ca="1">IFRS17_CF_Base!ES90+IFRS17_CumRslt!ES90</f>
        <v>0</v>
      </c>
      <c r="ET90" s="40">
        <f ca="1">IFRS17_CF_Base!ET90+IFRS17_CumRslt!ET90</f>
        <v>0</v>
      </c>
      <c r="EU90" s="40">
        <f ca="1">IFRS17_CF_Base!EU90+IFRS17_CumRslt!EU90</f>
        <v>0</v>
      </c>
      <c r="EV90" s="40">
        <f ca="1">IFRS17_CF_Base!EV90+IFRS17_CumRslt!EV90</f>
        <v>0</v>
      </c>
      <c r="EW90" s="40">
        <f ca="1">IFRS17_CF_Base!EW90+IFRS17_CumRslt!EW90</f>
        <v>0</v>
      </c>
      <c r="EX90" s="40">
        <f ca="1">IFRS17_CF_Base!EX90+IFRS17_CumRslt!EX90</f>
        <v>0</v>
      </c>
      <c r="EY90" s="40">
        <f ca="1">IFRS17_CF_Base!EY90+IFRS17_CumRslt!EY90</f>
        <v>0</v>
      </c>
      <c r="EZ90" s="40">
        <f ca="1">IFRS17_CF_Base!EZ90+IFRS17_CumRslt!EZ90</f>
        <v>0</v>
      </c>
      <c r="FA90" s="40">
        <f ca="1">IFRS17_CF_Base!FA90+IFRS17_CumRslt!FA90</f>
        <v>0</v>
      </c>
      <c r="FB90" s="40">
        <f ca="1">IFRS17_CF_Base!FB90+IFRS17_CumRslt!FB90</f>
        <v>0</v>
      </c>
      <c r="FC90" s="40">
        <f ca="1">IFRS17_CF_Base!FC90+IFRS17_CumRslt!FC90</f>
        <v>0</v>
      </c>
      <c r="FD90" s="40">
        <f ca="1">IFRS17_CF_Base!FD90+IFRS17_CumRslt!FD90</f>
        <v>0</v>
      </c>
      <c r="FE90" s="40">
        <f ca="1">IFRS17_CF_Base!FE90+IFRS17_CumRslt!FE90</f>
        <v>0</v>
      </c>
      <c r="FF90" s="40">
        <f ca="1">IFRS17_CF_Base!FF90+IFRS17_CumRslt!FF90</f>
        <v>0</v>
      </c>
      <c r="FG90" s="40">
        <f ca="1">IFRS17_CF_Base!FG90+IFRS17_CumRslt!FG90</f>
        <v>0</v>
      </c>
      <c r="FH90" s="40">
        <f ca="1">IFRS17_CF_Base!FH90+IFRS17_CumRslt!FH90</f>
        <v>0</v>
      </c>
      <c r="FI90" s="40">
        <f ca="1">IFRS17_CF_Base!FI90+IFRS17_CumRslt!FI90</f>
        <v>0</v>
      </c>
      <c r="FJ90" s="40">
        <f ca="1">IFRS17_CF_Base!FJ90+IFRS17_CumRslt!FJ90</f>
        <v>0</v>
      </c>
      <c r="FK90" s="40">
        <f ca="1">IFRS17_CF_Base!FK90+IFRS17_CumRslt!FK90</f>
        <v>0</v>
      </c>
      <c r="FL90" s="40">
        <f ca="1">IFRS17_CF_Base!FL90+IFRS17_CumRslt!FL90</f>
        <v>0</v>
      </c>
      <c r="FM90" s="40">
        <f ca="1">IFRS17_CF_Base!FM90+IFRS17_CumRslt!FM90</f>
        <v>0</v>
      </c>
      <c r="FN90" s="40">
        <f ca="1">IFRS17_CF_Base!FN90+IFRS17_CumRslt!FN90</f>
        <v>0</v>
      </c>
      <c r="FO90" s="40">
        <f ca="1">IFRS17_CF_Base!FO90+IFRS17_CumRslt!FO90</f>
        <v>0</v>
      </c>
      <c r="FP90" s="40">
        <f ca="1">IFRS17_CF_Base!FP90+IFRS17_CumRslt!FP90</f>
        <v>0</v>
      </c>
      <c r="FQ90" s="40">
        <f ca="1">IFRS17_CF_Base!FQ90+IFRS17_CumRslt!FQ90</f>
        <v>0</v>
      </c>
      <c r="FR90" s="40">
        <f ca="1">IFRS17_CF_Base!FR90+IFRS17_CumRslt!FR90</f>
        <v>0</v>
      </c>
      <c r="FS90" s="40">
        <f ca="1">IFRS17_CF_Base!FS90+IFRS17_CumRslt!FS90</f>
        <v>0</v>
      </c>
      <c r="FT90" s="40">
        <f ca="1">IFRS17_CF_Base!FT90+IFRS17_CumRslt!FT90</f>
        <v>0</v>
      </c>
      <c r="FU90" s="40">
        <f ca="1">IFRS17_CF_Base!FU90+IFRS17_CumRslt!FU90</f>
        <v>0</v>
      </c>
      <c r="FV90" s="40">
        <f ca="1">IFRS17_CF_Base!FV90+IFRS17_CumRslt!FV90</f>
        <v>0</v>
      </c>
      <c r="FW90" s="40">
        <f ca="1">IFRS17_CF_Base!FW90+IFRS17_CumRslt!FW90</f>
        <v>0</v>
      </c>
      <c r="FX90" s="40">
        <f ca="1">IFRS17_CF_Base!FX90+IFRS17_CumRslt!FX90</f>
        <v>0</v>
      </c>
      <c r="FY90" s="40">
        <f ca="1">IFRS17_CF_Base!FY90+IFRS17_CumRslt!FY90</f>
        <v>0</v>
      </c>
      <c r="FZ90" s="40">
        <f ca="1">IFRS17_CF_Base!FZ90+IFRS17_CumRslt!FZ90</f>
        <v>0</v>
      </c>
      <c r="GA90" s="40">
        <f ca="1">IFRS17_CF_Base!GA90+IFRS17_CumRslt!GA90</f>
        <v>0</v>
      </c>
      <c r="GB90" s="40">
        <f ca="1">IFRS17_CF_Base!GB90+IFRS17_CumRslt!GB90</f>
        <v>0</v>
      </c>
      <c r="GC90" s="40">
        <f ca="1">IFRS17_CF_Base!GC90+IFRS17_CumRslt!GC90</f>
        <v>0</v>
      </c>
      <c r="GD90" s="40">
        <f ca="1">IFRS17_CF_Base!GD90+IFRS17_CumRslt!GD90</f>
        <v>0</v>
      </c>
      <c r="GE90" s="40">
        <f ca="1">IFRS17_CF_Base!GE90+IFRS17_CumRslt!GE90</f>
        <v>0</v>
      </c>
      <c r="GF90" s="40">
        <f ca="1">IFRS17_CF_Base!GF90+IFRS17_CumRslt!GF90</f>
        <v>0</v>
      </c>
      <c r="GG90" s="40">
        <f ca="1">IFRS17_CF_Base!GG90+IFRS17_CumRslt!GG90</f>
        <v>0</v>
      </c>
      <c r="GH90" s="40">
        <f ca="1">IFRS17_CF_Base!GH90+IFRS17_CumRslt!GH90</f>
        <v>0</v>
      </c>
      <c r="GI90" s="40">
        <f ca="1">IFRS17_CF_Base!GI90+IFRS17_CumRslt!GI90</f>
        <v>0</v>
      </c>
      <c r="GJ90" s="40">
        <f ca="1">IFRS17_CF_Base!GJ90+IFRS17_CumRslt!GJ90</f>
        <v>0</v>
      </c>
    </row>
    <row r="91" spans="3:192" x14ac:dyDescent="0.3">
      <c r="C91" s="31" t="s">
        <v>484</v>
      </c>
      <c r="F91" s="35">
        <f ca="1">IFRS17_CF_Base!F91+IFRS17_CumRslt!F91</f>
        <v>-418104.73911746306</v>
      </c>
      <c r="G91" s="35">
        <f ca="1">IFRS17_CF_Base!G91+IFRS17_CumRslt!G91</f>
        <v>-1979127.0448831064</v>
      </c>
      <c r="H91" s="35">
        <f ca="1">IFRS17_CF_Base!H91+IFRS17_CumRslt!H91</f>
        <v>-3552268.7017587721</v>
      </c>
      <c r="I91" s="35">
        <f ca="1">IFRS17_CF_Base!I91+IFRS17_CumRslt!I91</f>
        <v>-5126914.6759580122</v>
      </c>
      <c r="J91" s="35">
        <f ca="1">IFRS17_CF_Base!J91+IFRS17_CumRslt!J91</f>
        <v>-7206711.4138254775</v>
      </c>
      <c r="K91" s="35">
        <f ca="1">IFRS17_CF_Base!K91+IFRS17_CumRslt!K91</f>
        <v>-9207959.4740298502</v>
      </c>
      <c r="L91" s="35">
        <f ca="1">IFRS17_CF_Base!L91+IFRS17_CumRslt!L91</f>
        <v>-11318455.805982772</v>
      </c>
      <c r="M91" s="35">
        <f ca="1">IFRS17_CF_Base!M91+IFRS17_CumRslt!M91</f>
        <v>-13659401.337901857</v>
      </c>
      <c r="N91" s="35">
        <f ca="1">IFRS17_CF_Base!N91+IFRS17_CumRslt!N91</f>
        <v>-16331777.126345998</v>
      </c>
      <c r="O91" s="35">
        <f ca="1">IFRS17_CF_Base!O91+IFRS17_CumRslt!O91</f>
        <v>-19724523.126742464</v>
      </c>
      <c r="P91" s="35">
        <f ca="1">IFRS17_CF_Base!P91+IFRS17_CumRslt!P91</f>
        <v>-16119292.884977469</v>
      </c>
      <c r="Q91" s="35">
        <f ca="1">IFRS17_CF_Base!Q91+IFRS17_CumRslt!Q91</f>
        <v>-14190087.322346175</v>
      </c>
      <c r="R91" s="35">
        <f ca="1">IFRS17_CF_Base!R91+IFRS17_CumRslt!R91</f>
        <v>-12912725.095632313</v>
      </c>
      <c r="S91" s="35">
        <f ca="1">IFRS17_CF_Base!S91+IFRS17_CumRslt!S91</f>
        <v>-11760165.988970289</v>
      </c>
      <c r="T91" s="35">
        <f ca="1">IFRS17_CF_Base!T91+IFRS17_CumRslt!T91</f>
        <v>-10723232.154182013</v>
      </c>
      <c r="U91" s="35">
        <f ca="1">IFRS17_CF_Base!U91+IFRS17_CumRslt!U91</f>
        <v>-9784588.1840348057</v>
      </c>
      <c r="V91" s="35">
        <f ca="1">IFRS17_CF_Base!V91+IFRS17_CumRslt!V91</f>
        <v>-8900862.4713623319</v>
      </c>
      <c r="W91" s="35">
        <f ca="1">IFRS17_CF_Base!W91+IFRS17_CumRslt!W91</f>
        <v>-8075271.5807428742</v>
      </c>
      <c r="X91" s="35">
        <f ca="1">IFRS17_CF_Base!X91+IFRS17_CumRslt!X91</f>
        <v>-7300742.6777347503</v>
      </c>
      <c r="Y91" s="35">
        <f ca="1">IFRS17_CF_Base!Y91+IFRS17_CumRslt!Y91</f>
        <v>-6588972.3148358455</v>
      </c>
      <c r="Z91" s="35">
        <f ca="1">IFRS17_CF_Base!Z91+IFRS17_CumRslt!Z91</f>
        <v>-6018068.7604802931</v>
      </c>
      <c r="AA91" s="35">
        <f ca="1">IFRS17_CF_Base!AA91+IFRS17_CumRslt!AA91</f>
        <v>-5501833.0170081016</v>
      </c>
      <c r="AB91" s="35">
        <f ca="1">IFRS17_CF_Base!AB91+IFRS17_CumRslt!AB91</f>
        <v>-5031500.5233888691</v>
      </c>
      <c r="AC91" s="35">
        <f ca="1">IFRS17_CF_Base!AC91+IFRS17_CumRslt!AC91</f>
        <v>-4603472.6790754972</v>
      </c>
      <c r="AD91" s="35">
        <f ca="1">IFRS17_CF_Base!AD91+IFRS17_CumRslt!AD91</f>
        <v>-4173002.6777739087</v>
      </c>
      <c r="AE91" s="35">
        <f ca="1">IFRS17_CF_Base!AE91+IFRS17_CumRslt!AE91</f>
        <v>-3805564.0060507189</v>
      </c>
      <c r="AF91" s="35">
        <f ca="1">IFRS17_CF_Base!AF91+IFRS17_CumRslt!AF91</f>
        <v>-3474071.6254525543</v>
      </c>
      <c r="AG91" s="35">
        <f ca="1">IFRS17_CF_Base!AG91+IFRS17_CumRslt!AG91</f>
        <v>-3166686.2340590362</v>
      </c>
      <c r="AH91" s="35">
        <f ca="1">IFRS17_CF_Base!AH91+IFRS17_CumRslt!AH91</f>
        <v>-2887912.7121073655</v>
      </c>
      <c r="AI91" s="35">
        <f ca="1">IFRS17_CF_Base!AI91+IFRS17_CumRslt!AI91</f>
        <v>-2599287.3473604987</v>
      </c>
      <c r="AJ91" s="35">
        <f ca="1">IFRS17_CF_Base!AJ91+IFRS17_CumRslt!AJ91</f>
        <v>-2415262.6143396762</v>
      </c>
      <c r="AK91" s="35">
        <f ca="1">IFRS17_CF_Base!AK91+IFRS17_CumRslt!AK91</f>
        <v>-2254839.9604601571</v>
      </c>
      <c r="AL91" s="35">
        <f ca="1">IFRS17_CF_Base!AL91+IFRS17_CumRslt!AL91</f>
        <v>-2108065.7429792848</v>
      </c>
      <c r="AM91" s="35">
        <f ca="1">IFRS17_CF_Base!AM91+IFRS17_CumRslt!AM91</f>
        <v>-1974598.8801880386</v>
      </c>
      <c r="AN91" s="35">
        <f ca="1">IFRS17_CF_Base!AN91+IFRS17_CumRslt!AN91</f>
        <v>-1827370.2486890024</v>
      </c>
      <c r="AO91" s="35">
        <f ca="1">IFRS17_CF_Base!AO91+IFRS17_CumRslt!AO91</f>
        <v>-1712817.4600841594</v>
      </c>
      <c r="AP91" s="35">
        <f ca="1">IFRS17_CF_Base!AP91+IFRS17_CumRslt!AP91</f>
        <v>-1604320.3460365061</v>
      </c>
      <c r="AQ91" s="35">
        <f ca="1">IFRS17_CF_Base!AQ91+IFRS17_CumRslt!AQ91</f>
        <v>-1500078.6846956222</v>
      </c>
      <c r="AR91" s="35">
        <f ca="1">IFRS17_CF_Base!AR91+IFRS17_CumRslt!AR91</f>
        <v>-1402833.3895281067</v>
      </c>
      <c r="AS91" s="35">
        <f ca="1">IFRS17_CF_Base!AS91+IFRS17_CumRslt!AS91</f>
        <v>-1296110.6254727319</v>
      </c>
      <c r="AT91" s="35">
        <f ca="1">IFRS17_CF_Base!AT91+IFRS17_CumRslt!AT91</f>
        <v>-1207804.7082085686</v>
      </c>
      <c r="AU91" s="35">
        <f ca="1">IFRS17_CF_Base!AU91+IFRS17_CumRslt!AU91</f>
        <v>-1123365.1330684831</v>
      </c>
      <c r="AV91" s="35">
        <f ca="1">IFRS17_CF_Base!AV91+IFRS17_CumRslt!AV91</f>
        <v>-1039359.6373397229</v>
      </c>
      <c r="AW91" s="35">
        <f ca="1">IFRS17_CF_Base!AW91+IFRS17_CumRslt!AW91</f>
        <v>-957222.73664482869</v>
      </c>
      <c r="AX91" s="35">
        <f ca="1">IFRS17_CF_Base!AX91+IFRS17_CumRslt!AX91</f>
        <v>-868161.93026646844</v>
      </c>
      <c r="AY91" s="35">
        <f ca="1">IFRS17_CF_Base!AY91+IFRS17_CumRslt!AY91</f>
        <v>-789103.92864928232</v>
      </c>
      <c r="AZ91" s="35">
        <f ca="1">IFRS17_CF_Base!AZ91+IFRS17_CumRslt!AZ91</f>
        <v>-713282.37134168646</v>
      </c>
      <c r="BA91" s="35">
        <f ca="1">IFRS17_CF_Base!BA91+IFRS17_CumRslt!BA91</f>
        <v>-640803.27445991919</v>
      </c>
      <c r="BB91" s="35">
        <f ca="1">IFRS17_CF_Base!BB91+IFRS17_CumRslt!BB91</f>
        <v>-572748.62233197037</v>
      </c>
      <c r="BC91" s="35">
        <f ca="1">IFRS17_CF_Base!BC91+IFRS17_CumRslt!BC91</f>
        <v>-505246.52330879925</v>
      </c>
      <c r="BD91" s="35">
        <f ca="1">IFRS17_CF_Base!BD91+IFRS17_CumRslt!BD91</f>
        <v>-446020.12642940111</v>
      </c>
      <c r="BE91" s="35">
        <f ca="1">IFRS17_CF_Base!BE91+IFRS17_CumRslt!BE91</f>
        <v>-392760.37363549724</v>
      </c>
      <c r="BF91" s="35">
        <f ca="1">IFRS17_CF_Base!BF91+IFRS17_CumRslt!BF91</f>
        <v>-344200.36564060452</v>
      </c>
      <c r="BG91" s="35">
        <f ca="1">IFRS17_CF_Base!BG91+IFRS17_CumRslt!BG91</f>
        <v>-300078.89357682236</v>
      </c>
      <c r="BH91" s="35">
        <f ca="1">IFRS17_CF_Base!BH91+IFRS17_CumRslt!BH91</f>
        <v>-258375.2442393447</v>
      </c>
      <c r="BI91" s="35">
        <f ca="1">IFRS17_CF_Base!BI91+IFRS17_CumRslt!BI91</f>
        <v>-221835.23684924567</v>
      </c>
      <c r="BJ91" s="35">
        <f ca="1">IFRS17_CF_Base!BJ91+IFRS17_CumRslt!BJ91</f>
        <v>-188875.07319049555</v>
      </c>
      <c r="BK91" s="35">
        <f ca="1">IFRS17_CF_Base!BK91+IFRS17_CumRslt!BK91</f>
        <v>-159697.75353961028</v>
      </c>
      <c r="BL91" s="35">
        <f ca="1">IFRS17_CF_Base!BL91+IFRS17_CumRslt!BL91</f>
        <v>-134513.0073771723</v>
      </c>
      <c r="BM91" s="35">
        <f ca="1">IFRS17_CF_Base!BM91+IFRS17_CumRslt!BM91</f>
        <v>-112653.29058055623</v>
      </c>
      <c r="BN91" s="35">
        <f ca="1">IFRS17_CF_Base!BN91+IFRS17_CumRslt!BN91</f>
        <v>-93925.224003937808</v>
      </c>
      <c r="BO91" s="35">
        <f ca="1">IFRS17_CF_Base!BO91+IFRS17_CumRslt!BO91</f>
        <v>-77131.146553331011</v>
      </c>
      <c r="BP91" s="35">
        <f ca="1">IFRS17_CF_Base!BP91+IFRS17_CumRslt!BP91</f>
        <v>-62464.290252600833</v>
      </c>
      <c r="BQ91" s="35">
        <f ca="1">IFRS17_CF_Base!BQ91+IFRS17_CumRslt!BQ91</f>
        <v>-49950.456457890155</v>
      </c>
      <c r="BR91" s="35">
        <f ca="1">IFRS17_CF_Base!BR91+IFRS17_CumRslt!BR91</f>
        <v>-39435.283448499162</v>
      </c>
      <c r="BS91" s="35">
        <f ca="1">IFRS17_CF_Base!BS91+IFRS17_CumRslt!BS91</f>
        <v>-30932.064410800311</v>
      </c>
      <c r="BT91" s="35">
        <f ca="1">IFRS17_CF_Base!BT91+IFRS17_CumRslt!BT91</f>
        <v>-23140.11440993987</v>
      </c>
      <c r="BU91" s="35">
        <f ca="1">IFRS17_CF_Base!BU91+IFRS17_CumRslt!BU91</f>
        <v>-16619.029559099727</v>
      </c>
      <c r="BV91" s="35">
        <f ca="1">IFRS17_CF_Base!BV91+IFRS17_CumRslt!BV91</f>
        <v>-11429.783582414999</v>
      </c>
      <c r="BW91" s="35">
        <f ca="1">IFRS17_CF_Base!BW91+IFRS17_CumRslt!BW91</f>
        <v>-7570.6591503522241</v>
      </c>
      <c r="BX91" s="35">
        <f ca="1">IFRS17_CF_Base!BX91+IFRS17_CumRslt!BX91</f>
        <v>-4943.9760678262119</v>
      </c>
      <c r="BY91" s="35">
        <f ca="1">IFRS17_CF_Base!BY91+IFRS17_CumRslt!BY91</f>
        <v>-2816.9467710081103</v>
      </c>
      <c r="BZ91" s="35">
        <f ca="1">IFRS17_CF_Base!BZ91+IFRS17_CumRslt!BZ91</f>
        <v>-1428.5351295178668</v>
      </c>
      <c r="CA91" s="35">
        <f ca="1">IFRS17_CF_Base!CA91+IFRS17_CumRslt!CA91</f>
        <v>-617.22741727467837</v>
      </c>
      <c r="CB91" s="35">
        <f ca="1">IFRS17_CF_Base!CB91+IFRS17_CumRslt!CB91</f>
        <v>-289.42459771230466</v>
      </c>
      <c r="CC91" s="35">
        <f ca="1">IFRS17_CF_Base!CC91+IFRS17_CumRslt!CC91</f>
        <v>-367.75027363458167</v>
      </c>
      <c r="CD91" s="35">
        <f ca="1">IFRS17_CF_Base!CD91+IFRS17_CumRslt!CD91</f>
        <v>-233.93837867861697</v>
      </c>
      <c r="CE91" s="35">
        <f ca="1">IFRS17_CF_Base!CE91+IFRS17_CumRslt!CE91</f>
        <v>-120.47197078219051</v>
      </c>
      <c r="CF91" s="35">
        <f ca="1">IFRS17_CF_Base!CF91+IFRS17_CumRslt!CF91</f>
        <v>-21.299672338406864</v>
      </c>
      <c r="CG91" s="35">
        <f ca="1">IFRS17_CF_Base!CG91+IFRS17_CumRslt!CG91</f>
        <v>61.200853224241385</v>
      </c>
      <c r="CH91" s="35">
        <f ca="1">IFRS17_CF_Base!CH91+IFRS17_CumRslt!CH91</f>
        <v>61.262829373375105</v>
      </c>
      <c r="CI91" s="35">
        <f ca="1">IFRS17_CF_Base!CI91+IFRS17_CumRslt!CI91</f>
        <v>109.56685690173359</v>
      </c>
      <c r="CJ91" s="35">
        <f ca="1">IFRS17_CF_Base!CJ91+IFRS17_CumRslt!CJ91</f>
        <v>98.400276461166612</v>
      </c>
      <c r="CK91" s="35">
        <f ca="1">IFRS17_CF_Base!CK91+IFRS17_CumRslt!CK91</f>
        <v>69.608067044947973</v>
      </c>
      <c r="CL91" s="35">
        <f ca="1">IFRS17_CF_Base!CL91+IFRS17_CumRslt!CL91</f>
        <v>46.008559314170334</v>
      </c>
      <c r="CM91" s="35">
        <f ca="1">IFRS17_CF_Base!CM91+IFRS17_CumRslt!CM91</f>
        <v>0</v>
      </c>
      <c r="CN91" s="35">
        <f ca="1">IFRS17_CF_Base!CN91+IFRS17_CumRslt!CN91</f>
        <v>0</v>
      </c>
      <c r="CO91" s="35">
        <f ca="1">IFRS17_CF_Base!CO91+IFRS17_CumRslt!CO91</f>
        <v>0</v>
      </c>
      <c r="CP91" s="35">
        <f ca="1">IFRS17_CF_Base!CP91+IFRS17_CumRslt!CP91</f>
        <v>0</v>
      </c>
      <c r="CQ91" s="35">
        <f ca="1">IFRS17_CF_Base!CQ91+IFRS17_CumRslt!CQ91</f>
        <v>0</v>
      </c>
      <c r="CR91" s="35">
        <f ca="1">IFRS17_CF_Base!CR91+IFRS17_CumRslt!CR91</f>
        <v>0</v>
      </c>
      <c r="CS91" s="35">
        <f ca="1">IFRS17_CF_Base!CS91+IFRS17_CumRslt!CS91</f>
        <v>0</v>
      </c>
      <c r="CT91" s="35">
        <f ca="1">IFRS17_CF_Base!CT91+IFRS17_CumRslt!CT91</f>
        <v>0</v>
      </c>
      <c r="CU91" s="35">
        <f ca="1">IFRS17_CF_Base!CU91+IFRS17_CumRslt!CU91</f>
        <v>0</v>
      </c>
      <c r="CV91" s="35">
        <f ca="1">IFRS17_CF_Base!CV91+IFRS17_CumRslt!CV91</f>
        <v>0</v>
      </c>
      <c r="CW91" s="35">
        <f ca="1">IFRS17_CF_Base!CW91+IFRS17_CumRslt!CW91</f>
        <v>0</v>
      </c>
      <c r="CX91" s="35">
        <f ca="1">IFRS17_CF_Base!CX91+IFRS17_CumRslt!CX91</f>
        <v>0</v>
      </c>
      <c r="CY91" s="35">
        <f ca="1">IFRS17_CF_Base!CY91+IFRS17_CumRslt!CY91</f>
        <v>0</v>
      </c>
      <c r="CZ91" s="35">
        <f ca="1">IFRS17_CF_Base!CZ91+IFRS17_CumRslt!CZ91</f>
        <v>0</v>
      </c>
      <c r="DA91" s="35">
        <f ca="1">IFRS17_CF_Base!DA91+IFRS17_CumRslt!DA91</f>
        <v>0</v>
      </c>
      <c r="DB91" s="35">
        <f ca="1">IFRS17_CF_Base!DB91+IFRS17_CumRslt!DB91</f>
        <v>0</v>
      </c>
      <c r="DC91" s="35">
        <f ca="1">IFRS17_CF_Base!DC91+IFRS17_CumRslt!DC91</f>
        <v>0</v>
      </c>
      <c r="DD91" s="35">
        <f ca="1">IFRS17_CF_Base!DD91+IFRS17_CumRslt!DD91</f>
        <v>0</v>
      </c>
      <c r="DE91" s="35">
        <f ca="1">IFRS17_CF_Base!DE91+IFRS17_CumRslt!DE91</f>
        <v>0</v>
      </c>
      <c r="DF91" s="35">
        <f ca="1">IFRS17_CF_Base!DF91+IFRS17_CumRslt!DF91</f>
        <v>0</v>
      </c>
      <c r="DG91" s="35">
        <f ca="1">IFRS17_CF_Base!DG91+IFRS17_CumRslt!DG91</f>
        <v>0</v>
      </c>
      <c r="DH91" s="35">
        <f ca="1">IFRS17_CF_Base!DH91+IFRS17_CumRslt!DH91</f>
        <v>0</v>
      </c>
      <c r="DI91" s="35">
        <f ca="1">IFRS17_CF_Base!DI91+IFRS17_CumRslt!DI91</f>
        <v>0</v>
      </c>
      <c r="DJ91" s="35">
        <f ca="1">IFRS17_CF_Base!DJ91+IFRS17_CumRslt!DJ91</f>
        <v>0</v>
      </c>
      <c r="DK91" s="35">
        <f ca="1">IFRS17_CF_Base!DK91+IFRS17_CumRslt!DK91</f>
        <v>0</v>
      </c>
      <c r="DL91" s="35">
        <f ca="1">IFRS17_CF_Base!DL91+IFRS17_CumRslt!DL91</f>
        <v>0</v>
      </c>
      <c r="DM91" s="35">
        <f ca="1">IFRS17_CF_Base!DM91+IFRS17_CumRslt!DM91</f>
        <v>0</v>
      </c>
      <c r="DN91" s="35">
        <f ca="1">IFRS17_CF_Base!DN91+IFRS17_CumRslt!DN91</f>
        <v>0</v>
      </c>
      <c r="DO91" s="35">
        <f ca="1">IFRS17_CF_Base!DO91+IFRS17_CumRslt!DO91</f>
        <v>0</v>
      </c>
      <c r="DP91" s="35">
        <f ca="1">IFRS17_CF_Base!DP91+IFRS17_CumRslt!DP91</f>
        <v>0</v>
      </c>
      <c r="DQ91" s="35">
        <f ca="1">IFRS17_CF_Base!DQ91+IFRS17_CumRslt!DQ91</f>
        <v>0</v>
      </c>
      <c r="DR91" s="35">
        <f ca="1">IFRS17_CF_Base!DR91+IFRS17_CumRslt!DR91</f>
        <v>0</v>
      </c>
      <c r="DS91" s="35">
        <f ca="1">IFRS17_CF_Base!DS91+IFRS17_CumRslt!DS91</f>
        <v>0</v>
      </c>
      <c r="DT91" s="35">
        <f ca="1">IFRS17_CF_Base!DT91+IFRS17_CumRslt!DT91</f>
        <v>0</v>
      </c>
      <c r="DU91" s="35">
        <f ca="1">IFRS17_CF_Base!DU91+IFRS17_CumRslt!DU91</f>
        <v>0</v>
      </c>
      <c r="DV91" s="35">
        <f ca="1">IFRS17_CF_Base!DV91+IFRS17_CumRslt!DV91</f>
        <v>0</v>
      </c>
      <c r="DW91" s="35">
        <f ca="1">IFRS17_CF_Base!DW91+IFRS17_CumRslt!DW91</f>
        <v>0</v>
      </c>
      <c r="DX91" s="35">
        <f ca="1">IFRS17_CF_Base!DX91+IFRS17_CumRslt!DX91</f>
        <v>0</v>
      </c>
      <c r="DY91" s="35">
        <f ca="1">IFRS17_CF_Base!DY91+IFRS17_CumRslt!DY91</f>
        <v>0</v>
      </c>
      <c r="DZ91" s="35">
        <f ca="1">IFRS17_CF_Base!DZ91+IFRS17_CumRslt!DZ91</f>
        <v>0</v>
      </c>
      <c r="EA91" s="35">
        <f ca="1">IFRS17_CF_Base!EA91+IFRS17_CumRslt!EA91</f>
        <v>0</v>
      </c>
      <c r="EB91" s="35">
        <f ca="1">IFRS17_CF_Base!EB91+IFRS17_CumRslt!EB91</f>
        <v>0</v>
      </c>
      <c r="EC91" s="35">
        <f ca="1">IFRS17_CF_Base!EC91+IFRS17_CumRslt!EC91</f>
        <v>0</v>
      </c>
      <c r="ED91" s="35">
        <f ca="1">IFRS17_CF_Base!ED91+IFRS17_CumRslt!ED91</f>
        <v>0</v>
      </c>
      <c r="EE91" s="35">
        <f ca="1">IFRS17_CF_Base!EE91+IFRS17_CumRslt!EE91</f>
        <v>0</v>
      </c>
      <c r="EF91" s="35">
        <f ca="1">IFRS17_CF_Base!EF91+IFRS17_CumRslt!EF91</f>
        <v>0</v>
      </c>
      <c r="EG91" s="35">
        <f ca="1">IFRS17_CF_Base!EG91+IFRS17_CumRslt!EG91</f>
        <v>0</v>
      </c>
      <c r="EH91" s="35">
        <f ca="1">IFRS17_CF_Base!EH91+IFRS17_CumRslt!EH91</f>
        <v>0</v>
      </c>
      <c r="EI91" s="35">
        <f ca="1">IFRS17_CF_Base!EI91+IFRS17_CumRslt!EI91</f>
        <v>0</v>
      </c>
      <c r="EJ91" s="35">
        <f ca="1">IFRS17_CF_Base!EJ91+IFRS17_CumRslt!EJ91</f>
        <v>0</v>
      </c>
      <c r="EK91" s="35">
        <f ca="1">IFRS17_CF_Base!EK91+IFRS17_CumRslt!EK91</f>
        <v>0</v>
      </c>
      <c r="EL91" s="35">
        <f ca="1">IFRS17_CF_Base!EL91+IFRS17_CumRslt!EL91</f>
        <v>0</v>
      </c>
      <c r="EM91" s="35">
        <f ca="1">IFRS17_CF_Base!EM91+IFRS17_CumRslt!EM91</f>
        <v>0</v>
      </c>
      <c r="EN91" s="35">
        <f ca="1">IFRS17_CF_Base!EN91+IFRS17_CumRslt!EN91</f>
        <v>0</v>
      </c>
      <c r="EO91" s="35">
        <f ca="1">IFRS17_CF_Base!EO91+IFRS17_CumRslt!EO91</f>
        <v>0</v>
      </c>
      <c r="EP91" s="35">
        <f ca="1">IFRS17_CF_Base!EP91+IFRS17_CumRslt!EP91</f>
        <v>0</v>
      </c>
      <c r="EQ91" s="35">
        <f ca="1">IFRS17_CF_Base!EQ91+IFRS17_CumRslt!EQ91</f>
        <v>0</v>
      </c>
      <c r="ER91" s="35">
        <f ca="1">IFRS17_CF_Base!ER91+IFRS17_CumRslt!ER91</f>
        <v>0</v>
      </c>
      <c r="ES91" s="35">
        <f ca="1">IFRS17_CF_Base!ES91+IFRS17_CumRslt!ES91</f>
        <v>0</v>
      </c>
      <c r="ET91" s="35">
        <f ca="1">IFRS17_CF_Base!ET91+IFRS17_CumRslt!ET91</f>
        <v>0</v>
      </c>
      <c r="EU91" s="35">
        <f ca="1">IFRS17_CF_Base!EU91+IFRS17_CumRslt!EU91</f>
        <v>0</v>
      </c>
      <c r="EV91" s="35">
        <f ca="1">IFRS17_CF_Base!EV91+IFRS17_CumRslt!EV91</f>
        <v>0</v>
      </c>
      <c r="EW91" s="35">
        <f ca="1">IFRS17_CF_Base!EW91+IFRS17_CumRslt!EW91</f>
        <v>0</v>
      </c>
      <c r="EX91" s="35">
        <f ca="1">IFRS17_CF_Base!EX91+IFRS17_CumRslt!EX91</f>
        <v>0</v>
      </c>
      <c r="EY91" s="35">
        <f ca="1">IFRS17_CF_Base!EY91+IFRS17_CumRslt!EY91</f>
        <v>0</v>
      </c>
      <c r="EZ91" s="35">
        <f ca="1">IFRS17_CF_Base!EZ91+IFRS17_CumRslt!EZ91</f>
        <v>0</v>
      </c>
      <c r="FA91" s="35">
        <f ca="1">IFRS17_CF_Base!FA91+IFRS17_CumRslt!FA91</f>
        <v>0</v>
      </c>
      <c r="FB91" s="35">
        <f ca="1">IFRS17_CF_Base!FB91+IFRS17_CumRslt!FB91</f>
        <v>0</v>
      </c>
      <c r="FC91" s="35">
        <f ca="1">IFRS17_CF_Base!FC91+IFRS17_CumRslt!FC91</f>
        <v>0</v>
      </c>
      <c r="FD91" s="35">
        <f ca="1">IFRS17_CF_Base!FD91+IFRS17_CumRslt!FD91</f>
        <v>0</v>
      </c>
      <c r="FE91" s="35">
        <f ca="1">IFRS17_CF_Base!FE91+IFRS17_CumRslt!FE91</f>
        <v>0</v>
      </c>
      <c r="FF91" s="35">
        <f ca="1">IFRS17_CF_Base!FF91+IFRS17_CumRslt!FF91</f>
        <v>0</v>
      </c>
      <c r="FG91" s="35">
        <f ca="1">IFRS17_CF_Base!FG91+IFRS17_CumRslt!FG91</f>
        <v>0</v>
      </c>
      <c r="FH91" s="35">
        <f ca="1">IFRS17_CF_Base!FH91+IFRS17_CumRslt!FH91</f>
        <v>0</v>
      </c>
      <c r="FI91" s="35">
        <f ca="1">IFRS17_CF_Base!FI91+IFRS17_CumRslt!FI91</f>
        <v>0</v>
      </c>
      <c r="FJ91" s="35">
        <f ca="1">IFRS17_CF_Base!FJ91+IFRS17_CumRslt!FJ91</f>
        <v>0</v>
      </c>
      <c r="FK91" s="35">
        <f ca="1">IFRS17_CF_Base!FK91+IFRS17_CumRslt!FK91</f>
        <v>0</v>
      </c>
      <c r="FL91" s="35">
        <f ca="1">IFRS17_CF_Base!FL91+IFRS17_CumRslt!FL91</f>
        <v>0</v>
      </c>
      <c r="FM91" s="35">
        <f ca="1">IFRS17_CF_Base!FM91+IFRS17_CumRslt!FM91</f>
        <v>0</v>
      </c>
      <c r="FN91" s="35">
        <f ca="1">IFRS17_CF_Base!FN91+IFRS17_CumRslt!FN91</f>
        <v>0</v>
      </c>
      <c r="FO91" s="35">
        <f ca="1">IFRS17_CF_Base!FO91+IFRS17_CumRslt!FO91</f>
        <v>0</v>
      </c>
      <c r="FP91" s="35">
        <f ca="1">IFRS17_CF_Base!FP91+IFRS17_CumRslt!FP91</f>
        <v>0</v>
      </c>
      <c r="FQ91" s="35">
        <f ca="1">IFRS17_CF_Base!FQ91+IFRS17_CumRslt!FQ91</f>
        <v>0</v>
      </c>
      <c r="FR91" s="35">
        <f ca="1">IFRS17_CF_Base!FR91+IFRS17_CumRslt!FR91</f>
        <v>0</v>
      </c>
      <c r="FS91" s="35">
        <f ca="1">IFRS17_CF_Base!FS91+IFRS17_CumRslt!FS91</f>
        <v>0</v>
      </c>
      <c r="FT91" s="35">
        <f ca="1">IFRS17_CF_Base!FT91+IFRS17_CumRslt!FT91</f>
        <v>0</v>
      </c>
      <c r="FU91" s="35">
        <f ca="1">IFRS17_CF_Base!FU91+IFRS17_CumRslt!FU91</f>
        <v>0</v>
      </c>
      <c r="FV91" s="35">
        <f ca="1">IFRS17_CF_Base!FV91+IFRS17_CumRslt!FV91</f>
        <v>0</v>
      </c>
      <c r="FW91" s="35">
        <f ca="1">IFRS17_CF_Base!FW91+IFRS17_CumRslt!FW91</f>
        <v>0</v>
      </c>
      <c r="FX91" s="35">
        <f ca="1">IFRS17_CF_Base!FX91+IFRS17_CumRslt!FX91</f>
        <v>0</v>
      </c>
      <c r="FY91" s="35">
        <f ca="1">IFRS17_CF_Base!FY91+IFRS17_CumRslt!FY91</f>
        <v>0</v>
      </c>
      <c r="FZ91" s="35">
        <f ca="1">IFRS17_CF_Base!FZ91+IFRS17_CumRslt!FZ91</f>
        <v>0</v>
      </c>
      <c r="GA91" s="35">
        <f ca="1">IFRS17_CF_Base!GA91+IFRS17_CumRslt!GA91</f>
        <v>0</v>
      </c>
      <c r="GB91" s="35">
        <f ca="1">IFRS17_CF_Base!GB91+IFRS17_CumRslt!GB91</f>
        <v>0</v>
      </c>
      <c r="GC91" s="35">
        <f ca="1">IFRS17_CF_Base!GC91+IFRS17_CumRslt!GC91</f>
        <v>0</v>
      </c>
      <c r="GD91" s="35">
        <f ca="1">IFRS17_CF_Base!GD91+IFRS17_CumRslt!GD91</f>
        <v>0</v>
      </c>
      <c r="GE91" s="35">
        <f ca="1">IFRS17_CF_Base!GE91+IFRS17_CumRslt!GE91</f>
        <v>0</v>
      </c>
      <c r="GF91" s="35">
        <f ca="1">IFRS17_CF_Base!GF91+IFRS17_CumRslt!GF91</f>
        <v>0</v>
      </c>
      <c r="GG91" s="35">
        <f ca="1">IFRS17_CF_Base!GG91+IFRS17_CumRslt!GG91</f>
        <v>0</v>
      </c>
      <c r="GH91" s="35">
        <f ca="1">IFRS17_CF_Base!GH91+IFRS17_CumRslt!GH91</f>
        <v>0</v>
      </c>
      <c r="GI91" s="35">
        <f ca="1">IFRS17_CF_Base!GI91+IFRS17_CumRslt!GI91</f>
        <v>0</v>
      </c>
      <c r="GJ91" s="35">
        <f ca="1">IFRS17_CF_Base!GJ91+IFRS17_CumRslt!GJ91</f>
        <v>0</v>
      </c>
    </row>
    <row r="92" spans="3:192" x14ac:dyDescent="0.3">
      <c r="C92" s="32" t="s">
        <v>467</v>
      </c>
      <c r="D92" s="41"/>
      <c r="E92" s="69"/>
      <c r="F92" s="41">
        <f ca="1">IFRS17_CF_Base!F92+IFRS17_CumRslt!F92</f>
        <v>381448.07576498605</v>
      </c>
      <c r="G92" s="41">
        <f ca="1">IFRS17_CF_Base!G92+IFRS17_CumRslt!G92</f>
        <v>1907579.5855443666</v>
      </c>
      <c r="H92" s="41">
        <f ca="1">IFRS17_CF_Base!H92+IFRS17_CumRslt!H92</f>
        <v>3909381.6327283261</v>
      </c>
      <c r="I92" s="41">
        <f ca="1">IFRS17_CF_Base!I92+IFRS17_CumRslt!I92</f>
        <v>6652763.9560603015</v>
      </c>
      <c r="J92" s="41">
        <f ca="1">IFRS17_CF_Base!J92+IFRS17_CumRslt!J92</f>
        <v>10591668.204921721</v>
      </c>
      <c r="K92" s="41">
        <f ca="1">IFRS17_CF_Base!K92+IFRS17_CumRslt!K92</f>
        <v>15087272.66882018</v>
      </c>
      <c r="L92" s="41">
        <f ca="1">IFRS17_CF_Base!L92+IFRS17_CumRslt!L92</f>
        <v>20721544.639999848</v>
      </c>
      <c r="M92" s="41">
        <f ca="1">IFRS17_CF_Base!M92+IFRS17_CumRslt!M92</f>
        <v>27745519.4182189</v>
      </c>
      <c r="N92" s="41">
        <f ca="1">IFRS17_CF_Base!N92+IFRS17_CumRslt!N92</f>
        <v>36201581.598246843</v>
      </c>
      <c r="O92" s="41">
        <f ca="1">IFRS17_CF_Base!O92+IFRS17_CumRslt!O92</f>
        <v>46597331.05877316</v>
      </c>
      <c r="P92" s="41">
        <f ca="1">IFRS17_CF_Base!P92+IFRS17_CumRslt!P92</f>
        <v>52252228.855068132</v>
      </c>
      <c r="Q92" s="41">
        <f ca="1">IFRS17_CF_Base!Q92+IFRS17_CumRslt!Q92</f>
        <v>59388359.350908734</v>
      </c>
      <c r="R92" s="41">
        <f ca="1">IFRS17_CF_Base!R92+IFRS17_CumRslt!R92</f>
        <v>66111505.135958947</v>
      </c>
      <c r="S92" s="41">
        <f ca="1">IFRS17_CF_Base!S92+IFRS17_CumRslt!S92</f>
        <v>71281085.218288645</v>
      </c>
      <c r="T92" s="41">
        <f ca="1">IFRS17_CF_Base!T92+IFRS17_CumRslt!T92</f>
        <v>77906691.928564906</v>
      </c>
      <c r="U92" s="41">
        <f ca="1">IFRS17_CF_Base!U92+IFRS17_CumRslt!U92</f>
        <v>83343037.380821913</v>
      </c>
      <c r="V92" s="41">
        <f ca="1">IFRS17_CF_Base!V92+IFRS17_CumRslt!V92</f>
        <v>87474986.866897568</v>
      </c>
      <c r="W92" s="41">
        <f ca="1">IFRS17_CF_Base!W92+IFRS17_CumRslt!W92</f>
        <v>90376713.415924385</v>
      </c>
      <c r="X92" s="41">
        <f ca="1">IFRS17_CF_Base!X92+IFRS17_CumRslt!X92</f>
        <v>91612162.889112785</v>
      </c>
      <c r="Y92" s="42">
        <f ca="1">IFRS17_CF_Base!Y92+IFRS17_CumRslt!Y92</f>
        <v>93157085.315326199</v>
      </c>
      <c r="Z92" s="41">
        <f ca="1">IFRS17_CF_Base!Z92+IFRS17_CumRslt!Z92</f>
        <v>93375705.327672869</v>
      </c>
      <c r="AA92" s="42">
        <f ca="1">IFRS17_CF_Base!AA92+IFRS17_CumRslt!AA92</f>
        <v>92545437.687736794</v>
      </c>
      <c r="AB92" s="42">
        <f ca="1">IFRS17_CF_Base!AB92+IFRS17_CumRslt!AB92</f>
        <v>90815349.547218278</v>
      </c>
      <c r="AC92" s="42">
        <f ca="1">IFRS17_CF_Base!AC92+IFRS17_CumRslt!AC92</f>
        <v>88215892.091479167</v>
      </c>
      <c r="AD92" s="42">
        <f ca="1">IFRS17_CF_Base!AD92+IFRS17_CumRslt!AD92</f>
        <v>85963414.447248504</v>
      </c>
      <c r="AE92" s="42">
        <f ca="1">IFRS17_CF_Base!AE92+IFRS17_CumRslt!AE92</f>
        <v>83302486.857520655</v>
      </c>
      <c r="AF92" s="42">
        <f ca="1">IFRS17_CF_Base!AF92+IFRS17_CumRslt!AF92</f>
        <v>80391037.130151331</v>
      </c>
      <c r="AG92" s="42">
        <f ca="1">IFRS17_CF_Base!AG92+IFRS17_CumRslt!AG92</f>
        <v>77312132.217084706</v>
      </c>
      <c r="AH92" s="42">
        <f ca="1">IFRS17_CF_Base!AH92+IFRS17_CumRslt!AH92</f>
        <v>74072005.438076809</v>
      </c>
      <c r="AI92" s="42">
        <f ca="1">IFRS17_CF_Base!AI92+IFRS17_CumRslt!AI92</f>
        <v>71259214.108014971</v>
      </c>
      <c r="AJ92" s="42">
        <f ca="1">IFRS17_CF_Base!AJ92+IFRS17_CumRslt!AJ92</f>
        <v>68338926.885411456</v>
      </c>
      <c r="AK92" s="42">
        <f ca="1">IFRS17_CF_Base!AK92+IFRS17_CumRslt!AK92</f>
        <v>65323798.779745385</v>
      </c>
      <c r="AL92" s="42">
        <f ca="1">IFRS17_CF_Base!AL92+IFRS17_CumRslt!AL92</f>
        <v>62197617.333094545</v>
      </c>
      <c r="AM92" s="42">
        <f ca="1">IFRS17_CF_Base!AM92+IFRS17_CumRslt!AM92</f>
        <v>58939123.802185588</v>
      </c>
      <c r="AN92" s="42">
        <f ca="1">IFRS17_CF_Base!AN92+IFRS17_CumRslt!AN92</f>
        <v>55818517.152830042</v>
      </c>
      <c r="AO92" s="42">
        <f ca="1">IFRS17_CF_Base!AO92+IFRS17_CumRslt!AO92</f>
        <v>52679028.240423135</v>
      </c>
      <c r="AP92" s="42">
        <f ca="1">IFRS17_CF_Base!AP92+IFRS17_CumRslt!AP92</f>
        <v>49478426.970152557</v>
      </c>
      <c r="AQ92" s="42">
        <f ca="1">IFRS17_CF_Base!AQ92+IFRS17_CumRslt!AQ92</f>
        <v>46239175.749633633</v>
      </c>
      <c r="AR92" s="42">
        <f ca="1">IFRS17_CF_Base!AR92+IFRS17_CumRslt!AR92</f>
        <v>42966920.887145273</v>
      </c>
      <c r="AS92" s="42">
        <f ca="1">IFRS17_CF_Base!AS92+IFRS17_CumRslt!AS92</f>
        <v>39819178.933837213</v>
      </c>
      <c r="AT92" s="42">
        <f ca="1">IFRS17_CF_Base!AT92+IFRS17_CumRslt!AT92</f>
        <v>36684578.770128228</v>
      </c>
      <c r="AU92" s="42">
        <f ca="1">IFRS17_CF_Base!AU92+IFRS17_CumRslt!AU92</f>
        <v>33591542.979442805</v>
      </c>
      <c r="AV92" s="42">
        <f ca="1">IFRS17_CF_Base!AV92+IFRS17_CumRslt!AV92</f>
        <v>30566141.805899311</v>
      </c>
      <c r="AW92" s="42">
        <f ca="1">IFRS17_CF_Base!AW92+IFRS17_CumRslt!AW92</f>
        <v>27629894.947993901</v>
      </c>
      <c r="AX92" s="42">
        <f ca="1">IFRS17_CF_Base!AX92+IFRS17_CumRslt!AX92</f>
        <v>24882081.694915131</v>
      </c>
      <c r="AY92" s="42">
        <f ca="1">IFRS17_CF_Base!AY92+IFRS17_CumRslt!AY92</f>
        <v>22293692.297766104</v>
      </c>
      <c r="AZ92" s="42">
        <f ca="1">IFRS17_CF_Base!AZ92+IFRS17_CumRslt!AZ92</f>
        <v>19864016.631307881</v>
      </c>
      <c r="BA92" s="42">
        <f ca="1">IFRS17_CF_Base!BA92+IFRS17_CumRslt!BA92</f>
        <v>17606762.80336611</v>
      </c>
      <c r="BB92" s="42">
        <f ca="1">IFRS17_CF_Base!BB92+IFRS17_CumRslt!BB92</f>
        <v>15525215.119537432</v>
      </c>
      <c r="BC92" s="42">
        <f ca="1">IFRS17_CF_Base!BC92+IFRS17_CumRslt!BC92</f>
        <v>13651647.594859825</v>
      </c>
      <c r="BD92" s="42">
        <f ca="1">IFRS17_CF_Base!BD92+IFRS17_CumRslt!BD92</f>
        <v>11952109.337893808</v>
      </c>
      <c r="BE92" s="42">
        <f ca="1">IFRS17_CF_Base!BE92+IFRS17_CumRslt!BE92</f>
        <v>10413292.425764501</v>
      </c>
      <c r="BF92" s="42">
        <f ca="1">IFRS17_CF_Base!BF92+IFRS17_CumRslt!BF92</f>
        <v>9023418.2854065467</v>
      </c>
      <c r="BG92" s="42">
        <f ca="1">IFRS17_CF_Base!BG92+IFRS17_CumRslt!BG92</f>
        <v>7771140.7756044501</v>
      </c>
      <c r="BH92" s="42">
        <f ca="1">IFRS17_CF_Base!BH92+IFRS17_CumRslt!BH92</f>
        <v>6660636.9733110731</v>
      </c>
      <c r="BI92" s="42">
        <f ca="1">IFRS17_CF_Base!BI92+IFRS17_CumRslt!BI92</f>
        <v>5680794.7237520441</v>
      </c>
      <c r="BJ92" s="42">
        <f ca="1">IFRS17_CF_Base!BJ92+IFRS17_CumRslt!BJ92</f>
        <v>4810813.5227610087</v>
      </c>
      <c r="BK92" s="42">
        <f ca="1">IFRS17_CF_Base!BK92+IFRS17_CumRslt!BK92</f>
        <v>4043604.5003957204</v>
      </c>
      <c r="BL92" s="42">
        <f ca="1">IFRS17_CF_Base!BL92+IFRS17_CumRslt!BL92</f>
        <v>3370154.6828762023</v>
      </c>
      <c r="BM92" s="42">
        <f ca="1">IFRS17_CF_Base!BM92+IFRS17_CumRslt!BM92</f>
        <v>2786500.6558226771</v>
      </c>
      <c r="BN92" s="42">
        <f ca="1">IFRS17_CF_Base!BN92+IFRS17_CumRslt!BN92</f>
        <v>2280670.7476328388</v>
      </c>
      <c r="BO92" s="42">
        <f ca="1">IFRS17_CF_Base!BO92+IFRS17_CumRslt!BO92</f>
        <v>1844878.8567762412</v>
      </c>
      <c r="BP92" s="42">
        <f ca="1">IFRS17_CF_Base!BP92+IFRS17_CumRslt!BP92</f>
        <v>1473220.6814869053</v>
      </c>
      <c r="BQ92" s="42">
        <f ca="1">IFRS17_CF_Base!BQ92+IFRS17_CumRslt!BQ92</f>
        <v>1159559.85757931</v>
      </c>
      <c r="BR92" s="42">
        <f ca="1">IFRS17_CF_Base!BR92+IFRS17_CumRslt!BR92</f>
        <v>899589.87937303563</v>
      </c>
      <c r="BS92" s="42">
        <f ca="1">IFRS17_CF_Base!BS92+IFRS17_CumRslt!BS92</f>
        <v>687499.28307365254</v>
      </c>
      <c r="BT92" s="42">
        <f ca="1">IFRS17_CF_Base!BT92+IFRS17_CumRslt!BT92</f>
        <v>515905.97837952932</v>
      </c>
      <c r="BU92" s="42">
        <f ca="1">IFRS17_CF_Base!BU92+IFRS17_CumRslt!BU92</f>
        <v>380163.05810471484</v>
      </c>
      <c r="BV92" s="42">
        <f ca="1">IFRS17_CF_Base!BV92+IFRS17_CumRslt!BV92</f>
        <v>275202.75829610019</v>
      </c>
      <c r="BW92" s="42">
        <f ca="1">IFRS17_CF_Base!BW92+IFRS17_CumRslt!BW92</f>
        <v>196227.73662180878</v>
      </c>
      <c r="BX92" s="42">
        <f ca="1">IFRS17_CF_Base!BX92+IFRS17_CumRslt!BX92</f>
        <v>138871.41414891201</v>
      </c>
      <c r="BY92" s="42">
        <f ca="1">IFRS17_CF_Base!BY92+IFRS17_CumRslt!BY92</f>
        <v>97167.105060759306</v>
      </c>
      <c r="BZ92" s="42">
        <f ca="1">IFRS17_CF_Base!BZ92+IFRS17_CumRslt!BZ92</f>
        <v>67226.718236548753</v>
      </c>
      <c r="CA92" s="42">
        <f ca="1">IFRS17_CF_Base!CA92+IFRS17_CumRslt!CA92</f>
        <v>45915.995724918219</v>
      </c>
      <c r="CB92" s="42">
        <f ca="1">IFRS17_CF_Base!CB92+IFRS17_CumRslt!CB92</f>
        <v>30780.630641329397</v>
      </c>
      <c r="CC92" s="42">
        <f ca="1">IFRS17_CF_Base!CC92+IFRS17_CumRslt!CC92</f>
        <v>21196.435075050646</v>
      </c>
      <c r="CD92" s="42">
        <f ca="1">IFRS17_CF_Base!CD92+IFRS17_CumRslt!CD92</f>
        <v>14238.905090682609</v>
      </c>
      <c r="CE92" s="42">
        <f ca="1">IFRS17_CF_Base!CE92+IFRS17_CumRslt!CE92</f>
        <v>9269.371689223075</v>
      </c>
      <c r="CF92" s="42">
        <f ca="1">IFRS17_CF_Base!CF92+IFRS17_CumRslt!CF92</f>
        <v>5790.1049790143879</v>
      </c>
      <c r="CG92" s="42">
        <f ca="1">IFRS17_CF_Base!CG92+IFRS17_CumRslt!CG92</f>
        <v>3417.7986830690334</v>
      </c>
      <c r="CH92" s="42">
        <f ca="1">IFRS17_CF_Base!CH92+IFRS17_CumRslt!CH92</f>
        <v>2051.4935760713847</v>
      </c>
      <c r="CI92" s="42">
        <f ca="1">IFRS17_CF_Base!CI92+IFRS17_CumRslt!CI92</f>
        <v>1175.5163243671859</v>
      </c>
      <c r="CJ92" s="42">
        <f ca="1">IFRS17_CF_Base!CJ92+IFRS17_CumRslt!CJ92</f>
        <v>610.81436304630552</v>
      </c>
      <c r="CK92" s="42">
        <f ca="1">IFRS17_CF_Base!CK92+IFRS17_CumRslt!CK92</f>
        <v>242.38711397793145</v>
      </c>
      <c r="CL92" s="42">
        <f ca="1">IFRS17_CF_Base!CL92+IFRS17_CumRslt!CL92</f>
        <v>8.9999443293975092E-9</v>
      </c>
      <c r="CM92" s="42">
        <f ca="1">IFRS17_CF_Base!CM92+IFRS17_CumRslt!CM92</f>
        <v>0</v>
      </c>
      <c r="CN92" s="42">
        <f ca="1">IFRS17_CF_Base!CN92+IFRS17_CumRslt!CN92</f>
        <v>0</v>
      </c>
      <c r="CO92" s="42">
        <f ca="1">IFRS17_CF_Base!CO92+IFRS17_CumRslt!CO92</f>
        <v>0</v>
      </c>
      <c r="CP92" s="42">
        <f ca="1">IFRS17_CF_Base!CP92+IFRS17_CumRslt!CP92</f>
        <v>0</v>
      </c>
      <c r="CQ92" s="42">
        <f ca="1">IFRS17_CF_Base!CQ92+IFRS17_CumRslt!CQ92</f>
        <v>0</v>
      </c>
      <c r="CR92" s="42">
        <f ca="1">IFRS17_CF_Base!CR92+IFRS17_CumRslt!CR92</f>
        <v>0</v>
      </c>
      <c r="CS92" s="42">
        <f ca="1">IFRS17_CF_Base!CS92+IFRS17_CumRslt!CS92</f>
        <v>0</v>
      </c>
      <c r="CT92" s="42">
        <f ca="1">IFRS17_CF_Base!CT92+IFRS17_CumRslt!CT92</f>
        <v>0</v>
      </c>
      <c r="CU92" s="42">
        <f ca="1">IFRS17_CF_Base!CU92+IFRS17_CumRslt!CU92</f>
        <v>0</v>
      </c>
      <c r="CV92" s="42">
        <f ca="1">IFRS17_CF_Base!CV92+IFRS17_CumRslt!CV92</f>
        <v>0</v>
      </c>
      <c r="CW92" s="42">
        <f ca="1">IFRS17_CF_Base!CW92+IFRS17_CumRslt!CW92</f>
        <v>0</v>
      </c>
      <c r="CX92" s="42">
        <f ca="1">IFRS17_CF_Base!CX92+IFRS17_CumRslt!CX92</f>
        <v>0</v>
      </c>
      <c r="CY92" s="42">
        <f ca="1">IFRS17_CF_Base!CY92+IFRS17_CumRslt!CY92</f>
        <v>0</v>
      </c>
      <c r="CZ92" s="42">
        <f ca="1">IFRS17_CF_Base!CZ92+IFRS17_CumRslt!CZ92</f>
        <v>0</v>
      </c>
      <c r="DA92" s="42">
        <f ca="1">IFRS17_CF_Base!DA92+IFRS17_CumRslt!DA92</f>
        <v>0</v>
      </c>
      <c r="DB92" s="42">
        <f ca="1">IFRS17_CF_Base!DB92+IFRS17_CumRslt!DB92</f>
        <v>0</v>
      </c>
      <c r="DC92" s="42">
        <f ca="1">IFRS17_CF_Base!DC92+IFRS17_CumRslt!DC92</f>
        <v>0</v>
      </c>
      <c r="DD92" s="42">
        <f ca="1">IFRS17_CF_Base!DD92+IFRS17_CumRslt!DD92</f>
        <v>0</v>
      </c>
      <c r="DE92" s="42">
        <f ca="1">IFRS17_CF_Base!DE92+IFRS17_CumRslt!DE92</f>
        <v>0</v>
      </c>
      <c r="DF92" s="42">
        <f ca="1">IFRS17_CF_Base!DF92+IFRS17_CumRslt!DF92</f>
        <v>0</v>
      </c>
      <c r="DG92" s="42">
        <f ca="1">IFRS17_CF_Base!DG92+IFRS17_CumRslt!DG92</f>
        <v>0</v>
      </c>
      <c r="DH92" s="42">
        <f ca="1">IFRS17_CF_Base!DH92+IFRS17_CumRslt!DH92</f>
        <v>0</v>
      </c>
      <c r="DI92" s="42">
        <f ca="1">IFRS17_CF_Base!DI92+IFRS17_CumRslt!DI92</f>
        <v>0</v>
      </c>
      <c r="DJ92" s="42">
        <f ca="1">IFRS17_CF_Base!DJ92+IFRS17_CumRslt!DJ92</f>
        <v>0</v>
      </c>
      <c r="DK92" s="42">
        <f ca="1">IFRS17_CF_Base!DK92+IFRS17_CumRslt!DK92</f>
        <v>0</v>
      </c>
      <c r="DL92" s="42">
        <f ca="1">IFRS17_CF_Base!DL92+IFRS17_CumRslt!DL92</f>
        <v>0</v>
      </c>
      <c r="DM92" s="42">
        <f ca="1">IFRS17_CF_Base!DM92+IFRS17_CumRslt!DM92</f>
        <v>0</v>
      </c>
      <c r="DN92" s="42">
        <f ca="1">IFRS17_CF_Base!DN92+IFRS17_CumRslt!DN92</f>
        <v>0</v>
      </c>
      <c r="DO92" s="42">
        <f ca="1">IFRS17_CF_Base!DO92+IFRS17_CumRslt!DO92</f>
        <v>0</v>
      </c>
      <c r="DP92" s="42">
        <f ca="1">IFRS17_CF_Base!DP92+IFRS17_CumRslt!DP92</f>
        <v>0</v>
      </c>
      <c r="DQ92" s="42">
        <f ca="1">IFRS17_CF_Base!DQ92+IFRS17_CumRslt!DQ92</f>
        <v>0</v>
      </c>
      <c r="DR92" s="42">
        <f ca="1">IFRS17_CF_Base!DR92+IFRS17_CumRslt!DR92</f>
        <v>0</v>
      </c>
      <c r="DS92" s="42">
        <f ca="1">IFRS17_CF_Base!DS92+IFRS17_CumRslt!DS92</f>
        <v>0</v>
      </c>
      <c r="DT92" s="42">
        <f ca="1">IFRS17_CF_Base!DT92+IFRS17_CumRslt!DT92</f>
        <v>0</v>
      </c>
      <c r="DU92" s="42">
        <f ca="1">IFRS17_CF_Base!DU92+IFRS17_CumRslt!DU92</f>
        <v>0</v>
      </c>
      <c r="DV92" s="42">
        <f ca="1">IFRS17_CF_Base!DV92+IFRS17_CumRslt!DV92</f>
        <v>0</v>
      </c>
      <c r="DW92" s="42">
        <f ca="1">IFRS17_CF_Base!DW92+IFRS17_CumRslt!DW92</f>
        <v>0</v>
      </c>
      <c r="DX92" s="42">
        <f ca="1">IFRS17_CF_Base!DX92+IFRS17_CumRslt!DX92</f>
        <v>0</v>
      </c>
      <c r="DY92" s="42">
        <f ca="1">IFRS17_CF_Base!DY92+IFRS17_CumRslt!DY92</f>
        <v>0</v>
      </c>
      <c r="DZ92" s="42">
        <f ca="1">IFRS17_CF_Base!DZ92+IFRS17_CumRslt!DZ92</f>
        <v>0</v>
      </c>
      <c r="EA92" s="42">
        <f ca="1">IFRS17_CF_Base!EA92+IFRS17_CumRslt!EA92</f>
        <v>0</v>
      </c>
      <c r="EB92" s="42">
        <f ca="1">IFRS17_CF_Base!EB92+IFRS17_CumRslt!EB92</f>
        <v>0</v>
      </c>
      <c r="EC92" s="42">
        <f ca="1">IFRS17_CF_Base!EC92+IFRS17_CumRslt!EC92</f>
        <v>0</v>
      </c>
      <c r="ED92" s="42">
        <f ca="1">IFRS17_CF_Base!ED92+IFRS17_CumRslt!ED92</f>
        <v>0</v>
      </c>
      <c r="EE92" s="42">
        <f ca="1">IFRS17_CF_Base!EE92+IFRS17_CumRslt!EE92</f>
        <v>0</v>
      </c>
      <c r="EF92" s="42">
        <f ca="1">IFRS17_CF_Base!EF92+IFRS17_CumRslt!EF92</f>
        <v>0</v>
      </c>
      <c r="EG92" s="42">
        <f ca="1">IFRS17_CF_Base!EG92+IFRS17_CumRslt!EG92</f>
        <v>0</v>
      </c>
      <c r="EH92" s="42">
        <f ca="1">IFRS17_CF_Base!EH92+IFRS17_CumRslt!EH92</f>
        <v>0</v>
      </c>
      <c r="EI92" s="42">
        <f ca="1">IFRS17_CF_Base!EI92+IFRS17_CumRslt!EI92</f>
        <v>0</v>
      </c>
      <c r="EJ92" s="42">
        <f ca="1">IFRS17_CF_Base!EJ92+IFRS17_CumRslt!EJ92</f>
        <v>0</v>
      </c>
      <c r="EK92" s="42">
        <f ca="1">IFRS17_CF_Base!EK92+IFRS17_CumRslt!EK92</f>
        <v>0</v>
      </c>
      <c r="EL92" s="42">
        <f ca="1">IFRS17_CF_Base!EL92+IFRS17_CumRslt!EL92</f>
        <v>0</v>
      </c>
      <c r="EM92" s="42">
        <f ca="1">IFRS17_CF_Base!EM92+IFRS17_CumRslt!EM92</f>
        <v>0</v>
      </c>
      <c r="EN92" s="42">
        <f ca="1">IFRS17_CF_Base!EN92+IFRS17_CumRslt!EN92</f>
        <v>0</v>
      </c>
      <c r="EO92" s="42">
        <f ca="1">IFRS17_CF_Base!EO92+IFRS17_CumRslt!EO92</f>
        <v>0</v>
      </c>
      <c r="EP92" s="42">
        <f ca="1">IFRS17_CF_Base!EP92+IFRS17_CumRslt!EP92</f>
        <v>0</v>
      </c>
      <c r="EQ92" s="42">
        <f ca="1">IFRS17_CF_Base!EQ92+IFRS17_CumRslt!EQ92</f>
        <v>0</v>
      </c>
      <c r="ER92" s="42">
        <f ca="1">IFRS17_CF_Base!ER92+IFRS17_CumRslt!ER92</f>
        <v>0</v>
      </c>
      <c r="ES92" s="42">
        <f ca="1">IFRS17_CF_Base!ES92+IFRS17_CumRslt!ES92</f>
        <v>0</v>
      </c>
      <c r="ET92" s="42">
        <f ca="1">IFRS17_CF_Base!ET92+IFRS17_CumRslt!ET92</f>
        <v>0</v>
      </c>
      <c r="EU92" s="42">
        <f ca="1">IFRS17_CF_Base!EU92+IFRS17_CumRslt!EU92</f>
        <v>0</v>
      </c>
      <c r="EV92" s="42">
        <f ca="1">IFRS17_CF_Base!EV92+IFRS17_CumRslt!EV92</f>
        <v>0</v>
      </c>
      <c r="EW92" s="42">
        <f ca="1">IFRS17_CF_Base!EW92+IFRS17_CumRslt!EW92</f>
        <v>0</v>
      </c>
      <c r="EX92" s="42">
        <f ca="1">IFRS17_CF_Base!EX92+IFRS17_CumRslt!EX92</f>
        <v>0</v>
      </c>
      <c r="EY92" s="42">
        <f ca="1">IFRS17_CF_Base!EY92+IFRS17_CumRslt!EY92</f>
        <v>0</v>
      </c>
      <c r="EZ92" s="42">
        <f ca="1">IFRS17_CF_Base!EZ92+IFRS17_CumRslt!EZ92</f>
        <v>0</v>
      </c>
      <c r="FA92" s="42">
        <f ca="1">IFRS17_CF_Base!FA92+IFRS17_CumRslt!FA92</f>
        <v>0</v>
      </c>
      <c r="FB92" s="42">
        <f ca="1">IFRS17_CF_Base!FB92+IFRS17_CumRslt!FB92</f>
        <v>0</v>
      </c>
      <c r="FC92" s="42">
        <f ca="1">IFRS17_CF_Base!FC92+IFRS17_CumRslt!FC92</f>
        <v>0</v>
      </c>
      <c r="FD92" s="42">
        <f ca="1">IFRS17_CF_Base!FD92+IFRS17_CumRslt!FD92</f>
        <v>0</v>
      </c>
      <c r="FE92" s="42">
        <f ca="1">IFRS17_CF_Base!FE92+IFRS17_CumRslt!FE92</f>
        <v>0</v>
      </c>
      <c r="FF92" s="42">
        <f ca="1">IFRS17_CF_Base!FF92+IFRS17_CumRslt!FF92</f>
        <v>0</v>
      </c>
      <c r="FG92" s="42">
        <f ca="1">IFRS17_CF_Base!FG92+IFRS17_CumRslt!FG92</f>
        <v>0</v>
      </c>
      <c r="FH92" s="42">
        <f ca="1">IFRS17_CF_Base!FH92+IFRS17_CumRslt!FH92</f>
        <v>0</v>
      </c>
      <c r="FI92" s="42">
        <f ca="1">IFRS17_CF_Base!FI92+IFRS17_CumRslt!FI92</f>
        <v>0</v>
      </c>
      <c r="FJ92" s="42">
        <f ca="1">IFRS17_CF_Base!FJ92+IFRS17_CumRslt!FJ92</f>
        <v>0</v>
      </c>
      <c r="FK92" s="42">
        <f ca="1">IFRS17_CF_Base!FK92+IFRS17_CumRslt!FK92</f>
        <v>0</v>
      </c>
      <c r="FL92" s="42">
        <f ca="1">IFRS17_CF_Base!FL92+IFRS17_CumRslt!FL92</f>
        <v>0</v>
      </c>
      <c r="FM92" s="42">
        <f ca="1">IFRS17_CF_Base!FM92+IFRS17_CumRslt!FM92</f>
        <v>0</v>
      </c>
      <c r="FN92" s="42">
        <f ca="1">IFRS17_CF_Base!FN92+IFRS17_CumRslt!FN92</f>
        <v>0</v>
      </c>
      <c r="FO92" s="42">
        <f ca="1">IFRS17_CF_Base!FO92+IFRS17_CumRslt!FO92</f>
        <v>0</v>
      </c>
      <c r="FP92" s="42">
        <f ca="1">IFRS17_CF_Base!FP92+IFRS17_CumRslt!FP92</f>
        <v>0</v>
      </c>
      <c r="FQ92" s="42">
        <f ca="1">IFRS17_CF_Base!FQ92+IFRS17_CumRslt!FQ92</f>
        <v>0</v>
      </c>
      <c r="FR92" s="42">
        <f ca="1">IFRS17_CF_Base!FR92+IFRS17_CumRslt!FR92</f>
        <v>0</v>
      </c>
      <c r="FS92" s="42">
        <f ca="1">IFRS17_CF_Base!FS92+IFRS17_CumRslt!FS92</f>
        <v>0</v>
      </c>
      <c r="FT92" s="42">
        <f ca="1">IFRS17_CF_Base!FT92+IFRS17_CumRslt!FT92</f>
        <v>0</v>
      </c>
      <c r="FU92" s="42">
        <f ca="1">IFRS17_CF_Base!FU92+IFRS17_CumRslt!FU92</f>
        <v>0</v>
      </c>
      <c r="FV92" s="42">
        <f ca="1">IFRS17_CF_Base!FV92+IFRS17_CumRslt!FV92</f>
        <v>0</v>
      </c>
      <c r="FW92" s="42">
        <f ca="1">IFRS17_CF_Base!FW92+IFRS17_CumRslt!FW92</f>
        <v>0</v>
      </c>
      <c r="FX92" s="42">
        <f ca="1">IFRS17_CF_Base!FX92+IFRS17_CumRslt!FX92</f>
        <v>0</v>
      </c>
      <c r="FY92" s="42">
        <f ca="1">IFRS17_CF_Base!FY92+IFRS17_CumRslt!FY92</f>
        <v>0</v>
      </c>
      <c r="FZ92" s="42">
        <f ca="1">IFRS17_CF_Base!FZ92+IFRS17_CumRslt!FZ92</f>
        <v>0</v>
      </c>
      <c r="GA92" s="42">
        <f ca="1">IFRS17_CF_Base!GA92+IFRS17_CumRslt!GA92</f>
        <v>0</v>
      </c>
      <c r="GB92" s="42">
        <f ca="1">IFRS17_CF_Base!GB92+IFRS17_CumRslt!GB92</f>
        <v>0</v>
      </c>
      <c r="GC92" s="42">
        <f ca="1">IFRS17_CF_Base!GC92+IFRS17_CumRslt!GC92</f>
        <v>0</v>
      </c>
      <c r="GD92" s="42">
        <f ca="1">IFRS17_CF_Base!GD92+IFRS17_CumRslt!GD92</f>
        <v>0</v>
      </c>
      <c r="GE92" s="42">
        <f ca="1">IFRS17_CF_Base!GE92+IFRS17_CumRslt!GE92</f>
        <v>0</v>
      </c>
      <c r="GF92" s="42">
        <f ca="1">IFRS17_CF_Base!GF92+IFRS17_CumRslt!GF92</f>
        <v>0</v>
      </c>
      <c r="GG92" s="42">
        <f ca="1">IFRS17_CF_Base!GG92+IFRS17_CumRslt!GG92</f>
        <v>0</v>
      </c>
      <c r="GH92" s="42">
        <f ca="1">IFRS17_CF_Base!GH92+IFRS17_CumRslt!GH92</f>
        <v>0</v>
      </c>
      <c r="GI92" s="42">
        <f ca="1">IFRS17_CF_Base!GI92+IFRS17_CumRslt!GI92</f>
        <v>0</v>
      </c>
      <c r="GJ92" s="42">
        <f ca="1">IFRS17_CF_Base!GJ92+IFRS17_CumRslt!GJ92</f>
        <v>0</v>
      </c>
    </row>
    <row r="94" spans="3:192" x14ac:dyDescent="0.3">
      <c r="C94" s="37" t="s">
        <v>487</v>
      </c>
    </row>
    <row r="95" spans="3:192" x14ac:dyDescent="0.3">
      <c r="C95" s="30" t="s">
        <v>478</v>
      </c>
      <c r="D95" s="38"/>
      <c r="E95" s="68"/>
      <c r="F95" s="38">
        <f ca="1">IFRS17_CF_Base!F95+IFRS17_CumRslt!F95</f>
        <v>0</v>
      </c>
      <c r="G95" s="38">
        <f ca="1">IFRS17_CF_Base!G95+IFRS17_CumRslt!G95</f>
        <v>40878.760094744706</v>
      </c>
      <c r="H95" s="38">
        <f ca="1">IFRS17_CF_Base!H95+IFRS17_CumRslt!H95</f>
        <v>203978.81219149425</v>
      </c>
      <c r="I95" s="38">
        <f ca="1">IFRS17_CF_Base!I95+IFRS17_CumRslt!I95</f>
        <v>403511.61579474423</v>
      </c>
      <c r="J95" s="38">
        <f ca="1">IFRS17_CF_Base!J95+IFRS17_CumRslt!J95</f>
        <v>624439.26668546721</v>
      </c>
      <c r="K95" s="38">
        <f ca="1">IFRS17_CF_Base!K95+IFRS17_CumRslt!K95</f>
        <v>905148.6571893231</v>
      </c>
      <c r="L95" s="38">
        <f ca="1">IFRS17_CF_Base!L95+IFRS17_CumRslt!L95</f>
        <v>1196933.8658730285</v>
      </c>
      <c r="M95" s="38">
        <f ca="1">IFRS17_CF_Base!M95+IFRS17_CumRslt!M95</f>
        <v>1509023.650336833</v>
      </c>
      <c r="N95" s="38">
        <f ca="1">IFRS17_CF_Base!N95+IFRS17_CumRslt!N95</f>
        <v>1850937.3209191964</v>
      </c>
      <c r="O95" s="38">
        <f ca="1">IFRS17_CF_Base!O95+IFRS17_CumRslt!O95</f>
        <v>2235628.0104529094</v>
      </c>
      <c r="P95" s="38">
        <f ca="1">IFRS17_CF_Base!P95+IFRS17_CumRslt!P95</f>
        <v>2680941.6626801188</v>
      </c>
      <c r="Q95" s="38">
        <f ca="1">IFRS17_CF_Base!Q95+IFRS17_CumRslt!Q95</f>
        <v>2495879.6245771726</v>
      </c>
      <c r="R95" s="38">
        <f ca="1">IFRS17_CF_Base!R95+IFRS17_CumRslt!R95</f>
        <v>2316698.6374454354</v>
      </c>
      <c r="S95" s="38">
        <f ca="1">IFRS17_CF_Base!S95+IFRS17_CumRslt!S95</f>
        <v>2143742.9521281235</v>
      </c>
      <c r="T95" s="38">
        <f ca="1">IFRS17_CF_Base!T95+IFRS17_CumRslt!T95</f>
        <v>1980543.3833799367</v>
      </c>
      <c r="U95" s="38">
        <f ca="1">IFRS17_CF_Base!U95+IFRS17_CumRslt!U95</f>
        <v>1827793.6429842399</v>
      </c>
      <c r="V95" s="38">
        <f ca="1">IFRS17_CF_Base!V95+IFRS17_CumRslt!V95</f>
        <v>1685233.9589797033</v>
      </c>
      <c r="W95" s="38">
        <f ca="1">IFRS17_CF_Base!W95+IFRS17_CumRslt!W95</f>
        <v>1552352.9615108755</v>
      </c>
      <c r="X95" s="38">
        <f ca="1">IFRS17_CF_Base!X95+IFRS17_CumRslt!X95</f>
        <v>1428584.8241247269</v>
      </c>
      <c r="Y95" s="39">
        <f ca="1">IFRS17_CF_Base!Y95+IFRS17_CumRslt!Y95</f>
        <v>1313355.1947373748</v>
      </c>
      <c r="Z95" s="38">
        <f ca="1">IFRS17_CF_Base!Z95+IFRS17_CumRslt!Z95</f>
        <v>1206107.9650835993</v>
      </c>
      <c r="AA95" s="39">
        <f ca="1">IFRS17_CF_Base!AA95+IFRS17_CumRslt!AA95</f>
        <v>1106323.3491708999</v>
      </c>
      <c r="AB95" s="39">
        <f ca="1">IFRS17_CF_Base!AB95+IFRS17_CumRslt!AB95</f>
        <v>1013496.0811776086</v>
      </c>
      <c r="AC95" s="39">
        <f ca="1">IFRS17_CF_Base!AC95+IFRS17_CumRslt!AC95</f>
        <v>927189.1360126792</v>
      </c>
      <c r="AD95" s="39">
        <f ca="1">IFRS17_CF_Base!AD95+IFRS17_CumRslt!AD95</f>
        <v>846984.09472487576</v>
      </c>
      <c r="AE95" s="39">
        <f ca="1">IFRS17_CF_Base!AE95+IFRS17_CumRslt!AE95</f>
        <v>772477.18981442752</v>
      </c>
      <c r="AF95" s="39">
        <f ca="1">IFRS17_CF_Base!AF95+IFRS17_CumRslt!AF95</f>
        <v>703275.8489258379</v>
      </c>
      <c r="AG95" s="39">
        <f ca="1">IFRS17_CF_Base!AG95+IFRS17_CumRslt!AG95</f>
        <v>639003.65098578297</v>
      </c>
      <c r="AH95" s="39">
        <f ca="1">IFRS17_CF_Base!AH95+IFRS17_CumRslt!AH95</f>
        <v>579394.27116619493</v>
      </c>
      <c r="AI95" s="39">
        <f ca="1">IFRS17_CF_Base!AI95+IFRS17_CumRslt!AI95</f>
        <v>524192.04843377025</v>
      </c>
      <c r="AJ95" s="39">
        <f ca="1">IFRS17_CF_Base!AJ95+IFRS17_CumRslt!AJ95</f>
        <v>473153.73697088414</v>
      </c>
      <c r="AK95" s="39">
        <f ca="1">IFRS17_CF_Base!AK95+IFRS17_CumRslt!AK95</f>
        <v>426047.67811721918</v>
      </c>
      <c r="AL95" s="39">
        <f ca="1">IFRS17_CF_Base!AL95+IFRS17_CumRslt!AL95</f>
        <v>382650.82374561002</v>
      </c>
      <c r="AM95" s="39">
        <f ca="1">IFRS17_CF_Base!AM95+IFRS17_CumRslt!AM95</f>
        <v>342748.98987709894</v>
      </c>
      <c r="AN95" s="39">
        <f ca="1">IFRS17_CF_Base!AN95+IFRS17_CumRslt!AN95</f>
        <v>306135.65538360574</v>
      </c>
      <c r="AO95" s="39">
        <f ca="1">IFRS17_CF_Base!AO95+IFRS17_CumRslt!AO95</f>
        <v>272610.54759017337</v>
      </c>
      <c r="AP95" s="39">
        <f ca="1">IFRS17_CF_Base!AP95+IFRS17_CumRslt!AP95</f>
        <v>241978.42350334875</v>
      </c>
      <c r="AQ95" s="39">
        <f ca="1">IFRS17_CF_Base!AQ95+IFRS17_CumRslt!AQ95</f>
        <v>214047.86420790799</v>
      </c>
      <c r="AR95" s="39">
        <f ca="1">IFRS17_CF_Base!AR95+IFRS17_CumRslt!AR95</f>
        <v>188656.91236451926</v>
      </c>
      <c r="AS95" s="39">
        <f ca="1">IFRS17_CF_Base!AS95+IFRS17_CumRslt!AS95</f>
        <v>165648.53064323636</v>
      </c>
      <c r="AT95" s="39">
        <f ca="1">IFRS17_CF_Base!AT95+IFRS17_CumRslt!AT95</f>
        <v>144870.40671567194</v>
      </c>
      <c r="AU95" s="39">
        <f ca="1">IFRS17_CF_Base!AU95+IFRS17_CumRslt!AU95</f>
        <v>126174.79954235302</v>
      </c>
      <c r="AV95" s="39">
        <f ca="1">IFRS17_CF_Base!AV95+IFRS17_CumRslt!AV95</f>
        <v>109418.40482079521</v>
      </c>
      <c r="AW95" s="39">
        <f ca="1">IFRS17_CF_Base!AW95+IFRS17_CumRslt!AW95</f>
        <v>94461.011171942388</v>
      </c>
      <c r="AX95" s="39">
        <f ca="1">IFRS17_CF_Base!AX95+IFRS17_CumRslt!AX95</f>
        <v>81166.198986347925</v>
      </c>
      <c r="AY95" s="39">
        <f ca="1">IFRS17_CF_Base!AY95+IFRS17_CumRslt!AY95</f>
        <v>69401.79278353641</v>
      </c>
      <c r="AZ95" s="39">
        <f ca="1">IFRS17_CF_Base!AZ95+IFRS17_CumRslt!AZ95</f>
        <v>59040.246433445107</v>
      </c>
      <c r="BA95" s="39">
        <f ca="1">IFRS17_CF_Base!BA95+IFRS17_CumRslt!BA95</f>
        <v>49959.145716164443</v>
      </c>
      <c r="BB95" s="39">
        <f ca="1">IFRS17_CF_Base!BB95+IFRS17_CumRslt!BB95</f>
        <v>42042.686276877932</v>
      </c>
      <c r="BC95" s="39">
        <f ca="1">IFRS17_CF_Base!BC95+IFRS17_CumRslt!BC95</f>
        <v>35180.539411137492</v>
      </c>
      <c r="BD95" s="39">
        <f ca="1">IFRS17_CF_Base!BD95+IFRS17_CumRslt!BD95</f>
        <v>29268.202771573851</v>
      </c>
      <c r="BE95" s="39">
        <f ca="1">IFRS17_CF_Base!BE95+IFRS17_CumRslt!BE95</f>
        <v>24207.271402852231</v>
      </c>
      <c r="BF95" s="39">
        <f ca="1">IFRS17_CF_Base!BF95+IFRS17_CumRslt!BF95</f>
        <v>19905.563127527043</v>
      </c>
      <c r="BG95" s="39">
        <f ca="1">IFRS17_CF_Base!BG95+IFRS17_CumRslt!BG95</f>
        <v>16275.163310123262</v>
      </c>
      <c r="BH95" s="39">
        <f ca="1">IFRS17_CF_Base!BH95+IFRS17_CumRslt!BH95</f>
        <v>13232.776136921793</v>
      </c>
      <c r="BI95" s="39">
        <f ca="1">IFRS17_CF_Base!BI95+IFRS17_CumRslt!BI95</f>
        <v>10700.381283833294</v>
      </c>
      <c r="BJ95" s="39">
        <f ca="1">IFRS17_CF_Base!BJ95+IFRS17_CumRslt!BJ95</f>
        <v>8605.9163870121938</v>
      </c>
      <c r="BK95" s="39">
        <f ca="1">IFRS17_CF_Base!BK95+IFRS17_CumRslt!BK95</f>
        <v>6883.2475108239396</v>
      </c>
      <c r="BL95" s="39">
        <f ca="1">IFRS17_CF_Base!BL95+IFRS17_CumRslt!BL95</f>
        <v>5474.3529123006165</v>
      </c>
      <c r="BM95" s="39">
        <f ca="1">IFRS17_CF_Base!BM95+IFRS17_CumRslt!BM95</f>
        <v>4327.9507594281094</v>
      </c>
      <c r="BN95" s="39">
        <f ca="1">IFRS17_CF_Base!BN95+IFRS17_CumRslt!BN95</f>
        <v>3399.7781226253801</v>
      </c>
      <c r="BO95" s="39">
        <f ca="1">IFRS17_CF_Base!BO95+IFRS17_CumRslt!BO95</f>
        <v>2652.4087102889703</v>
      </c>
      <c r="BP95" s="39">
        <f ca="1">IFRS17_CF_Base!BP95+IFRS17_CumRslt!BP95</f>
        <v>2054.3786537508136</v>
      </c>
      <c r="BQ95" s="39">
        <f ca="1">IFRS17_CF_Base!BQ95+IFRS17_CumRslt!BQ95</f>
        <v>1579.7129560503663</v>
      </c>
      <c r="BR95" s="39">
        <f ca="1">IFRS17_CF_Base!BR95+IFRS17_CumRslt!BR95</f>
        <v>1206.5482139408712</v>
      </c>
      <c r="BS95" s="39">
        <f ca="1">IFRS17_CF_Base!BS95+IFRS17_CumRslt!BS95</f>
        <v>916.29642163362905</v>
      </c>
      <c r="BT95" s="39">
        <f ca="1">IFRS17_CF_Base!BT95+IFRS17_CumRslt!BT95</f>
        <v>693.08962715796599</v>
      </c>
      <c r="BU95" s="39">
        <f ca="1">IFRS17_CF_Base!BU95+IFRS17_CumRslt!BU95</f>
        <v>521.78195384990295</v>
      </c>
      <c r="BV95" s="39">
        <f ca="1">IFRS17_CF_Base!BV95+IFRS17_CumRslt!BV95</f>
        <v>391.5451252162996</v>
      </c>
      <c r="BW95" s="39">
        <f ca="1">IFRS17_CF_Base!BW95+IFRS17_CumRslt!BW95</f>
        <v>293.09989502017902</v>
      </c>
      <c r="BX95" s="39">
        <f ca="1">IFRS17_CF_Base!BX95+IFRS17_CumRslt!BX95</f>
        <v>218.82166379200558</v>
      </c>
      <c r="BY95" s="39">
        <f ca="1">IFRS17_CF_Base!BY95+IFRS17_CumRslt!BY95</f>
        <v>162.70306341553058</v>
      </c>
      <c r="BZ95" s="39">
        <f ca="1">IFRS17_CF_Base!BZ95+IFRS17_CumRslt!BZ95</f>
        <v>120.1068786758557</v>
      </c>
      <c r="CA95" s="39">
        <f ca="1">IFRS17_CF_Base!CA95+IFRS17_CumRslt!CA95</f>
        <v>87.73326089217565</v>
      </c>
      <c r="CB95" s="39">
        <f ca="1">IFRS17_CF_Base!CB95+IFRS17_CumRslt!CB95</f>
        <v>63.226149083889375</v>
      </c>
      <c r="CC95" s="39">
        <f ca="1">IFRS17_CF_Base!CC95+IFRS17_CumRslt!CC95</f>
        <v>44.882263217780192</v>
      </c>
      <c r="CD95" s="39">
        <f ca="1">IFRS17_CF_Base!CD95+IFRS17_CumRslt!CD95</f>
        <v>31.441473280400835</v>
      </c>
      <c r="CE95" s="39">
        <f ca="1">IFRS17_CF_Base!CE95+IFRS17_CumRslt!CE95</f>
        <v>21.332208629013401</v>
      </c>
      <c r="CF95" s="39">
        <f ca="1">IFRS17_CF_Base!CF95+IFRS17_CumRslt!CF95</f>
        <v>13.963529780817202</v>
      </c>
      <c r="CG95" s="39">
        <f ca="1">IFRS17_CF_Base!CG95+IFRS17_CumRslt!CG95</f>
        <v>8.7676104645984712</v>
      </c>
      <c r="CH95" s="39">
        <f ca="1">IFRS17_CF_Base!CH95+IFRS17_CumRslt!CH95</f>
        <v>5.2343678610008686</v>
      </c>
      <c r="CI95" s="39">
        <f ca="1">IFRS17_CF_Base!CI95+IFRS17_CumRslt!CI95</f>
        <v>2.9314897708256371</v>
      </c>
      <c r="CJ95" s="39">
        <f ca="1">IFRS17_CF_Base!CJ95+IFRS17_CumRslt!CJ95</f>
        <v>1.4894687774020903</v>
      </c>
      <c r="CK95" s="39">
        <f ca="1">IFRS17_CF_Base!CK95+IFRS17_CumRslt!CK95</f>
        <v>0.63784585961022144</v>
      </c>
      <c r="CL95" s="39">
        <f ca="1">IFRS17_CF_Base!CL95+IFRS17_CumRslt!CL95</f>
        <v>0.18480875580549738</v>
      </c>
      <c r="CM95" s="39">
        <f ca="1">IFRS17_CF_Base!CM95+IFRS17_CumRslt!CM95</f>
        <v>0</v>
      </c>
      <c r="CN95" s="39">
        <f ca="1">IFRS17_CF_Base!CN95+IFRS17_CumRslt!CN95</f>
        <v>0</v>
      </c>
      <c r="CO95" s="39">
        <f ca="1">IFRS17_CF_Base!CO95+IFRS17_CumRslt!CO95</f>
        <v>0</v>
      </c>
      <c r="CP95" s="39">
        <f ca="1">IFRS17_CF_Base!CP95+IFRS17_CumRslt!CP95</f>
        <v>0</v>
      </c>
      <c r="CQ95" s="39">
        <f ca="1">IFRS17_CF_Base!CQ95+IFRS17_CumRslt!CQ95</f>
        <v>0</v>
      </c>
      <c r="CR95" s="39">
        <f ca="1">IFRS17_CF_Base!CR95+IFRS17_CumRslt!CR95</f>
        <v>0</v>
      </c>
      <c r="CS95" s="39">
        <f ca="1">IFRS17_CF_Base!CS95+IFRS17_CumRslt!CS95</f>
        <v>0</v>
      </c>
      <c r="CT95" s="39">
        <f ca="1">IFRS17_CF_Base!CT95+IFRS17_CumRslt!CT95</f>
        <v>0</v>
      </c>
      <c r="CU95" s="39">
        <f ca="1">IFRS17_CF_Base!CU95+IFRS17_CumRslt!CU95</f>
        <v>0</v>
      </c>
      <c r="CV95" s="39">
        <f ca="1">IFRS17_CF_Base!CV95+IFRS17_CumRslt!CV95</f>
        <v>0</v>
      </c>
      <c r="CW95" s="39">
        <f ca="1">IFRS17_CF_Base!CW95+IFRS17_CumRslt!CW95</f>
        <v>0</v>
      </c>
      <c r="CX95" s="39">
        <f ca="1">IFRS17_CF_Base!CX95+IFRS17_CumRslt!CX95</f>
        <v>0</v>
      </c>
      <c r="CY95" s="39">
        <f ca="1">IFRS17_CF_Base!CY95+IFRS17_CumRslt!CY95</f>
        <v>0</v>
      </c>
      <c r="CZ95" s="39">
        <f ca="1">IFRS17_CF_Base!CZ95+IFRS17_CumRslt!CZ95</f>
        <v>0</v>
      </c>
      <c r="DA95" s="39">
        <f ca="1">IFRS17_CF_Base!DA95+IFRS17_CumRslt!DA95</f>
        <v>0</v>
      </c>
      <c r="DB95" s="39">
        <f ca="1">IFRS17_CF_Base!DB95+IFRS17_CumRslt!DB95</f>
        <v>0</v>
      </c>
      <c r="DC95" s="39">
        <f ca="1">IFRS17_CF_Base!DC95+IFRS17_CumRslt!DC95</f>
        <v>0</v>
      </c>
      <c r="DD95" s="39">
        <f ca="1">IFRS17_CF_Base!DD95+IFRS17_CumRslt!DD95</f>
        <v>0</v>
      </c>
      <c r="DE95" s="39">
        <f ca="1">IFRS17_CF_Base!DE95+IFRS17_CumRslt!DE95</f>
        <v>0</v>
      </c>
      <c r="DF95" s="39">
        <f ca="1">IFRS17_CF_Base!DF95+IFRS17_CumRslt!DF95</f>
        <v>0</v>
      </c>
      <c r="DG95" s="39">
        <f ca="1">IFRS17_CF_Base!DG95+IFRS17_CumRslt!DG95</f>
        <v>0</v>
      </c>
      <c r="DH95" s="39">
        <f ca="1">IFRS17_CF_Base!DH95+IFRS17_CumRslt!DH95</f>
        <v>0</v>
      </c>
      <c r="DI95" s="39">
        <f ca="1">IFRS17_CF_Base!DI95+IFRS17_CumRslt!DI95</f>
        <v>0</v>
      </c>
      <c r="DJ95" s="39">
        <f ca="1">IFRS17_CF_Base!DJ95+IFRS17_CumRslt!DJ95</f>
        <v>0</v>
      </c>
      <c r="DK95" s="39">
        <f ca="1">IFRS17_CF_Base!DK95+IFRS17_CumRslt!DK95</f>
        <v>0</v>
      </c>
      <c r="DL95" s="39">
        <f ca="1">IFRS17_CF_Base!DL95+IFRS17_CumRslt!DL95</f>
        <v>0</v>
      </c>
      <c r="DM95" s="39">
        <f ca="1">IFRS17_CF_Base!DM95+IFRS17_CumRslt!DM95</f>
        <v>0</v>
      </c>
      <c r="DN95" s="39">
        <f ca="1">IFRS17_CF_Base!DN95+IFRS17_CumRslt!DN95</f>
        <v>0</v>
      </c>
      <c r="DO95" s="39">
        <f ca="1">IFRS17_CF_Base!DO95+IFRS17_CumRslt!DO95</f>
        <v>0</v>
      </c>
      <c r="DP95" s="39">
        <f ca="1">IFRS17_CF_Base!DP95+IFRS17_CumRslt!DP95</f>
        <v>0</v>
      </c>
      <c r="DQ95" s="39">
        <f ca="1">IFRS17_CF_Base!DQ95+IFRS17_CumRslt!DQ95</f>
        <v>0</v>
      </c>
      <c r="DR95" s="39">
        <f ca="1">IFRS17_CF_Base!DR95+IFRS17_CumRslt!DR95</f>
        <v>0</v>
      </c>
      <c r="DS95" s="39">
        <f ca="1">IFRS17_CF_Base!DS95+IFRS17_CumRslt!DS95</f>
        <v>0</v>
      </c>
      <c r="DT95" s="39">
        <f ca="1">IFRS17_CF_Base!DT95+IFRS17_CumRslt!DT95</f>
        <v>0</v>
      </c>
      <c r="DU95" s="39">
        <f ca="1">IFRS17_CF_Base!DU95+IFRS17_CumRslt!DU95</f>
        <v>0</v>
      </c>
      <c r="DV95" s="39">
        <f ca="1">IFRS17_CF_Base!DV95+IFRS17_CumRslt!DV95</f>
        <v>0</v>
      </c>
      <c r="DW95" s="39">
        <f ca="1">IFRS17_CF_Base!DW95+IFRS17_CumRslt!DW95</f>
        <v>0</v>
      </c>
      <c r="DX95" s="39">
        <f ca="1">IFRS17_CF_Base!DX95+IFRS17_CumRslt!DX95</f>
        <v>0</v>
      </c>
      <c r="DY95" s="39">
        <f ca="1">IFRS17_CF_Base!DY95+IFRS17_CumRslt!DY95</f>
        <v>0</v>
      </c>
      <c r="DZ95" s="39">
        <f ca="1">IFRS17_CF_Base!DZ95+IFRS17_CumRslt!DZ95</f>
        <v>0</v>
      </c>
      <c r="EA95" s="39">
        <f ca="1">IFRS17_CF_Base!EA95+IFRS17_CumRslt!EA95</f>
        <v>0</v>
      </c>
      <c r="EB95" s="39">
        <f ca="1">IFRS17_CF_Base!EB95+IFRS17_CumRslt!EB95</f>
        <v>0</v>
      </c>
      <c r="EC95" s="39">
        <f ca="1">IFRS17_CF_Base!EC95+IFRS17_CumRslt!EC95</f>
        <v>0</v>
      </c>
      <c r="ED95" s="39">
        <f ca="1">IFRS17_CF_Base!ED95+IFRS17_CumRslt!ED95</f>
        <v>0</v>
      </c>
      <c r="EE95" s="39">
        <f ca="1">IFRS17_CF_Base!EE95+IFRS17_CumRslt!EE95</f>
        <v>0</v>
      </c>
      <c r="EF95" s="39">
        <f ca="1">IFRS17_CF_Base!EF95+IFRS17_CumRslt!EF95</f>
        <v>0</v>
      </c>
      <c r="EG95" s="39">
        <f ca="1">IFRS17_CF_Base!EG95+IFRS17_CumRslt!EG95</f>
        <v>0</v>
      </c>
      <c r="EH95" s="39">
        <f ca="1">IFRS17_CF_Base!EH95+IFRS17_CumRslt!EH95</f>
        <v>0</v>
      </c>
      <c r="EI95" s="39">
        <f ca="1">IFRS17_CF_Base!EI95+IFRS17_CumRslt!EI95</f>
        <v>0</v>
      </c>
      <c r="EJ95" s="39">
        <f ca="1">IFRS17_CF_Base!EJ95+IFRS17_CumRslt!EJ95</f>
        <v>0</v>
      </c>
      <c r="EK95" s="39">
        <f ca="1">IFRS17_CF_Base!EK95+IFRS17_CumRslt!EK95</f>
        <v>0</v>
      </c>
      <c r="EL95" s="39">
        <f ca="1">IFRS17_CF_Base!EL95+IFRS17_CumRslt!EL95</f>
        <v>0</v>
      </c>
      <c r="EM95" s="39">
        <f ca="1">IFRS17_CF_Base!EM95+IFRS17_CumRslt!EM95</f>
        <v>0</v>
      </c>
      <c r="EN95" s="39">
        <f ca="1">IFRS17_CF_Base!EN95+IFRS17_CumRslt!EN95</f>
        <v>0</v>
      </c>
      <c r="EO95" s="39">
        <f ca="1">IFRS17_CF_Base!EO95+IFRS17_CumRslt!EO95</f>
        <v>0</v>
      </c>
      <c r="EP95" s="39">
        <f ca="1">IFRS17_CF_Base!EP95+IFRS17_CumRslt!EP95</f>
        <v>0</v>
      </c>
      <c r="EQ95" s="39">
        <f ca="1">IFRS17_CF_Base!EQ95+IFRS17_CumRslt!EQ95</f>
        <v>0</v>
      </c>
      <c r="ER95" s="39">
        <f ca="1">IFRS17_CF_Base!ER95+IFRS17_CumRslt!ER95</f>
        <v>0</v>
      </c>
      <c r="ES95" s="39">
        <f ca="1">IFRS17_CF_Base!ES95+IFRS17_CumRslt!ES95</f>
        <v>0</v>
      </c>
      <c r="ET95" s="39">
        <f ca="1">IFRS17_CF_Base!ET95+IFRS17_CumRslt!ET95</f>
        <v>0</v>
      </c>
      <c r="EU95" s="39">
        <f ca="1">IFRS17_CF_Base!EU95+IFRS17_CumRslt!EU95</f>
        <v>0</v>
      </c>
      <c r="EV95" s="39">
        <f ca="1">IFRS17_CF_Base!EV95+IFRS17_CumRslt!EV95</f>
        <v>0</v>
      </c>
      <c r="EW95" s="39">
        <f ca="1">IFRS17_CF_Base!EW95+IFRS17_CumRslt!EW95</f>
        <v>0</v>
      </c>
      <c r="EX95" s="39">
        <f ca="1">IFRS17_CF_Base!EX95+IFRS17_CumRslt!EX95</f>
        <v>0</v>
      </c>
      <c r="EY95" s="39">
        <f ca="1">IFRS17_CF_Base!EY95+IFRS17_CumRslt!EY95</f>
        <v>0</v>
      </c>
      <c r="EZ95" s="39">
        <f ca="1">IFRS17_CF_Base!EZ95+IFRS17_CumRslt!EZ95</f>
        <v>0</v>
      </c>
      <c r="FA95" s="39">
        <f ca="1">IFRS17_CF_Base!FA95+IFRS17_CumRslt!FA95</f>
        <v>0</v>
      </c>
      <c r="FB95" s="39">
        <f ca="1">IFRS17_CF_Base!FB95+IFRS17_CumRslt!FB95</f>
        <v>0</v>
      </c>
      <c r="FC95" s="39">
        <f ca="1">IFRS17_CF_Base!FC95+IFRS17_CumRslt!FC95</f>
        <v>0</v>
      </c>
      <c r="FD95" s="39">
        <f ca="1">IFRS17_CF_Base!FD95+IFRS17_CumRslt!FD95</f>
        <v>0</v>
      </c>
      <c r="FE95" s="39">
        <f ca="1">IFRS17_CF_Base!FE95+IFRS17_CumRslt!FE95</f>
        <v>0</v>
      </c>
      <c r="FF95" s="39">
        <f ca="1">IFRS17_CF_Base!FF95+IFRS17_CumRslt!FF95</f>
        <v>0</v>
      </c>
      <c r="FG95" s="39">
        <f ca="1">IFRS17_CF_Base!FG95+IFRS17_CumRslt!FG95</f>
        <v>0</v>
      </c>
      <c r="FH95" s="39">
        <f ca="1">IFRS17_CF_Base!FH95+IFRS17_CumRslt!FH95</f>
        <v>0</v>
      </c>
      <c r="FI95" s="39">
        <f ca="1">IFRS17_CF_Base!FI95+IFRS17_CumRslt!FI95</f>
        <v>0</v>
      </c>
      <c r="FJ95" s="39">
        <f ca="1">IFRS17_CF_Base!FJ95+IFRS17_CumRslt!FJ95</f>
        <v>0</v>
      </c>
      <c r="FK95" s="39">
        <f ca="1">IFRS17_CF_Base!FK95+IFRS17_CumRslt!FK95</f>
        <v>0</v>
      </c>
      <c r="FL95" s="39">
        <f ca="1">IFRS17_CF_Base!FL95+IFRS17_CumRslt!FL95</f>
        <v>0</v>
      </c>
      <c r="FM95" s="39">
        <f ca="1">IFRS17_CF_Base!FM95+IFRS17_CumRslt!FM95</f>
        <v>0</v>
      </c>
      <c r="FN95" s="39">
        <f ca="1">IFRS17_CF_Base!FN95+IFRS17_CumRslt!FN95</f>
        <v>0</v>
      </c>
      <c r="FO95" s="39">
        <f ca="1">IFRS17_CF_Base!FO95+IFRS17_CumRslt!FO95</f>
        <v>0</v>
      </c>
      <c r="FP95" s="39">
        <f ca="1">IFRS17_CF_Base!FP95+IFRS17_CumRslt!FP95</f>
        <v>0</v>
      </c>
      <c r="FQ95" s="39">
        <f ca="1">IFRS17_CF_Base!FQ95+IFRS17_CumRslt!FQ95</f>
        <v>0</v>
      </c>
      <c r="FR95" s="39">
        <f ca="1">IFRS17_CF_Base!FR95+IFRS17_CumRslt!FR95</f>
        <v>0</v>
      </c>
      <c r="FS95" s="39">
        <f ca="1">IFRS17_CF_Base!FS95+IFRS17_CumRslt!FS95</f>
        <v>0</v>
      </c>
      <c r="FT95" s="39">
        <f ca="1">IFRS17_CF_Base!FT95+IFRS17_CumRslt!FT95</f>
        <v>0</v>
      </c>
      <c r="FU95" s="39">
        <f ca="1">IFRS17_CF_Base!FU95+IFRS17_CumRslt!FU95</f>
        <v>0</v>
      </c>
      <c r="FV95" s="39">
        <f ca="1">IFRS17_CF_Base!FV95+IFRS17_CumRslt!FV95</f>
        <v>0</v>
      </c>
      <c r="FW95" s="39">
        <f ca="1">IFRS17_CF_Base!FW95+IFRS17_CumRslt!FW95</f>
        <v>0</v>
      </c>
      <c r="FX95" s="39">
        <f ca="1">IFRS17_CF_Base!FX95+IFRS17_CumRslt!FX95</f>
        <v>0</v>
      </c>
      <c r="FY95" s="39">
        <f ca="1">IFRS17_CF_Base!FY95+IFRS17_CumRslt!FY95</f>
        <v>0</v>
      </c>
      <c r="FZ95" s="39">
        <f ca="1">IFRS17_CF_Base!FZ95+IFRS17_CumRslt!FZ95</f>
        <v>0</v>
      </c>
      <c r="GA95" s="39">
        <f ca="1">IFRS17_CF_Base!GA95+IFRS17_CumRslt!GA95</f>
        <v>0</v>
      </c>
      <c r="GB95" s="39">
        <f ca="1">IFRS17_CF_Base!GB95+IFRS17_CumRslt!GB95</f>
        <v>0</v>
      </c>
      <c r="GC95" s="39">
        <f ca="1">IFRS17_CF_Base!GC95+IFRS17_CumRslt!GC95</f>
        <v>0</v>
      </c>
      <c r="GD95" s="39">
        <f ca="1">IFRS17_CF_Base!GD95+IFRS17_CumRslt!GD95</f>
        <v>0</v>
      </c>
      <c r="GE95" s="39">
        <f ca="1">IFRS17_CF_Base!GE95+IFRS17_CumRslt!GE95</f>
        <v>0</v>
      </c>
      <c r="GF95" s="39">
        <f ca="1">IFRS17_CF_Base!GF95+IFRS17_CumRslt!GF95</f>
        <v>0</v>
      </c>
      <c r="GG95" s="39">
        <f ca="1">IFRS17_CF_Base!GG95+IFRS17_CumRslt!GG95</f>
        <v>0</v>
      </c>
      <c r="GH95" s="39">
        <f ca="1">IFRS17_CF_Base!GH95+IFRS17_CumRslt!GH95</f>
        <v>0</v>
      </c>
      <c r="GI95" s="39">
        <f ca="1">IFRS17_CF_Base!GI95+IFRS17_CumRslt!GI95</f>
        <v>0</v>
      </c>
      <c r="GJ95" s="39">
        <f ca="1">IFRS17_CF_Base!GJ95+IFRS17_CumRslt!GJ95</f>
        <v>0</v>
      </c>
    </row>
    <row r="96" spans="3:192" x14ac:dyDescent="0.3">
      <c r="C96" s="31" t="s">
        <v>488</v>
      </c>
      <c r="F96" s="35">
        <f ca="1">IFRS17_CF_Base!F96+IFRS17_CumRslt!F96</f>
        <v>46392.626191241914</v>
      </c>
      <c r="G96" s="35">
        <f ca="1">IFRS17_CF_Base!G96+IFRS17_CumRslt!G96</f>
        <v>187897.41379782226</v>
      </c>
      <c r="H96" s="35">
        <f ca="1">IFRS17_CF_Base!H96+IFRS17_CumRslt!H96</f>
        <v>240508.6896612125</v>
      </c>
      <c r="I96" s="35">
        <f ca="1">IFRS17_CF_Base!I96+IFRS17_CumRslt!I96</f>
        <v>279161.87192819302</v>
      </c>
      <c r="J96" s="35">
        <f ca="1">IFRS17_CF_Base!J96+IFRS17_CumRslt!J96</f>
        <v>363984.13301406702</v>
      </c>
      <c r="K96" s="35">
        <f ca="1">IFRS17_CF_Base!K96+IFRS17_CumRslt!K96</f>
        <v>398342.51725138316</v>
      </c>
      <c r="L96" s="35">
        <f ca="1">IFRS17_CF_Base!L96+IFRS17_CumRslt!L96</f>
        <v>444511.59607027657</v>
      </c>
      <c r="M96" s="35">
        <f ca="1">IFRS17_CF_Base!M96+IFRS17_CumRslt!M96</f>
        <v>503565.06897816359</v>
      </c>
      <c r="N96" s="35">
        <f ca="1">IFRS17_CF_Base!N96+IFRS17_CumRslt!N96</f>
        <v>579797.73400470871</v>
      </c>
      <c r="O96" s="35">
        <f ca="1">IFRS17_CF_Base!O96+IFRS17_CumRslt!O96</f>
        <v>679651.78819440841</v>
      </c>
      <c r="P96" s="35">
        <f ca="1">IFRS17_CF_Base!P96+IFRS17_CumRslt!P96</f>
        <v>0</v>
      </c>
      <c r="Q96" s="35">
        <f ca="1">IFRS17_CF_Base!Q96+IFRS17_CumRslt!Q96</f>
        <v>0</v>
      </c>
      <c r="R96" s="35">
        <f ca="1">IFRS17_CF_Base!R96+IFRS17_CumRslt!R96</f>
        <v>0</v>
      </c>
      <c r="S96" s="35">
        <f ca="1">IFRS17_CF_Base!S96+IFRS17_CumRslt!S96</f>
        <v>0</v>
      </c>
      <c r="T96" s="35">
        <f ca="1">IFRS17_CF_Base!T96+IFRS17_CumRslt!T96</f>
        <v>0</v>
      </c>
      <c r="U96" s="35">
        <f ca="1">IFRS17_CF_Base!U96+IFRS17_CumRslt!U96</f>
        <v>0</v>
      </c>
      <c r="V96" s="35">
        <f ca="1">IFRS17_CF_Base!V96+IFRS17_CumRslt!V96</f>
        <v>0</v>
      </c>
      <c r="W96" s="35">
        <f ca="1">IFRS17_CF_Base!W96+IFRS17_CumRslt!W96</f>
        <v>0</v>
      </c>
      <c r="X96" s="35">
        <f ca="1">IFRS17_CF_Base!X96+IFRS17_CumRslt!X96</f>
        <v>0</v>
      </c>
      <c r="Y96" s="40">
        <f ca="1">IFRS17_CF_Base!Y96+IFRS17_CumRslt!Y96</f>
        <v>0</v>
      </c>
      <c r="Z96" s="35">
        <f ca="1">IFRS17_CF_Base!Z96+IFRS17_CumRslt!Z96</f>
        <v>0</v>
      </c>
      <c r="AA96" s="40">
        <f ca="1">IFRS17_CF_Base!AA96+IFRS17_CumRslt!AA96</f>
        <v>0</v>
      </c>
      <c r="AB96" s="40">
        <f ca="1">IFRS17_CF_Base!AB96+IFRS17_CumRslt!AB96</f>
        <v>0</v>
      </c>
      <c r="AC96" s="40">
        <f ca="1">IFRS17_CF_Base!AC96+IFRS17_CumRslt!AC96</f>
        <v>0</v>
      </c>
      <c r="AD96" s="40">
        <f ca="1">IFRS17_CF_Base!AD96+IFRS17_CumRslt!AD96</f>
        <v>0</v>
      </c>
      <c r="AE96" s="40">
        <f ca="1">IFRS17_CF_Base!AE96+IFRS17_CumRslt!AE96</f>
        <v>0</v>
      </c>
      <c r="AF96" s="40">
        <f ca="1">IFRS17_CF_Base!AF96+IFRS17_CumRslt!AF96</f>
        <v>0</v>
      </c>
      <c r="AG96" s="40">
        <f ca="1">IFRS17_CF_Base!AG96+IFRS17_CumRslt!AG96</f>
        <v>0</v>
      </c>
      <c r="AH96" s="40">
        <f ca="1">IFRS17_CF_Base!AH96+IFRS17_CumRslt!AH96</f>
        <v>0</v>
      </c>
      <c r="AI96" s="40">
        <f ca="1">IFRS17_CF_Base!AI96+IFRS17_CumRslt!AI96</f>
        <v>0</v>
      </c>
      <c r="AJ96" s="40">
        <f ca="1">IFRS17_CF_Base!AJ96+IFRS17_CumRslt!AJ96</f>
        <v>0</v>
      </c>
      <c r="AK96" s="40">
        <f ca="1">IFRS17_CF_Base!AK96+IFRS17_CumRslt!AK96</f>
        <v>0</v>
      </c>
      <c r="AL96" s="40">
        <f ca="1">IFRS17_CF_Base!AL96+IFRS17_CumRslt!AL96</f>
        <v>0</v>
      </c>
      <c r="AM96" s="40">
        <f ca="1">IFRS17_CF_Base!AM96+IFRS17_CumRslt!AM96</f>
        <v>0</v>
      </c>
      <c r="AN96" s="40">
        <f ca="1">IFRS17_CF_Base!AN96+IFRS17_CumRslt!AN96</f>
        <v>0</v>
      </c>
      <c r="AO96" s="40">
        <f ca="1">IFRS17_CF_Base!AO96+IFRS17_CumRslt!AO96</f>
        <v>0</v>
      </c>
      <c r="AP96" s="40">
        <f ca="1">IFRS17_CF_Base!AP96+IFRS17_CumRslt!AP96</f>
        <v>0</v>
      </c>
      <c r="AQ96" s="40">
        <f ca="1">IFRS17_CF_Base!AQ96+IFRS17_CumRslt!AQ96</f>
        <v>0</v>
      </c>
      <c r="AR96" s="40">
        <f ca="1">IFRS17_CF_Base!AR96+IFRS17_CumRslt!AR96</f>
        <v>0</v>
      </c>
      <c r="AS96" s="40">
        <f ca="1">IFRS17_CF_Base!AS96+IFRS17_CumRslt!AS96</f>
        <v>0</v>
      </c>
      <c r="AT96" s="40">
        <f ca="1">IFRS17_CF_Base!AT96+IFRS17_CumRslt!AT96</f>
        <v>0</v>
      </c>
      <c r="AU96" s="40">
        <f ca="1">IFRS17_CF_Base!AU96+IFRS17_CumRslt!AU96</f>
        <v>0</v>
      </c>
      <c r="AV96" s="40">
        <f ca="1">IFRS17_CF_Base!AV96+IFRS17_CumRslt!AV96</f>
        <v>0</v>
      </c>
      <c r="AW96" s="40">
        <f ca="1">IFRS17_CF_Base!AW96+IFRS17_CumRslt!AW96</f>
        <v>0</v>
      </c>
      <c r="AX96" s="40">
        <f ca="1">IFRS17_CF_Base!AX96+IFRS17_CumRslt!AX96</f>
        <v>0</v>
      </c>
      <c r="AY96" s="40">
        <f ca="1">IFRS17_CF_Base!AY96+IFRS17_CumRslt!AY96</f>
        <v>0</v>
      </c>
      <c r="AZ96" s="40">
        <f ca="1">IFRS17_CF_Base!AZ96+IFRS17_CumRslt!AZ96</f>
        <v>0</v>
      </c>
      <c r="BA96" s="40">
        <f ca="1">IFRS17_CF_Base!BA96+IFRS17_CumRslt!BA96</f>
        <v>0</v>
      </c>
      <c r="BB96" s="40">
        <f ca="1">IFRS17_CF_Base!BB96+IFRS17_CumRslt!BB96</f>
        <v>0</v>
      </c>
      <c r="BC96" s="40">
        <f ca="1">IFRS17_CF_Base!BC96+IFRS17_CumRslt!BC96</f>
        <v>0</v>
      </c>
      <c r="BD96" s="40">
        <f ca="1">IFRS17_CF_Base!BD96+IFRS17_CumRslt!BD96</f>
        <v>0</v>
      </c>
      <c r="BE96" s="40">
        <f ca="1">IFRS17_CF_Base!BE96+IFRS17_CumRslt!BE96</f>
        <v>0</v>
      </c>
      <c r="BF96" s="40">
        <f ca="1">IFRS17_CF_Base!BF96+IFRS17_CumRslt!BF96</f>
        <v>0</v>
      </c>
      <c r="BG96" s="40">
        <f ca="1">IFRS17_CF_Base!BG96+IFRS17_CumRslt!BG96</f>
        <v>0</v>
      </c>
      <c r="BH96" s="40">
        <f ca="1">IFRS17_CF_Base!BH96+IFRS17_CumRslt!BH96</f>
        <v>0</v>
      </c>
      <c r="BI96" s="40">
        <f ca="1">IFRS17_CF_Base!BI96+IFRS17_CumRslt!BI96</f>
        <v>0</v>
      </c>
      <c r="BJ96" s="40">
        <f ca="1">IFRS17_CF_Base!BJ96+IFRS17_CumRslt!BJ96</f>
        <v>0</v>
      </c>
      <c r="BK96" s="40">
        <f ca="1">IFRS17_CF_Base!BK96+IFRS17_CumRslt!BK96</f>
        <v>0</v>
      </c>
      <c r="BL96" s="40">
        <f ca="1">IFRS17_CF_Base!BL96+IFRS17_CumRslt!BL96</f>
        <v>0</v>
      </c>
      <c r="BM96" s="40">
        <f ca="1">IFRS17_CF_Base!BM96+IFRS17_CumRslt!BM96</f>
        <v>0</v>
      </c>
      <c r="BN96" s="40">
        <f ca="1">IFRS17_CF_Base!BN96+IFRS17_CumRslt!BN96</f>
        <v>0</v>
      </c>
      <c r="BO96" s="40">
        <f ca="1">IFRS17_CF_Base!BO96+IFRS17_CumRslt!BO96</f>
        <v>0</v>
      </c>
      <c r="BP96" s="40">
        <f ca="1">IFRS17_CF_Base!BP96+IFRS17_CumRslt!BP96</f>
        <v>0</v>
      </c>
      <c r="BQ96" s="40">
        <f ca="1">IFRS17_CF_Base!BQ96+IFRS17_CumRslt!BQ96</f>
        <v>0</v>
      </c>
      <c r="BR96" s="40">
        <f ca="1">IFRS17_CF_Base!BR96+IFRS17_CumRslt!BR96</f>
        <v>0</v>
      </c>
      <c r="BS96" s="40">
        <f ca="1">IFRS17_CF_Base!BS96+IFRS17_CumRslt!BS96</f>
        <v>0</v>
      </c>
      <c r="BT96" s="40">
        <f ca="1">IFRS17_CF_Base!BT96+IFRS17_CumRslt!BT96</f>
        <v>0</v>
      </c>
      <c r="BU96" s="40">
        <f ca="1">IFRS17_CF_Base!BU96+IFRS17_CumRslt!BU96</f>
        <v>0</v>
      </c>
      <c r="BV96" s="40">
        <f ca="1">IFRS17_CF_Base!BV96+IFRS17_CumRslt!BV96</f>
        <v>0</v>
      </c>
      <c r="BW96" s="40">
        <f ca="1">IFRS17_CF_Base!BW96+IFRS17_CumRslt!BW96</f>
        <v>0</v>
      </c>
      <c r="BX96" s="40">
        <f ca="1">IFRS17_CF_Base!BX96+IFRS17_CumRslt!BX96</f>
        <v>0</v>
      </c>
      <c r="BY96" s="40">
        <f ca="1">IFRS17_CF_Base!BY96+IFRS17_CumRslt!BY96</f>
        <v>0</v>
      </c>
      <c r="BZ96" s="40">
        <f ca="1">IFRS17_CF_Base!BZ96+IFRS17_CumRslt!BZ96</f>
        <v>0</v>
      </c>
      <c r="CA96" s="40">
        <f ca="1">IFRS17_CF_Base!CA96+IFRS17_CumRslt!CA96</f>
        <v>0</v>
      </c>
      <c r="CB96" s="40">
        <f ca="1">IFRS17_CF_Base!CB96+IFRS17_CumRslt!CB96</f>
        <v>0</v>
      </c>
      <c r="CC96" s="40">
        <f ca="1">IFRS17_CF_Base!CC96+IFRS17_CumRslt!CC96</f>
        <v>0</v>
      </c>
      <c r="CD96" s="40">
        <f ca="1">IFRS17_CF_Base!CD96+IFRS17_CumRslt!CD96</f>
        <v>0</v>
      </c>
      <c r="CE96" s="40">
        <f ca="1">IFRS17_CF_Base!CE96+IFRS17_CumRslt!CE96</f>
        <v>0</v>
      </c>
      <c r="CF96" s="40">
        <f ca="1">IFRS17_CF_Base!CF96+IFRS17_CumRslt!CF96</f>
        <v>0</v>
      </c>
      <c r="CG96" s="40">
        <f ca="1">IFRS17_CF_Base!CG96+IFRS17_CumRslt!CG96</f>
        <v>0</v>
      </c>
      <c r="CH96" s="40">
        <f ca="1">IFRS17_CF_Base!CH96+IFRS17_CumRslt!CH96</f>
        <v>0</v>
      </c>
      <c r="CI96" s="40">
        <f ca="1">IFRS17_CF_Base!CI96+IFRS17_CumRslt!CI96</f>
        <v>0</v>
      </c>
      <c r="CJ96" s="40">
        <f ca="1">IFRS17_CF_Base!CJ96+IFRS17_CumRslt!CJ96</f>
        <v>0</v>
      </c>
      <c r="CK96" s="40">
        <f ca="1">IFRS17_CF_Base!CK96+IFRS17_CumRslt!CK96</f>
        <v>0</v>
      </c>
      <c r="CL96" s="40">
        <f ca="1">IFRS17_CF_Base!CL96+IFRS17_CumRslt!CL96</f>
        <v>0</v>
      </c>
      <c r="CM96" s="40">
        <f ca="1">IFRS17_CF_Base!CM96+IFRS17_CumRslt!CM96</f>
        <v>0</v>
      </c>
      <c r="CN96" s="40">
        <f ca="1">IFRS17_CF_Base!CN96+IFRS17_CumRslt!CN96</f>
        <v>0</v>
      </c>
      <c r="CO96" s="40">
        <f ca="1">IFRS17_CF_Base!CO96+IFRS17_CumRslt!CO96</f>
        <v>0</v>
      </c>
      <c r="CP96" s="40">
        <f ca="1">IFRS17_CF_Base!CP96+IFRS17_CumRslt!CP96</f>
        <v>0</v>
      </c>
      <c r="CQ96" s="40">
        <f ca="1">IFRS17_CF_Base!CQ96+IFRS17_CumRslt!CQ96</f>
        <v>0</v>
      </c>
      <c r="CR96" s="40">
        <f ca="1">IFRS17_CF_Base!CR96+IFRS17_CumRslt!CR96</f>
        <v>0</v>
      </c>
      <c r="CS96" s="40">
        <f ca="1">IFRS17_CF_Base!CS96+IFRS17_CumRslt!CS96</f>
        <v>0</v>
      </c>
      <c r="CT96" s="40">
        <f ca="1">IFRS17_CF_Base!CT96+IFRS17_CumRslt!CT96</f>
        <v>0</v>
      </c>
      <c r="CU96" s="40">
        <f ca="1">IFRS17_CF_Base!CU96+IFRS17_CumRslt!CU96</f>
        <v>0</v>
      </c>
      <c r="CV96" s="40">
        <f ca="1">IFRS17_CF_Base!CV96+IFRS17_CumRslt!CV96</f>
        <v>0</v>
      </c>
      <c r="CW96" s="40">
        <f ca="1">IFRS17_CF_Base!CW96+IFRS17_CumRslt!CW96</f>
        <v>0</v>
      </c>
      <c r="CX96" s="40">
        <f ca="1">IFRS17_CF_Base!CX96+IFRS17_CumRslt!CX96</f>
        <v>0</v>
      </c>
      <c r="CY96" s="40">
        <f ca="1">IFRS17_CF_Base!CY96+IFRS17_CumRslt!CY96</f>
        <v>0</v>
      </c>
      <c r="CZ96" s="40">
        <f ca="1">IFRS17_CF_Base!CZ96+IFRS17_CumRslt!CZ96</f>
        <v>0</v>
      </c>
      <c r="DA96" s="40">
        <f ca="1">IFRS17_CF_Base!DA96+IFRS17_CumRslt!DA96</f>
        <v>0</v>
      </c>
      <c r="DB96" s="40">
        <f ca="1">IFRS17_CF_Base!DB96+IFRS17_CumRslt!DB96</f>
        <v>0</v>
      </c>
      <c r="DC96" s="40">
        <f ca="1">IFRS17_CF_Base!DC96+IFRS17_CumRslt!DC96</f>
        <v>0</v>
      </c>
      <c r="DD96" s="40">
        <f ca="1">IFRS17_CF_Base!DD96+IFRS17_CumRslt!DD96</f>
        <v>0</v>
      </c>
      <c r="DE96" s="40">
        <f ca="1">IFRS17_CF_Base!DE96+IFRS17_CumRslt!DE96</f>
        <v>0</v>
      </c>
      <c r="DF96" s="40">
        <f ca="1">IFRS17_CF_Base!DF96+IFRS17_CumRslt!DF96</f>
        <v>0</v>
      </c>
      <c r="DG96" s="40">
        <f ca="1">IFRS17_CF_Base!DG96+IFRS17_CumRslt!DG96</f>
        <v>0</v>
      </c>
      <c r="DH96" s="40">
        <f ca="1">IFRS17_CF_Base!DH96+IFRS17_CumRslt!DH96</f>
        <v>0</v>
      </c>
      <c r="DI96" s="40">
        <f ca="1">IFRS17_CF_Base!DI96+IFRS17_CumRslt!DI96</f>
        <v>0</v>
      </c>
      <c r="DJ96" s="40">
        <f ca="1">IFRS17_CF_Base!DJ96+IFRS17_CumRslt!DJ96</f>
        <v>0</v>
      </c>
      <c r="DK96" s="40">
        <f ca="1">IFRS17_CF_Base!DK96+IFRS17_CumRslt!DK96</f>
        <v>0</v>
      </c>
      <c r="DL96" s="40">
        <f ca="1">IFRS17_CF_Base!DL96+IFRS17_CumRslt!DL96</f>
        <v>0</v>
      </c>
      <c r="DM96" s="40">
        <f ca="1">IFRS17_CF_Base!DM96+IFRS17_CumRslt!DM96</f>
        <v>0</v>
      </c>
      <c r="DN96" s="40">
        <f ca="1">IFRS17_CF_Base!DN96+IFRS17_CumRslt!DN96</f>
        <v>0</v>
      </c>
      <c r="DO96" s="40">
        <f ca="1">IFRS17_CF_Base!DO96+IFRS17_CumRslt!DO96</f>
        <v>0</v>
      </c>
      <c r="DP96" s="40">
        <f ca="1">IFRS17_CF_Base!DP96+IFRS17_CumRslt!DP96</f>
        <v>0</v>
      </c>
      <c r="DQ96" s="40">
        <f ca="1">IFRS17_CF_Base!DQ96+IFRS17_CumRslt!DQ96</f>
        <v>0</v>
      </c>
      <c r="DR96" s="40">
        <f ca="1">IFRS17_CF_Base!DR96+IFRS17_CumRslt!DR96</f>
        <v>0</v>
      </c>
      <c r="DS96" s="40">
        <f ca="1">IFRS17_CF_Base!DS96+IFRS17_CumRslt!DS96</f>
        <v>0</v>
      </c>
      <c r="DT96" s="40">
        <f ca="1">IFRS17_CF_Base!DT96+IFRS17_CumRslt!DT96</f>
        <v>0</v>
      </c>
      <c r="DU96" s="40">
        <f ca="1">IFRS17_CF_Base!DU96+IFRS17_CumRslt!DU96</f>
        <v>0</v>
      </c>
      <c r="DV96" s="40">
        <f ca="1">IFRS17_CF_Base!DV96+IFRS17_CumRslt!DV96</f>
        <v>0</v>
      </c>
      <c r="DW96" s="40">
        <f ca="1">IFRS17_CF_Base!DW96+IFRS17_CumRslt!DW96</f>
        <v>0</v>
      </c>
      <c r="DX96" s="40">
        <f ca="1">IFRS17_CF_Base!DX96+IFRS17_CumRslt!DX96</f>
        <v>0</v>
      </c>
      <c r="DY96" s="40">
        <f ca="1">IFRS17_CF_Base!DY96+IFRS17_CumRslt!DY96</f>
        <v>0</v>
      </c>
      <c r="DZ96" s="40">
        <f ca="1">IFRS17_CF_Base!DZ96+IFRS17_CumRslt!DZ96</f>
        <v>0</v>
      </c>
      <c r="EA96" s="40">
        <f ca="1">IFRS17_CF_Base!EA96+IFRS17_CumRslt!EA96</f>
        <v>0</v>
      </c>
      <c r="EB96" s="40">
        <f ca="1">IFRS17_CF_Base!EB96+IFRS17_CumRslt!EB96</f>
        <v>0</v>
      </c>
      <c r="EC96" s="40">
        <f ca="1">IFRS17_CF_Base!EC96+IFRS17_CumRslt!EC96</f>
        <v>0</v>
      </c>
      <c r="ED96" s="40">
        <f ca="1">IFRS17_CF_Base!ED96+IFRS17_CumRslt!ED96</f>
        <v>0</v>
      </c>
      <c r="EE96" s="40">
        <f ca="1">IFRS17_CF_Base!EE96+IFRS17_CumRslt!EE96</f>
        <v>0</v>
      </c>
      <c r="EF96" s="40">
        <f ca="1">IFRS17_CF_Base!EF96+IFRS17_CumRslt!EF96</f>
        <v>0</v>
      </c>
      <c r="EG96" s="40">
        <f ca="1">IFRS17_CF_Base!EG96+IFRS17_CumRslt!EG96</f>
        <v>0</v>
      </c>
      <c r="EH96" s="40">
        <f ca="1">IFRS17_CF_Base!EH96+IFRS17_CumRslt!EH96</f>
        <v>0</v>
      </c>
      <c r="EI96" s="40">
        <f ca="1">IFRS17_CF_Base!EI96+IFRS17_CumRslt!EI96</f>
        <v>0</v>
      </c>
      <c r="EJ96" s="40">
        <f ca="1">IFRS17_CF_Base!EJ96+IFRS17_CumRslt!EJ96</f>
        <v>0</v>
      </c>
      <c r="EK96" s="40">
        <f ca="1">IFRS17_CF_Base!EK96+IFRS17_CumRslt!EK96</f>
        <v>0</v>
      </c>
      <c r="EL96" s="40">
        <f ca="1">IFRS17_CF_Base!EL96+IFRS17_CumRslt!EL96</f>
        <v>0</v>
      </c>
      <c r="EM96" s="40">
        <f ca="1">IFRS17_CF_Base!EM96+IFRS17_CumRslt!EM96</f>
        <v>0</v>
      </c>
      <c r="EN96" s="40">
        <f ca="1">IFRS17_CF_Base!EN96+IFRS17_CumRslt!EN96</f>
        <v>0</v>
      </c>
      <c r="EO96" s="40">
        <f ca="1">IFRS17_CF_Base!EO96+IFRS17_CumRslt!EO96</f>
        <v>0</v>
      </c>
      <c r="EP96" s="40">
        <f ca="1">IFRS17_CF_Base!EP96+IFRS17_CumRslt!EP96</f>
        <v>0</v>
      </c>
      <c r="EQ96" s="40">
        <f ca="1">IFRS17_CF_Base!EQ96+IFRS17_CumRslt!EQ96</f>
        <v>0</v>
      </c>
      <c r="ER96" s="40">
        <f ca="1">IFRS17_CF_Base!ER96+IFRS17_CumRslt!ER96</f>
        <v>0</v>
      </c>
      <c r="ES96" s="40">
        <f ca="1">IFRS17_CF_Base!ES96+IFRS17_CumRslt!ES96</f>
        <v>0</v>
      </c>
      <c r="ET96" s="40">
        <f ca="1">IFRS17_CF_Base!ET96+IFRS17_CumRslt!ET96</f>
        <v>0</v>
      </c>
      <c r="EU96" s="40">
        <f ca="1">IFRS17_CF_Base!EU96+IFRS17_CumRslt!EU96</f>
        <v>0</v>
      </c>
      <c r="EV96" s="40">
        <f ca="1">IFRS17_CF_Base!EV96+IFRS17_CumRslt!EV96</f>
        <v>0</v>
      </c>
      <c r="EW96" s="40">
        <f ca="1">IFRS17_CF_Base!EW96+IFRS17_CumRslt!EW96</f>
        <v>0</v>
      </c>
      <c r="EX96" s="40">
        <f ca="1">IFRS17_CF_Base!EX96+IFRS17_CumRslt!EX96</f>
        <v>0</v>
      </c>
      <c r="EY96" s="40">
        <f ca="1">IFRS17_CF_Base!EY96+IFRS17_CumRslt!EY96</f>
        <v>0</v>
      </c>
      <c r="EZ96" s="40">
        <f ca="1">IFRS17_CF_Base!EZ96+IFRS17_CumRslt!EZ96</f>
        <v>0</v>
      </c>
      <c r="FA96" s="40">
        <f ca="1">IFRS17_CF_Base!FA96+IFRS17_CumRslt!FA96</f>
        <v>0</v>
      </c>
      <c r="FB96" s="40">
        <f ca="1">IFRS17_CF_Base!FB96+IFRS17_CumRslt!FB96</f>
        <v>0</v>
      </c>
      <c r="FC96" s="40">
        <f ca="1">IFRS17_CF_Base!FC96+IFRS17_CumRslt!FC96</f>
        <v>0</v>
      </c>
      <c r="FD96" s="40">
        <f ca="1">IFRS17_CF_Base!FD96+IFRS17_CumRslt!FD96</f>
        <v>0</v>
      </c>
      <c r="FE96" s="40">
        <f ca="1">IFRS17_CF_Base!FE96+IFRS17_CumRslt!FE96</f>
        <v>0</v>
      </c>
      <c r="FF96" s="40">
        <f ca="1">IFRS17_CF_Base!FF96+IFRS17_CumRslt!FF96</f>
        <v>0</v>
      </c>
      <c r="FG96" s="40">
        <f ca="1">IFRS17_CF_Base!FG96+IFRS17_CumRslt!FG96</f>
        <v>0</v>
      </c>
      <c r="FH96" s="40">
        <f ca="1">IFRS17_CF_Base!FH96+IFRS17_CumRslt!FH96</f>
        <v>0</v>
      </c>
      <c r="FI96" s="40">
        <f ca="1">IFRS17_CF_Base!FI96+IFRS17_CumRslt!FI96</f>
        <v>0</v>
      </c>
      <c r="FJ96" s="40">
        <f ca="1">IFRS17_CF_Base!FJ96+IFRS17_CumRslt!FJ96</f>
        <v>0</v>
      </c>
      <c r="FK96" s="40">
        <f ca="1">IFRS17_CF_Base!FK96+IFRS17_CumRslt!FK96</f>
        <v>0</v>
      </c>
      <c r="FL96" s="40">
        <f ca="1">IFRS17_CF_Base!FL96+IFRS17_CumRslt!FL96</f>
        <v>0</v>
      </c>
      <c r="FM96" s="40">
        <f ca="1">IFRS17_CF_Base!FM96+IFRS17_CumRslt!FM96</f>
        <v>0</v>
      </c>
      <c r="FN96" s="40">
        <f ca="1">IFRS17_CF_Base!FN96+IFRS17_CumRslt!FN96</f>
        <v>0</v>
      </c>
      <c r="FO96" s="40">
        <f ca="1">IFRS17_CF_Base!FO96+IFRS17_CumRslt!FO96</f>
        <v>0</v>
      </c>
      <c r="FP96" s="40">
        <f ca="1">IFRS17_CF_Base!FP96+IFRS17_CumRslt!FP96</f>
        <v>0</v>
      </c>
      <c r="FQ96" s="40">
        <f ca="1">IFRS17_CF_Base!FQ96+IFRS17_CumRslt!FQ96</f>
        <v>0</v>
      </c>
      <c r="FR96" s="40">
        <f ca="1">IFRS17_CF_Base!FR96+IFRS17_CumRslt!FR96</f>
        <v>0</v>
      </c>
      <c r="FS96" s="40">
        <f ca="1">IFRS17_CF_Base!FS96+IFRS17_CumRslt!FS96</f>
        <v>0</v>
      </c>
      <c r="FT96" s="40">
        <f ca="1">IFRS17_CF_Base!FT96+IFRS17_CumRslt!FT96</f>
        <v>0</v>
      </c>
      <c r="FU96" s="40">
        <f ca="1">IFRS17_CF_Base!FU96+IFRS17_CumRslt!FU96</f>
        <v>0</v>
      </c>
      <c r="FV96" s="40">
        <f ca="1">IFRS17_CF_Base!FV96+IFRS17_CumRslt!FV96</f>
        <v>0</v>
      </c>
      <c r="FW96" s="40">
        <f ca="1">IFRS17_CF_Base!FW96+IFRS17_CumRslt!FW96</f>
        <v>0</v>
      </c>
      <c r="FX96" s="40">
        <f ca="1">IFRS17_CF_Base!FX96+IFRS17_CumRslt!FX96</f>
        <v>0</v>
      </c>
      <c r="FY96" s="40">
        <f ca="1">IFRS17_CF_Base!FY96+IFRS17_CumRslt!FY96</f>
        <v>0</v>
      </c>
      <c r="FZ96" s="40">
        <f ca="1">IFRS17_CF_Base!FZ96+IFRS17_CumRslt!FZ96</f>
        <v>0</v>
      </c>
      <c r="GA96" s="40">
        <f ca="1">IFRS17_CF_Base!GA96+IFRS17_CumRslt!GA96</f>
        <v>0</v>
      </c>
      <c r="GB96" s="40">
        <f ca="1">IFRS17_CF_Base!GB96+IFRS17_CumRslt!GB96</f>
        <v>0</v>
      </c>
      <c r="GC96" s="40">
        <f ca="1">IFRS17_CF_Base!GC96+IFRS17_CumRslt!GC96</f>
        <v>0</v>
      </c>
      <c r="GD96" s="40">
        <f ca="1">IFRS17_CF_Base!GD96+IFRS17_CumRslt!GD96</f>
        <v>0</v>
      </c>
      <c r="GE96" s="40">
        <f ca="1">IFRS17_CF_Base!GE96+IFRS17_CumRslt!GE96</f>
        <v>0</v>
      </c>
      <c r="GF96" s="40">
        <f ca="1">IFRS17_CF_Base!GF96+IFRS17_CumRslt!GF96</f>
        <v>0</v>
      </c>
      <c r="GG96" s="40">
        <f ca="1">IFRS17_CF_Base!GG96+IFRS17_CumRslt!GG96</f>
        <v>0</v>
      </c>
      <c r="GH96" s="40">
        <f ca="1">IFRS17_CF_Base!GH96+IFRS17_CumRslt!GH96</f>
        <v>0</v>
      </c>
      <c r="GI96" s="40">
        <f ca="1">IFRS17_CF_Base!GI96+IFRS17_CumRslt!GI96</f>
        <v>0</v>
      </c>
      <c r="GJ96" s="40">
        <f ca="1">IFRS17_CF_Base!GJ96+IFRS17_CumRslt!GJ96</f>
        <v>0</v>
      </c>
    </row>
    <row r="97" spans="3:192" x14ac:dyDescent="0.3">
      <c r="C97" s="31" t="s">
        <v>489</v>
      </c>
      <c r="F97" s="35">
        <f ca="1">IFRS17_CF_Base!F97+IFRS17_CumRslt!F97</f>
        <v>3970.7578958764111</v>
      </c>
      <c r="G97" s="35">
        <f ca="1">IFRS17_CF_Base!G97+IFRS17_CumRslt!G97</f>
        <v>20165.010369853815</v>
      </c>
      <c r="H97" s="35">
        <f ca="1">IFRS17_CF_Base!H97+IFRS17_CumRslt!H97</f>
        <v>40074.221902186786</v>
      </c>
      <c r="I97" s="35">
        <f ca="1">IFRS17_CF_Base!I97+IFRS17_CumRslt!I97</f>
        <v>59426.237202570941</v>
      </c>
      <c r="J97" s="35">
        <f ca="1">IFRS17_CF_Base!J97+IFRS17_CumRslt!J97</f>
        <v>82899.34123908545</v>
      </c>
      <c r="K97" s="35">
        <f ca="1">IFRS17_CF_Base!K97+IFRS17_CumRslt!K97</f>
        <v>106900.08510977495</v>
      </c>
      <c r="L97" s="35">
        <f ca="1">IFRS17_CF_Base!L97+IFRS17_CumRslt!L97</f>
        <v>131360.23786978499</v>
      </c>
      <c r="M97" s="35">
        <f ca="1">IFRS17_CF_Base!M97+IFRS17_CumRslt!M97</f>
        <v>158091.25461958017</v>
      </c>
      <c r="N97" s="35">
        <f ca="1">IFRS17_CF_Base!N97+IFRS17_CumRslt!N97</f>
        <v>188562.13086093319</v>
      </c>
      <c r="O97" s="35">
        <f ca="1">IFRS17_CF_Base!O97+IFRS17_CumRslt!O97</f>
        <v>224437.32873340254</v>
      </c>
      <c r="P97" s="35">
        <f ca="1">IFRS17_CF_Base!P97+IFRS17_CumRslt!P97</f>
        <v>198399.38328293888</v>
      </c>
      <c r="Q97" s="35">
        <f ca="1">IFRS17_CF_Base!Q97+IFRS17_CumRslt!Q97</f>
        <v>165800.20232094944</v>
      </c>
      <c r="R97" s="35">
        <f ca="1">IFRS17_CF_Base!R97+IFRS17_CumRslt!R97</f>
        <v>146755.61850901373</v>
      </c>
      <c r="S97" s="35">
        <f ca="1">IFRS17_CF_Base!S97+IFRS17_CumRslt!S97</f>
        <v>133566.30982378588</v>
      </c>
      <c r="T97" s="35">
        <f ca="1">IFRS17_CF_Base!T97+IFRS17_CumRslt!T97</f>
        <v>122752.47252003477</v>
      </c>
      <c r="U97" s="35">
        <f ca="1">IFRS17_CF_Base!U97+IFRS17_CumRslt!U97</f>
        <v>113103.33423529813</v>
      </c>
      <c r="V97" s="35">
        <f ca="1">IFRS17_CF_Base!V97+IFRS17_CumRslt!V97</f>
        <v>104231.01741673143</v>
      </c>
      <c r="W97" s="35">
        <f ca="1">IFRS17_CF_Base!W97+IFRS17_CumRslt!W97</f>
        <v>95998.255870194567</v>
      </c>
      <c r="X97" s="35">
        <f ca="1">IFRS17_CF_Base!X97+IFRS17_CumRslt!X97</f>
        <v>88340.449383794912</v>
      </c>
      <c r="Y97" s="35">
        <f ca="1">IFRS17_CF_Base!Y97+IFRS17_CumRslt!Y97</f>
        <v>81213.820776963505</v>
      </c>
      <c r="Z97" s="35">
        <f ca="1">IFRS17_CF_Base!Z97+IFRS17_CumRslt!Z97</f>
        <v>74581.6819744846</v>
      </c>
      <c r="AA97" s="35">
        <f ca="1">IFRS17_CF_Base!AA97+IFRS17_CumRslt!AA97</f>
        <v>68411.25147123287</v>
      </c>
      <c r="AB97" s="35">
        <f ca="1">IFRS17_CF_Base!AB97+IFRS17_CumRslt!AB97</f>
        <v>62671.10761389829</v>
      </c>
      <c r="AC97" s="35">
        <f ca="1">IFRS17_CF_Base!AC97+IFRS17_CumRslt!AC97</f>
        <v>57334.176934202456</v>
      </c>
      <c r="AD97" s="35">
        <f ca="1">IFRS17_CF_Base!AD97+IFRS17_CumRslt!AD97</f>
        <v>52374.572161114535</v>
      </c>
      <c r="AE97" s="35">
        <f ca="1">IFRS17_CF_Base!AE97+IFRS17_CumRslt!AE97</f>
        <v>47767.321914017659</v>
      </c>
      <c r="AF97" s="35">
        <f ca="1">IFRS17_CF_Base!AF97+IFRS17_CumRslt!AF97</f>
        <v>43488.14982439638</v>
      </c>
      <c r="AG97" s="35">
        <f ca="1">IFRS17_CF_Base!AG97+IFRS17_CumRslt!AG97</f>
        <v>39513.779022801551</v>
      </c>
      <c r="AH97" s="35">
        <f ca="1">IFRS17_CF_Base!AH97+IFRS17_CumRslt!AH97</f>
        <v>35827.740821463965</v>
      </c>
      <c r="AI97" s="35">
        <f ca="1">IFRS17_CF_Base!AI97+IFRS17_CumRslt!AI97</f>
        <v>32414.226002881955</v>
      </c>
      <c r="AJ97" s="35">
        <f ca="1">IFRS17_CF_Base!AJ97+IFRS17_CumRslt!AJ97</f>
        <v>29258.193079638877</v>
      </c>
      <c r="AK97" s="35">
        <f ca="1">IFRS17_CF_Base!AK97+IFRS17_CumRslt!AK97</f>
        <v>26345.317078527169</v>
      </c>
      <c r="AL97" s="35">
        <f ca="1">IFRS17_CF_Base!AL97+IFRS17_CumRslt!AL97</f>
        <v>23661.80547318983</v>
      </c>
      <c r="AM97" s="35">
        <f ca="1">IFRS17_CF_Base!AM97+IFRS17_CumRslt!AM97</f>
        <v>21194.413865916798</v>
      </c>
      <c r="AN97" s="35">
        <f ca="1">IFRS17_CF_Base!AN97+IFRS17_CumRslt!AN97</f>
        <v>18930.37170332437</v>
      </c>
      <c r="AO97" s="35">
        <f ca="1">IFRS17_CF_Base!AO97+IFRS17_CumRslt!AO97</f>
        <v>16857.294814816094</v>
      </c>
      <c r="AP97" s="35">
        <f ca="1">IFRS17_CF_Base!AP97+IFRS17_CumRslt!AP97</f>
        <v>14963.110047937649</v>
      </c>
      <c r="AQ97" s="35">
        <f ca="1">IFRS17_CF_Base!AQ97+IFRS17_CumRslt!AQ97</f>
        <v>13235.980718027195</v>
      </c>
      <c r="AR97" s="35">
        <f ca="1">IFRS17_CF_Base!AR97+IFRS17_CumRslt!AR97</f>
        <v>11665.891942532331</v>
      </c>
      <c r="AS97" s="35">
        <f ca="1">IFRS17_CF_Base!AS97+IFRS17_CumRslt!AS97</f>
        <v>10243.133075290883</v>
      </c>
      <c r="AT97" s="35">
        <f ca="1">IFRS17_CF_Base!AT97+IFRS17_CumRslt!AT97</f>
        <v>8958.2856479188558</v>
      </c>
      <c r="AU97" s="35">
        <f ca="1">IFRS17_CF_Base!AU97+IFRS17_CumRslt!AU97</f>
        <v>7802.2138647520615</v>
      </c>
      <c r="AV97" s="35">
        <f ca="1">IFRS17_CF_Base!AV97+IFRS17_CumRslt!AV97</f>
        <v>6766.0562826200785</v>
      </c>
      <c r="AW97" s="35">
        <f ca="1">IFRS17_CF_Base!AW97+IFRS17_CumRslt!AW97</f>
        <v>5841.1427140555616</v>
      </c>
      <c r="AX97" s="35">
        <f ca="1">IFRS17_CF_Base!AX97+IFRS17_CumRslt!AX97</f>
        <v>5019.0374415291553</v>
      </c>
      <c r="AY97" s="35">
        <f ca="1">IFRS17_CF_Base!AY97+IFRS17_CumRslt!AY97</f>
        <v>4291.5671897905177</v>
      </c>
      <c r="AZ97" s="35">
        <f ca="1">IFRS17_CF_Base!AZ97+IFRS17_CumRslt!AZ97</f>
        <v>3650.8449466312222</v>
      </c>
      <c r="BA97" s="35">
        <f ca="1">IFRS17_CF_Base!BA97+IFRS17_CumRslt!BA97</f>
        <v>3089.3010394440266</v>
      </c>
      <c r="BB97" s="35">
        <f ca="1">IFRS17_CF_Base!BB97+IFRS17_CumRslt!BB97</f>
        <v>2599.7745268521007</v>
      </c>
      <c r="BC97" s="35">
        <f ca="1">IFRS17_CF_Base!BC97+IFRS17_CumRslt!BC97</f>
        <v>2175.4430627876668</v>
      </c>
      <c r="BD97" s="35">
        <f ca="1">IFRS17_CF_Base!BD97+IFRS17_CumRslt!BD97</f>
        <v>1809.8445829834714</v>
      </c>
      <c r="BE97" s="35">
        <f ca="1">IFRS17_CF_Base!BE97+IFRS17_CumRslt!BE97</f>
        <v>1496.8940648386238</v>
      </c>
      <c r="BF97" s="35">
        <f ca="1">IFRS17_CF_Base!BF97+IFRS17_CumRslt!BF97</f>
        <v>1230.891280846927</v>
      </c>
      <c r="BG97" s="35">
        <f ca="1">IFRS17_CF_Base!BG97+IFRS17_CumRslt!BG97</f>
        <v>1006.3998935597849</v>
      </c>
      <c r="BH97" s="35">
        <f ca="1">IFRS17_CF_Base!BH97+IFRS17_CumRslt!BH97</f>
        <v>818.26917751509518</v>
      </c>
      <c r="BI97" s="35">
        <f ca="1">IFRS17_CF_Base!BI97+IFRS17_CumRslt!BI97</f>
        <v>661.67462531086699</v>
      </c>
      <c r="BJ97" s="35">
        <f ca="1">IFRS17_CF_Base!BJ97+IFRS17_CumRslt!BJ97</f>
        <v>532.16014923096157</v>
      </c>
      <c r="BK97" s="35">
        <f ca="1">IFRS17_CF_Base!BK97+IFRS17_CumRslt!BK97</f>
        <v>425.63625508629769</v>
      </c>
      <c r="BL97" s="35">
        <f ca="1">IFRS17_CF_Base!BL97+IFRS17_CumRslt!BL97</f>
        <v>338.51507866719857</v>
      </c>
      <c r="BM97" s="35">
        <f ca="1">IFRS17_CF_Base!BM97+IFRS17_CumRslt!BM97</f>
        <v>267.62552858139168</v>
      </c>
      <c r="BN97" s="35">
        <f ca="1">IFRS17_CF_Base!BN97+IFRS17_CumRslt!BN97</f>
        <v>210.23053812361761</v>
      </c>
      <c r="BO97" s="35">
        <f ca="1">IFRS17_CF_Base!BO97+IFRS17_CumRslt!BO97</f>
        <v>164.0157946711054</v>
      </c>
      <c r="BP97" s="35">
        <f ca="1">IFRS17_CF_Base!BP97+IFRS17_CumRslt!BP97</f>
        <v>127.03568124445789</v>
      </c>
      <c r="BQ97" s="35">
        <f ca="1">IFRS17_CF_Base!BQ97+IFRS17_CumRslt!BQ97</f>
        <v>97.683993735117014</v>
      </c>
      <c r="BR97" s="35">
        <f ca="1">IFRS17_CF_Base!BR97+IFRS17_CumRslt!BR97</f>
        <v>74.608774790574714</v>
      </c>
      <c r="BS97" s="35">
        <f ca="1">IFRS17_CF_Base!BS97+IFRS17_CumRslt!BS97</f>
        <v>56.660606325692441</v>
      </c>
      <c r="BT97" s="35">
        <f ca="1">IFRS17_CF_Base!BT97+IFRS17_CumRslt!BT97</f>
        <v>42.85826898985912</v>
      </c>
      <c r="BU97" s="35">
        <f ca="1">IFRS17_CF_Base!BU97+IFRS17_CumRslt!BU97</f>
        <v>32.26519407576918</v>
      </c>
      <c r="BV97" s="35">
        <f ca="1">IFRS17_CF_Base!BV97+IFRS17_CumRslt!BV97</f>
        <v>24.211798360046966</v>
      </c>
      <c r="BW97" s="35">
        <f ca="1">IFRS17_CF_Base!BW97+IFRS17_CumRslt!BW97</f>
        <v>18.124285300855661</v>
      </c>
      <c r="BX97" s="35">
        <f ca="1">IFRS17_CF_Base!BX97+IFRS17_CumRslt!BX97</f>
        <v>13.531175998207482</v>
      </c>
      <c r="BY97" s="35">
        <f ca="1">IFRS17_CF_Base!BY97+IFRS17_CumRslt!BY97</f>
        <v>10.060995553966965</v>
      </c>
      <c r="BZ97" s="35">
        <f ca="1">IFRS17_CF_Base!BZ97+IFRS17_CumRslt!BZ97</f>
        <v>7.4269945936571347</v>
      </c>
      <c r="CA97" s="35">
        <f ca="1">IFRS17_CF_Base!CA97+IFRS17_CumRslt!CA97</f>
        <v>5.4251218707351194</v>
      </c>
      <c r="CB97" s="35">
        <f ca="1">IFRS17_CF_Base!CB97+IFRS17_CumRslt!CB97</f>
        <v>3.9096867107098787</v>
      </c>
      <c r="CC97" s="35">
        <f ca="1">IFRS17_CF_Base!CC97+IFRS17_CumRslt!CC97</f>
        <v>2.7753641585274087</v>
      </c>
      <c r="CD97" s="35">
        <f ca="1">IFRS17_CF_Base!CD97+IFRS17_CumRslt!CD97</f>
        <v>1.9442321259582054</v>
      </c>
      <c r="CE97" s="35">
        <f ca="1">IFRS17_CF_Base!CE97+IFRS17_CumRslt!CE97</f>
        <v>1.319110111803298</v>
      </c>
      <c r="CF97" s="35">
        <f ca="1">IFRS17_CF_Base!CF97+IFRS17_CumRslt!CF97</f>
        <v>0.86345645922897796</v>
      </c>
      <c r="CG97" s="35">
        <f ca="1">IFRS17_CF_Base!CG97+IFRS17_CumRslt!CG97</f>
        <v>0.54215875258571444</v>
      </c>
      <c r="CH97" s="35">
        <f ca="1">IFRS17_CF_Base!CH97+IFRS17_CumRslt!CH97</f>
        <v>0.32367523187232689</v>
      </c>
      <c r="CI97" s="35">
        <f ca="1">IFRS17_CF_Base!CI97+IFRS17_CumRslt!CI97</f>
        <v>0.18127320366091226</v>
      </c>
      <c r="CJ97" s="35">
        <f ca="1">IFRS17_CF_Base!CJ97+IFRS17_CumRslt!CJ97</f>
        <v>9.2103605381687825E-2</v>
      </c>
      <c r="CK97" s="35">
        <f ca="1">IFRS17_CF_Base!CK97+IFRS17_CumRslt!CK97</f>
        <v>3.9442185186553839E-2</v>
      </c>
      <c r="CL97" s="35">
        <f ca="1">IFRS17_CF_Base!CL97+IFRS17_CumRslt!CL97</f>
        <v>1.1427935230357095E-2</v>
      </c>
      <c r="CM97" s="35">
        <f ca="1">IFRS17_CF_Base!CM97+IFRS17_CumRslt!CM97</f>
        <v>0</v>
      </c>
      <c r="CN97" s="35">
        <f ca="1">IFRS17_CF_Base!CN97+IFRS17_CumRslt!CN97</f>
        <v>0</v>
      </c>
      <c r="CO97" s="35">
        <f ca="1">IFRS17_CF_Base!CO97+IFRS17_CumRslt!CO97</f>
        <v>0</v>
      </c>
      <c r="CP97" s="35">
        <f ca="1">IFRS17_CF_Base!CP97+IFRS17_CumRslt!CP97</f>
        <v>0</v>
      </c>
      <c r="CQ97" s="35">
        <f ca="1">IFRS17_CF_Base!CQ97+IFRS17_CumRslt!CQ97</f>
        <v>0</v>
      </c>
      <c r="CR97" s="35">
        <f ca="1">IFRS17_CF_Base!CR97+IFRS17_CumRslt!CR97</f>
        <v>0</v>
      </c>
      <c r="CS97" s="35">
        <f ca="1">IFRS17_CF_Base!CS97+IFRS17_CumRslt!CS97</f>
        <v>0</v>
      </c>
      <c r="CT97" s="35">
        <f ca="1">IFRS17_CF_Base!CT97+IFRS17_CumRslt!CT97</f>
        <v>0</v>
      </c>
      <c r="CU97" s="35">
        <f ca="1">IFRS17_CF_Base!CU97+IFRS17_CumRslt!CU97</f>
        <v>0</v>
      </c>
      <c r="CV97" s="35">
        <f ca="1">IFRS17_CF_Base!CV97+IFRS17_CumRslt!CV97</f>
        <v>0</v>
      </c>
      <c r="CW97" s="35">
        <f ca="1">IFRS17_CF_Base!CW97+IFRS17_CumRslt!CW97</f>
        <v>0</v>
      </c>
      <c r="CX97" s="35">
        <f ca="1">IFRS17_CF_Base!CX97+IFRS17_CumRslt!CX97</f>
        <v>0</v>
      </c>
      <c r="CY97" s="35">
        <f ca="1">IFRS17_CF_Base!CY97+IFRS17_CumRslt!CY97</f>
        <v>0</v>
      </c>
      <c r="CZ97" s="35">
        <f ca="1">IFRS17_CF_Base!CZ97+IFRS17_CumRslt!CZ97</f>
        <v>0</v>
      </c>
      <c r="DA97" s="35">
        <f ca="1">IFRS17_CF_Base!DA97+IFRS17_CumRslt!DA97</f>
        <v>0</v>
      </c>
      <c r="DB97" s="35">
        <f ca="1">IFRS17_CF_Base!DB97+IFRS17_CumRslt!DB97</f>
        <v>0</v>
      </c>
      <c r="DC97" s="35">
        <f ca="1">IFRS17_CF_Base!DC97+IFRS17_CumRslt!DC97</f>
        <v>0</v>
      </c>
      <c r="DD97" s="35">
        <f ca="1">IFRS17_CF_Base!DD97+IFRS17_CumRslt!DD97</f>
        <v>0</v>
      </c>
      <c r="DE97" s="35">
        <f ca="1">IFRS17_CF_Base!DE97+IFRS17_CumRslt!DE97</f>
        <v>0</v>
      </c>
      <c r="DF97" s="35">
        <f ca="1">IFRS17_CF_Base!DF97+IFRS17_CumRslt!DF97</f>
        <v>0</v>
      </c>
      <c r="DG97" s="35">
        <f ca="1">IFRS17_CF_Base!DG97+IFRS17_CumRslt!DG97</f>
        <v>0</v>
      </c>
      <c r="DH97" s="35">
        <f ca="1">IFRS17_CF_Base!DH97+IFRS17_CumRslt!DH97</f>
        <v>0</v>
      </c>
      <c r="DI97" s="35">
        <f ca="1">IFRS17_CF_Base!DI97+IFRS17_CumRslt!DI97</f>
        <v>0</v>
      </c>
      <c r="DJ97" s="35">
        <f ca="1">IFRS17_CF_Base!DJ97+IFRS17_CumRslt!DJ97</f>
        <v>0</v>
      </c>
      <c r="DK97" s="35">
        <f ca="1">IFRS17_CF_Base!DK97+IFRS17_CumRslt!DK97</f>
        <v>0</v>
      </c>
      <c r="DL97" s="35">
        <f ca="1">IFRS17_CF_Base!DL97+IFRS17_CumRslt!DL97</f>
        <v>0</v>
      </c>
      <c r="DM97" s="35">
        <f ca="1">IFRS17_CF_Base!DM97+IFRS17_CumRslt!DM97</f>
        <v>0</v>
      </c>
      <c r="DN97" s="35">
        <f ca="1">IFRS17_CF_Base!DN97+IFRS17_CumRslt!DN97</f>
        <v>0</v>
      </c>
      <c r="DO97" s="35">
        <f ca="1">IFRS17_CF_Base!DO97+IFRS17_CumRslt!DO97</f>
        <v>0</v>
      </c>
      <c r="DP97" s="35">
        <f ca="1">IFRS17_CF_Base!DP97+IFRS17_CumRslt!DP97</f>
        <v>0</v>
      </c>
      <c r="DQ97" s="35">
        <f ca="1">IFRS17_CF_Base!DQ97+IFRS17_CumRslt!DQ97</f>
        <v>0</v>
      </c>
      <c r="DR97" s="35">
        <f ca="1">IFRS17_CF_Base!DR97+IFRS17_CumRslt!DR97</f>
        <v>0</v>
      </c>
      <c r="DS97" s="35">
        <f ca="1">IFRS17_CF_Base!DS97+IFRS17_CumRslt!DS97</f>
        <v>0</v>
      </c>
      <c r="DT97" s="35">
        <f ca="1">IFRS17_CF_Base!DT97+IFRS17_CumRslt!DT97</f>
        <v>0</v>
      </c>
      <c r="DU97" s="35">
        <f ca="1">IFRS17_CF_Base!DU97+IFRS17_CumRslt!DU97</f>
        <v>0</v>
      </c>
      <c r="DV97" s="35">
        <f ca="1">IFRS17_CF_Base!DV97+IFRS17_CumRslt!DV97</f>
        <v>0</v>
      </c>
      <c r="DW97" s="35">
        <f ca="1">IFRS17_CF_Base!DW97+IFRS17_CumRslt!DW97</f>
        <v>0</v>
      </c>
      <c r="DX97" s="35">
        <f ca="1">IFRS17_CF_Base!DX97+IFRS17_CumRslt!DX97</f>
        <v>0</v>
      </c>
      <c r="DY97" s="35">
        <f ca="1">IFRS17_CF_Base!DY97+IFRS17_CumRslt!DY97</f>
        <v>0</v>
      </c>
      <c r="DZ97" s="35">
        <f ca="1">IFRS17_CF_Base!DZ97+IFRS17_CumRslt!DZ97</f>
        <v>0</v>
      </c>
      <c r="EA97" s="35">
        <f ca="1">IFRS17_CF_Base!EA97+IFRS17_CumRslt!EA97</f>
        <v>0</v>
      </c>
      <c r="EB97" s="35">
        <f ca="1">IFRS17_CF_Base!EB97+IFRS17_CumRslt!EB97</f>
        <v>0</v>
      </c>
      <c r="EC97" s="35">
        <f ca="1">IFRS17_CF_Base!EC97+IFRS17_CumRslt!EC97</f>
        <v>0</v>
      </c>
      <c r="ED97" s="35">
        <f ca="1">IFRS17_CF_Base!ED97+IFRS17_CumRslt!ED97</f>
        <v>0</v>
      </c>
      <c r="EE97" s="35">
        <f ca="1">IFRS17_CF_Base!EE97+IFRS17_CumRslt!EE97</f>
        <v>0</v>
      </c>
      <c r="EF97" s="35">
        <f ca="1">IFRS17_CF_Base!EF97+IFRS17_CumRslt!EF97</f>
        <v>0</v>
      </c>
      <c r="EG97" s="35">
        <f ca="1">IFRS17_CF_Base!EG97+IFRS17_CumRslt!EG97</f>
        <v>0</v>
      </c>
      <c r="EH97" s="35">
        <f ca="1">IFRS17_CF_Base!EH97+IFRS17_CumRslt!EH97</f>
        <v>0</v>
      </c>
      <c r="EI97" s="35">
        <f ca="1">IFRS17_CF_Base!EI97+IFRS17_CumRslt!EI97</f>
        <v>0</v>
      </c>
      <c r="EJ97" s="35">
        <f ca="1">IFRS17_CF_Base!EJ97+IFRS17_CumRslt!EJ97</f>
        <v>0</v>
      </c>
      <c r="EK97" s="35">
        <f ca="1">IFRS17_CF_Base!EK97+IFRS17_CumRslt!EK97</f>
        <v>0</v>
      </c>
      <c r="EL97" s="35">
        <f ca="1">IFRS17_CF_Base!EL97+IFRS17_CumRslt!EL97</f>
        <v>0</v>
      </c>
      <c r="EM97" s="35">
        <f ca="1">IFRS17_CF_Base!EM97+IFRS17_CumRslt!EM97</f>
        <v>0</v>
      </c>
      <c r="EN97" s="35">
        <f ca="1">IFRS17_CF_Base!EN97+IFRS17_CumRslt!EN97</f>
        <v>0</v>
      </c>
      <c r="EO97" s="35">
        <f ca="1">IFRS17_CF_Base!EO97+IFRS17_CumRslt!EO97</f>
        <v>0</v>
      </c>
      <c r="EP97" s="35">
        <f ca="1">IFRS17_CF_Base!EP97+IFRS17_CumRslt!EP97</f>
        <v>0</v>
      </c>
      <c r="EQ97" s="35">
        <f ca="1">IFRS17_CF_Base!EQ97+IFRS17_CumRslt!EQ97</f>
        <v>0</v>
      </c>
      <c r="ER97" s="35">
        <f ca="1">IFRS17_CF_Base!ER97+IFRS17_CumRslt!ER97</f>
        <v>0</v>
      </c>
      <c r="ES97" s="35">
        <f ca="1">IFRS17_CF_Base!ES97+IFRS17_CumRslt!ES97</f>
        <v>0</v>
      </c>
      <c r="ET97" s="35">
        <f ca="1">IFRS17_CF_Base!ET97+IFRS17_CumRslt!ET97</f>
        <v>0</v>
      </c>
      <c r="EU97" s="35">
        <f ca="1">IFRS17_CF_Base!EU97+IFRS17_CumRslt!EU97</f>
        <v>0</v>
      </c>
      <c r="EV97" s="35">
        <f ca="1">IFRS17_CF_Base!EV97+IFRS17_CumRslt!EV97</f>
        <v>0</v>
      </c>
      <c r="EW97" s="35">
        <f ca="1">IFRS17_CF_Base!EW97+IFRS17_CumRslt!EW97</f>
        <v>0</v>
      </c>
      <c r="EX97" s="35">
        <f ca="1">IFRS17_CF_Base!EX97+IFRS17_CumRslt!EX97</f>
        <v>0</v>
      </c>
      <c r="EY97" s="35">
        <f ca="1">IFRS17_CF_Base!EY97+IFRS17_CumRslt!EY97</f>
        <v>0</v>
      </c>
      <c r="EZ97" s="35">
        <f ca="1">IFRS17_CF_Base!EZ97+IFRS17_CumRslt!EZ97</f>
        <v>0</v>
      </c>
      <c r="FA97" s="35">
        <f ca="1">IFRS17_CF_Base!FA97+IFRS17_CumRslt!FA97</f>
        <v>0</v>
      </c>
      <c r="FB97" s="35">
        <f ca="1">IFRS17_CF_Base!FB97+IFRS17_CumRslt!FB97</f>
        <v>0</v>
      </c>
      <c r="FC97" s="35">
        <f ca="1">IFRS17_CF_Base!FC97+IFRS17_CumRslt!FC97</f>
        <v>0</v>
      </c>
      <c r="FD97" s="35">
        <f ca="1">IFRS17_CF_Base!FD97+IFRS17_CumRslt!FD97</f>
        <v>0</v>
      </c>
      <c r="FE97" s="35">
        <f ca="1">IFRS17_CF_Base!FE97+IFRS17_CumRslt!FE97</f>
        <v>0</v>
      </c>
      <c r="FF97" s="35">
        <f ca="1">IFRS17_CF_Base!FF97+IFRS17_CumRslt!FF97</f>
        <v>0</v>
      </c>
      <c r="FG97" s="35">
        <f ca="1">IFRS17_CF_Base!FG97+IFRS17_CumRslt!FG97</f>
        <v>0</v>
      </c>
      <c r="FH97" s="35">
        <f ca="1">IFRS17_CF_Base!FH97+IFRS17_CumRslt!FH97</f>
        <v>0</v>
      </c>
      <c r="FI97" s="35">
        <f ca="1">IFRS17_CF_Base!FI97+IFRS17_CumRslt!FI97</f>
        <v>0</v>
      </c>
      <c r="FJ97" s="35">
        <f ca="1">IFRS17_CF_Base!FJ97+IFRS17_CumRslt!FJ97</f>
        <v>0</v>
      </c>
      <c r="FK97" s="35">
        <f ca="1">IFRS17_CF_Base!FK97+IFRS17_CumRslt!FK97</f>
        <v>0</v>
      </c>
      <c r="FL97" s="35">
        <f ca="1">IFRS17_CF_Base!FL97+IFRS17_CumRslt!FL97</f>
        <v>0</v>
      </c>
      <c r="FM97" s="35">
        <f ca="1">IFRS17_CF_Base!FM97+IFRS17_CumRslt!FM97</f>
        <v>0</v>
      </c>
      <c r="FN97" s="35">
        <f ca="1">IFRS17_CF_Base!FN97+IFRS17_CumRslt!FN97</f>
        <v>0</v>
      </c>
      <c r="FO97" s="35">
        <f ca="1">IFRS17_CF_Base!FO97+IFRS17_CumRslt!FO97</f>
        <v>0</v>
      </c>
      <c r="FP97" s="35">
        <f ca="1">IFRS17_CF_Base!FP97+IFRS17_CumRslt!FP97</f>
        <v>0</v>
      </c>
      <c r="FQ97" s="35">
        <f ca="1">IFRS17_CF_Base!FQ97+IFRS17_CumRslt!FQ97</f>
        <v>0</v>
      </c>
      <c r="FR97" s="35">
        <f ca="1">IFRS17_CF_Base!FR97+IFRS17_CumRslt!FR97</f>
        <v>0</v>
      </c>
      <c r="FS97" s="35">
        <f ca="1">IFRS17_CF_Base!FS97+IFRS17_CumRslt!FS97</f>
        <v>0</v>
      </c>
      <c r="FT97" s="35">
        <f ca="1">IFRS17_CF_Base!FT97+IFRS17_CumRslt!FT97</f>
        <v>0</v>
      </c>
      <c r="FU97" s="35">
        <f ca="1">IFRS17_CF_Base!FU97+IFRS17_CumRslt!FU97</f>
        <v>0</v>
      </c>
      <c r="FV97" s="35">
        <f ca="1">IFRS17_CF_Base!FV97+IFRS17_CumRslt!FV97</f>
        <v>0</v>
      </c>
      <c r="FW97" s="35">
        <f ca="1">IFRS17_CF_Base!FW97+IFRS17_CumRslt!FW97</f>
        <v>0</v>
      </c>
      <c r="FX97" s="35">
        <f ca="1">IFRS17_CF_Base!FX97+IFRS17_CumRslt!FX97</f>
        <v>0</v>
      </c>
      <c r="FY97" s="35">
        <f ca="1">IFRS17_CF_Base!FY97+IFRS17_CumRslt!FY97</f>
        <v>0</v>
      </c>
      <c r="FZ97" s="35">
        <f ca="1">IFRS17_CF_Base!FZ97+IFRS17_CumRslt!FZ97</f>
        <v>0</v>
      </c>
      <c r="GA97" s="35">
        <f ca="1">IFRS17_CF_Base!GA97+IFRS17_CumRslt!GA97</f>
        <v>0</v>
      </c>
      <c r="GB97" s="35">
        <f ca="1">IFRS17_CF_Base!GB97+IFRS17_CumRslt!GB97</f>
        <v>0</v>
      </c>
      <c r="GC97" s="35">
        <f ca="1">IFRS17_CF_Base!GC97+IFRS17_CumRslt!GC97</f>
        <v>0</v>
      </c>
      <c r="GD97" s="35">
        <f ca="1">IFRS17_CF_Base!GD97+IFRS17_CumRslt!GD97</f>
        <v>0</v>
      </c>
      <c r="GE97" s="35">
        <f ca="1">IFRS17_CF_Base!GE97+IFRS17_CumRslt!GE97</f>
        <v>0</v>
      </c>
      <c r="GF97" s="35">
        <f ca="1">IFRS17_CF_Base!GF97+IFRS17_CumRslt!GF97</f>
        <v>0</v>
      </c>
      <c r="GG97" s="35">
        <f ca="1">IFRS17_CF_Base!GG97+IFRS17_CumRslt!GG97</f>
        <v>0</v>
      </c>
      <c r="GH97" s="35">
        <f ca="1">IFRS17_CF_Base!GH97+IFRS17_CumRslt!GH97</f>
        <v>0</v>
      </c>
      <c r="GI97" s="35">
        <f ca="1">IFRS17_CF_Base!GI97+IFRS17_CumRslt!GI97</f>
        <v>0</v>
      </c>
      <c r="GJ97" s="35">
        <f ca="1">IFRS17_CF_Base!GJ97+IFRS17_CumRslt!GJ97</f>
        <v>0</v>
      </c>
    </row>
    <row r="98" spans="3:192" x14ac:dyDescent="0.3">
      <c r="C98" s="31" t="s">
        <v>490</v>
      </c>
      <c r="F98" s="35">
        <f ca="1">IFRS17_CF_Base!F98+IFRS17_CumRslt!F98</f>
        <v>-9484.6239923736211</v>
      </c>
      <c r="G98" s="35">
        <f ca="1">IFRS17_CF_Base!G98+IFRS17_CumRslt!G98</f>
        <v>-44962.372070926525</v>
      </c>
      <c r="H98" s="35">
        <f ca="1">IFRS17_CF_Base!H98+IFRS17_CumRslt!H98</f>
        <v>-81050.107960149267</v>
      </c>
      <c r="I98" s="35">
        <f ca="1">IFRS17_CF_Base!I98+IFRS17_CumRslt!I98</f>
        <v>-117660.45824004101</v>
      </c>
      <c r="J98" s="35">
        <f ca="1">IFRS17_CF_Base!J98+IFRS17_CumRslt!J98</f>
        <v>-166174.08374929661</v>
      </c>
      <c r="K98" s="35">
        <f ca="1">IFRS17_CF_Base!K98+IFRS17_CumRslt!K98</f>
        <v>-213457.39367745258</v>
      </c>
      <c r="L98" s="35">
        <f ca="1">IFRS17_CF_Base!L98+IFRS17_CumRslt!L98</f>
        <v>-263782.04947625764</v>
      </c>
      <c r="M98" s="35">
        <f ca="1">IFRS17_CF_Base!M98+IFRS17_CumRslt!M98</f>
        <v>-319742.65301538067</v>
      </c>
      <c r="N98" s="35">
        <f ca="1">IFRS17_CF_Base!N98+IFRS17_CumRslt!N98</f>
        <v>-383669.17533192731</v>
      </c>
      <c r="O98" s="35">
        <f ca="1">IFRS17_CF_Base!O98+IFRS17_CumRslt!O98</f>
        <v>-458775.46470060124</v>
      </c>
      <c r="P98" s="35">
        <f ca="1">IFRS17_CF_Base!P98+IFRS17_CumRslt!P98</f>
        <v>-383461.42138588661</v>
      </c>
      <c r="Q98" s="35">
        <f ca="1">IFRS17_CF_Base!Q98+IFRS17_CumRslt!Q98</f>
        <v>-344981.18945268675</v>
      </c>
      <c r="R98" s="35">
        <f ca="1">IFRS17_CF_Base!R98+IFRS17_CumRslt!R98</f>
        <v>-319711.30382632546</v>
      </c>
      <c r="S98" s="35">
        <f ca="1">IFRS17_CF_Base!S98+IFRS17_CumRslt!S98</f>
        <v>-296765.87857197167</v>
      </c>
      <c r="T98" s="35">
        <f ca="1">IFRS17_CF_Base!T98+IFRS17_CumRslt!T98</f>
        <v>-275502.21291573124</v>
      </c>
      <c r="U98" s="35">
        <f ca="1">IFRS17_CF_Base!U98+IFRS17_CumRslt!U98</f>
        <v>-255663.01823983493</v>
      </c>
      <c r="V98" s="35">
        <f ca="1">IFRS17_CF_Base!V98+IFRS17_CumRslt!V98</f>
        <v>-237112.01488555997</v>
      </c>
      <c r="W98" s="35">
        <f ca="1">IFRS17_CF_Base!W98+IFRS17_CumRslt!W98</f>
        <v>-219766.39325634317</v>
      </c>
      <c r="X98" s="35">
        <f ca="1">IFRS17_CF_Base!X98+IFRS17_CumRslt!X98</f>
        <v>-203570.0787711461</v>
      </c>
      <c r="Y98" s="35">
        <f ca="1">IFRS17_CF_Base!Y98+IFRS17_CumRslt!Y98</f>
        <v>-188461.05043073939</v>
      </c>
      <c r="Z98" s="35">
        <f ca="1">IFRS17_CF_Base!Z98+IFRS17_CumRslt!Z98</f>
        <v>-174366.29788718399</v>
      </c>
      <c r="AA98" s="35">
        <f ca="1">IFRS17_CF_Base!AA98+IFRS17_CumRslt!AA98</f>
        <v>-161238.51946452449</v>
      </c>
      <c r="AB98" s="35">
        <f ca="1">IFRS17_CF_Base!AB98+IFRS17_CumRslt!AB98</f>
        <v>-148978.05277882781</v>
      </c>
      <c r="AC98" s="35">
        <f ca="1">IFRS17_CF_Base!AC98+IFRS17_CumRslt!AC98</f>
        <v>-137539.21822200602</v>
      </c>
      <c r="AD98" s="35">
        <f ca="1">IFRS17_CF_Base!AD98+IFRS17_CumRslt!AD98</f>
        <v>-126881.47707156274</v>
      </c>
      <c r="AE98" s="35">
        <f ca="1">IFRS17_CF_Base!AE98+IFRS17_CumRslt!AE98</f>
        <v>-116968.66280260742</v>
      </c>
      <c r="AF98" s="35">
        <f ca="1">IFRS17_CF_Base!AF98+IFRS17_CumRslt!AF98</f>
        <v>-107760.34776445117</v>
      </c>
      <c r="AG98" s="35">
        <f ca="1">IFRS17_CF_Base!AG98+IFRS17_CumRslt!AG98</f>
        <v>-99123.158842389341</v>
      </c>
      <c r="AH98" s="35">
        <f ca="1">IFRS17_CF_Base!AH98+IFRS17_CumRslt!AH98</f>
        <v>-91029.963553888505</v>
      </c>
      <c r="AI98" s="35">
        <f ca="1">IFRS17_CF_Base!AI98+IFRS17_CumRslt!AI98</f>
        <v>-83452.537465767979</v>
      </c>
      <c r="AJ98" s="35">
        <f ca="1">IFRS17_CF_Base!AJ98+IFRS17_CumRslt!AJ98</f>
        <v>-76364.251933304127</v>
      </c>
      <c r="AK98" s="35">
        <f ca="1">IFRS17_CF_Base!AK98+IFRS17_CumRslt!AK98</f>
        <v>-69742.171450136215</v>
      </c>
      <c r="AL98" s="35">
        <f ca="1">IFRS17_CF_Base!AL98+IFRS17_CumRslt!AL98</f>
        <v>-63563.639341701019</v>
      </c>
      <c r="AM98" s="35">
        <f ca="1">IFRS17_CF_Base!AM98+IFRS17_CumRslt!AM98</f>
        <v>-57807.748359409903</v>
      </c>
      <c r="AN98" s="35">
        <f ca="1">IFRS17_CF_Base!AN98+IFRS17_CumRslt!AN98</f>
        <v>-52455.479496756765</v>
      </c>
      <c r="AO98" s="35">
        <f ca="1">IFRS17_CF_Base!AO98+IFRS17_CumRslt!AO98</f>
        <v>-47489.418901640587</v>
      </c>
      <c r="AP98" s="35">
        <f ca="1">IFRS17_CF_Base!AP98+IFRS17_CumRslt!AP98</f>
        <v>-42893.669343378519</v>
      </c>
      <c r="AQ98" s="35">
        <f ca="1">IFRS17_CF_Base!AQ98+IFRS17_CumRslt!AQ98</f>
        <v>-38626.932561415852</v>
      </c>
      <c r="AR98" s="35">
        <f ca="1">IFRS17_CF_Base!AR98+IFRS17_CumRslt!AR98</f>
        <v>-34674.273663815249</v>
      </c>
      <c r="AS98" s="35">
        <f ca="1">IFRS17_CF_Base!AS98+IFRS17_CumRslt!AS98</f>
        <v>-31021.25700285536</v>
      </c>
      <c r="AT98" s="35">
        <f ca="1">IFRS17_CF_Base!AT98+IFRS17_CumRslt!AT98</f>
        <v>-27653.892821237747</v>
      </c>
      <c r="AU98" s="35">
        <f ca="1">IFRS17_CF_Base!AU98+IFRS17_CumRslt!AU98</f>
        <v>-24558.60858630986</v>
      </c>
      <c r="AV98" s="35">
        <f ca="1">IFRS17_CF_Base!AV98+IFRS17_CumRslt!AV98</f>
        <v>-21723.449931472864</v>
      </c>
      <c r="AW98" s="35">
        <f ca="1">IFRS17_CF_Base!AW98+IFRS17_CumRslt!AW98</f>
        <v>-19135.954899650074</v>
      </c>
      <c r="AX98" s="35">
        <f ca="1">IFRS17_CF_Base!AX98+IFRS17_CumRslt!AX98</f>
        <v>-16783.443644340648</v>
      </c>
      <c r="AY98" s="35">
        <f ca="1">IFRS17_CF_Base!AY98+IFRS17_CumRslt!AY98</f>
        <v>-14653.11353988183</v>
      </c>
      <c r="AZ98" s="35">
        <f ca="1">IFRS17_CF_Base!AZ98+IFRS17_CumRslt!AZ98</f>
        <v>-12731.945663911903</v>
      </c>
      <c r="BA98" s="35">
        <f ca="1">IFRS17_CF_Base!BA98+IFRS17_CumRslt!BA98</f>
        <v>-11005.760478730537</v>
      </c>
      <c r="BB98" s="35">
        <f ca="1">IFRS17_CF_Base!BB98+IFRS17_CumRslt!BB98</f>
        <v>-9461.9213925925396</v>
      </c>
      <c r="BC98" s="35">
        <f ca="1">IFRS17_CF_Base!BC98+IFRS17_CumRslt!BC98</f>
        <v>-8087.7797023512994</v>
      </c>
      <c r="BD98" s="35">
        <f ca="1">IFRS17_CF_Base!BD98+IFRS17_CumRslt!BD98</f>
        <v>-6870.7759517051063</v>
      </c>
      <c r="BE98" s="35">
        <f ca="1">IFRS17_CF_Base!BE98+IFRS17_CumRslt!BE98</f>
        <v>-5798.6023401638258</v>
      </c>
      <c r="BF98" s="35">
        <f ca="1">IFRS17_CF_Base!BF98+IFRS17_CumRslt!BF98</f>
        <v>-4861.2910982506846</v>
      </c>
      <c r="BG98" s="35">
        <f ca="1">IFRS17_CF_Base!BG98+IFRS17_CumRslt!BG98</f>
        <v>-4048.7870667612624</v>
      </c>
      <c r="BH98" s="35">
        <f ca="1">IFRS17_CF_Base!BH98+IFRS17_CumRslt!BH98</f>
        <v>-3350.664030603592</v>
      </c>
      <c r="BI98" s="35">
        <f ca="1">IFRS17_CF_Base!BI98+IFRS17_CumRslt!BI98</f>
        <v>-2756.1395221319699</v>
      </c>
      <c r="BJ98" s="35">
        <f ca="1">IFRS17_CF_Base!BJ98+IFRS17_CumRslt!BJ98</f>
        <v>-2254.8290254192148</v>
      </c>
      <c r="BK98" s="35">
        <f ca="1">IFRS17_CF_Base!BK98+IFRS17_CumRslt!BK98</f>
        <v>-1834.5308536096206</v>
      </c>
      <c r="BL98" s="35">
        <f ca="1">IFRS17_CF_Base!BL98+IFRS17_CumRslt!BL98</f>
        <v>-1484.917231539705</v>
      </c>
      <c r="BM98" s="35">
        <f ca="1">IFRS17_CF_Base!BM98+IFRS17_CumRslt!BM98</f>
        <v>-1195.7981653841216</v>
      </c>
      <c r="BN98" s="35">
        <f ca="1">IFRS17_CF_Base!BN98+IFRS17_CumRslt!BN98</f>
        <v>-957.59995046002848</v>
      </c>
      <c r="BO98" s="35">
        <f ca="1">IFRS17_CF_Base!BO98+IFRS17_CumRslt!BO98</f>
        <v>-762.04585120926174</v>
      </c>
      <c r="BP98" s="35">
        <f ca="1">IFRS17_CF_Base!BP98+IFRS17_CumRslt!BP98</f>
        <v>-601.70137894490574</v>
      </c>
      <c r="BQ98" s="35">
        <f ca="1">IFRS17_CF_Base!BQ98+IFRS17_CumRslt!BQ98</f>
        <v>-470.84873584461195</v>
      </c>
      <c r="BR98" s="35">
        <f ca="1">IFRS17_CF_Base!BR98+IFRS17_CumRslt!BR98</f>
        <v>-364.86056709781684</v>
      </c>
      <c r="BS98" s="35">
        <f ca="1">IFRS17_CF_Base!BS98+IFRS17_CumRslt!BS98</f>
        <v>-279.86740080135559</v>
      </c>
      <c r="BT98" s="35">
        <f ca="1">IFRS17_CF_Base!BT98+IFRS17_CumRslt!BT98</f>
        <v>-214.1659422979219</v>
      </c>
      <c r="BU98" s="35">
        <f ca="1">IFRS17_CF_Base!BU98+IFRS17_CumRslt!BU98</f>
        <v>-162.50202270937257</v>
      </c>
      <c r="BV98" s="35">
        <f ca="1">IFRS17_CF_Base!BV98+IFRS17_CumRslt!BV98</f>
        <v>-122.65702855616753</v>
      </c>
      <c r="BW98" s="35">
        <f ca="1">IFRS17_CF_Base!BW98+IFRS17_CumRslt!BW98</f>
        <v>-92.402516529029114</v>
      </c>
      <c r="BX98" s="35">
        <f ca="1">IFRS17_CF_Base!BX98+IFRS17_CumRslt!BX98</f>
        <v>-69.649776374682475</v>
      </c>
      <c r="BY98" s="35">
        <f ca="1">IFRS17_CF_Base!BY98+IFRS17_CumRslt!BY98</f>
        <v>-52.657180293641858</v>
      </c>
      <c r="BZ98" s="35">
        <f ca="1">IFRS17_CF_Base!BZ98+IFRS17_CumRslt!BZ98</f>
        <v>-39.800612377337188</v>
      </c>
      <c r="CA98" s="35">
        <f ca="1">IFRS17_CF_Base!CA98+IFRS17_CumRslt!CA98</f>
        <v>-29.932233679021362</v>
      </c>
      <c r="CB98" s="35">
        <f ca="1">IFRS17_CF_Base!CB98+IFRS17_CumRslt!CB98</f>
        <v>-22.253572576819064</v>
      </c>
      <c r="CC98" s="35">
        <f ca="1">IFRS17_CF_Base!CC98+IFRS17_CumRslt!CC98</f>
        <v>-16.216154095906763</v>
      </c>
      <c r="CD98" s="35">
        <f ca="1">IFRS17_CF_Base!CD98+IFRS17_CumRslt!CD98</f>
        <v>-12.053496777345636</v>
      </c>
      <c r="CE98" s="35">
        <f ca="1">IFRS17_CF_Base!CE98+IFRS17_CumRslt!CE98</f>
        <v>-8.6877889599994997</v>
      </c>
      <c r="CF98" s="35">
        <f ca="1">IFRS17_CF_Base!CF98+IFRS17_CumRslt!CF98</f>
        <v>-6.0593757754477071</v>
      </c>
      <c r="CG98" s="35">
        <f ca="1">IFRS17_CF_Base!CG98+IFRS17_CumRslt!CG98</f>
        <v>-4.0754013561833169</v>
      </c>
      <c r="CH98" s="35">
        <f ca="1">IFRS17_CF_Base!CH98+IFRS17_CumRslt!CH98</f>
        <v>-2.6265533220475583</v>
      </c>
      <c r="CI98" s="35">
        <f ca="1">IFRS17_CF_Base!CI98+IFRS17_CumRslt!CI98</f>
        <v>-1.623294197084459</v>
      </c>
      <c r="CJ98" s="35">
        <f ca="1">IFRS17_CF_Base!CJ98+IFRS17_CumRslt!CJ98</f>
        <v>-0.94372652317355654</v>
      </c>
      <c r="CK98" s="35">
        <f ca="1">IFRS17_CF_Base!CK98+IFRS17_CumRslt!CK98</f>
        <v>-0.49247928899127791</v>
      </c>
      <c r="CL98" s="35">
        <f ca="1">IFRS17_CF_Base!CL98+IFRS17_CumRslt!CL98</f>
        <v>-0.19623669103585448</v>
      </c>
      <c r="CM98" s="35">
        <f ca="1">IFRS17_CF_Base!CM98+IFRS17_CumRslt!CM98</f>
        <v>0</v>
      </c>
      <c r="CN98" s="35">
        <f ca="1">IFRS17_CF_Base!CN98+IFRS17_CumRslt!CN98</f>
        <v>0</v>
      </c>
      <c r="CO98" s="35">
        <f ca="1">IFRS17_CF_Base!CO98+IFRS17_CumRslt!CO98</f>
        <v>0</v>
      </c>
      <c r="CP98" s="35">
        <f ca="1">IFRS17_CF_Base!CP98+IFRS17_CumRslt!CP98</f>
        <v>0</v>
      </c>
      <c r="CQ98" s="35">
        <f ca="1">IFRS17_CF_Base!CQ98+IFRS17_CumRslt!CQ98</f>
        <v>0</v>
      </c>
      <c r="CR98" s="35">
        <f ca="1">IFRS17_CF_Base!CR98+IFRS17_CumRslt!CR98</f>
        <v>0</v>
      </c>
      <c r="CS98" s="35">
        <f ca="1">IFRS17_CF_Base!CS98+IFRS17_CumRslt!CS98</f>
        <v>0</v>
      </c>
      <c r="CT98" s="35">
        <f ca="1">IFRS17_CF_Base!CT98+IFRS17_CumRslt!CT98</f>
        <v>0</v>
      </c>
      <c r="CU98" s="35">
        <f ca="1">IFRS17_CF_Base!CU98+IFRS17_CumRslt!CU98</f>
        <v>0</v>
      </c>
      <c r="CV98" s="35">
        <f ca="1">IFRS17_CF_Base!CV98+IFRS17_CumRslt!CV98</f>
        <v>0</v>
      </c>
      <c r="CW98" s="35">
        <f ca="1">IFRS17_CF_Base!CW98+IFRS17_CumRslt!CW98</f>
        <v>0</v>
      </c>
      <c r="CX98" s="35">
        <f ca="1">IFRS17_CF_Base!CX98+IFRS17_CumRslt!CX98</f>
        <v>0</v>
      </c>
      <c r="CY98" s="35">
        <f ca="1">IFRS17_CF_Base!CY98+IFRS17_CumRslt!CY98</f>
        <v>0</v>
      </c>
      <c r="CZ98" s="35">
        <f ca="1">IFRS17_CF_Base!CZ98+IFRS17_CumRslt!CZ98</f>
        <v>0</v>
      </c>
      <c r="DA98" s="35">
        <f ca="1">IFRS17_CF_Base!DA98+IFRS17_CumRslt!DA98</f>
        <v>0</v>
      </c>
      <c r="DB98" s="35">
        <f ca="1">IFRS17_CF_Base!DB98+IFRS17_CumRslt!DB98</f>
        <v>0</v>
      </c>
      <c r="DC98" s="35">
        <f ca="1">IFRS17_CF_Base!DC98+IFRS17_CumRslt!DC98</f>
        <v>0</v>
      </c>
      <c r="DD98" s="35">
        <f ca="1">IFRS17_CF_Base!DD98+IFRS17_CumRslt!DD98</f>
        <v>0</v>
      </c>
      <c r="DE98" s="35">
        <f ca="1">IFRS17_CF_Base!DE98+IFRS17_CumRslt!DE98</f>
        <v>0</v>
      </c>
      <c r="DF98" s="35">
        <f ca="1">IFRS17_CF_Base!DF98+IFRS17_CumRslt!DF98</f>
        <v>0</v>
      </c>
      <c r="DG98" s="35">
        <f ca="1">IFRS17_CF_Base!DG98+IFRS17_CumRslt!DG98</f>
        <v>0</v>
      </c>
      <c r="DH98" s="35">
        <f ca="1">IFRS17_CF_Base!DH98+IFRS17_CumRslt!DH98</f>
        <v>0</v>
      </c>
      <c r="DI98" s="35">
        <f ca="1">IFRS17_CF_Base!DI98+IFRS17_CumRslt!DI98</f>
        <v>0</v>
      </c>
      <c r="DJ98" s="35">
        <f ca="1">IFRS17_CF_Base!DJ98+IFRS17_CumRslt!DJ98</f>
        <v>0</v>
      </c>
      <c r="DK98" s="35">
        <f ca="1">IFRS17_CF_Base!DK98+IFRS17_CumRslt!DK98</f>
        <v>0</v>
      </c>
      <c r="DL98" s="35">
        <f ca="1">IFRS17_CF_Base!DL98+IFRS17_CumRslt!DL98</f>
        <v>0</v>
      </c>
      <c r="DM98" s="35">
        <f ca="1">IFRS17_CF_Base!DM98+IFRS17_CumRslt!DM98</f>
        <v>0</v>
      </c>
      <c r="DN98" s="35">
        <f ca="1">IFRS17_CF_Base!DN98+IFRS17_CumRslt!DN98</f>
        <v>0</v>
      </c>
      <c r="DO98" s="35">
        <f ca="1">IFRS17_CF_Base!DO98+IFRS17_CumRslt!DO98</f>
        <v>0</v>
      </c>
      <c r="DP98" s="35">
        <f ca="1">IFRS17_CF_Base!DP98+IFRS17_CumRslt!DP98</f>
        <v>0</v>
      </c>
      <c r="DQ98" s="35">
        <f ca="1">IFRS17_CF_Base!DQ98+IFRS17_CumRslt!DQ98</f>
        <v>0</v>
      </c>
      <c r="DR98" s="35">
        <f ca="1">IFRS17_CF_Base!DR98+IFRS17_CumRslt!DR98</f>
        <v>0</v>
      </c>
      <c r="DS98" s="35">
        <f ca="1">IFRS17_CF_Base!DS98+IFRS17_CumRslt!DS98</f>
        <v>0</v>
      </c>
      <c r="DT98" s="35">
        <f ca="1">IFRS17_CF_Base!DT98+IFRS17_CumRslt!DT98</f>
        <v>0</v>
      </c>
      <c r="DU98" s="35">
        <f ca="1">IFRS17_CF_Base!DU98+IFRS17_CumRslt!DU98</f>
        <v>0</v>
      </c>
      <c r="DV98" s="35">
        <f ca="1">IFRS17_CF_Base!DV98+IFRS17_CumRslt!DV98</f>
        <v>0</v>
      </c>
      <c r="DW98" s="35">
        <f ca="1">IFRS17_CF_Base!DW98+IFRS17_CumRslt!DW98</f>
        <v>0</v>
      </c>
      <c r="DX98" s="35">
        <f ca="1">IFRS17_CF_Base!DX98+IFRS17_CumRslt!DX98</f>
        <v>0</v>
      </c>
      <c r="DY98" s="35">
        <f ca="1">IFRS17_CF_Base!DY98+IFRS17_CumRslt!DY98</f>
        <v>0</v>
      </c>
      <c r="DZ98" s="35">
        <f ca="1">IFRS17_CF_Base!DZ98+IFRS17_CumRslt!DZ98</f>
        <v>0</v>
      </c>
      <c r="EA98" s="35">
        <f ca="1">IFRS17_CF_Base!EA98+IFRS17_CumRslt!EA98</f>
        <v>0</v>
      </c>
      <c r="EB98" s="35">
        <f ca="1">IFRS17_CF_Base!EB98+IFRS17_CumRslt!EB98</f>
        <v>0</v>
      </c>
      <c r="EC98" s="35">
        <f ca="1">IFRS17_CF_Base!EC98+IFRS17_CumRslt!EC98</f>
        <v>0</v>
      </c>
      <c r="ED98" s="35">
        <f ca="1">IFRS17_CF_Base!ED98+IFRS17_CumRslt!ED98</f>
        <v>0</v>
      </c>
      <c r="EE98" s="35">
        <f ca="1">IFRS17_CF_Base!EE98+IFRS17_CumRslt!EE98</f>
        <v>0</v>
      </c>
      <c r="EF98" s="35">
        <f ca="1">IFRS17_CF_Base!EF98+IFRS17_CumRslt!EF98</f>
        <v>0</v>
      </c>
      <c r="EG98" s="35">
        <f ca="1">IFRS17_CF_Base!EG98+IFRS17_CumRslt!EG98</f>
        <v>0</v>
      </c>
      <c r="EH98" s="35">
        <f ca="1">IFRS17_CF_Base!EH98+IFRS17_CumRslt!EH98</f>
        <v>0</v>
      </c>
      <c r="EI98" s="35">
        <f ca="1">IFRS17_CF_Base!EI98+IFRS17_CumRslt!EI98</f>
        <v>0</v>
      </c>
      <c r="EJ98" s="35">
        <f ca="1">IFRS17_CF_Base!EJ98+IFRS17_CumRslt!EJ98</f>
        <v>0</v>
      </c>
      <c r="EK98" s="35">
        <f ca="1">IFRS17_CF_Base!EK98+IFRS17_CumRslt!EK98</f>
        <v>0</v>
      </c>
      <c r="EL98" s="35">
        <f ca="1">IFRS17_CF_Base!EL98+IFRS17_CumRslt!EL98</f>
        <v>0</v>
      </c>
      <c r="EM98" s="35">
        <f ca="1">IFRS17_CF_Base!EM98+IFRS17_CumRslt!EM98</f>
        <v>0</v>
      </c>
      <c r="EN98" s="35">
        <f ca="1">IFRS17_CF_Base!EN98+IFRS17_CumRslt!EN98</f>
        <v>0</v>
      </c>
      <c r="EO98" s="35">
        <f ca="1">IFRS17_CF_Base!EO98+IFRS17_CumRslt!EO98</f>
        <v>0</v>
      </c>
      <c r="EP98" s="35">
        <f ca="1">IFRS17_CF_Base!EP98+IFRS17_CumRslt!EP98</f>
        <v>0</v>
      </c>
      <c r="EQ98" s="35">
        <f ca="1">IFRS17_CF_Base!EQ98+IFRS17_CumRslt!EQ98</f>
        <v>0</v>
      </c>
      <c r="ER98" s="35">
        <f ca="1">IFRS17_CF_Base!ER98+IFRS17_CumRslt!ER98</f>
        <v>0</v>
      </c>
      <c r="ES98" s="35">
        <f ca="1">IFRS17_CF_Base!ES98+IFRS17_CumRslt!ES98</f>
        <v>0</v>
      </c>
      <c r="ET98" s="35">
        <f ca="1">IFRS17_CF_Base!ET98+IFRS17_CumRslt!ET98</f>
        <v>0</v>
      </c>
      <c r="EU98" s="35">
        <f ca="1">IFRS17_CF_Base!EU98+IFRS17_CumRslt!EU98</f>
        <v>0</v>
      </c>
      <c r="EV98" s="35">
        <f ca="1">IFRS17_CF_Base!EV98+IFRS17_CumRslt!EV98</f>
        <v>0</v>
      </c>
      <c r="EW98" s="35">
        <f ca="1">IFRS17_CF_Base!EW98+IFRS17_CumRslt!EW98</f>
        <v>0</v>
      </c>
      <c r="EX98" s="35">
        <f ca="1">IFRS17_CF_Base!EX98+IFRS17_CumRslt!EX98</f>
        <v>0</v>
      </c>
      <c r="EY98" s="35">
        <f ca="1">IFRS17_CF_Base!EY98+IFRS17_CumRslt!EY98</f>
        <v>0</v>
      </c>
      <c r="EZ98" s="35">
        <f ca="1">IFRS17_CF_Base!EZ98+IFRS17_CumRslt!EZ98</f>
        <v>0</v>
      </c>
      <c r="FA98" s="35">
        <f ca="1">IFRS17_CF_Base!FA98+IFRS17_CumRslt!FA98</f>
        <v>0</v>
      </c>
      <c r="FB98" s="35">
        <f ca="1">IFRS17_CF_Base!FB98+IFRS17_CumRslt!FB98</f>
        <v>0</v>
      </c>
      <c r="FC98" s="35">
        <f ca="1">IFRS17_CF_Base!FC98+IFRS17_CumRslt!FC98</f>
        <v>0</v>
      </c>
      <c r="FD98" s="35">
        <f ca="1">IFRS17_CF_Base!FD98+IFRS17_CumRslt!FD98</f>
        <v>0</v>
      </c>
      <c r="FE98" s="35">
        <f ca="1">IFRS17_CF_Base!FE98+IFRS17_CumRslt!FE98</f>
        <v>0</v>
      </c>
      <c r="FF98" s="35">
        <f ca="1">IFRS17_CF_Base!FF98+IFRS17_CumRslt!FF98</f>
        <v>0</v>
      </c>
      <c r="FG98" s="35">
        <f ca="1">IFRS17_CF_Base!FG98+IFRS17_CumRslt!FG98</f>
        <v>0</v>
      </c>
      <c r="FH98" s="35">
        <f ca="1">IFRS17_CF_Base!FH98+IFRS17_CumRslt!FH98</f>
        <v>0</v>
      </c>
      <c r="FI98" s="35">
        <f ca="1">IFRS17_CF_Base!FI98+IFRS17_CumRslt!FI98</f>
        <v>0</v>
      </c>
      <c r="FJ98" s="35">
        <f ca="1">IFRS17_CF_Base!FJ98+IFRS17_CumRslt!FJ98</f>
        <v>0</v>
      </c>
      <c r="FK98" s="35">
        <f ca="1">IFRS17_CF_Base!FK98+IFRS17_CumRslt!FK98</f>
        <v>0</v>
      </c>
      <c r="FL98" s="35">
        <f ca="1">IFRS17_CF_Base!FL98+IFRS17_CumRslt!FL98</f>
        <v>0</v>
      </c>
      <c r="FM98" s="35">
        <f ca="1">IFRS17_CF_Base!FM98+IFRS17_CumRslt!FM98</f>
        <v>0</v>
      </c>
      <c r="FN98" s="35">
        <f ca="1">IFRS17_CF_Base!FN98+IFRS17_CumRslt!FN98</f>
        <v>0</v>
      </c>
      <c r="FO98" s="35">
        <f ca="1">IFRS17_CF_Base!FO98+IFRS17_CumRslt!FO98</f>
        <v>0</v>
      </c>
      <c r="FP98" s="35">
        <f ca="1">IFRS17_CF_Base!FP98+IFRS17_CumRslt!FP98</f>
        <v>0</v>
      </c>
      <c r="FQ98" s="35">
        <f ca="1">IFRS17_CF_Base!FQ98+IFRS17_CumRslt!FQ98</f>
        <v>0</v>
      </c>
      <c r="FR98" s="35">
        <f ca="1">IFRS17_CF_Base!FR98+IFRS17_CumRslt!FR98</f>
        <v>0</v>
      </c>
      <c r="FS98" s="35">
        <f ca="1">IFRS17_CF_Base!FS98+IFRS17_CumRslt!FS98</f>
        <v>0</v>
      </c>
      <c r="FT98" s="35">
        <f ca="1">IFRS17_CF_Base!FT98+IFRS17_CumRslt!FT98</f>
        <v>0</v>
      </c>
      <c r="FU98" s="35">
        <f ca="1">IFRS17_CF_Base!FU98+IFRS17_CumRslt!FU98</f>
        <v>0</v>
      </c>
      <c r="FV98" s="35">
        <f ca="1">IFRS17_CF_Base!FV98+IFRS17_CumRslt!FV98</f>
        <v>0</v>
      </c>
      <c r="FW98" s="35">
        <f ca="1">IFRS17_CF_Base!FW98+IFRS17_CumRslt!FW98</f>
        <v>0</v>
      </c>
      <c r="FX98" s="35">
        <f ca="1">IFRS17_CF_Base!FX98+IFRS17_CumRslt!FX98</f>
        <v>0</v>
      </c>
      <c r="FY98" s="35">
        <f ca="1">IFRS17_CF_Base!FY98+IFRS17_CumRslt!FY98</f>
        <v>0</v>
      </c>
      <c r="FZ98" s="35">
        <f ca="1">IFRS17_CF_Base!FZ98+IFRS17_CumRslt!FZ98</f>
        <v>0</v>
      </c>
      <c r="GA98" s="35">
        <f ca="1">IFRS17_CF_Base!GA98+IFRS17_CumRslt!GA98</f>
        <v>0</v>
      </c>
      <c r="GB98" s="35">
        <f ca="1">IFRS17_CF_Base!GB98+IFRS17_CumRslt!GB98</f>
        <v>0</v>
      </c>
      <c r="GC98" s="35">
        <f ca="1">IFRS17_CF_Base!GC98+IFRS17_CumRslt!GC98</f>
        <v>0</v>
      </c>
      <c r="GD98" s="35">
        <f ca="1">IFRS17_CF_Base!GD98+IFRS17_CumRslt!GD98</f>
        <v>0</v>
      </c>
      <c r="GE98" s="35">
        <f ca="1">IFRS17_CF_Base!GE98+IFRS17_CumRslt!GE98</f>
        <v>0</v>
      </c>
      <c r="GF98" s="35">
        <f ca="1">IFRS17_CF_Base!GF98+IFRS17_CumRslt!GF98</f>
        <v>0</v>
      </c>
      <c r="GG98" s="35">
        <f ca="1">IFRS17_CF_Base!GG98+IFRS17_CumRslt!GG98</f>
        <v>0</v>
      </c>
      <c r="GH98" s="35">
        <f ca="1">IFRS17_CF_Base!GH98+IFRS17_CumRslt!GH98</f>
        <v>0</v>
      </c>
      <c r="GI98" s="35">
        <f ca="1">IFRS17_CF_Base!GI98+IFRS17_CumRslt!GI98</f>
        <v>0</v>
      </c>
      <c r="GJ98" s="35">
        <f ca="1">IFRS17_CF_Base!GJ98+IFRS17_CumRslt!GJ98</f>
        <v>0</v>
      </c>
    </row>
    <row r="99" spans="3:192" x14ac:dyDescent="0.3">
      <c r="C99" s="32" t="s">
        <v>467</v>
      </c>
      <c r="D99" s="41"/>
      <c r="E99" s="69"/>
      <c r="F99" s="41">
        <f ca="1">IFRS17_CF_Base!F99+IFRS17_CumRslt!F99</f>
        <v>40878.760094744706</v>
      </c>
      <c r="G99" s="41">
        <f ca="1">IFRS17_CF_Base!G99+IFRS17_CumRslt!G99</f>
        <v>203978.81219149425</v>
      </c>
      <c r="H99" s="41">
        <f ca="1">IFRS17_CF_Base!H99+IFRS17_CumRslt!H99</f>
        <v>403511.61579474423</v>
      </c>
      <c r="I99" s="41">
        <f ca="1">IFRS17_CF_Base!I99+IFRS17_CumRslt!I99</f>
        <v>624439.26668546721</v>
      </c>
      <c r="J99" s="41">
        <f ca="1">IFRS17_CF_Base!J99+IFRS17_CumRslt!J99</f>
        <v>905148.6571893231</v>
      </c>
      <c r="K99" s="41">
        <f ca="1">IFRS17_CF_Base!K99+IFRS17_CumRslt!K99</f>
        <v>1196933.8658730285</v>
      </c>
      <c r="L99" s="41">
        <f ca="1">IFRS17_CF_Base!L99+IFRS17_CumRslt!L99</f>
        <v>1509023.650336833</v>
      </c>
      <c r="M99" s="41">
        <f ca="1">IFRS17_CF_Base!M99+IFRS17_CumRslt!M99</f>
        <v>1850937.3209191964</v>
      </c>
      <c r="N99" s="41">
        <f ca="1">IFRS17_CF_Base!N99+IFRS17_CumRslt!N99</f>
        <v>2235628.0104529094</v>
      </c>
      <c r="O99" s="41">
        <f ca="1">IFRS17_CF_Base!O99+IFRS17_CumRslt!O99</f>
        <v>2680941.6626801188</v>
      </c>
      <c r="P99" s="41">
        <f ca="1">IFRS17_CF_Base!P99+IFRS17_CumRslt!P99</f>
        <v>2495879.6245771726</v>
      </c>
      <c r="Q99" s="41">
        <f ca="1">IFRS17_CF_Base!Q99+IFRS17_CumRslt!Q99</f>
        <v>2316698.6374454354</v>
      </c>
      <c r="R99" s="41">
        <f ca="1">IFRS17_CF_Base!R99+IFRS17_CumRslt!R99</f>
        <v>2143742.9521281235</v>
      </c>
      <c r="S99" s="41">
        <f ca="1">IFRS17_CF_Base!S99+IFRS17_CumRslt!S99</f>
        <v>1980543.3833799367</v>
      </c>
      <c r="T99" s="41">
        <f ca="1">IFRS17_CF_Base!T99+IFRS17_CumRslt!T99</f>
        <v>1827793.6429842399</v>
      </c>
      <c r="U99" s="41">
        <f ca="1">IFRS17_CF_Base!U99+IFRS17_CumRslt!U99</f>
        <v>1685233.9589797033</v>
      </c>
      <c r="V99" s="41">
        <f ca="1">IFRS17_CF_Base!V99+IFRS17_CumRslt!V99</f>
        <v>1552352.9615108755</v>
      </c>
      <c r="W99" s="41">
        <f ca="1">IFRS17_CF_Base!W99+IFRS17_CumRslt!W99</f>
        <v>1428584.8241247269</v>
      </c>
      <c r="X99" s="41">
        <f ca="1">IFRS17_CF_Base!X99+IFRS17_CumRslt!X99</f>
        <v>1313355.1947373748</v>
      </c>
      <c r="Y99" s="42">
        <f ca="1">IFRS17_CF_Base!Y99+IFRS17_CumRslt!Y99</f>
        <v>1206107.9650835993</v>
      </c>
      <c r="Z99" s="41">
        <f ca="1">IFRS17_CF_Base!Z99+IFRS17_CumRslt!Z99</f>
        <v>1106323.3491708999</v>
      </c>
      <c r="AA99" s="42">
        <f ca="1">IFRS17_CF_Base!AA99+IFRS17_CumRslt!AA99</f>
        <v>1013496.0811776086</v>
      </c>
      <c r="AB99" s="42">
        <f ca="1">IFRS17_CF_Base!AB99+IFRS17_CumRslt!AB99</f>
        <v>927189.1360126792</v>
      </c>
      <c r="AC99" s="42">
        <f ca="1">IFRS17_CF_Base!AC99+IFRS17_CumRslt!AC99</f>
        <v>846984.09472487576</v>
      </c>
      <c r="AD99" s="42">
        <f ca="1">IFRS17_CF_Base!AD99+IFRS17_CumRslt!AD99</f>
        <v>772477.18981442752</v>
      </c>
      <c r="AE99" s="42">
        <f ca="1">IFRS17_CF_Base!AE99+IFRS17_CumRslt!AE99</f>
        <v>703275.8489258379</v>
      </c>
      <c r="AF99" s="42">
        <f ca="1">IFRS17_CF_Base!AF99+IFRS17_CumRslt!AF99</f>
        <v>639003.65098578297</v>
      </c>
      <c r="AG99" s="42">
        <f ca="1">IFRS17_CF_Base!AG99+IFRS17_CumRslt!AG99</f>
        <v>579394.27116619493</v>
      </c>
      <c r="AH99" s="42">
        <f ca="1">IFRS17_CF_Base!AH99+IFRS17_CumRslt!AH99</f>
        <v>524192.04843377025</v>
      </c>
      <c r="AI99" s="42">
        <f ca="1">IFRS17_CF_Base!AI99+IFRS17_CumRslt!AI99</f>
        <v>473153.73697088414</v>
      </c>
      <c r="AJ99" s="42">
        <f ca="1">IFRS17_CF_Base!AJ99+IFRS17_CumRslt!AJ99</f>
        <v>426047.67811721918</v>
      </c>
      <c r="AK99" s="42">
        <f ca="1">IFRS17_CF_Base!AK99+IFRS17_CumRslt!AK99</f>
        <v>382650.82374561002</v>
      </c>
      <c r="AL99" s="42">
        <f ca="1">IFRS17_CF_Base!AL99+IFRS17_CumRslt!AL99</f>
        <v>342748.98987709894</v>
      </c>
      <c r="AM99" s="42">
        <f ca="1">IFRS17_CF_Base!AM99+IFRS17_CumRslt!AM99</f>
        <v>306135.65538360574</v>
      </c>
      <c r="AN99" s="42">
        <f ca="1">IFRS17_CF_Base!AN99+IFRS17_CumRslt!AN99</f>
        <v>272610.54759017337</v>
      </c>
      <c r="AO99" s="42">
        <f ca="1">IFRS17_CF_Base!AO99+IFRS17_CumRslt!AO99</f>
        <v>241978.42350334875</v>
      </c>
      <c r="AP99" s="42">
        <f ca="1">IFRS17_CF_Base!AP99+IFRS17_CumRslt!AP99</f>
        <v>214047.86420790799</v>
      </c>
      <c r="AQ99" s="42">
        <f ca="1">IFRS17_CF_Base!AQ99+IFRS17_CumRslt!AQ99</f>
        <v>188656.91236451926</v>
      </c>
      <c r="AR99" s="42">
        <f ca="1">IFRS17_CF_Base!AR99+IFRS17_CumRslt!AR99</f>
        <v>165648.53064323636</v>
      </c>
      <c r="AS99" s="42">
        <f ca="1">IFRS17_CF_Base!AS99+IFRS17_CumRslt!AS99</f>
        <v>144870.40671567194</v>
      </c>
      <c r="AT99" s="42">
        <f ca="1">IFRS17_CF_Base!AT99+IFRS17_CumRslt!AT99</f>
        <v>126174.79954235302</v>
      </c>
      <c r="AU99" s="42">
        <f ca="1">IFRS17_CF_Base!AU99+IFRS17_CumRslt!AU99</f>
        <v>109418.40482079521</v>
      </c>
      <c r="AV99" s="42">
        <f ca="1">IFRS17_CF_Base!AV99+IFRS17_CumRslt!AV99</f>
        <v>94461.011171942388</v>
      </c>
      <c r="AW99" s="42">
        <f ca="1">IFRS17_CF_Base!AW99+IFRS17_CumRslt!AW99</f>
        <v>81166.198986347925</v>
      </c>
      <c r="AX99" s="42">
        <f ca="1">IFRS17_CF_Base!AX99+IFRS17_CumRslt!AX99</f>
        <v>69401.79278353641</v>
      </c>
      <c r="AY99" s="42">
        <f ca="1">IFRS17_CF_Base!AY99+IFRS17_CumRslt!AY99</f>
        <v>59040.246433445107</v>
      </c>
      <c r="AZ99" s="42">
        <f ca="1">IFRS17_CF_Base!AZ99+IFRS17_CumRslt!AZ99</f>
        <v>49959.145716164443</v>
      </c>
      <c r="BA99" s="42">
        <f ca="1">IFRS17_CF_Base!BA99+IFRS17_CumRslt!BA99</f>
        <v>42042.686276877932</v>
      </c>
      <c r="BB99" s="42">
        <f ca="1">IFRS17_CF_Base!BB99+IFRS17_CumRslt!BB99</f>
        <v>35180.539411137492</v>
      </c>
      <c r="BC99" s="42">
        <f ca="1">IFRS17_CF_Base!BC99+IFRS17_CumRslt!BC99</f>
        <v>29268.202771573851</v>
      </c>
      <c r="BD99" s="42">
        <f ca="1">IFRS17_CF_Base!BD99+IFRS17_CumRslt!BD99</f>
        <v>24207.271402852231</v>
      </c>
      <c r="BE99" s="42">
        <f ca="1">IFRS17_CF_Base!BE99+IFRS17_CumRslt!BE99</f>
        <v>19905.563127527043</v>
      </c>
      <c r="BF99" s="42">
        <f ca="1">IFRS17_CF_Base!BF99+IFRS17_CumRslt!BF99</f>
        <v>16275.163310123262</v>
      </c>
      <c r="BG99" s="42">
        <f ca="1">IFRS17_CF_Base!BG99+IFRS17_CumRslt!BG99</f>
        <v>13232.776136921793</v>
      </c>
      <c r="BH99" s="42">
        <f ca="1">IFRS17_CF_Base!BH99+IFRS17_CumRslt!BH99</f>
        <v>10700.381283833294</v>
      </c>
      <c r="BI99" s="42">
        <f ca="1">IFRS17_CF_Base!BI99+IFRS17_CumRslt!BI99</f>
        <v>8605.9163870121938</v>
      </c>
      <c r="BJ99" s="42">
        <f ca="1">IFRS17_CF_Base!BJ99+IFRS17_CumRslt!BJ99</f>
        <v>6883.2475108239396</v>
      </c>
      <c r="BK99" s="42">
        <f ca="1">IFRS17_CF_Base!BK99+IFRS17_CumRslt!BK99</f>
        <v>5474.3529123006165</v>
      </c>
      <c r="BL99" s="42">
        <f ca="1">IFRS17_CF_Base!BL99+IFRS17_CumRslt!BL99</f>
        <v>4327.9507594281094</v>
      </c>
      <c r="BM99" s="42">
        <f ca="1">IFRS17_CF_Base!BM99+IFRS17_CumRslt!BM99</f>
        <v>3399.7781226253801</v>
      </c>
      <c r="BN99" s="42">
        <f ca="1">IFRS17_CF_Base!BN99+IFRS17_CumRslt!BN99</f>
        <v>2652.4087102889703</v>
      </c>
      <c r="BO99" s="42">
        <f ca="1">IFRS17_CF_Base!BO99+IFRS17_CumRslt!BO99</f>
        <v>2054.3786537508136</v>
      </c>
      <c r="BP99" s="42">
        <f ca="1">IFRS17_CF_Base!BP99+IFRS17_CumRslt!BP99</f>
        <v>1579.7129560503663</v>
      </c>
      <c r="BQ99" s="42">
        <f ca="1">IFRS17_CF_Base!BQ99+IFRS17_CumRslt!BQ99</f>
        <v>1206.5482139408712</v>
      </c>
      <c r="BR99" s="42">
        <f ca="1">IFRS17_CF_Base!BR99+IFRS17_CumRslt!BR99</f>
        <v>916.29642163362905</v>
      </c>
      <c r="BS99" s="42">
        <f ca="1">IFRS17_CF_Base!BS99+IFRS17_CumRslt!BS99</f>
        <v>693.08962715796599</v>
      </c>
      <c r="BT99" s="42">
        <f ca="1">IFRS17_CF_Base!BT99+IFRS17_CumRslt!BT99</f>
        <v>521.78195384990295</v>
      </c>
      <c r="BU99" s="42">
        <f ca="1">IFRS17_CF_Base!BU99+IFRS17_CumRslt!BU99</f>
        <v>391.5451252162996</v>
      </c>
      <c r="BV99" s="42">
        <f ca="1">IFRS17_CF_Base!BV99+IFRS17_CumRslt!BV99</f>
        <v>293.09989502017902</v>
      </c>
      <c r="BW99" s="42">
        <f ca="1">IFRS17_CF_Base!BW99+IFRS17_CumRslt!BW99</f>
        <v>218.82166379200558</v>
      </c>
      <c r="BX99" s="42">
        <f ca="1">IFRS17_CF_Base!BX99+IFRS17_CumRslt!BX99</f>
        <v>162.70306341553058</v>
      </c>
      <c r="BY99" s="42">
        <f ca="1">IFRS17_CF_Base!BY99+IFRS17_CumRslt!BY99</f>
        <v>120.1068786758557</v>
      </c>
      <c r="BZ99" s="42">
        <f ca="1">IFRS17_CF_Base!BZ99+IFRS17_CumRslt!BZ99</f>
        <v>87.73326089217565</v>
      </c>
      <c r="CA99" s="42">
        <f ca="1">IFRS17_CF_Base!CA99+IFRS17_CumRslt!CA99</f>
        <v>63.226149083889375</v>
      </c>
      <c r="CB99" s="42">
        <f ca="1">IFRS17_CF_Base!CB99+IFRS17_CumRslt!CB99</f>
        <v>44.882263217780192</v>
      </c>
      <c r="CC99" s="42">
        <f ca="1">IFRS17_CF_Base!CC99+IFRS17_CumRslt!CC99</f>
        <v>31.441473280400835</v>
      </c>
      <c r="CD99" s="42">
        <f ca="1">IFRS17_CF_Base!CD99+IFRS17_CumRslt!CD99</f>
        <v>21.332208629013401</v>
      </c>
      <c r="CE99" s="42">
        <f ca="1">IFRS17_CF_Base!CE99+IFRS17_CumRslt!CE99</f>
        <v>13.963529780817202</v>
      </c>
      <c r="CF99" s="42">
        <f ca="1">IFRS17_CF_Base!CF99+IFRS17_CumRslt!CF99</f>
        <v>8.7676104645984712</v>
      </c>
      <c r="CG99" s="42">
        <f ca="1">IFRS17_CF_Base!CG99+IFRS17_CumRslt!CG99</f>
        <v>5.2343678610008686</v>
      </c>
      <c r="CH99" s="42">
        <f ca="1">IFRS17_CF_Base!CH99+IFRS17_CumRslt!CH99</f>
        <v>2.9314897708256371</v>
      </c>
      <c r="CI99" s="42">
        <f ca="1">IFRS17_CF_Base!CI99+IFRS17_CumRslt!CI99</f>
        <v>1.4894687774020903</v>
      </c>
      <c r="CJ99" s="42">
        <f ca="1">IFRS17_CF_Base!CJ99+IFRS17_CumRslt!CJ99</f>
        <v>0.63784585961022144</v>
      </c>
      <c r="CK99" s="42">
        <f ca="1">IFRS17_CF_Base!CK99+IFRS17_CumRslt!CK99</f>
        <v>0.18480875580549738</v>
      </c>
      <c r="CL99" s="42">
        <f ca="1">IFRS17_CF_Base!CL99+IFRS17_CumRslt!CL99</f>
        <v>0</v>
      </c>
      <c r="CM99" s="42">
        <f ca="1">IFRS17_CF_Base!CM99+IFRS17_CumRslt!CM99</f>
        <v>0</v>
      </c>
      <c r="CN99" s="42">
        <f ca="1">IFRS17_CF_Base!CN99+IFRS17_CumRslt!CN99</f>
        <v>0</v>
      </c>
      <c r="CO99" s="42">
        <f ca="1">IFRS17_CF_Base!CO99+IFRS17_CumRslt!CO99</f>
        <v>0</v>
      </c>
      <c r="CP99" s="42">
        <f ca="1">IFRS17_CF_Base!CP99+IFRS17_CumRslt!CP99</f>
        <v>0</v>
      </c>
      <c r="CQ99" s="42">
        <f ca="1">IFRS17_CF_Base!CQ99+IFRS17_CumRslt!CQ99</f>
        <v>0</v>
      </c>
      <c r="CR99" s="42">
        <f ca="1">IFRS17_CF_Base!CR99+IFRS17_CumRslt!CR99</f>
        <v>0</v>
      </c>
      <c r="CS99" s="42">
        <f ca="1">IFRS17_CF_Base!CS99+IFRS17_CumRslt!CS99</f>
        <v>0</v>
      </c>
      <c r="CT99" s="42">
        <f ca="1">IFRS17_CF_Base!CT99+IFRS17_CumRslt!CT99</f>
        <v>0</v>
      </c>
      <c r="CU99" s="42">
        <f ca="1">IFRS17_CF_Base!CU99+IFRS17_CumRslt!CU99</f>
        <v>0</v>
      </c>
      <c r="CV99" s="42">
        <f ca="1">IFRS17_CF_Base!CV99+IFRS17_CumRslt!CV99</f>
        <v>0</v>
      </c>
      <c r="CW99" s="42">
        <f ca="1">IFRS17_CF_Base!CW99+IFRS17_CumRslt!CW99</f>
        <v>0</v>
      </c>
      <c r="CX99" s="42">
        <f ca="1">IFRS17_CF_Base!CX99+IFRS17_CumRslt!CX99</f>
        <v>0</v>
      </c>
      <c r="CY99" s="42">
        <f ca="1">IFRS17_CF_Base!CY99+IFRS17_CumRslt!CY99</f>
        <v>0</v>
      </c>
      <c r="CZ99" s="42">
        <f ca="1">IFRS17_CF_Base!CZ99+IFRS17_CumRslt!CZ99</f>
        <v>0</v>
      </c>
      <c r="DA99" s="42">
        <f ca="1">IFRS17_CF_Base!DA99+IFRS17_CumRslt!DA99</f>
        <v>0</v>
      </c>
      <c r="DB99" s="42">
        <f ca="1">IFRS17_CF_Base!DB99+IFRS17_CumRslt!DB99</f>
        <v>0</v>
      </c>
      <c r="DC99" s="42">
        <f ca="1">IFRS17_CF_Base!DC99+IFRS17_CumRslt!DC99</f>
        <v>0</v>
      </c>
      <c r="DD99" s="42">
        <f ca="1">IFRS17_CF_Base!DD99+IFRS17_CumRslt!DD99</f>
        <v>0</v>
      </c>
      <c r="DE99" s="42">
        <f ca="1">IFRS17_CF_Base!DE99+IFRS17_CumRslt!DE99</f>
        <v>0</v>
      </c>
      <c r="DF99" s="42">
        <f ca="1">IFRS17_CF_Base!DF99+IFRS17_CumRslt!DF99</f>
        <v>0</v>
      </c>
      <c r="DG99" s="42">
        <f ca="1">IFRS17_CF_Base!DG99+IFRS17_CumRslt!DG99</f>
        <v>0</v>
      </c>
      <c r="DH99" s="42">
        <f ca="1">IFRS17_CF_Base!DH99+IFRS17_CumRslt!DH99</f>
        <v>0</v>
      </c>
      <c r="DI99" s="42">
        <f ca="1">IFRS17_CF_Base!DI99+IFRS17_CumRslt!DI99</f>
        <v>0</v>
      </c>
      <c r="DJ99" s="42">
        <f ca="1">IFRS17_CF_Base!DJ99+IFRS17_CumRslt!DJ99</f>
        <v>0</v>
      </c>
      <c r="DK99" s="42">
        <f ca="1">IFRS17_CF_Base!DK99+IFRS17_CumRslt!DK99</f>
        <v>0</v>
      </c>
      <c r="DL99" s="42">
        <f ca="1">IFRS17_CF_Base!DL99+IFRS17_CumRslt!DL99</f>
        <v>0</v>
      </c>
      <c r="DM99" s="42">
        <f ca="1">IFRS17_CF_Base!DM99+IFRS17_CumRslt!DM99</f>
        <v>0</v>
      </c>
      <c r="DN99" s="42">
        <f ca="1">IFRS17_CF_Base!DN99+IFRS17_CumRslt!DN99</f>
        <v>0</v>
      </c>
      <c r="DO99" s="42">
        <f ca="1">IFRS17_CF_Base!DO99+IFRS17_CumRslt!DO99</f>
        <v>0</v>
      </c>
      <c r="DP99" s="42">
        <f ca="1">IFRS17_CF_Base!DP99+IFRS17_CumRslt!DP99</f>
        <v>0</v>
      </c>
      <c r="DQ99" s="42">
        <f ca="1">IFRS17_CF_Base!DQ99+IFRS17_CumRslt!DQ99</f>
        <v>0</v>
      </c>
      <c r="DR99" s="42">
        <f ca="1">IFRS17_CF_Base!DR99+IFRS17_CumRslt!DR99</f>
        <v>0</v>
      </c>
      <c r="DS99" s="42">
        <f ca="1">IFRS17_CF_Base!DS99+IFRS17_CumRslt!DS99</f>
        <v>0</v>
      </c>
      <c r="DT99" s="42">
        <f ca="1">IFRS17_CF_Base!DT99+IFRS17_CumRslt!DT99</f>
        <v>0</v>
      </c>
      <c r="DU99" s="42">
        <f ca="1">IFRS17_CF_Base!DU99+IFRS17_CumRslt!DU99</f>
        <v>0</v>
      </c>
      <c r="DV99" s="42">
        <f ca="1">IFRS17_CF_Base!DV99+IFRS17_CumRslt!DV99</f>
        <v>0</v>
      </c>
      <c r="DW99" s="42">
        <f ca="1">IFRS17_CF_Base!DW99+IFRS17_CumRslt!DW99</f>
        <v>0</v>
      </c>
      <c r="DX99" s="42">
        <f ca="1">IFRS17_CF_Base!DX99+IFRS17_CumRslt!DX99</f>
        <v>0</v>
      </c>
      <c r="DY99" s="42">
        <f ca="1">IFRS17_CF_Base!DY99+IFRS17_CumRslt!DY99</f>
        <v>0</v>
      </c>
      <c r="DZ99" s="42">
        <f ca="1">IFRS17_CF_Base!DZ99+IFRS17_CumRslt!DZ99</f>
        <v>0</v>
      </c>
      <c r="EA99" s="42">
        <f ca="1">IFRS17_CF_Base!EA99+IFRS17_CumRslt!EA99</f>
        <v>0</v>
      </c>
      <c r="EB99" s="42">
        <f ca="1">IFRS17_CF_Base!EB99+IFRS17_CumRslt!EB99</f>
        <v>0</v>
      </c>
      <c r="EC99" s="42">
        <f ca="1">IFRS17_CF_Base!EC99+IFRS17_CumRslt!EC99</f>
        <v>0</v>
      </c>
      <c r="ED99" s="42">
        <f ca="1">IFRS17_CF_Base!ED99+IFRS17_CumRslt!ED99</f>
        <v>0</v>
      </c>
      <c r="EE99" s="42">
        <f ca="1">IFRS17_CF_Base!EE99+IFRS17_CumRslt!EE99</f>
        <v>0</v>
      </c>
      <c r="EF99" s="42">
        <f ca="1">IFRS17_CF_Base!EF99+IFRS17_CumRslt!EF99</f>
        <v>0</v>
      </c>
      <c r="EG99" s="42">
        <f ca="1">IFRS17_CF_Base!EG99+IFRS17_CumRslt!EG99</f>
        <v>0</v>
      </c>
      <c r="EH99" s="42">
        <f ca="1">IFRS17_CF_Base!EH99+IFRS17_CumRslt!EH99</f>
        <v>0</v>
      </c>
      <c r="EI99" s="42">
        <f ca="1">IFRS17_CF_Base!EI99+IFRS17_CumRslt!EI99</f>
        <v>0</v>
      </c>
      <c r="EJ99" s="42">
        <f ca="1">IFRS17_CF_Base!EJ99+IFRS17_CumRslt!EJ99</f>
        <v>0</v>
      </c>
      <c r="EK99" s="42">
        <f ca="1">IFRS17_CF_Base!EK99+IFRS17_CumRslt!EK99</f>
        <v>0</v>
      </c>
      <c r="EL99" s="42">
        <f ca="1">IFRS17_CF_Base!EL99+IFRS17_CumRslt!EL99</f>
        <v>0</v>
      </c>
      <c r="EM99" s="42">
        <f ca="1">IFRS17_CF_Base!EM99+IFRS17_CumRslt!EM99</f>
        <v>0</v>
      </c>
      <c r="EN99" s="42">
        <f ca="1">IFRS17_CF_Base!EN99+IFRS17_CumRslt!EN99</f>
        <v>0</v>
      </c>
      <c r="EO99" s="42">
        <f ca="1">IFRS17_CF_Base!EO99+IFRS17_CumRslt!EO99</f>
        <v>0</v>
      </c>
      <c r="EP99" s="42">
        <f ca="1">IFRS17_CF_Base!EP99+IFRS17_CumRslt!EP99</f>
        <v>0</v>
      </c>
      <c r="EQ99" s="42">
        <f ca="1">IFRS17_CF_Base!EQ99+IFRS17_CumRslt!EQ99</f>
        <v>0</v>
      </c>
      <c r="ER99" s="42">
        <f ca="1">IFRS17_CF_Base!ER99+IFRS17_CumRslt!ER99</f>
        <v>0</v>
      </c>
      <c r="ES99" s="42">
        <f ca="1">IFRS17_CF_Base!ES99+IFRS17_CumRslt!ES99</f>
        <v>0</v>
      </c>
      <c r="ET99" s="42">
        <f ca="1">IFRS17_CF_Base!ET99+IFRS17_CumRslt!ET99</f>
        <v>0</v>
      </c>
      <c r="EU99" s="42">
        <f ca="1">IFRS17_CF_Base!EU99+IFRS17_CumRslt!EU99</f>
        <v>0</v>
      </c>
      <c r="EV99" s="42">
        <f ca="1">IFRS17_CF_Base!EV99+IFRS17_CumRslt!EV99</f>
        <v>0</v>
      </c>
      <c r="EW99" s="42">
        <f ca="1">IFRS17_CF_Base!EW99+IFRS17_CumRslt!EW99</f>
        <v>0</v>
      </c>
      <c r="EX99" s="42">
        <f ca="1">IFRS17_CF_Base!EX99+IFRS17_CumRslt!EX99</f>
        <v>0</v>
      </c>
      <c r="EY99" s="42">
        <f ca="1">IFRS17_CF_Base!EY99+IFRS17_CumRslt!EY99</f>
        <v>0</v>
      </c>
      <c r="EZ99" s="42">
        <f ca="1">IFRS17_CF_Base!EZ99+IFRS17_CumRslt!EZ99</f>
        <v>0</v>
      </c>
      <c r="FA99" s="42">
        <f ca="1">IFRS17_CF_Base!FA99+IFRS17_CumRslt!FA99</f>
        <v>0</v>
      </c>
      <c r="FB99" s="42">
        <f ca="1">IFRS17_CF_Base!FB99+IFRS17_CumRslt!FB99</f>
        <v>0</v>
      </c>
      <c r="FC99" s="42">
        <f ca="1">IFRS17_CF_Base!FC99+IFRS17_CumRslt!FC99</f>
        <v>0</v>
      </c>
      <c r="FD99" s="42">
        <f ca="1">IFRS17_CF_Base!FD99+IFRS17_CumRslt!FD99</f>
        <v>0</v>
      </c>
      <c r="FE99" s="42">
        <f ca="1">IFRS17_CF_Base!FE99+IFRS17_CumRslt!FE99</f>
        <v>0</v>
      </c>
      <c r="FF99" s="42">
        <f ca="1">IFRS17_CF_Base!FF99+IFRS17_CumRslt!FF99</f>
        <v>0</v>
      </c>
      <c r="FG99" s="42">
        <f ca="1">IFRS17_CF_Base!FG99+IFRS17_CumRslt!FG99</f>
        <v>0</v>
      </c>
      <c r="FH99" s="42">
        <f ca="1">IFRS17_CF_Base!FH99+IFRS17_CumRslt!FH99</f>
        <v>0</v>
      </c>
      <c r="FI99" s="42">
        <f ca="1">IFRS17_CF_Base!FI99+IFRS17_CumRslt!FI99</f>
        <v>0</v>
      </c>
      <c r="FJ99" s="42">
        <f ca="1">IFRS17_CF_Base!FJ99+IFRS17_CumRslt!FJ99</f>
        <v>0</v>
      </c>
      <c r="FK99" s="42">
        <f ca="1">IFRS17_CF_Base!FK99+IFRS17_CumRslt!FK99</f>
        <v>0</v>
      </c>
      <c r="FL99" s="42">
        <f ca="1">IFRS17_CF_Base!FL99+IFRS17_CumRslt!FL99</f>
        <v>0</v>
      </c>
      <c r="FM99" s="42">
        <f ca="1">IFRS17_CF_Base!FM99+IFRS17_CumRslt!FM99</f>
        <v>0</v>
      </c>
      <c r="FN99" s="42">
        <f ca="1">IFRS17_CF_Base!FN99+IFRS17_CumRslt!FN99</f>
        <v>0</v>
      </c>
      <c r="FO99" s="42">
        <f ca="1">IFRS17_CF_Base!FO99+IFRS17_CumRslt!FO99</f>
        <v>0</v>
      </c>
      <c r="FP99" s="42">
        <f ca="1">IFRS17_CF_Base!FP99+IFRS17_CumRslt!FP99</f>
        <v>0</v>
      </c>
      <c r="FQ99" s="42">
        <f ca="1">IFRS17_CF_Base!FQ99+IFRS17_CumRslt!FQ99</f>
        <v>0</v>
      </c>
      <c r="FR99" s="42">
        <f ca="1">IFRS17_CF_Base!FR99+IFRS17_CumRslt!FR99</f>
        <v>0</v>
      </c>
      <c r="FS99" s="42">
        <f ca="1">IFRS17_CF_Base!FS99+IFRS17_CumRslt!FS99</f>
        <v>0</v>
      </c>
      <c r="FT99" s="42">
        <f ca="1">IFRS17_CF_Base!FT99+IFRS17_CumRslt!FT99</f>
        <v>0</v>
      </c>
      <c r="FU99" s="42">
        <f ca="1">IFRS17_CF_Base!FU99+IFRS17_CumRslt!FU99</f>
        <v>0</v>
      </c>
      <c r="FV99" s="42">
        <f ca="1">IFRS17_CF_Base!FV99+IFRS17_CumRslt!FV99</f>
        <v>0</v>
      </c>
      <c r="FW99" s="42">
        <f ca="1">IFRS17_CF_Base!FW99+IFRS17_CumRslt!FW99</f>
        <v>0</v>
      </c>
      <c r="FX99" s="42">
        <f ca="1">IFRS17_CF_Base!FX99+IFRS17_CumRslt!FX99</f>
        <v>0</v>
      </c>
      <c r="FY99" s="42">
        <f ca="1">IFRS17_CF_Base!FY99+IFRS17_CumRslt!FY99</f>
        <v>0</v>
      </c>
      <c r="FZ99" s="42">
        <f ca="1">IFRS17_CF_Base!FZ99+IFRS17_CumRslt!FZ99</f>
        <v>0</v>
      </c>
      <c r="GA99" s="42">
        <f ca="1">IFRS17_CF_Base!GA99+IFRS17_CumRslt!GA99</f>
        <v>0</v>
      </c>
      <c r="GB99" s="42">
        <f ca="1">IFRS17_CF_Base!GB99+IFRS17_CumRslt!GB99</f>
        <v>0</v>
      </c>
      <c r="GC99" s="42">
        <f ca="1">IFRS17_CF_Base!GC99+IFRS17_CumRslt!GC99</f>
        <v>0</v>
      </c>
      <c r="GD99" s="42">
        <f ca="1">IFRS17_CF_Base!GD99+IFRS17_CumRslt!GD99</f>
        <v>0</v>
      </c>
      <c r="GE99" s="42">
        <f ca="1">IFRS17_CF_Base!GE99+IFRS17_CumRslt!GE99</f>
        <v>0</v>
      </c>
      <c r="GF99" s="42">
        <f ca="1">IFRS17_CF_Base!GF99+IFRS17_CumRslt!GF99</f>
        <v>0</v>
      </c>
      <c r="GG99" s="42">
        <f ca="1">IFRS17_CF_Base!GG99+IFRS17_CumRslt!GG99</f>
        <v>0</v>
      </c>
      <c r="GH99" s="42">
        <f ca="1">IFRS17_CF_Base!GH99+IFRS17_CumRslt!GH99</f>
        <v>0</v>
      </c>
      <c r="GI99" s="42">
        <f ca="1">IFRS17_CF_Base!GI99+IFRS17_CumRslt!GI99</f>
        <v>0</v>
      </c>
      <c r="GJ99" s="42">
        <f ca="1">IFRS17_CF_Base!GJ99+IFRS17_CumRslt!GJ99</f>
        <v>0</v>
      </c>
    </row>
    <row r="101" spans="3:192" x14ac:dyDescent="0.3">
      <c r="C101" s="37" t="s">
        <v>491</v>
      </c>
    </row>
    <row r="102" spans="3:192" x14ac:dyDescent="0.3">
      <c r="C102" s="30" t="s">
        <v>492</v>
      </c>
      <c r="D102" s="38"/>
      <c r="E102" s="68"/>
      <c r="F102" s="38">
        <f ca="1">IFRS17_CF_Base!F102+IFRS17_CumRslt!F102</f>
        <v>347586.08640060836</v>
      </c>
      <c r="G102" s="38">
        <f ca="1">IFRS17_CF_Base!G102+IFRS17_CumRslt!G102</f>
        <v>1178383.4511625166</v>
      </c>
      <c r="H102" s="38">
        <f ca="1">IFRS17_CF_Base!H102+IFRS17_CumRslt!H102</f>
        <v>2246348.0160384448</v>
      </c>
      <c r="I102" s="38">
        <f ca="1">IFRS17_CF_Base!I102+IFRS17_CumRslt!I102</f>
        <v>3405579.666952604</v>
      </c>
      <c r="J102" s="38">
        <f ca="1">IFRS17_CF_Base!J102+IFRS17_CumRslt!J102</f>
        <v>4822095.9106647791</v>
      </c>
      <c r="K102" s="38">
        <f ca="1">IFRS17_CF_Base!K102+IFRS17_CumRslt!K102</f>
        <v>6365658.290905783</v>
      </c>
      <c r="L102" s="38">
        <f ca="1">IFRS17_CF_Base!L102+IFRS17_CumRslt!L102</f>
        <v>7961260.5130675621</v>
      </c>
      <c r="M102" s="38">
        <f ca="1">IFRS17_CF_Base!M102+IFRS17_CumRslt!M102</f>
        <v>9703200.7640457936</v>
      </c>
      <c r="N102" s="38">
        <f ca="1">IFRS17_CF_Base!N102+IFRS17_CumRslt!N102</f>
        <v>11661174.126191678</v>
      </c>
      <c r="O102" s="38">
        <f ca="1">IFRS17_CF_Base!O102+IFRS17_CumRslt!O102</f>
        <v>14035384.400252912</v>
      </c>
      <c r="P102" s="38">
        <f ca="1">IFRS17_CF_Base!P102+IFRS17_CumRslt!P102</f>
        <v>13711656.394392068</v>
      </c>
      <c r="Q102" s="38">
        <f ca="1">IFRS17_CF_Base!Q102+IFRS17_CumRslt!Q102</f>
        <v>12144411.156280799</v>
      </c>
      <c r="R102" s="38">
        <f ca="1">IFRS17_CF_Base!R102+IFRS17_CumRslt!R102</f>
        <v>11085805.541874329</v>
      </c>
      <c r="S102" s="38">
        <f ca="1">IFRS17_CF_Base!S102+IFRS17_CumRslt!S102</f>
        <v>10119654.039468046</v>
      </c>
      <c r="T102" s="38">
        <f ca="1">IFRS17_CF_Base!T102+IFRS17_CumRslt!T102</f>
        <v>9213700.5797227807</v>
      </c>
      <c r="U102" s="38">
        <f ca="1">IFRS17_CF_Base!U102+IFRS17_CumRslt!U102</f>
        <v>8422105.2864791118</v>
      </c>
      <c r="V102" s="38">
        <f ca="1">IFRS17_CF_Base!V102+IFRS17_CumRslt!V102</f>
        <v>7681196.7930408511</v>
      </c>
      <c r="W102" s="38">
        <f ca="1">IFRS17_CF_Base!W102+IFRS17_CumRslt!W102</f>
        <v>6985650.8003303362</v>
      </c>
      <c r="X102" s="38">
        <f ca="1">IFRS17_CF_Base!X102+IFRS17_CumRslt!X102</f>
        <v>6330280.7120538866</v>
      </c>
      <c r="Y102" s="39">
        <f ca="1">IFRS17_CF_Base!Y102+IFRS17_CumRslt!Y102</f>
        <v>5709441.9887178475</v>
      </c>
      <c r="Z102" s="38">
        <f ca="1">IFRS17_CF_Base!Z102+IFRS17_CumRslt!Z102</f>
        <v>5217424.6156347049</v>
      </c>
      <c r="AA102" s="39">
        <f ca="1">IFRS17_CF_Base!AA102+IFRS17_CumRslt!AA102</f>
        <v>4755371.6560176853</v>
      </c>
      <c r="AB102" s="39">
        <f ca="1">IFRS17_CF_Base!AB102+IFRS17_CumRslt!AB102</f>
        <v>4324090.2092767917</v>
      </c>
      <c r="AC102" s="39">
        <f ca="1">IFRS17_CF_Base!AC102+IFRS17_CumRslt!AC102</f>
        <v>3923342.0110971034</v>
      </c>
      <c r="AD102" s="39">
        <f ca="1">IFRS17_CF_Base!AD102+IFRS17_CumRslt!AD102</f>
        <v>3548129.2880401011</v>
      </c>
      <c r="AE102" s="39">
        <f ca="1">IFRS17_CF_Base!AE102+IFRS17_CumRslt!AE102</f>
        <v>3200977.9815938389</v>
      </c>
      <c r="AF102" s="39">
        <f ca="1">IFRS17_CF_Base!AF102+IFRS17_CumRslt!AF102</f>
        <v>2879353.4064674317</v>
      </c>
      <c r="AG102" s="39">
        <f ca="1">IFRS17_CF_Base!AG102+IFRS17_CumRslt!AG102</f>
        <v>2579745.0323251844</v>
      </c>
      <c r="AH102" s="39">
        <f ca="1">IFRS17_CF_Base!AH102+IFRS17_CumRslt!AH102</f>
        <v>2299287.2412205124</v>
      </c>
      <c r="AI102" s="39">
        <f ca="1">IFRS17_CF_Base!AI102+IFRS17_CumRslt!AI102</f>
        <v>2034657.619828416</v>
      </c>
      <c r="AJ102" s="39">
        <f ca="1">IFRS17_CF_Base!AJ102+IFRS17_CumRslt!AJ102</f>
        <v>1843873.6581687881</v>
      </c>
      <c r="AK102" s="39">
        <f ca="1">IFRS17_CF_Base!AK102+IFRS17_CumRslt!AK102</f>
        <v>1670103.7624081003</v>
      </c>
      <c r="AL102" s="39">
        <f ca="1">IFRS17_CF_Base!AL102+IFRS17_CumRslt!AL102</f>
        <v>1510772.5872684235</v>
      </c>
      <c r="AM102" s="39">
        <f ca="1">IFRS17_CF_Base!AM102+IFRS17_CumRslt!AM102</f>
        <v>1364611.1837215901</v>
      </c>
      <c r="AN102" s="39">
        <f ca="1">IFRS17_CF_Base!AN102+IFRS17_CumRslt!AN102</f>
        <v>1230551.4444347322</v>
      </c>
      <c r="AO102" s="39">
        <f ca="1">IFRS17_CF_Base!AO102+IFRS17_CumRslt!AO102</f>
        <v>1107556.1476960427</v>
      </c>
      <c r="AP102" s="39">
        <f ca="1">IFRS17_CF_Base!AP102+IFRS17_CumRslt!AP102</f>
        <v>995614.12586119981</v>
      </c>
      <c r="AQ102" s="39">
        <f ca="1">IFRS17_CF_Base!AQ102+IFRS17_CumRslt!AQ102</f>
        <v>892983.78738642775</v>
      </c>
      <c r="AR102" s="39">
        <f ca="1">IFRS17_CF_Base!AR102+IFRS17_CumRslt!AR102</f>
        <v>799095.3102282458</v>
      </c>
      <c r="AS102" s="39">
        <f ca="1">IFRS17_CF_Base!AS102+IFRS17_CumRslt!AS102</f>
        <v>713365.55813360016</v>
      </c>
      <c r="AT102" s="39">
        <f ca="1">IFRS17_CF_Base!AT102+IFRS17_CumRslt!AT102</f>
        <v>635208.7590872806</v>
      </c>
      <c r="AU102" s="39">
        <f ca="1">IFRS17_CF_Base!AU102+IFRS17_CumRslt!AU102</f>
        <v>564084.56864995218</v>
      </c>
      <c r="AV102" s="39">
        <f ca="1">IFRS17_CF_Base!AV102+IFRS17_CumRslt!AV102</f>
        <v>499282.14964228478</v>
      </c>
      <c r="AW102" s="39">
        <f ca="1">IFRS17_CF_Base!AW102+IFRS17_CumRslt!AW102</f>
        <v>440342.1540264241</v>
      </c>
      <c r="AX102" s="39">
        <f ca="1">IFRS17_CF_Base!AX102+IFRS17_CumRslt!AX102</f>
        <v>386860.96774211369</v>
      </c>
      <c r="AY102" s="39">
        <f ca="1">IFRS17_CF_Base!AY102+IFRS17_CumRslt!AY102</f>
        <v>338473.93905584235</v>
      </c>
      <c r="AZ102" s="39">
        <f ca="1">IFRS17_CF_Base!AZ102+IFRS17_CumRslt!AZ102</f>
        <v>294994.13137178414</v>
      </c>
      <c r="BA102" s="39">
        <f ca="1">IFRS17_CF_Base!BA102+IFRS17_CumRslt!BA102</f>
        <v>255908.53362225913</v>
      </c>
      <c r="BB102" s="39">
        <f ca="1">IFRS17_CF_Base!BB102+IFRS17_CumRslt!BB102</f>
        <v>220944.95241040803</v>
      </c>
      <c r="BC102" s="39">
        <f ca="1">IFRS17_CF_Base!BC102+IFRS17_CumRslt!BC102</f>
        <v>189817.00211810385</v>
      </c>
      <c r="BD102" s="39">
        <f ca="1">IFRS17_CF_Base!BD102+IFRS17_CumRslt!BD102</f>
        <v>162228.9212331106</v>
      </c>
      <c r="BE102" s="39">
        <f ca="1">IFRS17_CF_Base!BE102+IFRS17_CumRslt!BE102</f>
        <v>137888.97769673457</v>
      </c>
      <c r="BF102" s="39">
        <f ca="1">IFRS17_CF_Base!BF102+IFRS17_CumRslt!BF102</f>
        <v>116513.13436446413</v>
      </c>
      <c r="BG102" s="39">
        <f ca="1">IFRS17_CF_Base!BG102+IFRS17_CumRslt!BG102</f>
        <v>97835.635078176303</v>
      </c>
      <c r="BH102" s="39">
        <f ca="1">IFRS17_CF_Base!BH102+IFRS17_CumRslt!BH102</f>
        <v>81604.847111018535</v>
      </c>
      <c r="BI102" s="39">
        <f ca="1">IFRS17_CF_Base!BI102+IFRS17_CumRslt!BI102</f>
        <v>67580.667026611525</v>
      </c>
      <c r="BJ102" s="39">
        <f ca="1">IFRS17_CF_Base!BJ102+IFRS17_CumRslt!BJ102</f>
        <v>55578.335080581477</v>
      </c>
      <c r="BK102" s="39">
        <f ca="1">IFRS17_CF_Base!BK102+IFRS17_CumRslt!BK102</f>
        <v>45341.17553883334</v>
      </c>
      <c r="BL102" s="39">
        <f ca="1">IFRS17_CF_Base!BL102+IFRS17_CumRslt!BL102</f>
        <v>36688.775525071396</v>
      </c>
      <c r="BM102" s="39">
        <f ca="1">IFRS17_CF_Base!BM102+IFRS17_CumRslt!BM102</f>
        <v>29443.735542296628</v>
      </c>
      <c r="BN102" s="39">
        <f ca="1">IFRS17_CF_Base!BN102+IFRS17_CumRslt!BN102</f>
        <v>23432.854942013524</v>
      </c>
      <c r="BO102" s="39">
        <f ca="1">IFRS17_CF_Base!BO102+IFRS17_CumRslt!BO102</f>
        <v>18502.340800051843</v>
      </c>
      <c r="BP102" s="39">
        <f ca="1">IFRS17_CF_Base!BP102+IFRS17_CumRslt!BP102</f>
        <v>14480.793556667591</v>
      </c>
      <c r="BQ102" s="39">
        <f ca="1">IFRS17_CF_Base!BQ102+IFRS17_CumRslt!BQ102</f>
        <v>11231.563476591769</v>
      </c>
      <c r="BR102" s="39">
        <f ca="1">IFRS17_CF_Base!BR102+IFRS17_CumRslt!BR102</f>
        <v>8629.9896349617575</v>
      </c>
      <c r="BS102" s="39">
        <f ca="1">IFRS17_CF_Base!BS102+IFRS17_CumRslt!BS102</f>
        <v>6563.5574994373665</v>
      </c>
      <c r="BT102" s="39">
        <f ca="1">IFRS17_CF_Base!BT102+IFRS17_CumRslt!BT102</f>
        <v>4947.6783980368227</v>
      </c>
      <c r="BU102" s="39">
        <f ca="1">IFRS17_CF_Base!BU102+IFRS17_CumRslt!BU102</f>
        <v>3679.3232634604096</v>
      </c>
      <c r="BV102" s="39">
        <f ca="1">IFRS17_CF_Base!BV102+IFRS17_CumRslt!BV102</f>
        <v>2693.3108470334637</v>
      </c>
      <c r="BW102" s="39">
        <f ca="1">IFRS17_CF_Base!BW102+IFRS17_CumRslt!BW102</f>
        <v>1935.9622797994657</v>
      </c>
      <c r="BX102" s="39">
        <f ca="1">IFRS17_CF_Base!BX102+IFRS17_CumRslt!BX102</f>
        <v>1362.44785678379</v>
      </c>
      <c r="BY102" s="39">
        <f ca="1">IFRS17_CF_Base!BY102+IFRS17_CumRslt!BY102</f>
        <v>948.68711708691137</v>
      </c>
      <c r="BZ102" s="39">
        <f ca="1">IFRS17_CF_Base!BZ102+IFRS17_CumRslt!BZ102</f>
        <v>644.39417793284338</v>
      </c>
      <c r="CA102" s="39">
        <f ca="1">IFRS17_CF_Base!CA102+IFRS17_CumRslt!CA102</f>
        <v>426.40353155704179</v>
      </c>
      <c r="CB102" s="39">
        <f ca="1">IFRS17_CF_Base!CB102+IFRS17_CumRslt!CB102</f>
        <v>274.62352901927773</v>
      </c>
      <c r="CC102" s="39">
        <f ca="1">IFRS17_CF_Base!CC102+IFRS17_CumRslt!CC102</f>
        <v>171.95227747715859</v>
      </c>
      <c r="CD102" s="39">
        <f ca="1">IFRS17_CF_Base!CD102+IFRS17_CumRslt!CD102</f>
        <v>108.06778994440855</v>
      </c>
      <c r="CE102" s="39">
        <f ca="1">IFRS17_CF_Base!CE102+IFRS17_CumRslt!CE102</f>
        <v>66.557120514545204</v>
      </c>
      <c r="CF102" s="39">
        <f ca="1">IFRS17_CF_Base!CF102+IFRS17_CumRslt!CF102</f>
        <v>39.884213190316494</v>
      </c>
      <c r="CG102" s="39">
        <f ca="1">IFRS17_CF_Base!CG102+IFRS17_CumRslt!CG102</f>
        <v>22.859146776655368</v>
      </c>
      <c r="CH102" s="39">
        <f ca="1">IFRS17_CF_Base!CH102+IFRS17_CumRslt!CH102</f>
        <v>11.968404353167085</v>
      </c>
      <c r="CI102" s="39">
        <f ca="1">IFRS17_CF_Base!CI102+IFRS17_CumRslt!CI102</f>
        <v>7.4070514803806304</v>
      </c>
      <c r="CJ102" s="39">
        <f ca="1">IFRS17_CF_Base!CJ102+IFRS17_CumRslt!CJ102</f>
        <v>4.3118297476809158</v>
      </c>
      <c r="CK102" s="39">
        <f ca="1">IFRS17_CF_Base!CK102+IFRS17_CumRslt!CK102</f>
        <v>2.2528233250874852</v>
      </c>
      <c r="CL102" s="39">
        <f ca="1">IFRS17_CF_Base!CL102+IFRS17_CumRslt!CL102</f>
        <v>0.89863724405988221</v>
      </c>
      <c r="CM102" s="39">
        <f ca="1">IFRS17_CF_Base!CM102+IFRS17_CumRslt!CM102</f>
        <v>0</v>
      </c>
      <c r="CN102" s="39">
        <f ca="1">IFRS17_CF_Base!CN102+IFRS17_CumRslt!CN102</f>
        <v>0</v>
      </c>
      <c r="CO102" s="39">
        <f ca="1">IFRS17_CF_Base!CO102+IFRS17_CumRslt!CO102</f>
        <v>0</v>
      </c>
      <c r="CP102" s="39">
        <f ca="1">IFRS17_CF_Base!CP102+IFRS17_CumRslt!CP102</f>
        <v>0</v>
      </c>
      <c r="CQ102" s="39">
        <f ca="1">IFRS17_CF_Base!CQ102+IFRS17_CumRslt!CQ102</f>
        <v>0</v>
      </c>
      <c r="CR102" s="39">
        <f ca="1">IFRS17_CF_Base!CR102+IFRS17_CumRslt!CR102</f>
        <v>0</v>
      </c>
      <c r="CS102" s="39">
        <f ca="1">IFRS17_CF_Base!CS102+IFRS17_CumRslt!CS102</f>
        <v>0</v>
      </c>
      <c r="CT102" s="39">
        <f ca="1">IFRS17_CF_Base!CT102+IFRS17_CumRslt!CT102</f>
        <v>0</v>
      </c>
      <c r="CU102" s="39">
        <f ca="1">IFRS17_CF_Base!CU102+IFRS17_CumRslt!CU102</f>
        <v>0</v>
      </c>
      <c r="CV102" s="39">
        <f ca="1">IFRS17_CF_Base!CV102+IFRS17_CumRslt!CV102</f>
        <v>0</v>
      </c>
      <c r="CW102" s="39">
        <f ca="1">IFRS17_CF_Base!CW102+IFRS17_CumRslt!CW102</f>
        <v>0</v>
      </c>
      <c r="CX102" s="39">
        <f ca="1">IFRS17_CF_Base!CX102+IFRS17_CumRslt!CX102</f>
        <v>0</v>
      </c>
      <c r="CY102" s="39">
        <f ca="1">IFRS17_CF_Base!CY102+IFRS17_CumRslt!CY102</f>
        <v>0</v>
      </c>
      <c r="CZ102" s="39">
        <f ca="1">IFRS17_CF_Base!CZ102+IFRS17_CumRslt!CZ102</f>
        <v>0</v>
      </c>
      <c r="DA102" s="39">
        <f ca="1">IFRS17_CF_Base!DA102+IFRS17_CumRslt!DA102</f>
        <v>0</v>
      </c>
      <c r="DB102" s="39">
        <f ca="1">IFRS17_CF_Base!DB102+IFRS17_CumRslt!DB102</f>
        <v>0</v>
      </c>
      <c r="DC102" s="39">
        <f ca="1">IFRS17_CF_Base!DC102+IFRS17_CumRslt!DC102</f>
        <v>0</v>
      </c>
      <c r="DD102" s="39">
        <f ca="1">IFRS17_CF_Base!DD102+IFRS17_CumRslt!DD102</f>
        <v>0</v>
      </c>
      <c r="DE102" s="39">
        <f ca="1">IFRS17_CF_Base!DE102+IFRS17_CumRslt!DE102</f>
        <v>0</v>
      </c>
      <c r="DF102" s="39">
        <f ca="1">IFRS17_CF_Base!DF102+IFRS17_CumRslt!DF102</f>
        <v>0</v>
      </c>
      <c r="DG102" s="39">
        <f ca="1">IFRS17_CF_Base!DG102+IFRS17_CumRslt!DG102</f>
        <v>0</v>
      </c>
      <c r="DH102" s="39">
        <f ca="1">IFRS17_CF_Base!DH102+IFRS17_CumRslt!DH102</f>
        <v>0</v>
      </c>
      <c r="DI102" s="39">
        <f ca="1">IFRS17_CF_Base!DI102+IFRS17_CumRslt!DI102</f>
        <v>0</v>
      </c>
      <c r="DJ102" s="39">
        <f ca="1">IFRS17_CF_Base!DJ102+IFRS17_CumRslt!DJ102</f>
        <v>0</v>
      </c>
      <c r="DK102" s="39">
        <f ca="1">IFRS17_CF_Base!DK102+IFRS17_CumRslt!DK102</f>
        <v>0</v>
      </c>
      <c r="DL102" s="39">
        <f ca="1">IFRS17_CF_Base!DL102+IFRS17_CumRslt!DL102</f>
        <v>0</v>
      </c>
      <c r="DM102" s="39">
        <f ca="1">IFRS17_CF_Base!DM102+IFRS17_CumRslt!DM102</f>
        <v>0</v>
      </c>
      <c r="DN102" s="39">
        <f ca="1">IFRS17_CF_Base!DN102+IFRS17_CumRslt!DN102</f>
        <v>0</v>
      </c>
      <c r="DO102" s="39">
        <f ca="1">IFRS17_CF_Base!DO102+IFRS17_CumRslt!DO102</f>
        <v>0</v>
      </c>
      <c r="DP102" s="39">
        <f ca="1">IFRS17_CF_Base!DP102+IFRS17_CumRslt!DP102</f>
        <v>0</v>
      </c>
      <c r="DQ102" s="39">
        <f ca="1">IFRS17_CF_Base!DQ102+IFRS17_CumRslt!DQ102</f>
        <v>0</v>
      </c>
      <c r="DR102" s="39">
        <f ca="1">IFRS17_CF_Base!DR102+IFRS17_CumRslt!DR102</f>
        <v>0</v>
      </c>
      <c r="DS102" s="39">
        <f ca="1">IFRS17_CF_Base!DS102+IFRS17_CumRslt!DS102</f>
        <v>0</v>
      </c>
      <c r="DT102" s="39">
        <f ca="1">IFRS17_CF_Base!DT102+IFRS17_CumRslt!DT102</f>
        <v>0</v>
      </c>
      <c r="DU102" s="39">
        <f ca="1">IFRS17_CF_Base!DU102+IFRS17_CumRslt!DU102</f>
        <v>0</v>
      </c>
      <c r="DV102" s="39">
        <f ca="1">IFRS17_CF_Base!DV102+IFRS17_CumRslt!DV102</f>
        <v>0</v>
      </c>
      <c r="DW102" s="39">
        <f ca="1">IFRS17_CF_Base!DW102+IFRS17_CumRslt!DW102</f>
        <v>0</v>
      </c>
      <c r="DX102" s="39">
        <f ca="1">IFRS17_CF_Base!DX102+IFRS17_CumRslt!DX102</f>
        <v>0</v>
      </c>
      <c r="DY102" s="39">
        <f ca="1">IFRS17_CF_Base!DY102+IFRS17_CumRslt!DY102</f>
        <v>0</v>
      </c>
      <c r="DZ102" s="39">
        <f ca="1">IFRS17_CF_Base!DZ102+IFRS17_CumRslt!DZ102</f>
        <v>0</v>
      </c>
      <c r="EA102" s="39">
        <f ca="1">IFRS17_CF_Base!EA102+IFRS17_CumRslt!EA102</f>
        <v>0</v>
      </c>
      <c r="EB102" s="39">
        <f ca="1">IFRS17_CF_Base!EB102+IFRS17_CumRslt!EB102</f>
        <v>0</v>
      </c>
      <c r="EC102" s="39">
        <f ca="1">IFRS17_CF_Base!EC102+IFRS17_CumRslt!EC102</f>
        <v>0</v>
      </c>
      <c r="ED102" s="39">
        <f ca="1">IFRS17_CF_Base!ED102+IFRS17_CumRslt!ED102</f>
        <v>0</v>
      </c>
      <c r="EE102" s="39">
        <f ca="1">IFRS17_CF_Base!EE102+IFRS17_CumRslt!EE102</f>
        <v>0</v>
      </c>
      <c r="EF102" s="39">
        <f ca="1">IFRS17_CF_Base!EF102+IFRS17_CumRslt!EF102</f>
        <v>0</v>
      </c>
      <c r="EG102" s="39">
        <f ca="1">IFRS17_CF_Base!EG102+IFRS17_CumRslt!EG102</f>
        <v>0</v>
      </c>
      <c r="EH102" s="39">
        <f ca="1">IFRS17_CF_Base!EH102+IFRS17_CumRslt!EH102</f>
        <v>0</v>
      </c>
      <c r="EI102" s="39">
        <f ca="1">IFRS17_CF_Base!EI102+IFRS17_CumRslt!EI102</f>
        <v>0</v>
      </c>
      <c r="EJ102" s="39">
        <f ca="1">IFRS17_CF_Base!EJ102+IFRS17_CumRslt!EJ102</f>
        <v>0</v>
      </c>
      <c r="EK102" s="39">
        <f ca="1">IFRS17_CF_Base!EK102+IFRS17_CumRslt!EK102</f>
        <v>0</v>
      </c>
      <c r="EL102" s="39">
        <f ca="1">IFRS17_CF_Base!EL102+IFRS17_CumRslt!EL102</f>
        <v>0</v>
      </c>
      <c r="EM102" s="39">
        <f ca="1">IFRS17_CF_Base!EM102+IFRS17_CumRslt!EM102</f>
        <v>0</v>
      </c>
      <c r="EN102" s="39">
        <f ca="1">IFRS17_CF_Base!EN102+IFRS17_CumRslt!EN102</f>
        <v>0</v>
      </c>
      <c r="EO102" s="39">
        <f ca="1">IFRS17_CF_Base!EO102+IFRS17_CumRslt!EO102</f>
        <v>0</v>
      </c>
      <c r="EP102" s="39">
        <f ca="1">IFRS17_CF_Base!EP102+IFRS17_CumRslt!EP102</f>
        <v>0</v>
      </c>
      <c r="EQ102" s="39">
        <f ca="1">IFRS17_CF_Base!EQ102+IFRS17_CumRslt!EQ102</f>
        <v>0</v>
      </c>
      <c r="ER102" s="39">
        <f ca="1">IFRS17_CF_Base!ER102+IFRS17_CumRslt!ER102</f>
        <v>0</v>
      </c>
      <c r="ES102" s="39">
        <f ca="1">IFRS17_CF_Base!ES102+IFRS17_CumRslt!ES102</f>
        <v>0</v>
      </c>
      <c r="ET102" s="39">
        <f ca="1">IFRS17_CF_Base!ET102+IFRS17_CumRslt!ET102</f>
        <v>0</v>
      </c>
      <c r="EU102" s="39">
        <f ca="1">IFRS17_CF_Base!EU102+IFRS17_CumRslt!EU102</f>
        <v>0</v>
      </c>
      <c r="EV102" s="39">
        <f ca="1">IFRS17_CF_Base!EV102+IFRS17_CumRslt!EV102</f>
        <v>0</v>
      </c>
      <c r="EW102" s="39">
        <f ca="1">IFRS17_CF_Base!EW102+IFRS17_CumRslt!EW102</f>
        <v>0</v>
      </c>
      <c r="EX102" s="39">
        <f ca="1">IFRS17_CF_Base!EX102+IFRS17_CumRslt!EX102</f>
        <v>0</v>
      </c>
      <c r="EY102" s="39">
        <f ca="1">IFRS17_CF_Base!EY102+IFRS17_CumRslt!EY102</f>
        <v>0</v>
      </c>
      <c r="EZ102" s="39">
        <f ca="1">IFRS17_CF_Base!EZ102+IFRS17_CumRslt!EZ102</f>
        <v>0</v>
      </c>
      <c r="FA102" s="39">
        <f ca="1">IFRS17_CF_Base!FA102+IFRS17_CumRslt!FA102</f>
        <v>0</v>
      </c>
      <c r="FB102" s="39">
        <f ca="1">IFRS17_CF_Base!FB102+IFRS17_CumRslt!FB102</f>
        <v>0</v>
      </c>
      <c r="FC102" s="39">
        <f ca="1">IFRS17_CF_Base!FC102+IFRS17_CumRslt!FC102</f>
        <v>0</v>
      </c>
      <c r="FD102" s="39">
        <f ca="1">IFRS17_CF_Base!FD102+IFRS17_CumRslt!FD102</f>
        <v>0</v>
      </c>
      <c r="FE102" s="39">
        <f ca="1">IFRS17_CF_Base!FE102+IFRS17_CumRslt!FE102</f>
        <v>0</v>
      </c>
      <c r="FF102" s="39">
        <f ca="1">IFRS17_CF_Base!FF102+IFRS17_CumRslt!FF102</f>
        <v>0</v>
      </c>
      <c r="FG102" s="39">
        <f ca="1">IFRS17_CF_Base!FG102+IFRS17_CumRslt!FG102</f>
        <v>0</v>
      </c>
      <c r="FH102" s="39">
        <f ca="1">IFRS17_CF_Base!FH102+IFRS17_CumRslt!FH102</f>
        <v>0</v>
      </c>
      <c r="FI102" s="39">
        <f ca="1">IFRS17_CF_Base!FI102+IFRS17_CumRslt!FI102</f>
        <v>0</v>
      </c>
      <c r="FJ102" s="39">
        <f ca="1">IFRS17_CF_Base!FJ102+IFRS17_CumRslt!FJ102</f>
        <v>0</v>
      </c>
      <c r="FK102" s="39">
        <f ca="1">IFRS17_CF_Base!FK102+IFRS17_CumRslt!FK102</f>
        <v>0</v>
      </c>
      <c r="FL102" s="39">
        <f ca="1">IFRS17_CF_Base!FL102+IFRS17_CumRslt!FL102</f>
        <v>0</v>
      </c>
      <c r="FM102" s="39">
        <f ca="1">IFRS17_CF_Base!FM102+IFRS17_CumRslt!FM102</f>
        <v>0</v>
      </c>
      <c r="FN102" s="39">
        <f ca="1">IFRS17_CF_Base!FN102+IFRS17_CumRslt!FN102</f>
        <v>0</v>
      </c>
      <c r="FO102" s="39">
        <f ca="1">IFRS17_CF_Base!FO102+IFRS17_CumRslt!FO102</f>
        <v>0</v>
      </c>
      <c r="FP102" s="39">
        <f ca="1">IFRS17_CF_Base!FP102+IFRS17_CumRslt!FP102</f>
        <v>0</v>
      </c>
      <c r="FQ102" s="39">
        <f ca="1">IFRS17_CF_Base!FQ102+IFRS17_CumRslt!FQ102</f>
        <v>0</v>
      </c>
      <c r="FR102" s="39">
        <f ca="1">IFRS17_CF_Base!FR102+IFRS17_CumRslt!FR102</f>
        <v>0</v>
      </c>
      <c r="FS102" s="39">
        <f ca="1">IFRS17_CF_Base!FS102+IFRS17_CumRslt!FS102</f>
        <v>0</v>
      </c>
      <c r="FT102" s="39">
        <f ca="1">IFRS17_CF_Base!FT102+IFRS17_CumRslt!FT102</f>
        <v>0</v>
      </c>
      <c r="FU102" s="39">
        <f ca="1">IFRS17_CF_Base!FU102+IFRS17_CumRslt!FU102</f>
        <v>0</v>
      </c>
      <c r="FV102" s="39">
        <f ca="1">IFRS17_CF_Base!FV102+IFRS17_CumRslt!FV102</f>
        <v>0</v>
      </c>
      <c r="FW102" s="39">
        <f ca="1">IFRS17_CF_Base!FW102+IFRS17_CumRslt!FW102</f>
        <v>0</v>
      </c>
      <c r="FX102" s="39">
        <f ca="1">IFRS17_CF_Base!FX102+IFRS17_CumRslt!FX102</f>
        <v>0</v>
      </c>
      <c r="FY102" s="39">
        <f ca="1">IFRS17_CF_Base!FY102+IFRS17_CumRslt!FY102</f>
        <v>0</v>
      </c>
      <c r="FZ102" s="39">
        <f ca="1">IFRS17_CF_Base!FZ102+IFRS17_CumRslt!FZ102</f>
        <v>0</v>
      </c>
      <c r="GA102" s="39">
        <f ca="1">IFRS17_CF_Base!GA102+IFRS17_CumRslt!GA102</f>
        <v>0</v>
      </c>
      <c r="GB102" s="39">
        <f ca="1">IFRS17_CF_Base!GB102+IFRS17_CumRslt!GB102</f>
        <v>0</v>
      </c>
      <c r="GC102" s="39">
        <f ca="1">IFRS17_CF_Base!GC102+IFRS17_CumRslt!GC102</f>
        <v>0</v>
      </c>
      <c r="GD102" s="39">
        <f ca="1">IFRS17_CF_Base!GD102+IFRS17_CumRslt!GD102</f>
        <v>0</v>
      </c>
      <c r="GE102" s="39">
        <f ca="1">IFRS17_CF_Base!GE102+IFRS17_CumRslt!GE102</f>
        <v>0</v>
      </c>
      <c r="GF102" s="39">
        <f ca="1">IFRS17_CF_Base!GF102+IFRS17_CumRslt!GF102</f>
        <v>0</v>
      </c>
      <c r="GG102" s="39">
        <f ca="1">IFRS17_CF_Base!GG102+IFRS17_CumRslt!GG102</f>
        <v>0</v>
      </c>
      <c r="GH102" s="39">
        <f ca="1">IFRS17_CF_Base!GH102+IFRS17_CumRslt!GH102</f>
        <v>0</v>
      </c>
      <c r="GI102" s="39">
        <f ca="1">IFRS17_CF_Base!GI102+IFRS17_CumRslt!GI102</f>
        <v>0</v>
      </c>
      <c r="GJ102" s="39">
        <f ca="1">IFRS17_CF_Base!GJ102+IFRS17_CumRslt!GJ102</f>
        <v>0</v>
      </c>
    </row>
    <row r="103" spans="3:192" x14ac:dyDescent="0.3">
      <c r="C103" s="91" t="s">
        <v>493</v>
      </c>
      <c r="F103" s="35">
        <f ca="1">IFRS17_CF_Base!F103+IFRS17_CumRslt!F103</f>
        <v>70518.652716854631</v>
      </c>
      <c r="G103" s="35">
        <f ca="1">IFRS17_CF_Base!G103+IFRS17_CumRslt!G103</f>
        <v>239347.67000852805</v>
      </c>
      <c r="H103" s="35">
        <f ca="1">IFRS17_CF_Base!H103+IFRS17_CumRslt!H103</f>
        <v>450024.06035067962</v>
      </c>
      <c r="I103" s="35">
        <f ca="1">IFRS17_CF_Base!I103+IFRS17_CumRslt!I103</f>
        <v>669863.28331368743</v>
      </c>
      <c r="J103" s="35">
        <f ca="1">IFRS17_CF_Base!J103+IFRS17_CumRslt!J103</f>
        <v>932256.79523685796</v>
      </c>
      <c r="K103" s="35">
        <f ca="1">IFRS17_CF_Base!K103+IFRS17_CumRslt!K103</f>
        <v>1218231.1095154854</v>
      </c>
      <c r="L103" s="35">
        <f ca="1">IFRS17_CF_Base!L103+IFRS17_CumRslt!L103</f>
        <v>1511675.2520943063</v>
      </c>
      <c r="M103" s="35">
        <f ca="1">IFRS17_CF_Base!M103+IFRS17_CumRslt!M103</f>
        <v>1831714.2856213376</v>
      </c>
      <c r="N103" s="35">
        <f ca="1">IFRS17_CF_Base!N103+IFRS17_CumRslt!N103</f>
        <v>2190984.9847157779</v>
      </c>
      <c r="O103" s="35">
        <f ca="1">IFRS17_CF_Base!O103+IFRS17_CumRslt!O103</f>
        <v>2622135.9153424557</v>
      </c>
      <c r="P103" s="35">
        <f ca="1">IFRS17_CF_Base!P103+IFRS17_CumRslt!P103</f>
        <v>2513166.592868512</v>
      </c>
      <c r="Q103" s="35">
        <f ca="1">IFRS17_CF_Base!Q103+IFRS17_CumRslt!Q103</f>
        <v>2141201.7725590607</v>
      </c>
      <c r="R103" s="35">
        <f ca="1">IFRS17_CF_Base!R103+IFRS17_CumRslt!R103</f>
        <v>1914047.8500769995</v>
      </c>
      <c r="S103" s="35">
        <f ca="1">IFRS17_CF_Base!S103+IFRS17_CumRslt!S103</f>
        <v>1720463.2616906655</v>
      </c>
      <c r="T103" s="35">
        <f ca="1">IFRS17_CF_Base!T103+IFRS17_CumRslt!T103</f>
        <v>1584546.3524040533</v>
      </c>
      <c r="U103" s="35">
        <f ca="1">IFRS17_CF_Base!U103+IFRS17_CumRslt!U103</f>
        <v>1429765.1818146715</v>
      </c>
      <c r="V103" s="35">
        <f ca="1">IFRS17_CF_Base!V103+IFRS17_CumRslt!V103</f>
        <v>1280906.4840482979</v>
      </c>
      <c r="W103" s="35">
        <f ca="1">IFRS17_CF_Base!W103+IFRS17_CumRslt!W103</f>
        <v>1146031.8311592657</v>
      </c>
      <c r="X103" s="35">
        <f ca="1">IFRS17_CF_Base!X103+IFRS17_CumRslt!X103</f>
        <v>1022129.7259736656</v>
      </c>
      <c r="Y103" s="40">
        <f ca="1">IFRS17_CF_Base!Y103+IFRS17_CumRslt!Y103</f>
        <v>928689.51711183984</v>
      </c>
      <c r="Z103" s="35">
        <f ca="1">IFRS17_CF_Base!Z103+IFRS17_CumRslt!Z103</f>
        <v>840758.31382266525</v>
      </c>
      <c r="AA103" s="40">
        <f ca="1">IFRS17_CF_Base!AA103+IFRS17_CumRslt!AA103</f>
        <v>783077.01558205625</v>
      </c>
      <c r="AB103" s="40">
        <f ca="1">IFRS17_CF_Base!AB103+IFRS17_CumRslt!AB103</f>
        <v>741441.70695038128</v>
      </c>
      <c r="AC103" s="40">
        <f ca="1">IFRS17_CF_Base!AC103+IFRS17_CumRslt!AC103</f>
        <v>711828.89029618271</v>
      </c>
      <c r="AD103" s="40">
        <f ca="1">IFRS17_CF_Base!AD103+IFRS17_CumRslt!AD103</f>
        <v>655826.80132873391</v>
      </c>
      <c r="AE103" s="40">
        <f ca="1">IFRS17_CF_Base!AE103+IFRS17_CumRslt!AE103</f>
        <v>632087.31722529733</v>
      </c>
      <c r="AF103" s="40">
        <f ca="1">IFRS17_CF_Base!AF103+IFRS17_CumRslt!AF103</f>
        <v>620464.02523774048</v>
      </c>
      <c r="AG103" s="40">
        <f ca="1">IFRS17_CF_Base!AG103+IFRS17_CumRslt!AG103</f>
        <v>611153.70911081671</v>
      </c>
      <c r="AH103" s="40">
        <f ca="1">IFRS17_CF_Base!AH103+IFRS17_CumRslt!AH103</f>
        <v>611228.10965782858</v>
      </c>
      <c r="AI103" s="40">
        <f ca="1">IFRS17_CF_Base!AI103+IFRS17_CumRslt!AI103</f>
        <v>586580.14992581366</v>
      </c>
      <c r="AJ103" s="40">
        <f ca="1">IFRS17_CF_Base!AJ103+IFRS17_CumRslt!AJ103</f>
        <v>591027.19903998717</v>
      </c>
      <c r="AK103" s="40">
        <f ca="1">IFRS17_CF_Base!AK103+IFRS17_CumRslt!AK103</f>
        <v>603045.26119959564</v>
      </c>
      <c r="AL103" s="40">
        <f ca="1">IFRS17_CF_Base!AL103+IFRS17_CumRslt!AL103</f>
        <v>614546.24804849154</v>
      </c>
      <c r="AM103" s="40">
        <f ca="1">IFRS17_CF_Base!AM103+IFRS17_CumRslt!AM103</f>
        <v>626155.67134920054</v>
      </c>
      <c r="AN103" s="40">
        <f ca="1">IFRS17_CF_Base!AN103+IFRS17_CumRslt!AN103</f>
        <v>612420.53367330099</v>
      </c>
      <c r="AO103" s="40">
        <f ca="1">IFRS17_CF_Base!AO103+IFRS17_CumRslt!AO103</f>
        <v>619281.06964471494</v>
      </c>
      <c r="AP103" s="40">
        <f ca="1">IFRS17_CF_Base!AP103+IFRS17_CumRslt!AP103</f>
        <v>621634.45448026364</v>
      </c>
      <c r="AQ103" s="40">
        <f ca="1">IFRS17_CF_Base!AQ103+IFRS17_CumRslt!AQ103</f>
        <v>618978.29060487647</v>
      </c>
      <c r="AR103" s="40">
        <f ca="1">IFRS17_CF_Base!AR103+IFRS17_CumRslt!AR103</f>
        <v>614559.98117048433</v>
      </c>
      <c r="AS103" s="40">
        <f ca="1">IFRS17_CF_Base!AS103+IFRS17_CumRslt!AS103</f>
        <v>592764.01718536264</v>
      </c>
      <c r="AT103" s="40">
        <f ca="1">IFRS17_CF_Base!AT103+IFRS17_CumRslt!AT103</f>
        <v>581387.48484423698</v>
      </c>
      <c r="AU103" s="40">
        <f ca="1">IFRS17_CF_Base!AU103+IFRS17_CumRslt!AU103</f>
        <v>567073.81746091018</v>
      </c>
      <c r="AV103" s="40">
        <f ca="1">IFRS17_CF_Base!AV103+IFRS17_CumRslt!AV103</f>
        <v>547021.22884927446</v>
      </c>
      <c r="AW103" s="40">
        <f ca="1">IFRS17_CF_Base!AW103+IFRS17_CumRslt!AW103</f>
        <v>523043.25809056713</v>
      </c>
      <c r="AX103" s="40">
        <f ca="1">IFRS17_CF_Base!AX103+IFRS17_CumRslt!AX103</f>
        <v>486846.03249582113</v>
      </c>
      <c r="AY103" s="40">
        <f ca="1">IFRS17_CF_Base!AY103+IFRS17_CumRslt!AY103</f>
        <v>455428.88501824136</v>
      </c>
      <c r="AZ103" s="40">
        <f ca="1">IFRS17_CF_Base!AZ103+IFRS17_CumRslt!AZ103</f>
        <v>422488.96888443147</v>
      </c>
      <c r="BA103" s="40">
        <f ca="1">IFRS17_CF_Base!BA103+IFRS17_CumRslt!BA103</f>
        <v>388532.30816957261</v>
      </c>
      <c r="BB103" s="40">
        <f ca="1">IFRS17_CF_Base!BB103+IFRS17_CumRslt!BB103</f>
        <v>354900.66976931831</v>
      </c>
      <c r="BC103" s="40">
        <f ca="1">IFRS17_CF_Base!BC103+IFRS17_CumRslt!BC103</f>
        <v>318063.53062238428</v>
      </c>
      <c r="BD103" s="40">
        <f ca="1">IFRS17_CF_Base!BD103+IFRS17_CumRslt!BD103</f>
        <v>286012.31650263543</v>
      </c>
      <c r="BE103" s="40">
        <f ca="1">IFRS17_CF_Base!BE103+IFRS17_CumRslt!BE103</f>
        <v>256781.34068881726</v>
      </c>
      <c r="BF103" s="40">
        <f ca="1">IFRS17_CF_Base!BF103+IFRS17_CumRslt!BF103</f>
        <v>229300.16482960299</v>
      </c>
      <c r="BG103" s="40">
        <f ca="1">IFRS17_CF_Base!BG103+IFRS17_CumRslt!BG103</f>
        <v>203578.13424954249</v>
      </c>
      <c r="BH103" s="40">
        <f ca="1">IFRS17_CF_Base!BH103+IFRS17_CumRslt!BH103</f>
        <v>177860.1069429031</v>
      </c>
      <c r="BI103" s="40">
        <f ca="1">IFRS17_CF_Base!BI103+IFRS17_CumRslt!BI103</f>
        <v>155122.76453290641</v>
      </c>
      <c r="BJ103" s="40">
        <f ca="1">IFRS17_CF_Base!BJ103+IFRS17_CumRslt!BJ103</f>
        <v>134040.42678651091</v>
      </c>
      <c r="BK103" s="40">
        <f ca="1">IFRS17_CF_Base!BK103+IFRS17_CumRslt!BK103</f>
        <v>114955.2568889883</v>
      </c>
      <c r="BL103" s="40">
        <f ca="1">IFRS17_CF_Base!BL103+IFRS17_CumRslt!BL103</f>
        <v>98284.384669218896</v>
      </c>
      <c r="BM103" s="40">
        <f ca="1">IFRS17_CF_Base!BM103+IFRS17_CumRslt!BM103</f>
        <v>83543.280517866879</v>
      </c>
      <c r="BN103" s="40">
        <f ca="1">IFRS17_CF_Base!BN103+IFRS17_CumRslt!BN103</f>
        <v>70719.417865692711</v>
      </c>
      <c r="BO103" s="40">
        <f ca="1">IFRS17_CF_Base!BO103+IFRS17_CumRslt!BO103</f>
        <v>58801.254166899562</v>
      </c>
      <c r="BP103" s="40">
        <f ca="1">IFRS17_CF_Base!BP103+IFRS17_CumRslt!BP103</f>
        <v>48092.37442937844</v>
      </c>
      <c r="BQ103" s="40">
        <f ca="1">IFRS17_CF_Base!BQ103+IFRS17_CumRslt!BQ103</f>
        <v>38779.684825866083</v>
      </c>
      <c r="BR103" s="40">
        <f ca="1">IFRS17_CF_Base!BR103+IFRS17_CumRslt!BR103</f>
        <v>30829.293620319204</v>
      </c>
      <c r="BS103" s="40">
        <f ca="1">IFRS17_CF_Base!BS103+IFRS17_CumRslt!BS103</f>
        <v>24366.016885661629</v>
      </c>
      <c r="BT103" s="40">
        <f ca="1">IFRS17_CF_Base!BT103+IFRS17_CumRslt!BT103</f>
        <v>18203.041410583544</v>
      </c>
      <c r="BU103" s="40">
        <f ca="1">IFRS17_CF_Base!BU103+IFRS17_CumRslt!BU103</f>
        <v>12948.439128848779</v>
      </c>
      <c r="BV103" s="40">
        <f ca="1">IFRS17_CF_Base!BV103+IFRS17_CumRslt!BV103</f>
        <v>8743.4939234209378</v>
      </c>
      <c r="BW103" s="40">
        <f ca="1">IFRS17_CF_Base!BW103+IFRS17_CumRslt!BW103</f>
        <v>5639.7435600644048</v>
      </c>
      <c r="BX103" s="40">
        <f ca="1">IFRS17_CF_Base!BX103+IFRS17_CumRslt!BX103</f>
        <v>3581.1799904058298</v>
      </c>
      <c r="BY103" s="40">
        <f ca="1">IFRS17_CF_Base!BY103+IFRS17_CumRslt!BY103</f>
        <v>1870.6313141281616</v>
      </c>
      <c r="BZ103" s="40">
        <f ca="1">IFRS17_CF_Base!BZ103+IFRS17_CumRslt!BZ103</f>
        <v>782.48485371069467</v>
      </c>
      <c r="CA103" s="40">
        <f ca="1">IFRS17_CF_Base!CA103+IFRS17_CumRslt!CA103</f>
        <v>188.19654455665963</v>
      </c>
      <c r="CB103" s="40">
        <f ca="1">IFRS17_CF_Base!CB103+IFRS17_CumRslt!CB103</f>
        <v>12.724597833516976</v>
      </c>
      <c r="CC103" s="40">
        <f ca="1">IFRS17_CF_Base!CC103+IFRS17_CumRslt!CC103</f>
        <v>192.65114524904317</v>
      </c>
      <c r="CD103" s="40">
        <f ca="1">IFRS17_CF_Base!CD103+IFRS17_CumRslt!CD103</f>
        <v>125.87058873420847</v>
      </c>
      <c r="CE103" s="40">
        <f ca="1">IFRS17_CF_Base!CE103+IFRS17_CumRslt!CE103</f>
        <v>53.914850267645278</v>
      </c>
      <c r="CF103" s="40">
        <f ca="1">IFRS17_CF_Base!CF103+IFRS17_CumRslt!CF103</f>
        <v>-18.584540851909637</v>
      </c>
      <c r="CG103" s="40">
        <f ca="1">IFRS17_CF_Base!CG103+IFRS17_CumRslt!CG103</f>
        <v>-84.06000000089675</v>
      </c>
      <c r="CH103" s="40">
        <f ca="1">IFRS17_CF_Base!CH103+IFRS17_CumRslt!CH103</f>
        <v>-73.231233726542186</v>
      </c>
      <c r="CI103" s="40">
        <f ca="1">IFRS17_CF_Base!CI103+IFRS17_CumRslt!CI103</f>
        <v>-116.97390838211422</v>
      </c>
      <c r="CJ103" s="40">
        <f ca="1">IFRS17_CF_Base!CJ103+IFRS17_CumRslt!CJ103</f>
        <v>-102.71210620884752</v>
      </c>
      <c r="CK103" s="40">
        <f ca="1">IFRS17_CF_Base!CK103+IFRS17_CumRslt!CK103</f>
        <v>-71.860890370035449</v>
      </c>
      <c r="CL103" s="40">
        <f ca="1">IFRS17_CF_Base!CL103+IFRS17_CumRslt!CL103</f>
        <v>-46.907196558230218</v>
      </c>
      <c r="CM103" s="40">
        <f ca="1">IFRS17_CF_Base!CM103+IFRS17_CumRslt!CM103</f>
        <v>0</v>
      </c>
      <c r="CN103" s="40">
        <f ca="1">IFRS17_CF_Base!CN103+IFRS17_CumRslt!CN103</f>
        <v>0</v>
      </c>
      <c r="CO103" s="40">
        <f ca="1">IFRS17_CF_Base!CO103+IFRS17_CumRslt!CO103</f>
        <v>0</v>
      </c>
      <c r="CP103" s="40">
        <f ca="1">IFRS17_CF_Base!CP103+IFRS17_CumRslt!CP103</f>
        <v>0</v>
      </c>
      <c r="CQ103" s="40">
        <f ca="1">IFRS17_CF_Base!CQ103+IFRS17_CumRslt!CQ103</f>
        <v>0</v>
      </c>
      <c r="CR103" s="40">
        <f ca="1">IFRS17_CF_Base!CR103+IFRS17_CumRslt!CR103</f>
        <v>0</v>
      </c>
      <c r="CS103" s="40">
        <f ca="1">IFRS17_CF_Base!CS103+IFRS17_CumRslt!CS103</f>
        <v>0</v>
      </c>
      <c r="CT103" s="40">
        <f ca="1">IFRS17_CF_Base!CT103+IFRS17_CumRslt!CT103</f>
        <v>0</v>
      </c>
      <c r="CU103" s="40">
        <f ca="1">IFRS17_CF_Base!CU103+IFRS17_CumRslt!CU103</f>
        <v>0</v>
      </c>
      <c r="CV103" s="40">
        <f ca="1">IFRS17_CF_Base!CV103+IFRS17_CumRslt!CV103</f>
        <v>0</v>
      </c>
      <c r="CW103" s="40">
        <f ca="1">IFRS17_CF_Base!CW103+IFRS17_CumRslt!CW103</f>
        <v>0</v>
      </c>
      <c r="CX103" s="40">
        <f ca="1">IFRS17_CF_Base!CX103+IFRS17_CumRslt!CX103</f>
        <v>0</v>
      </c>
      <c r="CY103" s="40">
        <f ca="1">IFRS17_CF_Base!CY103+IFRS17_CumRslt!CY103</f>
        <v>0</v>
      </c>
      <c r="CZ103" s="40">
        <f ca="1">IFRS17_CF_Base!CZ103+IFRS17_CumRslt!CZ103</f>
        <v>0</v>
      </c>
      <c r="DA103" s="40">
        <f ca="1">IFRS17_CF_Base!DA103+IFRS17_CumRslt!DA103</f>
        <v>0</v>
      </c>
      <c r="DB103" s="40">
        <f ca="1">IFRS17_CF_Base!DB103+IFRS17_CumRslt!DB103</f>
        <v>0</v>
      </c>
      <c r="DC103" s="40">
        <f ca="1">IFRS17_CF_Base!DC103+IFRS17_CumRslt!DC103</f>
        <v>0</v>
      </c>
      <c r="DD103" s="40">
        <f ca="1">IFRS17_CF_Base!DD103+IFRS17_CumRslt!DD103</f>
        <v>0</v>
      </c>
      <c r="DE103" s="40">
        <f ca="1">IFRS17_CF_Base!DE103+IFRS17_CumRslt!DE103</f>
        <v>0</v>
      </c>
      <c r="DF103" s="40">
        <f ca="1">IFRS17_CF_Base!DF103+IFRS17_CumRslt!DF103</f>
        <v>0</v>
      </c>
      <c r="DG103" s="40">
        <f ca="1">IFRS17_CF_Base!DG103+IFRS17_CumRslt!DG103</f>
        <v>0</v>
      </c>
      <c r="DH103" s="40">
        <f ca="1">IFRS17_CF_Base!DH103+IFRS17_CumRslt!DH103</f>
        <v>0</v>
      </c>
      <c r="DI103" s="40">
        <f ca="1">IFRS17_CF_Base!DI103+IFRS17_CumRslt!DI103</f>
        <v>0</v>
      </c>
      <c r="DJ103" s="40">
        <f ca="1">IFRS17_CF_Base!DJ103+IFRS17_CumRslt!DJ103</f>
        <v>0</v>
      </c>
      <c r="DK103" s="40">
        <f ca="1">IFRS17_CF_Base!DK103+IFRS17_CumRslt!DK103</f>
        <v>0</v>
      </c>
      <c r="DL103" s="40">
        <f ca="1">IFRS17_CF_Base!DL103+IFRS17_CumRslt!DL103</f>
        <v>0</v>
      </c>
      <c r="DM103" s="40">
        <f ca="1">IFRS17_CF_Base!DM103+IFRS17_CumRslt!DM103</f>
        <v>0</v>
      </c>
      <c r="DN103" s="40">
        <f ca="1">IFRS17_CF_Base!DN103+IFRS17_CumRslt!DN103</f>
        <v>0</v>
      </c>
      <c r="DO103" s="40">
        <f ca="1">IFRS17_CF_Base!DO103+IFRS17_CumRslt!DO103</f>
        <v>0</v>
      </c>
      <c r="DP103" s="40">
        <f ca="1">IFRS17_CF_Base!DP103+IFRS17_CumRslt!DP103</f>
        <v>0</v>
      </c>
      <c r="DQ103" s="40">
        <f ca="1">IFRS17_CF_Base!DQ103+IFRS17_CumRslt!DQ103</f>
        <v>0</v>
      </c>
      <c r="DR103" s="40">
        <f ca="1">IFRS17_CF_Base!DR103+IFRS17_CumRslt!DR103</f>
        <v>0</v>
      </c>
      <c r="DS103" s="40">
        <f ca="1">IFRS17_CF_Base!DS103+IFRS17_CumRslt!DS103</f>
        <v>0</v>
      </c>
      <c r="DT103" s="40">
        <f ca="1">IFRS17_CF_Base!DT103+IFRS17_CumRslt!DT103</f>
        <v>0</v>
      </c>
      <c r="DU103" s="40">
        <f ca="1">IFRS17_CF_Base!DU103+IFRS17_CumRslt!DU103</f>
        <v>0</v>
      </c>
      <c r="DV103" s="40">
        <f ca="1">IFRS17_CF_Base!DV103+IFRS17_CumRslt!DV103</f>
        <v>0</v>
      </c>
      <c r="DW103" s="40">
        <f ca="1">IFRS17_CF_Base!DW103+IFRS17_CumRslt!DW103</f>
        <v>0</v>
      </c>
      <c r="DX103" s="40">
        <f ca="1">IFRS17_CF_Base!DX103+IFRS17_CumRslt!DX103</f>
        <v>0</v>
      </c>
      <c r="DY103" s="40">
        <f ca="1">IFRS17_CF_Base!DY103+IFRS17_CumRslt!DY103</f>
        <v>0</v>
      </c>
      <c r="DZ103" s="40">
        <f ca="1">IFRS17_CF_Base!DZ103+IFRS17_CumRslt!DZ103</f>
        <v>0</v>
      </c>
      <c r="EA103" s="40">
        <f ca="1">IFRS17_CF_Base!EA103+IFRS17_CumRslt!EA103</f>
        <v>0</v>
      </c>
      <c r="EB103" s="40">
        <f ca="1">IFRS17_CF_Base!EB103+IFRS17_CumRslt!EB103</f>
        <v>0</v>
      </c>
      <c r="EC103" s="40">
        <f ca="1">IFRS17_CF_Base!EC103+IFRS17_CumRslt!EC103</f>
        <v>0</v>
      </c>
      <c r="ED103" s="40">
        <f ca="1">IFRS17_CF_Base!ED103+IFRS17_CumRslt!ED103</f>
        <v>0</v>
      </c>
      <c r="EE103" s="40">
        <f ca="1">IFRS17_CF_Base!EE103+IFRS17_CumRslt!EE103</f>
        <v>0</v>
      </c>
      <c r="EF103" s="40">
        <f ca="1">IFRS17_CF_Base!EF103+IFRS17_CumRslt!EF103</f>
        <v>0</v>
      </c>
      <c r="EG103" s="40">
        <f ca="1">IFRS17_CF_Base!EG103+IFRS17_CumRslt!EG103</f>
        <v>0</v>
      </c>
      <c r="EH103" s="40">
        <f ca="1">IFRS17_CF_Base!EH103+IFRS17_CumRslt!EH103</f>
        <v>0</v>
      </c>
      <c r="EI103" s="40">
        <f ca="1">IFRS17_CF_Base!EI103+IFRS17_CumRslt!EI103</f>
        <v>0</v>
      </c>
      <c r="EJ103" s="40">
        <f ca="1">IFRS17_CF_Base!EJ103+IFRS17_CumRslt!EJ103</f>
        <v>0</v>
      </c>
      <c r="EK103" s="40">
        <f ca="1">IFRS17_CF_Base!EK103+IFRS17_CumRslt!EK103</f>
        <v>0</v>
      </c>
      <c r="EL103" s="40">
        <f ca="1">IFRS17_CF_Base!EL103+IFRS17_CumRslt!EL103</f>
        <v>0</v>
      </c>
      <c r="EM103" s="40">
        <f ca="1">IFRS17_CF_Base!EM103+IFRS17_CumRslt!EM103</f>
        <v>0</v>
      </c>
      <c r="EN103" s="40">
        <f ca="1">IFRS17_CF_Base!EN103+IFRS17_CumRslt!EN103</f>
        <v>0</v>
      </c>
      <c r="EO103" s="40">
        <f ca="1">IFRS17_CF_Base!EO103+IFRS17_CumRslt!EO103</f>
        <v>0</v>
      </c>
      <c r="EP103" s="40">
        <f ca="1">IFRS17_CF_Base!EP103+IFRS17_CumRslt!EP103</f>
        <v>0</v>
      </c>
      <c r="EQ103" s="40">
        <f ca="1">IFRS17_CF_Base!EQ103+IFRS17_CumRslt!EQ103</f>
        <v>0</v>
      </c>
      <c r="ER103" s="40">
        <f ca="1">IFRS17_CF_Base!ER103+IFRS17_CumRslt!ER103</f>
        <v>0</v>
      </c>
      <c r="ES103" s="40">
        <f ca="1">IFRS17_CF_Base!ES103+IFRS17_CumRslt!ES103</f>
        <v>0</v>
      </c>
      <c r="ET103" s="40">
        <f ca="1">IFRS17_CF_Base!ET103+IFRS17_CumRslt!ET103</f>
        <v>0</v>
      </c>
      <c r="EU103" s="40">
        <f ca="1">IFRS17_CF_Base!EU103+IFRS17_CumRslt!EU103</f>
        <v>0</v>
      </c>
      <c r="EV103" s="40">
        <f ca="1">IFRS17_CF_Base!EV103+IFRS17_CumRslt!EV103</f>
        <v>0</v>
      </c>
      <c r="EW103" s="40">
        <f ca="1">IFRS17_CF_Base!EW103+IFRS17_CumRslt!EW103</f>
        <v>0</v>
      </c>
      <c r="EX103" s="40">
        <f ca="1">IFRS17_CF_Base!EX103+IFRS17_CumRslt!EX103</f>
        <v>0</v>
      </c>
      <c r="EY103" s="40">
        <f ca="1">IFRS17_CF_Base!EY103+IFRS17_CumRslt!EY103</f>
        <v>0</v>
      </c>
      <c r="EZ103" s="40">
        <f ca="1">IFRS17_CF_Base!EZ103+IFRS17_CumRslt!EZ103</f>
        <v>0</v>
      </c>
      <c r="FA103" s="40">
        <f ca="1">IFRS17_CF_Base!FA103+IFRS17_CumRslt!FA103</f>
        <v>0</v>
      </c>
      <c r="FB103" s="40">
        <f ca="1">IFRS17_CF_Base!FB103+IFRS17_CumRslt!FB103</f>
        <v>0</v>
      </c>
      <c r="FC103" s="40">
        <f ca="1">IFRS17_CF_Base!FC103+IFRS17_CumRslt!FC103</f>
        <v>0</v>
      </c>
      <c r="FD103" s="40">
        <f ca="1">IFRS17_CF_Base!FD103+IFRS17_CumRslt!FD103</f>
        <v>0</v>
      </c>
      <c r="FE103" s="40">
        <f ca="1">IFRS17_CF_Base!FE103+IFRS17_CumRslt!FE103</f>
        <v>0</v>
      </c>
      <c r="FF103" s="40">
        <f ca="1">IFRS17_CF_Base!FF103+IFRS17_CumRslt!FF103</f>
        <v>0</v>
      </c>
      <c r="FG103" s="40">
        <f ca="1">IFRS17_CF_Base!FG103+IFRS17_CumRslt!FG103</f>
        <v>0</v>
      </c>
      <c r="FH103" s="40">
        <f ca="1">IFRS17_CF_Base!FH103+IFRS17_CumRslt!FH103</f>
        <v>0</v>
      </c>
      <c r="FI103" s="40">
        <f ca="1">IFRS17_CF_Base!FI103+IFRS17_CumRslt!FI103</f>
        <v>0</v>
      </c>
      <c r="FJ103" s="40">
        <f ca="1">IFRS17_CF_Base!FJ103+IFRS17_CumRslt!FJ103</f>
        <v>0</v>
      </c>
      <c r="FK103" s="40">
        <f ca="1">IFRS17_CF_Base!FK103+IFRS17_CumRslt!FK103</f>
        <v>0</v>
      </c>
      <c r="FL103" s="40">
        <f ca="1">IFRS17_CF_Base!FL103+IFRS17_CumRslt!FL103</f>
        <v>0</v>
      </c>
      <c r="FM103" s="40">
        <f ca="1">IFRS17_CF_Base!FM103+IFRS17_CumRslt!FM103</f>
        <v>0</v>
      </c>
      <c r="FN103" s="40">
        <f ca="1">IFRS17_CF_Base!FN103+IFRS17_CumRslt!FN103</f>
        <v>0</v>
      </c>
      <c r="FO103" s="40">
        <f ca="1">IFRS17_CF_Base!FO103+IFRS17_CumRslt!FO103</f>
        <v>0</v>
      </c>
      <c r="FP103" s="40">
        <f ca="1">IFRS17_CF_Base!FP103+IFRS17_CumRslt!FP103</f>
        <v>0</v>
      </c>
      <c r="FQ103" s="40">
        <f ca="1">IFRS17_CF_Base!FQ103+IFRS17_CumRslt!FQ103</f>
        <v>0</v>
      </c>
      <c r="FR103" s="40">
        <f ca="1">IFRS17_CF_Base!FR103+IFRS17_CumRslt!FR103</f>
        <v>0</v>
      </c>
      <c r="FS103" s="40">
        <f ca="1">IFRS17_CF_Base!FS103+IFRS17_CumRslt!FS103</f>
        <v>0</v>
      </c>
      <c r="FT103" s="40">
        <f ca="1">IFRS17_CF_Base!FT103+IFRS17_CumRslt!FT103</f>
        <v>0</v>
      </c>
      <c r="FU103" s="40">
        <f ca="1">IFRS17_CF_Base!FU103+IFRS17_CumRslt!FU103</f>
        <v>0</v>
      </c>
      <c r="FV103" s="40">
        <f ca="1">IFRS17_CF_Base!FV103+IFRS17_CumRslt!FV103</f>
        <v>0</v>
      </c>
      <c r="FW103" s="40">
        <f ca="1">IFRS17_CF_Base!FW103+IFRS17_CumRslt!FW103</f>
        <v>0</v>
      </c>
      <c r="FX103" s="40">
        <f ca="1">IFRS17_CF_Base!FX103+IFRS17_CumRslt!FX103</f>
        <v>0</v>
      </c>
      <c r="FY103" s="40">
        <f ca="1">IFRS17_CF_Base!FY103+IFRS17_CumRslt!FY103</f>
        <v>0</v>
      </c>
      <c r="FZ103" s="40">
        <f ca="1">IFRS17_CF_Base!FZ103+IFRS17_CumRslt!FZ103</f>
        <v>0</v>
      </c>
      <c r="GA103" s="40">
        <f ca="1">IFRS17_CF_Base!GA103+IFRS17_CumRslt!GA103</f>
        <v>0</v>
      </c>
      <c r="GB103" s="40">
        <f ca="1">IFRS17_CF_Base!GB103+IFRS17_CumRslt!GB103</f>
        <v>0</v>
      </c>
      <c r="GC103" s="40">
        <f ca="1">IFRS17_CF_Base!GC103+IFRS17_CumRslt!GC103</f>
        <v>0</v>
      </c>
      <c r="GD103" s="40">
        <f ca="1">IFRS17_CF_Base!GD103+IFRS17_CumRslt!GD103</f>
        <v>0</v>
      </c>
      <c r="GE103" s="40">
        <f ca="1">IFRS17_CF_Base!GE103+IFRS17_CumRslt!GE103</f>
        <v>0</v>
      </c>
      <c r="GF103" s="40">
        <f ca="1">IFRS17_CF_Base!GF103+IFRS17_CumRslt!GF103</f>
        <v>0</v>
      </c>
      <c r="GG103" s="40">
        <f ca="1">IFRS17_CF_Base!GG103+IFRS17_CumRslt!GG103</f>
        <v>0</v>
      </c>
      <c r="GH103" s="40">
        <f ca="1">IFRS17_CF_Base!GH103+IFRS17_CumRslt!GH103</f>
        <v>0</v>
      </c>
      <c r="GI103" s="40">
        <f ca="1">IFRS17_CF_Base!GI103+IFRS17_CumRslt!GI103</f>
        <v>0</v>
      </c>
      <c r="GJ103" s="40">
        <f ca="1">IFRS17_CF_Base!GJ103+IFRS17_CumRslt!GJ103</f>
        <v>0</v>
      </c>
    </row>
    <row r="104" spans="3:192" x14ac:dyDescent="0.3">
      <c r="C104" s="31" t="s">
        <v>494</v>
      </c>
      <c r="F104" s="35">
        <f ca="1">IFRS17_CF_Base!F104+IFRS17_CumRslt!F104</f>
        <v>2000342.6337398465</v>
      </c>
      <c r="G104" s="35">
        <f ca="1">IFRS17_CF_Base!G104+IFRS17_CumRslt!G104</f>
        <v>6081864.8296224875</v>
      </c>
      <c r="H104" s="35">
        <f ca="1">IFRS17_CF_Base!H104+IFRS17_CumRslt!H104</f>
        <v>10612567.44402306</v>
      </c>
      <c r="I104" s="35">
        <f ca="1">IFRS17_CF_Base!I104+IFRS17_CumRslt!I104</f>
        <v>15005110.334903756</v>
      </c>
      <c r="J104" s="35">
        <f ca="1">IFRS17_CF_Base!J104+IFRS17_CumRslt!J104</f>
        <v>20742623.034840643</v>
      </c>
      <c r="K104" s="35">
        <f ca="1">IFRS17_CF_Base!K104+IFRS17_CumRslt!K104</f>
        <v>26563306.500159431</v>
      </c>
      <c r="L104" s="35">
        <f ca="1">IFRS17_CF_Base!L104+IFRS17_CumRslt!L104</f>
        <v>32199885.644224476</v>
      </c>
      <c r="M104" s="35">
        <f ca="1">IFRS17_CF_Base!M104+IFRS17_CumRslt!M104</f>
        <v>38312039.628293335</v>
      </c>
      <c r="N104" s="35">
        <f ca="1">IFRS17_CF_Base!N104+IFRS17_CumRslt!N104</f>
        <v>45437150.008450605</v>
      </c>
      <c r="O104" s="35">
        <f ca="1">IFRS17_CF_Base!O104+IFRS17_CumRslt!O104</f>
        <v>54250677.934325948</v>
      </c>
      <c r="P104" s="35">
        <f ca="1">IFRS17_CF_Base!P104+IFRS17_CumRslt!P104</f>
        <v>47066159.877426192</v>
      </c>
      <c r="Q104" s="35">
        <f ca="1">IFRS17_CF_Base!Q104+IFRS17_CumRslt!Q104</f>
        <v>38076153.639424406</v>
      </c>
      <c r="R104" s="35">
        <f ca="1">IFRS17_CF_Base!R104+IFRS17_CumRslt!R104</f>
        <v>33808872.887611777</v>
      </c>
      <c r="S104" s="35">
        <f ca="1">IFRS17_CF_Base!S104+IFRS17_CumRslt!S104</f>
        <v>31428734.922463395</v>
      </c>
      <c r="T104" s="35">
        <f ca="1">IFRS17_CF_Base!T104+IFRS17_CumRslt!T104</f>
        <v>26504689.900256801</v>
      </c>
      <c r="U104" s="35">
        <f ca="1">IFRS17_CF_Base!U104+IFRS17_CumRslt!U104</f>
        <v>24680807.598326549</v>
      </c>
      <c r="V104" s="35">
        <f ca="1">IFRS17_CF_Base!V104+IFRS17_CumRslt!V104</f>
        <v>23316907.198305547</v>
      </c>
      <c r="W104" s="35">
        <f ca="1">IFRS17_CF_Base!W104+IFRS17_CumRslt!W104</f>
        <v>22085267.714809854</v>
      </c>
      <c r="X104" s="35">
        <f ca="1">IFRS17_CF_Base!X104+IFRS17_CumRslt!X104</f>
        <v>21478430.7689857</v>
      </c>
      <c r="Y104" s="40">
        <f ca="1">IFRS17_CF_Base!Y104+IFRS17_CumRslt!Y104</f>
        <v>19026118.743734054</v>
      </c>
      <c r="Z104" s="35">
        <f ca="1">IFRS17_CF_Base!Z104+IFRS17_CumRslt!Z104</f>
        <v>18364100.739624381</v>
      </c>
      <c r="AA104" s="40">
        <f ca="1">IFRS17_CF_Base!AA104+IFRS17_CumRslt!AA104</f>
        <v>17620945.298909858</v>
      </c>
      <c r="AB104" s="40">
        <f ca="1">IFRS17_CF_Base!AB104+IFRS17_CumRslt!AB104</f>
        <v>16827774.965517804</v>
      </c>
      <c r="AC104" s="40">
        <f ca="1">IFRS17_CF_Base!AC104+IFRS17_CumRslt!AC104</f>
        <v>16111884.870173454</v>
      </c>
      <c r="AD104" s="40">
        <f ca="1">IFRS17_CF_Base!AD104+IFRS17_CumRslt!AD104</f>
        <v>14340037.788453728</v>
      </c>
      <c r="AE104" s="40">
        <f ca="1">IFRS17_CF_Base!AE104+IFRS17_CumRslt!AE104</f>
        <v>13439378.78732744</v>
      </c>
      <c r="AF104" s="40">
        <f ca="1">IFRS17_CF_Base!AF104+IFRS17_CumRslt!AF104</f>
        <v>12554683.337577837</v>
      </c>
      <c r="AG104" s="40">
        <f ca="1">IFRS17_CF_Base!AG104+IFRS17_CumRslt!AG104</f>
        <v>11714334.496856036</v>
      </c>
      <c r="AH104" s="40">
        <f ca="1">IFRS17_CF_Base!AH104+IFRS17_CumRslt!AH104</f>
        <v>10978131.799981846</v>
      </c>
      <c r="AI104" s="40">
        <f ca="1">IFRS17_CF_Base!AI104+IFRS17_CumRslt!AI104</f>
        <v>9795779.6230779495</v>
      </c>
      <c r="AJ104" s="40">
        <f ca="1">IFRS17_CF_Base!AJ104+IFRS17_CumRslt!AJ104</f>
        <v>9159561.8401379623</v>
      </c>
      <c r="AK104" s="40">
        <f ca="1">IFRS17_CF_Base!AK104+IFRS17_CumRslt!AK104</f>
        <v>8615910.1587550733</v>
      </c>
      <c r="AL104" s="40">
        <f ca="1">IFRS17_CF_Base!AL104+IFRS17_CumRslt!AL104</f>
        <v>8148570.5174410399</v>
      </c>
      <c r="AM104" s="40">
        <f ca="1">IFRS17_CF_Base!AM104+IFRS17_CumRslt!AM104</f>
        <v>7749551.5687111653</v>
      </c>
      <c r="AN104" s="40">
        <f ca="1">IFRS17_CF_Base!AN104+IFRS17_CumRslt!AN104</f>
        <v>7147075.6966704447</v>
      </c>
      <c r="AO104" s="40">
        <f ca="1">IFRS17_CF_Base!AO104+IFRS17_CumRslt!AO104</f>
        <v>6718560.8067612452</v>
      </c>
      <c r="AP104" s="40">
        <f ca="1">IFRS17_CF_Base!AP104+IFRS17_CumRslt!AP104</f>
        <v>6384690.8029880924</v>
      </c>
      <c r="AQ104" s="40">
        <f ca="1">IFRS17_CF_Base!AQ104+IFRS17_CumRslt!AQ104</f>
        <v>6058894.2740054959</v>
      </c>
      <c r="AR104" s="40">
        <f ca="1">IFRS17_CF_Base!AR104+IFRS17_CumRslt!AR104</f>
        <v>5751871.5629497683</v>
      </c>
      <c r="AS104" s="40">
        <f ca="1">IFRS17_CF_Base!AS104+IFRS17_CumRslt!AS104</f>
        <v>5327036.2975588515</v>
      </c>
      <c r="AT104" s="40">
        <f ca="1">IFRS17_CF_Base!AT104+IFRS17_CumRslt!AT104</f>
        <v>5026572.1970831519</v>
      </c>
      <c r="AU104" s="40">
        <f ca="1">IFRS17_CF_Base!AU104+IFRS17_CumRslt!AU104</f>
        <v>4725672.7359127766</v>
      </c>
      <c r="AV104" s="40">
        <f ca="1">IFRS17_CF_Base!AV104+IFRS17_CumRslt!AV104</f>
        <v>4423558.2564613326</v>
      </c>
      <c r="AW104" s="40">
        <f ca="1">IFRS17_CF_Base!AW104+IFRS17_CumRslt!AW104</f>
        <v>4122679.2639445849</v>
      </c>
      <c r="AX104" s="40">
        <f ca="1">IFRS17_CF_Base!AX104+IFRS17_CumRslt!AX104</f>
        <v>3754002.3193121939</v>
      </c>
      <c r="AY104" s="40">
        <f ca="1">IFRS17_CF_Base!AY104+IFRS17_CumRslt!AY104</f>
        <v>3431411.0500946785</v>
      </c>
      <c r="AZ104" s="40">
        <f ca="1">IFRS17_CF_Base!AZ104+IFRS17_CumRslt!AZ104</f>
        <v>3130769.6672640345</v>
      </c>
      <c r="BA104" s="40">
        <f ca="1">IFRS17_CF_Base!BA104+IFRS17_CumRslt!BA104</f>
        <v>2836378.6501918868</v>
      </c>
      <c r="BB104" s="40">
        <f ca="1">IFRS17_CF_Base!BB104+IFRS17_CumRslt!BB104</f>
        <v>2555733.5193867031</v>
      </c>
      <c r="BC104" s="40">
        <f ca="1">IFRS17_CF_Base!BC104+IFRS17_CumRslt!BC104</f>
        <v>2262638.1018201993</v>
      </c>
      <c r="BD104" s="40">
        <f ca="1">IFRS17_CF_Base!BD104+IFRS17_CumRslt!BD104</f>
        <v>2015244.7731043343</v>
      </c>
      <c r="BE104" s="40">
        <f ca="1">IFRS17_CF_Base!BE104+IFRS17_CumRslt!BE104</f>
        <v>1792473.2271528861</v>
      </c>
      <c r="BF104" s="40">
        <f ca="1">IFRS17_CF_Base!BF104+IFRS17_CumRslt!BF104</f>
        <v>1591729.6343598994</v>
      </c>
      <c r="BG104" s="40">
        <f ca="1">IFRS17_CF_Base!BG104+IFRS17_CumRslt!BG104</f>
        <v>1410862.8533811157</v>
      </c>
      <c r="BH104" s="40">
        <f ca="1">IFRS17_CF_Base!BH104+IFRS17_CumRslt!BH104</f>
        <v>1234856.6759190001</v>
      </c>
      <c r="BI104" s="40">
        <f ca="1">IFRS17_CF_Base!BI104+IFRS17_CumRslt!BI104</f>
        <v>1075568.499174387</v>
      </c>
      <c r="BJ104" s="40">
        <f ca="1">IFRS17_CF_Base!BJ104+IFRS17_CumRslt!BJ104</f>
        <v>943030.1815136926</v>
      </c>
      <c r="BK104" s="40">
        <f ca="1">IFRS17_CF_Base!BK104+IFRS17_CumRslt!BK104</f>
        <v>821830.88351957558</v>
      </c>
      <c r="BL104" s="40">
        <f ca="1">IFRS17_CF_Base!BL104+IFRS17_CumRslt!BL104</f>
        <v>712676.54755951872</v>
      </c>
      <c r="BM104" s="40">
        <f ca="1">IFRS17_CF_Base!BM104+IFRS17_CumRslt!BM104</f>
        <v>610371.44780851586</v>
      </c>
      <c r="BN104" s="40">
        <f ca="1">IFRS17_CF_Base!BN104+IFRS17_CumRslt!BN104</f>
        <v>522630.41281505703</v>
      </c>
      <c r="BO104" s="40">
        <f ca="1">IFRS17_CF_Base!BO104+IFRS17_CumRslt!BO104</f>
        <v>445399.98710617243</v>
      </c>
      <c r="BP104" s="40">
        <f ca="1">IFRS17_CF_Base!BP104+IFRS17_CumRslt!BP104</f>
        <v>376245.16120219871</v>
      </c>
      <c r="BQ104" s="40">
        <f ca="1">IFRS17_CF_Base!BQ104+IFRS17_CumRslt!BQ104</f>
        <v>314727.97171311092</v>
      </c>
      <c r="BR104" s="40">
        <f ca="1">IFRS17_CF_Base!BR104+IFRS17_CumRslt!BR104</f>
        <v>258652.58658812003</v>
      </c>
      <c r="BS104" s="40">
        <f ca="1">IFRS17_CF_Base!BS104+IFRS17_CumRslt!BS104</f>
        <v>209201.66672738889</v>
      </c>
      <c r="BT104" s="40">
        <f ca="1">IFRS17_CF_Base!BT104+IFRS17_CumRslt!BT104</f>
        <v>168473.39023520926</v>
      </c>
      <c r="BU104" s="40">
        <f ca="1">IFRS17_CF_Base!BU104+IFRS17_CumRslt!BU104</f>
        <v>133112.87302564096</v>
      </c>
      <c r="BV104" s="40">
        <f ca="1">IFRS17_CF_Base!BV104+IFRS17_CumRslt!BV104</f>
        <v>103004.65095899973</v>
      </c>
      <c r="BW104" s="40">
        <f ca="1">IFRS17_CF_Base!BW104+IFRS17_CumRslt!BW104</f>
        <v>77583.561436189557</v>
      </c>
      <c r="BX104" s="40">
        <f ca="1">IFRS17_CF_Base!BX104+IFRS17_CumRslt!BX104</f>
        <v>56287.258151410242</v>
      </c>
      <c r="BY104" s="40">
        <f ca="1">IFRS17_CF_Base!BY104+IFRS17_CumRslt!BY104</f>
        <v>41177.553433532616</v>
      </c>
      <c r="BZ104" s="40">
        <f ca="1">IFRS17_CF_Base!BZ104+IFRS17_CumRslt!BZ104</f>
        <v>29772.274310018798</v>
      </c>
      <c r="CA104" s="40">
        <f ca="1">IFRS17_CF_Base!CA104+IFRS17_CumRslt!CA104</f>
        <v>21303.4300322374</v>
      </c>
      <c r="CB104" s="40">
        <f ca="1">IFRS17_CF_Base!CB104+IFRS17_CumRslt!CB104</f>
        <v>15068.416758938209</v>
      </c>
      <c r="CC104" s="40">
        <f ca="1">IFRS17_CF_Base!CC104+IFRS17_CumRslt!CC104</f>
        <v>9236.1153257382393</v>
      </c>
      <c r="CD104" s="40">
        <f ca="1">IFRS17_CF_Base!CD104+IFRS17_CumRslt!CD104</f>
        <v>6611.7191010564102</v>
      </c>
      <c r="CE104" s="40">
        <f ca="1">IFRS17_CF_Base!CE104+IFRS17_CumRslt!CE104</f>
        <v>4692.5460110425493</v>
      </c>
      <c r="CF104" s="40">
        <f ca="1">IFRS17_CF_Base!CF104+IFRS17_CumRslt!CF104</f>
        <v>3296.6754112823733</v>
      </c>
      <c r="CG104" s="40">
        <f ca="1">IFRS17_CF_Base!CG104+IFRS17_CumRslt!CG104</f>
        <v>2289.1977837450377</v>
      </c>
      <c r="CH104" s="40">
        <f ca="1">IFRS17_CF_Base!CH104+IFRS17_CumRslt!CH104</f>
        <v>1311.1595494840269</v>
      </c>
      <c r="CI104" s="40">
        <f ca="1">IFRS17_CF_Base!CI104+IFRS17_CumRslt!CI104</f>
        <v>900.98397320864456</v>
      </c>
      <c r="CJ104" s="40">
        <f ca="1">IFRS17_CF_Base!CJ104+IFRS17_CumRslt!CJ104</f>
        <v>607.79662868720175</v>
      </c>
      <c r="CK104" s="40">
        <f ca="1">IFRS17_CF_Base!CK104+IFRS17_CumRslt!CK104</f>
        <v>406.46180392459416</v>
      </c>
      <c r="CL104" s="40">
        <f ca="1">IFRS17_CF_Base!CL104+IFRS17_CumRslt!CL104</f>
        <v>274.81376836346635</v>
      </c>
      <c r="CM104" s="40">
        <f ca="1">IFRS17_CF_Base!CM104+IFRS17_CumRslt!CM104</f>
        <v>0</v>
      </c>
      <c r="CN104" s="40">
        <f ca="1">IFRS17_CF_Base!CN104+IFRS17_CumRslt!CN104</f>
        <v>0</v>
      </c>
      <c r="CO104" s="40">
        <f ca="1">IFRS17_CF_Base!CO104+IFRS17_CumRslt!CO104</f>
        <v>0</v>
      </c>
      <c r="CP104" s="40">
        <f ca="1">IFRS17_CF_Base!CP104+IFRS17_CumRslt!CP104</f>
        <v>0</v>
      </c>
      <c r="CQ104" s="40">
        <f ca="1">IFRS17_CF_Base!CQ104+IFRS17_CumRslt!CQ104</f>
        <v>0</v>
      </c>
      <c r="CR104" s="40">
        <f ca="1">IFRS17_CF_Base!CR104+IFRS17_CumRslt!CR104</f>
        <v>0</v>
      </c>
      <c r="CS104" s="40">
        <f ca="1">IFRS17_CF_Base!CS104+IFRS17_CumRslt!CS104</f>
        <v>0</v>
      </c>
      <c r="CT104" s="40">
        <f ca="1">IFRS17_CF_Base!CT104+IFRS17_CumRslt!CT104</f>
        <v>0</v>
      </c>
      <c r="CU104" s="40">
        <f ca="1">IFRS17_CF_Base!CU104+IFRS17_CumRslt!CU104</f>
        <v>0</v>
      </c>
      <c r="CV104" s="40">
        <f ca="1">IFRS17_CF_Base!CV104+IFRS17_CumRslt!CV104</f>
        <v>0</v>
      </c>
      <c r="CW104" s="40">
        <f ca="1">IFRS17_CF_Base!CW104+IFRS17_CumRslt!CW104</f>
        <v>0</v>
      </c>
      <c r="CX104" s="40">
        <f ca="1">IFRS17_CF_Base!CX104+IFRS17_CumRslt!CX104</f>
        <v>0</v>
      </c>
      <c r="CY104" s="40">
        <f ca="1">IFRS17_CF_Base!CY104+IFRS17_CumRslt!CY104</f>
        <v>0</v>
      </c>
      <c r="CZ104" s="40">
        <f ca="1">IFRS17_CF_Base!CZ104+IFRS17_CumRslt!CZ104</f>
        <v>0</v>
      </c>
      <c r="DA104" s="40">
        <f ca="1">IFRS17_CF_Base!DA104+IFRS17_CumRslt!DA104</f>
        <v>0</v>
      </c>
      <c r="DB104" s="40">
        <f ca="1">IFRS17_CF_Base!DB104+IFRS17_CumRslt!DB104</f>
        <v>0</v>
      </c>
      <c r="DC104" s="40">
        <f ca="1">IFRS17_CF_Base!DC104+IFRS17_CumRslt!DC104</f>
        <v>0</v>
      </c>
      <c r="DD104" s="40">
        <f ca="1">IFRS17_CF_Base!DD104+IFRS17_CumRslt!DD104</f>
        <v>0</v>
      </c>
      <c r="DE104" s="40">
        <f ca="1">IFRS17_CF_Base!DE104+IFRS17_CumRslt!DE104</f>
        <v>0</v>
      </c>
      <c r="DF104" s="40">
        <f ca="1">IFRS17_CF_Base!DF104+IFRS17_CumRslt!DF104</f>
        <v>0</v>
      </c>
      <c r="DG104" s="40">
        <f ca="1">IFRS17_CF_Base!DG104+IFRS17_CumRslt!DG104</f>
        <v>0</v>
      </c>
      <c r="DH104" s="40">
        <f ca="1">IFRS17_CF_Base!DH104+IFRS17_CumRslt!DH104</f>
        <v>0</v>
      </c>
      <c r="DI104" s="40">
        <f ca="1">IFRS17_CF_Base!DI104+IFRS17_CumRslt!DI104</f>
        <v>0</v>
      </c>
      <c r="DJ104" s="40">
        <f ca="1">IFRS17_CF_Base!DJ104+IFRS17_CumRslt!DJ104</f>
        <v>0</v>
      </c>
      <c r="DK104" s="40">
        <f ca="1">IFRS17_CF_Base!DK104+IFRS17_CumRslt!DK104</f>
        <v>0</v>
      </c>
      <c r="DL104" s="40">
        <f ca="1">IFRS17_CF_Base!DL104+IFRS17_CumRslt!DL104</f>
        <v>0</v>
      </c>
      <c r="DM104" s="40">
        <f ca="1">IFRS17_CF_Base!DM104+IFRS17_CumRslt!DM104</f>
        <v>0</v>
      </c>
      <c r="DN104" s="40">
        <f ca="1">IFRS17_CF_Base!DN104+IFRS17_CumRslt!DN104</f>
        <v>0</v>
      </c>
      <c r="DO104" s="40">
        <f ca="1">IFRS17_CF_Base!DO104+IFRS17_CumRslt!DO104</f>
        <v>0</v>
      </c>
      <c r="DP104" s="40">
        <f ca="1">IFRS17_CF_Base!DP104+IFRS17_CumRslt!DP104</f>
        <v>0</v>
      </c>
      <c r="DQ104" s="40">
        <f ca="1">IFRS17_CF_Base!DQ104+IFRS17_CumRslt!DQ104</f>
        <v>0</v>
      </c>
      <c r="DR104" s="40">
        <f ca="1">IFRS17_CF_Base!DR104+IFRS17_CumRslt!DR104</f>
        <v>0</v>
      </c>
      <c r="DS104" s="40">
        <f ca="1">IFRS17_CF_Base!DS104+IFRS17_CumRslt!DS104</f>
        <v>0</v>
      </c>
      <c r="DT104" s="40">
        <f ca="1">IFRS17_CF_Base!DT104+IFRS17_CumRslt!DT104</f>
        <v>0</v>
      </c>
      <c r="DU104" s="40">
        <f ca="1">IFRS17_CF_Base!DU104+IFRS17_CumRslt!DU104</f>
        <v>0</v>
      </c>
      <c r="DV104" s="40">
        <f ca="1">IFRS17_CF_Base!DV104+IFRS17_CumRslt!DV104</f>
        <v>0</v>
      </c>
      <c r="DW104" s="40">
        <f ca="1">IFRS17_CF_Base!DW104+IFRS17_CumRslt!DW104</f>
        <v>0</v>
      </c>
      <c r="DX104" s="40">
        <f ca="1">IFRS17_CF_Base!DX104+IFRS17_CumRslt!DX104</f>
        <v>0</v>
      </c>
      <c r="DY104" s="40">
        <f ca="1">IFRS17_CF_Base!DY104+IFRS17_CumRslt!DY104</f>
        <v>0</v>
      </c>
      <c r="DZ104" s="40">
        <f ca="1">IFRS17_CF_Base!DZ104+IFRS17_CumRslt!DZ104</f>
        <v>0</v>
      </c>
      <c r="EA104" s="40">
        <f ca="1">IFRS17_CF_Base!EA104+IFRS17_CumRslt!EA104</f>
        <v>0</v>
      </c>
      <c r="EB104" s="40">
        <f ca="1">IFRS17_CF_Base!EB104+IFRS17_CumRslt!EB104</f>
        <v>0</v>
      </c>
      <c r="EC104" s="40">
        <f ca="1">IFRS17_CF_Base!EC104+IFRS17_CumRslt!EC104</f>
        <v>0</v>
      </c>
      <c r="ED104" s="40">
        <f ca="1">IFRS17_CF_Base!ED104+IFRS17_CumRslt!ED104</f>
        <v>0</v>
      </c>
      <c r="EE104" s="40">
        <f ca="1">IFRS17_CF_Base!EE104+IFRS17_CumRslt!EE104</f>
        <v>0</v>
      </c>
      <c r="EF104" s="40">
        <f ca="1">IFRS17_CF_Base!EF104+IFRS17_CumRslt!EF104</f>
        <v>0</v>
      </c>
      <c r="EG104" s="40">
        <f ca="1">IFRS17_CF_Base!EG104+IFRS17_CumRslt!EG104</f>
        <v>0</v>
      </c>
      <c r="EH104" s="40">
        <f ca="1">IFRS17_CF_Base!EH104+IFRS17_CumRslt!EH104</f>
        <v>0</v>
      </c>
      <c r="EI104" s="40">
        <f ca="1">IFRS17_CF_Base!EI104+IFRS17_CumRslt!EI104</f>
        <v>0</v>
      </c>
      <c r="EJ104" s="40">
        <f ca="1">IFRS17_CF_Base!EJ104+IFRS17_CumRslt!EJ104</f>
        <v>0</v>
      </c>
      <c r="EK104" s="40">
        <f ca="1">IFRS17_CF_Base!EK104+IFRS17_CumRslt!EK104</f>
        <v>0</v>
      </c>
      <c r="EL104" s="40">
        <f ca="1">IFRS17_CF_Base!EL104+IFRS17_CumRslt!EL104</f>
        <v>0</v>
      </c>
      <c r="EM104" s="40">
        <f ca="1">IFRS17_CF_Base!EM104+IFRS17_CumRslt!EM104</f>
        <v>0</v>
      </c>
      <c r="EN104" s="40">
        <f ca="1">IFRS17_CF_Base!EN104+IFRS17_CumRslt!EN104</f>
        <v>0</v>
      </c>
      <c r="EO104" s="40">
        <f ca="1">IFRS17_CF_Base!EO104+IFRS17_CumRslt!EO104</f>
        <v>0</v>
      </c>
      <c r="EP104" s="40">
        <f ca="1">IFRS17_CF_Base!EP104+IFRS17_CumRslt!EP104</f>
        <v>0</v>
      </c>
      <c r="EQ104" s="40">
        <f ca="1">IFRS17_CF_Base!EQ104+IFRS17_CumRslt!EQ104</f>
        <v>0</v>
      </c>
      <c r="ER104" s="40">
        <f ca="1">IFRS17_CF_Base!ER104+IFRS17_CumRslt!ER104</f>
        <v>0</v>
      </c>
      <c r="ES104" s="40">
        <f ca="1">IFRS17_CF_Base!ES104+IFRS17_CumRslt!ES104</f>
        <v>0</v>
      </c>
      <c r="ET104" s="40">
        <f ca="1">IFRS17_CF_Base!ET104+IFRS17_CumRslt!ET104</f>
        <v>0</v>
      </c>
      <c r="EU104" s="40">
        <f ca="1">IFRS17_CF_Base!EU104+IFRS17_CumRslt!EU104</f>
        <v>0</v>
      </c>
      <c r="EV104" s="40">
        <f ca="1">IFRS17_CF_Base!EV104+IFRS17_CumRslt!EV104</f>
        <v>0</v>
      </c>
      <c r="EW104" s="40">
        <f ca="1">IFRS17_CF_Base!EW104+IFRS17_CumRslt!EW104</f>
        <v>0</v>
      </c>
      <c r="EX104" s="40">
        <f ca="1">IFRS17_CF_Base!EX104+IFRS17_CumRslt!EX104</f>
        <v>0</v>
      </c>
      <c r="EY104" s="40">
        <f ca="1">IFRS17_CF_Base!EY104+IFRS17_CumRslt!EY104</f>
        <v>0</v>
      </c>
      <c r="EZ104" s="40">
        <f ca="1">IFRS17_CF_Base!EZ104+IFRS17_CumRslt!EZ104</f>
        <v>0</v>
      </c>
      <c r="FA104" s="40">
        <f ca="1">IFRS17_CF_Base!FA104+IFRS17_CumRslt!FA104</f>
        <v>0</v>
      </c>
      <c r="FB104" s="40">
        <f ca="1">IFRS17_CF_Base!FB104+IFRS17_CumRslt!FB104</f>
        <v>0</v>
      </c>
      <c r="FC104" s="40">
        <f ca="1">IFRS17_CF_Base!FC104+IFRS17_CumRslt!FC104</f>
        <v>0</v>
      </c>
      <c r="FD104" s="40">
        <f ca="1">IFRS17_CF_Base!FD104+IFRS17_CumRslt!FD104</f>
        <v>0</v>
      </c>
      <c r="FE104" s="40">
        <f ca="1">IFRS17_CF_Base!FE104+IFRS17_CumRslt!FE104</f>
        <v>0</v>
      </c>
      <c r="FF104" s="40">
        <f ca="1">IFRS17_CF_Base!FF104+IFRS17_CumRslt!FF104</f>
        <v>0</v>
      </c>
      <c r="FG104" s="40">
        <f ca="1">IFRS17_CF_Base!FG104+IFRS17_CumRslt!FG104</f>
        <v>0</v>
      </c>
      <c r="FH104" s="40">
        <f ca="1">IFRS17_CF_Base!FH104+IFRS17_CumRslt!FH104</f>
        <v>0</v>
      </c>
      <c r="FI104" s="40">
        <f ca="1">IFRS17_CF_Base!FI104+IFRS17_CumRslt!FI104</f>
        <v>0</v>
      </c>
      <c r="FJ104" s="40">
        <f ca="1">IFRS17_CF_Base!FJ104+IFRS17_CumRslt!FJ104</f>
        <v>0</v>
      </c>
      <c r="FK104" s="40">
        <f ca="1">IFRS17_CF_Base!FK104+IFRS17_CumRslt!FK104</f>
        <v>0</v>
      </c>
      <c r="FL104" s="40">
        <f ca="1">IFRS17_CF_Base!FL104+IFRS17_CumRslt!FL104</f>
        <v>0</v>
      </c>
      <c r="FM104" s="40">
        <f ca="1">IFRS17_CF_Base!FM104+IFRS17_CumRslt!FM104</f>
        <v>0</v>
      </c>
      <c r="FN104" s="40">
        <f ca="1">IFRS17_CF_Base!FN104+IFRS17_CumRslt!FN104</f>
        <v>0</v>
      </c>
      <c r="FO104" s="40">
        <f ca="1">IFRS17_CF_Base!FO104+IFRS17_CumRslt!FO104</f>
        <v>0</v>
      </c>
      <c r="FP104" s="40">
        <f ca="1">IFRS17_CF_Base!FP104+IFRS17_CumRslt!FP104</f>
        <v>0</v>
      </c>
      <c r="FQ104" s="40">
        <f ca="1">IFRS17_CF_Base!FQ104+IFRS17_CumRslt!FQ104</f>
        <v>0</v>
      </c>
      <c r="FR104" s="40">
        <f ca="1">IFRS17_CF_Base!FR104+IFRS17_CumRslt!FR104</f>
        <v>0</v>
      </c>
      <c r="FS104" s="40">
        <f ca="1">IFRS17_CF_Base!FS104+IFRS17_CumRslt!FS104</f>
        <v>0</v>
      </c>
      <c r="FT104" s="40">
        <f ca="1">IFRS17_CF_Base!FT104+IFRS17_CumRslt!FT104</f>
        <v>0</v>
      </c>
      <c r="FU104" s="40">
        <f ca="1">IFRS17_CF_Base!FU104+IFRS17_CumRslt!FU104</f>
        <v>0</v>
      </c>
      <c r="FV104" s="40">
        <f ca="1">IFRS17_CF_Base!FV104+IFRS17_CumRslt!FV104</f>
        <v>0</v>
      </c>
      <c r="FW104" s="40">
        <f ca="1">IFRS17_CF_Base!FW104+IFRS17_CumRslt!FW104</f>
        <v>0</v>
      </c>
      <c r="FX104" s="40">
        <f ca="1">IFRS17_CF_Base!FX104+IFRS17_CumRslt!FX104</f>
        <v>0</v>
      </c>
      <c r="FY104" s="40">
        <f ca="1">IFRS17_CF_Base!FY104+IFRS17_CumRslt!FY104</f>
        <v>0</v>
      </c>
      <c r="FZ104" s="40">
        <f ca="1">IFRS17_CF_Base!FZ104+IFRS17_CumRslt!FZ104</f>
        <v>0</v>
      </c>
      <c r="GA104" s="40">
        <f ca="1">IFRS17_CF_Base!GA104+IFRS17_CumRslt!GA104</f>
        <v>0</v>
      </c>
      <c r="GB104" s="40">
        <f ca="1">IFRS17_CF_Base!GB104+IFRS17_CumRslt!GB104</f>
        <v>0</v>
      </c>
      <c r="GC104" s="40">
        <f ca="1">IFRS17_CF_Base!GC104+IFRS17_CumRslt!GC104</f>
        <v>0</v>
      </c>
      <c r="GD104" s="40">
        <f ca="1">IFRS17_CF_Base!GD104+IFRS17_CumRslt!GD104</f>
        <v>0</v>
      </c>
      <c r="GE104" s="40">
        <f ca="1">IFRS17_CF_Base!GE104+IFRS17_CumRslt!GE104</f>
        <v>0</v>
      </c>
      <c r="GF104" s="40">
        <f ca="1">IFRS17_CF_Base!GF104+IFRS17_CumRslt!GF104</f>
        <v>0</v>
      </c>
      <c r="GG104" s="40">
        <f ca="1">IFRS17_CF_Base!GG104+IFRS17_CumRslt!GG104</f>
        <v>0</v>
      </c>
      <c r="GH104" s="40">
        <f ca="1">IFRS17_CF_Base!GH104+IFRS17_CumRslt!GH104</f>
        <v>0</v>
      </c>
      <c r="GI104" s="40">
        <f ca="1">IFRS17_CF_Base!GI104+IFRS17_CumRslt!GI104</f>
        <v>0</v>
      </c>
      <c r="GJ104" s="40">
        <f ca="1">IFRS17_CF_Base!GJ104+IFRS17_CumRslt!GJ104</f>
        <v>0</v>
      </c>
    </row>
    <row r="105" spans="3:192" x14ac:dyDescent="0.3">
      <c r="C105" s="31" t="s">
        <v>495</v>
      </c>
      <c r="F105" s="35">
        <f ca="1">IFRS17_CF_Base!F105+IFRS17_CumRslt!F105</f>
        <v>860247.74015400733</v>
      </c>
      <c r="G105" s="35">
        <f ca="1">IFRS17_CF_Base!G105+IFRS17_CumRslt!G105</f>
        <v>2868052.342372932</v>
      </c>
      <c r="H105" s="35">
        <f ca="1">IFRS17_CF_Base!H105+IFRS17_CumRslt!H105</f>
        <v>5426411.8484416734</v>
      </c>
      <c r="I105" s="35">
        <f ca="1">IFRS17_CF_Base!I105+IFRS17_CumRslt!I105</f>
        <v>8199036.3064101087</v>
      </c>
      <c r="J105" s="35">
        <f ca="1">IFRS17_CF_Base!J105+IFRS17_CumRslt!J105</f>
        <v>11598873.0800652</v>
      </c>
      <c r="K105" s="35">
        <f ca="1">IFRS17_CF_Base!K105+IFRS17_CumRslt!K105</f>
        <v>15272744.401083577</v>
      </c>
      <c r="L105" s="35">
        <f ca="1">IFRS17_CF_Base!L105+IFRS17_CumRslt!L105</f>
        <v>19068478.790497068</v>
      </c>
      <c r="M105" s="35">
        <f ca="1">IFRS17_CF_Base!M105+IFRS17_CumRslt!M105</f>
        <v>23212118.695992075</v>
      </c>
      <c r="N105" s="35">
        <f ca="1">IFRS17_CF_Base!N105+IFRS17_CumRslt!N105</f>
        <v>27873793.074335508</v>
      </c>
      <c r="O105" s="35">
        <f ca="1">IFRS17_CF_Base!O105+IFRS17_CumRslt!O105</f>
        <v>33486516.662314326</v>
      </c>
      <c r="P105" s="35">
        <f ca="1">IFRS17_CF_Base!P105+IFRS17_CumRslt!P105</f>
        <v>32425098.791663408</v>
      </c>
      <c r="Q105" s="35">
        <f ca="1">IFRS17_CF_Base!Q105+IFRS17_CumRslt!Q105</f>
        <v>28699636.917479433</v>
      </c>
      <c r="R105" s="35">
        <f ca="1">IFRS17_CF_Base!R105+IFRS17_CumRslt!R105</f>
        <v>26132187.273778535</v>
      </c>
      <c r="S105" s="35">
        <f ca="1">IFRS17_CF_Base!S105+IFRS17_CumRslt!S105</f>
        <v>23784861.069048285</v>
      </c>
      <c r="T105" s="35">
        <f ca="1">IFRS17_CF_Base!T105+IFRS17_CumRslt!T105</f>
        <v>21586219.239031617</v>
      </c>
      <c r="U105" s="35">
        <f ca="1">IFRS17_CF_Base!U105+IFRS17_CumRslt!U105</f>
        <v>19713484.572419971</v>
      </c>
      <c r="V105" s="35">
        <f ca="1">IFRS17_CF_Base!V105+IFRS17_CumRslt!V105</f>
        <v>17971024.507132478</v>
      </c>
      <c r="W105" s="35">
        <f ca="1">IFRS17_CF_Base!W105+IFRS17_CumRslt!W105</f>
        <v>16330810.792972708</v>
      </c>
      <c r="X105" s="35">
        <f ca="1">IFRS17_CF_Base!X105+IFRS17_CumRslt!X105</f>
        <v>14776140.202902293</v>
      </c>
      <c r="Y105" s="40">
        <f ca="1">IFRS17_CF_Base!Y105+IFRS17_CumRslt!Y105</f>
        <v>13280203.010023963</v>
      </c>
      <c r="Z105" s="35">
        <f ca="1">IFRS17_CF_Base!Z105+IFRS17_CumRslt!Z105</f>
        <v>12136001.356813779</v>
      </c>
      <c r="AA105" s="40">
        <f ca="1">IFRS17_CF_Base!AA105+IFRS17_CumRslt!AA105</f>
        <v>11065943.803320952</v>
      </c>
      <c r="AB105" s="40">
        <f ca="1">IFRS17_CF_Base!AB105+IFRS17_CumRslt!AB105</f>
        <v>10053982.995064234</v>
      </c>
      <c r="AC105" s="40">
        <f ca="1">IFRS17_CF_Base!AC105+IFRS17_CumRslt!AC105</f>
        <v>9104022.0369613729</v>
      </c>
      <c r="AD105" s="40">
        <f ca="1">IFRS17_CF_Base!AD105+IFRS17_CumRslt!AD105</f>
        <v>8199398.237288855</v>
      </c>
      <c r="AE105" s="40">
        <f ca="1">IFRS17_CF_Base!AE105+IFRS17_CumRslt!AE105</f>
        <v>7353245.4681296814</v>
      </c>
      <c r="AF105" s="40">
        <f ca="1">IFRS17_CF_Base!AF105+IFRS17_CumRslt!AF105</f>
        <v>6580032.8709134534</v>
      </c>
      <c r="AG105" s="40">
        <f ca="1">IFRS17_CF_Base!AG105+IFRS17_CumRslt!AG105</f>
        <v>5851329.3943641009</v>
      </c>
      <c r="AH105" s="40">
        <f ca="1">IFRS17_CF_Base!AH105+IFRS17_CumRslt!AH105</f>
        <v>5157623.4055724842</v>
      </c>
      <c r="AI105" s="40">
        <f ca="1">IFRS17_CF_Base!AI105+IFRS17_CumRslt!AI105</f>
        <v>4486505.4035291001</v>
      </c>
      <c r="AJ105" s="40">
        <f ca="1">IFRS17_CF_Base!AJ105+IFRS17_CumRslt!AJ105</f>
        <v>4083405.3859316972</v>
      </c>
      <c r="AK105" s="40">
        <f ca="1">IFRS17_CF_Base!AK105+IFRS17_CumRslt!AK105</f>
        <v>3730020.122453725</v>
      </c>
      <c r="AL105" s="40">
        <f ca="1">IFRS17_CF_Base!AL105+IFRS17_CumRslt!AL105</f>
        <v>3408513.8136051805</v>
      </c>
      <c r="AM105" s="40">
        <f ca="1">IFRS17_CF_Base!AM105+IFRS17_CumRslt!AM105</f>
        <v>3114036.2689378094</v>
      </c>
      <c r="AN105" s="40">
        <f ca="1">IFRS17_CF_Base!AN105+IFRS17_CumRslt!AN105</f>
        <v>2842827.9301727195</v>
      </c>
      <c r="AO105" s="40">
        <f ca="1">IFRS17_CF_Base!AO105+IFRS17_CumRslt!AO105</f>
        <v>2591526.6565216514</v>
      </c>
      <c r="AP105" s="40">
        <f ca="1">IFRS17_CF_Base!AP105+IFRS17_CumRslt!AP105</f>
        <v>2365806.2676458433</v>
      </c>
      <c r="AQ105" s="40">
        <f ca="1">IFRS17_CF_Base!AQ105+IFRS17_CumRslt!AQ105</f>
        <v>2155736.29734137</v>
      </c>
      <c r="AR105" s="40">
        <f ca="1">IFRS17_CF_Base!AR105+IFRS17_CumRslt!AR105</f>
        <v>1960309.4153573986</v>
      </c>
      <c r="AS105" s="40">
        <f ca="1">IFRS17_CF_Base!AS105+IFRS17_CumRslt!AS105</f>
        <v>1778424.7454958542</v>
      </c>
      <c r="AT105" s="40">
        <f ca="1">IFRS17_CF_Base!AT105+IFRS17_CumRslt!AT105</f>
        <v>1608939.3747803073</v>
      </c>
      <c r="AU105" s="40">
        <f ca="1">IFRS17_CF_Base!AU105+IFRS17_CumRslt!AU105</f>
        <v>1453149.8290710135</v>
      </c>
      <c r="AV105" s="40">
        <f ca="1">IFRS17_CF_Base!AV105+IFRS17_CumRslt!AV105</f>
        <v>1308434.5583919105</v>
      </c>
      <c r="AW105" s="40">
        <f ca="1">IFRS17_CF_Base!AW105+IFRS17_CumRslt!AW105</f>
        <v>1174404.8925580007</v>
      </c>
      <c r="AX105" s="40">
        <f ca="1">IFRS17_CF_Base!AX105+IFRS17_CumRslt!AX105</f>
        <v>1050767.2093959108</v>
      </c>
      <c r="AY105" s="40">
        <f ca="1">IFRS17_CF_Base!AY105+IFRS17_CumRslt!AY105</f>
        <v>937255.72283847188</v>
      </c>
      <c r="AZ105" s="40">
        <f ca="1">IFRS17_CF_Base!AZ105+IFRS17_CumRslt!AZ105</f>
        <v>834352.16198622237</v>
      </c>
      <c r="BA105" s="40">
        <f ca="1">IFRS17_CF_Base!BA105+IFRS17_CumRslt!BA105</f>
        <v>740778.44992832234</v>
      </c>
      <c r="BB105" s="40">
        <f ca="1">IFRS17_CF_Base!BB105+IFRS17_CumRslt!BB105</f>
        <v>656226.88914745278</v>
      </c>
      <c r="BC105" s="40">
        <f ca="1">IFRS17_CF_Base!BC105+IFRS17_CumRslt!BC105</f>
        <v>580208.45905981178</v>
      </c>
      <c r="BD105" s="40">
        <f ca="1">IFRS17_CF_Base!BD105+IFRS17_CumRslt!BD105</f>
        <v>512073.13863590668</v>
      </c>
      <c r="BE105" s="40">
        <f ca="1">IFRS17_CF_Base!BE105+IFRS17_CumRslt!BE105</f>
        <v>451146.06373312132</v>
      </c>
      <c r="BF105" s="40">
        <f ca="1">IFRS17_CF_Base!BF105+IFRS17_CumRslt!BF105</f>
        <v>396539.60888495081</v>
      </c>
      <c r="BG105" s="40">
        <f ca="1">IFRS17_CF_Base!BG105+IFRS17_CumRslt!BG105</f>
        <v>347508.2893220798</v>
      </c>
      <c r="BH105" s="40">
        <f ca="1">IFRS17_CF_Base!BH105+IFRS17_CumRslt!BH105</f>
        <v>303445.01023625728</v>
      </c>
      <c r="BI105" s="40">
        <f ca="1">IFRS17_CF_Base!BI105+IFRS17_CumRslt!BI105</f>
        <v>263845.5706684757</v>
      </c>
      <c r="BJ105" s="40">
        <f ca="1">IFRS17_CF_Base!BJ105+IFRS17_CumRslt!BJ105</f>
        <v>228723.22797039949</v>
      </c>
      <c r="BK105" s="40">
        <f ca="1">IFRS17_CF_Base!BK105+IFRS17_CumRslt!BK105</f>
        <v>197133.10383897982</v>
      </c>
      <c r="BL105" s="40">
        <f ca="1">IFRS17_CF_Base!BL105+IFRS17_CumRslt!BL105</f>
        <v>168834.75713575841</v>
      </c>
      <c r="BM105" s="40">
        <f ca="1">IFRS17_CF_Base!BM105+IFRS17_CumRslt!BM105</f>
        <v>143564.49139772268</v>
      </c>
      <c r="BN105" s="40">
        <f ca="1">IFRS17_CF_Base!BN105+IFRS17_CumRslt!BN105</f>
        <v>121051.26384145427</v>
      </c>
      <c r="BO105" s="40">
        <f ca="1">IFRS17_CF_Base!BO105+IFRS17_CumRslt!BO105</f>
        <v>101074.45979422635</v>
      </c>
      <c r="BP105" s="40">
        <f ca="1">IFRS17_CF_Base!BP105+IFRS17_CumRslt!BP105</f>
        <v>83439.380977349196</v>
      </c>
      <c r="BQ105" s="40">
        <f ca="1">IFRS17_CF_Base!BQ105+IFRS17_CumRslt!BQ105</f>
        <v>68015.097623402486</v>
      </c>
      <c r="BR105" s="40">
        <f ca="1">IFRS17_CF_Base!BR105+IFRS17_CumRslt!BR105</f>
        <v>54677.399177837069</v>
      </c>
      <c r="BS105" s="40">
        <f ca="1">IFRS17_CF_Base!BS105+IFRS17_CumRslt!BS105</f>
        <v>43297.05296276405</v>
      </c>
      <c r="BT105" s="40">
        <f ca="1">IFRS17_CF_Base!BT105+IFRS17_CumRslt!BT105</f>
        <v>33812.331438483103</v>
      </c>
      <c r="BU105" s="40">
        <f ca="1">IFRS17_CF_Base!BU105+IFRS17_CumRslt!BU105</f>
        <v>25967.926026607347</v>
      </c>
      <c r="BV105" s="40">
        <f ca="1">IFRS17_CF_Base!BV105+IFRS17_CumRslt!BV105</f>
        <v>19628.646855502557</v>
      </c>
      <c r="BW105" s="40">
        <f ca="1">IFRS17_CF_Base!BW105+IFRS17_CumRslt!BW105</f>
        <v>14629.820104520762</v>
      </c>
      <c r="BX105" s="40">
        <f ca="1">IFRS17_CF_Base!BX105+IFRS17_CumRslt!BX105</f>
        <v>10780.621868416858</v>
      </c>
      <c r="BY105" s="40">
        <f ca="1">IFRS17_CF_Base!BY105+IFRS17_CumRslt!BY105</f>
        <v>7923.5338908327803</v>
      </c>
      <c r="BZ105" s="40">
        <f ca="1">IFRS17_CF_Base!BZ105+IFRS17_CumRslt!BZ105</f>
        <v>5788.9976946439701</v>
      </c>
      <c r="CA105" s="40">
        <f ca="1">IFRS17_CF_Base!CA105+IFRS17_CumRslt!CA105</f>
        <v>4198.0661936839679</v>
      </c>
      <c r="CB105" s="40">
        <f ca="1">IFRS17_CF_Base!CB105+IFRS17_CumRslt!CB105</f>
        <v>3011.6191371739064</v>
      </c>
      <c r="CC105" s="40">
        <f ca="1">IFRS17_CF_Base!CC105+IFRS17_CumRslt!CC105</f>
        <v>2123.3141388543713</v>
      </c>
      <c r="CD105" s="40">
        <f ca="1">IFRS17_CF_Base!CD105+IFRS17_CumRslt!CD105</f>
        <v>1559.4449603338865</v>
      </c>
      <c r="CE105" s="40">
        <f ca="1">IFRS17_CF_Base!CE105+IFRS17_CumRslt!CE105</f>
        <v>1120.2532631622378</v>
      </c>
      <c r="CF105" s="40">
        <f ca="1">IFRS17_CF_Base!CF105+IFRS17_CumRslt!CF105</f>
        <v>783.31687319909872</v>
      </c>
      <c r="CG105" s="40">
        <f ca="1">IFRS17_CF_Base!CG105+IFRS17_CumRslt!CG105</f>
        <v>529.56629551765093</v>
      </c>
      <c r="CH105" s="40">
        <f ca="1">IFRS17_CF_Base!CH105+IFRS17_CumRslt!CH105</f>
        <v>341.71988014145649</v>
      </c>
      <c r="CI105" s="40">
        <f ca="1">IFRS17_CF_Base!CI105+IFRS17_CumRslt!CI105</f>
        <v>218.95080143446899</v>
      </c>
      <c r="CJ105" s="40">
        <f ca="1">IFRS17_CF_Base!CJ105+IFRS17_CumRslt!CJ105</f>
        <v>131.75723281840715</v>
      </c>
      <c r="CK105" s="40">
        <f ca="1">IFRS17_CF_Base!CK105+IFRS17_CumRslt!CK105</f>
        <v>71.003487686357033</v>
      </c>
      <c r="CL105" s="40">
        <f ca="1">IFRS17_CF_Base!CL105+IFRS17_CumRslt!CL105</f>
        <v>29.121814654829915</v>
      </c>
      <c r="CM105" s="40">
        <f ca="1">IFRS17_CF_Base!CM105+IFRS17_CumRslt!CM105</f>
        <v>0</v>
      </c>
      <c r="CN105" s="40">
        <f ca="1">IFRS17_CF_Base!CN105+IFRS17_CumRslt!CN105</f>
        <v>0</v>
      </c>
      <c r="CO105" s="40">
        <f ca="1">IFRS17_CF_Base!CO105+IFRS17_CumRslt!CO105</f>
        <v>0</v>
      </c>
      <c r="CP105" s="40">
        <f ca="1">IFRS17_CF_Base!CP105+IFRS17_CumRslt!CP105</f>
        <v>0</v>
      </c>
      <c r="CQ105" s="40">
        <f ca="1">IFRS17_CF_Base!CQ105+IFRS17_CumRslt!CQ105</f>
        <v>0</v>
      </c>
      <c r="CR105" s="40">
        <f ca="1">IFRS17_CF_Base!CR105+IFRS17_CumRslt!CR105</f>
        <v>0</v>
      </c>
      <c r="CS105" s="40">
        <f ca="1">IFRS17_CF_Base!CS105+IFRS17_CumRslt!CS105</f>
        <v>0</v>
      </c>
      <c r="CT105" s="40">
        <f ca="1">IFRS17_CF_Base!CT105+IFRS17_CumRslt!CT105</f>
        <v>0</v>
      </c>
      <c r="CU105" s="40">
        <f ca="1">IFRS17_CF_Base!CU105+IFRS17_CumRslt!CU105</f>
        <v>0</v>
      </c>
      <c r="CV105" s="40">
        <f ca="1">IFRS17_CF_Base!CV105+IFRS17_CumRslt!CV105</f>
        <v>0</v>
      </c>
      <c r="CW105" s="40">
        <f ca="1">IFRS17_CF_Base!CW105+IFRS17_CumRslt!CW105</f>
        <v>0</v>
      </c>
      <c r="CX105" s="40">
        <f ca="1">IFRS17_CF_Base!CX105+IFRS17_CumRslt!CX105</f>
        <v>0</v>
      </c>
      <c r="CY105" s="40">
        <f ca="1">IFRS17_CF_Base!CY105+IFRS17_CumRslt!CY105</f>
        <v>0</v>
      </c>
      <c r="CZ105" s="40">
        <f ca="1">IFRS17_CF_Base!CZ105+IFRS17_CumRslt!CZ105</f>
        <v>0</v>
      </c>
      <c r="DA105" s="40">
        <f ca="1">IFRS17_CF_Base!DA105+IFRS17_CumRslt!DA105</f>
        <v>0</v>
      </c>
      <c r="DB105" s="40">
        <f ca="1">IFRS17_CF_Base!DB105+IFRS17_CumRslt!DB105</f>
        <v>0</v>
      </c>
      <c r="DC105" s="40">
        <f ca="1">IFRS17_CF_Base!DC105+IFRS17_CumRslt!DC105</f>
        <v>0</v>
      </c>
      <c r="DD105" s="40">
        <f ca="1">IFRS17_CF_Base!DD105+IFRS17_CumRslt!DD105</f>
        <v>0</v>
      </c>
      <c r="DE105" s="40">
        <f ca="1">IFRS17_CF_Base!DE105+IFRS17_CumRslt!DE105</f>
        <v>0</v>
      </c>
      <c r="DF105" s="40">
        <f ca="1">IFRS17_CF_Base!DF105+IFRS17_CumRslt!DF105</f>
        <v>0</v>
      </c>
      <c r="DG105" s="40">
        <f ca="1">IFRS17_CF_Base!DG105+IFRS17_CumRslt!DG105</f>
        <v>0</v>
      </c>
      <c r="DH105" s="40">
        <f ca="1">IFRS17_CF_Base!DH105+IFRS17_CumRslt!DH105</f>
        <v>0</v>
      </c>
      <c r="DI105" s="40">
        <f ca="1">IFRS17_CF_Base!DI105+IFRS17_CumRslt!DI105</f>
        <v>0</v>
      </c>
      <c r="DJ105" s="40">
        <f ca="1">IFRS17_CF_Base!DJ105+IFRS17_CumRslt!DJ105</f>
        <v>0</v>
      </c>
      <c r="DK105" s="40">
        <f ca="1">IFRS17_CF_Base!DK105+IFRS17_CumRslt!DK105</f>
        <v>0</v>
      </c>
      <c r="DL105" s="40">
        <f ca="1">IFRS17_CF_Base!DL105+IFRS17_CumRslt!DL105</f>
        <v>0</v>
      </c>
      <c r="DM105" s="40">
        <f ca="1">IFRS17_CF_Base!DM105+IFRS17_CumRslt!DM105</f>
        <v>0</v>
      </c>
      <c r="DN105" s="40">
        <f ca="1">IFRS17_CF_Base!DN105+IFRS17_CumRslt!DN105</f>
        <v>0</v>
      </c>
      <c r="DO105" s="40">
        <f ca="1">IFRS17_CF_Base!DO105+IFRS17_CumRslt!DO105</f>
        <v>0</v>
      </c>
      <c r="DP105" s="40">
        <f ca="1">IFRS17_CF_Base!DP105+IFRS17_CumRslt!DP105</f>
        <v>0</v>
      </c>
      <c r="DQ105" s="40">
        <f ca="1">IFRS17_CF_Base!DQ105+IFRS17_CumRslt!DQ105</f>
        <v>0</v>
      </c>
      <c r="DR105" s="40">
        <f ca="1">IFRS17_CF_Base!DR105+IFRS17_CumRslt!DR105</f>
        <v>0</v>
      </c>
      <c r="DS105" s="40">
        <f ca="1">IFRS17_CF_Base!DS105+IFRS17_CumRslt!DS105</f>
        <v>0</v>
      </c>
      <c r="DT105" s="40">
        <f ca="1">IFRS17_CF_Base!DT105+IFRS17_CumRslt!DT105</f>
        <v>0</v>
      </c>
      <c r="DU105" s="40">
        <f ca="1">IFRS17_CF_Base!DU105+IFRS17_CumRslt!DU105</f>
        <v>0</v>
      </c>
      <c r="DV105" s="40">
        <f ca="1">IFRS17_CF_Base!DV105+IFRS17_CumRslt!DV105</f>
        <v>0</v>
      </c>
      <c r="DW105" s="40">
        <f ca="1">IFRS17_CF_Base!DW105+IFRS17_CumRslt!DW105</f>
        <v>0</v>
      </c>
      <c r="DX105" s="40">
        <f ca="1">IFRS17_CF_Base!DX105+IFRS17_CumRslt!DX105</f>
        <v>0</v>
      </c>
      <c r="DY105" s="40">
        <f ca="1">IFRS17_CF_Base!DY105+IFRS17_CumRslt!DY105</f>
        <v>0</v>
      </c>
      <c r="DZ105" s="40">
        <f ca="1">IFRS17_CF_Base!DZ105+IFRS17_CumRslt!DZ105</f>
        <v>0</v>
      </c>
      <c r="EA105" s="40">
        <f ca="1">IFRS17_CF_Base!EA105+IFRS17_CumRslt!EA105</f>
        <v>0</v>
      </c>
      <c r="EB105" s="40">
        <f ca="1">IFRS17_CF_Base!EB105+IFRS17_CumRslt!EB105</f>
        <v>0</v>
      </c>
      <c r="EC105" s="40">
        <f ca="1">IFRS17_CF_Base!EC105+IFRS17_CumRslt!EC105</f>
        <v>0</v>
      </c>
      <c r="ED105" s="40">
        <f ca="1">IFRS17_CF_Base!ED105+IFRS17_CumRslt!ED105</f>
        <v>0</v>
      </c>
      <c r="EE105" s="40">
        <f ca="1">IFRS17_CF_Base!EE105+IFRS17_CumRslt!EE105</f>
        <v>0</v>
      </c>
      <c r="EF105" s="40">
        <f ca="1">IFRS17_CF_Base!EF105+IFRS17_CumRslt!EF105</f>
        <v>0</v>
      </c>
      <c r="EG105" s="40">
        <f ca="1">IFRS17_CF_Base!EG105+IFRS17_CumRslt!EG105</f>
        <v>0</v>
      </c>
      <c r="EH105" s="40">
        <f ca="1">IFRS17_CF_Base!EH105+IFRS17_CumRslt!EH105</f>
        <v>0</v>
      </c>
      <c r="EI105" s="40">
        <f ca="1">IFRS17_CF_Base!EI105+IFRS17_CumRslt!EI105</f>
        <v>0</v>
      </c>
      <c r="EJ105" s="40">
        <f ca="1">IFRS17_CF_Base!EJ105+IFRS17_CumRslt!EJ105</f>
        <v>0</v>
      </c>
      <c r="EK105" s="40">
        <f ca="1">IFRS17_CF_Base!EK105+IFRS17_CumRslt!EK105</f>
        <v>0</v>
      </c>
      <c r="EL105" s="40">
        <f ca="1">IFRS17_CF_Base!EL105+IFRS17_CumRslt!EL105</f>
        <v>0</v>
      </c>
      <c r="EM105" s="40">
        <f ca="1">IFRS17_CF_Base!EM105+IFRS17_CumRslt!EM105</f>
        <v>0</v>
      </c>
      <c r="EN105" s="40">
        <f ca="1">IFRS17_CF_Base!EN105+IFRS17_CumRslt!EN105</f>
        <v>0</v>
      </c>
      <c r="EO105" s="40">
        <f ca="1">IFRS17_CF_Base!EO105+IFRS17_CumRslt!EO105</f>
        <v>0</v>
      </c>
      <c r="EP105" s="40">
        <f ca="1">IFRS17_CF_Base!EP105+IFRS17_CumRslt!EP105</f>
        <v>0</v>
      </c>
      <c r="EQ105" s="40">
        <f ca="1">IFRS17_CF_Base!EQ105+IFRS17_CumRslt!EQ105</f>
        <v>0</v>
      </c>
      <c r="ER105" s="40">
        <f ca="1">IFRS17_CF_Base!ER105+IFRS17_CumRslt!ER105</f>
        <v>0</v>
      </c>
      <c r="ES105" s="40">
        <f ca="1">IFRS17_CF_Base!ES105+IFRS17_CumRslt!ES105</f>
        <v>0</v>
      </c>
      <c r="ET105" s="40">
        <f ca="1">IFRS17_CF_Base!ET105+IFRS17_CumRslt!ET105</f>
        <v>0</v>
      </c>
      <c r="EU105" s="40">
        <f ca="1">IFRS17_CF_Base!EU105+IFRS17_CumRslt!EU105</f>
        <v>0</v>
      </c>
      <c r="EV105" s="40">
        <f ca="1">IFRS17_CF_Base!EV105+IFRS17_CumRslt!EV105</f>
        <v>0</v>
      </c>
      <c r="EW105" s="40">
        <f ca="1">IFRS17_CF_Base!EW105+IFRS17_CumRslt!EW105</f>
        <v>0</v>
      </c>
      <c r="EX105" s="40">
        <f ca="1">IFRS17_CF_Base!EX105+IFRS17_CumRslt!EX105</f>
        <v>0</v>
      </c>
      <c r="EY105" s="40">
        <f ca="1">IFRS17_CF_Base!EY105+IFRS17_CumRslt!EY105</f>
        <v>0</v>
      </c>
      <c r="EZ105" s="40">
        <f ca="1">IFRS17_CF_Base!EZ105+IFRS17_CumRslt!EZ105</f>
        <v>0</v>
      </c>
      <c r="FA105" s="40">
        <f ca="1">IFRS17_CF_Base!FA105+IFRS17_CumRslt!FA105</f>
        <v>0</v>
      </c>
      <c r="FB105" s="40">
        <f ca="1">IFRS17_CF_Base!FB105+IFRS17_CumRslt!FB105</f>
        <v>0</v>
      </c>
      <c r="FC105" s="40">
        <f ca="1">IFRS17_CF_Base!FC105+IFRS17_CumRslt!FC105</f>
        <v>0</v>
      </c>
      <c r="FD105" s="40">
        <f ca="1">IFRS17_CF_Base!FD105+IFRS17_CumRslt!FD105</f>
        <v>0</v>
      </c>
      <c r="FE105" s="40">
        <f ca="1">IFRS17_CF_Base!FE105+IFRS17_CumRslt!FE105</f>
        <v>0</v>
      </c>
      <c r="FF105" s="40">
        <f ca="1">IFRS17_CF_Base!FF105+IFRS17_CumRslt!FF105</f>
        <v>0</v>
      </c>
      <c r="FG105" s="40">
        <f ca="1">IFRS17_CF_Base!FG105+IFRS17_CumRslt!FG105</f>
        <v>0</v>
      </c>
      <c r="FH105" s="40">
        <f ca="1">IFRS17_CF_Base!FH105+IFRS17_CumRslt!FH105</f>
        <v>0</v>
      </c>
      <c r="FI105" s="40">
        <f ca="1">IFRS17_CF_Base!FI105+IFRS17_CumRslt!FI105</f>
        <v>0</v>
      </c>
      <c r="FJ105" s="40">
        <f ca="1">IFRS17_CF_Base!FJ105+IFRS17_CumRslt!FJ105</f>
        <v>0</v>
      </c>
      <c r="FK105" s="40">
        <f ca="1">IFRS17_CF_Base!FK105+IFRS17_CumRslt!FK105</f>
        <v>0</v>
      </c>
      <c r="FL105" s="40">
        <f ca="1">IFRS17_CF_Base!FL105+IFRS17_CumRslt!FL105</f>
        <v>0</v>
      </c>
      <c r="FM105" s="40">
        <f ca="1">IFRS17_CF_Base!FM105+IFRS17_CumRslt!FM105</f>
        <v>0</v>
      </c>
      <c r="FN105" s="40">
        <f ca="1">IFRS17_CF_Base!FN105+IFRS17_CumRslt!FN105</f>
        <v>0</v>
      </c>
      <c r="FO105" s="40">
        <f ca="1">IFRS17_CF_Base!FO105+IFRS17_CumRslt!FO105</f>
        <v>0</v>
      </c>
      <c r="FP105" s="40">
        <f ca="1">IFRS17_CF_Base!FP105+IFRS17_CumRslt!FP105</f>
        <v>0</v>
      </c>
      <c r="FQ105" s="40">
        <f ca="1">IFRS17_CF_Base!FQ105+IFRS17_CumRslt!FQ105</f>
        <v>0</v>
      </c>
      <c r="FR105" s="40">
        <f ca="1">IFRS17_CF_Base!FR105+IFRS17_CumRslt!FR105</f>
        <v>0</v>
      </c>
      <c r="FS105" s="40">
        <f ca="1">IFRS17_CF_Base!FS105+IFRS17_CumRslt!FS105</f>
        <v>0</v>
      </c>
      <c r="FT105" s="40">
        <f ca="1">IFRS17_CF_Base!FT105+IFRS17_CumRslt!FT105</f>
        <v>0</v>
      </c>
      <c r="FU105" s="40">
        <f ca="1">IFRS17_CF_Base!FU105+IFRS17_CumRslt!FU105</f>
        <v>0</v>
      </c>
      <c r="FV105" s="40">
        <f ca="1">IFRS17_CF_Base!FV105+IFRS17_CumRslt!FV105</f>
        <v>0</v>
      </c>
      <c r="FW105" s="40">
        <f ca="1">IFRS17_CF_Base!FW105+IFRS17_CumRslt!FW105</f>
        <v>0</v>
      </c>
      <c r="FX105" s="40">
        <f ca="1">IFRS17_CF_Base!FX105+IFRS17_CumRslt!FX105</f>
        <v>0</v>
      </c>
      <c r="FY105" s="40">
        <f ca="1">IFRS17_CF_Base!FY105+IFRS17_CumRslt!FY105</f>
        <v>0</v>
      </c>
      <c r="FZ105" s="40">
        <f ca="1">IFRS17_CF_Base!FZ105+IFRS17_CumRslt!FZ105</f>
        <v>0</v>
      </c>
      <c r="GA105" s="40">
        <f ca="1">IFRS17_CF_Base!GA105+IFRS17_CumRslt!GA105</f>
        <v>0</v>
      </c>
      <c r="GB105" s="40">
        <f ca="1">IFRS17_CF_Base!GB105+IFRS17_CumRslt!GB105</f>
        <v>0</v>
      </c>
      <c r="GC105" s="40">
        <f ca="1">IFRS17_CF_Base!GC105+IFRS17_CumRslt!GC105</f>
        <v>0</v>
      </c>
      <c r="GD105" s="40">
        <f ca="1">IFRS17_CF_Base!GD105+IFRS17_CumRslt!GD105</f>
        <v>0</v>
      </c>
      <c r="GE105" s="40">
        <f ca="1">IFRS17_CF_Base!GE105+IFRS17_CumRslt!GE105</f>
        <v>0</v>
      </c>
      <c r="GF105" s="40">
        <f ca="1">IFRS17_CF_Base!GF105+IFRS17_CumRslt!GF105</f>
        <v>0</v>
      </c>
      <c r="GG105" s="40">
        <f ca="1">IFRS17_CF_Base!GG105+IFRS17_CumRslt!GG105</f>
        <v>0</v>
      </c>
      <c r="GH105" s="40">
        <f ca="1">IFRS17_CF_Base!GH105+IFRS17_CumRslt!GH105</f>
        <v>0</v>
      </c>
      <c r="GI105" s="40">
        <f ca="1">IFRS17_CF_Base!GI105+IFRS17_CumRslt!GI105</f>
        <v>0</v>
      </c>
      <c r="GJ105" s="40">
        <f ca="1">IFRS17_CF_Base!GJ105+IFRS17_CumRslt!GJ105</f>
        <v>0</v>
      </c>
    </row>
    <row r="106" spans="3:192" x14ac:dyDescent="0.3">
      <c r="C106" s="31" t="s">
        <v>496</v>
      </c>
      <c r="F106" s="35">
        <f ca="1">IFRS17_CF_Base!F106+IFRS17_CumRslt!F106</f>
        <v>9484.6239923736211</v>
      </c>
      <c r="G106" s="35">
        <f ca="1">IFRS17_CF_Base!G106+IFRS17_CumRslt!G106</f>
        <v>32303.60878081699</v>
      </c>
      <c r="H106" s="35">
        <f ca="1">IFRS17_CF_Base!H106+IFRS17_CumRslt!H106</f>
        <v>61823.645854031725</v>
      </c>
      <c r="I106" s="35">
        <f ca="1">IFRS17_CF_Base!I106+IFRS17_CumRslt!I106</f>
        <v>94061.852808537267</v>
      </c>
      <c r="J106" s="35">
        <f ca="1">IFRS17_CF_Base!J106+IFRS17_CumRslt!J106</f>
        <v>133546.62368845174</v>
      </c>
      <c r="K106" s="35">
        <f ca="1">IFRS17_CF_Base!K106+IFRS17_CumRslt!K106</f>
        <v>176993.1632681622</v>
      </c>
      <c r="L106" s="35">
        <f ca="1">IFRS17_CF_Base!L106+IFRS17_CumRslt!L106</f>
        <v>222297.84791941658</v>
      </c>
      <c r="M106" s="35">
        <f ca="1">IFRS17_CF_Base!M106+IFRS17_CumRslt!M106</f>
        <v>271941.12889813387</v>
      </c>
      <c r="N106" s="35">
        <f ca="1">IFRS17_CF_Base!N106+IFRS17_CumRslt!N106</f>
        <v>327812.09257411992</v>
      </c>
      <c r="O106" s="35">
        <f ca="1">IFRS17_CF_Base!O106+IFRS17_CumRslt!O106</f>
        <v>392464.80042145087</v>
      </c>
      <c r="P106" s="35">
        <f ca="1">IFRS17_CF_Base!P106+IFRS17_CumRslt!P106</f>
        <v>386395.3593984202</v>
      </c>
      <c r="Q106" s="35">
        <f ca="1">IFRS17_CF_Base!Q106+IFRS17_CumRslt!Q106</f>
        <v>347699.49533901387</v>
      </c>
      <c r="R106" s="35">
        <f ca="1">IFRS17_CF_Base!R106+IFRS17_CumRslt!R106</f>
        <v>322230.34029759991</v>
      </c>
      <c r="S106" s="35">
        <f ca="1">IFRS17_CF_Base!S106+IFRS17_CumRslt!S106</f>
        <v>299097.87350468145</v>
      </c>
      <c r="T106" s="35">
        <f ca="1">IFRS17_CF_Base!T106+IFRS17_CumRslt!T106</f>
        <v>277658.64332652051</v>
      </c>
      <c r="U106" s="35">
        <f ca="1">IFRS17_CF_Base!U106+IFRS17_CumRslt!U106</f>
        <v>257654.72646100278</v>
      </c>
      <c r="V106" s="35">
        <f ca="1">IFRS17_CF_Base!V106+IFRS17_CumRslt!V106</f>
        <v>238949.77627986521</v>
      </c>
      <c r="W106" s="35">
        <f ca="1">IFRS17_CF_Base!W106+IFRS17_CumRslt!W106</f>
        <v>221466.04053795536</v>
      </c>
      <c r="X106" s="35">
        <f ca="1">IFRS17_CF_Base!X106+IFRS17_CumRslt!X106</f>
        <v>205140.04461649989</v>
      </c>
      <c r="Y106" s="40">
        <f ca="1">IFRS17_CF_Base!Y106+IFRS17_CumRslt!Y106</f>
        <v>189909.27437592924</v>
      </c>
      <c r="Z106" s="35">
        <f ca="1">IFRS17_CF_Base!Z106+IFRS17_CumRslt!Z106</f>
        <v>175700.26116906406</v>
      </c>
      <c r="AA106" s="40">
        <f ca="1">IFRS17_CF_Base!AA106+IFRS17_CumRslt!AA106</f>
        <v>162465.26683795804</v>
      </c>
      <c r="AB106" s="40">
        <f ca="1">IFRS17_CF_Base!AB106+IFRS17_CumRslt!AB106</f>
        <v>150104.21070186995</v>
      </c>
      <c r="AC106" s="40">
        <f ca="1">IFRS17_CF_Base!AC106+IFRS17_CumRslt!AC106</f>
        <v>138571.0576204088</v>
      </c>
      <c r="AD106" s="40">
        <f ca="1">IFRS17_CF_Base!AD106+IFRS17_CumRslt!AD106</f>
        <v>127824.93930548367</v>
      </c>
      <c r="AE106" s="40">
        <f ca="1">IFRS17_CF_Base!AE106+IFRS17_CumRslt!AE106</f>
        <v>117829.40138804475</v>
      </c>
      <c r="AF106" s="40">
        <f ca="1">IFRS17_CF_Base!AF106+IFRS17_CumRslt!AF106</f>
        <v>108543.74916986583</v>
      </c>
      <c r="AG106" s="40">
        <f ca="1">IFRS17_CF_Base!AG106+IFRS17_CumRslt!AG106</f>
        <v>99835.914110484591</v>
      </c>
      <c r="AH106" s="40">
        <f ca="1">IFRS17_CF_Base!AH106+IFRS17_CumRslt!AH106</f>
        <v>91676.798070519319</v>
      </c>
      <c r="AI106" s="40">
        <f ca="1">IFRS17_CF_Base!AI106+IFRS17_CumRslt!AI106</f>
        <v>84037.958878257676</v>
      </c>
      <c r="AJ106" s="40">
        <f ca="1">IFRS17_CF_Base!AJ106+IFRS17_CumRslt!AJ106</f>
        <v>76892.564812959608</v>
      </c>
      <c r="AK106" s="40">
        <f ca="1">IFRS17_CF_Base!AK106+IFRS17_CumRslt!AK106</f>
        <v>70217.486309110289</v>
      </c>
      <c r="AL106" s="40">
        <f ca="1">IFRS17_CF_Base!AL106+IFRS17_CumRslt!AL106</f>
        <v>63989.788467396305</v>
      </c>
      <c r="AM106" s="40">
        <f ca="1">IFRS17_CF_Base!AM106+IFRS17_CumRslt!AM106</f>
        <v>58188.420830260562</v>
      </c>
      <c r="AN106" s="40">
        <f ca="1">IFRS17_CF_Base!AN106+IFRS17_CumRslt!AN106</f>
        <v>52794.22547615676</v>
      </c>
      <c r="AO106" s="40">
        <f ca="1">IFRS17_CF_Base!AO106+IFRS17_CumRslt!AO106</f>
        <v>47789.649815531142</v>
      </c>
      <c r="AP106" s="40">
        <f ca="1">IFRS17_CF_Base!AP106+IFRS17_CumRslt!AP106</f>
        <v>43158.654645226299</v>
      </c>
      <c r="AQ106" s="40">
        <f ca="1">IFRS17_CF_Base!AQ106+IFRS17_CumRslt!AQ106</f>
        <v>38859.865558977166</v>
      </c>
      <c r="AR106" s="40">
        <f ca="1">IFRS17_CF_Base!AR106+IFRS17_CumRslt!AR106</f>
        <v>34878.111533890733</v>
      </c>
      <c r="AS106" s="40">
        <f ca="1">IFRS17_CF_Base!AS106+IFRS17_CumRslt!AS106</f>
        <v>31198.799990706673</v>
      </c>
      <c r="AT106" s="40">
        <f ca="1">IFRS17_CF_Base!AT106+IFRS17_CumRslt!AT106</f>
        <v>27807.779691447726</v>
      </c>
      <c r="AU106" s="40">
        <f ca="1">IFRS17_CF_Base!AU106+IFRS17_CumRslt!AU106</f>
        <v>24691.313316659343</v>
      </c>
      <c r="AV106" s="40">
        <f ca="1">IFRS17_CF_Base!AV106+IFRS17_CumRslt!AV106</f>
        <v>21837.147690474227</v>
      </c>
      <c r="AW106" s="40">
        <f ca="1">IFRS17_CF_Base!AW106+IFRS17_CumRslt!AW106</f>
        <v>19232.693629847061</v>
      </c>
      <c r="AX106" s="40">
        <f ca="1">IFRS17_CF_Base!AX106+IFRS17_CumRslt!AX106</f>
        <v>16865.158044782846</v>
      </c>
      <c r="AY106" s="40">
        <f ca="1">IFRS17_CF_Base!AY106+IFRS17_CumRslt!AY106</f>
        <v>14721.630227779446</v>
      </c>
      <c r="AZ106" s="40">
        <f ca="1">IFRS17_CF_Base!AZ106+IFRS17_CumRslt!AZ106</f>
        <v>12788.940106428608</v>
      </c>
      <c r="BA106" s="40">
        <f ca="1">IFRS17_CF_Base!BA106+IFRS17_CumRslt!BA106</f>
        <v>11052.897045089385</v>
      </c>
      <c r="BB106" s="40">
        <f ca="1">IFRS17_CF_Base!BB106+IFRS17_CumRslt!BB106</f>
        <v>9500.6574528189194</v>
      </c>
      <c r="BC106" s="40">
        <f ca="1">IFRS17_CF_Base!BC106+IFRS17_CumRslt!BC106</f>
        <v>8119.4382934113146</v>
      </c>
      <c r="BD106" s="40">
        <f ca="1">IFRS17_CF_Base!BD106+IFRS17_CumRslt!BD106</f>
        <v>6896.5341986565181</v>
      </c>
      <c r="BE106" s="40">
        <f ca="1">IFRS17_CF_Base!BE106+IFRS17_CumRslt!BE106</f>
        <v>5819.4809223316615</v>
      </c>
      <c r="BF106" s="40">
        <f ca="1">IFRS17_CF_Base!BF106+IFRS17_CumRslt!BF106</f>
        <v>4878.1623843441776</v>
      </c>
      <c r="BG106" s="40">
        <f ca="1">IFRS17_CF_Base!BG106+IFRS17_CumRslt!BG106</f>
        <v>4062.3471838917226</v>
      </c>
      <c r="BH106" s="40">
        <f ca="1">IFRS17_CF_Base!BH106+IFRS17_CumRslt!BH106</f>
        <v>3361.4825594943045</v>
      </c>
      <c r="BI106" s="40">
        <f ca="1">IFRS17_CF_Base!BI106+IFRS17_CumRslt!BI106</f>
        <v>2764.6906748629272</v>
      </c>
      <c r="BJ106" s="40">
        <f ca="1">IFRS17_CF_Base!BJ106+IFRS17_CumRslt!BJ106</f>
        <v>2261.4189571789179</v>
      </c>
      <c r="BK106" s="40">
        <f ca="1">IFRS17_CF_Base!BK106+IFRS17_CumRslt!BK106</f>
        <v>1839.6520927496788</v>
      </c>
      <c r="BL106" s="40">
        <f ca="1">IFRS17_CF_Base!BL106+IFRS17_CumRslt!BL106</f>
        <v>1488.8427209078654</v>
      </c>
      <c r="BM106" s="40">
        <f ca="1">IFRS17_CF_Base!BM106+IFRS17_CumRslt!BM106</f>
        <v>1198.7722480459761</v>
      </c>
      <c r="BN106" s="40">
        <f ca="1">IFRS17_CF_Base!BN106+IFRS17_CumRslt!BN106</f>
        <v>959.83503836738919</v>
      </c>
      <c r="BO106" s="40">
        <f ca="1">IFRS17_CF_Base!BO106+IFRS17_CumRslt!BO106</f>
        <v>763.72057387062216</v>
      </c>
      <c r="BP106" s="40">
        <f ca="1">IFRS17_CF_Base!BP106+IFRS17_CumRslt!BP106</f>
        <v>602.96631818109256</v>
      </c>
      <c r="BQ106" s="40">
        <f ca="1">IFRS17_CF_Base!BQ106+IFRS17_CumRslt!BQ106</f>
        <v>471.81190850801545</v>
      </c>
      <c r="BR106" s="40">
        <f ca="1">IFRS17_CF_Base!BR106+IFRS17_CumRslt!BR106</f>
        <v>365.59843559690745</v>
      </c>
      <c r="BS106" s="40">
        <f ca="1">IFRS17_CF_Base!BS106+IFRS17_CumRslt!BS106</f>
        <v>280.43378963851779</v>
      </c>
      <c r="BT106" s="40">
        <f ca="1">IFRS17_CF_Base!BT106+IFRS17_CumRslt!BT106</f>
        <v>214.5636866660814</v>
      </c>
      <c r="BU106" s="40">
        <f ca="1">IFRS17_CF_Base!BU106+IFRS17_CumRslt!BU106</f>
        <v>162.81213448001387</v>
      </c>
      <c r="BV106" s="40">
        <f ca="1">IFRS17_CF_Base!BV106+IFRS17_CumRslt!BV106</f>
        <v>122.89239191919005</v>
      </c>
      <c r="BW106" s="40">
        <f ca="1">IFRS17_CF_Base!BW106+IFRS17_CumRslt!BW106</f>
        <v>92.575675298535302</v>
      </c>
      <c r="BX106" s="40">
        <f ca="1">IFRS17_CF_Base!BX106+IFRS17_CumRslt!BX106</f>
        <v>69.772651765023369</v>
      </c>
      <c r="BY106" s="40">
        <f ca="1">IFRS17_CF_Base!BY106+IFRS17_CumRslt!BY106</f>
        <v>52.74077684829313</v>
      </c>
      <c r="BZ106" s="40">
        <f ca="1">IFRS17_CF_Base!BZ106+IFRS17_CumRslt!BZ106</f>
        <v>39.855988531731725</v>
      </c>
      <c r="CA106" s="40">
        <f ca="1">IFRS17_CF_Base!CA106+IFRS17_CumRslt!CA106</f>
        <v>29.967869759889005</v>
      </c>
      <c r="CB106" s="40">
        <f ca="1">IFRS17_CF_Base!CB106+IFRS17_CumRslt!CB106</f>
        <v>22.275806659105154</v>
      </c>
      <c r="CC106" s="40">
        <f ca="1">IFRS17_CF_Base!CC106+IFRS17_CumRslt!CC106</f>
        <v>16.229576111693582</v>
      </c>
      <c r="CD106" s="40">
        <f ca="1">IFRS17_CF_Base!CD106+IFRS17_CumRslt!CD106</f>
        <v>12.053496777345636</v>
      </c>
      <c r="CE106" s="40">
        <f ca="1">IFRS17_CF_Base!CE106+IFRS17_CumRslt!CE106</f>
        <v>8.6877889599994997</v>
      </c>
      <c r="CF106" s="40">
        <f ca="1">IFRS17_CF_Base!CF106+IFRS17_CumRslt!CF106</f>
        <v>6.0593757754477071</v>
      </c>
      <c r="CG106" s="40">
        <f ca="1">IFRS17_CF_Base!CG106+IFRS17_CumRslt!CG106</f>
        <v>4.0754013561833169</v>
      </c>
      <c r="CH106" s="40">
        <f ca="1">IFRS17_CF_Base!CH106+IFRS17_CumRslt!CH106</f>
        <v>2.6265533220475583</v>
      </c>
      <c r="CI106" s="40">
        <f ca="1">IFRS17_CF_Base!CI106+IFRS17_CumRslt!CI106</f>
        <v>1.623294197084459</v>
      </c>
      <c r="CJ106" s="40">
        <f ca="1">IFRS17_CF_Base!CJ106+IFRS17_CumRslt!CJ106</f>
        <v>0.94372652317355654</v>
      </c>
      <c r="CK106" s="40">
        <f ca="1">IFRS17_CF_Base!CK106+IFRS17_CumRslt!CK106</f>
        <v>0.49247928899127791</v>
      </c>
      <c r="CL106" s="40">
        <f ca="1">IFRS17_CF_Base!CL106+IFRS17_CumRslt!CL106</f>
        <v>0.19623669103585448</v>
      </c>
      <c r="CM106" s="40">
        <f ca="1">IFRS17_CF_Base!CM106+IFRS17_CumRslt!CM106</f>
        <v>0</v>
      </c>
      <c r="CN106" s="40">
        <f ca="1">IFRS17_CF_Base!CN106+IFRS17_CumRslt!CN106</f>
        <v>0</v>
      </c>
      <c r="CO106" s="40">
        <f ca="1">IFRS17_CF_Base!CO106+IFRS17_CumRslt!CO106</f>
        <v>0</v>
      </c>
      <c r="CP106" s="40">
        <f ca="1">IFRS17_CF_Base!CP106+IFRS17_CumRslt!CP106</f>
        <v>0</v>
      </c>
      <c r="CQ106" s="40">
        <f ca="1">IFRS17_CF_Base!CQ106+IFRS17_CumRslt!CQ106</f>
        <v>0</v>
      </c>
      <c r="CR106" s="40">
        <f ca="1">IFRS17_CF_Base!CR106+IFRS17_CumRslt!CR106</f>
        <v>0</v>
      </c>
      <c r="CS106" s="40">
        <f ca="1">IFRS17_CF_Base!CS106+IFRS17_CumRslt!CS106</f>
        <v>0</v>
      </c>
      <c r="CT106" s="40">
        <f ca="1">IFRS17_CF_Base!CT106+IFRS17_CumRslt!CT106</f>
        <v>0</v>
      </c>
      <c r="CU106" s="40">
        <f ca="1">IFRS17_CF_Base!CU106+IFRS17_CumRslt!CU106</f>
        <v>0</v>
      </c>
      <c r="CV106" s="40">
        <f ca="1">IFRS17_CF_Base!CV106+IFRS17_CumRslt!CV106</f>
        <v>0</v>
      </c>
      <c r="CW106" s="40">
        <f ca="1">IFRS17_CF_Base!CW106+IFRS17_CumRslt!CW106</f>
        <v>0</v>
      </c>
      <c r="CX106" s="40">
        <f ca="1">IFRS17_CF_Base!CX106+IFRS17_CumRslt!CX106</f>
        <v>0</v>
      </c>
      <c r="CY106" s="40">
        <f ca="1">IFRS17_CF_Base!CY106+IFRS17_CumRslt!CY106</f>
        <v>0</v>
      </c>
      <c r="CZ106" s="40">
        <f ca="1">IFRS17_CF_Base!CZ106+IFRS17_CumRslt!CZ106</f>
        <v>0</v>
      </c>
      <c r="DA106" s="40">
        <f ca="1">IFRS17_CF_Base!DA106+IFRS17_CumRslt!DA106</f>
        <v>0</v>
      </c>
      <c r="DB106" s="40">
        <f ca="1">IFRS17_CF_Base!DB106+IFRS17_CumRslt!DB106</f>
        <v>0</v>
      </c>
      <c r="DC106" s="40">
        <f ca="1">IFRS17_CF_Base!DC106+IFRS17_CumRslt!DC106</f>
        <v>0</v>
      </c>
      <c r="DD106" s="40">
        <f ca="1">IFRS17_CF_Base!DD106+IFRS17_CumRslt!DD106</f>
        <v>0</v>
      </c>
      <c r="DE106" s="40">
        <f ca="1">IFRS17_CF_Base!DE106+IFRS17_CumRslt!DE106</f>
        <v>0</v>
      </c>
      <c r="DF106" s="40">
        <f ca="1">IFRS17_CF_Base!DF106+IFRS17_CumRslt!DF106</f>
        <v>0</v>
      </c>
      <c r="DG106" s="40">
        <f ca="1">IFRS17_CF_Base!DG106+IFRS17_CumRslt!DG106</f>
        <v>0</v>
      </c>
      <c r="DH106" s="40">
        <f ca="1">IFRS17_CF_Base!DH106+IFRS17_CumRslt!DH106</f>
        <v>0</v>
      </c>
      <c r="DI106" s="40">
        <f ca="1">IFRS17_CF_Base!DI106+IFRS17_CumRslt!DI106</f>
        <v>0</v>
      </c>
      <c r="DJ106" s="40">
        <f ca="1">IFRS17_CF_Base!DJ106+IFRS17_CumRslt!DJ106</f>
        <v>0</v>
      </c>
      <c r="DK106" s="40">
        <f ca="1">IFRS17_CF_Base!DK106+IFRS17_CumRslt!DK106</f>
        <v>0</v>
      </c>
      <c r="DL106" s="40">
        <f ca="1">IFRS17_CF_Base!DL106+IFRS17_CumRslt!DL106</f>
        <v>0</v>
      </c>
      <c r="DM106" s="40">
        <f ca="1">IFRS17_CF_Base!DM106+IFRS17_CumRslt!DM106</f>
        <v>0</v>
      </c>
      <c r="DN106" s="40">
        <f ca="1">IFRS17_CF_Base!DN106+IFRS17_CumRslt!DN106</f>
        <v>0</v>
      </c>
      <c r="DO106" s="40">
        <f ca="1">IFRS17_CF_Base!DO106+IFRS17_CumRslt!DO106</f>
        <v>0</v>
      </c>
      <c r="DP106" s="40">
        <f ca="1">IFRS17_CF_Base!DP106+IFRS17_CumRslt!DP106</f>
        <v>0</v>
      </c>
      <c r="DQ106" s="40">
        <f ca="1">IFRS17_CF_Base!DQ106+IFRS17_CumRslt!DQ106</f>
        <v>0</v>
      </c>
      <c r="DR106" s="40">
        <f ca="1">IFRS17_CF_Base!DR106+IFRS17_CumRslt!DR106</f>
        <v>0</v>
      </c>
      <c r="DS106" s="40">
        <f ca="1">IFRS17_CF_Base!DS106+IFRS17_CumRslt!DS106</f>
        <v>0</v>
      </c>
      <c r="DT106" s="40">
        <f ca="1">IFRS17_CF_Base!DT106+IFRS17_CumRslt!DT106</f>
        <v>0</v>
      </c>
      <c r="DU106" s="40">
        <f ca="1">IFRS17_CF_Base!DU106+IFRS17_CumRslt!DU106</f>
        <v>0</v>
      </c>
      <c r="DV106" s="40">
        <f ca="1">IFRS17_CF_Base!DV106+IFRS17_CumRslt!DV106</f>
        <v>0</v>
      </c>
      <c r="DW106" s="40">
        <f ca="1">IFRS17_CF_Base!DW106+IFRS17_CumRslt!DW106</f>
        <v>0</v>
      </c>
      <c r="DX106" s="40">
        <f ca="1">IFRS17_CF_Base!DX106+IFRS17_CumRslt!DX106</f>
        <v>0</v>
      </c>
      <c r="DY106" s="40">
        <f ca="1">IFRS17_CF_Base!DY106+IFRS17_CumRslt!DY106</f>
        <v>0</v>
      </c>
      <c r="DZ106" s="40">
        <f ca="1">IFRS17_CF_Base!DZ106+IFRS17_CumRslt!DZ106</f>
        <v>0</v>
      </c>
      <c r="EA106" s="40">
        <f ca="1">IFRS17_CF_Base!EA106+IFRS17_CumRslt!EA106</f>
        <v>0</v>
      </c>
      <c r="EB106" s="40">
        <f ca="1">IFRS17_CF_Base!EB106+IFRS17_CumRslt!EB106</f>
        <v>0</v>
      </c>
      <c r="EC106" s="40">
        <f ca="1">IFRS17_CF_Base!EC106+IFRS17_CumRslt!EC106</f>
        <v>0</v>
      </c>
      <c r="ED106" s="40">
        <f ca="1">IFRS17_CF_Base!ED106+IFRS17_CumRslt!ED106</f>
        <v>0</v>
      </c>
      <c r="EE106" s="40">
        <f ca="1">IFRS17_CF_Base!EE106+IFRS17_CumRslt!EE106</f>
        <v>0</v>
      </c>
      <c r="EF106" s="40">
        <f ca="1">IFRS17_CF_Base!EF106+IFRS17_CumRslt!EF106</f>
        <v>0</v>
      </c>
      <c r="EG106" s="40">
        <f ca="1">IFRS17_CF_Base!EG106+IFRS17_CumRslt!EG106</f>
        <v>0</v>
      </c>
      <c r="EH106" s="40">
        <f ca="1">IFRS17_CF_Base!EH106+IFRS17_CumRslt!EH106</f>
        <v>0</v>
      </c>
      <c r="EI106" s="40">
        <f ca="1">IFRS17_CF_Base!EI106+IFRS17_CumRslt!EI106</f>
        <v>0</v>
      </c>
      <c r="EJ106" s="40">
        <f ca="1">IFRS17_CF_Base!EJ106+IFRS17_CumRslt!EJ106</f>
        <v>0</v>
      </c>
      <c r="EK106" s="40">
        <f ca="1">IFRS17_CF_Base!EK106+IFRS17_CumRslt!EK106</f>
        <v>0</v>
      </c>
      <c r="EL106" s="40">
        <f ca="1">IFRS17_CF_Base!EL106+IFRS17_CumRslt!EL106</f>
        <v>0</v>
      </c>
      <c r="EM106" s="40">
        <f ca="1">IFRS17_CF_Base!EM106+IFRS17_CumRslt!EM106</f>
        <v>0</v>
      </c>
      <c r="EN106" s="40">
        <f ca="1">IFRS17_CF_Base!EN106+IFRS17_CumRslt!EN106</f>
        <v>0</v>
      </c>
      <c r="EO106" s="40">
        <f ca="1">IFRS17_CF_Base!EO106+IFRS17_CumRslt!EO106</f>
        <v>0</v>
      </c>
      <c r="EP106" s="40">
        <f ca="1">IFRS17_CF_Base!EP106+IFRS17_CumRslt!EP106</f>
        <v>0</v>
      </c>
      <c r="EQ106" s="40">
        <f ca="1">IFRS17_CF_Base!EQ106+IFRS17_CumRslt!EQ106</f>
        <v>0</v>
      </c>
      <c r="ER106" s="40">
        <f ca="1">IFRS17_CF_Base!ER106+IFRS17_CumRslt!ER106</f>
        <v>0</v>
      </c>
      <c r="ES106" s="40">
        <f ca="1">IFRS17_CF_Base!ES106+IFRS17_CumRslt!ES106</f>
        <v>0</v>
      </c>
      <c r="ET106" s="40">
        <f ca="1">IFRS17_CF_Base!ET106+IFRS17_CumRslt!ET106</f>
        <v>0</v>
      </c>
      <c r="EU106" s="40">
        <f ca="1">IFRS17_CF_Base!EU106+IFRS17_CumRslt!EU106</f>
        <v>0</v>
      </c>
      <c r="EV106" s="40">
        <f ca="1">IFRS17_CF_Base!EV106+IFRS17_CumRslt!EV106</f>
        <v>0</v>
      </c>
      <c r="EW106" s="40">
        <f ca="1">IFRS17_CF_Base!EW106+IFRS17_CumRslt!EW106</f>
        <v>0</v>
      </c>
      <c r="EX106" s="40">
        <f ca="1">IFRS17_CF_Base!EX106+IFRS17_CumRslt!EX106</f>
        <v>0</v>
      </c>
      <c r="EY106" s="40">
        <f ca="1">IFRS17_CF_Base!EY106+IFRS17_CumRslt!EY106</f>
        <v>0</v>
      </c>
      <c r="EZ106" s="40">
        <f ca="1">IFRS17_CF_Base!EZ106+IFRS17_CumRslt!EZ106</f>
        <v>0</v>
      </c>
      <c r="FA106" s="40">
        <f ca="1">IFRS17_CF_Base!FA106+IFRS17_CumRslt!FA106</f>
        <v>0</v>
      </c>
      <c r="FB106" s="40">
        <f ca="1">IFRS17_CF_Base!FB106+IFRS17_CumRslt!FB106</f>
        <v>0</v>
      </c>
      <c r="FC106" s="40">
        <f ca="1">IFRS17_CF_Base!FC106+IFRS17_CumRslt!FC106</f>
        <v>0</v>
      </c>
      <c r="FD106" s="40">
        <f ca="1">IFRS17_CF_Base!FD106+IFRS17_CumRslt!FD106</f>
        <v>0</v>
      </c>
      <c r="FE106" s="40">
        <f ca="1">IFRS17_CF_Base!FE106+IFRS17_CumRslt!FE106</f>
        <v>0</v>
      </c>
      <c r="FF106" s="40">
        <f ca="1">IFRS17_CF_Base!FF106+IFRS17_CumRslt!FF106</f>
        <v>0</v>
      </c>
      <c r="FG106" s="40">
        <f ca="1">IFRS17_CF_Base!FG106+IFRS17_CumRslt!FG106</f>
        <v>0</v>
      </c>
      <c r="FH106" s="40">
        <f ca="1">IFRS17_CF_Base!FH106+IFRS17_CumRslt!FH106</f>
        <v>0</v>
      </c>
      <c r="FI106" s="40">
        <f ca="1">IFRS17_CF_Base!FI106+IFRS17_CumRslt!FI106</f>
        <v>0</v>
      </c>
      <c r="FJ106" s="40">
        <f ca="1">IFRS17_CF_Base!FJ106+IFRS17_CumRslt!FJ106</f>
        <v>0</v>
      </c>
      <c r="FK106" s="40">
        <f ca="1">IFRS17_CF_Base!FK106+IFRS17_CumRslt!FK106</f>
        <v>0</v>
      </c>
      <c r="FL106" s="40">
        <f ca="1">IFRS17_CF_Base!FL106+IFRS17_CumRslt!FL106</f>
        <v>0</v>
      </c>
      <c r="FM106" s="40">
        <f ca="1">IFRS17_CF_Base!FM106+IFRS17_CumRslt!FM106</f>
        <v>0</v>
      </c>
      <c r="FN106" s="40">
        <f ca="1">IFRS17_CF_Base!FN106+IFRS17_CumRslt!FN106</f>
        <v>0</v>
      </c>
      <c r="FO106" s="40">
        <f ca="1">IFRS17_CF_Base!FO106+IFRS17_CumRslt!FO106</f>
        <v>0</v>
      </c>
      <c r="FP106" s="40">
        <f ca="1">IFRS17_CF_Base!FP106+IFRS17_CumRslt!FP106</f>
        <v>0</v>
      </c>
      <c r="FQ106" s="40">
        <f ca="1">IFRS17_CF_Base!FQ106+IFRS17_CumRslt!FQ106</f>
        <v>0</v>
      </c>
      <c r="FR106" s="40">
        <f ca="1">IFRS17_CF_Base!FR106+IFRS17_CumRslt!FR106</f>
        <v>0</v>
      </c>
      <c r="FS106" s="40">
        <f ca="1">IFRS17_CF_Base!FS106+IFRS17_CumRslt!FS106</f>
        <v>0</v>
      </c>
      <c r="FT106" s="40">
        <f ca="1">IFRS17_CF_Base!FT106+IFRS17_CumRslt!FT106</f>
        <v>0</v>
      </c>
      <c r="FU106" s="40">
        <f ca="1">IFRS17_CF_Base!FU106+IFRS17_CumRslt!FU106</f>
        <v>0</v>
      </c>
      <c r="FV106" s="40">
        <f ca="1">IFRS17_CF_Base!FV106+IFRS17_CumRslt!FV106</f>
        <v>0</v>
      </c>
      <c r="FW106" s="40">
        <f ca="1">IFRS17_CF_Base!FW106+IFRS17_CumRslt!FW106</f>
        <v>0</v>
      </c>
      <c r="FX106" s="40">
        <f ca="1">IFRS17_CF_Base!FX106+IFRS17_CumRslt!FX106</f>
        <v>0</v>
      </c>
      <c r="FY106" s="40">
        <f ca="1">IFRS17_CF_Base!FY106+IFRS17_CumRslt!FY106</f>
        <v>0</v>
      </c>
      <c r="FZ106" s="40">
        <f ca="1">IFRS17_CF_Base!FZ106+IFRS17_CumRslt!FZ106</f>
        <v>0</v>
      </c>
      <c r="GA106" s="40">
        <f ca="1">IFRS17_CF_Base!GA106+IFRS17_CumRslt!GA106</f>
        <v>0</v>
      </c>
      <c r="GB106" s="40">
        <f ca="1">IFRS17_CF_Base!GB106+IFRS17_CumRslt!GB106</f>
        <v>0</v>
      </c>
      <c r="GC106" s="40">
        <f ca="1">IFRS17_CF_Base!GC106+IFRS17_CumRslt!GC106</f>
        <v>0</v>
      </c>
      <c r="GD106" s="40">
        <f ca="1">IFRS17_CF_Base!GD106+IFRS17_CumRslt!GD106</f>
        <v>0</v>
      </c>
      <c r="GE106" s="40">
        <f ca="1">IFRS17_CF_Base!GE106+IFRS17_CumRslt!GE106</f>
        <v>0</v>
      </c>
      <c r="GF106" s="40">
        <f ca="1">IFRS17_CF_Base!GF106+IFRS17_CumRslt!GF106</f>
        <v>0</v>
      </c>
      <c r="GG106" s="40">
        <f ca="1">IFRS17_CF_Base!GG106+IFRS17_CumRslt!GG106</f>
        <v>0</v>
      </c>
      <c r="GH106" s="40">
        <f ca="1">IFRS17_CF_Base!GH106+IFRS17_CumRslt!GH106</f>
        <v>0</v>
      </c>
      <c r="GI106" s="40">
        <f ca="1">IFRS17_CF_Base!GI106+IFRS17_CumRslt!GI106</f>
        <v>0</v>
      </c>
      <c r="GJ106" s="40">
        <f ca="1">IFRS17_CF_Base!GJ106+IFRS17_CumRslt!GJ106</f>
        <v>0</v>
      </c>
    </row>
    <row r="107" spans="3:192" x14ac:dyDescent="0.3">
      <c r="C107" s="46" t="s">
        <v>497</v>
      </c>
      <c r="F107" s="37">
        <f ca="1">IFRS17_CF_Base!F107+IFRS17_CumRslt!F107</f>
        <v>3288179.7370036906</v>
      </c>
      <c r="G107" s="37">
        <f ca="1">IFRS17_CF_Base!G107+IFRS17_CumRslt!G107</f>
        <v>10399951.901947279</v>
      </c>
      <c r="H107" s="37">
        <f ca="1">IFRS17_CF_Base!H107+IFRS17_CumRslt!H107</f>
        <v>18797175.014707889</v>
      </c>
      <c r="I107" s="37">
        <f ca="1">IFRS17_CF_Base!I107+IFRS17_CumRslt!I107</f>
        <v>27373651.444388714</v>
      </c>
      <c r="J107" s="37">
        <f ca="1">IFRS17_CF_Base!J107+IFRS17_CumRslt!J107</f>
        <v>38229395.444495931</v>
      </c>
      <c r="K107" s="37">
        <f ca="1">IFRS17_CF_Base!K107+IFRS17_CumRslt!K107</f>
        <v>49596933.464932442</v>
      </c>
      <c r="L107" s="37">
        <f ca="1">IFRS17_CF_Base!L107+IFRS17_CumRslt!L107</f>
        <v>60963598.047802866</v>
      </c>
      <c r="M107" s="37">
        <f ca="1">IFRS17_CF_Base!M107+IFRS17_CumRslt!M107</f>
        <v>73331014.502850696</v>
      </c>
      <c r="N107" s="37">
        <f ca="1">IFRS17_CF_Base!N107+IFRS17_CumRslt!N107</f>
        <v>87490914.286267638</v>
      </c>
      <c r="O107" s="37">
        <f ca="1">IFRS17_CF_Base!O107+IFRS17_CumRslt!O107</f>
        <v>104787179.71265711</v>
      </c>
      <c r="P107" s="37">
        <f ca="1">IFRS17_CF_Base!P107+IFRS17_CumRslt!P107</f>
        <v>96102477.015748531</v>
      </c>
      <c r="Q107" s="37">
        <f ca="1">IFRS17_CF_Base!Q107+IFRS17_CumRslt!Q107</f>
        <v>81409102.981082797</v>
      </c>
      <c r="R107" s="37">
        <f ca="1">IFRS17_CF_Base!R107+IFRS17_CumRslt!R107</f>
        <v>73263143.893639237</v>
      </c>
      <c r="S107" s="37">
        <f ca="1">IFRS17_CF_Base!S107+IFRS17_CumRslt!S107</f>
        <v>67352811.166175053</v>
      </c>
      <c r="T107" s="37">
        <f ca="1">IFRS17_CF_Base!T107+IFRS17_CumRslt!T107</f>
        <v>59166814.714741811</v>
      </c>
      <c r="U107" s="37">
        <f ca="1">IFRS17_CF_Base!U107+IFRS17_CumRslt!U107</f>
        <v>54503817.365501314</v>
      </c>
      <c r="V107" s="37">
        <f ca="1">IFRS17_CF_Base!V107+IFRS17_CumRslt!V107</f>
        <v>50488984.758807048</v>
      </c>
      <c r="W107" s="37">
        <f ca="1">IFRS17_CF_Base!W107+IFRS17_CumRslt!W107</f>
        <v>46769227.179810114</v>
      </c>
      <c r="X107" s="37">
        <f ca="1">IFRS17_CF_Base!X107+IFRS17_CumRslt!X107</f>
        <v>43812121.454532042</v>
      </c>
      <c r="Y107" s="47">
        <f ca="1">IFRS17_CF_Base!Y107+IFRS17_CumRslt!Y107</f>
        <v>39134362.533963658</v>
      </c>
      <c r="Z107" s="37">
        <f ca="1">IFRS17_CF_Base!Z107+IFRS17_CumRslt!Z107</f>
        <v>36733985.287064582</v>
      </c>
      <c r="AA107" s="47">
        <f ca="1">IFRS17_CF_Base!AA107+IFRS17_CumRslt!AA107</f>
        <v>34387803.04066851</v>
      </c>
      <c r="AB107" s="47">
        <f ca="1">IFRS17_CF_Base!AB107+IFRS17_CumRslt!AB107</f>
        <v>32097394.087511096</v>
      </c>
      <c r="AC107" s="47">
        <f ca="1">IFRS17_CF_Base!AC107+IFRS17_CumRslt!AC107</f>
        <v>29989648.86614852</v>
      </c>
      <c r="AD107" s="47">
        <f ca="1">IFRS17_CF_Base!AD107+IFRS17_CumRslt!AD107</f>
        <v>26871217.054416921</v>
      </c>
      <c r="AE107" s="47">
        <f ca="1">IFRS17_CF_Base!AE107+IFRS17_CumRslt!AE107</f>
        <v>24743518.955664303</v>
      </c>
      <c r="AF107" s="47">
        <f ca="1">IFRS17_CF_Base!AF107+IFRS17_CumRslt!AF107</f>
        <v>22743077.389366329</v>
      </c>
      <c r="AG107" s="47">
        <f ca="1">IFRS17_CF_Base!AG107+IFRS17_CumRslt!AG107</f>
        <v>20856398.54676662</v>
      </c>
      <c r="AH107" s="47">
        <f ca="1">IFRS17_CF_Base!AH107+IFRS17_CumRslt!AH107</f>
        <v>19137947.354503181</v>
      </c>
      <c r="AI107" s="47">
        <f ca="1">IFRS17_CF_Base!AI107+IFRS17_CumRslt!AI107</f>
        <v>16987560.755239535</v>
      </c>
      <c r="AJ107" s="47">
        <f ca="1">IFRS17_CF_Base!AJ107+IFRS17_CumRslt!AJ107</f>
        <v>15754760.648091407</v>
      </c>
      <c r="AK107" s="47">
        <f ca="1">IFRS17_CF_Base!AK107+IFRS17_CumRslt!AK107</f>
        <v>14689296.791125597</v>
      </c>
      <c r="AL107" s="47">
        <f ca="1">IFRS17_CF_Base!AL107+IFRS17_CumRslt!AL107</f>
        <v>13746392.954830535</v>
      </c>
      <c r="AM107" s="47">
        <f ca="1">IFRS17_CF_Base!AM107+IFRS17_CumRslt!AM107</f>
        <v>12912543.113550032</v>
      </c>
      <c r="AN107" s="47">
        <f ca="1">IFRS17_CF_Base!AN107+IFRS17_CumRslt!AN107</f>
        <v>11885669.830427362</v>
      </c>
      <c r="AO107" s="47">
        <f ca="1">IFRS17_CF_Base!AO107+IFRS17_CumRslt!AO107</f>
        <v>11084714.330439175</v>
      </c>
      <c r="AP107" s="47">
        <f ca="1">IFRS17_CF_Base!AP107+IFRS17_CumRslt!AP107</f>
        <v>10410904.305620626</v>
      </c>
      <c r="AQ107" s="47">
        <f ca="1">IFRS17_CF_Base!AQ107+IFRS17_CumRslt!AQ107</f>
        <v>9765452.5148971397</v>
      </c>
      <c r="AR107" s="47">
        <f ca="1">IFRS17_CF_Base!AR107+IFRS17_CumRslt!AR107</f>
        <v>9160714.3812397998</v>
      </c>
      <c r="AS107" s="47">
        <f ca="1">IFRS17_CF_Base!AS107+IFRS17_CumRslt!AS107</f>
        <v>8442789.4183643702</v>
      </c>
      <c r="AT107" s="47">
        <f ca="1">IFRS17_CF_Base!AT107+IFRS17_CumRslt!AT107</f>
        <v>7879915.5954864183</v>
      </c>
      <c r="AU107" s="47">
        <f ca="1">IFRS17_CF_Base!AU107+IFRS17_CumRslt!AU107</f>
        <v>7334672.2644113144</v>
      </c>
      <c r="AV107" s="47">
        <f ca="1">IFRS17_CF_Base!AV107+IFRS17_CumRslt!AV107</f>
        <v>6800133.3410352794</v>
      </c>
      <c r="AW107" s="47">
        <f ca="1">IFRS17_CF_Base!AW107+IFRS17_CumRslt!AW107</f>
        <v>6279702.2622494232</v>
      </c>
      <c r="AX107" s="47">
        <f ca="1">IFRS17_CF_Base!AX107+IFRS17_CumRslt!AX107</f>
        <v>5695341.6869908255</v>
      </c>
      <c r="AY107" s="47">
        <f ca="1">IFRS17_CF_Base!AY107+IFRS17_CumRslt!AY107</f>
        <v>5177291.2272350136</v>
      </c>
      <c r="AZ107" s="47">
        <f ca="1">IFRS17_CF_Base!AZ107+IFRS17_CumRslt!AZ107</f>
        <v>4695393.8696129015</v>
      </c>
      <c r="BA107" s="47">
        <f ca="1">IFRS17_CF_Base!BA107+IFRS17_CumRslt!BA107</f>
        <v>4232650.838957129</v>
      </c>
      <c r="BB107" s="47">
        <f ca="1">IFRS17_CF_Base!BB107+IFRS17_CumRslt!BB107</f>
        <v>3797306.6881667022</v>
      </c>
      <c r="BC107" s="47">
        <f ca="1">IFRS17_CF_Base!BC107+IFRS17_CumRslt!BC107</f>
        <v>3358846.5319139087</v>
      </c>
      <c r="BD107" s="47">
        <f ca="1">IFRS17_CF_Base!BD107+IFRS17_CumRslt!BD107</f>
        <v>2982455.6836746437</v>
      </c>
      <c r="BE107" s="47">
        <f ca="1">IFRS17_CF_Base!BE107+IFRS17_CumRslt!BE107</f>
        <v>2644109.090193891</v>
      </c>
      <c r="BF107" s="47">
        <f ca="1">IFRS17_CF_Base!BF107+IFRS17_CumRslt!BF107</f>
        <v>2338960.7048232597</v>
      </c>
      <c r="BG107" s="47">
        <f ca="1">IFRS17_CF_Base!BG107+IFRS17_CumRslt!BG107</f>
        <v>2063847.2592148054</v>
      </c>
      <c r="BH107" s="47">
        <f ca="1">IFRS17_CF_Base!BH107+IFRS17_CumRslt!BH107</f>
        <v>1801128.1227686731</v>
      </c>
      <c r="BI107" s="47">
        <f ca="1">IFRS17_CF_Base!BI107+IFRS17_CumRslt!BI107</f>
        <v>1564882.192077243</v>
      </c>
      <c r="BJ107" s="47">
        <f ca="1">IFRS17_CF_Base!BJ107+IFRS17_CumRslt!BJ107</f>
        <v>1363633.5903083629</v>
      </c>
      <c r="BK107" s="47">
        <f ca="1">IFRS17_CF_Base!BK107+IFRS17_CumRslt!BK107</f>
        <v>1181100.0718791266</v>
      </c>
      <c r="BL107" s="47">
        <f ca="1">IFRS17_CF_Base!BL107+IFRS17_CumRslt!BL107</f>
        <v>1017973.3076104755</v>
      </c>
      <c r="BM107" s="47">
        <f ca="1">IFRS17_CF_Base!BM107+IFRS17_CumRslt!BM107</f>
        <v>868121.72751444799</v>
      </c>
      <c r="BN107" s="47">
        <f ca="1">IFRS17_CF_Base!BN107+IFRS17_CumRslt!BN107</f>
        <v>738793.7845025846</v>
      </c>
      <c r="BO107" s="47">
        <f ca="1">IFRS17_CF_Base!BO107+IFRS17_CumRslt!BO107</f>
        <v>624541.76244122081</v>
      </c>
      <c r="BP107" s="47">
        <f ca="1">IFRS17_CF_Base!BP107+IFRS17_CumRslt!BP107</f>
        <v>522860.6764837752</v>
      </c>
      <c r="BQ107" s="47">
        <f ca="1">IFRS17_CF_Base!BQ107+IFRS17_CumRslt!BQ107</f>
        <v>433226.12954747956</v>
      </c>
      <c r="BR107" s="47">
        <f ca="1">IFRS17_CF_Base!BR107+IFRS17_CumRslt!BR107</f>
        <v>353154.86745683505</v>
      </c>
      <c r="BS107" s="47">
        <f ca="1">IFRS17_CF_Base!BS107+IFRS17_CumRslt!BS107</f>
        <v>283708.72786489048</v>
      </c>
      <c r="BT107" s="47">
        <f ca="1">IFRS17_CF_Base!BT107+IFRS17_CumRslt!BT107</f>
        <v>225651.00516897888</v>
      </c>
      <c r="BU107" s="47">
        <f ca="1">IFRS17_CF_Base!BU107+IFRS17_CumRslt!BU107</f>
        <v>175871.37357903749</v>
      </c>
      <c r="BV107" s="47">
        <f ca="1">IFRS17_CF_Base!BV107+IFRS17_CumRslt!BV107</f>
        <v>134192.99497687584</v>
      </c>
      <c r="BW107" s="47">
        <f ca="1">IFRS17_CF_Base!BW107+IFRS17_CumRslt!BW107</f>
        <v>99881.663055872777</v>
      </c>
      <c r="BX107" s="47">
        <f ca="1">IFRS17_CF_Base!BX107+IFRS17_CumRslt!BX107</f>
        <v>72081.280518781772</v>
      </c>
      <c r="BY107" s="47">
        <f ca="1">IFRS17_CF_Base!BY107+IFRS17_CumRslt!BY107</f>
        <v>51973.146532428756</v>
      </c>
      <c r="BZ107" s="47">
        <f ca="1">IFRS17_CF_Base!BZ107+IFRS17_CumRslt!BZ107</f>
        <v>37028.007024838051</v>
      </c>
      <c r="CA107" s="47">
        <f ca="1">IFRS17_CF_Base!CA107+IFRS17_CumRslt!CA107</f>
        <v>26146.064171794969</v>
      </c>
      <c r="CB107" s="47">
        <f ca="1">IFRS17_CF_Base!CB107+IFRS17_CumRslt!CB107</f>
        <v>18389.659829624015</v>
      </c>
      <c r="CC107" s="47">
        <f ca="1">IFRS17_CF_Base!CC107+IFRS17_CumRslt!CC107</f>
        <v>11740.262463430507</v>
      </c>
      <c r="CD107" s="47">
        <f ca="1">IFRS17_CF_Base!CD107+IFRS17_CumRslt!CD107</f>
        <v>8417.1559368462604</v>
      </c>
      <c r="CE107" s="47">
        <f ca="1">IFRS17_CF_Base!CE107+IFRS17_CumRslt!CE107</f>
        <v>5941.9590339469787</v>
      </c>
      <c r="CF107" s="47">
        <f ca="1">IFRS17_CF_Base!CF107+IFRS17_CumRslt!CF107</f>
        <v>4107.3513325953272</v>
      </c>
      <c r="CG107" s="47">
        <f ca="1">IFRS17_CF_Base!CG107+IFRS17_CumRslt!CG107</f>
        <v>2761.6386273946305</v>
      </c>
      <c r="CH107" s="47">
        <f ca="1">IFRS17_CF_Base!CH107+IFRS17_CumRslt!CH107</f>
        <v>1594.2431535741557</v>
      </c>
      <c r="CI107" s="47">
        <f ca="1">IFRS17_CF_Base!CI107+IFRS17_CumRslt!CI107</f>
        <v>1011.9912119384643</v>
      </c>
      <c r="CJ107" s="47">
        <f ca="1">IFRS17_CF_Base!CJ107+IFRS17_CumRslt!CJ107</f>
        <v>642.09731156761586</v>
      </c>
      <c r="CK107" s="47">
        <f ca="1">IFRS17_CF_Base!CK107+IFRS17_CumRslt!CK107</f>
        <v>408.3497038549944</v>
      </c>
      <c r="CL107" s="47">
        <f ca="1">IFRS17_CF_Base!CL107+IFRS17_CumRslt!CL107</f>
        <v>258.12326039516171</v>
      </c>
      <c r="CM107" s="47">
        <f ca="1">IFRS17_CF_Base!CM107+IFRS17_CumRslt!CM107</f>
        <v>0</v>
      </c>
      <c r="CN107" s="47">
        <f ca="1">IFRS17_CF_Base!CN107+IFRS17_CumRslt!CN107</f>
        <v>0</v>
      </c>
      <c r="CO107" s="47">
        <f ca="1">IFRS17_CF_Base!CO107+IFRS17_CumRslt!CO107</f>
        <v>0</v>
      </c>
      <c r="CP107" s="47">
        <f ca="1">IFRS17_CF_Base!CP107+IFRS17_CumRslt!CP107</f>
        <v>0</v>
      </c>
      <c r="CQ107" s="47">
        <f ca="1">IFRS17_CF_Base!CQ107+IFRS17_CumRslt!CQ107</f>
        <v>0</v>
      </c>
      <c r="CR107" s="47">
        <f ca="1">IFRS17_CF_Base!CR107+IFRS17_CumRslt!CR107</f>
        <v>0</v>
      </c>
      <c r="CS107" s="47">
        <f ca="1">IFRS17_CF_Base!CS107+IFRS17_CumRslt!CS107</f>
        <v>0</v>
      </c>
      <c r="CT107" s="47">
        <f ca="1">IFRS17_CF_Base!CT107+IFRS17_CumRslt!CT107</f>
        <v>0</v>
      </c>
      <c r="CU107" s="47">
        <f ca="1">IFRS17_CF_Base!CU107+IFRS17_CumRslt!CU107</f>
        <v>0</v>
      </c>
      <c r="CV107" s="47">
        <f ca="1">IFRS17_CF_Base!CV107+IFRS17_CumRslt!CV107</f>
        <v>0</v>
      </c>
      <c r="CW107" s="47">
        <f ca="1">IFRS17_CF_Base!CW107+IFRS17_CumRslt!CW107</f>
        <v>0</v>
      </c>
      <c r="CX107" s="47">
        <f ca="1">IFRS17_CF_Base!CX107+IFRS17_CumRslt!CX107</f>
        <v>0</v>
      </c>
      <c r="CY107" s="47">
        <f ca="1">IFRS17_CF_Base!CY107+IFRS17_CumRslt!CY107</f>
        <v>0</v>
      </c>
      <c r="CZ107" s="47">
        <f ca="1">IFRS17_CF_Base!CZ107+IFRS17_CumRslt!CZ107</f>
        <v>0</v>
      </c>
      <c r="DA107" s="47">
        <f ca="1">IFRS17_CF_Base!DA107+IFRS17_CumRslt!DA107</f>
        <v>0</v>
      </c>
      <c r="DB107" s="47">
        <f ca="1">IFRS17_CF_Base!DB107+IFRS17_CumRslt!DB107</f>
        <v>0</v>
      </c>
      <c r="DC107" s="47">
        <f ca="1">IFRS17_CF_Base!DC107+IFRS17_CumRslt!DC107</f>
        <v>0</v>
      </c>
      <c r="DD107" s="47">
        <f ca="1">IFRS17_CF_Base!DD107+IFRS17_CumRslt!DD107</f>
        <v>0</v>
      </c>
      <c r="DE107" s="47">
        <f ca="1">IFRS17_CF_Base!DE107+IFRS17_CumRslt!DE107</f>
        <v>0</v>
      </c>
      <c r="DF107" s="47">
        <f ca="1">IFRS17_CF_Base!DF107+IFRS17_CumRslt!DF107</f>
        <v>0</v>
      </c>
      <c r="DG107" s="47">
        <f ca="1">IFRS17_CF_Base!DG107+IFRS17_CumRslt!DG107</f>
        <v>0</v>
      </c>
      <c r="DH107" s="47">
        <f ca="1">IFRS17_CF_Base!DH107+IFRS17_CumRslt!DH107</f>
        <v>0</v>
      </c>
      <c r="DI107" s="47">
        <f ca="1">IFRS17_CF_Base!DI107+IFRS17_CumRslt!DI107</f>
        <v>0</v>
      </c>
      <c r="DJ107" s="47">
        <f ca="1">IFRS17_CF_Base!DJ107+IFRS17_CumRslt!DJ107</f>
        <v>0</v>
      </c>
      <c r="DK107" s="47">
        <f ca="1">IFRS17_CF_Base!DK107+IFRS17_CumRslt!DK107</f>
        <v>0</v>
      </c>
      <c r="DL107" s="47">
        <f ca="1">IFRS17_CF_Base!DL107+IFRS17_CumRslt!DL107</f>
        <v>0</v>
      </c>
      <c r="DM107" s="47">
        <f ca="1">IFRS17_CF_Base!DM107+IFRS17_CumRslt!DM107</f>
        <v>0</v>
      </c>
      <c r="DN107" s="47">
        <f ca="1">IFRS17_CF_Base!DN107+IFRS17_CumRslt!DN107</f>
        <v>0</v>
      </c>
      <c r="DO107" s="47">
        <f ca="1">IFRS17_CF_Base!DO107+IFRS17_CumRslt!DO107</f>
        <v>0</v>
      </c>
      <c r="DP107" s="47">
        <f ca="1">IFRS17_CF_Base!DP107+IFRS17_CumRslt!DP107</f>
        <v>0</v>
      </c>
      <c r="DQ107" s="47">
        <f ca="1">IFRS17_CF_Base!DQ107+IFRS17_CumRslt!DQ107</f>
        <v>0</v>
      </c>
      <c r="DR107" s="47">
        <f ca="1">IFRS17_CF_Base!DR107+IFRS17_CumRslt!DR107</f>
        <v>0</v>
      </c>
      <c r="DS107" s="47">
        <f ca="1">IFRS17_CF_Base!DS107+IFRS17_CumRslt!DS107</f>
        <v>0</v>
      </c>
      <c r="DT107" s="47">
        <f ca="1">IFRS17_CF_Base!DT107+IFRS17_CumRslt!DT107</f>
        <v>0</v>
      </c>
      <c r="DU107" s="47">
        <f ca="1">IFRS17_CF_Base!DU107+IFRS17_CumRslt!DU107</f>
        <v>0</v>
      </c>
      <c r="DV107" s="47">
        <f ca="1">IFRS17_CF_Base!DV107+IFRS17_CumRslt!DV107</f>
        <v>0</v>
      </c>
      <c r="DW107" s="47">
        <f ca="1">IFRS17_CF_Base!DW107+IFRS17_CumRslt!DW107</f>
        <v>0</v>
      </c>
      <c r="DX107" s="47">
        <f ca="1">IFRS17_CF_Base!DX107+IFRS17_CumRslt!DX107</f>
        <v>0</v>
      </c>
      <c r="DY107" s="47">
        <f ca="1">IFRS17_CF_Base!DY107+IFRS17_CumRslt!DY107</f>
        <v>0</v>
      </c>
      <c r="DZ107" s="47">
        <f ca="1">IFRS17_CF_Base!DZ107+IFRS17_CumRslt!DZ107</f>
        <v>0</v>
      </c>
      <c r="EA107" s="47">
        <f ca="1">IFRS17_CF_Base!EA107+IFRS17_CumRslt!EA107</f>
        <v>0</v>
      </c>
      <c r="EB107" s="47">
        <f ca="1">IFRS17_CF_Base!EB107+IFRS17_CumRslt!EB107</f>
        <v>0</v>
      </c>
      <c r="EC107" s="47">
        <f ca="1">IFRS17_CF_Base!EC107+IFRS17_CumRslt!EC107</f>
        <v>0</v>
      </c>
      <c r="ED107" s="47">
        <f ca="1">IFRS17_CF_Base!ED107+IFRS17_CumRslt!ED107</f>
        <v>0</v>
      </c>
      <c r="EE107" s="47">
        <f ca="1">IFRS17_CF_Base!EE107+IFRS17_CumRslt!EE107</f>
        <v>0</v>
      </c>
      <c r="EF107" s="47">
        <f ca="1">IFRS17_CF_Base!EF107+IFRS17_CumRslt!EF107</f>
        <v>0</v>
      </c>
      <c r="EG107" s="47">
        <f ca="1">IFRS17_CF_Base!EG107+IFRS17_CumRslt!EG107</f>
        <v>0</v>
      </c>
      <c r="EH107" s="47">
        <f ca="1">IFRS17_CF_Base!EH107+IFRS17_CumRslt!EH107</f>
        <v>0</v>
      </c>
      <c r="EI107" s="47">
        <f ca="1">IFRS17_CF_Base!EI107+IFRS17_CumRslt!EI107</f>
        <v>0</v>
      </c>
      <c r="EJ107" s="47">
        <f ca="1">IFRS17_CF_Base!EJ107+IFRS17_CumRslt!EJ107</f>
        <v>0</v>
      </c>
      <c r="EK107" s="47">
        <f ca="1">IFRS17_CF_Base!EK107+IFRS17_CumRslt!EK107</f>
        <v>0</v>
      </c>
      <c r="EL107" s="47">
        <f ca="1">IFRS17_CF_Base!EL107+IFRS17_CumRslt!EL107</f>
        <v>0</v>
      </c>
      <c r="EM107" s="47">
        <f ca="1">IFRS17_CF_Base!EM107+IFRS17_CumRslt!EM107</f>
        <v>0</v>
      </c>
      <c r="EN107" s="47">
        <f ca="1">IFRS17_CF_Base!EN107+IFRS17_CumRslt!EN107</f>
        <v>0</v>
      </c>
      <c r="EO107" s="47">
        <f ca="1">IFRS17_CF_Base!EO107+IFRS17_CumRslt!EO107</f>
        <v>0</v>
      </c>
      <c r="EP107" s="47">
        <f ca="1">IFRS17_CF_Base!EP107+IFRS17_CumRslt!EP107</f>
        <v>0</v>
      </c>
      <c r="EQ107" s="47">
        <f ca="1">IFRS17_CF_Base!EQ107+IFRS17_CumRslt!EQ107</f>
        <v>0</v>
      </c>
      <c r="ER107" s="47">
        <f ca="1">IFRS17_CF_Base!ER107+IFRS17_CumRslt!ER107</f>
        <v>0</v>
      </c>
      <c r="ES107" s="47">
        <f ca="1">IFRS17_CF_Base!ES107+IFRS17_CumRslt!ES107</f>
        <v>0</v>
      </c>
      <c r="ET107" s="47">
        <f ca="1">IFRS17_CF_Base!ET107+IFRS17_CumRslt!ET107</f>
        <v>0</v>
      </c>
      <c r="EU107" s="47">
        <f ca="1">IFRS17_CF_Base!EU107+IFRS17_CumRslt!EU107</f>
        <v>0</v>
      </c>
      <c r="EV107" s="47">
        <f ca="1">IFRS17_CF_Base!EV107+IFRS17_CumRslt!EV107</f>
        <v>0</v>
      </c>
      <c r="EW107" s="47">
        <f ca="1">IFRS17_CF_Base!EW107+IFRS17_CumRslt!EW107</f>
        <v>0</v>
      </c>
      <c r="EX107" s="47">
        <f ca="1">IFRS17_CF_Base!EX107+IFRS17_CumRslt!EX107</f>
        <v>0</v>
      </c>
      <c r="EY107" s="47">
        <f ca="1">IFRS17_CF_Base!EY107+IFRS17_CumRslt!EY107</f>
        <v>0</v>
      </c>
      <c r="EZ107" s="47">
        <f ca="1">IFRS17_CF_Base!EZ107+IFRS17_CumRslt!EZ107</f>
        <v>0</v>
      </c>
      <c r="FA107" s="47">
        <f ca="1">IFRS17_CF_Base!FA107+IFRS17_CumRslt!FA107</f>
        <v>0</v>
      </c>
      <c r="FB107" s="47">
        <f ca="1">IFRS17_CF_Base!FB107+IFRS17_CumRslt!FB107</f>
        <v>0</v>
      </c>
      <c r="FC107" s="47">
        <f ca="1">IFRS17_CF_Base!FC107+IFRS17_CumRslt!FC107</f>
        <v>0</v>
      </c>
      <c r="FD107" s="47">
        <f ca="1">IFRS17_CF_Base!FD107+IFRS17_CumRslt!FD107</f>
        <v>0</v>
      </c>
      <c r="FE107" s="47">
        <f ca="1">IFRS17_CF_Base!FE107+IFRS17_CumRslt!FE107</f>
        <v>0</v>
      </c>
      <c r="FF107" s="47">
        <f ca="1">IFRS17_CF_Base!FF107+IFRS17_CumRslt!FF107</f>
        <v>0</v>
      </c>
      <c r="FG107" s="47">
        <f ca="1">IFRS17_CF_Base!FG107+IFRS17_CumRslt!FG107</f>
        <v>0</v>
      </c>
      <c r="FH107" s="47">
        <f ca="1">IFRS17_CF_Base!FH107+IFRS17_CumRslt!FH107</f>
        <v>0</v>
      </c>
      <c r="FI107" s="47">
        <f ca="1">IFRS17_CF_Base!FI107+IFRS17_CumRslt!FI107</f>
        <v>0</v>
      </c>
      <c r="FJ107" s="47">
        <f ca="1">IFRS17_CF_Base!FJ107+IFRS17_CumRslt!FJ107</f>
        <v>0</v>
      </c>
      <c r="FK107" s="47">
        <f ca="1">IFRS17_CF_Base!FK107+IFRS17_CumRslt!FK107</f>
        <v>0</v>
      </c>
      <c r="FL107" s="47">
        <f ca="1">IFRS17_CF_Base!FL107+IFRS17_CumRslt!FL107</f>
        <v>0</v>
      </c>
      <c r="FM107" s="47">
        <f ca="1">IFRS17_CF_Base!FM107+IFRS17_CumRslt!FM107</f>
        <v>0</v>
      </c>
      <c r="FN107" s="47">
        <f ca="1">IFRS17_CF_Base!FN107+IFRS17_CumRslt!FN107</f>
        <v>0</v>
      </c>
      <c r="FO107" s="47">
        <f ca="1">IFRS17_CF_Base!FO107+IFRS17_CumRslt!FO107</f>
        <v>0</v>
      </c>
      <c r="FP107" s="47">
        <f ca="1">IFRS17_CF_Base!FP107+IFRS17_CumRslt!FP107</f>
        <v>0</v>
      </c>
      <c r="FQ107" s="47">
        <f ca="1">IFRS17_CF_Base!FQ107+IFRS17_CumRslt!FQ107</f>
        <v>0</v>
      </c>
      <c r="FR107" s="47">
        <f ca="1">IFRS17_CF_Base!FR107+IFRS17_CumRslt!FR107</f>
        <v>0</v>
      </c>
      <c r="FS107" s="47">
        <f ca="1">IFRS17_CF_Base!FS107+IFRS17_CumRslt!FS107</f>
        <v>0</v>
      </c>
      <c r="FT107" s="47">
        <f ca="1">IFRS17_CF_Base!FT107+IFRS17_CumRslt!FT107</f>
        <v>0</v>
      </c>
      <c r="FU107" s="47">
        <f ca="1">IFRS17_CF_Base!FU107+IFRS17_CumRslt!FU107</f>
        <v>0</v>
      </c>
      <c r="FV107" s="47">
        <f ca="1">IFRS17_CF_Base!FV107+IFRS17_CumRslt!FV107</f>
        <v>0</v>
      </c>
      <c r="FW107" s="47">
        <f ca="1">IFRS17_CF_Base!FW107+IFRS17_CumRslt!FW107</f>
        <v>0</v>
      </c>
      <c r="FX107" s="47">
        <f ca="1">IFRS17_CF_Base!FX107+IFRS17_CumRslt!FX107</f>
        <v>0</v>
      </c>
      <c r="FY107" s="47">
        <f ca="1">IFRS17_CF_Base!FY107+IFRS17_CumRslt!FY107</f>
        <v>0</v>
      </c>
      <c r="FZ107" s="47">
        <f ca="1">IFRS17_CF_Base!FZ107+IFRS17_CumRslt!FZ107</f>
        <v>0</v>
      </c>
      <c r="GA107" s="47">
        <f ca="1">IFRS17_CF_Base!GA107+IFRS17_CumRslt!GA107</f>
        <v>0</v>
      </c>
      <c r="GB107" s="47">
        <f ca="1">IFRS17_CF_Base!GB107+IFRS17_CumRslt!GB107</f>
        <v>0</v>
      </c>
      <c r="GC107" s="47">
        <f ca="1">IFRS17_CF_Base!GC107+IFRS17_CumRslt!GC107</f>
        <v>0</v>
      </c>
      <c r="GD107" s="47">
        <f ca="1">IFRS17_CF_Base!GD107+IFRS17_CumRslt!GD107</f>
        <v>0</v>
      </c>
      <c r="GE107" s="47">
        <f ca="1">IFRS17_CF_Base!GE107+IFRS17_CumRslt!GE107</f>
        <v>0</v>
      </c>
      <c r="GF107" s="47">
        <f ca="1">IFRS17_CF_Base!GF107+IFRS17_CumRslt!GF107</f>
        <v>0</v>
      </c>
      <c r="GG107" s="47">
        <f ca="1">IFRS17_CF_Base!GG107+IFRS17_CumRslt!GG107</f>
        <v>0</v>
      </c>
      <c r="GH107" s="47">
        <f ca="1">IFRS17_CF_Base!GH107+IFRS17_CumRslt!GH107</f>
        <v>0</v>
      </c>
      <c r="GI107" s="47">
        <f ca="1">IFRS17_CF_Base!GI107+IFRS17_CumRslt!GI107</f>
        <v>0</v>
      </c>
      <c r="GJ107" s="47">
        <f ca="1">IFRS17_CF_Base!GJ107+IFRS17_CumRslt!GJ107</f>
        <v>0</v>
      </c>
    </row>
    <row r="108" spans="3:192" x14ac:dyDescent="0.3">
      <c r="C108" s="46"/>
      <c r="F108" s="37"/>
      <c r="Y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0"/>
      <c r="DN108" s="40"/>
      <c r="DO108" s="40"/>
      <c r="DP108" s="40"/>
      <c r="DQ108" s="40"/>
      <c r="DR108" s="40"/>
      <c r="DS108" s="40"/>
      <c r="DT108" s="40"/>
      <c r="DU108" s="40"/>
      <c r="DV108" s="40"/>
      <c r="DW108" s="40"/>
      <c r="DX108" s="40"/>
      <c r="DY108" s="40"/>
      <c r="DZ108" s="40"/>
      <c r="EA108" s="40"/>
      <c r="EB108" s="40"/>
      <c r="EC108" s="40"/>
      <c r="ED108" s="40"/>
      <c r="EE108" s="40"/>
      <c r="EF108" s="40"/>
      <c r="EG108" s="40"/>
      <c r="EH108" s="40"/>
      <c r="EI108" s="40"/>
      <c r="EJ108" s="40"/>
      <c r="EK108" s="40"/>
      <c r="EL108" s="40"/>
      <c r="EM108" s="40"/>
      <c r="EN108" s="40"/>
      <c r="EO108" s="40"/>
      <c r="EP108" s="40"/>
      <c r="EQ108" s="40"/>
      <c r="ER108" s="40"/>
      <c r="ES108" s="40"/>
      <c r="ET108" s="40"/>
      <c r="EU108" s="40"/>
      <c r="EV108" s="40"/>
      <c r="EW108" s="40"/>
      <c r="EX108" s="40"/>
      <c r="EY108" s="40"/>
      <c r="EZ108" s="40"/>
      <c r="FA108" s="40"/>
      <c r="FB108" s="40"/>
      <c r="FC108" s="40"/>
      <c r="FD108" s="40"/>
      <c r="FE108" s="40"/>
      <c r="FF108" s="40"/>
      <c r="FG108" s="40"/>
      <c r="FH108" s="40"/>
      <c r="FI108" s="40"/>
      <c r="FJ108" s="40"/>
      <c r="FK108" s="40"/>
      <c r="FL108" s="40"/>
      <c r="FM108" s="40"/>
      <c r="FN108" s="40"/>
      <c r="FO108" s="40"/>
      <c r="FP108" s="40"/>
      <c r="FQ108" s="40"/>
      <c r="FR108" s="40"/>
      <c r="FS108" s="40"/>
      <c r="FT108" s="40"/>
      <c r="FU108" s="40"/>
      <c r="FV108" s="40"/>
      <c r="FW108" s="40"/>
      <c r="FX108" s="40"/>
      <c r="FY108" s="40"/>
      <c r="FZ108" s="40"/>
      <c r="GA108" s="40"/>
      <c r="GB108" s="40"/>
      <c r="GC108" s="40"/>
      <c r="GD108" s="40"/>
      <c r="GE108" s="40"/>
      <c r="GF108" s="40"/>
      <c r="GG108" s="40"/>
      <c r="GH108" s="40"/>
      <c r="GI108" s="40"/>
      <c r="GJ108" s="40"/>
    </row>
    <row r="109" spans="3:192" x14ac:dyDescent="0.3">
      <c r="C109" s="31" t="s">
        <v>498</v>
      </c>
      <c r="F109" s="35">
        <f ca="1">IFRS17_CF_Base!F109+IFRS17_CumRslt!F109</f>
        <v>-2000342.6337398465</v>
      </c>
      <c r="G109" s="35">
        <f ca="1">IFRS17_CF_Base!G109+IFRS17_CumRslt!G109</f>
        <v>-6081864.8296224875</v>
      </c>
      <c r="H109" s="35">
        <f ca="1">IFRS17_CF_Base!H109+IFRS17_CumRslt!H109</f>
        <v>-10612567.44402306</v>
      </c>
      <c r="I109" s="35">
        <f ca="1">IFRS17_CF_Base!I109+IFRS17_CumRslt!I109</f>
        <v>-15005110.334903756</v>
      </c>
      <c r="J109" s="35">
        <f ca="1">IFRS17_CF_Base!J109+IFRS17_CumRslt!J109</f>
        <v>-20742623.034840643</v>
      </c>
      <c r="K109" s="35">
        <f ca="1">IFRS17_CF_Base!K109+IFRS17_CumRslt!K109</f>
        <v>-26563306.500159431</v>
      </c>
      <c r="L109" s="35">
        <f ca="1">IFRS17_CF_Base!L109+IFRS17_CumRslt!L109</f>
        <v>-32199885.644224476</v>
      </c>
      <c r="M109" s="35">
        <f ca="1">IFRS17_CF_Base!M109+IFRS17_CumRslt!M109</f>
        <v>-38312039.628293335</v>
      </c>
      <c r="N109" s="35">
        <f ca="1">IFRS17_CF_Base!N109+IFRS17_CumRslt!N109</f>
        <v>-45437150.008450605</v>
      </c>
      <c r="O109" s="35">
        <f ca="1">IFRS17_CF_Base!O109+IFRS17_CumRslt!O109</f>
        <v>-54250677.934325948</v>
      </c>
      <c r="P109" s="35">
        <f ca="1">IFRS17_CF_Base!P109+IFRS17_CumRslt!P109</f>
        <v>-47066159.877426192</v>
      </c>
      <c r="Q109" s="35">
        <f ca="1">IFRS17_CF_Base!Q109+IFRS17_CumRslt!Q109</f>
        <v>-38076153.639424406</v>
      </c>
      <c r="R109" s="35">
        <f ca="1">IFRS17_CF_Base!R109+IFRS17_CumRslt!R109</f>
        <v>-33808872.887611777</v>
      </c>
      <c r="S109" s="35">
        <f ca="1">IFRS17_CF_Base!S109+IFRS17_CumRslt!S109</f>
        <v>-31428734.922463395</v>
      </c>
      <c r="T109" s="35">
        <f ca="1">IFRS17_CF_Base!T109+IFRS17_CumRslt!T109</f>
        <v>-26504689.900256801</v>
      </c>
      <c r="U109" s="35">
        <f ca="1">IFRS17_CF_Base!U109+IFRS17_CumRslt!U109</f>
        <v>-24680807.598326549</v>
      </c>
      <c r="V109" s="35">
        <f ca="1">IFRS17_CF_Base!V109+IFRS17_CumRslt!V109</f>
        <v>-23316907.198305547</v>
      </c>
      <c r="W109" s="35">
        <f ca="1">IFRS17_CF_Base!W109+IFRS17_CumRslt!W109</f>
        <v>-22085267.714809854</v>
      </c>
      <c r="X109" s="35">
        <f ca="1">IFRS17_CF_Base!X109+IFRS17_CumRslt!X109</f>
        <v>-21478430.7689857</v>
      </c>
      <c r="Y109" s="40">
        <f ca="1">IFRS17_CF_Base!Y109+IFRS17_CumRslt!Y109</f>
        <v>-19026118.743734054</v>
      </c>
      <c r="Z109" s="35">
        <f ca="1">IFRS17_CF_Base!Z109+IFRS17_CumRslt!Z109</f>
        <v>-18364100.739624381</v>
      </c>
      <c r="AA109" s="40">
        <f ca="1">IFRS17_CF_Base!AA109+IFRS17_CumRslt!AA109</f>
        <v>-17620945.298909858</v>
      </c>
      <c r="AB109" s="40">
        <f ca="1">IFRS17_CF_Base!AB109+IFRS17_CumRslt!AB109</f>
        <v>-16827774.965517804</v>
      </c>
      <c r="AC109" s="40">
        <f ca="1">IFRS17_CF_Base!AC109+IFRS17_CumRslt!AC109</f>
        <v>-16111884.870173454</v>
      </c>
      <c r="AD109" s="40">
        <f ca="1">IFRS17_CF_Base!AD109+IFRS17_CumRslt!AD109</f>
        <v>-14340037.788453728</v>
      </c>
      <c r="AE109" s="40">
        <f ca="1">IFRS17_CF_Base!AE109+IFRS17_CumRslt!AE109</f>
        <v>-13439378.78732744</v>
      </c>
      <c r="AF109" s="40">
        <f ca="1">IFRS17_CF_Base!AF109+IFRS17_CumRslt!AF109</f>
        <v>-12554683.337577837</v>
      </c>
      <c r="AG109" s="40">
        <f ca="1">IFRS17_CF_Base!AG109+IFRS17_CumRslt!AG109</f>
        <v>-11714334.496856036</v>
      </c>
      <c r="AH109" s="40">
        <f ca="1">IFRS17_CF_Base!AH109+IFRS17_CumRslt!AH109</f>
        <v>-10978131.799981846</v>
      </c>
      <c r="AI109" s="40">
        <f ca="1">IFRS17_CF_Base!AI109+IFRS17_CumRslt!AI109</f>
        <v>-9795779.6230779495</v>
      </c>
      <c r="AJ109" s="40">
        <f ca="1">IFRS17_CF_Base!AJ109+IFRS17_CumRslt!AJ109</f>
        <v>-9159561.8401379623</v>
      </c>
      <c r="AK109" s="40">
        <f ca="1">IFRS17_CF_Base!AK109+IFRS17_CumRslt!AK109</f>
        <v>-8615910.1587550733</v>
      </c>
      <c r="AL109" s="40">
        <f ca="1">IFRS17_CF_Base!AL109+IFRS17_CumRslt!AL109</f>
        <v>-8148570.5174410399</v>
      </c>
      <c r="AM109" s="40">
        <f ca="1">IFRS17_CF_Base!AM109+IFRS17_CumRslt!AM109</f>
        <v>-7749551.5687111653</v>
      </c>
      <c r="AN109" s="40">
        <f ca="1">IFRS17_CF_Base!AN109+IFRS17_CumRslt!AN109</f>
        <v>-7147075.6966704447</v>
      </c>
      <c r="AO109" s="40">
        <f ca="1">IFRS17_CF_Base!AO109+IFRS17_CumRslt!AO109</f>
        <v>-6718560.8067612452</v>
      </c>
      <c r="AP109" s="40">
        <f ca="1">IFRS17_CF_Base!AP109+IFRS17_CumRslt!AP109</f>
        <v>-6384690.8029880924</v>
      </c>
      <c r="AQ109" s="40">
        <f ca="1">IFRS17_CF_Base!AQ109+IFRS17_CumRslt!AQ109</f>
        <v>-6058894.2740054959</v>
      </c>
      <c r="AR109" s="40">
        <f ca="1">IFRS17_CF_Base!AR109+IFRS17_CumRslt!AR109</f>
        <v>-5751871.5629497683</v>
      </c>
      <c r="AS109" s="40">
        <f ca="1">IFRS17_CF_Base!AS109+IFRS17_CumRslt!AS109</f>
        <v>-5327036.2975588515</v>
      </c>
      <c r="AT109" s="40">
        <f ca="1">IFRS17_CF_Base!AT109+IFRS17_CumRslt!AT109</f>
        <v>-5026572.1970831519</v>
      </c>
      <c r="AU109" s="40">
        <f ca="1">IFRS17_CF_Base!AU109+IFRS17_CumRslt!AU109</f>
        <v>-4725672.7359127766</v>
      </c>
      <c r="AV109" s="40">
        <f ca="1">IFRS17_CF_Base!AV109+IFRS17_CumRslt!AV109</f>
        <v>-4423558.2564613326</v>
      </c>
      <c r="AW109" s="40">
        <f ca="1">IFRS17_CF_Base!AW109+IFRS17_CumRslt!AW109</f>
        <v>-4122679.2639445849</v>
      </c>
      <c r="AX109" s="40">
        <f ca="1">IFRS17_CF_Base!AX109+IFRS17_CumRslt!AX109</f>
        <v>-3754002.3193121939</v>
      </c>
      <c r="AY109" s="40">
        <f ca="1">IFRS17_CF_Base!AY109+IFRS17_CumRslt!AY109</f>
        <v>-3431411.0500946785</v>
      </c>
      <c r="AZ109" s="40">
        <f ca="1">IFRS17_CF_Base!AZ109+IFRS17_CumRslt!AZ109</f>
        <v>-3130769.6672640345</v>
      </c>
      <c r="BA109" s="40">
        <f ca="1">IFRS17_CF_Base!BA109+IFRS17_CumRslt!BA109</f>
        <v>-2836378.6501918868</v>
      </c>
      <c r="BB109" s="40">
        <f ca="1">IFRS17_CF_Base!BB109+IFRS17_CumRslt!BB109</f>
        <v>-2555733.5193867031</v>
      </c>
      <c r="BC109" s="40">
        <f ca="1">IFRS17_CF_Base!BC109+IFRS17_CumRslt!BC109</f>
        <v>-2262638.1018201993</v>
      </c>
      <c r="BD109" s="40">
        <f ca="1">IFRS17_CF_Base!BD109+IFRS17_CumRslt!BD109</f>
        <v>-2015244.7731043343</v>
      </c>
      <c r="BE109" s="40">
        <f ca="1">IFRS17_CF_Base!BE109+IFRS17_CumRslt!BE109</f>
        <v>-1792473.2271528861</v>
      </c>
      <c r="BF109" s="40">
        <f ca="1">IFRS17_CF_Base!BF109+IFRS17_CumRslt!BF109</f>
        <v>-1591729.6343598994</v>
      </c>
      <c r="BG109" s="40">
        <f ca="1">IFRS17_CF_Base!BG109+IFRS17_CumRslt!BG109</f>
        <v>-1410862.8533811157</v>
      </c>
      <c r="BH109" s="40">
        <f ca="1">IFRS17_CF_Base!BH109+IFRS17_CumRslt!BH109</f>
        <v>-1234856.6759190001</v>
      </c>
      <c r="BI109" s="40">
        <f ca="1">IFRS17_CF_Base!BI109+IFRS17_CumRslt!BI109</f>
        <v>-1075568.499174387</v>
      </c>
      <c r="BJ109" s="40">
        <f ca="1">IFRS17_CF_Base!BJ109+IFRS17_CumRslt!BJ109</f>
        <v>-943030.1815136926</v>
      </c>
      <c r="BK109" s="40">
        <f ca="1">IFRS17_CF_Base!BK109+IFRS17_CumRslt!BK109</f>
        <v>-821830.88351957558</v>
      </c>
      <c r="BL109" s="40">
        <f ca="1">IFRS17_CF_Base!BL109+IFRS17_CumRslt!BL109</f>
        <v>-712676.54755951872</v>
      </c>
      <c r="BM109" s="40">
        <f ca="1">IFRS17_CF_Base!BM109+IFRS17_CumRslt!BM109</f>
        <v>-610371.44780851586</v>
      </c>
      <c r="BN109" s="40">
        <f ca="1">IFRS17_CF_Base!BN109+IFRS17_CumRslt!BN109</f>
        <v>-522630.41281505703</v>
      </c>
      <c r="BO109" s="40">
        <f ca="1">IFRS17_CF_Base!BO109+IFRS17_CumRslt!BO109</f>
        <v>-445399.98710617243</v>
      </c>
      <c r="BP109" s="40">
        <f ca="1">IFRS17_CF_Base!BP109+IFRS17_CumRslt!BP109</f>
        <v>-376245.16120219871</v>
      </c>
      <c r="BQ109" s="40">
        <f ca="1">IFRS17_CF_Base!BQ109+IFRS17_CumRslt!BQ109</f>
        <v>-314727.97171311092</v>
      </c>
      <c r="BR109" s="40">
        <f ca="1">IFRS17_CF_Base!BR109+IFRS17_CumRslt!BR109</f>
        <v>-258652.58658812003</v>
      </c>
      <c r="BS109" s="40">
        <f ca="1">IFRS17_CF_Base!BS109+IFRS17_CumRslt!BS109</f>
        <v>-209201.66672738889</v>
      </c>
      <c r="BT109" s="40">
        <f ca="1">IFRS17_CF_Base!BT109+IFRS17_CumRslt!BT109</f>
        <v>-168473.39023520926</v>
      </c>
      <c r="BU109" s="40">
        <f ca="1">IFRS17_CF_Base!BU109+IFRS17_CumRslt!BU109</f>
        <v>-133112.87302564096</v>
      </c>
      <c r="BV109" s="40">
        <f ca="1">IFRS17_CF_Base!BV109+IFRS17_CumRslt!BV109</f>
        <v>-103004.65095899973</v>
      </c>
      <c r="BW109" s="40">
        <f ca="1">IFRS17_CF_Base!BW109+IFRS17_CumRslt!BW109</f>
        <v>-77583.561436189557</v>
      </c>
      <c r="BX109" s="40">
        <f ca="1">IFRS17_CF_Base!BX109+IFRS17_CumRslt!BX109</f>
        <v>-56287.258151410242</v>
      </c>
      <c r="BY109" s="40">
        <f ca="1">IFRS17_CF_Base!BY109+IFRS17_CumRslt!BY109</f>
        <v>-41177.553433532616</v>
      </c>
      <c r="BZ109" s="40">
        <f ca="1">IFRS17_CF_Base!BZ109+IFRS17_CumRslt!BZ109</f>
        <v>-29772.274310018798</v>
      </c>
      <c r="CA109" s="40">
        <f ca="1">IFRS17_CF_Base!CA109+IFRS17_CumRslt!CA109</f>
        <v>-21303.4300322374</v>
      </c>
      <c r="CB109" s="40">
        <f ca="1">IFRS17_CF_Base!CB109+IFRS17_CumRslt!CB109</f>
        <v>-15068.416758938209</v>
      </c>
      <c r="CC109" s="40">
        <f ca="1">IFRS17_CF_Base!CC109+IFRS17_CumRslt!CC109</f>
        <v>-9236.1153257382393</v>
      </c>
      <c r="CD109" s="40">
        <f ca="1">IFRS17_CF_Base!CD109+IFRS17_CumRslt!CD109</f>
        <v>-6611.7191010564102</v>
      </c>
      <c r="CE109" s="40">
        <f ca="1">IFRS17_CF_Base!CE109+IFRS17_CumRslt!CE109</f>
        <v>-4692.5460110425493</v>
      </c>
      <c r="CF109" s="40">
        <f ca="1">IFRS17_CF_Base!CF109+IFRS17_CumRslt!CF109</f>
        <v>-3296.6754112823733</v>
      </c>
      <c r="CG109" s="40">
        <f ca="1">IFRS17_CF_Base!CG109+IFRS17_CumRslt!CG109</f>
        <v>-2289.1977837450377</v>
      </c>
      <c r="CH109" s="40">
        <f ca="1">IFRS17_CF_Base!CH109+IFRS17_CumRslt!CH109</f>
        <v>-1311.1595494840269</v>
      </c>
      <c r="CI109" s="40">
        <f ca="1">IFRS17_CF_Base!CI109+IFRS17_CumRslt!CI109</f>
        <v>-900.98397320864456</v>
      </c>
      <c r="CJ109" s="40">
        <f ca="1">IFRS17_CF_Base!CJ109+IFRS17_CumRslt!CJ109</f>
        <v>-607.79662868720175</v>
      </c>
      <c r="CK109" s="40">
        <f ca="1">IFRS17_CF_Base!CK109+IFRS17_CumRslt!CK109</f>
        <v>-406.46180392459416</v>
      </c>
      <c r="CL109" s="40">
        <f ca="1">IFRS17_CF_Base!CL109+IFRS17_CumRslt!CL109</f>
        <v>-274.81376836346635</v>
      </c>
      <c r="CM109" s="40">
        <f ca="1">IFRS17_CF_Base!CM109+IFRS17_CumRslt!CM109</f>
        <v>0</v>
      </c>
      <c r="CN109" s="40">
        <f ca="1">IFRS17_CF_Base!CN109+IFRS17_CumRslt!CN109</f>
        <v>0</v>
      </c>
      <c r="CO109" s="40">
        <f ca="1">IFRS17_CF_Base!CO109+IFRS17_CumRslt!CO109</f>
        <v>0</v>
      </c>
      <c r="CP109" s="40">
        <f ca="1">IFRS17_CF_Base!CP109+IFRS17_CumRslt!CP109</f>
        <v>0</v>
      </c>
      <c r="CQ109" s="40">
        <f ca="1">IFRS17_CF_Base!CQ109+IFRS17_CumRslt!CQ109</f>
        <v>0</v>
      </c>
      <c r="CR109" s="40">
        <f ca="1">IFRS17_CF_Base!CR109+IFRS17_CumRslt!CR109</f>
        <v>0</v>
      </c>
      <c r="CS109" s="40">
        <f ca="1">IFRS17_CF_Base!CS109+IFRS17_CumRslt!CS109</f>
        <v>0</v>
      </c>
      <c r="CT109" s="40">
        <f ca="1">IFRS17_CF_Base!CT109+IFRS17_CumRslt!CT109</f>
        <v>0</v>
      </c>
      <c r="CU109" s="40">
        <f ca="1">IFRS17_CF_Base!CU109+IFRS17_CumRslt!CU109</f>
        <v>0</v>
      </c>
      <c r="CV109" s="40">
        <f ca="1">IFRS17_CF_Base!CV109+IFRS17_CumRslt!CV109</f>
        <v>0</v>
      </c>
      <c r="CW109" s="40">
        <f ca="1">IFRS17_CF_Base!CW109+IFRS17_CumRslt!CW109</f>
        <v>0</v>
      </c>
      <c r="CX109" s="40">
        <f ca="1">IFRS17_CF_Base!CX109+IFRS17_CumRslt!CX109</f>
        <v>0</v>
      </c>
      <c r="CY109" s="40">
        <f ca="1">IFRS17_CF_Base!CY109+IFRS17_CumRslt!CY109</f>
        <v>0</v>
      </c>
      <c r="CZ109" s="40">
        <f ca="1">IFRS17_CF_Base!CZ109+IFRS17_CumRslt!CZ109</f>
        <v>0</v>
      </c>
      <c r="DA109" s="40">
        <f ca="1">IFRS17_CF_Base!DA109+IFRS17_CumRslt!DA109</f>
        <v>0</v>
      </c>
      <c r="DB109" s="40">
        <f ca="1">IFRS17_CF_Base!DB109+IFRS17_CumRslt!DB109</f>
        <v>0</v>
      </c>
      <c r="DC109" s="40">
        <f ca="1">IFRS17_CF_Base!DC109+IFRS17_CumRslt!DC109</f>
        <v>0</v>
      </c>
      <c r="DD109" s="40">
        <f ca="1">IFRS17_CF_Base!DD109+IFRS17_CumRslt!DD109</f>
        <v>0</v>
      </c>
      <c r="DE109" s="40">
        <f ca="1">IFRS17_CF_Base!DE109+IFRS17_CumRslt!DE109</f>
        <v>0</v>
      </c>
      <c r="DF109" s="40">
        <f ca="1">IFRS17_CF_Base!DF109+IFRS17_CumRslt!DF109</f>
        <v>0</v>
      </c>
      <c r="DG109" s="40">
        <f ca="1">IFRS17_CF_Base!DG109+IFRS17_CumRslt!DG109</f>
        <v>0</v>
      </c>
      <c r="DH109" s="40">
        <f ca="1">IFRS17_CF_Base!DH109+IFRS17_CumRslt!DH109</f>
        <v>0</v>
      </c>
      <c r="DI109" s="40">
        <f ca="1">IFRS17_CF_Base!DI109+IFRS17_CumRslt!DI109</f>
        <v>0</v>
      </c>
      <c r="DJ109" s="40">
        <f ca="1">IFRS17_CF_Base!DJ109+IFRS17_CumRslt!DJ109</f>
        <v>0</v>
      </c>
      <c r="DK109" s="40">
        <f ca="1">IFRS17_CF_Base!DK109+IFRS17_CumRslt!DK109</f>
        <v>0</v>
      </c>
      <c r="DL109" s="40">
        <f ca="1">IFRS17_CF_Base!DL109+IFRS17_CumRslt!DL109</f>
        <v>0</v>
      </c>
      <c r="DM109" s="40">
        <f ca="1">IFRS17_CF_Base!DM109+IFRS17_CumRslt!DM109</f>
        <v>0</v>
      </c>
      <c r="DN109" s="40">
        <f ca="1">IFRS17_CF_Base!DN109+IFRS17_CumRslt!DN109</f>
        <v>0</v>
      </c>
      <c r="DO109" s="40">
        <f ca="1">IFRS17_CF_Base!DO109+IFRS17_CumRslt!DO109</f>
        <v>0</v>
      </c>
      <c r="DP109" s="40">
        <f ca="1">IFRS17_CF_Base!DP109+IFRS17_CumRslt!DP109</f>
        <v>0</v>
      </c>
      <c r="DQ109" s="40">
        <f ca="1">IFRS17_CF_Base!DQ109+IFRS17_CumRslt!DQ109</f>
        <v>0</v>
      </c>
      <c r="DR109" s="40">
        <f ca="1">IFRS17_CF_Base!DR109+IFRS17_CumRslt!DR109</f>
        <v>0</v>
      </c>
      <c r="DS109" s="40">
        <f ca="1">IFRS17_CF_Base!DS109+IFRS17_CumRslt!DS109</f>
        <v>0</v>
      </c>
      <c r="DT109" s="40">
        <f ca="1">IFRS17_CF_Base!DT109+IFRS17_CumRslt!DT109</f>
        <v>0</v>
      </c>
      <c r="DU109" s="40">
        <f ca="1">IFRS17_CF_Base!DU109+IFRS17_CumRslt!DU109</f>
        <v>0</v>
      </c>
      <c r="DV109" s="40">
        <f ca="1">IFRS17_CF_Base!DV109+IFRS17_CumRslt!DV109</f>
        <v>0</v>
      </c>
      <c r="DW109" s="40">
        <f ca="1">IFRS17_CF_Base!DW109+IFRS17_CumRslt!DW109</f>
        <v>0</v>
      </c>
      <c r="DX109" s="40">
        <f ca="1">IFRS17_CF_Base!DX109+IFRS17_CumRslt!DX109</f>
        <v>0</v>
      </c>
      <c r="DY109" s="40">
        <f ca="1">IFRS17_CF_Base!DY109+IFRS17_CumRslt!DY109</f>
        <v>0</v>
      </c>
      <c r="DZ109" s="40">
        <f ca="1">IFRS17_CF_Base!DZ109+IFRS17_CumRslt!DZ109</f>
        <v>0</v>
      </c>
      <c r="EA109" s="40">
        <f ca="1">IFRS17_CF_Base!EA109+IFRS17_CumRslt!EA109</f>
        <v>0</v>
      </c>
      <c r="EB109" s="40">
        <f ca="1">IFRS17_CF_Base!EB109+IFRS17_CumRslt!EB109</f>
        <v>0</v>
      </c>
      <c r="EC109" s="40">
        <f ca="1">IFRS17_CF_Base!EC109+IFRS17_CumRslt!EC109</f>
        <v>0</v>
      </c>
      <c r="ED109" s="40">
        <f ca="1">IFRS17_CF_Base!ED109+IFRS17_CumRslt!ED109</f>
        <v>0</v>
      </c>
      <c r="EE109" s="40">
        <f ca="1">IFRS17_CF_Base!EE109+IFRS17_CumRslt!EE109</f>
        <v>0</v>
      </c>
      <c r="EF109" s="40">
        <f ca="1">IFRS17_CF_Base!EF109+IFRS17_CumRslt!EF109</f>
        <v>0</v>
      </c>
      <c r="EG109" s="40">
        <f ca="1">IFRS17_CF_Base!EG109+IFRS17_CumRslt!EG109</f>
        <v>0</v>
      </c>
      <c r="EH109" s="40">
        <f ca="1">IFRS17_CF_Base!EH109+IFRS17_CumRslt!EH109</f>
        <v>0</v>
      </c>
      <c r="EI109" s="40">
        <f ca="1">IFRS17_CF_Base!EI109+IFRS17_CumRslt!EI109</f>
        <v>0</v>
      </c>
      <c r="EJ109" s="40">
        <f ca="1">IFRS17_CF_Base!EJ109+IFRS17_CumRslt!EJ109</f>
        <v>0</v>
      </c>
      <c r="EK109" s="40">
        <f ca="1">IFRS17_CF_Base!EK109+IFRS17_CumRslt!EK109</f>
        <v>0</v>
      </c>
      <c r="EL109" s="40">
        <f ca="1">IFRS17_CF_Base!EL109+IFRS17_CumRslt!EL109</f>
        <v>0</v>
      </c>
      <c r="EM109" s="40">
        <f ca="1">IFRS17_CF_Base!EM109+IFRS17_CumRslt!EM109</f>
        <v>0</v>
      </c>
      <c r="EN109" s="40">
        <f ca="1">IFRS17_CF_Base!EN109+IFRS17_CumRslt!EN109</f>
        <v>0</v>
      </c>
      <c r="EO109" s="40">
        <f ca="1">IFRS17_CF_Base!EO109+IFRS17_CumRslt!EO109</f>
        <v>0</v>
      </c>
      <c r="EP109" s="40">
        <f ca="1">IFRS17_CF_Base!EP109+IFRS17_CumRslt!EP109</f>
        <v>0</v>
      </c>
      <c r="EQ109" s="40">
        <f ca="1">IFRS17_CF_Base!EQ109+IFRS17_CumRslt!EQ109</f>
        <v>0</v>
      </c>
      <c r="ER109" s="40">
        <f ca="1">IFRS17_CF_Base!ER109+IFRS17_CumRslt!ER109</f>
        <v>0</v>
      </c>
      <c r="ES109" s="40">
        <f ca="1">IFRS17_CF_Base!ES109+IFRS17_CumRslt!ES109</f>
        <v>0</v>
      </c>
      <c r="ET109" s="40">
        <f ca="1">IFRS17_CF_Base!ET109+IFRS17_CumRslt!ET109</f>
        <v>0</v>
      </c>
      <c r="EU109" s="40">
        <f ca="1">IFRS17_CF_Base!EU109+IFRS17_CumRslt!EU109</f>
        <v>0</v>
      </c>
      <c r="EV109" s="40">
        <f ca="1">IFRS17_CF_Base!EV109+IFRS17_CumRslt!EV109</f>
        <v>0</v>
      </c>
      <c r="EW109" s="40">
        <f ca="1">IFRS17_CF_Base!EW109+IFRS17_CumRslt!EW109</f>
        <v>0</v>
      </c>
      <c r="EX109" s="40">
        <f ca="1">IFRS17_CF_Base!EX109+IFRS17_CumRslt!EX109</f>
        <v>0</v>
      </c>
      <c r="EY109" s="40">
        <f ca="1">IFRS17_CF_Base!EY109+IFRS17_CumRslt!EY109</f>
        <v>0</v>
      </c>
      <c r="EZ109" s="40">
        <f ca="1">IFRS17_CF_Base!EZ109+IFRS17_CumRslt!EZ109</f>
        <v>0</v>
      </c>
      <c r="FA109" s="40">
        <f ca="1">IFRS17_CF_Base!FA109+IFRS17_CumRslt!FA109</f>
        <v>0</v>
      </c>
      <c r="FB109" s="40">
        <f ca="1">IFRS17_CF_Base!FB109+IFRS17_CumRslt!FB109</f>
        <v>0</v>
      </c>
      <c r="FC109" s="40">
        <f ca="1">IFRS17_CF_Base!FC109+IFRS17_CumRslt!FC109</f>
        <v>0</v>
      </c>
      <c r="FD109" s="40">
        <f ca="1">IFRS17_CF_Base!FD109+IFRS17_CumRslt!FD109</f>
        <v>0</v>
      </c>
      <c r="FE109" s="40">
        <f ca="1">IFRS17_CF_Base!FE109+IFRS17_CumRslt!FE109</f>
        <v>0</v>
      </c>
      <c r="FF109" s="40">
        <f ca="1">IFRS17_CF_Base!FF109+IFRS17_CumRslt!FF109</f>
        <v>0</v>
      </c>
      <c r="FG109" s="40">
        <f ca="1">IFRS17_CF_Base!FG109+IFRS17_CumRslt!FG109</f>
        <v>0</v>
      </c>
      <c r="FH109" s="40">
        <f ca="1">IFRS17_CF_Base!FH109+IFRS17_CumRslt!FH109</f>
        <v>0</v>
      </c>
      <c r="FI109" s="40">
        <f ca="1">IFRS17_CF_Base!FI109+IFRS17_CumRslt!FI109</f>
        <v>0</v>
      </c>
      <c r="FJ109" s="40">
        <f ca="1">IFRS17_CF_Base!FJ109+IFRS17_CumRslt!FJ109</f>
        <v>0</v>
      </c>
      <c r="FK109" s="40">
        <f ca="1">IFRS17_CF_Base!FK109+IFRS17_CumRslt!FK109</f>
        <v>0</v>
      </c>
      <c r="FL109" s="40">
        <f ca="1">IFRS17_CF_Base!FL109+IFRS17_CumRslt!FL109</f>
        <v>0</v>
      </c>
      <c r="FM109" s="40">
        <f ca="1">IFRS17_CF_Base!FM109+IFRS17_CumRslt!FM109</f>
        <v>0</v>
      </c>
      <c r="FN109" s="40">
        <f ca="1">IFRS17_CF_Base!FN109+IFRS17_CumRslt!FN109</f>
        <v>0</v>
      </c>
      <c r="FO109" s="40">
        <f ca="1">IFRS17_CF_Base!FO109+IFRS17_CumRslt!FO109</f>
        <v>0</v>
      </c>
      <c r="FP109" s="40">
        <f ca="1">IFRS17_CF_Base!FP109+IFRS17_CumRslt!FP109</f>
        <v>0</v>
      </c>
      <c r="FQ109" s="40">
        <f ca="1">IFRS17_CF_Base!FQ109+IFRS17_CumRslt!FQ109</f>
        <v>0</v>
      </c>
      <c r="FR109" s="40">
        <f ca="1">IFRS17_CF_Base!FR109+IFRS17_CumRslt!FR109</f>
        <v>0</v>
      </c>
      <c r="FS109" s="40">
        <f ca="1">IFRS17_CF_Base!FS109+IFRS17_CumRslt!FS109</f>
        <v>0</v>
      </c>
      <c r="FT109" s="40">
        <f ca="1">IFRS17_CF_Base!FT109+IFRS17_CumRslt!FT109</f>
        <v>0</v>
      </c>
      <c r="FU109" s="40">
        <f ca="1">IFRS17_CF_Base!FU109+IFRS17_CumRslt!FU109</f>
        <v>0</v>
      </c>
      <c r="FV109" s="40">
        <f ca="1">IFRS17_CF_Base!FV109+IFRS17_CumRslt!FV109</f>
        <v>0</v>
      </c>
      <c r="FW109" s="40">
        <f ca="1">IFRS17_CF_Base!FW109+IFRS17_CumRslt!FW109</f>
        <v>0</v>
      </c>
      <c r="FX109" s="40">
        <f ca="1">IFRS17_CF_Base!FX109+IFRS17_CumRslt!FX109</f>
        <v>0</v>
      </c>
      <c r="FY109" s="40">
        <f ca="1">IFRS17_CF_Base!FY109+IFRS17_CumRslt!FY109</f>
        <v>0</v>
      </c>
      <c r="FZ109" s="40">
        <f ca="1">IFRS17_CF_Base!FZ109+IFRS17_CumRslt!FZ109</f>
        <v>0</v>
      </c>
      <c r="GA109" s="40">
        <f ca="1">IFRS17_CF_Base!GA109+IFRS17_CumRslt!GA109</f>
        <v>0</v>
      </c>
      <c r="GB109" s="40">
        <f ca="1">IFRS17_CF_Base!GB109+IFRS17_CumRslt!GB109</f>
        <v>0</v>
      </c>
      <c r="GC109" s="40">
        <f ca="1">IFRS17_CF_Base!GC109+IFRS17_CumRslt!GC109</f>
        <v>0</v>
      </c>
      <c r="GD109" s="40">
        <f ca="1">IFRS17_CF_Base!GD109+IFRS17_CumRslt!GD109</f>
        <v>0</v>
      </c>
      <c r="GE109" s="40">
        <f ca="1">IFRS17_CF_Base!GE109+IFRS17_CumRslt!GE109</f>
        <v>0</v>
      </c>
      <c r="GF109" s="40">
        <f ca="1">IFRS17_CF_Base!GF109+IFRS17_CumRslt!GF109</f>
        <v>0</v>
      </c>
      <c r="GG109" s="40">
        <f ca="1">IFRS17_CF_Base!GG109+IFRS17_CumRslt!GG109</f>
        <v>0</v>
      </c>
      <c r="GH109" s="40">
        <f ca="1">IFRS17_CF_Base!GH109+IFRS17_CumRslt!GH109</f>
        <v>0</v>
      </c>
      <c r="GI109" s="40">
        <f ca="1">IFRS17_CF_Base!GI109+IFRS17_CumRslt!GI109</f>
        <v>0</v>
      </c>
      <c r="GJ109" s="40">
        <f ca="1">IFRS17_CF_Base!GJ109+IFRS17_CumRslt!GJ109</f>
        <v>0</v>
      </c>
    </row>
    <row r="110" spans="3:192" x14ac:dyDescent="0.3">
      <c r="C110" s="31" t="s">
        <v>499</v>
      </c>
      <c r="F110" s="96">
        <f ca="1">IFRS17_CF_Base!F110+IFRS17_CumRslt!F110</f>
        <v>-910611.12424112565</v>
      </c>
      <c r="G110" s="35">
        <f ca="1">IFRS17_CF_Base!G110+IFRS17_CumRslt!G110</f>
        <v>-2970042.1454621828</v>
      </c>
      <c r="H110" s="35">
        <f ca="1">IFRS17_CF_Base!H110+IFRS17_CumRslt!H110</f>
        <v>-5556958.7963959146</v>
      </c>
      <c r="I110" s="35">
        <f ca="1">IFRS17_CF_Base!I110+IFRS17_CumRslt!I110</f>
        <v>-8350564.0138569977</v>
      </c>
      <c r="J110" s="35">
        <f ca="1">IFRS17_CF_Base!J110+IFRS17_CumRslt!J110</f>
        <v>-11796441.89862095</v>
      </c>
      <c r="K110" s="35">
        <f ca="1">IFRS17_CF_Base!K110+IFRS17_CumRslt!K110</f>
        <v>-15488962.783632789</v>
      </c>
      <c r="L110" s="35">
        <f ca="1">IFRS17_CF_Base!L110+IFRS17_CumRslt!L110</f>
        <v>-19309757.524662495</v>
      </c>
      <c r="M110" s="35">
        <f ca="1">IFRS17_CF_Base!M110+IFRS17_CumRslt!M110</f>
        <v>-23485451.36827128</v>
      </c>
      <c r="N110" s="35">
        <f ca="1">IFRS17_CF_Base!N110+IFRS17_CumRslt!N110</f>
        <v>-28188504.466725193</v>
      </c>
      <c r="O110" s="35">
        <f ca="1">IFRS17_CF_Base!O110+IFRS17_CumRslt!O110</f>
        <v>-33855428.350060016</v>
      </c>
      <c r="P110" s="35">
        <f ca="1">IFRS17_CF_Base!P110+IFRS17_CumRslt!P110</f>
        <v>-32425098.791663408</v>
      </c>
      <c r="Q110" s="35">
        <f ca="1">IFRS17_CF_Base!Q110+IFRS17_CumRslt!Q110</f>
        <v>-28699636.917479433</v>
      </c>
      <c r="R110" s="35">
        <f ca="1">IFRS17_CF_Base!R110+IFRS17_CumRslt!R110</f>
        <v>-26132187.273778535</v>
      </c>
      <c r="S110" s="35">
        <f ca="1">IFRS17_CF_Base!S110+IFRS17_CumRslt!S110</f>
        <v>-23784861.069048285</v>
      </c>
      <c r="T110" s="35">
        <f ca="1">IFRS17_CF_Base!T110+IFRS17_CumRslt!T110</f>
        <v>-21586219.239031617</v>
      </c>
      <c r="U110" s="35">
        <f ca="1">IFRS17_CF_Base!U110+IFRS17_CumRslt!U110</f>
        <v>-19713484.572419971</v>
      </c>
      <c r="V110" s="35">
        <f ca="1">IFRS17_CF_Base!V110+IFRS17_CumRslt!V110</f>
        <v>-17971024.507132478</v>
      </c>
      <c r="W110" s="35">
        <f ca="1">IFRS17_CF_Base!W110+IFRS17_CumRslt!W110</f>
        <v>-16330810.792972708</v>
      </c>
      <c r="X110" s="35">
        <f ca="1">IFRS17_CF_Base!X110+IFRS17_CumRslt!X110</f>
        <v>-14776140.202902293</v>
      </c>
      <c r="Y110" s="40">
        <f ca="1">IFRS17_CF_Base!Y110+IFRS17_CumRslt!Y110</f>
        <v>-13280203.010023963</v>
      </c>
      <c r="Z110" s="35">
        <f ca="1">IFRS17_CF_Base!Z110+IFRS17_CumRslt!Z110</f>
        <v>-12136001.356813779</v>
      </c>
      <c r="AA110" s="40">
        <f ca="1">IFRS17_CF_Base!AA110+IFRS17_CumRslt!AA110</f>
        <v>-11065943.803320952</v>
      </c>
      <c r="AB110" s="40">
        <f ca="1">IFRS17_CF_Base!AB110+IFRS17_CumRslt!AB110</f>
        <v>-10053982.995064234</v>
      </c>
      <c r="AC110" s="40">
        <f ca="1">IFRS17_CF_Base!AC110+IFRS17_CumRslt!AC110</f>
        <v>-9104022.0369613729</v>
      </c>
      <c r="AD110" s="40">
        <f ca="1">IFRS17_CF_Base!AD110+IFRS17_CumRslt!AD110</f>
        <v>-8199398.237288855</v>
      </c>
      <c r="AE110" s="40">
        <f ca="1">IFRS17_CF_Base!AE110+IFRS17_CumRslt!AE110</f>
        <v>-7353245.4681296814</v>
      </c>
      <c r="AF110" s="40">
        <f ca="1">IFRS17_CF_Base!AF110+IFRS17_CumRslt!AF110</f>
        <v>-6580032.8709134534</v>
      </c>
      <c r="AG110" s="40">
        <f ca="1">IFRS17_CF_Base!AG110+IFRS17_CumRslt!AG110</f>
        <v>-5851329.3943641009</v>
      </c>
      <c r="AH110" s="40">
        <f ca="1">IFRS17_CF_Base!AH110+IFRS17_CumRslt!AH110</f>
        <v>-5157623.4055724842</v>
      </c>
      <c r="AI110" s="40">
        <f ca="1">IFRS17_CF_Base!AI110+IFRS17_CumRslt!AI110</f>
        <v>-4486505.4035291001</v>
      </c>
      <c r="AJ110" s="40">
        <f ca="1">IFRS17_CF_Base!AJ110+IFRS17_CumRslt!AJ110</f>
        <v>-4083405.3859316972</v>
      </c>
      <c r="AK110" s="40">
        <f ca="1">IFRS17_CF_Base!AK110+IFRS17_CumRslt!AK110</f>
        <v>-3730020.122453725</v>
      </c>
      <c r="AL110" s="40">
        <f ca="1">IFRS17_CF_Base!AL110+IFRS17_CumRslt!AL110</f>
        <v>-3408513.8136051805</v>
      </c>
      <c r="AM110" s="40">
        <f ca="1">IFRS17_CF_Base!AM110+IFRS17_CumRslt!AM110</f>
        <v>-3114036.2689378094</v>
      </c>
      <c r="AN110" s="40">
        <f ca="1">IFRS17_CF_Base!AN110+IFRS17_CumRslt!AN110</f>
        <v>-2842827.9301727195</v>
      </c>
      <c r="AO110" s="40">
        <f ca="1">IFRS17_CF_Base!AO110+IFRS17_CumRslt!AO110</f>
        <v>-2591526.6565216514</v>
      </c>
      <c r="AP110" s="40">
        <f ca="1">IFRS17_CF_Base!AP110+IFRS17_CumRslt!AP110</f>
        <v>-2365806.2676458433</v>
      </c>
      <c r="AQ110" s="40">
        <f ca="1">IFRS17_CF_Base!AQ110+IFRS17_CumRslt!AQ110</f>
        <v>-2155736.29734137</v>
      </c>
      <c r="AR110" s="40">
        <f ca="1">IFRS17_CF_Base!AR110+IFRS17_CumRslt!AR110</f>
        <v>-1960309.4153573986</v>
      </c>
      <c r="AS110" s="40">
        <f ca="1">IFRS17_CF_Base!AS110+IFRS17_CumRslt!AS110</f>
        <v>-1778424.7454958542</v>
      </c>
      <c r="AT110" s="40">
        <f ca="1">IFRS17_CF_Base!AT110+IFRS17_CumRslt!AT110</f>
        <v>-1608939.3747803073</v>
      </c>
      <c r="AU110" s="40">
        <f ca="1">IFRS17_CF_Base!AU110+IFRS17_CumRslt!AU110</f>
        <v>-1453149.8290710135</v>
      </c>
      <c r="AV110" s="40">
        <f ca="1">IFRS17_CF_Base!AV110+IFRS17_CumRslt!AV110</f>
        <v>-1308434.5583919105</v>
      </c>
      <c r="AW110" s="40">
        <f ca="1">IFRS17_CF_Base!AW110+IFRS17_CumRslt!AW110</f>
        <v>-1174404.8925580007</v>
      </c>
      <c r="AX110" s="40">
        <f ca="1">IFRS17_CF_Base!AX110+IFRS17_CumRslt!AX110</f>
        <v>-1050767.2093959108</v>
      </c>
      <c r="AY110" s="40">
        <f ca="1">IFRS17_CF_Base!AY110+IFRS17_CumRslt!AY110</f>
        <v>-937255.72283847188</v>
      </c>
      <c r="AZ110" s="40">
        <f ca="1">IFRS17_CF_Base!AZ110+IFRS17_CumRslt!AZ110</f>
        <v>-834352.16198622237</v>
      </c>
      <c r="BA110" s="40">
        <f ca="1">IFRS17_CF_Base!BA110+IFRS17_CumRslt!BA110</f>
        <v>-740778.44992832234</v>
      </c>
      <c r="BB110" s="40">
        <f ca="1">IFRS17_CF_Base!BB110+IFRS17_CumRslt!BB110</f>
        <v>-656226.88914745278</v>
      </c>
      <c r="BC110" s="40">
        <f ca="1">IFRS17_CF_Base!BC110+IFRS17_CumRslt!BC110</f>
        <v>-580208.45905981178</v>
      </c>
      <c r="BD110" s="40">
        <f ca="1">IFRS17_CF_Base!BD110+IFRS17_CumRslt!BD110</f>
        <v>-512073.13863590668</v>
      </c>
      <c r="BE110" s="40">
        <f ca="1">IFRS17_CF_Base!BE110+IFRS17_CumRslt!BE110</f>
        <v>-451146.06373312132</v>
      </c>
      <c r="BF110" s="40">
        <f ca="1">IFRS17_CF_Base!BF110+IFRS17_CumRslt!BF110</f>
        <v>-396539.60888495081</v>
      </c>
      <c r="BG110" s="40">
        <f ca="1">IFRS17_CF_Base!BG110+IFRS17_CumRslt!BG110</f>
        <v>-347508.2893220798</v>
      </c>
      <c r="BH110" s="40">
        <f ca="1">IFRS17_CF_Base!BH110+IFRS17_CumRslt!BH110</f>
        <v>-303445.01023625728</v>
      </c>
      <c r="BI110" s="40">
        <f ca="1">IFRS17_CF_Base!BI110+IFRS17_CumRslt!BI110</f>
        <v>-263845.5706684757</v>
      </c>
      <c r="BJ110" s="40">
        <f ca="1">IFRS17_CF_Base!BJ110+IFRS17_CumRslt!BJ110</f>
        <v>-228723.22797039949</v>
      </c>
      <c r="BK110" s="40">
        <f ca="1">IFRS17_CF_Base!BK110+IFRS17_CumRslt!BK110</f>
        <v>-197133.10383897982</v>
      </c>
      <c r="BL110" s="40">
        <f ca="1">IFRS17_CF_Base!BL110+IFRS17_CumRslt!BL110</f>
        <v>-168834.75713575841</v>
      </c>
      <c r="BM110" s="40">
        <f ca="1">IFRS17_CF_Base!BM110+IFRS17_CumRslt!BM110</f>
        <v>-143564.49139772268</v>
      </c>
      <c r="BN110" s="40">
        <f ca="1">IFRS17_CF_Base!BN110+IFRS17_CumRslt!BN110</f>
        <v>-121051.26384145427</v>
      </c>
      <c r="BO110" s="40">
        <f ca="1">IFRS17_CF_Base!BO110+IFRS17_CumRslt!BO110</f>
        <v>-101074.45979422635</v>
      </c>
      <c r="BP110" s="40">
        <f ca="1">IFRS17_CF_Base!BP110+IFRS17_CumRslt!BP110</f>
        <v>-83439.380977349196</v>
      </c>
      <c r="BQ110" s="40">
        <f ca="1">IFRS17_CF_Base!BQ110+IFRS17_CumRslt!BQ110</f>
        <v>-68015.097623402486</v>
      </c>
      <c r="BR110" s="40">
        <f ca="1">IFRS17_CF_Base!BR110+IFRS17_CumRslt!BR110</f>
        <v>-54677.399177837069</v>
      </c>
      <c r="BS110" s="40">
        <f ca="1">IFRS17_CF_Base!BS110+IFRS17_CumRslt!BS110</f>
        <v>-43297.05296276405</v>
      </c>
      <c r="BT110" s="40">
        <f ca="1">IFRS17_CF_Base!BT110+IFRS17_CumRslt!BT110</f>
        <v>-33812.331438483103</v>
      </c>
      <c r="BU110" s="40">
        <f ca="1">IFRS17_CF_Base!BU110+IFRS17_CumRslt!BU110</f>
        <v>-25967.926026607347</v>
      </c>
      <c r="BV110" s="40">
        <f ca="1">IFRS17_CF_Base!BV110+IFRS17_CumRslt!BV110</f>
        <v>-19628.646855502557</v>
      </c>
      <c r="BW110" s="40">
        <f ca="1">IFRS17_CF_Base!BW110+IFRS17_CumRslt!BW110</f>
        <v>-14629.820104520762</v>
      </c>
      <c r="BX110" s="40">
        <f ca="1">IFRS17_CF_Base!BX110+IFRS17_CumRslt!BX110</f>
        <v>-10780.621868416858</v>
      </c>
      <c r="BY110" s="40">
        <f ca="1">IFRS17_CF_Base!BY110+IFRS17_CumRslt!BY110</f>
        <v>-7923.5338908327803</v>
      </c>
      <c r="BZ110" s="40">
        <f ca="1">IFRS17_CF_Base!BZ110+IFRS17_CumRslt!BZ110</f>
        <v>-5788.9976946439701</v>
      </c>
      <c r="CA110" s="40">
        <f ca="1">IFRS17_CF_Base!CA110+IFRS17_CumRslt!CA110</f>
        <v>-4198.0661936839679</v>
      </c>
      <c r="CB110" s="40">
        <f ca="1">IFRS17_CF_Base!CB110+IFRS17_CumRslt!CB110</f>
        <v>-3011.6191371739064</v>
      </c>
      <c r="CC110" s="40">
        <f ca="1">IFRS17_CF_Base!CC110+IFRS17_CumRslt!CC110</f>
        <v>-2123.3141388543713</v>
      </c>
      <c r="CD110" s="40">
        <f ca="1">IFRS17_CF_Base!CD110+IFRS17_CumRslt!CD110</f>
        <v>-1559.4449603338865</v>
      </c>
      <c r="CE110" s="40">
        <f ca="1">IFRS17_CF_Base!CE110+IFRS17_CumRslt!CE110</f>
        <v>-1120.2532631622378</v>
      </c>
      <c r="CF110" s="40">
        <f ca="1">IFRS17_CF_Base!CF110+IFRS17_CumRslt!CF110</f>
        <v>-783.31687319909872</v>
      </c>
      <c r="CG110" s="40">
        <f ca="1">IFRS17_CF_Base!CG110+IFRS17_CumRslt!CG110</f>
        <v>-529.56629551765093</v>
      </c>
      <c r="CH110" s="40">
        <f ca="1">IFRS17_CF_Base!CH110+IFRS17_CumRslt!CH110</f>
        <v>-341.71988014145649</v>
      </c>
      <c r="CI110" s="40">
        <f ca="1">IFRS17_CF_Base!CI110+IFRS17_CumRslt!CI110</f>
        <v>-218.95080143446899</v>
      </c>
      <c r="CJ110" s="40">
        <f ca="1">IFRS17_CF_Base!CJ110+IFRS17_CumRslt!CJ110</f>
        <v>-131.75723281840715</v>
      </c>
      <c r="CK110" s="40">
        <f ca="1">IFRS17_CF_Base!CK110+IFRS17_CumRslt!CK110</f>
        <v>-71.003487686357033</v>
      </c>
      <c r="CL110" s="40">
        <f ca="1">IFRS17_CF_Base!CL110+IFRS17_CumRslt!CL110</f>
        <v>-29.121814654829915</v>
      </c>
      <c r="CM110" s="40">
        <f ca="1">IFRS17_CF_Base!CM110+IFRS17_CumRslt!CM110</f>
        <v>0</v>
      </c>
      <c r="CN110" s="40">
        <f ca="1">IFRS17_CF_Base!CN110+IFRS17_CumRslt!CN110</f>
        <v>0</v>
      </c>
      <c r="CO110" s="40">
        <f ca="1">IFRS17_CF_Base!CO110+IFRS17_CumRslt!CO110</f>
        <v>0</v>
      </c>
      <c r="CP110" s="40">
        <f ca="1">IFRS17_CF_Base!CP110+IFRS17_CumRslt!CP110</f>
        <v>0</v>
      </c>
      <c r="CQ110" s="40">
        <f ca="1">IFRS17_CF_Base!CQ110+IFRS17_CumRslt!CQ110</f>
        <v>0</v>
      </c>
      <c r="CR110" s="40">
        <f ca="1">IFRS17_CF_Base!CR110+IFRS17_CumRslt!CR110</f>
        <v>0</v>
      </c>
      <c r="CS110" s="40">
        <f ca="1">IFRS17_CF_Base!CS110+IFRS17_CumRslt!CS110</f>
        <v>0</v>
      </c>
      <c r="CT110" s="40">
        <f ca="1">IFRS17_CF_Base!CT110+IFRS17_CumRslt!CT110</f>
        <v>0</v>
      </c>
      <c r="CU110" s="40">
        <f ca="1">IFRS17_CF_Base!CU110+IFRS17_CumRslt!CU110</f>
        <v>0</v>
      </c>
      <c r="CV110" s="40">
        <f ca="1">IFRS17_CF_Base!CV110+IFRS17_CumRslt!CV110</f>
        <v>0</v>
      </c>
      <c r="CW110" s="40">
        <f ca="1">IFRS17_CF_Base!CW110+IFRS17_CumRslt!CW110</f>
        <v>0</v>
      </c>
      <c r="CX110" s="40">
        <f ca="1">IFRS17_CF_Base!CX110+IFRS17_CumRslt!CX110</f>
        <v>0</v>
      </c>
      <c r="CY110" s="40">
        <f ca="1">IFRS17_CF_Base!CY110+IFRS17_CumRslt!CY110</f>
        <v>0</v>
      </c>
      <c r="CZ110" s="40">
        <f ca="1">IFRS17_CF_Base!CZ110+IFRS17_CumRslt!CZ110</f>
        <v>0</v>
      </c>
      <c r="DA110" s="40">
        <f ca="1">IFRS17_CF_Base!DA110+IFRS17_CumRslt!DA110</f>
        <v>0</v>
      </c>
      <c r="DB110" s="40">
        <f ca="1">IFRS17_CF_Base!DB110+IFRS17_CumRslt!DB110</f>
        <v>0</v>
      </c>
      <c r="DC110" s="40">
        <f ca="1">IFRS17_CF_Base!DC110+IFRS17_CumRslt!DC110</f>
        <v>0</v>
      </c>
      <c r="DD110" s="40">
        <f ca="1">IFRS17_CF_Base!DD110+IFRS17_CumRslt!DD110</f>
        <v>0</v>
      </c>
      <c r="DE110" s="40">
        <f ca="1">IFRS17_CF_Base!DE110+IFRS17_CumRslt!DE110</f>
        <v>0</v>
      </c>
      <c r="DF110" s="40">
        <f ca="1">IFRS17_CF_Base!DF110+IFRS17_CumRslt!DF110</f>
        <v>0</v>
      </c>
      <c r="DG110" s="40">
        <f ca="1">IFRS17_CF_Base!DG110+IFRS17_CumRslt!DG110</f>
        <v>0</v>
      </c>
      <c r="DH110" s="40">
        <f ca="1">IFRS17_CF_Base!DH110+IFRS17_CumRslt!DH110</f>
        <v>0</v>
      </c>
      <c r="DI110" s="40">
        <f ca="1">IFRS17_CF_Base!DI110+IFRS17_CumRslt!DI110</f>
        <v>0</v>
      </c>
      <c r="DJ110" s="40">
        <f ca="1">IFRS17_CF_Base!DJ110+IFRS17_CumRslt!DJ110</f>
        <v>0</v>
      </c>
      <c r="DK110" s="40">
        <f ca="1">IFRS17_CF_Base!DK110+IFRS17_CumRslt!DK110</f>
        <v>0</v>
      </c>
      <c r="DL110" s="40">
        <f ca="1">IFRS17_CF_Base!DL110+IFRS17_CumRslt!DL110</f>
        <v>0</v>
      </c>
      <c r="DM110" s="40">
        <f ca="1">IFRS17_CF_Base!DM110+IFRS17_CumRslt!DM110</f>
        <v>0</v>
      </c>
      <c r="DN110" s="40">
        <f ca="1">IFRS17_CF_Base!DN110+IFRS17_CumRslt!DN110</f>
        <v>0</v>
      </c>
      <c r="DO110" s="40">
        <f ca="1">IFRS17_CF_Base!DO110+IFRS17_CumRslt!DO110</f>
        <v>0</v>
      </c>
      <c r="DP110" s="40">
        <f ca="1">IFRS17_CF_Base!DP110+IFRS17_CumRslt!DP110</f>
        <v>0</v>
      </c>
      <c r="DQ110" s="40">
        <f ca="1">IFRS17_CF_Base!DQ110+IFRS17_CumRslt!DQ110</f>
        <v>0</v>
      </c>
      <c r="DR110" s="40">
        <f ca="1">IFRS17_CF_Base!DR110+IFRS17_CumRslt!DR110</f>
        <v>0</v>
      </c>
      <c r="DS110" s="40">
        <f ca="1">IFRS17_CF_Base!DS110+IFRS17_CumRslt!DS110</f>
        <v>0</v>
      </c>
      <c r="DT110" s="40">
        <f ca="1">IFRS17_CF_Base!DT110+IFRS17_CumRslt!DT110</f>
        <v>0</v>
      </c>
      <c r="DU110" s="40">
        <f ca="1">IFRS17_CF_Base!DU110+IFRS17_CumRslt!DU110</f>
        <v>0</v>
      </c>
      <c r="DV110" s="40">
        <f ca="1">IFRS17_CF_Base!DV110+IFRS17_CumRslt!DV110</f>
        <v>0</v>
      </c>
      <c r="DW110" s="40">
        <f ca="1">IFRS17_CF_Base!DW110+IFRS17_CumRslt!DW110</f>
        <v>0</v>
      </c>
      <c r="DX110" s="40">
        <f ca="1">IFRS17_CF_Base!DX110+IFRS17_CumRslt!DX110</f>
        <v>0</v>
      </c>
      <c r="DY110" s="40">
        <f ca="1">IFRS17_CF_Base!DY110+IFRS17_CumRslt!DY110</f>
        <v>0</v>
      </c>
      <c r="DZ110" s="40">
        <f ca="1">IFRS17_CF_Base!DZ110+IFRS17_CumRslt!DZ110</f>
        <v>0</v>
      </c>
      <c r="EA110" s="40">
        <f ca="1">IFRS17_CF_Base!EA110+IFRS17_CumRslt!EA110</f>
        <v>0</v>
      </c>
      <c r="EB110" s="40">
        <f ca="1">IFRS17_CF_Base!EB110+IFRS17_CumRslt!EB110</f>
        <v>0</v>
      </c>
      <c r="EC110" s="40">
        <f ca="1">IFRS17_CF_Base!EC110+IFRS17_CumRslt!EC110</f>
        <v>0</v>
      </c>
      <c r="ED110" s="40">
        <f ca="1">IFRS17_CF_Base!ED110+IFRS17_CumRslt!ED110</f>
        <v>0</v>
      </c>
      <c r="EE110" s="40">
        <f ca="1">IFRS17_CF_Base!EE110+IFRS17_CumRslt!EE110</f>
        <v>0</v>
      </c>
      <c r="EF110" s="40">
        <f ca="1">IFRS17_CF_Base!EF110+IFRS17_CumRslt!EF110</f>
        <v>0</v>
      </c>
      <c r="EG110" s="40">
        <f ca="1">IFRS17_CF_Base!EG110+IFRS17_CumRslt!EG110</f>
        <v>0</v>
      </c>
      <c r="EH110" s="40">
        <f ca="1">IFRS17_CF_Base!EH110+IFRS17_CumRslt!EH110</f>
        <v>0</v>
      </c>
      <c r="EI110" s="40">
        <f ca="1">IFRS17_CF_Base!EI110+IFRS17_CumRslt!EI110</f>
        <v>0</v>
      </c>
      <c r="EJ110" s="40">
        <f ca="1">IFRS17_CF_Base!EJ110+IFRS17_CumRslt!EJ110</f>
        <v>0</v>
      </c>
      <c r="EK110" s="40">
        <f ca="1">IFRS17_CF_Base!EK110+IFRS17_CumRslt!EK110</f>
        <v>0</v>
      </c>
      <c r="EL110" s="40">
        <f ca="1">IFRS17_CF_Base!EL110+IFRS17_CumRslt!EL110</f>
        <v>0</v>
      </c>
      <c r="EM110" s="40">
        <f ca="1">IFRS17_CF_Base!EM110+IFRS17_CumRslt!EM110</f>
        <v>0</v>
      </c>
      <c r="EN110" s="40">
        <f ca="1">IFRS17_CF_Base!EN110+IFRS17_CumRslt!EN110</f>
        <v>0</v>
      </c>
      <c r="EO110" s="40">
        <f ca="1">IFRS17_CF_Base!EO110+IFRS17_CumRslt!EO110</f>
        <v>0</v>
      </c>
      <c r="EP110" s="40">
        <f ca="1">IFRS17_CF_Base!EP110+IFRS17_CumRslt!EP110</f>
        <v>0</v>
      </c>
      <c r="EQ110" s="40">
        <f ca="1">IFRS17_CF_Base!EQ110+IFRS17_CumRslt!EQ110</f>
        <v>0</v>
      </c>
      <c r="ER110" s="40">
        <f ca="1">IFRS17_CF_Base!ER110+IFRS17_CumRslt!ER110</f>
        <v>0</v>
      </c>
      <c r="ES110" s="40">
        <f ca="1">IFRS17_CF_Base!ES110+IFRS17_CumRslt!ES110</f>
        <v>0</v>
      </c>
      <c r="ET110" s="40">
        <f ca="1">IFRS17_CF_Base!ET110+IFRS17_CumRslt!ET110</f>
        <v>0</v>
      </c>
      <c r="EU110" s="40">
        <f ca="1">IFRS17_CF_Base!EU110+IFRS17_CumRslt!EU110</f>
        <v>0</v>
      </c>
      <c r="EV110" s="40">
        <f ca="1">IFRS17_CF_Base!EV110+IFRS17_CumRslt!EV110</f>
        <v>0</v>
      </c>
      <c r="EW110" s="40">
        <f ca="1">IFRS17_CF_Base!EW110+IFRS17_CumRslt!EW110</f>
        <v>0</v>
      </c>
      <c r="EX110" s="40">
        <f ca="1">IFRS17_CF_Base!EX110+IFRS17_CumRslt!EX110</f>
        <v>0</v>
      </c>
      <c r="EY110" s="40">
        <f ca="1">IFRS17_CF_Base!EY110+IFRS17_CumRslt!EY110</f>
        <v>0</v>
      </c>
      <c r="EZ110" s="40">
        <f ca="1">IFRS17_CF_Base!EZ110+IFRS17_CumRslt!EZ110</f>
        <v>0</v>
      </c>
      <c r="FA110" s="40">
        <f ca="1">IFRS17_CF_Base!FA110+IFRS17_CumRslt!FA110</f>
        <v>0</v>
      </c>
      <c r="FB110" s="40">
        <f ca="1">IFRS17_CF_Base!FB110+IFRS17_CumRslt!FB110</f>
        <v>0</v>
      </c>
      <c r="FC110" s="40">
        <f ca="1">IFRS17_CF_Base!FC110+IFRS17_CumRslt!FC110</f>
        <v>0</v>
      </c>
      <c r="FD110" s="40">
        <f ca="1">IFRS17_CF_Base!FD110+IFRS17_CumRslt!FD110</f>
        <v>0</v>
      </c>
      <c r="FE110" s="40">
        <f ca="1">IFRS17_CF_Base!FE110+IFRS17_CumRslt!FE110</f>
        <v>0</v>
      </c>
      <c r="FF110" s="40">
        <f ca="1">IFRS17_CF_Base!FF110+IFRS17_CumRslt!FF110</f>
        <v>0</v>
      </c>
      <c r="FG110" s="40">
        <f ca="1">IFRS17_CF_Base!FG110+IFRS17_CumRslt!FG110</f>
        <v>0</v>
      </c>
      <c r="FH110" s="40">
        <f ca="1">IFRS17_CF_Base!FH110+IFRS17_CumRslt!FH110</f>
        <v>0</v>
      </c>
      <c r="FI110" s="40">
        <f ca="1">IFRS17_CF_Base!FI110+IFRS17_CumRslt!FI110</f>
        <v>0</v>
      </c>
      <c r="FJ110" s="40">
        <f ca="1">IFRS17_CF_Base!FJ110+IFRS17_CumRslt!FJ110</f>
        <v>0</v>
      </c>
      <c r="FK110" s="40">
        <f ca="1">IFRS17_CF_Base!FK110+IFRS17_CumRslt!FK110</f>
        <v>0</v>
      </c>
      <c r="FL110" s="40">
        <f ca="1">IFRS17_CF_Base!FL110+IFRS17_CumRslt!FL110</f>
        <v>0</v>
      </c>
      <c r="FM110" s="40">
        <f ca="1">IFRS17_CF_Base!FM110+IFRS17_CumRslt!FM110</f>
        <v>0</v>
      </c>
      <c r="FN110" s="40">
        <f ca="1">IFRS17_CF_Base!FN110+IFRS17_CumRslt!FN110</f>
        <v>0</v>
      </c>
      <c r="FO110" s="40">
        <f ca="1">IFRS17_CF_Base!FO110+IFRS17_CumRslt!FO110</f>
        <v>0</v>
      </c>
      <c r="FP110" s="40">
        <f ca="1">IFRS17_CF_Base!FP110+IFRS17_CumRslt!FP110</f>
        <v>0</v>
      </c>
      <c r="FQ110" s="40">
        <f ca="1">IFRS17_CF_Base!FQ110+IFRS17_CumRslt!FQ110</f>
        <v>0</v>
      </c>
      <c r="FR110" s="40">
        <f ca="1">IFRS17_CF_Base!FR110+IFRS17_CumRslt!FR110</f>
        <v>0</v>
      </c>
      <c r="FS110" s="40">
        <f ca="1">IFRS17_CF_Base!FS110+IFRS17_CumRslt!FS110</f>
        <v>0</v>
      </c>
      <c r="FT110" s="40">
        <f ca="1">IFRS17_CF_Base!FT110+IFRS17_CumRslt!FT110</f>
        <v>0</v>
      </c>
      <c r="FU110" s="40">
        <f ca="1">IFRS17_CF_Base!FU110+IFRS17_CumRslt!FU110</f>
        <v>0</v>
      </c>
      <c r="FV110" s="40">
        <f ca="1">IFRS17_CF_Base!FV110+IFRS17_CumRslt!FV110</f>
        <v>0</v>
      </c>
      <c r="FW110" s="40">
        <f ca="1">IFRS17_CF_Base!FW110+IFRS17_CumRslt!FW110</f>
        <v>0</v>
      </c>
      <c r="FX110" s="40">
        <f ca="1">IFRS17_CF_Base!FX110+IFRS17_CumRslt!FX110</f>
        <v>0</v>
      </c>
      <c r="FY110" s="40">
        <f ca="1">IFRS17_CF_Base!FY110+IFRS17_CumRslt!FY110</f>
        <v>0</v>
      </c>
      <c r="FZ110" s="40">
        <f ca="1">IFRS17_CF_Base!FZ110+IFRS17_CumRslt!FZ110</f>
        <v>0</v>
      </c>
      <c r="GA110" s="40">
        <f ca="1">IFRS17_CF_Base!GA110+IFRS17_CumRslt!GA110</f>
        <v>0</v>
      </c>
      <c r="GB110" s="40">
        <f ca="1">IFRS17_CF_Base!GB110+IFRS17_CumRslt!GB110</f>
        <v>0</v>
      </c>
      <c r="GC110" s="40">
        <f ca="1">IFRS17_CF_Base!GC110+IFRS17_CumRslt!GC110</f>
        <v>0</v>
      </c>
      <c r="GD110" s="40">
        <f ca="1">IFRS17_CF_Base!GD110+IFRS17_CumRslt!GD110</f>
        <v>0</v>
      </c>
      <c r="GE110" s="40">
        <f ca="1">IFRS17_CF_Base!GE110+IFRS17_CumRslt!GE110</f>
        <v>0</v>
      </c>
      <c r="GF110" s="40">
        <f ca="1">IFRS17_CF_Base!GF110+IFRS17_CumRslt!GF110</f>
        <v>0</v>
      </c>
      <c r="GG110" s="40">
        <f ca="1">IFRS17_CF_Base!GG110+IFRS17_CumRslt!GG110</f>
        <v>0</v>
      </c>
      <c r="GH110" s="40">
        <f ca="1">IFRS17_CF_Base!GH110+IFRS17_CumRslt!GH110</f>
        <v>0</v>
      </c>
      <c r="GI110" s="40">
        <f ca="1">IFRS17_CF_Base!GI110+IFRS17_CumRslt!GI110</f>
        <v>0</v>
      </c>
      <c r="GJ110" s="40">
        <f ca="1">IFRS17_CF_Base!GJ110+IFRS17_CumRslt!GJ110</f>
        <v>0</v>
      </c>
    </row>
    <row r="111" spans="3:192" x14ac:dyDescent="0.3">
      <c r="C111" s="31" t="s">
        <v>500</v>
      </c>
      <c r="F111" s="35">
        <f ca="1">IFRS17_CF_Base!F111+IFRS17_CumRslt!F111</f>
        <v>-9484.6239923736211</v>
      </c>
      <c r="G111" s="35">
        <f ca="1">IFRS17_CF_Base!G111+IFRS17_CumRslt!G111</f>
        <v>-32303.60878081699</v>
      </c>
      <c r="H111" s="35">
        <f ca="1">IFRS17_CF_Base!H111+IFRS17_CumRslt!H111</f>
        <v>-61823.645854031725</v>
      </c>
      <c r="I111" s="35">
        <f ca="1">IFRS17_CF_Base!I111+IFRS17_CumRslt!I111</f>
        <v>-94061.852808537267</v>
      </c>
      <c r="J111" s="35">
        <f ca="1">IFRS17_CF_Base!J111+IFRS17_CumRslt!J111</f>
        <v>-133546.62368845174</v>
      </c>
      <c r="K111" s="35">
        <f ca="1">IFRS17_CF_Base!K111+IFRS17_CumRslt!K111</f>
        <v>-176993.1632681622</v>
      </c>
      <c r="L111" s="35">
        <f ca="1">IFRS17_CF_Base!L111+IFRS17_CumRslt!L111</f>
        <v>-222297.84791941658</v>
      </c>
      <c r="M111" s="35">
        <f ca="1">IFRS17_CF_Base!M111+IFRS17_CumRslt!M111</f>
        <v>-271941.12889813387</v>
      </c>
      <c r="N111" s="35">
        <f ca="1">IFRS17_CF_Base!N111+IFRS17_CumRslt!N111</f>
        <v>-327812.09257411992</v>
      </c>
      <c r="O111" s="35">
        <f ca="1">IFRS17_CF_Base!O111+IFRS17_CumRslt!O111</f>
        <v>-392464.80042145087</v>
      </c>
      <c r="P111" s="35">
        <f ca="1">IFRS17_CF_Base!P111+IFRS17_CumRslt!P111</f>
        <v>-386395.3593984202</v>
      </c>
      <c r="Q111" s="35">
        <f ca="1">IFRS17_CF_Base!Q111+IFRS17_CumRslt!Q111</f>
        <v>-347699.49533901387</v>
      </c>
      <c r="R111" s="35">
        <f ca="1">IFRS17_CF_Base!R111+IFRS17_CumRslt!R111</f>
        <v>-322230.34029759991</v>
      </c>
      <c r="S111" s="35">
        <f ca="1">IFRS17_CF_Base!S111+IFRS17_CumRslt!S111</f>
        <v>-299097.87350468145</v>
      </c>
      <c r="T111" s="35">
        <f ca="1">IFRS17_CF_Base!T111+IFRS17_CumRslt!T111</f>
        <v>-277658.64332652051</v>
      </c>
      <c r="U111" s="35">
        <f ca="1">IFRS17_CF_Base!U111+IFRS17_CumRslt!U111</f>
        <v>-257654.72646100278</v>
      </c>
      <c r="V111" s="35">
        <f ca="1">IFRS17_CF_Base!V111+IFRS17_CumRslt!V111</f>
        <v>-238949.77627986521</v>
      </c>
      <c r="W111" s="35">
        <f ca="1">IFRS17_CF_Base!W111+IFRS17_CumRslt!W111</f>
        <v>-221466.04053795536</v>
      </c>
      <c r="X111" s="35">
        <f ca="1">IFRS17_CF_Base!X111+IFRS17_CumRslt!X111</f>
        <v>-205140.04461649989</v>
      </c>
      <c r="Y111" s="40">
        <f ca="1">IFRS17_CF_Base!Y111+IFRS17_CumRslt!Y111</f>
        <v>-189909.27437592924</v>
      </c>
      <c r="Z111" s="35">
        <f ca="1">IFRS17_CF_Base!Z111+IFRS17_CumRslt!Z111</f>
        <v>-175700.26116906406</v>
      </c>
      <c r="AA111" s="40">
        <f ca="1">IFRS17_CF_Base!AA111+IFRS17_CumRslt!AA111</f>
        <v>-162465.26683795804</v>
      </c>
      <c r="AB111" s="40">
        <f ca="1">IFRS17_CF_Base!AB111+IFRS17_CumRslt!AB111</f>
        <v>-150104.21070186995</v>
      </c>
      <c r="AC111" s="40">
        <f ca="1">IFRS17_CF_Base!AC111+IFRS17_CumRslt!AC111</f>
        <v>-138571.0576204088</v>
      </c>
      <c r="AD111" s="40">
        <f ca="1">IFRS17_CF_Base!AD111+IFRS17_CumRslt!AD111</f>
        <v>-127824.93930548367</v>
      </c>
      <c r="AE111" s="40">
        <f ca="1">IFRS17_CF_Base!AE111+IFRS17_CumRslt!AE111</f>
        <v>-117829.40138804475</v>
      </c>
      <c r="AF111" s="40">
        <f ca="1">IFRS17_CF_Base!AF111+IFRS17_CumRslt!AF111</f>
        <v>-108543.74916986583</v>
      </c>
      <c r="AG111" s="40">
        <f ca="1">IFRS17_CF_Base!AG111+IFRS17_CumRslt!AG111</f>
        <v>-99835.914110484591</v>
      </c>
      <c r="AH111" s="40">
        <f ca="1">IFRS17_CF_Base!AH111+IFRS17_CumRslt!AH111</f>
        <v>-91676.798070519319</v>
      </c>
      <c r="AI111" s="40">
        <f ca="1">IFRS17_CF_Base!AI111+IFRS17_CumRslt!AI111</f>
        <v>-84037.958878257676</v>
      </c>
      <c r="AJ111" s="40">
        <f ca="1">IFRS17_CF_Base!AJ111+IFRS17_CumRslt!AJ111</f>
        <v>-76892.564812959608</v>
      </c>
      <c r="AK111" s="40">
        <f ca="1">IFRS17_CF_Base!AK111+IFRS17_CumRslt!AK111</f>
        <v>-70217.486309110289</v>
      </c>
      <c r="AL111" s="40">
        <f ca="1">IFRS17_CF_Base!AL111+IFRS17_CumRslt!AL111</f>
        <v>-63989.788467396305</v>
      </c>
      <c r="AM111" s="40">
        <f ca="1">IFRS17_CF_Base!AM111+IFRS17_CumRslt!AM111</f>
        <v>-58188.420830260562</v>
      </c>
      <c r="AN111" s="40">
        <f ca="1">IFRS17_CF_Base!AN111+IFRS17_CumRslt!AN111</f>
        <v>-52794.22547615676</v>
      </c>
      <c r="AO111" s="40">
        <f ca="1">IFRS17_CF_Base!AO111+IFRS17_CumRslt!AO111</f>
        <v>-47789.649815531142</v>
      </c>
      <c r="AP111" s="40">
        <f ca="1">IFRS17_CF_Base!AP111+IFRS17_CumRslt!AP111</f>
        <v>-43158.654645226299</v>
      </c>
      <c r="AQ111" s="40">
        <f ca="1">IFRS17_CF_Base!AQ111+IFRS17_CumRslt!AQ111</f>
        <v>-38859.865558977166</v>
      </c>
      <c r="AR111" s="40">
        <f ca="1">IFRS17_CF_Base!AR111+IFRS17_CumRslt!AR111</f>
        <v>-34878.111533890733</v>
      </c>
      <c r="AS111" s="40">
        <f ca="1">IFRS17_CF_Base!AS111+IFRS17_CumRslt!AS111</f>
        <v>-31198.799990706673</v>
      </c>
      <c r="AT111" s="40">
        <f ca="1">IFRS17_CF_Base!AT111+IFRS17_CumRslt!AT111</f>
        <v>-27807.779691447726</v>
      </c>
      <c r="AU111" s="40">
        <f ca="1">IFRS17_CF_Base!AU111+IFRS17_CumRslt!AU111</f>
        <v>-24691.313316659343</v>
      </c>
      <c r="AV111" s="40">
        <f ca="1">IFRS17_CF_Base!AV111+IFRS17_CumRslt!AV111</f>
        <v>-21837.147690474227</v>
      </c>
      <c r="AW111" s="40">
        <f ca="1">IFRS17_CF_Base!AW111+IFRS17_CumRslt!AW111</f>
        <v>-19232.693629847061</v>
      </c>
      <c r="AX111" s="40">
        <f ca="1">IFRS17_CF_Base!AX111+IFRS17_CumRslt!AX111</f>
        <v>-16865.158044782846</v>
      </c>
      <c r="AY111" s="40">
        <f ca="1">IFRS17_CF_Base!AY111+IFRS17_CumRslt!AY111</f>
        <v>-14721.630227779446</v>
      </c>
      <c r="AZ111" s="40">
        <f ca="1">IFRS17_CF_Base!AZ111+IFRS17_CumRslt!AZ111</f>
        <v>-12788.940106428608</v>
      </c>
      <c r="BA111" s="40">
        <f ca="1">IFRS17_CF_Base!BA111+IFRS17_CumRslt!BA111</f>
        <v>-11052.897045089385</v>
      </c>
      <c r="BB111" s="40">
        <f ca="1">IFRS17_CF_Base!BB111+IFRS17_CumRslt!BB111</f>
        <v>-9500.6574528189194</v>
      </c>
      <c r="BC111" s="40">
        <f ca="1">IFRS17_CF_Base!BC111+IFRS17_CumRslt!BC111</f>
        <v>-8119.4382934113146</v>
      </c>
      <c r="BD111" s="40">
        <f ca="1">IFRS17_CF_Base!BD111+IFRS17_CumRslt!BD111</f>
        <v>-6896.5341986565181</v>
      </c>
      <c r="BE111" s="40">
        <f ca="1">IFRS17_CF_Base!BE111+IFRS17_CumRslt!BE111</f>
        <v>-5819.4809223316615</v>
      </c>
      <c r="BF111" s="40">
        <f ca="1">IFRS17_CF_Base!BF111+IFRS17_CumRslt!BF111</f>
        <v>-4878.1623843441776</v>
      </c>
      <c r="BG111" s="40">
        <f ca="1">IFRS17_CF_Base!BG111+IFRS17_CumRslt!BG111</f>
        <v>-4062.3471838917226</v>
      </c>
      <c r="BH111" s="40">
        <f ca="1">IFRS17_CF_Base!BH111+IFRS17_CumRslt!BH111</f>
        <v>-3361.4825594943045</v>
      </c>
      <c r="BI111" s="40">
        <f ca="1">IFRS17_CF_Base!BI111+IFRS17_CumRslt!BI111</f>
        <v>-2764.6906748629272</v>
      </c>
      <c r="BJ111" s="40">
        <f ca="1">IFRS17_CF_Base!BJ111+IFRS17_CumRslt!BJ111</f>
        <v>-2261.4189571789179</v>
      </c>
      <c r="BK111" s="40">
        <f ca="1">IFRS17_CF_Base!BK111+IFRS17_CumRslt!BK111</f>
        <v>-1839.6520927496788</v>
      </c>
      <c r="BL111" s="40">
        <f ca="1">IFRS17_CF_Base!BL111+IFRS17_CumRslt!BL111</f>
        <v>-1488.8427209078654</v>
      </c>
      <c r="BM111" s="40">
        <f ca="1">IFRS17_CF_Base!BM111+IFRS17_CumRslt!BM111</f>
        <v>-1198.7722480459761</v>
      </c>
      <c r="BN111" s="40">
        <f ca="1">IFRS17_CF_Base!BN111+IFRS17_CumRslt!BN111</f>
        <v>-959.83503836738919</v>
      </c>
      <c r="BO111" s="40">
        <f ca="1">IFRS17_CF_Base!BO111+IFRS17_CumRslt!BO111</f>
        <v>-763.72057387062216</v>
      </c>
      <c r="BP111" s="40">
        <f ca="1">IFRS17_CF_Base!BP111+IFRS17_CumRslt!BP111</f>
        <v>-602.96631818109256</v>
      </c>
      <c r="BQ111" s="40">
        <f ca="1">IFRS17_CF_Base!BQ111+IFRS17_CumRslt!BQ111</f>
        <v>-471.81190850801545</v>
      </c>
      <c r="BR111" s="40">
        <f ca="1">IFRS17_CF_Base!BR111+IFRS17_CumRslt!BR111</f>
        <v>-365.59843559690745</v>
      </c>
      <c r="BS111" s="40">
        <f ca="1">IFRS17_CF_Base!BS111+IFRS17_CumRslt!BS111</f>
        <v>-280.43378963851779</v>
      </c>
      <c r="BT111" s="40">
        <f ca="1">IFRS17_CF_Base!BT111+IFRS17_CumRslt!BT111</f>
        <v>-214.5636866660814</v>
      </c>
      <c r="BU111" s="40">
        <f ca="1">IFRS17_CF_Base!BU111+IFRS17_CumRslt!BU111</f>
        <v>-162.81213448001387</v>
      </c>
      <c r="BV111" s="40">
        <f ca="1">IFRS17_CF_Base!BV111+IFRS17_CumRslt!BV111</f>
        <v>-122.89239191919005</v>
      </c>
      <c r="BW111" s="40">
        <f ca="1">IFRS17_CF_Base!BW111+IFRS17_CumRslt!BW111</f>
        <v>-92.575675298535302</v>
      </c>
      <c r="BX111" s="40">
        <f ca="1">IFRS17_CF_Base!BX111+IFRS17_CumRslt!BX111</f>
        <v>-69.772651765023369</v>
      </c>
      <c r="BY111" s="40">
        <f ca="1">IFRS17_CF_Base!BY111+IFRS17_CumRslt!BY111</f>
        <v>-52.74077684829313</v>
      </c>
      <c r="BZ111" s="40">
        <f ca="1">IFRS17_CF_Base!BZ111+IFRS17_CumRslt!BZ111</f>
        <v>-39.855988531731725</v>
      </c>
      <c r="CA111" s="40">
        <f ca="1">IFRS17_CF_Base!CA111+IFRS17_CumRslt!CA111</f>
        <v>-29.967869759889005</v>
      </c>
      <c r="CB111" s="40">
        <f ca="1">IFRS17_CF_Base!CB111+IFRS17_CumRslt!CB111</f>
        <v>-22.275806659105154</v>
      </c>
      <c r="CC111" s="40">
        <f ca="1">IFRS17_CF_Base!CC111+IFRS17_CumRslt!CC111</f>
        <v>-16.229576111693582</v>
      </c>
      <c r="CD111" s="40">
        <f ca="1">IFRS17_CF_Base!CD111+IFRS17_CumRslt!CD111</f>
        <v>-12.053496777345636</v>
      </c>
      <c r="CE111" s="40">
        <f ca="1">IFRS17_CF_Base!CE111+IFRS17_CumRslt!CE111</f>
        <v>-8.6877889599994997</v>
      </c>
      <c r="CF111" s="40">
        <f ca="1">IFRS17_CF_Base!CF111+IFRS17_CumRslt!CF111</f>
        <v>-6.0593757754477071</v>
      </c>
      <c r="CG111" s="40">
        <f ca="1">IFRS17_CF_Base!CG111+IFRS17_CumRslt!CG111</f>
        <v>-4.0754013561833169</v>
      </c>
      <c r="CH111" s="40">
        <f ca="1">IFRS17_CF_Base!CH111+IFRS17_CumRslt!CH111</f>
        <v>-2.6265533220475583</v>
      </c>
      <c r="CI111" s="40">
        <f ca="1">IFRS17_CF_Base!CI111+IFRS17_CumRslt!CI111</f>
        <v>-1.623294197084459</v>
      </c>
      <c r="CJ111" s="40">
        <f ca="1">IFRS17_CF_Base!CJ111+IFRS17_CumRslt!CJ111</f>
        <v>-0.94372652317355654</v>
      </c>
      <c r="CK111" s="40">
        <f ca="1">IFRS17_CF_Base!CK111+IFRS17_CumRslt!CK111</f>
        <v>-0.49247928899127791</v>
      </c>
      <c r="CL111" s="40">
        <f ca="1">IFRS17_CF_Base!CL111+IFRS17_CumRslt!CL111</f>
        <v>-0.19623669103585448</v>
      </c>
      <c r="CM111" s="40">
        <f ca="1">IFRS17_CF_Base!CM111+IFRS17_CumRslt!CM111</f>
        <v>0</v>
      </c>
      <c r="CN111" s="40">
        <f ca="1">IFRS17_CF_Base!CN111+IFRS17_CumRslt!CN111</f>
        <v>0</v>
      </c>
      <c r="CO111" s="40">
        <f ca="1">IFRS17_CF_Base!CO111+IFRS17_CumRslt!CO111</f>
        <v>0</v>
      </c>
      <c r="CP111" s="40">
        <f ca="1">IFRS17_CF_Base!CP111+IFRS17_CumRslt!CP111</f>
        <v>0</v>
      </c>
      <c r="CQ111" s="40">
        <f ca="1">IFRS17_CF_Base!CQ111+IFRS17_CumRslt!CQ111</f>
        <v>0</v>
      </c>
      <c r="CR111" s="40">
        <f ca="1">IFRS17_CF_Base!CR111+IFRS17_CumRslt!CR111</f>
        <v>0</v>
      </c>
      <c r="CS111" s="40">
        <f ca="1">IFRS17_CF_Base!CS111+IFRS17_CumRslt!CS111</f>
        <v>0</v>
      </c>
      <c r="CT111" s="40">
        <f ca="1">IFRS17_CF_Base!CT111+IFRS17_CumRslt!CT111</f>
        <v>0</v>
      </c>
      <c r="CU111" s="40">
        <f ca="1">IFRS17_CF_Base!CU111+IFRS17_CumRslt!CU111</f>
        <v>0</v>
      </c>
      <c r="CV111" s="40">
        <f ca="1">IFRS17_CF_Base!CV111+IFRS17_CumRslt!CV111</f>
        <v>0</v>
      </c>
      <c r="CW111" s="40">
        <f ca="1">IFRS17_CF_Base!CW111+IFRS17_CumRslt!CW111</f>
        <v>0</v>
      </c>
      <c r="CX111" s="40">
        <f ca="1">IFRS17_CF_Base!CX111+IFRS17_CumRslt!CX111</f>
        <v>0</v>
      </c>
      <c r="CY111" s="40">
        <f ca="1">IFRS17_CF_Base!CY111+IFRS17_CumRslt!CY111</f>
        <v>0</v>
      </c>
      <c r="CZ111" s="40">
        <f ca="1">IFRS17_CF_Base!CZ111+IFRS17_CumRslt!CZ111</f>
        <v>0</v>
      </c>
      <c r="DA111" s="40">
        <f ca="1">IFRS17_CF_Base!DA111+IFRS17_CumRslt!DA111</f>
        <v>0</v>
      </c>
      <c r="DB111" s="40">
        <f ca="1">IFRS17_CF_Base!DB111+IFRS17_CumRslt!DB111</f>
        <v>0</v>
      </c>
      <c r="DC111" s="40">
        <f ca="1">IFRS17_CF_Base!DC111+IFRS17_CumRslt!DC111</f>
        <v>0</v>
      </c>
      <c r="DD111" s="40">
        <f ca="1">IFRS17_CF_Base!DD111+IFRS17_CumRslt!DD111</f>
        <v>0</v>
      </c>
      <c r="DE111" s="40">
        <f ca="1">IFRS17_CF_Base!DE111+IFRS17_CumRslt!DE111</f>
        <v>0</v>
      </c>
      <c r="DF111" s="40">
        <f ca="1">IFRS17_CF_Base!DF111+IFRS17_CumRslt!DF111</f>
        <v>0</v>
      </c>
      <c r="DG111" s="40">
        <f ca="1">IFRS17_CF_Base!DG111+IFRS17_CumRslt!DG111</f>
        <v>0</v>
      </c>
      <c r="DH111" s="40">
        <f ca="1">IFRS17_CF_Base!DH111+IFRS17_CumRslt!DH111</f>
        <v>0</v>
      </c>
      <c r="DI111" s="40">
        <f ca="1">IFRS17_CF_Base!DI111+IFRS17_CumRslt!DI111</f>
        <v>0</v>
      </c>
      <c r="DJ111" s="40">
        <f ca="1">IFRS17_CF_Base!DJ111+IFRS17_CumRslt!DJ111</f>
        <v>0</v>
      </c>
      <c r="DK111" s="40">
        <f ca="1">IFRS17_CF_Base!DK111+IFRS17_CumRslt!DK111</f>
        <v>0</v>
      </c>
      <c r="DL111" s="40">
        <f ca="1">IFRS17_CF_Base!DL111+IFRS17_CumRslt!DL111</f>
        <v>0</v>
      </c>
      <c r="DM111" s="40">
        <f ca="1">IFRS17_CF_Base!DM111+IFRS17_CumRslt!DM111</f>
        <v>0</v>
      </c>
      <c r="DN111" s="40">
        <f ca="1">IFRS17_CF_Base!DN111+IFRS17_CumRslt!DN111</f>
        <v>0</v>
      </c>
      <c r="DO111" s="40">
        <f ca="1">IFRS17_CF_Base!DO111+IFRS17_CumRslt!DO111</f>
        <v>0</v>
      </c>
      <c r="DP111" s="40">
        <f ca="1">IFRS17_CF_Base!DP111+IFRS17_CumRslt!DP111</f>
        <v>0</v>
      </c>
      <c r="DQ111" s="40">
        <f ca="1">IFRS17_CF_Base!DQ111+IFRS17_CumRslt!DQ111</f>
        <v>0</v>
      </c>
      <c r="DR111" s="40">
        <f ca="1">IFRS17_CF_Base!DR111+IFRS17_CumRslt!DR111</f>
        <v>0</v>
      </c>
      <c r="DS111" s="40">
        <f ca="1">IFRS17_CF_Base!DS111+IFRS17_CumRslt!DS111</f>
        <v>0</v>
      </c>
      <c r="DT111" s="40">
        <f ca="1">IFRS17_CF_Base!DT111+IFRS17_CumRslt!DT111</f>
        <v>0</v>
      </c>
      <c r="DU111" s="40">
        <f ca="1">IFRS17_CF_Base!DU111+IFRS17_CumRslt!DU111</f>
        <v>0</v>
      </c>
      <c r="DV111" s="40">
        <f ca="1">IFRS17_CF_Base!DV111+IFRS17_CumRslt!DV111</f>
        <v>0</v>
      </c>
      <c r="DW111" s="40">
        <f ca="1">IFRS17_CF_Base!DW111+IFRS17_CumRslt!DW111</f>
        <v>0</v>
      </c>
      <c r="DX111" s="40">
        <f ca="1">IFRS17_CF_Base!DX111+IFRS17_CumRslt!DX111</f>
        <v>0</v>
      </c>
      <c r="DY111" s="40">
        <f ca="1">IFRS17_CF_Base!DY111+IFRS17_CumRslt!DY111</f>
        <v>0</v>
      </c>
      <c r="DZ111" s="40">
        <f ca="1">IFRS17_CF_Base!DZ111+IFRS17_CumRslt!DZ111</f>
        <v>0</v>
      </c>
      <c r="EA111" s="40">
        <f ca="1">IFRS17_CF_Base!EA111+IFRS17_CumRslt!EA111</f>
        <v>0</v>
      </c>
      <c r="EB111" s="40">
        <f ca="1">IFRS17_CF_Base!EB111+IFRS17_CumRslt!EB111</f>
        <v>0</v>
      </c>
      <c r="EC111" s="40">
        <f ca="1">IFRS17_CF_Base!EC111+IFRS17_CumRslt!EC111</f>
        <v>0</v>
      </c>
      <c r="ED111" s="40">
        <f ca="1">IFRS17_CF_Base!ED111+IFRS17_CumRslt!ED111</f>
        <v>0</v>
      </c>
      <c r="EE111" s="40">
        <f ca="1">IFRS17_CF_Base!EE111+IFRS17_CumRslt!EE111</f>
        <v>0</v>
      </c>
      <c r="EF111" s="40">
        <f ca="1">IFRS17_CF_Base!EF111+IFRS17_CumRslt!EF111</f>
        <v>0</v>
      </c>
      <c r="EG111" s="40">
        <f ca="1">IFRS17_CF_Base!EG111+IFRS17_CumRslt!EG111</f>
        <v>0</v>
      </c>
      <c r="EH111" s="40">
        <f ca="1">IFRS17_CF_Base!EH111+IFRS17_CumRslt!EH111</f>
        <v>0</v>
      </c>
      <c r="EI111" s="40">
        <f ca="1">IFRS17_CF_Base!EI111+IFRS17_CumRslt!EI111</f>
        <v>0</v>
      </c>
      <c r="EJ111" s="40">
        <f ca="1">IFRS17_CF_Base!EJ111+IFRS17_CumRslt!EJ111</f>
        <v>0</v>
      </c>
      <c r="EK111" s="40">
        <f ca="1">IFRS17_CF_Base!EK111+IFRS17_CumRslt!EK111</f>
        <v>0</v>
      </c>
      <c r="EL111" s="40">
        <f ca="1">IFRS17_CF_Base!EL111+IFRS17_CumRslt!EL111</f>
        <v>0</v>
      </c>
      <c r="EM111" s="40">
        <f ca="1">IFRS17_CF_Base!EM111+IFRS17_CumRslt!EM111</f>
        <v>0</v>
      </c>
      <c r="EN111" s="40">
        <f ca="1">IFRS17_CF_Base!EN111+IFRS17_CumRslt!EN111</f>
        <v>0</v>
      </c>
      <c r="EO111" s="40">
        <f ca="1">IFRS17_CF_Base!EO111+IFRS17_CumRslt!EO111</f>
        <v>0</v>
      </c>
      <c r="EP111" s="40">
        <f ca="1">IFRS17_CF_Base!EP111+IFRS17_CumRslt!EP111</f>
        <v>0</v>
      </c>
      <c r="EQ111" s="40">
        <f ca="1">IFRS17_CF_Base!EQ111+IFRS17_CumRslt!EQ111</f>
        <v>0</v>
      </c>
      <c r="ER111" s="40">
        <f ca="1">IFRS17_CF_Base!ER111+IFRS17_CumRslt!ER111</f>
        <v>0</v>
      </c>
      <c r="ES111" s="40">
        <f ca="1">IFRS17_CF_Base!ES111+IFRS17_CumRslt!ES111</f>
        <v>0</v>
      </c>
      <c r="ET111" s="40">
        <f ca="1">IFRS17_CF_Base!ET111+IFRS17_CumRslt!ET111</f>
        <v>0</v>
      </c>
      <c r="EU111" s="40">
        <f ca="1">IFRS17_CF_Base!EU111+IFRS17_CumRslt!EU111</f>
        <v>0</v>
      </c>
      <c r="EV111" s="40">
        <f ca="1">IFRS17_CF_Base!EV111+IFRS17_CumRslt!EV111</f>
        <v>0</v>
      </c>
      <c r="EW111" s="40">
        <f ca="1">IFRS17_CF_Base!EW111+IFRS17_CumRslt!EW111</f>
        <v>0</v>
      </c>
      <c r="EX111" s="40">
        <f ca="1">IFRS17_CF_Base!EX111+IFRS17_CumRslt!EX111</f>
        <v>0</v>
      </c>
      <c r="EY111" s="40">
        <f ca="1">IFRS17_CF_Base!EY111+IFRS17_CumRslt!EY111</f>
        <v>0</v>
      </c>
      <c r="EZ111" s="40">
        <f ca="1">IFRS17_CF_Base!EZ111+IFRS17_CumRslt!EZ111</f>
        <v>0</v>
      </c>
      <c r="FA111" s="40">
        <f ca="1">IFRS17_CF_Base!FA111+IFRS17_CumRslt!FA111</f>
        <v>0</v>
      </c>
      <c r="FB111" s="40">
        <f ca="1">IFRS17_CF_Base!FB111+IFRS17_CumRslt!FB111</f>
        <v>0</v>
      </c>
      <c r="FC111" s="40">
        <f ca="1">IFRS17_CF_Base!FC111+IFRS17_CumRslt!FC111</f>
        <v>0</v>
      </c>
      <c r="FD111" s="40">
        <f ca="1">IFRS17_CF_Base!FD111+IFRS17_CumRslt!FD111</f>
        <v>0</v>
      </c>
      <c r="FE111" s="40">
        <f ca="1">IFRS17_CF_Base!FE111+IFRS17_CumRslt!FE111</f>
        <v>0</v>
      </c>
      <c r="FF111" s="40">
        <f ca="1">IFRS17_CF_Base!FF111+IFRS17_CumRslt!FF111</f>
        <v>0</v>
      </c>
      <c r="FG111" s="40">
        <f ca="1">IFRS17_CF_Base!FG111+IFRS17_CumRslt!FG111</f>
        <v>0</v>
      </c>
      <c r="FH111" s="40">
        <f ca="1">IFRS17_CF_Base!FH111+IFRS17_CumRslt!FH111</f>
        <v>0</v>
      </c>
      <c r="FI111" s="40">
        <f ca="1">IFRS17_CF_Base!FI111+IFRS17_CumRslt!FI111</f>
        <v>0</v>
      </c>
      <c r="FJ111" s="40">
        <f ca="1">IFRS17_CF_Base!FJ111+IFRS17_CumRslt!FJ111</f>
        <v>0</v>
      </c>
      <c r="FK111" s="40">
        <f ca="1">IFRS17_CF_Base!FK111+IFRS17_CumRslt!FK111</f>
        <v>0</v>
      </c>
      <c r="FL111" s="40">
        <f ca="1">IFRS17_CF_Base!FL111+IFRS17_CumRslt!FL111</f>
        <v>0</v>
      </c>
      <c r="FM111" s="40">
        <f ca="1">IFRS17_CF_Base!FM111+IFRS17_CumRslt!FM111</f>
        <v>0</v>
      </c>
      <c r="FN111" s="40">
        <f ca="1">IFRS17_CF_Base!FN111+IFRS17_CumRslt!FN111</f>
        <v>0</v>
      </c>
      <c r="FO111" s="40">
        <f ca="1">IFRS17_CF_Base!FO111+IFRS17_CumRslt!FO111</f>
        <v>0</v>
      </c>
      <c r="FP111" s="40">
        <f ca="1">IFRS17_CF_Base!FP111+IFRS17_CumRslt!FP111</f>
        <v>0</v>
      </c>
      <c r="FQ111" s="40">
        <f ca="1">IFRS17_CF_Base!FQ111+IFRS17_CumRslt!FQ111</f>
        <v>0</v>
      </c>
      <c r="FR111" s="40">
        <f ca="1">IFRS17_CF_Base!FR111+IFRS17_CumRslt!FR111</f>
        <v>0</v>
      </c>
      <c r="FS111" s="40">
        <f ca="1">IFRS17_CF_Base!FS111+IFRS17_CumRslt!FS111</f>
        <v>0</v>
      </c>
      <c r="FT111" s="40">
        <f ca="1">IFRS17_CF_Base!FT111+IFRS17_CumRslt!FT111</f>
        <v>0</v>
      </c>
      <c r="FU111" s="40">
        <f ca="1">IFRS17_CF_Base!FU111+IFRS17_CumRslt!FU111</f>
        <v>0</v>
      </c>
      <c r="FV111" s="40">
        <f ca="1">IFRS17_CF_Base!FV111+IFRS17_CumRslt!FV111</f>
        <v>0</v>
      </c>
      <c r="FW111" s="40">
        <f ca="1">IFRS17_CF_Base!FW111+IFRS17_CumRslt!FW111</f>
        <v>0</v>
      </c>
      <c r="FX111" s="40">
        <f ca="1">IFRS17_CF_Base!FX111+IFRS17_CumRslt!FX111</f>
        <v>0</v>
      </c>
      <c r="FY111" s="40">
        <f ca="1">IFRS17_CF_Base!FY111+IFRS17_CumRslt!FY111</f>
        <v>0</v>
      </c>
      <c r="FZ111" s="40">
        <f ca="1">IFRS17_CF_Base!FZ111+IFRS17_CumRslt!FZ111</f>
        <v>0</v>
      </c>
      <c r="GA111" s="40">
        <f ca="1">IFRS17_CF_Base!GA111+IFRS17_CumRslt!GA111</f>
        <v>0</v>
      </c>
      <c r="GB111" s="40">
        <f ca="1">IFRS17_CF_Base!GB111+IFRS17_CumRslt!GB111</f>
        <v>0</v>
      </c>
      <c r="GC111" s="40">
        <f ca="1">IFRS17_CF_Base!GC111+IFRS17_CumRslt!GC111</f>
        <v>0</v>
      </c>
      <c r="GD111" s="40">
        <f ca="1">IFRS17_CF_Base!GD111+IFRS17_CumRslt!GD111</f>
        <v>0</v>
      </c>
      <c r="GE111" s="40">
        <f ca="1">IFRS17_CF_Base!GE111+IFRS17_CumRslt!GE111</f>
        <v>0</v>
      </c>
      <c r="GF111" s="40">
        <f ca="1">IFRS17_CF_Base!GF111+IFRS17_CumRslt!GF111</f>
        <v>0</v>
      </c>
      <c r="GG111" s="40">
        <f ca="1">IFRS17_CF_Base!GG111+IFRS17_CumRslt!GG111</f>
        <v>0</v>
      </c>
      <c r="GH111" s="40">
        <f ca="1">IFRS17_CF_Base!GH111+IFRS17_CumRslt!GH111</f>
        <v>0</v>
      </c>
      <c r="GI111" s="40">
        <f ca="1">IFRS17_CF_Base!GI111+IFRS17_CumRslt!GI111</f>
        <v>0</v>
      </c>
      <c r="GJ111" s="40">
        <f ca="1">IFRS17_CF_Base!GJ111+IFRS17_CumRslt!GJ111</f>
        <v>0</v>
      </c>
    </row>
    <row r="112" spans="3:192" x14ac:dyDescent="0.3">
      <c r="C112" s="46" t="s">
        <v>501</v>
      </c>
      <c r="F112" s="37">
        <f ca="1">IFRS17_CF_Base!F112+IFRS17_CumRslt!F112</f>
        <v>-2920438.3819733462</v>
      </c>
      <c r="G112" s="37">
        <f ca="1">IFRS17_CF_Base!G112+IFRS17_CumRslt!G112</f>
        <v>-9084210.5838654861</v>
      </c>
      <c r="H112" s="37">
        <f ca="1">IFRS17_CF_Base!H112+IFRS17_CumRslt!H112</f>
        <v>-16231349.886273</v>
      </c>
      <c r="I112" s="37">
        <f ca="1">IFRS17_CF_Base!I112+IFRS17_CumRslt!I112</f>
        <v>-23449736.2015693</v>
      </c>
      <c r="J112" s="37">
        <f ca="1">IFRS17_CF_Base!J112+IFRS17_CumRslt!J112</f>
        <v>-32672611.557150029</v>
      </c>
      <c r="K112" s="37">
        <f ca="1">IFRS17_CF_Base!K112+IFRS17_CumRslt!K112</f>
        <v>-42229262.447060399</v>
      </c>
      <c r="L112" s="37">
        <f ca="1">IFRS17_CF_Base!L112+IFRS17_CumRslt!L112</f>
        <v>-51731941.016806401</v>
      </c>
      <c r="M112" s="37">
        <f ca="1">IFRS17_CF_Base!M112+IFRS17_CumRslt!M112</f>
        <v>-62069432.125462815</v>
      </c>
      <c r="N112" s="37">
        <f ca="1">IFRS17_CF_Base!N112+IFRS17_CumRslt!N112</f>
        <v>-73953466.567749918</v>
      </c>
      <c r="O112" s="37">
        <f ca="1">IFRS17_CF_Base!O112+IFRS17_CumRslt!O112</f>
        <v>-88498571.084807411</v>
      </c>
      <c r="P112" s="37">
        <f ca="1">IFRS17_CF_Base!P112+IFRS17_CumRslt!P112</f>
        <v>-79877654.028487995</v>
      </c>
      <c r="Q112" s="37">
        <f ca="1">IFRS17_CF_Base!Q112+IFRS17_CumRslt!Q112</f>
        <v>-67123490.052242786</v>
      </c>
      <c r="R112" s="37">
        <f ca="1">IFRS17_CF_Base!R112+IFRS17_CumRslt!R112</f>
        <v>-60263290.501687855</v>
      </c>
      <c r="S112" s="37">
        <f ca="1">IFRS17_CF_Base!S112+IFRS17_CumRslt!S112</f>
        <v>-55512693.865016364</v>
      </c>
      <c r="T112" s="37">
        <f ca="1">IFRS17_CF_Base!T112+IFRS17_CumRslt!T112</f>
        <v>-48368567.782614984</v>
      </c>
      <c r="U112" s="37">
        <f ca="1">IFRS17_CF_Base!U112+IFRS17_CumRslt!U112</f>
        <v>-44651946.897207521</v>
      </c>
      <c r="V112" s="37">
        <f ca="1">IFRS17_CF_Base!V112+IFRS17_CumRslt!V112</f>
        <v>-41526881.481717892</v>
      </c>
      <c r="W112" s="37">
        <f ca="1">IFRS17_CF_Base!W112+IFRS17_CumRslt!W112</f>
        <v>-38637544.548320532</v>
      </c>
      <c r="X112" s="37">
        <f ca="1">IFRS17_CF_Base!X112+IFRS17_CumRslt!X112</f>
        <v>-36459711.016504481</v>
      </c>
      <c r="Y112" s="47">
        <f ca="1">IFRS17_CF_Base!Y112+IFRS17_CumRslt!Y112</f>
        <v>-32496231.028133936</v>
      </c>
      <c r="Z112" s="37">
        <f ca="1">IFRS17_CF_Base!Z112+IFRS17_CumRslt!Z112</f>
        <v>-30675802.357607227</v>
      </c>
      <c r="AA112" s="47">
        <f ca="1">IFRS17_CF_Base!AA112+IFRS17_CumRslt!AA112</f>
        <v>-28849354.369068787</v>
      </c>
      <c r="AB112" s="47">
        <f ca="1">IFRS17_CF_Base!AB112+IFRS17_CumRslt!AB112</f>
        <v>-27031862.171283912</v>
      </c>
      <c r="AC112" s="47">
        <f ca="1">IFRS17_CF_Base!AC112+IFRS17_CumRslt!AC112</f>
        <v>-25354477.96475523</v>
      </c>
      <c r="AD112" s="47">
        <f ca="1">IFRS17_CF_Base!AD112+IFRS17_CumRslt!AD112</f>
        <v>-22667260.965048067</v>
      </c>
      <c r="AE112" s="47">
        <f ca="1">IFRS17_CF_Base!AE112+IFRS17_CumRslt!AE112</f>
        <v>-20910453.656845167</v>
      </c>
      <c r="AF112" s="47">
        <f ca="1">IFRS17_CF_Base!AF112+IFRS17_CumRslt!AF112</f>
        <v>-19243259.957661141</v>
      </c>
      <c r="AG112" s="47">
        <f ca="1">IFRS17_CF_Base!AG112+IFRS17_CumRslt!AG112</f>
        <v>-17665499.805330619</v>
      </c>
      <c r="AH112" s="47">
        <f ca="1">IFRS17_CF_Base!AH112+IFRS17_CumRslt!AH112</f>
        <v>-16227432.003624829</v>
      </c>
      <c r="AI112" s="47">
        <f ca="1">IFRS17_CF_Base!AI112+IFRS17_CumRslt!AI112</f>
        <v>-14366322.985485299</v>
      </c>
      <c r="AJ112" s="47">
        <f ca="1">IFRS17_CF_Base!AJ112+IFRS17_CumRslt!AJ112</f>
        <v>-13319859.790882621</v>
      </c>
      <c r="AK112" s="47">
        <f ca="1">IFRS17_CF_Base!AK112+IFRS17_CumRslt!AK112</f>
        <v>-12416147.767517911</v>
      </c>
      <c r="AL112" s="47">
        <f ca="1">IFRS17_CF_Base!AL112+IFRS17_CumRslt!AL112</f>
        <v>-11621074.119513616</v>
      </c>
      <c r="AM112" s="47">
        <f ca="1">IFRS17_CF_Base!AM112+IFRS17_CumRslt!AM112</f>
        <v>-10921776.258479225</v>
      </c>
      <c r="AN112" s="47">
        <f ca="1">IFRS17_CF_Base!AN112+IFRS17_CumRslt!AN112</f>
        <v>-10042697.852319321</v>
      </c>
      <c r="AO112" s="47">
        <f ca="1">IFRS17_CF_Base!AO112+IFRS17_CumRslt!AO112</f>
        <v>-9357877.1130984239</v>
      </c>
      <c r="AP112" s="47">
        <f ca="1">IFRS17_CF_Base!AP112+IFRS17_CumRslt!AP112</f>
        <v>-8793655.7252791561</v>
      </c>
      <c r="AQ112" s="47">
        <f ca="1">IFRS17_CF_Base!AQ112+IFRS17_CumRslt!AQ112</f>
        <v>-8253490.4369058367</v>
      </c>
      <c r="AR112" s="47">
        <f ca="1">IFRS17_CF_Base!AR112+IFRS17_CumRslt!AR112</f>
        <v>-7747059.0898410631</v>
      </c>
      <c r="AS112" s="47">
        <f ca="1">IFRS17_CF_Base!AS112+IFRS17_CumRslt!AS112</f>
        <v>-7136659.8430454079</v>
      </c>
      <c r="AT112" s="47">
        <f ca="1">IFRS17_CF_Base!AT112+IFRS17_CumRslt!AT112</f>
        <v>-6663319.3515549097</v>
      </c>
      <c r="AU112" s="47">
        <f ca="1">IFRS17_CF_Base!AU112+IFRS17_CumRslt!AU112</f>
        <v>-6203513.8783004573</v>
      </c>
      <c r="AV112" s="47">
        <f ca="1">IFRS17_CF_Base!AV112+IFRS17_CumRslt!AV112</f>
        <v>-5753829.9625437167</v>
      </c>
      <c r="AW112" s="47">
        <f ca="1">IFRS17_CF_Base!AW112+IFRS17_CumRslt!AW112</f>
        <v>-5316316.8501324337</v>
      </c>
      <c r="AX112" s="47">
        <f ca="1">IFRS17_CF_Base!AX112+IFRS17_CumRslt!AX112</f>
        <v>-4821634.686752893</v>
      </c>
      <c r="AY112" s="47">
        <f ca="1">IFRS17_CF_Base!AY112+IFRS17_CumRslt!AY112</f>
        <v>-4383388.4031609278</v>
      </c>
      <c r="AZ112" s="47">
        <f ca="1">IFRS17_CF_Base!AZ112+IFRS17_CumRslt!AZ112</f>
        <v>-3977910.7693566866</v>
      </c>
      <c r="BA112" s="47">
        <f ca="1">IFRS17_CF_Base!BA112+IFRS17_CumRslt!BA112</f>
        <v>-3588209.9971652976</v>
      </c>
      <c r="BB112" s="47">
        <f ca="1">IFRS17_CF_Base!BB112+IFRS17_CumRslt!BB112</f>
        <v>-3221461.0659869746</v>
      </c>
      <c r="BC112" s="47">
        <f ca="1">IFRS17_CF_Base!BC112+IFRS17_CumRslt!BC112</f>
        <v>-2850965.9991734233</v>
      </c>
      <c r="BD112" s="47">
        <f ca="1">IFRS17_CF_Base!BD112+IFRS17_CumRslt!BD112</f>
        <v>-2534214.4459388969</v>
      </c>
      <c r="BE112" s="47">
        <f ca="1">IFRS17_CF_Base!BE112+IFRS17_CumRslt!BE112</f>
        <v>-2249438.7718083397</v>
      </c>
      <c r="BF112" s="47">
        <f ca="1">IFRS17_CF_Base!BF112+IFRS17_CumRslt!BF112</f>
        <v>-1993147.4056291932</v>
      </c>
      <c r="BG112" s="47">
        <f ca="1">IFRS17_CF_Base!BG112+IFRS17_CumRslt!BG112</f>
        <v>-1762433.4898870869</v>
      </c>
      <c r="BH112" s="47">
        <f ca="1">IFRS17_CF_Base!BH112+IFRS17_CumRslt!BH112</f>
        <v>-1541663.1687147513</v>
      </c>
      <c r="BI112" s="47">
        <f ca="1">IFRS17_CF_Base!BI112+IFRS17_CumRslt!BI112</f>
        <v>-1342178.7605177255</v>
      </c>
      <c r="BJ112" s="47">
        <f ca="1">IFRS17_CF_Base!BJ112+IFRS17_CumRslt!BJ112</f>
        <v>-1174014.8284412711</v>
      </c>
      <c r="BK112" s="47">
        <f ca="1">IFRS17_CF_Base!BK112+IFRS17_CumRslt!BK112</f>
        <v>-1020803.6394513051</v>
      </c>
      <c r="BL112" s="47">
        <f ca="1">IFRS17_CF_Base!BL112+IFRS17_CumRslt!BL112</f>
        <v>-883000.14741618489</v>
      </c>
      <c r="BM112" s="47">
        <f ca="1">IFRS17_CF_Base!BM112+IFRS17_CumRslt!BM112</f>
        <v>-755134.71145428414</v>
      </c>
      <c r="BN112" s="47">
        <f ca="1">IFRS17_CF_Base!BN112+IFRS17_CumRslt!BN112</f>
        <v>-644641.51169487881</v>
      </c>
      <c r="BO112" s="47">
        <f ca="1">IFRS17_CF_Base!BO112+IFRS17_CumRslt!BO112</f>
        <v>-547238.16747426952</v>
      </c>
      <c r="BP112" s="47">
        <f ca="1">IFRS17_CF_Base!BP112+IFRS17_CumRslt!BP112</f>
        <v>-460287.50849772868</v>
      </c>
      <c r="BQ112" s="47">
        <f ca="1">IFRS17_CF_Base!BQ112+IFRS17_CumRslt!BQ112</f>
        <v>-383214.88124502142</v>
      </c>
      <c r="BR112" s="47">
        <f ca="1">IFRS17_CF_Base!BR112+IFRS17_CumRslt!BR112</f>
        <v>-313695.58420155424</v>
      </c>
      <c r="BS112" s="47">
        <f ca="1">IFRS17_CF_Base!BS112+IFRS17_CumRslt!BS112</f>
        <v>-252779.15347979142</v>
      </c>
      <c r="BT112" s="47">
        <f ca="1">IFRS17_CF_Base!BT112+IFRS17_CumRslt!BT112</f>
        <v>-202500.28536035848</v>
      </c>
      <c r="BU112" s="47">
        <f ca="1">IFRS17_CF_Base!BU112+IFRS17_CumRslt!BU112</f>
        <v>-159243.61118672838</v>
      </c>
      <c r="BV112" s="47">
        <f ca="1">IFRS17_CF_Base!BV112+IFRS17_CumRslt!BV112</f>
        <v>-122756.19020642142</v>
      </c>
      <c r="BW112" s="47">
        <f ca="1">IFRS17_CF_Base!BW112+IFRS17_CumRslt!BW112</f>
        <v>-92305.957216008843</v>
      </c>
      <c r="BX112" s="47">
        <f ca="1">IFRS17_CF_Base!BX112+IFRS17_CumRslt!BX112</f>
        <v>-67137.652671592165</v>
      </c>
      <c r="BY112" s="47">
        <f ca="1">IFRS17_CF_Base!BY112+IFRS17_CumRslt!BY112</f>
        <v>-49153.828101213694</v>
      </c>
      <c r="BZ112" s="47">
        <f ca="1">IFRS17_CF_Base!BZ112+IFRS17_CumRslt!BZ112</f>
        <v>-35601.127993194503</v>
      </c>
      <c r="CA112" s="47">
        <f ca="1">IFRS17_CF_Base!CA112+IFRS17_CumRslt!CA112</f>
        <v>-25531.464095681269</v>
      </c>
      <c r="CB112" s="47">
        <f ca="1">IFRS17_CF_Base!CB112+IFRS17_CumRslt!CB112</f>
        <v>-18102.311702771225</v>
      </c>
      <c r="CC112" s="47">
        <f ca="1">IFRS17_CF_Base!CC112+IFRS17_CumRslt!CC112</f>
        <v>-11375.659040704304</v>
      </c>
      <c r="CD112" s="47">
        <f ca="1">IFRS17_CF_Base!CD112+IFRS17_CumRslt!CD112</f>
        <v>-8183.2175581676447</v>
      </c>
      <c r="CE112" s="47">
        <f ca="1">IFRS17_CF_Base!CE112+IFRS17_CumRslt!CE112</f>
        <v>-5821.4870631647864</v>
      </c>
      <c r="CF112" s="47">
        <f ca="1">IFRS17_CF_Base!CF112+IFRS17_CumRslt!CF112</f>
        <v>-4086.0516602569196</v>
      </c>
      <c r="CG112" s="47">
        <f ca="1">IFRS17_CF_Base!CG112+IFRS17_CumRslt!CG112</f>
        <v>-2822.8394806188712</v>
      </c>
      <c r="CH112" s="47">
        <f ca="1">IFRS17_CF_Base!CH112+IFRS17_CumRslt!CH112</f>
        <v>-1655.505982947531</v>
      </c>
      <c r="CI112" s="47">
        <f ca="1">IFRS17_CF_Base!CI112+IFRS17_CumRslt!CI112</f>
        <v>-1121.5580688401981</v>
      </c>
      <c r="CJ112" s="47">
        <f ca="1">IFRS17_CF_Base!CJ112+IFRS17_CumRslt!CJ112</f>
        <v>-740.4975880287825</v>
      </c>
      <c r="CK112" s="47">
        <f ca="1">IFRS17_CF_Base!CK112+IFRS17_CumRslt!CK112</f>
        <v>-477.95777089994237</v>
      </c>
      <c r="CL112" s="47">
        <f ca="1">IFRS17_CF_Base!CL112+IFRS17_CumRslt!CL112</f>
        <v>-304.13181970933204</v>
      </c>
      <c r="CM112" s="47">
        <f ca="1">IFRS17_CF_Base!CM112+IFRS17_CumRslt!CM112</f>
        <v>0</v>
      </c>
      <c r="CN112" s="47">
        <f ca="1">IFRS17_CF_Base!CN112+IFRS17_CumRslt!CN112</f>
        <v>0</v>
      </c>
      <c r="CO112" s="47">
        <f ca="1">IFRS17_CF_Base!CO112+IFRS17_CumRslt!CO112</f>
        <v>0</v>
      </c>
      <c r="CP112" s="47">
        <f ca="1">IFRS17_CF_Base!CP112+IFRS17_CumRslt!CP112</f>
        <v>0</v>
      </c>
      <c r="CQ112" s="47">
        <f ca="1">IFRS17_CF_Base!CQ112+IFRS17_CumRslt!CQ112</f>
        <v>0</v>
      </c>
      <c r="CR112" s="47">
        <f ca="1">IFRS17_CF_Base!CR112+IFRS17_CumRslt!CR112</f>
        <v>0</v>
      </c>
      <c r="CS112" s="47">
        <f ca="1">IFRS17_CF_Base!CS112+IFRS17_CumRslt!CS112</f>
        <v>0</v>
      </c>
      <c r="CT112" s="47">
        <f ca="1">IFRS17_CF_Base!CT112+IFRS17_CumRslt!CT112</f>
        <v>0</v>
      </c>
      <c r="CU112" s="47">
        <f ca="1">IFRS17_CF_Base!CU112+IFRS17_CumRslt!CU112</f>
        <v>0</v>
      </c>
      <c r="CV112" s="47">
        <f ca="1">IFRS17_CF_Base!CV112+IFRS17_CumRslt!CV112</f>
        <v>0</v>
      </c>
      <c r="CW112" s="47">
        <f ca="1">IFRS17_CF_Base!CW112+IFRS17_CumRslt!CW112</f>
        <v>0</v>
      </c>
      <c r="CX112" s="47">
        <f ca="1">IFRS17_CF_Base!CX112+IFRS17_CumRslt!CX112</f>
        <v>0</v>
      </c>
      <c r="CY112" s="47">
        <f ca="1">IFRS17_CF_Base!CY112+IFRS17_CumRslt!CY112</f>
        <v>0</v>
      </c>
      <c r="CZ112" s="47">
        <f ca="1">IFRS17_CF_Base!CZ112+IFRS17_CumRslt!CZ112</f>
        <v>0</v>
      </c>
      <c r="DA112" s="47">
        <f ca="1">IFRS17_CF_Base!DA112+IFRS17_CumRslt!DA112</f>
        <v>0</v>
      </c>
      <c r="DB112" s="47">
        <f ca="1">IFRS17_CF_Base!DB112+IFRS17_CumRslt!DB112</f>
        <v>0</v>
      </c>
      <c r="DC112" s="47">
        <f ca="1">IFRS17_CF_Base!DC112+IFRS17_CumRslt!DC112</f>
        <v>0</v>
      </c>
      <c r="DD112" s="47">
        <f ca="1">IFRS17_CF_Base!DD112+IFRS17_CumRslt!DD112</f>
        <v>0</v>
      </c>
      <c r="DE112" s="47">
        <f ca="1">IFRS17_CF_Base!DE112+IFRS17_CumRslt!DE112</f>
        <v>0</v>
      </c>
      <c r="DF112" s="47">
        <f ca="1">IFRS17_CF_Base!DF112+IFRS17_CumRslt!DF112</f>
        <v>0</v>
      </c>
      <c r="DG112" s="47">
        <f ca="1">IFRS17_CF_Base!DG112+IFRS17_CumRslt!DG112</f>
        <v>0</v>
      </c>
      <c r="DH112" s="47">
        <f ca="1">IFRS17_CF_Base!DH112+IFRS17_CumRslt!DH112</f>
        <v>0</v>
      </c>
      <c r="DI112" s="47">
        <f ca="1">IFRS17_CF_Base!DI112+IFRS17_CumRslt!DI112</f>
        <v>0</v>
      </c>
      <c r="DJ112" s="47">
        <f ca="1">IFRS17_CF_Base!DJ112+IFRS17_CumRslt!DJ112</f>
        <v>0</v>
      </c>
      <c r="DK112" s="47">
        <f ca="1">IFRS17_CF_Base!DK112+IFRS17_CumRslt!DK112</f>
        <v>0</v>
      </c>
      <c r="DL112" s="47">
        <f ca="1">IFRS17_CF_Base!DL112+IFRS17_CumRslt!DL112</f>
        <v>0</v>
      </c>
      <c r="DM112" s="47">
        <f ca="1">IFRS17_CF_Base!DM112+IFRS17_CumRslt!DM112</f>
        <v>0</v>
      </c>
      <c r="DN112" s="47">
        <f ca="1">IFRS17_CF_Base!DN112+IFRS17_CumRslt!DN112</f>
        <v>0</v>
      </c>
      <c r="DO112" s="47">
        <f ca="1">IFRS17_CF_Base!DO112+IFRS17_CumRslt!DO112</f>
        <v>0</v>
      </c>
      <c r="DP112" s="47">
        <f ca="1">IFRS17_CF_Base!DP112+IFRS17_CumRslt!DP112</f>
        <v>0</v>
      </c>
      <c r="DQ112" s="47">
        <f ca="1">IFRS17_CF_Base!DQ112+IFRS17_CumRslt!DQ112</f>
        <v>0</v>
      </c>
      <c r="DR112" s="47">
        <f ca="1">IFRS17_CF_Base!DR112+IFRS17_CumRslt!DR112</f>
        <v>0</v>
      </c>
      <c r="DS112" s="47">
        <f ca="1">IFRS17_CF_Base!DS112+IFRS17_CumRslt!DS112</f>
        <v>0</v>
      </c>
      <c r="DT112" s="47">
        <f ca="1">IFRS17_CF_Base!DT112+IFRS17_CumRslt!DT112</f>
        <v>0</v>
      </c>
      <c r="DU112" s="47">
        <f ca="1">IFRS17_CF_Base!DU112+IFRS17_CumRslt!DU112</f>
        <v>0</v>
      </c>
      <c r="DV112" s="47">
        <f ca="1">IFRS17_CF_Base!DV112+IFRS17_CumRslt!DV112</f>
        <v>0</v>
      </c>
      <c r="DW112" s="47">
        <f ca="1">IFRS17_CF_Base!DW112+IFRS17_CumRslt!DW112</f>
        <v>0</v>
      </c>
      <c r="DX112" s="47">
        <f ca="1">IFRS17_CF_Base!DX112+IFRS17_CumRslt!DX112</f>
        <v>0</v>
      </c>
      <c r="DY112" s="47">
        <f ca="1">IFRS17_CF_Base!DY112+IFRS17_CumRslt!DY112</f>
        <v>0</v>
      </c>
      <c r="DZ112" s="47">
        <f ca="1">IFRS17_CF_Base!DZ112+IFRS17_CumRslt!DZ112</f>
        <v>0</v>
      </c>
      <c r="EA112" s="47">
        <f ca="1">IFRS17_CF_Base!EA112+IFRS17_CumRslt!EA112</f>
        <v>0</v>
      </c>
      <c r="EB112" s="47">
        <f ca="1">IFRS17_CF_Base!EB112+IFRS17_CumRslt!EB112</f>
        <v>0</v>
      </c>
      <c r="EC112" s="47">
        <f ca="1">IFRS17_CF_Base!EC112+IFRS17_CumRslt!EC112</f>
        <v>0</v>
      </c>
      <c r="ED112" s="47">
        <f ca="1">IFRS17_CF_Base!ED112+IFRS17_CumRslt!ED112</f>
        <v>0</v>
      </c>
      <c r="EE112" s="47">
        <f ca="1">IFRS17_CF_Base!EE112+IFRS17_CumRslt!EE112</f>
        <v>0</v>
      </c>
      <c r="EF112" s="47">
        <f ca="1">IFRS17_CF_Base!EF112+IFRS17_CumRslt!EF112</f>
        <v>0</v>
      </c>
      <c r="EG112" s="47">
        <f ca="1">IFRS17_CF_Base!EG112+IFRS17_CumRslt!EG112</f>
        <v>0</v>
      </c>
      <c r="EH112" s="47">
        <f ca="1">IFRS17_CF_Base!EH112+IFRS17_CumRslt!EH112</f>
        <v>0</v>
      </c>
      <c r="EI112" s="47">
        <f ca="1">IFRS17_CF_Base!EI112+IFRS17_CumRslt!EI112</f>
        <v>0</v>
      </c>
      <c r="EJ112" s="47">
        <f ca="1">IFRS17_CF_Base!EJ112+IFRS17_CumRslt!EJ112</f>
        <v>0</v>
      </c>
      <c r="EK112" s="47">
        <f ca="1">IFRS17_CF_Base!EK112+IFRS17_CumRslt!EK112</f>
        <v>0</v>
      </c>
      <c r="EL112" s="47">
        <f ca="1">IFRS17_CF_Base!EL112+IFRS17_CumRslt!EL112</f>
        <v>0</v>
      </c>
      <c r="EM112" s="47">
        <f ca="1">IFRS17_CF_Base!EM112+IFRS17_CumRslt!EM112</f>
        <v>0</v>
      </c>
      <c r="EN112" s="47">
        <f ca="1">IFRS17_CF_Base!EN112+IFRS17_CumRslt!EN112</f>
        <v>0</v>
      </c>
      <c r="EO112" s="47">
        <f ca="1">IFRS17_CF_Base!EO112+IFRS17_CumRslt!EO112</f>
        <v>0</v>
      </c>
      <c r="EP112" s="47">
        <f ca="1">IFRS17_CF_Base!EP112+IFRS17_CumRslt!EP112</f>
        <v>0</v>
      </c>
      <c r="EQ112" s="47">
        <f ca="1">IFRS17_CF_Base!EQ112+IFRS17_CumRslt!EQ112</f>
        <v>0</v>
      </c>
      <c r="ER112" s="47">
        <f ca="1">IFRS17_CF_Base!ER112+IFRS17_CumRslt!ER112</f>
        <v>0</v>
      </c>
      <c r="ES112" s="47">
        <f ca="1">IFRS17_CF_Base!ES112+IFRS17_CumRslt!ES112</f>
        <v>0</v>
      </c>
      <c r="ET112" s="47">
        <f ca="1">IFRS17_CF_Base!ET112+IFRS17_CumRslt!ET112</f>
        <v>0</v>
      </c>
      <c r="EU112" s="47">
        <f ca="1">IFRS17_CF_Base!EU112+IFRS17_CumRslt!EU112</f>
        <v>0</v>
      </c>
      <c r="EV112" s="47">
        <f ca="1">IFRS17_CF_Base!EV112+IFRS17_CumRslt!EV112</f>
        <v>0</v>
      </c>
      <c r="EW112" s="47">
        <f ca="1">IFRS17_CF_Base!EW112+IFRS17_CumRslt!EW112</f>
        <v>0</v>
      </c>
      <c r="EX112" s="47">
        <f ca="1">IFRS17_CF_Base!EX112+IFRS17_CumRslt!EX112</f>
        <v>0</v>
      </c>
      <c r="EY112" s="47">
        <f ca="1">IFRS17_CF_Base!EY112+IFRS17_CumRslt!EY112</f>
        <v>0</v>
      </c>
      <c r="EZ112" s="47">
        <f ca="1">IFRS17_CF_Base!EZ112+IFRS17_CumRslt!EZ112</f>
        <v>0</v>
      </c>
      <c r="FA112" s="47">
        <f ca="1">IFRS17_CF_Base!FA112+IFRS17_CumRslt!FA112</f>
        <v>0</v>
      </c>
      <c r="FB112" s="47">
        <f ca="1">IFRS17_CF_Base!FB112+IFRS17_CumRslt!FB112</f>
        <v>0</v>
      </c>
      <c r="FC112" s="47">
        <f ca="1">IFRS17_CF_Base!FC112+IFRS17_CumRslt!FC112</f>
        <v>0</v>
      </c>
      <c r="FD112" s="47">
        <f ca="1">IFRS17_CF_Base!FD112+IFRS17_CumRslt!FD112</f>
        <v>0</v>
      </c>
      <c r="FE112" s="47">
        <f ca="1">IFRS17_CF_Base!FE112+IFRS17_CumRslt!FE112</f>
        <v>0</v>
      </c>
      <c r="FF112" s="47">
        <f ca="1">IFRS17_CF_Base!FF112+IFRS17_CumRslt!FF112</f>
        <v>0</v>
      </c>
      <c r="FG112" s="47">
        <f ca="1">IFRS17_CF_Base!FG112+IFRS17_CumRslt!FG112</f>
        <v>0</v>
      </c>
      <c r="FH112" s="47">
        <f ca="1">IFRS17_CF_Base!FH112+IFRS17_CumRslt!FH112</f>
        <v>0</v>
      </c>
      <c r="FI112" s="47">
        <f ca="1">IFRS17_CF_Base!FI112+IFRS17_CumRslt!FI112</f>
        <v>0</v>
      </c>
      <c r="FJ112" s="47">
        <f ca="1">IFRS17_CF_Base!FJ112+IFRS17_CumRslt!FJ112</f>
        <v>0</v>
      </c>
      <c r="FK112" s="47">
        <f ca="1">IFRS17_CF_Base!FK112+IFRS17_CumRslt!FK112</f>
        <v>0</v>
      </c>
      <c r="FL112" s="47">
        <f ca="1">IFRS17_CF_Base!FL112+IFRS17_CumRslt!FL112</f>
        <v>0</v>
      </c>
      <c r="FM112" s="47">
        <f ca="1">IFRS17_CF_Base!FM112+IFRS17_CumRslt!FM112</f>
        <v>0</v>
      </c>
      <c r="FN112" s="47">
        <f ca="1">IFRS17_CF_Base!FN112+IFRS17_CumRslt!FN112</f>
        <v>0</v>
      </c>
      <c r="FO112" s="47">
        <f ca="1">IFRS17_CF_Base!FO112+IFRS17_CumRslt!FO112</f>
        <v>0</v>
      </c>
      <c r="FP112" s="47">
        <f ca="1">IFRS17_CF_Base!FP112+IFRS17_CumRslt!FP112</f>
        <v>0</v>
      </c>
      <c r="FQ112" s="47">
        <f ca="1">IFRS17_CF_Base!FQ112+IFRS17_CumRslt!FQ112</f>
        <v>0</v>
      </c>
      <c r="FR112" s="47">
        <f ca="1">IFRS17_CF_Base!FR112+IFRS17_CumRslt!FR112</f>
        <v>0</v>
      </c>
      <c r="FS112" s="47">
        <f ca="1">IFRS17_CF_Base!FS112+IFRS17_CumRslt!FS112</f>
        <v>0</v>
      </c>
      <c r="FT112" s="47">
        <f ca="1">IFRS17_CF_Base!FT112+IFRS17_CumRslt!FT112</f>
        <v>0</v>
      </c>
      <c r="FU112" s="47">
        <f ca="1">IFRS17_CF_Base!FU112+IFRS17_CumRslt!FU112</f>
        <v>0</v>
      </c>
      <c r="FV112" s="47">
        <f ca="1">IFRS17_CF_Base!FV112+IFRS17_CumRslt!FV112</f>
        <v>0</v>
      </c>
      <c r="FW112" s="47">
        <f ca="1">IFRS17_CF_Base!FW112+IFRS17_CumRslt!FW112</f>
        <v>0</v>
      </c>
      <c r="FX112" s="47">
        <f ca="1">IFRS17_CF_Base!FX112+IFRS17_CumRslt!FX112</f>
        <v>0</v>
      </c>
      <c r="FY112" s="47">
        <f ca="1">IFRS17_CF_Base!FY112+IFRS17_CumRslt!FY112</f>
        <v>0</v>
      </c>
      <c r="FZ112" s="47">
        <f ca="1">IFRS17_CF_Base!FZ112+IFRS17_CumRslt!FZ112</f>
        <v>0</v>
      </c>
      <c r="GA112" s="47">
        <f ca="1">IFRS17_CF_Base!GA112+IFRS17_CumRslt!GA112</f>
        <v>0</v>
      </c>
      <c r="GB112" s="47">
        <f ca="1">IFRS17_CF_Base!GB112+IFRS17_CumRslt!GB112</f>
        <v>0</v>
      </c>
      <c r="GC112" s="47">
        <f ca="1">IFRS17_CF_Base!GC112+IFRS17_CumRslt!GC112</f>
        <v>0</v>
      </c>
      <c r="GD112" s="47">
        <f ca="1">IFRS17_CF_Base!GD112+IFRS17_CumRslt!GD112</f>
        <v>0</v>
      </c>
      <c r="GE112" s="47">
        <f ca="1">IFRS17_CF_Base!GE112+IFRS17_CumRslt!GE112</f>
        <v>0</v>
      </c>
      <c r="GF112" s="47">
        <f ca="1">IFRS17_CF_Base!GF112+IFRS17_CumRslt!GF112</f>
        <v>0</v>
      </c>
      <c r="GG112" s="47">
        <f ca="1">IFRS17_CF_Base!GG112+IFRS17_CumRslt!GG112</f>
        <v>0</v>
      </c>
      <c r="GH112" s="47">
        <f ca="1">IFRS17_CF_Base!GH112+IFRS17_CumRslt!GH112</f>
        <v>0</v>
      </c>
      <c r="GI112" s="47">
        <f ca="1">IFRS17_CF_Base!GI112+IFRS17_CumRslt!GI112</f>
        <v>0</v>
      </c>
      <c r="GJ112" s="47">
        <f ca="1">IFRS17_CF_Base!GJ112+IFRS17_CumRslt!GJ112</f>
        <v>0</v>
      </c>
    </row>
    <row r="113" spans="2:192" x14ac:dyDescent="0.3">
      <c r="C113" s="46"/>
      <c r="Y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0"/>
      <c r="DN113" s="40"/>
      <c r="DO113" s="40"/>
      <c r="DP113" s="40"/>
      <c r="DQ113" s="40"/>
      <c r="DR113" s="40"/>
      <c r="DS113" s="40"/>
      <c r="DT113" s="40"/>
      <c r="DU113" s="40"/>
      <c r="DV113" s="40"/>
      <c r="DW113" s="40"/>
      <c r="DX113" s="40"/>
      <c r="DY113" s="40"/>
      <c r="DZ113" s="40"/>
      <c r="EA113" s="40"/>
      <c r="EB113" s="40"/>
      <c r="EC113" s="40"/>
      <c r="ED113" s="40"/>
      <c r="EE113" s="40"/>
      <c r="EF113" s="40"/>
      <c r="EG113" s="40"/>
      <c r="EH113" s="40"/>
      <c r="EI113" s="40"/>
      <c r="EJ113" s="40"/>
      <c r="EK113" s="40"/>
      <c r="EL113" s="40"/>
      <c r="EM113" s="40"/>
      <c r="EN113" s="40"/>
      <c r="EO113" s="40"/>
      <c r="EP113" s="40"/>
      <c r="EQ113" s="40"/>
      <c r="ER113" s="40"/>
      <c r="ES113" s="40"/>
      <c r="ET113" s="40"/>
      <c r="EU113" s="40"/>
      <c r="EV113" s="40"/>
      <c r="EW113" s="40"/>
      <c r="EX113" s="40"/>
      <c r="EY113" s="40"/>
      <c r="EZ113" s="40"/>
      <c r="FA113" s="40"/>
      <c r="FB113" s="40"/>
      <c r="FC113" s="40"/>
      <c r="FD113" s="40"/>
      <c r="FE113" s="40"/>
      <c r="FF113" s="40"/>
      <c r="FG113" s="40"/>
      <c r="FH113" s="40"/>
      <c r="FI113" s="40"/>
      <c r="FJ113" s="40"/>
      <c r="FK113" s="40"/>
      <c r="FL113" s="40"/>
      <c r="FM113" s="40"/>
      <c r="FN113" s="40"/>
      <c r="FO113" s="40"/>
      <c r="FP113" s="40"/>
      <c r="FQ113" s="40"/>
      <c r="FR113" s="40"/>
      <c r="FS113" s="40"/>
      <c r="FT113" s="40"/>
      <c r="FU113" s="40"/>
      <c r="FV113" s="40"/>
      <c r="FW113" s="40"/>
      <c r="FX113" s="40"/>
      <c r="FY113" s="40"/>
      <c r="FZ113" s="40"/>
      <c r="GA113" s="40"/>
      <c r="GB113" s="40"/>
      <c r="GC113" s="40"/>
      <c r="GD113" s="40"/>
      <c r="GE113" s="40"/>
      <c r="GF113" s="40"/>
      <c r="GG113" s="40"/>
      <c r="GH113" s="40"/>
      <c r="GI113" s="40"/>
      <c r="GJ113" s="40"/>
    </row>
    <row r="114" spans="2:192" x14ac:dyDescent="0.3">
      <c r="C114" s="46" t="s">
        <v>502</v>
      </c>
      <c r="F114" s="35">
        <f ca="1">IFRS17_CF_Base!F114+IFRS17_CumRslt!F114</f>
        <v>367741.35503034468</v>
      </c>
      <c r="G114" s="35">
        <f ca="1">IFRS17_CF_Base!G114+IFRS17_CumRslt!G114</f>
        <v>1315741.3180817943</v>
      </c>
      <c r="H114" s="35">
        <f ca="1">IFRS17_CF_Base!H114+IFRS17_CumRslt!H114</f>
        <v>2565825.1284348853</v>
      </c>
      <c r="I114" s="35">
        <f ca="1">IFRS17_CF_Base!I114+IFRS17_CumRslt!I114</f>
        <v>3923915.2428194047</v>
      </c>
      <c r="J114" s="35">
        <f ca="1">IFRS17_CF_Base!J114+IFRS17_CumRslt!J114</f>
        <v>5556783.8873458877</v>
      </c>
      <c r="K114" s="35">
        <f ca="1">IFRS17_CF_Base!K114+IFRS17_CumRslt!K114</f>
        <v>7367671.0178720606</v>
      </c>
      <c r="L114" s="35">
        <f ca="1">IFRS17_CF_Base!L114+IFRS17_CumRslt!L114</f>
        <v>9231657.0309964474</v>
      </c>
      <c r="M114" s="35">
        <f ca="1">IFRS17_CF_Base!M114+IFRS17_CumRslt!M114</f>
        <v>11261582.377387932</v>
      </c>
      <c r="N114" s="35">
        <f ca="1">IFRS17_CF_Base!N114+IFRS17_CumRslt!N114</f>
        <v>13537447.718517749</v>
      </c>
      <c r="O114" s="35">
        <f ca="1">IFRS17_CF_Base!O114+IFRS17_CumRslt!O114</f>
        <v>16288608.627849689</v>
      </c>
      <c r="P114" s="35">
        <f ca="1">IFRS17_CF_Base!P114+IFRS17_CumRslt!P114</f>
        <v>16224822.987260589</v>
      </c>
      <c r="Q114" s="35">
        <f ca="1">IFRS17_CF_Base!Q114+IFRS17_CumRslt!Q114</f>
        <v>14285612.928839853</v>
      </c>
      <c r="R114" s="35">
        <f ca="1">IFRS17_CF_Base!R114+IFRS17_CumRslt!R114</f>
        <v>12999853.391951317</v>
      </c>
      <c r="S114" s="35">
        <f ca="1">IFRS17_CF_Base!S114+IFRS17_CumRslt!S114</f>
        <v>11840117.301158702</v>
      </c>
      <c r="T114" s="35">
        <f ca="1">IFRS17_CF_Base!T114+IFRS17_CumRslt!T114</f>
        <v>10798246.932126829</v>
      </c>
      <c r="U114" s="35">
        <f ca="1">IFRS17_CF_Base!U114+IFRS17_CumRslt!U114</f>
        <v>9851870.4682937805</v>
      </c>
      <c r="V114" s="35">
        <f ca="1">IFRS17_CF_Base!V114+IFRS17_CumRslt!V114</f>
        <v>8962103.2770891599</v>
      </c>
      <c r="W114" s="35">
        <f ca="1">IFRS17_CF_Base!W114+IFRS17_CumRslt!W114</f>
        <v>8131682.6314895991</v>
      </c>
      <c r="X114" s="35">
        <f ca="1">IFRS17_CF_Base!X114+IFRS17_CumRslt!X114</f>
        <v>7352410.4380275505</v>
      </c>
      <c r="Y114" s="35">
        <f ca="1">IFRS17_CF_Base!Y114+IFRS17_CumRslt!Y114</f>
        <v>6638131.5058296854</v>
      </c>
      <c r="Z114" s="35">
        <f ca="1">IFRS17_CF_Base!Z114+IFRS17_CumRslt!Z114</f>
        <v>6058182.9294573702</v>
      </c>
      <c r="AA114" s="35">
        <f ca="1">IFRS17_CF_Base!AA114+IFRS17_CumRslt!AA114</f>
        <v>5538448.6715997458</v>
      </c>
      <c r="AB114" s="35">
        <f ca="1">IFRS17_CF_Base!AB114+IFRS17_CumRslt!AB114</f>
        <v>5065531.9162271759</v>
      </c>
      <c r="AC114" s="35">
        <f ca="1">IFRS17_CF_Base!AC114+IFRS17_CumRslt!AC114</f>
        <v>4635170.9013932813</v>
      </c>
      <c r="AD114" s="35">
        <f ca="1">IFRS17_CF_Base!AD114+IFRS17_CumRslt!AD114</f>
        <v>4203956.0893688304</v>
      </c>
      <c r="AE114" s="35">
        <f ca="1">IFRS17_CF_Base!AE114+IFRS17_CumRslt!AE114</f>
        <v>3833065.2988191377</v>
      </c>
      <c r="AF114" s="35">
        <f ca="1">IFRS17_CF_Base!AF114+IFRS17_CumRslt!AF114</f>
        <v>3499817.431705175</v>
      </c>
      <c r="AG114" s="35">
        <f ca="1">IFRS17_CF_Base!AG114+IFRS17_CumRslt!AG114</f>
        <v>3190898.7414359991</v>
      </c>
      <c r="AH114" s="35">
        <f ca="1">IFRS17_CF_Base!AH114+IFRS17_CumRslt!AH114</f>
        <v>2910515.3508783402</v>
      </c>
      <c r="AI114" s="35">
        <f ca="1">IFRS17_CF_Base!AI114+IFRS17_CumRslt!AI114</f>
        <v>2621237.7697542282</v>
      </c>
      <c r="AJ114" s="35">
        <f ca="1">IFRS17_CF_Base!AJ114+IFRS17_CumRslt!AJ114</f>
        <v>2434900.85720878</v>
      </c>
      <c r="AK114" s="35">
        <f ca="1">IFRS17_CF_Base!AK114+IFRS17_CumRslt!AK114</f>
        <v>2273149.0236076936</v>
      </c>
      <c r="AL114" s="35">
        <f ca="1">IFRS17_CF_Base!AL114+IFRS17_CumRslt!AL114</f>
        <v>2125318.8353169155</v>
      </c>
      <c r="AM114" s="35">
        <f ca="1">IFRS17_CF_Base!AM114+IFRS17_CumRslt!AM114</f>
        <v>1990766.8550707914</v>
      </c>
      <c r="AN114" s="35">
        <f ca="1">IFRS17_CF_Base!AN114+IFRS17_CumRslt!AN114</f>
        <v>1842971.9781080321</v>
      </c>
      <c r="AO114" s="35">
        <f ca="1">IFRS17_CF_Base!AO114+IFRS17_CumRslt!AO114</f>
        <v>1726837.2173407571</v>
      </c>
      <c r="AP114" s="35">
        <f ca="1">IFRS17_CF_Base!AP114+IFRS17_CumRslt!AP114</f>
        <v>1617248.5803414639</v>
      </c>
      <c r="AQ114" s="35">
        <f ca="1">IFRS17_CF_Base!AQ114+IFRS17_CumRslt!AQ114</f>
        <v>1511962.077991304</v>
      </c>
      <c r="AR114" s="35">
        <f ca="1">IFRS17_CF_Base!AR114+IFRS17_CumRslt!AR114</f>
        <v>1413655.2913987294</v>
      </c>
      <c r="AS114" s="35">
        <f ca="1">IFRS17_CF_Base!AS114+IFRS17_CumRslt!AS114</f>
        <v>1306129.5753189623</v>
      </c>
      <c r="AT114" s="35">
        <f ca="1">IFRS17_CF_Base!AT114+IFRS17_CumRslt!AT114</f>
        <v>1216596.2439315168</v>
      </c>
      <c r="AU114" s="35">
        <f ca="1">IFRS17_CF_Base!AU114+IFRS17_CumRslt!AU114</f>
        <v>1131158.386110862</v>
      </c>
      <c r="AV114" s="35">
        <f ca="1">IFRS17_CF_Base!AV114+IFRS17_CumRslt!AV114</f>
        <v>1046303.3784915594</v>
      </c>
      <c r="AW114" s="35">
        <f ca="1">IFRS17_CF_Base!AW114+IFRS17_CumRslt!AW114</f>
        <v>963385.41211699147</v>
      </c>
      <c r="AX114" s="35">
        <f ca="1">IFRS17_CF_Base!AX114+IFRS17_CumRslt!AX114</f>
        <v>873707.00023793511</v>
      </c>
      <c r="AY114" s="35">
        <f ca="1">IFRS17_CF_Base!AY114+IFRS17_CumRslt!AY114</f>
        <v>793902.82407408336</v>
      </c>
      <c r="AZ114" s="35">
        <f ca="1">IFRS17_CF_Base!AZ114+IFRS17_CumRslt!AZ114</f>
        <v>717483.10025621566</v>
      </c>
      <c r="BA114" s="35">
        <f ca="1">IFRS17_CF_Base!BA114+IFRS17_CumRslt!BA114</f>
        <v>644440.84179183189</v>
      </c>
      <c r="BB114" s="35">
        <f ca="1">IFRS17_CF_Base!BB114+IFRS17_CumRslt!BB114</f>
        <v>575845.62217972684</v>
      </c>
      <c r="BC114" s="35">
        <f ca="1">IFRS17_CF_Base!BC114+IFRS17_CumRslt!BC114</f>
        <v>507880.53274048824</v>
      </c>
      <c r="BD114" s="35">
        <f ca="1">IFRS17_CF_Base!BD114+IFRS17_CumRslt!BD114</f>
        <v>448241.23773574596</v>
      </c>
      <c r="BE114" s="35">
        <f ca="1">IFRS17_CF_Base!BE114+IFRS17_CumRslt!BE114</f>
        <v>394670.31838555186</v>
      </c>
      <c r="BF114" s="35">
        <f ca="1">IFRS17_CF_Base!BF114+IFRS17_CumRslt!BF114</f>
        <v>345813.29919406725</v>
      </c>
      <c r="BG114" s="35">
        <f ca="1">IFRS17_CF_Base!BG114+IFRS17_CumRslt!BG114</f>
        <v>301413.76932771865</v>
      </c>
      <c r="BH114" s="35">
        <f ca="1">IFRS17_CF_Base!BH114+IFRS17_CumRslt!BH114</f>
        <v>259464.95405392177</v>
      </c>
      <c r="BI114" s="35">
        <f ca="1">IFRS17_CF_Base!BI114+IFRS17_CumRslt!BI114</f>
        <v>222703.43155951798</v>
      </c>
      <c r="BJ114" s="35">
        <f ca="1">IFRS17_CF_Base!BJ114+IFRS17_CumRslt!BJ114</f>
        <v>189618.76186709243</v>
      </c>
      <c r="BK114" s="35">
        <f ca="1">IFRS17_CF_Base!BK114+IFRS17_CumRslt!BK114</f>
        <v>160296.43242782174</v>
      </c>
      <c r="BL114" s="35">
        <f ca="1">IFRS17_CF_Base!BL114+IFRS17_CumRslt!BL114</f>
        <v>134973.16019429028</v>
      </c>
      <c r="BM114" s="35">
        <f ca="1">IFRS17_CF_Base!BM114+IFRS17_CumRslt!BM114</f>
        <v>112987.01606016349</v>
      </c>
      <c r="BN114" s="35">
        <f ca="1">IFRS17_CF_Base!BN114+IFRS17_CumRslt!BN114</f>
        <v>94152.272807706264</v>
      </c>
      <c r="BO114" s="35">
        <f ca="1">IFRS17_CF_Base!BO114+IFRS17_CumRslt!BO114</f>
        <v>77303.594966951379</v>
      </c>
      <c r="BP114" s="35">
        <f ca="1">IFRS17_CF_Base!BP114+IFRS17_CumRslt!BP114</f>
        <v>62573.167986046064</v>
      </c>
      <c r="BQ114" s="35">
        <f ca="1">IFRS17_CF_Base!BQ114+IFRS17_CumRslt!BQ114</f>
        <v>50011.248302457883</v>
      </c>
      <c r="BR114" s="35">
        <f ca="1">IFRS17_CF_Base!BR114+IFRS17_CumRslt!BR114</f>
        <v>39459.28325528097</v>
      </c>
      <c r="BS114" s="35">
        <f ca="1">IFRS17_CF_Base!BS114+IFRS17_CumRslt!BS114</f>
        <v>30929.574385098993</v>
      </c>
      <c r="BT114" s="35">
        <f ca="1">IFRS17_CF_Base!BT114+IFRS17_CumRslt!BT114</f>
        <v>23150.719808620361</v>
      </c>
      <c r="BU114" s="35">
        <f ca="1">IFRS17_CF_Base!BU114+IFRS17_CumRslt!BU114</f>
        <v>16627.762392309189</v>
      </c>
      <c r="BV114" s="35">
        <f ca="1">IFRS17_CF_Base!BV114+IFRS17_CumRslt!BV114</f>
        <v>11436.804770454404</v>
      </c>
      <c r="BW114" s="35">
        <f ca="1">IFRS17_CF_Base!BW114+IFRS17_CumRslt!BW114</f>
        <v>7575.705839863871</v>
      </c>
      <c r="BX114" s="35">
        <f ca="1">IFRS17_CF_Base!BX114+IFRS17_CumRslt!BX114</f>
        <v>4943.6278471896203</v>
      </c>
      <c r="BY114" s="35">
        <f ca="1">IFRS17_CF_Base!BY114+IFRS17_CumRslt!BY114</f>
        <v>2819.3184312150729</v>
      </c>
      <c r="BZ114" s="35">
        <f ca="1">IFRS17_CF_Base!BZ114+IFRS17_CumRslt!BZ114</f>
        <v>1426.8790316435379</v>
      </c>
      <c r="CA114" s="35">
        <f ca="1">IFRS17_CF_Base!CA114+IFRS17_CumRslt!CA114</f>
        <v>614.60007611370122</v>
      </c>
      <c r="CB114" s="35">
        <f ca="1">IFRS17_CF_Base!CB114+IFRS17_CumRslt!CB114</f>
        <v>287.34812685279513</v>
      </c>
      <c r="CC114" s="35">
        <f ca="1">IFRS17_CF_Base!CC114+IFRS17_CumRslt!CC114</f>
        <v>364.60342272620181</v>
      </c>
      <c r="CD114" s="35">
        <f ca="1">IFRS17_CF_Base!CD114+IFRS17_CumRslt!CD114</f>
        <v>233.93837867861714</v>
      </c>
      <c r="CE114" s="35">
        <f ca="1">IFRS17_CF_Base!CE114+IFRS17_CumRslt!CE114</f>
        <v>120.47197078219062</v>
      </c>
      <c r="CF114" s="35">
        <f ca="1">IFRS17_CF_Base!CF114+IFRS17_CumRslt!CF114</f>
        <v>21.299672338406936</v>
      </c>
      <c r="CG114" s="35">
        <f ca="1">IFRS17_CF_Base!CG114+IFRS17_CumRslt!CG114</f>
        <v>-61.200853224241293</v>
      </c>
      <c r="CH114" s="35">
        <f ca="1">IFRS17_CF_Base!CH114+IFRS17_CumRslt!CH114</f>
        <v>-61.262829373375013</v>
      </c>
      <c r="CI114" s="35">
        <f ca="1">IFRS17_CF_Base!CI114+IFRS17_CumRslt!CI114</f>
        <v>-109.56685690173357</v>
      </c>
      <c r="CJ114" s="35">
        <f ca="1">IFRS17_CF_Base!CJ114+IFRS17_CumRslt!CJ114</f>
        <v>-98.400276461166584</v>
      </c>
      <c r="CK114" s="35">
        <f ca="1">IFRS17_CF_Base!CK114+IFRS17_CumRslt!CK114</f>
        <v>-69.608067044947958</v>
      </c>
      <c r="CL114" s="35">
        <f ca="1">IFRS17_CF_Base!CL114+IFRS17_CumRslt!CL114</f>
        <v>-46.008559314170341</v>
      </c>
      <c r="CM114" s="35">
        <f ca="1">IFRS17_CF_Base!CM114+IFRS17_CumRslt!CM114</f>
        <v>0</v>
      </c>
      <c r="CN114" s="35">
        <f ca="1">IFRS17_CF_Base!CN114+IFRS17_CumRslt!CN114</f>
        <v>0</v>
      </c>
      <c r="CO114" s="35">
        <f ca="1">IFRS17_CF_Base!CO114+IFRS17_CumRslt!CO114</f>
        <v>0</v>
      </c>
      <c r="CP114" s="35">
        <f ca="1">IFRS17_CF_Base!CP114+IFRS17_CumRslt!CP114</f>
        <v>0</v>
      </c>
      <c r="CQ114" s="35">
        <f ca="1">IFRS17_CF_Base!CQ114+IFRS17_CumRslt!CQ114</f>
        <v>0</v>
      </c>
      <c r="CR114" s="35">
        <f ca="1">IFRS17_CF_Base!CR114+IFRS17_CumRslt!CR114</f>
        <v>0</v>
      </c>
      <c r="CS114" s="35">
        <f ca="1">IFRS17_CF_Base!CS114+IFRS17_CumRslt!CS114</f>
        <v>0</v>
      </c>
      <c r="CT114" s="35">
        <f ca="1">IFRS17_CF_Base!CT114+IFRS17_CumRslt!CT114</f>
        <v>0</v>
      </c>
      <c r="CU114" s="35">
        <f ca="1">IFRS17_CF_Base!CU114+IFRS17_CumRslt!CU114</f>
        <v>0</v>
      </c>
      <c r="CV114" s="35">
        <f ca="1">IFRS17_CF_Base!CV114+IFRS17_CumRslt!CV114</f>
        <v>0</v>
      </c>
      <c r="CW114" s="35">
        <f ca="1">IFRS17_CF_Base!CW114+IFRS17_CumRslt!CW114</f>
        <v>0</v>
      </c>
      <c r="CX114" s="35">
        <f ca="1">IFRS17_CF_Base!CX114+IFRS17_CumRslt!CX114</f>
        <v>0</v>
      </c>
      <c r="CY114" s="35">
        <f ca="1">IFRS17_CF_Base!CY114+IFRS17_CumRslt!CY114</f>
        <v>0</v>
      </c>
      <c r="CZ114" s="35">
        <f ca="1">IFRS17_CF_Base!CZ114+IFRS17_CumRslt!CZ114</f>
        <v>0</v>
      </c>
      <c r="DA114" s="35">
        <f ca="1">IFRS17_CF_Base!DA114+IFRS17_CumRslt!DA114</f>
        <v>0</v>
      </c>
      <c r="DB114" s="35">
        <f ca="1">IFRS17_CF_Base!DB114+IFRS17_CumRslt!DB114</f>
        <v>0</v>
      </c>
      <c r="DC114" s="35">
        <f ca="1">IFRS17_CF_Base!DC114+IFRS17_CumRslt!DC114</f>
        <v>0</v>
      </c>
      <c r="DD114" s="35">
        <f ca="1">IFRS17_CF_Base!DD114+IFRS17_CumRslt!DD114</f>
        <v>0</v>
      </c>
      <c r="DE114" s="35">
        <f ca="1">IFRS17_CF_Base!DE114+IFRS17_CumRslt!DE114</f>
        <v>0</v>
      </c>
      <c r="DF114" s="35">
        <f ca="1">IFRS17_CF_Base!DF114+IFRS17_CumRslt!DF114</f>
        <v>0</v>
      </c>
      <c r="DG114" s="35">
        <f ca="1">IFRS17_CF_Base!DG114+IFRS17_CumRslt!DG114</f>
        <v>0</v>
      </c>
      <c r="DH114" s="35">
        <f ca="1">IFRS17_CF_Base!DH114+IFRS17_CumRslt!DH114</f>
        <v>0</v>
      </c>
      <c r="DI114" s="35">
        <f ca="1">IFRS17_CF_Base!DI114+IFRS17_CumRslt!DI114</f>
        <v>0</v>
      </c>
      <c r="DJ114" s="35">
        <f ca="1">IFRS17_CF_Base!DJ114+IFRS17_CumRslt!DJ114</f>
        <v>0</v>
      </c>
      <c r="DK114" s="35">
        <f ca="1">IFRS17_CF_Base!DK114+IFRS17_CumRslt!DK114</f>
        <v>0</v>
      </c>
      <c r="DL114" s="35">
        <f ca="1">IFRS17_CF_Base!DL114+IFRS17_CumRslt!DL114</f>
        <v>0</v>
      </c>
      <c r="DM114" s="35">
        <f ca="1">IFRS17_CF_Base!DM114+IFRS17_CumRslt!DM114</f>
        <v>0</v>
      </c>
      <c r="DN114" s="35">
        <f ca="1">IFRS17_CF_Base!DN114+IFRS17_CumRslt!DN114</f>
        <v>0</v>
      </c>
      <c r="DO114" s="35">
        <f ca="1">IFRS17_CF_Base!DO114+IFRS17_CumRslt!DO114</f>
        <v>0</v>
      </c>
      <c r="DP114" s="35">
        <f ca="1">IFRS17_CF_Base!DP114+IFRS17_CumRslt!DP114</f>
        <v>0</v>
      </c>
      <c r="DQ114" s="35">
        <f ca="1">IFRS17_CF_Base!DQ114+IFRS17_CumRslt!DQ114</f>
        <v>0</v>
      </c>
      <c r="DR114" s="35">
        <f ca="1">IFRS17_CF_Base!DR114+IFRS17_CumRslt!DR114</f>
        <v>0</v>
      </c>
      <c r="DS114" s="35">
        <f ca="1">IFRS17_CF_Base!DS114+IFRS17_CumRslt!DS114</f>
        <v>0</v>
      </c>
      <c r="DT114" s="35">
        <f ca="1">IFRS17_CF_Base!DT114+IFRS17_CumRslt!DT114</f>
        <v>0</v>
      </c>
      <c r="DU114" s="35">
        <f ca="1">IFRS17_CF_Base!DU114+IFRS17_CumRslt!DU114</f>
        <v>0</v>
      </c>
      <c r="DV114" s="35">
        <f ca="1">IFRS17_CF_Base!DV114+IFRS17_CumRslt!DV114</f>
        <v>0</v>
      </c>
      <c r="DW114" s="35">
        <f ca="1">IFRS17_CF_Base!DW114+IFRS17_CumRslt!DW114</f>
        <v>0</v>
      </c>
      <c r="DX114" s="35">
        <f ca="1">IFRS17_CF_Base!DX114+IFRS17_CumRslt!DX114</f>
        <v>0</v>
      </c>
      <c r="DY114" s="35">
        <f ca="1">IFRS17_CF_Base!DY114+IFRS17_CumRslt!DY114</f>
        <v>0</v>
      </c>
      <c r="DZ114" s="35">
        <f ca="1">IFRS17_CF_Base!DZ114+IFRS17_CumRslt!DZ114</f>
        <v>0</v>
      </c>
      <c r="EA114" s="35">
        <f ca="1">IFRS17_CF_Base!EA114+IFRS17_CumRslt!EA114</f>
        <v>0</v>
      </c>
      <c r="EB114" s="35">
        <f ca="1">IFRS17_CF_Base!EB114+IFRS17_CumRslt!EB114</f>
        <v>0</v>
      </c>
      <c r="EC114" s="35">
        <f ca="1">IFRS17_CF_Base!EC114+IFRS17_CumRslt!EC114</f>
        <v>0</v>
      </c>
      <c r="ED114" s="35">
        <f ca="1">IFRS17_CF_Base!ED114+IFRS17_CumRslt!ED114</f>
        <v>0</v>
      </c>
      <c r="EE114" s="35">
        <f ca="1">IFRS17_CF_Base!EE114+IFRS17_CumRslt!EE114</f>
        <v>0</v>
      </c>
      <c r="EF114" s="35">
        <f ca="1">IFRS17_CF_Base!EF114+IFRS17_CumRslt!EF114</f>
        <v>0</v>
      </c>
      <c r="EG114" s="35">
        <f ca="1">IFRS17_CF_Base!EG114+IFRS17_CumRslt!EG114</f>
        <v>0</v>
      </c>
      <c r="EH114" s="35">
        <f ca="1">IFRS17_CF_Base!EH114+IFRS17_CumRslt!EH114</f>
        <v>0</v>
      </c>
      <c r="EI114" s="35">
        <f ca="1">IFRS17_CF_Base!EI114+IFRS17_CumRslt!EI114</f>
        <v>0</v>
      </c>
      <c r="EJ114" s="35">
        <f ca="1">IFRS17_CF_Base!EJ114+IFRS17_CumRslt!EJ114</f>
        <v>0</v>
      </c>
      <c r="EK114" s="35">
        <f ca="1">IFRS17_CF_Base!EK114+IFRS17_CumRslt!EK114</f>
        <v>0</v>
      </c>
      <c r="EL114" s="35">
        <f ca="1">IFRS17_CF_Base!EL114+IFRS17_CumRslt!EL114</f>
        <v>0</v>
      </c>
      <c r="EM114" s="35">
        <f ca="1">IFRS17_CF_Base!EM114+IFRS17_CumRslt!EM114</f>
        <v>0</v>
      </c>
      <c r="EN114" s="35">
        <f ca="1">IFRS17_CF_Base!EN114+IFRS17_CumRslt!EN114</f>
        <v>0</v>
      </c>
      <c r="EO114" s="35">
        <f ca="1">IFRS17_CF_Base!EO114+IFRS17_CumRslt!EO114</f>
        <v>0</v>
      </c>
      <c r="EP114" s="35">
        <f ca="1">IFRS17_CF_Base!EP114+IFRS17_CumRslt!EP114</f>
        <v>0</v>
      </c>
      <c r="EQ114" s="35">
        <f ca="1">IFRS17_CF_Base!EQ114+IFRS17_CumRslt!EQ114</f>
        <v>0</v>
      </c>
      <c r="ER114" s="35">
        <f ca="1">IFRS17_CF_Base!ER114+IFRS17_CumRslt!ER114</f>
        <v>0</v>
      </c>
      <c r="ES114" s="35">
        <f ca="1">IFRS17_CF_Base!ES114+IFRS17_CumRslt!ES114</f>
        <v>0</v>
      </c>
      <c r="ET114" s="35">
        <f ca="1">IFRS17_CF_Base!ET114+IFRS17_CumRslt!ET114</f>
        <v>0</v>
      </c>
      <c r="EU114" s="35">
        <f ca="1">IFRS17_CF_Base!EU114+IFRS17_CumRslt!EU114</f>
        <v>0</v>
      </c>
      <c r="EV114" s="35">
        <f ca="1">IFRS17_CF_Base!EV114+IFRS17_CumRslt!EV114</f>
        <v>0</v>
      </c>
      <c r="EW114" s="35">
        <f ca="1">IFRS17_CF_Base!EW114+IFRS17_CumRslt!EW114</f>
        <v>0</v>
      </c>
      <c r="EX114" s="35">
        <f ca="1">IFRS17_CF_Base!EX114+IFRS17_CumRslt!EX114</f>
        <v>0</v>
      </c>
      <c r="EY114" s="35">
        <f ca="1">IFRS17_CF_Base!EY114+IFRS17_CumRslt!EY114</f>
        <v>0</v>
      </c>
      <c r="EZ114" s="35">
        <f ca="1">IFRS17_CF_Base!EZ114+IFRS17_CumRslt!EZ114</f>
        <v>0</v>
      </c>
      <c r="FA114" s="35">
        <f ca="1">IFRS17_CF_Base!FA114+IFRS17_CumRslt!FA114</f>
        <v>0</v>
      </c>
      <c r="FB114" s="35">
        <f ca="1">IFRS17_CF_Base!FB114+IFRS17_CumRslt!FB114</f>
        <v>0</v>
      </c>
      <c r="FC114" s="35">
        <f ca="1">IFRS17_CF_Base!FC114+IFRS17_CumRslt!FC114</f>
        <v>0</v>
      </c>
      <c r="FD114" s="35">
        <f ca="1">IFRS17_CF_Base!FD114+IFRS17_CumRslt!FD114</f>
        <v>0</v>
      </c>
      <c r="FE114" s="35">
        <f ca="1">IFRS17_CF_Base!FE114+IFRS17_CumRslt!FE114</f>
        <v>0</v>
      </c>
      <c r="FF114" s="35">
        <f ca="1">IFRS17_CF_Base!FF114+IFRS17_CumRslt!FF114</f>
        <v>0</v>
      </c>
      <c r="FG114" s="35">
        <f ca="1">IFRS17_CF_Base!FG114+IFRS17_CumRslt!FG114</f>
        <v>0</v>
      </c>
      <c r="FH114" s="35">
        <f ca="1">IFRS17_CF_Base!FH114+IFRS17_CumRslt!FH114</f>
        <v>0</v>
      </c>
      <c r="FI114" s="35">
        <f ca="1">IFRS17_CF_Base!FI114+IFRS17_CumRslt!FI114</f>
        <v>0</v>
      </c>
      <c r="FJ114" s="35">
        <f ca="1">IFRS17_CF_Base!FJ114+IFRS17_CumRslt!FJ114</f>
        <v>0</v>
      </c>
      <c r="FK114" s="35">
        <f ca="1">IFRS17_CF_Base!FK114+IFRS17_CumRslt!FK114</f>
        <v>0</v>
      </c>
      <c r="FL114" s="35">
        <f ca="1">IFRS17_CF_Base!FL114+IFRS17_CumRslt!FL114</f>
        <v>0</v>
      </c>
      <c r="FM114" s="35">
        <f ca="1">IFRS17_CF_Base!FM114+IFRS17_CumRslt!FM114</f>
        <v>0</v>
      </c>
      <c r="FN114" s="35">
        <f ca="1">IFRS17_CF_Base!FN114+IFRS17_CumRslt!FN114</f>
        <v>0</v>
      </c>
      <c r="FO114" s="35">
        <f ca="1">IFRS17_CF_Base!FO114+IFRS17_CumRslt!FO114</f>
        <v>0</v>
      </c>
      <c r="FP114" s="35">
        <f ca="1">IFRS17_CF_Base!FP114+IFRS17_CumRslt!FP114</f>
        <v>0</v>
      </c>
      <c r="FQ114" s="35">
        <f ca="1">IFRS17_CF_Base!FQ114+IFRS17_CumRslt!FQ114</f>
        <v>0</v>
      </c>
      <c r="FR114" s="35">
        <f ca="1">IFRS17_CF_Base!FR114+IFRS17_CumRslt!FR114</f>
        <v>0</v>
      </c>
      <c r="FS114" s="35">
        <f ca="1">IFRS17_CF_Base!FS114+IFRS17_CumRslt!FS114</f>
        <v>0</v>
      </c>
      <c r="FT114" s="35">
        <f ca="1">IFRS17_CF_Base!FT114+IFRS17_CumRslt!FT114</f>
        <v>0</v>
      </c>
      <c r="FU114" s="35">
        <f ca="1">IFRS17_CF_Base!FU114+IFRS17_CumRslt!FU114</f>
        <v>0</v>
      </c>
      <c r="FV114" s="35">
        <f ca="1">IFRS17_CF_Base!FV114+IFRS17_CumRslt!FV114</f>
        <v>0</v>
      </c>
      <c r="FW114" s="35">
        <f ca="1">IFRS17_CF_Base!FW114+IFRS17_CumRslt!FW114</f>
        <v>0</v>
      </c>
      <c r="FX114" s="35">
        <f ca="1">IFRS17_CF_Base!FX114+IFRS17_CumRslt!FX114</f>
        <v>0</v>
      </c>
      <c r="FY114" s="35">
        <f ca="1">IFRS17_CF_Base!FY114+IFRS17_CumRslt!FY114</f>
        <v>0</v>
      </c>
      <c r="FZ114" s="35">
        <f ca="1">IFRS17_CF_Base!FZ114+IFRS17_CumRslt!FZ114</f>
        <v>0</v>
      </c>
      <c r="GA114" s="35">
        <f ca="1">IFRS17_CF_Base!GA114+IFRS17_CumRslt!GA114</f>
        <v>0</v>
      </c>
      <c r="GB114" s="35">
        <f ca="1">IFRS17_CF_Base!GB114+IFRS17_CumRslt!GB114</f>
        <v>0</v>
      </c>
      <c r="GC114" s="35">
        <f ca="1">IFRS17_CF_Base!GC114+IFRS17_CumRslt!GC114</f>
        <v>0</v>
      </c>
      <c r="GD114" s="35">
        <f ca="1">IFRS17_CF_Base!GD114+IFRS17_CumRslt!GD114</f>
        <v>0</v>
      </c>
      <c r="GE114" s="35">
        <f ca="1">IFRS17_CF_Base!GE114+IFRS17_CumRslt!GE114</f>
        <v>0</v>
      </c>
      <c r="GF114" s="35">
        <f ca="1">IFRS17_CF_Base!GF114+IFRS17_CumRslt!GF114</f>
        <v>0</v>
      </c>
      <c r="GG114" s="35">
        <f ca="1">IFRS17_CF_Base!GG114+IFRS17_CumRslt!GG114</f>
        <v>0</v>
      </c>
      <c r="GH114" s="35">
        <f ca="1">IFRS17_CF_Base!GH114+IFRS17_CumRslt!GH114</f>
        <v>0</v>
      </c>
      <c r="GI114" s="35">
        <f ca="1">IFRS17_CF_Base!GI114+IFRS17_CumRslt!GI114</f>
        <v>0</v>
      </c>
      <c r="GJ114" s="35">
        <f ca="1">IFRS17_CF_Base!GJ114+IFRS17_CumRslt!GJ114</f>
        <v>0</v>
      </c>
    </row>
    <row r="115" spans="2:192" x14ac:dyDescent="0.3">
      <c r="C115" s="46"/>
      <c r="Y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0"/>
      <c r="DN115" s="40"/>
      <c r="DO115" s="40"/>
      <c r="DP115" s="40"/>
      <c r="DQ115" s="40"/>
      <c r="DR115" s="40"/>
      <c r="DS115" s="40"/>
      <c r="DT115" s="40"/>
      <c r="DU115" s="40"/>
      <c r="DV115" s="40"/>
      <c r="DW115" s="40"/>
      <c r="DX115" s="40"/>
      <c r="DY115" s="40"/>
      <c r="DZ115" s="40"/>
      <c r="EA115" s="40"/>
      <c r="EB115" s="40"/>
      <c r="EC115" s="40"/>
      <c r="ED115" s="40"/>
      <c r="EE115" s="40"/>
      <c r="EF115" s="40"/>
      <c r="EG115" s="40"/>
      <c r="EH115" s="40"/>
      <c r="EI115" s="40"/>
      <c r="EJ115" s="40"/>
      <c r="EK115" s="40"/>
      <c r="EL115" s="40"/>
      <c r="EM115" s="40"/>
      <c r="EN115" s="40"/>
      <c r="EO115" s="40"/>
      <c r="EP115" s="40"/>
      <c r="EQ115" s="40"/>
      <c r="ER115" s="40"/>
      <c r="ES115" s="40"/>
      <c r="ET115" s="40"/>
      <c r="EU115" s="40"/>
      <c r="EV115" s="40"/>
      <c r="EW115" s="40"/>
      <c r="EX115" s="40"/>
      <c r="EY115" s="40"/>
      <c r="EZ115" s="40"/>
      <c r="FA115" s="40"/>
      <c r="FB115" s="40"/>
      <c r="FC115" s="40"/>
      <c r="FD115" s="40"/>
      <c r="FE115" s="40"/>
      <c r="FF115" s="40"/>
      <c r="FG115" s="40"/>
      <c r="FH115" s="40"/>
      <c r="FI115" s="40"/>
      <c r="FJ115" s="40"/>
      <c r="FK115" s="40"/>
      <c r="FL115" s="40"/>
      <c r="FM115" s="40"/>
      <c r="FN115" s="40"/>
      <c r="FO115" s="40"/>
      <c r="FP115" s="40"/>
      <c r="FQ115" s="40"/>
      <c r="FR115" s="40"/>
      <c r="FS115" s="40"/>
      <c r="FT115" s="40"/>
      <c r="FU115" s="40"/>
      <c r="FV115" s="40"/>
      <c r="FW115" s="40"/>
      <c r="FX115" s="40"/>
      <c r="FY115" s="40"/>
      <c r="FZ115" s="40"/>
      <c r="GA115" s="40"/>
      <c r="GB115" s="40"/>
      <c r="GC115" s="40"/>
      <c r="GD115" s="40"/>
      <c r="GE115" s="40"/>
      <c r="GF115" s="40"/>
      <c r="GG115" s="40"/>
      <c r="GH115" s="40"/>
      <c r="GI115" s="40"/>
      <c r="GJ115" s="40"/>
    </row>
    <row r="116" spans="2:192" x14ac:dyDescent="0.3">
      <c r="C116" s="46" t="s">
        <v>503</v>
      </c>
      <c r="F116" s="152">
        <f ca="1">IFRS17_CF_Base!F116+IFRS17_CumRslt!F116</f>
        <v>-10752.069597513875</v>
      </c>
      <c r="G116" s="37">
        <f ca="1">IFRS17_CF_Base!G116+IFRS17_CumRslt!G116</f>
        <v>-35036.344967600227</v>
      </c>
      <c r="H116" s="37">
        <f ca="1">IFRS17_CF_Base!H116+IFRS17_CumRslt!H116</f>
        <v>-66333.338492917275</v>
      </c>
      <c r="I116" s="37">
        <f ca="1">IFRS17_CF_Base!I116+IFRS17_CumRslt!I116</f>
        <v>-101456.31563235018</v>
      </c>
      <c r="J116" s="37">
        <f ca="1">IFRS17_CF_Base!J116+IFRS17_CumRslt!J116</f>
        <v>-145751.26265226561</v>
      </c>
      <c r="K116" s="37">
        <f ca="1">IFRS17_CF_Base!K116+IFRS17_CumRslt!K116</f>
        <v>-193910.50278270018</v>
      </c>
      <c r="L116" s="37">
        <f ca="1">IFRS17_CF_Base!L116+IFRS17_CumRslt!L116</f>
        <v>-244978.90902387057</v>
      </c>
      <c r="M116" s="37">
        <f ca="1">IFRS17_CF_Base!M116+IFRS17_CumRslt!M116</f>
        <v>-301727.11293908587</v>
      </c>
      <c r="N116" s="37">
        <f ca="1">IFRS17_CF_Base!N116+IFRS17_CumRslt!N116</f>
        <v>-366307.84258660168</v>
      </c>
      <c r="O116" s="37">
        <f ca="1">IFRS17_CF_Base!O116+IFRS17_CumRslt!O116</f>
        <v>-442226.33973806445</v>
      </c>
      <c r="P116" s="37">
        <f ca="1">IFRS17_CF_Base!P116+IFRS17_CumRslt!P116</f>
        <v>-436657.76064694306</v>
      </c>
      <c r="Q116" s="37">
        <f ca="1">IFRS17_CF_Base!Q116+IFRS17_CumRslt!Q116</f>
        <v>-406494.08758004574</v>
      </c>
      <c r="R116" s="37">
        <f ca="1">IFRS17_CF_Base!R116+IFRS17_CumRslt!R116</f>
        <v>-385030.98992504197</v>
      </c>
      <c r="S116" s="37">
        <f ca="1">IFRS17_CF_Base!S116+IFRS17_CumRslt!S116</f>
        <v>-362908.23502192693</v>
      </c>
      <c r="T116" s="37">
        <f ca="1">IFRS17_CF_Base!T116+IFRS17_CumRslt!T116</f>
        <v>-339328.87381761742</v>
      </c>
      <c r="U116" s="37">
        <f ca="1">IFRS17_CF_Base!U116+IFRS17_CumRslt!U116</f>
        <v>-321402.34270795225</v>
      </c>
      <c r="V116" s="37">
        <f ca="1">IFRS17_CF_Base!V116+IFRS17_CumRslt!V116</f>
        <v>-303265.95638557686</v>
      </c>
      <c r="W116" s="37">
        <f ca="1">IFRS17_CF_Base!W116+IFRS17_CumRslt!W116</f>
        <v>-284643.69093574112</v>
      </c>
      <c r="X116" s="37">
        <f ca="1">IFRS17_CF_Base!X116+IFRS17_CumRslt!X116</f>
        <v>-265290.81910405064</v>
      </c>
      <c r="Y116" s="47">
        <f ca="1">IFRS17_CF_Base!Y116+IFRS17_CumRslt!Y116</f>
        <v>-244786.56044008446</v>
      </c>
      <c r="Z116" s="37">
        <f ca="1">IFRS17_CF_Base!Z116+IFRS17_CumRslt!Z116</f>
        <v>-233687.06972885013</v>
      </c>
      <c r="AA116" s="47">
        <f ca="1">IFRS17_CF_Base!AA116+IFRS17_CumRslt!AA116</f>
        <v>-221624.13087433903</v>
      </c>
      <c r="AB116" s="47">
        <f ca="1">IFRS17_CF_Base!AB116+IFRS17_CumRslt!AB116</f>
        <v>-209123.80999020382</v>
      </c>
      <c r="AC116" s="47">
        <f ca="1">IFRS17_CF_Base!AC116+IFRS17_CumRslt!AC116</f>
        <v>-196418.98568370912</v>
      </c>
      <c r="AD116" s="47">
        <f ca="1">IFRS17_CF_Base!AD116+IFRS17_CumRslt!AD116</f>
        <v>-182963.42886144566</v>
      </c>
      <c r="AE116" s="47">
        <f ca="1">IFRS17_CF_Base!AE116+IFRS17_CumRslt!AE116</f>
        <v>-169445.53729475164</v>
      </c>
      <c r="AF116" s="47">
        <f ca="1">IFRS17_CF_Base!AF116+IFRS17_CumRslt!AF116</f>
        <v>-155866.38351950646</v>
      </c>
      <c r="AG116" s="47">
        <f ca="1">IFRS17_CF_Base!AG116+IFRS17_CumRslt!AG116</f>
        <v>-141934.8130582041</v>
      </c>
      <c r="AH116" s="47">
        <f ca="1">IFRS17_CF_Base!AH116+IFRS17_CumRslt!AH116</f>
        <v>-127449.93913175771</v>
      </c>
      <c r="AI116" s="47">
        <f ca="1">IFRS17_CF_Base!AI116+IFRS17_CumRslt!AI116</f>
        <v>-112116.36839632076</v>
      </c>
      <c r="AJ116" s="47">
        <f ca="1">IFRS17_CF_Base!AJ116+IFRS17_CumRslt!AJ116</f>
        <v>-105902.71614087942</v>
      </c>
      <c r="AK116" s="47">
        <f ca="1">IFRS17_CF_Base!AK116+IFRS17_CumRslt!AK116</f>
        <v>-100004.63006051038</v>
      </c>
      <c r="AL116" s="47">
        <f ca="1">IFRS17_CF_Base!AL116+IFRS17_CumRslt!AL116</f>
        <v>-94326.36399508953</v>
      </c>
      <c r="AM116" s="47">
        <f ca="1">IFRS17_CF_Base!AM116+IFRS17_CumRslt!AM116</f>
        <v>-88840.275451569891</v>
      </c>
      <c r="AN116" s="47">
        <f ca="1">IFRS17_CF_Base!AN116+IFRS17_CumRslt!AN116</f>
        <v>-83526.798794855102</v>
      </c>
      <c r="AO116" s="47">
        <f ca="1">IFRS17_CF_Base!AO116+IFRS17_CumRslt!AO116</f>
        <v>-78367.193610256698</v>
      </c>
      <c r="AP116" s="47">
        <f ca="1">IFRS17_CF_Base!AP116+IFRS17_CumRslt!AP116</f>
        <v>-73464.173344846437</v>
      </c>
      <c r="AQ116" s="47">
        <f ca="1">IFRS17_CF_Base!AQ116+IFRS17_CumRslt!AQ116</f>
        <v>-68690.725416126224</v>
      </c>
      <c r="AR116" s="47">
        <f ca="1">IFRS17_CF_Base!AR116+IFRS17_CumRslt!AR116</f>
        <v>-64051.176273602614</v>
      </c>
      <c r="AS116" s="47">
        <f ca="1">IFRS17_CF_Base!AS116+IFRS17_CumRslt!AS116</f>
        <v>-59546.32810995137</v>
      </c>
      <c r="AT116" s="47">
        <f ca="1">IFRS17_CF_Base!AT116+IFRS17_CumRslt!AT116</f>
        <v>-55174.64778180053</v>
      </c>
      <c r="AU116" s="47">
        <f ca="1">IFRS17_CF_Base!AU116+IFRS17_CumRslt!AU116</f>
        <v>-50961.407836014478</v>
      </c>
      <c r="AV116" s="47">
        <f ca="1">IFRS17_CF_Base!AV116+IFRS17_CumRslt!AV116</f>
        <v>-46893.826069658782</v>
      </c>
      <c r="AW116" s="47">
        <f ca="1">IFRS17_CF_Base!AW116+IFRS17_CumRslt!AW116</f>
        <v>-42985.804104531737</v>
      </c>
      <c r="AX116" s="47">
        <f ca="1">IFRS17_CF_Base!AX116+IFRS17_CumRslt!AX116</f>
        <v>-39252.527704377273</v>
      </c>
      <c r="AY116" s="47">
        <f ca="1">IFRS17_CF_Base!AY116+IFRS17_CumRslt!AY116</f>
        <v>-35708.674291484123</v>
      </c>
      <c r="AZ116" s="47">
        <f ca="1">IFRS17_CF_Base!AZ116+IFRS17_CumRslt!AZ116</f>
        <v>-32386.163439991982</v>
      </c>
      <c r="BA116" s="47">
        <f ca="1">IFRS17_CF_Base!BA116+IFRS17_CumRslt!BA116</f>
        <v>-29270.059252209307</v>
      </c>
      <c r="BB116" s="47">
        <f ca="1">IFRS17_CF_Base!BB116+IFRS17_CumRslt!BB116</f>
        <v>-26369.237414280709</v>
      </c>
      <c r="BC116" s="47">
        <f ca="1">IFRS17_CF_Base!BC116+IFRS17_CumRslt!BC116</f>
        <v>-23685.221213645673</v>
      </c>
      <c r="BD116" s="47">
        <f ca="1">IFRS17_CF_Base!BD116+IFRS17_CumRslt!BD116</f>
        <v>-21212.416408359648</v>
      </c>
      <c r="BE116" s="47">
        <f ca="1">IFRS17_CF_Base!BE116+IFRS17_CumRslt!BE116</f>
        <v>-18942.630127292814</v>
      </c>
      <c r="BF116" s="47">
        <f ca="1">IFRS17_CF_Base!BF116+IFRS17_CumRslt!BF116</f>
        <v>-16858.816820652661</v>
      </c>
      <c r="BG116" s="47">
        <f ca="1">IFRS17_CF_Base!BG116+IFRS17_CumRslt!BG116</f>
        <v>-14946.254998271965</v>
      </c>
      <c r="BH116" s="47">
        <f ca="1">IFRS17_CF_Base!BH116+IFRS17_CumRslt!BH116</f>
        <v>-13192.794387066986</v>
      </c>
      <c r="BI116" s="47">
        <f ca="1">IFRS17_CF_Base!BI116+IFRS17_CumRslt!BI116</f>
        <v>-11587.997449926532</v>
      </c>
      <c r="BJ116" s="47">
        <f ca="1">IFRS17_CF_Base!BJ116+IFRS17_CumRslt!BJ116</f>
        <v>-10138.820191791468</v>
      </c>
      <c r="BK116" s="47">
        <f ca="1">IFRS17_CF_Base!BK116+IFRS17_CumRslt!BK116</f>
        <v>-8815.5394177099042</v>
      </c>
      <c r="BL116" s="47">
        <f ca="1">IFRS17_CF_Base!BL116+IFRS17_CumRslt!BL116</f>
        <v>-7613.2412669617324</v>
      </c>
      <c r="BM116" s="47">
        <f ca="1">IFRS17_CF_Base!BM116+IFRS17_CumRslt!BM116</f>
        <v>-6525.193188818258</v>
      </c>
      <c r="BN116" s="47">
        <f ca="1">IFRS17_CF_Base!BN116+IFRS17_CumRslt!BN116</f>
        <v>-5543.5849187659742</v>
      </c>
      <c r="BO116" s="47">
        <f ca="1">IFRS17_CF_Base!BO116+IFRS17_CumRslt!BO116</f>
        <v>-4662.2032645445915</v>
      </c>
      <c r="BP116" s="47">
        <f ca="1">IFRS17_CF_Base!BP116+IFRS17_CumRslt!BP116</f>
        <v>-3875.4625358390085</v>
      </c>
      <c r="BQ116" s="47">
        <f ca="1">IFRS17_CF_Base!BQ116+IFRS17_CumRslt!BQ116</f>
        <v>-3180.2098361791559</v>
      </c>
      <c r="BR116" s="47">
        <f ca="1">IFRS17_CF_Base!BR116+IFRS17_CumRslt!BR116</f>
        <v>-2573.2264037646864</v>
      </c>
      <c r="BS116" s="47">
        <f ca="1">IFRS17_CF_Base!BS116+IFRS17_CumRslt!BS116</f>
        <v>-2050.6983091369989</v>
      </c>
      <c r="BT116" s="47">
        <f ca="1">IFRS17_CF_Base!BT116+IFRS17_CumRslt!BT116</f>
        <v>-1611.7798100935536</v>
      </c>
      <c r="BU116" s="47">
        <f ca="1">IFRS17_CF_Base!BU116+IFRS17_CumRslt!BU116</f>
        <v>-1245.8811265277543</v>
      </c>
      <c r="BV116" s="47">
        <f ca="1">IFRS17_CF_Base!BV116+IFRS17_CumRslt!BV116</f>
        <v>-947.97681856910629</v>
      </c>
      <c r="BW116" s="47">
        <f ca="1">IFRS17_CF_Base!BW116+IFRS17_CumRslt!BW116</f>
        <v>-711.35886517944448</v>
      </c>
      <c r="BX116" s="47">
        <f ca="1">IFRS17_CF_Base!BX116+IFRS17_CumRslt!BX116</f>
        <v>-527.82230189129518</v>
      </c>
      <c r="BY116" s="47">
        <f ca="1">IFRS17_CF_Base!BY116+IFRS17_CumRslt!BY116</f>
        <v>-390.55180249849303</v>
      </c>
      <c r="BZ116" s="47">
        <f ca="1">IFRS17_CF_Base!BZ116+IFRS17_CumRslt!BZ116</f>
        <v>-287.21017664386682</v>
      </c>
      <c r="CA116" s="47">
        <f ca="1">IFRS17_CF_Base!CA116+IFRS17_CumRslt!CA116</f>
        <v>-209.59193025300428</v>
      </c>
      <c r="CB116" s="47">
        <f ca="1">IFRS17_CF_Base!CB116+IFRS17_CumRslt!CB116</f>
        <v>-151.26567044695511</v>
      </c>
      <c r="CC116" s="47">
        <f ca="1">IFRS17_CF_Base!CC116+IFRS17_CumRslt!CC116</f>
        <v>-107.27541727953194</v>
      </c>
      <c r="CD116" s="47">
        <f ca="1">IFRS17_CF_Base!CD116+IFRS17_CumRslt!CD116</f>
        <v>-79.09271343817646</v>
      </c>
      <c r="CE116" s="47">
        <f ca="1">IFRS17_CF_Base!CE116+IFRS17_CumRslt!CE116</f>
        <v>-57.010173077798044</v>
      </c>
      <c r="CF116" s="47">
        <f ca="1">IFRS17_CF_Base!CF116+IFRS17_CumRslt!CF116</f>
        <v>-39.983209924450236</v>
      </c>
      <c r="CG116" s="47">
        <f ca="1">IFRS17_CF_Base!CG116+IFRS17_CumRslt!CG116</f>
        <v>-27.105088268983842</v>
      </c>
      <c r="CH116" s="47">
        <f ca="1">IFRS17_CF_Base!CH116+IFRS17_CumRslt!CH116</f>
        <v>-17.536425255962595</v>
      </c>
      <c r="CI116" s="47">
        <f ca="1">IFRS17_CF_Base!CI116+IFRS17_CumRslt!CI116</f>
        <v>-11.254247024617181</v>
      </c>
      <c r="CJ116" s="47">
        <f ca="1">IFRS17_CF_Base!CJ116+IFRS17_CumRslt!CJ116</f>
        <v>-6.7822947482139249</v>
      </c>
      <c r="CK116" s="47">
        <f ca="1">IFRS17_CF_Base!CK116+IFRS17_CumRslt!CK116</f>
        <v>-3.6596580618089267</v>
      </c>
      <c r="CL116" s="47">
        <f ca="1">IFRS17_CF_Base!CL116+IFRS17_CumRslt!CL116</f>
        <v>-1.5026452148777798</v>
      </c>
      <c r="CM116" s="47">
        <f ca="1">IFRS17_CF_Base!CM116+IFRS17_CumRslt!CM116</f>
        <v>0</v>
      </c>
      <c r="CN116" s="47">
        <f ca="1">IFRS17_CF_Base!CN116+IFRS17_CumRslt!CN116</f>
        <v>0</v>
      </c>
      <c r="CO116" s="47">
        <f ca="1">IFRS17_CF_Base!CO116+IFRS17_CumRslt!CO116</f>
        <v>0</v>
      </c>
      <c r="CP116" s="47">
        <f ca="1">IFRS17_CF_Base!CP116+IFRS17_CumRslt!CP116</f>
        <v>0</v>
      </c>
      <c r="CQ116" s="47">
        <f ca="1">IFRS17_CF_Base!CQ116+IFRS17_CumRslt!CQ116</f>
        <v>0</v>
      </c>
      <c r="CR116" s="47">
        <f ca="1">IFRS17_CF_Base!CR116+IFRS17_CumRslt!CR116</f>
        <v>0</v>
      </c>
      <c r="CS116" s="47">
        <f ca="1">IFRS17_CF_Base!CS116+IFRS17_CumRslt!CS116</f>
        <v>0</v>
      </c>
      <c r="CT116" s="47">
        <f ca="1">IFRS17_CF_Base!CT116+IFRS17_CumRslt!CT116</f>
        <v>0</v>
      </c>
      <c r="CU116" s="47">
        <f ca="1">IFRS17_CF_Base!CU116+IFRS17_CumRslt!CU116</f>
        <v>0</v>
      </c>
      <c r="CV116" s="47">
        <f ca="1">IFRS17_CF_Base!CV116+IFRS17_CumRslt!CV116</f>
        <v>0</v>
      </c>
      <c r="CW116" s="47">
        <f ca="1">IFRS17_CF_Base!CW116+IFRS17_CumRslt!CW116</f>
        <v>0</v>
      </c>
      <c r="CX116" s="47">
        <f ca="1">IFRS17_CF_Base!CX116+IFRS17_CumRslt!CX116</f>
        <v>0</v>
      </c>
      <c r="CY116" s="47">
        <f ca="1">IFRS17_CF_Base!CY116+IFRS17_CumRslt!CY116</f>
        <v>0</v>
      </c>
      <c r="CZ116" s="47">
        <f ca="1">IFRS17_CF_Base!CZ116+IFRS17_CumRslt!CZ116</f>
        <v>0</v>
      </c>
      <c r="DA116" s="47">
        <f ca="1">IFRS17_CF_Base!DA116+IFRS17_CumRslt!DA116</f>
        <v>0</v>
      </c>
      <c r="DB116" s="47">
        <f ca="1">IFRS17_CF_Base!DB116+IFRS17_CumRslt!DB116</f>
        <v>0</v>
      </c>
      <c r="DC116" s="47">
        <f ca="1">IFRS17_CF_Base!DC116+IFRS17_CumRslt!DC116</f>
        <v>0</v>
      </c>
      <c r="DD116" s="47">
        <f ca="1">IFRS17_CF_Base!DD116+IFRS17_CumRslt!DD116</f>
        <v>0</v>
      </c>
      <c r="DE116" s="47">
        <f ca="1">IFRS17_CF_Base!DE116+IFRS17_CumRslt!DE116</f>
        <v>0</v>
      </c>
      <c r="DF116" s="47">
        <f ca="1">IFRS17_CF_Base!DF116+IFRS17_CumRslt!DF116</f>
        <v>0</v>
      </c>
      <c r="DG116" s="47">
        <f ca="1">IFRS17_CF_Base!DG116+IFRS17_CumRslt!DG116</f>
        <v>0</v>
      </c>
      <c r="DH116" s="47">
        <f ca="1">IFRS17_CF_Base!DH116+IFRS17_CumRslt!DH116</f>
        <v>0</v>
      </c>
      <c r="DI116" s="47">
        <f ca="1">IFRS17_CF_Base!DI116+IFRS17_CumRslt!DI116</f>
        <v>0</v>
      </c>
      <c r="DJ116" s="47">
        <f ca="1">IFRS17_CF_Base!DJ116+IFRS17_CumRslt!DJ116</f>
        <v>0</v>
      </c>
      <c r="DK116" s="47">
        <f ca="1">IFRS17_CF_Base!DK116+IFRS17_CumRslt!DK116</f>
        <v>0</v>
      </c>
      <c r="DL116" s="47">
        <f ca="1">IFRS17_CF_Base!DL116+IFRS17_CumRslt!DL116</f>
        <v>0</v>
      </c>
      <c r="DM116" s="47">
        <f ca="1">IFRS17_CF_Base!DM116+IFRS17_CumRslt!DM116</f>
        <v>0</v>
      </c>
      <c r="DN116" s="47">
        <f ca="1">IFRS17_CF_Base!DN116+IFRS17_CumRslt!DN116</f>
        <v>0</v>
      </c>
      <c r="DO116" s="47">
        <f ca="1">IFRS17_CF_Base!DO116+IFRS17_CumRslt!DO116</f>
        <v>0</v>
      </c>
      <c r="DP116" s="47">
        <f ca="1">IFRS17_CF_Base!DP116+IFRS17_CumRslt!DP116</f>
        <v>0</v>
      </c>
      <c r="DQ116" s="47">
        <f ca="1">IFRS17_CF_Base!DQ116+IFRS17_CumRslt!DQ116</f>
        <v>0</v>
      </c>
      <c r="DR116" s="47">
        <f ca="1">IFRS17_CF_Base!DR116+IFRS17_CumRslt!DR116</f>
        <v>0</v>
      </c>
      <c r="DS116" s="47">
        <f ca="1">IFRS17_CF_Base!DS116+IFRS17_CumRslt!DS116</f>
        <v>0</v>
      </c>
      <c r="DT116" s="47">
        <f ca="1">IFRS17_CF_Base!DT116+IFRS17_CumRslt!DT116</f>
        <v>0</v>
      </c>
      <c r="DU116" s="47">
        <f ca="1">IFRS17_CF_Base!DU116+IFRS17_CumRslt!DU116</f>
        <v>0</v>
      </c>
      <c r="DV116" s="47">
        <f ca="1">IFRS17_CF_Base!DV116+IFRS17_CumRslt!DV116</f>
        <v>0</v>
      </c>
      <c r="DW116" s="47">
        <f ca="1">IFRS17_CF_Base!DW116+IFRS17_CumRslt!DW116</f>
        <v>0</v>
      </c>
      <c r="DX116" s="47">
        <f ca="1">IFRS17_CF_Base!DX116+IFRS17_CumRslt!DX116</f>
        <v>0</v>
      </c>
      <c r="DY116" s="47">
        <f ca="1">IFRS17_CF_Base!DY116+IFRS17_CumRslt!DY116</f>
        <v>0</v>
      </c>
      <c r="DZ116" s="47">
        <f ca="1">IFRS17_CF_Base!DZ116+IFRS17_CumRslt!DZ116</f>
        <v>0</v>
      </c>
      <c r="EA116" s="47">
        <f ca="1">IFRS17_CF_Base!EA116+IFRS17_CumRslt!EA116</f>
        <v>0</v>
      </c>
      <c r="EB116" s="47">
        <f ca="1">IFRS17_CF_Base!EB116+IFRS17_CumRslt!EB116</f>
        <v>0</v>
      </c>
      <c r="EC116" s="47">
        <f ca="1">IFRS17_CF_Base!EC116+IFRS17_CumRslt!EC116</f>
        <v>0</v>
      </c>
      <c r="ED116" s="47">
        <f ca="1">IFRS17_CF_Base!ED116+IFRS17_CumRslt!ED116</f>
        <v>0</v>
      </c>
      <c r="EE116" s="47">
        <f ca="1">IFRS17_CF_Base!EE116+IFRS17_CumRslt!EE116</f>
        <v>0</v>
      </c>
      <c r="EF116" s="47">
        <f ca="1">IFRS17_CF_Base!EF116+IFRS17_CumRslt!EF116</f>
        <v>0</v>
      </c>
      <c r="EG116" s="47">
        <f ca="1">IFRS17_CF_Base!EG116+IFRS17_CumRslt!EG116</f>
        <v>0</v>
      </c>
      <c r="EH116" s="47">
        <f ca="1">IFRS17_CF_Base!EH116+IFRS17_CumRslt!EH116</f>
        <v>0</v>
      </c>
      <c r="EI116" s="47">
        <f ca="1">IFRS17_CF_Base!EI116+IFRS17_CumRslt!EI116</f>
        <v>0</v>
      </c>
      <c r="EJ116" s="47">
        <f ca="1">IFRS17_CF_Base!EJ116+IFRS17_CumRslt!EJ116</f>
        <v>0</v>
      </c>
      <c r="EK116" s="47">
        <f ca="1">IFRS17_CF_Base!EK116+IFRS17_CumRslt!EK116</f>
        <v>0</v>
      </c>
      <c r="EL116" s="47">
        <f ca="1">IFRS17_CF_Base!EL116+IFRS17_CumRslt!EL116</f>
        <v>0</v>
      </c>
      <c r="EM116" s="47">
        <f ca="1">IFRS17_CF_Base!EM116+IFRS17_CumRslt!EM116</f>
        <v>0</v>
      </c>
      <c r="EN116" s="47">
        <f ca="1">IFRS17_CF_Base!EN116+IFRS17_CumRslt!EN116</f>
        <v>0</v>
      </c>
      <c r="EO116" s="47">
        <f ca="1">IFRS17_CF_Base!EO116+IFRS17_CumRslt!EO116</f>
        <v>0</v>
      </c>
      <c r="EP116" s="47">
        <f ca="1">IFRS17_CF_Base!EP116+IFRS17_CumRslt!EP116</f>
        <v>0</v>
      </c>
      <c r="EQ116" s="47">
        <f ca="1">IFRS17_CF_Base!EQ116+IFRS17_CumRslt!EQ116</f>
        <v>0</v>
      </c>
      <c r="ER116" s="47">
        <f ca="1">IFRS17_CF_Base!ER116+IFRS17_CumRslt!ER116</f>
        <v>0</v>
      </c>
      <c r="ES116" s="47">
        <f ca="1">IFRS17_CF_Base!ES116+IFRS17_CumRslt!ES116</f>
        <v>0</v>
      </c>
      <c r="ET116" s="47">
        <f ca="1">IFRS17_CF_Base!ET116+IFRS17_CumRslt!ET116</f>
        <v>0</v>
      </c>
      <c r="EU116" s="47">
        <f ca="1">IFRS17_CF_Base!EU116+IFRS17_CumRslt!EU116</f>
        <v>0</v>
      </c>
      <c r="EV116" s="47">
        <f ca="1">IFRS17_CF_Base!EV116+IFRS17_CumRslt!EV116</f>
        <v>0</v>
      </c>
      <c r="EW116" s="47">
        <f ca="1">IFRS17_CF_Base!EW116+IFRS17_CumRslt!EW116</f>
        <v>0</v>
      </c>
      <c r="EX116" s="47">
        <f ca="1">IFRS17_CF_Base!EX116+IFRS17_CumRslt!EX116</f>
        <v>0</v>
      </c>
      <c r="EY116" s="47">
        <f ca="1">IFRS17_CF_Base!EY116+IFRS17_CumRslt!EY116</f>
        <v>0</v>
      </c>
      <c r="EZ116" s="47">
        <f ca="1">IFRS17_CF_Base!EZ116+IFRS17_CumRslt!EZ116</f>
        <v>0</v>
      </c>
      <c r="FA116" s="47">
        <f ca="1">IFRS17_CF_Base!FA116+IFRS17_CumRslt!FA116</f>
        <v>0</v>
      </c>
      <c r="FB116" s="47">
        <f ca="1">IFRS17_CF_Base!FB116+IFRS17_CumRslt!FB116</f>
        <v>0</v>
      </c>
      <c r="FC116" s="47">
        <f ca="1">IFRS17_CF_Base!FC116+IFRS17_CumRslt!FC116</f>
        <v>0</v>
      </c>
      <c r="FD116" s="47">
        <f ca="1">IFRS17_CF_Base!FD116+IFRS17_CumRslt!FD116</f>
        <v>0</v>
      </c>
      <c r="FE116" s="47">
        <f ca="1">IFRS17_CF_Base!FE116+IFRS17_CumRslt!FE116</f>
        <v>0</v>
      </c>
      <c r="FF116" s="47">
        <f ca="1">IFRS17_CF_Base!FF116+IFRS17_CumRslt!FF116</f>
        <v>0</v>
      </c>
      <c r="FG116" s="47">
        <f ca="1">IFRS17_CF_Base!FG116+IFRS17_CumRslt!FG116</f>
        <v>0</v>
      </c>
      <c r="FH116" s="47">
        <f ca="1">IFRS17_CF_Base!FH116+IFRS17_CumRslt!FH116</f>
        <v>0</v>
      </c>
      <c r="FI116" s="47">
        <f ca="1">IFRS17_CF_Base!FI116+IFRS17_CumRslt!FI116</f>
        <v>0</v>
      </c>
      <c r="FJ116" s="47">
        <f ca="1">IFRS17_CF_Base!FJ116+IFRS17_CumRslt!FJ116</f>
        <v>0</v>
      </c>
      <c r="FK116" s="47">
        <f ca="1">IFRS17_CF_Base!FK116+IFRS17_CumRslt!FK116</f>
        <v>0</v>
      </c>
      <c r="FL116" s="47">
        <f ca="1">IFRS17_CF_Base!FL116+IFRS17_CumRslt!FL116</f>
        <v>0</v>
      </c>
      <c r="FM116" s="47">
        <f ca="1">IFRS17_CF_Base!FM116+IFRS17_CumRslt!FM116</f>
        <v>0</v>
      </c>
      <c r="FN116" s="47">
        <f ca="1">IFRS17_CF_Base!FN116+IFRS17_CumRslt!FN116</f>
        <v>0</v>
      </c>
      <c r="FO116" s="47">
        <f ca="1">IFRS17_CF_Base!FO116+IFRS17_CumRslt!FO116</f>
        <v>0</v>
      </c>
      <c r="FP116" s="47">
        <f ca="1">IFRS17_CF_Base!FP116+IFRS17_CumRslt!FP116</f>
        <v>0</v>
      </c>
      <c r="FQ116" s="47">
        <f ca="1">IFRS17_CF_Base!FQ116+IFRS17_CumRslt!FQ116</f>
        <v>0</v>
      </c>
      <c r="FR116" s="47">
        <f ca="1">IFRS17_CF_Base!FR116+IFRS17_CumRslt!FR116</f>
        <v>0</v>
      </c>
      <c r="FS116" s="47">
        <f ca="1">IFRS17_CF_Base!FS116+IFRS17_CumRslt!FS116</f>
        <v>0</v>
      </c>
      <c r="FT116" s="47">
        <f ca="1">IFRS17_CF_Base!FT116+IFRS17_CumRslt!FT116</f>
        <v>0</v>
      </c>
      <c r="FU116" s="47">
        <f ca="1">IFRS17_CF_Base!FU116+IFRS17_CumRslt!FU116</f>
        <v>0</v>
      </c>
      <c r="FV116" s="47">
        <f ca="1">IFRS17_CF_Base!FV116+IFRS17_CumRslt!FV116</f>
        <v>0</v>
      </c>
      <c r="FW116" s="47">
        <f ca="1">IFRS17_CF_Base!FW116+IFRS17_CumRslt!FW116</f>
        <v>0</v>
      </c>
      <c r="FX116" s="47">
        <f ca="1">IFRS17_CF_Base!FX116+IFRS17_CumRslt!FX116</f>
        <v>0</v>
      </c>
      <c r="FY116" s="47">
        <f ca="1">IFRS17_CF_Base!FY116+IFRS17_CumRslt!FY116</f>
        <v>0</v>
      </c>
      <c r="FZ116" s="47">
        <f ca="1">IFRS17_CF_Base!FZ116+IFRS17_CumRslt!FZ116</f>
        <v>0</v>
      </c>
      <c r="GA116" s="47">
        <f ca="1">IFRS17_CF_Base!GA116+IFRS17_CumRslt!GA116</f>
        <v>0</v>
      </c>
      <c r="GB116" s="47">
        <f ca="1">IFRS17_CF_Base!GB116+IFRS17_CumRslt!GB116</f>
        <v>0</v>
      </c>
      <c r="GC116" s="47">
        <f ca="1">IFRS17_CF_Base!GC116+IFRS17_CumRslt!GC116</f>
        <v>0</v>
      </c>
      <c r="GD116" s="47">
        <f ca="1">IFRS17_CF_Base!GD116+IFRS17_CumRslt!GD116</f>
        <v>0</v>
      </c>
      <c r="GE116" s="47">
        <f ca="1">IFRS17_CF_Base!GE116+IFRS17_CumRslt!GE116</f>
        <v>0</v>
      </c>
      <c r="GF116" s="47">
        <f ca="1">IFRS17_CF_Base!GF116+IFRS17_CumRslt!GF116</f>
        <v>0</v>
      </c>
      <c r="GG116" s="47">
        <f ca="1">IFRS17_CF_Base!GG116+IFRS17_CumRslt!GG116</f>
        <v>0</v>
      </c>
      <c r="GH116" s="47">
        <f ca="1">IFRS17_CF_Base!GH116+IFRS17_CumRslt!GH116</f>
        <v>0</v>
      </c>
      <c r="GI116" s="47">
        <f ca="1">IFRS17_CF_Base!GI116+IFRS17_CumRslt!GI116</f>
        <v>0</v>
      </c>
      <c r="GJ116" s="47">
        <f ca="1">IFRS17_CF_Base!GJ116+IFRS17_CumRslt!GJ116</f>
        <v>0</v>
      </c>
    </row>
    <row r="117" spans="2:192" x14ac:dyDescent="0.3">
      <c r="C117" s="31"/>
      <c r="Y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0"/>
      <c r="DN117" s="40"/>
      <c r="DO117" s="40"/>
      <c r="DP117" s="40"/>
      <c r="DQ117" s="40"/>
      <c r="DR117" s="40"/>
      <c r="DS117" s="40"/>
      <c r="DT117" s="40"/>
      <c r="DU117" s="40"/>
      <c r="DV117" s="40"/>
      <c r="DW117" s="40"/>
      <c r="DX117" s="40"/>
      <c r="DY117" s="40"/>
      <c r="DZ117" s="40"/>
      <c r="EA117" s="40"/>
      <c r="EB117" s="40"/>
      <c r="EC117" s="40"/>
      <c r="ED117" s="40"/>
      <c r="EE117" s="40"/>
      <c r="EF117" s="40"/>
      <c r="EG117" s="40"/>
      <c r="EH117" s="40"/>
      <c r="EI117" s="40"/>
      <c r="EJ117" s="40"/>
      <c r="EK117" s="40"/>
      <c r="EL117" s="40"/>
      <c r="EM117" s="40"/>
      <c r="EN117" s="40"/>
      <c r="EO117" s="40"/>
      <c r="EP117" s="40"/>
      <c r="EQ117" s="40"/>
      <c r="ER117" s="40"/>
      <c r="ES117" s="40"/>
      <c r="ET117" s="40"/>
      <c r="EU117" s="40"/>
      <c r="EV117" s="40"/>
      <c r="EW117" s="40"/>
      <c r="EX117" s="40"/>
      <c r="EY117" s="40"/>
      <c r="EZ117" s="40"/>
      <c r="FA117" s="40"/>
      <c r="FB117" s="40"/>
      <c r="FC117" s="40"/>
      <c r="FD117" s="40"/>
      <c r="FE117" s="40"/>
      <c r="FF117" s="40"/>
      <c r="FG117" s="40"/>
      <c r="FH117" s="40"/>
      <c r="FI117" s="40"/>
      <c r="FJ117" s="40"/>
      <c r="FK117" s="40"/>
      <c r="FL117" s="40"/>
      <c r="FM117" s="40"/>
      <c r="FN117" s="40"/>
      <c r="FO117" s="40"/>
      <c r="FP117" s="40"/>
      <c r="FQ117" s="40"/>
      <c r="FR117" s="40"/>
      <c r="FS117" s="40"/>
      <c r="FT117" s="40"/>
      <c r="FU117" s="40"/>
      <c r="FV117" s="40"/>
      <c r="FW117" s="40"/>
      <c r="FX117" s="40"/>
      <c r="FY117" s="40"/>
      <c r="FZ117" s="40"/>
      <c r="GA117" s="40"/>
      <c r="GB117" s="40"/>
      <c r="GC117" s="40"/>
      <c r="GD117" s="40"/>
      <c r="GE117" s="40"/>
      <c r="GF117" s="40"/>
      <c r="GG117" s="40"/>
      <c r="GH117" s="40"/>
      <c r="GI117" s="40"/>
      <c r="GJ117" s="40"/>
    </row>
    <row r="118" spans="2:192" x14ac:dyDescent="0.3">
      <c r="C118" s="31" t="s">
        <v>504</v>
      </c>
      <c r="F118" s="35">
        <f ca="1">IFRS17_CF_Base!F118+IFRS17_CumRslt!F118</f>
        <v>220749.79991443895</v>
      </c>
      <c r="G118" s="35">
        <f ca="1">IFRS17_CF_Base!G118+IFRS17_CumRslt!G118</f>
        <v>749128.54199381208</v>
      </c>
      <c r="H118" s="35">
        <f ca="1">IFRS17_CF_Base!H118+IFRS17_CumRslt!H118</f>
        <v>1376594.982170267</v>
      </c>
      <c r="I118" s="35">
        <f ca="1">IFRS17_CF_Base!I118+IFRS17_CumRslt!I118</f>
        <v>2004805.8031722386</v>
      </c>
      <c r="J118" s="35">
        <f ca="1">IFRS17_CF_Base!J118+IFRS17_CumRslt!J118</f>
        <v>2778710.0487806653</v>
      </c>
      <c r="K118" s="35">
        <f ca="1">IFRS17_CF_Base!K118+IFRS17_CumRslt!K118</f>
        <v>3631779.6108303061</v>
      </c>
      <c r="L118" s="35">
        <f ca="1">IFRS17_CF_Base!L118+IFRS17_CumRslt!L118</f>
        <v>4503973.3193357559</v>
      </c>
      <c r="M118" s="35">
        <f ca="1">IFRS17_CF_Base!M118+IFRS17_CumRslt!M118</f>
        <v>5498155.4560068101</v>
      </c>
      <c r="N118" s="35">
        <f ca="1">IFRS17_CF_Base!N118+IFRS17_CumRslt!N118</f>
        <v>6670906.9381653788</v>
      </c>
      <c r="O118" s="35">
        <f ca="1">IFRS17_CF_Base!O118+IFRS17_CumRslt!O118</f>
        <v>8118952.6861579316</v>
      </c>
      <c r="P118" s="35">
        <f ca="1">IFRS17_CF_Base!P118+IFRS17_CumRslt!P118</f>
        <v>7927661.0378044993</v>
      </c>
      <c r="Q118" s="35">
        <f ca="1">IFRS17_CF_Base!Q118+IFRS17_CumRslt!Q118</f>
        <v>6948775.0796631891</v>
      </c>
      <c r="R118" s="35">
        <f ca="1">IFRS17_CF_Base!R118+IFRS17_CumRslt!R118</f>
        <v>6768370.3595989626</v>
      </c>
      <c r="S118" s="35">
        <f ca="1">IFRS17_CF_Base!S118+IFRS17_CumRslt!S118</f>
        <v>6780448.2820750792</v>
      </c>
      <c r="T118" s="35">
        <f ca="1">IFRS17_CF_Base!T118+IFRS17_CumRslt!T118</f>
        <v>6788530.2507850127</v>
      </c>
      <c r="U118" s="35">
        <f ca="1">IFRS17_CF_Base!U118+IFRS17_CumRslt!U118</f>
        <v>6935757.5458676675</v>
      </c>
      <c r="V118" s="35">
        <f ca="1">IFRS17_CF_Base!V118+IFRS17_CumRslt!V118</f>
        <v>7041637.3124873023</v>
      </c>
      <c r="W118" s="35">
        <f ca="1">IFRS17_CF_Base!W118+IFRS17_CumRslt!W118</f>
        <v>7088279.8155914452</v>
      </c>
      <c r="X118" s="35">
        <f ca="1">IFRS17_CF_Base!X118+IFRS17_CumRslt!X118</f>
        <v>7077521.9065602189</v>
      </c>
      <c r="Y118" s="35">
        <f ca="1">IFRS17_CF_Base!Y118+IFRS17_CumRslt!Y118</f>
        <v>6979320.659519692</v>
      </c>
      <c r="Z118" s="35">
        <f ca="1">IFRS17_CF_Base!Z118+IFRS17_CumRslt!Z118</f>
        <v>6917975.7209478216</v>
      </c>
      <c r="AA118" s="35">
        <f ca="1">IFRS17_CF_Base!AA118+IFRS17_CumRslt!AA118</f>
        <v>6794286.0385984955</v>
      </c>
      <c r="AB118" s="35">
        <f ca="1">IFRS17_CF_Base!AB118+IFRS17_CumRslt!AB118</f>
        <v>6618003.013769797</v>
      </c>
      <c r="AC118" s="35">
        <f ca="1">IFRS17_CF_Base!AC118+IFRS17_CumRslt!AC118</f>
        <v>6398026.0894550877</v>
      </c>
      <c r="AD118" s="35">
        <f ca="1">IFRS17_CF_Base!AD118+IFRS17_CumRslt!AD118</f>
        <v>6135723.5760749904</v>
      </c>
      <c r="AE118" s="35">
        <f ca="1">IFRS17_CF_Base!AE118+IFRS17_CumRslt!AE118</f>
        <v>5904509.7679725457</v>
      </c>
      <c r="AF118" s="35">
        <f ca="1">IFRS17_CF_Base!AF118+IFRS17_CumRslt!AF118</f>
        <v>5661956.1493040314</v>
      </c>
      <c r="AG118" s="35">
        <f ca="1">IFRS17_CF_Base!AG118+IFRS17_CumRslt!AG118</f>
        <v>5413566.9940624041</v>
      </c>
      <c r="AH118" s="35">
        <f ca="1">IFRS17_CF_Base!AH118+IFRS17_CumRslt!AH118</f>
        <v>5163478.3873986546</v>
      </c>
      <c r="AI118" s="35">
        <f ca="1">IFRS17_CF_Base!AI118+IFRS17_CumRslt!AI118</f>
        <v>4911262.5653265556</v>
      </c>
      <c r="AJ118" s="35">
        <f ca="1">IFRS17_CF_Base!AJ118+IFRS17_CumRslt!AJ118</f>
        <v>4691059.8533094376</v>
      </c>
      <c r="AK118" s="35">
        <f ca="1">IFRS17_CF_Base!AK118+IFRS17_CumRslt!AK118</f>
        <v>4472117.5000380911</v>
      </c>
      <c r="AL118" s="35">
        <f ca="1">IFRS17_CF_Base!AL118+IFRS17_CumRslt!AL118</f>
        <v>4251937.5419500852</v>
      </c>
      <c r="AM118" s="35">
        <f ca="1">IFRS17_CF_Base!AM118+IFRS17_CumRslt!AM118</f>
        <v>4028795.3570834175</v>
      </c>
      <c r="AN118" s="35">
        <f ca="1">IFRS17_CF_Base!AN118+IFRS17_CumRslt!AN118</f>
        <v>3800814.1233317517</v>
      </c>
      <c r="AO118" s="35">
        <f ca="1">IFRS17_CF_Base!AO118+IFRS17_CumRslt!AO118</f>
        <v>3583934.1431493615</v>
      </c>
      <c r="AP118" s="35">
        <f ca="1">IFRS17_CF_Base!AP118+IFRS17_CumRslt!AP118</f>
        <v>3369507.8350931061</v>
      </c>
      <c r="AQ118" s="35">
        <f ca="1">IFRS17_CF_Base!AQ118+IFRS17_CumRslt!AQ118</f>
        <v>3153622.8399388464</v>
      </c>
      <c r="AR118" s="35">
        <f ca="1">IFRS17_CF_Base!AR118+IFRS17_CumRslt!AR118</f>
        <v>2937418.0637015328</v>
      </c>
      <c r="AS118" s="35">
        <f ca="1">IFRS17_CF_Base!AS118+IFRS17_CumRslt!AS118</f>
        <v>2721076.1608948153</v>
      </c>
      <c r="AT118" s="35">
        <f ca="1">IFRS17_CF_Base!AT118+IFRS17_CumRslt!AT118</f>
        <v>2514042.5046816035</v>
      </c>
      <c r="AU118" s="35">
        <f ca="1">IFRS17_CF_Base!AU118+IFRS17_CumRslt!AU118</f>
        <v>2309803.5656111278</v>
      </c>
      <c r="AV118" s="35">
        <f ca="1">IFRS17_CF_Base!AV118+IFRS17_CumRslt!AV118</f>
        <v>2109611.9734531939</v>
      </c>
      <c r="AW118" s="35">
        <f ca="1">IFRS17_CF_Base!AW118+IFRS17_CumRslt!AW118</f>
        <v>1914930.8090466035</v>
      </c>
      <c r="AX118" s="35">
        <f ca="1">IFRS17_CF_Base!AX118+IFRS17_CumRslt!AX118</f>
        <v>1726956.9843006514</v>
      </c>
      <c r="AY118" s="35">
        <f ca="1">IFRS17_CF_Base!AY118+IFRS17_CumRslt!AY118</f>
        <v>1551653.92980212</v>
      </c>
      <c r="AZ118" s="35">
        <f ca="1">IFRS17_CF_Base!AZ118+IFRS17_CumRslt!AZ118</f>
        <v>1387223.3462284766</v>
      </c>
      <c r="BA118" s="35">
        <f ca="1">IFRS17_CF_Base!BA118+IFRS17_CumRslt!BA118</f>
        <v>1233490.2359853457</v>
      </c>
      <c r="BB118" s="35">
        <f ca="1">IFRS17_CF_Base!BB118+IFRS17_CumRslt!BB118</f>
        <v>1091144.8769167918</v>
      </c>
      <c r="BC118" s="35">
        <f ca="1">IFRS17_CF_Base!BC118+IFRS17_CumRslt!BC118</f>
        <v>960296.69118587684</v>
      </c>
      <c r="BD118" s="35">
        <f ca="1">IFRS17_CF_Base!BD118+IFRS17_CumRslt!BD118</f>
        <v>842827.64819677884</v>
      </c>
      <c r="BE118" s="35">
        <f ca="1">IFRS17_CF_Base!BE118+IFRS17_CumRslt!BE118</f>
        <v>736581.56776772591</v>
      </c>
      <c r="BF118" s="35">
        <f ca="1">IFRS17_CF_Base!BF118+IFRS17_CumRslt!BF118</f>
        <v>640631.83093484573</v>
      </c>
      <c r="BG118" s="35">
        <f ca="1">IFRS17_CF_Base!BG118+IFRS17_CumRslt!BG118</f>
        <v>554173.13188535115</v>
      </c>
      <c r="BH118" s="35">
        <f ca="1">IFRS17_CF_Base!BH118+IFRS17_CumRslt!BH118</f>
        <v>476446.60702563176</v>
      </c>
      <c r="BI118" s="35">
        <f ca="1">IFRS17_CF_Base!BI118+IFRS17_CumRslt!BI118</f>
        <v>407656.97366917058</v>
      </c>
      <c r="BJ118" s="35">
        <f ca="1">IFRS17_CF_Base!BJ118+IFRS17_CumRslt!BJ118</f>
        <v>347089.84815771435</v>
      </c>
      <c r="BK118" s="35">
        <f ca="1">IFRS17_CF_Base!BK118+IFRS17_CumRslt!BK118</f>
        <v>293427.05467771314</v>
      </c>
      <c r="BL118" s="35">
        <f ca="1">IFRS17_CF_Base!BL118+IFRS17_CumRslt!BL118</f>
        <v>246196.18977127451</v>
      </c>
      <c r="BM118" s="35">
        <f ca="1">IFRS17_CF_Base!BM118+IFRS17_CumRslt!BM118</f>
        <v>204821.11066313583</v>
      </c>
      <c r="BN118" s="35">
        <f ca="1">IFRS17_CF_Base!BN118+IFRS17_CumRslt!BN118</f>
        <v>169039.629610178</v>
      </c>
      <c r="BO118" s="35">
        <f ca="1">IFRS17_CF_Base!BO118+IFRS17_CumRslt!BO118</f>
        <v>138096.83232019667</v>
      </c>
      <c r="BP118" s="35">
        <f ca="1">IFRS17_CF_Base!BP118+IFRS17_CumRslt!BP118</f>
        <v>111504.64649657028</v>
      </c>
      <c r="BQ118" s="35">
        <f ca="1">IFRS17_CF_Base!BQ118+IFRS17_CumRslt!BQ118</f>
        <v>88878.29110506695</v>
      </c>
      <c r="BR118" s="35">
        <f ca="1">IFRS17_CF_Base!BR118+IFRS17_CumRslt!BR118</f>
        <v>69825.734208250709</v>
      </c>
      <c r="BS118" s="35">
        <f ca="1">IFRS17_CF_Base!BS118+IFRS17_CumRslt!BS118</f>
        <v>54070.674327842426</v>
      </c>
      <c r="BT118" s="35">
        <f ca="1">IFRS17_CF_Base!BT118+IFRS17_CumRslt!BT118</f>
        <v>41238.705867369303</v>
      </c>
      <c r="BU118" s="35">
        <f ca="1">IFRS17_CF_Base!BU118+IFRS17_CumRslt!BU118</f>
        <v>30883.966534488343</v>
      </c>
      <c r="BV118" s="35">
        <f ca="1">IFRS17_CF_Base!BV118+IFRS17_CumRslt!BV118</f>
        <v>22708.09074668153</v>
      </c>
      <c r="BW118" s="35">
        <f ca="1">IFRS17_CF_Base!BW118+IFRS17_CumRslt!BW118</f>
        <v>16397.958762865648</v>
      </c>
      <c r="BX118" s="35">
        <f ca="1">IFRS17_CF_Base!BX118+IFRS17_CumRslt!BX118</f>
        <v>11659.596790742677</v>
      </c>
      <c r="BY118" s="35">
        <f ca="1">IFRS17_CF_Base!BY118+IFRS17_CumRslt!BY118</f>
        <v>8224.8846825484743</v>
      </c>
      <c r="BZ118" s="35">
        <f ca="1">IFRS17_CF_Base!BZ118+IFRS17_CumRslt!BZ118</f>
        <v>5734.4705568458185</v>
      </c>
      <c r="CA118" s="35">
        <f ca="1">IFRS17_CF_Base!CA118+IFRS17_CumRslt!CA118</f>
        <v>3951.9554738830852</v>
      </c>
      <c r="CB118" s="35">
        <f ca="1">IFRS17_CF_Base!CB118+IFRS17_CumRslt!CB118</f>
        <v>2687.7399729947015</v>
      </c>
      <c r="CC118" s="35">
        <f ca="1">IFRS17_CF_Base!CC118+IFRS17_CumRslt!CC118</f>
        <v>1793.48661717713</v>
      </c>
      <c r="CD118" s="35">
        <f ca="1">IFRS17_CF_Base!CD118+IFRS17_CumRslt!CD118</f>
        <v>1227.869335457174</v>
      </c>
      <c r="CE118" s="35">
        <f ca="1">IFRS17_CF_Base!CE118+IFRS17_CumRslt!CE118</f>
        <v>820.09453073831833</v>
      </c>
      <c r="CF118" s="35">
        <f ca="1">IFRS17_CF_Base!CF118+IFRS17_CumRslt!CF118</f>
        <v>530.41329059559507</v>
      </c>
      <c r="CG118" s="35">
        <f ca="1">IFRS17_CF_Base!CG118+IFRS17_CumRslt!CG118</f>
        <v>328.78554084085886</v>
      </c>
      <c r="CH118" s="35">
        <f ca="1">IFRS17_CF_Base!CH118+IFRS17_CumRslt!CH118</f>
        <v>192.25800371331013</v>
      </c>
      <c r="CI118" s="35">
        <f ca="1">IFRS17_CF_Base!CI118+IFRS17_CumRslt!CI118</f>
        <v>114.54528632672491</v>
      </c>
      <c r="CJ118" s="35">
        <f ca="1">IFRS17_CF_Base!CJ118+IFRS17_CumRslt!CJ118</f>
        <v>65.235993488173492</v>
      </c>
      <c r="CK118" s="35">
        <f ca="1">IFRS17_CF_Base!CK118+IFRS17_CumRslt!CK118</f>
        <v>33.73236111716119</v>
      </c>
      <c r="CL118" s="35">
        <f ca="1">IFRS17_CF_Base!CL118+IFRS17_CumRslt!CL118</f>
        <v>13.324578068338603</v>
      </c>
      <c r="CM118" s="35">
        <f ca="1">IFRS17_CF_Base!CM118+IFRS17_CumRslt!CM118</f>
        <v>5.5652547643038671E-10</v>
      </c>
      <c r="CN118" s="35">
        <f ca="1">IFRS17_CF_Base!CN118+IFRS17_CumRslt!CN118</f>
        <v>0</v>
      </c>
      <c r="CO118" s="35">
        <f ca="1">IFRS17_CF_Base!CO118+IFRS17_CumRslt!CO118</f>
        <v>0</v>
      </c>
      <c r="CP118" s="35">
        <f ca="1">IFRS17_CF_Base!CP118+IFRS17_CumRslt!CP118</f>
        <v>0</v>
      </c>
      <c r="CQ118" s="35">
        <f ca="1">IFRS17_CF_Base!CQ118+IFRS17_CumRslt!CQ118</f>
        <v>0</v>
      </c>
      <c r="CR118" s="35">
        <f ca="1">IFRS17_CF_Base!CR118+IFRS17_CumRslt!CR118</f>
        <v>0</v>
      </c>
      <c r="CS118" s="35">
        <f ca="1">IFRS17_CF_Base!CS118+IFRS17_CumRslt!CS118</f>
        <v>0</v>
      </c>
      <c r="CT118" s="35">
        <f ca="1">IFRS17_CF_Base!CT118+IFRS17_CumRslt!CT118</f>
        <v>0</v>
      </c>
      <c r="CU118" s="35">
        <f ca="1">IFRS17_CF_Base!CU118+IFRS17_CumRslt!CU118</f>
        <v>0</v>
      </c>
      <c r="CV118" s="35">
        <f ca="1">IFRS17_CF_Base!CV118+IFRS17_CumRslt!CV118</f>
        <v>0</v>
      </c>
      <c r="CW118" s="35">
        <f ca="1">IFRS17_CF_Base!CW118+IFRS17_CumRslt!CW118</f>
        <v>0</v>
      </c>
      <c r="CX118" s="35">
        <f ca="1">IFRS17_CF_Base!CX118+IFRS17_CumRslt!CX118</f>
        <v>0</v>
      </c>
      <c r="CY118" s="35">
        <f ca="1">IFRS17_CF_Base!CY118+IFRS17_CumRslt!CY118</f>
        <v>0</v>
      </c>
      <c r="CZ118" s="35">
        <f ca="1">IFRS17_CF_Base!CZ118+IFRS17_CumRslt!CZ118</f>
        <v>0</v>
      </c>
      <c r="DA118" s="35">
        <f ca="1">IFRS17_CF_Base!DA118+IFRS17_CumRslt!DA118</f>
        <v>0</v>
      </c>
      <c r="DB118" s="35">
        <f ca="1">IFRS17_CF_Base!DB118+IFRS17_CumRslt!DB118</f>
        <v>0</v>
      </c>
      <c r="DC118" s="35">
        <f ca="1">IFRS17_CF_Base!DC118+IFRS17_CumRslt!DC118</f>
        <v>0</v>
      </c>
      <c r="DD118" s="35">
        <f ca="1">IFRS17_CF_Base!DD118+IFRS17_CumRslt!DD118</f>
        <v>0</v>
      </c>
      <c r="DE118" s="35">
        <f ca="1">IFRS17_CF_Base!DE118+IFRS17_CumRslt!DE118</f>
        <v>0</v>
      </c>
      <c r="DF118" s="35">
        <f ca="1">IFRS17_CF_Base!DF118+IFRS17_CumRslt!DF118</f>
        <v>0</v>
      </c>
      <c r="DG118" s="35">
        <f ca="1">IFRS17_CF_Base!DG118+IFRS17_CumRslt!DG118</f>
        <v>0</v>
      </c>
      <c r="DH118" s="35">
        <f ca="1">IFRS17_CF_Base!DH118+IFRS17_CumRslt!DH118</f>
        <v>0</v>
      </c>
      <c r="DI118" s="35">
        <f ca="1">IFRS17_CF_Base!DI118+IFRS17_CumRslt!DI118</f>
        <v>0</v>
      </c>
      <c r="DJ118" s="35">
        <f ca="1">IFRS17_CF_Base!DJ118+IFRS17_CumRslt!DJ118</f>
        <v>0</v>
      </c>
      <c r="DK118" s="35">
        <f ca="1">IFRS17_CF_Base!DK118+IFRS17_CumRslt!DK118</f>
        <v>0</v>
      </c>
      <c r="DL118" s="35">
        <f ca="1">IFRS17_CF_Base!DL118+IFRS17_CumRslt!DL118</f>
        <v>0</v>
      </c>
      <c r="DM118" s="35">
        <f ca="1">IFRS17_CF_Base!DM118+IFRS17_CumRslt!DM118</f>
        <v>0</v>
      </c>
      <c r="DN118" s="35">
        <f ca="1">IFRS17_CF_Base!DN118+IFRS17_CumRslt!DN118</f>
        <v>0</v>
      </c>
      <c r="DO118" s="35">
        <f ca="1">IFRS17_CF_Base!DO118+IFRS17_CumRslt!DO118</f>
        <v>0</v>
      </c>
      <c r="DP118" s="35">
        <f ca="1">IFRS17_CF_Base!DP118+IFRS17_CumRslt!DP118</f>
        <v>0</v>
      </c>
      <c r="DQ118" s="35">
        <f ca="1">IFRS17_CF_Base!DQ118+IFRS17_CumRslt!DQ118</f>
        <v>0</v>
      </c>
      <c r="DR118" s="35">
        <f ca="1">IFRS17_CF_Base!DR118+IFRS17_CumRslt!DR118</f>
        <v>0</v>
      </c>
      <c r="DS118" s="35">
        <f ca="1">IFRS17_CF_Base!DS118+IFRS17_CumRslt!DS118</f>
        <v>0</v>
      </c>
      <c r="DT118" s="35">
        <f ca="1">IFRS17_CF_Base!DT118+IFRS17_CumRslt!DT118</f>
        <v>0</v>
      </c>
      <c r="DU118" s="35">
        <f ca="1">IFRS17_CF_Base!DU118+IFRS17_CumRslt!DU118</f>
        <v>0</v>
      </c>
      <c r="DV118" s="35">
        <f ca="1">IFRS17_CF_Base!DV118+IFRS17_CumRslt!DV118</f>
        <v>0</v>
      </c>
      <c r="DW118" s="35">
        <f ca="1">IFRS17_CF_Base!DW118+IFRS17_CumRslt!DW118</f>
        <v>0</v>
      </c>
      <c r="DX118" s="35">
        <f ca="1">IFRS17_CF_Base!DX118+IFRS17_CumRslt!DX118</f>
        <v>0</v>
      </c>
      <c r="DY118" s="35">
        <f ca="1">IFRS17_CF_Base!DY118+IFRS17_CumRslt!DY118</f>
        <v>0</v>
      </c>
      <c r="DZ118" s="35">
        <f ca="1">IFRS17_CF_Base!DZ118+IFRS17_CumRslt!DZ118</f>
        <v>0</v>
      </c>
      <c r="EA118" s="35">
        <f ca="1">IFRS17_CF_Base!EA118+IFRS17_CumRslt!EA118</f>
        <v>0</v>
      </c>
      <c r="EB118" s="35">
        <f ca="1">IFRS17_CF_Base!EB118+IFRS17_CumRslt!EB118</f>
        <v>0</v>
      </c>
      <c r="EC118" s="35">
        <f ca="1">IFRS17_CF_Base!EC118+IFRS17_CumRslt!EC118</f>
        <v>0</v>
      </c>
      <c r="ED118" s="35">
        <f ca="1">IFRS17_CF_Base!ED118+IFRS17_CumRslt!ED118</f>
        <v>0</v>
      </c>
      <c r="EE118" s="35">
        <f ca="1">IFRS17_CF_Base!EE118+IFRS17_CumRslt!EE118</f>
        <v>0</v>
      </c>
      <c r="EF118" s="35">
        <f ca="1">IFRS17_CF_Base!EF118+IFRS17_CumRslt!EF118</f>
        <v>0</v>
      </c>
      <c r="EG118" s="35">
        <f ca="1">IFRS17_CF_Base!EG118+IFRS17_CumRslt!EG118</f>
        <v>0</v>
      </c>
      <c r="EH118" s="35">
        <f ca="1">IFRS17_CF_Base!EH118+IFRS17_CumRslt!EH118</f>
        <v>0</v>
      </c>
      <c r="EI118" s="35">
        <f ca="1">IFRS17_CF_Base!EI118+IFRS17_CumRslt!EI118</f>
        <v>0</v>
      </c>
      <c r="EJ118" s="35">
        <f ca="1">IFRS17_CF_Base!EJ118+IFRS17_CumRslt!EJ118</f>
        <v>0</v>
      </c>
      <c r="EK118" s="35">
        <f ca="1">IFRS17_CF_Base!EK118+IFRS17_CumRslt!EK118</f>
        <v>0</v>
      </c>
      <c r="EL118" s="35">
        <f ca="1">IFRS17_CF_Base!EL118+IFRS17_CumRslt!EL118</f>
        <v>0</v>
      </c>
      <c r="EM118" s="35">
        <f ca="1">IFRS17_CF_Base!EM118+IFRS17_CumRslt!EM118</f>
        <v>0</v>
      </c>
      <c r="EN118" s="35">
        <f ca="1">IFRS17_CF_Base!EN118+IFRS17_CumRslt!EN118</f>
        <v>0</v>
      </c>
      <c r="EO118" s="35">
        <f ca="1">IFRS17_CF_Base!EO118+IFRS17_CumRslt!EO118</f>
        <v>0</v>
      </c>
      <c r="EP118" s="35">
        <f ca="1">IFRS17_CF_Base!EP118+IFRS17_CumRslt!EP118</f>
        <v>0</v>
      </c>
      <c r="EQ118" s="35">
        <f ca="1">IFRS17_CF_Base!EQ118+IFRS17_CumRslt!EQ118</f>
        <v>0</v>
      </c>
      <c r="ER118" s="35">
        <f ca="1">IFRS17_CF_Base!ER118+IFRS17_CumRslt!ER118</f>
        <v>0</v>
      </c>
      <c r="ES118" s="35">
        <f ca="1">IFRS17_CF_Base!ES118+IFRS17_CumRslt!ES118</f>
        <v>0</v>
      </c>
      <c r="ET118" s="35">
        <f ca="1">IFRS17_CF_Base!ET118+IFRS17_CumRslt!ET118</f>
        <v>0</v>
      </c>
      <c r="EU118" s="35">
        <f ca="1">IFRS17_CF_Base!EU118+IFRS17_CumRslt!EU118</f>
        <v>0</v>
      </c>
      <c r="EV118" s="35">
        <f ca="1">IFRS17_CF_Base!EV118+IFRS17_CumRslt!EV118</f>
        <v>0</v>
      </c>
      <c r="EW118" s="35">
        <f ca="1">IFRS17_CF_Base!EW118+IFRS17_CumRslt!EW118</f>
        <v>0</v>
      </c>
      <c r="EX118" s="35">
        <f ca="1">IFRS17_CF_Base!EX118+IFRS17_CumRslt!EX118</f>
        <v>0</v>
      </c>
      <c r="EY118" s="35">
        <f ca="1">IFRS17_CF_Base!EY118+IFRS17_CumRslt!EY118</f>
        <v>0</v>
      </c>
      <c r="EZ118" s="35">
        <f ca="1">IFRS17_CF_Base!EZ118+IFRS17_CumRslt!EZ118</f>
        <v>0</v>
      </c>
      <c r="FA118" s="35">
        <f ca="1">IFRS17_CF_Base!FA118+IFRS17_CumRslt!FA118</f>
        <v>0</v>
      </c>
      <c r="FB118" s="35">
        <f ca="1">IFRS17_CF_Base!FB118+IFRS17_CumRslt!FB118</f>
        <v>0</v>
      </c>
      <c r="FC118" s="35">
        <f ca="1">IFRS17_CF_Base!FC118+IFRS17_CumRslt!FC118</f>
        <v>0</v>
      </c>
      <c r="FD118" s="35">
        <f ca="1">IFRS17_CF_Base!FD118+IFRS17_CumRslt!FD118</f>
        <v>0</v>
      </c>
      <c r="FE118" s="35">
        <f ca="1">IFRS17_CF_Base!FE118+IFRS17_CumRslt!FE118</f>
        <v>0</v>
      </c>
      <c r="FF118" s="35">
        <f ca="1">IFRS17_CF_Base!FF118+IFRS17_CumRslt!FF118</f>
        <v>0</v>
      </c>
      <c r="FG118" s="35">
        <f ca="1">IFRS17_CF_Base!FG118+IFRS17_CumRslt!FG118</f>
        <v>0</v>
      </c>
      <c r="FH118" s="35">
        <f ca="1">IFRS17_CF_Base!FH118+IFRS17_CumRslt!FH118</f>
        <v>0</v>
      </c>
      <c r="FI118" s="35">
        <f ca="1">IFRS17_CF_Base!FI118+IFRS17_CumRslt!FI118</f>
        <v>0</v>
      </c>
      <c r="FJ118" s="35">
        <f ca="1">IFRS17_CF_Base!FJ118+IFRS17_CumRslt!FJ118</f>
        <v>0</v>
      </c>
      <c r="FK118" s="35">
        <f ca="1">IFRS17_CF_Base!FK118+IFRS17_CumRslt!FK118</f>
        <v>0</v>
      </c>
      <c r="FL118" s="35">
        <f ca="1">IFRS17_CF_Base!FL118+IFRS17_CumRslt!FL118</f>
        <v>0</v>
      </c>
      <c r="FM118" s="35">
        <f ca="1">IFRS17_CF_Base!FM118+IFRS17_CumRslt!FM118</f>
        <v>0</v>
      </c>
      <c r="FN118" s="35">
        <f ca="1">IFRS17_CF_Base!FN118+IFRS17_CumRslt!FN118</f>
        <v>0</v>
      </c>
      <c r="FO118" s="35">
        <f ca="1">IFRS17_CF_Base!FO118+IFRS17_CumRslt!FO118</f>
        <v>0</v>
      </c>
      <c r="FP118" s="35">
        <f ca="1">IFRS17_CF_Base!FP118+IFRS17_CumRslt!FP118</f>
        <v>0</v>
      </c>
      <c r="FQ118" s="35">
        <f ca="1">IFRS17_CF_Base!FQ118+IFRS17_CumRslt!FQ118</f>
        <v>0</v>
      </c>
      <c r="FR118" s="35">
        <f ca="1">IFRS17_CF_Base!FR118+IFRS17_CumRslt!FR118</f>
        <v>0</v>
      </c>
      <c r="FS118" s="35">
        <f ca="1">IFRS17_CF_Base!FS118+IFRS17_CumRslt!FS118</f>
        <v>0</v>
      </c>
      <c r="FT118" s="35">
        <f ca="1">IFRS17_CF_Base!FT118+IFRS17_CumRslt!FT118</f>
        <v>0</v>
      </c>
      <c r="FU118" s="35">
        <f ca="1">IFRS17_CF_Base!FU118+IFRS17_CumRslt!FU118</f>
        <v>0</v>
      </c>
      <c r="FV118" s="35">
        <f ca="1">IFRS17_CF_Base!FV118+IFRS17_CumRslt!FV118</f>
        <v>0</v>
      </c>
      <c r="FW118" s="35">
        <f ca="1">IFRS17_CF_Base!FW118+IFRS17_CumRslt!FW118</f>
        <v>0</v>
      </c>
      <c r="FX118" s="35">
        <f ca="1">IFRS17_CF_Base!FX118+IFRS17_CumRslt!FX118</f>
        <v>0</v>
      </c>
      <c r="FY118" s="35">
        <f ca="1">IFRS17_CF_Base!FY118+IFRS17_CumRslt!FY118</f>
        <v>0</v>
      </c>
      <c r="FZ118" s="35">
        <f ca="1">IFRS17_CF_Base!FZ118+IFRS17_CumRslt!FZ118</f>
        <v>0</v>
      </c>
      <c r="GA118" s="35">
        <f ca="1">IFRS17_CF_Base!GA118+IFRS17_CumRslt!GA118</f>
        <v>0</v>
      </c>
      <c r="GB118" s="35">
        <f ca="1">IFRS17_CF_Base!GB118+IFRS17_CumRslt!GB118</f>
        <v>0</v>
      </c>
      <c r="GC118" s="35">
        <f ca="1">IFRS17_CF_Base!GC118+IFRS17_CumRslt!GC118</f>
        <v>0</v>
      </c>
      <c r="GD118" s="35">
        <f ca="1">IFRS17_CF_Base!GD118+IFRS17_CumRslt!GD118</f>
        <v>0</v>
      </c>
      <c r="GE118" s="35">
        <f ca="1">IFRS17_CF_Base!GE118+IFRS17_CumRslt!GE118</f>
        <v>0</v>
      </c>
      <c r="GF118" s="35">
        <f ca="1">IFRS17_CF_Base!GF118+IFRS17_CumRslt!GF118</f>
        <v>0</v>
      </c>
      <c r="GG118" s="35">
        <f ca="1">IFRS17_CF_Base!GG118+IFRS17_CumRslt!GG118</f>
        <v>0</v>
      </c>
      <c r="GH118" s="35">
        <f ca="1">IFRS17_CF_Base!GH118+IFRS17_CumRslt!GH118</f>
        <v>0</v>
      </c>
      <c r="GI118" s="35">
        <f ca="1">IFRS17_CF_Base!GI118+IFRS17_CumRslt!GI118</f>
        <v>0</v>
      </c>
      <c r="GJ118" s="35">
        <f ca="1">IFRS17_CF_Base!GJ118+IFRS17_CumRslt!GJ118</f>
        <v>0</v>
      </c>
    </row>
    <row r="119" spans="2:192" x14ac:dyDescent="0.3">
      <c r="C119" s="31" t="s">
        <v>505</v>
      </c>
      <c r="F119" s="35">
        <f ca="1">IFRS17_CF_Base!F119+IFRS17_CumRslt!F119</f>
        <v>-220749.79991443898</v>
      </c>
      <c r="G119" s="35">
        <f ca="1">IFRS17_CF_Base!G119+IFRS17_CumRslt!G119</f>
        <v>-749128.54199381219</v>
      </c>
      <c r="H119" s="35">
        <f ca="1">IFRS17_CF_Base!H119+IFRS17_CumRslt!H119</f>
        <v>-1376594.982170267</v>
      </c>
      <c r="I119" s="35">
        <f ca="1">IFRS17_CF_Base!I119+IFRS17_CumRslt!I119</f>
        <v>-2004805.8031722386</v>
      </c>
      <c r="J119" s="35">
        <f ca="1">IFRS17_CF_Base!J119+IFRS17_CumRslt!J119</f>
        <v>-2778710.0487806653</v>
      </c>
      <c r="K119" s="35">
        <f ca="1">IFRS17_CF_Base!K119+IFRS17_CumRslt!K119</f>
        <v>-3631779.6108303065</v>
      </c>
      <c r="L119" s="35">
        <f ca="1">IFRS17_CF_Base!L119+IFRS17_CumRslt!L119</f>
        <v>-4503973.3193357559</v>
      </c>
      <c r="M119" s="35">
        <f ca="1">IFRS17_CF_Base!M119+IFRS17_CumRslt!M119</f>
        <v>-5498155.4560068101</v>
      </c>
      <c r="N119" s="35">
        <f ca="1">IFRS17_CF_Base!N119+IFRS17_CumRslt!N119</f>
        <v>-6670906.9381653788</v>
      </c>
      <c r="O119" s="35">
        <f ca="1">IFRS17_CF_Base!O119+IFRS17_CumRslt!O119</f>
        <v>-8118952.6861579316</v>
      </c>
      <c r="P119" s="35">
        <f ca="1">IFRS17_CF_Base!P119+IFRS17_CumRslt!P119</f>
        <v>-7927661.0378044993</v>
      </c>
      <c r="Q119" s="35">
        <f ca="1">IFRS17_CF_Base!Q119+IFRS17_CumRslt!Q119</f>
        <v>-6948775.0796631882</v>
      </c>
      <c r="R119" s="35">
        <f ca="1">IFRS17_CF_Base!R119+IFRS17_CumRslt!R119</f>
        <v>-6768370.3595989626</v>
      </c>
      <c r="S119" s="35">
        <f ca="1">IFRS17_CF_Base!S119+IFRS17_CumRslt!S119</f>
        <v>-6780448.282075081</v>
      </c>
      <c r="T119" s="35">
        <f ca="1">IFRS17_CF_Base!T119+IFRS17_CumRslt!T119</f>
        <v>-6788530.2507850127</v>
      </c>
      <c r="U119" s="35">
        <f ca="1">IFRS17_CF_Base!U119+IFRS17_CumRslt!U119</f>
        <v>-6935757.5458676675</v>
      </c>
      <c r="V119" s="35">
        <f ca="1">IFRS17_CF_Base!V119+IFRS17_CumRslt!V119</f>
        <v>-7041637.3124873005</v>
      </c>
      <c r="W119" s="35">
        <f ca="1">IFRS17_CF_Base!W119+IFRS17_CumRslt!W119</f>
        <v>-7088279.8155914452</v>
      </c>
      <c r="X119" s="35">
        <f ca="1">IFRS17_CF_Base!X119+IFRS17_CumRslt!X119</f>
        <v>-7077521.906560218</v>
      </c>
      <c r="Y119" s="40">
        <f ca="1">IFRS17_CF_Base!Y119+IFRS17_CumRslt!Y119</f>
        <v>-6979320.659519692</v>
      </c>
      <c r="Z119" s="35">
        <f ca="1">IFRS17_CF_Base!Z119+IFRS17_CumRslt!Z119</f>
        <v>-6917975.7209478226</v>
      </c>
      <c r="AA119" s="40">
        <f ca="1">IFRS17_CF_Base!AA119+IFRS17_CumRslt!AA119</f>
        <v>-6794286.0385984955</v>
      </c>
      <c r="AB119" s="40">
        <f ca="1">IFRS17_CF_Base!AB119+IFRS17_CumRslt!AB119</f>
        <v>-6618003.013769797</v>
      </c>
      <c r="AC119" s="40">
        <f ca="1">IFRS17_CF_Base!AC119+IFRS17_CumRslt!AC119</f>
        <v>-6398026.0894550877</v>
      </c>
      <c r="AD119" s="40">
        <f ca="1">IFRS17_CF_Base!AD119+IFRS17_CumRslt!AD119</f>
        <v>-6135723.5760749904</v>
      </c>
      <c r="AE119" s="40">
        <f ca="1">IFRS17_CF_Base!AE119+IFRS17_CumRslt!AE119</f>
        <v>-5904509.7679725466</v>
      </c>
      <c r="AF119" s="40">
        <f ca="1">IFRS17_CF_Base!AF119+IFRS17_CumRslt!AF119</f>
        <v>-5661956.1493040314</v>
      </c>
      <c r="AG119" s="40">
        <f ca="1">IFRS17_CF_Base!AG119+IFRS17_CumRslt!AG119</f>
        <v>-5413566.9940624041</v>
      </c>
      <c r="AH119" s="40">
        <f ca="1">IFRS17_CF_Base!AH119+IFRS17_CumRslt!AH119</f>
        <v>-5163478.3873986546</v>
      </c>
      <c r="AI119" s="40">
        <f ca="1">IFRS17_CF_Base!AI119+IFRS17_CumRslt!AI119</f>
        <v>-4911262.5653265566</v>
      </c>
      <c r="AJ119" s="40">
        <f ca="1">IFRS17_CF_Base!AJ119+IFRS17_CumRslt!AJ119</f>
        <v>-4691059.8533094367</v>
      </c>
      <c r="AK119" s="40">
        <f ca="1">IFRS17_CF_Base!AK119+IFRS17_CumRslt!AK119</f>
        <v>-4472117.5000380911</v>
      </c>
      <c r="AL119" s="40">
        <f ca="1">IFRS17_CF_Base!AL119+IFRS17_CumRslt!AL119</f>
        <v>-4251937.5419500852</v>
      </c>
      <c r="AM119" s="40">
        <f ca="1">IFRS17_CF_Base!AM119+IFRS17_CumRslt!AM119</f>
        <v>-4028795.3570834175</v>
      </c>
      <c r="AN119" s="40">
        <f ca="1">IFRS17_CF_Base!AN119+IFRS17_CumRslt!AN119</f>
        <v>-3800814.1233317517</v>
      </c>
      <c r="AO119" s="40">
        <f ca="1">IFRS17_CF_Base!AO119+IFRS17_CumRslt!AO119</f>
        <v>-3583934.1431493615</v>
      </c>
      <c r="AP119" s="40">
        <f ca="1">IFRS17_CF_Base!AP119+IFRS17_CumRslt!AP119</f>
        <v>-3369507.8350931057</v>
      </c>
      <c r="AQ119" s="40">
        <f ca="1">IFRS17_CF_Base!AQ119+IFRS17_CumRslt!AQ119</f>
        <v>-3153622.8399388464</v>
      </c>
      <c r="AR119" s="40">
        <f ca="1">IFRS17_CF_Base!AR119+IFRS17_CumRslt!AR119</f>
        <v>-2937418.0637015328</v>
      </c>
      <c r="AS119" s="40">
        <f ca="1">IFRS17_CF_Base!AS119+IFRS17_CumRslt!AS119</f>
        <v>-2721076.1608948158</v>
      </c>
      <c r="AT119" s="40">
        <f ca="1">IFRS17_CF_Base!AT119+IFRS17_CumRslt!AT119</f>
        <v>-2514042.5046816044</v>
      </c>
      <c r="AU119" s="40">
        <f ca="1">IFRS17_CF_Base!AU119+IFRS17_CumRslt!AU119</f>
        <v>-2309803.5656111278</v>
      </c>
      <c r="AV119" s="40">
        <f ca="1">IFRS17_CF_Base!AV119+IFRS17_CumRslt!AV119</f>
        <v>-2109611.9734531939</v>
      </c>
      <c r="AW119" s="40">
        <f ca="1">IFRS17_CF_Base!AW119+IFRS17_CumRslt!AW119</f>
        <v>-1914930.8090466037</v>
      </c>
      <c r="AX119" s="40">
        <f ca="1">IFRS17_CF_Base!AX119+IFRS17_CumRslt!AX119</f>
        <v>-1726956.9843006514</v>
      </c>
      <c r="AY119" s="40">
        <f ca="1">IFRS17_CF_Base!AY119+IFRS17_CumRslt!AY119</f>
        <v>-1551653.92980212</v>
      </c>
      <c r="AZ119" s="40">
        <f ca="1">IFRS17_CF_Base!AZ119+IFRS17_CumRslt!AZ119</f>
        <v>-1387223.3462284766</v>
      </c>
      <c r="BA119" s="40">
        <f ca="1">IFRS17_CF_Base!BA119+IFRS17_CumRslt!BA119</f>
        <v>-1233490.2359853454</v>
      </c>
      <c r="BB119" s="40">
        <f ca="1">IFRS17_CF_Base!BB119+IFRS17_CumRslt!BB119</f>
        <v>-1091144.8769167918</v>
      </c>
      <c r="BC119" s="40">
        <f ca="1">IFRS17_CF_Base!BC119+IFRS17_CumRslt!BC119</f>
        <v>-960296.69118587684</v>
      </c>
      <c r="BD119" s="40">
        <f ca="1">IFRS17_CF_Base!BD119+IFRS17_CumRslt!BD119</f>
        <v>-842827.64819677884</v>
      </c>
      <c r="BE119" s="40">
        <f ca="1">IFRS17_CF_Base!BE119+IFRS17_CumRslt!BE119</f>
        <v>-736581.56776772591</v>
      </c>
      <c r="BF119" s="40">
        <f ca="1">IFRS17_CF_Base!BF119+IFRS17_CumRslt!BF119</f>
        <v>-640631.83093484573</v>
      </c>
      <c r="BG119" s="40">
        <f ca="1">IFRS17_CF_Base!BG119+IFRS17_CumRslt!BG119</f>
        <v>-554173.13188535103</v>
      </c>
      <c r="BH119" s="40">
        <f ca="1">IFRS17_CF_Base!BH119+IFRS17_CumRslt!BH119</f>
        <v>-476446.60702563176</v>
      </c>
      <c r="BI119" s="40">
        <f ca="1">IFRS17_CF_Base!BI119+IFRS17_CumRslt!BI119</f>
        <v>-407656.97366917058</v>
      </c>
      <c r="BJ119" s="40">
        <f ca="1">IFRS17_CF_Base!BJ119+IFRS17_CumRslt!BJ119</f>
        <v>-347089.84815771435</v>
      </c>
      <c r="BK119" s="40">
        <f ca="1">IFRS17_CF_Base!BK119+IFRS17_CumRslt!BK119</f>
        <v>-293427.05467771314</v>
      </c>
      <c r="BL119" s="40">
        <f ca="1">IFRS17_CF_Base!BL119+IFRS17_CumRslt!BL119</f>
        <v>-246196.18977127451</v>
      </c>
      <c r="BM119" s="40">
        <f ca="1">IFRS17_CF_Base!BM119+IFRS17_CumRslt!BM119</f>
        <v>-204821.11066313583</v>
      </c>
      <c r="BN119" s="40">
        <f ca="1">IFRS17_CF_Base!BN119+IFRS17_CumRslt!BN119</f>
        <v>-169039.629610178</v>
      </c>
      <c r="BO119" s="40">
        <f ca="1">IFRS17_CF_Base!BO119+IFRS17_CumRslt!BO119</f>
        <v>-138096.83232019664</v>
      </c>
      <c r="BP119" s="40">
        <f ca="1">IFRS17_CF_Base!BP119+IFRS17_CumRslt!BP119</f>
        <v>-111504.64649657028</v>
      </c>
      <c r="BQ119" s="40">
        <f ca="1">IFRS17_CF_Base!BQ119+IFRS17_CumRslt!BQ119</f>
        <v>-88878.29110506695</v>
      </c>
      <c r="BR119" s="40">
        <f ca="1">IFRS17_CF_Base!BR119+IFRS17_CumRslt!BR119</f>
        <v>-69825.734208250709</v>
      </c>
      <c r="BS119" s="40">
        <f ca="1">IFRS17_CF_Base!BS119+IFRS17_CumRslt!BS119</f>
        <v>-54070.674327842426</v>
      </c>
      <c r="BT119" s="40">
        <f ca="1">IFRS17_CF_Base!BT119+IFRS17_CumRslt!BT119</f>
        <v>-41238.70586736931</v>
      </c>
      <c r="BU119" s="40">
        <f ca="1">IFRS17_CF_Base!BU119+IFRS17_CumRslt!BU119</f>
        <v>-30883.966534488343</v>
      </c>
      <c r="BV119" s="40">
        <f ca="1">IFRS17_CF_Base!BV119+IFRS17_CumRslt!BV119</f>
        <v>-22708.09074668153</v>
      </c>
      <c r="BW119" s="40">
        <f ca="1">IFRS17_CF_Base!BW119+IFRS17_CumRslt!BW119</f>
        <v>-16397.958762865645</v>
      </c>
      <c r="BX119" s="40">
        <f ca="1">IFRS17_CF_Base!BX119+IFRS17_CumRslt!BX119</f>
        <v>-11659.596790742678</v>
      </c>
      <c r="BY119" s="40">
        <f ca="1">IFRS17_CF_Base!BY119+IFRS17_CumRslt!BY119</f>
        <v>-8224.8846825484743</v>
      </c>
      <c r="BZ119" s="40">
        <f ca="1">IFRS17_CF_Base!BZ119+IFRS17_CumRslt!BZ119</f>
        <v>-5734.4705568458176</v>
      </c>
      <c r="CA119" s="40">
        <f ca="1">IFRS17_CF_Base!CA119+IFRS17_CumRslt!CA119</f>
        <v>-3951.9554738830857</v>
      </c>
      <c r="CB119" s="40">
        <f ca="1">IFRS17_CF_Base!CB119+IFRS17_CumRslt!CB119</f>
        <v>-2687.7399729947015</v>
      </c>
      <c r="CC119" s="40">
        <f ca="1">IFRS17_CF_Base!CC119+IFRS17_CumRslt!CC119</f>
        <v>-1793.48661717713</v>
      </c>
      <c r="CD119" s="40">
        <f ca="1">IFRS17_CF_Base!CD119+IFRS17_CumRslt!CD119</f>
        <v>-1227.869335457174</v>
      </c>
      <c r="CE119" s="40">
        <f ca="1">IFRS17_CF_Base!CE119+IFRS17_CumRslt!CE119</f>
        <v>-820.09453073831833</v>
      </c>
      <c r="CF119" s="40">
        <f ca="1">IFRS17_CF_Base!CF119+IFRS17_CumRslt!CF119</f>
        <v>-530.41329059559507</v>
      </c>
      <c r="CG119" s="40">
        <f ca="1">IFRS17_CF_Base!CG119+IFRS17_CumRslt!CG119</f>
        <v>-328.78554084085891</v>
      </c>
      <c r="CH119" s="40">
        <f ca="1">IFRS17_CF_Base!CH119+IFRS17_CumRslt!CH119</f>
        <v>-192.25800371331016</v>
      </c>
      <c r="CI119" s="40">
        <f ca="1">IFRS17_CF_Base!CI119+IFRS17_CumRslt!CI119</f>
        <v>-114.54528632672492</v>
      </c>
      <c r="CJ119" s="40">
        <f ca="1">IFRS17_CF_Base!CJ119+IFRS17_CumRslt!CJ119</f>
        <v>-65.235993488173492</v>
      </c>
      <c r="CK119" s="40">
        <f ca="1">IFRS17_CF_Base!CK119+IFRS17_CumRslt!CK119</f>
        <v>-33.73236111716119</v>
      </c>
      <c r="CL119" s="40">
        <f ca="1">IFRS17_CF_Base!CL119+IFRS17_CumRslt!CL119</f>
        <v>-13.324578068338603</v>
      </c>
      <c r="CM119" s="40">
        <f ca="1">IFRS17_CF_Base!CM119+IFRS17_CumRslt!CM119</f>
        <v>-5.5652547643038671E-10</v>
      </c>
      <c r="CN119" s="40">
        <f ca="1">IFRS17_CF_Base!CN119+IFRS17_CumRslt!CN119</f>
        <v>0</v>
      </c>
      <c r="CO119" s="40">
        <f ca="1">IFRS17_CF_Base!CO119+IFRS17_CumRslt!CO119</f>
        <v>0</v>
      </c>
      <c r="CP119" s="40">
        <f ca="1">IFRS17_CF_Base!CP119+IFRS17_CumRslt!CP119</f>
        <v>0</v>
      </c>
      <c r="CQ119" s="40">
        <f ca="1">IFRS17_CF_Base!CQ119+IFRS17_CumRslt!CQ119</f>
        <v>0</v>
      </c>
      <c r="CR119" s="40">
        <f ca="1">IFRS17_CF_Base!CR119+IFRS17_CumRslt!CR119</f>
        <v>0</v>
      </c>
      <c r="CS119" s="40">
        <f ca="1">IFRS17_CF_Base!CS119+IFRS17_CumRslt!CS119</f>
        <v>0</v>
      </c>
      <c r="CT119" s="40">
        <f ca="1">IFRS17_CF_Base!CT119+IFRS17_CumRslt!CT119</f>
        <v>0</v>
      </c>
      <c r="CU119" s="40">
        <f ca="1">IFRS17_CF_Base!CU119+IFRS17_CumRslt!CU119</f>
        <v>0</v>
      </c>
      <c r="CV119" s="40">
        <f ca="1">IFRS17_CF_Base!CV119+IFRS17_CumRslt!CV119</f>
        <v>0</v>
      </c>
      <c r="CW119" s="40">
        <f ca="1">IFRS17_CF_Base!CW119+IFRS17_CumRslt!CW119</f>
        <v>0</v>
      </c>
      <c r="CX119" s="40">
        <f ca="1">IFRS17_CF_Base!CX119+IFRS17_CumRslt!CX119</f>
        <v>0</v>
      </c>
      <c r="CY119" s="40">
        <f ca="1">IFRS17_CF_Base!CY119+IFRS17_CumRslt!CY119</f>
        <v>0</v>
      </c>
      <c r="CZ119" s="40">
        <f ca="1">IFRS17_CF_Base!CZ119+IFRS17_CumRslt!CZ119</f>
        <v>0</v>
      </c>
      <c r="DA119" s="40">
        <f ca="1">IFRS17_CF_Base!DA119+IFRS17_CumRslt!DA119</f>
        <v>0</v>
      </c>
      <c r="DB119" s="40">
        <f ca="1">IFRS17_CF_Base!DB119+IFRS17_CumRslt!DB119</f>
        <v>0</v>
      </c>
      <c r="DC119" s="40">
        <f ca="1">IFRS17_CF_Base!DC119+IFRS17_CumRslt!DC119</f>
        <v>0</v>
      </c>
      <c r="DD119" s="40">
        <f ca="1">IFRS17_CF_Base!DD119+IFRS17_CumRslt!DD119</f>
        <v>0</v>
      </c>
      <c r="DE119" s="40">
        <f ca="1">IFRS17_CF_Base!DE119+IFRS17_CumRslt!DE119</f>
        <v>0</v>
      </c>
      <c r="DF119" s="40">
        <f ca="1">IFRS17_CF_Base!DF119+IFRS17_CumRslt!DF119</f>
        <v>0</v>
      </c>
      <c r="DG119" s="40">
        <f ca="1">IFRS17_CF_Base!DG119+IFRS17_CumRslt!DG119</f>
        <v>0</v>
      </c>
      <c r="DH119" s="40">
        <f ca="1">IFRS17_CF_Base!DH119+IFRS17_CumRslt!DH119</f>
        <v>0</v>
      </c>
      <c r="DI119" s="40">
        <f ca="1">IFRS17_CF_Base!DI119+IFRS17_CumRslt!DI119</f>
        <v>0</v>
      </c>
      <c r="DJ119" s="40">
        <f ca="1">IFRS17_CF_Base!DJ119+IFRS17_CumRslt!DJ119</f>
        <v>0</v>
      </c>
      <c r="DK119" s="40">
        <f ca="1">IFRS17_CF_Base!DK119+IFRS17_CumRslt!DK119</f>
        <v>0</v>
      </c>
      <c r="DL119" s="40">
        <f ca="1">IFRS17_CF_Base!DL119+IFRS17_CumRslt!DL119</f>
        <v>0</v>
      </c>
      <c r="DM119" s="40">
        <f ca="1">IFRS17_CF_Base!DM119+IFRS17_CumRslt!DM119</f>
        <v>0</v>
      </c>
      <c r="DN119" s="40">
        <f ca="1">IFRS17_CF_Base!DN119+IFRS17_CumRslt!DN119</f>
        <v>0</v>
      </c>
      <c r="DO119" s="40">
        <f ca="1">IFRS17_CF_Base!DO119+IFRS17_CumRslt!DO119</f>
        <v>0</v>
      </c>
      <c r="DP119" s="40">
        <f ca="1">IFRS17_CF_Base!DP119+IFRS17_CumRslt!DP119</f>
        <v>0</v>
      </c>
      <c r="DQ119" s="40">
        <f ca="1">IFRS17_CF_Base!DQ119+IFRS17_CumRslt!DQ119</f>
        <v>0</v>
      </c>
      <c r="DR119" s="40">
        <f ca="1">IFRS17_CF_Base!DR119+IFRS17_CumRslt!DR119</f>
        <v>0</v>
      </c>
      <c r="DS119" s="40">
        <f ca="1">IFRS17_CF_Base!DS119+IFRS17_CumRslt!DS119</f>
        <v>0</v>
      </c>
      <c r="DT119" s="40">
        <f ca="1">IFRS17_CF_Base!DT119+IFRS17_CumRslt!DT119</f>
        <v>0</v>
      </c>
      <c r="DU119" s="40">
        <f ca="1">IFRS17_CF_Base!DU119+IFRS17_CumRslt!DU119</f>
        <v>0</v>
      </c>
      <c r="DV119" s="40">
        <f ca="1">IFRS17_CF_Base!DV119+IFRS17_CumRslt!DV119</f>
        <v>0</v>
      </c>
      <c r="DW119" s="40">
        <f ca="1">IFRS17_CF_Base!DW119+IFRS17_CumRslt!DW119</f>
        <v>0</v>
      </c>
      <c r="DX119" s="40">
        <f ca="1">IFRS17_CF_Base!DX119+IFRS17_CumRslt!DX119</f>
        <v>0</v>
      </c>
      <c r="DY119" s="40">
        <f ca="1">IFRS17_CF_Base!DY119+IFRS17_CumRslt!DY119</f>
        <v>0</v>
      </c>
      <c r="DZ119" s="40">
        <f ca="1">IFRS17_CF_Base!DZ119+IFRS17_CumRslt!DZ119</f>
        <v>0</v>
      </c>
      <c r="EA119" s="40">
        <f ca="1">IFRS17_CF_Base!EA119+IFRS17_CumRslt!EA119</f>
        <v>0</v>
      </c>
      <c r="EB119" s="40">
        <f ca="1">IFRS17_CF_Base!EB119+IFRS17_CumRslt!EB119</f>
        <v>0</v>
      </c>
      <c r="EC119" s="40">
        <f ca="1">IFRS17_CF_Base!EC119+IFRS17_CumRslt!EC119</f>
        <v>0</v>
      </c>
      <c r="ED119" s="40">
        <f ca="1">IFRS17_CF_Base!ED119+IFRS17_CumRslt!ED119</f>
        <v>0</v>
      </c>
      <c r="EE119" s="40">
        <f ca="1">IFRS17_CF_Base!EE119+IFRS17_CumRslt!EE119</f>
        <v>0</v>
      </c>
      <c r="EF119" s="40">
        <f ca="1">IFRS17_CF_Base!EF119+IFRS17_CumRslt!EF119</f>
        <v>0</v>
      </c>
      <c r="EG119" s="40">
        <f ca="1">IFRS17_CF_Base!EG119+IFRS17_CumRslt!EG119</f>
        <v>0</v>
      </c>
      <c r="EH119" s="40">
        <f ca="1">IFRS17_CF_Base!EH119+IFRS17_CumRslt!EH119</f>
        <v>0</v>
      </c>
      <c r="EI119" s="40">
        <f ca="1">IFRS17_CF_Base!EI119+IFRS17_CumRslt!EI119</f>
        <v>0</v>
      </c>
      <c r="EJ119" s="40">
        <f ca="1">IFRS17_CF_Base!EJ119+IFRS17_CumRslt!EJ119</f>
        <v>0</v>
      </c>
      <c r="EK119" s="40">
        <f ca="1">IFRS17_CF_Base!EK119+IFRS17_CumRslt!EK119</f>
        <v>0</v>
      </c>
      <c r="EL119" s="40">
        <f ca="1">IFRS17_CF_Base!EL119+IFRS17_CumRslt!EL119</f>
        <v>0</v>
      </c>
      <c r="EM119" s="40">
        <f ca="1">IFRS17_CF_Base!EM119+IFRS17_CumRslt!EM119</f>
        <v>0</v>
      </c>
      <c r="EN119" s="40">
        <f ca="1">IFRS17_CF_Base!EN119+IFRS17_CumRslt!EN119</f>
        <v>0</v>
      </c>
      <c r="EO119" s="40">
        <f ca="1">IFRS17_CF_Base!EO119+IFRS17_CumRslt!EO119</f>
        <v>0</v>
      </c>
      <c r="EP119" s="40">
        <f ca="1">IFRS17_CF_Base!EP119+IFRS17_CumRslt!EP119</f>
        <v>0</v>
      </c>
      <c r="EQ119" s="40">
        <f ca="1">IFRS17_CF_Base!EQ119+IFRS17_CumRslt!EQ119</f>
        <v>0</v>
      </c>
      <c r="ER119" s="40">
        <f ca="1">IFRS17_CF_Base!ER119+IFRS17_CumRslt!ER119</f>
        <v>0</v>
      </c>
      <c r="ES119" s="40">
        <f ca="1">IFRS17_CF_Base!ES119+IFRS17_CumRslt!ES119</f>
        <v>0</v>
      </c>
      <c r="ET119" s="40">
        <f ca="1">IFRS17_CF_Base!ET119+IFRS17_CumRslt!ET119</f>
        <v>0</v>
      </c>
      <c r="EU119" s="40">
        <f ca="1">IFRS17_CF_Base!EU119+IFRS17_CumRslt!EU119</f>
        <v>0</v>
      </c>
      <c r="EV119" s="40">
        <f ca="1">IFRS17_CF_Base!EV119+IFRS17_CumRslt!EV119</f>
        <v>0</v>
      </c>
      <c r="EW119" s="40">
        <f ca="1">IFRS17_CF_Base!EW119+IFRS17_CumRslt!EW119</f>
        <v>0</v>
      </c>
      <c r="EX119" s="40">
        <f ca="1">IFRS17_CF_Base!EX119+IFRS17_CumRslt!EX119</f>
        <v>0</v>
      </c>
      <c r="EY119" s="40">
        <f ca="1">IFRS17_CF_Base!EY119+IFRS17_CumRslt!EY119</f>
        <v>0</v>
      </c>
      <c r="EZ119" s="40">
        <f ca="1">IFRS17_CF_Base!EZ119+IFRS17_CumRslt!EZ119</f>
        <v>0</v>
      </c>
      <c r="FA119" s="40">
        <f ca="1">IFRS17_CF_Base!FA119+IFRS17_CumRslt!FA119</f>
        <v>0</v>
      </c>
      <c r="FB119" s="40">
        <f ca="1">IFRS17_CF_Base!FB119+IFRS17_CumRslt!FB119</f>
        <v>0</v>
      </c>
      <c r="FC119" s="40">
        <f ca="1">IFRS17_CF_Base!FC119+IFRS17_CumRslt!FC119</f>
        <v>0</v>
      </c>
      <c r="FD119" s="40">
        <f ca="1">IFRS17_CF_Base!FD119+IFRS17_CumRslt!FD119</f>
        <v>0</v>
      </c>
      <c r="FE119" s="40">
        <f ca="1">IFRS17_CF_Base!FE119+IFRS17_CumRslt!FE119</f>
        <v>0</v>
      </c>
      <c r="FF119" s="40">
        <f ca="1">IFRS17_CF_Base!FF119+IFRS17_CumRslt!FF119</f>
        <v>0</v>
      </c>
      <c r="FG119" s="40">
        <f ca="1">IFRS17_CF_Base!FG119+IFRS17_CumRslt!FG119</f>
        <v>0</v>
      </c>
      <c r="FH119" s="40">
        <f ca="1">IFRS17_CF_Base!FH119+IFRS17_CumRslt!FH119</f>
        <v>0</v>
      </c>
      <c r="FI119" s="40">
        <f ca="1">IFRS17_CF_Base!FI119+IFRS17_CumRslt!FI119</f>
        <v>0</v>
      </c>
      <c r="FJ119" s="40">
        <f ca="1">IFRS17_CF_Base!FJ119+IFRS17_CumRslt!FJ119</f>
        <v>0</v>
      </c>
      <c r="FK119" s="40">
        <f ca="1">IFRS17_CF_Base!FK119+IFRS17_CumRslt!FK119</f>
        <v>0</v>
      </c>
      <c r="FL119" s="40">
        <f ca="1">IFRS17_CF_Base!FL119+IFRS17_CumRslt!FL119</f>
        <v>0</v>
      </c>
      <c r="FM119" s="40">
        <f ca="1">IFRS17_CF_Base!FM119+IFRS17_CumRslt!FM119</f>
        <v>0</v>
      </c>
      <c r="FN119" s="40">
        <f ca="1">IFRS17_CF_Base!FN119+IFRS17_CumRslt!FN119</f>
        <v>0</v>
      </c>
      <c r="FO119" s="40">
        <f ca="1">IFRS17_CF_Base!FO119+IFRS17_CumRslt!FO119</f>
        <v>0</v>
      </c>
      <c r="FP119" s="40">
        <f ca="1">IFRS17_CF_Base!FP119+IFRS17_CumRslt!FP119</f>
        <v>0</v>
      </c>
      <c r="FQ119" s="40">
        <f ca="1">IFRS17_CF_Base!FQ119+IFRS17_CumRslt!FQ119</f>
        <v>0</v>
      </c>
      <c r="FR119" s="40">
        <f ca="1">IFRS17_CF_Base!FR119+IFRS17_CumRslt!FR119</f>
        <v>0</v>
      </c>
      <c r="FS119" s="40">
        <f ca="1">IFRS17_CF_Base!FS119+IFRS17_CumRslt!FS119</f>
        <v>0</v>
      </c>
      <c r="FT119" s="40">
        <f ca="1">IFRS17_CF_Base!FT119+IFRS17_CumRslt!FT119</f>
        <v>0</v>
      </c>
      <c r="FU119" s="40">
        <f ca="1">IFRS17_CF_Base!FU119+IFRS17_CumRslt!FU119</f>
        <v>0</v>
      </c>
      <c r="FV119" s="40">
        <f ca="1">IFRS17_CF_Base!FV119+IFRS17_CumRslt!FV119</f>
        <v>0</v>
      </c>
      <c r="FW119" s="40">
        <f ca="1">IFRS17_CF_Base!FW119+IFRS17_CumRslt!FW119</f>
        <v>0</v>
      </c>
      <c r="FX119" s="40">
        <f ca="1">IFRS17_CF_Base!FX119+IFRS17_CumRslt!FX119</f>
        <v>0</v>
      </c>
      <c r="FY119" s="40">
        <f ca="1">IFRS17_CF_Base!FY119+IFRS17_CumRslt!FY119</f>
        <v>0</v>
      </c>
      <c r="FZ119" s="40">
        <f ca="1">IFRS17_CF_Base!FZ119+IFRS17_CumRslt!FZ119</f>
        <v>0</v>
      </c>
      <c r="GA119" s="40">
        <f ca="1">IFRS17_CF_Base!GA119+IFRS17_CumRslt!GA119</f>
        <v>0</v>
      </c>
      <c r="GB119" s="40">
        <f ca="1">IFRS17_CF_Base!GB119+IFRS17_CumRslt!GB119</f>
        <v>0</v>
      </c>
      <c r="GC119" s="40">
        <f ca="1">IFRS17_CF_Base!GC119+IFRS17_CumRslt!GC119</f>
        <v>0</v>
      </c>
      <c r="GD119" s="40">
        <f ca="1">IFRS17_CF_Base!GD119+IFRS17_CumRslt!GD119</f>
        <v>0</v>
      </c>
      <c r="GE119" s="40">
        <f ca="1">IFRS17_CF_Base!GE119+IFRS17_CumRslt!GE119</f>
        <v>0</v>
      </c>
      <c r="GF119" s="40">
        <f ca="1">IFRS17_CF_Base!GF119+IFRS17_CumRslt!GF119</f>
        <v>0</v>
      </c>
      <c r="GG119" s="40">
        <f ca="1">IFRS17_CF_Base!GG119+IFRS17_CumRslt!GG119</f>
        <v>0</v>
      </c>
      <c r="GH119" s="40">
        <f ca="1">IFRS17_CF_Base!GH119+IFRS17_CumRslt!GH119</f>
        <v>0</v>
      </c>
      <c r="GI119" s="40">
        <f ca="1">IFRS17_CF_Base!GI119+IFRS17_CumRslt!GI119</f>
        <v>0</v>
      </c>
      <c r="GJ119" s="40">
        <f ca="1">IFRS17_CF_Base!GJ119+IFRS17_CumRslt!GJ119</f>
        <v>0</v>
      </c>
    </row>
    <row r="120" spans="2:192" x14ac:dyDescent="0.3">
      <c r="C120" s="46" t="s">
        <v>506</v>
      </c>
      <c r="F120" s="37">
        <f ca="1">IFRS17_CF_Base!F120+IFRS17_CumRslt!F120</f>
        <v>0</v>
      </c>
      <c r="G120" s="37">
        <f ca="1">IFRS17_CF_Base!G120+IFRS17_CumRslt!G120</f>
        <v>0</v>
      </c>
      <c r="H120" s="37">
        <f ca="1">IFRS17_CF_Base!H120+IFRS17_CumRslt!H120</f>
        <v>-7.0851315135948646E-14</v>
      </c>
      <c r="I120" s="37">
        <f ca="1">IFRS17_CF_Base!I120+IFRS17_CumRslt!I120</f>
        <v>-1.7861632910420807E-13</v>
      </c>
      <c r="J120" s="37">
        <f ca="1">IFRS17_CF_Base!J120+IFRS17_CumRslt!J120</f>
        <v>-2.5487939533449629E-13</v>
      </c>
      <c r="K120" s="37">
        <f ca="1">IFRS17_CF_Base!K120+IFRS17_CumRslt!K120</f>
        <v>-3.0438245606559392E-13</v>
      </c>
      <c r="L120" s="37">
        <f ca="1">IFRS17_CF_Base!L120+IFRS17_CumRslt!L120</f>
        <v>-3.8375099971710663E-13</v>
      </c>
      <c r="M120" s="37">
        <f ca="1">IFRS17_CF_Base!M120+IFRS17_CumRslt!M120</f>
        <v>-4.4225461694476798E-13</v>
      </c>
      <c r="N120" s="37">
        <f ca="1">IFRS17_CF_Base!N120+IFRS17_CumRslt!N120</f>
        <v>-4.9053032906269871E-13</v>
      </c>
      <c r="O120" s="37">
        <f ca="1">IFRS17_CF_Base!O120+IFRS17_CumRslt!O120</f>
        <v>-5.5312510833425209E-13</v>
      </c>
      <c r="P120" s="37">
        <f ca="1">IFRS17_CF_Base!P120+IFRS17_CumRslt!P120</f>
        <v>-6.3372100059893139E-13</v>
      </c>
      <c r="Q120" s="37">
        <f ca="1">IFRS17_CF_Base!Q120+IFRS17_CumRslt!Q120</f>
        <v>-7.3886386512696624E-13</v>
      </c>
      <c r="R120" s="37">
        <f ca="1">IFRS17_CF_Base!R120+IFRS17_CumRslt!R120</f>
        <v>-2.5897055737838858E-13</v>
      </c>
      <c r="S120" s="37">
        <f ca="1">IFRS17_CF_Base!S120+IFRS17_CumRslt!S120</f>
        <v>0</v>
      </c>
      <c r="T120" s="37">
        <f ca="1">IFRS17_CF_Base!T120+IFRS17_CumRslt!T120</f>
        <v>0</v>
      </c>
      <c r="U120" s="37">
        <f ca="1">IFRS17_CF_Base!U120+IFRS17_CumRslt!U120</f>
        <v>0</v>
      </c>
      <c r="V120" s="37">
        <f ca="1">IFRS17_CF_Base!V120+IFRS17_CumRslt!V120</f>
        <v>0</v>
      </c>
      <c r="W120" s="37">
        <f ca="1">IFRS17_CF_Base!W120+IFRS17_CumRslt!W120</f>
        <v>0</v>
      </c>
      <c r="X120" s="37">
        <f ca="1">IFRS17_CF_Base!X120+IFRS17_CumRslt!X120</f>
        <v>0</v>
      </c>
      <c r="Y120" s="47">
        <f ca="1">IFRS17_CF_Base!Y120+IFRS17_CumRslt!Y120</f>
        <v>0</v>
      </c>
      <c r="Z120" s="37">
        <f ca="1">IFRS17_CF_Base!Z120+IFRS17_CumRslt!Z120</f>
        <v>0</v>
      </c>
      <c r="AA120" s="47">
        <f ca="1">IFRS17_CF_Base!AA120+IFRS17_CumRslt!AA120</f>
        <v>0</v>
      </c>
      <c r="AB120" s="47">
        <f ca="1">IFRS17_CF_Base!AB120+IFRS17_CumRslt!AB120</f>
        <v>0</v>
      </c>
      <c r="AC120" s="47">
        <f ca="1">IFRS17_CF_Base!AC120+IFRS17_CumRslt!AC120</f>
        <v>0</v>
      </c>
      <c r="AD120" s="47">
        <f ca="1">IFRS17_CF_Base!AD120+IFRS17_CumRslt!AD120</f>
        <v>0</v>
      </c>
      <c r="AE120" s="47">
        <f ca="1">IFRS17_CF_Base!AE120+IFRS17_CumRslt!AE120</f>
        <v>0</v>
      </c>
      <c r="AF120" s="47">
        <f ca="1">IFRS17_CF_Base!AF120+IFRS17_CumRslt!AF120</f>
        <v>0</v>
      </c>
      <c r="AG120" s="47">
        <f ca="1">IFRS17_CF_Base!AG120+IFRS17_CumRslt!AG120</f>
        <v>0</v>
      </c>
      <c r="AH120" s="47">
        <f ca="1">IFRS17_CF_Base!AH120+IFRS17_CumRslt!AH120</f>
        <v>0</v>
      </c>
      <c r="AI120" s="47">
        <f ca="1">IFRS17_CF_Base!AI120+IFRS17_CumRslt!AI120</f>
        <v>0</v>
      </c>
      <c r="AJ120" s="47">
        <f ca="1">IFRS17_CF_Base!AJ120+IFRS17_CumRslt!AJ120</f>
        <v>0</v>
      </c>
      <c r="AK120" s="47">
        <f ca="1">IFRS17_CF_Base!AK120+IFRS17_CumRslt!AK120</f>
        <v>0</v>
      </c>
      <c r="AL120" s="47">
        <f ca="1">IFRS17_CF_Base!AL120+IFRS17_CumRslt!AL120</f>
        <v>0</v>
      </c>
      <c r="AM120" s="47">
        <f ca="1">IFRS17_CF_Base!AM120+IFRS17_CumRslt!AM120</f>
        <v>0</v>
      </c>
      <c r="AN120" s="47">
        <f ca="1">IFRS17_CF_Base!AN120+IFRS17_CumRslt!AN120</f>
        <v>0</v>
      </c>
      <c r="AO120" s="47">
        <f ca="1">IFRS17_CF_Base!AO120+IFRS17_CumRslt!AO120</f>
        <v>0</v>
      </c>
      <c r="AP120" s="47">
        <f ca="1">IFRS17_CF_Base!AP120+IFRS17_CumRslt!AP120</f>
        <v>0</v>
      </c>
      <c r="AQ120" s="47">
        <f ca="1">IFRS17_CF_Base!AQ120+IFRS17_CumRslt!AQ120</f>
        <v>0</v>
      </c>
      <c r="AR120" s="47">
        <f ca="1">IFRS17_CF_Base!AR120+IFRS17_CumRslt!AR120</f>
        <v>0</v>
      </c>
      <c r="AS120" s="47">
        <f ca="1">IFRS17_CF_Base!AS120+IFRS17_CumRslt!AS120</f>
        <v>0</v>
      </c>
      <c r="AT120" s="47">
        <f ca="1">IFRS17_CF_Base!AT120+IFRS17_CumRslt!AT120</f>
        <v>0</v>
      </c>
      <c r="AU120" s="47">
        <f ca="1">IFRS17_CF_Base!AU120+IFRS17_CumRslt!AU120</f>
        <v>0</v>
      </c>
      <c r="AV120" s="47">
        <f ca="1">IFRS17_CF_Base!AV120+IFRS17_CumRslt!AV120</f>
        <v>0</v>
      </c>
      <c r="AW120" s="47">
        <f ca="1">IFRS17_CF_Base!AW120+IFRS17_CumRslt!AW120</f>
        <v>0</v>
      </c>
      <c r="AX120" s="47">
        <f ca="1">IFRS17_CF_Base!AX120+IFRS17_CumRslt!AX120</f>
        <v>0</v>
      </c>
      <c r="AY120" s="47">
        <f ca="1">IFRS17_CF_Base!AY120+IFRS17_CumRslt!AY120</f>
        <v>0</v>
      </c>
      <c r="AZ120" s="47">
        <f ca="1">IFRS17_CF_Base!AZ120+IFRS17_CumRslt!AZ120</f>
        <v>0</v>
      </c>
      <c r="BA120" s="47">
        <f ca="1">IFRS17_CF_Base!BA120+IFRS17_CumRslt!BA120</f>
        <v>0</v>
      </c>
      <c r="BB120" s="47">
        <f ca="1">IFRS17_CF_Base!BB120+IFRS17_CumRslt!BB120</f>
        <v>0</v>
      </c>
      <c r="BC120" s="47">
        <f ca="1">IFRS17_CF_Base!BC120+IFRS17_CumRslt!BC120</f>
        <v>0</v>
      </c>
      <c r="BD120" s="47">
        <f ca="1">IFRS17_CF_Base!BD120+IFRS17_CumRslt!BD120</f>
        <v>0</v>
      </c>
      <c r="BE120" s="47">
        <f ca="1">IFRS17_CF_Base!BE120+IFRS17_CumRslt!BE120</f>
        <v>0</v>
      </c>
      <c r="BF120" s="47">
        <f ca="1">IFRS17_CF_Base!BF120+IFRS17_CumRslt!BF120</f>
        <v>0</v>
      </c>
      <c r="BG120" s="47">
        <f ca="1">IFRS17_CF_Base!BG120+IFRS17_CumRslt!BG120</f>
        <v>0</v>
      </c>
      <c r="BH120" s="47">
        <f ca="1">IFRS17_CF_Base!BH120+IFRS17_CumRslt!BH120</f>
        <v>0</v>
      </c>
      <c r="BI120" s="47">
        <f ca="1">IFRS17_CF_Base!BI120+IFRS17_CumRslt!BI120</f>
        <v>0</v>
      </c>
      <c r="BJ120" s="47">
        <f ca="1">IFRS17_CF_Base!BJ120+IFRS17_CumRslt!BJ120</f>
        <v>0</v>
      </c>
      <c r="BK120" s="47">
        <f ca="1">IFRS17_CF_Base!BK120+IFRS17_CumRslt!BK120</f>
        <v>0</v>
      </c>
      <c r="BL120" s="47">
        <f ca="1">IFRS17_CF_Base!BL120+IFRS17_CumRslt!BL120</f>
        <v>0</v>
      </c>
      <c r="BM120" s="47">
        <f ca="1">IFRS17_CF_Base!BM120+IFRS17_CumRslt!BM120</f>
        <v>0</v>
      </c>
      <c r="BN120" s="47">
        <f ca="1">IFRS17_CF_Base!BN120+IFRS17_CumRslt!BN120</f>
        <v>0</v>
      </c>
      <c r="BO120" s="47">
        <f ca="1">IFRS17_CF_Base!BO120+IFRS17_CumRslt!BO120</f>
        <v>0</v>
      </c>
      <c r="BP120" s="47">
        <f ca="1">IFRS17_CF_Base!BP120+IFRS17_CumRslt!BP120</f>
        <v>0</v>
      </c>
      <c r="BQ120" s="47">
        <f ca="1">IFRS17_CF_Base!BQ120+IFRS17_CumRslt!BQ120</f>
        <v>0</v>
      </c>
      <c r="BR120" s="47">
        <f ca="1">IFRS17_CF_Base!BR120+IFRS17_CumRslt!BR120</f>
        <v>0</v>
      </c>
      <c r="BS120" s="47">
        <f ca="1">IFRS17_CF_Base!BS120+IFRS17_CumRslt!BS120</f>
        <v>0</v>
      </c>
      <c r="BT120" s="47">
        <f ca="1">IFRS17_CF_Base!BT120+IFRS17_CumRslt!BT120</f>
        <v>0</v>
      </c>
      <c r="BU120" s="47">
        <f ca="1">IFRS17_CF_Base!BU120+IFRS17_CumRslt!BU120</f>
        <v>0</v>
      </c>
      <c r="BV120" s="47">
        <f ca="1">IFRS17_CF_Base!BV120+IFRS17_CumRslt!BV120</f>
        <v>0</v>
      </c>
      <c r="BW120" s="47">
        <f ca="1">IFRS17_CF_Base!BW120+IFRS17_CumRslt!BW120</f>
        <v>0</v>
      </c>
      <c r="BX120" s="47">
        <f ca="1">IFRS17_CF_Base!BX120+IFRS17_CumRslt!BX120</f>
        <v>0</v>
      </c>
      <c r="BY120" s="47">
        <f ca="1">IFRS17_CF_Base!BY120+IFRS17_CumRslt!BY120</f>
        <v>0</v>
      </c>
      <c r="BZ120" s="47">
        <f ca="1">IFRS17_CF_Base!BZ120+IFRS17_CumRslt!BZ120</f>
        <v>0</v>
      </c>
      <c r="CA120" s="47">
        <f ca="1">IFRS17_CF_Base!CA120+IFRS17_CumRslt!CA120</f>
        <v>0</v>
      </c>
      <c r="CB120" s="47">
        <f ca="1">IFRS17_CF_Base!CB120+IFRS17_CumRslt!CB120</f>
        <v>0</v>
      </c>
      <c r="CC120" s="47">
        <f ca="1">IFRS17_CF_Base!CC120+IFRS17_CumRslt!CC120</f>
        <v>0</v>
      </c>
      <c r="CD120" s="47">
        <f ca="1">IFRS17_CF_Base!CD120+IFRS17_CumRslt!CD120</f>
        <v>0</v>
      </c>
      <c r="CE120" s="47">
        <f ca="1">IFRS17_CF_Base!CE120+IFRS17_CumRslt!CE120</f>
        <v>0</v>
      </c>
      <c r="CF120" s="47">
        <f ca="1">IFRS17_CF_Base!CF120+IFRS17_CumRslt!CF120</f>
        <v>0</v>
      </c>
      <c r="CG120" s="47">
        <f ca="1">IFRS17_CF_Base!CG120+IFRS17_CumRslt!CG120</f>
        <v>0</v>
      </c>
      <c r="CH120" s="47">
        <f ca="1">IFRS17_CF_Base!CH120+IFRS17_CumRslt!CH120</f>
        <v>0</v>
      </c>
      <c r="CI120" s="47">
        <f ca="1">IFRS17_CF_Base!CI120+IFRS17_CumRslt!CI120</f>
        <v>0</v>
      </c>
      <c r="CJ120" s="47">
        <f ca="1">IFRS17_CF_Base!CJ120+IFRS17_CumRslt!CJ120</f>
        <v>0</v>
      </c>
      <c r="CK120" s="47">
        <f ca="1">IFRS17_CF_Base!CK120+IFRS17_CumRslt!CK120</f>
        <v>0</v>
      </c>
      <c r="CL120" s="47">
        <f ca="1">IFRS17_CF_Base!CL120+IFRS17_CumRslt!CL120</f>
        <v>0</v>
      </c>
      <c r="CM120" s="47">
        <f ca="1">IFRS17_CF_Base!CM120+IFRS17_CumRslt!CM120</f>
        <v>0</v>
      </c>
      <c r="CN120" s="47">
        <f ca="1">IFRS17_CF_Base!CN120+IFRS17_CumRslt!CN120</f>
        <v>0</v>
      </c>
      <c r="CO120" s="47">
        <f ca="1">IFRS17_CF_Base!CO120+IFRS17_CumRslt!CO120</f>
        <v>0</v>
      </c>
      <c r="CP120" s="47">
        <f ca="1">IFRS17_CF_Base!CP120+IFRS17_CumRslt!CP120</f>
        <v>0</v>
      </c>
      <c r="CQ120" s="47">
        <f ca="1">IFRS17_CF_Base!CQ120+IFRS17_CumRslt!CQ120</f>
        <v>0</v>
      </c>
      <c r="CR120" s="47">
        <f ca="1">IFRS17_CF_Base!CR120+IFRS17_CumRslt!CR120</f>
        <v>0</v>
      </c>
      <c r="CS120" s="47">
        <f ca="1">IFRS17_CF_Base!CS120+IFRS17_CumRslt!CS120</f>
        <v>0</v>
      </c>
      <c r="CT120" s="47">
        <f ca="1">IFRS17_CF_Base!CT120+IFRS17_CumRslt!CT120</f>
        <v>0</v>
      </c>
      <c r="CU120" s="47">
        <f ca="1">IFRS17_CF_Base!CU120+IFRS17_CumRslt!CU120</f>
        <v>0</v>
      </c>
      <c r="CV120" s="47">
        <f ca="1">IFRS17_CF_Base!CV120+IFRS17_CumRslt!CV120</f>
        <v>0</v>
      </c>
      <c r="CW120" s="47">
        <f ca="1">IFRS17_CF_Base!CW120+IFRS17_CumRslt!CW120</f>
        <v>0</v>
      </c>
      <c r="CX120" s="47">
        <f ca="1">IFRS17_CF_Base!CX120+IFRS17_CumRslt!CX120</f>
        <v>0</v>
      </c>
      <c r="CY120" s="47">
        <f ca="1">IFRS17_CF_Base!CY120+IFRS17_CumRslt!CY120</f>
        <v>0</v>
      </c>
      <c r="CZ120" s="47">
        <f ca="1">IFRS17_CF_Base!CZ120+IFRS17_CumRslt!CZ120</f>
        <v>0</v>
      </c>
      <c r="DA120" s="47">
        <f ca="1">IFRS17_CF_Base!DA120+IFRS17_CumRslt!DA120</f>
        <v>0</v>
      </c>
      <c r="DB120" s="47">
        <f ca="1">IFRS17_CF_Base!DB120+IFRS17_CumRslt!DB120</f>
        <v>0</v>
      </c>
      <c r="DC120" s="47">
        <f ca="1">IFRS17_CF_Base!DC120+IFRS17_CumRslt!DC120</f>
        <v>0</v>
      </c>
      <c r="DD120" s="47">
        <f ca="1">IFRS17_CF_Base!DD120+IFRS17_CumRslt!DD120</f>
        <v>0</v>
      </c>
      <c r="DE120" s="47">
        <f ca="1">IFRS17_CF_Base!DE120+IFRS17_CumRslt!DE120</f>
        <v>0</v>
      </c>
      <c r="DF120" s="47">
        <f ca="1">IFRS17_CF_Base!DF120+IFRS17_CumRslt!DF120</f>
        <v>0</v>
      </c>
      <c r="DG120" s="47">
        <f ca="1">IFRS17_CF_Base!DG120+IFRS17_CumRslt!DG120</f>
        <v>0</v>
      </c>
      <c r="DH120" s="47">
        <f ca="1">IFRS17_CF_Base!DH120+IFRS17_CumRslt!DH120</f>
        <v>0</v>
      </c>
      <c r="DI120" s="47">
        <f ca="1">IFRS17_CF_Base!DI120+IFRS17_CumRslt!DI120</f>
        <v>0</v>
      </c>
      <c r="DJ120" s="47">
        <f ca="1">IFRS17_CF_Base!DJ120+IFRS17_CumRslt!DJ120</f>
        <v>0</v>
      </c>
      <c r="DK120" s="47">
        <f ca="1">IFRS17_CF_Base!DK120+IFRS17_CumRslt!DK120</f>
        <v>0</v>
      </c>
      <c r="DL120" s="47">
        <f ca="1">IFRS17_CF_Base!DL120+IFRS17_CumRslt!DL120</f>
        <v>0</v>
      </c>
      <c r="DM120" s="47">
        <f ca="1">IFRS17_CF_Base!DM120+IFRS17_CumRslt!DM120</f>
        <v>0</v>
      </c>
      <c r="DN120" s="47">
        <f ca="1">IFRS17_CF_Base!DN120+IFRS17_CumRslt!DN120</f>
        <v>0</v>
      </c>
      <c r="DO120" s="47">
        <f ca="1">IFRS17_CF_Base!DO120+IFRS17_CumRslt!DO120</f>
        <v>0</v>
      </c>
      <c r="DP120" s="47">
        <f ca="1">IFRS17_CF_Base!DP120+IFRS17_CumRslt!DP120</f>
        <v>0</v>
      </c>
      <c r="DQ120" s="47">
        <f ca="1">IFRS17_CF_Base!DQ120+IFRS17_CumRslt!DQ120</f>
        <v>0</v>
      </c>
      <c r="DR120" s="47">
        <f ca="1">IFRS17_CF_Base!DR120+IFRS17_CumRslt!DR120</f>
        <v>0</v>
      </c>
      <c r="DS120" s="47">
        <f ca="1">IFRS17_CF_Base!DS120+IFRS17_CumRslt!DS120</f>
        <v>0</v>
      </c>
      <c r="DT120" s="47">
        <f ca="1">IFRS17_CF_Base!DT120+IFRS17_CumRslt!DT120</f>
        <v>0</v>
      </c>
      <c r="DU120" s="47">
        <f ca="1">IFRS17_CF_Base!DU120+IFRS17_CumRslt!DU120</f>
        <v>0</v>
      </c>
      <c r="DV120" s="47">
        <f ca="1">IFRS17_CF_Base!DV120+IFRS17_CumRslt!DV120</f>
        <v>0</v>
      </c>
      <c r="DW120" s="47">
        <f ca="1">IFRS17_CF_Base!DW120+IFRS17_CumRslt!DW120</f>
        <v>0</v>
      </c>
      <c r="DX120" s="47">
        <f ca="1">IFRS17_CF_Base!DX120+IFRS17_CumRslt!DX120</f>
        <v>0</v>
      </c>
      <c r="DY120" s="47">
        <f ca="1">IFRS17_CF_Base!DY120+IFRS17_CumRslt!DY120</f>
        <v>0</v>
      </c>
      <c r="DZ120" s="47">
        <f ca="1">IFRS17_CF_Base!DZ120+IFRS17_CumRslt!DZ120</f>
        <v>0</v>
      </c>
      <c r="EA120" s="47">
        <f ca="1">IFRS17_CF_Base!EA120+IFRS17_CumRslt!EA120</f>
        <v>0</v>
      </c>
      <c r="EB120" s="47">
        <f ca="1">IFRS17_CF_Base!EB120+IFRS17_CumRslt!EB120</f>
        <v>0</v>
      </c>
      <c r="EC120" s="47">
        <f ca="1">IFRS17_CF_Base!EC120+IFRS17_CumRslt!EC120</f>
        <v>0</v>
      </c>
      <c r="ED120" s="47">
        <f ca="1">IFRS17_CF_Base!ED120+IFRS17_CumRslt!ED120</f>
        <v>0</v>
      </c>
      <c r="EE120" s="47">
        <f ca="1">IFRS17_CF_Base!EE120+IFRS17_CumRslt!EE120</f>
        <v>0</v>
      </c>
      <c r="EF120" s="47">
        <f ca="1">IFRS17_CF_Base!EF120+IFRS17_CumRslt!EF120</f>
        <v>0</v>
      </c>
      <c r="EG120" s="47">
        <f ca="1">IFRS17_CF_Base!EG120+IFRS17_CumRslt!EG120</f>
        <v>0</v>
      </c>
      <c r="EH120" s="47">
        <f ca="1">IFRS17_CF_Base!EH120+IFRS17_CumRslt!EH120</f>
        <v>0</v>
      </c>
      <c r="EI120" s="47">
        <f ca="1">IFRS17_CF_Base!EI120+IFRS17_CumRslt!EI120</f>
        <v>0</v>
      </c>
      <c r="EJ120" s="47">
        <f ca="1">IFRS17_CF_Base!EJ120+IFRS17_CumRslt!EJ120</f>
        <v>0</v>
      </c>
      <c r="EK120" s="47">
        <f ca="1">IFRS17_CF_Base!EK120+IFRS17_CumRslt!EK120</f>
        <v>0</v>
      </c>
      <c r="EL120" s="47">
        <f ca="1">IFRS17_CF_Base!EL120+IFRS17_CumRslt!EL120</f>
        <v>0</v>
      </c>
      <c r="EM120" s="47">
        <f ca="1">IFRS17_CF_Base!EM120+IFRS17_CumRslt!EM120</f>
        <v>0</v>
      </c>
      <c r="EN120" s="47">
        <f ca="1">IFRS17_CF_Base!EN120+IFRS17_CumRslt!EN120</f>
        <v>0</v>
      </c>
      <c r="EO120" s="47">
        <f ca="1">IFRS17_CF_Base!EO120+IFRS17_CumRslt!EO120</f>
        <v>0</v>
      </c>
      <c r="EP120" s="47">
        <f ca="1">IFRS17_CF_Base!EP120+IFRS17_CumRslt!EP120</f>
        <v>0</v>
      </c>
      <c r="EQ120" s="47">
        <f ca="1">IFRS17_CF_Base!EQ120+IFRS17_CumRslt!EQ120</f>
        <v>0</v>
      </c>
      <c r="ER120" s="47">
        <f ca="1">IFRS17_CF_Base!ER120+IFRS17_CumRslt!ER120</f>
        <v>0</v>
      </c>
      <c r="ES120" s="47">
        <f ca="1">IFRS17_CF_Base!ES120+IFRS17_CumRslt!ES120</f>
        <v>0</v>
      </c>
      <c r="ET120" s="47">
        <f ca="1">IFRS17_CF_Base!ET120+IFRS17_CumRslt!ET120</f>
        <v>0</v>
      </c>
      <c r="EU120" s="47">
        <f ca="1">IFRS17_CF_Base!EU120+IFRS17_CumRslt!EU120</f>
        <v>0</v>
      </c>
      <c r="EV120" s="47">
        <f ca="1">IFRS17_CF_Base!EV120+IFRS17_CumRslt!EV120</f>
        <v>0</v>
      </c>
      <c r="EW120" s="47">
        <f ca="1">IFRS17_CF_Base!EW120+IFRS17_CumRslt!EW120</f>
        <v>0</v>
      </c>
      <c r="EX120" s="47">
        <f ca="1">IFRS17_CF_Base!EX120+IFRS17_CumRslt!EX120</f>
        <v>0</v>
      </c>
      <c r="EY120" s="47">
        <f ca="1">IFRS17_CF_Base!EY120+IFRS17_CumRslt!EY120</f>
        <v>0</v>
      </c>
      <c r="EZ120" s="47">
        <f ca="1">IFRS17_CF_Base!EZ120+IFRS17_CumRslt!EZ120</f>
        <v>0</v>
      </c>
      <c r="FA120" s="47">
        <f ca="1">IFRS17_CF_Base!FA120+IFRS17_CumRslt!FA120</f>
        <v>0</v>
      </c>
      <c r="FB120" s="47">
        <f ca="1">IFRS17_CF_Base!FB120+IFRS17_CumRslt!FB120</f>
        <v>0</v>
      </c>
      <c r="FC120" s="47">
        <f ca="1">IFRS17_CF_Base!FC120+IFRS17_CumRslt!FC120</f>
        <v>0</v>
      </c>
      <c r="FD120" s="47">
        <f ca="1">IFRS17_CF_Base!FD120+IFRS17_CumRslt!FD120</f>
        <v>0</v>
      </c>
      <c r="FE120" s="47">
        <f ca="1">IFRS17_CF_Base!FE120+IFRS17_CumRslt!FE120</f>
        <v>0</v>
      </c>
      <c r="FF120" s="47">
        <f ca="1">IFRS17_CF_Base!FF120+IFRS17_CumRslt!FF120</f>
        <v>0</v>
      </c>
      <c r="FG120" s="47">
        <f ca="1">IFRS17_CF_Base!FG120+IFRS17_CumRslt!FG120</f>
        <v>0</v>
      </c>
      <c r="FH120" s="47">
        <f ca="1">IFRS17_CF_Base!FH120+IFRS17_CumRslt!FH120</f>
        <v>0</v>
      </c>
      <c r="FI120" s="47">
        <f ca="1">IFRS17_CF_Base!FI120+IFRS17_CumRslt!FI120</f>
        <v>0</v>
      </c>
      <c r="FJ120" s="47">
        <f ca="1">IFRS17_CF_Base!FJ120+IFRS17_CumRslt!FJ120</f>
        <v>0</v>
      </c>
      <c r="FK120" s="47">
        <f ca="1">IFRS17_CF_Base!FK120+IFRS17_CumRslt!FK120</f>
        <v>0</v>
      </c>
      <c r="FL120" s="47">
        <f ca="1">IFRS17_CF_Base!FL120+IFRS17_CumRslt!FL120</f>
        <v>0</v>
      </c>
      <c r="FM120" s="47">
        <f ca="1">IFRS17_CF_Base!FM120+IFRS17_CumRslt!FM120</f>
        <v>0</v>
      </c>
      <c r="FN120" s="47">
        <f ca="1">IFRS17_CF_Base!FN120+IFRS17_CumRslt!FN120</f>
        <v>0</v>
      </c>
      <c r="FO120" s="47">
        <f ca="1">IFRS17_CF_Base!FO120+IFRS17_CumRslt!FO120</f>
        <v>0</v>
      </c>
      <c r="FP120" s="47">
        <f ca="1">IFRS17_CF_Base!FP120+IFRS17_CumRslt!FP120</f>
        <v>0</v>
      </c>
      <c r="FQ120" s="47">
        <f ca="1">IFRS17_CF_Base!FQ120+IFRS17_CumRslt!FQ120</f>
        <v>0</v>
      </c>
      <c r="FR120" s="47">
        <f ca="1">IFRS17_CF_Base!FR120+IFRS17_CumRslt!FR120</f>
        <v>0</v>
      </c>
      <c r="FS120" s="47">
        <f ca="1">IFRS17_CF_Base!FS120+IFRS17_CumRslt!FS120</f>
        <v>0</v>
      </c>
      <c r="FT120" s="47">
        <f ca="1">IFRS17_CF_Base!FT120+IFRS17_CumRslt!FT120</f>
        <v>0</v>
      </c>
      <c r="FU120" s="47">
        <f ca="1">IFRS17_CF_Base!FU120+IFRS17_CumRslt!FU120</f>
        <v>0</v>
      </c>
      <c r="FV120" s="47">
        <f ca="1">IFRS17_CF_Base!FV120+IFRS17_CumRslt!FV120</f>
        <v>0</v>
      </c>
      <c r="FW120" s="47">
        <f ca="1">IFRS17_CF_Base!FW120+IFRS17_CumRslt!FW120</f>
        <v>0</v>
      </c>
      <c r="FX120" s="47">
        <f ca="1">IFRS17_CF_Base!FX120+IFRS17_CumRslt!FX120</f>
        <v>0</v>
      </c>
      <c r="FY120" s="47">
        <f ca="1">IFRS17_CF_Base!FY120+IFRS17_CumRslt!FY120</f>
        <v>0</v>
      </c>
      <c r="FZ120" s="47">
        <f ca="1">IFRS17_CF_Base!FZ120+IFRS17_CumRslt!FZ120</f>
        <v>0</v>
      </c>
      <c r="GA120" s="47">
        <f ca="1">IFRS17_CF_Base!GA120+IFRS17_CumRslt!GA120</f>
        <v>0</v>
      </c>
      <c r="GB120" s="47">
        <f ca="1">IFRS17_CF_Base!GB120+IFRS17_CumRslt!GB120</f>
        <v>0</v>
      </c>
      <c r="GC120" s="47">
        <f ca="1">IFRS17_CF_Base!GC120+IFRS17_CumRslt!GC120</f>
        <v>0</v>
      </c>
      <c r="GD120" s="47">
        <f ca="1">IFRS17_CF_Base!GD120+IFRS17_CumRslt!GD120</f>
        <v>0</v>
      </c>
      <c r="GE120" s="47">
        <f ca="1">IFRS17_CF_Base!GE120+IFRS17_CumRslt!GE120</f>
        <v>0</v>
      </c>
      <c r="GF120" s="47">
        <f ca="1">IFRS17_CF_Base!GF120+IFRS17_CumRslt!GF120</f>
        <v>0</v>
      </c>
      <c r="GG120" s="47">
        <f ca="1">IFRS17_CF_Base!GG120+IFRS17_CumRslt!GG120</f>
        <v>0</v>
      </c>
      <c r="GH120" s="47">
        <f ca="1">IFRS17_CF_Base!GH120+IFRS17_CumRslt!GH120</f>
        <v>0</v>
      </c>
      <c r="GI120" s="47">
        <f ca="1">IFRS17_CF_Base!GI120+IFRS17_CumRslt!GI120</f>
        <v>0</v>
      </c>
      <c r="GJ120" s="47">
        <f ca="1">IFRS17_CF_Base!GJ120+IFRS17_CumRslt!GJ120</f>
        <v>0</v>
      </c>
    </row>
    <row r="121" spans="2:192" x14ac:dyDescent="0.3">
      <c r="C121" s="31"/>
      <c r="Y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  <c r="BK121" s="40"/>
      <c r="BL121" s="40"/>
      <c r="BM121" s="40"/>
      <c r="BN121" s="40"/>
      <c r="BO121" s="40"/>
      <c r="BP121" s="40"/>
      <c r="BQ121" s="40"/>
      <c r="BR121" s="40"/>
      <c r="BS121" s="40"/>
      <c r="BT121" s="40"/>
      <c r="BU121" s="40"/>
      <c r="BV121" s="40"/>
      <c r="BW121" s="40"/>
      <c r="BX121" s="40"/>
      <c r="BY121" s="40"/>
      <c r="BZ121" s="40"/>
      <c r="CA121" s="40"/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40"/>
      <c r="CM121" s="40"/>
      <c r="CN121" s="40"/>
      <c r="CO121" s="40"/>
      <c r="CP121" s="40"/>
      <c r="CQ121" s="40"/>
      <c r="CR121" s="40"/>
      <c r="CS121" s="40"/>
      <c r="CT121" s="40"/>
      <c r="CU121" s="40"/>
      <c r="CV121" s="40"/>
      <c r="CW121" s="40"/>
      <c r="CX121" s="40"/>
      <c r="CY121" s="40"/>
      <c r="CZ121" s="40"/>
      <c r="DA121" s="40"/>
      <c r="DB121" s="40"/>
      <c r="DC121" s="40"/>
      <c r="DD121" s="40"/>
      <c r="DE121" s="40"/>
      <c r="DF121" s="40"/>
      <c r="DG121" s="40"/>
      <c r="DH121" s="40"/>
      <c r="DI121" s="40"/>
      <c r="DJ121" s="40"/>
      <c r="DK121" s="40"/>
      <c r="DL121" s="40"/>
      <c r="DM121" s="40"/>
      <c r="DN121" s="40"/>
      <c r="DO121" s="40"/>
      <c r="DP121" s="40"/>
      <c r="DQ121" s="40"/>
      <c r="DR121" s="40"/>
      <c r="DS121" s="40"/>
      <c r="DT121" s="40"/>
      <c r="DU121" s="40"/>
      <c r="DV121" s="40"/>
      <c r="DW121" s="40"/>
      <c r="DX121" s="40"/>
      <c r="DY121" s="40"/>
      <c r="DZ121" s="40"/>
      <c r="EA121" s="40"/>
      <c r="EB121" s="40"/>
      <c r="EC121" s="40"/>
      <c r="ED121" s="40"/>
      <c r="EE121" s="40"/>
      <c r="EF121" s="40"/>
      <c r="EG121" s="40"/>
      <c r="EH121" s="40"/>
      <c r="EI121" s="40"/>
      <c r="EJ121" s="40"/>
      <c r="EK121" s="40"/>
      <c r="EL121" s="40"/>
      <c r="EM121" s="40"/>
      <c r="EN121" s="40"/>
      <c r="EO121" s="40"/>
      <c r="EP121" s="40"/>
      <c r="EQ121" s="40"/>
      <c r="ER121" s="40"/>
      <c r="ES121" s="40"/>
      <c r="ET121" s="40"/>
      <c r="EU121" s="40"/>
      <c r="EV121" s="40"/>
      <c r="EW121" s="40"/>
      <c r="EX121" s="40"/>
      <c r="EY121" s="40"/>
      <c r="EZ121" s="40"/>
      <c r="FA121" s="40"/>
      <c r="FB121" s="40"/>
      <c r="FC121" s="40"/>
      <c r="FD121" s="40"/>
      <c r="FE121" s="40"/>
      <c r="FF121" s="40"/>
      <c r="FG121" s="40"/>
      <c r="FH121" s="40"/>
      <c r="FI121" s="40"/>
      <c r="FJ121" s="40"/>
      <c r="FK121" s="40"/>
      <c r="FL121" s="40"/>
      <c r="FM121" s="40"/>
      <c r="FN121" s="40"/>
      <c r="FO121" s="40"/>
      <c r="FP121" s="40"/>
      <c r="FQ121" s="40"/>
      <c r="FR121" s="40"/>
      <c r="FS121" s="40"/>
      <c r="FT121" s="40"/>
      <c r="FU121" s="40"/>
      <c r="FV121" s="40"/>
      <c r="FW121" s="40"/>
      <c r="FX121" s="40"/>
      <c r="FY121" s="40"/>
      <c r="FZ121" s="40"/>
      <c r="GA121" s="40"/>
      <c r="GB121" s="40"/>
      <c r="GC121" s="40"/>
      <c r="GD121" s="40"/>
      <c r="GE121" s="40"/>
      <c r="GF121" s="40"/>
      <c r="GG121" s="40"/>
      <c r="GH121" s="40"/>
      <c r="GI121" s="40"/>
      <c r="GJ121" s="40"/>
    </row>
    <row r="122" spans="2:192" x14ac:dyDescent="0.3">
      <c r="C122" s="48" t="s">
        <v>507</v>
      </c>
      <c r="D122" s="41"/>
      <c r="E122" s="69"/>
      <c r="F122" s="49">
        <f ca="1">IFRS17_CF_Base!F122+IFRS17_CumRslt!F122</f>
        <v>356989.28543283069</v>
      </c>
      <c r="G122" s="49">
        <f ca="1">IFRS17_CF_Base!G122+IFRS17_CumRslt!G122</f>
        <v>1280704.9731141936</v>
      </c>
      <c r="H122" s="49">
        <f ca="1">IFRS17_CF_Base!H122+IFRS17_CumRslt!H122</f>
        <v>2499491.7899419675</v>
      </c>
      <c r="I122" s="49">
        <f ca="1">IFRS17_CF_Base!I122+IFRS17_CumRslt!I122</f>
        <v>3822458.927187054</v>
      </c>
      <c r="J122" s="49">
        <f ca="1">IFRS17_CF_Base!J122+IFRS17_CumRslt!J122</f>
        <v>5411032.6246936247</v>
      </c>
      <c r="K122" s="49">
        <f ca="1">IFRS17_CF_Base!K122+IFRS17_CumRslt!K122</f>
        <v>7173760.5150893591</v>
      </c>
      <c r="L122" s="49">
        <f ca="1">IFRS17_CF_Base!L122+IFRS17_CumRslt!L122</f>
        <v>8986678.1219725776</v>
      </c>
      <c r="M122" s="49">
        <f ca="1">IFRS17_CF_Base!M122+IFRS17_CumRslt!M122</f>
        <v>10959855.264448846</v>
      </c>
      <c r="N122" s="49">
        <f ca="1">IFRS17_CF_Base!N122+IFRS17_CumRslt!N122</f>
        <v>13171139.875931147</v>
      </c>
      <c r="O122" s="49">
        <f ca="1">IFRS17_CF_Base!O122+IFRS17_CumRslt!O122</f>
        <v>15846382.288111623</v>
      </c>
      <c r="P122" s="49">
        <f ca="1">IFRS17_CF_Base!P122+IFRS17_CumRslt!P122</f>
        <v>15788165.226613633</v>
      </c>
      <c r="Q122" s="49">
        <f ca="1">IFRS17_CF_Base!Q122+IFRS17_CumRslt!Q122</f>
        <v>13879118.84125982</v>
      </c>
      <c r="R122" s="49">
        <f ca="1">IFRS17_CF_Base!R122+IFRS17_CumRslt!R122</f>
        <v>12614822.40202629</v>
      </c>
      <c r="S122" s="49">
        <f ca="1">IFRS17_CF_Base!S122+IFRS17_CumRslt!S122</f>
        <v>11477209.066136779</v>
      </c>
      <c r="T122" s="49">
        <f ca="1">IFRS17_CF_Base!T122+IFRS17_CumRslt!T122</f>
        <v>10458918.058309224</v>
      </c>
      <c r="U122" s="49">
        <f ca="1">IFRS17_CF_Base!U122+IFRS17_CumRslt!U122</f>
        <v>9530468.125585828</v>
      </c>
      <c r="V122" s="49">
        <f ca="1">IFRS17_CF_Base!V122+IFRS17_CumRslt!V122</f>
        <v>8658837.3207035791</v>
      </c>
      <c r="W122" s="49">
        <f ca="1">IFRS17_CF_Base!W122+IFRS17_CumRslt!W122</f>
        <v>7847038.9405538635</v>
      </c>
      <c r="X122" s="49">
        <f ca="1">IFRS17_CF_Base!X122+IFRS17_CumRslt!X122</f>
        <v>7087119.618923502</v>
      </c>
      <c r="Y122" s="50">
        <f ca="1">IFRS17_CF_Base!Y122+IFRS17_CumRslt!Y122</f>
        <v>6393344.9453896042</v>
      </c>
      <c r="Z122" s="49">
        <f ca="1">IFRS17_CF_Base!Z122+IFRS17_CumRslt!Z122</f>
        <v>5824495.8597285161</v>
      </c>
      <c r="AA122" s="50">
        <f ca="1">IFRS17_CF_Base!AA122+IFRS17_CumRslt!AA122</f>
        <v>5316824.5407254053</v>
      </c>
      <c r="AB122" s="50">
        <f ca="1">IFRS17_CF_Base!AB122+IFRS17_CumRslt!AB122</f>
        <v>4856408.1062369756</v>
      </c>
      <c r="AC122" s="50">
        <f ca="1">IFRS17_CF_Base!AC122+IFRS17_CumRslt!AC122</f>
        <v>4438751.9157095738</v>
      </c>
      <c r="AD122" s="50">
        <f ca="1">IFRS17_CF_Base!AD122+IFRS17_CumRslt!AD122</f>
        <v>4020992.6605073861</v>
      </c>
      <c r="AE122" s="50">
        <f ca="1">IFRS17_CF_Base!AE122+IFRS17_CumRslt!AE122</f>
        <v>3663619.7615243844</v>
      </c>
      <c r="AF122" s="50">
        <f ca="1">IFRS17_CF_Base!AF122+IFRS17_CumRslt!AF122</f>
        <v>3343951.0481856694</v>
      </c>
      <c r="AG122" s="50">
        <f ca="1">IFRS17_CF_Base!AG122+IFRS17_CumRslt!AG122</f>
        <v>3048963.9283777946</v>
      </c>
      <c r="AH122" s="50">
        <f ca="1">IFRS17_CF_Base!AH122+IFRS17_CumRslt!AH122</f>
        <v>2783065.4117465834</v>
      </c>
      <c r="AI122" s="50">
        <f ca="1">IFRS17_CF_Base!AI122+IFRS17_CumRslt!AI122</f>
        <v>2509121.4013579078</v>
      </c>
      <c r="AJ122" s="50">
        <f ca="1">IFRS17_CF_Base!AJ122+IFRS17_CumRslt!AJ122</f>
        <v>2328998.1410678965</v>
      </c>
      <c r="AK122" s="50">
        <f ca="1">IFRS17_CF_Base!AK122+IFRS17_CumRslt!AK122</f>
        <v>2173144.3935471848</v>
      </c>
      <c r="AL122" s="50">
        <f ca="1">IFRS17_CF_Base!AL122+IFRS17_CumRslt!AL122</f>
        <v>2030992.4713218249</v>
      </c>
      <c r="AM122" s="50">
        <f ca="1">IFRS17_CF_Base!AM122+IFRS17_CumRslt!AM122</f>
        <v>1901926.5796192198</v>
      </c>
      <c r="AN122" s="50">
        <f ca="1">IFRS17_CF_Base!AN122+IFRS17_CumRslt!AN122</f>
        <v>1759445.1793131779</v>
      </c>
      <c r="AO122" s="50">
        <f ca="1">IFRS17_CF_Base!AO122+IFRS17_CumRslt!AO122</f>
        <v>1648470.0237305025</v>
      </c>
      <c r="AP122" s="50">
        <f ca="1">IFRS17_CF_Base!AP122+IFRS17_CumRslt!AP122</f>
        <v>1543784.4069966173</v>
      </c>
      <c r="AQ122" s="50">
        <f ca="1">IFRS17_CF_Base!AQ122+IFRS17_CumRslt!AQ122</f>
        <v>1443271.3525751764</v>
      </c>
      <c r="AR122" s="50">
        <f ca="1">IFRS17_CF_Base!AR122+IFRS17_CumRslt!AR122</f>
        <v>1349604.1151251264</v>
      </c>
      <c r="AS122" s="50">
        <f ca="1">IFRS17_CF_Base!AS122+IFRS17_CumRslt!AS122</f>
        <v>1246583.2472090104</v>
      </c>
      <c r="AT122" s="50">
        <f ca="1">IFRS17_CF_Base!AT122+IFRS17_CumRslt!AT122</f>
        <v>1161421.596149717</v>
      </c>
      <c r="AU122" s="50">
        <f ca="1">IFRS17_CF_Base!AU122+IFRS17_CumRslt!AU122</f>
        <v>1080196.9782748469</v>
      </c>
      <c r="AV122" s="50">
        <f ca="1">IFRS17_CF_Base!AV122+IFRS17_CumRslt!AV122</f>
        <v>999409.55242190044</v>
      </c>
      <c r="AW122" s="50">
        <f ca="1">IFRS17_CF_Base!AW122+IFRS17_CumRslt!AW122</f>
        <v>920399.60801245924</v>
      </c>
      <c r="AX122" s="50">
        <f ca="1">IFRS17_CF_Base!AX122+IFRS17_CumRslt!AX122</f>
        <v>834454.47253355745</v>
      </c>
      <c r="AY122" s="50">
        <f ca="1">IFRS17_CF_Base!AY122+IFRS17_CumRslt!AY122</f>
        <v>758194.1497826</v>
      </c>
      <c r="AZ122" s="50">
        <f ca="1">IFRS17_CF_Base!AZ122+IFRS17_CumRslt!AZ122</f>
        <v>685096.93681622366</v>
      </c>
      <c r="BA122" s="50">
        <f ca="1">IFRS17_CF_Base!BA122+IFRS17_CumRslt!BA122</f>
        <v>615170.78253962263</v>
      </c>
      <c r="BB122" s="50">
        <f ca="1">IFRS17_CF_Base!BB122+IFRS17_CumRslt!BB122</f>
        <v>549476.38476544584</v>
      </c>
      <c r="BC122" s="50">
        <f ca="1">IFRS17_CF_Base!BC122+IFRS17_CumRslt!BC122</f>
        <v>484195.31152684242</v>
      </c>
      <c r="BD122" s="50">
        <f ca="1">IFRS17_CF_Base!BD122+IFRS17_CumRslt!BD122</f>
        <v>427028.82132738602</v>
      </c>
      <c r="BE122" s="50">
        <f ca="1">IFRS17_CF_Base!BE122+IFRS17_CumRslt!BE122</f>
        <v>375727.68825825915</v>
      </c>
      <c r="BF122" s="50">
        <f ca="1">IFRS17_CF_Base!BF122+IFRS17_CumRslt!BF122</f>
        <v>328954.48237341433</v>
      </c>
      <c r="BG122" s="50">
        <f ca="1">IFRS17_CF_Base!BG122+IFRS17_CumRslt!BG122</f>
        <v>286467.51432944665</v>
      </c>
      <c r="BH122" s="50">
        <f ca="1">IFRS17_CF_Base!BH122+IFRS17_CumRslt!BH122</f>
        <v>246272.15966685468</v>
      </c>
      <c r="BI122" s="50">
        <f ca="1">IFRS17_CF_Base!BI122+IFRS17_CumRslt!BI122</f>
        <v>211115.43410959147</v>
      </c>
      <c r="BJ122" s="50">
        <f ca="1">IFRS17_CF_Base!BJ122+IFRS17_CumRslt!BJ122</f>
        <v>179479.941675301</v>
      </c>
      <c r="BK122" s="50">
        <f ca="1">IFRS17_CF_Base!BK122+IFRS17_CumRslt!BK122</f>
        <v>151480.89301011173</v>
      </c>
      <c r="BL122" s="50">
        <f ca="1">IFRS17_CF_Base!BL122+IFRS17_CumRslt!BL122</f>
        <v>127359.91892732863</v>
      </c>
      <c r="BM122" s="50">
        <f ca="1">IFRS17_CF_Base!BM122+IFRS17_CumRslt!BM122</f>
        <v>106461.82287134524</v>
      </c>
      <c r="BN122" s="50">
        <f ca="1">IFRS17_CF_Base!BN122+IFRS17_CumRslt!BN122</f>
        <v>88608.687888940272</v>
      </c>
      <c r="BO122" s="50">
        <f ca="1">IFRS17_CF_Base!BO122+IFRS17_CumRslt!BO122</f>
        <v>72641.391702406778</v>
      </c>
      <c r="BP122" s="50">
        <f ca="1">IFRS17_CF_Base!BP122+IFRS17_CumRslt!BP122</f>
        <v>58697.705450207017</v>
      </c>
      <c r="BQ122" s="50">
        <f ca="1">IFRS17_CF_Base!BQ122+IFRS17_CumRslt!BQ122</f>
        <v>46831.038466278711</v>
      </c>
      <c r="BR122" s="50">
        <f ca="1">IFRS17_CF_Base!BR122+IFRS17_CumRslt!BR122</f>
        <v>36886.056851516274</v>
      </c>
      <c r="BS122" s="50">
        <f ca="1">IFRS17_CF_Base!BS122+IFRS17_CumRslt!BS122</f>
        <v>28878.876075962013</v>
      </c>
      <c r="BT122" s="50">
        <f ca="1">IFRS17_CF_Base!BT122+IFRS17_CumRslt!BT122</f>
        <v>21538.93999852681</v>
      </c>
      <c r="BU122" s="50">
        <f ca="1">IFRS17_CF_Base!BU122+IFRS17_CumRslt!BU122</f>
        <v>15381.881265781432</v>
      </c>
      <c r="BV122" s="50">
        <f ca="1">IFRS17_CF_Base!BV122+IFRS17_CumRslt!BV122</f>
        <v>10488.827951885294</v>
      </c>
      <c r="BW122" s="50">
        <f ca="1">IFRS17_CF_Base!BW122+IFRS17_CumRslt!BW122</f>
        <v>6864.3469746844248</v>
      </c>
      <c r="BX122" s="50">
        <f ca="1">IFRS17_CF_Base!BX122+IFRS17_CumRslt!BX122</f>
        <v>4415.8055452983253</v>
      </c>
      <c r="BY122" s="50">
        <f ca="1">IFRS17_CF_Base!BY122+IFRS17_CumRslt!BY122</f>
        <v>2428.7666287165803</v>
      </c>
      <c r="BZ122" s="50">
        <f ca="1">IFRS17_CF_Base!BZ122+IFRS17_CumRslt!BZ122</f>
        <v>1139.6688549996711</v>
      </c>
      <c r="CA122" s="50">
        <f ca="1">IFRS17_CF_Base!CA122+IFRS17_CumRslt!CA122</f>
        <v>405.00814586069674</v>
      </c>
      <c r="CB122" s="50">
        <f ca="1">IFRS17_CF_Base!CB122+IFRS17_CumRslt!CB122</f>
        <v>136.08245640583991</v>
      </c>
      <c r="CC122" s="50">
        <f ca="1">IFRS17_CF_Base!CC122+IFRS17_CumRslt!CC122</f>
        <v>257.32800544666986</v>
      </c>
      <c r="CD122" s="50">
        <f ca="1">IFRS17_CF_Base!CD122+IFRS17_CumRslt!CD122</f>
        <v>154.8456652404407</v>
      </c>
      <c r="CE122" s="50">
        <f ca="1">IFRS17_CF_Base!CE122+IFRS17_CumRslt!CE122</f>
        <v>63.461797704392524</v>
      </c>
      <c r="CF122" s="50">
        <f ca="1">IFRS17_CF_Base!CF122+IFRS17_CumRslt!CF122</f>
        <v>-18.683537586043329</v>
      </c>
      <c r="CG122" s="50">
        <f ca="1">IFRS17_CF_Base!CG122+IFRS17_CumRslt!CG122</f>
        <v>-88.305941493225149</v>
      </c>
      <c r="CH122" s="50">
        <f ca="1">IFRS17_CF_Base!CH122+IFRS17_CumRslt!CH122</f>
        <v>-78.799254629337639</v>
      </c>
      <c r="CI122" s="50">
        <f ca="1">IFRS17_CF_Base!CI122+IFRS17_CumRslt!CI122</f>
        <v>-120.82110392635074</v>
      </c>
      <c r="CJ122" s="50">
        <f ca="1">IFRS17_CF_Base!CJ122+IFRS17_CumRslt!CJ122</f>
        <v>-105.18257120938051</v>
      </c>
      <c r="CK122" s="50">
        <f ca="1">IFRS17_CF_Base!CK122+IFRS17_CumRslt!CK122</f>
        <v>-73.267725106756885</v>
      </c>
      <c r="CL122" s="50">
        <f ca="1">IFRS17_CF_Base!CL122+IFRS17_CumRslt!CL122</f>
        <v>-47.511204529048129</v>
      </c>
      <c r="CM122" s="50">
        <f ca="1">IFRS17_CF_Base!CM122+IFRS17_CumRslt!CM122</f>
        <v>0</v>
      </c>
      <c r="CN122" s="50">
        <f ca="1">IFRS17_CF_Base!CN122+IFRS17_CumRslt!CN122</f>
        <v>0</v>
      </c>
      <c r="CO122" s="50">
        <f ca="1">IFRS17_CF_Base!CO122+IFRS17_CumRslt!CO122</f>
        <v>0</v>
      </c>
      <c r="CP122" s="50">
        <f ca="1">IFRS17_CF_Base!CP122+IFRS17_CumRslt!CP122</f>
        <v>0</v>
      </c>
      <c r="CQ122" s="50">
        <f ca="1">IFRS17_CF_Base!CQ122+IFRS17_CumRslt!CQ122</f>
        <v>0</v>
      </c>
      <c r="CR122" s="50">
        <f ca="1">IFRS17_CF_Base!CR122+IFRS17_CumRslt!CR122</f>
        <v>0</v>
      </c>
      <c r="CS122" s="50">
        <f ca="1">IFRS17_CF_Base!CS122+IFRS17_CumRslt!CS122</f>
        <v>0</v>
      </c>
      <c r="CT122" s="50">
        <f ca="1">IFRS17_CF_Base!CT122+IFRS17_CumRslt!CT122</f>
        <v>0</v>
      </c>
      <c r="CU122" s="50">
        <f ca="1">IFRS17_CF_Base!CU122+IFRS17_CumRslt!CU122</f>
        <v>0</v>
      </c>
      <c r="CV122" s="50">
        <f ca="1">IFRS17_CF_Base!CV122+IFRS17_CumRslt!CV122</f>
        <v>0</v>
      </c>
      <c r="CW122" s="50">
        <f ca="1">IFRS17_CF_Base!CW122+IFRS17_CumRslt!CW122</f>
        <v>0</v>
      </c>
      <c r="CX122" s="50">
        <f ca="1">IFRS17_CF_Base!CX122+IFRS17_CumRslt!CX122</f>
        <v>0</v>
      </c>
      <c r="CY122" s="50">
        <f ca="1">IFRS17_CF_Base!CY122+IFRS17_CumRslt!CY122</f>
        <v>0</v>
      </c>
      <c r="CZ122" s="50">
        <f ca="1">IFRS17_CF_Base!CZ122+IFRS17_CumRslt!CZ122</f>
        <v>0</v>
      </c>
      <c r="DA122" s="50">
        <f ca="1">IFRS17_CF_Base!DA122+IFRS17_CumRslt!DA122</f>
        <v>0</v>
      </c>
      <c r="DB122" s="50">
        <f ca="1">IFRS17_CF_Base!DB122+IFRS17_CumRslt!DB122</f>
        <v>0</v>
      </c>
      <c r="DC122" s="50">
        <f ca="1">IFRS17_CF_Base!DC122+IFRS17_CumRslt!DC122</f>
        <v>0</v>
      </c>
      <c r="DD122" s="50">
        <f ca="1">IFRS17_CF_Base!DD122+IFRS17_CumRslt!DD122</f>
        <v>0</v>
      </c>
      <c r="DE122" s="50">
        <f ca="1">IFRS17_CF_Base!DE122+IFRS17_CumRslt!DE122</f>
        <v>0</v>
      </c>
      <c r="DF122" s="50">
        <f ca="1">IFRS17_CF_Base!DF122+IFRS17_CumRslt!DF122</f>
        <v>0</v>
      </c>
      <c r="DG122" s="50">
        <f ca="1">IFRS17_CF_Base!DG122+IFRS17_CumRslt!DG122</f>
        <v>0</v>
      </c>
      <c r="DH122" s="50">
        <f ca="1">IFRS17_CF_Base!DH122+IFRS17_CumRslt!DH122</f>
        <v>0</v>
      </c>
      <c r="DI122" s="50">
        <f ca="1">IFRS17_CF_Base!DI122+IFRS17_CumRslt!DI122</f>
        <v>0</v>
      </c>
      <c r="DJ122" s="50">
        <f ca="1">IFRS17_CF_Base!DJ122+IFRS17_CumRslt!DJ122</f>
        <v>0</v>
      </c>
      <c r="DK122" s="50">
        <f ca="1">IFRS17_CF_Base!DK122+IFRS17_CumRslt!DK122</f>
        <v>0</v>
      </c>
      <c r="DL122" s="50">
        <f ca="1">IFRS17_CF_Base!DL122+IFRS17_CumRslt!DL122</f>
        <v>0</v>
      </c>
      <c r="DM122" s="50">
        <f ca="1">IFRS17_CF_Base!DM122+IFRS17_CumRslt!DM122</f>
        <v>0</v>
      </c>
      <c r="DN122" s="50">
        <f ca="1">IFRS17_CF_Base!DN122+IFRS17_CumRslt!DN122</f>
        <v>0</v>
      </c>
      <c r="DO122" s="50">
        <f ca="1">IFRS17_CF_Base!DO122+IFRS17_CumRslt!DO122</f>
        <v>0</v>
      </c>
      <c r="DP122" s="50">
        <f ca="1">IFRS17_CF_Base!DP122+IFRS17_CumRslt!DP122</f>
        <v>0</v>
      </c>
      <c r="DQ122" s="50">
        <f ca="1">IFRS17_CF_Base!DQ122+IFRS17_CumRslt!DQ122</f>
        <v>0</v>
      </c>
      <c r="DR122" s="50">
        <f ca="1">IFRS17_CF_Base!DR122+IFRS17_CumRslt!DR122</f>
        <v>0</v>
      </c>
      <c r="DS122" s="50">
        <f ca="1">IFRS17_CF_Base!DS122+IFRS17_CumRslt!DS122</f>
        <v>0</v>
      </c>
      <c r="DT122" s="50">
        <f ca="1">IFRS17_CF_Base!DT122+IFRS17_CumRslt!DT122</f>
        <v>0</v>
      </c>
      <c r="DU122" s="50">
        <f ca="1">IFRS17_CF_Base!DU122+IFRS17_CumRslt!DU122</f>
        <v>0</v>
      </c>
      <c r="DV122" s="50">
        <f ca="1">IFRS17_CF_Base!DV122+IFRS17_CumRslt!DV122</f>
        <v>0</v>
      </c>
      <c r="DW122" s="50">
        <f ca="1">IFRS17_CF_Base!DW122+IFRS17_CumRslt!DW122</f>
        <v>0</v>
      </c>
      <c r="DX122" s="50">
        <f ca="1">IFRS17_CF_Base!DX122+IFRS17_CumRslt!DX122</f>
        <v>0</v>
      </c>
      <c r="DY122" s="50">
        <f ca="1">IFRS17_CF_Base!DY122+IFRS17_CumRslt!DY122</f>
        <v>0</v>
      </c>
      <c r="DZ122" s="50">
        <f ca="1">IFRS17_CF_Base!DZ122+IFRS17_CumRslt!DZ122</f>
        <v>0</v>
      </c>
      <c r="EA122" s="50">
        <f ca="1">IFRS17_CF_Base!EA122+IFRS17_CumRslt!EA122</f>
        <v>0</v>
      </c>
      <c r="EB122" s="50">
        <f ca="1">IFRS17_CF_Base!EB122+IFRS17_CumRslt!EB122</f>
        <v>0</v>
      </c>
      <c r="EC122" s="50">
        <f ca="1">IFRS17_CF_Base!EC122+IFRS17_CumRslt!EC122</f>
        <v>0</v>
      </c>
      <c r="ED122" s="50">
        <f ca="1">IFRS17_CF_Base!ED122+IFRS17_CumRslt!ED122</f>
        <v>0</v>
      </c>
      <c r="EE122" s="50">
        <f ca="1">IFRS17_CF_Base!EE122+IFRS17_CumRslt!EE122</f>
        <v>0</v>
      </c>
      <c r="EF122" s="50">
        <f ca="1">IFRS17_CF_Base!EF122+IFRS17_CumRslt!EF122</f>
        <v>0</v>
      </c>
      <c r="EG122" s="50">
        <f ca="1">IFRS17_CF_Base!EG122+IFRS17_CumRslt!EG122</f>
        <v>0</v>
      </c>
      <c r="EH122" s="50">
        <f ca="1">IFRS17_CF_Base!EH122+IFRS17_CumRslt!EH122</f>
        <v>0</v>
      </c>
      <c r="EI122" s="50">
        <f ca="1">IFRS17_CF_Base!EI122+IFRS17_CumRslt!EI122</f>
        <v>0</v>
      </c>
      <c r="EJ122" s="50">
        <f ca="1">IFRS17_CF_Base!EJ122+IFRS17_CumRslt!EJ122</f>
        <v>0</v>
      </c>
      <c r="EK122" s="50">
        <f ca="1">IFRS17_CF_Base!EK122+IFRS17_CumRslt!EK122</f>
        <v>0</v>
      </c>
      <c r="EL122" s="50">
        <f ca="1">IFRS17_CF_Base!EL122+IFRS17_CumRslt!EL122</f>
        <v>0</v>
      </c>
      <c r="EM122" s="50">
        <f ca="1">IFRS17_CF_Base!EM122+IFRS17_CumRslt!EM122</f>
        <v>0</v>
      </c>
      <c r="EN122" s="50">
        <f ca="1">IFRS17_CF_Base!EN122+IFRS17_CumRslt!EN122</f>
        <v>0</v>
      </c>
      <c r="EO122" s="50">
        <f ca="1">IFRS17_CF_Base!EO122+IFRS17_CumRslt!EO122</f>
        <v>0</v>
      </c>
      <c r="EP122" s="50">
        <f ca="1">IFRS17_CF_Base!EP122+IFRS17_CumRslt!EP122</f>
        <v>0</v>
      </c>
      <c r="EQ122" s="50">
        <f ca="1">IFRS17_CF_Base!EQ122+IFRS17_CumRslt!EQ122</f>
        <v>0</v>
      </c>
      <c r="ER122" s="50">
        <f ca="1">IFRS17_CF_Base!ER122+IFRS17_CumRslt!ER122</f>
        <v>0</v>
      </c>
      <c r="ES122" s="50">
        <f ca="1">IFRS17_CF_Base!ES122+IFRS17_CumRslt!ES122</f>
        <v>0</v>
      </c>
      <c r="ET122" s="50">
        <f ca="1">IFRS17_CF_Base!ET122+IFRS17_CumRslt!ET122</f>
        <v>0</v>
      </c>
      <c r="EU122" s="50">
        <f ca="1">IFRS17_CF_Base!EU122+IFRS17_CumRslt!EU122</f>
        <v>0</v>
      </c>
      <c r="EV122" s="50">
        <f ca="1">IFRS17_CF_Base!EV122+IFRS17_CumRslt!EV122</f>
        <v>0</v>
      </c>
      <c r="EW122" s="50">
        <f ca="1">IFRS17_CF_Base!EW122+IFRS17_CumRslt!EW122</f>
        <v>0</v>
      </c>
      <c r="EX122" s="50">
        <f ca="1">IFRS17_CF_Base!EX122+IFRS17_CumRslt!EX122</f>
        <v>0</v>
      </c>
      <c r="EY122" s="50">
        <f ca="1">IFRS17_CF_Base!EY122+IFRS17_CumRslt!EY122</f>
        <v>0</v>
      </c>
      <c r="EZ122" s="50">
        <f ca="1">IFRS17_CF_Base!EZ122+IFRS17_CumRslt!EZ122</f>
        <v>0</v>
      </c>
      <c r="FA122" s="50">
        <f ca="1">IFRS17_CF_Base!FA122+IFRS17_CumRslt!FA122</f>
        <v>0</v>
      </c>
      <c r="FB122" s="50">
        <f ca="1">IFRS17_CF_Base!FB122+IFRS17_CumRslt!FB122</f>
        <v>0</v>
      </c>
      <c r="FC122" s="50">
        <f ca="1">IFRS17_CF_Base!FC122+IFRS17_CumRslt!FC122</f>
        <v>0</v>
      </c>
      <c r="FD122" s="50">
        <f ca="1">IFRS17_CF_Base!FD122+IFRS17_CumRslt!FD122</f>
        <v>0</v>
      </c>
      <c r="FE122" s="50">
        <f ca="1">IFRS17_CF_Base!FE122+IFRS17_CumRslt!FE122</f>
        <v>0</v>
      </c>
      <c r="FF122" s="50">
        <f ca="1">IFRS17_CF_Base!FF122+IFRS17_CumRslt!FF122</f>
        <v>0</v>
      </c>
      <c r="FG122" s="50">
        <f ca="1">IFRS17_CF_Base!FG122+IFRS17_CumRslt!FG122</f>
        <v>0</v>
      </c>
      <c r="FH122" s="50">
        <f ca="1">IFRS17_CF_Base!FH122+IFRS17_CumRslt!FH122</f>
        <v>0</v>
      </c>
      <c r="FI122" s="50">
        <f ca="1">IFRS17_CF_Base!FI122+IFRS17_CumRslt!FI122</f>
        <v>0</v>
      </c>
      <c r="FJ122" s="50">
        <f ca="1">IFRS17_CF_Base!FJ122+IFRS17_CumRslt!FJ122</f>
        <v>0</v>
      </c>
      <c r="FK122" s="50">
        <f ca="1">IFRS17_CF_Base!FK122+IFRS17_CumRslt!FK122</f>
        <v>0</v>
      </c>
      <c r="FL122" s="50">
        <f ca="1">IFRS17_CF_Base!FL122+IFRS17_CumRslt!FL122</f>
        <v>0</v>
      </c>
      <c r="FM122" s="50">
        <f ca="1">IFRS17_CF_Base!FM122+IFRS17_CumRslt!FM122</f>
        <v>0</v>
      </c>
      <c r="FN122" s="50">
        <f ca="1">IFRS17_CF_Base!FN122+IFRS17_CumRslt!FN122</f>
        <v>0</v>
      </c>
      <c r="FO122" s="50">
        <f ca="1">IFRS17_CF_Base!FO122+IFRS17_CumRslt!FO122</f>
        <v>0</v>
      </c>
      <c r="FP122" s="50">
        <f ca="1">IFRS17_CF_Base!FP122+IFRS17_CumRslt!FP122</f>
        <v>0</v>
      </c>
      <c r="FQ122" s="50">
        <f ca="1">IFRS17_CF_Base!FQ122+IFRS17_CumRslt!FQ122</f>
        <v>0</v>
      </c>
      <c r="FR122" s="50">
        <f ca="1">IFRS17_CF_Base!FR122+IFRS17_CumRslt!FR122</f>
        <v>0</v>
      </c>
      <c r="FS122" s="50">
        <f ca="1">IFRS17_CF_Base!FS122+IFRS17_CumRslt!FS122</f>
        <v>0</v>
      </c>
      <c r="FT122" s="50">
        <f ca="1">IFRS17_CF_Base!FT122+IFRS17_CumRslt!FT122</f>
        <v>0</v>
      </c>
      <c r="FU122" s="50">
        <f ca="1">IFRS17_CF_Base!FU122+IFRS17_CumRslt!FU122</f>
        <v>0</v>
      </c>
      <c r="FV122" s="50">
        <f ca="1">IFRS17_CF_Base!FV122+IFRS17_CumRslt!FV122</f>
        <v>0</v>
      </c>
      <c r="FW122" s="50">
        <f ca="1">IFRS17_CF_Base!FW122+IFRS17_CumRslt!FW122</f>
        <v>0</v>
      </c>
      <c r="FX122" s="50">
        <f ca="1">IFRS17_CF_Base!FX122+IFRS17_CumRslt!FX122</f>
        <v>0</v>
      </c>
      <c r="FY122" s="50">
        <f ca="1">IFRS17_CF_Base!FY122+IFRS17_CumRslt!FY122</f>
        <v>0</v>
      </c>
      <c r="FZ122" s="50">
        <f ca="1">IFRS17_CF_Base!FZ122+IFRS17_CumRslt!FZ122</f>
        <v>0</v>
      </c>
      <c r="GA122" s="50">
        <f ca="1">IFRS17_CF_Base!GA122+IFRS17_CumRslt!GA122</f>
        <v>0</v>
      </c>
      <c r="GB122" s="50">
        <f ca="1">IFRS17_CF_Base!GB122+IFRS17_CumRslt!GB122</f>
        <v>0</v>
      </c>
      <c r="GC122" s="50">
        <f ca="1">IFRS17_CF_Base!GC122+IFRS17_CumRslt!GC122</f>
        <v>0</v>
      </c>
      <c r="GD122" s="50">
        <f ca="1">IFRS17_CF_Base!GD122+IFRS17_CumRslt!GD122</f>
        <v>0</v>
      </c>
      <c r="GE122" s="50">
        <f ca="1">IFRS17_CF_Base!GE122+IFRS17_CumRslt!GE122</f>
        <v>0</v>
      </c>
      <c r="GF122" s="50">
        <f ca="1">IFRS17_CF_Base!GF122+IFRS17_CumRslt!GF122</f>
        <v>0</v>
      </c>
      <c r="GG122" s="50">
        <f ca="1">IFRS17_CF_Base!GG122+IFRS17_CumRslt!GG122</f>
        <v>0</v>
      </c>
      <c r="GH122" s="50">
        <f ca="1">IFRS17_CF_Base!GH122+IFRS17_CumRslt!GH122</f>
        <v>0</v>
      </c>
      <c r="GI122" s="50">
        <f ca="1">IFRS17_CF_Base!GI122+IFRS17_CumRslt!GI122</f>
        <v>0</v>
      </c>
      <c r="GJ122" s="50">
        <f ca="1">IFRS17_CF_Base!GJ122+IFRS17_CumRslt!GJ122</f>
        <v>0</v>
      </c>
    </row>
    <row r="124" spans="2:192" ht="43.2" x14ac:dyDescent="0.3">
      <c r="C124" s="51" t="s">
        <v>508</v>
      </c>
      <c r="F124" s="35">
        <f ca="1">IFRS17_CF_Base!F124+IFRS17_CumRslt!F124</f>
        <v>356069.01277839323</v>
      </c>
      <c r="G124" s="35">
        <f ca="1">IFRS17_CF_Base!G124+IFRS17_CumRslt!G124</f>
        <v>1277516.7747749945</v>
      </c>
      <c r="H124" s="35">
        <f ca="1">IFRS17_CF_Base!H124+IFRS17_CumRslt!H124</f>
        <v>2493531.7819503611</v>
      </c>
      <c r="I124" s="35">
        <f ca="1">IFRS17_CF_Base!I124+IFRS17_CumRslt!I124</f>
        <v>3813699.5543339141</v>
      </c>
      <c r="J124" s="35">
        <f ca="1">IFRS17_CF_Base!J124+IFRS17_CumRslt!J124</f>
        <v>5398917.180921996</v>
      </c>
      <c r="K124" s="35">
        <f ca="1">IFRS17_CF_Base!K124+IFRS17_CumRslt!K124</f>
        <v>7157984.8927195678</v>
      </c>
      <c r="L124" s="35">
        <f ca="1">IFRS17_CF_Base!L124+IFRS17_CumRslt!L124</f>
        <v>8967232.1704091355</v>
      </c>
      <c r="M124" s="35">
        <f ca="1">IFRS17_CF_Base!M124+IFRS17_CumRslt!M124</f>
        <v>10936359.276024867</v>
      </c>
      <c r="N124" s="35">
        <f ca="1">IFRS17_CF_Base!N124+IFRS17_CumRslt!N124</f>
        <v>13142993.274675794</v>
      </c>
      <c r="O124" s="35">
        <f ca="1">IFRS17_CF_Base!O124+IFRS17_CumRslt!O124</f>
        <v>15812676.800477698</v>
      </c>
      <c r="P124" s="35">
        <f ca="1">IFRS17_CF_Base!P124+IFRS17_CumRslt!P124</f>
        <v>15755911.003942167</v>
      </c>
      <c r="Q124" s="35">
        <f ca="1">IFRS17_CF_Base!Q124+IFRS17_CumRslt!Q124</f>
        <v>13852214.037411505</v>
      </c>
      <c r="R124" s="35">
        <f ca="1">IFRS17_CF_Base!R124+IFRS17_CumRslt!R124</f>
        <v>12590457.543208946</v>
      </c>
      <c r="S124" s="35">
        <f ca="1">IFRS17_CF_Base!S124+IFRS17_CumRslt!S124</f>
        <v>11454604.345550105</v>
      </c>
      <c r="T124" s="35">
        <f ca="1">IFRS17_CF_Base!T124+IFRS17_CumRslt!T124</f>
        <v>10437889.742436497</v>
      </c>
      <c r="U124" s="35">
        <f ca="1">IFRS17_CF_Base!U124+IFRS17_CumRslt!U124</f>
        <v>9510580.4942852072</v>
      </c>
      <c r="V124" s="35">
        <f ca="1">IFRS17_CF_Base!V124+IFRS17_CumRslt!V124</f>
        <v>8640080.560564978</v>
      </c>
      <c r="W124" s="35">
        <f ca="1">IFRS17_CF_Base!W124+IFRS17_CumRslt!W124</f>
        <v>7829436.4492414696</v>
      </c>
      <c r="X124" s="35">
        <f ca="1">IFRS17_CF_Base!X124+IFRS17_CumRslt!X124</f>
        <v>7070714.6385519532</v>
      </c>
      <c r="Y124" s="35">
        <f ca="1">IFRS17_CF_Base!Y124+IFRS17_CumRslt!Y124</f>
        <v>6378208.111117851</v>
      </c>
      <c r="Z124" s="35">
        <f ca="1">IFRS17_CF_Base!Z124+IFRS17_CumRslt!Z124</f>
        <v>5810045.4355680039</v>
      </c>
      <c r="AA124" s="35">
        <f ca="1">IFRS17_CF_Base!AA124+IFRS17_CumRslt!AA124</f>
        <v>5303120.0632422147</v>
      </c>
      <c r="AB124" s="35">
        <f ca="1">IFRS17_CF_Base!AB124+IFRS17_CumRslt!AB124</f>
        <v>4843476.6101192916</v>
      </c>
      <c r="AC124" s="35">
        <f ca="1">IFRS17_CF_Base!AC124+IFRS17_CumRslt!AC124</f>
        <v>4426606.0434083585</v>
      </c>
      <c r="AD124" s="35">
        <f ca="1">IFRS17_CF_Base!AD124+IFRS17_CumRslt!AD124</f>
        <v>4009678.8337638401</v>
      </c>
      <c r="AE124" s="35">
        <f ca="1">IFRS17_CF_Base!AE124+IFRS17_CumRslt!AE124</f>
        <v>3653141.8346249782</v>
      </c>
      <c r="AF124" s="35">
        <f ca="1">IFRS17_CF_Base!AF124+IFRS17_CumRslt!AF124</f>
        <v>3334312.8092932166</v>
      </c>
      <c r="AG124" s="35">
        <f ca="1">IFRS17_CF_Base!AG124+IFRS17_CumRslt!AG124</f>
        <v>3040187.1696999911</v>
      </c>
      <c r="AH124" s="35">
        <f ca="1">IFRS17_CF_Base!AH124+IFRS17_CumRslt!AH124</f>
        <v>2775184.3476522421</v>
      </c>
      <c r="AI124" s="35">
        <f ca="1">IFRS17_CF_Base!AI124+IFRS17_CumRslt!AI124</f>
        <v>2502188.5123248431</v>
      </c>
      <c r="AJ124" s="35">
        <f ca="1">IFRS17_CF_Base!AJ124+IFRS17_CumRslt!AJ124</f>
        <v>2322449.4828319065</v>
      </c>
      <c r="AK124" s="35">
        <f ca="1">IFRS17_CF_Base!AK124+IFRS17_CumRslt!AK124</f>
        <v>2166960.452585679</v>
      </c>
      <c r="AL124" s="35">
        <f ca="1">IFRS17_CF_Base!AL124+IFRS17_CumRslt!AL124</f>
        <v>2025159.6547241847</v>
      </c>
      <c r="AM124" s="35">
        <f ca="1">IFRS17_CF_Base!AM124+IFRS17_CumRslt!AM124</f>
        <v>1896433.0037911569</v>
      </c>
      <c r="AN124" s="35">
        <f ca="1">IFRS17_CF_Base!AN124+IFRS17_CumRslt!AN124</f>
        <v>1754280.1705317148</v>
      </c>
      <c r="AO124" s="35">
        <f ca="1">IFRS17_CF_Base!AO124+IFRS17_CumRslt!AO124</f>
        <v>1643624.0671151911</v>
      </c>
      <c r="AP124" s="35">
        <f ca="1">IFRS17_CF_Base!AP124+IFRS17_CumRslt!AP124</f>
        <v>1539241.6362221634</v>
      </c>
      <c r="AQ124" s="35">
        <f ca="1">IFRS17_CF_Base!AQ124+IFRS17_CumRslt!AQ124</f>
        <v>1439023.7553357482</v>
      </c>
      <c r="AR124" s="35">
        <f ca="1">IFRS17_CF_Base!AR124+IFRS17_CumRslt!AR124</f>
        <v>1345643.4115821996</v>
      </c>
      <c r="AS124" s="35">
        <f ca="1">IFRS17_CF_Base!AS124+IFRS17_CumRslt!AS124</f>
        <v>1242901.1079192341</v>
      </c>
      <c r="AT124" s="35">
        <f ca="1">IFRS17_CF_Base!AT124+IFRS17_CumRslt!AT124</f>
        <v>1158009.7864740347</v>
      </c>
      <c r="AU124" s="35">
        <f ca="1">IFRS17_CF_Base!AU124+IFRS17_CumRslt!AU124</f>
        <v>1077045.7008071786</v>
      </c>
      <c r="AV124" s="35">
        <f ca="1">IFRS17_CF_Base!AV124+IFRS17_CumRslt!AV124</f>
        <v>996509.80016345414</v>
      </c>
      <c r="AW124" s="35">
        <f ca="1">IFRS17_CF_Base!AW124+IFRS17_CumRslt!AW124</f>
        <v>917741.51433616038</v>
      </c>
      <c r="AX124" s="35">
        <f ca="1">IFRS17_CF_Base!AX124+IFRS17_CumRslt!AX124</f>
        <v>832027.23177714262</v>
      </c>
      <c r="AY124" s="35">
        <f ca="1">IFRS17_CF_Base!AY124+IFRS17_CumRslt!AY124</f>
        <v>755986.04868270166</v>
      </c>
      <c r="AZ124" s="35">
        <f ca="1">IFRS17_CF_Base!AZ124+IFRS17_CumRslt!AZ124</f>
        <v>683094.28831324028</v>
      </c>
      <c r="BA124" s="35">
        <f ca="1">IFRS17_CF_Base!BA124+IFRS17_CumRslt!BA124</f>
        <v>613360.82315828756</v>
      </c>
      <c r="BB124" s="35">
        <f ca="1">IFRS17_CF_Base!BB124+IFRS17_CumRslt!BB124</f>
        <v>547845.80218871241</v>
      </c>
      <c r="BC124" s="35">
        <f ca="1">IFRS17_CF_Base!BC124+IFRS17_CumRslt!BC124</f>
        <v>482730.69924282806</v>
      </c>
      <c r="BD124" s="35">
        <f ca="1">IFRS17_CF_Base!BD124+IFRS17_CumRslt!BD124</f>
        <v>425717.11875281128</v>
      </c>
      <c r="BE124" s="35">
        <f ca="1">IFRS17_CF_Base!BE124+IFRS17_CumRslt!BE124</f>
        <v>374556.34142870142</v>
      </c>
      <c r="BF124" s="35">
        <f ca="1">IFRS17_CF_Base!BF124+IFRS17_CumRslt!BF124</f>
        <v>327911.99136238452</v>
      </c>
      <c r="BG124" s="35">
        <f ca="1">IFRS17_CF_Base!BG124+IFRS17_CumRslt!BG124</f>
        <v>285543.28953656723</v>
      </c>
      <c r="BH124" s="35">
        <f ca="1">IFRS17_CF_Base!BH124+IFRS17_CumRslt!BH124</f>
        <v>245456.36282267552</v>
      </c>
      <c r="BI124" s="35">
        <f ca="1">IFRS17_CF_Base!BI124+IFRS17_CumRslt!BI124</f>
        <v>210398.87236591164</v>
      </c>
      <c r="BJ124" s="35">
        <f ca="1">IFRS17_CF_Base!BJ124+IFRS17_CumRslt!BJ124</f>
        <v>178852.99204859609</v>
      </c>
      <c r="BK124" s="35">
        <f ca="1">IFRS17_CF_Base!BK124+IFRS17_CumRslt!BK124</f>
        <v>150935.77049658605</v>
      </c>
      <c r="BL124" s="35">
        <f ca="1">IFRS17_CF_Base!BL124+IFRS17_CumRslt!BL124</f>
        <v>126889.14237936311</v>
      </c>
      <c r="BM124" s="35">
        <f ca="1">IFRS17_CF_Base!BM124+IFRS17_CumRslt!BM124</f>
        <v>106058.32745900743</v>
      </c>
      <c r="BN124" s="35">
        <f ca="1">IFRS17_CF_Base!BN124+IFRS17_CumRslt!BN124</f>
        <v>88265.891742082778</v>
      </c>
      <c r="BO124" s="35">
        <f ca="1">IFRS17_CF_Base!BO124+IFRS17_CumRslt!BO124</f>
        <v>72353.097153234834</v>
      </c>
      <c r="BP124" s="35">
        <f ca="1">IFRS17_CF_Base!BP124+IFRS17_CumRslt!BP124</f>
        <v>58458.060230724834</v>
      </c>
      <c r="BQ124" s="35">
        <f ca="1">IFRS17_CF_Base!BQ124+IFRS17_CumRslt!BQ124</f>
        <v>46634.385272719839</v>
      </c>
      <c r="BR124" s="35">
        <f ca="1">IFRS17_CF_Base!BR124+IFRS17_CumRslt!BR124</f>
        <v>36726.93741722816</v>
      </c>
      <c r="BS124" s="35">
        <f ca="1">IFRS17_CF_Base!BS124+IFRS17_CumRslt!BS124</f>
        <v>28752.067974518573</v>
      </c>
      <c r="BT124" s="35">
        <f ca="1">IFRS17_CF_Base!BT124+IFRS17_CumRslt!BT124</f>
        <v>21439.273101279094</v>
      </c>
      <c r="BU124" s="35">
        <f ca="1">IFRS17_CF_Base!BU124+IFRS17_CumRslt!BU124</f>
        <v>15304.840279510912</v>
      </c>
      <c r="BV124" s="35">
        <f ca="1">IFRS17_CF_Base!BV124+IFRS17_CumRslt!BV124</f>
        <v>10430.208339219927</v>
      </c>
      <c r="BW124" s="35">
        <f ca="1">IFRS17_CF_Base!BW124+IFRS17_CumRslt!BW124</f>
        <v>6820.3589991073013</v>
      </c>
      <c r="BX124" s="35">
        <f ca="1">IFRS17_CF_Base!BX124+IFRS17_CumRslt!BX124</f>
        <v>4383.1668369597446</v>
      </c>
      <c r="BY124" s="35">
        <f ca="1">IFRS17_CF_Base!BY124+IFRS17_CumRslt!BY124</f>
        <v>2404.6162540030082</v>
      </c>
      <c r="BZ124" s="35">
        <f ca="1">IFRS17_CF_Base!BZ124+IFRS17_CumRslt!BZ124</f>
        <v>1121.9087695433323</v>
      </c>
      <c r="CA124" s="35">
        <f ca="1">IFRS17_CF_Base!CA124+IFRS17_CumRslt!CA124</f>
        <v>392.04770471007498</v>
      </c>
      <c r="CB124" s="35">
        <f ca="1">IFRS17_CF_Base!CB124+IFRS17_CumRslt!CB124</f>
        <v>126.72870973453128</v>
      </c>
      <c r="CC124" s="35">
        <f ca="1">IFRS17_CF_Base!CC124+IFRS17_CumRslt!CC124</f>
        <v>250.69446411289118</v>
      </c>
      <c r="CD124" s="35">
        <f ca="1">IFRS17_CF_Base!CD124+IFRS17_CumRslt!CD124</f>
        <v>149.95484498452205</v>
      </c>
      <c r="CE124" s="35">
        <f ca="1">IFRS17_CF_Base!CE124+IFRS17_CumRslt!CE124</f>
        <v>59.936485483308303</v>
      </c>
      <c r="CF124" s="35">
        <f ca="1">IFRS17_CF_Base!CF124+IFRS17_CumRslt!CF124</f>
        <v>-21.155961207569327</v>
      </c>
      <c r="CG124" s="35">
        <f ca="1">IFRS17_CF_Base!CG124+IFRS17_CumRslt!CG124</f>
        <v>-89.982026545586194</v>
      </c>
      <c r="CH124" s="35">
        <f ca="1">IFRS17_CF_Base!CH124+IFRS17_CumRslt!CH124</f>
        <v>-79.883646605917221</v>
      </c>
      <c r="CI124" s="35">
        <f ca="1">IFRS17_CF_Base!CI124+IFRS17_CumRslt!CI124</f>
        <v>-121.51702769632148</v>
      </c>
      <c r="CJ124" s="35">
        <f ca="1">IFRS17_CF_Base!CJ124+IFRS17_CumRslt!CJ124</f>
        <v>-105.60196489426279</v>
      </c>
      <c r="CK124" s="35">
        <f ca="1">IFRS17_CF_Base!CK124+IFRS17_CumRslt!CK124</f>
        <v>-73.494025722836042</v>
      </c>
      <c r="CL124" s="35">
        <f ca="1">IFRS17_CF_Base!CL124+IFRS17_CumRslt!CL124</f>
        <v>-47.604122919819076</v>
      </c>
      <c r="CM124" s="35">
        <f ca="1">IFRS17_CF_Base!CM124+IFRS17_CumRslt!CM124</f>
        <v>0</v>
      </c>
      <c r="CN124" s="35">
        <f ca="1">IFRS17_CF_Base!CN124+IFRS17_CumRslt!CN124</f>
        <v>0</v>
      </c>
      <c r="CO124" s="35">
        <f ca="1">IFRS17_CF_Base!CO124+IFRS17_CumRslt!CO124</f>
        <v>0</v>
      </c>
      <c r="CP124" s="35">
        <f ca="1">IFRS17_CF_Base!CP124+IFRS17_CumRslt!CP124</f>
        <v>0</v>
      </c>
      <c r="CQ124" s="35">
        <f ca="1">IFRS17_CF_Base!CQ124+IFRS17_CumRslt!CQ124</f>
        <v>0</v>
      </c>
      <c r="CR124" s="35">
        <f ca="1">IFRS17_CF_Base!CR124+IFRS17_CumRslt!CR124</f>
        <v>0</v>
      </c>
      <c r="CS124" s="35">
        <f ca="1">IFRS17_CF_Base!CS124+IFRS17_CumRslt!CS124</f>
        <v>0</v>
      </c>
      <c r="CT124" s="35">
        <f ca="1">IFRS17_CF_Base!CT124+IFRS17_CumRslt!CT124</f>
        <v>0</v>
      </c>
      <c r="CU124" s="35">
        <f ca="1">IFRS17_CF_Base!CU124+IFRS17_CumRslt!CU124</f>
        <v>0</v>
      </c>
      <c r="CV124" s="35">
        <f ca="1">IFRS17_CF_Base!CV124+IFRS17_CumRslt!CV124</f>
        <v>0</v>
      </c>
      <c r="CW124" s="35">
        <f ca="1">IFRS17_CF_Base!CW124+IFRS17_CumRslt!CW124</f>
        <v>0</v>
      </c>
      <c r="CX124" s="35">
        <f ca="1">IFRS17_CF_Base!CX124+IFRS17_CumRslt!CX124</f>
        <v>0</v>
      </c>
      <c r="CY124" s="35">
        <f ca="1">IFRS17_CF_Base!CY124+IFRS17_CumRslt!CY124</f>
        <v>0</v>
      </c>
      <c r="CZ124" s="35">
        <f ca="1">IFRS17_CF_Base!CZ124+IFRS17_CumRslt!CZ124</f>
        <v>0</v>
      </c>
      <c r="DA124" s="35">
        <f ca="1">IFRS17_CF_Base!DA124+IFRS17_CumRslt!DA124</f>
        <v>0</v>
      </c>
      <c r="DB124" s="35">
        <f ca="1">IFRS17_CF_Base!DB124+IFRS17_CumRslt!DB124</f>
        <v>0</v>
      </c>
      <c r="DC124" s="35">
        <f ca="1">IFRS17_CF_Base!DC124+IFRS17_CumRslt!DC124</f>
        <v>0</v>
      </c>
      <c r="DD124" s="35">
        <f ca="1">IFRS17_CF_Base!DD124+IFRS17_CumRslt!DD124</f>
        <v>0</v>
      </c>
      <c r="DE124" s="35">
        <f ca="1">IFRS17_CF_Base!DE124+IFRS17_CumRslt!DE124</f>
        <v>0</v>
      </c>
      <c r="DF124" s="35">
        <f ca="1">IFRS17_CF_Base!DF124+IFRS17_CumRslt!DF124</f>
        <v>0</v>
      </c>
      <c r="DG124" s="35">
        <f ca="1">IFRS17_CF_Base!DG124+IFRS17_CumRslt!DG124</f>
        <v>0</v>
      </c>
      <c r="DH124" s="35">
        <f ca="1">IFRS17_CF_Base!DH124+IFRS17_CumRslt!DH124</f>
        <v>0</v>
      </c>
      <c r="DI124" s="35">
        <f ca="1">IFRS17_CF_Base!DI124+IFRS17_CumRslt!DI124</f>
        <v>0</v>
      </c>
      <c r="DJ124" s="35">
        <f ca="1">IFRS17_CF_Base!DJ124+IFRS17_CumRslt!DJ124</f>
        <v>0</v>
      </c>
      <c r="DK124" s="35">
        <f ca="1">IFRS17_CF_Base!DK124+IFRS17_CumRslt!DK124</f>
        <v>0</v>
      </c>
      <c r="DL124" s="35">
        <f ca="1">IFRS17_CF_Base!DL124+IFRS17_CumRslt!DL124</f>
        <v>0</v>
      </c>
      <c r="DM124" s="35">
        <f ca="1">IFRS17_CF_Base!DM124+IFRS17_CumRslt!DM124</f>
        <v>0</v>
      </c>
      <c r="DN124" s="35">
        <f ca="1">IFRS17_CF_Base!DN124+IFRS17_CumRslt!DN124</f>
        <v>0</v>
      </c>
      <c r="DO124" s="35">
        <f ca="1">IFRS17_CF_Base!DO124+IFRS17_CumRslt!DO124</f>
        <v>0</v>
      </c>
      <c r="DP124" s="35">
        <f ca="1">IFRS17_CF_Base!DP124+IFRS17_CumRslt!DP124</f>
        <v>0</v>
      </c>
      <c r="DQ124" s="35">
        <f ca="1">IFRS17_CF_Base!DQ124+IFRS17_CumRslt!DQ124</f>
        <v>0</v>
      </c>
      <c r="DR124" s="35">
        <f ca="1">IFRS17_CF_Base!DR124+IFRS17_CumRslt!DR124</f>
        <v>0</v>
      </c>
      <c r="DS124" s="35">
        <f ca="1">IFRS17_CF_Base!DS124+IFRS17_CumRslt!DS124</f>
        <v>0</v>
      </c>
      <c r="DT124" s="35">
        <f ca="1">IFRS17_CF_Base!DT124+IFRS17_CumRslt!DT124</f>
        <v>0</v>
      </c>
      <c r="DU124" s="35">
        <f ca="1">IFRS17_CF_Base!DU124+IFRS17_CumRslt!DU124</f>
        <v>0</v>
      </c>
      <c r="DV124" s="35">
        <f ca="1">IFRS17_CF_Base!DV124+IFRS17_CumRslt!DV124</f>
        <v>0</v>
      </c>
      <c r="DW124" s="35">
        <f ca="1">IFRS17_CF_Base!DW124+IFRS17_CumRslt!DW124</f>
        <v>0</v>
      </c>
      <c r="DX124" s="35">
        <f ca="1">IFRS17_CF_Base!DX124+IFRS17_CumRslt!DX124</f>
        <v>0</v>
      </c>
      <c r="DY124" s="35">
        <f ca="1">IFRS17_CF_Base!DY124+IFRS17_CumRslt!DY124</f>
        <v>0</v>
      </c>
      <c r="DZ124" s="35">
        <f ca="1">IFRS17_CF_Base!DZ124+IFRS17_CumRslt!DZ124</f>
        <v>0</v>
      </c>
      <c r="EA124" s="35">
        <f ca="1">IFRS17_CF_Base!EA124+IFRS17_CumRslt!EA124</f>
        <v>0</v>
      </c>
      <c r="EB124" s="35">
        <f ca="1">IFRS17_CF_Base!EB124+IFRS17_CumRslt!EB124</f>
        <v>0</v>
      </c>
      <c r="EC124" s="35">
        <f ca="1">IFRS17_CF_Base!EC124+IFRS17_CumRslt!EC124</f>
        <v>0</v>
      </c>
      <c r="ED124" s="35">
        <f ca="1">IFRS17_CF_Base!ED124+IFRS17_CumRslt!ED124</f>
        <v>0</v>
      </c>
      <c r="EE124" s="35">
        <f ca="1">IFRS17_CF_Base!EE124+IFRS17_CumRslt!EE124</f>
        <v>0</v>
      </c>
      <c r="EF124" s="35">
        <f ca="1">IFRS17_CF_Base!EF124+IFRS17_CumRslt!EF124</f>
        <v>0</v>
      </c>
      <c r="EG124" s="35">
        <f ca="1">IFRS17_CF_Base!EG124+IFRS17_CumRslt!EG124</f>
        <v>0</v>
      </c>
      <c r="EH124" s="35">
        <f ca="1">IFRS17_CF_Base!EH124+IFRS17_CumRslt!EH124</f>
        <v>0</v>
      </c>
      <c r="EI124" s="35">
        <f ca="1">IFRS17_CF_Base!EI124+IFRS17_CumRslt!EI124</f>
        <v>0</v>
      </c>
      <c r="EJ124" s="35">
        <f ca="1">IFRS17_CF_Base!EJ124+IFRS17_CumRslt!EJ124</f>
        <v>0</v>
      </c>
      <c r="EK124" s="35">
        <f ca="1">IFRS17_CF_Base!EK124+IFRS17_CumRslt!EK124</f>
        <v>0</v>
      </c>
      <c r="EL124" s="35">
        <f ca="1">IFRS17_CF_Base!EL124+IFRS17_CumRslt!EL124</f>
        <v>0</v>
      </c>
      <c r="EM124" s="35">
        <f ca="1">IFRS17_CF_Base!EM124+IFRS17_CumRslt!EM124</f>
        <v>0</v>
      </c>
      <c r="EN124" s="35">
        <f ca="1">IFRS17_CF_Base!EN124+IFRS17_CumRslt!EN124</f>
        <v>0</v>
      </c>
      <c r="EO124" s="35">
        <f ca="1">IFRS17_CF_Base!EO124+IFRS17_CumRslt!EO124</f>
        <v>0</v>
      </c>
      <c r="EP124" s="35">
        <f ca="1">IFRS17_CF_Base!EP124+IFRS17_CumRslt!EP124</f>
        <v>0</v>
      </c>
      <c r="EQ124" s="35">
        <f ca="1">IFRS17_CF_Base!EQ124+IFRS17_CumRslt!EQ124</f>
        <v>0</v>
      </c>
      <c r="ER124" s="35">
        <f ca="1">IFRS17_CF_Base!ER124+IFRS17_CumRslt!ER124</f>
        <v>0</v>
      </c>
      <c r="ES124" s="35">
        <f ca="1">IFRS17_CF_Base!ES124+IFRS17_CumRslt!ES124</f>
        <v>0</v>
      </c>
      <c r="ET124" s="35">
        <f ca="1">IFRS17_CF_Base!ET124+IFRS17_CumRslt!ET124</f>
        <v>0</v>
      </c>
      <c r="EU124" s="35">
        <f ca="1">IFRS17_CF_Base!EU124+IFRS17_CumRslt!EU124</f>
        <v>0</v>
      </c>
      <c r="EV124" s="35">
        <f ca="1">IFRS17_CF_Base!EV124+IFRS17_CumRslt!EV124</f>
        <v>0</v>
      </c>
      <c r="EW124" s="35">
        <f ca="1">IFRS17_CF_Base!EW124+IFRS17_CumRslt!EW124</f>
        <v>0</v>
      </c>
      <c r="EX124" s="35">
        <f ca="1">IFRS17_CF_Base!EX124+IFRS17_CumRslt!EX124</f>
        <v>0</v>
      </c>
      <c r="EY124" s="35">
        <f ca="1">IFRS17_CF_Base!EY124+IFRS17_CumRslt!EY124</f>
        <v>0</v>
      </c>
      <c r="EZ124" s="35">
        <f ca="1">IFRS17_CF_Base!EZ124+IFRS17_CumRslt!EZ124</f>
        <v>0</v>
      </c>
      <c r="FA124" s="35">
        <f ca="1">IFRS17_CF_Base!FA124+IFRS17_CumRslt!FA124</f>
        <v>0</v>
      </c>
      <c r="FB124" s="35">
        <f ca="1">IFRS17_CF_Base!FB124+IFRS17_CumRslt!FB124</f>
        <v>0</v>
      </c>
      <c r="FC124" s="35">
        <f ca="1">IFRS17_CF_Base!FC124+IFRS17_CumRslt!FC124</f>
        <v>0</v>
      </c>
      <c r="FD124" s="35">
        <f ca="1">IFRS17_CF_Base!FD124+IFRS17_CumRslt!FD124</f>
        <v>0</v>
      </c>
      <c r="FE124" s="35">
        <f ca="1">IFRS17_CF_Base!FE124+IFRS17_CumRslt!FE124</f>
        <v>0</v>
      </c>
      <c r="FF124" s="35">
        <f ca="1">IFRS17_CF_Base!FF124+IFRS17_CumRslt!FF124</f>
        <v>0</v>
      </c>
      <c r="FG124" s="35">
        <f ca="1">IFRS17_CF_Base!FG124+IFRS17_CumRslt!FG124</f>
        <v>0</v>
      </c>
      <c r="FH124" s="35">
        <f ca="1">IFRS17_CF_Base!FH124+IFRS17_CumRslt!FH124</f>
        <v>0</v>
      </c>
      <c r="FI124" s="35">
        <f ca="1">IFRS17_CF_Base!FI124+IFRS17_CumRslt!FI124</f>
        <v>0</v>
      </c>
      <c r="FJ124" s="35">
        <f ca="1">IFRS17_CF_Base!FJ124+IFRS17_CumRslt!FJ124</f>
        <v>0</v>
      </c>
      <c r="FK124" s="35">
        <f ca="1">IFRS17_CF_Base!FK124+IFRS17_CumRslt!FK124</f>
        <v>0</v>
      </c>
      <c r="FL124" s="35">
        <f ca="1">IFRS17_CF_Base!FL124+IFRS17_CumRslt!FL124</f>
        <v>0</v>
      </c>
      <c r="FM124" s="35">
        <f ca="1">IFRS17_CF_Base!FM124+IFRS17_CumRslt!FM124</f>
        <v>0</v>
      </c>
      <c r="FN124" s="35">
        <f ca="1">IFRS17_CF_Base!FN124+IFRS17_CumRslt!FN124</f>
        <v>0</v>
      </c>
      <c r="FO124" s="35">
        <f ca="1">IFRS17_CF_Base!FO124+IFRS17_CumRslt!FO124</f>
        <v>0</v>
      </c>
      <c r="FP124" s="35">
        <f ca="1">IFRS17_CF_Base!FP124+IFRS17_CumRslt!FP124</f>
        <v>0</v>
      </c>
      <c r="FQ124" s="35">
        <f ca="1">IFRS17_CF_Base!FQ124+IFRS17_CumRslt!FQ124</f>
        <v>0</v>
      </c>
      <c r="FR124" s="35">
        <f ca="1">IFRS17_CF_Base!FR124+IFRS17_CumRslt!FR124</f>
        <v>0</v>
      </c>
      <c r="FS124" s="35">
        <f ca="1">IFRS17_CF_Base!FS124+IFRS17_CumRslt!FS124</f>
        <v>0</v>
      </c>
      <c r="FT124" s="35">
        <f ca="1">IFRS17_CF_Base!FT124+IFRS17_CumRslt!FT124</f>
        <v>0</v>
      </c>
      <c r="FU124" s="35">
        <f ca="1">IFRS17_CF_Base!FU124+IFRS17_CumRslt!FU124</f>
        <v>0</v>
      </c>
      <c r="FV124" s="35">
        <f ca="1">IFRS17_CF_Base!FV124+IFRS17_CumRslt!FV124</f>
        <v>0</v>
      </c>
      <c r="FW124" s="35">
        <f ca="1">IFRS17_CF_Base!FW124+IFRS17_CumRslt!FW124</f>
        <v>0</v>
      </c>
      <c r="FX124" s="35">
        <f ca="1">IFRS17_CF_Base!FX124+IFRS17_CumRslt!FX124</f>
        <v>0</v>
      </c>
      <c r="FY124" s="35">
        <f ca="1">IFRS17_CF_Base!FY124+IFRS17_CumRslt!FY124</f>
        <v>0</v>
      </c>
      <c r="FZ124" s="35">
        <f ca="1">IFRS17_CF_Base!FZ124+IFRS17_CumRslt!FZ124</f>
        <v>0</v>
      </c>
      <c r="GA124" s="35">
        <f ca="1">IFRS17_CF_Base!GA124+IFRS17_CumRslt!GA124</f>
        <v>0</v>
      </c>
      <c r="GB124" s="35">
        <f ca="1">IFRS17_CF_Base!GB124+IFRS17_CumRslt!GB124</f>
        <v>0</v>
      </c>
      <c r="GC124" s="35">
        <f ca="1">IFRS17_CF_Base!GC124+IFRS17_CumRslt!GC124</f>
        <v>0</v>
      </c>
      <c r="GD124" s="35">
        <f ca="1">IFRS17_CF_Base!GD124+IFRS17_CumRslt!GD124</f>
        <v>0</v>
      </c>
      <c r="GE124" s="35">
        <f ca="1">IFRS17_CF_Base!GE124+IFRS17_CumRslt!GE124</f>
        <v>0</v>
      </c>
      <c r="GF124" s="35">
        <f ca="1">IFRS17_CF_Base!GF124+IFRS17_CumRslt!GF124</f>
        <v>0</v>
      </c>
      <c r="GG124" s="35">
        <f ca="1">IFRS17_CF_Base!GG124+IFRS17_CumRslt!GG124</f>
        <v>0</v>
      </c>
      <c r="GH124" s="35">
        <f ca="1">IFRS17_CF_Base!GH124+IFRS17_CumRslt!GH124</f>
        <v>0</v>
      </c>
      <c r="GI124" s="35">
        <f ca="1">IFRS17_CF_Base!GI124+IFRS17_CumRslt!GI124</f>
        <v>0</v>
      </c>
      <c r="GJ124" s="35">
        <f ca="1">IFRS17_CF_Base!GJ124+IFRS17_CumRslt!GJ124</f>
        <v>0</v>
      </c>
    </row>
    <row r="125" spans="2:192" x14ac:dyDescent="0.3">
      <c r="B125" s="36"/>
    </row>
    <row r="126" spans="2:192" x14ac:dyDescent="0.3">
      <c r="B126" s="36"/>
    </row>
    <row r="135" spans="2:25" x14ac:dyDescent="0.3">
      <c r="B135" s="52"/>
    </row>
    <row r="136" spans="2:25" x14ac:dyDescent="0.3">
      <c r="B136" s="53"/>
    </row>
    <row r="141" spans="2:25" x14ac:dyDescent="0.3">
      <c r="F141" s="54"/>
    </row>
    <row r="142" spans="2:25" x14ac:dyDescent="0.3">
      <c r="C142" s="44"/>
      <c r="F142" s="55"/>
    </row>
    <row r="143" spans="2:25" x14ac:dyDescent="0.3"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</row>
    <row r="153" spans="2:25" x14ac:dyDescent="0.3">
      <c r="B153" s="37"/>
      <c r="C153" s="37"/>
      <c r="D153" s="37"/>
      <c r="E153" s="73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</row>
    <row r="154" spans="2:25" x14ac:dyDescent="0.3">
      <c r="C154" s="43"/>
    </row>
    <row r="160" spans="2:25" x14ac:dyDescent="0.3">
      <c r="B160" s="37"/>
      <c r="C160" s="37"/>
      <c r="D160" s="37"/>
      <c r="E160" s="73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</row>
    <row r="161" spans="3:3" x14ac:dyDescent="0.3">
      <c r="C161" s="43"/>
    </row>
    <row r="162" spans="3:3" x14ac:dyDescent="0.3">
      <c r="C162" s="43"/>
    </row>
    <row r="163" spans="3:3" x14ac:dyDescent="0.3">
      <c r="C163" s="43"/>
    </row>
    <row r="164" spans="3:3" x14ac:dyDescent="0.3">
      <c r="C164" s="43"/>
    </row>
  </sheetData>
  <mergeCells count="1">
    <mergeCell ref="E25:E31"/>
  </mergeCells>
  <pageMargins left="0.7" right="0.7" top="0.75" bottom="0.75" header="0.3" footer="0.3"/>
  <pageSetup orientation="portrait" r:id="rId1"/>
  <headerFooter>
    <oddHeader>&amp;R&amp;"Calibri"&amp;12&amp;K000000Controlled Disclosure&amp;1#_x000D_&amp;"Calibri"&amp;11&amp;K000000</oddHeader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EAC4A-9AA9-4FFA-83E7-1873E09F491D}">
  <sheetPr codeName="Sheet14"/>
  <dimension ref="A1:BBV164"/>
  <sheetViews>
    <sheetView zoomScale="85" zoomScaleNormal="77" workbookViewId="0">
      <pane xSplit="5" ySplit="13" topLeftCell="F14" activePane="bottomRight" state="frozen"/>
      <selection pane="topRight" activeCell="F1" sqref="F1"/>
      <selection pane="bottomLeft" activeCell="A8" sqref="A8"/>
      <selection pane="bottomRight" activeCell="F14" sqref="F14:GJ125"/>
    </sheetView>
  </sheetViews>
  <sheetFormatPr defaultColWidth="9.109375" defaultRowHeight="14.4" x14ac:dyDescent="0.3"/>
  <cols>
    <col min="1" max="1" width="8.33203125" style="35" bestFit="1" customWidth="1"/>
    <col min="2" max="2" width="10.109375" style="35" customWidth="1"/>
    <col min="3" max="3" width="46.6640625" style="35" customWidth="1"/>
    <col min="4" max="4" width="1.33203125" style="35" customWidth="1"/>
    <col min="5" max="5" width="23.33203125" style="67" customWidth="1"/>
    <col min="6" max="6" width="14.88671875" style="35" bestFit="1" customWidth="1"/>
    <col min="7" max="7" width="15.33203125" style="35" customWidth="1"/>
    <col min="8" max="8" width="15.5546875" style="35" customWidth="1"/>
    <col min="9" max="24" width="12.44140625" style="35" bestFit="1" customWidth="1"/>
    <col min="25" max="42" width="13" style="35" bestFit="1" customWidth="1"/>
    <col min="43" max="51" width="13.5546875" style="35" bestFit="1" customWidth="1"/>
    <col min="52" max="58" width="14" style="35" bestFit="1" customWidth="1"/>
    <col min="59" max="59" width="14.88671875" style="35" bestFit="1" customWidth="1"/>
    <col min="60" max="61" width="16.44140625" style="35" bestFit="1" customWidth="1"/>
    <col min="62" max="78" width="14.88671875" style="35" bestFit="1" customWidth="1"/>
    <col min="79" max="81" width="13.5546875" style="35" bestFit="1" customWidth="1"/>
    <col min="82" max="105" width="9.109375" style="35"/>
    <col min="106" max="106" width="9.6640625" style="35" bestFit="1" customWidth="1"/>
    <col min="107" max="16384" width="9.109375" style="35"/>
  </cols>
  <sheetData>
    <row r="1" spans="2:1426" x14ac:dyDescent="0.3">
      <c r="F1" s="35" cm="1">
        <f t="array" aca="1" ref="F1:AE1" ca="1">OFFSET(IFRS17_CumRslt!F69,,,,MIN(Entry_Age+cover_term,101)-Entry_Age)</f>
        <v>-1228896.2818993719</v>
      </c>
      <c r="G1" s="35">
        <f ca="1"/>
        <v>-6101408.1620472018</v>
      </c>
      <c r="H1" s="35">
        <f ca="1"/>
        <v>-11830745.76582231</v>
      </c>
      <c r="I1" s="35">
        <f ca="1"/>
        <v>-17556760.423210122</v>
      </c>
      <c r="J1" s="35">
        <f ca="1"/>
        <v>-24339797.671818003</v>
      </c>
      <c r="K1" s="35">
        <f ca="1"/>
        <v>-30875337.625798065</v>
      </c>
      <c r="L1" s="35">
        <f ca="1"/>
        <v>-36958825.2456294</v>
      </c>
      <c r="M1" s="35">
        <f ca="1"/>
        <v>-42711519.911040202</v>
      </c>
      <c r="N1" s="35">
        <f ca="1"/>
        <v>-48593180.833206512</v>
      </c>
      <c r="O1" s="35">
        <f ca="1"/>
        <v>-54932095.142826281</v>
      </c>
      <c r="P1" s="35">
        <f ca="1"/>
        <v>-41010417.109988369</v>
      </c>
      <c r="Q1" s="35">
        <f ca="1"/>
        <v>-26153709.614842847</v>
      </c>
      <c r="R1" s="35">
        <f ca="1"/>
        <v>-12153496.680380395</v>
      </c>
      <c r="S1" s="35">
        <f ca="1"/>
        <v>14188.470150387351</v>
      </c>
      <c r="T1" s="35">
        <f ca="1"/>
        <v>12787856.522941744</v>
      </c>
      <c r="U1" s="35">
        <f ca="1"/>
        <v>23855976.285332303</v>
      </c>
      <c r="V1" s="35">
        <f ca="1"/>
        <v>33116149.401940078</v>
      </c>
      <c r="W1" s="35">
        <f ca="1"/>
        <v>40663774.747287691</v>
      </c>
      <c r="X1" s="35">
        <f ca="1"/>
        <v>46234365.066433631</v>
      </c>
      <c r="Y1" s="35">
        <f ca="1"/>
        <v>51534911.364645138</v>
      </c>
      <c r="Z1" s="35">
        <f ca="1"/>
        <v>55195322.021317318</v>
      </c>
      <c r="AA1" s="35">
        <f ca="1"/>
        <v>57523933.532754742</v>
      </c>
      <c r="AB1" s="35">
        <f ca="1"/>
        <v>58693761.610633865</v>
      </c>
      <c r="AC1" s="35">
        <f ca="1"/>
        <v>58822668.42739068</v>
      </c>
      <c r="AD1" s="35">
        <f ca="1"/>
        <v>58978300.755221032</v>
      </c>
      <c r="AE1" s="35">
        <f ca="1"/>
        <v>58509894.719946846</v>
      </c>
    </row>
    <row r="2" spans="2:1426" ht="15.6" x14ac:dyDescent="0.3">
      <c r="B2" s="34" t="s">
        <v>433</v>
      </c>
      <c r="F2" s="63"/>
      <c r="GJ2" s="35">
        <f>COLUMN()</f>
        <v>192</v>
      </c>
    </row>
    <row r="3" spans="2:1426" x14ac:dyDescent="0.3">
      <c r="B3" s="36" t="s">
        <v>434</v>
      </c>
    </row>
    <row r="4" spans="2:1426" x14ac:dyDescent="0.3">
      <c r="C4" s="35" t="s">
        <v>121</v>
      </c>
      <c r="F4" s="35">
        <f>INT((F5-1)/12)+1</f>
        <v>1</v>
      </c>
      <c r="G4" s="35">
        <f t="shared" ref="G4:Q4" si="0">INT((G5-1)/12)+1</f>
        <v>1</v>
      </c>
      <c r="H4" s="35">
        <f t="shared" si="0"/>
        <v>1</v>
      </c>
      <c r="I4" s="35">
        <f t="shared" si="0"/>
        <v>1</v>
      </c>
      <c r="J4" s="35">
        <f t="shared" si="0"/>
        <v>1</v>
      </c>
      <c r="K4" s="35">
        <f t="shared" si="0"/>
        <v>1</v>
      </c>
      <c r="L4" s="35">
        <f t="shared" si="0"/>
        <v>1</v>
      </c>
      <c r="M4" s="35">
        <f t="shared" si="0"/>
        <v>1</v>
      </c>
      <c r="N4" s="35">
        <f t="shared" si="0"/>
        <v>1</v>
      </c>
      <c r="O4" s="35">
        <f t="shared" si="0"/>
        <v>1</v>
      </c>
      <c r="P4" s="35">
        <f t="shared" si="0"/>
        <v>1</v>
      </c>
      <c r="Q4" s="35">
        <f t="shared" si="0"/>
        <v>1</v>
      </c>
      <c r="R4" s="35">
        <f>INT((R5-1)/12)+1</f>
        <v>2</v>
      </c>
      <c r="S4" s="35">
        <f t="shared" ref="S4:CD4" si="1">INT((S5-1)/12)+1</f>
        <v>2</v>
      </c>
      <c r="T4" s="35">
        <f t="shared" si="1"/>
        <v>2</v>
      </c>
      <c r="U4" s="35">
        <f t="shared" si="1"/>
        <v>2</v>
      </c>
      <c r="V4" s="35">
        <f t="shared" si="1"/>
        <v>2</v>
      </c>
      <c r="W4" s="35">
        <f t="shared" si="1"/>
        <v>2</v>
      </c>
      <c r="X4" s="35">
        <f t="shared" si="1"/>
        <v>2</v>
      </c>
      <c r="Y4" s="35">
        <f t="shared" si="1"/>
        <v>2</v>
      </c>
      <c r="Z4" s="35">
        <f t="shared" si="1"/>
        <v>2</v>
      </c>
      <c r="AA4" s="35">
        <f t="shared" si="1"/>
        <v>2</v>
      </c>
      <c r="AB4" s="35">
        <f t="shared" si="1"/>
        <v>2</v>
      </c>
      <c r="AC4" s="35">
        <f t="shared" si="1"/>
        <v>2</v>
      </c>
      <c r="AD4" s="35">
        <f t="shared" si="1"/>
        <v>3</v>
      </c>
      <c r="AE4" s="35">
        <f t="shared" si="1"/>
        <v>3</v>
      </c>
      <c r="AF4" s="35">
        <f t="shared" si="1"/>
        <v>3</v>
      </c>
      <c r="AG4" s="35">
        <f t="shared" si="1"/>
        <v>3</v>
      </c>
      <c r="AH4" s="35">
        <f t="shared" si="1"/>
        <v>3</v>
      </c>
      <c r="AI4" s="35">
        <f t="shared" si="1"/>
        <v>3</v>
      </c>
      <c r="AJ4" s="35">
        <f t="shared" si="1"/>
        <v>3</v>
      </c>
      <c r="AK4" s="35">
        <f t="shared" si="1"/>
        <v>3</v>
      </c>
      <c r="AL4" s="35">
        <f t="shared" si="1"/>
        <v>3</v>
      </c>
      <c r="AM4" s="35">
        <f t="shared" si="1"/>
        <v>3</v>
      </c>
      <c r="AN4" s="35">
        <f t="shared" si="1"/>
        <v>3</v>
      </c>
      <c r="AO4" s="35">
        <f t="shared" si="1"/>
        <v>3</v>
      </c>
      <c r="AP4" s="35">
        <f t="shared" si="1"/>
        <v>4</v>
      </c>
      <c r="AQ4" s="35">
        <f t="shared" si="1"/>
        <v>4</v>
      </c>
      <c r="AR4" s="35">
        <f t="shared" si="1"/>
        <v>4</v>
      </c>
      <c r="AS4" s="35">
        <f t="shared" si="1"/>
        <v>4</v>
      </c>
      <c r="AT4" s="35">
        <f t="shared" si="1"/>
        <v>4</v>
      </c>
      <c r="AU4" s="35">
        <f t="shared" si="1"/>
        <v>4</v>
      </c>
      <c r="AV4" s="35">
        <f t="shared" si="1"/>
        <v>4</v>
      </c>
      <c r="AW4" s="35">
        <f t="shared" si="1"/>
        <v>4</v>
      </c>
      <c r="AX4" s="35">
        <f t="shared" si="1"/>
        <v>4</v>
      </c>
      <c r="AY4" s="35">
        <f t="shared" si="1"/>
        <v>4</v>
      </c>
      <c r="AZ4" s="35">
        <f t="shared" si="1"/>
        <v>4</v>
      </c>
      <c r="BA4" s="35">
        <f t="shared" si="1"/>
        <v>4</v>
      </c>
      <c r="BB4" s="35">
        <f t="shared" si="1"/>
        <v>5</v>
      </c>
      <c r="BC4" s="35">
        <f t="shared" si="1"/>
        <v>5</v>
      </c>
      <c r="BD4" s="35">
        <f t="shared" si="1"/>
        <v>5</v>
      </c>
      <c r="BE4" s="35">
        <f t="shared" si="1"/>
        <v>5</v>
      </c>
      <c r="BF4" s="35">
        <f t="shared" si="1"/>
        <v>5</v>
      </c>
      <c r="BG4" s="35">
        <f t="shared" si="1"/>
        <v>5</v>
      </c>
      <c r="BH4" s="35">
        <f t="shared" si="1"/>
        <v>5</v>
      </c>
      <c r="BI4" s="35">
        <f t="shared" si="1"/>
        <v>5</v>
      </c>
      <c r="BJ4" s="35">
        <f t="shared" si="1"/>
        <v>5</v>
      </c>
      <c r="BK4" s="35">
        <f t="shared" si="1"/>
        <v>5</v>
      </c>
      <c r="BL4" s="35">
        <f t="shared" si="1"/>
        <v>5</v>
      </c>
      <c r="BM4" s="35">
        <f t="shared" si="1"/>
        <v>5</v>
      </c>
      <c r="BN4" s="35">
        <f t="shared" si="1"/>
        <v>6</v>
      </c>
      <c r="BO4" s="35">
        <f t="shared" si="1"/>
        <v>6</v>
      </c>
      <c r="BP4" s="35">
        <f t="shared" si="1"/>
        <v>6</v>
      </c>
      <c r="BQ4" s="35">
        <f t="shared" si="1"/>
        <v>6</v>
      </c>
      <c r="BR4" s="35">
        <f t="shared" si="1"/>
        <v>6</v>
      </c>
      <c r="BS4" s="35">
        <f t="shared" si="1"/>
        <v>6</v>
      </c>
      <c r="BT4" s="35">
        <f t="shared" si="1"/>
        <v>6</v>
      </c>
      <c r="BU4" s="35">
        <f t="shared" si="1"/>
        <v>6</v>
      </c>
      <c r="BV4" s="35">
        <f t="shared" si="1"/>
        <v>6</v>
      </c>
      <c r="BW4" s="35">
        <f t="shared" si="1"/>
        <v>6</v>
      </c>
      <c r="BX4" s="35">
        <f t="shared" si="1"/>
        <v>6</v>
      </c>
      <c r="BY4" s="35">
        <f t="shared" si="1"/>
        <v>6</v>
      </c>
      <c r="BZ4" s="35">
        <f t="shared" si="1"/>
        <v>7</v>
      </c>
      <c r="CA4" s="35">
        <f t="shared" si="1"/>
        <v>7</v>
      </c>
      <c r="CB4" s="35">
        <f t="shared" si="1"/>
        <v>7</v>
      </c>
      <c r="CC4" s="35">
        <f t="shared" si="1"/>
        <v>7</v>
      </c>
      <c r="CD4" s="35">
        <f t="shared" si="1"/>
        <v>7</v>
      </c>
      <c r="CE4" s="35">
        <f t="shared" ref="CE4:EP4" si="2">INT((CE5-1)/12)+1</f>
        <v>7</v>
      </c>
      <c r="CF4" s="35">
        <f t="shared" si="2"/>
        <v>7</v>
      </c>
      <c r="CG4" s="35">
        <f t="shared" si="2"/>
        <v>7</v>
      </c>
      <c r="CH4" s="35">
        <f t="shared" si="2"/>
        <v>7</v>
      </c>
      <c r="CI4" s="35">
        <f t="shared" si="2"/>
        <v>7</v>
      </c>
      <c r="CJ4" s="35">
        <f t="shared" si="2"/>
        <v>7</v>
      </c>
      <c r="CK4" s="35">
        <f t="shared" si="2"/>
        <v>7</v>
      </c>
      <c r="CL4" s="35">
        <f t="shared" si="2"/>
        <v>8</v>
      </c>
      <c r="CM4" s="35">
        <f t="shared" si="2"/>
        <v>8</v>
      </c>
      <c r="CN4" s="35">
        <f t="shared" si="2"/>
        <v>8</v>
      </c>
      <c r="CO4" s="35">
        <f t="shared" si="2"/>
        <v>8</v>
      </c>
      <c r="CP4" s="35">
        <f t="shared" si="2"/>
        <v>8</v>
      </c>
      <c r="CQ4" s="35">
        <f t="shared" si="2"/>
        <v>8</v>
      </c>
      <c r="CR4" s="35">
        <f t="shared" si="2"/>
        <v>8</v>
      </c>
      <c r="CS4" s="35">
        <f t="shared" si="2"/>
        <v>8</v>
      </c>
      <c r="CT4" s="35">
        <f t="shared" si="2"/>
        <v>8</v>
      </c>
      <c r="CU4" s="35">
        <f t="shared" si="2"/>
        <v>8</v>
      </c>
      <c r="CV4" s="35">
        <f t="shared" si="2"/>
        <v>8</v>
      </c>
      <c r="CW4" s="35">
        <f t="shared" si="2"/>
        <v>8</v>
      </c>
      <c r="CX4" s="35">
        <f t="shared" si="2"/>
        <v>9</v>
      </c>
      <c r="CY4" s="35">
        <f t="shared" si="2"/>
        <v>9</v>
      </c>
      <c r="CZ4" s="35">
        <f t="shared" si="2"/>
        <v>9</v>
      </c>
      <c r="DA4" s="35">
        <f t="shared" si="2"/>
        <v>9</v>
      </c>
      <c r="DB4" s="35">
        <f t="shared" si="2"/>
        <v>9</v>
      </c>
      <c r="DC4" s="35">
        <f t="shared" si="2"/>
        <v>9</v>
      </c>
      <c r="DD4" s="35">
        <f t="shared" si="2"/>
        <v>9</v>
      </c>
      <c r="DE4" s="35">
        <f t="shared" si="2"/>
        <v>9</v>
      </c>
      <c r="DF4" s="35">
        <f t="shared" si="2"/>
        <v>9</v>
      </c>
      <c r="DG4" s="35">
        <f t="shared" si="2"/>
        <v>9</v>
      </c>
      <c r="DH4" s="35">
        <f t="shared" si="2"/>
        <v>9</v>
      </c>
      <c r="DI4" s="35">
        <f t="shared" si="2"/>
        <v>9</v>
      </c>
      <c r="DJ4" s="35">
        <f t="shared" si="2"/>
        <v>10</v>
      </c>
      <c r="DK4" s="35">
        <f t="shared" si="2"/>
        <v>10</v>
      </c>
      <c r="DL4" s="35">
        <f t="shared" si="2"/>
        <v>10</v>
      </c>
      <c r="DM4" s="35">
        <f t="shared" si="2"/>
        <v>10</v>
      </c>
      <c r="DN4" s="35">
        <f t="shared" si="2"/>
        <v>10</v>
      </c>
      <c r="DO4" s="35">
        <f t="shared" si="2"/>
        <v>10</v>
      </c>
      <c r="DP4" s="35">
        <f t="shared" si="2"/>
        <v>10</v>
      </c>
      <c r="DQ4" s="35">
        <f t="shared" si="2"/>
        <v>10</v>
      </c>
      <c r="DR4" s="35">
        <f t="shared" si="2"/>
        <v>10</v>
      </c>
      <c r="DS4" s="35">
        <f t="shared" si="2"/>
        <v>10</v>
      </c>
      <c r="DT4" s="35">
        <f t="shared" si="2"/>
        <v>10</v>
      </c>
      <c r="DU4" s="35">
        <f t="shared" si="2"/>
        <v>10</v>
      </c>
      <c r="DV4" s="35">
        <f t="shared" si="2"/>
        <v>11</v>
      </c>
      <c r="DW4" s="35">
        <f t="shared" si="2"/>
        <v>11</v>
      </c>
      <c r="DX4" s="35">
        <f t="shared" si="2"/>
        <v>11</v>
      </c>
      <c r="DY4" s="35">
        <f t="shared" si="2"/>
        <v>11</v>
      </c>
      <c r="DZ4" s="35">
        <f t="shared" si="2"/>
        <v>11</v>
      </c>
      <c r="EA4" s="35">
        <f t="shared" si="2"/>
        <v>11</v>
      </c>
      <c r="EB4" s="35">
        <f t="shared" si="2"/>
        <v>11</v>
      </c>
      <c r="EC4" s="35">
        <f t="shared" si="2"/>
        <v>11</v>
      </c>
      <c r="ED4" s="35">
        <f t="shared" si="2"/>
        <v>11</v>
      </c>
      <c r="EE4" s="35">
        <f t="shared" si="2"/>
        <v>11</v>
      </c>
      <c r="EF4" s="35">
        <f t="shared" si="2"/>
        <v>11</v>
      </c>
      <c r="EG4" s="35">
        <f t="shared" si="2"/>
        <v>11</v>
      </c>
      <c r="EH4" s="35">
        <f t="shared" si="2"/>
        <v>12</v>
      </c>
      <c r="EI4" s="35">
        <f t="shared" si="2"/>
        <v>12</v>
      </c>
      <c r="EJ4" s="35">
        <f t="shared" si="2"/>
        <v>12</v>
      </c>
      <c r="EK4" s="35">
        <f t="shared" si="2"/>
        <v>12</v>
      </c>
      <c r="EL4" s="35">
        <f t="shared" si="2"/>
        <v>12</v>
      </c>
      <c r="EM4" s="35">
        <f t="shared" si="2"/>
        <v>12</v>
      </c>
      <c r="EN4" s="35">
        <f t="shared" si="2"/>
        <v>12</v>
      </c>
      <c r="EO4" s="35">
        <f t="shared" si="2"/>
        <v>12</v>
      </c>
      <c r="EP4" s="35">
        <f t="shared" si="2"/>
        <v>12</v>
      </c>
      <c r="EQ4" s="35">
        <f t="shared" ref="EQ4:HB4" si="3">INT((EQ5-1)/12)+1</f>
        <v>12</v>
      </c>
      <c r="ER4" s="35">
        <f t="shared" si="3"/>
        <v>12</v>
      </c>
      <c r="ES4" s="35">
        <f t="shared" si="3"/>
        <v>12</v>
      </c>
      <c r="ET4" s="35">
        <f t="shared" si="3"/>
        <v>13</v>
      </c>
      <c r="EU4" s="35">
        <f t="shared" si="3"/>
        <v>13</v>
      </c>
      <c r="EV4" s="35">
        <f t="shared" si="3"/>
        <v>13</v>
      </c>
      <c r="EW4" s="35">
        <f t="shared" si="3"/>
        <v>13</v>
      </c>
      <c r="EX4" s="35">
        <f t="shared" si="3"/>
        <v>13</v>
      </c>
      <c r="EY4" s="35">
        <f t="shared" si="3"/>
        <v>13</v>
      </c>
      <c r="EZ4" s="35">
        <f t="shared" si="3"/>
        <v>13</v>
      </c>
      <c r="FA4" s="35">
        <f t="shared" si="3"/>
        <v>13</v>
      </c>
      <c r="FB4" s="35">
        <f t="shared" si="3"/>
        <v>13</v>
      </c>
      <c r="FC4" s="35">
        <f t="shared" si="3"/>
        <v>13</v>
      </c>
      <c r="FD4" s="35">
        <f t="shared" si="3"/>
        <v>13</v>
      </c>
      <c r="FE4" s="35">
        <f t="shared" si="3"/>
        <v>13</v>
      </c>
      <c r="FF4" s="35">
        <f t="shared" si="3"/>
        <v>14</v>
      </c>
      <c r="FG4" s="35">
        <f t="shared" si="3"/>
        <v>14</v>
      </c>
      <c r="FH4" s="35">
        <f t="shared" si="3"/>
        <v>14</v>
      </c>
      <c r="FI4" s="35">
        <f t="shared" si="3"/>
        <v>14</v>
      </c>
      <c r="FJ4" s="35">
        <f t="shared" si="3"/>
        <v>14</v>
      </c>
      <c r="FK4" s="35">
        <f t="shared" si="3"/>
        <v>14</v>
      </c>
      <c r="FL4" s="35">
        <f t="shared" si="3"/>
        <v>14</v>
      </c>
      <c r="FM4" s="35">
        <f t="shared" si="3"/>
        <v>14</v>
      </c>
      <c r="FN4" s="35">
        <f t="shared" si="3"/>
        <v>14</v>
      </c>
      <c r="FO4" s="35">
        <f t="shared" si="3"/>
        <v>14</v>
      </c>
      <c r="FP4" s="35">
        <f t="shared" si="3"/>
        <v>14</v>
      </c>
      <c r="FQ4" s="35">
        <f t="shared" si="3"/>
        <v>14</v>
      </c>
      <c r="FR4" s="35">
        <f t="shared" si="3"/>
        <v>15</v>
      </c>
      <c r="FS4" s="35">
        <f t="shared" si="3"/>
        <v>15</v>
      </c>
      <c r="FT4" s="35">
        <f t="shared" si="3"/>
        <v>15</v>
      </c>
      <c r="FU4" s="35">
        <f t="shared" si="3"/>
        <v>15</v>
      </c>
      <c r="FV4" s="35">
        <f t="shared" si="3"/>
        <v>15</v>
      </c>
      <c r="FW4" s="35">
        <f t="shared" si="3"/>
        <v>15</v>
      </c>
      <c r="FX4" s="35">
        <f t="shared" si="3"/>
        <v>15</v>
      </c>
      <c r="FY4" s="35">
        <f t="shared" si="3"/>
        <v>15</v>
      </c>
      <c r="FZ4" s="35">
        <f t="shared" si="3"/>
        <v>15</v>
      </c>
      <c r="GA4" s="35">
        <f t="shared" si="3"/>
        <v>15</v>
      </c>
      <c r="GB4" s="35">
        <f t="shared" si="3"/>
        <v>15</v>
      </c>
      <c r="GC4" s="35">
        <f t="shared" si="3"/>
        <v>15</v>
      </c>
      <c r="GD4" s="35">
        <f t="shared" si="3"/>
        <v>16</v>
      </c>
      <c r="GE4" s="35">
        <f t="shared" si="3"/>
        <v>16</v>
      </c>
      <c r="GF4" s="35">
        <f t="shared" si="3"/>
        <v>16</v>
      </c>
      <c r="GG4" s="35">
        <f t="shared" si="3"/>
        <v>16</v>
      </c>
      <c r="GH4" s="35">
        <f t="shared" si="3"/>
        <v>16</v>
      </c>
      <c r="GI4" s="35">
        <f t="shared" si="3"/>
        <v>16</v>
      </c>
      <c r="GJ4" s="35">
        <f t="shared" si="3"/>
        <v>16</v>
      </c>
      <c r="GK4" s="35">
        <f t="shared" si="3"/>
        <v>16</v>
      </c>
      <c r="GL4" s="35">
        <f t="shared" si="3"/>
        <v>16</v>
      </c>
      <c r="GM4" s="35">
        <f t="shared" si="3"/>
        <v>16</v>
      </c>
      <c r="GN4" s="35">
        <f t="shared" si="3"/>
        <v>16</v>
      </c>
      <c r="GO4" s="35">
        <f t="shared" si="3"/>
        <v>16</v>
      </c>
      <c r="GP4" s="35">
        <f t="shared" si="3"/>
        <v>17</v>
      </c>
      <c r="GQ4" s="35">
        <f t="shared" si="3"/>
        <v>17</v>
      </c>
      <c r="GR4" s="35">
        <f t="shared" si="3"/>
        <v>17</v>
      </c>
      <c r="GS4" s="35">
        <f t="shared" si="3"/>
        <v>17</v>
      </c>
      <c r="GT4" s="35">
        <f t="shared" si="3"/>
        <v>17</v>
      </c>
      <c r="GU4" s="35">
        <f t="shared" si="3"/>
        <v>17</v>
      </c>
      <c r="GV4" s="35">
        <f t="shared" si="3"/>
        <v>17</v>
      </c>
      <c r="GW4" s="35">
        <f t="shared" si="3"/>
        <v>17</v>
      </c>
      <c r="GX4" s="35">
        <f t="shared" si="3"/>
        <v>17</v>
      </c>
      <c r="GY4" s="35">
        <f t="shared" si="3"/>
        <v>17</v>
      </c>
      <c r="GZ4" s="35">
        <f t="shared" si="3"/>
        <v>17</v>
      </c>
      <c r="HA4" s="35">
        <f t="shared" si="3"/>
        <v>17</v>
      </c>
      <c r="HB4" s="35">
        <f t="shared" si="3"/>
        <v>18</v>
      </c>
      <c r="HC4" s="35">
        <f t="shared" ref="HC4:JN4" si="4">INT((HC5-1)/12)+1</f>
        <v>18</v>
      </c>
      <c r="HD4" s="35">
        <f t="shared" si="4"/>
        <v>18</v>
      </c>
      <c r="HE4" s="35">
        <f t="shared" si="4"/>
        <v>18</v>
      </c>
      <c r="HF4" s="35">
        <f t="shared" si="4"/>
        <v>18</v>
      </c>
      <c r="HG4" s="35">
        <f t="shared" si="4"/>
        <v>18</v>
      </c>
      <c r="HH4" s="35">
        <f t="shared" si="4"/>
        <v>18</v>
      </c>
      <c r="HI4" s="35">
        <f t="shared" si="4"/>
        <v>18</v>
      </c>
      <c r="HJ4" s="35">
        <f t="shared" si="4"/>
        <v>18</v>
      </c>
      <c r="HK4" s="35">
        <f t="shared" si="4"/>
        <v>18</v>
      </c>
      <c r="HL4" s="35">
        <f t="shared" si="4"/>
        <v>18</v>
      </c>
      <c r="HM4" s="35">
        <f t="shared" si="4"/>
        <v>18</v>
      </c>
      <c r="HN4" s="35">
        <f t="shared" si="4"/>
        <v>19</v>
      </c>
      <c r="HO4" s="35">
        <f t="shared" si="4"/>
        <v>19</v>
      </c>
      <c r="HP4" s="35">
        <f t="shared" si="4"/>
        <v>19</v>
      </c>
      <c r="HQ4" s="35">
        <f t="shared" si="4"/>
        <v>19</v>
      </c>
      <c r="HR4" s="35">
        <f t="shared" si="4"/>
        <v>19</v>
      </c>
      <c r="HS4" s="35">
        <f t="shared" si="4"/>
        <v>19</v>
      </c>
      <c r="HT4" s="35">
        <f t="shared" si="4"/>
        <v>19</v>
      </c>
      <c r="HU4" s="35">
        <f t="shared" si="4"/>
        <v>19</v>
      </c>
      <c r="HV4" s="35">
        <f t="shared" si="4"/>
        <v>19</v>
      </c>
      <c r="HW4" s="35">
        <f t="shared" si="4"/>
        <v>19</v>
      </c>
      <c r="HX4" s="35">
        <f t="shared" si="4"/>
        <v>19</v>
      </c>
      <c r="HY4" s="35">
        <f t="shared" si="4"/>
        <v>19</v>
      </c>
      <c r="HZ4" s="35">
        <f t="shared" si="4"/>
        <v>20</v>
      </c>
      <c r="IA4" s="35">
        <f t="shared" si="4"/>
        <v>20</v>
      </c>
      <c r="IB4" s="35">
        <f t="shared" si="4"/>
        <v>20</v>
      </c>
      <c r="IC4" s="35">
        <f t="shared" si="4"/>
        <v>20</v>
      </c>
      <c r="ID4" s="35">
        <f t="shared" si="4"/>
        <v>20</v>
      </c>
      <c r="IE4" s="35">
        <f t="shared" si="4"/>
        <v>20</v>
      </c>
      <c r="IF4" s="35">
        <f t="shared" si="4"/>
        <v>20</v>
      </c>
      <c r="IG4" s="35">
        <f t="shared" si="4"/>
        <v>20</v>
      </c>
      <c r="IH4" s="35">
        <f t="shared" si="4"/>
        <v>20</v>
      </c>
      <c r="II4" s="35">
        <f t="shared" si="4"/>
        <v>20</v>
      </c>
      <c r="IJ4" s="35">
        <f t="shared" si="4"/>
        <v>20</v>
      </c>
      <c r="IK4" s="35">
        <f t="shared" si="4"/>
        <v>20</v>
      </c>
      <c r="IL4" s="35">
        <f t="shared" si="4"/>
        <v>21</v>
      </c>
      <c r="IM4" s="35">
        <f t="shared" si="4"/>
        <v>21</v>
      </c>
      <c r="IN4" s="35">
        <f t="shared" si="4"/>
        <v>21</v>
      </c>
      <c r="IO4" s="35">
        <f t="shared" si="4"/>
        <v>21</v>
      </c>
      <c r="IP4" s="35">
        <f t="shared" si="4"/>
        <v>21</v>
      </c>
      <c r="IQ4" s="35">
        <f t="shared" si="4"/>
        <v>21</v>
      </c>
      <c r="IR4" s="35">
        <f t="shared" si="4"/>
        <v>21</v>
      </c>
      <c r="IS4" s="35">
        <f t="shared" si="4"/>
        <v>21</v>
      </c>
      <c r="IT4" s="35">
        <f t="shared" si="4"/>
        <v>21</v>
      </c>
      <c r="IU4" s="35">
        <f t="shared" si="4"/>
        <v>21</v>
      </c>
      <c r="IV4" s="35">
        <f t="shared" si="4"/>
        <v>21</v>
      </c>
      <c r="IW4" s="35">
        <f t="shared" si="4"/>
        <v>21</v>
      </c>
      <c r="IX4" s="35">
        <f t="shared" si="4"/>
        <v>22</v>
      </c>
      <c r="IY4" s="35">
        <f t="shared" si="4"/>
        <v>22</v>
      </c>
      <c r="IZ4" s="35">
        <f t="shared" si="4"/>
        <v>22</v>
      </c>
      <c r="JA4" s="35">
        <f t="shared" si="4"/>
        <v>22</v>
      </c>
      <c r="JB4" s="35">
        <f t="shared" si="4"/>
        <v>22</v>
      </c>
      <c r="JC4" s="35">
        <f t="shared" si="4"/>
        <v>22</v>
      </c>
      <c r="JD4" s="35">
        <f t="shared" si="4"/>
        <v>22</v>
      </c>
      <c r="JE4" s="35">
        <f t="shared" si="4"/>
        <v>22</v>
      </c>
      <c r="JF4" s="35">
        <f t="shared" si="4"/>
        <v>22</v>
      </c>
      <c r="JG4" s="35">
        <f t="shared" si="4"/>
        <v>22</v>
      </c>
      <c r="JH4" s="35">
        <f t="shared" si="4"/>
        <v>22</v>
      </c>
      <c r="JI4" s="35">
        <f t="shared" si="4"/>
        <v>22</v>
      </c>
      <c r="JJ4" s="35">
        <f t="shared" si="4"/>
        <v>23</v>
      </c>
      <c r="JK4" s="35">
        <f t="shared" si="4"/>
        <v>23</v>
      </c>
      <c r="JL4" s="35">
        <f t="shared" si="4"/>
        <v>23</v>
      </c>
      <c r="JM4" s="35">
        <f t="shared" si="4"/>
        <v>23</v>
      </c>
      <c r="JN4" s="35">
        <f t="shared" si="4"/>
        <v>23</v>
      </c>
      <c r="JO4" s="35">
        <f t="shared" ref="JO4:LZ4" si="5">INT((JO5-1)/12)+1</f>
        <v>23</v>
      </c>
      <c r="JP4" s="35">
        <f t="shared" si="5"/>
        <v>23</v>
      </c>
      <c r="JQ4" s="35">
        <f t="shared" si="5"/>
        <v>23</v>
      </c>
      <c r="JR4" s="35">
        <f t="shared" si="5"/>
        <v>23</v>
      </c>
      <c r="JS4" s="35">
        <f t="shared" si="5"/>
        <v>23</v>
      </c>
      <c r="JT4" s="35">
        <f t="shared" si="5"/>
        <v>23</v>
      </c>
      <c r="JU4" s="35">
        <f t="shared" si="5"/>
        <v>23</v>
      </c>
      <c r="JV4" s="35">
        <f t="shared" si="5"/>
        <v>24</v>
      </c>
      <c r="JW4" s="35">
        <f t="shared" si="5"/>
        <v>24</v>
      </c>
      <c r="JX4" s="35">
        <f t="shared" si="5"/>
        <v>24</v>
      </c>
      <c r="JY4" s="35">
        <f t="shared" si="5"/>
        <v>24</v>
      </c>
      <c r="JZ4" s="35">
        <f t="shared" si="5"/>
        <v>24</v>
      </c>
      <c r="KA4" s="35">
        <f t="shared" si="5"/>
        <v>24</v>
      </c>
      <c r="KB4" s="35">
        <f t="shared" si="5"/>
        <v>24</v>
      </c>
      <c r="KC4" s="35">
        <f t="shared" si="5"/>
        <v>24</v>
      </c>
      <c r="KD4" s="35">
        <f t="shared" si="5"/>
        <v>24</v>
      </c>
      <c r="KE4" s="35">
        <f t="shared" si="5"/>
        <v>24</v>
      </c>
      <c r="KF4" s="35">
        <f t="shared" si="5"/>
        <v>24</v>
      </c>
      <c r="KG4" s="35">
        <f t="shared" si="5"/>
        <v>24</v>
      </c>
      <c r="KH4" s="35">
        <f t="shared" si="5"/>
        <v>25</v>
      </c>
      <c r="KI4" s="35">
        <f t="shared" si="5"/>
        <v>25</v>
      </c>
      <c r="KJ4" s="35">
        <f t="shared" si="5"/>
        <v>25</v>
      </c>
      <c r="KK4" s="35">
        <f t="shared" si="5"/>
        <v>25</v>
      </c>
      <c r="KL4" s="35">
        <f t="shared" si="5"/>
        <v>25</v>
      </c>
      <c r="KM4" s="35">
        <f t="shared" si="5"/>
        <v>25</v>
      </c>
      <c r="KN4" s="35">
        <f t="shared" si="5"/>
        <v>25</v>
      </c>
      <c r="KO4" s="35">
        <f t="shared" si="5"/>
        <v>25</v>
      </c>
      <c r="KP4" s="35">
        <f t="shared" si="5"/>
        <v>25</v>
      </c>
      <c r="KQ4" s="35">
        <f t="shared" si="5"/>
        <v>25</v>
      </c>
      <c r="KR4" s="35">
        <f t="shared" si="5"/>
        <v>25</v>
      </c>
      <c r="KS4" s="35">
        <f t="shared" si="5"/>
        <v>25</v>
      </c>
      <c r="KT4" s="35">
        <f t="shared" si="5"/>
        <v>26</v>
      </c>
      <c r="KU4" s="35">
        <f t="shared" si="5"/>
        <v>26</v>
      </c>
      <c r="KV4" s="35">
        <f t="shared" si="5"/>
        <v>26</v>
      </c>
      <c r="KW4" s="35">
        <f t="shared" si="5"/>
        <v>26</v>
      </c>
      <c r="KX4" s="35">
        <f t="shared" si="5"/>
        <v>26</v>
      </c>
      <c r="KY4" s="35">
        <f t="shared" si="5"/>
        <v>26</v>
      </c>
      <c r="KZ4" s="35">
        <f t="shared" si="5"/>
        <v>26</v>
      </c>
      <c r="LA4" s="35">
        <f t="shared" si="5"/>
        <v>26</v>
      </c>
      <c r="LB4" s="35">
        <f t="shared" si="5"/>
        <v>26</v>
      </c>
      <c r="LC4" s="35">
        <f t="shared" si="5"/>
        <v>26</v>
      </c>
      <c r="LD4" s="35">
        <f t="shared" si="5"/>
        <v>26</v>
      </c>
      <c r="LE4" s="35">
        <f t="shared" si="5"/>
        <v>26</v>
      </c>
      <c r="LF4" s="35">
        <f t="shared" si="5"/>
        <v>27</v>
      </c>
      <c r="LG4" s="35">
        <f t="shared" si="5"/>
        <v>27</v>
      </c>
      <c r="LH4" s="35">
        <f t="shared" si="5"/>
        <v>27</v>
      </c>
      <c r="LI4" s="35">
        <f t="shared" si="5"/>
        <v>27</v>
      </c>
      <c r="LJ4" s="35">
        <f t="shared" si="5"/>
        <v>27</v>
      </c>
      <c r="LK4" s="35">
        <f t="shared" si="5"/>
        <v>27</v>
      </c>
      <c r="LL4" s="35">
        <f t="shared" si="5"/>
        <v>27</v>
      </c>
      <c r="LM4" s="35">
        <f t="shared" si="5"/>
        <v>27</v>
      </c>
      <c r="LN4" s="35">
        <f t="shared" si="5"/>
        <v>27</v>
      </c>
      <c r="LO4" s="35">
        <f t="shared" si="5"/>
        <v>27</v>
      </c>
      <c r="LP4" s="35">
        <f t="shared" si="5"/>
        <v>27</v>
      </c>
      <c r="LQ4" s="35">
        <f t="shared" si="5"/>
        <v>27</v>
      </c>
      <c r="LR4" s="35">
        <f t="shared" si="5"/>
        <v>28</v>
      </c>
      <c r="LS4" s="35">
        <f t="shared" si="5"/>
        <v>28</v>
      </c>
      <c r="LT4" s="35">
        <f t="shared" si="5"/>
        <v>28</v>
      </c>
      <c r="LU4" s="35">
        <f t="shared" si="5"/>
        <v>28</v>
      </c>
      <c r="LV4" s="35">
        <f t="shared" si="5"/>
        <v>28</v>
      </c>
      <c r="LW4" s="35">
        <f t="shared" si="5"/>
        <v>28</v>
      </c>
      <c r="LX4" s="35">
        <f t="shared" si="5"/>
        <v>28</v>
      </c>
      <c r="LY4" s="35">
        <f t="shared" si="5"/>
        <v>28</v>
      </c>
      <c r="LZ4" s="35">
        <f t="shared" si="5"/>
        <v>28</v>
      </c>
      <c r="MA4" s="35">
        <f t="shared" ref="MA4:OL4" si="6">INT((MA5-1)/12)+1</f>
        <v>28</v>
      </c>
      <c r="MB4" s="35">
        <f t="shared" si="6"/>
        <v>28</v>
      </c>
      <c r="MC4" s="35">
        <f t="shared" si="6"/>
        <v>28</v>
      </c>
      <c r="MD4" s="35">
        <f t="shared" si="6"/>
        <v>29</v>
      </c>
      <c r="ME4" s="35">
        <f t="shared" si="6"/>
        <v>29</v>
      </c>
      <c r="MF4" s="35">
        <f t="shared" si="6"/>
        <v>29</v>
      </c>
      <c r="MG4" s="35">
        <f t="shared" si="6"/>
        <v>29</v>
      </c>
      <c r="MH4" s="35">
        <f t="shared" si="6"/>
        <v>29</v>
      </c>
      <c r="MI4" s="35">
        <f t="shared" si="6"/>
        <v>29</v>
      </c>
      <c r="MJ4" s="35">
        <f t="shared" si="6"/>
        <v>29</v>
      </c>
      <c r="MK4" s="35">
        <f t="shared" si="6"/>
        <v>29</v>
      </c>
      <c r="ML4" s="35">
        <f t="shared" si="6"/>
        <v>29</v>
      </c>
      <c r="MM4" s="35">
        <f t="shared" si="6"/>
        <v>29</v>
      </c>
      <c r="MN4" s="35">
        <f t="shared" si="6"/>
        <v>29</v>
      </c>
      <c r="MO4" s="35">
        <f t="shared" si="6"/>
        <v>29</v>
      </c>
      <c r="MP4" s="35">
        <f t="shared" si="6"/>
        <v>30</v>
      </c>
      <c r="MQ4" s="35">
        <f t="shared" si="6"/>
        <v>30</v>
      </c>
      <c r="MR4" s="35">
        <f t="shared" si="6"/>
        <v>30</v>
      </c>
      <c r="MS4" s="35">
        <f t="shared" si="6"/>
        <v>30</v>
      </c>
      <c r="MT4" s="35">
        <f t="shared" si="6"/>
        <v>30</v>
      </c>
      <c r="MU4" s="35">
        <f t="shared" si="6"/>
        <v>30</v>
      </c>
      <c r="MV4" s="35">
        <f t="shared" si="6"/>
        <v>30</v>
      </c>
      <c r="MW4" s="35">
        <f t="shared" si="6"/>
        <v>30</v>
      </c>
      <c r="MX4" s="35">
        <f t="shared" si="6"/>
        <v>30</v>
      </c>
      <c r="MY4" s="35">
        <f t="shared" si="6"/>
        <v>30</v>
      </c>
      <c r="MZ4" s="35">
        <f t="shared" si="6"/>
        <v>30</v>
      </c>
      <c r="NA4" s="35">
        <f t="shared" si="6"/>
        <v>30</v>
      </c>
      <c r="NB4" s="35">
        <f t="shared" si="6"/>
        <v>31</v>
      </c>
      <c r="NC4" s="35">
        <f t="shared" si="6"/>
        <v>31</v>
      </c>
      <c r="ND4" s="35">
        <f t="shared" si="6"/>
        <v>31</v>
      </c>
      <c r="NE4" s="35">
        <f t="shared" si="6"/>
        <v>31</v>
      </c>
      <c r="NF4" s="35">
        <f t="shared" si="6"/>
        <v>31</v>
      </c>
      <c r="NG4" s="35">
        <f t="shared" si="6"/>
        <v>31</v>
      </c>
      <c r="NH4" s="35">
        <f t="shared" si="6"/>
        <v>31</v>
      </c>
      <c r="NI4" s="35">
        <f t="shared" si="6"/>
        <v>31</v>
      </c>
      <c r="NJ4" s="35">
        <f t="shared" si="6"/>
        <v>31</v>
      </c>
      <c r="NK4" s="35">
        <f t="shared" si="6"/>
        <v>31</v>
      </c>
      <c r="NL4" s="35">
        <f t="shared" si="6"/>
        <v>31</v>
      </c>
      <c r="NM4" s="35">
        <f t="shared" si="6"/>
        <v>31</v>
      </c>
      <c r="NN4" s="35">
        <f t="shared" si="6"/>
        <v>32</v>
      </c>
      <c r="NO4" s="35">
        <f t="shared" si="6"/>
        <v>32</v>
      </c>
      <c r="NP4" s="35">
        <f t="shared" si="6"/>
        <v>32</v>
      </c>
      <c r="NQ4" s="35">
        <f t="shared" si="6"/>
        <v>32</v>
      </c>
      <c r="NR4" s="35">
        <f t="shared" si="6"/>
        <v>32</v>
      </c>
      <c r="NS4" s="35">
        <f t="shared" si="6"/>
        <v>32</v>
      </c>
      <c r="NT4" s="35">
        <f t="shared" si="6"/>
        <v>32</v>
      </c>
      <c r="NU4" s="35">
        <f t="shared" si="6"/>
        <v>32</v>
      </c>
      <c r="NV4" s="35">
        <f t="shared" si="6"/>
        <v>32</v>
      </c>
      <c r="NW4" s="35">
        <f t="shared" si="6"/>
        <v>32</v>
      </c>
      <c r="NX4" s="35">
        <f t="shared" si="6"/>
        <v>32</v>
      </c>
      <c r="NY4" s="35">
        <f t="shared" si="6"/>
        <v>32</v>
      </c>
      <c r="NZ4" s="35">
        <f t="shared" si="6"/>
        <v>33</v>
      </c>
      <c r="OA4" s="35">
        <f t="shared" si="6"/>
        <v>33</v>
      </c>
      <c r="OB4" s="35">
        <f t="shared" si="6"/>
        <v>33</v>
      </c>
      <c r="OC4" s="35">
        <f t="shared" si="6"/>
        <v>33</v>
      </c>
      <c r="OD4" s="35">
        <f t="shared" si="6"/>
        <v>33</v>
      </c>
      <c r="OE4" s="35">
        <f t="shared" si="6"/>
        <v>33</v>
      </c>
      <c r="OF4" s="35">
        <f t="shared" si="6"/>
        <v>33</v>
      </c>
      <c r="OG4" s="35">
        <f t="shared" si="6"/>
        <v>33</v>
      </c>
      <c r="OH4" s="35">
        <f t="shared" si="6"/>
        <v>33</v>
      </c>
      <c r="OI4" s="35">
        <f t="shared" si="6"/>
        <v>33</v>
      </c>
      <c r="OJ4" s="35">
        <f t="shared" si="6"/>
        <v>33</v>
      </c>
      <c r="OK4" s="35">
        <f t="shared" si="6"/>
        <v>33</v>
      </c>
      <c r="OL4" s="35">
        <f t="shared" si="6"/>
        <v>34</v>
      </c>
      <c r="OM4" s="35">
        <f t="shared" ref="OM4:QX4" si="7">INT((OM5-1)/12)+1</f>
        <v>34</v>
      </c>
      <c r="ON4" s="35">
        <f t="shared" si="7"/>
        <v>34</v>
      </c>
      <c r="OO4" s="35">
        <f t="shared" si="7"/>
        <v>34</v>
      </c>
      <c r="OP4" s="35">
        <f t="shared" si="7"/>
        <v>34</v>
      </c>
      <c r="OQ4" s="35">
        <f t="shared" si="7"/>
        <v>34</v>
      </c>
      <c r="OR4" s="35">
        <f t="shared" si="7"/>
        <v>34</v>
      </c>
      <c r="OS4" s="35">
        <f t="shared" si="7"/>
        <v>34</v>
      </c>
      <c r="OT4" s="35">
        <f t="shared" si="7"/>
        <v>34</v>
      </c>
      <c r="OU4" s="35">
        <f t="shared" si="7"/>
        <v>34</v>
      </c>
      <c r="OV4" s="35">
        <f t="shared" si="7"/>
        <v>34</v>
      </c>
      <c r="OW4" s="35">
        <f t="shared" si="7"/>
        <v>34</v>
      </c>
      <c r="OX4" s="35">
        <f t="shared" si="7"/>
        <v>35</v>
      </c>
      <c r="OY4" s="35">
        <f t="shared" si="7"/>
        <v>35</v>
      </c>
      <c r="OZ4" s="35">
        <f t="shared" si="7"/>
        <v>35</v>
      </c>
      <c r="PA4" s="35">
        <f t="shared" si="7"/>
        <v>35</v>
      </c>
      <c r="PB4" s="35">
        <f t="shared" si="7"/>
        <v>35</v>
      </c>
      <c r="PC4" s="35">
        <f t="shared" si="7"/>
        <v>35</v>
      </c>
      <c r="PD4" s="35">
        <f t="shared" si="7"/>
        <v>35</v>
      </c>
      <c r="PE4" s="35">
        <f t="shared" si="7"/>
        <v>35</v>
      </c>
      <c r="PF4" s="35">
        <f t="shared" si="7"/>
        <v>35</v>
      </c>
      <c r="PG4" s="35">
        <f t="shared" si="7"/>
        <v>35</v>
      </c>
      <c r="PH4" s="35">
        <f t="shared" si="7"/>
        <v>35</v>
      </c>
      <c r="PI4" s="35">
        <f t="shared" si="7"/>
        <v>35</v>
      </c>
      <c r="PJ4" s="35">
        <f t="shared" si="7"/>
        <v>36</v>
      </c>
      <c r="PK4" s="35">
        <f t="shared" si="7"/>
        <v>36</v>
      </c>
      <c r="PL4" s="35">
        <f t="shared" si="7"/>
        <v>36</v>
      </c>
      <c r="PM4" s="35">
        <f t="shared" si="7"/>
        <v>36</v>
      </c>
      <c r="PN4" s="35">
        <f t="shared" si="7"/>
        <v>36</v>
      </c>
      <c r="PO4" s="35">
        <f t="shared" si="7"/>
        <v>36</v>
      </c>
      <c r="PP4" s="35">
        <f t="shared" si="7"/>
        <v>36</v>
      </c>
      <c r="PQ4" s="35">
        <f t="shared" si="7"/>
        <v>36</v>
      </c>
      <c r="PR4" s="35">
        <f t="shared" si="7"/>
        <v>36</v>
      </c>
      <c r="PS4" s="35">
        <f t="shared" si="7"/>
        <v>36</v>
      </c>
      <c r="PT4" s="35">
        <f t="shared" si="7"/>
        <v>36</v>
      </c>
      <c r="PU4" s="35">
        <f t="shared" si="7"/>
        <v>36</v>
      </c>
      <c r="PV4" s="35">
        <f t="shared" si="7"/>
        <v>37</v>
      </c>
      <c r="PW4" s="35">
        <f t="shared" si="7"/>
        <v>37</v>
      </c>
      <c r="PX4" s="35">
        <f t="shared" si="7"/>
        <v>37</v>
      </c>
      <c r="PY4" s="35">
        <f t="shared" si="7"/>
        <v>37</v>
      </c>
      <c r="PZ4" s="35">
        <f t="shared" si="7"/>
        <v>37</v>
      </c>
      <c r="QA4" s="35">
        <f t="shared" si="7"/>
        <v>37</v>
      </c>
      <c r="QB4" s="35">
        <f t="shared" si="7"/>
        <v>37</v>
      </c>
      <c r="QC4" s="35">
        <f t="shared" si="7"/>
        <v>37</v>
      </c>
      <c r="QD4" s="35">
        <f t="shared" si="7"/>
        <v>37</v>
      </c>
      <c r="QE4" s="35">
        <f t="shared" si="7"/>
        <v>37</v>
      </c>
      <c r="QF4" s="35">
        <f t="shared" si="7"/>
        <v>37</v>
      </c>
      <c r="QG4" s="35">
        <f t="shared" si="7"/>
        <v>37</v>
      </c>
      <c r="QH4" s="35">
        <f t="shared" si="7"/>
        <v>38</v>
      </c>
      <c r="QI4" s="35">
        <f t="shared" si="7"/>
        <v>38</v>
      </c>
      <c r="QJ4" s="35">
        <f t="shared" si="7"/>
        <v>38</v>
      </c>
      <c r="QK4" s="35">
        <f t="shared" si="7"/>
        <v>38</v>
      </c>
      <c r="QL4" s="35">
        <f t="shared" si="7"/>
        <v>38</v>
      </c>
      <c r="QM4" s="35">
        <f t="shared" si="7"/>
        <v>38</v>
      </c>
      <c r="QN4" s="35">
        <f t="shared" si="7"/>
        <v>38</v>
      </c>
      <c r="QO4" s="35">
        <f t="shared" si="7"/>
        <v>38</v>
      </c>
      <c r="QP4" s="35">
        <f t="shared" si="7"/>
        <v>38</v>
      </c>
      <c r="QQ4" s="35">
        <f t="shared" si="7"/>
        <v>38</v>
      </c>
      <c r="QR4" s="35">
        <f t="shared" si="7"/>
        <v>38</v>
      </c>
      <c r="QS4" s="35">
        <f t="shared" si="7"/>
        <v>38</v>
      </c>
      <c r="QT4" s="35">
        <f t="shared" si="7"/>
        <v>39</v>
      </c>
      <c r="QU4" s="35">
        <f t="shared" si="7"/>
        <v>39</v>
      </c>
      <c r="QV4" s="35">
        <f t="shared" si="7"/>
        <v>39</v>
      </c>
      <c r="QW4" s="35">
        <f t="shared" si="7"/>
        <v>39</v>
      </c>
      <c r="QX4" s="35">
        <f t="shared" si="7"/>
        <v>39</v>
      </c>
      <c r="QY4" s="35">
        <f t="shared" ref="QY4:TJ4" si="8">INT((QY5-1)/12)+1</f>
        <v>39</v>
      </c>
      <c r="QZ4" s="35">
        <f t="shared" si="8"/>
        <v>39</v>
      </c>
      <c r="RA4" s="35">
        <f t="shared" si="8"/>
        <v>39</v>
      </c>
      <c r="RB4" s="35">
        <f t="shared" si="8"/>
        <v>39</v>
      </c>
      <c r="RC4" s="35">
        <f t="shared" si="8"/>
        <v>39</v>
      </c>
      <c r="RD4" s="35">
        <f t="shared" si="8"/>
        <v>39</v>
      </c>
      <c r="RE4" s="35">
        <f t="shared" si="8"/>
        <v>39</v>
      </c>
      <c r="RF4" s="35">
        <f t="shared" si="8"/>
        <v>40</v>
      </c>
      <c r="RG4" s="35">
        <f t="shared" si="8"/>
        <v>40</v>
      </c>
      <c r="RH4" s="35">
        <f t="shared" si="8"/>
        <v>40</v>
      </c>
      <c r="RI4" s="35">
        <f t="shared" si="8"/>
        <v>40</v>
      </c>
      <c r="RJ4" s="35">
        <f t="shared" si="8"/>
        <v>40</v>
      </c>
      <c r="RK4" s="35">
        <f t="shared" si="8"/>
        <v>40</v>
      </c>
      <c r="RL4" s="35">
        <f t="shared" si="8"/>
        <v>40</v>
      </c>
      <c r="RM4" s="35">
        <f t="shared" si="8"/>
        <v>40</v>
      </c>
      <c r="RN4" s="35">
        <f t="shared" si="8"/>
        <v>40</v>
      </c>
      <c r="RO4" s="35">
        <f t="shared" si="8"/>
        <v>40</v>
      </c>
      <c r="RP4" s="35">
        <f t="shared" si="8"/>
        <v>40</v>
      </c>
      <c r="RQ4" s="35">
        <f t="shared" si="8"/>
        <v>40</v>
      </c>
      <c r="RR4" s="35">
        <f t="shared" si="8"/>
        <v>41</v>
      </c>
      <c r="RS4" s="35">
        <f t="shared" si="8"/>
        <v>41</v>
      </c>
      <c r="RT4" s="35">
        <f t="shared" si="8"/>
        <v>41</v>
      </c>
      <c r="RU4" s="35">
        <f t="shared" si="8"/>
        <v>41</v>
      </c>
      <c r="RV4" s="35">
        <f t="shared" si="8"/>
        <v>41</v>
      </c>
      <c r="RW4" s="35">
        <f t="shared" si="8"/>
        <v>41</v>
      </c>
      <c r="RX4" s="35">
        <f t="shared" si="8"/>
        <v>41</v>
      </c>
      <c r="RY4" s="35">
        <f t="shared" si="8"/>
        <v>41</v>
      </c>
      <c r="RZ4" s="35">
        <f t="shared" si="8"/>
        <v>41</v>
      </c>
      <c r="SA4" s="35">
        <f t="shared" si="8"/>
        <v>41</v>
      </c>
      <c r="SB4" s="35">
        <f t="shared" si="8"/>
        <v>41</v>
      </c>
      <c r="SC4" s="35">
        <f t="shared" si="8"/>
        <v>41</v>
      </c>
      <c r="SD4" s="35">
        <f t="shared" si="8"/>
        <v>42</v>
      </c>
      <c r="SE4" s="35">
        <f t="shared" si="8"/>
        <v>42</v>
      </c>
      <c r="SF4" s="35">
        <f t="shared" si="8"/>
        <v>42</v>
      </c>
      <c r="SG4" s="35">
        <f t="shared" si="8"/>
        <v>42</v>
      </c>
      <c r="SH4" s="35">
        <f t="shared" si="8"/>
        <v>42</v>
      </c>
      <c r="SI4" s="35">
        <f t="shared" si="8"/>
        <v>42</v>
      </c>
      <c r="SJ4" s="35">
        <f t="shared" si="8"/>
        <v>42</v>
      </c>
      <c r="SK4" s="35">
        <f t="shared" si="8"/>
        <v>42</v>
      </c>
      <c r="SL4" s="35">
        <f t="shared" si="8"/>
        <v>42</v>
      </c>
      <c r="SM4" s="35">
        <f t="shared" si="8"/>
        <v>42</v>
      </c>
      <c r="SN4" s="35">
        <f t="shared" si="8"/>
        <v>42</v>
      </c>
      <c r="SO4" s="35">
        <f t="shared" si="8"/>
        <v>42</v>
      </c>
      <c r="SP4" s="35">
        <f t="shared" si="8"/>
        <v>43</v>
      </c>
      <c r="SQ4" s="35">
        <f t="shared" si="8"/>
        <v>43</v>
      </c>
      <c r="SR4" s="35">
        <f t="shared" si="8"/>
        <v>43</v>
      </c>
      <c r="SS4" s="35">
        <f t="shared" si="8"/>
        <v>43</v>
      </c>
      <c r="ST4" s="35">
        <f t="shared" si="8"/>
        <v>43</v>
      </c>
      <c r="SU4" s="35">
        <f t="shared" si="8"/>
        <v>43</v>
      </c>
      <c r="SV4" s="35">
        <f t="shared" si="8"/>
        <v>43</v>
      </c>
      <c r="SW4" s="35">
        <f t="shared" si="8"/>
        <v>43</v>
      </c>
      <c r="SX4" s="35">
        <f t="shared" si="8"/>
        <v>43</v>
      </c>
      <c r="SY4" s="35">
        <f t="shared" si="8"/>
        <v>43</v>
      </c>
      <c r="SZ4" s="35">
        <f t="shared" si="8"/>
        <v>43</v>
      </c>
      <c r="TA4" s="35">
        <f t="shared" si="8"/>
        <v>43</v>
      </c>
      <c r="TB4" s="35">
        <f t="shared" si="8"/>
        <v>44</v>
      </c>
      <c r="TC4" s="35">
        <f t="shared" si="8"/>
        <v>44</v>
      </c>
      <c r="TD4" s="35">
        <f t="shared" si="8"/>
        <v>44</v>
      </c>
      <c r="TE4" s="35">
        <f t="shared" si="8"/>
        <v>44</v>
      </c>
      <c r="TF4" s="35">
        <f t="shared" si="8"/>
        <v>44</v>
      </c>
      <c r="TG4" s="35">
        <f t="shared" si="8"/>
        <v>44</v>
      </c>
      <c r="TH4" s="35">
        <f t="shared" si="8"/>
        <v>44</v>
      </c>
      <c r="TI4" s="35">
        <f t="shared" si="8"/>
        <v>44</v>
      </c>
      <c r="TJ4" s="35">
        <f t="shared" si="8"/>
        <v>44</v>
      </c>
      <c r="TK4" s="35">
        <f t="shared" ref="TK4:VV4" si="9">INT((TK5-1)/12)+1</f>
        <v>44</v>
      </c>
      <c r="TL4" s="35">
        <f t="shared" si="9"/>
        <v>44</v>
      </c>
      <c r="TM4" s="35">
        <f t="shared" si="9"/>
        <v>44</v>
      </c>
      <c r="TN4" s="35">
        <f t="shared" si="9"/>
        <v>45</v>
      </c>
      <c r="TO4" s="35">
        <f t="shared" si="9"/>
        <v>45</v>
      </c>
      <c r="TP4" s="35">
        <f t="shared" si="9"/>
        <v>45</v>
      </c>
      <c r="TQ4" s="35">
        <f t="shared" si="9"/>
        <v>45</v>
      </c>
      <c r="TR4" s="35">
        <f t="shared" si="9"/>
        <v>45</v>
      </c>
      <c r="TS4" s="35">
        <f t="shared" si="9"/>
        <v>45</v>
      </c>
      <c r="TT4" s="35">
        <f t="shared" si="9"/>
        <v>45</v>
      </c>
      <c r="TU4" s="35">
        <f t="shared" si="9"/>
        <v>45</v>
      </c>
      <c r="TV4" s="35">
        <f t="shared" si="9"/>
        <v>45</v>
      </c>
      <c r="TW4" s="35">
        <f t="shared" si="9"/>
        <v>45</v>
      </c>
      <c r="TX4" s="35">
        <f t="shared" si="9"/>
        <v>45</v>
      </c>
      <c r="TY4" s="35">
        <f t="shared" si="9"/>
        <v>45</v>
      </c>
      <c r="TZ4" s="35">
        <f t="shared" si="9"/>
        <v>46</v>
      </c>
      <c r="UA4" s="35">
        <f t="shared" si="9"/>
        <v>46</v>
      </c>
      <c r="UB4" s="35">
        <f t="shared" si="9"/>
        <v>46</v>
      </c>
      <c r="UC4" s="35">
        <f t="shared" si="9"/>
        <v>46</v>
      </c>
      <c r="UD4" s="35">
        <f t="shared" si="9"/>
        <v>46</v>
      </c>
      <c r="UE4" s="35">
        <f t="shared" si="9"/>
        <v>46</v>
      </c>
      <c r="UF4" s="35">
        <f t="shared" si="9"/>
        <v>46</v>
      </c>
      <c r="UG4" s="35">
        <f t="shared" si="9"/>
        <v>46</v>
      </c>
      <c r="UH4" s="35">
        <f t="shared" si="9"/>
        <v>46</v>
      </c>
      <c r="UI4" s="35">
        <f t="shared" si="9"/>
        <v>46</v>
      </c>
      <c r="UJ4" s="35">
        <f t="shared" si="9"/>
        <v>46</v>
      </c>
      <c r="UK4" s="35">
        <f t="shared" si="9"/>
        <v>46</v>
      </c>
      <c r="UL4" s="35">
        <f t="shared" si="9"/>
        <v>47</v>
      </c>
      <c r="UM4" s="35">
        <f t="shared" si="9"/>
        <v>47</v>
      </c>
      <c r="UN4" s="35">
        <f t="shared" si="9"/>
        <v>47</v>
      </c>
      <c r="UO4" s="35">
        <f t="shared" si="9"/>
        <v>47</v>
      </c>
      <c r="UP4" s="35">
        <f t="shared" si="9"/>
        <v>47</v>
      </c>
      <c r="UQ4" s="35">
        <f t="shared" si="9"/>
        <v>47</v>
      </c>
      <c r="UR4" s="35">
        <f t="shared" si="9"/>
        <v>47</v>
      </c>
      <c r="US4" s="35">
        <f t="shared" si="9"/>
        <v>47</v>
      </c>
      <c r="UT4" s="35">
        <f t="shared" si="9"/>
        <v>47</v>
      </c>
      <c r="UU4" s="35">
        <f t="shared" si="9"/>
        <v>47</v>
      </c>
      <c r="UV4" s="35">
        <f t="shared" si="9"/>
        <v>47</v>
      </c>
      <c r="UW4" s="35">
        <f t="shared" si="9"/>
        <v>47</v>
      </c>
      <c r="UX4" s="35">
        <f t="shared" si="9"/>
        <v>48</v>
      </c>
      <c r="UY4" s="35">
        <f t="shared" si="9"/>
        <v>48</v>
      </c>
      <c r="UZ4" s="35">
        <f t="shared" si="9"/>
        <v>48</v>
      </c>
      <c r="VA4" s="35">
        <f t="shared" si="9"/>
        <v>48</v>
      </c>
      <c r="VB4" s="35">
        <f t="shared" si="9"/>
        <v>48</v>
      </c>
      <c r="VC4" s="35">
        <f t="shared" si="9"/>
        <v>48</v>
      </c>
      <c r="VD4" s="35">
        <f t="shared" si="9"/>
        <v>48</v>
      </c>
      <c r="VE4" s="35">
        <f t="shared" si="9"/>
        <v>48</v>
      </c>
      <c r="VF4" s="35">
        <f t="shared" si="9"/>
        <v>48</v>
      </c>
      <c r="VG4" s="35">
        <f t="shared" si="9"/>
        <v>48</v>
      </c>
      <c r="VH4" s="35">
        <f t="shared" si="9"/>
        <v>48</v>
      </c>
      <c r="VI4" s="35">
        <f t="shared" si="9"/>
        <v>48</v>
      </c>
      <c r="VJ4" s="35">
        <f t="shared" si="9"/>
        <v>49</v>
      </c>
      <c r="VK4" s="35">
        <f t="shared" si="9"/>
        <v>49</v>
      </c>
      <c r="VL4" s="35">
        <f t="shared" si="9"/>
        <v>49</v>
      </c>
      <c r="VM4" s="35">
        <f t="shared" si="9"/>
        <v>49</v>
      </c>
      <c r="VN4" s="35">
        <f t="shared" si="9"/>
        <v>49</v>
      </c>
      <c r="VO4" s="35">
        <f t="shared" si="9"/>
        <v>49</v>
      </c>
      <c r="VP4" s="35">
        <f t="shared" si="9"/>
        <v>49</v>
      </c>
      <c r="VQ4" s="35">
        <f t="shared" si="9"/>
        <v>49</v>
      </c>
      <c r="VR4" s="35">
        <f t="shared" si="9"/>
        <v>49</v>
      </c>
      <c r="VS4" s="35">
        <f t="shared" si="9"/>
        <v>49</v>
      </c>
      <c r="VT4" s="35">
        <f t="shared" si="9"/>
        <v>49</v>
      </c>
      <c r="VU4" s="35">
        <f t="shared" si="9"/>
        <v>49</v>
      </c>
      <c r="VV4" s="35">
        <f t="shared" si="9"/>
        <v>50</v>
      </c>
      <c r="VW4" s="35">
        <f t="shared" ref="VW4:YH4" si="10">INT((VW5-1)/12)+1</f>
        <v>50</v>
      </c>
      <c r="VX4" s="35">
        <f t="shared" si="10"/>
        <v>50</v>
      </c>
      <c r="VY4" s="35">
        <f t="shared" si="10"/>
        <v>50</v>
      </c>
      <c r="VZ4" s="35">
        <f t="shared" si="10"/>
        <v>50</v>
      </c>
      <c r="WA4" s="35">
        <f t="shared" si="10"/>
        <v>50</v>
      </c>
      <c r="WB4" s="35">
        <f t="shared" si="10"/>
        <v>50</v>
      </c>
      <c r="WC4" s="35">
        <f t="shared" si="10"/>
        <v>50</v>
      </c>
      <c r="WD4" s="35">
        <f t="shared" si="10"/>
        <v>50</v>
      </c>
      <c r="WE4" s="35">
        <f t="shared" si="10"/>
        <v>50</v>
      </c>
      <c r="WF4" s="35">
        <f t="shared" si="10"/>
        <v>50</v>
      </c>
      <c r="WG4" s="35">
        <f t="shared" si="10"/>
        <v>50</v>
      </c>
      <c r="WH4" s="35">
        <f t="shared" si="10"/>
        <v>51</v>
      </c>
      <c r="WI4" s="35">
        <f t="shared" si="10"/>
        <v>51</v>
      </c>
      <c r="WJ4" s="35">
        <f t="shared" si="10"/>
        <v>51</v>
      </c>
      <c r="WK4" s="35">
        <f t="shared" si="10"/>
        <v>51</v>
      </c>
      <c r="WL4" s="35">
        <f t="shared" si="10"/>
        <v>51</v>
      </c>
      <c r="WM4" s="35">
        <f t="shared" si="10"/>
        <v>51</v>
      </c>
      <c r="WN4" s="35">
        <f t="shared" si="10"/>
        <v>51</v>
      </c>
      <c r="WO4" s="35">
        <f t="shared" si="10"/>
        <v>51</v>
      </c>
      <c r="WP4" s="35">
        <f t="shared" si="10"/>
        <v>51</v>
      </c>
      <c r="WQ4" s="35">
        <f t="shared" si="10"/>
        <v>51</v>
      </c>
      <c r="WR4" s="35">
        <f t="shared" si="10"/>
        <v>51</v>
      </c>
      <c r="WS4" s="35">
        <f t="shared" si="10"/>
        <v>51</v>
      </c>
      <c r="WT4" s="35">
        <f t="shared" si="10"/>
        <v>52</v>
      </c>
      <c r="WU4" s="35">
        <f t="shared" si="10"/>
        <v>52</v>
      </c>
      <c r="WV4" s="35">
        <f t="shared" si="10"/>
        <v>52</v>
      </c>
      <c r="WW4" s="35">
        <f t="shared" si="10"/>
        <v>52</v>
      </c>
      <c r="WX4" s="35">
        <f t="shared" si="10"/>
        <v>52</v>
      </c>
      <c r="WY4" s="35">
        <f t="shared" si="10"/>
        <v>52</v>
      </c>
      <c r="WZ4" s="35">
        <f t="shared" si="10"/>
        <v>52</v>
      </c>
      <c r="XA4" s="35">
        <f t="shared" si="10"/>
        <v>52</v>
      </c>
      <c r="XB4" s="35">
        <f t="shared" si="10"/>
        <v>52</v>
      </c>
      <c r="XC4" s="35">
        <f t="shared" si="10"/>
        <v>52</v>
      </c>
      <c r="XD4" s="35">
        <f t="shared" si="10"/>
        <v>52</v>
      </c>
      <c r="XE4" s="35">
        <f t="shared" si="10"/>
        <v>52</v>
      </c>
      <c r="XF4" s="35">
        <f t="shared" si="10"/>
        <v>53</v>
      </c>
      <c r="XG4" s="35">
        <f t="shared" si="10"/>
        <v>53</v>
      </c>
      <c r="XH4" s="35">
        <f t="shared" si="10"/>
        <v>53</v>
      </c>
      <c r="XI4" s="35">
        <f t="shared" si="10"/>
        <v>53</v>
      </c>
      <c r="XJ4" s="35">
        <f t="shared" si="10"/>
        <v>53</v>
      </c>
      <c r="XK4" s="35">
        <f t="shared" si="10"/>
        <v>53</v>
      </c>
      <c r="XL4" s="35">
        <f t="shared" si="10"/>
        <v>53</v>
      </c>
      <c r="XM4" s="35">
        <f t="shared" si="10"/>
        <v>53</v>
      </c>
      <c r="XN4" s="35">
        <f t="shared" si="10"/>
        <v>53</v>
      </c>
      <c r="XO4" s="35">
        <f t="shared" si="10"/>
        <v>53</v>
      </c>
      <c r="XP4" s="35">
        <f t="shared" si="10"/>
        <v>53</v>
      </c>
      <c r="XQ4" s="35">
        <f t="shared" si="10"/>
        <v>53</v>
      </c>
      <c r="XR4" s="35">
        <f t="shared" si="10"/>
        <v>54</v>
      </c>
      <c r="XS4" s="35">
        <f t="shared" si="10"/>
        <v>54</v>
      </c>
      <c r="XT4" s="35">
        <f t="shared" si="10"/>
        <v>54</v>
      </c>
      <c r="XU4" s="35">
        <f t="shared" si="10"/>
        <v>54</v>
      </c>
      <c r="XV4" s="35">
        <f t="shared" si="10"/>
        <v>54</v>
      </c>
      <c r="XW4" s="35">
        <f t="shared" si="10"/>
        <v>54</v>
      </c>
      <c r="XX4" s="35">
        <f t="shared" si="10"/>
        <v>54</v>
      </c>
      <c r="XY4" s="35">
        <f t="shared" si="10"/>
        <v>54</v>
      </c>
      <c r="XZ4" s="35">
        <f t="shared" si="10"/>
        <v>54</v>
      </c>
      <c r="YA4" s="35">
        <f t="shared" si="10"/>
        <v>54</v>
      </c>
      <c r="YB4" s="35">
        <f t="shared" si="10"/>
        <v>54</v>
      </c>
      <c r="YC4" s="35">
        <f t="shared" si="10"/>
        <v>54</v>
      </c>
      <c r="YD4" s="35">
        <f t="shared" si="10"/>
        <v>55</v>
      </c>
      <c r="YE4" s="35">
        <f t="shared" si="10"/>
        <v>55</v>
      </c>
      <c r="YF4" s="35">
        <f t="shared" si="10"/>
        <v>55</v>
      </c>
      <c r="YG4" s="35">
        <f t="shared" si="10"/>
        <v>55</v>
      </c>
      <c r="YH4" s="35">
        <f t="shared" si="10"/>
        <v>55</v>
      </c>
      <c r="YI4" s="35">
        <f t="shared" ref="YI4:AAT4" si="11">INT((YI5-1)/12)+1</f>
        <v>55</v>
      </c>
      <c r="YJ4" s="35">
        <f t="shared" si="11"/>
        <v>55</v>
      </c>
      <c r="YK4" s="35">
        <f t="shared" si="11"/>
        <v>55</v>
      </c>
      <c r="YL4" s="35">
        <f t="shared" si="11"/>
        <v>55</v>
      </c>
      <c r="YM4" s="35">
        <f t="shared" si="11"/>
        <v>55</v>
      </c>
      <c r="YN4" s="35">
        <f t="shared" si="11"/>
        <v>55</v>
      </c>
      <c r="YO4" s="35">
        <f t="shared" si="11"/>
        <v>55</v>
      </c>
      <c r="YP4" s="35">
        <f t="shared" si="11"/>
        <v>56</v>
      </c>
      <c r="YQ4" s="35">
        <f t="shared" si="11"/>
        <v>56</v>
      </c>
      <c r="YR4" s="35">
        <f t="shared" si="11"/>
        <v>56</v>
      </c>
      <c r="YS4" s="35">
        <f t="shared" si="11"/>
        <v>56</v>
      </c>
      <c r="YT4" s="35">
        <f t="shared" si="11"/>
        <v>56</v>
      </c>
      <c r="YU4" s="35">
        <f t="shared" si="11"/>
        <v>56</v>
      </c>
      <c r="YV4" s="35">
        <f t="shared" si="11"/>
        <v>56</v>
      </c>
      <c r="YW4" s="35">
        <f t="shared" si="11"/>
        <v>56</v>
      </c>
      <c r="YX4" s="35">
        <f t="shared" si="11"/>
        <v>56</v>
      </c>
      <c r="YY4" s="35">
        <f t="shared" si="11"/>
        <v>56</v>
      </c>
      <c r="YZ4" s="35">
        <f t="shared" si="11"/>
        <v>56</v>
      </c>
      <c r="ZA4" s="35">
        <f t="shared" si="11"/>
        <v>56</v>
      </c>
      <c r="ZB4" s="35">
        <f t="shared" si="11"/>
        <v>57</v>
      </c>
      <c r="ZC4" s="35">
        <f t="shared" si="11"/>
        <v>57</v>
      </c>
      <c r="ZD4" s="35">
        <f t="shared" si="11"/>
        <v>57</v>
      </c>
      <c r="ZE4" s="35">
        <f t="shared" si="11"/>
        <v>57</v>
      </c>
      <c r="ZF4" s="35">
        <f t="shared" si="11"/>
        <v>57</v>
      </c>
      <c r="ZG4" s="35">
        <f t="shared" si="11"/>
        <v>57</v>
      </c>
      <c r="ZH4" s="35">
        <f t="shared" si="11"/>
        <v>57</v>
      </c>
      <c r="ZI4" s="35">
        <f t="shared" si="11"/>
        <v>57</v>
      </c>
      <c r="ZJ4" s="35">
        <f t="shared" si="11"/>
        <v>57</v>
      </c>
      <c r="ZK4" s="35">
        <f t="shared" si="11"/>
        <v>57</v>
      </c>
      <c r="ZL4" s="35">
        <f t="shared" si="11"/>
        <v>57</v>
      </c>
      <c r="ZM4" s="35">
        <f t="shared" si="11"/>
        <v>57</v>
      </c>
      <c r="ZN4" s="35">
        <f t="shared" si="11"/>
        <v>58</v>
      </c>
      <c r="ZO4" s="35">
        <f t="shared" si="11"/>
        <v>58</v>
      </c>
      <c r="ZP4" s="35">
        <f t="shared" si="11"/>
        <v>58</v>
      </c>
      <c r="ZQ4" s="35">
        <f t="shared" si="11"/>
        <v>58</v>
      </c>
      <c r="ZR4" s="35">
        <f t="shared" si="11"/>
        <v>58</v>
      </c>
      <c r="ZS4" s="35">
        <f t="shared" si="11"/>
        <v>58</v>
      </c>
      <c r="ZT4" s="35">
        <f t="shared" si="11"/>
        <v>58</v>
      </c>
      <c r="ZU4" s="35">
        <f t="shared" si="11"/>
        <v>58</v>
      </c>
      <c r="ZV4" s="35">
        <f t="shared" si="11"/>
        <v>58</v>
      </c>
      <c r="ZW4" s="35">
        <f t="shared" si="11"/>
        <v>58</v>
      </c>
      <c r="ZX4" s="35">
        <f t="shared" si="11"/>
        <v>58</v>
      </c>
      <c r="ZY4" s="35">
        <f t="shared" si="11"/>
        <v>58</v>
      </c>
      <c r="ZZ4" s="35">
        <f t="shared" si="11"/>
        <v>59</v>
      </c>
      <c r="AAA4" s="35">
        <f t="shared" si="11"/>
        <v>59</v>
      </c>
      <c r="AAB4" s="35">
        <f t="shared" si="11"/>
        <v>59</v>
      </c>
      <c r="AAC4" s="35">
        <f t="shared" si="11"/>
        <v>59</v>
      </c>
      <c r="AAD4" s="35">
        <f t="shared" si="11"/>
        <v>59</v>
      </c>
      <c r="AAE4" s="35">
        <f t="shared" si="11"/>
        <v>59</v>
      </c>
      <c r="AAF4" s="35">
        <f t="shared" si="11"/>
        <v>59</v>
      </c>
      <c r="AAG4" s="35">
        <f t="shared" si="11"/>
        <v>59</v>
      </c>
      <c r="AAH4" s="35">
        <f t="shared" si="11"/>
        <v>59</v>
      </c>
      <c r="AAI4" s="35">
        <f t="shared" si="11"/>
        <v>59</v>
      </c>
      <c r="AAJ4" s="35">
        <f t="shared" si="11"/>
        <v>59</v>
      </c>
      <c r="AAK4" s="35">
        <f t="shared" si="11"/>
        <v>59</v>
      </c>
      <c r="AAL4" s="35">
        <f t="shared" si="11"/>
        <v>60</v>
      </c>
      <c r="AAM4" s="35">
        <f t="shared" si="11"/>
        <v>60</v>
      </c>
      <c r="AAN4" s="35">
        <f t="shared" si="11"/>
        <v>60</v>
      </c>
      <c r="AAO4" s="35">
        <f t="shared" si="11"/>
        <v>60</v>
      </c>
      <c r="AAP4" s="35">
        <f t="shared" si="11"/>
        <v>60</v>
      </c>
      <c r="AAQ4" s="35">
        <f t="shared" si="11"/>
        <v>60</v>
      </c>
      <c r="AAR4" s="35">
        <f t="shared" si="11"/>
        <v>60</v>
      </c>
      <c r="AAS4" s="35">
        <f t="shared" si="11"/>
        <v>60</v>
      </c>
      <c r="AAT4" s="35">
        <f t="shared" si="11"/>
        <v>60</v>
      </c>
      <c r="AAU4" s="35">
        <f t="shared" ref="AAU4:ADF4" si="12">INT((AAU5-1)/12)+1</f>
        <v>60</v>
      </c>
      <c r="AAV4" s="35">
        <f t="shared" si="12"/>
        <v>60</v>
      </c>
      <c r="AAW4" s="35">
        <f t="shared" si="12"/>
        <v>60</v>
      </c>
      <c r="AAX4" s="35">
        <f t="shared" si="12"/>
        <v>61</v>
      </c>
      <c r="AAY4" s="35">
        <f t="shared" si="12"/>
        <v>61</v>
      </c>
      <c r="AAZ4" s="35">
        <f t="shared" si="12"/>
        <v>61</v>
      </c>
      <c r="ABA4" s="35">
        <f t="shared" si="12"/>
        <v>61</v>
      </c>
      <c r="ABB4" s="35">
        <f t="shared" si="12"/>
        <v>61</v>
      </c>
      <c r="ABC4" s="35">
        <f t="shared" si="12"/>
        <v>61</v>
      </c>
      <c r="ABD4" s="35">
        <f t="shared" si="12"/>
        <v>61</v>
      </c>
      <c r="ABE4" s="35">
        <f t="shared" si="12"/>
        <v>61</v>
      </c>
      <c r="ABF4" s="35">
        <f t="shared" si="12"/>
        <v>61</v>
      </c>
      <c r="ABG4" s="35">
        <f t="shared" si="12"/>
        <v>61</v>
      </c>
      <c r="ABH4" s="35">
        <f t="shared" si="12"/>
        <v>61</v>
      </c>
      <c r="ABI4" s="35">
        <f t="shared" si="12"/>
        <v>61</v>
      </c>
      <c r="ABJ4" s="35">
        <f t="shared" si="12"/>
        <v>62</v>
      </c>
      <c r="ABK4" s="35">
        <f t="shared" si="12"/>
        <v>62</v>
      </c>
      <c r="ABL4" s="35">
        <f t="shared" si="12"/>
        <v>62</v>
      </c>
      <c r="ABM4" s="35">
        <f t="shared" si="12"/>
        <v>62</v>
      </c>
      <c r="ABN4" s="35">
        <f t="shared" si="12"/>
        <v>62</v>
      </c>
      <c r="ABO4" s="35">
        <f t="shared" si="12"/>
        <v>62</v>
      </c>
      <c r="ABP4" s="35">
        <f t="shared" si="12"/>
        <v>62</v>
      </c>
      <c r="ABQ4" s="35">
        <f t="shared" si="12"/>
        <v>62</v>
      </c>
      <c r="ABR4" s="35">
        <f t="shared" si="12"/>
        <v>62</v>
      </c>
      <c r="ABS4" s="35">
        <f t="shared" si="12"/>
        <v>62</v>
      </c>
      <c r="ABT4" s="35">
        <f t="shared" si="12"/>
        <v>62</v>
      </c>
      <c r="ABU4" s="35">
        <f t="shared" si="12"/>
        <v>62</v>
      </c>
      <c r="ABV4" s="35">
        <f t="shared" si="12"/>
        <v>63</v>
      </c>
      <c r="ABW4" s="35">
        <f t="shared" si="12"/>
        <v>63</v>
      </c>
      <c r="ABX4" s="35">
        <f t="shared" si="12"/>
        <v>63</v>
      </c>
      <c r="ABY4" s="35">
        <f t="shared" si="12"/>
        <v>63</v>
      </c>
      <c r="ABZ4" s="35">
        <f t="shared" si="12"/>
        <v>63</v>
      </c>
      <c r="ACA4" s="35">
        <f t="shared" si="12"/>
        <v>63</v>
      </c>
      <c r="ACB4" s="35">
        <f t="shared" si="12"/>
        <v>63</v>
      </c>
      <c r="ACC4" s="35">
        <f t="shared" si="12"/>
        <v>63</v>
      </c>
      <c r="ACD4" s="35">
        <f t="shared" si="12"/>
        <v>63</v>
      </c>
      <c r="ACE4" s="35">
        <f t="shared" si="12"/>
        <v>63</v>
      </c>
      <c r="ACF4" s="35">
        <f t="shared" si="12"/>
        <v>63</v>
      </c>
      <c r="ACG4" s="35">
        <f t="shared" si="12"/>
        <v>63</v>
      </c>
      <c r="ACH4" s="35">
        <f t="shared" si="12"/>
        <v>64</v>
      </c>
      <c r="ACI4" s="35">
        <f t="shared" si="12"/>
        <v>64</v>
      </c>
      <c r="ACJ4" s="35">
        <f t="shared" si="12"/>
        <v>64</v>
      </c>
      <c r="ACK4" s="35">
        <f t="shared" si="12"/>
        <v>64</v>
      </c>
      <c r="ACL4" s="35">
        <f t="shared" si="12"/>
        <v>64</v>
      </c>
      <c r="ACM4" s="35">
        <f t="shared" si="12"/>
        <v>64</v>
      </c>
      <c r="ACN4" s="35">
        <f t="shared" si="12"/>
        <v>64</v>
      </c>
      <c r="ACO4" s="35">
        <f t="shared" si="12"/>
        <v>64</v>
      </c>
      <c r="ACP4" s="35">
        <f t="shared" si="12"/>
        <v>64</v>
      </c>
      <c r="ACQ4" s="35">
        <f t="shared" si="12"/>
        <v>64</v>
      </c>
      <c r="ACR4" s="35">
        <f t="shared" si="12"/>
        <v>64</v>
      </c>
      <c r="ACS4" s="35">
        <f t="shared" si="12"/>
        <v>64</v>
      </c>
      <c r="ACT4" s="35">
        <f t="shared" si="12"/>
        <v>65</v>
      </c>
      <c r="ACU4" s="35">
        <f t="shared" si="12"/>
        <v>65</v>
      </c>
      <c r="ACV4" s="35">
        <f t="shared" si="12"/>
        <v>65</v>
      </c>
      <c r="ACW4" s="35">
        <f t="shared" si="12"/>
        <v>65</v>
      </c>
      <c r="ACX4" s="35">
        <f t="shared" si="12"/>
        <v>65</v>
      </c>
      <c r="ACY4" s="35">
        <f t="shared" si="12"/>
        <v>65</v>
      </c>
      <c r="ACZ4" s="35">
        <f t="shared" si="12"/>
        <v>65</v>
      </c>
      <c r="ADA4" s="35">
        <f t="shared" si="12"/>
        <v>65</v>
      </c>
      <c r="ADB4" s="35">
        <f t="shared" si="12"/>
        <v>65</v>
      </c>
      <c r="ADC4" s="35">
        <f t="shared" si="12"/>
        <v>65</v>
      </c>
      <c r="ADD4" s="35">
        <f t="shared" si="12"/>
        <v>65</v>
      </c>
      <c r="ADE4" s="35">
        <f t="shared" si="12"/>
        <v>65</v>
      </c>
      <c r="ADF4" s="35">
        <f t="shared" si="12"/>
        <v>66</v>
      </c>
      <c r="ADG4" s="35">
        <f t="shared" ref="ADG4:AFR4" si="13">INT((ADG5-1)/12)+1</f>
        <v>66</v>
      </c>
      <c r="ADH4" s="35">
        <f t="shared" si="13"/>
        <v>66</v>
      </c>
      <c r="ADI4" s="35">
        <f t="shared" si="13"/>
        <v>66</v>
      </c>
      <c r="ADJ4" s="35">
        <f t="shared" si="13"/>
        <v>66</v>
      </c>
      <c r="ADK4" s="35">
        <f t="shared" si="13"/>
        <v>66</v>
      </c>
      <c r="ADL4" s="35">
        <f t="shared" si="13"/>
        <v>66</v>
      </c>
      <c r="ADM4" s="35">
        <f t="shared" si="13"/>
        <v>66</v>
      </c>
      <c r="ADN4" s="35">
        <f t="shared" si="13"/>
        <v>66</v>
      </c>
      <c r="ADO4" s="35">
        <f t="shared" si="13"/>
        <v>66</v>
      </c>
      <c r="ADP4" s="35">
        <f t="shared" si="13"/>
        <v>66</v>
      </c>
      <c r="ADQ4" s="35">
        <f t="shared" si="13"/>
        <v>66</v>
      </c>
      <c r="ADR4" s="35">
        <f t="shared" si="13"/>
        <v>67</v>
      </c>
      <c r="ADS4" s="35">
        <f t="shared" si="13"/>
        <v>67</v>
      </c>
      <c r="ADT4" s="35">
        <f t="shared" si="13"/>
        <v>67</v>
      </c>
      <c r="ADU4" s="35">
        <f t="shared" si="13"/>
        <v>67</v>
      </c>
      <c r="ADV4" s="35">
        <f t="shared" si="13"/>
        <v>67</v>
      </c>
      <c r="ADW4" s="35">
        <f t="shared" si="13"/>
        <v>67</v>
      </c>
      <c r="ADX4" s="35">
        <f t="shared" si="13"/>
        <v>67</v>
      </c>
      <c r="ADY4" s="35">
        <f t="shared" si="13"/>
        <v>67</v>
      </c>
      <c r="ADZ4" s="35">
        <f t="shared" si="13"/>
        <v>67</v>
      </c>
      <c r="AEA4" s="35">
        <f t="shared" si="13"/>
        <v>67</v>
      </c>
      <c r="AEB4" s="35">
        <f t="shared" si="13"/>
        <v>67</v>
      </c>
      <c r="AEC4" s="35">
        <f t="shared" si="13"/>
        <v>67</v>
      </c>
      <c r="AED4" s="35">
        <f t="shared" si="13"/>
        <v>68</v>
      </c>
      <c r="AEE4" s="35">
        <f t="shared" si="13"/>
        <v>68</v>
      </c>
      <c r="AEF4" s="35">
        <f t="shared" si="13"/>
        <v>68</v>
      </c>
      <c r="AEG4" s="35">
        <f t="shared" si="13"/>
        <v>68</v>
      </c>
      <c r="AEH4" s="35">
        <f t="shared" si="13"/>
        <v>68</v>
      </c>
      <c r="AEI4" s="35">
        <f t="shared" si="13"/>
        <v>68</v>
      </c>
      <c r="AEJ4" s="35">
        <f t="shared" si="13"/>
        <v>68</v>
      </c>
      <c r="AEK4" s="35">
        <f t="shared" si="13"/>
        <v>68</v>
      </c>
      <c r="AEL4" s="35">
        <f t="shared" si="13"/>
        <v>68</v>
      </c>
      <c r="AEM4" s="35">
        <f t="shared" si="13"/>
        <v>68</v>
      </c>
      <c r="AEN4" s="35">
        <f t="shared" si="13"/>
        <v>68</v>
      </c>
      <c r="AEO4" s="35">
        <f t="shared" si="13"/>
        <v>68</v>
      </c>
      <c r="AEP4" s="35">
        <f t="shared" si="13"/>
        <v>69</v>
      </c>
      <c r="AEQ4" s="35">
        <f t="shared" si="13"/>
        <v>69</v>
      </c>
      <c r="AER4" s="35">
        <f t="shared" si="13"/>
        <v>69</v>
      </c>
      <c r="AES4" s="35">
        <f t="shared" si="13"/>
        <v>69</v>
      </c>
      <c r="AET4" s="35">
        <f t="shared" si="13"/>
        <v>69</v>
      </c>
      <c r="AEU4" s="35">
        <f t="shared" si="13"/>
        <v>69</v>
      </c>
      <c r="AEV4" s="35">
        <f t="shared" si="13"/>
        <v>69</v>
      </c>
      <c r="AEW4" s="35">
        <f t="shared" si="13"/>
        <v>69</v>
      </c>
      <c r="AEX4" s="35">
        <f t="shared" si="13"/>
        <v>69</v>
      </c>
      <c r="AEY4" s="35">
        <f t="shared" si="13"/>
        <v>69</v>
      </c>
      <c r="AEZ4" s="35">
        <f t="shared" si="13"/>
        <v>69</v>
      </c>
      <c r="AFA4" s="35">
        <f t="shared" si="13"/>
        <v>69</v>
      </c>
      <c r="AFB4" s="35">
        <f t="shared" si="13"/>
        <v>70</v>
      </c>
      <c r="AFC4" s="35">
        <f t="shared" si="13"/>
        <v>70</v>
      </c>
      <c r="AFD4" s="35">
        <f t="shared" si="13"/>
        <v>70</v>
      </c>
      <c r="AFE4" s="35">
        <f t="shared" si="13"/>
        <v>70</v>
      </c>
      <c r="AFF4" s="35">
        <f t="shared" si="13"/>
        <v>70</v>
      </c>
      <c r="AFG4" s="35">
        <f t="shared" si="13"/>
        <v>70</v>
      </c>
      <c r="AFH4" s="35">
        <f t="shared" si="13"/>
        <v>70</v>
      </c>
      <c r="AFI4" s="35">
        <f t="shared" si="13"/>
        <v>70</v>
      </c>
      <c r="AFJ4" s="35">
        <f t="shared" si="13"/>
        <v>70</v>
      </c>
      <c r="AFK4" s="35">
        <f t="shared" si="13"/>
        <v>70</v>
      </c>
      <c r="AFL4" s="35">
        <f t="shared" si="13"/>
        <v>70</v>
      </c>
      <c r="AFM4" s="35">
        <f t="shared" si="13"/>
        <v>70</v>
      </c>
      <c r="AFN4" s="35">
        <f t="shared" si="13"/>
        <v>71</v>
      </c>
      <c r="AFO4" s="35">
        <f t="shared" si="13"/>
        <v>71</v>
      </c>
      <c r="AFP4" s="35">
        <f t="shared" si="13"/>
        <v>71</v>
      </c>
      <c r="AFQ4" s="35">
        <f t="shared" si="13"/>
        <v>71</v>
      </c>
      <c r="AFR4" s="35">
        <f t="shared" si="13"/>
        <v>71</v>
      </c>
      <c r="AFS4" s="35">
        <f t="shared" ref="AFS4:AID4" si="14">INT((AFS5-1)/12)+1</f>
        <v>71</v>
      </c>
      <c r="AFT4" s="35">
        <f t="shared" si="14"/>
        <v>71</v>
      </c>
      <c r="AFU4" s="35">
        <f t="shared" si="14"/>
        <v>71</v>
      </c>
      <c r="AFV4" s="35">
        <f t="shared" si="14"/>
        <v>71</v>
      </c>
      <c r="AFW4" s="35">
        <f t="shared" si="14"/>
        <v>71</v>
      </c>
      <c r="AFX4" s="35">
        <f t="shared" si="14"/>
        <v>71</v>
      </c>
      <c r="AFY4" s="35">
        <f t="shared" si="14"/>
        <v>71</v>
      </c>
      <c r="AFZ4" s="35">
        <f t="shared" si="14"/>
        <v>72</v>
      </c>
      <c r="AGA4" s="35">
        <f t="shared" si="14"/>
        <v>72</v>
      </c>
      <c r="AGB4" s="35">
        <f t="shared" si="14"/>
        <v>72</v>
      </c>
      <c r="AGC4" s="35">
        <f t="shared" si="14"/>
        <v>72</v>
      </c>
      <c r="AGD4" s="35">
        <f t="shared" si="14"/>
        <v>72</v>
      </c>
      <c r="AGE4" s="35">
        <f t="shared" si="14"/>
        <v>72</v>
      </c>
      <c r="AGF4" s="35">
        <f t="shared" si="14"/>
        <v>72</v>
      </c>
      <c r="AGG4" s="35">
        <f t="shared" si="14"/>
        <v>72</v>
      </c>
      <c r="AGH4" s="35">
        <f t="shared" si="14"/>
        <v>72</v>
      </c>
      <c r="AGI4" s="35">
        <f t="shared" si="14"/>
        <v>72</v>
      </c>
      <c r="AGJ4" s="35">
        <f t="shared" si="14"/>
        <v>72</v>
      </c>
      <c r="AGK4" s="35">
        <f t="shared" si="14"/>
        <v>72</v>
      </c>
      <c r="AGL4" s="35">
        <f t="shared" si="14"/>
        <v>73</v>
      </c>
      <c r="AGM4" s="35">
        <f t="shared" si="14"/>
        <v>73</v>
      </c>
      <c r="AGN4" s="35">
        <f t="shared" si="14"/>
        <v>73</v>
      </c>
      <c r="AGO4" s="35">
        <f t="shared" si="14"/>
        <v>73</v>
      </c>
      <c r="AGP4" s="35">
        <f t="shared" si="14"/>
        <v>73</v>
      </c>
      <c r="AGQ4" s="35">
        <f t="shared" si="14"/>
        <v>73</v>
      </c>
      <c r="AGR4" s="35">
        <f t="shared" si="14"/>
        <v>73</v>
      </c>
      <c r="AGS4" s="35">
        <f t="shared" si="14"/>
        <v>73</v>
      </c>
      <c r="AGT4" s="35">
        <f t="shared" si="14"/>
        <v>73</v>
      </c>
      <c r="AGU4" s="35">
        <f t="shared" si="14"/>
        <v>73</v>
      </c>
      <c r="AGV4" s="35">
        <f t="shared" si="14"/>
        <v>73</v>
      </c>
      <c r="AGW4" s="35">
        <f t="shared" si="14"/>
        <v>73</v>
      </c>
      <c r="AGX4" s="35">
        <f t="shared" si="14"/>
        <v>74</v>
      </c>
      <c r="AGY4" s="35">
        <f t="shared" si="14"/>
        <v>74</v>
      </c>
      <c r="AGZ4" s="35">
        <f t="shared" si="14"/>
        <v>74</v>
      </c>
      <c r="AHA4" s="35">
        <f t="shared" si="14"/>
        <v>74</v>
      </c>
      <c r="AHB4" s="35">
        <f t="shared" si="14"/>
        <v>74</v>
      </c>
      <c r="AHC4" s="35">
        <f t="shared" si="14"/>
        <v>74</v>
      </c>
      <c r="AHD4" s="35">
        <f t="shared" si="14"/>
        <v>74</v>
      </c>
      <c r="AHE4" s="35">
        <f t="shared" si="14"/>
        <v>74</v>
      </c>
      <c r="AHF4" s="35">
        <f t="shared" si="14"/>
        <v>74</v>
      </c>
      <c r="AHG4" s="35">
        <f t="shared" si="14"/>
        <v>74</v>
      </c>
      <c r="AHH4" s="35">
        <f t="shared" si="14"/>
        <v>74</v>
      </c>
      <c r="AHI4" s="35">
        <f t="shared" si="14"/>
        <v>74</v>
      </c>
      <c r="AHJ4" s="35">
        <f t="shared" si="14"/>
        <v>75</v>
      </c>
      <c r="AHK4" s="35">
        <f t="shared" si="14"/>
        <v>75</v>
      </c>
      <c r="AHL4" s="35">
        <f t="shared" si="14"/>
        <v>75</v>
      </c>
      <c r="AHM4" s="35">
        <f t="shared" si="14"/>
        <v>75</v>
      </c>
      <c r="AHN4" s="35">
        <f t="shared" si="14"/>
        <v>75</v>
      </c>
      <c r="AHO4" s="35">
        <f t="shared" si="14"/>
        <v>75</v>
      </c>
      <c r="AHP4" s="35">
        <f t="shared" si="14"/>
        <v>75</v>
      </c>
      <c r="AHQ4" s="35">
        <f t="shared" si="14"/>
        <v>75</v>
      </c>
      <c r="AHR4" s="35">
        <f t="shared" si="14"/>
        <v>75</v>
      </c>
      <c r="AHS4" s="35">
        <f t="shared" si="14"/>
        <v>75</v>
      </c>
      <c r="AHT4" s="35">
        <f t="shared" si="14"/>
        <v>75</v>
      </c>
      <c r="AHU4" s="35">
        <f t="shared" si="14"/>
        <v>75</v>
      </c>
      <c r="AHV4" s="35">
        <f t="shared" si="14"/>
        <v>76</v>
      </c>
      <c r="AHW4" s="35">
        <f t="shared" si="14"/>
        <v>76</v>
      </c>
      <c r="AHX4" s="35">
        <f t="shared" si="14"/>
        <v>76</v>
      </c>
      <c r="AHY4" s="35">
        <f t="shared" si="14"/>
        <v>76</v>
      </c>
      <c r="AHZ4" s="35">
        <f t="shared" si="14"/>
        <v>76</v>
      </c>
      <c r="AIA4" s="35">
        <f t="shared" si="14"/>
        <v>76</v>
      </c>
      <c r="AIB4" s="35">
        <f t="shared" si="14"/>
        <v>76</v>
      </c>
      <c r="AIC4" s="35">
        <f t="shared" si="14"/>
        <v>76</v>
      </c>
      <c r="AID4" s="35">
        <f t="shared" si="14"/>
        <v>76</v>
      </c>
      <c r="AIE4" s="35">
        <f t="shared" ref="AIE4:AKP4" si="15">INT((AIE5-1)/12)+1</f>
        <v>76</v>
      </c>
      <c r="AIF4" s="35">
        <f t="shared" si="15"/>
        <v>76</v>
      </c>
      <c r="AIG4" s="35">
        <f t="shared" si="15"/>
        <v>76</v>
      </c>
      <c r="AIH4" s="35">
        <f t="shared" si="15"/>
        <v>77</v>
      </c>
      <c r="AII4" s="35">
        <f t="shared" si="15"/>
        <v>77</v>
      </c>
      <c r="AIJ4" s="35">
        <f t="shared" si="15"/>
        <v>77</v>
      </c>
      <c r="AIK4" s="35">
        <f t="shared" si="15"/>
        <v>77</v>
      </c>
      <c r="AIL4" s="35">
        <f t="shared" si="15"/>
        <v>77</v>
      </c>
      <c r="AIM4" s="35">
        <f t="shared" si="15"/>
        <v>77</v>
      </c>
      <c r="AIN4" s="35">
        <f t="shared" si="15"/>
        <v>77</v>
      </c>
      <c r="AIO4" s="35">
        <f t="shared" si="15"/>
        <v>77</v>
      </c>
      <c r="AIP4" s="35">
        <f t="shared" si="15"/>
        <v>77</v>
      </c>
      <c r="AIQ4" s="35">
        <f t="shared" si="15"/>
        <v>77</v>
      </c>
      <c r="AIR4" s="35">
        <f t="shared" si="15"/>
        <v>77</v>
      </c>
      <c r="AIS4" s="35">
        <f t="shared" si="15"/>
        <v>77</v>
      </c>
      <c r="AIT4" s="35">
        <f t="shared" si="15"/>
        <v>78</v>
      </c>
      <c r="AIU4" s="35">
        <f t="shared" si="15"/>
        <v>78</v>
      </c>
      <c r="AIV4" s="35">
        <f t="shared" si="15"/>
        <v>78</v>
      </c>
      <c r="AIW4" s="35">
        <f t="shared" si="15"/>
        <v>78</v>
      </c>
      <c r="AIX4" s="35">
        <f t="shared" si="15"/>
        <v>78</v>
      </c>
      <c r="AIY4" s="35">
        <f t="shared" si="15"/>
        <v>78</v>
      </c>
      <c r="AIZ4" s="35">
        <f t="shared" si="15"/>
        <v>78</v>
      </c>
      <c r="AJA4" s="35">
        <f t="shared" si="15"/>
        <v>78</v>
      </c>
      <c r="AJB4" s="35">
        <f t="shared" si="15"/>
        <v>78</v>
      </c>
      <c r="AJC4" s="35">
        <f t="shared" si="15"/>
        <v>78</v>
      </c>
      <c r="AJD4" s="35">
        <f t="shared" si="15"/>
        <v>78</v>
      </c>
      <c r="AJE4" s="35">
        <f t="shared" si="15"/>
        <v>78</v>
      </c>
      <c r="AJF4" s="35">
        <f t="shared" si="15"/>
        <v>79</v>
      </c>
      <c r="AJG4" s="35">
        <f t="shared" si="15"/>
        <v>79</v>
      </c>
      <c r="AJH4" s="35">
        <f t="shared" si="15"/>
        <v>79</v>
      </c>
      <c r="AJI4" s="35">
        <f t="shared" si="15"/>
        <v>79</v>
      </c>
      <c r="AJJ4" s="35">
        <f t="shared" si="15"/>
        <v>79</v>
      </c>
      <c r="AJK4" s="35">
        <f t="shared" si="15"/>
        <v>79</v>
      </c>
      <c r="AJL4" s="35">
        <f t="shared" si="15"/>
        <v>79</v>
      </c>
      <c r="AJM4" s="35">
        <f t="shared" si="15"/>
        <v>79</v>
      </c>
      <c r="AJN4" s="35">
        <f t="shared" si="15"/>
        <v>79</v>
      </c>
      <c r="AJO4" s="35">
        <f t="shared" si="15"/>
        <v>79</v>
      </c>
      <c r="AJP4" s="35">
        <f t="shared" si="15"/>
        <v>79</v>
      </c>
      <c r="AJQ4" s="35">
        <f t="shared" si="15"/>
        <v>79</v>
      </c>
      <c r="AJR4" s="35">
        <f t="shared" si="15"/>
        <v>80</v>
      </c>
      <c r="AJS4" s="35">
        <f t="shared" si="15"/>
        <v>80</v>
      </c>
      <c r="AJT4" s="35">
        <f t="shared" si="15"/>
        <v>80</v>
      </c>
      <c r="AJU4" s="35">
        <f t="shared" si="15"/>
        <v>80</v>
      </c>
      <c r="AJV4" s="35">
        <f t="shared" si="15"/>
        <v>80</v>
      </c>
      <c r="AJW4" s="35">
        <f t="shared" si="15"/>
        <v>80</v>
      </c>
      <c r="AJX4" s="35">
        <f t="shared" si="15"/>
        <v>80</v>
      </c>
      <c r="AJY4" s="35">
        <f t="shared" si="15"/>
        <v>80</v>
      </c>
      <c r="AJZ4" s="35">
        <f t="shared" si="15"/>
        <v>80</v>
      </c>
      <c r="AKA4" s="35">
        <f t="shared" si="15"/>
        <v>80</v>
      </c>
      <c r="AKB4" s="35">
        <f t="shared" si="15"/>
        <v>80</v>
      </c>
      <c r="AKC4" s="35">
        <f t="shared" si="15"/>
        <v>80</v>
      </c>
      <c r="AKD4" s="35">
        <f t="shared" si="15"/>
        <v>81</v>
      </c>
      <c r="AKE4" s="35">
        <f t="shared" si="15"/>
        <v>81</v>
      </c>
      <c r="AKF4" s="35">
        <f t="shared" si="15"/>
        <v>81</v>
      </c>
      <c r="AKG4" s="35">
        <f t="shared" si="15"/>
        <v>81</v>
      </c>
      <c r="AKH4" s="35">
        <f t="shared" si="15"/>
        <v>81</v>
      </c>
      <c r="AKI4" s="35">
        <f t="shared" si="15"/>
        <v>81</v>
      </c>
      <c r="AKJ4" s="35">
        <f t="shared" si="15"/>
        <v>81</v>
      </c>
      <c r="AKK4" s="35">
        <f t="shared" si="15"/>
        <v>81</v>
      </c>
      <c r="AKL4" s="35">
        <f t="shared" si="15"/>
        <v>81</v>
      </c>
      <c r="AKM4" s="35">
        <f t="shared" si="15"/>
        <v>81</v>
      </c>
      <c r="AKN4" s="35">
        <f t="shared" si="15"/>
        <v>81</v>
      </c>
      <c r="AKO4" s="35">
        <f t="shared" si="15"/>
        <v>81</v>
      </c>
      <c r="AKP4" s="35">
        <f t="shared" si="15"/>
        <v>82</v>
      </c>
      <c r="AKQ4" s="35">
        <f t="shared" ref="AKQ4:ANB4" si="16">INT((AKQ5-1)/12)+1</f>
        <v>82</v>
      </c>
      <c r="AKR4" s="35">
        <f t="shared" si="16"/>
        <v>82</v>
      </c>
      <c r="AKS4" s="35">
        <f t="shared" si="16"/>
        <v>82</v>
      </c>
      <c r="AKT4" s="35">
        <f t="shared" si="16"/>
        <v>82</v>
      </c>
      <c r="AKU4" s="35">
        <f t="shared" si="16"/>
        <v>82</v>
      </c>
      <c r="AKV4" s="35">
        <f t="shared" si="16"/>
        <v>82</v>
      </c>
      <c r="AKW4" s="35">
        <f t="shared" si="16"/>
        <v>82</v>
      </c>
      <c r="AKX4" s="35">
        <f t="shared" si="16"/>
        <v>82</v>
      </c>
      <c r="AKY4" s="35">
        <f t="shared" si="16"/>
        <v>82</v>
      </c>
      <c r="AKZ4" s="35">
        <f t="shared" si="16"/>
        <v>82</v>
      </c>
      <c r="ALA4" s="35">
        <f t="shared" si="16"/>
        <v>82</v>
      </c>
      <c r="ALB4" s="35">
        <f t="shared" si="16"/>
        <v>83</v>
      </c>
      <c r="ALC4" s="35">
        <f t="shared" si="16"/>
        <v>83</v>
      </c>
      <c r="ALD4" s="35">
        <f t="shared" si="16"/>
        <v>83</v>
      </c>
      <c r="ALE4" s="35">
        <f t="shared" si="16"/>
        <v>83</v>
      </c>
      <c r="ALF4" s="35">
        <f t="shared" si="16"/>
        <v>83</v>
      </c>
      <c r="ALG4" s="35">
        <f t="shared" si="16"/>
        <v>83</v>
      </c>
      <c r="ALH4" s="35">
        <f t="shared" si="16"/>
        <v>83</v>
      </c>
      <c r="ALI4" s="35">
        <f t="shared" si="16"/>
        <v>83</v>
      </c>
      <c r="ALJ4" s="35">
        <f t="shared" si="16"/>
        <v>83</v>
      </c>
      <c r="ALK4" s="35">
        <f t="shared" si="16"/>
        <v>83</v>
      </c>
      <c r="ALL4" s="35">
        <f t="shared" si="16"/>
        <v>83</v>
      </c>
      <c r="ALM4" s="35">
        <f t="shared" si="16"/>
        <v>83</v>
      </c>
      <c r="ALN4" s="35">
        <f t="shared" si="16"/>
        <v>84</v>
      </c>
      <c r="ALO4" s="35">
        <f t="shared" si="16"/>
        <v>84</v>
      </c>
      <c r="ALP4" s="35">
        <f t="shared" si="16"/>
        <v>84</v>
      </c>
      <c r="ALQ4" s="35">
        <f t="shared" si="16"/>
        <v>84</v>
      </c>
      <c r="ALR4" s="35">
        <f t="shared" si="16"/>
        <v>84</v>
      </c>
      <c r="ALS4" s="35">
        <f t="shared" si="16"/>
        <v>84</v>
      </c>
      <c r="ALT4" s="35">
        <f t="shared" si="16"/>
        <v>84</v>
      </c>
      <c r="ALU4" s="35">
        <f t="shared" si="16"/>
        <v>84</v>
      </c>
      <c r="ALV4" s="35">
        <f t="shared" si="16"/>
        <v>84</v>
      </c>
      <c r="ALW4" s="35">
        <f t="shared" si="16"/>
        <v>84</v>
      </c>
      <c r="ALX4" s="35">
        <f t="shared" si="16"/>
        <v>84</v>
      </c>
      <c r="ALY4" s="35">
        <f t="shared" si="16"/>
        <v>84</v>
      </c>
      <c r="ALZ4" s="35">
        <f t="shared" si="16"/>
        <v>85</v>
      </c>
      <c r="AMA4" s="35">
        <f t="shared" si="16"/>
        <v>85</v>
      </c>
      <c r="AMB4" s="35">
        <f t="shared" si="16"/>
        <v>85</v>
      </c>
      <c r="AMC4" s="35">
        <f t="shared" si="16"/>
        <v>85</v>
      </c>
      <c r="AMD4" s="35">
        <f t="shared" si="16"/>
        <v>85</v>
      </c>
      <c r="AME4" s="35">
        <f t="shared" si="16"/>
        <v>85</v>
      </c>
      <c r="AMF4" s="35">
        <f t="shared" si="16"/>
        <v>85</v>
      </c>
      <c r="AMG4" s="35">
        <f t="shared" si="16"/>
        <v>85</v>
      </c>
      <c r="AMH4" s="35">
        <f t="shared" si="16"/>
        <v>85</v>
      </c>
      <c r="AMI4" s="35">
        <f t="shared" si="16"/>
        <v>85</v>
      </c>
      <c r="AMJ4" s="35">
        <f t="shared" si="16"/>
        <v>85</v>
      </c>
      <c r="AMK4" s="35">
        <f t="shared" si="16"/>
        <v>85</v>
      </c>
      <c r="AML4" s="35">
        <f t="shared" si="16"/>
        <v>86</v>
      </c>
      <c r="AMM4" s="35">
        <f t="shared" si="16"/>
        <v>86</v>
      </c>
      <c r="AMN4" s="35">
        <f t="shared" si="16"/>
        <v>86</v>
      </c>
      <c r="AMO4" s="35">
        <f t="shared" si="16"/>
        <v>86</v>
      </c>
      <c r="AMP4" s="35">
        <f t="shared" si="16"/>
        <v>86</v>
      </c>
      <c r="AMQ4" s="35">
        <f t="shared" si="16"/>
        <v>86</v>
      </c>
      <c r="AMR4" s="35">
        <f t="shared" si="16"/>
        <v>86</v>
      </c>
      <c r="AMS4" s="35">
        <f t="shared" si="16"/>
        <v>86</v>
      </c>
      <c r="AMT4" s="35">
        <f t="shared" si="16"/>
        <v>86</v>
      </c>
      <c r="AMU4" s="35">
        <f t="shared" si="16"/>
        <v>86</v>
      </c>
      <c r="AMV4" s="35">
        <f t="shared" si="16"/>
        <v>86</v>
      </c>
      <c r="AMW4" s="35">
        <f t="shared" si="16"/>
        <v>86</v>
      </c>
      <c r="AMX4" s="35">
        <f t="shared" si="16"/>
        <v>87</v>
      </c>
      <c r="AMY4" s="35">
        <f t="shared" si="16"/>
        <v>87</v>
      </c>
      <c r="AMZ4" s="35">
        <f t="shared" si="16"/>
        <v>87</v>
      </c>
      <c r="ANA4" s="35">
        <f t="shared" si="16"/>
        <v>87</v>
      </c>
      <c r="ANB4" s="35">
        <f t="shared" si="16"/>
        <v>87</v>
      </c>
      <c r="ANC4" s="35">
        <f t="shared" ref="ANC4:APN4" si="17">INT((ANC5-1)/12)+1</f>
        <v>87</v>
      </c>
      <c r="AND4" s="35">
        <f t="shared" si="17"/>
        <v>87</v>
      </c>
      <c r="ANE4" s="35">
        <f t="shared" si="17"/>
        <v>87</v>
      </c>
      <c r="ANF4" s="35">
        <f t="shared" si="17"/>
        <v>87</v>
      </c>
      <c r="ANG4" s="35">
        <f t="shared" si="17"/>
        <v>87</v>
      </c>
      <c r="ANH4" s="35">
        <f t="shared" si="17"/>
        <v>87</v>
      </c>
      <c r="ANI4" s="35">
        <f t="shared" si="17"/>
        <v>87</v>
      </c>
      <c r="ANJ4" s="35">
        <f t="shared" si="17"/>
        <v>88</v>
      </c>
      <c r="ANK4" s="35">
        <f t="shared" si="17"/>
        <v>88</v>
      </c>
      <c r="ANL4" s="35">
        <f t="shared" si="17"/>
        <v>88</v>
      </c>
      <c r="ANM4" s="35">
        <f t="shared" si="17"/>
        <v>88</v>
      </c>
      <c r="ANN4" s="35">
        <f t="shared" si="17"/>
        <v>88</v>
      </c>
      <c r="ANO4" s="35">
        <f t="shared" si="17"/>
        <v>88</v>
      </c>
      <c r="ANP4" s="35">
        <f t="shared" si="17"/>
        <v>88</v>
      </c>
      <c r="ANQ4" s="35">
        <f t="shared" si="17"/>
        <v>88</v>
      </c>
      <c r="ANR4" s="35">
        <f t="shared" si="17"/>
        <v>88</v>
      </c>
      <c r="ANS4" s="35">
        <f t="shared" si="17"/>
        <v>88</v>
      </c>
      <c r="ANT4" s="35">
        <f t="shared" si="17"/>
        <v>88</v>
      </c>
      <c r="ANU4" s="35">
        <f t="shared" si="17"/>
        <v>88</v>
      </c>
      <c r="ANV4" s="35">
        <f t="shared" si="17"/>
        <v>89</v>
      </c>
      <c r="ANW4" s="35">
        <f t="shared" si="17"/>
        <v>89</v>
      </c>
      <c r="ANX4" s="35">
        <f t="shared" si="17"/>
        <v>89</v>
      </c>
      <c r="ANY4" s="35">
        <f t="shared" si="17"/>
        <v>89</v>
      </c>
      <c r="ANZ4" s="35">
        <f t="shared" si="17"/>
        <v>89</v>
      </c>
      <c r="AOA4" s="35">
        <f t="shared" si="17"/>
        <v>89</v>
      </c>
      <c r="AOB4" s="35">
        <f t="shared" si="17"/>
        <v>89</v>
      </c>
      <c r="AOC4" s="35">
        <f t="shared" si="17"/>
        <v>89</v>
      </c>
      <c r="AOD4" s="35">
        <f t="shared" si="17"/>
        <v>89</v>
      </c>
      <c r="AOE4" s="35">
        <f t="shared" si="17"/>
        <v>89</v>
      </c>
      <c r="AOF4" s="35">
        <f t="shared" si="17"/>
        <v>89</v>
      </c>
      <c r="AOG4" s="35">
        <f t="shared" si="17"/>
        <v>89</v>
      </c>
      <c r="AOH4" s="35">
        <f t="shared" si="17"/>
        <v>90</v>
      </c>
      <c r="AOI4" s="35">
        <f t="shared" si="17"/>
        <v>90</v>
      </c>
      <c r="AOJ4" s="35">
        <f t="shared" si="17"/>
        <v>90</v>
      </c>
      <c r="AOK4" s="35">
        <f t="shared" si="17"/>
        <v>90</v>
      </c>
      <c r="AOL4" s="35">
        <f t="shared" si="17"/>
        <v>90</v>
      </c>
      <c r="AOM4" s="35">
        <f t="shared" si="17"/>
        <v>90</v>
      </c>
      <c r="AON4" s="35">
        <f t="shared" si="17"/>
        <v>90</v>
      </c>
      <c r="AOO4" s="35">
        <f t="shared" si="17"/>
        <v>90</v>
      </c>
      <c r="AOP4" s="35">
        <f t="shared" si="17"/>
        <v>90</v>
      </c>
      <c r="AOQ4" s="35">
        <f t="shared" si="17"/>
        <v>90</v>
      </c>
      <c r="AOR4" s="35">
        <f t="shared" si="17"/>
        <v>90</v>
      </c>
      <c r="AOS4" s="35">
        <f t="shared" si="17"/>
        <v>90</v>
      </c>
      <c r="AOT4" s="35">
        <f t="shared" si="17"/>
        <v>91</v>
      </c>
      <c r="AOU4" s="35">
        <f t="shared" si="17"/>
        <v>91</v>
      </c>
      <c r="AOV4" s="35">
        <f t="shared" si="17"/>
        <v>91</v>
      </c>
      <c r="AOW4" s="35">
        <f t="shared" si="17"/>
        <v>91</v>
      </c>
      <c r="AOX4" s="35">
        <f t="shared" si="17"/>
        <v>91</v>
      </c>
      <c r="AOY4" s="35">
        <f t="shared" si="17"/>
        <v>91</v>
      </c>
      <c r="AOZ4" s="35">
        <f t="shared" si="17"/>
        <v>91</v>
      </c>
      <c r="APA4" s="35">
        <f t="shared" si="17"/>
        <v>91</v>
      </c>
      <c r="APB4" s="35">
        <f t="shared" si="17"/>
        <v>91</v>
      </c>
      <c r="APC4" s="35">
        <f t="shared" si="17"/>
        <v>91</v>
      </c>
      <c r="APD4" s="35">
        <f t="shared" si="17"/>
        <v>91</v>
      </c>
      <c r="APE4" s="35">
        <f t="shared" si="17"/>
        <v>91</v>
      </c>
      <c r="APF4" s="35">
        <f t="shared" si="17"/>
        <v>92</v>
      </c>
      <c r="APG4" s="35">
        <f t="shared" si="17"/>
        <v>92</v>
      </c>
      <c r="APH4" s="35">
        <f t="shared" si="17"/>
        <v>92</v>
      </c>
      <c r="API4" s="35">
        <f t="shared" si="17"/>
        <v>92</v>
      </c>
      <c r="APJ4" s="35">
        <f t="shared" si="17"/>
        <v>92</v>
      </c>
      <c r="APK4" s="35">
        <f t="shared" si="17"/>
        <v>92</v>
      </c>
      <c r="APL4" s="35">
        <f t="shared" si="17"/>
        <v>92</v>
      </c>
      <c r="APM4" s="35">
        <f t="shared" si="17"/>
        <v>92</v>
      </c>
      <c r="APN4" s="35">
        <f t="shared" si="17"/>
        <v>92</v>
      </c>
      <c r="APO4" s="35">
        <f t="shared" ref="APO4:ARZ4" si="18">INT((APO5-1)/12)+1</f>
        <v>92</v>
      </c>
      <c r="APP4" s="35">
        <f t="shared" si="18"/>
        <v>92</v>
      </c>
      <c r="APQ4" s="35">
        <f t="shared" si="18"/>
        <v>92</v>
      </c>
      <c r="APR4" s="35">
        <f t="shared" si="18"/>
        <v>93</v>
      </c>
      <c r="APS4" s="35">
        <f t="shared" si="18"/>
        <v>93</v>
      </c>
      <c r="APT4" s="35">
        <f t="shared" si="18"/>
        <v>93</v>
      </c>
      <c r="APU4" s="35">
        <f t="shared" si="18"/>
        <v>93</v>
      </c>
      <c r="APV4" s="35">
        <f t="shared" si="18"/>
        <v>93</v>
      </c>
      <c r="APW4" s="35">
        <f t="shared" si="18"/>
        <v>93</v>
      </c>
      <c r="APX4" s="35">
        <f t="shared" si="18"/>
        <v>93</v>
      </c>
      <c r="APY4" s="35">
        <f t="shared" si="18"/>
        <v>93</v>
      </c>
      <c r="APZ4" s="35">
        <f t="shared" si="18"/>
        <v>93</v>
      </c>
      <c r="AQA4" s="35">
        <f t="shared" si="18"/>
        <v>93</v>
      </c>
      <c r="AQB4" s="35">
        <f t="shared" si="18"/>
        <v>93</v>
      </c>
      <c r="AQC4" s="35">
        <f t="shared" si="18"/>
        <v>93</v>
      </c>
      <c r="AQD4" s="35">
        <f t="shared" si="18"/>
        <v>94</v>
      </c>
      <c r="AQE4" s="35">
        <f t="shared" si="18"/>
        <v>94</v>
      </c>
      <c r="AQF4" s="35">
        <f t="shared" si="18"/>
        <v>94</v>
      </c>
      <c r="AQG4" s="35">
        <f t="shared" si="18"/>
        <v>94</v>
      </c>
      <c r="AQH4" s="35">
        <f t="shared" si="18"/>
        <v>94</v>
      </c>
      <c r="AQI4" s="35">
        <f t="shared" si="18"/>
        <v>94</v>
      </c>
      <c r="AQJ4" s="35">
        <f t="shared" si="18"/>
        <v>94</v>
      </c>
      <c r="AQK4" s="35">
        <f t="shared" si="18"/>
        <v>94</v>
      </c>
      <c r="AQL4" s="35">
        <f t="shared" si="18"/>
        <v>94</v>
      </c>
      <c r="AQM4" s="35">
        <f t="shared" si="18"/>
        <v>94</v>
      </c>
      <c r="AQN4" s="35">
        <f t="shared" si="18"/>
        <v>94</v>
      </c>
      <c r="AQO4" s="35">
        <f t="shared" si="18"/>
        <v>94</v>
      </c>
      <c r="AQP4" s="35">
        <f t="shared" si="18"/>
        <v>95</v>
      </c>
      <c r="AQQ4" s="35">
        <f t="shared" si="18"/>
        <v>95</v>
      </c>
      <c r="AQR4" s="35">
        <f t="shared" si="18"/>
        <v>95</v>
      </c>
      <c r="AQS4" s="35">
        <f t="shared" si="18"/>
        <v>95</v>
      </c>
      <c r="AQT4" s="35">
        <f t="shared" si="18"/>
        <v>95</v>
      </c>
      <c r="AQU4" s="35">
        <f t="shared" si="18"/>
        <v>95</v>
      </c>
      <c r="AQV4" s="35">
        <f t="shared" si="18"/>
        <v>95</v>
      </c>
      <c r="AQW4" s="35">
        <f t="shared" si="18"/>
        <v>95</v>
      </c>
      <c r="AQX4" s="35">
        <f t="shared" si="18"/>
        <v>95</v>
      </c>
      <c r="AQY4" s="35">
        <f t="shared" si="18"/>
        <v>95</v>
      </c>
      <c r="AQZ4" s="35">
        <f t="shared" si="18"/>
        <v>95</v>
      </c>
      <c r="ARA4" s="35">
        <f t="shared" si="18"/>
        <v>95</v>
      </c>
      <c r="ARB4" s="35">
        <f t="shared" si="18"/>
        <v>96</v>
      </c>
      <c r="ARC4" s="35">
        <f t="shared" si="18"/>
        <v>96</v>
      </c>
      <c r="ARD4" s="35">
        <f t="shared" si="18"/>
        <v>96</v>
      </c>
      <c r="ARE4" s="35">
        <f t="shared" si="18"/>
        <v>96</v>
      </c>
      <c r="ARF4" s="35">
        <f t="shared" si="18"/>
        <v>96</v>
      </c>
      <c r="ARG4" s="35">
        <f t="shared" si="18"/>
        <v>96</v>
      </c>
      <c r="ARH4" s="35">
        <f t="shared" si="18"/>
        <v>96</v>
      </c>
      <c r="ARI4" s="35">
        <f t="shared" si="18"/>
        <v>96</v>
      </c>
      <c r="ARJ4" s="35">
        <f t="shared" si="18"/>
        <v>96</v>
      </c>
      <c r="ARK4" s="35">
        <f t="shared" si="18"/>
        <v>96</v>
      </c>
      <c r="ARL4" s="35">
        <f t="shared" si="18"/>
        <v>96</v>
      </c>
      <c r="ARM4" s="35">
        <f t="shared" si="18"/>
        <v>96</v>
      </c>
      <c r="ARN4" s="35">
        <f t="shared" si="18"/>
        <v>97</v>
      </c>
      <c r="ARO4" s="35">
        <f t="shared" si="18"/>
        <v>97</v>
      </c>
      <c r="ARP4" s="35">
        <f t="shared" si="18"/>
        <v>97</v>
      </c>
      <c r="ARQ4" s="35">
        <f t="shared" si="18"/>
        <v>97</v>
      </c>
      <c r="ARR4" s="35">
        <f t="shared" si="18"/>
        <v>97</v>
      </c>
      <c r="ARS4" s="35">
        <f t="shared" si="18"/>
        <v>97</v>
      </c>
      <c r="ART4" s="35">
        <f t="shared" si="18"/>
        <v>97</v>
      </c>
      <c r="ARU4" s="35">
        <f t="shared" si="18"/>
        <v>97</v>
      </c>
      <c r="ARV4" s="35">
        <f t="shared" si="18"/>
        <v>97</v>
      </c>
      <c r="ARW4" s="35">
        <f t="shared" si="18"/>
        <v>97</v>
      </c>
      <c r="ARX4" s="35">
        <f t="shared" si="18"/>
        <v>97</v>
      </c>
      <c r="ARY4" s="35">
        <f t="shared" si="18"/>
        <v>97</v>
      </c>
      <c r="ARZ4" s="35">
        <f t="shared" si="18"/>
        <v>98</v>
      </c>
      <c r="ASA4" s="35">
        <f t="shared" ref="ASA4:AUL4" si="19">INT((ASA5-1)/12)+1</f>
        <v>98</v>
      </c>
      <c r="ASB4" s="35">
        <f t="shared" si="19"/>
        <v>98</v>
      </c>
      <c r="ASC4" s="35">
        <f t="shared" si="19"/>
        <v>98</v>
      </c>
      <c r="ASD4" s="35">
        <f t="shared" si="19"/>
        <v>98</v>
      </c>
      <c r="ASE4" s="35">
        <f t="shared" si="19"/>
        <v>98</v>
      </c>
      <c r="ASF4" s="35">
        <f t="shared" si="19"/>
        <v>98</v>
      </c>
      <c r="ASG4" s="35">
        <f t="shared" si="19"/>
        <v>98</v>
      </c>
      <c r="ASH4" s="35">
        <f t="shared" si="19"/>
        <v>98</v>
      </c>
      <c r="ASI4" s="35">
        <f t="shared" si="19"/>
        <v>98</v>
      </c>
      <c r="ASJ4" s="35">
        <f t="shared" si="19"/>
        <v>98</v>
      </c>
      <c r="ASK4" s="35">
        <f t="shared" si="19"/>
        <v>98</v>
      </c>
      <c r="ASL4" s="35">
        <f t="shared" si="19"/>
        <v>99</v>
      </c>
      <c r="ASM4" s="35">
        <f t="shared" si="19"/>
        <v>99</v>
      </c>
      <c r="ASN4" s="35">
        <f t="shared" si="19"/>
        <v>99</v>
      </c>
      <c r="ASO4" s="35">
        <f t="shared" si="19"/>
        <v>99</v>
      </c>
      <c r="ASP4" s="35">
        <f t="shared" si="19"/>
        <v>99</v>
      </c>
      <c r="ASQ4" s="35">
        <f t="shared" si="19"/>
        <v>99</v>
      </c>
      <c r="ASR4" s="35">
        <f t="shared" si="19"/>
        <v>99</v>
      </c>
      <c r="ASS4" s="35">
        <f t="shared" si="19"/>
        <v>99</v>
      </c>
      <c r="AST4" s="35">
        <f t="shared" si="19"/>
        <v>99</v>
      </c>
      <c r="ASU4" s="35">
        <f t="shared" si="19"/>
        <v>99</v>
      </c>
      <c r="ASV4" s="35">
        <f t="shared" si="19"/>
        <v>99</v>
      </c>
      <c r="ASW4" s="35">
        <f t="shared" si="19"/>
        <v>99</v>
      </c>
      <c r="ASX4" s="35">
        <f t="shared" si="19"/>
        <v>100</v>
      </c>
      <c r="ASY4" s="35">
        <f t="shared" si="19"/>
        <v>100</v>
      </c>
      <c r="ASZ4" s="35">
        <f t="shared" si="19"/>
        <v>100</v>
      </c>
      <c r="ATA4" s="35">
        <f t="shared" si="19"/>
        <v>100</v>
      </c>
      <c r="ATB4" s="35">
        <f t="shared" si="19"/>
        <v>100</v>
      </c>
      <c r="ATC4" s="35">
        <f t="shared" si="19"/>
        <v>100</v>
      </c>
      <c r="ATD4" s="35">
        <f t="shared" si="19"/>
        <v>100</v>
      </c>
      <c r="ATE4" s="35">
        <f t="shared" si="19"/>
        <v>100</v>
      </c>
      <c r="ATF4" s="35">
        <f t="shared" si="19"/>
        <v>100</v>
      </c>
      <c r="ATG4" s="35">
        <f t="shared" si="19"/>
        <v>100</v>
      </c>
      <c r="ATH4" s="35">
        <f t="shared" si="19"/>
        <v>100</v>
      </c>
      <c r="ATI4" s="35">
        <f t="shared" si="19"/>
        <v>100</v>
      </c>
      <c r="ATJ4" s="35">
        <f t="shared" si="19"/>
        <v>101</v>
      </c>
      <c r="ATK4" s="35">
        <f t="shared" si="19"/>
        <v>101</v>
      </c>
      <c r="ATL4" s="35">
        <f t="shared" si="19"/>
        <v>101</v>
      </c>
      <c r="ATM4" s="35">
        <f t="shared" si="19"/>
        <v>101</v>
      </c>
      <c r="ATN4" s="35">
        <f t="shared" si="19"/>
        <v>101</v>
      </c>
      <c r="ATO4" s="35">
        <f t="shared" si="19"/>
        <v>101</v>
      </c>
      <c r="ATP4" s="35">
        <f t="shared" si="19"/>
        <v>101</v>
      </c>
      <c r="ATQ4" s="35">
        <f t="shared" si="19"/>
        <v>101</v>
      </c>
      <c r="ATR4" s="35">
        <f t="shared" si="19"/>
        <v>101</v>
      </c>
      <c r="ATS4" s="35">
        <f t="shared" si="19"/>
        <v>101</v>
      </c>
      <c r="ATT4" s="35">
        <f t="shared" si="19"/>
        <v>101</v>
      </c>
      <c r="ATU4" s="35">
        <f t="shared" si="19"/>
        <v>101</v>
      </c>
      <c r="ATV4" s="35">
        <f t="shared" si="19"/>
        <v>102</v>
      </c>
      <c r="ATW4" s="35">
        <f t="shared" si="19"/>
        <v>102</v>
      </c>
      <c r="ATX4" s="35">
        <f t="shared" si="19"/>
        <v>102</v>
      </c>
      <c r="ATY4" s="35">
        <f t="shared" si="19"/>
        <v>102</v>
      </c>
      <c r="ATZ4" s="35">
        <f t="shared" si="19"/>
        <v>102</v>
      </c>
      <c r="AUA4" s="35">
        <f t="shared" si="19"/>
        <v>102</v>
      </c>
      <c r="AUB4" s="35">
        <f t="shared" si="19"/>
        <v>102</v>
      </c>
      <c r="AUC4" s="35">
        <f t="shared" si="19"/>
        <v>102</v>
      </c>
      <c r="AUD4" s="35">
        <f t="shared" si="19"/>
        <v>102</v>
      </c>
      <c r="AUE4" s="35">
        <f t="shared" si="19"/>
        <v>102</v>
      </c>
      <c r="AUF4" s="35">
        <f t="shared" si="19"/>
        <v>102</v>
      </c>
      <c r="AUG4" s="35">
        <f t="shared" si="19"/>
        <v>102</v>
      </c>
      <c r="AUH4" s="35">
        <f t="shared" si="19"/>
        <v>103</v>
      </c>
      <c r="AUI4" s="35">
        <f t="shared" si="19"/>
        <v>103</v>
      </c>
      <c r="AUJ4" s="35">
        <f t="shared" si="19"/>
        <v>103</v>
      </c>
      <c r="AUK4" s="35">
        <f t="shared" si="19"/>
        <v>103</v>
      </c>
      <c r="AUL4" s="35">
        <f t="shared" si="19"/>
        <v>103</v>
      </c>
      <c r="AUM4" s="35">
        <f t="shared" ref="AUM4:AWX4" si="20">INT((AUM5-1)/12)+1</f>
        <v>103</v>
      </c>
      <c r="AUN4" s="35">
        <f t="shared" si="20"/>
        <v>103</v>
      </c>
      <c r="AUO4" s="35">
        <f t="shared" si="20"/>
        <v>103</v>
      </c>
      <c r="AUP4" s="35">
        <f t="shared" si="20"/>
        <v>103</v>
      </c>
      <c r="AUQ4" s="35">
        <f t="shared" si="20"/>
        <v>103</v>
      </c>
      <c r="AUR4" s="35">
        <f t="shared" si="20"/>
        <v>103</v>
      </c>
      <c r="AUS4" s="35">
        <f t="shared" si="20"/>
        <v>103</v>
      </c>
      <c r="AUT4" s="35">
        <f t="shared" si="20"/>
        <v>104</v>
      </c>
      <c r="AUU4" s="35">
        <f t="shared" si="20"/>
        <v>104</v>
      </c>
      <c r="AUV4" s="35">
        <f t="shared" si="20"/>
        <v>104</v>
      </c>
      <c r="AUW4" s="35">
        <f t="shared" si="20"/>
        <v>104</v>
      </c>
      <c r="AUX4" s="35">
        <f t="shared" si="20"/>
        <v>104</v>
      </c>
      <c r="AUY4" s="35">
        <f t="shared" si="20"/>
        <v>104</v>
      </c>
      <c r="AUZ4" s="35">
        <f t="shared" si="20"/>
        <v>104</v>
      </c>
      <c r="AVA4" s="35">
        <f t="shared" si="20"/>
        <v>104</v>
      </c>
      <c r="AVB4" s="35">
        <f t="shared" si="20"/>
        <v>104</v>
      </c>
      <c r="AVC4" s="35">
        <f t="shared" si="20"/>
        <v>104</v>
      </c>
      <c r="AVD4" s="35">
        <f t="shared" si="20"/>
        <v>104</v>
      </c>
      <c r="AVE4" s="35">
        <f t="shared" si="20"/>
        <v>104</v>
      </c>
      <c r="AVF4" s="35">
        <f t="shared" si="20"/>
        <v>105</v>
      </c>
      <c r="AVG4" s="35">
        <f t="shared" si="20"/>
        <v>105</v>
      </c>
      <c r="AVH4" s="35">
        <f t="shared" si="20"/>
        <v>105</v>
      </c>
      <c r="AVI4" s="35">
        <f t="shared" si="20"/>
        <v>105</v>
      </c>
      <c r="AVJ4" s="35">
        <f t="shared" si="20"/>
        <v>105</v>
      </c>
      <c r="AVK4" s="35">
        <f t="shared" si="20"/>
        <v>105</v>
      </c>
      <c r="AVL4" s="35">
        <f t="shared" si="20"/>
        <v>105</v>
      </c>
      <c r="AVM4" s="35">
        <f t="shared" si="20"/>
        <v>105</v>
      </c>
      <c r="AVN4" s="35">
        <f t="shared" si="20"/>
        <v>105</v>
      </c>
      <c r="AVO4" s="35">
        <f t="shared" si="20"/>
        <v>105</v>
      </c>
      <c r="AVP4" s="35">
        <f t="shared" si="20"/>
        <v>105</v>
      </c>
      <c r="AVQ4" s="35">
        <f t="shared" si="20"/>
        <v>105</v>
      </c>
      <c r="AVR4" s="35">
        <f t="shared" si="20"/>
        <v>106</v>
      </c>
      <c r="AVS4" s="35">
        <f t="shared" si="20"/>
        <v>106</v>
      </c>
      <c r="AVT4" s="35">
        <f t="shared" si="20"/>
        <v>106</v>
      </c>
      <c r="AVU4" s="35">
        <f t="shared" si="20"/>
        <v>106</v>
      </c>
      <c r="AVV4" s="35">
        <f t="shared" si="20"/>
        <v>106</v>
      </c>
      <c r="AVW4" s="35">
        <f t="shared" si="20"/>
        <v>106</v>
      </c>
      <c r="AVX4" s="35">
        <f t="shared" si="20"/>
        <v>106</v>
      </c>
      <c r="AVY4" s="35">
        <f t="shared" si="20"/>
        <v>106</v>
      </c>
      <c r="AVZ4" s="35">
        <f t="shared" si="20"/>
        <v>106</v>
      </c>
      <c r="AWA4" s="35">
        <f t="shared" si="20"/>
        <v>106</v>
      </c>
      <c r="AWB4" s="35">
        <f t="shared" si="20"/>
        <v>106</v>
      </c>
      <c r="AWC4" s="35">
        <f t="shared" si="20"/>
        <v>106</v>
      </c>
      <c r="AWD4" s="35">
        <f t="shared" si="20"/>
        <v>107</v>
      </c>
      <c r="AWE4" s="35">
        <f t="shared" si="20"/>
        <v>107</v>
      </c>
      <c r="AWF4" s="35">
        <f t="shared" si="20"/>
        <v>107</v>
      </c>
      <c r="AWG4" s="35">
        <f t="shared" si="20"/>
        <v>107</v>
      </c>
      <c r="AWH4" s="35">
        <f t="shared" si="20"/>
        <v>107</v>
      </c>
      <c r="AWI4" s="35">
        <f t="shared" si="20"/>
        <v>107</v>
      </c>
      <c r="AWJ4" s="35">
        <f t="shared" si="20"/>
        <v>107</v>
      </c>
      <c r="AWK4" s="35">
        <f t="shared" si="20"/>
        <v>107</v>
      </c>
      <c r="AWL4" s="35">
        <f t="shared" si="20"/>
        <v>107</v>
      </c>
      <c r="AWM4" s="35">
        <f t="shared" si="20"/>
        <v>107</v>
      </c>
      <c r="AWN4" s="35">
        <f t="shared" si="20"/>
        <v>107</v>
      </c>
      <c r="AWO4" s="35">
        <f t="shared" si="20"/>
        <v>107</v>
      </c>
      <c r="AWP4" s="35">
        <f t="shared" si="20"/>
        <v>108</v>
      </c>
      <c r="AWQ4" s="35">
        <f t="shared" si="20"/>
        <v>108</v>
      </c>
      <c r="AWR4" s="35">
        <f t="shared" si="20"/>
        <v>108</v>
      </c>
      <c r="AWS4" s="35">
        <f t="shared" si="20"/>
        <v>108</v>
      </c>
      <c r="AWT4" s="35">
        <f t="shared" si="20"/>
        <v>108</v>
      </c>
      <c r="AWU4" s="35">
        <f t="shared" si="20"/>
        <v>108</v>
      </c>
      <c r="AWV4" s="35">
        <f t="shared" si="20"/>
        <v>108</v>
      </c>
      <c r="AWW4" s="35">
        <f t="shared" si="20"/>
        <v>108</v>
      </c>
      <c r="AWX4" s="35">
        <f t="shared" si="20"/>
        <v>108</v>
      </c>
      <c r="AWY4" s="35">
        <f t="shared" ref="AWY4:AZJ4" si="21">INT((AWY5-1)/12)+1</f>
        <v>108</v>
      </c>
      <c r="AWZ4" s="35">
        <f t="shared" si="21"/>
        <v>108</v>
      </c>
      <c r="AXA4" s="35">
        <f t="shared" si="21"/>
        <v>108</v>
      </c>
      <c r="AXB4" s="35">
        <f t="shared" si="21"/>
        <v>109</v>
      </c>
      <c r="AXC4" s="35">
        <f t="shared" si="21"/>
        <v>109</v>
      </c>
      <c r="AXD4" s="35">
        <f t="shared" si="21"/>
        <v>109</v>
      </c>
      <c r="AXE4" s="35">
        <f t="shared" si="21"/>
        <v>109</v>
      </c>
      <c r="AXF4" s="35">
        <f t="shared" si="21"/>
        <v>109</v>
      </c>
      <c r="AXG4" s="35">
        <f t="shared" si="21"/>
        <v>109</v>
      </c>
      <c r="AXH4" s="35">
        <f t="shared" si="21"/>
        <v>109</v>
      </c>
      <c r="AXI4" s="35">
        <f t="shared" si="21"/>
        <v>109</v>
      </c>
      <c r="AXJ4" s="35">
        <f t="shared" si="21"/>
        <v>109</v>
      </c>
      <c r="AXK4" s="35">
        <f t="shared" si="21"/>
        <v>109</v>
      </c>
      <c r="AXL4" s="35">
        <f t="shared" si="21"/>
        <v>109</v>
      </c>
      <c r="AXM4" s="35">
        <f t="shared" si="21"/>
        <v>109</v>
      </c>
      <c r="AXN4" s="35">
        <f t="shared" si="21"/>
        <v>110</v>
      </c>
      <c r="AXO4" s="35">
        <f t="shared" si="21"/>
        <v>110</v>
      </c>
      <c r="AXP4" s="35">
        <f t="shared" si="21"/>
        <v>110</v>
      </c>
      <c r="AXQ4" s="35">
        <f t="shared" si="21"/>
        <v>110</v>
      </c>
      <c r="AXR4" s="35">
        <f t="shared" si="21"/>
        <v>110</v>
      </c>
      <c r="AXS4" s="35">
        <f t="shared" si="21"/>
        <v>110</v>
      </c>
      <c r="AXT4" s="35">
        <f t="shared" si="21"/>
        <v>110</v>
      </c>
      <c r="AXU4" s="35">
        <f t="shared" si="21"/>
        <v>110</v>
      </c>
      <c r="AXV4" s="35">
        <f t="shared" si="21"/>
        <v>110</v>
      </c>
      <c r="AXW4" s="35">
        <f t="shared" si="21"/>
        <v>110</v>
      </c>
      <c r="AXX4" s="35">
        <f t="shared" si="21"/>
        <v>110</v>
      </c>
      <c r="AXY4" s="35">
        <f t="shared" si="21"/>
        <v>110</v>
      </c>
      <c r="AXZ4" s="35">
        <f t="shared" si="21"/>
        <v>111</v>
      </c>
      <c r="AYA4" s="35">
        <f t="shared" si="21"/>
        <v>111</v>
      </c>
      <c r="AYB4" s="35">
        <f t="shared" si="21"/>
        <v>111</v>
      </c>
      <c r="AYC4" s="35">
        <f t="shared" si="21"/>
        <v>111</v>
      </c>
      <c r="AYD4" s="35">
        <f t="shared" si="21"/>
        <v>111</v>
      </c>
      <c r="AYE4" s="35">
        <f t="shared" si="21"/>
        <v>111</v>
      </c>
      <c r="AYF4" s="35">
        <f t="shared" si="21"/>
        <v>111</v>
      </c>
      <c r="AYG4" s="35">
        <f t="shared" si="21"/>
        <v>111</v>
      </c>
      <c r="AYH4" s="35">
        <f t="shared" si="21"/>
        <v>111</v>
      </c>
      <c r="AYI4" s="35">
        <f t="shared" si="21"/>
        <v>111</v>
      </c>
      <c r="AYJ4" s="35">
        <f t="shared" si="21"/>
        <v>111</v>
      </c>
      <c r="AYK4" s="35">
        <f t="shared" si="21"/>
        <v>111</v>
      </c>
      <c r="AYL4" s="35">
        <f t="shared" si="21"/>
        <v>112</v>
      </c>
      <c r="AYM4" s="35">
        <f t="shared" si="21"/>
        <v>112</v>
      </c>
      <c r="AYN4" s="35">
        <f t="shared" si="21"/>
        <v>112</v>
      </c>
      <c r="AYO4" s="35">
        <f t="shared" si="21"/>
        <v>112</v>
      </c>
      <c r="AYP4" s="35">
        <f t="shared" si="21"/>
        <v>112</v>
      </c>
      <c r="AYQ4" s="35">
        <f t="shared" si="21"/>
        <v>112</v>
      </c>
      <c r="AYR4" s="35">
        <f t="shared" si="21"/>
        <v>112</v>
      </c>
      <c r="AYS4" s="35">
        <f t="shared" si="21"/>
        <v>112</v>
      </c>
      <c r="AYT4" s="35">
        <f t="shared" si="21"/>
        <v>112</v>
      </c>
      <c r="AYU4" s="35">
        <f t="shared" si="21"/>
        <v>112</v>
      </c>
      <c r="AYV4" s="35">
        <f t="shared" si="21"/>
        <v>112</v>
      </c>
      <c r="AYW4" s="35">
        <f t="shared" si="21"/>
        <v>112</v>
      </c>
      <c r="AYX4" s="35">
        <f t="shared" si="21"/>
        <v>113</v>
      </c>
      <c r="AYY4" s="35">
        <f t="shared" si="21"/>
        <v>113</v>
      </c>
      <c r="AYZ4" s="35">
        <f t="shared" si="21"/>
        <v>113</v>
      </c>
      <c r="AZA4" s="35">
        <f t="shared" si="21"/>
        <v>113</v>
      </c>
      <c r="AZB4" s="35">
        <f t="shared" si="21"/>
        <v>113</v>
      </c>
      <c r="AZC4" s="35">
        <f t="shared" si="21"/>
        <v>113</v>
      </c>
      <c r="AZD4" s="35">
        <f t="shared" si="21"/>
        <v>113</v>
      </c>
      <c r="AZE4" s="35">
        <f t="shared" si="21"/>
        <v>113</v>
      </c>
      <c r="AZF4" s="35">
        <f t="shared" si="21"/>
        <v>113</v>
      </c>
      <c r="AZG4" s="35">
        <f t="shared" si="21"/>
        <v>113</v>
      </c>
      <c r="AZH4" s="35">
        <f t="shared" si="21"/>
        <v>113</v>
      </c>
      <c r="AZI4" s="35">
        <f t="shared" si="21"/>
        <v>113</v>
      </c>
      <c r="AZJ4" s="35">
        <f t="shared" si="21"/>
        <v>114</v>
      </c>
      <c r="AZK4" s="35">
        <f t="shared" ref="AZK4:BBV4" si="22">INT((AZK5-1)/12)+1</f>
        <v>114</v>
      </c>
      <c r="AZL4" s="35">
        <f t="shared" si="22"/>
        <v>114</v>
      </c>
      <c r="AZM4" s="35">
        <f t="shared" si="22"/>
        <v>114</v>
      </c>
      <c r="AZN4" s="35">
        <f t="shared" si="22"/>
        <v>114</v>
      </c>
      <c r="AZO4" s="35">
        <f t="shared" si="22"/>
        <v>114</v>
      </c>
      <c r="AZP4" s="35">
        <f t="shared" si="22"/>
        <v>114</v>
      </c>
      <c r="AZQ4" s="35">
        <f t="shared" si="22"/>
        <v>114</v>
      </c>
      <c r="AZR4" s="35">
        <f t="shared" si="22"/>
        <v>114</v>
      </c>
      <c r="AZS4" s="35">
        <f t="shared" si="22"/>
        <v>114</v>
      </c>
      <c r="AZT4" s="35">
        <f t="shared" si="22"/>
        <v>114</v>
      </c>
      <c r="AZU4" s="35">
        <f t="shared" si="22"/>
        <v>114</v>
      </c>
      <c r="AZV4" s="35">
        <f t="shared" si="22"/>
        <v>115</v>
      </c>
      <c r="AZW4" s="35">
        <f t="shared" si="22"/>
        <v>115</v>
      </c>
      <c r="AZX4" s="35">
        <f t="shared" si="22"/>
        <v>115</v>
      </c>
      <c r="AZY4" s="35">
        <f t="shared" si="22"/>
        <v>115</v>
      </c>
      <c r="AZZ4" s="35">
        <f t="shared" si="22"/>
        <v>115</v>
      </c>
      <c r="BAA4" s="35">
        <f t="shared" si="22"/>
        <v>115</v>
      </c>
      <c r="BAB4" s="35">
        <f t="shared" si="22"/>
        <v>115</v>
      </c>
      <c r="BAC4" s="35">
        <f t="shared" si="22"/>
        <v>115</v>
      </c>
      <c r="BAD4" s="35">
        <f t="shared" si="22"/>
        <v>115</v>
      </c>
      <c r="BAE4" s="35">
        <f t="shared" si="22"/>
        <v>115</v>
      </c>
      <c r="BAF4" s="35">
        <f t="shared" si="22"/>
        <v>115</v>
      </c>
      <c r="BAG4" s="35">
        <f t="shared" si="22"/>
        <v>115</v>
      </c>
      <c r="BAH4" s="35">
        <f t="shared" si="22"/>
        <v>116</v>
      </c>
      <c r="BAI4" s="35">
        <f t="shared" si="22"/>
        <v>116</v>
      </c>
      <c r="BAJ4" s="35">
        <f t="shared" si="22"/>
        <v>116</v>
      </c>
      <c r="BAK4" s="35">
        <f t="shared" si="22"/>
        <v>116</v>
      </c>
      <c r="BAL4" s="35">
        <f t="shared" si="22"/>
        <v>116</v>
      </c>
      <c r="BAM4" s="35">
        <f t="shared" si="22"/>
        <v>116</v>
      </c>
      <c r="BAN4" s="35">
        <f t="shared" si="22"/>
        <v>116</v>
      </c>
      <c r="BAO4" s="35">
        <f t="shared" si="22"/>
        <v>116</v>
      </c>
      <c r="BAP4" s="35">
        <f t="shared" si="22"/>
        <v>116</v>
      </c>
      <c r="BAQ4" s="35">
        <f t="shared" si="22"/>
        <v>116</v>
      </c>
      <c r="BAR4" s="35">
        <f t="shared" si="22"/>
        <v>116</v>
      </c>
      <c r="BAS4" s="35">
        <f t="shared" si="22"/>
        <v>116</v>
      </c>
      <c r="BAT4" s="35">
        <f t="shared" si="22"/>
        <v>117</v>
      </c>
      <c r="BAU4" s="35">
        <f t="shared" si="22"/>
        <v>117</v>
      </c>
      <c r="BAV4" s="35">
        <f t="shared" si="22"/>
        <v>117</v>
      </c>
      <c r="BAW4" s="35">
        <f t="shared" si="22"/>
        <v>117</v>
      </c>
      <c r="BAX4" s="35">
        <f t="shared" si="22"/>
        <v>117</v>
      </c>
      <c r="BAY4" s="35">
        <f t="shared" si="22"/>
        <v>117</v>
      </c>
      <c r="BAZ4" s="35">
        <f t="shared" si="22"/>
        <v>117</v>
      </c>
      <c r="BBA4" s="35">
        <f t="shared" si="22"/>
        <v>117</v>
      </c>
      <c r="BBB4" s="35">
        <f t="shared" si="22"/>
        <v>117</v>
      </c>
      <c r="BBC4" s="35">
        <f t="shared" si="22"/>
        <v>117</v>
      </c>
      <c r="BBD4" s="35">
        <f t="shared" si="22"/>
        <v>117</v>
      </c>
      <c r="BBE4" s="35">
        <f t="shared" si="22"/>
        <v>117</v>
      </c>
      <c r="BBF4" s="35">
        <f t="shared" si="22"/>
        <v>118</v>
      </c>
      <c r="BBG4" s="35">
        <f t="shared" si="22"/>
        <v>118</v>
      </c>
      <c r="BBH4" s="35">
        <f t="shared" si="22"/>
        <v>118</v>
      </c>
      <c r="BBI4" s="35">
        <f t="shared" si="22"/>
        <v>118</v>
      </c>
      <c r="BBJ4" s="35">
        <f t="shared" si="22"/>
        <v>118</v>
      </c>
      <c r="BBK4" s="35">
        <f t="shared" si="22"/>
        <v>118</v>
      </c>
      <c r="BBL4" s="35">
        <f t="shared" si="22"/>
        <v>118</v>
      </c>
      <c r="BBM4" s="35">
        <f t="shared" si="22"/>
        <v>118</v>
      </c>
      <c r="BBN4" s="35">
        <f t="shared" si="22"/>
        <v>118</v>
      </c>
      <c r="BBO4" s="35">
        <f t="shared" si="22"/>
        <v>118</v>
      </c>
      <c r="BBP4" s="35">
        <f t="shared" si="22"/>
        <v>118</v>
      </c>
      <c r="BBQ4" s="35">
        <f t="shared" si="22"/>
        <v>118</v>
      </c>
      <c r="BBR4" s="35">
        <f t="shared" si="22"/>
        <v>119</v>
      </c>
      <c r="BBS4" s="35">
        <f t="shared" si="22"/>
        <v>119</v>
      </c>
      <c r="BBT4" s="35">
        <f t="shared" si="22"/>
        <v>119</v>
      </c>
      <c r="BBU4" s="35">
        <f t="shared" si="22"/>
        <v>119</v>
      </c>
      <c r="BBV4" s="35">
        <f t="shared" si="22"/>
        <v>119</v>
      </c>
    </row>
    <row r="5" spans="2:1426" x14ac:dyDescent="0.3">
      <c r="C5" s="35" t="s">
        <v>121</v>
      </c>
      <c r="E5" s="67">
        <v>0</v>
      </c>
      <c r="F5" s="35">
        <v>1</v>
      </c>
      <c r="G5" s="35">
        <f>F5+1</f>
        <v>2</v>
      </c>
      <c r="H5" s="35">
        <f t="shared" ref="H5:BS5" si="23">G5+1</f>
        <v>3</v>
      </c>
      <c r="I5" s="35">
        <f t="shared" si="23"/>
        <v>4</v>
      </c>
      <c r="J5" s="35">
        <f t="shared" si="23"/>
        <v>5</v>
      </c>
      <c r="K5" s="35">
        <f t="shared" si="23"/>
        <v>6</v>
      </c>
      <c r="L5" s="35">
        <f t="shared" si="23"/>
        <v>7</v>
      </c>
      <c r="M5" s="35">
        <f t="shared" si="23"/>
        <v>8</v>
      </c>
      <c r="N5" s="35">
        <f t="shared" si="23"/>
        <v>9</v>
      </c>
      <c r="O5" s="35">
        <f t="shared" si="23"/>
        <v>10</v>
      </c>
      <c r="P5" s="35">
        <f t="shared" si="23"/>
        <v>11</v>
      </c>
      <c r="Q5" s="35">
        <f t="shared" si="23"/>
        <v>12</v>
      </c>
      <c r="R5" s="35">
        <f t="shared" si="23"/>
        <v>13</v>
      </c>
      <c r="S5" s="35">
        <f t="shared" si="23"/>
        <v>14</v>
      </c>
      <c r="T5" s="35">
        <f t="shared" si="23"/>
        <v>15</v>
      </c>
      <c r="U5" s="35">
        <f t="shared" si="23"/>
        <v>16</v>
      </c>
      <c r="V5" s="35">
        <f t="shared" si="23"/>
        <v>17</v>
      </c>
      <c r="W5" s="35">
        <f t="shared" si="23"/>
        <v>18</v>
      </c>
      <c r="X5" s="35">
        <f t="shared" si="23"/>
        <v>19</v>
      </c>
      <c r="Y5" s="35">
        <f t="shared" si="23"/>
        <v>20</v>
      </c>
      <c r="Z5" s="35">
        <f t="shared" si="23"/>
        <v>21</v>
      </c>
      <c r="AA5" s="35">
        <f t="shared" si="23"/>
        <v>22</v>
      </c>
      <c r="AB5" s="35">
        <f t="shared" si="23"/>
        <v>23</v>
      </c>
      <c r="AC5" s="35">
        <f t="shared" si="23"/>
        <v>24</v>
      </c>
      <c r="AD5" s="35">
        <f t="shared" si="23"/>
        <v>25</v>
      </c>
      <c r="AE5" s="35">
        <f t="shared" si="23"/>
        <v>26</v>
      </c>
      <c r="AF5" s="35">
        <f t="shared" si="23"/>
        <v>27</v>
      </c>
      <c r="AG5" s="35">
        <f t="shared" si="23"/>
        <v>28</v>
      </c>
      <c r="AH5" s="35">
        <f t="shared" si="23"/>
        <v>29</v>
      </c>
      <c r="AI5" s="35">
        <f t="shared" si="23"/>
        <v>30</v>
      </c>
      <c r="AJ5" s="35">
        <f t="shared" si="23"/>
        <v>31</v>
      </c>
      <c r="AK5" s="35">
        <f t="shared" si="23"/>
        <v>32</v>
      </c>
      <c r="AL5" s="35">
        <f t="shared" si="23"/>
        <v>33</v>
      </c>
      <c r="AM5" s="35">
        <f t="shared" si="23"/>
        <v>34</v>
      </c>
      <c r="AN5" s="35">
        <f t="shared" si="23"/>
        <v>35</v>
      </c>
      <c r="AO5" s="35">
        <f t="shared" si="23"/>
        <v>36</v>
      </c>
      <c r="AP5" s="35">
        <f t="shared" si="23"/>
        <v>37</v>
      </c>
      <c r="AQ5" s="35">
        <f t="shared" si="23"/>
        <v>38</v>
      </c>
      <c r="AR5" s="35">
        <f t="shared" si="23"/>
        <v>39</v>
      </c>
      <c r="AS5" s="35">
        <f t="shared" si="23"/>
        <v>40</v>
      </c>
      <c r="AT5" s="35">
        <f t="shared" si="23"/>
        <v>41</v>
      </c>
      <c r="AU5" s="35">
        <f t="shared" si="23"/>
        <v>42</v>
      </c>
      <c r="AV5" s="35">
        <f t="shared" si="23"/>
        <v>43</v>
      </c>
      <c r="AW5" s="35">
        <f t="shared" si="23"/>
        <v>44</v>
      </c>
      <c r="AX5" s="35">
        <f t="shared" si="23"/>
        <v>45</v>
      </c>
      <c r="AY5" s="35">
        <f t="shared" si="23"/>
        <v>46</v>
      </c>
      <c r="AZ5" s="35">
        <f t="shared" si="23"/>
        <v>47</v>
      </c>
      <c r="BA5" s="35">
        <f t="shared" si="23"/>
        <v>48</v>
      </c>
      <c r="BB5" s="35">
        <f t="shared" si="23"/>
        <v>49</v>
      </c>
      <c r="BC5" s="35">
        <f t="shared" si="23"/>
        <v>50</v>
      </c>
      <c r="BD5" s="35">
        <f t="shared" si="23"/>
        <v>51</v>
      </c>
      <c r="BE5" s="35">
        <f t="shared" si="23"/>
        <v>52</v>
      </c>
      <c r="BF5" s="35">
        <f t="shared" si="23"/>
        <v>53</v>
      </c>
      <c r="BG5" s="35">
        <f t="shared" si="23"/>
        <v>54</v>
      </c>
      <c r="BH5" s="35">
        <f t="shared" si="23"/>
        <v>55</v>
      </c>
      <c r="BI5" s="35">
        <f t="shared" si="23"/>
        <v>56</v>
      </c>
      <c r="BJ5" s="35">
        <f t="shared" si="23"/>
        <v>57</v>
      </c>
      <c r="BK5" s="35">
        <f t="shared" si="23"/>
        <v>58</v>
      </c>
      <c r="BL5" s="35">
        <f t="shared" si="23"/>
        <v>59</v>
      </c>
      <c r="BM5" s="35">
        <f t="shared" si="23"/>
        <v>60</v>
      </c>
      <c r="BN5" s="35">
        <f t="shared" si="23"/>
        <v>61</v>
      </c>
      <c r="BO5" s="35">
        <f t="shared" si="23"/>
        <v>62</v>
      </c>
      <c r="BP5" s="35">
        <f t="shared" si="23"/>
        <v>63</v>
      </c>
      <c r="BQ5" s="35">
        <f t="shared" si="23"/>
        <v>64</v>
      </c>
      <c r="BR5" s="35">
        <f t="shared" si="23"/>
        <v>65</v>
      </c>
      <c r="BS5" s="35">
        <f t="shared" si="23"/>
        <v>66</v>
      </c>
      <c r="BT5" s="35">
        <f t="shared" ref="BT5:EE5" si="24">BS5+1</f>
        <v>67</v>
      </c>
      <c r="BU5" s="35">
        <f t="shared" si="24"/>
        <v>68</v>
      </c>
      <c r="BV5" s="35">
        <f t="shared" si="24"/>
        <v>69</v>
      </c>
      <c r="BW5" s="35">
        <f t="shared" si="24"/>
        <v>70</v>
      </c>
      <c r="BX5" s="35">
        <f t="shared" si="24"/>
        <v>71</v>
      </c>
      <c r="BY5" s="35">
        <f t="shared" si="24"/>
        <v>72</v>
      </c>
      <c r="BZ5" s="35">
        <f t="shared" si="24"/>
        <v>73</v>
      </c>
      <c r="CA5" s="35">
        <f t="shared" si="24"/>
        <v>74</v>
      </c>
      <c r="CB5" s="35">
        <f t="shared" si="24"/>
        <v>75</v>
      </c>
      <c r="CC5" s="35">
        <f t="shared" si="24"/>
        <v>76</v>
      </c>
      <c r="CD5" s="35">
        <f t="shared" si="24"/>
        <v>77</v>
      </c>
      <c r="CE5" s="35">
        <f t="shared" si="24"/>
        <v>78</v>
      </c>
      <c r="CF5" s="35">
        <f t="shared" si="24"/>
        <v>79</v>
      </c>
      <c r="CG5" s="35">
        <f t="shared" si="24"/>
        <v>80</v>
      </c>
      <c r="CH5" s="35">
        <f t="shared" si="24"/>
        <v>81</v>
      </c>
      <c r="CI5" s="35">
        <f t="shared" si="24"/>
        <v>82</v>
      </c>
      <c r="CJ5" s="35">
        <f t="shared" si="24"/>
        <v>83</v>
      </c>
      <c r="CK5" s="35">
        <f t="shared" si="24"/>
        <v>84</v>
      </c>
      <c r="CL5" s="35">
        <f t="shared" si="24"/>
        <v>85</v>
      </c>
      <c r="CM5" s="35">
        <f t="shared" si="24"/>
        <v>86</v>
      </c>
      <c r="CN5" s="35">
        <f t="shared" si="24"/>
        <v>87</v>
      </c>
      <c r="CO5" s="35">
        <f t="shared" si="24"/>
        <v>88</v>
      </c>
      <c r="CP5" s="35">
        <f t="shared" si="24"/>
        <v>89</v>
      </c>
      <c r="CQ5" s="35">
        <f t="shared" si="24"/>
        <v>90</v>
      </c>
      <c r="CR5" s="35">
        <f t="shared" si="24"/>
        <v>91</v>
      </c>
      <c r="CS5" s="35">
        <f t="shared" si="24"/>
        <v>92</v>
      </c>
      <c r="CT5" s="35">
        <f t="shared" si="24"/>
        <v>93</v>
      </c>
      <c r="CU5" s="35">
        <f t="shared" si="24"/>
        <v>94</v>
      </c>
      <c r="CV5" s="35">
        <f t="shared" si="24"/>
        <v>95</v>
      </c>
      <c r="CW5" s="35">
        <f t="shared" si="24"/>
        <v>96</v>
      </c>
      <c r="CX5" s="35">
        <f t="shared" si="24"/>
        <v>97</v>
      </c>
      <c r="CY5" s="35">
        <f t="shared" si="24"/>
        <v>98</v>
      </c>
      <c r="CZ5" s="35">
        <f t="shared" si="24"/>
        <v>99</v>
      </c>
      <c r="DA5" s="35">
        <f t="shared" si="24"/>
        <v>100</v>
      </c>
      <c r="DB5" s="35">
        <f t="shared" si="24"/>
        <v>101</v>
      </c>
      <c r="DC5" s="35">
        <f t="shared" si="24"/>
        <v>102</v>
      </c>
      <c r="DD5" s="35">
        <f t="shared" si="24"/>
        <v>103</v>
      </c>
      <c r="DE5" s="35">
        <f t="shared" si="24"/>
        <v>104</v>
      </c>
      <c r="DF5" s="35">
        <f t="shared" si="24"/>
        <v>105</v>
      </c>
      <c r="DG5" s="35">
        <f t="shared" si="24"/>
        <v>106</v>
      </c>
      <c r="DH5" s="35">
        <f t="shared" si="24"/>
        <v>107</v>
      </c>
      <c r="DI5" s="35">
        <f t="shared" si="24"/>
        <v>108</v>
      </c>
      <c r="DJ5" s="35">
        <f t="shared" si="24"/>
        <v>109</v>
      </c>
      <c r="DK5" s="35">
        <f t="shared" si="24"/>
        <v>110</v>
      </c>
      <c r="DL5" s="35">
        <f t="shared" si="24"/>
        <v>111</v>
      </c>
      <c r="DM5" s="35">
        <f t="shared" si="24"/>
        <v>112</v>
      </c>
      <c r="DN5" s="35">
        <f t="shared" si="24"/>
        <v>113</v>
      </c>
      <c r="DO5" s="35">
        <f t="shared" si="24"/>
        <v>114</v>
      </c>
      <c r="DP5" s="35">
        <f t="shared" si="24"/>
        <v>115</v>
      </c>
      <c r="DQ5" s="35">
        <f t="shared" si="24"/>
        <v>116</v>
      </c>
      <c r="DR5" s="35">
        <f t="shared" si="24"/>
        <v>117</v>
      </c>
      <c r="DS5" s="35">
        <f t="shared" si="24"/>
        <v>118</v>
      </c>
      <c r="DT5" s="35">
        <f t="shared" si="24"/>
        <v>119</v>
      </c>
      <c r="DU5" s="35">
        <f t="shared" si="24"/>
        <v>120</v>
      </c>
      <c r="DV5" s="35">
        <f t="shared" si="24"/>
        <v>121</v>
      </c>
      <c r="DW5" s="35">
        <f t="shared" si="24"/>
        <v>122</v>
      </c>
      <c r="DX5" s="35">
        <f t="shared" si="24"/>
        <v>123</v>
      </c>
      <c r="DY5" s="35">
        <f t="shared" si="24"/>
        <v>124</v>
      </c>
      <c r="DZ5" s="35">
        <f t="shared" si="24"/>
        <v>125</v>
      </c>
      <c r="EA5" s="35">
        <f t="shared" si="24"/>
        <v>126</v>
      </c>
      <c r="EB5" s="35">
        <f t="shared" si="24"/>
        <v>127</v>
      </c>
      <c r="EC5" s="35">
        <f t="shared" si="24"/>
        <v>128</v>
      </c>
      <c r="ED5" s="35">
        <f t="shared" si="24"/>
        <v>129</v>
      </c>
      <c r="EE5" s="35">
        <f t="shared" si="24"/>
        <v>130</v>
      </c>
      <c r="EF5" s="35">
        <f t="shared" ref="EF5:GQ5" si="25">EE5+1</f>
        <v>131</v>
      </c>
      <c r="EG5" s="35">
        <f t="shared" si="25"/>
        <v>132</v>
      </c>
      <c r="EH5" s="35">
        <f t="shared" si="25"/>
        <v>133</v>
      </c>
      <c r="EI5" s="35">
        <f t="shared" si="25"/>
        <v>134</v>
      </c>
      <c r="EJ5" s="35">
        <f t="shared" si="25"/>
        <v>135</v>
      </c>
      <c r="EK5" s="35">
        <f t="shared" si="25"/>
        <v>136</v>
      </c>
      <c r="EL5" s="35">
        <f t="shared" si="25"/>
        <v>137</v>
      </c>
      <c r="EM5" s="35">
        <f t="shared" si="25"/>
        <v>138</v>
      </c>
      <c r="EN5" s="35">
        <f t="shared" si="25"/>
        <v>139</v>
      </c>
      <c r="EO5" s="35">
        <f t="shared" si="25"/>
        <v>140</v>
      </c>
      <c r="EP5" s="35">
        <f t="shared" si="25"/>
        <v>141</v>
      </c>
      <c r="EQ5" s="35">
        <f t="shared" si="25"/>
        <v>142</v>
      </c>
      <c r="ER5" s="35">
        <f t="shared" si="25"/>
        <v>143</v>
      </c>
      <c r="ES5" s="35">
        <f t="shared" si="25"/>
        <v>144</v>
      </c>
      <c r="ET5" s="35">
        <f t="shared" si="25"/>
        <v>145</v>
      </c>
      <c r="EU5" s="35">
        <f t="shared" si="25"/>
        <v>146</v>
      </c>
      <c r="EV5" s="35">
        <f t="shared" si="25"/>
        <v>147</v>
      </c>
      <c r="EW5" s="35">
        <f t="shared" si="25"/>
        <v>148</v>
      </c>
      <c r="EX5" s="35">
        <f t="shared" si="25"/>
        <v>149</v>
      </c>
      <c r="EY5" s="35">
        <f t="shared" si="25"/>
        <v>150</v>
      </c>
      <c r="EZ5" s="35">
        <f t="shared" si="25"/>
        <v>151</v>
      </c>
      <c r="FA5" s="35">
        <f t="shared" si="25"/>
        <v>152</v>
      </c>
      <c r="FB5" s="35">
        <f t="shared" si="25"/>
        <v>153</v>
      </c>
      <c r="FC5" s="35">
        <f t="shared" si="25"/>
        <v>154</v>
      </c>
      <c r="FD5" s="35">
        <f t="shared" si="25"/>
        <v>155</v>
      </c>
      <c r="FE5" s="35">
        <f t="shared" si="25"/>
        <v>156</v>
      </c>
      <c r="FF5" s="35">
        <f t="shared" si="25"/>
        <v>157</v>
      </c>
      <c r="FG5" s="35">
        <f t="shared" si="25"/>
        <v>158</v>
      </c>
      <c r="FH5" s="35">
        <f t="shared" si="25"/>
        <v>159</v>
      </c>
      <c r="FI5" s="35">
        <f t="shared" si="25"/>
        <v>160</v>
      </c>
      <c r="FJ5" s="35">
        <f t="shared" si="25"/>
        <v>161</v>
      </c>
      <c r="FK5" s="35">
        <f t="shared" si="25"/>
        <v>162</v>
      </c>
      <c r="FL5" s="35">
        <f t="shared" si="25"/>
        <v>163</v>
      </c>
      <c r="FM5" s="35">
        <f t="shared" si="25"/>
        <v>164</v>
      </c>
      <c r="FN5" s="35">
        <f t="shared" si="25"/>
        <v>165</v>
      </c>
      <c r="FO5" s="35">
        <f t="shared" si="25"/>
        <v>166</v>
      </c>
      <c r="FP5" s="35">
        <f t="shared" si="25"/>
        <v>167</v>
      </c>
      <c r="FQ5" s="35">
        <f t="shared" si="25"/>
        <v>168</v>
      </c>
      <c r="FR5" s="35">
        <f t="shared" si="25"/>
        <v>169</v>
      </c>
      <c r="FS5" s="35">
        <f t="shared" si="25"/>
        <v>170</v>
      </c>
      <c r="FT5" s="35">
        <f t="shared" si="25"/>
        <v>171</v>
      </c>
      <c r="FU5" s="35">
        <f t="shared" si="25"/>
        <v>172</v>
      </c>
      <c r="FV5" s="35">
        <f t="shared" si="25"/>
        <v>173</v>
      </c>
      <c r="FW5" s="35">
        <f t="shared" si="25"/>
        <v>174</v>
      </c>
      <c r="FX5" s="35">
        <f t="shared" si="25"/>
        <v>175</v>
      </c>
      <c r="FY5" s="35">
        <f t="shared" si="25"/>
        <v>176</v>
      </c>
      <c r="FZ5" s="35">
        <f t="shared" si="25"/>
        <v>177</v>
      </c>
      <c r="GA5" s="35">
        <f t="shared" si="25"/>
        <v>178</v>
      </c>
      <c r="GB5" s="35">
        <f t="shared" si="25"/>
        <v>179</v>
      </c>
      <c r="GC5" s="35">
        <f t="shared" si="25"/>
        <v>180</v>
      </c>
      <c r="GD5" s="35">
        <f t="shared" si="25"/>
        <v>181</v>
      </c>
      <c r="GE5" s="35">
        <f t="shared" si="25"/>
        <v>182</v>
      </c>
      <c r="GF5" s="35">
        <f t="shared" si="25"/>
        <v>183</v>
      </c>
      <c r="GG5" s="35">
        <f t="shared" si="25"/>
        <v>184</v>
      </c>
      <c r="GH5" s="35">
        <f t="shared" si="25"/>
        <v>185</v>
      </c>
      <c r="GI5" s="35">
        <f t="shared" si="25"/>
        <v>186</v>
      </c>
      <c r="GJ5" s="35">
        <f t="shared" si="25"/>
        <v>187</v>
      </c>
      <c r="GK5" s="35">
        <f t="shared" si="25"/>
        <v>188</v>
      </c>
      <c r="GL5" s="35">
        <f t="shared" si="25"/>
        <v>189</v>
      </c>
      <c r="GM5" s="35">
        <f t="shared" si="25"/>
        <v>190</v>
      </c>
      <c r="GN5" s="35">
        <f t="shared" si="25"/>
        <v>191</v>
      </c>
      <c r="GO5" s="35">
        <f t="shared" si="25"/>
        <v>192</v>
      </c>
      <c r="GP5" s="35">
        <f t="shared" si="25"/>
        <v>193</v>
      </c>
      <c r="GQ5" s="35">
        <f t="shared" si="25"/>
        <v>194</v>
      </c>
      <c r="GR5" s="35">
        <f t="shared" ref="GR5:JC5" si="26">GQ5+1</f>
        <v>195</v>
      </c>
      <c r="GS5" s="35">
        <f t="shared" si="26"/>
        <v>196</v>
      </c>
      <c r="GT5" s="35">
        <f t="shared" si="26"/>
        <v>197</v>
      </c>
      <c r="GU5" s="35">
        <f t="shared" si="26"/>
        <v>198</v>
      </c>
      <c r="GV5" s="35">
        <f t="shared" si="26"/>
        <v>199</v>
      </c>
      <c r="GW5" s="35">
        <f t="shared" si="26"/>
        <v>200</v>
      </c>
      <c r="GX5" s="35">
        <f t="shared" si="26"/>
        <v>201</v>
      </c>
      <c r="GY5" s="35">
        <f t="shared" si="26"/>
        <v>202</v>
      </c>
      <c r="GZ5" s="35">
        <f t="shared" si="26"/>
        <v>203</v>
      </c>
      <c r="HA5" s="35">
        <f t="shared" si="26"/>
        <v>204</v>
      </c>
      <c r="HB5" s="35">
        <f t="shared" si="26"/>
        <v>205</v>
      </c>
      <c r="HC5" s="35">
        <f t="shared" si="26"/>
        <v>206</v>
      </c>
      <c r="HD5" s="35">
        <f t="shared" si="26"/>
        <v>207</v>
      </c>
      <c r="HE5" s="35">
        <f t="shared" si="26"/>
        <v>208</v>
      </c>
      <c r="HF5" s="35">
        <f t="shared" si="26"/>
        <v>209</v>
      </c>
      <c r="HG5" s="35">
        <f t="shared" si="26"/>
        <v>210</v>
      </c>
      <c r="HH5" s="35">
        <f t="shared" si="26"/>
        <v>211</v>
      </c>
      <c r="HI5" s="35">
        <f t="shared" si="26"/>
        <v>212</v>
      </c>
      <c r="HJ5" s="35">
        <f t="shared" si="26"/>
        <v>213</v>
      </c>
      <c r="HK5" s="35">
        <f t="shared" si="26"/>
        <v>214</v>
      </c>
      <c r="HL5" s="35">
        <f t="shared" si="26"/>
        <v>215</v>
      </c>
      <c r="HM5" s="35">
        <f t="shared" si="26"/>
        <v>216</v>
      </c>
      <c r="HN5" s="35">
        <f t="shared" si="26"/>
        <v>217</v>
      </c>
      <c r="HO5" s="35">
        <f t="shared" si="26"/>
        <v>218</v>
      </c>
      <c r="HP5" s="35">
        <f t="shared" si="26"/>
        <v>219</v>
      </c>
      <c r="HQ5" s="35">
        <f t="shared" si="26"/>
        <v>220</v>
      </c>
      <c r="HR5" s="35">
        <f t="shared" si="26"/>
        <v>221</v>
      </c>
      <c r="HS5" s="35">
        <f t="shared" si="26"/>
        <v>222</v>
      </c>
      <c r="HT5" s="35">
        <f t="shared" si="26"/>
        <v>223</v>
      </c>
      <c r="HU5" s="35">
        <f t="shared" si="26"/>
        <v>224</v>
      </c>
      <c r="HV5" s="35">
        <f t="shared" si="26"/>
        <v>225</v>
      </c>
      <c r="HW5" s="35">
        <f t="shared" si="26"/>
        <v>226</v>
      </c>
      <c r="HX5" s="35">
        <f t="shared" si="26"/>
        <v>227</v>
      </c>
      <c r="HY5" s="35">
        <f t="shared" si="26"/>
        <v>228</v>
      </c>
      <c r="HZ5" s="35">
        <f t="shared" si="26"/>
        <v>229</v>
      </c>
      <c r="IA5" s="35">
        <f t="shared" si="26"/>
        <v>230</v>
      </c>
      <c r="IB5" s="35">
        <f t="shared" si="26"/>
        <v>231</v>
      </c>
      <c r="IC5" s="35">
        <f t="shared" si="26"/>
        <v>232</v>
      </c>
      <c r="ID5" s="35">
        <f t="shared" si="26"/>
        <v>233</v>
      </c>
      <c r="IE5" s="35">
        <f t="shared" si="26"/>
        <v>234</v>
      </c>
      <c r="IF5" s="35">
        <f t="shared" si="26"/>
        <v>235</v>
      </c>
      <c r="IG5" s="35">
        <f t="shared" si="26"/>
        <v>236</v>
      </c>
      <c r="IH5" s="35">
        <f t="shared" si="26"/>
        <v>237</v>
      </c>
      <c r="II5" s="35">
        <f t="shared" si="26"/>
        <v>238</v>
      </c>
      <c r="IJ5" s="35">
        <f t="shared" si="26"/>
        <v>239</v>
      </c>
      <c r="IK5" s="35">
        <f t="shared" si="26"/>
        <v>240</v>
      </c>
      <c r="IL5" s="35">
        <f t="shared" si="26"/>
        <v>241</v>
      </c>
      <c r="IM5" s="35">
        <f t="shared" si="26"/>
        <v>242</v>
      </c>
      <c r="IN5" s="35">
        <f t="shared" si="26"/>
        <v>243</v>
      </c>
      <c r="IO5" s="35">
        <f t="shared" si="26"/>
        <v>244</v>
      </c>
      <c r="IP5" s="35">
        <f t="shared" si="26"/>
        <v>245</v>
      </c>
      <c r="IQ5" s="35">
        <f t="shared" si="26"/>
        <v>246</v>
      </c>
      <c r="IR5" s="35">
        <f t="shared" si="26"/>
        <v>247</v>
      </c>
      <c r="IS5" s="35">
        <f t="shared" si="26"/>
        <v>248</v>
      </c>
      <c r="IT5" s="35">
        <f t="shared" si="26"/>
        <v>249</v>
      </c>
      <c r="IU5" s="35">
        <f t="shared" si="26"/>
        <v>250</v>
      </c>
      <c r="IV5" s="35">
        <f t="shared" si="26"/>
        <v>251</v>
      </c>
      <c r="IW5" s="35">
        <f t="shared" si="26"/>
        <v>252</v>
      </c>
      <c r="IX5" s="35">
        <f t="shared" si="26"/>
        <v>253</v>
      </c>
      <c r="IY5" s="35">
        <f t="shared" si="26"/>
        <v>254</v>
      </c>
      <c r="IZ5" s="35">
        <f t="shared" si="26"/>
        <v>255</v>
      </c>
      <c r="JA5" s="35">
        <f t="shared" si="26"/>
        <v>256</v>
      </c>
      <c r="JB5" s="35">
        <f t="shared" si="26"/>
        <v>257</v>
      </c>
      <c r="JC5" s="35">
        <f t="shared" si="26"/>
        <v>258</v>
      </c>
      <c r="JD5" s="35">
        <f t="shared" ref="JD5:LO5" si="27">JC5+1</f>
        <v>259</v>
      </c>
      <c r="JE5" s="35">
        <f t="shared" si="27"/>
        <v>260</v>
      </c>
      <c r="JF5" s="35">
        <f t="shared" si="27"/>
        <v>261</v>
      </c>
      <c r="JG5" s="35">
        <f t="shared" si="27"/>
        <v>262</v>
      </c>
      <c r="JH5" s="35">
        <f t="shared" si="27"/>
        <v>263</v>
      </c>
      <c r="JI5" s="35">
        <f t="shared" si="27"/>
        <v>264</v>
      </c>
      <c r="JJ5" s="35">
        <f t="shared" si="27"/>
        <v>265</v>
      </c>
      <c r="JK5" s="35">
        <f t="shared" si="27"/>
        <v>266</v>
      </c>
      <c r="JL5" s="35">
        <f t="shared" si="27"/>
        <v>267</v>
      </c>
      <c r="JM5" s="35">
        <f t="shared" si="27"/>
        <v>268</v>
      </c>
      <c r="JN5" s="35">
        <f t="shared" si="27"/>
        <v>269</v>
      </c>
      <c r="JO5" s="35">
        <f t="shared" si="27"/>
        <v>270</v>
      </c>
      <c r="JP5" s="35">
        <f t="shared" si="27"/>
        <v>271</v>
      </c>
      <c r="JQ5" s="35">
        <f t="shared" si="27"/>
        <v>272</v>
      </c>
      <c r="JR5" s="35">
        <f t="shared" si="27"/>
        <v>273</v>
      </c>
      <c r="JS5" s="35">
        <f t="shared" si="27"/>
        <v>274</v>
      </c>
      <c r="JT5" s="35">
        <f t="shared" si="27"/>
        <v>275</v>
      </c>
      <c r="JU5" s="35">
        <f t="shared" si="27"/>
        <v>276</v>
      </c>
      <c r="JV5" s="35">
        <f t="shared" si="27"/>
        <v>277</v>
      </c>
      <c r="JW5" s="35">
        <f t="shared" si="27"/>
        <v>278</v>
      </c>
      <c r="JX5" s="35">
        <f t="shared" si="27"/>
        <v>279</v>
      </c>
      <c r="JY5" s="35">
        <f t="shared" si="27"/>
        <v>280</v>
      </c>
      <c r="JZ5" s="35">
        <f t="shared" si="27"/>
        <v>281</v>
      </c>
      <c r="KA5" s="35">
        <f t="shared" si="27"/>
        <v>282</v>
      </c>
      <c r="KB5" s="35">
        <f t="shared" si="27"/>
        <v>283</v>
      </c>
      <c r="KC5" s="35">
        <f t="shared" si="27"/>
        <v>284</v>
      </c>
      <c r="KD5" s="35">
        <f t="shared" si="27"/>
        <v>285</v>
      </c>
      <c r="KE5" s="35">
        <f t="shared" si="27"/>
        <v>286</v>
      </c>
      <c r="KF5" s="35">
        <f t="shared" si="27"/>
        <v>287</v>
      </c>
      <c r="KG5" s="35">
        <f t="shared" si="27"/>
        <v>288</v>
      </c>
      <c r="KH5" s="35">
        <f t="shared" si="27"/>
        <v>289</v>
      </c>
      <c r="KI5" s="35">
        <f t="shared" si="27"/>
        <v>290</v>
      </c>
      <c r="KJ5" s="35">
        <f t="shared" si="27"/>
        <v>291</v>
      </c>
      <c r="KK5" s="35">
        <f t="shared" si="27"/>
        <v>292</v>
      </c>
      <c r="KL5" s="35">
        <f t="shared" si="27"/>
        <v>293</v>
      </c>
      <c r="KM5" s="35">
        <f t="shared" si="27"/>
        <v>294</v>
      </c>
      <c r="KN5" s="35">
        <f t="shared" si="27"/>
        <v>295</v>
      </c>
      <c r="KO5" s="35">
        <f t="shared" si="27"/>
        <v>296</v>
      </c>
      <c r="KP5" s="35">
        <f t="shared" si="27"/>
        <v>297</v>
      </c>
      <c r="KQ5" s="35">
        <f t="shared" si="27"/>
        <v>298</v>
      </c>
      <c r="KR5" s="35">
        <f t="shared" si="27"/>
        <v>299</v>
      </c>
      <c r="KS5" s="35">
        <f t="shared" si="27"/>
        <v>300</v>
      </c>
      <c r="KT5" s="35">
        <f t="shared" si="27"/>
        <v>301</v>
      </c>
      <c r="KU5" s="35">
        <f t="shared" si="27"/>
        <v>302</v>
      </c>
      <c r="KV5" s="35">
        <f t="shared" si="27"/>
        <v>303</v>
      </c>
      <c r="KW5" s="35">
        <f t="shared" si="27"/>
        <v>304</v>
      </c>
      <c r="KX5" s="35">
        <f t="shared" si="27"/>
        <v>305</v>
      </c>
      <c r="KY5" s="35">
        <f t="shared" si="27"/>
        <v>306</v>
      </c>
      <c r="KZ5" s="35">
        <f t="shared" si="27"/>
        <v>307</v>
      </c>
      <c r="LA5" s="35">
        <f t="shared" si="27"/>
        <v>308</v>
      </c>
      <c r="LB5" s="35">
        <f t="shared" si="27"/>
        <v>309</v>
      </c>
      <c r="LC5" s="35">
        <f t="shared" si="27"/>
        <v>310</v>
      </c>
      <c r="LD5" s="35">
        <f t="shared" si="27"/>
        <v>311</v>
      </c>
      <c r="LE5" s="35">
        <f t="shared" si="27"/>
        <v>312</v>
      </c>
      <c r="LF5" s="35">
        <f t="shared" si="27"/>
        <v>313</v>
      </c>
      <c r="LG5" s="35">
        <f t="shared" si="27"/>
        <v>314</v>
      </c>
      <c r="LH5" s="35">
        <f t="shared" si="27"/>
        <v>315</v>
      </c>
      <c r="LI5" s="35">
        <f t="shared" si="27"/>
        <v>316</v>
      </c>
      <c r="LJ5" s="35">
        <f t="shared" si="27"/>
        <v>317</v>
      </c>
      <c r="LK5" s="35">
        <f t="shared" si="27"/>
        <v>318</v>
      </c>
      <c r="LL5" s="35">
        <f t="shared" si="27"/>
        <v>319</v>
      </c>
      <c r="LM5" s="35">
        <f t="shared" si="27"/>
        <v>320</v>
      </c>
      <c r="LN5" s="35">
        <f t="shared" si="27"/>
        <v>321</v>
      </c>
      <c r="LO5" s="35">
        <f t="shared" si="27"/>
        <v>322</v>
      </c>
      <c r="LP5" s="35">
        <f t="shared" ref="LP5:OA5" si="28">LO5+1</f>
        <v>323</v>
      </c>
      <c r="LQ5" s="35">
        <f t="shared" si="28"/>
        <v>324</v>
      </c>
      <c r="LR5" s="35">
        <f t="shared" si="28"/>
        <v>325</v>
      </c>
      <c r="LS5" s="35">
        <f t="shared" si="28"/>
        <v>326</v>
      </c>
      <c r="LT5" s="35">
        <f t="shared" si="28"/>
        <v>327</v>
      </c>
      <c r="LU5" s="35">
        <f t="shared" si="28"/>
        <v>328</v>
      </c>
      <c r="LV5" s="35">
        <f t="shared" si="28"/>
        <v>329</v>
      </c>
      <c r="LW5" s="35">
        <f t="shared" si="28"/>
        <v>330</v>
      </c>
      <c r="LX5" s="35">
        <f t="shared" si="28"/>
        <v>331</v>
      </c>
      <c r="LY5" s="35">
        <f t="shared" si="28"/>
        <v>332</v>
      </c>
      <c r="LZ5" s="35">
        <f t="shared" si="28"/>
        <v>333</v>
      </c>
      <c r="MA5" s="35">
        <f t="shared" si="28"/>
        <v>334</v>
      </c>
      <c r="MB5" s="35">
        <f t="shared" si="28"/>
        <v>335</v>
      </c>
      <c r="MC5" s="35">
        <f t="shared" si="28"/>
        <v>336</v>
      </c>
      <c r="MD5" s="35">
        <f t="shared" si="28"/>
        <v>337</v>
      </c>
      <c r="ME5" s="35">
        <f t="shared" si="28"/>
        <v>338</v>
      </c>
      <c r="MF5" s="35">
        <f t="shared" si="28"/>
        <v>339</v>
      </c>
      <c r="MG5" s="35">
        <f t="shared" si="28"/>
        <v>340</v>
      </c>
      <c r="MH5" s="35">
        <f t="shared" si="28"/>
        <v>341</v>
      </c>
      <c r="MI5" s="35">
        <f t="shared" si="28"/>
        <v>342</v>
      </c>
      <c r="MJ5" s="35">
        <f t="shared" si="28"/>
        <v>343</v>
      </c>
      <c r="MK5" s="35">
        <f t="shared" si="28"/>
        <v>344</v>
      </c>
      <c r="ML5" s="35">
        <f t="shared" si="28"/>
        <v>345</v>
      </c>
      <c r="MM5" s="35">
        <f t="shared" si="28"/>
        <v>346</v>
      </c>
      <c r="MN5" s="35">
        <f t="shared" si="28"/>
        <v>347</v>
      </c>
      <c r="MO5" s="35">
        <f t="shared" si="28"/>
        <v>348</v>
      </c>
      <c r="MP5" s="35">
        <f t="shared" si="28"/>
        <v>349</v>
      </c>
      <c r="MQ5" s="35">
        <f t="shared" si="28"/>
        <v>350</v>
      </c>
      <c r="MR5" s="35">
        <f t="shared" si="28"/>
        <v>351</v>
      </c>
      <c r="MS5" s="35">
        <f t="shared" si="28"/>
        <v>352</v>
      </c>
      <c r="MT5" s="35">
        <f t="shared" si="28"/>
        <v>353</v>
      </c>
      <c r="MU5" s="35">
        <f t="shared" si="28"/>
        <v>354</v>
      </c>
      <c r="MV5" s="35">
        <f t="shared" si="28"/>
        <v>355</v>
      </c>
      <c r="MW5" s="35">
        <f t="shared" si="28"/>
        <v>356</v>
      </c>
      <c r="MX5" s="35">
        <f t="shared" si="28"/>
        <v>357</v>
      </c>
      <c r="MY5" s="35">
        <f t="shared" si="28"/>
        <v>358</v>
      </c>
      <c r="MZ5" s="35">
        <f t="shared" si="28"/>
        <v>359</v>
      </c>
      <c r="NA5" s="35">
        <f t="shared" si="28"/>
        <v>360</v>
      </c>
      <c r="NB5" s="35">
        <f t="shared" si="28"/>
        <v>361</v>
      </c>
      <c r="NC5" s="35">
        <f t="shared" si="28"/>
        <v>362</v>
      </c>
      <c r="ND5" s="35">
        <f t="shared" si="28"/>
        <v>363</v>
      </c>
      <c r="NE5" s="35">
        <f t="shared" si="28"/>
        <v>364</v>
      </c>
      <c r="NF5" s="35">
        <f t="shared" si="28"/>
        <v>365</v>
      </c>
      <c r="NG5" s="35">
        <f t="shared" si="28"/>
        <v>366</v>
      </c>
      <c r="NH5" s="35">
        <f t="shared" si="28"/>
        <v>367</v>
      </c>
      <c r="NI5" s="35">
        <f t="shared" si="28"/>
        <v>368</v>
      </c>
      <c r="NJ5" s="35">
        <f t="shared" si="28"/>
        <v>369</v>
      </c>
      <c r="NK5" s="35">
        <f t="shared" si="28"/>
        <v>370</v>
      </c>
      <c r="NL5" s="35">
        <f t="shared" si="28"/>
        <v>371</v>
      </c>
      <c r="NM5" s="35">
        <f t="shared" si="28"/>
        <v>372</v>
      </c>
      <c r="NN5" s="35">
        <f t="shared" si="28"/>
        <v>373</v>
      </c>
      <c r="NO5" s="35">
        <f t="shared" si="28"/>
        <v>374</v>
      </c>
      <c r="NP5" s="35">
        <f t="shared" si="28"/>
        <v>375</v>
      </c>
      <c r="NQ5" s="35">
        <f t="shared" si="28"/>
        <v>376</v>
      </c>
      <c r="NR5" s="35">
        <f t="shared" si="28"/>
        <v>377</v>
      </c>
      <c r="NS5" s="35">
        <f t="shared" si="28"/>
        <v>378</v>
      </c>
      <c r="NT5" s="35">
        <f t="shared" si="28"/>
        <v>379</v>
      </c>
      <c r="NU5" s="35">
        <f t="shared" si="28"/>
        <v>380</v>
      </c>
      <c r="NV5" s="35">
        <f t="shared" si="28"/>
        <v>381</v>
      </c>
      <c r="NW5" s="35">
        <f t="shared" si="28"/>
        <v>382</v>
      </c>
      <c r="NX5" s="35">
        <f t="shared" si="28"/>
        <v>383</v>
      </c>
      <c r="NY5" s="35">
        <f t="shared" si="28"/>
        <v>384</v>
      </c>
      <c r="NZ5" s="35">
        <f t="shared" si="28"/>
        <v>385</v>
      </c>
      <c r="OA5" s="35">
        <f t="shared" si="28"/>
        <v>386</v>
      </c>
      <c r="OB5" s="35">
        <f t="shared" ref="OB5:QM5" si="29">OA5+1</f>
        <v>387</v>
      </c>
      <c r="OC5" s="35">
        <f t="shared" si="29"/>
        <v>388</v>
      </c>
      <c r="OD5" s="35">
        <f t="shared" si="29"/>
        <v>389</v>
      </c>
      <c r="OE5" s="35">
        <f t="shared" si="29"/>
        <v>390</v>
      </c>
      <c r="OF5" s="35">
        <f t="shared" si="29"/>
        <v>391</v>
      </c>
      <c r="OG5" s="35">
        <f t="shared" si="29"/>
        <v>392</v>
      </c>
      <c r="OH5" s="35">
        <f t="shared" si="29"/>
        <v>393</v>
      </c>
      <c r="OI5" s="35">
        <f t="shared" si="29"/>
        <v>394</v>
      </c>
      <c r="OJ5" s="35">
        <f t="shared" si="29"/>
        <v>395</v>
      </c>
      <c r="OK5" s="35">
        <f t="shared" si="29"/>
        <v>396</v>
      </c>
      <c r="OL5" s="35">
        <f t="shared" si="29"/>
        <v>397</v>
      </c>
      <c r="OM5" s="35">
        <f t="shared" si="29"/>
        <v>398</v>
      </c>
      <c r="ON5" s="35">
        <f t="shared" si="29"/>
        <v>399</v>
      </c>
      <c r="OO5" s="35">
        <f t="shared" si="29"/>
        <v>400</v>
      </c>
      <c r="OP5" s="35">
        <f t="shared" si="29"/>
        <v>401</v>
      </c>
      <c r="OQ5" s="35">
        <f t="shared" si="29"/>
        <v>402</v>
      </c>
      <c r="OR5" s="35">
        <f t="shared" si="29"/>
        <v>403</v>
      </c>
      <c r="OS5" s="35">
        <f t="shared" si="29"/>
        <v>404</v>
      </c>
      <c r="OT5" s="35">
        <f t="shared" si="29"/>
        <v>405</v>
      </c>
      <c r="OU5" s="35">
        <f t="shared" si="29"/>
        <v>406</v>
      </c>
      <c r="OV5" s="35">
        <f t="shared" si="29"/>
        <v>407</v>
      </c>
      <c r="OW5" s="35">
        <f t="shared" si="29"/>
        <v>408</v>
      </c>
      <c r="OX5" s="35">
        <f t="shared" si="29"/>
        <v>409</v>
      </c>
      <c r="OY5" s="35">
        <f t="shared" si="29"/>
        <v>410</v>
      </c>
      <c r="OZ5" s="35">
        <f t="shared" si="29"/>
        <v>411</v>
      </c>
      <c r="PA5" s="35">
        <f t="shared" si="29"/>
        <v>412</v>
      </c>
      <c r="PB5" s="35">
        <f t="shared" si="29"/>
        <v>413</v>
      </c>
      <c r="PC5" s="35">
        <f t="shared" si="29"/>
        <v>414</v>
      </c>
      <c r="PD5" s="35">
        <f t="shared" si="29"/>
        <v>415</v>
      </c>
      <c r="PE5" s="35">
        <f t="shared" si="29"/>
        <v>416</v>
      </c>
      <c r="PF5" s="35">
        <f t="shared" si="29"/>
        <v>417</v>
      </c>
      <c r="PG5" s="35">
        <f t="shared" si="29"/>
        <v>418</v>
      </c>
      <c r="PH5" s="35">
        <f t="shared" si="29"/>
        <v>419</v>
      </c>
      <c r="PI5" s="35">
        <f t="shared" si="29"/>
        <v>420</v>
      </c>
      <c r="PJ5" s="35">
        <f t="shared" si="29"/>
        <v>421</v>
      </c>
      <c r="PK5" s="35">
        <f t="shared" si="29"/>
        <v>422</v>
      </c>
      <c r="PL5" s="35">
        <f t="shared" si="29"/>
        <v>423</v>
      </c>
      <c r="PM5" s="35">
        <f t="shared" si="29"/>
        <v>424</v>
      </c>
      <c r="PN5" s="35">
        <f t="shared" si="29"/>
        <v>425</v>
      </c>
      <c r="PO5" s="35">
        <f t="shared" si="29"/>
        <v>426</v>
      </c>
      <c r="PP5" s="35">
        <f t="shared" si="29"/>
        <v>427</v>
      </c>
      <c r="PQ5" s="35">
        <f t="shared" si="29"/>
        <v>428</v>
      </c>
      <c r="PR5" s="35">
        <f t="shared" si="29"/>
        <v>429</v>
      </c>
      <c r="PS5" s="35">
        <f t="shared" si="29"/>
        <v>430</v>
      </c>
      <c r="PT5" s="35">
        <f t="shared" si="29"/>
        <v>431</v>
      </c>
      <c r="PU5" s="35">
        <f t="shared" si="29"/>
        <v>432</v>
      </c>
      <c r="PV5" s="35">
        <f t="shared" si="29"/>
        <v>433</v>
      </c>
      <c r="PW5" s="35">
        <f t="shared" si="29"/>
        <v>434</v>
      </c>
      <c r="PX5" s="35">
        <f t="shared" si="29"/>
        <v>435</v>
      </c>
      <c r="PY5" s="35">
        <f t="shared" si="29"/>
        <v>436</v>
      </c>
      <c r="PZ5" s="35">
        <f t="shared" si="29"/>
        <v>437</v>
      </c>
      <c r="QA5" s="35">
        <f t="shared" si="29"/>
        <v>438</v>
      </c>
      <c r="QB5" s="35">
        <f t="shared" si="29"/>
        <v>439</v>
      </c>
      <c r="QC5" s="35">
        <f t="shared" si="29"/>
        <v>440</v>
      </c>
      <c r="QD5" s="35">
        <f t="shared" si="29"/>
        <v>441</v>
      </c>
      <c r="QE5" s="35">
        <f t="shared" si="29"/>
        <v>442</v>
      </c>
      <c r="QF5" s="35">
        <f t="shared" si="29"/>
        <v>443</v>
      </c>
      <c r="QG5" s="35">
        <f t="shared" si="29"/>
        <v>444</v>
      </c>
      <c r="QH5" s="35">
        <f t="shared" si="29"/>
        <v>445</v>
      </c>
      <c r="QI5" s="35">
        <f t="shared" si="29"/>
        <v>446</v>
      </c>
      <c r="QJ5" s="35">
        <f t="shared" si="29"/>
        <v>447</v>
      </c>
      <c r="QK5" s="35">
        <f t="shared" si="29"/>
        <v>448</v>
      </c>
      <c r="QL5" s="35">
        <f t="shared" si="29"/>
        <v>449</v>
      </c>
      <c r="QM5" s="35">
        <f t="shared" si="29"/>
        <v>450</v>
      </c>
      <c r="QN5" s="35">
        <f t="shared" ref="QN5:SY5" si="30">QM5+1</f>
        <v>451</v>
      </c>
      <c r="QO5" s="35">
        <f t="shared" si="30"/>
        <v>452</v>
      </c>
      <c r="QP5" s="35">
        <f t="shared" si="30"/>
        <v>453</v>
      </c>
      <c r="QQ5" s="35">
        <f t="shared" si="30"/>
        <v>454</v>
      </c>
      <c r="QR5" s="35">
        <f t="shared" si="30"/>
        <v>455</v>
      </c>
      <c r="QS5" s="35">
        <f t="shared" si="30"/>
        <v>456</v>
      </c>
      <c r="QT5" s="35">
        <f t="shared" si="30"/>
        <v>457</v>
      </c>
      <c r="QU5" s="35">
        <f t="shared" si="30"/>
        <v>458</v>
      </c>
      <c r="QV5" s="35">
        <f t="shared" si="30"/>
        <v>459</v>
      </c>
      <c r="QW5" s="35">
        <f t="shared" si="30"/>
        <v>460</v>
      </c>
      <c r="QX5" s="35">
        <f t="shared" si="30"/>
        <v>461</v>
      </c>
      <c r="QY5" s="35">
        <f t="shared" si="30"/>
        <v>462</v>
      </c>
      <c r="QZ5" s="35">
        <f t="shared" si="30"/>
        <v>463</v>
      </c>
      <c r="RA5" s="35">
        <f t="shared" si="30"/>
        <v>464</v>
      </c>
      <c r="RB5" s="35">
        <f t="shared" si="30"/>
        <v>465</v>
      </c>
      <c r="RC5" s="35">
        <f t="shared" si="30"/>
        <v>466</v>
      </c>
      <c r="RD5" s="35">
        <f t="shared" si="30"/>
        <v>467</v>
      </c>
      <c r="RE5" s="35">
        <f t="shared" si="30"/>
        <v>468</v>
      </c>
      <c r="RF5" s="35">
        <f t="shared" si="30"/>
        <v>469</v>
      </c>
      <c r="RG5" s="35">
        <f t="shared" si="30"/>
        <v>470</v>
      </c>
      <c r="RH5" s="35">
        <f t="shared" si="30"/>
        <v>471</v>
      </c>
      <c r="RI5" s="35">
        <f t="shared" si="30"/>
        <v>472</v>
      </c>
      <c r="RJ5" s="35">
        <f t="shared" si="30"/>
        <v>473</v>
      </c>
      <c r="RK5" s="35">
        <f t="shared" si="30"/>
        <v>474</v>
      </c>
      <c r="RL5" s="35">
        <f t="shared" si="30"/>
        <v>475</v>
      </c>
      <c r="RM5" s="35">
        <f t="shared" si="30"/>
        <v>476</v>
      </c>
      <c r="RN5" s="35">
        <f t="shared" si="30"/>
        <v>477</v>
      </c>
      <c r="RO5" s="35">
        <f t="shared" si="30"/>
        <v>478</v>
      </c>
      <c r="RP5" s="35">
        <f t="shared" si="30"/>
        <v>479</v>
      </c>
      <c r="RQ5" s="35">
        <f t="shared" si="30"/>
        <v>480</v>
      </c>
      <c r="RR5" s="35">
        <f t="shared" si="30"/>
        <v>481</v>
      </c>
      <c r="RS5" s="35">
        <f t="shared" si="30"/>
        <v>482</v>
      </c>
      <c r="RT5" s="35">
        <f t="shared" si="30"/>
        <v>483</v>
      </c>
      <c r="RU5" s="35">
        <f t="shared" si="30"/>
        <v>484</v>
      </c>
      <c r="RV5" s="35">
        <f t="shared" si="30"/>
        <v>485</v>
      </c>
      <c r="RW5" s="35">
        <f t="shared" si="30"/>
        <v>486</v>
      </c>
      <c r="RX5" s="35">
        <f t="shared" si="30"/>
        <v>487</v>
      </c>
      <c r="RY5" s="35">
        <f t="shared" si="30"/>
        <v>488</v>
      </c>
      <c r="RZ5" s="35">
        <f t="shared" si="30"/>
        <v>489</v>
      </c>
      <c r="SA5" s="35">
        <f t="shared" si="30"/>
        <v>490</v>
      </c>
      <c r="SB5" s="35">
        <f t="shared" si="30"/>
        <v>491</v>
      </c>
      <c r="SC5" s="35">
        <f t="shared" si="30"/>
        <v>492</v>
      </c>
      <c r="SD5" s="35">
        <f t="shared" si="30"/>
        <v>493</v>
      </c>
      <c r="SE5" s="35">
        <f t="shared" si="30"/>
        <v>494</v>
      </c>
      <c r="SF5" s="35">
        <f t="shared" si="30"/>
        <v>495</v>
      </c>
      <c r="SG5" s="35">
        <f t="shared" si="30"/>
        <v>496</v>
      </c>
      <c r="SH5" s="35">
        <f t="shared" si="30"/>
        <v>497</v>
      </c>
      <c r="SI5" s="35">
        <f t="shared" si="30"/>
        <v>498</v>
      </c>
      <c r="SJ5" s="35">
        <f t="shared" si="30"/>
        <v>499</v>
      </c>
      <c r="SK5" s="35">
        <f t="shared" si="30"/>
        <v>500</v>
      </c>
      <c r="SL5" s="35">
        <f t="shared" si="30"/>
        <v>501</v>
      </c>
      <c r="SM5" s="35">
        <f t="shared" si="30"/>
        <v>502</v>
      </c>
      <c r="SN5" s="35">
        <f t="shared" si="30"/>
        <v>503</v>
      </c>
      <c r="SO5" s="35">
        <f t="shared" si="30"/>
        <v>504</v>
      </c>
      <c r="SP5" s="35">
        <f t="shared" si="30"/>
        <v>505</v>
      </c>
      <c r="SQ5" s="35">
        <f t="shared" si="30"/>
        <v>506</v>
      </c>
      <c r="SR5" s="35">
        <f t="shared" si="30"/>
        <v>507</v>
      </c>
      <c r="SS5" s="35">
        <f t="shared" si="30"/>
        <v>508</v>
      </c>
      <c r="ST5" s="35">
        <f t="shared" si="30"/>
        <v>509</v>
      </c>
      <c r="SU5" s="35">
        <f t="shared" si="30"/>
        <v>510</v>
      </c>
      <c r="SV5" s="35">
        <f t="shared" si="30"/>
        <v>511</v>
      </c>
      <c r="SW5" s="35">
        <f t="shared" si="30"/>
        <v>512</v>
      </c>
      <c r="SX5" s="35">
        <f t="shared" si="30"/>
        <v>513</v>
      </c>
      <c r="SY5" s="35">
        <f t="shared" si="30"/>
        <v>514</v>
      </c>
      <c r="SZ5" s="35">
        <f t="shared" ref="SZ5:VK5" si="31">SY5+1</f>
        <v>515</v>
      </c>
      <c r="TA5" s="35">
        <f t="shared" si="31"/>
        <v>516</v>
      </c>
      <c r="TB5" s="35">
        <f t="shared" si="31"/>
        <v>517</v>
      </c>
      <c r="TC5" s="35">
        <f t="shared" si="31"/>
        <v>518</v>
      </c>
      <c r="TD5" s="35">
        <f t="shared" si="31"/>
        <v>519</v>
      </c>
      <c r="TE5" s="35">
        <f t="shared" si="31"/>
        <v>520</v>
      </c>
      <c r="TF5" s="35">
        <f t="shared" si="31"/>
        <v>521</v>
      </c>
      <c r="TG5" s="35">
        <f t="shared" si="31"/>
        <v>522</v>
      </c>
      <c r="TH5" s="35">
        <f t="shared" si="31"/>
        <v>523</v>
      </c>
      <c r="TI5" s="35">
        <f t="shared" si="31"/>
        <v>524</v>
      </c>
      <c r="TJ5" s="35">
        <f t="shared" si="31"/>
        <v>525</v>
      </c>
      <c r="TK5" s="35">
        <f t="shared" si="31"/>
        <v>526</v>
      </c>
      <c r="TL5" s="35">
        <f t="shared" si="31"/>
        <v>527</v>
      </c>
      <c r="TM5" s="35">
        <f t="shared" si="31"/>
        <v>528</v>
      </c>
      <c r="TN5" s="35">
        <f t="shared" si="31"/>
        <v>529</v>
      </c>
      <c r="TO5" s="35">
        <f t="shared" si="31"/>
        <v>530</v>
      </c>
      <c r="TP5" s="35">
        <f t="shared" si="31"/>
        <v>531</v>
      </c>
      <c r="TQ5" s="35">
        <f t="shared" si="31"/>
        <v>532</v>
      </c>
      <c r="TR5" s="35">
        <f t="shared" si="31"/>
        <v>533</v>
      </c>
      <c r="TS5" s="35">
        <f t="shared" si="31"/>
        <v>534</v>
      </c>
      <c r="TT5" s="35">
        <f t="shared" si="31"/>
        <v>535</v>
      </c>
      <c r="TU5" s="35">
        <f t="shared" si="31"/>
        <v>536</v>
      </c>
      <c r="TV5" s="35">
        <f t="shared" si="31"/>
        <v>537</v>
      </c>
      <c r="TW5" s="35">
        <f t="shared" si="31"/>
        <v>538</v>
      </c>
      <c r="TX5" s="35">
        <f t="shared" si="31"/>
        <v>539</v>
      </c>
      <c r="TY5" s="35">
        <f t="shared" si="31"/>
        <v>540</v>
      </c>
      <c r="TZ5" s="35">
        <f t="shared" si="31"/>
        <v>541</v>
      </c>
      <c r="UA5" s="35">
        <f t="shared" si="31"/>
        <v>542</v>
      </c>
      <c r="UB5" s="35">
        <f t="shared" si="31"/>
        <v>543</v>
      </c>
      <c r="UC5" s="35">
        <f t="shared" si="31"/>
        <v>544</v>
      </c>
      <c r="UD5" s="35">
        <f t="shared" si="31"/>
        <v>545</v>
      </c>
      <c r="UE5" s="35">
        <f t="shared" si="31"/>
        <v>546</v>
      </c>
      <c r="UF5" s="35">
        <f t="shared" si="31"/>
        <v>547</v>
      </c>
      <c r="UG5" s="35">
        <f t="shared" si="31"/>
        <v>548</v>
      </c>
      <c r="UH5" s="35">
        <f t="shared" si="31"/>
        <v>549</v>
      </c>
      <c r="UI5" s="35">
        <f t="shared" si="31"/>
        <v>550</v>
      </c>
      <c r="UJ5" s="35">
        <f t="shared" si="31"/>
        <v>551</v>
      </c>
      <c r="UK5" s="35">
        <f t="shared" si="31"/>
        <v>552</v>
      </c>
      <c r="UL5" s="35">
        <f t="shared" si="31"/>
        <v>553</v>
      </c>
      <c r="UM5" s="35">
        <f t="shared" si="31"/>
        <v>554</v>
      </c>
      <c r="UN5" s="35">
        <f t="shared" si="31"/>
        <v>555</v>
      </c>
      <c r="UO5" s="35">
        <f t="shared" si="31"/>
        <v>556</v>
      </c>
      <c r="UP5" s="35">
        <f t="shared" si="31"/>
        <v>557</v>
      </c>
      <c r="UQ5" s="35">
        <f t="shared" si="31"/>
        <v>558</v>
      </c>
      <c r="UR5" s="35">
        <f t="shared" si="31"/>
        <v>559</v>
      </c>
      <c r="US5" s="35">
        <f t="shared" si="31"/>
        <v>560</v>
      </c>
      <c r="UT5" s="35">
        <f t="shared" si="31"/>
        <v>561</v>
      </c>
      <c r="UU5" s="35">
        <f t="shared" si="31"/>
        <v>562</v>
      </c>
      <c r="UV5" s="35">
        <f t="shared" si="31"/>
        <v>563</v>
      </c>
      <c r="UW5" s="35">
        <f t="shared" si="31"/>
        <v>564</v>
      </c>
      <c r="UX5" s="35">
        <f t="shared" si="31"/>
        <v>565</v>
      </c>
      <c r="UY5" s="35">
        <f t="shared" si="31"/>
        <v>566</v>
      </c>
      <c r="UZ5" s="35">
        <f t="shared" si="31"/>
        <v>567</v>
      </c>
      <c r="VA5" s="35">
        <f t="shared" si="31"/>
        <v>568</v>
      </c>
      <c r="VB5" s="35">
        <f t="shared" si="31"/>
        <v>569</v>
      </c>
      <c r="VC5" s="35">
        <f t="shared" si="31"/>
        <v>570</v>
      </c>
      <c r="VD5" s="35">
        <f t="shared" si="31"/>
        <v>571</v>
      </c>
      <c r="VE5" s="35">
        <f t="shared" si="31"/>
        <v>572</v>
      </c>
      <c r="VF5" s="35">
        <f t="shared" si="31"/>
        <v>573</v>
      </c>
      <c r="VG5" s="35">
        <f t="shared" si="31"/>
        <v>574</v>
      </c>
      <c r="VH5" s="35">
        <f t="shared" si="31"/>
        <v>575</v>
      </c>
      <c r="VI5" s="35">
        <f t="shared" si="31"/>
        <v>576</v>
      </c>
      <c r="VJ5" s="35">
        <f t="shared" si="31"/>
        <v>577</v>
      </c>
      <c r="VK5" s="35">
        <f t="shared" si="31"/>
        <v>578</v>
      </c>
      <c r="VL5" s="35">
        <f t="shared" ref="VL5:XW5" si="32">VK5+1</f>
        <v>579</v>
      </c>
      <c r="VM5" s="35">
        <f t="shared" si="32"/>
        <v>580</v>
      </c>
      <c r="VN5" s="35">
        <f t="shared" si="32"/>
        <v>581</v>
      </c>
      <c r="VO5" s="35">
        <f t="shared" si="32"/>
        <v>582</v>
      </c>
      <c r="VP5" s="35">
        <f t="shared" si="32"/>
        <v>583</v>
      </c>
      <c r="VQ5" s="35">
        <f t="shared" si="32"/>
        <v>584</v>
      </c>
      <c r="VR5" s="35">
        <f t="shared" si="32"/>
        <v>585</v>
      </c>
      <c r="VS5" s="35">
        <f t="shared" si="32"/>
        <v>586</v>
      </c>
      <c r="VT5" s="35">
        <f t="shared" si="32"/>
        <v>587</v>
      </c>
      <c r="VU5" s="35">
        <f t="shared" si="32"/>
        <v>588</v>
      </c>
      <c r="VV5" s="35">
        <f t="shared" si="32"/>
        <v>589</v>
      </c>
      <c r="VW5" s="35">
        <f t="shared" si="32"/>
        <v>590</v>
      </c>
      <c r="VX5" s="35">
        <f t="shared" si="32"/>
        <v>591</v>
      </c>
      <c r="VY5" s="35">
        <f t="shared" si="32"/>
        <v>592</v>
      </c>
      <c r="VZ5" s="35">
        <f t="shared" si="32"/>
        <v>593</v>
      </c>
      <c r="WA5" s="35">
        <f t="shared" si="32"/>
        <v>594</v>
      </c>
      <c r="WB5" s="35">
        <f t="shared" si="32"/>
        <v>595</v>
      </c>
      <c r="WC5" s="35">
        <f t="shared" si="32"/>
        <v>596</v>
      </c>
      <c r="WD5" s="35">
        <f t="shared" si="32"/>
        <v>597</v>
      </c>
      <c r="WE5" s="35">
        <f t="shared" si="32"/>
        <v>598</v>
      </c>
      <c r="WF5" s="35">
        <f t="shared" si="32"/>
        <v>599</v>
      </c>
      <c r="WG5" s="35">
        <f t="shared" si="32"/>
        <v>600</v>
      </c>
      <c r="WH5" s="35">
        <f t="shared" si="32"/>
        <v>601</v>
      </c>
      <c r="WI5" s="35">
        <f t="shared" si="32"/>
        <v>602</v>
      </c>
      <c r="WJ5" s="35">
        <f t="shared" si="32"/>
        <v>603</v>
      </c>
      <c r="WK5" s="35">
        <f t="shared" si="32"/>
        <v>604</v>
      </c>
      <c r="WL5" s="35">
        <f t="shared" si="32"/>
        <v>605</v>
      </c>
      <c r="WM5" s="35">
        <f t="shared" si="32"/>
        <v>606</v>
      </c>
      <c r="WN5" s="35">
        <f t="shared" si="32"/>
        <v>607</v>
      </c>
      <c r="WO5" s="35">
        <f t="shared" si="32"/>
        <v>608</v>
      </c>
      <c r="WP5" s="35">
        <f t="shared" si="32"/>
        <v>609</v>
      </c>
      <c r="WQ5" s="35">
        <f t="shared" si="32"/>
        <v>610</v>
      </c>
      <c r="WR5" s="35">
        <f t="shared" si="32"/>
        <v>611</v>
      </c>
      <c r="WS5" s="35">
        <f t="shared" si="32"/>
        <v>612</v>
      </c>
      <c r="WT5" s="35">
        <f t="shared" si="32"/>
        <v>613</v>
      </c>
      <c r="WU5" s="35">
        <f t="shared" si="32"/>
        <v>614</v>
      </c>
      <c r="WV5" s="35">
        <f t="shared" si="32"/>
        <v>615</v>
      </c>
      <c r="WW5" s="35">
        <f t="shared" si="32"/>
        <v>616</v>
      </c>
      <c r="WX5" s="35">
        <f t="shared" si="32"/>
        <v>617</v>
      </c>
      <c r="WY5" s="35">
        <f t="shared" si="32"/>
        <v>618</v>
      </c>
      <c r="WZ5" s="35">
        <f t="shared" si="32"/>
        <v>619</v>
      </c>
      <c r="XA5" s="35">
        <f t="shared" si="32"/>
        <v>620</v>
      </c>
      <c r="XB5" s="35">
        <f t="shared" si="32"/>
        <v>621</v>
      </c>
      <c r="XC5" s="35">
        <f t="shared" si="32"/>
        <v>622</v>
      </c>
      <c r="XD5" s="35">
        <f t="shared" si="32"/>
        <v>623</v>
      </c>
      <c r="XE5" s="35">
        <f t="shared" si="32"/>
        <v>624</v>
      </c>
      <c r="XF5" s="35">
        <f t="shared" si="32"/>
        <v>625</v>
      </c>
      <c r="XG5" s="35">
        <f t="shared" si="32"/>
        <v>626</v>
      </c>
      <c r="XH5" s="35">
        <f t="shared" si="32"/>
        <v>627</v>
      </c>
      <c r="XI5" s="35">
        <f t="shared" si="32"/>
        <v>628</v>
      </c>
      <c r="XJ5" s="35">
        <f t="shared" si="32"/>
        <v>629</v>
      </c>
      <c r="XK5" s="35">
        <f t="shared" si="32"/>
        <v>630</v>
      </c>
      <c r="XL5" s="35">
        <f t="shared" si="32"/>
        <v>631</v>
      </c>
      <c r="XM5" s="35">
        <f t="shared" si="32"/>
        <v>632</v>
      </c>
      <c r="XN5" s="35">
        <f t="shared" si="32"/>
        <v>633</v>
      </c>
      <c r="XO5" s="35">
        <f t="shared" si="32"/>
        <v>634</v>
      </c>
      <c r="XP5" s="35">
        <f t="shared" si="32"/>
        <v>635</v>
      </c>
      <c r="XQ5" s="35">
        <f t="shared" si="32"/>
        <v>636</v>
      </c>
      <c r="XR5" s="35">
        <f t="shared" si="32"/>
        <v>637</v>
      </c>
      <c r="XS5" s="35">
        <f t="shared" si="32"/>
        <v>638</v>
      </c>
      <c r="XT5" s="35">
        <f t="shared" si="32"/>
        <v>639</v>
      </c>
      <c r="XU5" s="35">
        <f t="shared" si="32"/>
        <v>640</v>
      </c>
      <c r="XV5" s="35">
        <f t="shared" si="32"/>
        <v>641</v>
      </c>
      <c r="XW5" s="35">
        <f t="shared" si="32"/>
        <v>642</v>
      </c>
      <c r="XX5" s="35">
        <f t="shared" ref="XX5:AAI5" si="33">XW5+1</f>
        <v>643</v>
      </c>
      <c r="XY5" s="35">
        <f t="shared" si="33"/>
        <v>644</v>
      </c>
      <c r="XZ5" s="35">
        <f t="shared" si="33"/>
        <v>645</v>
      </c>
      <c r="YA5" s="35">
        <f t="shared" si="33"/>
        <v>646</v>
      </c>
      <c r="YB5" s="35">
        <f t="shared" si="33"/>
        <v>647</v>
      </c>
      <c r="YC5" s="35">
        <f t="shared" si="33"/>
        <v>648</v>
      </c>
      <c r="YD5" s="35">
        <f t="shared" si="33"/>
        <v>649</v>
      </c>
      <c r="YE5" s="35">
        <f t="shared" si="33"/>
        <v>650</v>
      </c>
      <c r="YF5" s="35">
        <f t="shared" si="33"/>
        <v>651</v>
      </c>
      <c r="YG5" s="35">
        <f t="shared" si="33"/>
        <v>652</v>
      </c>
      <c r="YH5" s="35">
        <f t="shared" si="33"/>
        <v>653</v>
      </c>
      <c r="YI5" s="35">
        <f t="shared" si="33"/>
        <v>654</v>
      </c>
      <c r="YJ5" s="35">
        <f t="shared" si="33"/>
        <v>655</v>
      </c>
      <c r="YK5" s="35">
        <f t="shared" si="33"/>
        <v>656</v>
      </c>
      <c r="YL5" s="35">
        <f t="shared" si="33"/>
        <v>657</v>
      </c>
      <c r="YM5" s="35">
        <f t="shared" si="33"/>
        <v>658</v>
      </c>
      <c r="YN5" s="35">
        <f t="shared" si="33"/>
        <v>659</v>
      </c>
      <c r="YO5" s="35">
        <f t="shared" si="33"/>
        <v>660</v>
      </c>
      <c r="YP5" s="35">
        <f t="shared" si="33"/>
        <v>661</v>
      </c>
      <c r="YQ5" s="35">
        <f t="shared" si="33"/>
        <v>662</v>
      </c>
      <c r="YR5" s="35">
        <f t="shared" si="33"/>
        <v>663</v>
      </c>
      <c r="YS5" s="35">
        <f t="shared" si="33"/>
        <v>664</v>
      </c>
      <c r="YT5" s="35">
        <f t="shared" si="33"/>
        <v>665</v>
      </c>
      <c r="YU5" s="35">
        <f t="shared" si="33"/>
        <v>666</v>
      </c>
      <c r="YV5" s="35">
        <f t="shared" si="33"/>
        <v>667</v>
      </c>
      <c r="YW5" s="35">
        <f t="shared" si="33"/>
        <v>668</v>
      </c>
      <c r="YX5" s="35">
        <f t="shared" si="33"/>
        <v>669</v>
      </c>
      <c r="YY5" s="35">
        <f t="shared" si="33"/>
        <v>670</v>
      </c>
      <c r="YZ5" s="35">
        <f t="shared" si="33"/>
        <v>671</v>
      </c>
      <c r="ZA5" s="35">
        <f t="shared" si="33"/>
        <v>672</v>
      </c>
      <c r="ZB5" s="35">
        <f t="shared" si="33"/>
        <v>673</v>
      </c>
      <c r="ZC5" s="35">
        <f t="shared" si="33"/>
        <v>674</v>
      </c>
      <c r="ZD5" s="35">
        <f t="shared" si="33"/>
        <v>675</v>
      </c>
      <c r="ZE5" s="35">
        <f t="shared" si="33"/>
        <v>676</v>
      </c>
      <c r="ZF5" s="35">
        <f t="shared" si="33"/>
        <v>677</v>
      </c>
      <c r="ZG5" s="35">
        <f t="shared" si="33"/>
        <v>678</v>
      </c>
      <c r="ZH5" s="35">
        <f t="shared" si="33"/>
        <v>679</v>
      </c>
      <c r="ZI5" s="35">
        <f t="shared" si="33"/>
        <v>680</v>
      </c>
      <c r="ZJ5" s="35">
        <f t="shared" si="33"/>
        <v>681</v>
      </c>
      <c r="ZK5" s="35">
        <f t="shared" si="33"/>
        <v>682</v>
      </c>
      <c r="ZL5" s="35">
        <f t="shared" si="33"/>
        <v>683</v>
      </c>
      <c r="ZM5" s="35">
        <f t="shared" si="33"/>
        <v>684</v>
      </c>
      <c r="ZN5" s="35">
        <f t="shared" si="33"/>
        <v>685</v>
      </c>
      <c r="ZO5" s="35">
        <f t="shared" si="33"/>
        <v>686</v>
      </c>
      <c r="ZP5" s="35">
        <f t="shared" si="33"/>
        <v>687</v>
      </c>
      <c r="ZQ5" s="35">
        <f t="shared" si="33"/>
        <v>688</v>
      </c>
      <c r="ZR5" s="35">
        <f t="shared" si="33"/>
        <v>689</v>
      </c>
      <c r="ZS5" s="35">
        <f t="shared" si="33"/>
        <v>690</v>
      </c>
      <c r="ZT5" s="35">
        <f t="shared" si="33"/>
        <v>691</v>
      </c>
      <c r="ZU5" s="35">
        <f t="shared" si="33"/>
        <v>692</v>
      </c>
      <c r="ZV5" s="35">
        <f t="shared" si="33"/>
        <v>693</v>
      </c>
      <c r="ZW5" s="35">
        <f t="shared" si="33"/>
        <v>694</v>
      </c>
      <c r="ZX5" s="35">
        <f t="shared" si="33"/>
        <v>695</v>
      </c>
      <c r="ZY5" s="35">
        <f t="shared" si="33"/>
        <v>696</v>
      </c>
      <c r="ZZ5" s="35">
        <f t="shared" si="33"/>
        <v>697</v>
      </c>
      <c r="AAA5" s="35">
        <f t="shared" si="33"/>
        <v>698</v>
      </c>
      <c r="AAB5" s="35">
        <f t="shared" si="33"/>
        <v>699</v>
      </c>
      <c r="AAC5" s="35">
        <f t="shared" si="33"/>
        <v>700</v>
      </c>
      <c r="AAD5" s="35">
        <f t="shared" si="33"/>
        <v>701</v>
      </c>
      <c r="AAE5" s="35">
        <f t="shared" si="33"/>
        <v>702</v>
      </c>
      <c r="AAF5" s="35">
        <f t="shared" si="33"/>
        <v>703</v>
      </c>
      <c r="AAG5" s="35">
        <f t="shared" si="33"/>
        <v>704</v>
      </c>
      <c r="AAH5" s="35">
        <f t="shared" si="33"/>
        <v>705</v>
      </c>
      <c r="AAI5" s="35">
        <f t="shared" si="33"/>
        <v>706</v>
      </c>
      <c r="AAJ5" s="35">
        <f t="shared" ref="AAJ5:ACU5" si="34">AAI5+1</f>
        <v>707</v>
      </c>
      <c r="AAK5" s="35">
        <f t="shared" si="34"/>
        <v>708</v>
      </c>
      <c r="AAL5" s="35">
        <f t="shared" si="34"/>
        <v>709</v>
      </c>
      <c r="AAM5" s="35">
        <f t="shared" si="34"/>
        <v>710</v>
      </c>
      <c r="AAN5" s="35">
        <f t="shared" si="34"/>
        <v>711</v>
      </c>
      <c r="AAO5" s="35">
        <f t="shared" si="34"/>
        <v>712</v>
      </c>
      <c r="AAP5" s="35">
        <f t="shared" si="34"/>
        <v>713</v>
      </c>
      <c r="AAQ5" s="35">
        <f t="shared" si="34"/>
        <v>714</v>
      </c>
      <c r="AAR5" s="35">
        <f t="shared" si="34"/>
        <v>715</v>
      </c>
      <c r="AAS5" s="35">
        <f t="shared" si="34"/>
        <v>716</v>
      </c>
      <c r="AAT5" s="35">
        <f t="shared" si="34"/>
        <v>717</v>
      </c>
      <c r="AAU5" s="35">
        <f t="shared" si="34"/>
        <v>718</v>
      </c>
      <c r="AAV5" s="35">
        <f t="shared" si="34"/>
        <v>719</v>
      </c>
      <c r="AAW5" s="35">
        <f t="shared" si="34"/>
        <v>720</v>
      </c>
      <c r="AAX5" s="35">
        <f t="shared" si="34"/>
        <v>721</v>
      </c>
      <c r="AAY5" s="35">
        <f t="shared" si="34"/>
        <v>722</v>
      </c>
      <c r="AAZ5" s="35">
        <f t="shared" si="34"/>
        <v>723</v>
      </c>
      <c r="ABA5" s="35">
        <f t="shared" si="34"/>
        <v>724</v>
      </c>
      <c r="ABB5" s="35">
        <f t="shared" si="34"/>
        <v>725</v>
      </c>
      <c r="ABC5" s="35">
        <f t="shared" si="34"/>
        <v>726</v>
      </c>
      <c r="ABD5" s="35">
        <f t="shared" si="34"/>
        <v>727</v>
      </c>
      <c r="ABE5" s="35">
        <f t="shared" si="34"/>
        <v>728</v>
      </c>
      <c r="ABF5" s="35">
        <f t="shared" si="34"/>
        <v>729</v>
      </c>
      <c r="ABG5" s="35">
        <f t="shared" si="34"/>
        <v>730</v>
      </c>
      <c r="ABH5" s="35">
        <f t="shared" si="34"/>
        <v>731</v>
      </c>
      <c r="ABI5" s="35">
        <f t="shared" si="34"/>
        <v>732</v>
      </c>
      <c r="ABJ5" s="35">
        <f t="shared" si="34"/>
        <v>733</v>
      </c>
      <c r="ABK5" s="35">
        <f t="shared" si="34"/>
        <v>734</v>
      </c>
      <c r="ABL5" s="35">
        <f t="shared" si="34"/>
        <v>735</v>
      </c>
      <c r="ABM5" s="35">
        <f t="shared" si="34"/>
        <v>736</v>
      </c>
      <c r="ABN5" s="35">
        <f t="shared" si="34"/>
        <v>737</v>
      </c>
      <c r="ABO5" s="35">
        <f t="shared" si="34"/>
        <v>738</v>
      </c>
      <c r="ABP5" s="35">
        <f t="shared" si="34"/>
        <v>739</v>
      </c>
      <c r="ABQ5" s="35">
        <f t="shared" si="34"/>
        <v>740</v>
      </c>
      <c r="ABR5" s="35">
        <f t="shared" si="34"/>
        <v>741</v>
      </c>
      <c r="ABS5" s="35">
        <f t="shared" si="34"/>
        <v>742</v>
      </c>
      <c r="ABT5" s="35">
        <f t="shared" si="34"/>
        <v>743</v>
      </c>
      <c r="ABU5" s="35">
        <f t="shared" si="34"/>
        <v>744</v>
      </c>
      <c r="ABV5" s="35">
        <f t="shared" si="34"/>
        <v>745</v>
      </c>
      <c r="ABW5" s="35">
        <f t="shared" si="34"/>
        <v>746</v>
      </c>
      <c r="ABX5" s="35">
        <f t="shared" si="34"/>
        <v>747</v>
      </c>
      <c r="ABY5" s="35">
        <f t="shared" si="34"/>
        <v>748</v>
      </c>
      <c r="ABZ5" s="35">
        <f t="shared" si="34"/>
        <v>749</v>
      </c>
      <c r="ACA5" s="35">
        <f t="shared" si="34"/>
        <v>750</v>
      </c>
      <c r="ACB5" s="35">
        <f t="shared" si="34"/>
        <v>751</v>
      </c>
      <c r="ACC5" s="35">
        <f t="shared" si="34"/>
        <v>752</v>
      </c>
      <c r="ACD5" s="35">
        <f t="shared" si="34"/>
        <v>753</v>
      </c>
      <c r="ACE5" s="35">
        <f t="shared" si="34"/>
        <v>754</v>
      </c>
      <c r="ACF5" s="35">
        <f t="shared" si="34"/>
        <v>755</v>
      </c>
      <c r="ACG5" s="35">
        <f t="shared" si="34"/>
        <v>756</v>
      </c>
      <c r="ACH5" s="35">
        <f t="shared" si="34"/>
        <v>757</v>
      </c>
      <c r="ACI5" s="35">
        <f t="shared" si="34"/>
        <v>758</v>
      </c>
      <c r="ACJ5" s="35">
        <f t="shared" si="34"/>
        <v>759</v>
      </c>
      <c r="ACK5" s="35">
        <f t="shared" si="34"/>
        <v>760</v>
      </c>
      <c r="ACL5" s="35">
        <f t="shared" si="34"/>
        <v>761</v>
      </c>
      <c r="ACM5" s="35">
        <f t="shared" si="34"/>
        <v>762</v>
      </c>
      <c r="ACN5" s="35">
        <f t="shared" si="34"/>
        <v>763</v>
      </c>
      <c r="ACO5" s="35">
        <f t="shared" si="34"/>
        <v>764</v>
      </c>
      <c r="ACP5" s="35">
        <f t="shared" si="34"/>
        <v>765</v>
      </c>
      <c r="ACQ5" s="35">
        <f t="shared" si="34"/>
        <v>766</v>
      </c>
      <c r="ACR5" s="35">
        <f t="shared" si="34"/>
        <v>767</v>
      </c>
      <c r="ACS5" s="35">
        <f t="shared" si="34"/>
        <v>768</v>
      </c>
      <c r="ACT5" s="35">
        <f t="shared" si="34"/>
        <v>769</v>
      </c>
      <c r="ACU5" s="35">
        <f t="shared" si="34"/>
        <v>770</v>
      </c>
      <c r="ACV5" s="35">
        <f t="shared" ref="ACV5:AFG5" si="35">ACU5+1</f>
        <v>771</v>
      </c>
      <c r="ACW5" s="35">
        <f t="shared" si="35"/>
        <v>772</v>
      </c>
      <c r="ACX5" s="35">
        <f t="shared" si="35"/>
        <v>773</v>
      </c>
      <c r="ACY5" s="35">
        <f t="shared" si="35"/>
        <v>774</v>
      </c>
      <c r="ACZ5" s="35">
        <f t="shared" si="35"/>
        <v>775</v>
      </c>
      <c r="ADA5" s="35">
        <f t="shared" si="35"/>
        <v>776</v>
      </c>
      <c r="ADB5" s="35">
        <f t="shared" si="35"/>
        <v>777</v>
      </c>
      <c r="ADC5" s="35">
        <f t="shared" si="35"/>
        <v>778</v>
      </c>
      <c r="ADD5" s="35">
        <f t="shared" si="35"/>
        <v>779</v>
      </c>
      <c r="ADE5" s="35">
        <f t="shared" si="35"/>
        <v>780</v>
      </c>
      <c r="ADF5" s="35">
        <f t="shared" si="35"/>
        <v>781</v>
      </c>
      <c r="ADG5" s="35">
        <f t="shared" si="35"/>
        <v>782</v>
      </c>
      <c r="ADH5" s="35">
        <f t="shared" si="35"/>
        <v>783</v>
      </c>
      <c r="ADI5" s="35">
        <f t="shared" si="35"/>
        <v>784</v>
      </c>
      <c r="ADJ5" s="35">
        <f t="shared" si="35"/>
        <v>785</v>
      </c>
      <c r="ADK5" s="35">
        <f t="shared" si="35"/>
        <v>786</v>
      </c>
      <c r="ADL5" s="35">
        <f t="shared" si="35"/>
        <v>787</v>
      </c>
      <c r="ADM5" s="35">
        <f t="shared" si="35"/>
        <v>788</v>
      </c>
      <c r="ADN5" s="35">
        <f t="shared" si="35"/>
        <v>789</v>
      </c>
      <c r="ADO5" s="35">
        <f t="shared" si="35"/>
        <v>790</v>
      </c>
      <c r="ADP5" s="35">
        <f t="shared" si="35"/>
        <v>791</v>
      </c>
      <c r="ADQ5" s="35">
        <f t="shared" si="35"/>
        <v>792</v>
      </c>
      <c r="ADR5" s="35">
        <f t="shared" si="35"/>
        <v>793</v>
      </c>
      <c r="ADS5" s="35">
        <f t="shared" si="35"/>
        <v>794</v>
      </c>
      <c r="ADT5" s="35">
        <f t="shared" si="35"/>
        <v>795</v>
      </c>
      <c r="ADU5" s="35">
        <f t="shared" si="35"/>
        <v>796</v>
      </c>
      <c r="ADV5" s="35">
        <f t="shared" si="35"/>
        <v>797</v>
      </c>
      <c r="ADW5" s="35">
        <f t="shared" si="35"/>
        <v>798</v>
      </c>
      <c r="ADX5" s="35">
        <f t="shared" si="35"/>
        <v>799</v>
      </c>
      <c r="ADY5" s="35">
        <f t="shared" si="35"/>
        <v>800</v>
      </c>
      <c r="ADZ5" s="35">
        <f t="shared" si="35"/>
        <v>801</v>
      </c>
      <c r="AEA5" s="35">
        <f t="shared" si="35"/>
        <v>802</v>
      </c>
      <c r="AEB5" s="35">
        <f t="shared" si="35"/>
        <v>803</v>
      </c>
      <c r="AEC5" s="35">
        <f t="shared" si="35"/>
        <v>804</v>
      </c>
      <c r="AED5" s="35">
        <f t="shared" si="35"/>
        <v>805</v>
      </c>
      <c r="AEE5" s="35">
        <f t="shared" si="35"/>
        <v>806</v>
      </c>
      <c r="AEF5" s="35">
        <f t="shared" si="35"/>
        <v>807</v>
      </c>
      <c r="AEG5" s="35">
        <f t="shared" si="35"/>
        <v>808</v>
      </c>
      <c r="AEH5" s="35">
        <f t="shared" si="35"/>
        <v>809</v>
      </c>
      <c r="AEI5" s="35">
        <f t="shared" si="35"/>
        <v>810</v>
      </c>
      <c r="AEJ5" s="35">
        <f t="shared" si="35"/>
        <v>811</v>
      </c>
      <c r="AEK5" s="35">
        <f t="shared" si="35"/>
        <v>812</v>
      </c>
      <c r="AEL5" s="35">
        <f t="shared" si="35"/>
        <v>813</v>
      </c>
      <c r="AEM5" s="35">
        <f t="shared" si="35"/>
        <v>814</v>
      </c>
      <c r="AEN5" s="35">
        <f t="shared" si="35"/>
        <v>815</v>
      </c>
      <c r="AEO5" s="35">
        <f t="shared" si="35"/>
        <v>816</v>
      </c>
      <c r="AEP5" s="35">
        <f t="shared" si="35"/>
        <v>817</v>
      </c>
      <c r="AEQ5" s="35">
        <f t="shared" si="35"/>
        <v>818</v>
      </c>
      <c r="AER5" s="35">
        <f t="shared" si="35"/>
        <v>819</v>
      </c>
      <c r="AES5" s="35">
        <f t="shared" si="35"/>
        <v>820</v>
      </c>
      <c r="AET5" s="35">
        <f t="shared" si="35"/>
        <v>821</v>
      </c>
      <c r="AEU5" s="35">
        <f t="shared" si="35"/>
        <v>822</v>
      </c>
      <c r="AEV5" s="35">
        <f t="shared" si="35"/>
        <v>823</v>
      </c>
      <c r="AEW5" s="35">
        <f t="shared" si="35"/>
        <v>824</v>
      </c>
      <c r="AEX5" s="35">
        <f t="shared" si="35"/>
        <v>825</v>
      </c>
      <c r="AEY5" s="35">
        <f t="shared" si="35"/>
        <v>826</v>
      </c>
      <c r="AEZ5" s="35">
        <f t="shared" si="35"/>
        <v>827</v>
      </c>
      <c r="AFA5" s="35">
        <f t="shared" si="35"/>
        <v>828</v>
      </c>
      <c r="AFB5" s="35">
        <f t="shared" si="35"/>
        <v>829</v>
      </c>
      <c r="AFC5" s="35">
        <f t="shared" si="35"/>
        <v>830</v>
      </c>
      <c r="AFD5" s="35">
        <f t="shared" si="35"/>
        <v>831</v>
      </c>
      <c r="AFE5" s="35">
        <f t="shared" si="35"/>
        <v>832</v>
      </c>
      <c r="AFF5" s="35">
        <f t="shared" si="35"/>
        <v>833</v>
      </c>
      <c r="AFG5" s="35">
        <f t="shared" si="35"/>
        <v>834</v>
      </c>
      <c r="AFH5" s="35">
        <f t="shared" ref="AFH5:AHS5" si="36">AFG5+1</f>
        <v>835</v>
      </c>
      <c r="AFI5" s="35">
        <f t="shared" si="36"/>
        <v>836</v>
      </c>
      <c r="AFJ5" s="35">
        <f t="shared" si="36"/>
        <v>837</v>
      </c>
      <c r="AFK5" s="35">
        <f t="shared" si="36"/>
        <v>838</v>
      </c>
      <c r="AFL5" s="35">
        <f t="shared" si="36"/>
        <v>839</v>
      </c>
      <c r="AFM5" s="35">
        <f t="shared" si="36"/>
        <v>840</v>
      </c>
      <c r="AFN5" s="35">
        <f t="shared" si="36"/>
        <v>841</v>
      </c>
      <c r="AFO5" s="35">
        <f t="shared" si="36"/>
        <v>842</v>
      </c>
      <c r="AFP5" s="35">
        <f t="shared" si="36"/>
        <v>843</v>
      </c>
      <c r="AFQ5" s="35">
        <f t="shared" si="36"/>
        <v>844</v>
      </c>
      <c r="AFR5" s="35">
        <f t="shared" si="36"/>
        <v>845</v>
      </c>
      <c r="AFS5" s="35">
        <f t="shared" si="36"/>
        <v>846</v>
      </c>
      <c r="AFT5" s="35">
        <f t="shared" si="36"/>
        <v>847</v>
      </c>
      <c r="AFU5" s="35">
        <f t="shared" si="36"/>
        <v>848</v>
      </c>
      <c r="AFV5" s="35">
        <f t="shared" si="36"/>
        <v>849</v>
      </c>
      <c r="AFW5" s="35">
        <f t="shared" si="36"/>
        <v>850</v>
      </c>
      <c r="AFX5" s="35">
        <f t="shared" si="36"/>
        <v>851</v>
      </c>
      <c r="AFY5" s="35">
        <f t="shared" si="36"/>
        <v>852</v>
      </c>
      <c r="AFZ5" s="35">
        <f t="shared" si="36"/>
        <v>853</v>
      </c>
      <c r="AGA5" s="35">
        <f t="shared" si="36"/>
        <v>854</v>
      </c>
      <c r="AGB5" s="35">
        <f t="shared" si="36"/>
        <v>855</v>
      </c>
      <c r="AGC5" s="35">
        <f t="shared" si="36"/>
        <v>856</v>
      </c>
      <c r="AGD5" s="35">
        <f t="shared" si="36"/>
        <v>857</v>
      </c>
      <c r="AGE5" s="35">
        <f t="shared" si="36"/>
        <v>858</v>
      </c>
      <c r="AGF5" s="35">
        <f t="shared" si="36"/>
        <v>859</v>
      </c>
      <c r="AGG5" s="35">
        <f t="shared" si="36"/>
        <v>860</v>
      </c>
      <c r="AGH5" s="35">
        <f t="shared" si="36"/>
        <v>861</v>
      </c>
      <c r="AGI5" s="35">
        <f t="shared" si="36"/>
        <v>862</v>
      </c>
      <c r="AGJ5" s="35">
        <f t="shared" si="36"/>
        <v>863</v>
      </c>
      <c r="AGK5" s="35">
        <f t="shared" si="36"/>
        <v>864</v>
      </c>
      <c r="AGL5" s="35">
        <f t="shared" si="36"/>
        <v>865</v>
      </c>
      <c r="AGM5" s="35">
        <f t="shared" si="36"/>
        <v>866</v>
      </c>
      <c r="AGN5" s="35">
        <f t="shared" si="36"/>
        <v>867</v>
      </c>
      <c r="AGO5" s="35">
        <f t="shared" si="36"/>
        <v>868</v>
      </c>
      <c r="AGP5" s="35">
        <f t="shared" si="36"/>
        <v>869</v>
      </c>
      <c r="AGQ5" s="35">
        <f t="shared" si="36"/>
        <v>870</v>
      </c>
      <c r="AGR5" s="35">
        <f t="shared" si="36"/>
        <v>871</v>
      </c>
      <c r="AGS5" s="35">
        <f t="shared" si="36"/>
        <v>872</v>
      </c>
      <c r="AGT5" s="35">
        <f t="shared" si="36"/>
        <v>873</v>
      </c>
      <c r="AGU5" s="35">
        <f t="shared" si="36"/>
        <v>874</v>
      </c>
      <c r="AGV5" s="35">
        <f t="shared" si="36"/>
        <v>875</v>
      </c>
      <c r="AGW5" s="35">
        <f t="shared" si="36"/>
        <v>876</v>
      </c>
      <c r="AGX5" s="35">
        <f t="shared" si="36"/>
        <v>877</v>
      </c>
      <c r="AGY5" s="35">
        <f t="shared" si="36"/>
        <v>878</v>
      </c>
      <c r="AGZ5" s="35">
        <f t="shared" si="36"/>
        <v>879</v>
      </c>
      <c r="AHA5" s="35">
        <f t="shared" si="36"/>
        <v>880</v>
      </c>
      <c r="AHB5" s="35">
        <f t="shared" si="36"/>
        <v>881</v>
      </c>
      <c r="AHC5" s="35">
        <f t="shared" si="36"/>
        <v>882</v>
      </c>
      <c r="AHD5" s="35">
        <f t="shared" si="36"/>
        <v>883</v>
      </c>
      <c r="AHE5" s="35">
        <f t="shared" si="36"/>
        <v>884</v>
      </c>
      <c r="AHF5" s="35">
        <f t="shared" si="36"/>
        <v>885</v>
      </c>
      <c r="AHG5" s="35">
        <f t="shared" si="36"/>
        <v>886</v>
      </c>
      <c r="AHH5" s="35">
        <f t="shared" si="36"/>
        <v>887</v>
      </c>
      <c r="AHI5" s="35">
        <f t="shared" si="36"/>
        <v>888</v>
      </c>
      <c r="AHJ5" s="35">
        <f t="shared" si="36"/>
        <v>889</v>
      </c>
      <c r="AHK5" s="35">
        <f t="shared" si="36"/>
        <v>890</v>
      </c>
      <c r="AHL5" s="35">
        <f t="shared" si="36"/>
        <v>891</v>
      </c>
      <c r="AHM5" s="35">
        <f t="shared" si="36"/>
        <v>892</v>
      </c>
      <c r="AHN5" s="35">
        <f t="shared" si="36"/>
        <v>893</v>
      </c>
      <c r="AHO5" s="35">
        <f t="shared" si="36"/>
        <v>894</v>
      </c>
      <c r="AHP5" s="35">
        <f t="shared" si="36"/>
        <v>895</v>
      </c>
      <c r="AHQ5" s="35">
        <f t="shared" si="36"/>
        <v>896</v>
      </c>
      <c r="AHR5" s="35">
        <f t="shared" si="36"/>
        <v>897</v>
      </c>
      <c r="AHS5" s="35">
        <f t="shared" si="36"/>
        <v>898</v>
      </c>
      <c r="AHT5" s="35">
        <f t="shared" ref="AHT5:AKE5" si="37">AHS5+1</f>
        <v>899</v>
      </c>
      <c r="AHU5" s="35">
        <f t="shared" si="37"/>
        <v>900</v>
      </c>
      <c r="AHV5" s="35">
        <f t="shared" si="37"/>
        <v>901</v>
      </c>
      <c r="AHW5" s="35">
        <f t="shared" si="37"/>
        <v>902</v>
      </c>
      <c r="AHX5" s="35">
        <f t="shared" si="37"/>
        <v>903</v>
      </c>
      <c r="AHY5" s="35">
        <f t="shared" si="37"/>
        <v>904</v>
      </c>
      <c r="AHZ5" s="35">
        <f t="shared" si="37"/>
        <v>905</v>
      </c>
      <c r="AIA5" s="35">
        <f t="shared" si="37"/>
        <v>906</v>
      </c>
      <c r="AIB5" s="35">
        <f t="shared" si="37"/>
        <v>907</v>
      </c>
      <c r="AIC5" s="35">
        <f t="shared" si="37"/>
        <v>908</v>
      </c>
      <c r="AID5" s="35">
        <f t="shared" si="37"/>
        <v>909</v>
      </c>
      <c r="AIE5" s="35">
        <f t="shared" si="37"/>
        <v>910</v>
      </c>
      <c r="AIF5" s="35">
        <f t="shared" si="37"/>
        <v>911</v>
      </c>
      <c r="AIG5" s="35">
        <f t="shared" si="37"/>
        <v>912</v>
      </c>
      <c r="AIH5" s="35">
        <f t="shared" si="37"/>
        <v>913</v>
      </c>
      <c r="AII5" s="35">
        <f t="shared" si="37"/>
        <v>914</v>
      </c>
      <c r="AIJ5" s="35">
        <f t="shared" si="37"/>
        <v>915</v>
      </c>
      <c r="AIK5" s="35">
        <f t="shared" si="37"/>
        <v>916</v>
      </c>
      <c r="AIL5" s="35">
        <f t="shared" si="37"/>
        <v>917</v>
      </c>
      <c r="AIM5" s="35">
        <f t="shared" si="37"/>
        <v>918</v>
      </c>
      <c r="AIN5" s="35">
        <f t="shared" si="37"/>
        <v>919</v>
      </c>
      <c r="AIO5" s="35">
        <f t="shared" si="37"/>
        <v>920</v>
      </c>
      <c r="AIP5" s="35">
        <f t="shared" si="37"/>
        <v>921</v>
      </c>
      <c r="AIQ5" s="35">
        <f t="shared" si="37"/>
        <v>922</v>
      </c>
      <c r="AIR5" s="35">
        <f t="shared" si="37"/>
        <v>923</v>
      </c>
      <c r="AIS5" s="35">
        <f t="shared" si="37"/>
        <v>924</v>
      </c>
      <c r="AIT5" s="35">
        <f t="shared" si="37"/>
        <v>925</v>
      </c>
      <c r="AIU5" s="35">
        <f t="shared" si="37"/>
        <v>926</v>
      </c>
      <c r="AIV5" s="35">
        <f t="shared" si="37"/>
        <v>927</v>
      </c>
      <c r="AIW5" s="35">
        <f t="shared" si="37"/>
        <v>928</v>
      </c>
      <c r="AIX5" s="35">
        <f t="shared" si="37"/>
        <v>929</v>
      </c>
      <c r="AIY5" s="35">
        <f t="shared" si="37"/>
        <v>930</v>
      </c>
      <c r="AIZ5" s="35">
        <f t="shared" si="37"/>
        <v>931</v>
      </c>
      <c r="AJA5" s="35">
        <f t="shared" si="37"/>
        <v>932</v>
      </c>
      <c r="AJB5" s="35">
        <f t="shared" si="37"/>
        <v>933</v>
      </c>
      <c r="AJC5" s="35">
        <f t="shared" si="37"/>
        <v>934</v>
      </c>
      <c r="AJD5" s="35">
        <f t="shared" si="37"/>
        <v>935</v>
      </c>
      <c r="AJE5" s="35">
        <f t="shared" si="37"/>
        <v>936</v>
      </c>
      <c r="AJF5" s="35">
        <f t="shared" si="37"/>
        <v>937</v>
      </c>
      <c r="AJG5" s="35">
        <f t="shared" si="37"/>
        <v>938</v>
      </c>
      <c r="AJH5" s="35">
        <f t="shared" si="37"/>
        <v>939</v>
      </c>
      <c r="AJI5" s="35">
        <f t="shared" si="37"/>
        <v>940</v>
      </c>
      <c r="AJJ5" s="35">
        <f t="shared" si="37"/>
        <v>941</v>
      </c>
      <c r="AJK5" s="35">
        <f t="shared" si="37"/>
        <v>942</v>
      </c>
      <c r="AJL5" s="35">
        <f t="shared" si="37"/>
        <v>943</v>
      </c>
      <c r="AJM5" s="35">
        <f t="shared" si="37"/>
        <v>944</v>
      </c>
      <c r="AJN5" s="35">
        <f t="shared" si="37"/>
        <v>945</v>
      </c>
      <c r="AJO5" s="35">
        <f t="shared" si="37"/>
        <v>946</v>
      </c>
      <c r="AJP5" s="35">
        <f t="shared" si="37"/>
        <v>947</v>
      </c>
      <c r="AJQ5" s="35">
        <f t="shared" si="37"/>
        <v>948</v>
      </c>
      <c r="AJR5" s="35">
        <f t="shared" si="37"/>
        <v>949</v>
      </c>
      <c r="AJS5" s="35">
        <f t="shared" si="37"/>
        <v>950</v>
      </c>
      <c r="AJT5" s="35">
        <f t="shared" si="37"/>
        <v>951</v>
      </c>
      <c r="AJU5" s="35">
        <f t="shared" si="37"/>
        <v>952</v>
      </c>
      <c r="AJV5" s="35">
        <f t="shared" si="37"/>
        <v>953</v>
      </c>
      <c r="AJW5" s="35">
        <f t="shared" si="37"/>
        <v>954</v>
      </c>
      <c r="AJX5" s="35">
        <f t="shared" si="37"/>
        <v>955</v>
      </c>
      <c r="AJY5" s="35">
        <f t="shared" si="37"/>
        <v>956</v>
      </c>
      <c r="AJZ5" s="35">
        <f t="shared" si="37"/>
        <v>957</v>
      </c>
      <c r="AKA5" s="35">
        <f t="shared" si="37"/>
        <v>958</v>
      </c>
      <c r="AKB5" s="35">
        <f t="shared" si="37"/>
        <v>959</v>
      </c>
      <c r="AKC5" s="35">
        <f t="shared" si="37"/>
        <v>960</v>
      </c>
      <c r="AKD5" s="35">
        <f t="shared" si="37"/>
        <v>961</v>
      </c>
      <c r="AKE5" s="35">
        <f t="shared" si="37"/>
        <v>962</v>
      </c>
      <c r="AKF5" s="35">
        <f t="shared" ref="AKF5:AMQ5" si="38">AKE5+1</f>
        <v>963</v>
      </c>
      <c r="AKG5" s="35">
        <f t="shared" si="38"/>
        <v>964</v>
      </c>
      <c r="AKH5" s="35">
        <f t="shared" si="38"/>
        <v>965</v>
      </c>
      <c r="AKI5" s="35">
        <f t="shared" si="38"/>
        <v>966</v>
      </c>
      <c r="AKJ5" s="35">
        <f t="shared" si="38"/>
        <v>967</v>
      </c>
      <c r="AKK5" s="35">
        <f t="shared" si="38"/>
        <v>968</v>
      </c>
      <c r="AKL5" s="35">
        <f t="shared" si="38"/>
        <v>969</v>
      </c>
      <c r="AKM5" s="35">
        <f t="shared" si="38"/>
        <v>970</v>
      </c>
      <c r="AKN5" s="35">
        <f t="shared" si="38"/>
        <v>971</v>
      </c>
      <c r="AKO5" s="35">
        <f t="shared" si="38"/>
        <v>972</v>
      </c>
      <c r="AKP5" s="35">
        <f t="shared" si="38"/>
        <v>973</v>
      </c>
      <c r="AKQ5" s="35">
        <f t="shared" si="38"/>
        <v>974</v>
      </c>
      <c r="AKR5" s="35">
        <f t="shared" si="38"/>
        <v>975</v>
      </c>
      <c r="AKS5" s="35">
        <f t="shared" si="38"/>
        <v>976</v>
      </c>
      <c r="AKT5" s="35">
        <f t="shared" si="38"/>
        <v>977</v>
      </c>
      <c r="AKU5" s="35">
        <f t="shared" si="38"/>
        <v>978</v>
      </c>
      <c r="AKV5" s="35">
        <f t="shared" si="38"/>
        <v>979</v>
      </c>
      <c r="AKW5" s="35">
        <f t="shared" si="38"/>
        <v>980</v>
      </c>
      <c r="AKX5" s="35">
        <f t="shared" si="38"/>
        <v>981</v>
      </c>
      <c r="AKY5" s="35">
        <f t="shared" si="38"/>
        <v>982</v>
      </c>
      <c r="AKZ5" s="35">
        <f t="shared" si="38"/>
        <v>983</v>
      </c>
      <c r="ALA5" s="35">
        <f t="shared" si="38"/>
        <v>984</v>
      </c>
      <c r="ALB5" s="35">
        <f t="shared" si="38"/>
        <v>985</v>
      </c>
      <c r="ALC5" s="35">
        <f t="shared" si="38"/>
        <v>986</v>
      </c>
      <c r="ALD5" s="35">
        <f t="shared" si="38"/>
        <v>987</v>
      </c>
      <c r="ALE5" s="35">
        <f t="shared" si="38"/>
        <v>988</v>
      </c>
      <c r="ALF5" s="35">
        <f t="shared" si="38"/>
        <v>989</v>
      </c>
      <c r="ALG5" s="35">
        <f t="shared" si="38"/>
        <v>990</v>
      </c>
      <c r="ALH5" s="35">
        <f t="shared" si="38"/>
        <v>991</v>
      </c>
      <c r="ALI5" s="35">
        <f t="shared" si="38"/>
        <v>992</v>
      </c>
      <c r="ALJ5" s="35">
        <f t="shared" si="38"/>
        <v>993</v>
      </c>
      <c r="ALK5" s="35">
        <f t="shared" si="38"/>
        <v>994</v>
      </c>
      <c r="ALL5" s="35">
        <f t="shared" si="38"/>
        <v>995</v>
      </c>
      <c r="ALM5" s="35">
        <f t="shared" si="38"/>
        <v>996</v>
      </c>
      <c r="ALN5" s="35">
        <f t="shared" si="38"/>
        <v>997</v>
      </c>
      <c r="ALO5" s="35">
        <f t="shared" si="38"/>
        <v>998</v>
      </c>
      <c r="ALP5" s="35">
        <f t="shared" si="38"/>
        <v>999</v>
      </c>
      <c r="ALQ5" s="35">
        <f t="shared" si="38"/>
        <v>1000</v>
      </c>
      <c r="ALR5" s="35">
        <f t="shared" si="38"/>
        <v>1001</v>
      </c>
      <c r="ALS5" s="35">
        <f t="shared" si="38"/>
        <v>1002</v>
      </c>
      <c r="ALT5" s="35">
        <f t="shared" si="38"/>
        <v>1003</v>
      </c>
      <c r="ALU5" s="35">
        <f t="shared" si="38"/>
        <v>1004</v>
      </c>
      <c r="ALV5" s="35">
        <f t="shared" si="38"/>
        <v>1005</v>
      </c>
      <c r="ALW5" s="35">
        <f t="shared" si="38"/>
        <v>1006</v>
      </c>
      <c r="ALX5" s="35">
        <f t="shared" si="38"/>
        <v>1007</v>
      </c>
      <c r="ALY5" s="35">
        <f t="shared" si="38"/>
        <v>1008</v>
      </c>
      <c r="ALZ5" s="35">
        <f t="shared" si="38"/>
        <v>1009</v>
      </c>
      <c r="AMA5" s="35">
        <f t="shared" si="38"/>
        <v>1010</v>
      </c>
      <c r="AMB5" s="35">
        <f t="shared" si="38"/>
        <v>1011</v>
      </c>
      <c r="AMC5" s="35">
        <f t="shared" si="38"/>
        <v>1012</v>
      </c>
      <c r="AMD5" s="35">
        <f t="shared" si="38"/>
        <v>1013</v>
      </c>
      <c r="AME5" s="35">
        <f t="shared" si="38"/>
        <v>1014</v>
      </c>
      <c r="AMF5" s="35">
        <f t="shared" si="38"/>
        <v>1015</v>
      </c>
      <c r="AMG5" s="35">
        <f t="shared" si="38"/>
        <v>1016</v>
      </c>
      <c r="AMH5" s="35">
        <f t="shared" si="38"/>
        <v>1017</v>
      </c>
      <c r="AMI5" s="35">
        <f t="shared" si="38"/>
        <v>1018</v>
      </c>
      <c r="AMJ5" s="35">
        <f t="shared" si="38"/>
        <v>1019</v>
      </c>
      <c r="AMK5" s="35">
        <f t="shared" si="38"/>
        <v>1020</v>
      </c>
      <c r="AML5" s="35">
        <f t="shared" si="38"/>
        <v>1021</v>
      </c>
      <c r="AMM5" s="35">
        <f t="shared" si="38"/>
        <v>1022</v>
      </c>
      <c r="AMN5" s="35">
        <f t="shared" si="38"/>
        <v>1023</v>
      </c>
      <c r="AMO5" s="35">
        <f t="shared" si="38"/>
        <v>1024</v>
      </c>
      <c r="AMP5" s="35">
        <f t="shared" si="38"/>
        <v>1025</v>
      </c>
      <c r="AMQ5" s="35">
        <f t="shared" si="38"/>
        <v>1026</v>
      </c>
      <c r="AMR5" s="35">
        <f t="shared" ref="AMR5:APC5" si="39">AMQ5+1</f>
        <v>1027</v>
      </c>
      <c r="AMS5" s="35">
        <f t="shared" si="39"/>
        <v>1028</v>
      </c>
      <c r="AMT5" s="35">
        <f t="shared" si="39"/>
        <v>1029</v>
      </c>
      <c r="AMU5" s="35">
        <f t="shared" si="39"/>
        <v>1030</v>
      </c>
      <c r="AMV5" s="35">
        <f t="shared" si="39"/>
        <v>1031</v>
      </c>
      <c r="AMW5" s="35">
        <f t="shared" si="39"/>
        <v>1032</v>
      </c>
      <c r="AMX5" s="35">
        <f t="shared" si="39"/>
        <v>1033</v>
      </c>
      <c r="AMY5" s="35">
        <f t="shared" si="39"/>
        <v>1034</v>
      </c>
      <c r="AMZ5" s="35">
        <f t="shared" si="39"/>
        <v>1035</v>
      </c>
      <c r="ANA5" s="35">
        <f t="shared" si="39"/>
        <v>1036</v>
      </c>
      <c r="ANB5" s="35">
        <f t="shared" si="39"/>
        <v>1037</v>
      </c>
      <c r="ANC5" s="35">
        <f t="shared" si="39"/>
        <v>1038</v>
      </c>
      <c r="AND5" s="35">
        <f t="shared" si="39"/>
        <v>1039</v>
      </c>
      <c r="ANE5" s="35">
        <f t="shared" si="39"/>
        <v>1040</v>
      </c>
      <c r="ANF5" s="35">
        <f t="shared" si="39"/>
        <v>1041</v>
      </c>
      <c r="ANG5" s="35">
        <f t="shared" si="39"/>
        <v>1042</v>
      </c>
      <c r="ANH5" s="35">
        <f t="shared" si="39"/>
        <v>1043</v>
      </c>
      <c r="ANI5" s="35">
        <f t="shared" si="39"/>
        <v>1044</v>
      </c>
      <c r="ANJ5" s="35">
        <f t="shared" si="39"/>
        <v>1045</v>
      </c>
      <c r="ANK5" s="35">
        <f t="shared" si="39"/>
        <v>1046</v>
      </c>
      <c r="ANL5" s="35">
        <f t="shared" si="39"/>
        <v>1047</v>
      </c>
      <c r="ANM5" s="35">
        <f t="shared" si="39"/>
        <v>1048</v>
      </c>
      <c r="ANN5" s="35">
        <f t="shared" si="39"/>
        <v>1049</v>
      </c>
      <c r="ANO5" s="35">
        <f t="shared" si="39"/>
        <v>1050</v>
      </c>
      <c r="ANP5" s="35">
        <f t="shared" si="39"/>
        <v>1051</v>
      </c>
      <c r="ANQ5" s="35">
        <f t="shared" si="39"/>
        <v>1052</v>
      </c>
      <c r="ANR5" s="35">
        <f t="shared" si="39"/>
        <v>1053</v>
      </c>
      <c r="ANS5" s="35">
        <f t="shared" si="39"/>
        <v>1054</v>
      </c>
      <c r="ANT5" s="35">
        <f t="shared" si="39"/>
        <v>1055</v>
      </c>
      <c r="ANU5" s="35">
        <f t="shared" si="39"/>
        <v>1056</v>
      </c>
      <c r="ANV5" s="35">
        <f t="shared" si="39"/>
        <v>1057</v>
      </c>
      <c r="ANW5" s="35">
        <f t="shared" si="39"/>
        <v>1058</v>
      </c>
      <c r="ANX5" s="35">
        <f t="shared" si="39"/>
        <v>1059</v>
      </c>
      <c r="ANY5" s="35">
        <f t="shared" si="39"/>
        <v>1060</v>
      </c>
      <c r="ANZ5" s="35">
        <f t="shared" si="39"/>
        <v>1061</v>
      </c>
      <c r="AOA5" s="35">
        <f t="shared" si="39"/>
        <v>1062</v>
      </c>
      <c r="AOB5" s="35">
        <f t="shared" si="39"/>
        <v>1063</v>
      </c>
      <c r="AOC5" s="35">
        <f t="shared" si="39"/>
        <v>1064</v>
      </c>
      <c r="AOD5" s="35">
        <f t="shared" si="39"/>
        <v>1065</v>
      </c>
      <c r="AOE5" s="35">
        <f t="shared" si="39"/>
        <v>1066</v>
      </c>
      <c r="AOF5" s="35">
        <f t="shared" si="39"/>
        <v>1067</v>
      </c>
      <c r="AOG5" s="35">
        <f t="shared" si="39"/>
        <v>1068</v>
      </c>
      <c r="AOH5" s="35">
        <f t="shared" si="39"/>
        <v>1069</v>
      </c>
      <c r="AOI5" s="35">
        <f t="shared" si="39"/>
        <v>1070</v>
      </c>
      <c r="AOJ5" s="35">
        <f t="shared" si="39"/>
        <v>1071</v>
      </c>
      <c r="AOK5" s="35">
        <f t="shared" si="39"/>
        <v>1072</v>
      </c>
      <c r="AOL5" s="35">
        <f t="shared" si="39"/>
        <v>1073</v>
      </c>
      <c r="AOM5" s="35">
        <f t="shared" si="39"/>
        <v>1074</v>
      </c>
      <c r="AON5" s="35">
        <f t="shared" si="39"/>
        <v>1075</v>
      </c>
      <c r="AOO5" s="35">
        <f t="shared" si="39"/>
        <v>1076</v>
      </c>
      <c r="AOP5" s="35">
        <f t="shared" si="39"/>
        <v>1077</v>
      </c>
      <c r="AOQ5" s="35">
        <f t="shared" si="39"/>
        <v>1078</v>
      </c>
      <c r="AOR5" s="35">
        <f t="shared" si="39"/>
        <v>1079</v>
      </c>
      <c r="AOS5" s="35">
        <f t="shared" si="39"/>
        <v>1080</v>
      </c>
      <c r="AOT5" s="35">
        <f t="shared" si="39"/>
        <v>1081</v>
      </c>
      <c r="AOU5" s="35">
        <f t="shared" si="39"/>
        <v>1082</v>
      </c>
      <c r="AOV5" s="35">
        <f t="shared" si="39"/>
        <v>1083</v>
      </c>
      <c r="AOW5" s="35">
        <f t="shared" si="39"/>
        <v>1084</v>
      </c>
      <c r="AOX5" s="35">
        <f t="shared" si="39"/>
        <v>1085</v>
      </c>
      <c r="AOY5" s="35">
        <f t="shared" si="39"/>
        <v>1086</v>
      </c>
      <c r="AOZ5" s="35">
        <f t="shared" si="39"/>
        <v>1087</v>
      </c>
      <c r="APA5" s="35">
        <f t="shared" si="39"/>
        <v>1088</v>
      </c>
      <c r="APB5" s="35">
        <f t="shared" si="39"/>
        <v>1089</v>
      </c>
      <c r="APC5" s="35">
        <f t="shared" si="39"/>
        <v>1090</v>
      </c>
      <c r="APD5" s="35">
        <f t="shared" ref="APD5:ARO5" si="40">APC5+1</f>
        <v>1091</v>
      </c>
      <c r="APE5" s="35">
        <f t="shared" si="40"/>
        <v>1092</v>
      </c>
      <c r="APF5" s="35">
        <f t="shared" si="40"/>
        <v>1093</v>
      </c>
      <c r="APG5" s="35">
        <f t="shared" si="40"/>
        <v>1094</v>
      </c>
      <c r="APH5" s="35">
        <f t="shared" si="40"/>
        <v>1095</v>
      </c>
      <c r="API5" s="35">
        <f t="shared" si="40"/>
        <v>1096</v>
      </c>
      <c r="APJ5" s="35">
        <f t="shared" si="40"/>
        <v>1097</v>
      </c>
      <c r="APK5" s="35">
        <f t="shared" si="40"/>
        <v>1098</v>
      </c>
      <c r="APL5" s="35">
        <f t="shared" si="40"/>
        <v>1099</v>
      </c>
      <c r="APM5" s="35">
        <f t="shared" si="40"/>
        <v>1100</v>
      </c>
      <c r="APN5" s="35">
        <f t="shared" si="40"/>
        <v>1101</v>
      </c>
      <c r="APO5" s="35">
        <f t="shared" si="40"/>
        <v>1102</v>
      </c>
      <c r="APP5" s="35">
        <f t="shared" si="40"/>
        <v>1103</v>
      </c>
      <c r="APQ5" s="35">
        <f t="shared" si="40"/>
        <v>1104</v>
      </c>
      <c r="APR5" s="35">
        <f t="shared" si="40"/>
        <v>1105</v>
      </c>
      <c r="APS5" s="35">
        <f t="shared" si="40"/>
        <v>1106</v>
      </c>
      <c r="APT5" s="35">
        <f t="shared" si="40"/>
        <v>1107</v>
      </c>
      <c r="APU5" s="35">
        <f t="shared" si="40"/>
        <v>1108</v>
      </c>
      <c r="APV5" s="35">
        <f t="shared" si="40"/>
        <v>1109</v>
      </c>
      <c r="APW5" s="35">
        <f t="shared" si="40"/>
        <v>1110</v>
      </c>
      <c r="APX5" s="35">
        <f t="shared" si="40"/>
        <v>1111</v>
      </c>
      <c r="APY5" s="35">
        <f t="shared" si="40"/>
        <v>1112</v>
      </c>
      <c r="APZ5" s="35">
        <f t="shared" si="40"/>
        <v>1113</v>
      </c>
      <c r="AQA5" s="35">
        <f t="shared" si="40"/>
        <v>1114</v>
      </c>
      <c r="AQB5" s="35">
        <f t="shared" si="40"/>
        <v>1115</v>
      </c>
      <c r="AQC5" s="35">
        <f t="shared" si="40"/>
        <v>1116</v>
      </c>
      <c r="AQD5" s="35">
        <f t="shared" si="40"/>
        <v>1117</v>
      </c>
      <c r="AQE5" s="35">
        <f t="shared" si="40"/>
        <v>1118</v>
      </c>
      <c r="AQF5" s="35">
        <f t="shared" si="40"/>
        <v>1119</v>
      </c>
      <c r="AQG5" s="35">
        <f t="shared" si="40"/>
        <v>1120</v>
      </c>
      <c r="AQH5" s="35">
        <f t="shared" si="40"/>
        <v>1121</v>
      </c>
      <c r="AQI5" s="35">
        <f t="shared" si="40"/>
        <v>1122</v>
      </c>
      <c r="AQJ5" s="35">
        <f t="shared" si="40"/>
        <v>1123</v>
      </c>
      <c r="AQK5" s="35">
        <f t="shared" si="40"/>
        <v>1124</v>
      </c>
      <c r="AQL5" s="35">
        <f t="shared" si="40"/>
        <v>1125</v>
      </c>
      <c r="AQM5" s="35">
        <f t="shared" si="40"/>
        <v>1126</v>
      </c>
      <c r="AQN5" s="35">
        <f t="shared" si="40"/>
        <v>1127</v>
      </c>
      <c r="AQO5" s="35">
        <f t="shared" si="40"/>
        <v>1128</v>
      </c>
      <c r="AQP5" s="35">
        <f t="shared" si="40"/>
        <v>1129</v>
      </c>
      <c r="AQQ5" s="35">
        <f t="shared" si="40"/>
        <v>1130</v>
      </c>
      <c r="AQR5" s="35">
        <f t="shared" si="40"/>
        <v>1131</v>
      </c>
      <c r="AQS5" s="35">
        <f t="shared" si="40"/>
        <v>1132</v>
      </c>
      <c r="AQT5" s="35">
        <f t="shared" si="40"/>
        <v>1133</v>
      </c>
      <c r="AQU5" s="35">
        <f t="shared" si="40"/>
        <v>1134</v>
      </c>
      <c r="AQV5" s="35">
        <f t="shared" si="40"/>
        <v>1135</v>
      </c>
      <c r="AQW5" s="35">
        <f t="shared" si="40"/>
        <v>1136</v>
      </c>
      <c r="AQX5" s="35">
        <f t="shared" si="40"/>
        <v>1137</v>
      </c>
      <c r="AQY5" s="35">
        <f t="shared" si="40"/>
        <v>1138</v>
      </c>
      <c r="AQZ5" s="35">
        <f t="shared" si="40"/>
        <v>1139</v>
      </c>
      <c r="ARA5" s="35">
        <f t="shared" si="40"/>
        <v>1140</v>
      </c>
      <c r="ARB5" s="35">
        <f t="shared" si="40"/>
        <v>1141</v>
      </c>
      <c r="ARC5" s="35">
        <f t="shared" si="40"/>
        <v>1142</v>
      </c>
      <c r="ARD5" s="35">
        <f t="shared" si="40"/>
        <v>1143</v>
      </c>
      <c r="ARE5" s="35">
        <f t="shared" si="40"/>
        <v>1144</v>
      </c>
      <c r="ARF5" s="35">
        <f t="shared" si="40"/>
        <v>1145</v>
      </c>
      <c r="ARG5" s="35">
        <f t="shared" si="40"/>
        <v>1146</v>
      </c>
      <c r="ARH5" s="35">
        <f t="shared" si="40"/>
        <v>1147</v>
      </c>
      <c r="ARI5" s="35">
        <f t="shared" si="40"/>
        <v>1148</v>
      </c>
      <c r="ARJ5" s="35">
        <f t="shared" si="40"/>
        <v>1149</v>
      </c>
      <c r="ARK5" s="35">
        <f t="shared" si="40"/>
        <v>1150</v>
      </c>
      <c r="ARL5" s="35">
        <f t="shared" si="40"/>
        <v>1151</v>
      </c>
      <c r="ARM5" s="35">
        <f t="shared" si="40"/>
        <v>1152</v>
      </c>
      <c r="ARN5" s="35">
        <f t="shared" si="40"/>
        <v>1153</v>
      </c>
      <c r="ARO5" s="35">
        <f t="shared" si="40"/>
        <v>1154</v>
      </c>
      <c r="ARP5" s="35">
        <f t="shared" ref="ARP5:AUA5" si="41">ARO5+1</f>
        <v>1155</v>
      </c>
      <c r="ARQ5" s="35">
        <f t="shared" si="41"/>
        <v>1156</v>
      </c>
      <c r="ARR5" s="35">
        <f t="shared" si="41"/>
        <v>1157</v>
      </c>
      <c r="ARS5" s="35">
        <f t="shared" si="41"/>
        <v>1158</v>
      </c>
      <c r="ART5" s="35">
        <f t="shared" si="41"/>
        <v>1159</v>
      </c>
      <c r="ARU5" s="35">
        <f t="shared" si="41"/>
        <v>1160</v>
      </c>
      <c r="ARV5" s="35">
        <f t="shared" si="41"/>
        <v>1161</v>
      </c>
      <c r="ARW5" s="35">
        <f t="shared" si="41"/>
        <v>1162</v>
      </c>
      <c r="ARX5" s="35">
        <f t="shared" si="41"/>
        <v>1163</v>
      </c>
      <c r="ARY5" s="35">
        <f t="shared" si="41"/>
        <v>1164</v>
      </c>
      <c r="ARZ5" s="35">
        <f t="shared" si="41"/>
        <v>1165</v>
      </c>
      <c r="ASA5" s="35">
        <f t="shared" si="41"/>
        <v>1166</v>
      </c>
      <c r="ASB5" s="35">
        <f t="shared" si="41"/>
        <v>1167</v>
      </c>
      <c r="ASC5" s="35">
        <f t="shared" si="41"/>
        <v>1168</v>
      </c>
      <c r="ASD5" s="35">
        <f t="shared" si="41"/>
        <v>1169</v>
      </c>
      <c r="ASE5" s="35">
        <f t="shared" si="41"/>
        <v>1170</v>
      </c>
      <c r="ASF5" s="35">
        <f t="shared" si="41"/>
        <v>1171</v>
      </c>
      <c r="ASG5" s="35">
        <f t="shared" si="41"/>
        <v>1172</v>
      </c>
      <c r="ASH5" s="35">
        <f t="shared" si="41"/>
        <v>1173</v>
      </c>
      <c r="ASI5" s="35">
        <f t="shared" si="41"/>
        <v>1174</v>
      </c>
      <c r="ASJ5" s="35">
        <f t="shared" si="41"/>
        <v>1175</v>
      </c>
      <c r="ASK5" s="35">
        <f t="shared" si="41"/>
        <v>1176</v>
      </c>
      <c r="ASL5" s="35">
        <f t="shared" si="41"/>
        <v>1177</v>
      </c>
      <c r="ASM5" s="35">
        <f t="shared" si="41"/>
        <v>1178</v>
      </c>
      <c r="ASN5" s="35">
        <f t="shared" si="41"/>
        <v>1179</v>
      </c>
      <c r="ASO5" s="35">
        <f t="shared" si="41"/>
        <v>1180</v>
      </c>
      <c r="ASP5" s="35">
        <f t="shared" si="41"/>
        <v>1181</v>
      </c>
      <c r="ASQ5" s="35">
        <f t="shared" si="41"/>
        <v>1182</v>
      </c>
      <c r="ASR5" s="35">
        <f t="shared" si="41"/>
        <v>1183</v>
      </c>
      <c r="ASS5" s="35">
        <f t="shared" si="41"/>
        <v>1184</v>
      </c>
      <c r="AST5" s="35">
        <f t="shared" si="41"/>
        <v>1185</v>
      </c>
      <c r="ASU5" s="35">
        <f t="shared" si="41"/>
        <v>1186</v>
      </c>
      <c r="ASV5" s="35">
        <f t="shared" si="41"/>
        <v>1187</v>
      </c>
      <c r="ASW5" s="35">
        <f t="shared" si="41"/>
        <v>1188</v>
      </c>
      <c r="ASX5" s="35">
        <f t="shared" si="41"/>
        <v>1189</v>
      </c>
      <c r="ASY5" s="35">
        <f t="shared" si="41"/>
        <v>1190</v>
      </c>
      <c r="ASZ5" s="35">
        <f t="shared" si="41"/>
        <v>1191</v>
      </c>
      <c r="ATA5" s="35">
        <f t="shared" si="41"/>
        <v>1192</v>
      </c>
      <c r="ATB5" s="35">
        <f t="shared" si="41"/>
        <v>1193</v>
      </c>
      <c r="ATC5" s="35">
        <f t="shared" si="41"/>
        <v>1194</v>
      </c>
      <c r="ATD5" s="35">
        <f t="shared" si="41"/>
        <v>1195</v>
      </c>
      <c r="ATE5" s="35">
        <f t="shared" si="41"/>
        <v>1196</v>
      </c>
      <c r="ATF5" s="35">
        <f t="shared" si="41"/>
        <v>1197</v>
      </c>
      <c r="ATG5" s="35">
        <f t="shared" si="41"/>
        <v>1198</v>
      </c>
      <c r="ATH5" s="35">
        <f t="shared" si="41"/>
        <v>1199</v>
      </c>
      <c r="ATI5" s="35">
        <f t="shared" si="41"/>
        <v>1200</v>
      </c>
      <c r="ATJ5" s="35">
        <f t="shared" si="41"/>
        <v>1201</v>
      </c>
      <c r="ATK5" s="35">
        <f t="shared" si="41"/>
        <v>1202</v>
      </c>
      <c r="ATL5" s="35">
        <f t="shared" si="41"/>
        <v>1203</v>
      </c>
      <c r="ATM5" s="35">
        <f t="shared" si="41"/>
        <v>1204</v>
      </c>
      <c r="ATN5" s="35">
        <f t="shared" si="41"/>
        <v>1205</v>
      </c>
      <c r="ATO5" s="35">
        <f t="shared" si="41"/>
        <v>1206</v>
      </c>
      <c r="ATP5" s="35">
        <f t="shared" si="41"/>
        <v>1207</v>
      </c>
      <c r="ATQ5" s="35">
        <f t="shared" si="41"/>
        <v>1208</v>
      </c>
      <c r="ATR5" s="35">
        <f t="shared" si="41"/>
        <v>1209</v>
      </c>
      <c r="ATS5" s="35">
        <f t="shared" si="41"/>
        <v>1210</v>
      </c>
      <c r="ATT5" s="35">
        <f t="shared" si="41"/>
        <v>1211</v>
      </c>
      <c r="ATU5" s="35">
        <f t="shared" si="41"/>
        <v>1212</v>
      </c>
      <c r="ATV5" s="35">
        <f t="shared" si="41"/>
        <v>1213</v>
      </c>
      <c r="ATW5" s="35">
        <f t="shared" si="41"/>
        <v>1214</v>
      </c>
      <c r="ATX5" s="35">
        <f t="shared" si="41"/>
        <v>1215</v>
      </c>
      <c r="ATY5" s="35">
        <f t="shared" si="41"/>
        <v>1216</v>
      </c>
      <c r="ATZ5" s="35">
        <f t="shared" si="41"/>
        <v>1217</v>
      </c>
      <c r="AUA5" s="35">
        <f t="shared" si="41"/>
        <v>1218</v>
      </c>
      <c r="AUB5" s="35">
        <f t="shared" ref="AUB5:AWM5" si="42">AUA5+1</f>
        <v>1219</v>
      </c>
      <c r="AUC5" s="35">
        <f t="shared" si="42"/>
        <v>1220</v>
      </c>
      <c r="AUD5" s="35">
        <f t="shared" si="42"/>
        <v>1221</v>
      </c>
      <c r="AUE5" s="35">
        <f t="shared" si="42"/>
        <v>1222</v>
      </c>
      <c r="AUF5" s="35">
        <f t="shared" si="42"/>
        <v>1223</v>
      </c>
      <c r="AUG5" s="35">
        <f t="shared" si="42"/>
        <v>1224</v>
      </c>
      <c r="AUH5" s="35">
        <f t="shared" si="42"/>
        <v>1225</v>
      </c>
      <c r="AUI5" s="35">
        <f t="shared" si="42"/>
        <v>1226</v>
      </c>
      <c r="AUJ5" s="35">
        <f t="shared" si="42"/>
        <v>1227</v>
      </c>
      <c r="AUK5" s="35">
        <f t="shared" si="42"/>
        <v>1228</v>
      </c>
      <c r="AUL5" s="35">
        <f t="shared" si="42"/>
        <v>1229</v>
      </c>
      <c r="AUM5" s="35">
        <f t="shared" si="42"/>
        <v>1230</v>
      </c>
      <c r="AUN5" s="35">
        <f t="shared" si="42"/>
        <v>1231</v>
      </c>
      <c r="AUO5" s="35">
        <f t="shared" si="42"/>
        <v>1232</v>
      </c>
      <c r="AUP5" s="35">
        <f t="shared" si="42"/>
        <v>1233</v>
      </c>
      <c r="AUQ5" s="35">
        <f t="shared" si="42"/>
        <v>1234</v>
      </c>
      <c r="AUR5" s="35">
        <f t="shared" si="42"/>
        <v>1235</v>
      </c>
      <c r="AUS5" s="35">
        <f t="shared" si="42"/>
        <v>1236</v>
      </c>
      <c r="AUT5" s="35">
        <f t="shared" si="42"/>
        <v>1237</v>
      </c>
      <c r="AUU5" s="35">
        <f t="shared" si="42"/>
        <v>1238</v>
      </c>
      <c r="AUV5" s="35">
        <f t="shared" si="42"/>
        <v>1239</v>
      </c>
      <c r="AUW5" s="35">
        <f t="shared" si="42"/>
        <v>1240</v>
      </c>
      <c r="AUX5" s="35">
        <f t="shared" si="42"/>
        <v>1241</v>
      </c>
      <c r="AUY5" s="35">
        <f t="shared" si="42"/>
        <v>1242</v>
      </c>
      <c r="AUZ5" s="35">
        <f t="shared" si="42"/>
        <v>1243</v>
      </c>
      <c r="AVA5" s="35">
        <f t="shared" si="42"/>
        <v>1244</v>
      </c>
      <c r="AVB5" s="35">
        <f t="shared" si="42"/>
        <v>1245</v>
      </c>
      <c r="AVC5" s="35">
        <f t="shared" si="42"/>
        <v>1246</v>
      </c>
      <c r="AVD5" s="35">
        <f t="shared" si="42"/>
        <v>1247</v>
      </c>
      <c r="AVE5" s="35">
        <f t="shared" si="42"/>
        <v>1248</v>
      </c>
      <c r="AVF5" s="35">
        <f t="shared" si="42"/>
        <v>1249</v>
      </c>
      <c r="AVG5" s="35">
        <f t="shared" si="42"/>
        <v>1250</v>
      </c>
      <c r="AVH5" s="35">
        <f t="shared" si="42"/>
        <v>1251</v>
      </c>
      <c r="AVI5" s="35">
        <f t="shared" si="42"/>
        <v>1252</v>
      </c>
      <c r="AVJ5" s="35">
        <f t="shared" si="42"/>
        <v>1253</v>
      </c>
      <c r="AVK5" s="35">
        <f t="shared" si="42"/>
        <v>1254</v>
      </c>
      <c r="AVL5" s="35">
        <f t="shared" si="42"/>
        <v>1255</v>
      </c>
      <c r="AVM5" s="35">
        <f t="shared" si="42"/>
        <v>1256</v>
      </c>
      <c r="AVN5" s="35">
        <f t="shared" si="42"/>
        <v>1257</v>
      </c>
      <c r="AVO5" s="35">
        <f t="shared" si="42"/>
        <v>1258</v>
      </c>
      <c r="AVP5" s="35">
        <f t="shared" si="42"/>
        <v>1259</v>
      </c>
      <c r="AVQ5" s="35">
        <f t="shared" si="42"/>
        <v>1260</v>
      </c>
      <c r="AVR5" s="35">
        <f t="shared" si="42"/>
        <v>1261</v>
      </c>
      <c r="AVS5" s="35">
        <f t="shared" si="42"/>
        <v>1262</v>
      </c>
      <c r="AVT5" s="35">
        <f t="shared" si="42"/>
        <v>1263</v>
      </c>
      <c r="AVU5" s="35">
        <f t="shared" si="42"/>
        <v>1264</v>
      </c>
      <c r="AVV5" s="35">
        <f t="shared" si="42"/>
        <v>1265</v>
      </c>
      <c r="AVW5" s="35">
        <f t="shared" si="42"/>
        <v>1266</v>
      </c>
      <c r="AVX5" s="35">
        <f t="shared" si="42"/>
        <v>1267</v>
      </c>
      <c r="AVY5" s="35">
        <f t="shared" si="42"/>
        <v>1268</v>
      </c>
      <c r="AVZ5" s="35">
        <f t="shared" si="42"/>
        <v>1269</v>
      </c>
      <c r="AWA5" s="35">
        <f t="shared" si="42"/>
        <v>1270</v>
      </c>
      <c r="AWB5" s="35">
        <f t="shared" si="42"/>
        <v>1271</v>
      </c>
      <c r="AWC5" s="35">
        <f t="shared" si="42"/>
        <v>1272</v>
      </c>
      <c r="AWD5" s="35">
        <f t="shared" si="42"/>
        <v>1273</v>
      </c>
      <c r="AWE5" s="35">
        <f t="shared" si="42"/>
        <v>1274</v>
      </c>
      <c r="AWF5" s="35">
        <f t="shared" si="42"/>
        <v>1275</v>
      </c>
      <c r="AWG5" s="35">
        <f t="shared" si="42"/>
        <v>1276</v>
      </c>
      <c r="AWH5" s="35">
        <f t="shared" si="42"/>
        <v>1277</v>
      </c>
      <c r="AWI5" s="35">
        <f t="shared" si="42"/>
        <v>1278</v>
      </c>
      <c r="AWJ5" s="35">
        <f t="shared" si="42"/>
        <v>1279</v>
      </c>
      <c r="AWK5" s="35">
        <f t="shared" si="42"/>
        <v>1280</v>
      </c>
      <c r="AWL5" s="35">
        <f t="shared" si="42"/>
        <v>1281</v>
      </c>
      <c r="AWM5" s="35">
        <f t="shared" si="42"/>
        <v>1282</v>
      </c>
      <c r="AWN5" s="35">
        <f t="shared" ref="AWN5:AYY5" si="43">AWM5+1</f>
        <v>1283</v>
      </c>
      <c r="AWO5" s="35">
        <f t="shared" si="43"/>
        <v>1284</v>
      </c>
      <c r="AWP5" s="35">
        <f t="shared" si="43"/>
        <v>1285</v>
      </c>
      <c r="AWQ5" s="35">
        <f t="shared" si="43"/>
        <v>1286</v>
      </c>
      <c r="AWR5" s="35">
        <f t="shared" si="43"/>
        <v>1287</v>
      </c>
      <c r="AWS5" s="35">
        <f t="shared" si="43"/>
        <v>1288</v>
      </c>
      <c r="AWT5" s="35">
        <f t="shared" si="43"/>
        <v>1289</v>
      </c>
      <c r="AWU5" s="35">
        <f t="shared" si="43"/>
        <v>1290</v>
      </c>
      <c r="AWV5" s="35">
        <f t="shared" si="43"/>
        <v>1291</v>
      </c>
      <c r="AWW5" s="35">
        <f t="shared" si="43"/>
        <v>1292</v>
      </c>
      <c r="AWX5" s="35">
        <f t="shared" si="43"/>
        <v>1293</v>
      </c>
      <c r="AWY5" s="35">
        <f t="shared" si="43"/>
        <v>1294</v>
      </c>
      <c r="AWZ5" s="35">
        <f t="shared" si="43"/>
        <v>1295</v>
      </c>
      <c r="AXA5" s="35">
        <f t="shared" si="43"/>
        <v>1296</v>
      </c>
      <c r="AXB5" s="35">
        <f t="shared" si="43"/>
        <v>1297</v>
      </c>
      <c r="AXC5" s="35">
        <f t="shared" si="43"/>
        <v>1298</v>
      </c>
      <c r="AXD5" s="35">
        <f t="shared" si="43"/>
        <v>1299</v>
      </c>
      <c r="AXE5" s="35">
        <f t="shared" si="43"/>
        <v>1300</v>
      </c>
      <c r="AXF5" s="35">
        <f t="shared" si="43"/>
        <v>1301</v>
      </c>
      <c r="AXG5" s="35">
        <f t="shared" si="43"/>
        <v>1302</v>
      </c>
      <c r="AXH5" s="35">
        <f t="shared" si="43"/>
        <v>1303</v>
      </c>
      <c r="AXI5" s="35">
        <f t="shared" si="43"/>
        <v>1304</v>
      </c>
      <c r="AXJ5" s="35">
        <f t="shared" si="43"/>
        <v>1305</v>
      </c>
      <c r="AXK5" s="35">
        <f t="shared" si="43"/>
        <v>1306</v>
      </c>
      <c r="AXL5" s="35">
        <f t="shared" si="43"/>
        <v>1307</v>
      </c>
      <c r="AXM5" s="35">
        <f t="shared" si="43"/>
        <v>1308</v>
      </c>
      <c r="AXN5" s="35">
        <f t="shared" si="43"/>
        <v>1309</v>
      </c>
      <c r="AXO5" s="35">
        <f t="shared" si="43"/>
        <v>1310</v>
      </c>
      <c r="AXP5" s="35">
        <f t="shared" si="43"/>
        <v>1311</v>
      </c>
      <c r="AXQ5" s="35">
        <f t="shared" si="43"/>
        <v>1312</v>
      </c>
      <c r="AXR5" s="35">
        <f t="shared" si="43"/>
        <v>1313</v>
      </c>
      <c r="AXS5" s="35">
        <f t="shared" si="43"/>
        <v>1314</v>
      </c>
      <c r="AXT5" s="35">
        <f t="shared" si="43"/>
        <v>1315</v>
      </c>
      <c r="AXU5" s="35">
        <f t="shared" si="43"/>
        <v>1316</v>
      </c>
      <c r="AXV5" s="35">
        <f t="shared" si="43"/>
        <v>1317</v>
      </c>
      <c r="AXW5" s="35">
        <f t="shared" si="43"/>
        <v>1318</v>
      </c>
      <c r="AXX5" s="35">
        <f t="shared" si="43"/>
        <v>1319</v>
      </c>
      <c r="AXY5" s="35">
        <f t="shared" si="43"/>
        <v>1320</v>
      </c>
      <c r="AXZ5" s="35">
        <f t="shared" si="43"/>
        <v>1321</v>
      </c>
      <c r="AYA5" s="35">
        <f t="shared" si="43"/>
        <v>1322</v>
      </c>
      <c r="AYB5" s="35">
        <f t="shared" si="43"/>
        <v>1323</v>
      </c>
      <c r="AYC5" s="35">
        <f t="shared" si="43"/>
        <v>1324</v>
      </c>
      <c r="AYD5" s="35">
        <f t="shared" si="43"/>
        <v>1325</v>
      </c>
      <c r="AYE5" s="35">
        <f t="shared" si="43"/>
        <v>1326</v>
      </c>
      <c r="AYF5" s="35">
        <f t="shared" si="43"/>
        <v>1327</v>
      </c>
      <c r="AYG5" s="35">
        <f t="shared" si="43"/>
        <v>1328</v>
      </c>
      <c r="AYH5" s="35">
        <f t="shared" si="43"/>
        <v>1329</v>
      </c>
      <c r="AYI5" s="35">
        <f t="shared" si="43"/>
        <v>1330</v>
      </c>
      <c r="AYJ5" s="35">
        <f t="shared" si="43"/>
        <v>1331</v>
      </c>
      <c r="AYK5" s="35">
        <f t="shared" si="43"/>
        <v>1332</v>
      </c>
      <c r="AYL5" s="35">
        <f t="shared" si="43"/>
        <v>1333</v>
      </c>
      <c r="AYM5" s="35">
        <f t="shared" si="43"/>
        <v>1334</v>
      </c>
      <c r="AYN5" s="35">
        <f t="shared" si="43"/>
        <v>1335</v>
      </c>
      <c r="AYO5" s="35">
        <f t="shared" si="43"/>
        <v>1336</v>
      </c>
      <c r="AYP5" s="35">
        <f t="shared" si="43"/>
        <v>1337</v>
      </c>
      <c r="AYQ5" s="35">
        <f t="shared" si="43"/>
        <v>1338</v>
      </c>
      <c r="AYR5" s="35">
        <f t="shared" si="43"/>
        <v>1339</v>
      </c>
      <c r="AYS5" s="35">
        <f t="shared" si="43"/>
        <v>1340</v>
      </c>
      <c r="AYT5" s="35">
        <f t="shared" si="43"/>
        <v>1341</v>
      </c>
      <c r="AYU5" s="35">
        <f t="shared" si="43"/>
        <v>1342</v>
      </c>
      <c r="AYV5" s="35">
        <f t="shared" si="43"/>
        <v>1343</v>
      </c>
      <c r="AYW5" s="35">
        <f t="shared" si="43"/>
        <v>1344</v>
      </c>
      <c r="AYX5" s="35">
        <f t="shared" si="43"/>
        <v>1345</v>
      </c>
      <c r="AYY5" s="35">
        <f t="shared" si="43"/>
        <v>1346</v>
      </c>
      <c r="AYZ5" s="35">
        <f t="shared" ref="AYZ5:BBK5" si="44">AYY5+1</f>
        <v>1347</v>
      </c>
      <c r="AZA5" s="35">
        <f t="shared" si="44"/>
        <v>1348</v>
      </c>
      <c r="AZB5" s="35">
        <f t="shared" si="44"/>
        <v>1349</v>
      </c>
      <c r="AZC5" s="35">
        <f t="shared" si="44"/>
        <v>1350</v>
      </c>
      <c r="AZD5" s="35">
        <f t="shared" si="44"/>
        <v>1351</v>
      </c>
      <c r="AZE5" s="35">
        <f t="shared" si="44"/>
        <v>1352</v>
      </c>
      <c r="AZF5" s="35">
        <f t="shared" si="44"/>
        <v>1353</v>
      </c>
      <c r="AZG5" s="35">
        <f t="shared" si="44"/>
        <v>1354</v>
      </c>
      <c r="AZH5" s="35">
        <f t="shared" si="44"/>
        <v>1355</v>
      </c>
      <c r="AZI5" s="35">
        <f t="shared" si="44"/>
        <v>1356</v>
      </c>
      <c r="AZJ5" s="35">
        <f t="shared" si="44"/>
        <v>1357</v>
      </c>
      <c r="AZK5" s="35">
        <f t="shared" si="44"/>
        <v>1358</v>
      </c>
      <c r="AZL5" s="35">
        <f t="shared" si="44"/>
        <v>1359</v>
      </c>
      <c r="AZM5" s="35">
        <f t="shared" si="44"/>
        <v>1360</v>
      </c>
      <c r="AZN5" s="35">
        <f t="shared" si="44"/>
        <v>1361</v>
      </c>
      <c r="AZO5" s="35">
        <f t="shared" si="44"/>
        <v>1362</v>
      </c>
      <c r="AZP5" s="35">
        <f t="shared" si="44"/>
        <v>1363</v>
      </c>
      <c r="AZQ5" s="35">
        <f t="shared" si="44"/>
        <v>1364</v>
      </c>
      <c r="AZR5" s="35">
        <f t="shared" si="44"/>
        <v>1365</v>
      </c>
      <c r="AZS5" s="35">
        <f t="shared" si="44"/>
        <v>1366</v>
      </c>
      <c r="AZT5" s="35">
        <f t="shared" si="44"/>
        <v>1367</v>
      </c>
      <c r="AZU5" s="35">
        <f t="shared" si="44"/>
        <v>1368</v>
      </c>
      <c r="AZV5" s="35">
        <f t="shared" si="44"/>
        <v>1369</v>
      </c>
      <c r="AZW5" s="35">
        <f t="shared" si="44"/>
        <v>1370</v>
      </c>
      <c r="AZX5" s="35">
        <f t="shared" si="44"/>
        <v>1371</v>
      </c>
      <c r="AZY5" s="35">
        <f t="shared" si="44"/>
        <v>1372</v>
      </c>
      <c r="AZZ5" s="35">
        <f t="shared" si="44"/>
        <v>1373</v>
      </c>
      <c r="BAA5" s="35">
        <f t="shared" si="44"/>
        <v>1374</v>
      </c>
      <c r="BAB5" s="35">
        <f t="shared" si="44"/>
        <v>1375</v>
      </c>
      <c r="BAC5" s="35">
        <f t="shared" si="44"/>
        <v>1376</v>
      </c>
      <c r="BAD5" s="35">
        <f t="shared" si="44"/>
        <v>1377</v>
      </c>
      <c r="BAE5" s="35">
        <f t="shared" si="44"/>
        <v>1378</v>
      </c>
      <c r="BAF5" s="35">
        <f t="shared" si="44"/>
        <v>1379</v>
      </c>
      <c r="BAG5" s="35">
        <f t="shared" si="44"/>
        <v>1380</v>
      </c>
      <c r="BAH5" s="35">
        <f t="shared" si="44"/>
        <v>1381</v>
      </c>
      <c r="BAI5" s="35">
        <f t="shared" si="44"/>
        <v>1382</v>
      </c>
      <c r="BAJ5" s="35">
        <f t="shared" si="44"/>
        <v>1383</v>
      </c>
      <c r="BAK5" s="35">
        <f t="shared" si="44"/>
        <v>1384</v>
      </c>
      <c r="BAL5" s="35">
        <f t="shared" si="44"/>
        <v>1385</v>
      </c>
      <c r="BAM5" s="35">
        <f t="shared" si="44"/>
        <v>1386</v>
      </c>
      <c r="BAN5" s="35">
        <f t="shared" si="44"/>
        <v>1387</v>
      </c>
      <c r="BAO5" s="35">
        <f t="shared" si="44"/>
        <v>1388</v>
      </c>
      <c r="BAP5" s="35">
        <f t="shared" si="44"/>
        <v>1389</v>
      </c>
      <c r="BAQ5" s="35">
        <f t="shared" si="44"/>
        <v>1390</v>
      </c>
      <c r="BAR5" s="35">
        <f t="shared" si="44"/>
        <v>1391</v>
      </c>
      <c r="BAS5" s="35">
        <f t="shared" si="44"/>
        <v>1392</v>
      </c>
      <c r="BAT5" s="35">
        <f t="shared" si="44"/>
        <v>1393</v>
      </c>
      <c r="BAU5" s="35">
        <f t="shared" si="44"/>
        <v>1394</v>
      </c>
      <c r="BAV5" s="35">
        <f t="shared" si="44"/>
        <v>1395</v>
      </c>
      <c r="BAW5" s="35">
        <f t="shared" si="44"/>
        <v>1396</v>
      </c>
      <c r="BAX5" s="35">
        <f t="shared" si="44"/>
        <v>1397</v>
      </c>
      <c r="BAY5" s="35">
        <f t="shared" si="44"/>
        <v>1398</v>
      </c>
      <c r="BAZ5" s="35">
        <f t="shared" si="44"/>
        <v>1399</v>
      </c>
      <c r="BBA5" s="35">
        <f t="shared" si="44"/>
        <v>1400</v>
      </c>
      <c r="BBB5" s="35">
        <f t="shared" si="44"/>
        <v>1401</v>
      </c>
      <c r="BBC5" s="35">
        <f t="shared" si="44"/>
        <v>1402</v>
      </c>
      <c r="BBD5" s="35">
        <f t="shared" si="44"/>
        <v>1403</v>
      </c>
      <c r="BBE5" s="35">
        <f t="shared" si="44"/>
        <v>1404</v>
      </c>
      <c r="BBF5" s="35">
        <f t="shared" si="44"/>
        <v>1405</v>
      </c>
      <c r="BBG5" s="35">
        <f t="shared" si="44"/>
        <v>1406</v>
      </c>
      <c r="BBH5" s="35">
        <f t="shared" si="44"/>
        <v>1407</v>
      </c>
      <c r="BBI5" s="35">
        <f t="shared" si="44"/>
        <v>1408</v>
      </c>
      <c r="BBJ5" s="35">
        <f t="shared" si="44"/>
        <v>1409</v>
      </c>
      <c r="BBK5" s="35">
        <f t="shared" si="44"/>
        <v>1410</v>
      </c>
      <c r="BBL5" s="35">
        <f t="shared" ref="BBL5:BBV5" si="45">BBK5+1</f>
        <v>1411</v>
      </c>
      <c r="BBM5" s="35">
        <f t="shared" si="45"/>
        <v>1412</v>
      </c>
      <c r="BBN5" s="35">
        <f t="shared" si="45"/>
        <v>1413</v>
      </c>
      <c r="BBO5" s="35">
        <f t="shared" si="45"/>
        <v>1414</v>
      </c>
      <c r="BBP5" s="35">
        <f t="shared" si="45"/>
        <v>1415</v>
      </c>
      <c r="BBQ5" s="35">
        <f t="shared" si="45"/>
        <v>1416</v>
      </c>
      <c r="BBR5" s="35">
        <f t="shared" si="45"/>
        <v>1417</v>
      </c>
      <c r="BBS5" s="35">
        <f t="shared" si="45"/>
        <v>1418</v>
      </c>
      <c r="BBT5" s="35">
        <f t="shared" si="45"/>
        <v>1419</v>
      </c>
      <c r="BBU5" s="35">
        <f t="shared" si="45"/>
        <v>1420</v>
      </c>
      <c r="BBV5" s="35">
        <f t="shared" si="45"/>
        <v>1421</v>
      </c>
    </row>
    <row r="7" spans="2:1426" x14ac:dyDescent="0.3">
      <c r="C7" s="35" t="s">
        <v>435</v>
      </c>
      <c r="F7" s="155">
        <f>VLOOKUP(F5,Curves!$E$2:$H$102,4,FALSE)</f>
        <v>8.7040058172809465E-2</v>
      </c>
      <c r="G7" s="155">
        <f>VLOOKUP(G5,Curves!$E$2:$H$102,4,FALSE)</f>
        <v>6.2732209015648799E-2</v>
      </c>
      <c r="H7" s="155">
        <f>VLOOKUP(H5,Curves!$E$2:$H$102,4,FALSE)</f>
        <v>5.1656338402397139E-2</v>
      </c>
      <c r="I7" s="155">
        <f>VLOOKUP(I5,Curves!$E$2:$H$102,4,FALSE)</f>
        <v>4.7785982650645709E-2</v>
      </c>
      <c r="J7" s="155">
        <f>VLOOKUP(J5,Curves!$E$2:$H$102,4,FALSE)</f>
        <v>4.6563376836531001E-2</v>
      </c>
      <c r="K7" s="155">
        <f>VLOOKUP(K5,Curves!$E$2:$H$102,4,FALSE)</f>
        <v>4.618970504974218E-2</v>
      </c>
      <c r="L7" s="155">
        <f>VLOOKUP(L5,Curves!$E$2:$H$102,4,FALSE)</f>
        <v>4.6076656894507906E-2</v>
      </c>
      <c r="M7" s="155">
        <f>VLOOKUP(M5,Curves!$E$2:$H$102,4,FALSE)</f>
        <v>4.6042561835456741E-2</v>
      </c>
      <c r="N7" s="155">
        <f>VLOOKUP(N5,Curves!$E$2:$H$102,4,FALSE)</f>
        <v>4.6032288457528825E-2</v>
      </c>
      <c r="O7" s="155">
        <f>VLOOKUP(O5,Curves!$E$2:$H$102,4,FALSE)</f>
        <v>4.6029193799509205E-2</v>
      </c>
      <c r="P7" s="155">
        <f>VLOOKUP(P5,Curves!$E$2:$H$102,4,FALSE)</f>
        <v>4.6028261672306892E-2</v>
      </c>
      <c r="Q7" s="155">
        <f>VLOOKUP(Q5,Curves!$E$2:$H$102,4,FALSE)</f>
        <v>4.6027980917893618E-2</v>
      </c>
      <c r="R7" s="155">
        <f>VLOOKUP(R5,Curves!$E$2:$H$102,4,FALSE)</f>
        <v>4.6027896356008347E-2</v>
      </c>
      <c r="S7" s="155">
        <f>VLOOKUP(S5,Curves!$E$2:$H$102,4,FALSE)</f>
        <v>4.6027870886432787E-2</v>
      </c>
      <c r="T7" s="155">
        <f>VLOOKUP(T5,Curves!$E$2:$H$102,4,FALSE)</f>
        <v>4.6027863215141851E-2</v>
      </c>
      <c r="U7" s="155">
        <f>VLOOKUP(U5,Curves!$E$2:$H$102,4,FALSE)</f>
        <v>4.6027860904592766E-2</v>
      </c>
      <c r="V7" s="155">
        <f>VLOOKUP(V5,Curves!$E$2:$H$102,4,FALSE)</f>
        <v>4.602786020866878E-2</v>
      </c>
      <c r="W7" s="155">
        <f>VLOOKUP(W5,Curves!$E$2:$H$102,4,FALSE)</f>
        <v>4.6027859999060894E-2</v>
      </c>
      <c r="X7" s="155">
        <f>VLOOKUP(X5,Curves!$E$2:$H$102,4,FALSE)</f>
        <v>4.6027859935927395E-2</v>
      </c>
      <c r="Y7" s="155">
        <f>VLOOKUP(Y5,Curves!$E$2:$H$102,4,FALSE)</f>
        <v>4.6027859916912828E-2</v>
      </c>
      <c r="Z7" s="155">
        <f>VLOOKUP(Z5,Curves!$E$2:$H$102,4,FALSE)</f>
        <v>4.6027859911184965E-2</v>
      </c>
      <c r="AA7" s="155">
        <f>VLOOKUP(AA5,Curves!$E$2:$H$102,4,FALSE)</f>
        <v>4.6027859909460123E-2</v>
      </c>
      <c r="AB7" s="155">
        <f>VLOOKUP(AB5,Curves!$E$2:$H$102,4,FALSE)</f>
        <v>4.6027859908940538E-2</v>
      </c>
      <c r="AC7" s="155">
        <f>VLOOKUP(AC5,Curves!$E$2:$H$102,4,FALSE)</f>
        <v>4.6027859908784441E-2</v>
      </c>
      <c r="AD7" s="155">
        <f>VLOOKUP(AD5,Curves!$E$2:$H$102,4,FALSE)</f>
        <v>4.6027859908737145E-2</v>
      </c>
      <c r="AE7" s="155">
        <f>VLOOKUP(AE5,Curves!$E$2:$H$102,4,FALSE)</f>
        <v>4.6027859908722712E-2</v>
      </c>
      <c r="AF7" s="155">
        <f>VLOOKUP(AF5,Curves!$E$2:$H$102,4,FALSE)</f>
        <v>4.6027859908718938E-2</v>
      </c>
      <c r="AG7" s="155">
        <f>VLOOKUP(AG5,Curves!$E$2:$H$102,4,FALSE)</f>
        <v>4.6027859908717605E-2</v>
      </c>
      <c r="AH7" s="155">
        <f>VLOOKUP(AH5,Curves!$E$2:$H$102,4,FALSE)</f>
        <v>4.6027859908716717E-2</v>
      </c>
      <c r="AI7" s="155">
        <f>VLOOKUP(AI5,Curves!$E$2:$H$102,4,FALSE)</f>
        <v>4.6027859908718494E-2</v>
      </c>
      <c r="AJ7" s="155">
        <f>VLOOKUP(AJ5,Curves!$E$2:$H$102,4,FALSE)</f>
        <v>4.6027859908714941E-2</v>
      </c>
      <c r="AK7" s="155">
        <f>VLOOKUP(AK5,Curves!$E$2:$H$102,4,FALSE)</f>
        <v>4.6027859908714941E-2</v>
      </c>
      <c r="AL7" s="155">
        <f>VLOOKUP(AL5,Curves!$E$2:$H$102,4,FALSE)</f>
        <v>4.6027859908718938E-2</v>
      </c>
      <c r="AM7" s="155">
        <f>VLOOKUP(AM5,Curves!$E$2:$H$102,4,FALSE)</f>
        <v>4.6027859908718938E-2</v>
      </c>
      <c r="AN7" s="155">
        <f>VLOOKUP(AN5,Curves!$E$2:$H$102,4,FALSE)</f>
        <v>4.6027859908718716E-2</v>
      </c>
      <c r="AO7" s="155">
        <f>VLOOKUP(AO5,Curves!$E$2:$H$102,4,FALSE)</f>
        <v>4.6027859908715163E-2</v>
      </c>
      <c r="AP7" s="155">
        <f>VLOOKUP(AP5,Curves!$E$2:$H$102,4,FALSE)</f>
        <v>4.6027859908714941E-2</v>
      </c>
      <c r="AQ7" s="155">
        <f>VLOOKUP(AQ5,Curves!$E$2:$H$102,4,FALSE)</f>
        <v>4.6027859908718716E-2</v>
      </c>
      <c r="AR7" s="155">
        <f>VLOOKUP(AR5,Curves!$E$2:$H$102,4,FALSE)</f>
        <v>4.6027859908718716E-2</v>
      </c>
      <c r="AS7" s="155">
        <f>VLOOKUP(AS5,Curves!$E$2:$H$102,4,FALSE)</f>
        <v>4.6027859908714941E-2</v>
      </c>
      <c r="AT7" s="155">
        <f>VLOOKUP(AT5,Curves!$E$2:$H$102,4,FALSE)</f>
        <v>4.6027859908714941E-2</v>
      </c>
      <c r="AU7" s="155">
        <f>VLOOKUP(AU5,Curves!$E$2:$H$102,4,FALSE)</f>
        <v>4.6027859908718716E-2</v>
      </c>
      <c r="AV7" s="155">
        <f>VLOOKUP(AV5,Curves!$E$2:$H$102,4,FALSE)</f>
        <v>4.6027859908718938E-2</v>
      </c>
      <c r="AW7" s="155">
        <f>VLOOKUP(AW5,Curves!$E$2:$H$102,4,FALSE)</f>
        <v>4.6027859908718716E-2</v>
      </c>
      <c r="AX7" s="155">
        <f>VLOOKUP(AX5,Curves!$E$2:$H$102,4,FALSE)</f>
        <v>4.6027859908714941E-2</v>
      </c>
      <c r="AY7" s="155">
        <f>VLOOKUP(AY5,Curves!$E$2:$H$102,4,FALSE)</f>
        <v>4.6027859908715163E-2</v>
      </c>
      <c r="AZ7" s="155">
        <f>VLOOKUP(AZ5,Curves!$E$2:$H$102,4,FALSE)</f>
        <v>4.6027859908718716E-2</v>
      </c>
      <c r="BA7" s="155">
        <f>VLOOKUP(BA5,Curves!$E$2:$H$102,4,FALSE)</f>
        <v>4.6027859908718716E-2</v>
      </c>
      <c r="BB7" s="155">
        <f>VLOOKUP(BB5,Curves!$E$2:$H$102,4,FALSE)</f>
        <v>4.6027859908718716E-2</v>
      </c>
      <c r="BC7" s="155">
        <f>VLOOKUP(BC5,Curves!$E$2:$H$102,4,FALSE)</f>
        <v>4.6027859908715163E-2</v>
      </c>
      <c r="BD7" s="155">
        <f>VLOOKUP(BD5,Curves!$E$2:$H$102,4,FALSE)</f>
        <v>4.6027859908715163E-2</v>
      </c>
      <c r="BE7" s="155">
        <f>VLOOKUP(BE5,Curves!$E$2:$H$102,4,FALSE)</f>
        <v>4.6027859908718938E-2</v>
      </c>
      <c r="BF7" s="155">
        <f>VLOOKUP(BF5,Curves!$E$2:$H$102,4,FALSE)</f>
        <v>4.6027859908718716E-2</v>
      </c>
      <c r="BG7" s="155">
        <f>VLOOKUP(BG5,Curves!$E$2:$H$102,4,FALSE)</f>
        <v>4.6027859908715163E-2</v>
      </c>
      <c r="BH7" s="155">
        <f>VLOOKUP(BH5,Curves!$E$2:$H$102,4,FALSE)</f>
        <v>4.6027859908715163E-2</v>
      </c>
      <c r="BI7" s="155">
        <f>VLOOKUP(BI5,Curves!$E$2:$H$102,4,FALSE)</f>
        <v>4.6027859908718716E-2</v>
      </c>
      <c r="BJ7" s="155">
        <f>VLOOKUP(BJ5,Curves!$E$2:$H$102,4,FALSE)</f>
        <v>4.6027859908718494E-2</v>
      </c>
      <c r="BK7" s="155">
        <f>VLOOKUP(BK5,Curves!$E$2:$H$102,4,FALSE)</f>
        <v>4.6027859908714941E-2</v>
      </c>
      <c r="BL7" s="155">
        <f>VLOOKUP(BL5,Curves!$E$2:$H$102,4,FALSE)</f>
        <v>4.6027859908715163E-2</v>
      </c>
      <c r="BM7" s="155">
        <f>VLOOKUP(BM5,Curves!$E$2:$H$102,4,FALSE)</f>
        <v>4.6027859908718716E-2</v>
      </c>
      <c r="BN7" s="155">
        <f>VLOOKUP(BN5,Curves!$E$2:$H$102,4,FALSE)</f>
        <v>4.6027859908718716E-2</v>
      </c>
      <c r="BO7" s="155">
        <f>VLOOKUP(BO5,Curves!$E$2:$H$102,4,FALSE)</f>
        <v>4.6027859908718716E-2</v>
      </c>
      <c r="BP7" s="155">
        <f>VLOOKUP(BP5,Curves!$E$2:$H$102,4,FALSE)</f>
        <v>4.6027859908718716E-2</v>
      </c>
      <c r="BQ7" s="155">
        <f>VLOOKUP(BQ5,Curves!$E$2:$H$102,4,FALSE)</f>
        <v>4.6027859908711388E-2</v>
      </c>
      <c r="BR7" s="155">
        <f>VLOOKUP(BR5,Curves!$E$2:$H$102,4,FALSE)</f>
        <v>4.6027859908711388E-2</v>
      </c>
      <c r="BS7" s="155">
        <f>VLOOKUP(BS5,Curves!$E$2:$H$102,4,FALSE)</f>
        <v>4.6027859908711388E-2</v>
      </c>
      <c r="BT7" s="155">
        <f>VLOOKUP(BT5,Curves!$E$2:$H$102,4,FALSE)</f>
        <v>4.6027859908718716E-2</v>
      </c>
      <c r="BU7" s="155">
        <f>VLOOKUP(BU5,Curves!$E$2:$H$102,4,FALSE)</f>
        <v>4.6027859908718716E-2</v>
      </c>
      <c r="BV7" s="155">
        <f>VLOOKUP(BV5,Curves!$E$2:$H$102,4,FALSE)</f>
        <v>4.6027859908718716E-2</v>
      </c>
      <c r="BW7" s="155">
        <f>VLOOKUP(BW5,Curves!$E$2:$H$102,4,FALSE)</f>
        <v>4.6027859908718938E-2</v>
      </c>
      <c r="BX7" s="155">
        <f>VLOOKUP(BX5,Curves!$E$2:$H$102,4,FALSE)</f>
        <v>4.6027859908718716E-2</v>
      </c>
      <c r="BY7" s="155">
        <f>VLOOKUP(BY5,Curves!$E$2:$H$102,4,FALSE)</f>
        <v>4.6027859908718716E-2</v>
      </c>
      <c r="BZ7" s="155">
        <f>VLOOKUP(BZ5,Curves!$E$2:$H$102,4,FALSE)</f>
        <v>4.602785990871161E-2</v>
      </c>
      <c r="CA7" s="155">
        <f>VLOOKUP(CA5,Curves!$E$2:$H$102,4,FALSE)</f>
        <v>4.6027859908711166E-2</v>
      </c>
      <c r="CB7" s="155">
        <f>VLOOKUP(CB5,Curves!$E$2:$H$102,4,FALSE)</f>
        <v>4.6027859908718716E-2</v>
      </c>
      <c r="CC7" s="155">
        <f>VLOOKUP(CC5,Curves!$E$2:$H$102,4,FALSE)</f>
        <v>4.6027859908718716E-2</v>
      </c>
      <c r="CD7" s="155">
        <f>VLOOKUP(CD5,Curves!$E$2:$H$102,4,FALSE)</f>
        <v>4.6027859908718494E-2</v>
      </c>
      <c r="CE7" s="155">
        <f>VLOOKUP(CE5,Curves!$E$2:$H$102,4,FALSE)</f>
        <v>4.6027859908718716E-2</v>
      </c>
      <c r="CF7" s="155">
        <f>VLOOKUP(CF5,Curves!$E$2:$H$102,4,FALSE)</f>
        <v>4.6027859908718716E-2</v>
      </c>
      <c r="CG7" s="155">
        <f>VLOOKUP(CG5,Curves!$E$2:$H$102,4,FALSE)</f>
        <v>4.6027859908718716E-2</v>
      </c>
      <c r="CH7" s="155">
        <f>VLOOKUP(CH5,Curves!$E$2:$H$102,4,FALSE)</f>
        <v>4.6027859908718716E-2</v>
      </c>
      <c r="CI7" s="155">
        <f>VLOOKUP(CI5,Curves!$E$2:$H$102,4,FALSE)</f>
        <v>4.6027859908711388E-2</v>
      </c>
      <c r="CJ7" s="155">
        <f>VLOOKUP(CJ5,Curves!$E$2:$H$102,4,FALSE)</f>
        <v>4.6027859908711388E-2</v>
      </c>
      <c r="CK7" s="155">
        <f>VLOOKUP(CK5,Curves!$E$2:$H$102,4,FALSE)</f>
        <v>4.6027859908718938E-2</v>
      </c>
      <c r="CL7" s="155">
        <f>VLOOKUP(CL5,Curves!$E$2:$H$102,4,FALSE)</f>
        <v>4.6027859908718716E-2</v>
      </c>
      <c r="CM7" s="155">
        <f>VLOOKUP(CM5,Curves!$E$2:$H$102,4,FALSE)</f>
        <v>4.6027859908718494E-2</v>
      </c>
      <c r="CN7" s="155">
        <f>VLOOKUP(CN5,Curves!$E$2:$H$102,4,FALSE)</f>
        <v>4.6027859908718716E-2</v>
      </c>
      <c r="CO7" s="155">
        <f>VLOOKUP(CO5,Curves!$E$2:$H$102,4,FALSE)</f>
        <v>4.6027859908718716E-2</v>
      </c>
      <c r="CP7" s="155">
        <f>VLOOKUP(CP5,Curves!$E$2:$H$102,4,FALSE)</f>
        <v>4.6027859908718938E-2</v>
      </c>
      <c r="CQ7" s="155">
        <f>VLOOKUP(CQ5,Curves!$E$2:$H$102,4,FALSE)</f>
        <v>4.6027859908711166E-2</v>
      </c>
      <c r="CR7" s="155">
        <f>VLOOKUP(CR5,Curves!$E$2:$H$102,4,FALSE)</f>
        <v>4.6027859908711388E-2</v>
      </c>
      <c r="CS7" s="155">
        <f>VLOOKUP(CS5,Curves!$E$2:$H$102,4,FALSE)</f>
        <v>4.6027859908718716E-2</v>
      </c>
      <c r="CT7" s="155">
        <f>VLOOKUP(CT5,Curves!$E$2:$H$102,4,FALSE)</f>
        <v>4.6027859908718716E-2</v>
      </c>
      <c r="CU7" s="155">
        <f>VLOOKUP(CU5,Curves!$E$2:$H$102,4,FALSE)</f>
        <v>4.6027859908718716E-2</v>
      </c>
      <c r="CV7" s="155">
        <f>VLOOKUP(CV5,Curves!$E$2:$H$102,4,FALSE)</f>
        <v>4.6027859908718716E-2</v>
      </c>
      <c r="CW7" s="155">
        <f>VLOOKUP(CW5,Curves!$E$2:$H$102,4,FALSE)</f>
        <v>4.6027859908718716E-2</v>
      </c>
      <c r="CX7" s="155">
        <f>VLOOKUP(CX5,Curves!$E$2:$H$102,4,FALSE)</f>
        <v>4.6027859908718716E-2</v>
      </c>
      <c r="CY7" s="155">
        <f>VLOOKUP(CY5,Curves!$E$2:$H$102,4,FALSE)</f>
        <v>4.6027859908718494E-2</v>
      </c>
      <c r="CZ7" s="155">
        <f>VLOOKUP(CZ5,Curves!$E$2:$H$102,4,FALSE)</f>
        <v>4.6027859908711388E-2</v>
      </c>
      <c r="DA7" s="155">
        <f>VLOOKUP(DA5,Curves!$E$2:$H$102,4,FALSE)</f>
        <v>4.6027859908711388E-2</v>
      </c>
      <c r="DB7" s="155">
        <f>VLOOKUP(DB5,Curves!$E$2:$H$102,4,FALSE)</f>
        <v>4.6027859908711388E-2</v>
      </c>
      <c r="DC7" s="154"/>
      <c r="DD7" s="154"/>
      <c r="DE7" s="154"/>
    </row>
    <row r="8" spans="2:1426" x14ac:dyDescent="0.3">
      <c r="C8" s="35" t="s">
        <v>436</v>
      </c>
      <c r="F8" s="156">
        <f>(1+F7)^(F5-1)</f>
        <v>1</v>
      </c>
      <c r="G8" s="155">
        <f>F8*(1+G7)</f>
        <v>1.0627322090156488</v>
      </c>
      <c r="H8" s="155">
        <f t="shared" ref="H8:BS8" si="46">G8*(1+H7)</f>
        <v>1.1176290636356883</v>
      </c>
      <c r="I8" s="155">
        <f t="shared" si="46"/>
        <v>1.1710360666804407</v>
      </c>
      <c r="J8" s="155">
        <f t="shared" si="46"/>
        <v>1.225563460342451</v>
      </c>
      <c r="K8" s="155">
        <f t="shared" si="46"/>
        <v>1.2821718750954103</v>
      </c>
      <c r="L8" s="155">
        <f t="shared" si="46"/>
        <v>1.3412500686639695</v>
      </c>
      <c r="M8" s="155">
        <f t="shared" si="46"/>
        <v>1.4030046578872408</v>
      </c>
      <c r="N8" s="155">
        <f t="shared" si="46"/>
        <v>1.4675881730063629</v>
      </c>
      <c r="O8" s="155">
        <f t="shared" si="46"/>
        <v>1.5351400734395404</v>
      </c>
      <c r="P8" s="155">
        <f t="shared" si="46"/>
        <v>1.6057999024434599</v>
      </c>
      <c r="Q8" s="155">
        <f t="shared" si="46"/>
        <v>1.679711629711083</v>
      </c>
      <c r="R8" s="155">
        <f t="shared" si="46"/>
        <v>1.7570252225114067</v>
      </c>
      <c r="S8" s="155">
        <f t="shared" si="46"/>
        <v>1.8378973525973676</v>
      </c>
      <c r="T8" s="155">
        <f t="shared" si="46"/>
        <v>1.9224918405461906</v>
      </c>
      <c r="U8" s="155">
        <f t="shared" si="46"/>
        <v>2.0109800275730652</v>
      </c>
      <c r="V8" s="155">
        <f t="shared" si="46"/>
        <v>2.1035411351646229</v>
      </c>
      <c r="W8" s="155">
        <f t="shared" si="46"/>
        <v>2.2003626320362457</v>
      </c>
      <c r="X8" s="155">
        <f t="shared" si="46"/>
        <v>2.3016406150718587</v>
      </c>
      <c r="Y8" s="155">
        <f t="shared" si="46"/>
        <v>2.4075802068814633</v>
      </c>
      <c r="Z8" s="155">
        <f t="shared" si="46"/>
        <v>2.5183959713687449</v>
      </c>
      <c r="AA8" s="155">
        <f t="shared" si="46"/>
        <v>2.6343123483354542</v>
      </c>
      <c r="AB8" s="155">
        <f t="shared" si="46"/>
        <v>2.7555641080610309</v>
      </c>
      <c r="AC8" s="155">
        <f t="shared" si="46"/>
        <v>2.8823968267965387</v>
      </c>
      <c r="AD8" s="155">
        <f t="shared" si="46"/>
        <v>3.0150673841417182</v>
      </c>
      <c r="AE8" s="155">
        <f t="shared" si="46"/>
        <v>3.1538444833143524</v>
      </c>
      <c r="AF8" s="155">
        <f t="shared" si="46"/>
        <v>3.2990091953662315</v>
      </c>
      <c r="AG8" s="155">
        <f t="shared" si="46"/>
        <v>3.4508555284481197</v>
      </c>
      <c r="AH8" s="155">
        <f t="shared" si="46"/>
        <v>3.6096910232767505</v>
      </c>
      <c r="AI8" s="155">
        <f t="shared" si="46"/>
        <v>3.7758373760098913</v>
      </c>
      <c r="AJ8" s="155">
        <f t="shared" si="46"/>
        <v>3.9496310897909646</v>
      </c>
      <c r="AK8" s="155">
        <f t="shared" si="46"/>
        <v>4.1314241562829679</v>
      </c>
      <c r="AL8" s="155">
        <f t="shared" si="46"/>
        <v>4.3215847685718574</v>
      </c>
      <c r="AM8" s="155">
        <f t="shared" si="46"/>
        <v>4.5204980668833361</v>
      </c>
      <c r="AN8" s="155">
        <f t="shared" si="46"/>
        <v>4.7285669186234758</v>
      </c>
      <c r="AO8" s="155">
        <f t="shared" si="46"/>
        <v>4.9462127343228621</v>
      </c>
      <c r="AP8" s="155">
        <f t="shared" si="46"/>
        <v>5.1738763211369765</v>
      </c>
      <c r="AQ8" s="155">
        <f t="shared" si="46"/>
        <v>5.4120187756313065</v>
      </c>
      <c r="AR8" s="155">
        <f t="shared" si="46"/>
        <v>5.6611224176594197</v>
      </c>
      <c r="AS8" s="155">
        <f t="shared" si="46"/>
        <v>5.9216917672255329</v>
      </c>
      <c r="AT8" s="155">
        <f t="shared" si="46"/>
        <v>6.1942545663099802</v>
      </c>
      <c r="AU8" s="155">
        <f t="shared" si="46"/>
        <v>6.4793628477270371</v>
      </c>
      <c r="AV8" s="155">
        <f t="shared" si="46"/>
        <v>6.7775940531799757</v>
      </c>
      <c r="AW8" s="155">
        <f t="shared" si="46"/>
        <v>7.0895522027779085</v>
      </c>
      <c r="AX8" s="155">
        <f t="shared" si="46"/>
        <v>7.4158691183828918</v>
      </c>
      <c r="AY8" s="155">
        <f t="shared" si="46"/>
        <v>7.7572057032651864</v>
      </c>
      <c r="AZ8" s="155">
        <f t="shared" si="46"/>
        <v>8.1142532806581897</v>
      </c>
      <c r="BA8" s="155">
        <f t="shared" si="46"/>
        <v>8.4877349939241853</v>
      </c>
      <c r="BB8" s="155">
        <f t="shared" si="46"/>
        <v>8.8784072711668571</v>
      </c>
      <c r="BC8" s="155">
        <f t="shared" si="46"/>
        <v>9.2870613572566434</v>
      </c>
      <c r="BD8" s="155">
        <f t="shared" si="46"/>
        <v>9.7145249163720937</v>
      </c>
      <c r="BE8" s="155">
        <f t="shared" si="46"/>
        <v>10.161663708302628</v>
      </c>
      <c r="BF8" s="155">
        <f t="shared" si="46"/>
        <v>10.629383341907893</v>
      </c>
      <c r="BG8" s="155">
        <f t="shared" si="46"/>
        <v>11.118631109285261</v>
      </c>
      <c r="BH8" s="155">
        <f t="shared" si="46"/>
        <v>11.630397904360125</v>
      </c>
      <c r="BI8" s="155">
        <f t="shared" si="46"/>
        <v>12.165720229784668</v>
      </c>
      <c r="BJ8" s="155">
        <f t="shared" si="46"/>
        <v>12.725682296209859</v>
      </c>
      <c r="BK8" s="155">
        <f t="shared" si="46"/>
        <v>13.31141821818262</v>
      </c>
      <c r="BL8" s="155">
        <f t="shared" si="46"/>
        <v>13.924114311115449</v>
      </c>
      <c r="BM8" s="155">
        <f t="shared" si="46"/>
        <v>14.565011493980457</v>
      </c>
      <c r="BN8" s="155">
        <f t="shared" si="46"/>
        <v>15.235407802594267</v>
      </c>
      <c r="BO8" s="155">
        <f t="shared" si="46"/>
        <v>15.936661018584276</v>
      </c>
      <c r="BP8" s="155">
        <f t="shared" si="46"/>
        <v>16.67019141936041</v>
      </c>
      <c r="BQ8" s="155">
        <f t="shared" si="46"/>
        <v>17.437484654662136</v>
      </c>
      <c r="BR8" s="155">
        <f t="shared" si="46"/>
        <v>18.240094755507229</v>
      </c>
      <c r="BS8" s="155">
        <f t="shared" si="46"/>
        <v>19.079647281635339</v>
      </c>
      <c r="BT8" s="155">
        <f t="shared" ref="BT8:DB8" si="47">BS8*(1+BT7)</f>
        <v>19.957842613822216</v>
      </c>
      <c r="BU8" s="155">
        <f t="shared" si="47"/>
        <v>20.87645939773148</v>
      </c>
      <c r="BV8" s="155">
        <f t="shared" si="47"/>
        <v>21.837358146280319</v>
      </c>
      <c r="BW8" s="155">
        <f t="shared" si="47"/>
        <v>22.842485007813831</v>
      </c>
      <c r="BX8" s="155">
        <f t="shared" si="47"/>
        <v>23.893875707720493</v>
      </c>
      <c r="BY8" s="155">
        <f t="shared" si="47"/>
        <v>24.993659671471789</v>
      </c>
      <c r="BZ8" s="155">
        <f t="shared" si="47"/>
        <v>26.144064337436308</v>
      </c>
      <c r="CA8" s="155">
        <f t="shared" si="47"/>
        <v>27.347419668204157</v>
      </c>
      <c r="CB8" s="155">
        <f t="shared" si="47"/>
        <v>28.606162869557195</v>
      </c>
      <c r="CC8" s="155">
        <f t="shared" si="47"/>
        <v>29.922843326643164</v>
      </c>
      <c r="CD8" s="155">
        <f t="shared" si="47"/>
        <v>31.300127767352429</v>
      </c>
      <c r="CE8" s="155">
        <f t="shared" si="47"/>
        <v>32.740805663353122</v>
      </c>
      <c r="CF8" s="155">
        <f t="shared" si="47"/>
        <v>34.247794879724523</v>
      </c>
      <c r="CG8" s="155">
        <f t="shared" si="47"/>
        <v>35.824147584631021</v>
      </c>
      <c r="CH8" s="155">
        <f t="shared" si="47"/>
        <v>37.473056431005681</v>
      </c>
      <c r="CI8" s="155">
        <f t="shared" si="47"/>
        <v>39.197861022763249</v>
      </c>
      <c r="CJ8" s="155">
        <f t="shared" si="47"/>
        <v>41.002054678640135</v>
      </c>
      <c r="CK8" s="155">
        <f t="shared" si="47"/>
        <v>42.889291507358216</v>
      </c>
      <c r="CL8" s="155">
        <f t="shared" si="47"/>
        <v>44.863393808443099</v>
      </c>
      <c r="CM8" s="155">
        <f t="shared" si="47"/>
        <v>46.928359813687784</v>
      </c>
      <c r="CN8" s="155">
        <f t="shared" si="47"/>
        <v>49.088371784938154</v>
      </c>
      <c r="CO8" s="155">
        <f t="shared" si="47"/>
        <v>51.347804484602385</v>
      </c>
      <c r="CP8" s="155">
        <f t="shared" si="47"/>
        <v>53.711234036039954</v>
      </c>
      <c r="CQ8" s="155">
        <f t="shared" si="47"/>
        <v>56.183447191774803</v>
      </c>
      <c r="CR8" s="155">
        <f t="shared" si="47"/>
        <v>58.7694510283063</v>
      </c>
      <c r="CS8" s="155">
        <f t="shared" si="47"/>
        <v>61.474483087149487</v>
      </c>
      <c r="CT8" s="155">
        <f t="shared" si="47"/>
        <v>64.304021982645708</v>
      </c>
      <c r="CU8" s="155">
        <f t="shared" si="47"/>
        <v>67.263798498030098</v>
      </c>
      <c r="CV8" s="155">
        <f t="shared" si="47"/>
        <v>70.359807192225716</v>
      </c>
      <c r="CW8" s="155">
        <f t="shared" si="47"/>
        <v>73.598318540873947</v>
      </c>
      <c r="CX8" s="155">
        <f t="shared" si="47"/>
        <v>76.985891636190544</v>
      </c>
      <c r="CY8" s="155">
        <f t="shared" si="47"/>
        <v>80.529387471368906</v>
      </c>
      <c r="CZ8" s="155">
        <f t="shared" si="47"/>
        <v>84.235982836435412</v>
      </c>
      <c r="DA8" s="155">
        <f t="shared" si="47"/>
        <v>88.113184853703473</v>
      </c>
      <c r="DB8" s="155">
        <f t="shared" si="47"/>
        <v>92.168846182260125</v>
      </c>
    </row>
    <row r="10" spans="2:1426" x14ac:dyDescent="0.3">
      <c r="C10" s="35" t="s">
        <v>437</v>
      </c>
      <c r="F10" s="155">
        <f>VLOOKUP(F5,Curves!$E$2:$G$102,2,FALSE)</f>
        <v>8.559028065167E-2</v>
      </c>
      <c r="G10" s="155">
        <f>VLOOKUP(G5,Curves!$E$2:$G$102,2,FALSE)</f>
        <v>9.9876267766255467E-2</v>
      </c>
      <c r="H10" s="155">
        <f>VLOOKUP(H5,Curves!$E$2:$G$102,2,FALSE)</f>
        <v>7.6873117910885691E-2</v>
      </c>
      <c r="I10" s="155">
        <f>VLOOKUP(I5,Curves!$E$2:$G$102,2,FALSE)</f>
        <v>6.6835870408153975E-2</v>
      </c>
      <c r="J10" s="155">
        <f>VLOOKUP(J5,Curves!$E$2:$G$102,2,FALSE)</f>
        <v>6.3390940745995383E-2</v>
      </c>
      <c r="K10" s="155">
        <f>VLOOKUP(K5,Curves!$E$2:$G$102,2,FALSE)</f>
        <v>6.2309319590553303E-2</v>
      </c>
      <c r="L10" s="155">
        <f>VLOOKUP(L5,Curves!$E$2:$G$102,2,FALSE)</f>
        <v>6.1979365564908795E-2</v>
      </c>
      <c r="M10" s="155">
        <f>VLOOKUP(M5,Curves!$E$2:$G$102,2,FALSE)</f>
        <v>6.1879601285193431E-2</v>
      </c>
      <c r="N10" s="155">
        <f>VLOOKUP(N5,Curves!$E$2:$G$102,2,FALSE)</f>
        <v>6.1849517878484361E-2</v>
      </c>
      <c r="O10" s="155">
        <f>VLOOKUP(O5,Curves!$E$2:$G$102,2,FALSE)</f>
        <v>6.1840453752960212E-2</v>
      </c>
      <c r="P10" s="155">
        <f>VLOOKUP(P5,Curves!$E$2:$G$102,2,FALSE)</f>
        <v>6.1837723402446754E-2</v>
      </c>
      <c r="Q10" s="155">
        <f>VLOOKUP(Q5,Curves!$E$2:$G$102,2,FALSE)</f>
        <v>6.1836901010512868E-2</v>
      </c>
      <c r="R10" s="155">
        <f>VLOOKUP(R5,Curves!$E$2:$G$102,2,FALSE)</f>
        <v>6.1836653308447564E-2</v>
      </c>
      <c r="S10" s="155">
        <f>VLOOKUP(S5,Curves!$E$2:$G$102,2,FALSE)</f>
        <v>6.1836578701806477E-2</v>
      </c>
      <c r="T10" s="155">
        <f>VLOOKUP(T5,Curves!$E$2:$G$102,2,FALSE)</f>
        <v>6.1836556230697726E-2</v>
      </c>
      <c r="U10" s="155">
        <f>VLOOKUP(U5,Curves!$E$2:$G$102,2,FALSE)</f>
        <v>6.1836549462526147E-2</v>
      </c>
      <c r="V10" s="155">
        <f>VLOOKUP(V5,Curves!$E$2:$G$102,2,FALSE)</f>
        <v>6.1836547423993915E-2</v>
      </c>
      <c r="W10" s="155">
        <f>VLOOKUP(W5,Curves!$E$2:$G$102,2,FALSE)</f>
        <v>6.1836546809997728E-2</v>
      </c>
      <c r="X10" s="155">
        <f>VLOOKUP(X5,Curves!$E$2:$G$102,2,FALSE)</f>
        <v>6.1836546625068101E-2</v>
      </c>
      <c r="Y10" s="155">
        <f>VLOOKUP(Y5,Curves!$E$2:$G$102,2,FALSE)</f>
        <v>6.1836546569367545E-2</v>
      </c>
      <c r="Z10" s="155">
        <f>VLOOKUP(Z5,Curves!$E$2:$G$102,2,FALSE)</f>
        <v>6.1836546552589411E-2</v>
      </c>
      <c r="AA10" s="155">
        <f>VLOOKUP(AA5,Curves!$E$2:$G$102,2,FALSE)</f>
        <v>6.1836546547538118E-2</v>
      </c>
      <c r="AB10" s="155">
        <f>VLOOKUP(AB5,Curves!$E$2:$G$102,2,FALSE)</f>
        <v>6.1836546546016224E-2</v>
      </c>
      <c r="AC10" s="155">
        <f>VLOOKUP(AC5,Curves!$E$2:$G$102,2,FALSE)</f>
        <v>6.1836546545555926E-2</v>
      </c>
      <c r="AD10" s="155">
        <f>VLOOKUP(AD5,Curves!$E$2:$G$102,2,FALSE)</f>
        <v>6.1836546545418036E-2</v>
      </c>
      <c r="AE10" s="155">
        <f>VLOOKUP(AE5,Curves!$E$2:$G$102,2,FALSE)</f>
        <v>6.1836546545380067E-2</v>
      </c>
      <c r="AF10" s="155">
        <f>VLOOKUP(AF5,Curves!$E$2:$G$102,2,FALSE)</f>
        <v>6.1836546545363857E-2</v>
      </c>
      <c r="AG10" s="155">
        <f>VLOOKUP(AG5,Curves!$E$2:$G$102,2,FALSE)</f>
        <v>6.1836546545359639E-2</v>
      </c>
      <c r="AH10" s="155">
        <f>VLOOKUP(AH5,Curves!$E$2:$G$102,2,FALSE)</f>
        <v>6.1836546545362525E-2</v>
      </c>
      <c r="AI10" s="155">
        <f>VLOOKUP(AI5,Curves!$E$2:$G$102,2,FALSE)</f>
        <v>6.1836546545358306E-2</v>
      </c>
      <c r="AJ10" s="155">
        <f>VLOOKUP(AJ5,Curves!$E$2:$G$102,2,FALSE)</f>
        <v>6.1836546545358306E-2</v>
      </c>
      <c r="AK10" s="155">
        <f>VLOOKUP(AK5,Curves!$E$2:$G$102,2,FALSE)</f>
        <v>6.1836546545361859E-2</v>
      </c>
      <c r="AL10" s="155">
        <f>VLOOKUP(AL5,Curves!$E$2:$G$102,2,FALSE)</f>
        <v>6.1836546545358528E-2</v>
      </c>
      <c r="AM10" s="155">
        <f>VLOOKUP(AM5,Curves!$E$2:$G$102,2,FALSE)</f>
        <v>6.1836546545358306E-2</v>
      </c>
      <c r="AN10" s="155">
        <f>VLOOKUP(AN5,Curves!$E$2:$G$102,2,FALSE)</f>
        <v>6.1836546545362081E-2</v>
      </c>
      <c r="AO10" s="155">
        <f>VLOOKUP(AO5,Curves!$E$2:$G$102,2,FALSE)</f>
        <v>6.1836546545358084E-2</v>
      </c>
      <c r="AP10" s="155">
        <f>VLOOKUP(AP5,Curves!$E$2:$G$102,2,FALSE)</f>
        <v>6.1836546545358084E-2</v>
      </c>
      <c r="AQ10" s="155">
        <f>VLOOKUP(AQ5,Curves!$E$2:$G$102,2,FALSE)</f>
        <v>6.1836546545358084E-2</v>
      </c>
      <c r="AR10" s="155">
        <f>VLOOKUP(AR5,Curves!$E$2:$G$102,2,FALSE)</f>
        <v>6.1836546545362081E-2</v>
      </c>
      <c r="AS10" s="155">
        <f>VLOOKUP(AS5,Curves!$E$2:$G$102,2,FALSE)</f>
        <v>6.1836546545358306E-2</v>
      </c>
      <c r="AT10" s="155">
        <f>VLOOKUP(AT5,Curves!$E$2:$G$102,2,FALSE)</f>
        <v>6.1836546545358306E-2</v>
      </c>
      <c r="AU10" s="155">
        <f>VLOOKUP(AU5,Curves!$E$2:$G$102,2,FALSE)</f>
        <v>6.1836546545362081E-2</v>
      </c>
      <c r="AV10" s="155">
        <f>VLOOKUP(AV5,Curves!$E$2:$G$102,2,FALSE)</f>
        <v>6.1836546545358306E-2</v>
      </c>
      <c r="AW10" s="155">
        <f>VLOOKUP(AW5,Curves!$E$2:$G$102,2,FALSE)</f>
        <v>6.1836546545358306E-2</v>
      </c>
      <c r="AX10" s="155">
        <f>VLOOKUP(AX5,Curves!$E$2:$G$102,2,FALSE)</f>
        <v>6.1836546545362081E-2</v>
      </c>
      <c r="AY10" s="155">
        <f>VLOOKUP(AY5,Curves!$E$2:$G$102,2,FALSE)</f>
        <v>6.1836546545358306E-2</v>
      </c>
      <c r="AZ10" s="155">
        <f>VLOOKUP(AZ5,Curves!$E$2:$G$102,2,FALSE)</f>
        <v>6.1836546545361859E-2</v>
      </c>
      <c r="BA10" s="155">
        <f>VLOOKUP(BA5,Curves!$E$2:$G$102,2,FALSE)</f>
        <v>6.1836546545362081E-2</v>
      </c>
      <c r="BB10" s="155">
        <f>VLOOKUP(BB5,Curves!$E$2:$G$102,2,FALSE)</f>
        <v>6.1836546545362081E-2</v>
      </c>
      <c r="BC10" s="155">
        <f>VLOOKUP(BC5,Curves!$E$2:$G$102,2,FALSE)</f>
        <v>6.1836546545362081E-2</v>
      </c>
      <c r="BD10" s="155">
        <f>VLOOKUP(BD5,Curves!$E$2:$G$102,2,FALSE)</f>
        <v>6.183654654535431E-2</v>
      </c>
      <c r="BE10" s="155">
        <f>VLOOKUP(BE5,Curves!$E$2:$G$102,2,FALSE)</f>
        <v>6.1836546545354532E-2</v>
      </c>
      <c r="BF10" s="155">
        <f>VLOOKUP(BF5,Curves!$E$2:$G$102,2,FALSE)</f>
        <v>6.1836546545362081E-2</v>
      </c>
      <c r="BG10" s="155">
        <f>VLOOKUP(BG5,Curves!$E$2:$G$102,2,FALSE)</f>
        <v>6.1836546545362081E-2</v>
      </c>
      <c r="BH10" s="155">
        <f>VLOOKUP(BH5,Curves!$E$2:$G$102,2,FALSE)</f>
        <v>6.1836546545362081E-2</v>
      </c>
      <c r="BI10" s="155">
        <f>VLOOKUP(BI5,Curves!$E$2:$G$102,2,FALSE)</f>
        <v>6.1836546545362303E-2</v>
      </c>
      <c r="BJ10" s="155">
        <f>VLOOKUP(BJ5,Curves!$E$2:$G$102,2,FALSE)</f>
        <v>6.1836546545354532E-2</v>
      </c>
      <c r="BK10" s="155">
        <f>VLOOKUP(BK5,Curves!$E$2:$G$102,2,FALSE)</f>
        <v>6.1836546545354754E-2</v>
      </c>
      <c r="BL10" s="155">
        <f>VLOOKUP(BL5,Curves!$E$2:$G$102,2,FALSE)</f>
        <v>6.1836546545362081E-2</v>
      </c>
      <c r="BM10" s="155">
        <f>VLOOKUP(BM5,Curves!$E$2:$G$102,2,FALSE)</f>
        <v>6.1836546545361859E-2</v>
      </c>
      <c r="BN10" s="155">
        <f>VLOOKUP(BN5,Curves!$E$2:$G$102,2,FALSE)</f>
        <v>6.1836546545362081E-2</v>
      </c>
      <c r="BO10" s="155">
        <f>VLOOKUP(BO5,Curves!$E$2:$G$102,2,FALSE)</f>
        <v>6.1836546545361859E-2</v>
      </c>
      <c r="BP10" s="155">
        <f>VLOOKUP(BP5,Curves!$E$2:$G$102,2,FALSE)</f>
        <v>6.1836546545362081E-2</v>
      </c>
      <c r="BQ10" s="155">
        <f>VLOOKUP(BQ5,Curves!$E$2:$G$102,2,FALSE)</f>
        <v>6.1836546545354754E-2</v>
      </c>
      <c r="BR10" s="155">
        <f>VLOOKUP(BR5,Curves!$E$2:$G$102,2,FALSE)</f>
        <v>6.1836546545354532E-2</v>
      </c>
      <c r="BS10" s="155">
        <f>VLOOKUP(BS5,Curves!$E$2:$G$102,2,FALSE)</f>
        <v>6.1836546545361859E-2</v>
      </c>
      <c r="BT10" s="155">
        <f>VLOOKUP(BT5,Curves!$E$2:$G$102,2,FALSE)</f>
        <v>6.1836546545362303E-2</v>
      </c>
      <c r="BU10" s="155">
        <f>VLOOKUP(BU5,Curves!$E$2:$G$102,2,FALSE)</f>
        <v>6.1836546545361859E-2</v>
      </c>
      <c r="BV10" s="155">
        <f>VLOOKUP(BV5,Curves!$E$2:$G$102,2,FALSE)</f>
        <v>6.1836546545362081E-2</v>
      </c>
      <c r="BW10" s="155">
        <f>VLOOKUP(BW5,Curves!$E$2:$G$102,2,FALSE)</f>
        <v>6.1836546545354754E-2</v>
      </c>
      <c r="BX10" s="155">
        <f>VLOOKUP(BX5,Curves!$E$2:$G$102,2,FALSE)</f>
        <v>6.1836546545354532E-2</v>
      </c>
      <c r="BY10" s="155">
        <f>VLOOKUP(BY5,Curves!$E$2:$G$102,2,FALSE)</f>
        <v>6.1836546545361859E-2</v>
      </c>
      <c r="BZ10" s="155">
        <f>VLOOKUP(BZ5,Curves!$E$2:$G$102,2,FALSE)</f>
        <v>6.1836546545362081E-2</v>
      </c>
      <c r="CA10" s="155">
        <f>VLOOKUP(CA5,Curves!$E$2:$G$102,2,FALSE)</f>
        <v>6.1836546545362081E-2</v>
      </c>
      <c r="CB10" s="155">
        <f>VLOOKUP(CB5,Curves!$E$2:$G$102,2,FALSE)</f>
        <v>6.1836546545361859E-2</v>
      </c>
      <c r="CC10" s="155">
        <f>VLOOKUP(CC5,Curves!$E$2:$G$102,2,FALSE)</f>
        <v>6.1836546545362081E-2</v>
      </c>
      <c r="CD10" s="155">
        <f>VLOOKUP(CD5,Curves!$E$2:$G$102,2,FALSE)</f>
        <v>6.183654654535431E-2</v>
      </c>
      <c r="CE10" s="155">
        <f>VLOOKUP(CE5,Curves!$E$2:$G$102,2,FALSE)</f>
        <v>6.1836546545354532E-2</v>
      </c>
      <c r="CF10" s="155">
        <f>VLOOKUP(CF5,Curves!$E$2:$G$102,2,FALSE)</f>
        <v>6.1836546545362081E-2</v>
      </c>
      <c r="CG10" s="155">
        <f>VLOOKUP(CG5,Curves!$E$2:$G$102,2,FALSE)</f>
        <v>6.1836546545362081E-2</v>
      </c>
      <c r="CH10" s="155">
        <f>VLOOKUP(CH5,Curves!$E$2:$G$102,2,FALSE)</f>
        <v>6.1836546545362081E-2</v>
      </c>
      <c r="CI10" s="155">
        <f>VLOOKUP(CI5,Curves!$E$2:$G$102,2,FALSE)</f>
        <v>6.1836546545362081E-2</v>
      </c>
      <c r="CJ10" s="155">
        <f>VLOOKUP(CJ5,Curves!$E$2:$G$102,2,FALSE)</f>
        <v>6.1836546545354532E-2</v>
      </c>
      <c r="CK10" s="155">
        <f>VLOOKUP(CK5,Curves!$E$2:$G$102,2,FALSE)</f>
        <v>6.1836546545354532E-2</v>
      </c>
      <c r="CL10" s="155">
        <f>VLOOKUP(CL5,Curves!$E$2:$G$102,2,FALSE)</f>
        <v>6.1836546545361859E-2</v>
      </c>
      <c r="CM10" s="155">
        <f>VLOOKUP(CM5,Curves!$E$2:$G$102,2,FALSE)</f>
        <v>6.1836546545362303E-2</v>
      </c>
      <c r="CN10" s="155">
        <f>VLOOKUP(CN5,Curves!$E$2:$G$102,2,FALSE)</f>
        <v>6.1836546545361859E-2</v>
      </c>
      <c r="CO10" s="155">
        <f>VLOOKUP(CO5,Curves!$E$2:$G$102,2,FALSE)</f>
        <v>6.1836546545362081E-2</v>
      </c>
      <c r="CP10" s="155">
        <f>VLOOKUP(CP5,Curves!$E$2:$G$102,2,FALSE)</f>
        <v>6.183654654535431E-2</v>
      </c>
      <c r="CQ10" s="155">
        <f>VLOOKUP(CQ5,Curves!$E$2:$G$102,2,FALSE)</f>
        <v>6.1836546545354532E-2</v>
      </c>
      <c r="CR10" s="155">
        <f>VLOOKUP(CR5,Curves!$E$2:$G$102,2,FALSE)</f>
        <v>6.1836546545361859E-2</v>
      </c>
      <c r="CS10" s="155">
        <f>VLOOKUP(CS5,Curves!$E$2:$G$102,2,FALSE)</f>
        <v>6.1836546545362303E-2</v>
      </c>
      <c r="CT10" s="155">
        <f>VLOOKUP(CT5,Curves!$E$2:$G$102,2,FALSE)</f>
        <v>6.1836546545362081E-2</v>
      </c>
      <c r="CU10" s="155">
        <f>VLOOKUP(CU5,Curves!$E$2:$G$102,2,FALSE)</f>
        <v>6.1836546545362081E-2</v>
      </c>
      <c r="CV10" s="155">
        <f>VLOOKUP(CV5,Curves!$E$2:$G$102,2,FALSE)</f>
        <v>6.1836546545362081E-2</v>
      </c>
      <c r="CW10" s="155">
        <f>VLOOKUP(CW5,Curves!$E$2:$G$102,2,FALSE)</f>
        <v>6.1836546545362081E-2</v>
      </c>
      <c r="CX10" s="155">
        <f>VLOOKUP(CX5,Curves!$E$2:$G$102,2,FALSE)</f>
        <v>6.1836546545362081E-2</v>
      </c>
      <c r="CY10" s="155">
        <f>VLOOKUP(CY5,Curves!$E$2:$G$102,2,FALSE)</f>
        <v>6.1836546545362081E-2</v>
      </c>
      <c r="CZ10" s="155">
        <f>VLOOKUP(CZ5,Curves!$E$2:$G$102,2,FALSE)</f>
        <v>6.1836546545346982E-2</v>
      </c>
      <c r="DA10" s="155">
        <f>VLOOKUP(DA5,Curves!$E$2:$G$102,2,FALSE)</f>
        <v>6.1836546545346982E-2</v>
      </c>
      <c r="DB10" s="155">
        <f>VLOOKUP(DB5,Curves!$E$2:$G$102,2,FALSE)</f>
        <v>6.1836546545346982E-2</v>
      </c>
      <c r="DC10" s="155"/>
    </row>
    <row r="11" spans="2:1426" x14ac:dyDescent="0.3">
      <c r="C11" s="35" t="s">
        <v>438</v>
      </c>
      <c r="F11" s="156">
        <f>1/((1+F10)^(F5-1))</f>
        <v>1</v>
      </c>
      <c r="G11" s="155">
        <f>F11*(1/(1+G10))</f>
        <v>0.9091931786389984</v>
      </c>
      <c r="H11" s="155">
        <f>G11*(1/(1+H10))</f>
        <v>0.84428997577989195</v>
      </c>
      <c r="I11" s="155">
        <f>H11*(1/(1+I10))</f>
        <v>0.79139631427735968</v>
      </c>
      <c r="J11" s="155">
        <f t="shared" ref="J11:Q11" si="48">I11*(1/(1+J10))</f>
        <v>0.74421953766333138</v>
      </c>
      <c r="K11" s="155">
        <f t="shared" si="48"/>
        <v>0.70056764441281238</v>
      </c>
      <c r="L11" s="155">
        <f t="shared" si="48"/>
        <v>0.65968103254073374</v>
      </c>
      <c r="M11" s="155">
        <f t="shared" si="48"/>
        <v>0.62123901028169437</v>
      </c>
      <c r="N11" s="155">
        <f t="shared" si="48"/>
        <v>0.58505371978027076</v>
      </c>
      <c r="O11" s="155">
        <f t="shared" si="48"/>
        <v>0.55098081610326832</v>
      </c>
      <c r="P11" s="155">
        <f t="shared" si="48"/>
        <v>0.51889361619001484</v>
      </c>
      <c r="Q11" s="155">
        <f t="shared" si="48"/>
        <v>0.48867544130007351</v>
      </c>
      <c r="R11" s="155">
        <f>Q11*(1/(1+R10))</f>
        <v>0.46021715277718955</v>
      </c>
      <c r="S11" s="155">
        <f t="shared" ref="S11:CD11" si="49">R11*(1/(1+S10))</f>
        <v>0.43341617910719143</v>
      </c>
      <c r="T11" s="155">
        <f t="shared" si="49"/>
        <v>0.40817598204165251</v>
      </c>
      <c r="U11" s="155">
        <f t="shared" si="49"/>
        <v>0.38440566229167805</v>
      </c>
      <c r="V11" s="155">
        <f t="shared" si="49"/>
        <v>0.36201961895570722</v>
      </c>
      <c r="W11" s="155">
        <f t="shared" si="49"/>
        <v>0.34093723750919835</v>
      </c>
      <c r="X11" s="155">
        <f t="shared" si="49"/>
        <v>0.32108259844024983</v>
      </c>
      <c r="Y11" s="155">
        <f t="shared" si="49"/>
        <v>0.30238420355526369</v>
      </c>
      <c r="Z11" s="155">
        <f t="shared" si="49"/>
        <v>0.28477471842252849</v>
      </c>
      <c r="AA11" s="155">
        <f t="shared" si="49"/>
        <v>0.26819072987122811</v>
      </c>
      <c r="AB11" s="155">
        <f t="shared" si="49"/>
        <v>0.25257251762864019</v>
      </c>
      <c r="AC11" s="155">
        <f t="shared" si="49"/>
        <v>0.2378638392606918</v>
      </c>
      <c r="AD11" s="155">
        <f t="shared" si="49"/>
        <v>0.22401172763789179</v>
      </c>
      <c r="AE11" s="155">
        <f t="shared" si="49"/>
        <v>0.21096630019629686</v>
      </c>
      <c r="AF11" s="155">
        <f t="shared" si="49"/>
        <v>0.19868057930635932</v>
      </c>
      <c r="AG11" s="155">
        <f t="shared" si="49"/>
        <v>0.18711032310270181</v>
      </c>
      <c r="AH11" s="155">
        <f t="shared" si="49"/>
        <v>0.17621386616561358</v>
      </c>
      <c r="AI11" s="155">
        <f t="shared" si="49"/>
        <v>0.1659519694805365</v>
      </c>
      <c r="AJ11" s="155">
        <f t="shared" si="49"/>
        <v>0.15628767913522512</v>
      </c>
      <c r="AK11" s="155">
        <f t="shared" si="49"/>
        <v>0.14718619324574969</v>
      </c>
      <c r="AL11" s="155">
        <f t="shared" si="49"/>
        <v>0.1386147366321247</v>
      </c>
      <c r="AM11" s="155">
        <f t="shared" si="49"/>
        <v>0.13054244279225655</v>
      </c>
      <c r="AN11" s="155">
        <f t="shared" si="49"/>
        <v>0.12294024274919767</v>
      </c>
      <c r="AO11" s="155">
        <f t="shared" si="49"/>
        <v>0.11578076037143262</v>
      </c>
      <c r="AP11" s="155">
        <f t="shared" si="49"/>
        <v>0.10903821378923206</v>
      </c>
      <c r="AQ11" s="155">
        <f t="shared" si="49"/>
        <v>0.10268832255207588</v>
      </c>
      <c r="AR11" s="155">
        <f t="shared" si="49"/>
        <v>9.6708220192804409E-2</v>
      </c>
      <c r="AS11" s="155">
        <f t="shared" si="49"/>
        <v>9.1076371883639373E-2</v>
      </c>
      <c r="AT11" s="155">
        <f t="shared" si="49"/>
        <v>8.5772496887541322E-2</v>
      </c>
      <c r="AU11" s="155">
        <f t="shared" si="49"/>
        <v>8.0777495525651583E-2</v>
      </c>
      <c r="AV11" s="155">
        <f t="shared" si="49"/>
        <v>7.6073380397819093E-2</v>
      </c>
      <c r="AW11" s="155">
        <f t="shared" si="49"/>
        <v>7.1643211608529309E-2</v>
      </c>
      <c r="AX11" s="155">
        <f t="shared" si="49"/>
        <v>6.7471035764984075E-2</v>
      </c>
      <c r="AY11" s="155">
        <f t="shared" si="49"/>
        <v>6.3541828527656469E-2</v>
      </c>
      <c r="AZ11" s="155">
        <f t="shared" si="49"/>
        <v>5.9841440506438574E-2</v>
      </c>
      <c r="BA11" s="155">
        <f t="shared" si="49"/>
        <v>5.6356546307555558E-2</v>
      </c>
      <c r="BB11" s="155">
        <f t="shared" si="49"/>
        <v>5.3074596547754052E-2</v>
      </c>
      <c r="BC11" s="155">
        <f t="shared" si="49"/>
        <v>4.9983772662967656E-2</v>
      </c>
      <c r="BD11" s="155">
        <f t="shared" si="49"/>
        <v>4.7072944348721092E-2</v>
      </c>
      <c r="BE11" s="155">
        <f t="shared" si="49"/>
        <v>4.4331629479010828E-2</v>
      </c>
      <c r="BF11" s="155">
        <f t="shared" si="49"/>
        <v>4.1749956359330265E-2</v>
      </c>
      <c r="BG11" s="155">
        <f t="shared" si="49"/>
        <v>3.9318628177907315E-2</v>
      </c>
      <c r="BH11" s="155">
        <f t="shared" si="49"/>
        <v>3.7028889527139293E-2</v>
      </c>
      <c r="BI11" s="155">
        <f t="shared" si="49"/>
        <v>3.4872494874668918E-2</v>
      </c>
      <c r="BJ11" s="155">
        <f t="shared" si="49"/>
        <v>3.2841678870561837E-2</v>
      </c>
      <c r="BK11" s="155">
        <f t="shared" si="49"/>
        <v>3.0929128383658487E-2</v>
      </c>
      <c r="BL11" s="155">
        <f t="shared" si="49"/>
        <v>2.9127956166403415E-2</v>
      </c>
      <c r="BM11" s="155">
        <f t="shared" si="49"/>
        <v>2.7431676053315295E-2</v>
      </c>
      <c r="BN11" s="155">
        <f t="shared" si="49"/>
        <v>2.5834179603784622E-2</v>
      </c>
      <c r="BO11" s="155">
        <f t="shared" si="49"/>
        <v>2.4329714105089884E-2</v>
      </c>
      <c r="BP11" s="155">
        <f t="shared" si="49"/>
        <v>2.2912861856418037E-2</v>
      </c>
      <c r="BQ11" s="155">
        <f t="shared" si="49"/>
        <v>2.1578520659289956E-2</v>
      </c>
      <c r="BR11" s="155">
        <f t="shared" si="49"/>
        <v>2.032188544413438E-2</v>
      </c>
      <c r="BS11" s="155">
        <f t="shared" si="49"/>
        <v>1.9138430966847707E-2</v>
      </c>
      <c r="BT11" s="155">
        <f t="shared" si="49"/>
        <v>1.8023895513027625E-2</v>
      </c>
      <c r="BU11" s="155">
        <f t="shared" si="49"/>
        <v>1.6974265551197659E-2</v>
      </c>
      <c r="BV11" s="155">
        <f t="shared" si="49"/>
        <v>1.5985761279758808E-2</v>
      </c>
      <c r="BW11" s="155">
        <f t="shared" si="49"/>
        <v>1.5054823015621265E-2</v>
      </c>
      <c r="BX11" s="155">
        <f t="shared" si="49"/>
        <v>1.4178098375500043E-2</v>
      </c>
      <c r="BY11" s="155">
        <f t="shared" si="49"/>
        <v>1.3352430203714363E-2</v>
      </c>
      <c r="BZ11" s="155">
        <f t="shared" si="49"/>
        <v>1.2574845203017262E-2</v>
      </c>
      <c r="CA11" s="155">
        <f t="shared" si="49"/>
        <v>1.1842543227513651E-2</v>
      </c>
      <c r="CB11" s="155">
        <f t="shared" si="49"/>
        <v>1.1152887199110673E-2</v>
      </c>
      <c r="CC11" s="155">
        <f t="shared" si="49"/>
        <v>1.0503393611188176E-2</v>
      </c>
      <c r="CD11" s="155">
        <f t="shared" si="49"/>
        <v>9.8917235852924602E-3</v>
      </c>
      <c r="CE11" s="155">
        <f t="shared" ref="CE11:DB11" si="50">CD11*(1/(1+CE10))</f>
        <v>9.3156744486473115E-3</v>
      </c>
      <c r="CF11" s="155">
        <f t="shared" si="50"/>
        <v>8.7731718021530174E-3</v>
      </c>
      <c r="CG11" s="155">
        <f t="shared" si="50"/>
        <v>8.2622620503091E-3</v>
      </c>
      <c r="CH11" s="155">
        <f t="shared" si="50"/>
        <v>7.7811053661601699E-3</v>
      </c>
      <c r="CI11" s="155">
        <f t="shared" si="50"/>
        <v>7.3279690659317099E-3</v>
      </c>
      <c r="CJ11" s="155">
        <f t="shared" si="50"/>
        <v>6.9012213694970128E-3</v>
      </c>
      <c r="CK11" s="155">
        <f t="shared" si="50"/>
        <v>6.4993255242060356E-3</v>
      </c>
      <c r="CL11" s="155">
        <f t="shared" si="50"/>
        <v>6.1208342709160868E-3</v>
      </c>
      <c r="CM11" s="155">
        <f t="shared" si="50"/>
        <v>5.7643846322957583E-3</v>
      </c>
      <c r="CN11" s="155">
        <f t="shared" si="50"/>
        <v>5.4286930046342141E-3</v>
      </c>
      <c r="CO11" s="155">
        <f t="shared" si="50"/>
        <v>5.1125505354814027E-3</v>
      </c>
      <c r="CP11" s="155">
        <f t="shared" si="50"/>
        <v>4.814818770473568E-3</v>
      </c>
      <c r="CQ11" s="155">
        <f t="shared" si="50"/>
        <v>4.5344255536677478E-3</v>
      </c>
      <c r="CR11" s="155">
        <f t="shared" si="50"/>
        <v>4.2703611666223959E-3</v>
      </c>
      <c r="CS11" s="155">
        <f t="shared" si="50"/>
        <v>4.0216746923204183E-3</v>
      </c>
      <c r="CT11" s="155">
        <f t="shared" si="50"/>
        <v>3.7874705908407069E-3</v>
      </c>
      <c r="CU11" s="155">
        <f t="shared" si="50"/>
        <v>3.5669054744471487E-3</v>
      </c>
      <c r="CV11" s="155">
        <f t="shared" si="50"/>
        <v>3.3591850704818146E-3</v>
      </c>
      <c r="CW11" s="155">
        <f t="shared" si="50"/>
        <v>3.1635613611254703E-3</v>
      </c>
      <c r="CX11" s="155">
        <f t="shared" si="50"/>
        <v>2.9793298897254727E-3</v>
      </c>
      <c r="CY11" s="155">
        <f t="shared" si="50"/>
        <v>2.8058272239909142E-3</v>
      </c>
      <c r="CZ11" s="155">
        <f t="shared" si="50"/>
        <v>2.6424285669198223E-3</v>
      </c>
      <c r="DA11" s="155">
        <f t="shared" si="50"/>
        <v>2.4885455068549707E-3</v>
      </c>
      <c r="DB11" s="155">
        <f t="shared" si="50"/>
        <v>2.3436238985664773E-3</v>
      </c>
    </row>
    <row r="12" spans="2:1426" x14ac:dyDescent="0.3">
      <c r="F12" s="88"/>
    </row>
    <row r="13" spans="2:1426" x14ac:dyDescent="0.3">
      <c r="C13" s="37" t="s">
        <v>439</v>
      </c>
      <c r="E13" s="75" t="s">
        <v>440</v>
      </c>
      <c r="CD13" s="35">
        <v>99662.440817650218</v>
      </c>
      <c r="CE13" s="35">
        <v>99662.440817650218</v>
      </c>
      <c r="CF13" s="35">
        <v>99662.440817650218</v>
      </c>
      <c r="CG13" s="35">
        <v>99662.440817650218</v>
      </c>
      <c r="CH13" s="35">
        <v>99662.440817650218</v>
      </c>
      <c r="CI13" s="35">
        <v>99662.440817650218</v>
      </c>
      <c r="CJ13" s="35">
        <v>99662.440817650218</v>
      </c>
      <c r="CK13" s="35">
        <v>99662.440817650218</v>
      </c>
      <c r="CL13" s="35">
        <v>99662.440817650218</v>
      </c>
      <c r="CM13" s="35">
        <v>99662.440817650218</v>
      </c>
      <c r="CN13" s="35">
        <v>99662.440817650218</v>
      </c>
      <c r="CO13" s="35">
        <v>99662.440817650218</v>
      </c>
      <c r="CP13" s="35">
        <v>99662.440817650218</v>
      </c>
      <c r="CQ13" s="35">
        <v>99662.440817650218</v>
      </c>
      <c r="CR13" s="35">
        <v>99662.440817650218</v>
      </c>
      <c r="CS13" s="35">
        <v>99662.440817650218</v>
      </c>
      <c r="CT13" s="35">
        <v>99662.440817650218</v>
      </c>
      <c r="CU13" s="35">
        <v>99662.440817650218</v>
      </c>
      <c r="CV13" s="35">
        <v>99662.440817650218</v>
      </c>
      <c r="CW13" s="35">
        <v>99662.440817650218</v>
      </c>
      <c r="CX13" s="35">
        <v>99662.440817650218</v>
      </c>
      <c r="CY13" s="35">
        <v>99662.440817650218</v>
      </c>
      <c r="CZ13" s="35">
        <v>99662.440817650218</v>
      </c>
      <c r="DA13" s="35">
        <v>99662.440817650218</v>
      </c>
    </row>
    <row r="14" spans="2:1426" x14ac:dyDescent="0.3">
      <c r="B14" s="35" t="s">
        <v>441</v>
      </c>
      <c r="C14" s="30" t="s">
        <v>442</v>
      </c>
      <c r="D14" s="38"/>
      <c r="E14" s="76" t="s">
        <v>443</v>
      </c>
      <c r="F14" s="38">
        <v>2659731.8270136411</v>
      </c>
      <c r="G14" s="38">
        <v>8773739.9728237484</v>
      </c>
      <c r="H14" s="38">
        <v>16451531.849132746</v>
      </c>
      <c r="I14" s="38">
        <v>24660410.113935895</v>
      </c>
      <c r="J14" s="38">
        <v>34683234.552992836</v>
      </c>
      <c r="K14" s="38">
        <v>45419855.322528198</v>
      </c>
      <c r="L14" s="38">
        <v>56429498.329626121</v>
      </c>
      <c r="M14" s="38">
        <v>68385615.213757694</v>
      </c>
      <c r="N14" s="38">
        <v>81794513.818566248</v>
      </c>
      <c r="O14" s="38">
        <v>97312779.148091882</v>
      </c>
      <c r="P14" s="38">
        <v>92535795.039917186</v>
      </c>
      <c r="Q14" s="38">
        <v>80526813.787541732</v>
      </c>
      <c r="R14" s="38">
        <v>72247810.591780603</v>
      </c>
      <c r="S14" s="38">
        <v>64860907.793421783</v>
      </c>
      <c r="T14" s="38">
        <v>58147456.691669323</v>
      </c>
      <c r="U14" s="38">
        <v>52272840.541561536</v>
      </c>
      <c r="V14" s="38">
        <v>46912768.508652657</v>
      </c>
      <c r="W14" s="38">
        <v>41979291.633208796</v>
      </c>
      <c r="X14" s="38">
        <v>37426045.812648848</v>
      </c>
      <c r="Y14" s="38">
        <v>33180467.922714841</v>
      </c>
      <c r="Z14" s="38">
        <v>29601187.913898498</v>
      </c>
      <c r="AA14" s="38">
        <v>26377325.592360981</v>
      </c>
      <c r="AB14" s="38">
        <v>23407865.789885256</v>
      </c>
      <c r="AC14" s="38">
        <v>20690706.95229993</v>
      </c>
      <c r="AD14" s="38">
        <v>18201417.879776441</v>
      </c>
      <c r="AE14" s="38">
        <v>15940156.498765921</v>
      </c>
      <c r="AF14" s="38">
        <v>13962909.776956197</v>
      </c>
      <c r="AG14" s="38">
        <v>12180958.494545275</v>
      </c>
      <c r="AH14" s="38">
        <v>10572334.894836349</v>
      </c>
      <c r="AI14" s="38">
        <v>9110877.7956867442</v>
      </c>
      <c r="AJ14" s="38">
        <v>8014009.7438048031</v>
      </c>
      <c r="AK14" s="38">
        <v>7084045.7525470788</v>
      </c>
      <c r="AL14" s="38">
        <v>6259573.246163778</v>
      </c>
      <c r="AM14" s="38">
        <v>5524405.6238708878</v>
      </c>
      <c r="AN14" s="38">
        <v>4865848.3859600667</v>
      </c>
      <c r="AO14" s="38">
        <v>4273449.5268479679</v>
      </c>
      <c r="AP14" s="38">
        <v>3759639.4344719318</v>
      </c>
      <c r="AQ14" s="38">
        <v>3296947.7303681057</v>
      </c>
      <c r="AR14" s="38">
        <v>2881151.4192207376</v>
      </c>
      <c r="AS14" s="38">
        <v>2507924.4628169797</v>
      </c>
      <c r="AT14" s="38">
        <v>2172949.8718065815</v>
      </c>
      <c r="AU14" s="38">
        <v>1879391.7836695316</v>
      </c>
      <c r="AV14" s="38">
        <v>1618030.4770092862</v>
      </c>
      <c r="AW14" s="38">
        <v>1386335.7153949535</v>
      </c>
      <c r="AX14" s="38">
        <v>1182051.0969486202</v>
      </c>
      <c r="AY14" s="38">
        <v>1003065.5476754813</v>
      </c>
      <c r="AZ14" s="38">
        <v>848895.56831928156</v>
      </c>
      <c r="BA14" s="38">
        <v>715687.30285405344</v>
      </c>
      <c r="BB14" s="38">
        <v>601594.48944232438</v>
      </c>
      <c r="BC14" s="38">
        <v>504609.519381953</v>
      </c>
      <c r="BD14" s="38">
        <v>422624.910376254</v>
      </c>
      <c r="BE14" s="38">
        <v>353628.26090913912</v>
      </c>
      <c r="BF14" s="38">
        <v>295434.45462228922</v>
      </c>
      <c r="BG14" s="38">
        <v>246238.15641439133</v>
      </c>
      <c r="BH14" s="38">
        <v>204581.07318598719</v>
      </c>
      <c r="BI14" s="38">
        <v>169277.59348787533</v>
      </c>
      <c r="BJ14" s="38">
        <v>139866.8384742708</v>
      </c>
      <c r="BK14" s="38">
        <v>114875.40659880446</v>
      </c>
      <c r="BL14" s="38">
        <v>93733.228928238881</v>
      </c>
      <c r="BM14" s="38">
        <v>75914.034147968705</v>
      </c>
      <c r="BN14" s="38">
        <v>60942.443352328701</v>
      </c>
      <c r="BO14" s="38">
        <v>48420.921580927192</v>
      </c>
      <c r="BP14" s="38">
        <v>38006.173629488861</v>
      </c>
      <c r="BQ14" s="38">
        <v>29422.909829451684</v>
      </c>
      <c r="BR14" s="38">
        <v>22426.734520573791</v>
      </c>
      <c r="BS14" s="38">
        <v>16797.616624655431</v>
      </c>
      <c r="BT14" s="38">
        <v>12358.585452347374</v>
      </c>
      <c r="BU14" s="38">
        <v>8899.9403975970799</v>
      </c>
      <c r="BV14" s="38">
        <v>6267.7802429827416</v>
      </c>
      <c r="BW14" s="38">
        <v>4317.8359151602108</v>
      </c>
      <c r="BX14" s="38">
        <v>2914.7214437296957</v>
      </c>
      <c r="BY14" s="38">
        <v>1949.8048192302958</v>
      </c>
      <c r="BZ14" s="38">
        <v>1286.838520970947</v>
      </c>
      <c r="CA14" s="38">
        <v>836.50976308871623</v>
      </c>
      <c r="CB14" s="38">
        <v>533.22247551070188</v>
      </c>
      <c r="CC14" s="38">
        <v>329.77213388862907</v>
      </c>
      <c r="CD14" s="38">
        <v>219.70312018812103</v>
      </c>
      <c r="CE14" s="38">
        <v>143.64331272897709</v>
      </c>
      <c r="CF14" s="38">
        <v>91.611955947848614</v>
      </c>
      <c r="CG14" s="38">
        <v>56.471389174257304</v>
      </c>
      <c r="CH14" s="38">
        <v>33.053489450261551</v>
      </c>
      <c r="CI14" s="38">
        <v>19.845379716057117</v>
      </c>
      <c r="CJ14" s="38">
        <v>11.215630241638392</v>
      </c>
      <c r="CK14" s="38">
        <v>5.6976143875484491</v>
      </c>
      <c r="CL14" s="38">
        <v>2.2153316750082155</v>
      </c>
      <c r="CM14" s="38">
        <v>0</v>
      </c>
      <c r="CN14" s="38">
        <v>0</v>
      </c>
      <c r="CO14" s="38">
        <v>0</v>
      </c>
      <c r="CP14" s="38">
        <v>0</v>
      </c>
      <c r="CQ14" s="38">
        <v>0</v>
      </c>
      <c r="CR14" s="38">
        <v>0</v>
      </c>
      <c r="CS14" s="38">
        <v>0</v>
      </c>
      <c r="CT14" s="38">
        <v>0</v>
      </c>
      <c r="CU14" s="38">
        <v>0</v>
      </c>
      <c r="CV14" s="38">
        <v>0</v>
      </c>
      <c r="CW14" s="38">
        <v>0</v>
      </c>
      <c r="CX14" s="38">
        <v>0</v>
      </c>
      <c r="CY14" s="38">
        <v>0</v>
      </c>
      <c r="CZ14" s="38">
        <v>0</v>
      </c>
      <c r="DA14" s="38">
        <v>0</v>
      </c>
      <c r="DB14" s="38">
        <v>0</v>
      </c>
      <c r="DC14" s="38">
        <v>0</v>
      </c>
      <c r="DD14" s="38">
        <v>0</v>
      </c>
      <c r="DE14" s="38">
        <v>0</v>
      </c>
      <c r="DF14" s="38">
        <v>0</v>
      </c>
      <c r="DG14" s="38">
        <v>0</v>
      </c>
      <c r="DH14" s="38">
        <v>0</v>
      </c>
      <c r="DI14" s="38">
        <v>0</v>
      </c>
      <c r="DJ14" s="38">
        <v>0</v>
      </c>
      <c r="DK14" s="38">
        <v>0</v>
      </c>
      <c r="DL14" s="38">
        <v>0</v>
      </c>
      <c r="DM14" s="38">
        <v>0</v>
      </c>
      <c r="DN14" s="38">
        <v>0</v>
      </c>
      <c r="DO14" s="38">
        <v>0</v>
      </c>
      <c r="DP14" s="38">
        <v>0</v>
      </c>
      <c r="DQ14" s="38">
        <v>0</v>
      </c>
      <c r="DR14" s="38">
        <v>0</v>
      </c>
      <c r="DS14" s="38">
        <v>0</v>
      </c>
      <c r="DT14" s="38">
        <v>0</v>
      </c>
      <c r="DU14" s="38">
        <v>0</v>
      </c>
      <c r="DV14" s="38">
        <v>0</v>
      </c>
      <c r="DW14" s="38">
        <v>0</v>
      </c>
      <c r="DX14" s="38">
        <v>0</v>
      </c>
      <c r="DY14" s="38">
        <v>0</v>
      </c>
      <c r="DZ14" s="38">
        <v>0</v>
      </c>
      <c r="EA14" s="38">
        <v>0</v>
      </c>
      <c r="EB14" s="38">
        <v>0</v>
      </c>
      <c r="EC14" s="38">
        <v>0</v>
      </c>
      <c r="ED14" s="38">
        <v>0</v>
      </c>
      <c r="EE14" s="38">
        <v>0</v>
      </c>
      <c r="EF14" s="38">
        <v>0</v>
      </c>
      <c r="EG14" s="38">
        <v>0</v>
      </c>
      <c r="EH14" s="38">
        <v>0</v>
      </c>
      <c r="EI14" s="38">
        <v>0</v>
      </c>
      <c r="EJ14" s="38">
        <v>0</v>
      </c>
      <c r="EK14" s="38">
        <v>0</v>
      </c>
      <c r="EL14" s="38">
        <v>0</v>
      </c>
      <c r="EM14" s="38">
        <v>0</v>
      </c>
      <c r="EN14" s="38">
        <v>0</v>
      </c>
      <c r="EO14" s="38">
        <v>0</v>
      </c>
      <c r="EP14" s="38">
        <v>0</v>
      </c>
      <c r="EQ14" s="38">
        <v>0</v>
      </c>
      <c r="ER14" s="38">
        <v>0</v>
      </c>
      <c r="ES14" s="38">
        <v>0</v>
      </c>
      <c r="ET14" s="38">
        <v>0</v>
      </c>
      <c r="EU14" s="38">
        <v>0</v>
      </c>
      <c r="EV14" s="38">
        <v>0</v>
      </c>
      <c r="EW14" s="38">
        <v>0</v>
      </c>
      <c r="EX14" s="38">
        <v>0</v>
      </c>
      <c r="EY14" s="38">
        <v>0</v>
      </c>
      <c r="EZ14" s="38">
        <v>0</v>
      </c>
      <c r="FA14" s="38">
        <v>0</v>
      </c>
      <c r="FB14" s="38">
        <v>0</v>
      </c>
      <c r="FC14" s="38">
        <v>0</v>
      </c>
      <c r="FD14" s="38">
        <v>0</v>
      </c>
      <c r="FE14" s="38">
        <v>0</v>
      </c>
      <c r="FF14" s="38">
        <v>0</v>
      </c>
      <c r="FG14" s="38">
        <v>0</v>
      </c>
      <c r="FH14" s="38">
        <v>0</v>
      </c>
      <c r="FI14" s="38">
        <v>0</v>
      </c>
      <c r="FJ14" s="38">
        <v>0</v>
      </c>
      <c r="FK14" s="38">
        <v>0</v>
      </c>
      <c r="FL14" s="38">
        <v>0</v>
      </c>
      <c r="FM14" s="38">
        <v>0</v>
      </c>
      <c r="FN14" s="38">
        <v>0</v>
      </c>
      <c r="FO14" s="38">
        <v>0</v>
      </c>
      <c r="FP14" s="38">
        <v>0</v>
      </c>
      <c r="FQ14" s="38">
        <v>0</v>
      </c>
      <c r="FR14" s="38">
        <v>0</v>
      </c>
      <c r="FS14" s="38">
        <v>0</v>
      </c>
      <c r="FT14" s="38">
        <v>0</v>
      </c>
      <c r="FU14" s="38">
        <v>0</v>
      </c>
      <c r="FV14" s="38">
        <v>0</v>
      </c>
      <c r="FW14" s="38">
        <v>0</v>
      </c>
      <c r="FX14" s="38">
        <v>0</v>
      </c>
      <c r="FY14" s="38">
        <v>0</v>
      </c>
      <c r="FZ14" s="38">
        <v>0</v>
      </c>
      <c r="GA14" s="38">
        <v>0</v>
      </c>
      <c r="GB14" s="38">
        <v>0</v>
      </c>
      <c r="GC14" s="38">
        <v>0</v>
      </c>
      <c r="GD14" s="38">
        <v>0</v>
      </c>
      <c r="GE14" s="38">
        <v>0</v>
      </c>
      <c r="GF14" s="38">
        <v>0</v>
      </c>
      <c r="GG14" s="38">
        <v>0</v>
      </c>
      <c r="GH14" s="38">
        <v>0</v>
      </c>
      <c r="GI14" s="38">
        <v>0</v>
      </c>
      <c r="GJ14" s="38">
        <v>0</v>
      </c>
    </row>
    <row r="15" spans="2:1426" x14ac:dyDescent="0.3">
      <c r="B15" s="35" t="s">
        <v>441</v>
      </c>
      <c r="C15" s="31" t="s">
        <v>444</v>
      </c>
      <c r="E15" s="77" t="s">
        <v>445</v>
      </c>
      <c r="F15" s="35">
        <v>0</v>
      </c>
      <c r="G15" s="35">
        <v>0</v>
      </c>
      <c r="H15" s="35">
        <v>0</v>
      </c>
      <c r="I15" s="35">
        <v>0</v>
      </c>
      <c r="J15" s="35">
        <v>0</v>
      </c>
      <c r="K15" s="35">
        <v>0</v>
      </c>
      <c r="L15" s="35">
        <v>0</v>
      </c>
      <c r="M15" s="35">
        <v>0</v>
      </c>
      <c r="N15" s="35">
        <v>0</v>
      </c>
      <c r="O15" s="35">
        <v>0</v>
      </c>
      <c r="P15" s="35">
        <v>0</v>
      </c>
      <c r="Q15" s="35">
        <v>0</v>
      </c>
      <c r="R15" s="35">
        <v>0</v>
      </c>
      <c r="S15" s="35">
        <v>0</v>
      </c>
      <c r="T15" s="35">
        <v>0</v>
      </c>
      <c r="U15" s="35">
        <v>0</v>
      </c>
      <c r="V15" s="35">
        <v>0</v>
      </c>
      <c r="W15" s="35">
        <v>0</v>
      </c>
      <c r="X15" s="35">
        <v>0</v>
      </c>
      <c r="Y15" s="35">
        <v>0</v>
      </c>
      <c r="Z15" s="35">
        <v>0</v>
      </c>
      <c r="AA15" s="35">
        <v>0</v>
      </c>
      <c r="AB15" s="35">
        <v>0</v>
      </c>
      <c r="AC15" s="35">
        <v>0</v>
      </c>
      <c r="AD15" s="35">
        <v>0</v>
      </c>
      <c r="AE15" s="35">
        <v>0</v>
      </c>
      <c r="AF15" s="35">
        <v>0</v>
      </c>
      <c r="AG15" s="35">
        <v>0</v>
      </c>
      <c r="AH15" s="35">
        <v>0</v>
      </c>
      <c r="AI15" s="35">
        <v>0</v>
      </c>
      <c r="AJ15" s="35">
        <v>0</v>
      </c>
      <c r="AK15" s="35">
        <v>0</v>
      </c>
      <c r="AL15" s="35">
        <v>0</v>
      </c>
      <c r="AM15" s="35">
        <v>0</v>
      </c>
      <c r="AN15" s="35">
        <v>0</v>
      </c>
      <c r="AO15" s="35">
        <v>0</v>
      </c>
      <c r="AP15" s="35">
        <v>0</v>
      </c>
      <c r="AQ15" s="35">
        <v>0</v>
      </c>
      <c r="AR15" s="35">
        <v>0</v>
      </c>
      <c r="AS15" s="35">
        <v>0</v>
      </c>
      <c r="AT15" s="35">
        <v>0</v>
      </c>
      <c r="AU15" s="35">
        <v>0</v>
      </c>
      <c r="AV15" s="35">
        <v>0</v>
      </c>
      <c r="AW15" s="35">
        <v>0</v>
      </c>
      <c r="AX15" s="35">
        <v>0</v>
      </c>
      <c r="AY15" s="35">
        <v>0</v>
      </c>
      <c r="AZ15" s="35">
        <v>0</v>
      </c>
      <c r="BA15" s="35">
        <v>0</v>
      </c>
      <c r="BB15" s="35">
        <v>0</v>
      </c>
      <c r="BC15" s="35">
        <v>0</v>
      </c>
      <c r="BD15" s="35">
        <v>0</v>
      </c>
      <c r="BE15" s="35">
        <v>0</v>
      </c>
      <c r="BF15" s="35">
        <v>0</v>
      </c>
      <c r="BG15" s="35">
        <v>0</v>
      </c>
      <c r="BH15" s="35">
        <v>0</v>
      </c>
      <c r="BI15" s="35">
        <v>0</v>
      </c>
      <c r="BJ15" s="35">
        <v>0</v>
      </c>
      <c r="BK15" s="35">
        <v>0</v>
      </c>
      <c r="BL15" s="35">
        <v>0</v>
      </c>
      <c r="BM15" s="35">
        <v>0</v>
      </c>
      <c r="BN15" s="35">
        <v>0</v>
      </c>
      <c r="BO15" s="35">
        <v>0</v>
      </c>
      <c r="BP15" s="35">
        <v>0</v>
      </c>
      <c r="BQ15" s="35">
        <v>0</v>
      </c>
      <c r="BR15" s="35">
        <v>0</v>
      </c>
      <c r="BS15" s="35">
        <v>0</v>
      </c>
      <c r="BT15" s="35">
        <v>0</v>
      </c>
      <c r="BU15" s="35">
        <v>0</v>
      </c>
      <c r="BV15" s="35">
        <v>0</v>
      </c>
      <c r="BW15" s="35">
        <v>0</v>
      </c>
      <c r="BX15" s="35">
        <v>0</v>
      </c>
      <c r="BY15" s="35">
        <v>0</v>
      </c>
      <c r="BZ15" s="35">
        <v>0</v>
      </c>
      <c r="CA15" s="35">
        <v>0</v>
      </c>
      <c r="CB15" s="35">
        <v>0</v>
      </c>
      <c r="CC15" s="35">
        <v>0</v>
      </c>
      <c r="CD15" s="35">
        <v>0</v>
      </c>
      <c r="CE15" s="35">
        <v>0</v>
      </c>
      <c r="CF15" s="35">
        <v>0</v>
      </c>
      <c r="CG15" s="35">
        <v>0</v>
      </c>
      <c r="CH15" s="35">
        <v>0</v>
      </c>
      <c r="CI15" s="35">
        <v>0</v>
      </c>
      <c r="CJ15" s="35">
        <v>0</v>
      </c>
      <c r="CK15" s="35">
        <v>0</v>
      </c>
      <c r="CL15" s="35">
        <v>0</v>
      </c>
      <c r="CM15" s="35">
        <v>0</v>
      </c>
      <c r="CN15" s="35">
        <v>0</v>
      </c>
      <c r="CO15" s="35">
        <v>0</v>
      </c>
      <c r="CP15" s="35">
        <v>0</v>
      </c>
      <c r="CQ15" s="35">
        <v>0</v>
      </c>
      <c r="CR15" s="35">
        <v>0</v>
      </c>
      <c r="CS15" s="35">
        <v>0</v>
      </c>
      <c r="CT15" s="35">
        <v>0</v>
      </c>
      <c r="CU15" s="35">
        <v>0</v>
      </c>
      <c r="CV15" s="35">
        <v>0</v>
      </c>
      <c r="CW15" s="35">
        <v>0</v>
      </c>
      <c r="CX15" s="35">
        <v>0</v>
      </c>
      <c r="CY15" s="35">
        <v>0</v>
      </c>
      <c r="CZ15" s="35">
        <v>0</v>
      </c>
      <c r="DA15" s="35">
        <v>0</v>
      </c>
      <c r="DB15" s="35">
        <v>0</v>
      </c>
      <c r="DC15" s="35">
        <v>0</v>
      </c>
      <c r="DD15" s="35">
        <v>0</v>
      </c>
      <c r="DE15" s="35">
        <v>0</v>
      </c>
      <c r="DF15" s="35">
        <v>0</v>
      </c>
      <c r="DG15" s="35">
        <v>0</v>
      </c>
      <c r="DH15" s="35">
        <v>0</v>
      </c>
      <c r="DI15" s="35">
        <v>0</v>
      </c>
      <c r="DJ15" s="35">
        <v>0</v>
      </c>
      <c r="DK15" s="35">
        <v>0</v>
      </c>
      <c r="DL15" s="35">
        <v>0</v>
      </c>
      <c r="DM15" s="35">
        <v>0</v>
      </c>
      <c r="DN15" s="35">
        <v>0</v>
      </c>
      <c r="DO15" s="35">
        <v>0</v>
      </c>
      <c r="DP15" s="35">
        <v>0</v>
      </c>
      <c r="DQ15" s="35">
        <v>0</v>
      </c>
      <c r="DR15" s="35">
        <v>0</v>
      </c>
      <c r="DS15" s="35">
        <v>0</v>
      </c>
      <c r="DT15" s="35">
        <v>0</v>
      </c>
      <c r="DU15" s="35">
        <v>0</v>
      </c>
      <c r="DV15" s="35">
        <v>0</v>
      </c>
      <c r="DW15" s="35">
        <v>0</v>
      </c>
      <c r="DX15" s="35">
        <v>0</v>
      </c>
      <c r="DY15" s="35">
        <v>0</v>
      </c>
      <c r="DZ15" s="35">
        <v>0</v>
      </c>
      <c r="EA15" s="35">
        <v>0</v>
      </c>
      <c r="EB15" s="35">
        <v>0</v>
      </c>
      <c r="EC15" s="35">
        <v>0</v>
      </c>
      <c r="ED15" s="35">
        <v>0</v>
      </c>
      <c r="EE15" s="35">
        <v>0</v>
      </c>
      <c r="EF15" s="35">
        <v>0</v>
      </c>
      <c r="EG15" s="35">
        <v>0</v>
      </c>
      <c r="EH15" s="35">
        <v>0</v>
      </c>
      <c r="EI15" s="35">
        <v>0</v>
      </c>
      <c r="EJ15" s="35">
        <v>0</v>
      </c>
      <c r="EK15" s="35">
        <v>0</v>
      </c>
      <c r="EL15" s="35">
        <v>0</v>
      </c>
      <c r="EM15" s="35">
        <v>0</v>
      </c>
      <c r="EN15" s="35">
        <v>0</v>
      </c>
      <c r="EO15" s="35">
        <v>0</v>
      </c>
      <c r="EP15" s="35">
        <v>0</v>
      </c>
      <c r="EQ15" s="35">
        <v>0</v>
      </c>
      <c r="ER15" s="35">
        <v>0</v>
      </c>
      <c r="ES15" s="35">
        <v>0</v>
      </c>
      <c r="ET15" s="35">
        <v>0</v>
      </c>
      <c r="EU15" s="35">
        <v>0</v>
      </c>
      <c r="EV15" s="35">
        <v>0</v>
      </c>
      <c r="EW15" s="35">
        <v>0</v>
      </c>
      <c r="EX15" s="35">
        <v>0</v>
      </c>
      <c r="EY15" s="35">
        <v>0</v>
      </c>
      <c r="EZ15" s="35">
        <v>0</v>
      </c>
      <c r="FA15" s="35">
        <v>0</v>
      </c>
      <c r="FB15" s="35">
        <v>0</v>
      </c>
      <c r="FC15" s="35">
        <v>0</v>
      </c>
      <c r="FD15" s="35">
        <v>0</v>
      </c>
      <c r="FE15" s="35">
        <v>0</v>
      </c>
      <c r="FF15" s="35">
        <v>0</v>
      </c>
      <c r="FG15" s="35">
        <v>0</v>
      </c>
      <c r="FH15" s="35">
        <v>0</v>
      </c>
      <c r="FI15" s="35">
        <v>0</v>
      </c>
      <c r="FJ15" s="35">
        <v>0</v>
      </c>
      <c r="FK15" s="35">
        <v>0</v>
      </c>
      <c r="FL15" s="35">
        <v>0</v>
      </c>
      <c r="FM15" s="35">
        <v>0</v>
      </c>
      <c r="FN15" s="35">
        <v>0</v>
      </c>
      <c r="FO15" s="35">
        <v>0</v>
      </c>
      <c r="FP15" s="35">
        <v>0</v>
      </c>
      <c r="FQ15" s="35">
        <v>0</v>
      </c>
      <c r="FR15" s="35">
        <v>0</v>
      </c>
      <c r="FS15" s="35">
        <v>0</v>
      </c>
      <c r="FT15" s="35">
        <v>0</v>
      </c>
      <c r="FU15" s="35">
        <v>0</v>
      </c>
      <c r="FV15" s="35">
        <v>0</v>
      </c>
      <c r="FW15" s="35">
        <v>0</v>
      </c>
      <c r="FX15" s="35">
        <v>0</v>
      </c>
      <c r="FY15" s="35">
        <v>0</v>
      </c>
      <c r="FZ15" s="35">
        <v>0</v>
      </c>
      <c r="GA15" s="35">
        <v>0</v>
      </c>
      <c r="GB15" s="35">
        <v>0</v>
      </c>
      <c r="GC15" s="35">
        <v>0</v>
      </c>
      <c r="GD15" s="35">
        <v>0</v>
      </c>
      <c r="GE15" s="35">
        <v>0</v>
      </c>
      <c r="GF15" s="35">
        <v>0</v>
      </c>
      <c r="GG15" s="35">
        <v>0</v>
      </c>
      <c r="GH15" s="35">
        <v>0</v>
      </c>
      <c r="GI15" s="35">
        <v>0</v>
      </c>
      <c r="GJ15" s="35">
        <v>0</v>
      </c>
    </row>
    <row r="16" spans="2:1426" x14ac:dyDescent="0.3">
      <c r="B16" s="35" t="s">
        <v>441</v>
      </c>
      <c r="C16" s="31" t="s">
        <v>446</v>
      </c>
      <c r="E16" s="77" t="s">
        <v>447</v>
      </c>
      <c r="F16" s="35">
        <v>-686210.81136951933</v>
      </c>
      <c r="G16" s="35">
        <v>-2263624.9129885281</v>
      </c>
      <c r="H16" s="35">
        <v>-4244495.2170762476</v>
      </c>
      <c r="I16" s="35">
        <v>-6362385.8093954632</v>
      </c>
      <c r="J16" s="35">
        <v>-8948274.5146721564</v>
      </c>
      <c r="K16" s="35">
        <v>-11718322.673212266</v>
      </c>
      <c r="L16" s="35">
        <v>-14558810.569043536</v>
      </c>
      <c r="M16" s="35">
        <v>-17643488.72514946</v>
      </c>
      <c r="N16" s="35">
        <v>-21102984.565190122</v>
      </c>
      <c r="O16" s="35">
        <v>-25106697.020207662</v>
      </c>
      <c r="P16" s="35">
        <v>-23874235.120298631</v>
      </c>
      <c r="Q16" s="35">
        <v>-20775917.95718576</v>
      </c>
      <c r="R16" s="35">
        <v>-18639935.13267938</v>
      </c>
      <c r="S16" s="35">
        <v>-16734114.210702814</v>
      </c>
      <c r="T16" s="35">
        <v>-15002043.826450678</v>
      </c>
      <c r="U16" s="35">
        <v>-13486392.859722858</v>
      </c>
      <c r="V16" s="35">
        <v>-12103494.275232384</v>
      </c>
      <c r="W16" s="35">
        <v>-10830657.241367867</v>
      </c>
      <c r="X16" s="35">
        <v>-9655919.819663398</v>
      </c>
      <c r="Y16" s="35">
        <v>-8560560.7240604237</v>
      </c>
      <c r="Z16" s="35">
        <v>-7637106.4817858208</v>
      </c>
      <c r="AA16" s="35">
        <v>-6805350.0028291345</v>
      </c>
      <c r="AB16" s="35">
        <v>-6039229.373790402</v>
      </c>
      <c r="AC16" s="35">
        <v>-5338202.3936933819</v>
      </c>
      <c r="AD16" s="35">
        <v>-4695965.8129823226</v>
      </c>
      <c r="AE16" s="35">
        <v>-4112560.3766816063</v>
      </c>
      <c r="AF16" s="35">
        <v>-3602430.7224546978</v>
      </c>
      <c r="AG16" s="35">
        <v>-3142687.2915926836</v>
      </c>
      <c r="AH16" s="35">
        <v>-2727662.4028677763</v>
      </c>
      <c r="AI16" s="35">
        <v>-2350606.4712871807</v>
      </c>
      <c r="AJ16" s="35">
        <v>-2067614.5139016386</v>
      </c>
      <c r="AK16" s="35">
        <v>-1827683.8041571467</v>
      </c>
      <c r="AL16" s="35">
        <v>-1614969.8975102538</v>
      </c>
      <c r="AM16" s="35">
        <v>-1425296.6509586885</v>
      </c>
      <c r="AN16" s="35">
        <v>-1255388.8835776965</v>
      </c>
      <c r="AO16" s="35">
        <v>-1102549.9779267756</v>
      </c>
      <c r="AP16" s="35">
        <v>-969986.97409375932</v>
      </c>
      <c r="AQ16" s="35">
        <v>-850612.5144349715</v>
      </c>
      <c r="AR16" s="35">
        <v>-743337.06615895079</v>
      </c>
      <c r="AS16" s="35">
        <v>-647044.51140678127</v>
      </c>
      <c r="AT16" s="35">
        <v>-560621.06692609855</v>
      </c>
      <c r="AU16" s="35">
        <v>-484883.08018673892</v>
      </c>
      <c r="AV16" s="35">
        <v>-417451.86306839553</v>
      </c>
      <c r="AW16" s="35">
        <v>-357674.61457189824</v>
      </c>
      <c r="AX16" s="35">
        <v>-304969.18301274395</v>
      </c>
      <c r="AY16" s="35">
        <v>-258790.91130027417</v>
      </c>
      <c r="AZ16" s="35">
        <v>-219015.05662637469</v>
      </c>
      <c r="BA16" s="35">
        <v>-184647.32413634573</v>
      </c>
      <c r="BB16" s="35">
        <v>-155211.37827611979</v>
      </c>
      <c r="BC16" s="35">
        <v>-130189.2560005439</v>
      </c>
      <c r="BD16" s="35">
        <v>-109037.22687707361</v>
      </c>
      <c r="BE16" s="35">
        <v>-91236.091314557925</v>
      </c>
      <c r="BF16" s="35">
        <v>-76222.089292550547</v>
      </c>
      <c r="BG16" s="35">
        <v>-63529.444354912957</v>
      </c>
      <c r="BH16" s="35">
        <v>-52781.916881984696</v>
      </c>
      <c r="BI16" s="35">
        <v>-43673.619119871808</v>
      </c>
      <c r="BJ16" s="35">
        <v>-36085.644326361871</v>
      </c>
      <c r="BK16" s="35">
        <v>-29637.854902491548</v>
      </c>
      <c r="BL16" s="35">
        <v>-24183.173063485632</v>
      </c>
      <c r="BM16" s="35">
        <v>-19585.820810175916</v>
      </c>
      <c r="BN16" s="35">
        <v>-15723.150384900802</v>
      </c>
      <c r="BO16" s="35">
        <v>-12492.597767879215</v>
      </c>
      <c r="BP16" s="35">
        <v>-9805.5927964081257</v>
      </c>
      <c r="BQ16" s="35">
        <v>-7591.1107359985372</v>
      </c>
      <c r="BR16" s="35">
        <v>-5786.097506308035</v>
      </c>
      <c r="BS16" s="35">
        <v>-4333.7850891611024</v>
      </c>
      <c r="BT16" s="35">
        <v>-3188.515046705621</v>
      </c>
      <c r="BU16" s="35">
        <v>-2296.1846225800468</v>
      </c>
      <c r="BV16" s="35">
        <v>-1617.0873026895472</v>
      </c>
      <c r="BW16" s="35">
        <v>-1114.0016661113345</v>
      </c>
      <c r="BX16" s="35">
        <v>-751.99813248226133</v>
      </c>
      <c r="BY16" s="35">
        <v>-503.04964336141632</v>
      </c>
      <c r="BZ16" s="35">
        <v>-332.00433841050437</v>
      </c>
      <c r="CA16" s="35">
        <v>-215.81951887688879</v>
      </c>
      <c r="CB16" s="35">
        <v>-137.57139868176102</v>
      </c>
      <c r="CC16" s="35">
        <v>-85.081210543266323</v>
      </c>
      <c r="CD16" s="35">
        <v>-56.683405008535232</v>
      </c>
      <c r="CE16" s="35">
        <v>-37.059974684076096</v>
      </c>
      <c r="CF16" s="35">
        <v>-23.63588463454494</v>
      </c>
      <c r="CG16" s="35">
        <v>-14.569618406958387</v>
      </c>
      <c r="CH16" s="35">
        <v>-8.5278002781674793</v>
      </c>
      <c r="CI16" s="35">
        <v>-5.1201079667427365</v>
      </c>
      <c r="CJ16" s="35">
        <v>-2.8936326023427053</v>
      </c>
      <c r="CK16" s="35">
        <v>-1.4699845119874999</v>
      </c>
      <c r="CL16" s="35">
        <v>-0.5715555721521195</v>
      </c>
      <c r="CM16" s="35">
        <v>0</v>
      </c>
      <c r="CN16" s="35">
        <v>0</v>
      </c>
      <c r="CO16" s="35">
        <v>0</v>
      </c>
      <c r="CP16" s="35">
        <v>0</v>
      </c>
      <c r="CQ16" s="35">
        <v>0</v>
      </c>
      <c r="CR16" s="35">
        <v>0</v>
      </c>
      <c r="CS16" s="35">
        <v>0</v>
      </c>
      <c r="CT16" s="35">
        <v>0</v>
      </c>
      <c r="CU16" s="35">
        <v>0</v>
      </c>
      <c r="CV16" s="35">
        <v>0</v>
      </c>
      <c r="CW16" s="35">
        <v>0</v>
      </c>
      <c r="CX16" s="35">
        <v>0</v>
      </c>
      <c r="CY16" s="35">
        <v>0</v>
      </c>
      <c r="CZ16" s="35">
        <v>0</v>
      </c>
      <c r="DA16" s="35">
        <v>0</v>
      </c>
      <c r="DB16" s="35">
        <v>0</v>
      </c>
      <c r="DC16" s="35">
        <v>0</v>
      </c>
      <c r="DD16" s="35">
        <v>0</v>
      </c>
      <c r="DE16" s="35">
        <v>0</v>
      </c>
      <c r="DF16" s="35">
        <v>0</v>
      </c>
      <c r="DG16" s="35">
        <v>0</v>
      </c>
      <c r="DH16" s="35">
        <v>0</v>
      </c>
      <c r="DI16" s="35">
        <v>0</v>
      </c>
      <c r="DJ16" s="35">
        <v>0</v>
      </c>
      <c r="DK16" s="35">
        <v>0</v>
      </c>
      <c r="DL16" s="35">
        <v>0</v>
      </c>
      <c r="DM16" s="35">
        <v>0</v>
      </c>
      <c r="DN16" s="35">
        <v>0</v>
      </c>
      <c r="DO16" s="35">
        <v>0</v>
      </c>
      <c r="DP16" s="35">
        <v>0</v>
      </c>
      <c r="DQ16" s="35">
        <v>0</v>
      </c>
      <c r="DR16" s="35">
        <v>0</v>
      </c>
      <c r="DS16" s="35">
        <v>0</v>
      </c>
      <c r="DT16" s="35">
        <v>0</v>
      </c>
      <c r="DU16" s="35">
        <v>0</v>
      </c>
      <c r="DV16" s="35">
        <v>0</v>
      </c>
      <c r="DW16" s="35">
        <v>0</v>
      </c>
      <c r="DX16" s="35">
        <v>0</v>
      </c>
      <c r="DY16" s="35">
        <v>0</v>
      </c>
      <c r="DZ16" s="35">
        <v>0</v>
      </c>
      <c r="EA16" s="35">
        <v>0</v>
      </c>
      <c r="EB16" s="35">
        <v>0</v>
      </c>
      <c r="EC16" s="35">
        <v>0</v>
      </c>
      <c r="ED16" s="35">
        <v>0</v>
      </c>
      <c r="EE16" s="35">
        <v>0</v>
      </c>
      <c r="EF16" s="35">
        <v>0</v>
      </c>
      <c r="EG16" s="35">
        <v>0</v>
      </c>
      <c r="EH16" s="35">
        <v>0</v>
      </c>
      <c r="EI16" s="35">
        <v>0</v>
      </c>
      <c r="EJ16" s="35">
        <v>0</v>
      </c>
      <c r="EK16" s="35">
        <v>0</v>
      </c>
      <c r="EL16" s="35">
        <v>0</v>
      </c>
      <c r="EM16" s="35">
        <v>0</v>
      </c>
      <c r="EN16" s="35">
        <v>0</v>
      </c>
      <c r="EO16" s="35">
        <v>0</v>
      </c>
      <c r="EP16" s="35">
        <v>0</v>
      </c>
      <c r="EQ16" s="35">
        <v>0</v>
      </c>
      <c r="ER16" s="35">
        <v>0</v>
      </c>
      <c r="ES16" s="35">
        <v>0</v>
      </c>
      <c r="ET16" s="35">
        <v>0</v>
      </c>
      <c r="EU16" s="35">
        <v>0</v>
      </c>
      <c r="EV16" s="35">
        <v>0</v>
      </c>
      <c r="EW16" s="35">
        <v>0</v>
      </c>
      <c r="EX16" s="35">
        <v>0</v>
      </c>
      <c r="EY16" s="35">
        <v>0</v>
      </c>
      <c r="EZ16" s="35">
        <v>0</v>
      </c>
      <c r="FA16" s="35">
        <v>0</v>
      </c>
      <c r="FB16" s="35">
        <v>0</v>
      </c>
      <c r="FC16" s="35">
        <v>0</v>
      </c>
      <c r="FD16" s="35">
        <v>0</v>
      </c>
      <c r="FE16" s="35">
        <v>0</v>
      </c>
      <c r="FF16" s="35">
        <v>0</v>
      </c>
      <c r="FG16" s="35">
        <v>0</v>
      </c>
      <c r="FH16" s="35">
        <v>0</v>
      </c>
      <c r="FI16" s="35">
        <v>0</v>
      </c>
      <c r="FJ16" s="35">
        <v>0</v>
      </c>
      <c r="FK16" s="35">
        <v>0</v>
      </c>
      <c r="FL16" s="35">
        <v>0</v>
      </c>
      <c r="FM16" s="35">
        <v>0</v>
      </c>
      <c r="FN16" s="35">
        <v>0</v>
      </c>
      <c r="FO16" s="35">
        <v>0</v>
      </c>
      <c r="FP16" s="35">
        <v>0</v>
      </c>
      <c r="FQ16" s="35">
        <v>0</v>
      </c>
      <c r="FR16" s="35">
        <v>0</v>
      </c>
      <c r="FS16" s="35">
        <v>0</v>
      </c>
      <c r="FT16" s="35">
        <v>0</v>
      </c>
      <c r="FU16" s="35">
        <v>0</v>
      </c>
      <c r="FV16" s="35">
        <v>0</v>
      </c>
      <c r="FW16" s="35">
        <v>0</v>
      </c>
      <c r="FX16" s="35">
        <v>0</v>
      </c>
      <c r="FY16" s="35">
        <v>0</v>
      </c>
      <c r="FZ16" s="35">
        <v>0</v>
      </c>
      <c r="GA16" s="35">
        <v>0</v>
      </c>
      <c r="GB16" s="35">
        <v>0</v>
      </c>
      <c r="GC16" s="35">
        <v>0</v>
      </c>
      <c r="GD16" s="35">
        <v>0</v>
      </c>
      <c r="GE16" s="35">
        <v>0</v>
      </c>
      <c r="GF16" s="35">
        <v>0</v>
      </c>
      <c r="GG16" s="35">
        <v>0</v>
      </c>
      <c r="GH16" s="35">
        <v>0</v>
      </c>
      <c r="GI16" s="35">
        <v>0</v>
      </c>
      <c r="GJ16" s="35">
        <v>0</v>
      </c>
    </row>
    <row r="17" spans="2:192" x14ac:dyDescent="0.3">
      <c r="B17" s="35" t="s">
        <v>441</v>
      </c>
      <c r="C17" s="31" t="s">
        <v>448</v>
      </c>
      <c r="E17" s="77" t="s">
        <v>449</v>
      </c>
      <c r="F17" s="142">
        <v>-46392.626191241914</v>
      </c>
      <c r="G17" s="35">
        <v>-93948.706898911129</v>
      </c>
      <c r="H17" s="35">
        <v>-120254.34483060625</v>
      </c>
      <c r="I17" s="35">
        <v>-139580.93596409651</v>
      </c>
      <c r="J17" s="35">
        <v>-181992.06650703351</v>
      </c>
      <c r="K17" s="35">
        <v>-199171.25862569158</v>
      </c>
      <c r="L17" s="35">
        <v>-222255.79803513829</v>
      </c>
      <c r="M17" s="35">
        <v>-251782.53448908179</v>
      </c>
      <c r="N17" s="35">
        <v>-289898.86700235435</v>
      </c>
      <c r="O17" s="35">
        <v>-339825.8940972042</v>
      </c>
      <c r="P17" s="35">
        <v>0</v>
      </c>
      <c r="Q17" s="35">
        <v>0</v>
      </c>
      <c r="R17" s="35">
        <v>0</v>
      </c>
      <c r="S17" s="35">
        <v>0</v>
      </c>
      <c r="T17" s="35">
        <v>0</v>
      </c>
      <c r="U17" s="35">
        <v>0</v>
      </c>
      <c r="V17" s="35">
        <v>0</v>
      </c>
      <c r="W17" s="35">
        <v>0</v>
      </c>
      <c r="X17" s="35">
        <v>0</v>
      </c>
      <c r="Y17" s="35">
        <v>0</v>
      </c>
      <c r="Z17" s="35">
        <v>0</v>
      </c>
      <c r="AA17" s="35">
        <v>0</v>
      </c>
      <c r="AB17" s="35">
        <v>0</v>
      </c>
      <c r="AC17" s="35">
        <v>0</v>
      </c>
      <c r="AD17" s="35">
        <v>0</v>
      </c>
      <c r="AE17" s="35">
        <v>0</v>
      </c>
      <c r="AF17" s="35">
        <v>0</v>
      </c>
      <c r="AG17" s="35">
        <v>0</v>
      </c>
      <c r="AH17" s="35">
        <v>0</v>
      </c>
      <c r="AI17" s="35">
        <v>0</v>
      </c>
      <c r="AJ17" s="35">
        <v>0</v>
      </c>
      <c r="AK17" s="35">
        <v>0</v>
      </c>
      <c r="AL17" s="35">
        <v>0</v>
      </c>
      <c r="AM17" s="35">
        <v>0</v>
      </c>
      <c r="AN17" s="35">
        <v>0</v>
      </c>
      <c r="AO17" s="35">
        <v>0</v>
      </c>
      <c r="AP17" s="35">
        <v>0</v>
      </c>
      <c r="AQ17" s="35">
        <v>0</v>
      </c>
      <c r="AR17" s="35">
        <v>0</v>
      </c>
      <c r="AS17" s="35">
        <v>0</v>
      </c>
      <c r="AT17" s="35">
        <v>0</v>
      </c>
      <c r="AU17" s="35">
        <v>0</v>
      </c>
      <c r="AV17" s="35">
        <v>0</v>
      </c>
      <c r="AW17" s="35">
        <v>0</v>
      </c>
      <c r="AX17" s="35">
        <v>0</v>
      </c>
      <c r="AY17" s="35">
        <v>0</v>
      </c>
      <c r="AZ17" s="35">
        <v>0</v>
      </c>
      <c r="BA17" s="35">
        <v>0</v>
      </c>
      <c r="BB17" s="35">
        <v>0</v>
      </c>
      <c r="BC17" s="35">
        <v>0</v>
      </c>
      <c r="BD17" s="35">
        <v>0</v>
      </c>
      <c r="BE17" s="35">
        <v>0</v>
      </c>
      <c r="BF17" s="35">
        <v>0</v>
      </c>
      <c r="BG17" s="35">
        <v>0</v>
      </c>
      <c r="BH17" s="35">
        <v>0</v>
      </c>
      <c r="BI17" s="35">
        <v>0</v>
      </c>
      <c r="BJ17" s="35">
        <v>0</v>
      </c>
      <c r="BK17" s="35">
        <v>0</v>
      </c>
      <c r="BL17" s="35">
        <v>0</v>
      </c>
      <c r="BM17" s="35">
        <v>0</v>
      </c>
      <c r="BN17" s="35">
        <v>0</v>
      </c>
      <c r="BO17" s="35">
        <v>0</v>
      </c>
      <c r="BP17" s="35">
        <v>0</v>
      </c>
      <c r="BQ17" s="35">
        <v>0</v>
      </c>
      <c r="BR17" s="35">
        <v>0</v>
      </c>
      <c r="BS17" s="35">
        <v>0</v>
      </c>
      <c r="BT17" s="35">
        <v>0</v>
      </c>
      <c r="BU17" s="35">
        <v>0</v>
      </c>
      <c r="BV17" s="35">
        <v>0</v>
      </c>
      <c r="BW17" s="35">
        <v>0</v>
      </c>
      <c r="BX17" s="35">
        <v>0</v>
      </c>
      <c r="BY17" s="35">
        <v>0</v>
      </c>
      <c r="BZ17" s="35">
        <v>0</v>
      </c>
      <c r="CA17" s="35">
        <v>0</v>
      </c>
      <c r="CB17" s="35">
        <v>0</v>
      </c>
      <c r="CC17" s="35">
        <v>0</v>
      </c>
      <c r="CD17" s="35">
        <v>0</v>
      </c>
      <c r="CE17" s="35">
        <v>0</v>
      </c>
      <c r="CF17" s="35">
        <v>0</v>
      </c>
      <c r="CG17" s="35">
        <v>0</v>
      </c>
      <c r="CH17" s="35">
        <v>0</v>
      </c>
      <c r="CI17" s="35">
        <v>0</v>
      </c>
      <c r="CJ17" s="35">
        <v>0</v>
      </c>
      <c r="CK17" s="35">
        <v>0</v>
      </c>
      <c r="CL17" s="35">
        <v>0</v>
      </c>
      <c r="CM17" s="35">
        <v>0</v>
      </c>
      <c r="CN17" s="35">
        <v>0</v>
      </c>
      <c r="CO17" s="35">
        <v>0</v>
      </c>
      <c r="CP17" s="35">
        <v>0</v>
      </c>
      <c r="CQ17" s="35">
        <v>0</v>
      </c>
      <c r="CR17" s="35">
        <v>0</v>
      </c>
      <c r="CS17" s="35">
        <v>0</v>
      </c>
      <c r="CT17" s="35">
        <v>0</v>
      </c>
      <c r="CU17" s="35">
        <v>0</v>
      </c>
      <c r="CV17" s="35">
        <v>0</v>
      </c>
      <c r="CW17" s="35">
        <v>0</v>
      </c>
      <c r="CX17" s="35">
        <v>0</v>
      </c>
      <c r="CY17" s="35">
        <v>0</v>
      </c>
      <c r="CZ17" s="35">
        <v>0</v>
      </c>
      <c r="DA17" s="35">
        <v>0</v>
      </c>
      <c r="DB17" s="35">
        <v>0</v>
      </c>
      <c r="DC17" s="35">
        <v>0</v>
      </c>
      <c r="DD17" s="35">
        <v>0</v>
      </c>
      <c r="DE17" s="35">
        <v>0</v>
      </c>
      <c r="DF17" s="35">
        <v>0</v>
      </c>
      <c r="DG17" s="35">
        <v>0</v>
      </c>
      <c r="DH17" s="35">
        <v>0</v>
      </c>
      <c r="DI17" s="35">
        <v>0</v>
      </c>
      <c r="DJ17" s="35">
        <v>0</v>
      </c>
      <c r="DK17" s="35">
        <v>0</v>
      </c>
      <c r="DL17" s="35">
        <v>0</v>
      </c>
      <c r="DM17" s="35">
        <v>0</v>
      </c>
      <c r="DN17" s="35">
        <v>0</v>
      </c>
      <c r="DO17" s="35">
        <v>0</v>
      </c>
      <c r="DP17" s="35">
        <v>0</v>
      </c>
      <c r="DQ17" s="35">
        <v>0</v>
      </c>
      <c r="DR17" s="35">
        <v>0</v>
      </c>
      <c r="DS17" s="35">
        <v>0</v>
      </c>
      <c r="DT17" s="35">
        <v>0</v>
      </c>
      <c r="DU17" s="35">
        <v>0</v>
      </c>
      <c r="DV17" s="35">
        <v>0</v>
      </c>
      <c r="DW17" s="35">
        <v>0</v>
      </c>
      <c r="DX17" s="35">
        <v>0</v>
      </c>
      <c r="DY17" s="35">
        <v>0</v>
      </c>
      <c r="DZ17" s="35">
        <v>0</v>
      </c>
      <c r="EA17" s="35">
        <v>0</v>
      </c>
      <c r="EB17" s="35">
        <v>0</v>
      </c>
      <c r="EC17" s="35">
        <v>0</v>
      </c>
      <c r="ED17" s="35">
        <v>0</v>
      </c>
      <c r="EE17" s="35">
        <v>0</v>
      </c>
      <c r="EF17" s="35">
        <v>0</v>
      </c>
      <c r="EG17" s="35">
        <v>0</v>
      </c>
      <c r="EH17" s="35">
        <v>0</v>
      </c>
      <c r="EI17" s="35">
        <v>0</v>
      </c>
      <c r="EJ17" s="35">
        <v>0</v>
      </c>
      <c r="EK17" s="35">
        <v>0</v>
      </c>
      <c r="EL17" s="35">
        <v>0</v>
      </c>
      <c r="EM17" s="35">
        <v>0</v>
      </c>
      <c r="EN17" s="35">
        <v>0</v>
      </c>
      <c r="EO17" s="35">
        <v>0</v>
      </c>
      <c r="EP17" s="35">
        <v>0</v>
      </c>
      <c r="EQ17" s="35">
        <v>0</v>
      </c>
      <c r="ER17" s="35">
        <v>0</v>
      </c>
      <c r="ES17" s="35">
        <v>0</v>
      </c>
      <c r="ET17" s="35">
        <v>0</v>
      </c>
      <c r="EU17" s="35">
        <v>0</v>
      </c>
      <c r="EV17" s="35">
        <v>0</v>
      </c>
      <c r="EW17" s="35">
        <v>0</v>
      </c>
      <c r="EX17" s="35">
        <v>0</v>
      </c>
      <c r="EY17" s="35">
        <v>0</v>
      </c>
      <c r="EZ17" s="35">
        <v>0</v>
      </c>
      <c r="FA17" s="35">
        <v>0</v>
      </c>
      <c r="FB17" s="35">
        <v>0</v>
      </c>
      <c r="FC17" s="35">
        <v>0</v>
      </c>
      <c r="FD17" s="35">
        <v>0</v>
      </c>
      <c r="FE17" s="35">
        <v>0</v>
      </c>
      <c r="FF17" s="35">
        <v>0</v>
      </c>
      <c r="FG17" s="35">
        <v>0</v>
      </c>
      <c r="FH17" s="35">
        <v>0</v>
      </c>
      <c r="FI17" s="35">
        <v>0</v>
      </c>
      <c r="FJ17" s="35">
        <v>0</v>
      </c>
      <c r="FK17" s="35">
        <v>0</v>
      </c>
      <c r="FL17" s="35">
        <v>0</v>
      </c>
      <c r="FM17" s="35">
        <v>0</v>
      </c>
      <c r="FN17" s="35">
        <v>0</v>
      </c>
      <c r="FO17" s="35">
        <v>0</v>
      </c>
      <c r="FP17" s="35">
        <v>0</v>
      </c>
      <c r="FQ17" s="35">
        <v>0</v>
      </c>
      <c r="FR17" s="35">
        <v>0</v>
      </c>
      <c r="FS17" s="35">
        <v>0</v>
      </c>
      <c r="FT17" s="35">
        <v>0</v>
      </c>
      <c r="FU17" s="35">
        <v>0</v>
      </c>
      <c r="FV17" s="35">
        <v>0</v>
      </c>
      <c r="FW17" s="35">
        <v>0</v>
      </c>
      <c r="FX17" s="35">
        <v>0</v>
      </c>
      <c r="FY17" s="35">
        <v>0</v>
      </c>
      <c r="FZ17" s="35">
        <v>0</v>
      </c>
      <c r="GA17" s="35">
        <v>0</v>
      </c>
      <c r="GB17" s="35">
        <v>0</v>
      </c>
      <c r="GC17" s="35">
        <v>0</v>
      </c>
      <c r="GD17" s="35">
        <v>0</v>
      </c>
      <c r="GE17" s="35">
        <v>0</v>
      </c>
      <c r="GF17" s="35">
        <v>0</v>
      </c>
      <c r="GG17" s="35">
        <v>0</v>
      </c>
      <c r="GH17" s="35">
        <v>0</v>
      </c>
      <c r="GI17" s="35">
        <v>0</v>
      </c>
      <c r="GJ17" s="35">
        <v>0</v>
      </c>
    </row>
    <row r="18" spans="2:192" x14ac:dyDescent="0.3">
      <c r="B18" s="35" t="s">
        <v>441</v>
      </c>
      <c r="C18" s="31" t="s">
        <v>450</v>
      </c>
      <c r="E18" s="77" t="s">
        <v>451</v>
      </c>
      <c r="F18" s="58">
        <v>-174036.928784488</v>
      </c>
      <c r="G18" s="58">
        <v>-604427.42938440386</v>
      </c>
      <c r="H18" s="58">
        <v>-1181916.6313654266</v>
      </c>
      <c r="I18" s="58">
        <v>-1836650.4970146506</v>
      </c>
      <c r="J18" s="58">
        <v>-2650598.5653930423</v>
      </c>
      <c r="K18" s="58">
        <v>-3554421.7278713016</v>
      </c>
      <c r="L18" s="58">
        <v>-4509668.2214535354</v>
      </c>
      <c r="M18" s="58">
        <v>-5568629.9708426222</v>
      </c>
      <c r="N18" s="58">
        <v>-6770808.5091454173</v>
      </c>
      <c r="O18" s="58">
        <v>-8161021.6793815307</v>
      </c>
      <c r="P18" s="58">
        <v>-8268947.8868135605</v>
      </c>
      <c r="Q18" s="58">
        <v>-7700193.2165632341</v>
      </c>
      <c r="R18" s="58">
        <v>-7293972.4028802197</v>
      </c>
      <c r="S18" s="58">
        <v>-6875230.6883648187</v>
      </c>
      <c r="T18" s="58">
        <v>-6428710.392282268</v>
      </c>
      <c r="U18" s="58">
        <v>-6089508.8972558426</v>
      </c>
      <c r="V18" s="58">
        <v>-5746286.746187048</v>
      </c>
      <c r="W18" s="58">
        <v>-5393793.7527342439</v>
      </c>
      <c r="X18" s="58">
        <v>-5027375.9146583341</v>
      </c>
      <c r="Y18" s="58">
        <v>-4639035.6148798345</v>
      </c>
      <c r="Z18" s="58">
        <v>-4429337.6097362014</v>
      </c>
      <c r="AA18" s="58">
        <v>-4201341.4893659605</v>
      </c>
      <c r="AB18" s="58">
        <v>-3965029.034760837</v>
      </c>
      <c r="AC18" s="58">
        <v>-3724809.044726707</v>
      </c>
      <c r="AD18" s="58">
        <v>-3470285.2177962633</v>
      </c>
      <c r="AE18" s="58">
        <v>-3214517.7935669413</v>
      </c>
      <c r="AF18" s="58">
        <v>-2957507.5101446323</v>
      </c>
      <c r="AG18" s="58">
        <v>-2693703.8819373087</v>
      </c>
      <c r="AH18" s="58">
        <v>-2419274.306326441</v>
      </c>
      <c r="AI18" s="58">
        <v>-2128595.1903500846</v>
      </c>
      <c r="AJ18" s="58">
        <v>-2011065.4326620596</v>
      </c>
      <c r="AK18" s="58">
        <v>-1899382.9549148041</v>
      </c>
      <c r="AL18" s="58">
        <v>-1791758.4682610247</v>
      </c>
      <c r="AM18" s="58">
        <v>-1687697.1979831401</v>
      </c>
      <c r="AN18" s="58">
        <v>-1586852.8542145041</v>
      </c>
      <c r="AO18" s="58">
        <v>-1488976.6785948756</v>
      </c>
      <c r="AP18" s="58">
        <v>-1395819.2935520816</v>
      </c>
      <c r="AQ18" s="58">
        <v>-1305123.782906397</v>
      </c>
      <c r="AR18" s="58">
        <v>-1216972.3491984496</v>
      </c>
      <c r="AS18" s="58">
        <v>-1131380.2340890744</v>
      </c>
      <c r="AT18" s="58">
        <v>-1048318.3078542085</v>
      </c>
      <c r="AU18" s="58">
        <v>-968266.74888427428</v>
      </c>
      <c r="AV18" s="58">
        <v>-890982.69532351592</v>
      </c>
      <c r="AW18" s="58">
        <v>-816730.27798610297</v>
      </c>
      <c r="AX18" s="58">
        <v>-745798.02638316667</v>
      </c>
      <c r="AY18" s="58">
        <v>-678464.81153819757</v>
      </c>
      <c r="AZ18" s="58">
        <v>-615337.10535984719</v>
      </c>
      <c r="BA18" s="58">
        <v>-556131.12579197716</v>
      </c>
      <c r="BB18" s="58">
        <v>-501015.51087133313</v>
      </c>
      <c r="BC18" s="58">
        <v>-450019.20305926743</v>
      </c>
      <c r="BD18" s="58">
        <v>-403035.91175883316</v>
      </c>
      <c r="BE18" s="58">
        <v>-359909.97241856321</v>
      </c>
      <c r="BF18" s="58">
        <v>-320317.51959240006</v>
      </c>
      <c r="BG18" s="58">
        <v>-283978.84496716689</v>
      </c>
      <c r="BH18" s="58">
        <v>-250663.09335427251</v>
      </c>
      <c r="BI18" s="58">
        <v>-220171.95154860395</v>
      </c>
      <c r="BJ18" s="58">
        <v>-192637.58364403778</v>
      </c>
      <c r="BK18" s="58">
        <v>-167495.24893648809</v>
      </c>
      <c r="BL18" s="58">
        <v>-144651.5840722727</v>
      </c>
      <c r="BM18" s="58">
        <v>-123978.67058754683</v>
      </c>
      <c r="BN18" s="58">
        <v>-105328.1134565534</v>
      </c>
      <c r="BO18" s="58">
        <v>-88581.862026347138</v>
      </c>
      <c r="BP18" s="58">
        <v>-73633.788180941061</v>
      </c>
      <c r="BQ18" s="58">
        <v>-60423.986887403938</v>
      </c>
      <c r="BR18" s="58">
        <v>-48891.301671529</v>
      </c>
      <c r="BS18" s="58">
        <v>-38963.267873602941</v>
      </c>
      <c r="BT18" s="58">
        <v>-30623.816391777495</v>
      </c>
      <c r="BU18" s="58">
        <v>-23671.741404027307</v>
      </c>
      <c r="BV18" s="58">
        <v>-18011.559552813011</v>
      </c>
      <c r="BW18" s="58">
        <v>-13515.818438409429</v>
      </c>
      <c r="BX18" s="58">
        <v>-10028.623735934601</v>
      </c>
      <c r="BY18" s="58">
        <v>-7420.4842474713623</v>
      </c>
      <c r="BZ18" s="58">
        <v>-5456.9933562334663</v>
      </c>
      <c r="CA18" s="58">
        <v>-3982.2466748070783</v>
      </c>
      <c r="CB18" s="58">
        <v>-2874.0477384921451</v>
      </c>
      <c r="CC18" s="58">
        <v>-2038.2329283111051</v>
      </c>
      <c r="CD18" s="58">
        <v>-1502.7615553253513</v>
      </c>
      <c r="CE18" s="58">
        <v>-1083.193288478162</v>
      </c>
      <c r="CF18" s="58">
        <v>-759.68098856455379</v>
      </c>
      <c r="CG18" s="58">
        <v>-514.99667711069264</v>
      </c>
      <c r="CH18" s="58">
        <v>-333.192079863289</v>
      </c>
      <c r="CI18" s="58">
        <v>-213.83069346772626</v>
      </c>
      <c r="CJ18" s="58">
        <v>-128.86360021606447</v>
      </c>
      <c r="CK18" s="58">
        <v>-69.533503174369542</v>
      </c>
      <c r="CL18" s="58">
        <v>-28.550259082677798</v>
      </c>
      <c r="CM18" s="58">
        <v>0</v>
      </c>
      <c r="CN18" s="58">
        <v>0</v>
      </c>
      <c r="CO18" s="58">
        <v>0</v>
      </c>
      <c r="CP18" s="58">
        <v>0</v>
      </c>
      <c r="CQ18" s="58">
        <v>0</v>
      </c>
      <c r="CR18" s="58">
        <v>0</v>
      </c>
      <c r="CS18" s="58">
        <v>0</v>
      </c>
      <c r="CT18" s="58">
        <v>0</v>
      </c>
      <c r="CU18" s="58">
        <v>0</v>
      </c>
      <c r="CV18" s="58">
        <v>0</v>
      </c>
      <c r="CW18" s="58">
        <v>0</v>
      </c>
      <c r="CX18" s="58">
        <v>0</v>
      </c>
      <c r="CY18" s="58">
        <v>0</v>
      </c>
      <c r="CZ18" s="58">
        <v>0</v>
      </c>
      <c r="DA18" s="58">
        <v>0</v>
      </c>
      <c r="DB18" s="58">
        <v>0</v>
      </c>
      <c r="DC18" s="58">
        <v>0</v>
      </c>
      <c r="DD18" s="58">
        <v>0</v>
      </c>
      <c r="DE18" s="58">
        <v>0</v>
      </c>
      <c r="DF18" s="58">
        <v>0</v>
      </c>
      <c r="DG18" s="58">
        <v>0</v>
      </c>
      <c r="DH18" s="58">
        <v>0</v>
      </c>
      <c r="DI18" s="58">
        <v>0</v>
      </c>
      <c r="DJ18" s="58">
        <v>0</v>
      </c>
      <c r="DK18" s="58">
        <v>0</v>
      </c>
      <c r="DL18" s="58">
        <v>0</v>
      </c>
      <c r="DM18" s="58">
        <v>0</v>
      </c>
      <c r="DN18" s="58">
        <v>0</v>
      </c>
      <c r="DO18" s="58">
        <v>0</v>
      </c>
      <c r="DP18" s="58">
        <v>0</v>
      </c>
      <c r="DQ18" s="58">
        <v>0</v>
      </c>
      <c r="DR18" s="58">
        <v>0</v>
      </c>
      <c r="DS18" s="58">
        <v>0</v>
      </c>
      <c r="DT18" s="58">
        <v>0</v>
      </c>
      <c r="DU18" s="58">
        <v>0</v>
      </c>
      <c r="DV18" s="58">
        <v>0</v>
      </c>
      <c r="DW18" s="58">
        <v>0</v>
      </c>
      <c r="DX18" s="58">
        <v>0</v>
      </c>
      <c r="DY18" s="58">
        <v>0</v>
      </c>
      <c r="DZ18" s="58">
        <v>0</v>
      </c>
      <c r="EA18" s="58">
        <v>0</v>
      </c>
      <c r="EB18" s="58">
        <v>0</v>
      </c>
      <c r="EC18" s="58">
        <v>0</v>
      </c>
      <c r="ED18" s="58">
        <v>0</v>
      </c>
      <c r="EE18" s="58">
        <v>0</v>
      </c>
      <c r="EF18" s="58">
        <v>0</v>
      </c>
      <c r="EG18" s="58">
        <v>0</v>
      </c>
      <c r="EH18" s="58">
        <v>0</v>
      </c>
      <c r="EI18" s="58">
        <v>0</v>
      </c>
      <c r="EJ18" s="58">
        <v>0</v>
      </c>
      <c r="EK18" s="58">
        <v>0</v>
      </c>
      <c r="EL18" s="58">
        <v>0</v>
      </c>
      <c r="EM18" s="58">
        <v>0</v>
      </c>
      <c r="EN18" s="58">
        <v>0</v>
      </c>
      <c r="EO18" s="58">
        <v>0</v>
      </c>
      <c r="EP18" s="58">
        <v>0</v>
      </c>
      <c r="EQ18" s="58">
        <v>0</v>
      </c>
      <c r="ER18" s="58">
        <v>0</v>
      </c>
      <c r="ES18" s="58">
        <v>0</v>
      </c>
      <c r="ET18" s="58">
        <v>0</v>
      </c>
      <c r="EU18" s="58">
        <v>0</v>
      </c>
      <c r="EV18" s="58">
        <v>0</v>
      </c>
      <c r="EW18" s="58">
        <v>0</v>
      </c>
      <c r="EX18" s="58">
        <v>0</v>
      </c>
      <c r="EY18" s="58">
        <v>0</v>
      </c>
      <c r="EZ18" s="58">
        <v>0</v>
      </c>
      <c r="FA18" s="58">
        <v>0</v>
      </c>
      <c r="FB18" s="58">
        <v>0</v>
      </c>
      <c r="FC18" s="58">
        <v>0</v>
      </c>
      <c r="FD18" s="58">
        <v>0</v>
      </c>
      <c r="FE18" s="58">
        <v>0</v>
      </c>
      <c r="FF18" s="58">
        <v>0</v>
      </c>
      <c r="FG18" s="58">
        <v>0</v>
      </c>
      <c r="FH18" s="58">
        <v>0</v>
      </c>
      <c r="FI18" s="58">
        <v>0</v>
      </c>
      <c r="FJ18" s="58">
        <v>0</v>
      </c>
      <c r="FK18" s="58">
        <v>0</v>
      </c>
      <c r="FL18" s="58">
        <v>0</v>
      </c>
      <c r="FM18" s="58">
        <v>0</v>
      </c>
      <c r="FN18" s="58">
        <v>0</v>
      </c>
      <c r="FO18" s="58">
        <v>0</v>
      </c>
      <c r="FP18" s="58">
        <v>0</v>
      </c>
      <c r="FQ18" s="58">
        <v>0</v>
      </c>
      <c r="FR18" s="58">
        <v>0</v>
      </c>
      <c r="FS18" s="58">
        <v>0</v>
      </c>
      <c r="FT18" s="58">
        <v>0</v>
      </c>
      <c r="FU18" s="58">
        <v>0</v>
      </c>
      <c r="FV18" s="58">
        <v>0</v>
      </c>
      <c r="FW18" s="58">
        <v>0</v>
      </c>
      <c r="FX18" s="58">
        <v>0</v>
      </c>
      <c r="FY18" s="58">
        <v>0</v>
      </c>
      <c r="FZ18" s="58">
        <v>0</v>
      </c>
      <c r="GA18" s="58">
        <v>0</v>
      </c>
      <c r="GB18" s="58">
        <v>0</v>
      </c>
      <c r="GC18" s="58">
        <v>0</v>
      </c>
      <c r="GD18" s="58">
        <v>0</v>
      </c>
      <c r="GE18" s="58">
        <v>0</v>
      </c>
      <c r="GF18" s="58">
        <v>0</v>
      </c>
      <c r="GG18" s="58">
        <v>0</v>
      </c>
      <c r="GH18" s="58">
        <v>0</v>
      </c>
      <c r="GI18" s="58">
        <v>0</v>
      </c>
      <c r="GJ18" s="58">
        <v>0</v>
      </c>
    </row>
    <row r="19" spans="2:192" x14ac:dyDescent="0.3">
      <c r="B19" s="35" t="s">
        <v>441</v>
      </c>
      <c r="C19" s="31" t="s">
        <v>452</v>
      </c>
      <c r="E19" s="77" t="s">
        <v>453</v>
      </c>
      <c r="F19" s="96">
        <v>-1592.2312404355519</v>
      </c>
      <c r="G19" s="35">
        <v>-3224.3750000000041</v>
      </c>
      <c r="H19" s="35">
        <v>-4127.2000000000053</v>
      </c>
      <c r="I19" s="35">
        <v>-4790.5000000000045</v>
      </c>
      <c r="J19" s="35">
        <v>-6246.0750000000062</v>
      </c>
      <c r="K19" s="35">
        <v>-6835.6750000000075</v>
      </c>
      <c r="L19" s="35">
        <v>-7627.950000000008</v>
      </c>
      <c r="M19" s="35">
        <v>-8641.3250000000098</v>
      </c>
      <c r="N19" s="35">
        <v>-9949.5000000000091</v>
      </c>
      <c r="O19" s="35">
        <v>-11663.025000000011</v>
      </c>
      <c r="P19" s="35">
        <v>0</v>
      </c>
      <c r="Q19" s="35">
        <v>0</v>
      </c>
      <c r="R19" s="35">
        <v>0</v>
      </c>
      <c r="S19" s="35">
        <v>0</v>
      </c>
      <c r="T19" s="35">
        <v>0</v>
      </c>
      <c r="U19" s="35">
        <v>0</v>
      </c>
      <c r="V19" s="35">
        <v>0</v>
      </c>
      <c r="W19" s="35">
        <v>0</v>
      </c>
      <c r="X19" s="35">
        <v>0</v>
      </c>
      <c r="Y19" s="35">
        <v>0</v>
      </c>
      <c r="Z19" s="35">
        <v>0</v>
      </c>
      <c r="AA19" s="35">
        <v>0</v>
      </c>
      <c r="AB19" s="35">
        <v>0</v>
      </c>
      <c r="AC19" s="35">
        <v>0</v>
      </c>
      <c r="AD19" s="35">
        <v>0</v>
      </c>
      <c r="AE19" s="35">
        <v>0</v>
      </c>
      <c r="AF19" s="35">
        <v>0</v>
      </c>
      <c r="AG19" s="35">
        <v>0</v>
      </c>
      <c r="AH19" s="35">
        <v>0</v>
      </c>
      <c r="AI19" s="35">
        <v>0</v>
      </c>
      <c r="AJ19" s="35">
        <v>0</v>
      </c>
      <c r="AK19" s="35">
        <v>0</v>
      </c>
      <c r="AL19" s="35">
        <v>0</v>
      </c>
      <c r="AM19" s="35">
        <v>0</v>
      </c>
      <c r="AN19" s="35">
        <v>0</v>
      </c>
      <c r="AO19" s="35">
        <v>0</v>
      </c>
      <c r="AP19" s="35">
        <v>0</v>
      </c>
      <c r="AQ19" s="35">
        <v>0</v>
      </c>
      <c r="AR19" s="35">
        <v>0</v>
      </c>
      <c r="AS19" s="35">
        <v>0</v>
      </c>
      <c r="AT19" s="35">
        <v>0</v>
      </c>
      <c r="AU19" s="35">
        <v>0</v>
      </c>
      <c r="AV19" s="35">
        <v>0</v>
      </c>
      <c r="AW19" s="35">
        <v>0</v>
      </c>
      <c r="AX19" s="35">
        <v>0</v>
      </c>
      <c r="AY19" s="35">
        <v>0</v>
      </c>
      <c r="AZ19" s="35">
        <v>0</v>
      </c>
      <c r="BA19" s="35">
        <v>0</v>
      </c>
      <c r="BB19" s="35">
        <v>0</v>
      </c>
      <c r="BC19" s="35">
        <v>0</v>
      </c>
      <c r="BD19" s="35">
        <v>0</v>
      </c>
      <c r="BE19" s="35">
        <v>0</v>
      </c>
      <c r="BF19" s="35">
        <v>0</v>
      </c>
      <c r="BG19" s="35">
        <v>0</v>
      </c>
      <c r="BH19" s="35">
        <v>0</v>
      </c>
      <c r="BI19" s="35">
        <v>0</v>
      </c>
      <c r="BJ19" s="35">
        <v>0</v>
      </c>
      <c r="BK19" s="35">
        <v>0</v>
      </c>
      <c r="BL19" s="35">
        <v>0</v>
      </c>
      <c r="BM19" s="35">
        <v>0</v>
      </c>
      <c r="BN19" s="35">
        <v>0</v>
      </c>
      <c r="BO19" s="35">
        <v>0</v>
      </c>
      <c r="BP19" s="35">
        <v>0</v>
      </c>
      <c r="BQ19" s="35">
        <v>0</v>
      </c>
      <c r="BR19" s="35">
        <v>0</v>
      </c>
      <c r="BS19" s="35">
        <v>0</v>
      </c>
      <c r="BT19" s="35">
        <v>0</v>
      </c>
      <c r="BU19" s="35">
        <v>0</v>
      </c>
      <c r="BV19" s="35">
        <v>0</v>
      </c>
      <c r="BW19" s="35">
        <v>0</v>
      </c>
      <c r="BX19" s="35">
        <v>0</v>
      </c>
      <c r="BY19" s="35">
        <v>0</v>
      </c>
      <c r="BZ19" s="35">
        <v>0</v>
      </c>
      <c r="CA19" s="35">
        <v>0</v>
      </c>
      <c r="CB19" s="35">
        <v>0</v>
      </c>
      <c r="CC19" s="35">
        <v>0</v>
      </c>
      <c r="CD19" s="35">
        <v>0</v>
      </c>
      <c r="CE19" s="35">
        <v>0</v>
      </c>
      <c r="CF19" s="35">
        <v>0</v>
      </c>
      <c r="CG19" s="35">
        <v>0</v>
      </c>
      <c r="CH19" s="35">
        <v>0</v>
      </c>
      <c r="CI19" s="35">
        <v>0</v>
      </c>
      <c r="CJ19" s="35">
        <v>0</v>
      </c>
      <c r="CK19" s="35">
        <v>0</v>
      </c>
      <c r="CL19" s="35">
        <v>0</v>
      </c>
      <c r="CM19" s="35">
        <v>0</v>
      </c>
      <c r="CN19" s="35">
        <v>0</v>
      </c>
      <c r="CO19" s="35">
        <v>0</v>
      </c>
      <c r="CP19" s="35">
        <v>0</v>
      </c>
      <c r="CQ19" s="35">
        <v>0</v>
      </c>
      <c r="CR19" s="35">
        <v>0</v>
      </c>
      <c r="CS19" s="35">
        <v>0</v>
      </c>
      <c r="CT19" s="35">
        <v>0</v>
      </c>
      <c r="CU19" s="35">
        <v>0</v>
      </c>
      <c r="CV19" s="35">
        <v>0</v>
      </c>
      <c r="CW19" s="35">
        <v>0</v>
      </c>
      <c r="CX19" s="35">
        <v>0</v>
      </c>
      <c r="CY19" s="35">
        <v>0</v>
      </c>
      <c r="CZ19" s="35">
        <v>0</v>
      </c>
      <c r="DA19" s="35">
        <v>0</v>
      </c>
      <c r="DB19" s="35">
        <v>0</v>
      </c>
      <c r="DC19" s="35">
        <v>0</v>
      </c>
      <c r="DD19" s="35">
        <v>0</v>
      </c>
      <c r="DE19" s="35">
        <v>0</v>
      </c>
      <c r="DF19" s="35">
        <v>0</v>
      </c>
      <c r="DG19" s="35">
        <v>0</v>
      </c>
      <c r="DH19" s="35">
        <v>0</v>
      </c>
      <c r="DI19" s="35">
        <v>0</v>
      </c>
      <c r="DJ19" s="35">
        <v>0</v>
      </c>
      <c r="DK19" s="35">
        <v>0</v>
      </c>
      <c r="DL19" s="35">
        <v>0</v>
      </c>
      <c r="DM19" s="35">
        <v>0</v>
      </c>
      <c r="DN19" s="35">
        <v>0</v>
      </c>
      <c r="DO19" s="35">
        <v>0</v>
      </c>
      <c r="DP19" s="35">
        <v>0</v>
      </c>
      <c r="DQ19" s="35">
        <v>0</v>
      </c>
      <c r="DR19" s="35">
        <v>0</v>
      </c>
      <c r="DS19" s="35">
        <v>0</v>
      </c>
      <c r="DT19" s="35">
        <v>0</v>
      </c>
      <c r="DU19" s="35">
        <v>0</v>
      </c>
      <c r="DV19" s="35">
        <v>0</v>
      </c>
      <c r="DW19" s="35">
        <v>0</v>
      </c>
      <c r="DX19" s="35">
        <v>0</v>
      </c>
      <c r="DY19" s="35">
        <v>0</v>
      </c>
      <c r="DZ19" s="35">
        <v>0</v>
      </c>
      <c r="EA19" s="35">
        <v>0</v>
      </c>
      <c r="EB19" s="35">
        <v>0</v>
      </c>
      <c r="EC19" s="35">
        <v>0</v>
      </c>
      <c r="ED19" s="35">
        <v>0</v>
      </c>
      <c r="EE19" s="35">
        <v>0</v>
      </c>
      <c r="EF19" s="35">
        <v>0</v>
      </c>
      <c r="EG19" s="35">
        <v>0</v>
      </c>
      <c r="EH19" s="35">
        <v>0</v>
      </c>
      <c r="EI19" s="35">
        <v>0</v>
      </c>
      <c r="EJ19" s="35">
        <v>0</v>
      </c>
      <c r="EK19" s="35">
        <v>0</v>
      </c>
      <c r="EL19" s="35">
        <v>0</v>
      </c>
      <c r="EM19" s="35">
        <v>0</v>
      </c>
      <c r="EN19" s="35">
        <v>0</v>
      </c>
      <c r="EO19" s="35">
        <v>0</v>
      </c>
      <c r="EP19" s="35">
        <v>0</v>
      </c>
      <c r="EQ19" s="35">
        <v>0</v>
      </c>
      <c r="ER19" s="35">
        <v>0</v>
      </c>
      <c r="ES19" s="35">
        <v>0</v>
      </c>
      <c r="ET19" s="35">
        <v>0</v>
      </c>
      <c r="EU19" s="35">
        <v>0</v>
      </c>
      <c r="EV19" s="35">
        <v>0</v>
      </c>
      <c r="EW19" s="35">
        <v>0</v>
      </c>
      <c r="EX19" s="35">
        <v>0</v>
      </c>
      <c r="EY19" s="35">
        <v>0</v>
      </c>
      <c r="EZ19" s="35">
        <v>0</v>
      </c>
      <c r="FA19" s="35">
        <v>0</v>
      </c>
      <c r="FB19" s="35">
        <v>0</v>
      </c>
      <c r="FC19" s="35">
        <v>0</v>
      </c>
      <c r="FD19" s="35">
        <v>0</v>
      </c>
      <c r="FE19" s="35">
        <v>0</v>
      </c>
      <c r="FF19" s="35">
        <v>0</v>
      </c>
      <c r="FG19" s="35">
        <v>0</v>
      </c>
      <c r="FH19" s="35">
        <v>0</v>
      </c>
      <c r="FI19" s="35">
        <v>0</v>
      </c>
      <c r="FJ19" s="35">
        <v>0</v>
      </c>
      <c r="FK19" s="35">
        <v>0</v>
      </c>
      <c r="FL19" s="35">
        <v>0</v>
      </c>
      <c r="FM19" s="35">
        <v>0</v>
      </c>
      <c r="FN19" s="35">
        <v>0</v>
      </c>
      <c r="FO19" s="35">
        <v>0</v>
      </c>
      <c r="FP19" s="35">
        <v>0</v>
      </c>
      <c r="FQ19" s="35">
        <v>0</v>
      </c>
      <c r="FR19" s="35">
        <v>0</v>
      </c>
      <c r="FS19" s="35">
        <v>0</v>
      </c>
      <c r="FT19" s="35">
        <v>0</v>
      </c>
      <c r="FU19" s="35">
        <v>0</v>
      </c>
      <c r="FV19" s="35">
        <v>0</v>
      </c>
      <c r="FW19" s="35">
        <v>0</v>
      </c>
      <c r="FX19" s="35">
        <v>0</v>
      </c>
      <c r="FY19" s="35">
        <v>0</v>
      </c>
      <c r="FZ19" s="35">
        <v>0</v>
      </c>
      <c r="GA19" s="35">
        <v>0</v>
      </c>
      <c r="GB19" s="35">
        <v>0</v>
      </c>
      <c r="GC19" s="35">
        <v>0</v>
      </c>
      <c r="GD19" s="35">
        <v>0</v>
      </c>
      <c r="GE19" s="35">
        <v>0</v>
      </c>
      <c r="GF19" s="35">
        <v>0</v>
      </c>
      <c r="GG19" s="35">
        <v>0</v>
      </c>
      <c r="GH19" s="35">
        <v>0</v>
      </c>
      <c r="GI19" s="35">
        <v>0</v>
      </c>
      <c r="GJ19" s="35">
        <v>0</v>
      </c>
    </row>
    <row r="20" spans="2:192" x14ac:dyDescent="0.3">
      <c r="B20" s="35" t="s">
        <v>441</v>
      </c>
      <c r="C20" s="31" t="s">
        <v>454</v>
      </c>
      <c r="E20" s="77" t="s">
        <v>455</v>
      </c>
      <c r="F20" s="35">
        <v>-9159.8383570783244</v>
      </c>
      <c r="G20" s="35">
        <v>-31811.969967600224</v>
      </c>
      <c r="H20" s="35">
        <v>-62206.138492917256</v>
      </c>
      <c r="I20" s="35">
        <v>-96665.815632350204</v>
      </c>
      <c r="J20" s="35">
        <v>-139505.18765226554</v>
      </c>
      <c r="K20" s="35">
        <v>-187074.82778270025</v>
      </c>
      <c r="L20" s="35">
        <v>-237350.95902387059</v>
      </c>
      <c r="M20" s="35">
        <v>-293085.78793908586</v>
      </c>
      <c r="N20" s="35">
        <v>-356358.34258660168</v>
      </c>
      <c r="O20" s="35">
        <v>-429527.45680955483</v>
      </c>
      <c r="P20" s="35">
        <v>-435207.78351650317</v>
      </c>
      <c r="Q20" s="35">
        <v>-405273.32718753902</v>
      </c>
      <c r="R20" s="35">
        <v>-383893.28436211689</v>
      </c>
      <c r="S20" s="35">
        <v>-361854.2467560434</v>
      </c>
      <c r="T20" s="35">
        <v>-338353.17854117189</v>
      </c>
      <c r="U20" s="35">
        <v>-320500.46827662364</v>
      </c>
      <c r="V20" s="35">
        <v>-302436.14453616075</v>
      </c>
      <c r="W20" s="35">
        <v>-283883.88172285567</v>
      </c>
      <c r="X20" s="35">
        <v>-264598.73235043918</v>
      </c>
      <c r="Y20" s="35">
        <v>-244159.76920420196</v>
      </c>
      <c r="Z20" s="35">
        <v>-233123.03209137911</v>
      </c>
      <c r="AA20" s="35">
        <v>-221123.23628241927</v>
      </c>
      <c r="AB20" s="35">
        <v>-208685.73867162302</v>
      </c>
      <c r="AC20" s="35">
        <v>-196042.58130140573</v>
      </c>
      <c r="AD20" s="35">
        <v>-182646.59041032995</v>
      </c>
      <c r="AE20" s="35">
        <v>-169185.14702983914</v>
      </c>
      <c r="AF20" s="35">
        <v>-155658.29000761246</v>
      </c>
      <c r="AG20" s="35">
        <v>-141773.88852301621</v>
      </c>
      <c r="AH20" s="35">
        <v>-127330.22664876036</v>
      </c>
      <c r="AI20" s="35">
        <v>-112031.32580789935</v>
      </c>
      <c r="AJ20" s="35">
        <v>-105845.5490874769</v>
      </c>
      <c r="AK20" s="35">
        <v>-99967.523942884596</v>
      </c>
      <c r="AL20" s="35">
        <v>-94303.077276896089</v>
      </c>
      <c r="AM20" s="35">
        <v>-88826.168314902156</v>
      </c>
      <c r="AN20" s="35">
        <v>-83518.571274447677</v>
      </c>
      <c r="AO20" s="35">
        <v>-78367.193610256698</v>
      </c>
      <c r="AP20" s="35">
        <v>-73464.173344846437</v>
      </c>
      <c r="AQ20" s="35">
        <v>-68690.725416126224</v>
      </c>
      <c r="AR20" s="35">
        <v>-64051.176273602614</v>
      </c>
      <c r="AS20" s="35">
        <v>-59546.32810995137</v>
      </c>
      <c r="AT20" s="35">
        <v>-55174.64778180053</v>
      </c>
      <c r="AU20" s="35">
        <v>-50961.407836014478</v>
      </c>
      <c r="AV20" s="35">
        <v>-46893.826069658782</v>
      </c>
      <c r="AW20" s="35">
        <v>-42985.804104531737</v>
      </c>
      <c r="AX20" s="35">
        <v>-39252.527704377273</v>
      </c>
      <c r="AY20" s="35">
        <v>-35708.674291484123</v>
      </c>
      <c r="AZ20" s="35">
        <v>-32386.163439991982</v>
      </c>
      <c r="BA20" s="35">
        <v>-29270.059252209307</v>
      </c>
      <c r="BB20" s="35">
        <v>-26369.237414280709</v>
      </c>
      <c r="BC20" s="35">
        <v>-23685.221213645673</v>
      </c>
      <c r="BD20" s="35">
        <v>-21212.416408359648</v>
      </c>
      <c r="BE20" s="35">
        <v>-18942.630127292814</v>
      </c>
      <c r="BF20" s="35">
        <v>-16858.816820652661</v>
      </c>
      <c r="BG20" s="35">
        <v>-14946.254998271965</v>
      </c>
      <c r="BH20" s="35">
        <v>-13192.794387066986</v>
      </c>
      <c r="BI20" s="35">
        <v>-11587.997449926532</v>
      </c>
      <c r="BJ20" s="35">
        <v>-10138.820191791468</v>
      </c>
      <c r="BK20" s="35">
        <v>-8815.5394177099042</v>
      </c>
      <c r="BL20" s="35">
        <v>-7613.2412669617324</v>
      </c>
      <c r="BM20" s="35">
        <v>-6525.193188818258</v>
      </c>
      <c r="BN20" s="35">
        <v>-5543.5849187659742</v>
      </c>
      <c r="BO20" s="35">
        <v>-4662.2032645445915</v>
      </c>
      <c r="BP20" s="35">
        <v>-3875.4625358390085</v>
      </c>
      <c r="BQ20" s="35">
        <v>-3180.2098361791559</v>
      </c>
      <c r="BR20" s="35">
        <v>-2573.2264037646864</v>
      </c>
      <c r="BS20" s="35">
        <v>-2050.6983091369989</v>
      </c>
      <c r="BT20" s="35">
        <v>-1611.7798100935536</v>
      </c>
      <c r="BU20" s="35">
        <v>-1245.8811265277543</v>
      </c>
      <c r="BV20" s="35">
        <v>-947.97681856910629</v>
      </c>
      <c r="BW20" s="35">
        <v>-711.35886517944448</v>
      </c>
      <c r="BX20" s="35">
        <v>-527.82230189129518</v>
      </c>
      <c r="BY20" s="35">
        <v>-390.55180249849303</v>
      </c>
      <c r="BZ20" s="35">
        <v>-287.21017664386682</v>
      </c>
      <c r="CA20" s="35">
        <v>-209.59193025300428</v>
      </c>
      <c r="CB20" s="35">
        <v>-151.26567044695511</v>
      </c>
      <c r="CC20" s="35">
        <v>-107.27541727953194</v>
      </c>
      <c r="CD20" s="35">
        <v>-79.09271343817646</v>
      </c>
      <c r="CE20" s="35">
        <v>-57.010173077798044</v>
      </c>
      <c r="CF20" s="35">
        <v>-39.983209924450236</v>
      </c>
      <c r="CG20" s="35">
        <v>-27.105088268983842</v>
      </c>
      <c r="CH20" s="35">
        <v>-17.536425255962595</v>
      </c>
      <c r="CI20" s="35">
        <v>-11.254247024617181</v>
      </c>
      <c r="CJ20" s="35">
        <v>-6.7822947482139249</v>
      </c>
      <c r="CK20" s="35">
        <v>-3.6596580618089267</v>
      </c>
      <c r="CL20" s="35">
        <v>-1.5026452148777798</v>
      </c>
      <c r="CM20" s="35">
        <v>0</v>
      </c>
      <c r="CN20" s="35">
        <v>0</v>
      </c>
      <c r="CO20" s="35">
        <v>0</v>
      </c>
      <c r="CP20" s="35">
        <v>0</v>
      </c>
      <c r="CQ20" s="35">
        <v>0</v>
      </c>
      <c r="CR20" s="35">
        <v>0</v>
      </c>
      <c r="CS20" s="35">
        <v>0</v>
      </c>
      <c r="CT20" s="35">
        <v>0</v>
      </c>
      <c r="CU20" s="35">
        <v>0</v>
      </c>
      <c r="CV20" s="35">
        <v>0</v>
      </c>
      <c r="CW20" s="35">
        <v>0</v>
      </c>
      <c r="CX20" s="35">
        <v>0</v>
      </c>
      <c r="CY20" s="35">
        <v>0</v>
      </c>
      <c r="CZ20" s="35">
        <v>0</v>
      </c>
      <c r="DA20" s="35">
        <v>0</v>
      </c>
      <c r="DB20" s="35">
        <v>0</v>
      </c>
      <c r="DC20" s="35">
        <v>0</v>
      </c>
      <c r="DD20" s="35">
        <v>0</v>
      </c>
      <c r="DE20" s="35">
        <v>0</v>
      </c>
      <c r="DF20" s="35">
        <v>0</v>
      </c>
      <c r="DG20" s="35">
        <v>0</v>
      </c>
      <c r="DH20" s="35">
        <v>0</v>
      </c>
      <c r="DI20" s="35">
        <v>0</v>
      </c>
      <c r="DJ20" s="35">
        <v>0</v>
      </c>
      <c r="DK20" s="35">
        <v>0</v>
      </c>
      <c r="DL20" s="35">
        <v>0</v>
      </c>
      <c r="DM20" s="35">
        <v>0</v>
      </c>
      <c r="DN20" s="35">
        <v>0</v>
      </c>
      <c r="DO20" s="35">
        <v>0</v>
      </c>
      <c r="DP20" s="35">
        <v>0</v>
      </c>
      <c r="DQ20" s="35">
        <v>0</v>
      </c>
      <c r="DR20" s="35">
        <v>0</v>
      </c>
      <c r="DS20" s="35">
        <v>0</v>
      </c>
      <c r="DT20" s="35">
        <v>0</v>
      </c>
      <c r="DU20" s="35">
        <v>0</v>
      </c>
      <c r="DV20" s="35">
        <v>0</v>
      </c>
      <c r="DW20" s="35">
        <v>0</v>
      </c>
      <c r="DX20" s="35">
        <v>0</v>
      </c>
      <c r="DY20" s="35">
        <v>0</v>
      </c>
      <c r="DZ20" s="35">
        <v>0</v>
      </c>
      <c r="EA20" s="35">
        <v>0</v>
      </c>
      <c r="EB20" s="35">
        <v>0</v>
      </c>
      <c r="EC20" s="35">
        <v>0</v>
      </c>
      <c r="ED20" s="35">
        <v>0</v>
      </c>
      <c r="EE20" s="35">
        <v>0</v>
      </c>
      <c r="EF20" s="35">
        <v>0</v>
      </c>
      <c r="EG20" s="35">
        <v>0</v>
      </c>
      <c r="EH20" s="35">
        <v>0</v>
      </c>
      <c r="EI20" s="35">
        <v>0</v>
      </c>
      <c r="EJ20" s="35">
        <v>0</v>
      </c>
      <c r="EK20" s="35">
        <v>0</v>
      </c>
      <c r="EL20" s="35">
        <v>0</v>
      </c>
      <c r="EM20" s="35">
        <v>0</v>
      </c>
      <c r="EN20" s="35">
        <v>0</v>
      </c>
      <c r="EO20" s="35">
        <v>0</v>
      </c>
      <c r="EP20" s="35">
        <v>0</v>
      </c>
      <c r="EQ20" s="35">
        <v>0</v>
      </c>
      <c r="ER20" s="35">
        <v>0</v>
      </c>
      <c r="ES20" s="35">
        <v>0</v>
      </c>
      <c r="ET20" s="35">
        <v>0</v>
      </c>
      <c r="EU20" s="35">
        <v>0</v>
      </c>
      <c r="EV20" s="35">
        <v>0</v>
      </c>
      <c r="EW20" s="35">
        <v>0</v>
      </c>
      <c r="EX20" s="35">
        <v>0</v>
      </c>
      <c r="EY20" s="35">
        <v>0</v>
      </c>
      <c r="EZ20" s="35">
        <v>0</v>
      </c>
      <c r="FA20" s="35">
        <v>0</v>
      </c>
      <c r="FB20" s="35">
        <v>0</v>
      </c>
      <c r="FC20" s="35">
        <v>0</v>
      </c>
      <c r="FD20" s="35">
        <v>0</v>
      </c>
      <c r="FE20" s="35">
        <v>0</v>
      </c>
      <c r="FF20" s="35">
        <v>0</v>
      </c>
      <c r="FG20" s="35">
        <v>0</v>
      </c>
      <c r="FH20" s="35">
        <v>0</v>
      </c>
      <c r="FI20" s="35">
        <v>0</v>
      </c>
      <c r="FJ20" s="35">
        <v>0</v>
      </c>
      <c r="FK20" s="35">
        <v>0</v>
      </c>
      <c r="FL20" s="35">
        <v>0</v>
      </c>
      <c r="FM20" s="35">
        <v>0</v>
      </c>
      <c r="FN20" s="35">
        <v>0</v>
      </c>
      <c r="FO20" s="35">
        <v>0</v>
      </c>
      <c r="FP20" s="35">
        <v>0</v>
      </c>
      <c r="FQ20" s="35">
        <v>0</v>
      </c>
      <c r="FR20" s="35">
        <v>0</v>
      </c>
      <c r="FS20" s="35">
        <v>0</v>
      </c>
      <c r="FT20" s="35">
        <v>0</v>
      </c>
      <c r="FU20" s="35">
        <v>0</v>
      </c>
      <c r="FV20" s="35">
        <v>0</v>
      </c>
      <c r="FW20" s="35">
        <v>0</v>
      </c>
      <c r="FX20" s="35">
        <v>0</v>
      </c>
      <c r="FY20" s="35">
        <v>0</v>
      </c>
      <c r="FZ20" s="35">
        <v>0</v>
      </c>
      <c r="GA20" s="35">
        <v>0</v>
      </c>
      <c r="GB20" s="35">
        <v>0</v>
      </c>
      <c r="GC20" s="35">
        <v>0</v>
      </c>
      <c r="GD20" s="35">
        <v>0</v>
      </c>
      <c r="GE20" s="35">
        <v>0</v>
      </c>
      <c r="GF20" s="35">
        <v>0</v>
      </c>
      <c r="GG20" s="35">
        <v>0</v>
      </c>
      <c r="GH20" s="35">
        <v>0</v>
      </c>
      <c r="GI20" s="35">
        <v>0</v>
      </c>
      <c r="GJ20" s="35">
        <v>0</v>
      </c>
    </row>
    <row r="21" spans="2:192" x14ac:dyDescent="0.3">
      <c r="B21" s="35" t="s">
        <v>456</v>
      </c>
      <c r="C21" s="31" t="s">
        <v>457</v>
      </c>
      <c r="E21" s="77" t="s">
        <v>458</v>
      </c>
      <c r="F21" s="88">
        <v>-2000342.6337398465</v>
      </c>
      <c r="G21" s="88">
        <v>-6081864.8296224875</v>
      </c>
      <c r="H21" s="88">
        <v>-10612567.44402306</v>
      </c>
      <c r="I21" s="88">
        <v>-15005110.334903756</v>
      </c>
      <c r="J21" s="88">
        <v>-20742623.034840643</v>
      </c>
      <c r="K21" s="88">
        <v>-26563306.500159431</v>
      </c>
      <c r="L21" s="88">
        <v>-32199885.644224476</v>
      </c>
      <c r="M21" s="88">
        <v>-38312039.628293335</v>
      </c>
      <c r="N21" s="88">
        <v>-45437150.008450605</v>
      </c>
      <c r="O21" s="88">
        <v>-53849269.103347771</v>
      </c>
      <c r="P21" s="88">
        <v>-46584368.444962516</v>
      </c>
      <c r="Q21" s="88">
        <v>-37737677.526393928</v>
      </c>
      <c r="R21" s="88">
        <v>-33501054.91599549</v>
      </c>
      <c r="S21" s="88">
        <v>-30858494.234451573</v>
      </c>
      <c r="T21" s="88">
        <v>-26263724.336535294</v>
      </c>
      <c r="U21" s="88">
        <v>-24454285.406619892</v>
      </c>
      <c r="V21" s="88">
        <v>-23104882.230374958</v>
      </c>
      <c r="W21" s="88">
        <v>-21887663.15929905</v>
      </c>
      <c r="X21" s="88">
        <v>-21140483.683495417</v>
      </c>
      <c r="Y21" s="88">
        <v>-18856299.826314528</v>
      </c>
      <c r="Z21" s="88">
        <v>-18198294.244967457</v>
      </c>
      <c r="AA21" s="88">
        <v>-17461178.158049297</v>
      </c>
      <c r="AB21" s="88">
        <v>-16676156.628171101</v>
      </c>
      <c r="AC21" s="88">
        <v>-15904900.368710374</v>
      </c>
      <c r="AD21" s="88">
        <v>-14210905.687114092</v>
      </c>
      <c r="AE21" s="88">
        <v>-13324206.869840283</v>
      </c>
      <c r="AF21" s="88">
        <v>-12454792.011408899</v>
      </c>
      <c r="AG21" s="88">
        <v>-11630492.461272735</v>
      </c>
      <c r="AH21" s="88">
        <v>-10894131.556390135</v>
      </c>
      <c r="AI21" s="88">
        <v>-9743577.2917262129</v>
      </c>
      <c r="AJ21" s="88">
        <v>-9123644.5313556492</v>
      </c>
      <c r="AK21" s="88">
        <v>-8592267.1609147694</v>
      </c>
      <c r="AL21" s="88">
        <v>-8133566.3332619602</v>
      </c>
      <c r="AM21" s="88">
        <v>-7738870.2586965486</v>
      </c>
      <c r="AN21" s="88">
        <v>-7134561.6922337245</v>
      </c>
      <c r="AO21" s="88">
        <v>-6718560.8067612452</v>
      </c>
      <c r="AP21" s="88">
        <v>-6384690.8029880924</v>
      </c>
      <c r="AQ21" s="88">
        <v>-6058894.2740054959</v>
      </c>
      <c r="AR21" s="88">
        <v>-5751871.5629497683</v>
      </c>
      <c r="AS21" s="88">
        <v>-5327036.2975588515</v>
      </c>
      <c r="AT21" s="88">
        <v>-5026572.1970831519</v>
      </c>
      <c r="AU21" s="88">
        <v>-4725672.7359127766</v>
      </c>
      <c r="AV21" s="88">
        <v>-4423558.2564613326</v>
      </c>
      <c r="AW21" s="88">
        <v>-4122679.2639445849</v>
      </c>
      <c r="AX21" s="88">
        <v>-3754002.3193121939</v>
      </c>
      <c r="AY21" s="88">
        <v>-3431411.0500946785</v>
      </c>
      <c r="AZ21" s="88">
        <v>-3130769.6672640345</v>
      </c>
      <c r="BA21" s="88">
        <v>-2836378.6501918868</v>
      </c>
      <c r="BB21" s="88">
        <v>-2555733.5193867031</v>
      </c>
      <c r="BC21" s="88">
        <v>-2262638.1018201993</v>
      </c>
      <c r="BD21" s="88">
        <v>-2015244.7731043343</v>
      </c>
      <c r="BE21" s="88">
        <v>-1792473.2271528861</v>
      </c>
      <c r="BF21" s="88">
        <v>-1591729.6343598994</v>
      </c>
      <c r="BG21" s="88">
        <v>-1410862.8533811157</v>
      </c>
      <c r="BH21" s="88">
        <v>-1234856.6759190001</v>
      </c>
      <c r="BI21" s="88">
        <v>-1075568.499174387</v>
      </c>
      <c r="BJ21" s="88">
        <v>-943030.1815136926</v>
      </c>
      <c r="BK21" s="88">
        <v>-821830.88351957558</v>
      </c>
      <c r="BL21" s="88">
        <v>-712676.54755951872</v>
      </c>
      <c r="BM21" s="88">
        <v>-610371.44780851586</v>
      </c>
      <c r="BN21" s="88">
        <v>-522630.41281505703</v>
      </c>
      <c r="BO21" s="88">
        <v>-445399.98710617243</v>
      </c>
      <c r="BP21" s="88">
        <v>-376245.16120219871</v>
      </c>
      <c r="BQ21" s="88">
        <v>-314727.97171311092</v>
      </c>
      <c r="BR21" s="88">
        <v>-258652.58658812003</v>
      </c>
      <c r="BS21" s="88">
        <v>-209201.66672738889</v>
      </c>
      <c r="BT21" s="88">
        <v>-168473.39023520926</v>
      </c>
      <c r="BU21" s="88">
        <v>-133112.87302564096</v>
      </c>
      <c r="BV21" s="88">
        <v>-103004.65095899973</v>
      </c>
      <c r="BW21" s="88">
        <v>-77583.561436189557</v>
      </c>
      <c r="BX21" s="88">
        <v>-56287.258151410242</v>
      </c>
      <c r="BY21" s="88">
        <v>-41177.553433532616</v>
      </c>
      <c r="BZ21" s="88">
        <v>-29772.274310018798</v>
      </c>
      <c r="CA21" s="88">
        <v>-21303.4300322374</v>
      </c>
      <c r="CB21" s="88">
        <v>-15068.416758938209</v>
      </c>
      <c r="CC21" s="88">
        <v>-9236.1153257382393</v>
      </c>
      <c r="CD21" s="88">
        <v>-6611.7191010564102</v>
      </c>
      <c r="CE21" s="88">
        <v>-4692.5460110425493</v>
      </c>
      <c r="CF21" s="88">
        <v>-3296.6754112823733</v>
      </c>
      <c r="CG21" s="88">
        <v>-2289.1977837450377</v>
      </c>
      <c r="CH21" s="88">
        <v>-1311.1595494840269</v>
      </c>
      <c r="CI21" s="88">
        <v>-900.98397320864456</v>
      </c>
      <c r="CJ21" s="88">
        <v>-607.79662868720175</v>
      </c>
      <c r="CK21" s="88">
        <v>-406.46180392459416</v>
      </c>
      <c r="CL21" s="88">
        <v>-274.81376836346635</v>
      </c>
      <c r="CM21" s="88">
        <v>0</v>
      </c>
      <c r="CN21" s="88">
        <v>0</v>
      </c>
      <c r="CO21" s="88">
        <v>0</v>
      </c>
      <c r="CP21" s="88">
        <v>0</v>
      </c>
      <c r="CQ21" s="88">
        <v>0</v>
      </c>
      <c r="CR21" s="88">
        <v>0</v>
      </c>
      <c r="CS21" s="88">
        <v>0</v>
      </c>
      <c r="CT21" s="88">
        <v>0</v>
      </c>
      <c r="CU21" s="88">
        <v>0</v>
      </c>
      <c r="CV21" s="88">
        <v>0</v>
      </c>
      <c r="CW21" s="88">
        <v>0</v>
      </c>
      <c r="CX21" s="88">
        <v>0</v>
      </c>
      <c r="CY21" s="88">
        <v>0</v>
      </c>
      <c r="CZ21" s="88">
        <v>0</v>
      </c>
      <c r="DA21" s="88">
        <v>0</v>
      </c>
      <c r="DB21" s="88">
        <v>0</v>
      </c>
      <c r="DC21" s="88">
        <v>0</v>
      </c>
      <c r="DD21" s="88">
        <v>0</v>
      </c>
      <c r="DE21" s="88">
        <v>0</v>
      </c>
      <c r="DF21" s="88">
        <v>0</v>
      </c>
      <c r="DG21" s="88">
        <v>0</v>
      </c>
      <c r="DH21" s="88">
        <v>0</v>
      </c>
      <c r="DI21" s="88">
        <v>0</v>
      </c>
      <c r="DJ21" s="88">
        <v>0</v>
      </c>
      <c r="DK21" s="88">
        <v>0</v>
      </c>
      <c r="DL21" s="88">
        <v>0</v>
      </c>
      <c r="DM21" s="88">
        <v>0</v>
      </c>
      <c r="DN21" s="88">
        <v>0</v>
      </c>
      <c r="DO21" s="88">
        <v>0</v>
      </c>
      <c r="DP21" s="88">
        <v>0</v>
      </c>
      <c r="DQ21" s="88">
        <v>0</v>
      </c>
      <c r="DR21" s="88">
        <v>0</v>
      </c>
      <c r="DS21" s="88">
        <v>0</v>
      </c>
      <c r="DT21" s="88">
        <v>0</v>
      </c>
      <c r="DU21" s="88">
        <v>0</v>
      </c>
      <c r="DV21" s="88">
        <v>0</v>
      </c>
      <c r="DW21" s="88">
        <v>0</v>
      </c>
      <c r="DX21" s="88">
        <v>0</v>
      </c>
      <c r="DY21" s="88">
        <v>0</v>
      </c>
      <c r="DZ21" s="88">
        <v>0</v>
      </c>
      <c r="EA21" s="88">
        <v>0</v>
      </c>
      <c r="EB21" s="88">
        <v>0</v>
      </c>
      <c r="EC21" s="88">
        <v>0</v>
      </c>
      <c r="ED21" s="88">
        <v>0</v>
      </c>
      <c r="EE21" s="88">
        <v>0</v>
      </c>
      <c r="EF21" s="88">
        <v>0</v>
      </c>
      <c r="EG21" s="88">
        <v>0</v>
      </c>
      <c r="EH21" s="88">
        <v>0</v>
      </c>
      <c r="EI21" s="88">
        <v>0</v>
      </c>
      <c r="EJ21" s="88">
        <v>0</v>
      </c>
      <c r="EK21" s="88">
        <v>0</v>
      </c>
      <c r="EL21" s="88">
        <v>0</v>
      </c>
      <c r="EM21" s="88">
        <v>0</v>
      </c>
      <c r="EN21" s="88">
        <v>0</v>
      </c>
      <c r="EO21" s="88">
        <v>0</v>
      </c>
      <c r="EP21" s="88">
        <v>0</v>
      </c>
      <c r="EQ21" s="88">
        <v>0</v>
      </c>
      <c r="ER21" s="88">
        <v>0</v>
      </c>
      <c r="ES21" s="88">
        <v>0</v>
      </c>
      <c r="ET21" s="88">
        <v>0</v>
      </c>
      <c r="EU21" s="88">
        <v>0</v>
      </c>
      <c r="EV21" s="88">
        <v>0</v>
      </c>
      <c r="EW21" s="88">
        <v>0</v>
      </c>
      <c r="EX21" s="88">
        <v>0</v>
      </c>
      <c r="EY21" s="88">
        <v>0</v>
      </c>
      <c r="EZ21" s="88">
        <v>0</v>
      </c>
      <c r="FA21" s="88">
        <v>0</v>
      </c>
      <c r="FB21" s="88">
        <v>0</v>
      </c>
      <c r="FC21" s="88">
        <v>0</v>
      </c>
      <c r="FD21" s="88">
        <v>0</v>
      </c>
      <c r="FE21" s="88">
        <v>0</v>
      </c>
      <c r="FF21" s="88">
        <v>0</v>
      </c>
      <c r="FG21" s="88">
        <v>0</v>
      </c>
      <c r="FH21" s="88">
        <v>0</v>
      </c>
      <c r="FI21" s="88">
        <v>0</v>
      </c>
      <c r="FJ21" s="88">
        <v>0</v>
      </c>
      <c r="FK21" s="88">
        <v>0</v>
      </c>
      <c r="FL21" s="88">
        <v>0</v>
      </c>
      <c r="FM21" s="88">
        <v>0</v>
      </c>
      <c r="FN21" s="88">
        <v>0</v>
      </c>
      <c r="FO21" s="88">
        <v>0</v>
      </c>
      <c r="FP21" s="88">
        <v>0</v>
      </c>
      <c r="FQ21" s="88">
        <v>0</v>
      </c>
      <c r="FR21" s="88">
        <v>0</v>
      </c>
      <c r="FS21" s="88">
        <v>0</v>
      </c>
      <c r="FT21" s="88">
        <v>0</v>
      </c>
      <c r="FU21" s="88">
        <v>0</v>
      </c>
      <c r="FV21" s="88">
        <v>0</v>
      </c>
      <c r="FW21" s="88">
        <v>0</v>
      </c>
      <c r="FX21" s="88">
        <v>0</v>
      </c>
      <c r="FY21" s="88">
        <v>0</v>
      </c>
      <c r="FZ21" s="88">
        <v>0</v>
      </c>
      <c r="GA21" s="88">
        <v>0</v>
      </c>
      <c r="GB21" s="88">
        <v>0</v>
      </c>
      <c r="GC21" s="88">
        <v>0</v>
      </c>
      <c r="GD21" s="88">
        <v>0</v>
      </c>
      <c r="GE21" s="88">
        <v>0</v>
      </c>
      <c r="GF21" s="88">
        <v>0</v>
      </c>
      <c r="GG21" s="88">
        <v>0</v>
      </c>
      <c r="GH21" s="88">
        <v>0</v>
      </c>
      <c r="GI21" s="88">
        <v>0</v>
      </c>
      <c r="GJ21" s="88">
        <v>0</v>
      </c>
    </row>
    <row r="22" spans="2:192" x14ac:dyDescent="0.3">
      <c r="C22" s="32" t="s">
        <v>459</v>
      </c>
      <c r="D22" s="41"/>
      <c r="E22" s="78" t="s">
        <v>460</v>
      </c>
      <c r="F22" s="89">
        <v>-258003.24266896892</v>
      </c>
      <c r="G22" s="89">
        <v>-305162.25103818031</v>
      </c>
      <c r="H22" s="41">
        <v>225964.87334448993</v>
      </c>
      <c r="I22" s="41">
        <v>1215226.2210255717</v>
      </c>
      <c r="J22" s="41">
        <v>2013995.1089276923</v>
      </c>
      <c r="K22" s="41">
        <v>3190722.6598768043</v>
      </c>
      <c r="L22" s="41">
        <v>4693899.1878455542</v>
      </c>
      <c r="M22" s="41">
        <v>6307947.2420440344</v>
      </c>
      <c r="N22" s="41">
        <v>7827364.0261912076</v>
      </c>
      <c r="O22" s="41">
        <v>9414774.9692480508</v>
      </c>
      <c r="P22" s="41">
        <v>13373035.804325975</v>
      </c>
      <c r="Q22" s="41">
        <v>13907751.760211237</v>
      </c>
      <c r="R22" s="41">
        <v>12428954.855863377</v>
      </c>
      <c r="S22" s="41">
        <v>10031214.413146513</v>
      </c>
      <c r="T22" s="41">
        <v>10114624.957859877</v>
      </c>
      <c r="U22" s="41">
        <v>7922152.9096862655</v>
      </c>
      <c r="V22" s="41">
        <v>5655669.1123220846</v>
      </c>
      <c r="W22" s="41">
        <v>3583293.5980847557</v>
      </c>
      <c r="X22" s="41">
        <v>1337667.6624812617</v>
      </c>
      <c r="Y22" s="41">
        <v>880411.98825582815</v>
      </c>
      <c r="Z22" s="41">
        <v>-896673.45468233828</v>
      </c>
      <c r="AA22" s="41">
        <v>-2311667.2941658278</v>
      </c>
      <c r="AB22" s="41">
        <v>-3481234.9855086878</v>
      </c>
      <c r="AC22" s="41">
        <v>-4473247.4361319365</v>
      </c>
      <c r="AD22" s="41">
        <v>-4358385.4285265654</v>
      </c>
      <c r="AE22" s="41">
        <v>-4880313.6883527543</v>
      </c>
      <c r="AF22" s="41">
        <v>-5207478.757059644</v>
      </c>
      <c r="AG22" s="41">
        <v>-5427699.0287804548</v>
      </c>
      <c r="AH22" s="41">
        <v>-5596063.5973967612</v>
      </c>
      <c r="AI22" s="41">
        <v>-5223932.4834846351</v>
      </c>
      <c r="AJ22" s="41">
        <v>-5294160.2832020288</v>
      </c>
      <c r="AK22" s="41">
        <v>-5335255.6913825208</v>
      </c>
      <c r="AL22" s="41">
        <v>-5375024.5301463511</v>
      </c>
      <c r="AM22" s="41">
        <v>-5416284.6520823846</v>
      </c>
      <c r="AN22" s="41">
        <v>-5194473.6153403074</v>
      </c>
      <c r="AO22" s="41">
        <v>-5115005.1300451821</v>
      </c>
      <c r="AP22" s="41">
        <v>-5064321.8095068485</v>
      </c>
      <c r="AQ22" s="41">
        <v>-4986373.566394886</v>
      </c>
      <c r="AR22" s="41">
        <v>-4895080.7353600347</v>
      </c>
      <c r="AS22" s="41">
        <v>-4657082.9083476756</v>
      </c>
      <c r="AT22" s="41">
        <v>-4517736.3478386747</v>
      </c>
      <c r="AU22" s="41">
        <v>-4350392.1891502775</v>
      </c>
      <c r="AV22" s="41">
        <v>-4160856.1639136146</v>
      </c>
      <c r="AW22" s="41">
        <v>-3953734.2452121628</v>
      </c>
      <c r="AX22" s="41">
        <v>-3661970.9594638646</v>
      </c>
      <c r="AY22" s="41">
        <v>-3401309.8995491532</v>
      </c>
      <c r="AZ22" s="41">
        <v>-3148612.4243709696</v>
      </c>
      <c r="BA22" s="41">
        <v>-2890739.856518365</v>
      </c>
      <c r="BB22" s="41">
        <v>-2636735.1565061109</v>
      </c>
      <c r="BC22" s="41">
        <v>-2361922.2627117033</v>
      </c>
      <c r="BD22" s="41">
        <v>-2125905.4177723476</v>
      </c>
      <c r="BE22" s="41">
        <v>-1908933.6601041609</v>
      </c>
      <c r="BF22" s="41">
        <v>-1709693.6054432131</v>
      </c>
      <c r="BG22" s="41">
        <v>-1527079.241287075</v>
      </c>
      <c r="BH22" s="41">
        <v>-1346913.4073563372</v>
      </c>
      <c r="BI22" s="41">
        <v>-1181724.4738049142</v>
      </c>
      <c r="BJ22" s="41">
        <v>-1042025.3912016127</v>
      </c>
      <c r="BK22" s="41">
        <v>-912904.12017746095</v>
      </c>
      <c r="BL22" s="41">
        <v>-795391.31703399972</v>
      </c>
      <c r="BM22" s="41">
        <v>-684547.09824708791</v>
      </c>
      <c r="BN22" s="41">
        <v>-588282.8182229487</v>
      </c>
      <c r="BO22" s="41">
        <v>-502715.72858401644</v>
      </c>
      <c r="BP22" s="41">
        <v>-425553.83108589798</v>
      </c>
      <c r="BQ22" s="41">
        <v>-356500.36934324098</v>
      </c>
      <c r="BR22" s="41">
        <v>-293476.47764914809</v>
      </c>
      <c r="BS22" s="41">
        <v>-237751.80137463444</v>
      </c>
      <c r="BT22" s="41">
        <v>-191538.91603143854</v>
      </c>
      <c r="BU22" s="41">
        <v>-151426.739781179</v>
      </c>
      <c r="BV22" s="41">
        <v>-117313.49439008856</v>
      </c>
      <c r="BW22" s="41">
        <v>-88606.904490729561</v>
      </c>
      <c r="BX22" s="41">
        <v>-64680.98087798871</v>
      </c>
      <c r="BY22" s="41">
        <v>-47541.834307633588</v>
      </c>
      <c r="BZ22" s="41">
        <v>-34561.6436603357</v>
      </c>
      <c r="CA22" s="41">
        <v>-24874.578393085663</v>
      </c>
      <c r="CB22" s="41">
        <v>-17698.07909104837</v>
      </c>
      <c r="CC22" s="41">
        <v>-11136.932747983514</v>
      </c>
      <c r="CD22" s="41">
        <v>-8030.5536546403528</v>
      </c>
      <c r="CE22" s="41">
        <v>-5726.1661345536095</v>
      </c>
      <c r="CF22" s="41">
        <v>-4028.3635384580743</v>
      </c>
      <c r="CG22" s="41">
        <v>-2789.3977783574151</v>
      </c>
      <c r="CH22" s="41">
        <v>-1637.3623654311846</v>
      </c>
      <c r="CI22" s="41">
        <v>-1111.3436419516734</v>
      </c>
      <c r="CJ22" s="41">
        <v>-735.12052601218454</v>
      </c>
      <c r="CK22" s="41">
        <v>-475.42733528521171</v>
      </c>
      <c r="CL22" s="41">
        <v>-303.22289655816576</v>
      </c>
      <c r="CM22" s="41">
        <v>0</v>
      </c>
      <c r="CN22" s="41">
        <v>0</v>
      </c>
      <c r="CO22" s="41">
        <v>0</v>
      </c>
      <c r="CP22" s="41">
        <v>0</v>
      </c>
      <c r="CQ22" s="41">
        <v>0</v>
      </c>
      <c r="CR22" s="41">
        <v>0</v>
      </c>
      <c r="CS22" s="41">
        <v>0</v>
      </c>
      <c r="CT22" s="41">
        <v>0</v>
      </c>
      <c r="CU22" s="41">
        <v>0</v>
      </c>
      <c r="CV22" s="41">
        <v>0</v>
      </c>
      <c r="CW22" s="41">
        <v>0</v>
      </c>
      <c r="CX22" s="41">
        <v>0</v>
      </c>
      <c r="CY22" s="41">
        <v>0</v>
      </c>
      <c r="CZ22" s="41">
        <v>0</v>
      </c>
      <c r="DA22" s="41">
        <v>0</v>
      </c>
      <c r="DB22" s="41">
        <v>0</v>
      </c>
      <c r="DC22" s="41">
        <v>0</v>
      </c>
      <c r="DD22" s="41">
        <v>0</v>
      </c>
      <c r="DE22" s="41">
        <v>0</v>
      </c>
      <c r="DF22" s="41">
        <v>0</v>
      </c>
      <c r="DG22" s="41">
        <v>0</v>
      </c>
      <c r="DH22" s="41">
        <v>0</v>
      </c>
      <c r="DI22" s="41">
        <v>0</v>
      </c>
      <c r="DJ22" s="41">
        <v>0</v>
      </c>
      <c r="DK22" s="41">
        <v>0</v>
      </c>
      <c r="DL22" s="41">
        <v>0</v>
      </c>
      <c r="DM22" s="41">
        <v>0</v>
      </c>
      <c r="DN22" s="41">
        <v>0</v>
      </c>
      <c r="DO22" s="41">
        <v>0</v>
      </c>
      <c r="DP22" s="41">
        <v>0</v>
      </c>
      <c r="DQ22" s="41">
        <v>0</v>
      </c>
      <c r="DR22" s="41">
        <v>0</v>
      </c>
      <c r="DS22" s="41">
        <v>0</v>
      </c>
      <c r="DT22" s="41">
        <v>0</v>
      </c>
      <c r="DU22" s="41">
        <v>0</v>
      </c>
      <c r="DV22" s="41">
        <v>0</v>
      </c>
      <c r="DW22" s="41">
        <v>0</v>
      </c>
      <c r="DX22" s="41">
        <v>0</v>
      </c>
      <c r="DY22" s="41">
        <v>0</v>
      </c>
      <c r="DZ22" s="41">
        <v>0</v>
      </c>
      <c r="EA22" s="41">
        <v>0</v>
      </c>
      <c r="EB22" s="41">
        <v>0</v>
      </c>
      <c r="EC22" s="41">
        <v>0</v>
      </c>
      <c r="ED22" s="41">
        <v>0</v>
      </c>
      <c r="EE22" s="41">
        <v>0</v>
      </c>
      <c r="EF22" s="41">
        <v>0</v>
      </c>
      <c r="EG22" s="41">
        <v>0</v>
      </c>
      <c r="EH22" s="41">
        <v>0</v>
      </c>
      <c r="EI22" s="41">
        <v>0</v>
      </c>
      <c r="EJ22" s="41">
        <v>0</v>
      </c>
      <c r="EK22" s="41">
        <v>0</v>
      </c>
      <c r="EL22" s="41">
        <v>0</v>
      </c>
      <c r="EM22" s="41">
        <v>0</v>
      </c>
      <c r="EN22" s="41">
        <v>0</v>
      </c>
      <c r="EO22" s="41">
        <v>0</v>
      </c>
      <c r="EP22" s="41">
        <v>0</v>
      </c>
      <c r="EQ22" s="41">
        <v>0</v>
      </c>
      <c r="ER22" s="41">
        <v>0</v>
      </c>
      <c r="ES22" s="41">
        <v>0</v>
      </c>
      <c r="ET22" s="41">
        <v>0</v>
      </c>
      <c r="EU22" s="41">
        <v>0</v>
      </c>
      <c r="EV22" s="41">
        <v>0</v>
      </c>
      <c r="EW22" s="41">
        <v>0</v>
      </c>
      <c r="EX22" s="41">
        <v>0</v>
      </c>
      <c r="EY22" s="41">
        <v>0</v>
      </c>
      <c r="EZ22" s="41">
        <v>0</v>
      </c>
      <c r="FA22" s="41">
        <v>0</v>
      </c>
      <c r="FB22" s="41">
        <v>0</v>
      </c>
      <c r="FC22" s="41">
        <v>0</v>
      </c>
      <c r="FD22" s="41">
        <v>0</v>
      </c>
      <c r="FE22" s="41">
        <v>0</v>
      </c>
      <c r="FF22" s="41">
        <v>0</v>
      </c>
      <c r="FG22" s="41">
        <v>0</v>
      </c>
      <c r="FH22" s="41">
        <v>0</v>
      </c>
      <c r="FI22" s="41">
        <v>0</v>
      </c>
      <c r="FJ22" s="41">
        <v>0</v>
      </c>
      <c r="FK22" s="41">
        <v>0</v>
      </c>
      <c r="FL22" s="41">
        <v>0</v>
      </c>
      <c r="FM22" s="41">
        <v>0</v>
      </c>
      <c r="FN22" s="41">
        <v>0</v>
      </c>
      <c r="FO22" s="41">
        <v>0</v>
      </c>
      <c r="FP22" s="41">
        <v>0</v>
      </c>
      <c r="FQ22" s="41">
        <v>0</v>
      </c>
      <c r="FR22" s="41">
        <v>0</v>
      </c>
      <c r="FS22" s="41">
        <v>0</v>
      </c>
      <c r="FT22" s="41">
        <v>0</v>
      </c>
      <c r="FU22" s="41">
        <v>0</v>
      </c>
      <c r="FV22" s="41">
        <v>0</v>
      </c>
      <c r="FW22" s="41">
        <v>0</v>
      </c>
      <c r="FX22" s="41">
        <v>0</v>
      </c>
      <c r="FY22" s="41">
        <v>0</v>
      </c>
      <c r="FZ22" s="41">
        <v>0</v>
      </c>
      <c r="GA22" s="41">
        <v>0</v>
      </c>
      <c r="GB22" s="41">
        <v>0</v>
      </c>
      <c r="GC22" s="41">
        <v>0</v>
      </c>
      <c r="GD22" s="41">
        <v>0</v>
      </c>
      <c r="GE22" s="41">
        <v>0</v>
      </c>
      <c r="GF22" s="41">
        <v>0</v>
      </c>
      <c r="GG22" s="41">
        <v>0</v>
      </c>
      <c r="GH22" s="41">
        <v>0</v>
      </c>
      <c r="GI22" s="41">
        <v>0</v>
      </c>
      <c r="GJ22" s="41">
        <v>0</v>
      </c>
    </row>
    <row r="23" spans="2:192" x14ac:dyDescent="0.3">
      <c r="E23" s="77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8"/>
      <c r="AS23" s="88"/>
      <c r="AT23" s="88"/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/>
      <c r="BG23" s="88"/>
      <c r="BH23" s="88"/>
      <c r="BI23" s="88"/>
      <c r="BJ23" s="88"/>
      <c r="BK23" s="88"/>
      <c r="BL23" s="88"/>
      <c r="BM23" s="88"/>
      <c r="BN23" s="88"/>
      <c r="BO23" s="88"/>
      <c r="BP23" s="88"/>
      <c r="BQ23" s="88"/>
      <c r="BR23" s="88"/>
      <c r="BS23" s="88"/>
      <c r="BT23" s="88"/>
      <c r="BU23" s="88"/>
      <c r="BV23" s="88"/>
      <c r="BW23" s="88"/>
      <c r="BX23" s="88"/>
      <c r="BY23" s="88"/>
      <c r="BZ23" s="88"/>
      <c r="CA23" s="88"/>
      <c r="CB23" s="88"/>
      <c r="CC23" s="88"/>
      <c r="CD23" s="88"/>
      <c r="CE23" s="88"/>
      <c r="CF23" s="88"/>
      <c r="CG23" s="88"/>
      <c r="CH23" s="88"/>
      <c r="CI23" s="88"/>
      <c r="CJ23" s="88"/>
      <c r="CK23" s="88"/>
      <c r="CL23" s="88"/>
      <c r="CM23" s="88"/>
      <c r="CN23" s="88"/>
      <c r="CO23" s="88"/>
      <c r="CP23" s="88"/>
      <c r="CQ23" s="88"/>
      <c r="CR23" s="88"/>
      <c r="CS23" s="88"/>
      <c r="CT23" s="88"/>
      <c r="CU23" s="88"/>
      <c r="CV23" s="88"/>
      <c r="CW23" s="88"/>
      <c r="CX23" s="88"/>
      <c r="CY23" s="88"/>
      <c r="CZ23" s="88"/>
      <c r="DA23" s="88"/>
      <c r="DB23" s="88"/>
      <c r="DC23" s="88"/>
      <c r="DD23" s="88"/>
      <c r="DE23" s="88"/>
      <c r="DF23" s="88"/>
      <c r="DG23" s="88"/>
      <c r="DH23" s="88"/>
      <c r="DI23" s="88"/>
      <c r="DJ23" s="88"/>
      <c r="DK23" s="88"/>
      <c r="DL23" s="88"/>
      <c r="DM23" s="88"/>
      <c r="DN23" s="88"/>
      <c r="DO23" s="88"/>
      <c r="DP23" s="88"/>
      <c r="DQ23" s="88"/>
      <c r="DR23" s="88"/>
      <c r="DS23" s="88"/>
      <c r="DT23" s="88"/>
      <c r="DU23" s="88"/>
      <c r="DV23" s="88"/>
      <c r="DW23" s="88"/>
      <c r="DX23" s="88"/>
      <c r="DY23" s="88"/>
      <c r="DZ23" s="88"/>
      <c r="EA23" s="88"/>
      <c r="EB23" s="88"/>
      <c r="EC23" s="88"/>
      <c r="ED23" s="88"/>
      <c r="EE23" s="88"/>
      <c r="EF23" s="88"/>
      <c r="EG23" s="88"/>
      <c r="EH23" s="88"/>
      <c r="EI23" s="88"/>
      <c r="EJ23" s="88"/>
      <c r="EK23" s="88"/>
      <c r="EL23" s="88"/>
      <c r="EM23" s="88"/>
      <c r="EN23" s="88"/>
      <c r="EO23" s="88"/>
      <c r="EP23" s="88"/>
      <c r="EQ23" s="88"/>
      <c r="ER23" s="88"/>
      <c r="ES23" s="88"/>
      <c r="ET23" s="88"/>
      <c r="EU23" s="88"/>
      <c r="EV23" s="88"/>
      <c r="EW23" s="88"/>
      <c r="EX23" s="88"/>
      <c r="EY23" s="88"/>
      <c r="EZ23" s="88"/>
      <c r="FA23" s="88"/>
      <c r="FB23" s="88"/>
      <c r="FC23" s="88"/>
      <c r="FD23" s="88"/>
      <c r="FE23" s="88"/>
      <c r="FF23" s="88"/>
      <c r="FG23" s="88"/>
      <c r="FH23" s="88"/>
      <c r="FI23" s="88"/>
      <c r="FJ23" s="88"/>
      <c r="FK23" s="88"/>
      <c r="FL23" s="88"/>
      <c r="FM23" s="88"/>
      <c r="FN23" s="88"/>
      <c r="FO23" s="88"/>
      <c r="FP23" s="88"/>
      <c r="FQ23" s="88"/>
      <c r="FR23" s="88"/>
      <c r="FS23" s="88"/>
      <c r="FT23" s="88"/>
      <c r="FU23" s="88"/>
      <c r="FV23" s="88"/>
      <c r="FW23" s="88"/>
      <c r="FX23" s="88"/>
      <c r="FY23" s="88"/>
      <c r="FZ23" s="88"/>
      <c r="GA23" s="88"/>
      <c r="GB23" s="88"/>
      <c r="GC23" s="88"/>
      <c r="GD23" s="88"/>
      <c r="GE23" s="88"/>
      <c r="GF23" s="88"/>
      <c r="GG23" s="88"/>
      <c r="GH23" s="88"/>
      <c r="GI23" s="88"/>
      <c r="GJ23" s="88"/>
    </row>
    <row r="24" spans="2:192" x14ac:dyDescent="0.3">
      <c r="C24" s="37" t="s">
        <v>461</v>
      </c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8"/>
      <c r="AI24" s="88"/>
      <c r="AJ24" s="88"/>
      <c r="AK24" s="88"/>
      <c r="AL24" s="88"/>
      <c r="AM24" s="88"/>
      <c r="AN24" s="88"/>
      <c r="AO24" s="88"/>
      <c r="AP24" s="88"/>
      <c r="AQ24" s="88"/>
      <c r="AR24" s="88"/>
      <c r="AS24" s="88"/>
      <c r="AT24" s="88"/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/>
      <c r="BG24" s="88"/>
      <c r="BH24" s="88"/>
      <c r="BI24" s="88"/>
      <c r="BJ24" s="88"/>
      <c r="BK24" s="88"/>
      <c r="BL24" s="88"/>
      <c r="BM24" s="88"/>
      <c r="BN24" s="88"/>
      <c r="BO24" s="88"/>
      <c r="BP24" s="88"/>
      <c r="BQ24" s="88"/>
      <c r="BR24" s="88"/>
      <c r="BS24" s="88"/>
    </row>
    <row r="25" spans="2:192" x14ac:dyDescent="0.3">
      <c r="B25" s="35" t="s">
        <v>441</v>
      </c>
      <c r="C25" s="30" t="s">
        <v>442</v>
      </c>
      <c r="D25" s="38"/>
      <c r="E25" s="231" t="s">
        <v>462</v>
      </c>
      <c r="F25" s="90">
        <v>2659731.8270136411</v>
      </c>
      <c r="G25" s="90">
        <v>8773739.9728237484</v>
      </c>
      <c r="H25" s="38">
        <v>16451531.849132746</v>
      </c>
      <c r="I25" s="38">
        <v>24660410.113935895</v>
      </c>
      <c r="J25" s="38">
        <v>34683234.552992836</v>
      </c>
      <c r="K25" s="38">
        <v>45419855.322528198</v>
      </c>
      <c r="L25" s="38">
        <v>56429498.329626121</v>
      </c>
      <c r="M25" s="38">
        <v>68385615.213757694</v>
      </c>
      <c r="N25" s="38">
        <v>81794513.818566248</v>
      </c>
      <c r="O25" s="38">
        <v>97312779.148091882</v>
      </c>
      <c r="P25" s="38">
        <v>92535795.039917186</v>
      </c>
      <c r="Q25" s="38">
        <v>80526813.787541732</v>
      </c>
      <c r="R25" s="38">
        <v>72247810.591780603</v>
      </c>
      <c r="S25" s="38">
        <v>64860907.793421783</v>
      </c>
      <c r="T25" s="38">
        <v>58147456.691669323</v>
      </c>
      <c r="U25" s="38">
        <v>52272840.541561536</v>
      </c>
      <c r="V25" s="38">
        <v>46912768.508652657</v>
      </c>
      <c r="W25" s="38">
        <v>41979291.633208796</v>
      </c>
      <c r="X25" s="38">
        <v>37426045.812648848</v>
      </c>
      <c r="Y25" s="38">
        <v>33180467.922714841</v>
      </c>
      <c r="Z25" s="38">
        <v>29601187.913898498</v>
      </c>
      <c r="AA25" s="38">
        <v>26377325.592360981</v>
      </c>
      <c r="AB25" s="38">
        <v>23407865.789885256</v>
      </c>
      <c r="AC25" s="38">
        <v>20690706.95229993</v>
      </c>
      <c r="AD25" s="38">
        <v>18201417.879776441</v>
      </c>
      <c r="AE25" s="38">
        <v>15940156.498765921</v>
      </c>
      <c r="AF25" s="38">
        <v>13962909.776956197</v>
      </c>
      <c r="AG25" s="38">
        <v>12180958.494545275</v>
      </c>
      <c r="AH25" s="38">
        <v>10572334.894836349</v>
      </c>
      <c r="AI25" s="38">
        <v>9110877.7956867442</v>
      </c>
      <c r="AJ25" s="38">
        <v>8014009.7438048031</v>
      </c>
      <c r="AK25" s="38">
        <v>7084045.7525470788</v>
      </c>
      <c r="AL25" s="38">
        <v>6259573.246163778</v>
      </c>
      <c r="AM25" s="38">
        <v>5524405.6238708878</v>
      </c>
      <c r="AN25" s="38">
        <v>4865848.3859600667</v>
      </c>
      <c r="AO25" s="38">
        <v>4273449.5268479679</v>
      </c>
      <c r="AP25" s="38">
        <v>3759639.4344719318</v>
      </c>
      <c r="AQ25" s="38">
        <v>3296947.7303681057</v>
      </c>
      <c r="AR25" s="38">
        <v>2881151.4192207376</v>
      </c>
      <c r="AS25" s="38">
        <v>2507924.4628169797</v>
      </c>
      <c r="AT25" s="38">
        <v>2172949.8718065815</v>
      </c>
      <c r="AU25" s="38">
        <v>1879391.7836695316</v>
      </c>
      <c r="AV25" s="38">
        <v>1618030.4770092862</v>
      </c>
      <c r="AW25" s="38">
        <v>1386335.7153949535</v>
      </c>
      <c r="AX25" s="38">
        <v>1182051.0969486202</v>
      </c>
      <c r="AY25" s="38">
        <v>1003065.5476754813</v>
      </c>
      <c r="AZ25" s="38">
        <v>848895.56831928156</v>
      </c>
      <c r="BA25" s="38">
        <v>715687.30285405344</v>
      </c>
      <c r="BB25" s="38">
        <v>601594.48944232438</v>
      </c>
      <c r="BC25" s="38">
        <v>504609.519381953</v>
      </c>
      <c r="BD25" s="38">
        <v>422624.910376254</v>
      </c>
      <c r="BE25" s="38">
        <v>353628.26090913912</v>
      </c>
      <c r="BF25" s="38">
        <v>295434.45462228922</v>
      </c>
      <c r="BG25" s="38">
        <v>246238.15641439133</v>
      </c>
      <c r="BH25" s="38">
        <v>204581.07318598719</v>
      </c>
      <c r="BI25" s="38">
        <v>169277.59348787533</v>
      </c>
      <c r="BJ25" s="38">
        <v>139866.8384742708</v>
      </c>
      <c r="BK25" s="38">
        <v>114875.40659880446</v>
      </c>
      <c r="BL25" s="38">
        <v>93733.228928238881</v>
      </c>
      <c r="BM25" s="38">
        <v>75914.034147968705</v>
      </c>
      <c r="BN25" s="38">
        <v>60942.443352328701</v>
      </c>
      <c r="BO25" s="38">
        <v>48420.921580927192</v>
      </c>
      <c r="BP25" s="38">
        <v>38006.173629488861</v>
      </c>
      <c r="BQ25" s="38">
        <v>29422.909829451684</v>
      </c>
      <c r="BR25" s="38">
        <v>22426.734520573791</v>
      </c>
      <c r="BS25" s="38">
        <v>16797.616624655431</v>
      </c>
      <c r="BT25" s="38">
        <v>12358.585452347374</v>
      </c>
      <c r="BU25" s="38">
        <v>8899.9403975970799</v>
      </c>
      <c r="BV25" s="38">
        <v>6267.7802429827416</v>
      </c>
      <c r="BW25" s="38">
        <v>4317.8359151602108</v>
      </c>
      <c r="BX25" s="38">
        <v>2914.7214437296957</v>
      </c>
      <c r="BY25" s="38">
        <v>1949.8048192302958</v>
      </c>
      <c r="BZ25" s="38">
        <v>1286.838520970947</v>
      </c>
      <c r="CA25" s="38">
        <v>836.50976308871623</v>
      </c>
      <c r="CB25" s="38">
        <v>533.22247551070188</v>
      </c>
      <c r="CC25" s="38">
        <v>329.77213388862907</v>
      </c>
      <c r="CD25" s="38">
        <v>219.70312018812103</v>
      </c>
      <c r="CE25" s="38">
        <v>143.64331272897709</v>
      </c>
      <c r="CF25" s="38">
        <v>91.611955947848614</v>
      </c>
      <c r="CG25" s="38">
        <v>56.471389174257304</v>
      </c>
      <c r="CH25" s="38">
        <v>33.053489450261551</v>
      </c>
      <c r="CI25" s="38">
        <v>19.845379716057117</v>
      </c>
      <c r="CJ25" s="38">
        <v>11.215630241638392</v>
      </c>
      <c r="CK25" s="38">
        <v>5.6976143875484491</v>
      </c>
      <c r="CL25" s="38">
        <v>2.2153316750082155</v>
      </c>
      <c r="CM25" s="38">
        <v>0</v>
      </c>
      <c r="CN25" s="38">
        <v>0</v>
      </c>
      <c r="CO25" s="38">
        <v>0</v>
      </c>
      <c r="CP25" s="38">
        <v>0</v>
      </c>
      <c r="CQ25" s="38">
        <v>0</v>
      </c>
      <c r="CR25" s="38">
        <v>0</v>
      </c>
      <c r="CS25" s="38">
        <v>0</v>
      </c>
      <c r="CT25" s="38">
        <v>0</v>
      </c>
      <c r="CU25" s="38">
        <v>0</v>
      </c>
      <c r="CV25" s="38">
        <v>0</v>
      </c>
      <c r="CW25" s="38">
        <v>0</v>
      </c>
      <c r="CX25" s="38">
        <v>0</v>
      </c>
      <c r="CY25" s="38">
        <v>0</v>
      </c>
      <c r="CZ25" s="38">
        <v>0</v>
      </c>
      <c r="DA25" s="38">
        <v>0</v>
      </c>
      <c r="DB25" s="38">
        <v>0</v>
      </c>
      <c r="DC25" s="38">
        <v>0</v>
      </c>
      <c r="DD25" s="38">
        <v>0</v>
      </c>
      <c r="DE25" s="38">
        <v>0</v>
      </c>
      <c r="DF25" s="38">
        <v>0</v>
      </c>
      <c r="DG25" s="38">
        <v>0</v>
      </c>
      <c r="DH25" s="38">
        <v>0</v>
      </c>
      <c r="DI25" s="38">
        <v>0</v>
      </c>
      <c r="DJ25" s="38">
        <v>0</v>
      </c>
      <c r="DK25" s="38">
        <v>0</v>
      </c>
      <c r="DL25" s="38">
        <v>0</v>
      </c>
      <c r="DM25" s="38">
        <v>0</v>
      </c>
      <c r="DN25" s="38">
        <v>0</v>
      </c>
      <c r="DO25" s="38">
        <v>0</v>
      </c>
      <c r="DP25" s="38">
        <v>0</v>
      </c>
      <c r="DQ25" s="38">
        <v>0</v>
      </c>
      <c r="DR25" s="38">
        <v>0</v>
      </c>
      <c r="DS25" s="38">
        <v>0</v>
      </c>
      <c r="DT25" s="38">
        <v>0</v>
      </c>
      <c r="DU25" s="38">
        <v>0</v>
      </c>
      <c r="DV25" s="38">
        <v>0</v>
      </c>
      <c r="DW25" s="38">
        <v>0</v>
      </c>
      <c r="DX25" s="38">
        <v>0</v>
      </c>
      <c r="DY25" s="38">
        <v>0</v>
      </c>
      <c r="DZ25" s="38">
        <v>0</v>
      </c>
      <c r="EA25" s="38">
        <v>0</v>
      </c>
      <c r="EB25" s="38">
        <v>0</v>
      </c>
      <c r="EC25" s="38">
        <v>0</v>
      </c>
      <c r="ED25" s="38">
        <v>0</v>
      </c>
      <c r="EE25" s="38">
        <v>0</v>
      </c>
      <c r="EF25" s="38">
        <v>0</v>
      </c>
      <c r="EG25" s="38">
        <v>0</v>
      </c>
      <c r="EH25" s="38">
        <v>0</v>
      </c>
      <c r="EI25" s="38">
        <v>0</v>
      </c>
      <c r="EJ25" s="38">
        <v>0</v>
      </c>
      <c r="EK25" s="38">
        <v>0</v>
      </c>
      <c r="EL25" s="38">
        <v>0</v>
      </c>
      <c r="EM25" s="38">
        <v>0</v>
      </c>
      <c r="EN25" s="38">
        <v>0</v>
      </c>
      <c r="EO25" s="38">
        <v>0</v>
      </c>
      <c r="EP25" s="38">
        <v>0</v>
      </c>
      <c r="EQ25" s="38">
        <v>0</v>
      </c>
      <c r="ER25" s="38">
        <v>0</v>
      </c>
      <c r="ES25" s="38">
        <v>0</v>
      </c>
      <c r="ET25" s="38">
        <v>0</v>
      </c>
      <c r="EU25" s="38">
        <v>0</v>
      </c>
      <c r="EV25" s="38">
        <v>0</v>
      </c>
      <c r="EW25" s="38">
        <v>0</v>
      </c>
      <c r="EX25" s="38">
        <v>0</v>
      </c>
      <c r="EY25" s="38">
        <v>0</v>
      </c>
      <c r="EZ25" s="38">
        <v>0</v>
      </c>
      <c r="FA25" s="38">
        <v>0</v>
      </c>
      <c r="FB25" s="38">
        <v>0</v>
      </c>
      <c r="FC25" s="38">
        <v>0</v>
      </c>
      <c r="FD25" s="38">
        <v>0</v>
      </c>
      <c r="FE25" s="38">
        <v>0</v>
      </c>
      <c r="FF25" s="38">
        <v>0</v>
      </c>
      <c r="FG25" s="38">
        <v>0</v>
      </c>
      <c r="FH25" s="38">
        <v>0</v>
      </c>
      <c r="FI25" s="38">
        <v>0</v>
      </c>
      <c r="FJ25" s="38">
        <v>0</v>
      </c>
      <c r="FK25" s="38">
        <v>0</v>
      </c>
      <c r="FL25" s="38">
        <v>0</v>
      </c>
      <c r="FM25" s="38">
        <v>0</v>
      </c>
      <c r="FN25" s="38">
        <v>0</v>
      </c>
      <c r="FO25" s="38">
        <v>0</v>
      </c>
      <c r="FP25" s="38">
        <v>0</v>
      </c>
      <c r="FQ25" s="38">
        <v>0</v>
      </c>
      <c r="FR25" s="38">
        <v>0</v>
      </c>
      <c r="FS25" s="38">
        <v>0</v>
      </c>
      <c r="FT25" s="38">
        <v>0</v>
      </c>
      <c r="FU25" s="38">
        <v>0</v>
      </c>
      <c r="FV25" s="38">
        <v>0</v>
      </c>
      <c r="FW25" s="38">
        <v>0</v>
      </c>
      <c r="FX25" s="38">
        <v>0</v>
      </c>
      <c r="FY25" s="38">
        <v>0</v>
      </c>
      <c r="FZ25" s="38">
        <v>0</v>
      </c>
      <c r="GA25" s="38">
        <v>0</v>
      </c>
      <c r="GB25" s="38">
        <v>0</v>
      </c>
      <c r="GC25" s="38">
        <v>0</v>
      </c>
      <c r="GD25" s="38">
        <v>0</v>
      </c>
      <c r="GE25" s="38">
        <v>0</v>
      </c>
      <c r="GF25" s="38">
        <v>0</v>
      </c>
      <c r="GG25" s="38">
        <v>0</v>
      </c>
      <c r="GH25" s="38">
        <v>0</v>
      </c>
      <c r="GI25" s="38">
        <v>0</v>
      </c>
      <c r="GJ25" s="38">
        <v>0</v>
      </c>
    </row>
    <row r="26" spans="2:192" x14ac:dyDescent="0.3">
      <c r="B26" s="35" t="s">
        <v>441</v>
      </c>
      <c r="C26" s="31" t="s">
        <v>444</v>
      </c>
      <c r="E26" s="232"/>
      <c r="F26" s="88">
        <v>0</v>
      </c>
      <c r="G26" s="88">
        <v>0</v>
      </c>
      <c r="H26" s="35">
        <v>0</v>
      </c>
      <c r="I26" s="35">
        <v>0</v>
      </c>
      <c r="J26" s="35">
        <v>0</v>
      </c>
      <c r="K26" s="35">
        <v>0</v>
      </c>
      <c r="L26" s="35">
        <v>0</v>
      </c>
      <c r="M26" s="35">
        <v>0</v>
      </c>
      <c r="N26" s="35">
        <v>0</v>
      </c>
      <c r="O26" s="35">
        <v>0</v>
      </c>
      <c r="P26" s="35">
        <v>0</v>
      </c>
      <c r="Q26" s="35">
        <v>0</v>
      </c>
      <c r="R26" s="35">
        <v>0</v>
      </c>
      <c r="S26" s="35">
        <v>0</v>
      </c>
      <c r="T26" s="35">
        <v>0</v>
      </c>
      <c r="U26" s="35">
        <v>0</v>
      </c>
      <c r="V26" s="35">
        <v>0</v>
      </c>
      <c r="W26" s="35">
        <v>0</v>
      </c>
      <c r="X26" s="35">
        <v>0</v>
      </c>
      <c r="Y26" s="35">
        <v>0</v>
      </c>
      <c r="Z26" s="35">
        <v>0</v>
      </c>
      <c r="AA26" s="35">
        <v>0</v>
      </c>
      <c r="AB26" s="35">
        <v>0</v>
      </c>
      <c r="AC26" s="35">
        <v>0</v>
      </c>
      <c r="AD26" s="35">
        <v>0</v>
      </c>
      <c r="AE26" s="35">
        <v>0</v>
      </c>
      <c r="AF26" s="35">
        <v>0</v>
      </c>
      <c r="AG26" s="35">
        <v>0</v>
      </c>
      <c r="AH26" s="35">
        <v>0</v>
      </c>
      <c r="AI26" s="35">
        <v>0</v>
      </c>
      <c r="AJ26" s="35">
        <v>0</v>
      </c>
      <c r="AK26" s="35">
        <v>0</v>
      </c>
      <c r="AL26" s="35">
        <v>0</v>
      </c>
      <c r="AM26" s="35">
        <v>0</v>
      </c>
      <c r="AN26" s="35">
        <v>0</v>
      </c>
      <c r="AO26" s="35">
        <v>0</v>
      </c>
      <c r="AP26" s="35">
        <v>0</v>
      </c>
      <c r="AQ26" s="35">
        <v>0</v>
      </c>
      <c r="AR26" s="35">
        <v>0</v>
      </c>
      <c r="AS26" s="35">
        <v>0</v>
      </c>
      <c r="AT26" s="35">
        <v>0</v>
      </c>
      <c r="AU26" s="35">
        <v>0</v>
      </c>
      <c r="AV26" s="35">
        <v>0</v>
      </c>
      <c r="AW26" s="35">
        <v>0</v>
      </c>
      <c r="AX26" s="35">
        <v>0</v>
      </c>
      <c r="AY26" s="35">
        <v>0</v>
      </c>
      <c r="AZ26" s="35">
        <v>0</v>
      </c>
      <c r="BA26" s="35">
        <v>0</v>
      </c>
      <c r="BB26" s="35">
        <v>0</v>
      </c>
      <c r="BC26" s="35">
        <v>0</v>
      </c>
      <c r="BD26" s="35">
        <v>0</v>
      </c>
      <c r="BE26" s="35">
        <v>0</v>
      </c>
      <c r="BF26" s="35">
        <v>0</v>
      </c>
      <c r="BG26" s="35">
        <v>0</v>
      </c>
      <c r="BH26" s="35">
        <v>0</v>
      </c>
      <c r="BI26" s="35">
        <v>0</v>
      </c>
      <c r="BJ26" s="35">
        <v>0</v>
      </c>
      <c r="BK26" s="35">
        <v>0</v>
      </c>
      <c r="BL26" s="35">
        <v>0</v>
      </c>
      <c r="BM26" s="35">
        <v>0</v>
      </c>
      <c r="BN26" s="35">
        <v>0</v>
      </c>
      <c r="BO26" s="35">
        <v>0</v>
      </c>
      <c r="BP26" s="35">
        <v>0</v>
      </c>
      <c r="BQ26" s="35">
        <v>0</v>
      </c>
      <c r="BR26" s="35">
        <v>0</v>
      </c>
      <c r="BS26" s="35">
        <v>0</v>
      </c>
      <c r="BT26" s="35">
        <v>0</v>
      </c>
      <c r="BU26" s="35">
        <v>0</v>
      </c>
      <c r="BV26" s="35">
        <v>0</v>
      </c>
      <c r="BW26" s="35">
        <v>0</v>
      </c>
      <c r="BX26" s="35">
        <v>0</v>
      </c>
      <c r="BY26" s="35">
        <v>0</v>
      </c>
      <c r="BZ26" s="35">
        <v>0</v>
      </c>
      <c r="CA26" s="35">
        <v>0</v>
      </c>
      <c r="CB26" s="35">
        <v>0</v>
      </c>
      <c r="CC26" s="35">
        <v>0</v>
      </c>
      <c r="CD26" s="35">
        <v>0</v>
      </c>
      <c r="CE26" s="35">
        <v>0</v>
      </c>
      <c r="CF26" s="35">
        <v>0</v>
      </c>
      <c r="CG26" s="35">
        <v>0</v>
      </c>
      <c r="CH26" s="35">
        <v>0</v>
      </c>
      <c r="CI26" s="35">
        <v>0</v>
      </c>
      <c r="CJ26" s="35">
        <v>0</v>
      </c>
      <c r="CK26" s="35">
        <v>0</v>
      </c>
      <c r="CL26" s="35">
        <v>0</v>
      </c>
      <c r="CM26" s="35">
        <v>0</v>
      </c>
      <c r="CN26" s="35">
        <v>0</v>
      </c>
      <c r="CO26" s="35">
        <v>0</v>
      </c>
      <c r="CP26" s="35">
        <v>0</v>
      </c>
      <c r="CQ26" s="35">
        <v>0</v>
      </c>
      <c r="CR26" s="35">
        <v>0</v>
      </c>
      <c r="CS26" s="35">
        <v>0</v>
      </c>
      <c r="CT26" s="35">
        <v>0</v>
      </c>
      <c r="CU26" s="35">
        <v>0</v>
      </c>
      <c r="CV26" s="35">
        <v>0</v>
      </c>
      <c r="CW26" s="35">
        <v>0</v>
      </c>
      <c r="CX26" s="35">
        <v>0</v>
      </c>
      <c r="CY26" s="35">
        <v>0</v>
      </c>
      <c r="CZ26" s="35">
        <v>0</v>
      </c>
      <c r="DA26" s="35">
        <v>0</v>
      </c>
      <c r="DB26" s="35">
        <v>0</v>
      </c>
      <c r="DC26" s="35">
        <v>0</v>
      </c>
      <c r="DD26" s="35">
        <v>0</v>
      </c>
      <c r="DE26" s="35">
        <v>0</v>
      </c>
      <c r="DF26" s="35">
        <v>0</v>
      </c>
      <c r="DG26" s="35">
        <v>0</v>
      </c>
      <c r="DH26" s="35">
        <v>0</v>
      </c>
      <c r="DI26" s="35">
        <v>0</v>
      </c>
      <c r="DJ26" s="35">
        <v>0</v>
      </c>
      <c r="DK26" s="35">
        <v>0</v>
      </c>
      <c r="DL26" s="35">
        <v>0</v>
      </c>
      <c r="DM26" s="35">
        <v>0</v>
      </c>
      <c r="DN26" s="35">
        <v>0</v>
      </c>
      <c r="DO26" s="35">
        <v>0</v>
      </c>
      <c r="DP26" s="35">
        <v>0</v>
      </c>
      <c r="DQ26" s="35">
        <v>0</v>
      </c>
      <c r="DR26" s="35">
        <v>0</v>
      </c>
      <c r="DS26" s="35">
        <v>0</v>
      </c>
      <c r="DT26" s="35">
        <v>0</v>
      </c>
      <c r="DU26" s="35">
        <v>0</v>
      </c>
      <c r="DV26" s="35">
        <v>0</v>
      </c>
      <c r="DW26" s="35">
        <v>0</v>
      </c>
      <c r="DX26" s="35">
        <v>0</v>
      </c>
      <c r="DY26" s="35">
        <v>0</v>
      </c>
      <c r="DZ26" s="35">
        <v>0</v>
      </c>
      <c r="EA26" s="35">
        <v>0</v>
      </c>
      <c r="EB26" s="35">
        <v>0</v>
      </c>
      <c r="EC26" s="35">
        <v>0</v>
      </c>
      <c r="ED26" s="35">
        <v>0</v>
      </c>
      <c r="EE26" s="35">
        <v>0</v>
      </c>
      <c r="EF26" s="35">
        <v>0</v>
      </c>
      <c r="EG26" s="35">
        <v>0</v>
      </c>
      <c r="EH26" s="35">
        <v>0</v>
      </c>
      <c r="EI26" s="35">
        <v>0</v>
      </c>
      <c r="EJ26" s="35">
        <v>0</v>
      </c>
      <c r="EK26" s="35">
        <v>0</v>
      </c>
      <c r="EL26" s="35">
        <v>0</v>
      </c>
      <c r="EM26" s="35">
        <v>0</v>
      </c>
      <c r="EN26" s="35">
        <v>0</v>
      </c>
      <c r="EO26" s="35">
        <v>0</v>
      </c>
      <c r="EP26" s="35">
        <v>0</v>
      </c>
      <c r="EQ26" s="35">
        <v>0</v>
      </c>
      <c r="ER26" s="35">
        <v>0</v>
      </c>
      <c r="ES26" s="35">
        <v>0</v>
      </c>
      <c r="ET26" s="35">
        <v>0</v>
      </c>
      <c r="EU26" s="35">
        <v>0</v>
      </c>
      <c r="EV26" s="35">
        <v>0</v>
      </c>
      <c r="EW26" s="35">
        <v>0</v>
      </c>
      <c r="EX26" s="35">
        <v>0</v>
      </c>
      <c r="EY26" s="35">
        <v>0</v>
      </c>
      <c r="EZ26" s="35">
        <v>0</v>
      </c>
      <c r="FA26" s="35">
        <v>0</v>
      </c>
      <c r="FB26" s="35">
        <v>0</v>
      </c>
      <c r="FC26" s="35">
        <v>0</v>
      </c>
      <c r="FD26" s="35">
        <v>0</v>
      </c>
      <c r="FE26" s="35">
        <v>0</v>
      </c>
      <c r="FF26" s="35">
        <v>0</v>
      </c>
      <c r="FG26" s="35">
        <v>0</v>
      </c>
      <c r="FH26" s="35">
        <v>0</v>
      </c>
      <c r="FI26" s="35">
        <v>0</v>
      </c>
      <c r="FJ26" s="35">
        <v>0</v>
      </c>
      <c r="FK26" s="35">
        <v>0</v>
      </c>
      <c r="FL26" s="35">
        <v>0</v>
      </c>
      <c r="FM26" s="35">
        <v>0</v>
      </c>
      <c r="FN26" s="35">
        <v>0</v>
      </c>
      <c r="FO26" s="35">
        <v>0</v>
      </c>
      <c r="FP26" s="35">
        <v>0</v>
      </c>
      <c r="FQ26" s="35">
        <v>0</v>
      </c>
      <c r="FR26" s="35">
        <v>0</v>
      </c>
      <c r="FS26" s="35">
        <v>0</v>
      </c>
      <c r="FT26" s="35">
        <v>0</v>
      </c>
      <c r="FU26" s="35">
        <v>0</v>
      </c>
      <c r="FV26" s="35">
        <v>0</v>
      </c>
      <c r="FW26" s="35">
        <v>0</v>
      </c>
      <c r="FX26" s="35">
        <v>0</v>
      </c>
      <c r="FY26" s="35">
        <v>0</v>
      </c>
      <c r="FZ26" s="35">
        <v>0</v>
      </c>
      <c r="GA26" s="35">
        <v>0</v>
      </c>
      <c r="GB26" s="35">
        <v>0</v>
      </c>
      <c r="GC26" s="35">
        <v>0</v>
      </c>
      <c r="GD26" s="35">
        <v>0</v>
      </c>
      <c r="GE26" s="35">
        <v>0</v>
      </c>
      <c r="GF26" s="35">
        <v>0</v>
      </c>
      <c r="GG26" s="35">
        <v>0</v>
      </c>
      <c r="GH26" s="35">
        <v>0</v>
      </c>
      <c r="GI26" s="35">
        <v>0</v>
      </c>
      <c r="GJ26" s="35">
        <v>0</v>
      </c>
    </row>
    <row r="27" spans="2:192" x14ac:dyDescent="0.3">
      <c r="B27" s="35" t="s">
        <v>441</v>
      </c>
      <c r="C27" s="31" t="s">
        <v>446</v>
      </c>
      <c r="E27" s="232"/>
      <c r="F27" s="88">
        <v>-686210.81136951933</v>
      </c>
      <c r="G27" s="35">
        <v>-2263624.9129885281</v>
      </c>
      <c r="H27" s="35">
        <v>-4244495.2170762476</v>
      </c>
      <c r="I27" s="35">
        <v>-6362385.8093954632</v>
      </c>
      <c r="J27" s="35">
        <v>-8948274.5146721564</v>
      </c>
      <c r="K27" s="35">
        <v>-11718322.673212266</v>
      </c>
      <c r="L27" s="35">
        <v>-14558810.569043536</v>
      </c>
      <c r="M27" s="35">
        <v>-17643488.72514946</v>
      </c>
      <c r="N27" s="35">
        <v>-21102984.565190122</v>
      </c>
      <c r="O27" s="35">
        <v>-25106697.020207662</v>
      </c>
      <c r="P27" s="35">
        <v>-23874235.120298631</v>
      </c>
      <c r="Q27" s="35">
        <v>-20775917.95718576</v>
      </c>
      <c r="R27" s="35">
        <v>-18639935.13267938</v>
      </c>
      <c r="S27" s="35">
        <v>-16734114.210702814</v>
      </c>
      <c r="T27" s="35">
        <v>-15002043.826450678</v>
      </c>
      <c r="U27" s="35">
        <v>-13486392.859722858</v>
      </c>
      <c r="V27" s="35">
        <v>-12103494.275232384</v>
      </c>
      <c r="W27" s="35">
        <v>-10830657.241367867</v>
      </c>
      <c r="X27" s="35">
        <v>-9655919.819663398</v>
      </c>
      <c r="Y27" s="35">
        <v>-8560560.7240604237</v>
      </c>
      <c r="Z27" s="35">
        <v>-7637106.4817858208</v>
      </c>
      <c r="AA27" s="35">
        <v>-6805350.0028291345</v>
      </c>
      <c r="AB27" s="35">
        <v>-6039229.373790402</v>
      </c>
      <c r="AC27" s="35">
        <v>-5338202.3936933819</v>
      </c>
      <c r="AD27" s="35">
        <v>-4695965.8129823226</v>
      </c>
      <c r="AE27" s="35">
        <v>-4112560.3766816063</v>
      </c>
      <c r="AF27" s="35">
        <v>-3602430.7224546978</v>
      </c>
      <c r="AG27" s="35">
        <v>-3142687.2915926836</v>
      </c>
      <c r="AH27" s="35">
        <v>-2727662.4028677763</v>
      </c>
      <c r="AI27" s="35">
        <v>-2350606.4712871807</v>
      </c>
      <c r="AJ27" s="35">
        <v>-2067614.5139016386</v>
      </c>
      <c r="AK27" s="35">
        <v>-1827683.8041571467</v>
      </c>
      <c r="AL27" s="35">
        <v>-1614969.8975102538</v>
      </c>
      <c r="AM27" s="35">
        <v>-1425296.6509586885</v>
      </c>
      <c r="AN27" s="35">
        <v>-1255388.8835776965</v>
      </c>
      <c r="AO27" s="35">
        <v>-1102549.9779267756</v>
      </c>
      <c r="AP27" s="35">
        <v>-969986.97409375932</v>
      </c>
      <c r="AQ27" s="35">
        <v>-850612.5144349715</v>
      </c>
      <c r="AR27" s="35">
        <v>-743337.06615895079</v>
      </c>
      <c r="AS27" s="35">
        <v>-647044.51140678127</v>
      </c>
      <c r="AT27" s="35">
        <v>-560621.06692609855</v>
      </c>
      <c r="AU27" s="35">
        <v>-484883.08018673892</v>
      </c>
      <c r="AV27" s="35">
        <v>-417451.86306839553</v>
      </c>
      <c r="AW27" s="35">
        <v>-357674.61457189824</v>
      </c>
      <c r="AX27" s="35">
        <v>-304969.18301274395</v>
      </c>
      <c r="AY27" s="35">
        <v>-258790.91130027417</v>
      </c>
      <c r="AZ27" s="35">
        <v>-219015.05662637469</v>
      </c>
      <c r="BA27" s="35">
        <v>-184647.32413634573</v>
      </c>
      <c r="BB27" s="35">
        <v>-155211.37827611979</v>
      </c>
      <c r="BC27" s="35">
        <v>-130189.2560005439</v>
      </c>
      <c r="BD27" s="35">
        <v>-109037.22687707361</v>
      </c>
      <c r="BE27" s="35">
        <v>-91236.091314557925</v>
      </c>
      <c r="BF27" s="35">
        <v>-76222.089292550547</v>
      </c>
      <c r="BG27" s="35">
        <v>-63529.444354912957</v>
      </c>
      <c r="BH27" s="35">
        <v>-52781.916881984696</v>
      </c>
      <c r="BI27" s="35">
        <v>-43673.619119871808</v>
      </c>
      <c r="BJ27" s="35">
        <v>-36085.644326361871</v>
      </c>
      <c r="BK27" s="35">
        <v>-29637.854902491548</v>
      </c>
      <c r="BL27" s="35">
        <v>-24183.173063485632</v>
      </c>
      <c r="BM27" s="35">
        <v>-19585.820810175916</v>
      </c>
      <c r="BN27" s="35">
        <v>-15723.150384900802</v>
      </c>
      <c r="BO27" s="35">
        <v>-12492.597767879215</v>
      </c>
      <c r="BP27" s="35">
        <v>-9805.5927964081257</v>
      </c>
      <c r="BQ27" s="35">
        <v>-7591.1107359985372</v>
      </c>
      <c r="BR27" s="35">
        <v>-5786.097506308035</v>
      </c>
      <c r="BS27" s="35">
        <v>-4333.7850891611024</v>
      </c>
      <c r="BT27" s="35">
        <v>-3188.515046705621</v>
      </c>
      <c r="BU27" s="35">
        <v>-2296.1846225800468</v>
      </c>
      <c r="BV27" s="35">
        <v>-1617.0873026895472</v>
      </c>
      <c r="BW27" s="35">
        <v>-1114.0016661113345</v>
      </c>
      <c r="BX27" s="35">
        <v>-751.99813248226133</v>
      </c>
      <c r="BY27" s="35">
        <v>-503.04964336141632</v>
      </c>
      <c r="BZ27" s="35">
        <v>-332.00433841050437</v>
      </c>
      <c r="CA27" s="35">
        <v>-215.81951887688879</v>
      </c>
      <c r="CB27" s="35">
        <v>-137.57139868176102</v>
      </c>
      <c r="CC27" s="35">
        <v>-85.081210543266323</v>
      </c>
      <c r="CD27" s="35">
        <v>-56.683405008535232</v>
      </c>
      <c r="CE27" s="35">
        <v>-37.059974684076096</v>
      </c>
      <c r="CF27" s="35">
        <v>-23.63588463454494</v>
      </c>
      <c r="CG27" s="35">
        <v>-14.569618406958387</v>
      </c>
      <c r="CH27" s="35">
        <v>-8.5278002781674793</v>
      </c>
      <c r="CI27" s="35">
        <v>-5.1201079667427365</v>
      </c>
      <c r="CJ27" s="35">
        <v>-2.8936326023427053</v>
      </c>
      <c r="CK27" s="35">
        <v>-1.4699845119874999</v>
      </c>
      <c r="CL27" s="35">
        <v>-0.5715555721521195</v>
      </c>
      <c r="CM27" s="35">
        <v>0</v>
      </c>
      <c r="CN27" s="35">
        <v>0</v>
      </c>
      <c r="CO27" s="35">
        <v>0</v>
      </c>
      <c r="CP27" s="35">
        <v>0</v>
      </c>
      <c r="CQ27" s="35">
        <v>0</v>
      </c>
      <c r="CR27" s="35">
        <v>0</v>
      </c>
      <c r="CS27" s="35">
        <v>0</v>
      </c>
      <c r="CT27" s="35">
        <v>0</v>
      </c>
      <c r="CU27" s="35">
        <v>0</v>
      </c>
      <c r="CV27" s="35">
        <v>0</v>
      </c>
      <c r="CW27" s="35">
        <v>0</v>
      </c>
      <c r="CX27" s="35">
        <v>0</v>
      </c>
      <c r="CY27" s="35">
        <v>0</v>
      </c>
      <c r="CZ27" s="35">
        <v>0</v>
      </c>
      <c r="DA27" s="35">
        <v>0</v>
      </c>
      <c r="DB27" s="35">
        <v>0</v>
      </c>
      <c r="DC27" s="35">
        <v>0</v>
      </c>
      <c r="DD27" s="35">
        <v>0</v>
      </c>
      <c r="DE27" s="35">
        <v>0</v>
      </c>
      <c r="DF27" s="35">
        <v>0</v>
      </c>
      <c r="DG27" s="35">
        <v>0</v>
      </c>
      <c r="DH27" s="35">
        <v>0</v>
      </c>
      <c r="DI27" s="35">
        <v>0</v>
      </c>
      <c r="DJ27" s="35">
        <v>0</v>
      </c>
      <c r="DK27" s="35">
        <v>0</v>
      </c>
      <c r="DL27" s="35">
        <v>0</v>
      </c>
      <c r="DM27" s="35">
        <v>0</v>
      </c>
      <c r="DN27" s="35">
        <v>0</v>
      </c>
      <c r="DO27" s="35">
        <v>0</v>
      </c>
      <c r="DP27" s="35">
        <v>0</v>
      </c>
      <c r="DQ27" s="35">
        <v>0</v>
      </c>
      <c r="DR27" s="35">
        <v>0</v>
      </c>
      <c r="DS27" s="35">
        <v>0</v>
      </c>
      <c r="DT27" s="35">
        <v>0</v>
      </c>
      <c r="DU27" s="35">
        <v>0</v>
      </c>
      <c r="DV27" s="35">
        <v>0</v>
      </c>
      <c r="DW27" s="35">
        <v>0</v>
      </c>
      <c r="DX27" s="35">
        <v>0</v>
      </c>
      <c r="DY27" s="35">
        <v>0</v>
      </c>
      <c r="DZ27" s="35">
        <v>0</v>
      </c>
      <c r="EA27" s="35">
        <v>0</v>
      </c>
      <c r="EB27" s="35">
        <v>0</v>
      </c>
      <c r="EC27" s="35">
        <v>0</v>
      </c>
      <c r="ED27" s="35">
        <v>0</v>
      </c>
      <c r="EE27" s="35">
        <v>0</v>
      </c>
      <c r="EF27" s="35">
        <v>0</v>
      </c>
      <c r="EG27" s="35">
        <v>0</v>
      </c>
      <c r="EH27" s="35">
        <v>0</v>
      </c>
      <c r="EI27" s="35">
        <v>0</v>
      </c>
      <c r="EJ27" s="35">
        <v>0</v>
      </c>
      <c r="EK27" s="35">
        <v>0</v>
      </c>
      <c r="EL27" s="35">
        <v>0</v>
      </c>
      <c r="EM27" s="35">
        <v>0</v>
      </c>
      <c r="EN27" s="35">
        <v>0</v>
      </c>
      <c r="EO27" s="35">
        <v>0</v>
      </c>
      <c r="EP27" s="35">
        <v>0</v>
      </c>
      <c r="EQ27" s="35">
        <v>0</v>
      </c>
      <c r="ER27" s="35">
        <v>0</v>
      </c>
      <c r="ES27" s="35">
        <v>0</v>
      </c>
      <c r="ET27" s="35">
        <v>0</v>
      </c>
      <c r="EU27" s="35">
        <v>0</v>
      </c>
      <c r="EV27" s="35">
        <v>0</v>
      </c>
      <c r="EW27" s="35">
        <v>0</v>
      </c>
      <c r="EX27" s="35">
        <v>0</v>
      </c>
      <c r="EY27" s="35">
        <v>0</v>
      </c>
      <c r="EZ27" s="35">
        <v>0</v>
      </c>
      <c r="FA27" s="35">
        <v>0</v>
      </c>
      <c r="FB27" s="35">
        <v>0</v>
      </c>
      <c r="FC27" s="35">
        <v>0</v>
      </c>
      <c r="FD27" s="35">
        <v>0</v>
      </c>
      <c r="FE27" s="35">
        <v>0</v>
      </c>
      <c r="FF27" s="35">
        <v>0</v>
      </c>
      <c r="FG27" s="35">
        <v>0</v>
      </c>
      <c r="FH27" s="35">
        <v>0</v>
      </c>
      <c r="FI27" s="35">
        <v>0</v>
      </c>
      <c r="FJ27" s="35">
        <v>0</v>
      </c>
      <c r="FK27" s="35">
        <v>0</v>
      </c>
      <c r="FL27" s="35">
        <v>0</v>
      </c>
      <c r="FM27" s="35">
        <v>0</v>
      </c>
      <c r="FN27" s="35">
        <v>0</v>
      </c>
      <c r="FO27" s="35">
        <v>0</v>
      </c>
      <c r="FP27" s="35">
        <v>0</v>
      </c>
      <c r="FQ27" s="35">
        <v>0</v>
      </c>
      <c r="FR27" s="35">
        <v>0</v>
      </c>
      <c r="FS27" s="35">
        <v>0</v>
      </c>
      <c r="FT27" s="35">
        <v>0</v>
      </c>
      <c r="FU27" s="35">
        <v>0</v>
      </c>
      <c r="FV27" s="35">
        <v>0</v>
      </c>
      <c r="FW27" s="35">
        <v>0</v>
      </c>
      <c r="FX27" s="35">
        <v>0</v>
      </c>
      <c r="FY27" s="35">
        <v>0</v>
      </c>
      <c r="FZ27" s="35">
        <v>0</v>
      </c>
      <c r="GA27" s="35">
        <v>0</v>
      </c>
      <c r="GB27" s="35">
        <v>0</v>
      </c>
      <c r="GC27" s="35">
        <v>0</v>
      </c>
      <c r="GD27" s="35">
        <v>0</v>
      </c>
      <c r="GE27" s="35">
        <v>0</v>
      </c>
      <c r="GF27" s="35">
        <v>0</v>
      </c>
      <c r="GG27" s="35">
        <v>0</v>
      </c>
      <c r="GH27" s="35">
        <v>0</v>
      </c>
      <c r="GI27" s="35">
        <v>0</v>
      </c>
      <c r="GJ27" s="35">
        <v>0</v>
      </c>
    </row>
    <row r="28" spans="2:192" x14ac:dyDescent="0.3">
      <c r="B28" s="35" t="s">
        <v>441</v>
      </c>
      <c r="C28" s="31" t="s">
        <v>448</v>
      </c>
      <c r="E28" s="232"/>
      <c r="F28" s="88">
        <v>-46392.626191241914</v>
      </c>
      <c r="G28" s="88">
        <v>-93948.706898911129</v>
      </c>
      <c r="H28" s="88">
        <v>-120254.34483060625</v>
      </c>
      <c r="I28" s="88">
        <v>-139580.93596409651</v>
      </c>
      <c r="J28" s="88">
        <v>-181992.06650703351</v>
      </c>
      <c r="K28" s="88">
        <v>-199171.25862569158</v>
      </c>
      <c r="L28" s="88">
        <v>-222255.79803513829</v>
      </c>
      <c r="M28" s="88">
        <v>-251782.53448908179</v>
      </c>
      <c r="N28" s="88">
        <v>-289898.86700235435</v>
      </c>
      <c r="O28" s="88">
        <v>-339825.8940972042</v>
      </c>
      <c r="P28" s="88">
        <v>0</v>
      </c>
      <c r="Q28" s="88">
        <v>0</v>
      </c>
      <c r="R28" s="88">
        <v>0</v>
      </c>
      <c r="S28" s="88">
        <v>0</v>
      </c>
      <c r="T28" s="88">
        <v>0</v>
      </c>
      <c r="U28" s="88">
        <v>0</v>
      </c>
      <c r="V28" s="88">
        <v>0</v>
      </c>
      <c r="W28" s="88">
        <v>0</v>
      </c>
      <c r="X28" s="88">
        <v>0</v>
      </c>
      <c r="Y28" s="88">
        <v>0</v>
      </c>
      <c r="Z28" s="88">
        <v>0</v>
      </c>
      <c r="AA28" s="88">
        <v>0</v>
      </c>
      <c r="AB28" s="88">
        <v>0</v>
      </c>
      <c r="AC28" s="88">
        <v>0</v>
      </c>
      <c r="AD28" s="88">
        <v>0</v>
      </c>
      <c r="AE28" s="88">
        <v>0</v>
      </c>
      <c r="AF28" s="88">
        <v>0</v>
      </c>
      <c r="AG28" s="88">
        <v>0</v>
      </c>
      <c r="AH28" s="88">
        <v>0</v>
      </c>
      <c r="AI28" s="88">
        <v>0</v>
      </c>
      <c r="AJ28" s="88">
        <v>0</v>
      </c>
      <c r="AK28" s="88">
        <v>0</v>
      </c>
      <c r="AL28" s="88">
        <v>0</v>
      </c>
      <c r="AM28" s="88">
        <v>0</v>
      </c>
      <c r="AN28" s="88">
        <v>0</v>
      </c>
      <c r="AO28" s="88">
        <v>0</v>
      </c>
      <c r="AP28" s="88">
        <v>0</v>
      </c>
      <c r="AQ28" s="88">
        <v>0</v>
      </c>
      <c r="AR28" s="88">
        <v>0</v>
      </c>
      <c r="AS28" s="88">
        <v>0</v>
      </c>
      <c r="AT28" s="88">
        <v>0</v>
      </c>
      <c r="AU28" s="88">
        <v>0</v>
      </c>
      <c r="AV28" s="88">
        <v>0</v>
      </c>
      <c r="AW28" s="88">
        <v>0</v>
      </c>
      <c r="AX28" s="88">
        <v>0</v>
      </c>
      <c r="AY28" s="88">
        <v>0</v>
      </c>
      <c r="AZ28" s="88">
        <v>0</v>
      </c>
      <c r="BA28" s="88">
        <v>0</v>
      </c>
      <c r="BB28" s="88">
        <v>0</v>
      </c>
      <c r="BC28" s="88">
        <v>0</v>
      </c>
      <c r="BD28" s="88">
        <v>0</v>
      </c>
      <c r="BE28" s="88">
        <v>0</v>
      </c>
      <c r="BF28" s="88">
        <v>0</v>
      </c>
      <c r="BG28" s="88">
        <v>0</v>
      </c>
      <c r="BH28" s="88">
        <v>0</v>
      </c>
      <c r="BI28" s="88">
        <v>0</v>
      </c>
      <c r="BJ28" s="88">
        <v>0</v>
      </c>
      <c r="BK28" s="88">
        <v>0</v>
      </c>
      <c r="BL28" s="88">
        <v>0</v>
      </c>
      <c r="BM28" s="88">
        <v>0</v>
      </c>
      <c r="BN28" s="88">
        <v>0</v>
      </c>
      <c r="BO28" s="88">
        <v>0</v>
      </c>
      <c r="BP28" s="88">
        <v>0</v>
      </c>
      <c r="BQ28" s="88">
        <v>0</v>
      </c>
      <c r="BR28" s="88">
        <v>0</v>
      </c>
      <c r="BS28" s="88">
        <v>0</v>
      </c>
      <c r="BT28" s="88">
        <v>0</v>
      </c>
      <c r="BU28" s="88">
        <v>0</v>
      </c>
      <c r="BV28" s="88">
        <v>0</v>
      </c>
      <c r="BW28" s="88">
        <v>0</v>
      </c>
      <c r="BX28" s="88">
        <v>0</v>
      </c>
      <c r="BY28" s="88">
        <v>0</v>
      </c>
      <c r="BZ28" s="88">
        <v>0</v>
      </c>
      <c r="CA28" s="88">
        <v>0</v>
      </c>
      <c r="CB28" s="88">
        <v>0</v>
      </c>
      <c r="CC28" s="88">
        <v>0</v>
      </c>
      <c r="CD28" s="88">
        <v>0</v>
      </c>
      <c r="CE28" s="88">
        <v>0</v>
      </c>
      <c r="CF28" s="88">
        <v>0</v>
      </c>
      <c r="CG28" s="88">
        <v>0</v>
      </c>
      <c r="CH28" s="88">
        <v>0</v>
      </c>
      <c r="CI28" s="88">
        <v>0</v>
      </c>
      <c r="CJ28" s="88">
        <v>0</v>
      </c>
      <c r="CK28" s="88">
        <v>0</v>
      </c>
      <c r="CL28" s="88">
        <v>0</v>
      </c>
      <c r="CM28" s="88">
        <v>0</v>
      </c>
      <c r="CN28" s="88">
        <v>0</v>
      </c>
      <c r="CO28" s="88">
        <v>0</v>
      </c>
      <c r="CP28" s="88">
        <v>0</v>
      </c>
      <c r="CQ28" s="88">
        <v>0</v>
      </c>
      <c r="CR28" s="88">
        <v>0</v>
      </c>
      <c r="CS28" s="88">
        <v>0</v>
      </c>
      <c r="CT28" s="88">
        <v>0</v>
      </c>
      <c r="CU28" s="88">
        <v>0</v>
      </c>
      <c r="CV28" s="88">
        <v>0</v>
      </c>
      <c r="CW28" s="88">
        <v>0</v>
      </c>
      <c r="CX28" s="88">
        <v>0</v>
      </c>
      <c r="CY28" s="88">
        <v>0</v>
      </c>
      <c r="CZ28" s="88">
        <v>0</v>
      </c>
      <c r="DA28" s="88">
        <v>0</v>
      </c>
      <c r="DB28" s="88">
        <v>0</v>
      </c>
      <c r="DC28" s="88">
        <v>0</v>
      </c>
      <c r="DD28" s="88">
        <v>0</v>
      </c>
      <c r="DE28" s="88">
        <v>0</v>
      </c>
      <c r="DF28" s="88">
        <v>0</v>
      </c>
      <c r="DG28" s="88">
        <v>0</v>
      </c>
      <c r="DH28" s="88">
        <v>0</v>
      </c>
      <c r="DI28" s="88">
        <v>0</v>
      </c>
      <c r="DJ28" s="88">
        <v>0</v>
      </c>
      <c r="DK28" s="88">
        <v>0</v>
      </c>
      <c r="DL28" s="88">
        <v>0</v>
      </c>
      <c r="DM28" s="88">
        <v>0</v>
      </c>
      <c r="DN28" s="88">
        <v>0</v>
      </c>
      <c r="DO28" s="88">
        <v>0</v>
      </c>
      <c r="DP28" s="88">
        <v>0</v>
      </c>
      <c r="DQ28" s="88">
        <v>0</v>
      </c>
      <c r="DR28" s="88">
        <v>0</v>
      </c>
      <c r="DS28" s="88">
        <v>0</v>
      </c>
      <c r="DT28" s="88">
        <v>0</v>
      </c>
      <c r="DU28" s="88">
        <v>0</v>
      </c>
      <c r="DV28" s="88">
        <v>0</v>
      </c>
      <c r="DW28" s="88">
        <v>0</v>
      </c>
      <c r="DX28" s="88">
        <v>0</v>
      </c>
      <c r="DY28" s="88">
        <v>0</v>
      </c>
      <c r="DZ28" s="88">
        <v>0</v>
      </c>
      <c r="EA28" s="88">
        <v>0</v>
      </c>
      <c r="EB28" s="88">
        <v>0</v>
      </c>
      <c r="EC28" s="88">
        <v>0</v>
      </c>
      <c r="ED28" s="88">
        <v>0</v>
      </c>
      <c r="EE28" s="88">
        <v>0</v>
      </c>
      <c r="EF28" s="88">
        <v>0</v>
      </c>
      <c r="EG28" s="88">
        <v>0</v>
      </c>
      <c r="EH28" s="88">
        <v>0</v>
      </c>
      <c r="EI28" s="88">
        <v>0</v>
      </c>
      <c r="EJ28" s="88">
        <v>0</v>
      </c>
      <c r="EK28" s="88">
        <v>0</v>
      </c>
      <c r="EL28" s="88">
        <v>0</v>
      </c>
      <c r="EM28" s="88">
        <v>0</v>
      </c>
      <c r="EN28" s="88">
        <v>0</v>
      </c>
      <c r="EO28" s="88">
        <v>0</v>
      </c>
      <c r="EP28" s="88">
        <v>0</v>
      </c>
      <c r="EQ28" s="88">
        <v>0</v>
      </c>
      <c r="ER28" s="88">
        <v>0</v>
      </c>
      <c r="ES28" s="88">
        <v>0</v>
      </c>
      <c r="ET28" s="88">
        <v>0</v>
      </c>
      <c r="EU28" s="88">
        <v>0</v>
      </c>
      <c r="EV28" s="88">
        <v>0</v>
      </c>
      <c r="EW28" s="88">
        <v>0</v>
      </c>
      <c r="EX28" s="88">
        <v>0</v>
      </c>
      <c r="EY28" s="88">
        <v>0</v>
      </c>
      <c r="EZ28" s="88">
        <v>0</v>
      </c>
      <c r="FA28" s="88">
        <v>0</v>
      </c>
      <c r="FB28" s="88">
        <v>0</v>
      </c>
      <c r="FC28" s="88">
        <v>0</v>
      </c>
      <c r="FD28" s="88">
        <v>0</v>
      </c>
      <c r="FE28" s="88">
        <v>0</v>
      </c>
      <c r="FF28" s="88">
        <v>0</v>
      </c>
      <c r="FG28" s="88">
        <v>0</v>
      </c>
      <c r="FH28" s="88">
        <v>0</v>
      </c>
      <c r="FI28" s="88">
        <v>0</v>
      </c>
      <c r="FJ28" s="88">
        <v>0</v>
      </c>
      <c r="FK28" s="88">
        <v>0</v>
      </c>
      <c r="FL28" s="88">
        <v>0</v>
      </c>
      <c r="FM28" s="88">
        <v>0</v>
      </c>
      <c r="FN28" s="88">
        <v>0</v>
      </c>
      <c r="FO28" s="88">
        <v>0</v>
      </c>
      <c r="FP28" s="88">
        <v>0</v>
      </c>
      <c r="FQ28" s="88">
        <v>0</v>
      </c>
      <c r="FR28" s="88">
        <v>0</v>
      </c>
      <c r="FS28" s="88">
        <v>0</v>
      </c>
      <c r="FT28" s="88">
        <v>0</v>
      </c>
      <c r="FU28" s="88">
        <v>0</v>
      </c>
      <c r="FV28" s="88">
        <v>0</v>
      </c>
      <c r="FW28" s="88">
        <v>0</v>
      </c>
      <c r="FX28" s="88">
        <v>0</v>
      </c>
      <c r="FY28" s="88">
        <v>0</v>
      </c>
      <c r="FZ28" s="88">
        <v>0</v>
      </c>
      <c r="GA28" s="88">
        <v>0</v>
      </c>
      <c r="GB28" s="88">
        <v>0</v>
      </c>
      <c r="GC28" s="88">
        <v>0</v>
      </c>
      <c r="GD28" s="88">
        <v>0</v>
      </c>
      <c r="GE28" s="88">
        <v>0</v>
      </c>
      <c r="GF28" s="88">
        <v>0</v>
      </c>
      <c r="GG28" s="88">
        <v>0</v>
      </c>
      <c r="GH28" s="88">
        <v>0</v>
      </c>
      <c r="GI28" s="88">
        <v>0</v>
      </c>
      <c r="GJ28" s="88">
        <v>0</v>
      </c>
    </row>
    <row r="29" spans="2:192" x14ac:dyDescent="0.3">
      <c r="B29" s="35" t="s">
        <v>456</v>
      </c>
      <c r="C29" s="31" t="s">
        <v>450</v>
      </c>
      <c r="E29" s="232"/>
      <c r="F29" s="88">
        <v>-174036.928784488</v>
      </c>
      <c r="G29" s="88">
        <v>-604427.42938440386</v>
      </c>
      <c r="H29" s="88">
        <v>-1181916.6313654266</v>
      </c>
      <c r="I29" s="88">
        <v>-1836650.4970146506</v>
      </c>
      <c r="J29" s="88">
        <v>-2650598.5653930423</v>
      </c>
      <c r="K29" s="88">
        <v>-3554421.7278713016</v>
      </c>
      <c r="L29" s="88">
        <v>-4509668.2214535354</v>
      </c>
      <c r="M29" s="88">
        <v>-5568629.9708426222</v>
      </c>
      <c r="N29" s="88">
        <v>-6770808.5091454173</v>
      </c>
      <c r="O29" s="88">
        <v>-8161021.6793815307</v>
      </c>
      <c r="P29" s="88">
        <v>-8268947.8868135605</v>
      </c>
      <c r="Q29" s="88">
        <v>-7700193.2165632341</v>
      </c>
      <c r="R29" s="88">
        <v>-7293972.4028802197</v>
      </c>
      <c r="S29" s="88">
        <v>-6875230.6883648187</v>
      </c>
      <c r="T29" s="88">
        <v>-6428710.392282268</v>
      </c>
      <c r="U29" s="88">
        <v>-6089508.8972558426</v>
      </c>
      <c r="V29" s="88">
        <v>-5746286.746187048</v>
      </c>
      <c r="W29" s="88">
        <v>-5393793.7527342439</v>
      </c>
      <c r="X29" s="88">
        <v>-5027375.9146583341</v>
      </c>
      <c r="Y29" s="88">
        <v>-4639035.6148798345</v>
      </c>
      <c r="Z29" s="88">
        <v>-4429337.6097362014</v>
      </c>
      <c r="AA29" s="88">
        <v>-4201341.4893659605</v>
      </c>
      <c r="AB29" s="88">
        <v>-3965029.034760837</v>
      </c>
      <c r="AC29" s="88">
        <v>-3724809.044726707</v>
      </c>
      <c r="AD29" s="88">
        <v>-3470285.2177962633</v>
      </c>
      <c r="AE29" s="88">
        <v>-3214517.7935669413</v>
      </c>
      <c r="AF29" s="88">
        <v>-2957507.5101446323</v>
      </c>
      <c r="AG29" s="88">
        <v>-2693703.8819373087</v>
      </c>
      <c r="AH29" s="88">
        <v>-2419274.306326441</v>
      </c>
      <c r="AI29" s="88">
        <v>-2128595.1903500846</v>
      </c>
      <c r="AJ29" s="88">
        <v>-2011065.4326620596</v>
      </c>
      <c r="AK29" s="88">
        <v>-1899382.9549148041</v>
      </c>
      <c r="AL29" s="88">
        <v>-1791758.4682610247</v>
      </c>
      <c r="AM29" s="88">
        <v>-1687697.1979831401</v>
      </c>
      <c r="AN29" s="88">
        <v>-1586852.8542145041</v>
      </c>
      <c r="AO29" s="88">
        <v>-1488976.6785948756</v>
      </c>
      <c r="AP29" s="88">
        <v>-1395819.2935520816</v>
      </c>
      <c r="AQ29" s="88">
        <v>-1305123.782906397</v>
      </c>
      <c r="AR29" s="88">
        <v>-1216972.3491984496</v>
      </c>
      <c r="AS29" s="88">
        <v>-1131380.2340890744</v>
      </c>
      <c r="AT29" s="88">
        <v>-1048318.3078542085</v>
      </c>
      <c r="AU29" s="88">
        <v>-968266.74888427428</v>
      </c>
      <c r="AV29" s="88">
        <v>-890982.69532351592</v>
      </c>
      <c r="AW29" s="88">
        <v>-816730.27798610297</v>
      </c>
      <c r="AX29" s="88">
        <v>-745798.02638316667</v>
      </c>
      <c r="AY29" s="88">
        <v>-678464.81153819757</v>
      </c>
      <c r="AZ29" s="88">
        <v>-615337.10535984719</v>
      </c>
      <c r="BA29" s="88">
        <v>-556131.12579197716</v>
      </c>
      <c r="BB29" s="88">
        <v>-501015.51087133313</v>
      </c>
      <c r="BC29" s="88">
        <v>-450019.20305926743</v>
      </c>
      <c r="BD29" s="88">
        <v>-403035.91175883316</v>
      </c>
      <c r="BE29" s="88">
        <v>-359909.97241856321</v>
      </c>
      <c r="BF29" s="88">
        <v>-320317.51959240006</v>
      </c>
      <c r="BG29" s="88">
        <v>-283978.84496716689</v>
      </c>
      <c r="BH29" s="88">
        <v>-250663.09335427251</v>
      </c>
      <c r="BI29" s="88">
        <v>-220171.95154860395</v>
      </c>
      <c r="BJ29" s="88">
        <v>-192637.58364403778</v>
      </c>
      <c r="BK29" s="88">
        <v>-167495.24893648809</v>
      </c>
      <c r="BL29" s="88">
        <v>-144651.5840722727</v>
      </c>
      <c r="BM29" s="88">
        <v>-123978.67058754683</v>
      </c>
      <c r="BN29" s="88">
        <v>-105328.1134565534</v>
      </c>
      <c r="BO29" s="88">
        <v>-88581.862026347138</v>
      </c>
      <c r="BP29" s="88">
        <v>-73633.788180941061</v>
      </c>
      <c r="BQ29" s="88">
        <v>-60423.986887403938</v>
      </c>
      <c r="BR29" s="88">
        <v>-48891.301671529</v>
      </c>
      <c r="BS29" s="88">
        <v>-38963.267873602941</v>
      </c>
      <c r="BT29" s="88">
        <v>-30623.816391777495</v>
      </c>
      <c r="BU29" s="88">
        <v>-23671.741404027307</v>
      </c>
      <c r="BV29" s="88">
        <v>-18011.559552813011</v>
      </c>
      <c r="BW29" s="88">
        <v>-13515.818438409429</v>
      </c>
      <c r="BX29" s="88">
        <v>-10028.623735934601</v>
      </c>
      <c r="BY29" s="88">
        <v>-7420.4842474713623</v>
      </c>
      <c r="BZ29" s="88">
        <v>-5456.9933562334663</v>
      </c>
      <c r="CA29" s="88">
        <v>-3982.2466748070783</v>
      </c>
      <c r="CB29" s="88">
        <v>-2874.0477384921451</v>
      </c>
      <c r="CC29" s="88">
        <v>-2038.2329283111051</v>
      </c>
      <c r="CD29" s="88">
        <v>-1502.7615553253513</v>
      </c>
      <c r="CE29" s="88">
        <v>-1083.193288478162</v>
      </c>
      <c r="CF29" s="88">
        <v>-759.68098856455379</v>
      </c>
      <c r="CG29" s="88">
        <v>-514.99667711069264</v>
      </c>
      <c r="CH29" s="88">
        <v>-333.192079863289</v>
      </c>
      <c r="CI29" s="88">
        <v>-213.83069346772626</v>
      </c>
      <c r="CJ29" s="88">
        <v>-128.86360021606447</v>
      </c>
      <c r="CK29" s="88">
        <v>-69.533503174369542</v>
      </c>
      <c r="CL29" s="88">
        <v>-28.550259082677798</v>
      </c>
      <c r="CM29" s="88">
        <v>0</v>
      </c>
      <c r="CN29" s="88">
        <v>0</v>
      </c>
      <c r="CO29" s="88">
        <v>0</v>
      </c>
      <c r="CP29" s="88">
        <v>0</v>
      </c>
      <c r="CQ29" s="88">
        <v>0</v>
      </c>
      <c r="CR29" s="88">
        <v>0</v>
      </c>
      <c r="CS29" s="88">
        <v>0</v>
      </c>
      <c r="CT29" s="88">
        <v>0</v>
      </c>
      <c r="CU29" s="88">
        <v>0</v>
      </c>
      <c r="CV29" s="88">
        <v>0</v>
      </c>
      <c r="CW29" s="88">
        <v>0</v>
      </c>
      <c r="CX29" s="88">
        <v>0</v>
      </c>
      <c r="CY29" s="88">
        <v>0</v>
      </c>
      <c r="CZ29" s="88">
        <v>0</v>
      </c>
      <c r="DA29" s="88">
        <v>0</v>
      </c>
      <c r="DB29" s="88">
        <v>0</v>
      </c>
      <c r="DC29" s="88">
        <v>0</v>
      </c>
      <c r="DD29" s="88">
        <v>0</v>
      </c>
      <c r="DE29" s="88">
        <v>0</v>
      </c>
      <c r="DF29" s="88">
        <v>0</v>
      </c>
      <c r="DG29" s="88">
        <v>0</v>
      </c>
      <c r="DH29" s="88">
        <v>0</v>
      </c>
      <c r="DI29" s="88">
        <v>0</v>
      </c>
      <c r="DJ29" s="88">
        <v>0</v>
      </c>
      <c r="DK29" s="88">
        <v>0</v>
      </c>
      <c r="DL29" s="88">
        <v>0</v>
      </c>
      <c r="DM29" s="88">
        <v>0</v>
      </c>
      <c r="DN29" s="88">
        <v>0</v>
      </c>
      <c r="DO29" s="88">
        <v>0</v>
      </c>
      <c r="DP29" s="88">
        <v>0</v>
      </c>
      <c r="DQ29" s="88">
        <v>0</v>
      </c>
      <c r="DR29" s="88">
        <v>0</v>
      </c>
      <c r="DS29" s="88">
        <v>0</v>
      </c>
      <c r="DT29" s="88">
        <v>0</v>
      </c>
      <c r="DU29" s="88">
        <v>0</v>
      </c>
      <c r="DV29" s="88">
        <v>0</v>
      </c>
      <c r="DW29" s="88">
        <v>0</v>
      </c>
      <c r="DX29" s="88">
        <v>0</v>
      </c>
      <c r="DY29" s="88">
        <v>0</v>
      </c>
      <c r="DZ29" s="88">
        <v>0</v>
      </c>
      <c r="EA29" s="88">
        <v>0</v>
      </c>
      <c r="EB29" s="88">
        <v>0</v>
      </c>
      <c r="EC29" s="88">
        <v>0</v>
      </c>
      <c r="ED29" s="88">
        <v>0</v>
      </c>
      <c r="EE29" s="88">
        <v>0</v>
      </c>
      <c r="EF29" s="88">
        <v>0</v>
      </c>
      <c r="EG29" s="88">
        <v>0</v>
      </c>
      <c r="EH29" s="88">
        <v>0</v>
      </c>
      <c r="EI29" s="88">
        <v>0</v>
      </c>
      <c r="EJ29" s="88">
        <v>0</v>
      </c>
      <c r="EK29" s="88">
        <v>0</v>
      </c>
      <c r="EL29" s="88">
        <v>0</v>
      </c>
      <c r="EM29" s="88">
        <v>0</v>
      </c>
      <c r="EN29" s="88">
        <v>0</v>
      </c>
      <c r="EO29" s="88">
        <v>0</v>
      </c>
      <c r="EP29" s="88">
        <v>0</v>
      </c>
      <c r="EQ29" s="88">
        <v>0</v>
      </c>
      <c r="ER29" s="88">
        <v>0</v>
      </c>
      <c r="ES29" s="88">
        <v>0</v>
      </c>
      <c r="ET29" s="88">
        <v>0</v>
      </c>
      <c r="EU29" s="88">
        <v>0</v>
      </c>
      <c r="EV29" s="88">
        <v>0</v>
      </c>
      <c r="EW29" s="88">
        <v>0</v>
      </c>
      <c r="EX29" s="88">
        <v>0</v>
      </c>
      <c r="EY29" s="88">
        <v>0</v>
      </c>
      <c r="EZ29" s="88">
        <v>0</v>
      </c>
      <c r="FA29" s="88">
        <v>0</v>
      </c>
      <c r="FB29" s="88">
        <v>0</v>
      </c>
      <c r="FC29" s="88">
        <v>0</v>
      </c>
      <c r="FD29" s="88">
        <v>0</v>
      </c>
      <c r="FE29" s="88">
        <v>0</v>
      </c>
      <c r="FF29" s="88">
        <v>0</v>
      </c>
      <c r="FG29" s="88">
        <v>0</v>
      </c>
      <c r="FH29" s="88">
        <v>0</v>
      </c>
      <c r="FI29" s="88">
        <v>0</v>
      </c>
      <c r="FJ29" s="88">
        <v>0</v>
      </c>
      <c r="FK29" s="88">
        <v>0</v>
      </c>
      <c r="FL29" s="88">
        <v>0</v>
      </c>
      <c r="FM29" s="88">
        <v>0</v>
      </c>
      <c r="FN29" s="88">
        <v>0</v>
      </c>
      <c r="FO29" s="88">
        <v>0</v>
      </c>
      <c r="FP29" s="88">
        <v>0</v>
      </c>
      <c r="FQ29" s="88">
        <v>0</v>
      </c>
      <c r="FR29" s="88">
        <v>0</v>
      </c>
      <c r="FS29" s="88">
        <v>0</v>
      </c>
      <c r="FT29" s="88">
        <v>0</v>
      </c>
      <c r="FU29" s="88">
        <v>0</v>
      </c>
      <c r="FV29" s="88">
        <v>0</v>
      </c>
      <c r="FW29" s="88">
        <v>0</v>
      </c>
      <c r="FX29" s="88">
        <v>0</v>
      </c>
      <c r="FY29" s="88">
        <v>0</v>
      </c>
      <c r="FZ29" s="88">
        <v>0</v>
      </c>
      <c r="GA29" s="88">
        <v>0</v>
      </c>
      <c r="GB29" s="88">
        <v>0</v>
      </c>
      <c r="GC29" s="88">
        <v>0</v>
      </c>
      <c r="GD29" s="88">
        <v>0</v>
      </c>
      <c r="GE29" s="88">
        <v>0</v>
      </c>
      <c r="GF29" s="88">
        <v>0</v>
      </c>
      <c r="GG29" s="88">
        <v>0</v>
      </c>
      <c r="GH29" s="88">
        <v>0</v>
      </c>
      <c r="GI29" s="88">
        <v>0</v>
      </c>
      <c r="GJ29" s="88">
        <v>0</v>
      </c>
    </row>
    <row r="30" spans="2:192" x14ac:dyDescent="0.3">
      <c r="B30" s="35" t="s">
        <v>441</v>
      </c>
      <c r="C30" s="31" t="s">
        <v>452</v>
      </c>
      <c r="E30" s="232"/>
      <c r="F30" s="88">
        <v>-1592.2312404355519</v>
      </c>
      <c r="G30" s="88">
        <v>-3224.3750000000041</v>
      </c>
      <c r="H30" s="35">
        <v>-4127.2000000000053</v>
      </c>
      <c r="I30" s="35">
        <v>-4790.5000000000045</v>
      </c>
      <c r="J30" s="35">
        <v>-6246.0750000000062</v>
      </c>
      <c r="K30" s="35">
        <v>-6835.6750000000075</v>
      </c>
      <c r="L30" s="35">
        <v>-7627.950000000008</v>
      </c>
      <c r="M30" s="35">
        <v>-8641.3250000000098</v>
      </c>
      <c r="N30" s="35">
        <v>-9949.5000000000091</v>
      </c>
      <c r="O30" s="35">
        <v>-11663.025000000011</v>
      </c>
      <c r="P30" s="35">
        <v>0</v>
      </c>
      <c r="Q30" s="35">
        <v>0</v>
      </c>
      <c r="R30" s="35">
        <v>0</v>
      </c>
      <c r="S30" s="35">
        <v>0</v>
      </c>
      <c r="T30" s="35">
        <v>0</v>
      </c>
      <c r="U30" s="35">
        <v>0</v>
      </c>
      <c r="V30" s="35">
        <v>0</v>
      </c>
      <c r="W30" s="35">
        <v>0</v>
      </c>
      <c r="X30" s="35">
        <v>0</v>
      </c>
      <c r="Y30" s="35">
        <v>0</v>
      </c>
      <c r="Z30" s="35">
        <v>0</v>
      </c>
      <c r="AA30" s="35">
        <v>0</v>
      </c>
      <c r="AB30" s="35">
        <v>0</v>
      </c>
      <c r="AC30" s="35">
        <v>0</v>
      </c>
      <c r="AD30" s="35">
        <v>0</v>
      </c>
      <c r="AE30" s="35">
        <v>0</v>
      </c>
      <c r="AF30" s="35">
        <v>0</v>
      </c>
      <c r="AG30" s="35">
        <v>0</v>
      </c>
      <c r="AH30" s="35">
        <v>0</v>
      </c>
      <c r="AI30" s="35">
        <v>0</v>
      </c>
      <c r="AJ30" s="35">
        <v>0</v>
      </c>
      <c r="AK30" s="35">
        <v>0</v>
      </c>
      <c r="AL30" s="35">
        <v>0</v>
      </c>
      <c r="AM30" s="35">
        <v>0</v>
      </c>
      <c r="AN30" s="35">
        <v>0</v>
      </c>
      <c r="AO30" s="35">
        <v>0</v>
      </c>
      <c r="AP30" s="35">
        <v>0</v>
      </c>
      <c r="AQ30" s="35">
        <v>0</v>
      </c>
      <c r="AR30" s="35">
        <v>0</v>
      </c>
      <c r="AS30" s="35">
        <v>0</v>
      </c>
      <c r="AT30" s="35">
        <v>0</v>
      </c>
      <c r="AU30" s="35">
        <v>0</v>
      </c>
      <c r="AV30" s="35">
        <v>0</v>
      </c>
      <c r="AW30" s="35">
        <v>0</v>
      </c>
      <c r="AX30" s="35">
        <v>0</v>
      </c>
      <c r="AY30" s="35">
        <v>0</v>
      </c>
      <c r="AZ30" s="35">
        <v>0</v>
      </c>
      <c r="BA30" s="35">
        <v>0</v>
      </c>
      <c r="BB30" s="35">
        <v>0</v>
      </c>
      <c r="BC30" s="35">
        <v>0</v>
      </c>
      <c r="BD30" s="35">
        <v>0</v>
      </c>
      <c r="BE30" s="35">
        <v>0</v>
      </c>
      <c r="BF30" s="35">
        <v>0</v>
      </c>
      <c r="BG30" s="35">
        <v>0</v>
      </c>
      <c r="BH30" s="35">
        <v>0</v>
      </c>
      <c r="BI30" s="35">
        <v>0</v>
      </c>
      <c r="BJ30" s="35">
        <v>0</v>
      </c>
      <c r="BK30" s="35">
        <v>0</v>
      </c>
      <c r="BL30" s="35">
        <v>0</v>
      </c>
      <c r="BM30" s="35">
        <v>0</v>
      </c>
      <c r="BN30" s="35">
        <v>0</v>
      </c>
      <c r="BO30" s="35">
        <v>0</v>
      </c>
      <c r="BP30" s="35">
        <v>0</v>
      </c>
      <c r="BQ30" s="35">
        <v>0</v>
      </c>
      <c r="BR30" s="35">
        <v>0</v>
      </c>
      <c r="BS30" s="35">
        <v>0</v>
      </c>
      <c r="BT30" s="35">
        <v>0</v>
      </c>
      <c r="BU30" s="35">
        <v>0</v>
      </c>
      <c r="BV30" s="35">
        <v>0</v>
      </c>
      <c r="BW30" s="35">
        <v>0</v>
      </c>
      <c r="BX30" s="35">
        <v>0</v>
      </c>
      <c r="BY30" s="35">
        <v>0</v>
      </c>
      <c r="BZ30" s="35">
        <v>0</v>
      </c>
      <c r="CA30" s="35">
        <v>0</v>
      </c>
      <c r="CB30" s="35">
        <v>0</v>
      </c>
      <c r="CC30" s="35">
        <v>0</v>
      </c>
      <c r="CD30" s="35">
        <v>0</v>
      </c>
      <c r="CE30" s="35">
        <v>0</v>
      </c>
      <c r="CF30" s="35">
        <v>0</v>
      </c>
      <c r="CG30" s="35">
        <v>0</v>
      </c>
      <c r="CH30" s="35">
        <v>0</v>
      </c>
      <c r="CI30" s="35">
        <v>0</v>
      </c>
      <c r="CJ30" s="35">
        <v>0</v>
      </c>
      <c r="CK30" s="35">
        <v>0</v>
      </c>
      <c r="CL30" s="35">
        <v>0</v>
      </c>
      <c r="CM30" s="35">
        <v>0</v>
      </c>
      <c r="CN30" s="35">
        <v>0</v>
      </c>
      <c r="CO30" s="35">
        <v>0</v>
      </c>
      <c r="CP30" s="35">
        <v>0</v>
      </c>
      <c r="CQ30" s="35">
        <v>0</v>
      </c>
      <c r="CR30" s="35">
        <v>0</v>
      </c>
      <c r="CS30" s="35">
        <v>0</v>
      </c>
      <c r="CT30" s="35">
        <v>0</v>
      </c>
      <c r="CU30" s="35">
        <v>0</v>
      </c>
      <c r="CV30" s="35">
        <v>0</v>
      </c>
      <c r="CW30" s="35">
        <v>0</v>
      </c>
      <c r="CX30" s="35">
        <v>0</v>
      </c>
      <c r="CY30" s="35">
        <v>0</v>
      </c>
      <c r="CZ30" s="35">
        <v>0</v>
      </c>
      <c r="DA30" s="35">
        <v>0</v>
      </c>
      <c r="DB30" s="35">
        <v>0</v>
      </c>
      <c r="DC30" s="35">
        <v>0</v>
      </c>
      <c r="DD30" s="35">
        <v>0</v>
      </c>
      <c r="DE30" s="35">
        <v>0</v>
      </c>
      <c r="DF30" s="35">
        <v>0</v>
      </c>
      <c r="DG30" s="35">
        <v>0</v>
      </c>
      <c r="DH30" s="35">
        <v>0</v>
      </c>
      <c r="DI30" s="35">
        <v>0</v>
      </c>
      <c r="DJ30" s="35">
        <v>0</v>
      </c>
      <c r="DK30" s="35">
        <v>0</v>
      </c>
      <c r="DL30" s="35">
        <v>0</v>
      </c>
      <c r="DM30" s="35">
        <v>0</v>
      </c>
      <c r="DN30" s="35">
        <v>0</v>
      </c>
      <c r="DO30" s="35">
        <v>0</v>
      </c>
      <c r="DP30" s="35">
        <v>0</v>
      </c>
      <c r="DQ30" s="35">
        <v>0</v>
      </c>
      <c r="DR30" s="35">
        <v>0</v>
      </c>
      <c r="DS30" s="35">
        <v>0</v>
      </c>
      <c r="DT30" s="35">
        <v>0</v>
      </c>
      <c r="DU30" s="35">
        <v>0</v>
      </c>
      <c r="DV30" s="35">
        <v>0</v>
      </c>
      <c r="DW30" s="35">
        <v>0</v>
      </c>
      <c r="DX30" s="35">
        <v>0</v>
      </c>
      <c r="DY30" s="35">
        <v>0</v>
      </c>
      <c r="DZ30" s="35">
        <v>0</v>
      </c>
      <c r="EA30" s="35">
        <v>0</v>
      </c>
      <c r="EB30" s="35">
        <v>0</v>
      </c>
      <c r="EC30" s="35">
        <v>0</v>
      </c>
      <c r="ED30" s="35">
        <v>0</v>
      </c>
      <c r="EE30" s="35">
        <v>0</v>
      </c>
      <c r="EF30" s="35">
        <v>0</v>
      </c>
      <c r="EG30" s="35">
        <v>0</v>
      </c>
      <c r="EH30" s="35">
        <v>0</v>
      </c>
      <c r="EI30" s="35">
        <v>0</v>
      </c>
      <c r="EJ30" s="35">
        <v>0</v>
      </c>
      <c r="EK30" s="35">
        <v>0</v>
      </c>
      <c r="EL30" s="35">
        <v>0</v>
      </c>
      <c r="EM30" s="35">
        <v>0</v>
      </c>
      <c r="EN30" s="35">
        <v>0</v>
      </c>
      <c r="EO30" s="35">
        <v>0</v>
      </c>
      <c r="EP30" s="35">
        <v>0</v>
      </c>
      <c r="EQ30" s="35">
        <v>0</v>
      </c>
      <c r="ER30" s="35">
        <v>0</v>
      </c>
      <c r="ES30" s="35">
        <v>0</v>
      </c>
      <c r="ET30" s="35">
        <v>0</v>
      </c>
      <c r="EU30" s="35">
        <v>0</v>
      </c>
      <c r="EV30" s="35">
        <v>0</v>
      </c>
      <c r="EW30" s="35">
        <v>0</v>
      </c>
      <c r="EX30" s="35">
        <v>0</v>
      </c>
      <c r="EY30" s="35">
        <v>0</v>
      </c>
      <c r="EZ30" s="35">
        <v>0</v>
      </c>
      <c r="FA30" s="35">
        <v>0</v>
      </c>
      <c r="FB30" s="35">
        <v>0</v>
      </c>
      <c r="FC30" s="35">
        <v>0</v>
      </c>
      <c r="FD30" s="35">
        <v>0</v>
      </c>
      <c r="FE30" s="35">
        <v>0</v>
      </c>
      <c r="FF30" s="35">
        <v>0</v>
      </c>
      <c r="FG30" s="35">
        <v>0</v>
      </c>
      <c r="FH30" s="35">
        <v>0</v>
      </c>
      <c r="FI30" s="35">
        <v>0</v>
      </c>
      <c r="FJ30" s="35">
        <v>0</v>
      </c>
      <c r="FK30" s="35">
        <v>0</v>
      </c>
      <c r="FL30" s="35">
        <v>0</v>
      </c>
      <c r="FM30" s="35">
        <v>0</v>
      </c>
      <c r="FN30" s="35">
        <v>0</v>
      </c>
      <c r="FO30" s="35">
        <v>0</v>
      </c>
      <c r="FP30" s="35">
        <v>0</v>
      </c>
      <c r="FQ30" s="35">
        <v>0</v>
      </c>
      <c r="FR30" s="35">
        <v>0</v>
      </c>
      <c r="FS30" s="35">
        <v>0</v>
      </c>
      <c r="FT30" s="35">
        <v>0</v>
      </c>
      <c r="FU30" s="35">
        <v>0</v>
      </c>
      <c r="FV30" s="35">
        <v>0</v>
      </c>
      <c r="FW30" s="35">
        <v>0</v>
      </c>
      <c r="FX30" s="35">
        <v>0</v>
      </c>
      <c r="FY30" s="35">
        <v>0</v>
      </c>
      <c r="FZ30" s="35">
        <v>0</v>
      </c>
      <c r="GA30" s="35">
        <v>0</v>
      </c>
      <c r="GB30" s="35">
        <v>0</v>
      </c>
      <c r="GC30" s="35">
        <v>0</v>
      </c>
      <c r="GD30" s="35">
        <v>0</v>
      </c>
      <c r="GE30" s="35">
        <v>0</v>
      </c>
      <c r="GF30" s="35">
        <v>0</v>
      </c>
      <c r="GG30" s="35">
        <v>0</v>
      </c>
      <c r="GH30" s="35">
        <v>0</v>
      </c>
      <c r="GI30" s="35">
        <v>0</v>
      </c>
      <c r="GJ30" s="35">
        <v>0</v>
      </c>
    </row>
    <row r="31" spans="2:192" x14ac:dyDescent="0.3">
      <c r="B31" s="35" t="s">
        <v>456</v>
      </c>
      <c r="C31" s="31" t="s">
        <v>454</v>
      </c>
      <c r="E31" s="232"/>
      <c r="F31" s="88">
        <v>-9159.8383570783244</v>
      </c>
      <c r="G31" s="88">
        <v>-31811.969967600224</v>
      </c>
      <c r="H31" s="88">
        <v>-62206.138492917256</v>
      </c>
      <c r="I31" s="88">
        <v>-96665.815632350204</v>
      </c>
      <c r="J31" s="88">
        <v>-139505.18765226554</v>
      </c>
      <c r="K31" s="88">
        <v>-187074.82778270025</v>
      </c>
      <c r="L31" s="88">
        <v>-237350.95902387059</v>
      </c>
      <c r="M31" s="88">
        <v>-293085.78793908586</v>
      </c>
      <c r="N31" s="88">
        <v>-356358.34258660168</v>
      </c>
      <c r="O31" s="88">
        <v>-429527.45680955483</v>
      </c>
      <c r="P31" s="88">
        <v>-435207.78351650317</v>
      </c>
      <c r="Q31" s="88">
        <v>-405273.32718753902</v>
      </c>
      <c r="R31" s="88">
        <v>-383893.28436211689</v>
      </c>
      <c r="S31" s="88">
        <v>-361854.2467560434</v>
      </c>
      <c r="T31" s="88">
        <v>-338353.17854117189</v>
      </c>
      <c r="U31" s="88">
        <v>-320500.46827662364</v>
      </c>
      <c r="V31" s="88">
        <v>-302436.14453616075</v>
      </c>
      <c r="W31" s="88">
        <v>-283883.88172285567</v>
      </c>
      <c r="X31" s="88">
        <v>-264598.73235043918</v>
      </c>
      <c r="Y31" s="88">
        <v>-244159.76920420196</v>
      </c>
      <c r="Z31" s="88">
        <v>-233123.03209137911</v>
      </c>
      <c r="AA31" s="88">
        <v>-221123.23628241927</v>
      </c>
      <c r="AB31" s="88">
        <v>-208685.73867162302</v>
      </c>
      <c r="AC31" s="88">
        <v>-196042.58130140573</v>
      </c>
      <c r="AD31" s="88">
        <v>-182646.59041032995</v>
      </c>
      <c r="AE31" s="88">
        <v>-169185.14702983914</v>
      </c>
      <c r="AF31" s="88">
        <v>-155658.29000761246</v>
      </c>
      <c r="AG31" s="88">
        <v>-141773.88852301621</v>
      </c>
      <c r="AH31" s="88">
        <v>-127330.22664876036</v>
      </c>
      <c r="AI31" s="88">
        <v>-112031.32580789935</v>
      </c>
      <c r="AJ31" s="88">
        <v>-105845.5490874769</v>
      </c>
      <c r="AK31" s="88">
        <v>-99967.523942884596</v>
      </c>
      <c r="AL31" s="88">
        <v>-94303.077276896089</v>
      </c>
      <c r="AM31" s="88">
        <v>-88826.168314902156</v>
      </c>
      <c r="AN31" s="88">
        <v>-83518.571274447677</v>
      </c>
      <c r="AO31" s="88">
        <v>-78367.193610256698</v>
      </c>
      <c r="AP31" s="88">
        <v>-73464.173344846437</v>
      </c>
      <c r="AQ31" s="88">
        <v>-68690.725416126224</v>
      </c>
      <c r="AR31" s="88">
        <v>-64051.176273602614</v>
      </c>
      <c r="AS31" s="88">
        <v>-59546.32810995137</v>
      </c>
      <c r="AT31" s="88">
        <v>-55174.64778180053</v>
      </c>
      <c r="AU31" s="88">
        <v>-50961.407836014478</v>
      </c>
      <c r="AV31" s="88">
        <v>-46893.826069658782</v>
      </c>
      <c r="AW31" s="88">
        <v>-42985.804104531737</v>
      </c>
      <c r="AX31" s="88">
        <v>-39252.527704377273</v>
      </c>
      <c r="AY31" s="88">
        <v>-35708.674291484123</v>
      </c>
      <c r="AZ31" s="88">
        <v>-32386.163439991982</v>
      </c>
      <c r="BA31" s="88">
        <v>-29270.059252209307</v>
      </c>
      <c r="BB31" s="88">
        <v>-26369.237414280709</v>
      </c>
      <c r="BC31" s="88">
        <v>-23685.221213645673</v>
      </c>
      <c r="BD31" s="88">
        <v>-21212.416408359648</v>
      </c>
      <c r="BE31" s="88">
        <v>-18942.630127292814</v>
      </c>
      <c r="BF31" s="88">
        <v>-16858.816820652661</v>
      </c>
      <c r="BG31" s="88">
        <v>-14946.254998271965</v>
      </c>
      <c r="BH31" s="88">
        <v>-13192.794387066986</v>
      </c>
      <c r="BI31" s="88">
        <v>-11587.997449926532</v>
      </c>
      <c r="BJ31" s="88">
        <v>-10138.820191791468</v>
      </c>
      <c r="BK31" s="88">
        <v>-8815.5394177099042</v>
      </c>
      <c r="BL31" s="88">
        <v>-7613.2412669617324</v>
      </c>
      <c r="BM31" s="88">
        <v>-6525.193188818258</v>
      </c>
      <c r="BN31" s="88">
        <v>-5543.5849187659742</v>
      </c>
      <c r="BO31" s="88">
        <v>-4662.2032645445915</v>
      </c>
      <c r="BP31" s="88">
        <v>-3875.4625358390085</v>
      </c>
      <c r="BQ31" s="88">
        <v>-3180.2098361791559</v>
      </c>
      <c r="BR31" s="88">
        <v>-2573.2264037646864</v>
      </c>
      <c r="BS31" s="88">
        <v>-2050.6983091369989</v>
      </c>
      <c r="BT31" s="88">
        <v>-1611.7798100935536</v>
      </c>
      <c r="BU31" s="88">
        <v>-1245.8811265277543</v>
      </c>
      <c r="BV31" s="88">
        <v>-947.97681856910629</v>
      </c>
      <c r="BW31" s="88">
        <v>-711.35886517944448</v>
      </c>
      <c r="BX31" s="88">
        <v>-527.82230189129518</v>
      </c>
      <c r="BY31" s="88">
        <v>-390.55180249849303</v>
      </c>
      <c r="BZ31" s="88">
        <v>-287.21017664386682</v>
      </c>
      <c r="CA31" s="88">
        <v>-209.59193025300428</v>
      </c>
      <c r="CB31" s="88">
        <v>-151.26567044695511</v>
      </c>
      <c r="CC31" s="88">
        <v>-107.27541727953194</v>
      </c>
      <c r="CD31" s="88">
        <v>-79.09271343817646</v>
      </c>
      <c r="CE31" s="88">
        <v>-57.010173077798044</v>
      </c>
      <c r="CF31" s="88">
        <v>-39.983209924450236</v>
      </c>
      <c r="CG31" s="88">
        <v>-27.105088268983842</v>
      </c>
      <c r="CH31" s="88">
        <v>-17.536425255962595</v>
      </c>
      <c r="CI31" s="88">
        <v>-11.254247024617181</v>
      </c>
      <c r="CJ31" s="88">
        <v>-6.7822947482139249</v>
      </c>
      <c r="CK31" s="88">
        <v>-3.6596580618089267</v>
      </c>
      <c r="CL31" s="88">
        <v>-1.5026452148777798</v>
      </c>
      <c r="CM31" s="88">
        <v>0</v>
      </c>
      <c r="CN31" s="88">
        <v>0</v>
      </c>
      <c r="CO31" s="88">
        <v>0</v>
      </c>
      <c r="CP31" s="88">
        <v>0</v>
      </c>
      <c r="CQ31" s="88">
        <v>0</v>
      </c>
      <c r="CR31" s="88">
        <v>0</v>
      </c>
      <c r="CS31" s="88">
        <v>0</v>
      </c>
      <c r="CT31" s="88">
        <v>0</v>
      </c>
      <c r="CU31" s="88">
        <v>0</v>
      </c>
      <c r="CV31" s="88">
        <v>0</v>
      </c>
      <c r="CW31" s="88">
        <v>0</v>
      </c>
      <c r="CX31" s="88">
        <v>0</v>
      </c>
      <c r="CY31" s="88">
        <v>0</v>
      </c>
      <c r="CZ31" s="88">
        <v>0</v>
      </c>
      <c r="DA31" s="88">
        <v>0</v>
      </c>
      <c r="DB31" s="88">
        <v>0</v>
      </c>
      <c r="DC31" s="88">
        <v>0</v>
      </c>
      <c r="DD31" s="88">
        <v>0</v>
      </c>
      <c r="DE31" s="88">
        <v>0</v>
      </c>
      <c r="DF31" s="88">
        <v>0</v>
      </c>
      <c r="DG31" s="88">
        <v>0</v>
      </c>
      <c r="DH31" s="88">
        <v>0</v>
      </c>
      <c r="DI31" s="88">
        <v>0</v>
      </c>
      <c r="DJ31" s="88">
        <v>0</v>
      </c>
      <c r="DK31" s="88">
        <v>0</v>
      </c>
      <c r="DL31" s="88">
        <v>0</v>
      </c>
      <c r="DM31" s="88">
        <v>0</v>
      </c>
      <c r="DN31" s="88">
        <v>0</v>
      </c>
      <c r="DO31" s="88">
        <v>0</v>
      </c>
      <c r="DP31" s="88">
        <v>0</v>
      </c>
      <c r="DQ31" s="88">
        <v>0</v>
      </c>
      <c r="DR31" s="88">
        <v>0</v>
      </c>
      <c r="DS31" s="88">
        <v>0</v>
      </c>
      <c r="DT31" s="88">
        <v>0</v>
      </c>
      <c r="DU31" s="88">
        <v>0</v>
      </c>
      <c r="DV31" s="88">
        <v>0</v>
      </c>
      <c r="DW31" s="88">
        <v>0</v>
      </c>
      <c r="DX31" s="88">
        <v>0</v>
      </c>
      <c r="DY31" s="88">
        <v>0</v>
      </c>
      <c r="DZ31" s="88">
        <v>0</v>
      </c>
      <c r="EA31" s="88">
        <v>0</v>
      </c>
      <c r="EB31" s="88">
        <v>0</v>
      </c>
      <c r="EC31" s="88">
        <v>0</v>
      </c>
      <c r="ED31" s="88">
        <v>0</v>
      </c>
      <c r="EE31" s="88">
        <v>0</v>
      </c>
      <c r="EF31" s="88">
        <v>0</v>
      </c>
      <c r="EG31" s="88">
        <v>0</v>
      </c>
      <c r="EH31" s="88">
        <v>0</v>
      </c>
      <c r="EI31" s="88">
        <v>0</v>
      </c>
      <c r="EJ31" s="88">
        <v>0</v>
      </c>
      <c r="EK31" s="88">
        <v>0</v>
      </c>
      <c r="EL31" s="88">
        <v>0</v>
      </c>
      <c r="EM31" s="88">
        <v>0</v>
      </c>
      <c r="EN31" s="88">
        <v>0</v>
      </c>
      <c r="EO31" s="88">
        <v>0</v>
      </c>
      <c r="EP31" s="88">
        <v>0</v>
      </c>
      <c r="EQ31" s="88">
        <v>0</v>
      </c>
      <c r="ER31" s="88">
        <v>0</v>
      </c>
      <c r="ES31" s="88">
        <v>0</v>
      </c>
      <c r="ET31" s="88">
        <v>0</v>
      </c>
      <c r="EU31" s="88">
        <v>0</v>
      </c>
      <c r="EV31" s="88">
        <v>0</v>
      </c>
      <c r="EW31" s="88">
        <v>0</v>
      </c>
      <c r="EX31" s="88">
        <v>0</v>
      </c>
      <c r="EY31" s="88">
        <v>0</v>
      </c>
      <c r="EZ31" s="88">
        <v>0</v>
      </c>
      <c r="FA31" s="88">
        <v>0</v>
      </c>
      <c r="FB31" s="88">
        <v>0</v>
      </c>
      <c r="FC31" s="88">
        <v>0</v>
      </c>
      <c r="FD31" s="88">
        <v>0</v>
      </c>
      <c r="FE31" s="88">
        <v>0</v>
      </c>
      <c r="FF31" s="88">
        <v>0</v>
      </c>
      <c r="FG31" s="88">
        <v>0</v>
      </c>
      <c r="FH31" s="88">
        <v>0</v>
      </c>
      <c r="FI31" s="88">
        <v>0</v>
      </c>
      <c r="FJ31" s="88">
        <v>0</v>
      </c>
      <c r="FK31" s="88">
        <v>0</v>
      </c>
      <c r="FL31" s="88">
        <v>0</v>
      </c>
      <c r="FM31" s="88">
        <v>0</v>
      </c>
      <c r="FN31" s="88">
        <v>0</v>
      </c>
      <c r="FO31" s="88">
        <v>0</v>
      </c>
      <c r="FP31" s="88">
        <v>0</v>
      </c>
      <c r="FQ31" s="88">
        <v>0</v>
      </c>
      <c r="FR31" s="88">
        <v>0</v>
      </c>
      <c r="FS31" s="88">
        <v>0</v>
      </c>
      <c r="FT31" s="88">
        <v>0</v>
      </c>
      <c r="FU31" s="88">
        <v>0</v>
      </c>
      <c r="FV31" s="88">
        <v>0</v>
      </c>
      <c r="FW31" s="88">
        <v>0</v>
      </c>
      <c r="FX31" s="88">
        <v>0</v>
      </c>
      <c r="FY31" s="88">
        <v>0</v>
      </c>
      <c r="FZ31" s="88">
        <v>0</v>
      </c>
      <c r="GA31" s="88">
        <v>0</v>
      </c>
      <c r="GB31" s="88">
        <v>0</v>
      </c>
      <c r="GC31" s="88">
        <v>0</v>
      </c>
      <c r="GD31" s="88">
        <v>0</v>
      </c>
      <c r="GE31" s="88">
        <v>0</v>
      </c>
      <c r="GF31" s="88">
        <v>0</v>
      </c>
      <c r="GG31" s="88">
        <v>0</v>
      </c>
      <c r="GH31" s="88">
        <v>0</v>
      </c>
      <c r="GI31" s="88">
        <v>0</v>
      </c>
      <c r="GJ31" s="88">
        <v>0</v>
      </c>
    </row>
    <row r="32" spans="2:192" x14ac:dyDescent="0.3">
      <c r="B32" s="35" t="s">
        <v>456</v>
      </c>
      <c r="C32" s="31" t="s">
        <v>457</v>
      </c>
      <c r="F32" s="88">
        <v>-2000342.6337398465</v>
      </c>
      <c r="G32" s="88">
        <v>-6081864.8296224875</v>
      </c>
      <c r="H32" s="88">
        <v>-10612567.44402306</v>
      </c>
      <c r="I32" s="88">
        <v>-15005110.334903756</v>
      </c>
      <c r="J32" s="88">
        <v>-20742623.034840643</v>
      </c>
      <c r="K32" s="35">
        <v>-26563306.500159431</v>
      </c>
      <c r="L32" s="35">
        <v>-32199885.644224476</v>
      </c>
      <c r="M32" s="35">
        <v>-38312039.628293335</v>
      </c>
      <c r="N32" s="35">
        <v>-45437150.008450605</v>
      </c>
      <c r="O32" s="35">
        <v>-53849269.103347771</v>
      </c>
      <c r="P32" s="35">
        <v>-46584368.444962516</v>
      </c>
      <c r="Q32" s="35">
        <v>-37737677.526393928</v>
      </c>
      <c r="R32" s="35">
        <v>-33501054.91599549</v>
      </c>
      <c r="S32" s="35">
        <v>-30858494.234451573</v>
      </c>
      <c r="T32" s="35">
        <v>-26263724.336535294</v>
      </c>
      <c r="U32" s="35">
        <v>-24454285.406619892</v>
      </c>
      <c r="V32" s="35">
        <v>-23104882.230374958</v>
      </c>
      <c r="W32" s="35">
        <v>-21887663.15929905</v>
      </c>
      <c r="X32" s="35">
        <v>-21140483.683495417</v>
      </c>
      <c r="Y32" s="35">
        <v>-18856299.826314528</v>
      </c>
      <c r="Z32" s="35">
        <v>-18198294.244967457</v>
      </c>
      <c r="AA32" s="35">
        <v>-17461178.158049297</v>
      </c>
      <c r="AB32" s="35">
        <v>-16676156.628171101</v>
      </c>
      <c r="AC32" s="35">
        <v>-15904900.368710374</v>
      </c>
      <c r="AD32" s="35">
        <v>-14210905.687114092</v>
      </c>
      <c r="AE32" s="35">
        <v>-13324206.869840283</v>
      </c>
      <c r="AF32" s="35">
        <v>-12454792.011408899</v>
      </c>
      <c r="AG32" s="35">
        <v>-11630492.461272735</v>
      </c>
      <c r="AH32" s="35">
        <v>-10894131.556390135</v>
      </c>
      <c r="AI32" s="35">
        <v>-9743577.2917262129</v>
      </c>
      <c r="AJ32" s="35">
        <v>-9123644.5313556492</v>
      </c>
      <c r="AK32" s="35">
        <v>-8592267.1609147694</v>
      </c>
      <c r="AL32" s="35">
        <v>-8133566.3332619602</v>
      </c>
      <c r="AM32" s="35">
        <v>-7738870.2586965486</v>
      </c>
      <c r="AN32" s="35">
        <v>-7134561.6922337245</v>
      </c>
      <c r="AO32" s="35">
        <v>-6718560.8067612452</v>
      </c>
      <c r="AP32" s="35">
        <v>-6384690.8029880924</v>
      </c>
      <c r="AQ32" s="35">
        <v>-6058894.2740054959</v>
      </c>
      <c r="AR32" s="35">
        <v>-5751871.5629497683</v>
      </c>
      <c r="AS32" s="35">
        <v>-5327036.2975588515</v>
      </c>
      <c r="AT32" s="35">
        <v>-5026572.1970831519</v>
      </c>
      <c r="AU32" s="35">
        <v>-4725672.7359127766</v>
      </c>
      <c r="AV32" s="35">
        <v>-4423558.2564613326</v>
      </c>
      <c r="AW32" s="35">
        <v>-4122679.2639445849</v>
      </c>
      <c r="AX32" s="35">
        <v>-3754002.3193121939</v>
      </c>
      <c r="AY32" s="35">
        <v>-3431411.0500946785</v>
      </c>
      <c r="AZ32" s="35">
        <v>-3130769.6672640345</v>
      </c>
      <c r="BA32" s="35">
        <v>-2836378.6501918868</v>
      </c>
      <c r="BB32" s="35">
        <v>-2555733.5193867031</v>
      </c>
      <c r="BC32" s="35">
        <v>-2262638.1018201993</v>
      </c>
      <c r="BD32" s="35">
        <v>-2015244.7731043343</v>
      </c>
      <c r="BE32" s="35">
        <v>-1792473.2271528861</v>
      </c>
      <c r="BF32" s="35">
        <v>-1591729.6343598994</v>
      </c>
      <c r="BG32" s="35">
        <v>-1410862.8533811157</v>
      </c>
      <c r="BH32" s="35">
        <v>-1234856.6759190001</v>
      </c>
      <c r="BI32" s="35">
        <v>-1075568.499174387</v>
      </c>
      <c r="BJ32" s="35">
        <v>-943030.1815136926</v>
      </c>
      <c r="BK32" s="35">
        <v>-821830.88351957558</v>
      </c>
      <c r="BL32" s="35">
        <v>-712676.54755951872</v>
      </c>
      <c r="BM32" s="35">
        <v>-610371.44780851586</v>
      </c>
      <c r="BN32" s="35">
        <v>-522630.41281505703</v>
      </c>
      <c r="BO32" s="35">
        <v>-445399.98710617243</v>
      </c>
      <c r="BP32" s="35">
        <v>-376245.16120219871</v>
      </c>
      <c r="BQ32" s="35">
        <v>-314727.97171311092</v>
      </c>
      <c r="BR32" s="35">
        <v>-258652.58658812003</v>
      </c>
      <c r="BS32" s="35">
        <v>-209201.66672738889</v>
      </c>
      <c r="BT32" s="35">
        <v>-168473.39023520926</v>
      </c>
      <c r="BU32" s="35">
        <v>-133112.87302564096</v>
      </c>
      <c r="BV32" s="35">
        <v>-103004.65095899973</v>
      </c>
      <c r="BW32" s="35">
        <v>-77583.561436189557</v>
      </c>
      <c r="BX32" s="35">
        <v>-56287.258151410242</v>
      </c>
      <c r="BY32" s="35">
        <v>-41177.553433532616</v>
      </c>
      <c r="BZ32" s="35">
        <v>-29772.274310018798</v>
      </c>
      <c r="CA32" s="35">
        <v>-21303.4300322374</v>
      </c>
      <c r="CB32" s="35">
        <v>-15068.416758938209</v>
      </c>
      <c r="CC32" s="35">
        <v>-9236.1153257382393</v>
      </c>
      <c r="CD32" s="35">
        <v>-6611.7191010564102</v>
      </c>
      <c r="CE32" s="35">
        <v>-4692.5460110425493</v>
      </c>
      <c r="CF32" s="35">
        <v>-3296.6754112823733</v>
      </c>
      <c r="CG32" s="35">
        <v>-2289.1977837450377</v>
      </c>
      <c r="CH32" s="35">
        <v>-1311.1595494840269</v>
      </c>
      <c r="CI32" s="35">
        <v>-900.98397320864456</v>
      </c>
      <c r="CJ32" s="35">
        <v>-607.79662868720175</v>
      </c>
      <c r="CK32" s="35">
        <v>-406.46180392459416</v>
      </c>
      <c r="CL32" s="35">
        <v>-274.81376836346635</v>
      </c>
      <c r="CM32" s="35">
        <v>0</v>
      </c>
      <c r="CN32" s="35">
        <v>0</v>
      </c>
      <c r="CO32" s="35">
        <v>0</v>
      </c>
      <c r="CP32" s="35">
        <v>0</v>
      </c>
      <c r="CQ32" s="35">
        <v>0</v>
      </c>
      <c r="CR32" s="35">
        <v>0</v>
      </c>
      <c r="CS32" s="35">
        <v>0</v>
      </c>
      <c r="CT32" s="35">
        <v>0</v>
      </c>
      <c r="CU32" s="35">
        <v>0</v>
      </c>
      <c r="CV32" s="35">
        <v>0</v>
      </c>
      <c r="CW32" s="35">
        <v>0</v>
      </c>
      <c r="CX32" s="35">
        <v>0</v>
      </c>
      <c r="CY32" s="35">
        <v>0</v>
      </c>
      <c r="CZ32" s="35">
        <v>0</v>
      </c>
      <c r="DA32" s="35">
        <v>0</v>
      </c>
      <c r="DB32" s="35">
        <v>0</v>
      </c>
      <c r="DC32" s="35">
        <v>0</v>
      </c>
      <c r="DD32" s="35">
        <v>0</v>
      </c>
      <c r="DE32" s="35">
        <v>0</v>
      </c>
      <c r="DF32" s="35">
        <v>0</v>
      </c>
      <c r="DG32" s="35">
        <v>0</v>
      </c>
      <c r="DH32" s="35">
        <v>0</v>
      </c>
      <c r="DI32" s="35">
        <v>0</v>
      </c>
      <c r="DJ32" s="35">
        <v>0</v>
      </c>
      <c r="DK32" s="35">
        <v>0</v>
      </c>
      <c r="DL32" s="35">
        <v>0</v>
      </c>
      <c r="DM32" s="35">
        <v>0</v>
      </c>
      <c r="DN32" s="35">
        <v>0</v>
      </c>
      <c r="DO32" s="35">
        <v>0</v>
      </c>
      <c r="DP32" s="35">
        <v>0</v>
      </c>
      <c r="DQ32" s="35">
        <v>0</v>
      </c>
      <c r="DR32" s="35">
        <v>0</v>
      </c>
      <c r="DS32" s="35">
        <v>0</v>
      </c>
      <c r="DT32" s="35">
        <v>0</v>
      </c>
      <c r="DU32" s="35">
        <v>0</v>
      </c>
      <c r="DV32" s="35">
        <v>0</v>
      </c>
      <c r="DW32" s="35">
        <v>0</v>
      </c>
      <c r="DX32" s="35">
        <v>0</v>
      </c>
      <c r="DY32" s="35">
        <v>0</v>
      </c>
      <c r="DZ32" s="35">
        <v>0</v>
      </c>
      <c r="EA32" s="35">
        <v>0</v>
      </c>
      <c r="EB32" s="35">
        <v>0</v>
      </c>
      <c r="EC32" s="35">
        <v>0</v>
      </c>
      <c r="ED32" s="35">
        <v>0</v>
      </c>
      <c r="EE32" s="35">
        <v>0</v>
      </c>
      <c r="EF32" s="35">
        <v>0</v>
      </c>
      <c r="EG32" s="35">
        <v>0</v>
      </c>
      <c r="EH32" s="35">
        <v>0</v>
      </c>
      <c r="EI32" s="35">
        <v>0</v>
      </c>
      <c r="EJ32" s="35">
        <v>0</v>
      </c>
      <c r="EK32" s="35">
        <v>0</v>
      </c>
      <c r="EL32" s="35">
        <v>0</v>
      </c>
      <c r="EM32" s="35">
        <v>0</v>
      </c>
      <c r="EN32" s="35">
        <v>0</v>
      </c>
      <c r="EO32" s="35">
        <v>0</v>
      </c>
      <c r="EP32" s="35">
        <v>0</v>
      </c>
      <c r="EQ32" s="35">
        <v>0</v>
      </c>
      <c r="ER32" s="35">
        <v>0</v>
      </c>
      <c r="ES32" s="35">
        <v>0</v>
      </c>
      <c r="ET32" s="35">
        <v>0</v>
      </c>
      <c r="EU32" s="35">
        <v>0</v>
      </c>
      <c r="EV32" s="35">
        <v>0</v>
      </c>
      <c r="EW32" s="35">
        <v>0</v>
      </c>
      <c r="EX32" s="35">
        <v>0</v>
      </c>
      <c r="EY32" s="35">
        <v>0</v>
      </c>
      <c r="EZ32" s="35">
        <v>0</v>
      </c>
      <c r="FA32" s="35">
        <v>0</v>
      </c>
      <c r="FB32" s="35">
        <v>0</v>
      </c>
      <c r="FC32" s="35">
        <v>0</v>
      </c>
      <c r="FD32" s="35">
        <v>0</v>
      </c>
      <c r="FE32" s="35">
        <v>0</v>
      </c>
      <c r="FF32" s="35">
        <v>0</v>
      </c>
      <c r="FG32" s="35">
        <v>0</v>
      </c>
      <c r="FH32" s="35">
        <v>0</v>
      </c>
      <c r="FI32" s="35">
        <v>0</v>
      </c>
      <c r="FJ32" s="35">
        <v>0</v>
      </c>
      <c r="FK32" s="35">
        <v>0</v>
      </c>
      <c r="FL32" s="35">
        <v>0</v>
      </c>
      <c r="FM32" s="35">
        <v>0</v>
      </c>
      <c r="FN32" s="35">
        <v>0</v>
      </c>
      <c r="FO32" s="35">
        <v>0</v>
      </c>
      <c r="FP32" s="35">
        <v>0</v>
      </c>
      <c r="FQ32" s="35">
        <v>0</v>
      </c>
      <c r="FR32" s="35">
        <v>0</v>
      </c>
      <c r="FS32" s="35">
        <v>0</v>
      </c>
      <c r="FT32" s="35">
        <v>0</v>
      </c>
      <c r="FU32" s="35">
        <v>0</v>
      </c>
      <c r="FV32" s="35">
        <v>0</v>
      </c>
      <c r="FW32" s="35">
        <v>0</v>
      </c>
      <c r="FX32" s="35">
        <v>0</v>
      </c>
      <c r="FY32" s="35">
        <v>0</v>
      </c>
      <c r="FZ32" s="35">
        <v>0</v>
      </c>
      <c r="GA32" s="35">
        <v>0</v>
      </c>
      <c r="GB32" s="35">
        <v>0</v>
      </c>
      <c r="GC32" s="35">
        <v>0</v>
      </c>
      <c r="GD32" s="35">
        <v>0</v>
      </c>
      <c r="GE32" s="35">
        <v>0</v>
      </c>
      <c r="GF32" s="35">
        <v>0</v>
      </c>
      <c r="GG32" s="35">
        <v>0</v>
      </c>
      <c r="GH32" s="35">
        <v>0</v>
      </c>
      <c r="GI32" s="35">
        <v>0</v>
      </c>
      <c r="GJ32" s="35">
        <v>0</v>
      </c>
    </row>
    <row r="33" spans="2:192" x14ac:dyDescent="0.3">
      <c r="C33" s="32" t="s">
        <v>459</v>
      </c>
      <c r="D33" s="41"/>
      <c r="E33" s="69"/>
      <c r="F33" s="41">
        <v>-258003.24266896886</v>
      </c>
      <c r="G33" s="41">
        <v>-305162.2510381802</v>
      </c>
      <c r="H33" s="41">
        <v>225964.8733444906</v>
      </c>
      <c r="I33" s="41">
        <v>1215226.2210255724</v>
      </c>
      <c r="J33" s="41">
        <v>2013995.1089276935</v>
      </c>
      <c r="K33" s="41">
        <v>3190722.6598768043</v>
      </c>
      <c r="L33" s="41">
        <v>4693899.1878455551</v>
      </c>
      <c r="M33" s="41">
        <v>6307947.2420440372</v>
      </c>
      <c r="N33" s="41">
        <v>7827364.0261912094</v>
      </c>
      <c r="O33" s="41">
        <v>9414774.969248049</v>
      </c>
      <c r="P33" s="41">
        <v>13373035.804325977</v>
      </c>
      <c r="Q33" s="41">
        <v>13907751.760211239</v>
      </c>
      <c r="R33" s="41">
        <v>12428954.855863377</v>
      </c>
      <c r="S33" s="41">
        <v>10031214.413146511</v>
      </c>
      <c r="T33" s="41">
        <v>10114624.957859877</v>
      </c>
      <c r="U33" s="41">
        <v>7922152.9096862664</v>
      </c>
      <c r="V33" s="41">
        <v>5655669.1123220855</v>
      </c>
      <c r="W33" s="41">
        <v>3583293.5980847552</v>
      </c>
      <c r="X33" s="41">
        <v>1337667.6624812621</v>
      </c>
      <c r="Y33" s="41">
        <v>880411.98825582839</v>
      </c>
      <c r="Z33" s="41">
        <v>-896673.45468233898</v>
      </c>
      <c r="AA33" s="41">
        <v>-2311667.2941658292</v>
      </c>
      <c r="AB33" s="41">
        <v>-3481234.9855086864</v>
      </c>
      <c r="AC33" s="41">
        <v>-4473247.4361319365</v>
      </c>
      <c r="AD33" s="41">
        <v>-4358385.4285265664</v>
      </c>
      <c r="AE33" s="41">
        <v>-4880313.6883527553</v>
      </c>
      <c r="AF33" s="41">
        <v>-5207478.7570596449</v>
      </c>
      <c r="AG33" s="41">
        <v>-5427699.0287804566</v>
      </c>
      <c r="AH33" s="41">
        <v>-5596063.5973967612</v>
      </c>
      <c r="AI33" s="41">
        <v>-5223932.4834846361</v>
      </c>
      <c r="AJ33" s="41">
        <v>-5294160.2832020288</v>
      </c>
      <c r="AK33" s="41">
        <v>-5335255.6913825208</v>
      </c>
      <c r="AL33" s="41">
        <v>-5375024.5301463511</v>
      </c>
      <c r="AM33" s="41">
        <v>-5416284.6520823836</v>
      </c>
      <c r="AN33" s="41">
        <v>-5194473.6153403074</v>
      </c>
      <c r="AO33" s="41">
        <v>-5115005.1300451821</v>
      </c>
      <c r="AP33" s="41">
        <v>-5064321.8095068485</v>
      </c>
      <c r="AQ33" s="41">
        <v>-4986373.566394886</v>
      </c>
      <c r="AR33" s="41">
        <v>-4895080.7353600347</v>
      </c>
      <c r="AS33" s="41">
        <v>-4657082.9083476756</v>
      </c>
      <c r="AT33" s="41">
        <v>-4517736.3478386747</v>
      </c>
      <c r="AU33" s="41">
        <v>-4350392.1891502775</v>
      </c>
      <c r="AV33" s="41">
        <v>-4160856.1639136141</v>
      </c>
      <c r="AW33" s="41">
        <v>-3953734.2452121633</v>
      </c>
      <c r="AX33" s="41">
        <v>-3661970.9594638646</v>
      </c>
      <c r="AY33" s="41">
        <v>-3401309.8995491532</v>
      </c>
      <c r="AZ33" s="41">
        <v>-3148612.4243709692</v>
      </c>
      <c r="BA33" s="41">
        <v>-2890739.856518365</v>
      </c>
      <c r="BB33" s="41">
        <v>-2636735.1565061104</v>
      </c>
      <c r="BC33" s="41">
        <v>-2361922.2627117033</v>
      </c>
      <c r="BD33" s="41">
        <v>-2125905.4177723476</v>
      </c>
      <c r="BE33" s="41">
        <v>-1908933.6601041611</v>
      </c>
      <c r="BF33" s="41">
        <v>-1709693.6054432136</v>
      </c>
      <c r="BG33" s="41">
        <v>-1527079.241287075</v>
      </c>
      <c r="BH33" s="41">
        <v>-1346913.4073563374</v>
      </c>
      <c r="BI33" s="41">
        <v>-1181724.4738049144</v>
      </c>
      <c r="BJ33" s="41">
        <v>-1042025.3912016127</v>
      </c>
      <c r="BK33" s="41">
        <v>-912904.12017746118</v>
      </c>
      <c r="BL33" s="41">
        <v>-795391.31703399972</v>
      </c>
      <c r="BM33" s="41">
        <v>-684547.09824708791</v>
      </c>
      <c r="BN33" s="41">
        <v>-588282.8182229487</v>
      </c>
      <c r="BO33" s="41">
        <v>-502715.72858401644</v>
      </c>
      <c r="BP33" s="41">
        <v>-425553.83108589798</v>
      </c>
      <c r="BQ33" s="41">
        <v>-356500.36934324098</v>
      </c>
      <c r="BR33" s="41">
        <v>-293476.47764914809</v>
      </c>
      <c r="BS33" s="41">
        <v>-237751.8013746345</v>
      </c>
      <c r="BT33" s="41">
        <v>-191538.91603143854</v>
      </c>
      <c r="BU33" s="41">
        <v>-151426.73978117897</v>
      </c>
      <c r="BV33" s="41">
        <v>-117313.49439008856</v>
      </c>
      <c r="BW33" s="41">
        <v>-88606.904490729576</v>
      </c>
      <c r="BX33" s="41">
        <v>-64680.98087798871</v>
      </c>
      <c r="BY33" s="41">
        <v>-47541.834307633595</v>
      </c>
      <c r="BZ33" s="41">
        <v>-34561.643660335692</v>
      </c>
      <c r="CA33" s="41">
        <v>-24874.578393085667</v>
      </c>
      <c r="CB33" s="41">
        <v>-17698.07909104837</v>
      </c>
      <c r="CC33" s="41">
        <v>-11136.932747983514</v>
      </c>
      <c r="CD33" s="41">
        <v>-8030.5536546403528</v>
      </c>
      <c r="CE33" s="41">
        <v>-5726.1661345536095</v>
      </c>
      <c r="CF33" s="41">
        <v>-4028.3635384580743</v>
      </c>
      <c r="CG33" s="41">
        <v>-2789.3977783574151</v>
      </c>
      <c r="CH33" s="41">
        <v>-1637.3623654311846</v>
      </c>
      <c r="CI33" s="41">
        <v>-1111.3436419516734</v>
      </c>
      <c r="CJ33" s="41">
        <v>-735.12052601218454</v>
      </c>
      <c r="CK33" s="41">
        <v>-475.4273352852116</v>
      </c>
      <c r="CL33" s="41">
        <v>-303.22289655816576</v>
      </c>
      <c r="CM33" s="41">
        <v>0</v>
      </c>
      <c r="CN33" s="41">
        <v>0</v>
      </c>
      <c r="CO33" s="41">
        <v>0</v>
      </c>
      <c r="CP33" s="41">
        <v>0</v>
      </c>
      <c r="CQ33" s="41">
        <v>0</v>
      </c>
      <c r="CR33" s="41">
        <v>0</v>
      </c>
      <c r="CS33" s="41">
        <v>0</v>
      </c>
      <c r="CT33" s="41">
        <v>0</v>
      </c>
      <c r="CU33" s="41">
        <v>0</v>
      </c>
      <c r="CV33" s="41">
        <v>0</v>
      </c>
      <c r="CW33" s="41">
        <v>0</v>
      </c>
      <c r="CX33" s="41">
        <v>0</v>
      </c>
      <c r="CY33" s="41">
        <v>0</v>
      </c>
      <c r="CZ33" s="41">
        <v>0</v>
      </c>
      <c r="DA33" s="41">
        <v>0</v>
      </c>
      <c r="DB33" s="41">
        <v>0</v>
      </c>
      <c r="DC33" s="41">
        <v>0</v>
      </c>
      <c r="DD33" s="41">
        <v>0</v>
      </c>
      <c r="DE33" s="41">
        <v>0</v>
      </c>
      <c r="DF33" s="41">
        <v>0</v>
      </c>
      <c r="DG33" s="41">
        <v>0</v>
      </c>
      <c r="DH33" s="41">
        <v>0</v>
      </c>
      <c r="DI33" s="41">
        <v>0</v>
      </c>
      <c r="DJ33" s="41">
        <v>0</v>
      </c>
      <c r="DK33" s="41">
        <v>0</v>
      </c>
      <c r="DL33" s="41">
        <v>0</v>
      </c>
      <c r="DM33" s="41">
        <v>0</v>
      </c>
      <c r="DN33" s="41">
        <v>0</v>
      </c>
      <c r="DO33" s="41">
        <v>0</v>
      </c>
      <c r="DP33" s="41">
        <v>0</v>
      </c>
      <c r="DQ33" s="41">
        <v>0</v>
      </c>
      <c r="DR33" s="41">
        <v>0</v>
      </c>
      <c r="DS33" s="41">
        <v>0</v>
      </c>
      <c r="DT33" s="41">
        <v>0</v>
      </c>
      <c r="DU33" s="41">
        <v>0</v>
      </c>
      <c r="DV33" s="41">
        <v>0</v>
      </c>
      <c r="DW33" s="41">
        <v>0</v>
      </c>
      <c r="DX33" s="41">
        <v>0</v>
      </c>
      <c r="DY33" s="41">
        <v>0</v>
      </c>
      <c r="DZ33" s="41">
        <v>0</v>
      </c>
      <c r="EA33" s="41">
        <v>0</v>
      </c>
      <c r="EB33" s="41">
        <v>0</v>
      </c>
      <c r="EC33" s="41">
        <v>0</v>
      </c>
      <c r="ED33" s="41">
        <v>0</v>
      </c>
      <c r="EE33" s="41">
        <v>0</v>
      </c>
      <c r="EF33" s="41">
        <v>0</v>
      </c>
      <c r="EG33" s="41">
        <v>0</v>
      </c>
      <c r="EH33" s="41">
        <v>0</v>
      </c>
      <c r="EI33" s="41">
        <v>0</v>
      </c>
      <c r="EJ33" s="41">
        <v>0</v>
      </c>
      <c r="EK33" s="41">
        <v>0</v>
      </c>
      <c r="EL33" s="41">
        <v>0</v>
      </c>
      <c r="EM33" s="41">
        <v>0</v>
      </c>
      <c r="EN33" s="41">
        <v>0</v>
      </c>
      <c r="EO33" s="41">
        <v>0</v>
      </c>
      <c r="EP33" s="41">
        <v>0</v>
      </c>
      <c r="EQ33" s="41">
        <v>0</v>
      </c>
      <c r="ER33" s="41">
        <v>0</v>
      </c>
      <c r="ES33" s="41">
        <v>0</v>
      </c>
      <c r="ET33" s="41">
        <v>0</v>
      </c>
      <c r="EU33" s="41">
        <v>0</v>
      </c>
      <c r="EV33" s="41">
        <v>0</v>
      </c>
      <c r="EW33" s="41">
        <v>0</v>
      </c>
      <c r="EX33" s="41">
        <v>0</v>
      </c>
      <c r="EY33" s="41">
        <v>0</v>
      </c>
      <c r="EZ33" s="41">
        <v>0</v>
      </c>
      <c r="FA33" s="41">
        <v>0</v>
      </c>
      <c r="FB33" s="41">
        <v>0</v>
      </c>
      <c r="FC33" s="41">
        <v>0</v>
      </c>
      <c r="FD33" s="41">
        <v>0</v>
      </c>
      <c r="FE33" s="41">
        <v>0</v>
      </c>
      <c r="FF33" s="41">
        <v>0</v>
      </c>
      <c r="FG33" s="41">
        <v>0</v>
      </c>
      <c r="FH33" s="41">
        <v>0</v>
      </c>
      <c r="FI33" s="41">
        <v>0</v>
      </c>
      <c r="FJ33" s="41">
        <v>0</v>
      </c>
      <c r="FK33" s="41">
        <v>0</v>
      </c>
      <c r="FL33" s="41">
        <v>0</v>
      </c>
      <c r="FM33" s="41">
        <v>0</v>
      </c>
      <c r="FN33" s="41">
        <v>0</v>
      </c>
      <c r="FO33" s="41">
        <v>0</v>
      </c>
      <c r="FP33" s="41">
        <v>0</v>
      </c>
      <c r="FQ33" s="41">
        <v>0</v>
      </c>
      <c r="FR33" s="41">
        <v>0</v>
      </c>
      <c r="FS33" s="41">
        <v>0</v>
      </c>
      <c r="FT33" s="41">
        <v>0</v>
      </c>
      <c r="FU33" s="41">
        <v>0</v>
      </c>
      <c r="FV33" s="41">
        <v>0</v>
      </c>
      <c r="FW33" s="41">
        <v>0</v>
      </c>
      <c r="FX33" s="41">
        <v>0</v>
      </c>
      <c r="FY33" s="41">
        <v>0</v>
      </c>
      <c r="FZ33" s="41">
        <v>0</v>
      </c>
      <c r="GA33" s="41">
        <v>0</v>
      </c>
      <c r="GB33" s="41">
        <v>0</v>
      </c>
      <c r="GC33" s="41">
        <v>0</v>
      </c>
      <c r="GD33" s="41">
        <v>0</v>
      </c>
      <c r="GE33" s="41">
        <v>0</v>
      </c>
      <c r="GF33" s="41">
        <v>0</v>
      </c>
      <c r="GG33" s="41">
        <v>0</v>
      </c>
      <c r="GH33" s="41">
        <v>0</v>
      </c>
      <c r="GI33" s="41">
        <v>0</v>
      </c>
      <c r="GJ33" s="41">
        <v>0</v>
      </c>
    </row>
    <row r="35" spans="2:192" hidden="1" x14ac:dyDescent="0.3">
      <c r="C35" s="37"/>
    </row>
    <row r="36" spans="2:192" hidden="1" x14ac:dyDescent="0.3">
      <c r="B36" s="45"/>
      <c r="C36" s="30"/>
      <c r="D36" s="38"/>
      <c r="E36" s="6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  <c r="EV36" s="38"/>
      <c r="EW36" s="38"/>
      <c r="EX36" s="38"/>
      <c r="EY36" s="38"/>
      <c r="EZ36" s="38"/>
      <c r="FA36" s="38"/>
      <c r="FB36" s="38"/>
      <c r="FC36" s="38"/>
      <c r="FD36" s="38"/>
      <c r="FE36" s="38"/>
      <c r="FF36" s="38"/>
      <c r="FG36" s="38"/>
      <c r="FH36" s="38"/>
      <c r="FI36" s="38"/>
      <c r="FJ36" s="38"/>
      <c r="FK36" s="38"/>
      <c r="FL36" s="38"/>
      <c r="FM36" s="38"/>
      <c r="FN36" s="38"/>
      <c r="FO36" s="38"/>
      <c r="FP36" s="38"/>
      <c r="FQ36" s="38"/>
      <c r="FR36" s="38"/>
      <c r="FS36" s="38"/>
      <c r="FT36" s="38"/>
      <c r="FU36" s="38"/>
      <c r="FV36" s="38"/>
      <c r="FW36" s="38"/>
      <c r="FX36" s="38"/>
      <c r="FY36" s="38"/>
      <c r="FZ36" s="38"/>
      <c r="GA36" s="38"/>
      <c r="GB36" s="38"/>
      <c r="GC36" s="38"/>
      <c r="GD36" s="38"/>
      <c r="GE36" s="38"/>
      <c r="GF36" s="38"/>
      <c r="GG36" s="38"/>
      <c r="GH36" s="38"/>
      <c r="GI36" s="38"/>
      <c r="GJ36" s="39"/>
    </row>
    <row r="37" spans="2:192" hidden="1" x14ac:dyDescent="0.3">
      <c r="B37" s="45"/>
      <c r="C37" s="32"/>
      <c r="D37" s="41"/>
      <c r="E37" s="69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  <c r="CX37" s="41"/>
      <c r="CY37" s="41"/>
      <c r="CZ37" s="41"/>
      <c r="DA37" s="41"/>
      <c r="DB37" s="41"/>
      <c r="DC37" s="41"/>
      <c r="DD37" s="41"/>
      <c r="DE37" s="41"/>
      <c r="DF37" s="41"/>
      <c r="DG37" s="41"/>
      <c r="DH37" s="41"/>
      <c r="DI37" s="41"/>
      <c r="DJ37" s="41"/>
      <c r="DK37" s="41"/>
      <c r="DL37" s="41"/>
      <c r="DM37" s="41"/>
      <c r="DN37" s="41"/>
      <c r="DO37" s="41"/>
      <c r="DP37" s="41"/>
      <c r="DQ37" s="41"/>
      <c r="DR37" s="41"/>
      <c r="DS37" s="41"/>
      <c r="DT37" s="41"/>
      <c r="DU37" s="41"/>
      <c r="DV37" s="41"/>
      <c r="DW37" s="41"/>
      <c r="DX37" s="41"/>
      <c r="DY37" s="41"/>
      <c r="DZ37" s="41"/>
      <c r="EA37" s="41"/>
      <c r="EB37" s="41"/>
      <c r="EC37" s="41"/>
      <c r="ED37" s="41"/>
      <c r="EE37" s="41"/>
      <c r="EF37" s="41"/>
      <c r="EG37" s="41"/>
      <c r="EH37" s="41"/>
      <c r="EI37" s="41"/>
      <c r="EJ37" s="41"/>
      <c r="EK37" s="41"/>
      <c r="EL37" s="41"/>
      <c r="EM37" s="41"/>
      <c r="EN37" s="41"/>
      <c r="EO37" s="41"/>
      <c r="EP37" s="41"/>
      <c r="EQ37" s="41"/>
      <c r="ER37" s="41"/>
      <c r="ES37" s="41"/>
      <c r="ET37" s="41"/>
      <c r="EU37" s="41"/>
      <c r="EV37" s="41"/>
      <c r="EW37" s="41"/>
      <c r="EX37" s="41"/>
      <c r="EY37" s="41"/>
      <c r="EZ37" s="41"/>
      <c r="FA37" s="41"/>
      <c r="FB37" s="41"/>
      <c r="FC37" s="41"/>
      <c r="FD37" s="41"/>
      <c r="FE37" s="41"/>
      <c r="FF37" s="41"/>
      <c r="FG37" s="41"/>
      <c r="FH37" s="41"/>
      <c r="FI37" s="41"/>
      <c r="FJ37" s="41"/>
      <c r="FK37" s="41"/>
      <c r="FL37" s="41"/>
      <c r="FM37" s="41"/>
      <c r="FN37" s="41"/>
      <c r="FO37" s="41"/>
      <c r="FP37" s="41"/>
      <c r="FQ37" s="41"/>
      <c r="FR37" s="41"/>
      <c r="FS37" s="41"/>
      <c r="FT37" s="41"/>
      <c r="FU37" s="41"/>
      <c r="FV37" s="41"/>
      <c r="FW37" s="41"/>
      <c r="FX37" s="41"/>
      <c r="FY37" s="41"/>
      <c r="FZ37" s="41"/>
      <c r="GA37" s="41"/>
      <c r="GB37" s="41"/>
      <c r="GC37" s="41"/>
      <c r="GD37" s="41"/>
      <c r="GE37" s="41"/>
      <c r="GF37" s="41"/>
      <c r="GG37" s="41"/>
      <c r="GH37" s="41"/>
      <c r="GI37" s="41"/>
      <c r="GJ37" s="42"/>
    </row>
    <row r="38" spans="2:192" hidden="1" x14ac:dyDescent="0.3">
      <c r="B38" s="45"/>
      <c r="C38" s="93"/>
    </row>
    <row r="39" spans="2:192" hidden="1" x14ac:dyDescent="0.3">
      <c r="B39" s="45"/>
      <c r="C39" s="37"/>
    </row>
    <row r="40" spans="2:192" hidden="1" x14ac:dyDescent="0.3">
      <c r="B40" s="45"/>
      <c r="C40" s="30"/>
      <c r="D40" s="38"/>
      <c r="E40" s="6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  <c r="CN40" s="38"/>
      <c r="CO40" s="38"/>
      <c r="CP40" s="38"/>
      <c r="CQ40" s="38"/>
      <c r="CR40" s="38"/>
      <c r="CS40" s="38"/>
      <c r="CT40" s="38"/>
      <c r="CU40" s="38"/>
      <c r="CV40" s="38"/>
      <c r="CW40" s="38"/>
      <c r="CX40" s="38"/>
      <c r="CY40" s="38"/>
      <c r="CZ40" s="38"/>
      <c r="DA40" s="38"/>
      <c r="DB40" s="38"/>
      <c r="DC40" s="38"/>
      <c r="DD40" s="38"/>
      <c r="DE40" s="38"/>
      <c r="DF40" s="38"/>
      <c r="DG40" s="38"/>
      <c r="DH40" s="38"/>
      <c r="DI40" s="38"/>
      <c r="DJ40" s="38"/>
      <c r="DK40" s="38"/>
      <c r="DL40" s="38"/>
      <c r="DM40" s="38"/>
      <c r="DN40" s="38"/>
      <c r="DO40" s="38"/>
      <c r="DP40" s="38"/>
      <c r="DQ40" s="38"/>
      <c r="DR40" s="38"/>
      <c r="DS40" s="38"/>
      <c r="DT40" s="38"/>
      <c r="DU40" s="38"/>
      <c r="DV40" s="38"/>
      <c r="DW40" s="38"/>
      <c r="DX40" s="38"/>
      <c r="DY40" s="38"/>
      <c r="DZ40" s="38"/>
      <c r="EA40" s="38"/>
      <c r="EB40" s="38"/>
      <c r="EC40" s="38"/>
      <c r="ED40" s="38"/>
      <c r="EE40" s="38"/>
      <c r="EF40" s="38"/>
      <c r="EG40" s="38"/>
      <c r="EH40" s="38"/>
      <c r="EI40" s="38"/>
      <c r="EJ40" s="38"/>
      <c r="EK40" s="38"/>
      <c r="EL40" s="38"/>
      <c r="EM40" s="38"/>
      <c r="EN40" s="38"/>
      <c r="EO40" s="38"/>
      <c r="EP40" s="38"/>
      <c r="EQ40" s="38"/>
      <c r="ER40" s="38"/>
      <c r="ES40" s="38"/>
      <c r="ET40" s="38"/>
      <c r="EU40" s="38"/>
      <c r="EV40" s="38"/>
      <c r="EW40" s="38"/>
      <c r="EX40" s="38"/>
      <c r="EY40" s="38"/>
      <c r="EZ40" s="38"/>
      <c r="FA40" s="38"/>
      <c r="FB40" s="38"/>
      <c r="FC40" s="38"/>
      <c r="FD40" s="38"/>
      <c r="FE40" s="38"/>
      <c r="FF40" s="38"/>
      <c r="FG40" s="38"/>
      <c r="FH40" s="38"/>
      <c r="FI40" s="38"/>
      <c r="FJ40" s="38"/>
      <c r="FK40" s="38"/>
      <c r="FL40" s="38"/>
      <c r="FM40" s="38"/>
      <c r="FN40" s="38"/>
      <c r="FO40" s="38"/>
      <c r="FP40" s="38"/>
      <c r="FQ40" s="38"/>
      <c r="FR40" s="38"/>
      <c r="FS40" s="38"/>
      <c r="FT40" s="38"/>
      <c r="FU40" s="38"/>
      <c r="FV40" s="38"/>
      <c r="FW40" s="38"/>
      <c r="FX40" s="38"/>
      <c r="FY40" s="38"/>
      <c r="FZ40" s="38"/>
      <c r="GA40" s="38"/>
      <c r="GB40" s="38"/>
      <c r="GC40" s="38"/>
      <c r="GD40" s="38"/>
      <c r="GE40" s="38"/>
      <c r="GF40" s="38"/>
      <c r="GG40" s="38"/>
      <c r="GH40" s="38"/>
      <c r="GI40" s="38"/>
      <c r="GJ40" s="39"/>
    </row>
    <row r="41" spans="2:192" hidden="1" x14ac:dyDescent="0.3">
      <c r="B41" s="45"/>
      <c r="C41" s="32"/>
      <c r="D41" s="41"/>
      <c r="E41" s="69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1"/>
      <c r="DM41" s="41"/>
      <c r="DN41" s="41"/>
      <c r="DO41" s="41"/>
      <c r="DP41" s="41"/>
      <c r="DQ41" s="41"/>
      <c r="DR41" s="41"/>
      <c r="DS41" s="41"/>
      <c r="DT41" s="41"/>
      <c r="DU41" s="41"/>
      <c r="DV41" s="41"/>
      <c r="DW41" s="41"/>
      <c r="DX41" s="41"/>
      <c r="DY41" s="41"/>
      <c r="DZ41" s="41"/>
      <c r="EA41" s="41"/>
      <c r="EB41" s="41"/>
      <c r="EC41" s="41"/>
      <c r="ED41" s="41"/>
      <c r="EE41" s="41"/>
      <c r="EF41" s="41"/>
      <c r="EG41" s="41"/>
      <c r="EH41" s="41"/>
      <c r="EI41" s="41"/>
      <c r="EJ41" s="41"/>
      <c r="EK41" s="41"/>
      <c r="EL41" s="41"/>
      <c r="EM41" s="41"/>
      <c r="EN41" s="41"/>
      <c r="EO41" s="41"/>
      <c r="EP41" s="41"/>
      <c r="EQ41" s="41"/>
      <c r="ER41" s="41"/>
      <c r="ES41" s="41"/>
      <c r="ET41" s="41"/>
      <c r="EU41" s="41"/>
      <c r="EV41" s="41"/>
      <c r="EW41" s="41"/>
      <c r="EX41" s="41"/>
      <c r="EY41" s="41"/>
      <c r="EZ41" s="41"/>
      <c r="FA41" s="41"/>
      <c r="FB41" s="41"/>
      <c r="FC41" s="41"/>
      <c r="FD41" s="41"/>
      <c r="FE41" s="41"/>
      <c r="FF41" s="41"/>
      <c r="FG41" s="41"/>
      <c r="FH41" s="41"/>
      <c r="FI41" s="41"/>
      <c r="FJ41" s="41"/>
      <c r="FK41" s="41"/>
      <c r="FL41" s="41"/>
      <c r="FM41" s="41"/>
      <c r="FN41" s="41"/>
      <c r="FO41" s="41"/>
      <c r="FP41" s="41"/>
      <c r="FQ41" s="41"/>
      <c r="FR41" s="41"/>
      <c r="FS41" s="41"/>
      <c r="FT41" s="41"/>
      <c r="FU41" s="41"/>
      <c r="FV41" s="41"/>
      <c r="FW41" s="41"/>
      <c r="FX41" s="41"/>
      <c r="FY41" s="41"/>
      <c r="FZ41" s="41"/>
      <c r="GA41" s="41"/>
      <c r="GB41" s="41"/>
      <c r="GC41" s="41"/>
      <c r="GD41" s="41"/>
      <c r="GE41" s="41"/>
      <c r="GF41" s="41"/>
      <c r="GG41" s="41"/>
      <c r="GH41" s="41"/>
      <c r="GI41" s="41"/>
      <c r="GJ41" s="42"/>
    </row>
    <row r="42" spans="2:192" x14ac:dyDescent="0.3">
      <c r="C42" s="93"/>
    </row>
    <row r="43" spans="2:192" x14ac:dyDescent="0.3">
      <c r="C43" s="37" t="s">
        <v>463</v>
      </c>
    </row>
    <row r="44" spans="2:192" x14ac:dyDescent="0.3">
      <c r="C44" s="30" t="s">
        <v>464</v>
      </c>
      <c r="D44" s="38"/>
      <c r="E44" s="68"/>
      <c r="F44" s="115">
        <v>4527.0579752795766</v>
      </c>
      <c r="G44" s="115">
        <v>21319.603485703465</v>
      </c>
      <c r="H44" s="57">
        <v>37984.579896607574</v>
      </c>
      <c r="I44" s="57">
        <v>54793.114302401424</v>
      </c>
      <c r="J44" s="57">
        <v>77148.031714596145</v>
      </c>
      <c r="K44" s="57">
        <v>98455.591659013735</v>
      </c>
      <c r="L44" s="57">
        <v>120633.57597240106</v>
      </c>
      <c r="M44" s="57">
        <v>145172.34605690962</v>
      </c>
      <c r="N44" s="57">
        <v>173209.06718385642</v>
      </c>
      <c r="O44" s="57">
        <v>206097.095953521</v>
      </c>
      <c r="P44" s="57">
        <v>166596.17954033523</v>
      </c>
      <c r="Q44" s="57">
        <v>146071.51463881152</v>
      </c>
      <c r="R44" s="57">
        <v>131167.61727599328</v>
      </c>
      <c r="S44" s="57">
        <v>117182.44685586626</v>
      </c>
      <c r="T44" s="57">
        <v>103643.47277312413</v>
      </c>
      <c r="U44" s="57">
        <v>93200.651805220885</v>
      </c>
      <c r="V44" s="57">
        <v>83375.10275749724</v>
      </c>
      <c r="W44" s="57">
        <v>74013.330709156668</v>
      </c>
      <c r="X44" s="57">
        <v>65003.527981048166</v>
      </c>
      <c r="Y44" s="57">
        <v>56179.612543197334</v>
      </c>
      <c r="Z44" s="57">
        <v>51027.442139068145</v>
      </c>
      <c r="AA44" s="57">
        <v>45989.070371014175</v>
      </c>
      <c r="AB44" s="57">
        <v>41204.374330572857</v>
      </c>
      <c r="AC44" s="57">
        <v>36700.782450365303</v>
      </c>
      <c r="AD44" s="57">
        <v>32352.500110426467</v>
      </c>
      <c r="AE44" s="57">
        <v>28268.435568815843</v>
      </c>
      <c r="AF44" s="57">
        <v>24479.846759967233</v>
      </c>
      <c r="AG44" s="57">
        <v>20864.068034363561</v>
      </c>
      <c r="AH44" s="57">
        <v>17367.196335489498</v>
      </c>
      <c r="AI44" s="57">
        <v>13918.392729021396</v>
      </c>
      <c r="AJ44" s="57">
        <v>12383.456482232787</v>
      </c>
      <c r="AK44" s="57">
        <v>11042.942023928128</v>
      </c>
      <c r="AL44" s="57">
        <v>9832.3000374547901</v>
      </c>
      <c r="AM44" s="57">
        <v>8737.396510328319</v>
      </c>
      <c r="AN44" s="57">
        <v>7745.6006968818101</v>
      </c>
      <c r="AO44" s="57">
        <v>6845.3471266481483</v>
      </c>
      <c r="AP44" s="57">
        <v>6055.7036492495854</v>
      </c>
      <c r="AQ44" s="57">
        <v>5341.1589539364431</v>
      </c>
      <c r="AR44" s="57">
        <v>4695.7520061506502</v>
      </c>
      <c r="AS44" s="57">
        <v>4113.2082361705125</v>
      </c>
      <c r="AT44" s="57">
        <v>3587.2843685068933</v>
      </c>
      <c r="AU44" s="57">
        <v>3124.603922783675</v>
      </c>
      <c r="AV44" s="57">
        <v>2710.2338600552057</v>
      </c>
      <c r="AW44" s="57">
        <v>2340.7407071728348</v>
      </c>
      <c r="AX44" s="57">
        <v>2013.0135025362765</v>
      </c>
      <c r="AY44" s="57">
        <v>1724.0788524081236</v>
      </c>
      <c r="AZ44" s="57">
        <v>1473.4472975466178</v>
      </c>
      <c r="BA44" s="57">
        <v>1255.3063967689184</v>
      </c>
      <c r="BB44" s="57">
        <v>1066.9706815772656</v>
      </c>
      <c r="BC44" s="57">
        <v>905.40738871790336</v>
      </c>
      <c r="BD44" s="57">
        <v>767.42513702672295</v>
      </c>
      <c r="BE44" s="57">
        <v>649.98103973662296</v>
      </c>
      <c r="BF44" s="57">
        <v>549.74204116685348</v>
      </c>
      <c r="BG44" s="57">
        <v>463.94093148254728</v>
      </c>
      <c r="BH44" s="112">
        <v>390.33778873212134</v>
      </c>
      <c r="BI44" s="112">
        <v>327.10935887583213</v>
      </c>
      <c r="BJ44" s="57">
        <v>273.59526222830203</v>
      </c>
      <c r="BK44" s="57">
        <v>227.45606139454003</v>
      </c>
      <c r="BL44" s="57">
        <v>187.81206534468961</v>
      </c>
      <c r="BM44" s="57">
        <v>153.84089908726739</v>
      </c>
      <c r="BN44" s="57">
        <v>124.79944825860562</v>
      </c>
      <c r="BO44" s="57">
        <v>100.06747563088727</v>
      </c>
      <c r="BP44" s="57">
        <v>79.155993246519586</v>
      </c>
      <c r="BQ44" s="57">
        <v>61.662920650450211</v>
      </c>
      <c r="BR44" s="57">
        <v>47.215478100016298</v>
      </c>
      <c r="BS44" s="57">
        <v>35.461631409488405</v>
      </c>
      <c r="BT44" s="57">
        <v>26.096414855356791</v>
      </c>
      <c r="BU44" s="57">
        <v>18.755675679191985</v>
      </c>
      <c r="BV44" s="57">
        <v>13.155639645937768</v>
      </c>
      <c r="BW44" s="57">
        <v>9.0097842752676538</v>
      </c>
      <c r="BX44" s="57">
        <v>6.0386286988191298</v>
      </c>
      <c r="BY44" s="57">
        <v>4.0050887175340408</v>
      </c>
      <c r="BZ44" s="57">
        <v>2.6215196003471313</v>
      </c>
      <c r="CA44" s="57">
        <v>1.6906072293772123</v>
      </c>
      <c r="CB44" s="57">
        <v>1.0687853768742011</v>
      </c>
      <c r="CC44" s="57">
        <v>0.65419776598574519</v>
      </c>
      <c r="CD44" s="57">
        <v>0.43721011823433148</v>
      </c>
      <c r="CE44" s="57">
        <v>0.28655362008697793</v>
      </c>
      <c r="CF44" s="57">
        <v>0.18317516639388381</v>
      </c>
      <c r="CG44" s="57">
        <v>0.11317333441446115</v>
      </c>
      <c r="CH44" s="57">
        <v>6.6429382838566281E-2</v>
      </c>
      <c r="CI44" s="57">
        <v>3.9884331387113017E-2</v>
      </c>
      <c r="CJ44" s="57">
        <v>2.2540657809177328E-2</v>
      </c>
      <c r="CK44" s="57">
        <v>1.1450803340643488E-2</v>
      </c>
      <c r="CL44" s="57">
        <v>4.4522717087093671E-3</v>
      </c>
      <c r="CM44" s="57">
        <v>0</v>
      </c>
      <c r="CN44" s="57">
        <v>0</v>
      </c>
      <c r="CO44" s="57">
        <v>0</v>
      </c>
      <c r="CP44" s="57">
        <v>0</v>
      </c>
      <c r="CQ44" s="57">
        <v>0</v>
      </c>
      <c r="CR44" s="57">
        <v>0</v>
      </c>
      <c r="CS44" s="57">
        <v>0</v>
      </c>
      <c r="CT44" s="57">
        <v>0</v>
      </c>
      <c r="CU44" s="57">
        <v>0</v>
      </c>
      <c r="CV44" s="57">
        <v>0</v>
      </c>
      <c r="CW44" s="57">
        <v>0</v>
      </c>
      <c r="CX44" s="57">
        <v>0</v>
      </c>
      <c r="CY44" s="57">
        <v>0</v>
      </c>
      <c r="CZ44" s="57">
        <v>0</v>
      </c>
      <c r="DA44" s="57">
        <v>0</v>
      </c>
      <c r="DB44" s="57">
        <v>0</v>
      </c>
      <c r="DC44" s="57">
        <v>0</v>
      </c>
      <c r="DD44" s="57">
        <v>0</v>
      </c>
      <c r="DE44" s="57">
        <v>0</v>
      </c>
      <c r="DF44" s="57">
        <v>0</v>
      </c>
      <c r="DG44" s="57">
        <v>0</v>
      </c>
      <c r="DH44" s="57">
        <v>0</v>
      </c>
      <c r="DI44" s="57">
        <v>0</v>
      </c>
      <c r="DJ44" s="57">
        <v>0</v>
      </c>
      <c r="DK44" s="57">
        <v>0</v>
      </c>
      <c r="DL44" s="57">
        <v>0</v>
      </c>
      <c r="DM44" s="57">
        <v>0</v>
      </c>
      <c r="DN44" s="57">
        <v>0</v>
      </c>
      <c r="DO44" s="57">
        <v>0</v>
      </c>
      <c r="DP44" s="57">
        <v>0</v>
      </c>
      <c r="DQ44" s="57">
        <v>0</v>
      </c>
      <c r="DR44" s="57">
        <v>0</v>
      </c>
      <c r="DS44" s="57">
        <v>0</v>
      </c>
      <c r="DT44" s="57">
        <v>0</v>
      </c>
      <c r="DU44" s="57">
        <v>0</v>
      </c>
      <c r="DV44" s="57">
        <v>0</v>
      </c>
      <c r="DW44" s="57">
        <v>0</v>
      </c>
      <c r="DX44" s="57">
        <v>0</v>
      </c>
      <c r="DY44" s="57">
        <v>0</v>
      </c>
      <c r="DZ44" s="57">
        <v>0</v>
      </c>
      <c r="EA44" s="57">
        <v>0</v>
      </c>
      <c r="EB44" s="57">
        <v>0</v>
      </c>
      <c r="EC44" s="57">
        <v>0</v>
      </c>
      <c r="ED44" s="57">
        <v>0</v>
      </c>
      <c r="EE44" s="57">
        <v>0</v>
      </c>
      <c r="EF44" s="57">
        <v>0</v>
      </c>
      <c r="EG44" s="57">
        <v>0</v>
      </c>
      <c r="EH44" s="57">
        <v>0</v>
      </c>
      <c r="EI44" s="57">
        <v>0</v>
      </c>
      <c r="EJ44" s="57">
        <v>0</v>
      </c>
      <c r="EK44" s="57">
        <v>0</v>
      </c>
      <c r="EL44" s="57">
        <v>0</v>
      </c>
      <c r="EM44" s="57">
        <v>0</v>
      </c>
      <c r="EN44" s="57">
        <v>0</v>
      </c>
      <c r="EO44" s="57">
        <v>0</v>
      </c>
      <c r="EP44" s="57">
        <v>0</v>
      </c>
      <c r="EQ44" s="57">
        <v>0</v>
      </c>
      <c r="ER44" s="57">
        <v>0</v>
      </c>
      <c r="ES44" s="57">
        <v>0</v>
      </c>
      <c r="ET44" s="57">
        <v>0</v>
      </c>
      <c r="EU44" s="57">
        <v>0</v>
      </c>
      <c r="EV44" s="57">
        <v>0</v>
      </c>
      <c r="EW44" s="57">
        <v>0</v>
      </c>
      <c r="EX44" s="57">
        <v>0</v>
      </c>
      <c r="EY44" s="57">
        <v>0</v>
      </c>
      <c r="EZ44" s="57">
        <v>0</v>
      </c>
      <c r="FA44" s="57">
        <v>0</v>
      </c>
      <c r="FB44" s="57">
        <v>0</v>
      </c>
      <c r="FC44" s="57">
        <v>0</v>
      </c>
      <c r="FD44" s="57">
        <v>0</v>
      </c>
      <c r="FE44" s="57">
        <v>0</v>
      </c>
      <c r="FF44" s="57">
        <v>0</v>
      </c>
      <c r="FG44" s="57">
        <v>0</v>
      </c>
      <c r="FH44" s="57">
        <v>0</v>
      </c>
      <c r="FI44" s="57">
        <v>0</v>
      </c>
      <c r="FJ44" s="57">
        <v>0</v>
      </c>
      <c r="FK44" s="57">
        <v>0</v>
      </c>
      <c r="FL44" s="57">
        <v>0</v>
      </c>
      <c r="FM44" s="57">
        <v>0</v>
      </c>
      <c r="FN44" s="57">
        <v>0</v>
      </c>
      <c r="FO44" s="57">
        <v>0</v>
      </c>
      <c r="FP44" s="57">
        <v>0</v>
      </c>
      <c r="FQ44" s="57">
        <v>0</v>
      </c>
      <c r="FR44" s="57">
        <v>0</v>
      </c>
      <c r="FS44" s="57">
        <v>0</v>
      </c>
      <c r="FT44" s="57">
        <v>0</v>
      </c>
      <c r="FU44" s="57">
        <v>0</v>
      </c>
      <c r="FV44" s="57">
        <v>0</v>
      </c>
      <c r="FW44" s="57">
        <v>0</v>
      </c>
      <c r="FX44" s="57">
        <v>0</v>
      </c>
      <c r="FY44" s="57">
        <v>0</v>
      </c>
      <c r="FZ44" s="57">
        <v>0</v>
      </c>
      <c r="GA44" s="57">
        <v>0</v>
      </c>
      <c r="GB44" s="57">
        <v>0</v>
      </c>
      <c r="GC44" s="57">
        <v>0</v>
      </c>
      <c r="GD44" s="57">
        <v>0</v>
      </c>
      <c r="GE44" s="57">
        <v>0</v>
      </c>
      <c r="GF44" s="57">
        <v>0</v>
      </c>
      <c r="GG44" s="57">
        <v>0</v>
      </c>
      <c r="GH44" s="57">
        <v>0</v>
      </c>
      <c r="GI44" s="57">
        <v>0</v>
      </c>
      <c r="GJ44" s="57">
        <v>0</v>
      </c>
    </row>
    <row r="45" spans="2:192" x14ac:dyDescent="0.3">
      <c r="C45" s="31" t="s">
        <v>465</v>
      </c>
      <c r="F45" s="107">
        <v>0</v>
      </c>
      <c r="G45" s="107">
        <v>0</v>
      </c>
      <c r="H45" s="58">
        <v>0</v>
      </c>
      <c r="I45" s="58">
        <v>0</v>
      </c>
      <c r="J45" s="58">
        <v>0</v>
      </c>
      <c r="K45" s="58">
        <v>0</v>
      </c>
      <c r="L45" s="58">
        <v>0</v>
      </c>
      <c r="M45" s="58">
        <v>0</v>
      </c>
      <c r="N45" s="58">
        <v>0</v>
      </c>
      <c r="O45" s="58">
        <v>0</v>
      </c>
      <c r="P45" s="58">
        <v>0</v>
      </c>
      <c r="Q45" s="58">
        <v>4.4685744843632254</v>
      </c>
      <c r="R45" s="58">
        <v>22.474726336637978</v>
      </c>
      <c r="S45" s="58">
        <v>45.155295367879624</v>
      </c>
      <c r="T45" s="58">
        <v>71.031000992289847</v>
      </c>
      <c r="U45" s="58">
        <v>104.43611170185983</v>
      </c>
      <c r="V45" s="58">
        <v>144.7754935107736</v>
      </c>
      <c r="W45" s="58">
        <v>202.17306252634356</v>
      </c>
      <c r="X45" s="58">
        <v>268.87701241740331</v>
      </c>
      <c r="Y45" s="58">
        <v>344.89300589179152</v>
      </c>
      <c r="Z45" s="58">
        <v>436.62968657035026</v>
      </c>
      <c r="AA45" s="58">
        <v>466.44801493964326</v>
      </c>
      <c r="AB45" s="58">
        <v>507.86868639161497</v>
      </c>
      <c r="AC45" s="58">
        <v>556.46879749719051</v>
      </c>
      <c r="AD45" s="58">
        <v>612.83438856901091</v>
      </c>
      <c r="AE45" s="58">
        <v>681.78873877660112</v>
      </c>
      <c r="AF45" s="58">
        <v>685.95327766230162</v>
      </c>
      <c r="AG45" s="58">
        <v>695.45397246550851</v>
      </c>
      <c r="AH45" s="58">
        <v>708.39151730143601</v>
      </c>
      <c r="AI45" s="58">
        <v>725.30854033632738</v>
      </c>
      <c r="AJ45" s="58">
        <v>748.85502368102232</v>
      </c>
      <c r="AK45" s="58">
        <v>730.98765457922536</v>
      </c>
      <c r="AL45" s="58">
        <v>715.28391268324799</v>
      </c>
      <c r="AM45" s="58">
        <v>700.80737868468452</v>
      </c>
      <c r="AN45" s="58">
        <v>687.88864961708259</v>
      </c>
      <c r="AO45" s="58">
        <v>677.94615424362792</v>
      </c>
      <c r="AP45" s="58">
        <v>648.00499970230396</v>
      </c>
      <c r="AQ45" s="58">
        <v>618.32511306438892</v>
      </c>
      <c r="AR45" s="58">
        <v>589.11945816510718</v>
      </c>
      <c r="AS45" s="58">
        <v>560.78552669469013</v>
      </c>
      <c r="AT45" s="58">
        <v>533.91017952958623</v>
      </c>
      <c r="AU45" s="58">
        <v>497.00816090623704</v>
      </c>
      <c r="AV45" s="58">
        <v>460.5867414642542</v>
      </c>
      <c r="AW45" s="58">
        <v>424.88192817542483</v>
      </c>
      <c r="AX45" s="58">
        <v>390.12801824067611</v>
      </c>
      <c r="AY45" s="58">
        <v>356.55669340970854</v>
      </c>
      <c r="AZ45" s="58">
        <v>323.21734947317617</v>
      </c>
      <c r="BA45" s="58">
        <v>291.29908375347577</v>
      </c>
      <c r="BB45" s="58">
        <v>260.96523859694804</v>
      </c>
      <c r="BC45" s="58">
        <v>232.3453744361951</v>
      </c>
      <c r="BD45" s="58">
        <v>205.53533882719614</v>
      </c>
      <c r="BE45" s="58">
        <v>180.59719320682137</v>
      </c>
      <c r="BF45" s="58">
        <v>157.59614735986801</v>
      </c>
      <c r="BG45" s="58">
        <v>136.57161739269611</v>
      </c>
      <c r="BH45" s="106">
        <v>117.52147426183184</v>
      </c>
      <c r="BI45" s="106">
        <v>100.40555618053132</v>
      </c>
      <c r="BJ45" s="58">
        <v>85.165732700280572</v>
      </c>
      <c r="BK45" s="58">
        <v>71.6955498974704</v>
      </c>
      <c r="BL45" s="58">
        <v>59.905584742038194</v>
      </c>
      <c r="BM45" s="58">
        <v>49.678809529782583</v>
      </c>
      <c r="BN45" s="58">
        <v>40.879678768772237</v>
      </c>
      <c r="BO45" s="58">
        <v>33.392200305728828</v>
      </c>
      <c r="BP45" s="58">
        <v>27.035260096001064</v>
      </c>
      <c r="BQ45" s="58">
        <v>21.68591204069623</v>
      </c>
      <c r="BR45" s="58">
        <v>17.224155404221911</v>
      </c>
      <c r="BS45" s="58">
        <v>13.534763032757581</v>
      </c>
      <c r="BT45" s="58">
        <v>10.555732443828907</v>
      </c>
      <c r="BU45" s="58">
        <v>8.1253475037320051</v>
      </c>
      <c r="BV45" s="58">
        <v>6.1696272640524024</v>
      </c>
      <c r="BW45" s="58">
        <v>4.6181630789969246</v>
      </c>
      <c r="BX45" s="58">
        <v>3.4049268813057698</v>
      </c>
      <c r="BY45" s="58">
        <v>2.4945952463940975</v>
      </c>
      <c r="BZ45" s="58">
        <v>1.7983702712664094</v>
      </c>
      <c r="CA45" s="58">
        <v>1.2750715296469499</v>
      </c>
      <c r="CB45" s="58">
        <v>0.88822517142022273</v>
      </c>
      <c r="CC45" s="58">
        <v>0.60636410928730788</v>
      </c>
      <c r="CD45" s="58">
        <v>0.42191290756212835</v>
      </c>
      <c r="CE45" s="58">
        <v>0.28794557138723764</v>
      </c>
      <c r="CF45" s="58">
        <v>0.19176259661900227</v>
      </c>
      <c r="CG45" s="58">
        <v>0.12341365562933765</v>
      </c>
      <c r="CH45" s="58">
        <v>7.522408111849388E-2</v>
      </c>
      <c r="CI45" s="58">
        <v>4.7659654963068968E-2</v>
      </c>
      <c r="CJ45" s="58">
        <v>2.8353032774731061E-2</v>
      </c>
      <c r="CK45" s="58">
        <v>1.5107193323113745E-2</v>
      </c>
      <c r="CL45" s="58">
        <v>6.1299844257699547E-3</v>
      </c>
      <c r="CM45" s="58">
        <v>0</v>
      </c>
      <c r="CN45" s="58">
        <v>0</v>
      </c>
      <c r="CO45" s="58">
        <v>0</v>
      </c>
      <c r="CP45" s="58">
        <v>0</v>
      </c>
      <c r="CQ45" s="58">
        <v>0</v>
      </c>
      <c r="CR45" s="58">
        <v>0</v>
      </c>
      <c r="CS45" s="58">
        <v>0</v>
      </c>
      <c r="CT45" s="58">
        <v>0</v>
      </c>
      <c r="CU45" s="58">
        <v>0</v>
      </c>
      <c r="CV45" s="58">
        <v>0</v>
      </c>
      <c r="CW45" s="58">
        <v>0</v>
      </c>
      <c r="CX45" s="58">
        <v>0</v>
      </c>
      <c r="CY45" s="58">
        <v>0</v>
      </c>
      <c r="CZ45" s="58">
        <v>0</v>
      </c>
      <c r="DA45" s="58">
        <v>0</v>
      </c>
      <c r="DB45" s="58">
        <v>0</v>
      </c>
      <c r="DC45" s="58">
        <v>0</v>
      </c>
      <c r="DD45" s="58">
        <v>0</v>
      </c>
      <c r="DE45" s="58">
        <v>0</v>
      </c>
      <c r="DF45" s="58">
        <v>0</v>
      </c>
      <c r="DG45" s="58">
        <v>0</v>
      </c>
      <c r="DH45" s="58">
        <v>0</v>
      </c>
      <c r="DI45" s="58">
        <v>0</v>
      </c>
      <c r="DJ45" s="58">
        <v>0</v>
      </c>
      <c r="DK45" s="58">
        <v>0</v>
      </c>
      <c r="DL45" s="58">
        <v>0</v>
      </c>
      <c r="DM45" s="58">
        <v>0</v>
      </c>
      <c r="DN45" s="58">
        <v>0</v>
      </c>
      <c r="DO45" s="58">
        <v>0</v>
      </c>
      <c r="DP45" s="58">
        <v>0</v>
      </c>
      <c r="DQ45" s="58">
        <v>0</v>
      </c>
      <c r="DR45" s="58">
        <v>0</v>
      </c>
      <c r="DS45" s="58">
        <v>0</v>
      </c>
      <c r="DT45" s="58">
        <v>0</v>
      </c>
      <c r="DU45" s="58">
        <v>0</v>
      </c>
      <c r="DV45" s="58">
        <v>0</v>
      </c>
      <c r="DW45" s="58">
        <v>0</v>
      </c>
      <c r="DX45" s="58">
        <v>0</v>
      </c>
      <c r="DY45" s="58">
        <v>0</v>
      </c>
      <c r="DZ45" s="58">
        <v>0</v>
      </c>
      <c r="EA45" s="58">
        <v>0</v>
      </c>
      <c r="EB45" s="58">
        <v>0</v>
      </c>
      <c r="EC45" s="58">
        <v>0</v>
      </c>
      <c r="ED45" s="58">
        <v>0</v>
      </c>
      <c r="EE45" s="58">
        <v>0</v>
      </c>
      <c r="EF45" s="58">
        <v>0</v>
      </c>
      <c r="EG45" s="58">
        <v>0</v>
      </c>
      <c r="EH45" s="58">
        <v>0</v>
      </c>
      <c r="EI45" s="58">
        <v>0</v>
      </c>
      <c r="EJ45" s="58">
        <v>0</v>
      </c>
      <c r="EK45" s="58">
        <v>0</v>
      </c>
      <c r="EL45" s="58">
        <v>0</v>
      </c>
      <c r="EM45" s="58">
        <v>0</v>
      </c>
      <c r="EN45" s="58">
        <v>0</v>
      </c>
      <c r="EO45" s="58">
        <v>0</v>
      </c>
      <c r="EP45" s="58">
        <v>0</v>
      </c>
      <c r="EQ45" s="58">
        <v>0</v>
      </c>
      <c r="ER45" s="58">
        <v>0</v>
      </c>
      <c r="ES45" s="58">
        <v>0</v>
      </c>
      <c r="ET45" s="58">
        <v>0</v>
      </c>
      <c r="EU45" s="58">
        <v>0</v>
      </c>
      <c r="EV45" s="58">
        <v>0</v>
      </c>
      <c r="EW45" s="58">
        <v>0</v>
      </c>
      <c r="EX45" s="58">
        <v>0</v>
      </c>
      <c r="EY45" s="58">
        <v>0</v>
      </c>
      <c r="EZ45" s="58">
        <v>0</v>
      </c>
      <c r="FA45" s="58">
        <v>0</v>
      </c>
      <c r="FB45" s="58">
        <v>0</v>
      </c>
      <c r="FC45" s="58">
        <v>0</v>
      </c>
      <c r="FD45" s="58">
        <v>0</v>
      </c>
      <c r="FE45" s="58">
        <v>0</v>
      </c>
      <c r="FF45" s="58">
        <v>0</v>
      </c>
      <c r="FG45" s="58">
        <v>0</v>
      </c>
      <c r="FH45" s="58">
        <v>0</v>
      </c>
      <c r="FI45" s="58">
        <v>0</v>
      </c>
      <c r="FJ45" s="58">
        <v>0</v>
      </c>
      <c r="FK45" s="58">
        <v>0</v>
      </c>
      <c r="FL45" s="58">
        <v>0</v>
      </c>
      <c r="FM45" s="58">
        <v>0</v>
      </c>
      <c r="FN45" s="58">
        <v>0</v>
      </c>
      <c r="FO45" s="58">
        <v>0</v>
      </c>
      <c r="FP45" s="58">
        <v>0</v>
      </c>
      <c r="FQ45" s="58">
        <v>0</v>
      </c>
      <c r="FR45" s="58">
        <v>0</v>
      </c>
      <c r="FS45" s="58">
        <v>0</v>
      </c>
      <c r="FT45" s="58">
        <v>0</v>
      </c>
      <c r="FU45" s="58">
        <v>0</v>
      </c>
      <c r="FV45" s="58">
        <v>0</v>
      </c>
      <c r="FW45" s="58">
        <v>0</v>
      </c>
      <c r="FX45" s="58">
        <v>0</v>
      </c>
      <c r="FY45" s="58">
        <v>0</v>
      </c>
      <c r="FZ45" s="58">
        <v>0</v>
      </c>
      <c r="GA45" s="58">
        <v>0</v>
      </c>
      <c r="GB45" s="58">
        <v>0</v>
      </c>
      <c r="GC45" s="58">
        <v>0</v>
      </c>
      <c r="GD45" s="58">
        <v>0</v>
      </c>
      <c r="GE45" s="58">
        <v>0</v>
      </c>
      <c r="GF45" s="58">
        <v>0</v>
      </c>
      <c r="GG45" s="58">
        <v>0</v>
      </c>
      <c r="GH45" s="58">
        <v>0</v>
      </c>
      <c r="GI45" s="58">
        <v>0</v>
      </c>
      <c r="GJ45" s="58">
        <v>0</v>
      </c>
    </row>
    <row r="46" spans="2:192" x14ac:dyDescent="0.3">
      <c r="C46" s="31" t="s">
        <v>466</v>
      </c>
      <c r="F46" s="107">
        <v>190.8119933991735</v>
      </c>
      <c r="G46" s="107">
        <v>868.06070026176587</v>
      </c>
      <c r="H46" s="58">
        <v>1435.8594432335888</v>
      </c>
      <c r="I46" s="58">
        <v>1938.6010437146122</v>
      </c>
      <c r="J46" s="58">
        <v>2627.7916237102199</v>
      </c>
      <c r="K46" s="58">
        <v>3214.3934629146065</v>
      </c>
      <c r="L46" s="58">
        <v>3819.8028557947587</v>
      </c>
      <c r="M46" s="58">
        <v>4496.5926204863181</v>
      </c>
      <c r="N46" s="58">
        <v>5288.5290178913319</v>
      </c>
      <c r="O46" s="58">
        <v>6244.4536594286847</v>
      </c>
      <c r="P46" s="58">
        <v>4093.8793787573145</v>
      </c>
      <c r="Q46" s="58">
        <v>3217.4161921132822</v>
      </c>
      <c r="R46" s="58">
        <v>2772.4434495957194</v>
      </c>
      <c r="S46" s="58">
        <v>2461.9089851565013</v>
      </c>
      <c r="T46" s="58">
        <v>2220.5206557607303</v>
      </c>
      <c r="U46" s="58">
        <v>2022.1341446125386</v>
      </c>
      <c r="V46" s="58">
        <v>1871.6891031897101</v>
      </c>
      <c r="W46" s="58">
        <v>1732.7320009261157</v>
      </c>
      <c r="X46" s="58">
        <v>1630.4303244526766</v>
      </c>
      <c r="Y46" s="58">
        <v>1532.6427134462074</v>
      </c>
      <c r="Z46" s="58">
        <v>1456.7813574418626</v>
      </c>
      <c r="AA46" s="58">
        <v>1374.3522938860849</v>
      </c>
      <c r="AB46" s="58">
        <v>1286.338931759235</v>
      </c>
      <c r="AC46" s="58">
        <v>1194.4257940168789</v>
      </c>
      <c r="AD46" s="58">
        <v>1100.5701962055043</v>
      </c>
      <c r="AE46" s="58">
        <v>1007.9070714803563</v>
      </c>
      <c r="AF46" s="58">
        <v>918.53066241742181</v>
      </c>
      <c r="AG46" s="58">
        <v>832.97990814689024</v>
      </c>
      <c r="AH46" s="58">
        <v>753.74808126102334</v>
      </c>
      <c r="AI46" s="58">
        <v>682.39038219241013</v>
      </c>
      <c r="AJ46" s="58">
        <v>621.37874806785931</v>
      </c>
      <c r="AK46" s="58">
        <v>569.82376846981947</v>
      </c>
      <c r="AL46" s="58">
        <v>525.68674979928994</v>
      </c>
      <c r="AM46" s="58">
        <v>486.95703526194876</v>
      </c>
      <c r="AN46" s="58">
        <v>452.18069701759964</v>
      </c>
      <c r="AO46" s="58">
        <v>415.47208383474964</v>
      </c>
      <c r="AP46" s="58">
        <v>387.68897567054904</v>
      </c>
      <c r="AQ46" s="58">
        <v>361.04056658341852</v>
      </c>
      <c r="AR46" s="58">
        <v>336.06269145671388</v>
      </c>
      <c r="AS46" s="58">
        <v>312.93872185008195</v>
      </c>
      <c r="AT46" s="58">
        <v>291.23708742121693</v>
      </c>
      <c r="AU46" s="58">
        <v>270.06631977072612</v>
      </c>
      <c r="AV46" s="58">
        <v>249.09998068235447</v>
      </c>
      <c r="AW46" s="58">
        <v>228.22425127694427</v>
      </c>
      <c r="AX46" s="58">
        <v>207.50178357950531</v>
      </c>
      <c r="AY46" s="58">
        <v>185.74107896159612</v>
      </c>
      <c r="AZ46" s="58">
        <v>166.37207337947251</v>
      </c>
      <c r="BA46" s="58">
        <v>147.53818157636201</v>
      </c>
      <c r="BB46" s="58">
        <v>129.82266443892161</v>
      </c>
      <c r="BC46" s="58">
        <v>113.63061149839827</v>
      </c>
      <c r="BD46" s="58">
        <v>99.050173594699814</v>
      </c>
      <c r="BE46" s="58">
        <v>86.590575005598765</v>
      </c>
      <c r="BF46" s="58">
        <v>75.896244219308699</v>
      </c>
      <c r="BG46" s="58">
        <v>66.630766632482221</v>
      </c>
      <c r="BH46" s="106">
        <v>58.537057345867417</v>
      </c>
      <c r="BI46" s="106">
        <v>50.514235979227372</v>
      </c>
      <c r="BJ46" s="58">
        <v>44.445646210269459</v>
      </c>
      <c r="BK46" s="58">
        <v>38.913156848970111</v>
      </c>
      <c r="BL46" s="58">
        <v>33.941881530526551</v>
      </c>
      <c r="BM46" s="58">
        <v>29.520618372431766</v>
      </c>
      <c r="BN46" s="58">
        <v>25.548286048702593</v>
      </c>
      <c r="BO46" s="58">
        <v>21.991356377660775</v>
      </c>
      <c r="BP46" s="58">
        <v>18.731559274677569</v>
      </c>
      <c r="BQ46" s="58">
        <v>15.761500646907159</v>
      </c>
      <c r="BR46" s="58">
        <v>13.079130301359655</v>
      </c>
      <c r="BS46" s="58">
        <v>10.604486152703174</v>
      </c>
      <c r="BT46" s="58">
        <v>8.5207457376489106</v>
      </c>
      <c r="BU46" s="58">
        <v>6.6787136298713037</v>
      </c>
      <c r="BV46" s="58">
        <v>5.0966672707077469</v>
      </c>
      <c r="BW46" s="58">
        <v>3.7818165275517357</v>
      </c>
      <c r="BX46" s="58">
        <v>2.6768657016944926</v>
      </c>
      <c r="BY46" s="58">
        <v>1.9050261189581226</v>
      </c>
      <c r="BZ46" s="58">
        <v>1.3415039639642308</v>
      </c>
      <c r="CA46" s="58">
        <v>0.93741585227145852</v>
      </c>
      <c r="CB46" s="58">
        <v>0.65283548862232055</v>
      </c>
      <c r="CC46" s="58">
        <v>0.37229150826097152</v>
      </c>
      <c r="CD46" s="58">
        <v>0.26552025964977916</v>
      </c>
      <c r="CE46" s="58">
        <v>0.18734975070173712</v>
      </c>
      <c r="CF46" s="58">
        <v>0.13080588400812326</v>
      </c>
      <c r="CG46" s="58">
        <v>9.0504900564167545E-2</v>
      </c>
      <c r="CH46" s="58">
        <v>5.1450522181070629E-2</v>
      </c>
      <c r="CI46" s="58">
        <v>3.5147585245661792E-2</v>
      </c>
      <c r="CJ46" s="58">
        <v>2.3572307030774925E-2</v>
      </c>
      <c r="CK46" s="58">
        <v>1.5678922415363953E-2</v>
      </c>
      <c r="CL46" s="58">
        <v>1.0582256134479322E-2</v>
      </c>
      <c r="CM46" s="58">
        <v>0</v>
      </c>
      <c r="CN46" s="58">
        <v>0</v>
      </c>
      <c r="CO46" s="58">
        <v>0</v>
      </c>
      <c r="CP46" s="58">
        <v>0</v>
      </c>
      <c r="CQ46" s="58">
        <v>0</v>
      </c>
      <c r="CR46" s="58">
        <v>0</v>
      </c>
      <c r="CS46" s="58">
        <v>0</v>
      </c>
      <c r="CT46" s="58">
        <v>0</v>
      </c>
      <c r="CU46" s="58">
        <v>0</v>
      </c>
      <c r="CV46" s="58">
        <v>0</v>
      </c>
      <c r="CW46" s="58">
        <v>0</v>
      </c>
      <c r="CX46" s="58">
        <v>0</v>
      </c>
      <c r="CY46" s="58">
        <v>0</v>
      </c>
      <c r="CZ46" s="58">
        <v>0</v>
      </c>
      <c r="DA46" s="58">
        <v>0</v>
      </c>
      <c r="DB46" s="58">
        <v>0</v>
      </c>
      <c r="DC46" s="58">
        <v>0</v>
      </c>
      <c r="DD46" s="58">
        <v>0</v>
      </c>
      <c r="DE46" s="58">
        <v>0</v>
      </c>
      <c r="DF46" s="58">
        <v>0</v>
      </c>
      <c r="DG46" s="58">
        <v>0</v>
      </c>
      <c r="DH46" s="58">
        <v>0</v>
      </c>
      <c r="DI46" s="58">
        <v>0</v>
      </c>
      <c r="DJ46" s="58">
        <v>0</v>
      </c>
      <c r="DK46" s="58">
        <v>0</v>
      </c>
      <c r="DL46" s="58">
        <v>0</v>
      </c>
      <c r="DM46" s="58">
        <v>0</v>
      </c>
      <c r="DN46" s="58">
        <v>0</v>
      </c>
      <c r="DO46" s="58">
        <v>0</v>
      </c>
      <c r="DP46" s="58">
        <v>0</v>
      </c>
      <c r="DQ46" s="58">
        <v>0</v>
      </c>
      <c r="DR46" s="58">
        <v>0</v>
      </c>
      <c r="DS46" s="58">
        <v>0</v>
      </c>
      <c r="DT46" s="58">
        <v>0</v>
      </c>
      <c r="DU46" s="58">
        <v>0</v>
      </c>
      <c r="DV46" s="58">
        <v>0</v>
      </c>
      <c r="DW46" s="58">
        <v>0</v>
      </c>
      <c r="DX46" s="58">
        <v>0</v>
      </c>
      <c r="DY46" s="58">
        <v>0</v>
      </c>
      <c r="DZ46" s="58">
        <v>0</v>
      </c>
      <c r="EA46" s="58">
        <v>0</v>
      </c>
      <c r="EB46" s="58">
        <v>0</v>
      </c>
      <c r="EC46" s="58">
        <v>0</v>
      </c>
      <c r="ED46" s="58">
        <v>0</v>
      </c>
      <c r="EE46" s="58">
        <v>0</v>
      </c>
      <c r="EF46" s="58">
        <v>0</v>
      </c>
      <c r="EG46" s="58">
        <v>0</v>
      </c>
      <c r="EH46" s="58">
        <v>0</v>
      </c>
      <c r="EI46" s="58">
        <v>0</v>
      </c>
      <c r="EJ46" s="58">
        <v>0</v>
      </c>
      <c r="EK46" s="58">
        <v>0</v>
      </c>
      <c r="EL46" s="58">
        <v>0</v>
      </c>
      <c r="EM46" s="58">
        <v>0</v>
      </c>
      <c r="EN46" s="58">
        <v>0</v>
      </c>
      <c r="EO46" s="58">
        <v>0</v>
      </c>
      <c r="EP46" s="58">
        <v>0</v>
      </c>
      <c r="EQ46" s="58">
        <v>0</v>
      </c>
      <c r="ER46" s="58">
        <v>0</v>
      </c>
      <c r="ES46" s="58">
        <v>0</v>
      </c>
      <c r="ET46" s="58">
        <v>0</v>
      </c>
      <c r="EU46" s="58">
        <v>0</v>
      </c>
      <c r="EV46" s="58">
        <v>0</v>
      </c>
      <c r="EW46" s="58">
        <v>0</v>
      </c>
      <c r="EX46" s="58">
        <v>0</v>
      </c>
      <c r="EY46" s="58">
        <v>0</v>
      </c>
      <c r="EZ46" s="58">
        <v>0</v>
      </c>
      <c r="FA46" s="58">
        <v>0</v>
      </c>
      <c r="FB46" s="58">
        <v>0</v>
      </c>
      <c r="FC46" s="58">
        <v>0</v>
      </c>
      <c r="FD46" s="58">
        <v>0</v>
      </c>
      <c r="FE46" s="58">
        <v>0</v>
      </c>
      <c r="FF46" s="58">
        <v>0</v>
      </c>
      <c r="FG46" s="58">
        <v>0</v>
      </c>
      <c r="FH46" s="58">
        <v>0</v>
      </c>
      <c r="FI46" s="58">
        <v>0</v>
      </c>
      <c r="FJ46" s="58">
        <v>0</v>
      </c>
      <c r="FK46" s="58">
        <v>0</v>
      </c>
      <c r="FL46" s="58">
        <v>0</v>
      </c>
      <c r="FM46" s="58">
        <v>0</v>
      </c>
      <c r="FN46" s="58">
        <v>0</v>
      </c>
      <c r="FO46" s="58">
        <v>0</v>
      </c>
      <c r="FP46" s="58">
        <v>0</v>
      </c>
      <c r="FQ46" s="58">
        <v>0</v>
      </c>
      <c r="FR46" s="58">
        <v>0</v>
      </c>
      <c r="FS46" s="58">
        <v>0</v>
      </c>
      <c r="FT46" s="58">
        <v>0</v>
      </c>
      <c r="FU46" s="58">
        <v>0</v>
      </c>
      <c r="FV46" s="58">
        <v>0</v>
      </c>
      <c r="FW46" s="58">
        <v>0</v>
      </c>
      <c r="FX46" s="58">
        <v>0</v>
      </c>
      <c r="FY46" s="58">
        <v>0</v>
      </c>
      <c r="FZ46" s="58">
        <v>0</v>
      </c>
      <c r="GA46" s="58">
        <v>0</v>
      </c>
      <c r="GB46" s="58">
        <v>0</v>
      </c>
      <c r="GC46" s="58">
        <v>0</v>
      </c>
      <c r="GD46" s="58">
        <v>0</v>
      </c>
      <c r="GE46" s="58">
        <v>0</v>
      </c>
      <c r="GF46" s="58">
        <v>0</v>
      </c>
      <c r="GG46" s="58">
        <v>0</v>
      </c>
      <c r="GH46" s="58">
        <v>0</v>
      </c>
      <c r="GI46" s="58">
        <v>0</v>
      </c>
      <c r="GJ46" s="58">
        <v>0</v>
      </c>
    </row>
    <row r="47" spans="2:192" x14ac:dyDescent="0.3">
      <c r="C47" s="31" t="s">
        <v>158</v>
      </c>
      <c r="F47" s="107">
        <v>1355.076869337626</v>
      </c>
      <c r="G47" s="107">
        <v>5940.1588864798032</v>
      </c>
      <c r="H47" s="58">
        <v>9001.2800768112702</v>
      </c>
      <c r="I47" s="58">
        <v>11230.648701241949</v>
      </c>
      <c r="J47" s="58">
        <v>14792.615562480642</v>
      </c>
      <c r="K47" s="58">
        <v>17385.449310275966</v>
      </c>
      <c r="L47" s="58">
        <v>20013.174747585435</v>
      </c>
      <c r="M47" s="58">
        <v>23154.0039595372</v>
      </c>
      <c r="N47" s="58">
        <v>26982.911569586995</v>
      </c>
      <c r="O47" s="58">
        <v>31757.043161642996</v>
      </c>
      <c r="P47" s="58">
        <v>14120.902928177242</v>
      </c>
      <c r="Q47" s="58">
        <v>8928.387134942288</v>
      </c>
      <c r="R47" s="58">
        <v>8024.7289777238511</v>
      </c>
      <c r="S47" s="58">
        <v>7170.0972727106846</v>
      </c>
      <c r="T47" s="58">
        <v>6339.0383064780681</v>
      </c>
      <c r="U47" s="58">
        <v>5698.8147274711173</v>
      </c>
      <c r="V47" s="58">
        <v>5094.1870372300909</v>
      </c>
      <c r="W47" s="58">
        <v>4517.8526983813299</v>
      </c>
      <c r="X47" s="58">
        <v>3961.2442829792058</v>
      </c>
      <c r="Y47" s="58">
        <v>3415.9921560041576</v>
      </c>
      <c r="Z47" s="58">
        <v>3098.8832060843115</v>
      </c>
      <c r="AA47" s="58">
        <v>2789.2253136204213</v>
      </c>
      <c r="AB47" s="58">
        <v>2495.7893641929741</v>
      </c>
      <c r="AC47" s="58">
        <v>2220.180503320254</v>
      </c>
      <c r="AD47" s="58">
        <v>1954.4155777415433</v>
      </c>
      <c r="AE47" s="58">
        <v>1705.1115143133322</v>
      </c>
      <c r="AF47" s="58">
        <v>1474.0051802782832</v>
      </c>
      <c r="AG47" s="58">
        <v>1253.4685708879142</v>
      </c>
      <c r="AH47" s="58">
        <v>1039.974738696036</v>
      </c>
      <c r="AI47" s="58">
        <v>828.99938125152255</v>
      </c>
      <c r="AJ47" s="58">
        <v>737.00307933858664</v>
      </c>
      <c r="AK47" s="58">
        <v>656.5219598994986</v>
      </c>
      <c r="AL47" s="58">
        <v>583.6933113257428</v>
      </c>
      <c r="AM47" s="58">
        <v>517.75750725216324</v>
      </c>
      <c r="AN47" s="58">
        <v>458.01536858951823</v>
      </c>
      <c r="AO47" s="58">
        <v>404.11254810513515</v>
      </c>
      <c r="AP47" s="58">
        <v>356.53560628050894</v>
      </c>
      <c r="AQ47" s="58">
        <v>313.57203610165783</v>
      </c>
      <c r="AR47" s="58">
        <v>274.81500999384195</v>
      </c>
      <c r="AS47" s="58">
        <v>239.86049297863738</v>
      </c>
      <c r="AT47" s="58">
        <v>208.34537692535193</v>
      </c>
      <c r="AU47" s="58">
        <v>180.72516239972609</v>
      </c>
      <c r="AV47" s="58">
        <v>156.09798548884615</v>
      </c>
      <c r="AW47" s="58">
        <v>134.2568632943622</v>
      </c>
      <c r="AX47" s="58">
        <v>115.0041913796163</v>
      </c>
      <c r="AY47" s="58">
        <v>98.22981983644118</v>
      </c>
      <c r="AZ47" s="58">
        <v>83.687093117927844</v>
      </c>
      <c r="BA47" s="58">
        <v>71.13137877181768</v>
      </c>
      <c r="BB47" s="58">
        <v>60.360492581193569</v>
      </c>
      <c r="BC47" s="58">
        <v>51.161675801781534</v>
      </c>
      <c r="BD47" s="58">
        <v>43.332069315774852</v>
      </c>
      <c r="BE47" s="58">
        <v>36.649469411123576</v>
      </c>
      <c r="BF47" s="58">
        <v>30.929395432169809</v>
      </c>
      <c r="BG47" s="58">
        <v>26.02251924880807</v>
      </c>
      <c r="BH47" s="106">
        <v>21.807290591722143</v>
      </c>
      <c r="BI47" s="106">
        <v>18.239684148553458</v>
      </c>
      <c r="BJ47" s="58">
        <v>15.163737426302667</v>
      </c>
      <c r="BK47" s="58">
        <v>12.520804356312636</v>
      </c>
      <c r="BL47" s="58">
        <v>10.256059939151163</v>
      </c>
      <c r="BM47" s="58">
        <v>8.3199632172403764</v>
      </c>
      <c r="BN47" s="58">
        <v>6.671165042059152</v>
      </c>
      <c r="BO47" s="58">
        <v>5.2770662164346414</v>
      </c>
      <c r="BP47" s="58">
        <v>4.1108613766966808</v>
      </c>
      <c r="BQ47" s="58">
        <v>3.1476985400010853</v>
      </c>
      <c r="BR47" s="58">
        <v>2.3641087606325604</v>
      </c>
      <c r="BS47" s="58">
        <v>1.7397609903571194</v>
      </c>
      <c r="BT47" s="58">
        <v>1.2503783786127989</v>
      </c>
      <c r="BU47" s="58">
        <v>0.877042643062518</v>
      </c>
      <c r="BV47" s="58">
        <v>0.6006522850178434</v>
      </c>
      <c r="BW47" s="58">
        <v>0.40257524658794208</v>
      </c>
      <c r="BX47" s="58">
        <v>0.26700591450226935</v>
      </c>
      <c r="BY47" s="58">
        <v>0.17476797335647543</v>
      </c>
      <c r="BZ47" s="58">
        <v>0.11270714862514751</v>
      </c>
      <c r="CA47" s="58">
        <v>7.1252358458280041E-2</v>
      </c>
      <c r="CB47" s="58">
        <v>4.3613184399049688E-2</v>
      </c>
      <c r="CC47" s="58">
        <v>2.914734121562209E-2</v>
      </c>
      <c r="CD47" s="58">
        <v>1.9103574672465189E-2</v>
      </c>
      <c r="CE47" s="58">
        <v>1.2211677759592253E-2</v>
      </c>
      <c r="CF47" s="58">
        <v>7.5448889609640744E-3</v>
      </c>
      <c r="CG47" s="58">
        <v>4.4286255225710856E-3</v>
      </c>
      <c r="CH47" s="58">
        <v>2.6589554258075344E-3</v>
      </c>
      <c r="CI47" s="58">
        <v>1.5027105206118216E-3</v>
      </c>
      <c r="CJ47" s="58">
        <v>7.6338688937623261E-4</v>
      </c>
      <c r="CK47" s="58">
        <v>2.9681811391395782E-4</v>
      </c>
      <c r="CL47" s="58">
        <v>0</v>
      </c>
      <c r="CM47" s="58">
        <v>0</v>
      </c>
      <c r="CN47" s="58">
        <v>0</v>
      </c>
      <c r="CO47" s="58">
        <v>0</v>
      </c>
      <c r="CP47" s="58">
        <v>0</v>
      </c>
      <c r="CQ47" s="58">
        <v>0</v>
      </c>
      <c r="CR47" s="58">
        <v>0</v>
      </c>
      <c r="CS47" s="58">
        <v>0</v>
      </c>
      <c r="CT47" s="58">
        <v>0</v>
      </c>
      <c r="CU47" s="58">
        <v>0</v>
      </c>
      <c r="CV47" s="58">
        <v>0</v>
      </c>
      <c r="CW47" s="58">
        <v>0</v>
      </c>
      <c r="CX47" s="58">
        <v>0</v>
      </c>
      <c r="CY47" s="58">
        <v>0</v>
      </c>
      <c r="CZ47" s="58">
        <v>0</v>
      </c>
      <c r="DA47" s="58">
        <v>0</v>
      </c>
      <c r="DB47" s="58">
        <v>0</v>
      </c>
      <c r="DC47" s="58">
        <v>0</v>
      </c>
      <c r="DD47" s="58">
        <v>0</v>
      </c>
      <c r="DE47" s="58">
        <v>0</v>
      </c>
      <c r="DF47" s="58">
        <v>0</v>
      </c>
      <c r="DG47" s="58">
        <v>0</v>
      </c>
      <c r="DH47" s="58">
        <v>0</v>
      </c>
      <c r="DI47" s="58">
        <v>0</v>
      </c>
      <c r="DJ47" s="58">
        <v>0</v>
      </c>
      <c r="DK47" s="58">
        <v>0</v>
      </c>
      <c r="DL47" s="58">
        <v>0</v>
      </c>
      <c r="DM47" s="58">
        <v>0</v>
      </c>
      <c r="DN47" s="58">
        <v>0</v>
      </c>
      <c r="DO47" s="58">
        <v>0</v>
      </c>
      <c r="DP47" s="58">
        <v>0</v>
      </c>
      <c r="DQ47" s="58">
        <v>0</v>
      </c>
      <c r="DR47" s="58">
        <v>0</v>
      </c>
      <c r="DS47" s="58">
        <v>0</v>
      </c>
      <c r="DT47" s="58">
        <v>0</v>
      </c>
      <c r="DU47" s="58">
        <v>0</v>
      </c>
      <c r="DV47" s="58">
        <v>0</v>
      </c>
      <c r="DW47" s="58">
        <v>0</v>
      </c>
      <c r="DX47" s="58">
        <v>0</v>
      </c>
      <c r="DY47" s="58">
        <v>0</v>
      </c>
      <c r="DZ47" s="58">
        <v>0</v>
      </c>
      <c r="EA47" s="58">
        <v>0</v>
      </c>
      <c r="EB47" s="58">
        <v>0</v>
      </c>
      <c r="EC47" s="58">
        <v>0</v>
      </c>
      <c r="ED47" s="58">
        <v>0</v>
      </c>
      <c r="EE47" s="58">
        <v>0</v>
      </c>
      <c r="EF47" s="58">
        <v>0</v>
      </c>
      <c r="EG47" s="58">
        <v>0</v>
      </c>
      <c r="EH47" s="58">
        <v>0</v>
      </c>
      <c r="EI47" s="58">
        <v>0</v>
      </c>
      <c r="EJ47" s="58">
        <v>0</v>
      </c>
      <c r="EK47" s="58">
        <v>0</v>
      </c>
      <c r="EL47" s="58">
        <v>0</v>
      </c>
      <c r="EM47" s="58">
        <v>0</v>
      </c>
      <c r="EN47" s="58">
        <v>0</v>
      </c>
      <c r="EO47" s="58">
        <v>0</v>
      </c>
      <c r="EP47" s="58">
        <v>0</v>
      </c>
      <c r="EQ47" s="58">
        <v>0</v>
      </c>
      <c r="ER47" s="58">
        <v>0</v>
      </c>
      <c r="ES47" s="58">
        <v>0</v>
      </c>
      <c r="ET47" s="58">
        <v>0</v>
      </c>
      <c r="EU47" s="58">
        <v>0</v>
      </c>
      <c r="EV47" s="58">
        <v>0</v>
      </c>
      <c r="EW47" s="58">
        <v>0</v>
      </c>
      <c r="EX47" s="58">
        <v>0</v>
      </c>
      <c r="EY47" s="58">
        <v>0</v>
      </c>
      <c r="EZ47" s="58">
        <v>0</v>
      </c>
      <c r="FA47" s="58">
        <v>0</v>
      </c>
      <c r="FB47" s="58">
        <v>0</v>
      </c>
      <c r="FC47" s="58">
        <v>0</v>
      </c>
      <c r="FD47" s="58">
        <v>0</v>
      </c>
      <c r="FE47" s="58">
        <v>0</v>
      </c>
      <c r="FF47" s="58">
        <v>0</v>
      </c>
      <c r="FG47" s="58">
        <v>0</v>
      </c>
      <c r="FH47" s="58">
        <v>0</v>
      </c>
      <c r="FI47" s="58">
        <v>0</v>
      </c>
      <c r="FJ47" s="58">
        <v>0</v>
      </c>
      <c r="FK47" s="58">
        <v>0</v>
      </c>
      <c r="FL47" s="58">
        <v>0</v>
      </c>
      <c r="FM47" s="58">
        <v>0</v>
      </c>
      <c r="FN47" s="58">
        <v>0</v>
      </c>
      <c r="FO47" s="58">
        <v>0</v>
      </c>
      <c r="FP47" s="58">
        <v>0</v>
      </c>
      <c r="FQ47" s="58">
        <v>0</v>
      </c>
      <c r="FR47" s="58">
        <v>0</v>
      </c>
      <c r="FS47" s="58">
        <v>0</v>
      </c>
      <c r="FT47" s="58">
        <v>0</v>
      </c>
      <c r="FU47" s="58">
        <v>0</v>
      </c>
      <c r="FV47" s="58">
        <v>0</v>
      </c>
      <c r="FW47" s="58">
        <v>0</v>
      </c>
      <c r="FX47" s="58">
        <v>0</v>
      </c>
      <c r="FY47" s="58">
        <v>0</v>
      </c>
      <c r="FZ47" s="58">
        <v>0</v>
      </c>
      <c r="GA47" s="58">
        <v>0</v>
      </c>
      <c r="GB47" s="58">
        <v>0</v>
      </c>
      <c r="GC47" s="58">
        <v>0</v>
      </c>
      <c r="GD47" s="58">
        <v>0</v>
      </c>
      <c r="GE47" s="58">
        <v>0</v>
      </c>
      <c r="GF47" s="58">
        <v>0</v>
      </c>
      <c r="GG47" s="58">
        <v>0</v>
      </c>
      <c r="GH47" s="58">
        <v>0</v>
      </c>
      <c r="GI47" s="58">
        <v>0</v>
      </c>
      <c r="GJ47" s="58">
        <v>0</v>
      </c>
    </row>
    <row r="48" spans="2:192" x14ac:dyDescent="0.3">
      <c r="C48" s="32" t="s">
        <v>467</v>
      </c>
      <c r="D48" s="41"/>
      <c r="E48" s="69"/>
      <c r="F48" s="116">
        <v>2981.1691125427769</v>
      </c>
      <c r="G48" s="116">
        <v>14511.383898961891</v>
      </c>
      <c r="H48" s="59">
        <v>27547.440376562707</v>
      </c>
      <c r="I48" s="59">
        <v>41623.864557444882</v>
      </c>
      <c r="J48" s="59">
        <v>59727.624528405293</v>
      </c>
      <c r="K48" s="59">
        <v>77855.748885823108</v>
      </c>
      <c r="L48" s="59">
        <v>96800.59836902091</v>
      </c>
      <c r="M48" s="59">
        <v>117521.74947688608</v>
      </c>
      <c r="N48" s="59">
        <v>140937.62659637808</v>
      </c>
      <c r="O48" s="59">
        <v>168095.5991324494</v>
      </c>
      <c r="P48" s="59">
        <v>148381.39723340064</v>
      </c>
      <c r="Q48" s="59">
        <v>133930.17988624025</v>
      </c>
      <c r="R48" s="59">
        <v>120392.91957501041</v>
      </c>
      <c r="S48" s="59">
        <v>107595.59589336695</v>
      </c>
      <c r="T48" s="59">
        <v>95154.944811877634</v>
      </c>
      <c r="U48" s="59">
        <v>85584.139044839059</v>
      </c>
      <c r="V48" s="59">
        <v>76554.002110588204</v>
      </c>
      <c r="W48" s="59">
        <v>67964.919072375589</v>
      </c>
      <c r="X48" s="59">
        <v>59680.730386033654</v>
      </c>
      <c r="Y48" s="59">
        <v>51575.870679638778</v>
      </c>
      <c r="Z48" s="59">
        <v>46908.40726211232</v>
      </c>
      <c r="AA48" s="59">
        <v>42291.940778447337</v>
      </c>
      <c r="AB48" s="59">
        <v>37930.114721012258</v>
      </c>
      <c r="AC48" s="59">
        <v>33842.644950525348</v>
      </c>
      <c r="AD48" s="59">
        <v>29910.34872504844</v>
      </c>
      <c r="AE48" s="59">
        <v>26237.20572179876</v>
      </c>
      <c r="AF48" s="59">
        <v>22773.26419493381</v>
      </c>
      <c r="AG48" s="59">
        <v>19473.073527794273</v>
      </c>
      <c r="AH48" s="59">
        <v>16281.865032833868</v>
      </c>
      <c r="AI48" s="59">
        <v>13132.311505913807</v>
      </c>
      <c r="AJ48" s="59">
        <v>11773.929678507353</v>
      </c>
      <c r="AK48" s="59">
        <v>10547.583950138032</v>
      </c>
      <c r="AL48" s="59">
        <v>9438.2038890129988</v>
      </c>
      <c r="AM48" s="59">
        <v>8433.4893464988927</v>
      </c>
      <c r="AN48" s="59">
        <v>7523.2932808917749</v>
      </c>
      <c r="AO48" s="59">
        <v>6703.7086489518897</v>
      </c>
      <c r="AP48" s="59">
        <v>5959.4840670008316</v>
      </c>
      <c r="AQ48" s="59">
        <v>5284.8714643157555</v>
      </c>
      <c r="AR48" s="59">
        <v>4673.9937628652033</v>
      </c>
      <c r="AS48" s="59">
        <v>4121.1945480364793</v>
      </c>
      <c r="AT48" s="59">
        <v>3621.6120836899117</v>
      </c>
      <c r="AU48" s="59">
        <v>3170.8206015194601</v>
      </c>
      <c r="AV48" s="59">
        <v>2765.6226353482593</v>
      </c>
      <c r="AW48" s="59">
        <v>2403.1415207769528</v>
      </c>
      <c r="AX48" s="59">
        <v>2080.6355458178314</v>
      </c>
      <c r="AY48" s="59">
        <v>1796.6646470197941</v>
      </c>
      <c r="AZ48" s="59">
        <v>1546.6054805223946</v>
      </c>
      <c r="BA48" s="59">
        <v>1327.9359201742132</v>
      </c>
      <c r="BB48" s="59">
        <v>1137.7527631540986</v>
      </c>
      <c r="BC48" s="59">
        <v>972.96047585391852</v>
      </c>
      <c r="BD48" s="59">
        <v>830.57823294344382</v>
      </c>
      <c r="BE48" s="59">
        <v>707.33818852672209</v>
      </c>
      <c r="BF48" s="59">
        <v>600.51254887524328</v>
      </c>
      <c r="BG48" s="59">
        <v>507.859262993953</v>
      </c>
      <c r="BH48" s="105">
        <v>427.51491505636329</v>
      </c>
      <c r="BI48" s="105">
        <v>358.76099492858253</v>
      </c>
      <c r="BJ48" s="59">
        <v>299.15161129201033</v>
      </c>
      <c r="BK48" s="59">
        <v>247.71765008672767</v>
      </c>
      <c r="BL48" s="59">
        <v>203.51970861705001</v>
      </c>
      <c r="BM48" s="59">
        <v>165.67912702737789</v>
      </c>
      <c r="BN48" s="59">
        <v>133.45967593661609</v>
      </c>
      <c r="BO48" s="59">
        <v>106.19125334252065</v>
      </c>
      <c r="BP48" s="59">
        <v>83.348832691146455</v>
      </c>
      <c r="BQ48" s="59">
        <v>64.43963350423823</v>
      </c>
      <c r="BR48" s="59">
        <v>48.996394442245979</v>
      </c>
      <c r="BS48" s="59">
        <v>36.6521472991857</v>
      </c>
      <c r="BT48" s="59">
        <v>26.881023182923986</v>
      </c>
      <c r="BU48" s="59">
        <v>19.325266909990166</v>
      </c>
      <c r="BV48" s="59">
        <v>13.627947354264581</v>
      </c>
      <c r="BW48" s="59">
        <v>9.4435555801249009</v>
      </c>
      <c r="BX48" s="59">
        <v>6.4996839639281401</v>
      </c>
      <c r="BY48" s="59">
        <v>4.41988987161354</v>
      </c>
      <c r="BZ48" s="59">
        <v>2.9656787590241627</v>
      </c>
      <c r="CA48" s="59">
        <v>1.9570105482944233</v>
      </c>
      <c r="CB48" s="59">
        <v>1.2605618752730534</v>
      </c>
      <c r="CC48" s="59">
        <v>0.85912302579645983</v>
      </c>
      <c r="CD48" s="59">
        <v>0.57449919147421535</v>
      </c>
      <c r="CE48" s="59">
        <v>0.37493776301288612</v>
      </c>
      <c r="CF48" s="59">
        <v>0.23658699004379877</v>
      </c>
      <c r="CG48" s="59">
        <v>0.14165346395706016</v>
      </c>
      <c r="CH48" s="59">
        <v>8.7543986350181999E-2</v>
      </c>
      <c r="CI48" s="59">
        <v>5.0893690583908385E-2</v>
      </c>
      <c r="CJ48" s="59">
        <v>2.655799666375723E-2</v>
      </c>
      <c r="CK48" s="59">
        <v>1.0582256134479322E-2</v>
      </c>
      <c r="CL48" s="59">
        <v>0</v>
      </c>
      <c r="CM48" s="59">
        <v>0</v>
      </c>
      <c r="CN48" s="59">
        <v>0</v>
      </c>
      <c r="CO48" s="59">
        <v>0</v>
      </c>
      <c r="CP48" s="59">
        <v>0</v>
      </c>
      <c r="CQ48" s="59">
        <v>0</v>
      </c>
      <c r="CR48" s="59">
        <v>0</v>
      </c>
      <c r="CS48" s="59">
        <v>0</v>
      </c>
      <c r="CT48" s="59">
        <v>0</v>
      </c>
      <c r="CU48" s="59">
        <v>0</v>
      </c>
      <c r="CV48" s="59">
        <v>0</v>
      </c>
      <c r="CW48" s="59">
        <v>0</v>
      </c>
      <c r="CX48" s="59">
        <v>0</v>
      </c>
      <c r="CY48" s="59">
        <v>0</v>
      </c>
      <c r="CZ48" s="59">
        <v>0</v>
      </c>
      <c r="DA48" s="59">
        <v>0</v>
      </c>
      <c r="DB48" s="59">
        <v>0</v>
      </c>
      <c r="DC48" s="59">
        <v>0</v>
      </c>
      <c r="DD48" s="59">
        <v>0</v>
      </c>
      <c r="DE48" s="59">
        <v>0</v>
      </c>
      <c r="DF48" s="59">
        <v>0</v>
      </c>
      <c r="DG48" s="59">
        <v>0</v>
      </c>
      <c r="DH48" s="59">
        <v>0</v>
      </c>
      <c r="DI48" s="59">
        <v>0</v>
      </c>
      <c r="DJ48" s="59">
        <v>0</v>
      </c>
      <c r="DK48" s="59">
        <v>0</v>
      </c>
      <c r="DL48" s="59">
        <v>0</v>
      </c>
      <c r="DM48" s="59">
        <v>0</v>
      </c>
      <c r="DN48" s="59">
        <v>0</v>
      </c>
      <c r="DO48" s="59">
        <v>0</v>
      </c>
      <c r="DP48" s="59">
        <v>0</v>
      </c>
      <c r="DQ48" s="59">
        <v>0</v>
      </c>
      <c r="DR48" s="59">
        <v>0</v>
      </c>
      <c r="DS48" s="59">
        <v>0</v>
      </c>
      <c r="DT48" s="59">
        <v>0</v>
      </c>
      <c r="DU48" s="59">
        <v>0</v>
      </c>
      <c r="DV48" s="59">
        <v>0</v>
      </c>
      <c r="DW48" s="59">
        <v>0</v>
      </c>
      <c r="DX48" s="59">
        <v>0</v>
      </c>
      <c r="DY48" s="59">
        <v>0</v>
      </c>
      <c r="DZ48" s="59">
        <v>0</v>
      </c>
      <c r="EA48" s="59">
        <v>0</v>
      </c>
      <c r="EB48" s="59">
        <v>0</v>
      </c>
      <c r="EC48" s="59">
        <v>0</v>
      </c>
      <c r="ED48" s="59">
        <v>0</v>
      </c>
      <c r="EE48" s="59">
        <v>0</v>
      </c>
      <c r="EF48" s="59">
        <v>0</v>
      </c>
      <c r="EG48" s="59">
        <v>0</v>
      </c>
      <c r="EH48" s="59">
        <v>0</v>
      </c>
      <c r="EI48" s="59">
        <v>0</v>
      </c>
      <c r="EJ48" s="59">
        <v>0</v>
      </c>
      <c r="EK48" s="59">
        <v>0</v>
      </c>
      <c r="EL48" s="59">
        <v>0</v>
      </c>
      <c r="EM48" s="59">
        <v>0</v>
      </c>
      <c r="EN48" s="59">
        <v>0</v>
      </c>
      <c r="EO48" s="59">
        <v>0</v>
      </c>
      <c r="EP48" s="59">
        <v>0</v>
      </c>
      <c r="EQ48" s="59">
        <v>0</v>
      </c>
      <c r="ER48" s="59">
        <v>0</v>
      </c>
      <c r="ES48" s="59">
        <v>0</v>
      </c>
      <c r="ET48" s="59">
        <v>0</v>
      </c>
      <c r="EU48" s="59">
        <v>0</v>
      </c>
      <c r="EV48" s="59">
        <v>0</v>
      </c>
      <c r="EW48" s="59">
        <v>0</v>
      </c>
      <c r="EX48" s="59">
        <v>0</v>
      </c>
      <c r="EY48" s="59">
        <v>0</v>
      </c>
      <c r="EZ48" s="59">
        <v>0</v>
      </c>
      <c r="FA48" s="59">
        <v>0</v>
      </c>
      <c r="FB48" s="59">
        <v>0</v>
      </c>
      <c r="FC48" s="59">
        <v>0</v>
      </c>
      <c r="FD48" s="59">
        <v>0</v>
      </c>
      <c r="FE48" s="59">
        <v>0</v>
      </c>
      <c r="FF48" s="59">
        <v>0</v>
      </c>
      <c r="FG48" s="59">
        <v>0</v>
      </c>
      <c r="FH48" s="59">
        <v>0</v>
      </c>
      <c r="FI48" s="59">
        <v>0</v>
      </c>
      <c r="FJ48" s="59">
        <v>0</v>
      </c>
      <c r="FK48" s="59">
        <v>0</v>
      </c>
      <c r="FL48" s="59">
        <v>0</v>
      </c>
      <c r="FM48" s="59">
        <v>0</v>
      </c>
      <c r="FN48" s="59">
        <v>0</v>
      </c>
      <c r="FO48" s="59">
        <v>0</v>
      </c>
      <c r="FP48" s="59">
        <v>0</v>
      </c>
      <c r="FQ48" s="59">
        <v>0</v>
      </c>
      <c r="FR48" s="59">
        <v>0</v>
      </c>
      <c r="FS48" s="59">
        <v>0</v>
      </c>
      <c r="FT48" s="59">
        <v>0</v>
      </c>
      <c r="FU48" s="59">
        <v>0</v>
      </c>
      <c r="FV48" s="59">
        <v>0</v>
      </c>
      <c r="FW48" s="59">
        <v>0</v>
      </c>
      <c r="FX48" s="59">
        <v>0</v>
      </c>
      <c r="FY48" s="59">
        <v>0</v>
      </c>
      <c r="FZ48" s="59">
        <v>0</v>
      </c>
      <c r="GA48" s="59">
        <v>0</v>
      </c>
      <c r="GB48" s="59">
        <v>0</v>
      </c>
      <c r="GC48" s="59">
        <v>0</v>
      </c>
      <c r="GD48" s="59">
        <v>0</v>
      </c>
      <c r="GE48" s="59">
        <v>0</v>
      </c>
      <c r="GF48" s="59">
        <v>0</v>
      </c>
      <c r="GG48" s="59">
        <v>0</v>
      </c>
      <c r="GH48" s="59">
        <v>0</v>
      </c>
      <c r="GI48" s="59">
        <v>0</v>
      </c>
      <c r="GJ48" s="59">
        <v>0</v>
      </c>
    </row>
    <row r="49" spans="1:192" x14ac:dyDescent="0.3">
      <c r="C49" s="124" t="s">
        <v>468</v>
      </c>
      <c r="D49" s="124"/>
      <c r="E49" s="125"/>
      <c r="F49" s="124">
        <v>53528752.207180686</v>
      </c>
      <c r="G49" s="124">
        <v>231966054.54870081</v>
      </c>
      <c r="H49" s="124">
        <v>400460884.28240806</v>
      </c>
      <c r="I49" s="124">
        <v>563340828.36030579</v>
      </c>
      <c r="J49" s="124">
        <v>779716019.12234366</v>
      </c>
      <c r="K49" s="124">
        <v>975935387.53571475</v>
      </c>
      <c r="L49" s="124">
        <v>1176628516.3456819</v>
      </c>
      <c r="M49" s="124">
        <v>1396582559.861316</v>
      </c>
      <c r="N49" s="124">
        <v>1647524952.1566556</v>
      </c>
      <c r="O49" s="124">
        <v>1943780777.1329887</v>
      </c>
      <c r="P49" s="124">
        <v>1442763732.7848678</v>
      </c>
      <c r="Q49" s="124">
        <v>1188666202.0859149</v>
      </c>
      <c r="R49" s="124">
        <v>1011328299.3240871</v>
      </c>
      <c r="S49" s="124">
        <v>857480462.12844229</v>
      </c>
      <c r="T49" s="124">
        <v>720726354.99502897</v>
      </c>
      <c r="U49" s="124">
        <v>615522967.95580268</v>
      </c>
      <c r="V49" s="124">
        <v>523310644.76536125</v>
      </c>
      <c r="W49" s="124">
        <v>441887797.4362976</v>
      </c>
      <c r="X49" s="124">
        <v>369455094.8076179</v>
      </c>
      <c r="Y49" s="124">
        <v>304176310.662112</v>
      </c>
      <c r="Z49" s="124">
        <v>262104615.86107185</v>
      </c>
      <c r="AA49" s="124">
        <v>224734090.12051767</v>
      </c>
      <c r="AB49" s="124">
        <v>191988232.11491996</v>
      </c>
      <c r="AC49" s="124">
        <v>163388090.11552906</v>
      </c>
      <c r="AD49" s="124">
        <v>138126072.00283706</v>
      </c>
      <c r="AE49" s="124">
        <v>116096800.40409237</v>
      </c>
      <c r="AF49" s="124">
        <v>96807915.541077077</v>
      </c>
      <c r="AG49" s="124">
        <v>79787841.083190307</v>
      </c>
      <c r="AH49" s="124">
        <v>64622583.204628475</v>
      </c>
      <c r="AI49" s="124">
        <v>50904276.575524651</v>
      </c>
      <c r="AJ49" s="124">
        <v>43351790.313013956</v>
      </c>
      <c r="AK49" s="124">
        <v>36904272.596464574</v>
      </c>
      <c r="AL49" s="124">
        <v>31383995.672057986</v>
      </c>
      <c r="AM49" s="124">
        <v>26655199.635383531</v>
      </c>
      <c r="AN49" s="124">
        <v>22604685.363309108</v>
      </c>
      <c r="AO49" s="124">
        <v>19137319.671726294</v>
      </c>
      <c r="AP49" s="124">
        <v>16181061.849110728</v>
      </c>
      <c r="AQ49" s="124">
        <v>13650238.955729479</v>
      </c>
      <c r="AR49" s="124">
        <v>11487498.667086655</v>
      </c>
      <c r="AS49" s="124">
        <v>9642208.8077391051</v>
      </c>
      <c r="AT49" s="124">
        <v>8070109.9117233921</v>
      </c>
      <c r="AU49" s="124">
        <v>6733228.234912388</v>
      </c>
      <c r="AV49" s="124">
        <v>5597878.4337698054</v>
      </c>
      <c r="AW49" s="124">
        <v>4636699.4050753275</v>
      </c>
      <c r="AX49" s="124">
        <v>3825948.7119895071</v>
      </c>
      <c r="AY49" s="124">
        <v>3144870.4121747618</v>
      </c>
      <c r="AZ49" s="124">
        <v>2576525.4768671147</v>
      </c>
      <c r="BA49" s="124">
        <v>2102983.6197983427</v>
      </c>
      <c r="BB49" s="124">
        <v>1710428.7602747607</v>
      </c>
      <c r="BC49" s="124">
        <v>1386479.0179078148</v>
      </c>
      <c r="BD49" s="124">
        <v>1120165.6293265955</v>
      </c>
      <c r="BE49" s="124">
        <v>901979.1926183959</v>
      </c>
      <c r="BF49" s="124">
        <v>723532.94508655742</v>
      </c>
      <c r="BG49" s="124">
        <v>577905.0076370911</v>
      </c>
      <c r="BH49" s="124">
        <v>459382.63372514321</v>
      </c>
      <c r="BI49" s="124">
        <v>363225.73506122682</v>
      </c>
      <c r="BJ49" s="124">
        <v>285970.92292088794</v>
      </c>
      <c r="BK49" s="124">
        <v>223705.5182559253</v>
      </c>
      <c r="BL49" s="124">
        <v>173817.90179928427</v>
      </c>
      <c r="BM49" s="124">
        <v>134069.57219880354</v>
      </c>
      <c r="BN49" s="124">
        <v>102564.41304554156</v>
      </c>
      <c r="BO49" s="124">
        <v>77757.999850209148</v>
      </c>
      <c r="BP49" s="124">
        <v>58331.538367228706</v>
      </c>
      <c r="BQ49" s="124">
        <v>43252.272484067485</v>
      </c>
      <c r="BR49" s="124">
        <v>31663.384653417135</v>
      </c>
      <c r="BS49" s="124">
        <v>22854.529106839258</v>
      </c>
      <c r="BT49" s="124">
        <v>16285.385232829856</v>
      </c>
      <c r="BU49" s="124">
        <v>11412.233742171004</v>
      </c>
      <c r="BV49" s="124">
        <v>7861.4985195326199</v>
      </c>
      <c r="BW49" s="124">
        <v>5324.6079876591766</v>
      </c>
      <c r="BX49" s="124">
        <v>3548.8482999013318</v>
      </c>
      <c r="BY49" s="124">
        <v>2350.3865706316383</v>
      </c>
      <c r="BZ49" s="124">
        <v>1536.4099452562768</v>
      </c>
      <c r="CA49" s="124">
        <v>989.9885748997026</v>
      </c>
      <c r="CB49" s="124">
        <v>627.0958718119673</v>
      </c>
      <c r="CC49" s="124">
        <v>388.15036352700577</v>
      </c>
      <c r="CD49" s="124">
        <v>249.90479446123015</v>
      </c>
      <c r="CE49" s="124">
        <v>158.02944842579652</v>
      </c>
      <c r="CF49" s="124">
        <v>97.574795054929083</v>
      </c>
      <c r="CG49" s="124">
        <v>58.23977580386088</v>
      </c>
      <c r="CH49" s="124">
        <v>32.943018970161809</v>
      </c>
      <c r="CI49" s="124">
        <v>19.353393321464061</v>
      </c>
      <c r="CJ49" s="124">
        <v>10.720385132820319</v>
      </c>
      <c r="CK49" s="124">
        <v>5.3488877293859236</v>
      </c>
      <c r="CL49" s="124">
        <v>2.0477265402215084</v>
      </c>
      <c r="CM49" s="124">
        <v>0</v>
      </c>
      <c r="CN49" s="124">
        <v>0</v>
      </c>
      <c r="CO49" s="124">
        <v>0</v>
      </c>
      <c r="CP49" s="124">
        <v>0</v>
      </c>
      <c r="CQ49" s="124">
        <v>0</v>
      </c>
      <c r="CR49" s="124">
        <v>0</v>
      </c>
      <c r="CS49" s="124">
        <v>0</v>
      </c>
      <c r="CT49" s="124">
        <v>0</v>
      </c>
      <c r="CU49" s="124">
        <v>0</v>
      </c>
      <c r="CV49" s="124">
        <v>0</v>
      </c>
      <c r="CW49" s="124">
        <v>0</v>
      </c>
      <c r="CX49" s="124">
        <v>0</v>
      </c>
      <c r="CY49" s="124">
        <v>0</v>
      </c>
      <c r="CZ49" s="124">
        <v>0</v>
      </c>
      <c r="DA49" s="124">
        <v>0</v>
      </c>
      <c r="DB49" s="124">
        <v>0</v>
      </c>
      <c r="DC49" s="124">
        <v>0</v>
      </c>
      <c r="DD49" s="124">
        <v>0</v>
      </c>
      <c r="DE49" s="124">
        <v>0</v>
      </c>
      <c r="DF49" s="124">
        <v>0</v>
      </c>
      <c r="DG49" s="124">
        <v>0</v>
      </c>
      <c r="DH49" s="124">
        <v>0</v>
      </c>
      <c r="DI49" s="124">
        <v>0</v>
      </c>
      <c r="DJ49" s="124">
        <v>0</v>
      </c>
      <c r="DK49" s="124">
        <v>0</v>
      </c>
      <c r="DL49" s="124">
        <v>0</v>
      </c>
      <c r="DM49" s="124">
        <v>0</v>
      </c>
      <c r="DN49" s="124">
        <v>0</v>
      </c>
      <c r="DO49" s="124">
        <v>0</v>
      </c>
      <c r="DP49" s="124">
        <v>0</v>
      </c>
      <c r="DQ49" s="124">
        <v>0</v>
      </c>
      <c r="DR49" s="124">
        <v>0</v>
      </c>
      <c r="DS49" s="124">
        <v>0</v>
      </c>
      <c r="DT49" s="124">
        <v>0</v>
      </c>
      <c r="DU49" s="124">
        <v>0</v>
      </c>
      <c r="DV49" s="124">
        <v>0</v>
      </c>
      <c r="DW49" s="124">
        <v>0</v>
      </c>
      <c r="DX49" s="124">
        <v>0</v>
      </c>
      <c r="DY49" s="124">
        <v>0</v>
      </c>
      <c r="DZ49" s="124">
        <v>0</v>
      </c>
      <c r="EA49" s="124">
        <v>0</v>
      </c>
      <c r="EB49" s="124">
        <v>0</v>
      </c>
      <c r="EC49" s="124">
        <v>0</v>
      </c>
      <c r="ED49" s="124">
        <v>0</v>
      </c>
      <c r="EE49" s="124">
        <v>0</v>
      </c>
      <c r="EF49" s="124">
        <v>0</v>
      </c>
      <c r="EG49" s="124">
        <v>0</v>
      </c>
      <c r="EH49" s="124">
        <v>0</v>
      </c>
      <c r="EI49" s="124">
        <v>0</v>
      </c>
      <c r="EJ49" s="124">
        <v>0</v>
      </c>
      <c r="EK49" s="124">
        <v>0</v>
      </c>
      <c r="EL49" s="124">
        <v>0</v>
      </c>
      <c r="EM49" s="124">
        <v>0</v>
      </c>
      <c r="EN49" s="124">
        <v>0</v>
      </c>
      <c r="EO49" s="124">
        <v>0</v>
      </c>
      <c r="EP49" s="124">
        <v>0</v>
      </c>
      <c r="EQ49" s="124">
        <v>0</v>
      </c>
      <c r="ER49" s="124">
        <v>0</v>
      </c>
      <c r="ES49" s="124">
        <v>0</v>
      </c>
      <c r="ET49" s="124">
        <v>0</v>
      </c>
      <c r="EU49" s="124">
        <v>0</v>
      </c>
      <c r="EV49" s="124">
        <v>0</v>
      </c>
      <c r="EW49" s="124">
        <v>0</v>
      </c>
      <c r="EX49" s="124">
        <v>0</v>
      </c>
      <c r="EY49" s="124">
        <v>0</v>
      </c>
      <c r="EZ49" s="124">
        <v>0</v>
      </c>
      <c r="FA49" s="124">
        <v>0</v>
      </c>
      <c r="FB49" s="124">
        <v>0</v>
      </c>
      <c r="FC49" s="124">
        <v>0</v>
      </c>
      <c r="FD49" s="124">
        <v>0</v>
      </c>
      <c r="FE49" s="124">
        <v>0</v>
      </c>
      <c r="FF49" s="124">
        <v>0</v>
      </c>
      <c r="FG49" s="124">
        <v>0</v>
      </c>
      <c r="FH49" s="124">
        <v>0</v>
      </c>
      <c r="FI49" s="124">
        <v>0</v>
      </c>
      <c r="FJ49" s="124">
        <v>0</v>
      </c>
      <c r="FK49" s="124">
        <v>0</v>
      </c>
      <c r="FL49" s="124">
        <v>0</v>
      </c>
      <c r="FM49" s="124">
        <v>0</v>
      </c>
      <c r="FN49" s="124">
        <v>0</v>
      </c>
      <c r="FO49" s="124">
        <v>0</v>
      </c>
      <c r="FP49" s="124">
        <v>0</v>
      </c>
      <c r="FQ49" s="124">
        <v>0</v>
      </c>
      <c r="FR49" s="124">
        <v>0</v>
      </c>
      <c r="FS49" s="124">
        <v>0</v>
      </c>
      <c r="FT49" s="124">
        <v>0</v>
      </c>
      <c r="FU49" s="124">
        <v>0</v>
      </c>
      <c r="FV49" s="124">
        <v>0</v>
      </c>
      <c r="FW49" s="124">
        <v>0</v>
      </c>
      <c r="FX49" s="124">
        <v>0</v>
      </c>
      <c r="FY49" s="124">
        <v>0</v>
      </c>
      <c r="FZ49" s="124">
        <v>0</v>
      </c>
      <c r="GA49" s="124">
        <v>0</v>
      </c>
      <c r="GB49" s="124">
        <v>0</v>
      </c>
      <c r="GC49" s="124">
        <v>0</v>
      </c>
      <c r="GD49" s="124">
        <v>0</v>
      </c>
      <c r="GE49" s="124">
        <v>0</v>
      </c>
      <c r="GF49" s="124">
        <v>0</v>
      </c>
      <c r="GG49" s="124">
        <v>0</v>
      </c>
      <c r="GH49" s="124">
        <v>0</v>
      </c>
      <c r="GI49" s="124">
        <v>0</v>
      </c>
      <c r="GJ49" s="124">
        <v>0</v>
      </c>
    </row>
    <row r="50" spans="1:192" x14ac:dyDescent="0.3">
      <c r="C50" s="124" t="s">
        <v>469</v>
      </c>
      <c r="D50" s="124"/>
      <c r="E50" s="125"/>
      <c r="F50" s="124">
        <v>16961428026.535892</v>
      </c>
      <c r="G50" s="124">
        <v>17176927826.315302</v>
      </c>
      <c r="H50" s="124">
        <v>17192346838.27309</v>
      </c>
      <c r="I50" s="124">
        <v>17022225505.182899</v>
      </c>
      <c r="J50" s="124">
        <v>16674950957.583473</v>
      </c>
      <c r="K50" s="124" t="e">
        <v>#REF!</v>
      </c>
      <c r="L50" s="124" t="e">
        <v>#REF!</v>
      </c>
      <c r="M50" s="124" t="e">
        <v>#REF!</v>
      </c>
      <c r="N50" s="124" t="e">
        <v>#REF!</v>
      </c>
      <c r="O50" s="124" t="e">
        <v>#REF!</v>
      </c>
      <c r="P50" s="124" t="e">
        <v>#REF!</v>
      </c>
      <c r="Q50" s="124" t="e">
        <v>#REF!</v>
      </c>
      <c r="R50" s="124" t="e">
        <v>#REF!</v>
      </c>
      <c r="S50" s="124" t="e">
        <v>#REF!</v>
      </c>
      <c r="T50" s="124" t="e">
        <v>#REF!</v>
      </c>
      <c r="U50" s="124" t="e">
        <v>#REF!</v>
      </c>
      <c r="V50" s="124" t="e">
        <v>#REF!</v>
      </c>
      <c r="W50" s="124" t="e">
        <v>#REF!</v>
      </c>
      <c r="X50" s="124" t="e">
        <v>#REF!</v>
      </c>
      <c r="Y50" s="124" t="e">
        <v>#REF!</v>
      </c>
      <c r="Z50" s="124" t="e">
        <v>#REF!</v>
      </c>
      <c r="AA50" s="124" t="e">
        <v>#REF!</v>
      </c>
      <c r="AB50" s="124" t="e">
        <v>#REF!</v>
      </c>
      <c r="AC50" s="124" t="e">
        <v>#REF!</v>
      </c>
      <c r="AD50" s="124" t="e">
        <v>#REF!</v>
      </c>
      <c r="AE50" s="124" t="e">
        <v>#REF!</v>
      </c>
      <c r="AF50" s="124" t="e">
        <v>#REF!</v>
      </c>
      <c r="AG50" s="124" t="e">
        <v>#REF!</v>
      </c>
      <c r="AH50" s="124" t="e">
        <v>#REF!</v>
      </c>
      <c r="AI50" s="124" t="e">
        <v>#REF!</v>
      </c>
      <c r="AJ50" s="124" t="e">
        <v>#REF!</v>
      </c>
      <c r="AK50" s="124" t="e">
        <v>#REF!</v>
      </c>
      <c r="AL50" s="124" t="e">
        <v>#REF!</v>
      </c>
      <c r="AM50" s="124" t="e">
        <v>#REF!</v>
      </c>
      <c r="AN50" s="124" t="e">
        <v>#REF!</v>
      </c>
      <c r="AO50" s="124" t="e">
        <v>#REF!</v>
      </c>
      <c r="AP50" s="124" t="e">
        <v>#REF!</v>
      </c>
      <c r="AQ50" s="124" t="e">
        <v>#REF!</v>
      </c>
      <c r="AR50" s="124" t="e">
        <v>#REF!</v>
      </c>
      <c r="AS50" s="124" t="e">
        <v>#REF!</v>
      </c>
      <c r="AT50" s="124" t="e">
        <v>#REF!</v>
      </c>
      <c r="AU50" s="124" t="e">
        <v>#REF!</v>
      </c>
      <c r="AV50" s="124" t="e">
        <v>#REF!</v>
      </c>
      <c r="AW50" s="124" t="e">
        <v>#REF!</v>
      </c>
      <c r="AX50" s="124" t="e">
        <v>#REF!</v>
      </c>
      <c r="AY50" s="124" t="e">
        <v>#REF!</v>
      </c>
      <c r="AZ50" s="124" t="e">
        <v>#REF!</v>
      </c>
      <c r="BA50" s="124" t="e">
        <v>#REF!</v>
      </c>
      <c r="BB50" s="124" t="e">
        <v>#REF!</v>
      </c>
      <c r="BC50" s="124" t="e">
        <v>#REF!</v>
      </c>
      <c r="BD50" s="124" t="e">
        <v>#REF!</v>
      </c>
      <c r="BE50" s="124" t="e">
        <v>#REF!</v>
      </c>
      <c r="BF50" s="124" t="e">
        <v>#REF!</v>
      </c>
      <c r="BG50" s="124" t="e">
        <v>#REF!</v>
      </c>
      <c r="BH50" s="124" t="e">
        <v>#REF!</v>
      </c>
      <c r="BI50" s="124" t="e">
        <v>#REF!</v>
      </c>
      <c r="BJ50" s="124" t="e">
        <v>#REF!</v>
      </c>
      <c r="BK50" s="124" t="e">
        <v>#REF!</v>
      </c>
      <c r="BL50" s="124" t="e">
        <v>#REF!</v>
      </c>
      <c r="BM50" s="124" t="e">
        <v>#REF!</v>
      </c>
      <c r="BN50" s="124" t="e">
        <v>#REF!</v>
      </c>
      <c r="BO50" s="124" t="e">
        <v>#REF!</v>
      </c>
      <c r="BP50" s="124" t="e">
        <v>#REF!</v>
      </c>
      <c r="BQ50" s="124" t="e">
        <v>#REF!</v>
      </c>
      <c r="BR50" s="124" t="e">
        <v>#REF!</v>
      </c>
      <c r="BS50" s="124" t="e">
        <v>#REF!</v>
      </c>
      <c r="BT50" s="124" t="e">
        <v>#REF!</v>
      </c>
      <c r="BU50" s="124" t="e">
        <v>#REF!</v>
      </c>
      <c r="BV50" s="124" t="e">
        <v>#REF!</v>
      </c>
      <c r="BW50" s="124" t="e">
        <v>#REF!</v>
      </c>
      <c r="BX50" s="124" t="e">
        <v>#REF!</v>
      </c>
      <c r="BY50" s="124" t="e">
        <v>#REF!</v>
      </c>
      <c r="BZ50" s="124" t="e">
        <v>#REF!</v>
      </c>
      <c r="CA50" s="124" t="e">
        <v>#REF!</v>
      </c>
      <c r="CB50" s="124" t="e">
        <v>#REF!</v>
      </c>
      <c r="CC50" s="124" t="e">
        <v>#REF!</v>
      </c>
      <c r="CD50" s="124" t="e">
        <v>#REF!</v>
      </c>
      <c r="CE50" s="124" t="e">
        <v>#REF!</v>
      </c>
      <c r="CF50" s="124" t="e">
        <v>#REF!</v>
      </c>
      <c r="CG50" s="124" t="e">
        <v>#REF!</v>
      </c>
      <c r="CH50" s="124" t="e">
        <v>#REF!</v>
      </c>
      <c r="CI50" s="124" t="e">
        <v>#REF!</v>
      </c>
      <c r="CJ50" s="124" t="e">
        <v>#REF!</v>
      </c>
      <c r="CK50" s="124" t="e">
        <v>#REF!</v>
      </c>
      <c r="CL50" s="124" t="e">
        <v>#REF!</v>
      </c>
      <c r="CM50" s="124" t="e">
        <v>#REF!</v>
      </c>
      <c r="CN50" s="124">
        <v>0</v>
      </c>
      <c r="CO50" s="124">
        <v>0</v>
      </c>
      <c r="CP50" s="124">
        <v>0</v>
      </c>
      <c r="CQ50" s="124">
        <v>0</v>
      </c>
      <c r="CR50" s="124">
        <v>0</v>
      </c>
      <c r="CS50" s="124">
        <v>0</v>
      </c>
      <c r="CT50" s="124">
        <v>0</v>
      </c>
      <c r="CU50" s="124">
        <v>0</v>
      </c>
      <c r="CV50" s="124">
        <v>0</v>
      </c>
      <c r="CW50" s="124">
        <v>0</v>
      </c>
      <c r="CX50" s="124">
        <v>0</v>
      </c>
      <c r="CY50" s="124">
        <v>0</v>
      </c>
      <c r="CZ50" s="124">
        <v>0</v>
      </c>
      <c r="DA50" s="124">
        <v>0</v>
      </c>
      <c r="DB50" s="124">
        <v>0</v>
      </c>
      <c r="DC50" s="124">
        <v>0</v>
      </c>
      <c r="DD50" s="124">
        <v>0</v>
      </c>
      <c r="DE50" s="124">
        <v>0</v>
      </c>
      <c r="DF50" s="124">
        <v>0</v>
      </c>
      <c r="DG50" s="124">
        <v>0</v>
      </c>
      <c r="DH50" s="124">
        <v>0</v>
      </c>
      <c r="DI50" s="124">
        <v>0</v>
      </c>
      <c r="DJ50" s="124">
        <v>0</v>
      </c>
      <c r="DK50" s="124">
        <v>0</v>
      </c>
      <c r="DL50" s="124">
        <v>0</v>
      </c>
      <c r="DM50" s="124">
        <v>0</v>
      </c>
      <c r="DN50" s="124">
        <v>0</v>
      </c>
      <c r="DO50" s="124">
        <v>0</v>
      </c>
      <c r="DP50" s="124">
        <v>0</v>
      </c>
      <c r="DQ50" s="124">
        <v>0</v>
      </c>
      <c r="DR50" s="124">
        <v>0</v>
      </c>
      <c r="DS50" s="124">
        <v>0</v>
      </c>
      <c r="DT50" s="124">
        <v>0</v>
      </c>
      <c r="DU50" s="124">
        <v>0</v>
      </c>
      <c r="DV50" s="124">
        <v>0</v>
      </c>
      <c r="DW50" s="124">
        <v>0</v>
      </c>
      <c r="DX50" s="124">
        <v>0</v>
      </c>
      <c r="DY50" s="124">
        <v>0</v>
      </c>
      <c r="DZ50" s="124">
        <v>0</v>
      </c>
      <c r="EA50" s="124">
        <v>0</v>
      </c>
      <c r="EB50" s="124">
        <v>0</v>
      </c>
      <c r="EC50" s="124">
        <v>0</v>
      </c>
      <c r="ED50" s="124">
        <v>0</v>
      </c>
      <c r="EE50" s="124">
        <v>0</v>
      </c>
      <c r="EF50" s="124">
        <v>0</v>
      </c>
      <c r="EG50" s="124">
        <v>0</v>
      </c>
      <c r="EH50" s="124">
        <v>0</v>
      </c>
      <c r="EI50" s="124">
        <v>0</v>
      </c>
      <c r="EJ50" s="124">
        <v>0</v>
      </c>
      <c r="EK50" s="124">
        <v>0</v>
      </c>
      <c r="EL50" s="124">
        <v>0</v>
      </c>
      <c r="EM50" s="124">
        <v>0</v>
      </c>
      <c r="EN50" s="124">
        <v>0</v>
      </c>
      <c r="EO50" s="124">
        <v>0</v>
      </c>
      <c r="EP50" s="124">
        <v>0</v>
      </c>
      <c r="EQ50" s="124">
        <v>0</v>
      </c>
      <c r="ER50" s="124">
        <v>0</v>
      </c>
      <c r="ES50" s="124">
        <v>0</v>
      </c>
      <c r="ET50" s="124">
        <v>0</v>
      </c>
      <c r="EU50" s="124">
        <v>0</v>
      </c>
      <c r="EV50" s="124">
        <v>0</v>
      </c>
      <c r="EW50" s="124">
        <v>0</v>
      </c>
      <c r="EX50" s="124">
        <v>0</v>
      </c>
      <c r="EY50" s="124">
        <v>0</v>
      </c>
      <c r="EZ50" s="124">
        <v>0</v>
      </c>
      <c r="FA50" s="124">
        <v>0</v>
      </c>
      <c r="FB50" s="124">
        <v>0</v>
      </c>
      <c r="FC50" s="124">
        <v>0</v>
      </c>
      <c r="FD50" s="124">
        <v>0</v>
      </c>
      <c r="FE50" s="124">
        <v>0</v>
      </c>
      <c r="FF50" s="124">
        <v>0</v>
      </c>
      <c r="FG50" s="124">
        <v>0</v>
      </c>
      <c r="FH50" s="124">
        <v>0</v>
      </c>
      <c r="FI50" s="124">
        <v>0</v>
      </c>
      <c r="FJ50" s="124">
        <v>0</v>
      </c>
      <c r="FK50" s="124">
        <v>0</v>
      </c>
      <c r="FL50" s="124">
        <v>0</v>
      </c>
      <c r="FM50" s="124">
        <v>0</v>
      </c>
      <c r="FN50" s="124">
        <v>0</v>
      </c>
      <c r="FO50" s="124">
        <v>0</v>
      </c>
      <c r="FP50" s="124">
        <v>0</v>
      </c>
      <c r="FQ50" s="124">
        <v>0</v>
      </c>
      <c r="FR50" s="124">
        <v>0</v>
      </c>
      <c r="FS50" s="124">
        <v>0</v>
      </c>
      <c r="FT50" s="124">
        <v>0</v>
      </c>
      <c r="FU50" s="124">
        <v>0</v>
      </c>
      <c r="FV50" s="124">
        <v>0</v>
      </c>
      <c r="FW50" s="124">
        <v>0</v>
      </c>
      <c r="FX50" s="124">
        <v>0</v>
      </c>
      <c r="FY50" s="124">
        <v>0</v>
      </c>
      <c r="FZ50" s="124">
        <v>0</v>
      </c>
      <c r="GA50" s="124">
        <v>0</v>
      </c>
      <c r="GB50" s="124">
        <v>0</v>
      </c>
      <c r="GC50" s="124">
        <v>0</v>
      </c>
      <c r="GD50" s="124">
        <v>0</v>
      </c>
      <c r="GE50" s="124">
        <v>0</v>
      </c>
      <c r="GF50" s="124">
        <v>0</v>
      </c>
      <c r="GG50" s="124">
        <v>0</v>
      </c>
      <c r="GH50" s="124">
        <v>0</v>
      </c>
      <c r="GI50" s="124">
        <v>0</v>
      </c>
      <c r="GJ50" s="124">
        <v>0</v>
      </c>
    </row>
    <row r="52" spans="1:192" x14ac:dyDescent="0.3">
      <c r="C52" s="37" t="s">
        <v>394</v>
      </c>
      <c r="E52" s="67" t="s">
        <v>509</v>
      </c>
      <c r="K52" s="37"/>
    </row>
    <row r="53" spans="1:192" x14ac:dyDescent="0.3">
      <c r="C53" s="30" t="s">
        <v>396</v>
      </c>
      <c r="D53" s="38"/>
      <c r="E53" s="64"/>
      <c r="F53" s="64">
        <v>755018724.00033355</v>
      </c>
      <c r="G53" s="64"/>
      <c r="H53" s="38"/>
      <c r="I53" s="38"/>
      <c r="J53" s="39"/>
      <c r="K53" s="64"/>
      <c r="N53" s="64"/>
    </row>
    <row r="54" spans="1:192" x14ac:dyDescent="0.3">
      <c r="A54" s="88"/>
      <c r="C54" s="31" t="s">
        <v>471</v>
      </c>
      <c r="E54" s="65"/>
      <c r="F54" s="65">
        <v>-194794830.79208592</v>
      </c>
      <c r="G54" s="61"/>
      <c r="J54" s="40"/>
      <c r="K54" s="65"/>
      <c r="N54" s="65"/>
    </row>
    <row r="55" spans="1:192" x14ac:dyDescent="0.3">
      <c r="A55" s="88"/>
      <c r="C55" s="31" t="s">
        <v>472</v>
      </c>
      <c r="E55" s="65"/>
      <c r="F55" s="65">
        <v>-76756129.382878035</v>
      </c>
      <c r="G55" s="61"/>
      <c r="J55" s="40"/>
      <c r="K55" s="65"/>
      <c r="N55" s="65"/>
      <c r="O55" s="88"/>
      <c r="P55" s="88"/>
    </row>
    <row r="56" spans="1:192" x14ac:dyDescent="0.3">
      <c r="A56" s="88"/>
      <c r="C56" s="31" t="s">
        <v>397</v>
      </c>
      <c r="E56" s="65"/>
      <c r="F56" s="65">
        <v>-400058490.41842973</v>
      </c>
      <c r="G56" s="61"/>
      <c r="J56" s="40"/>
      <c r="K56" s="65"/>
      <c r="N56" s="65"/>
      <c r="O56" s="88"/>
      <c r="P56" s="88"/>
    </row>
    <row r="57" spans="1:192" x14ac:dyDescent="0.3">
      <c r="A57" s="88"/>
      <c r="C57" s="31" t="s">
        <v>473</v>
      </c>
      <c r="E57" s="65"/>
      <c r="F57" s="65">
        <v>-1740135.1358850072</v>
      </c>
      <c r="G57" s="61"/>
      <c r="J57" s="40"/>
      <c r="K57" s="65"/>
      <c r="N57" s="65"/>
    </row>
    <row r="58" spans="1:192" x14ac:dyDescent="0.3">
      <c r="A58" s="88"/>
      <c r="C58" s="91" t="s">
        <v>474</v>
      </c>
      <c r="E58" s="65"/>
      <c r="F58" s="65">
        <v>-24545769.068055149</v>
      </c>
      <c r="G58" s="61"/>
      <c r="J58" s="40"/>
      <c r="K58" s="65"/>
      <c r="N58" s="65"/>
    </row>
    <row r="59" spans="1:192" x14ac:dyDescent="0.3">
      <c r="A59" s="88"/>
      <c r="C59" s="31" t="s">
        <v>475</v>
      </c>
      <c r="E59" s="65"/>
      <c r="F59" s="65">
        <v>57123369.202999242</v>
      </c>
      <c r="G59" s="61"/>
      <c r="J59" s="40"/>
      <c r="K59" s="65"/>
      <c r="N59" s="65"/>
    </row>
    <row r="60" spans="1:192" x14ac:dyDescent="0.3">
      <c r="A60" s="88"/>
      <c r="C60" s="31" t="s">
        <v>476</v>
      </c>
      <c r="E60" s="65"/>
      <c r="F60" s="65">
        <v>99681475.381924659</v>
      </c>
      <c r="G60" s="61"/>
      <c r="J60" s="40"/>
      <c r="K60" s="65"/>
      <c r="N60" s="65"/>
    </row>
    <row r="61" spans="1:192" x14ac:dyDescent="0.3">
      <c r="C61" s="32" t="s">
        <v>394</v>
      </c>
      <c r="D61" s="41"/>
      <c r="E61" s="74"/>
      <c r="F61" s="74">
        <v>42558106.178925402</v>
      </c>
      <c r="G61" s="62"/>
      <c r="H61" s="41"/>
      <c r="I61" s="41"/>
      <c r="J61" s="42"/>
      <c r="K61" s="66"/>
      <c r="M61" s="143"/>
      <c r="N61" s="66"/>
      <c r="O61" s="143"/>
    </row>
    <row r="62" spans="1:192" x14ac:dyDescent="0.3">
      <c r="F62" s="143"/>
      <c r="G62" s="144"/>
    </row>
    <row r="63" spans="1:192" x14ac:dyDescent="0.3">
      <c r="C63" s="37" t="s">
        <v>477</v>
      </c>
      <c r="F63" s="58"/>
    </row>
    <row r="64" spans="1:192" x14ac:dyDescent="0.3">
      <c r="C64" s="30" t="s">
        <v>478</v>
      </c>
      <c r="D64" s="38"/>
      <c r="E64" s="68"/>
      <c r="F64" s="38">
        <v>0</v>
      </c>
      <c r="G64" s="38">
        <v>-1228896.2818993719</v>
      </c>
      <c r="H64" s="38">
        <v>-6101408.1620472018</v>
      </c>
      <c r="I64" s="38">
        <v>-11830745.76582231</v>
      </c>
      <c r="J64" s="38">
        <v>-17556760.423210122</v>
      </c>
      <c r="K64" s="38">
        <v>-24339797.671818003</v>
      </c>
      <c r="L64" s="38">
        <v>-30875337.625798065</v>
      </c>
      <c r="M64" s="38">
        <v>-36958825.2456294</v>
      </c>
      <c r="N64" s="38">
        <v>-42711519.911040202</v>
      </c>
      <c r="O64" s="38">
        <v>-48593180.833206512</v>
      </c>
      <c r="P64" s="38">
        <v>-54932095.142826281</v>
      </c>
      <c r="Q64" s="38">
        <v>-41010417.109988369</v>
      </c>
      <c r="R64" s="38">
        <v>-26153709.614842847</v>
      </c>
      <c r="S64" s="38">
        <v>-12153496.680380395</v>
      </c>
      <c r="T64" s="38">
        <v>14188.470150387351</v>
      </c>
      <c r="U64" s="38">
        <v>12787856.522941744</v>
      </c>
      <c r="V64" s="38">
        <v>23855976.285332303</v>
      </c>
      <c r="W64" s="38">
        <v>33116149.401940078</v>
      </c>
      <c r="X64" s="38">
        <v>40663774.747287691</v>
      </c>
      <c r="Y64" s="39">
        <v>46234365.066433631</v>
      </c>
      <c r="Z64" s="38">
        <v>51534911.364645138</v>
      </c>
      <c r="AA64" s="39">
        <v>55195322.021317318</v>
      </c>
      <c r="AB64" s="39">
        <v>57523933.532754742</v>
      </c>
      <c r="AC64" s="39">
        <v>58693761.610633865</v>
      </c>
      <c r="AD64" s="39">
        <v>58822668.42739068</v>
      </c>
      <c r="AE64" s="39">
        <v>58978300.755221032</v>
      </c>
      <c r="AF64" s="39">
        <v>58509894.719946846</v>
      </c>
      <c r="AG64" s="39">
        <v>57594226.820966169</v>
      </c>
      <c r="AH64" s="39">
        <v>56323139.540770955</v>
      </c>
      <c r="AI64" s="39">
        <v>54733764.954106115</v>
      </c>
      <c r="AJ64" s="39">
        <v>53360999.160152994</v>
      </c>
      <c r="AK64" s="39">
        <v>51775167.776995547</v>
      </c>
      <c r="AL64" s="39">
        <v>50008159.557843775</v>
      </c>
      <c r="AM64" s="39">
        <v>48054350.341774814</v>
      </c>
      <c r="AN64" s="39">
        <v>45904486.001413815</v>
      </c>
      <c r="AO64" s="39">
        <v>43816599.868151456</v>
      </c>
      <c r="AP64" s="39">
        <v>41647771.299021095</v>
      </c>
      <c r="AQ64" s="39">
        <v>39369355.541476093</v>
      </c>
      <c r="AR64" s="39">
        <v>37005072.939723082</v>
      </c>
      <c r="AS64" s="39">
        <v>34564646.438553214</v>
      </c>
      <c r="AT64" s="39">
        <v>32193447.475690633</v>
      </c>
      <c r="AU64" s="39">
        <v>29795103.121936098</v>
      </c>
      <c r="AV64" s="39">
        <v>27399411.082726616</v>
      </c>
      <c r="AW64" s="39">
        <v>25030469.494276557</v>
      </c>
      <c r="AX64" s="39">
        <v>22709138.514458481</v>
      </c>
      <c r="AY64" s="39">
        <v>20525204.607405484</v>
      </c>
      <c r="AZ64" s="39">
        <v>18456504.906091526</v>
      </c>
      <c r="BA64" s="39">
        <v>16502833.194226434</v>
      </c>
      <c r="BB64" s="39">
        <v>14678538.664690007</v>
      </c>
      <c r="BC64" s="39">
        <v>12988668.334946821</v>
      </c>
      <c r="BD64" s="39">
        <v>11463496.040268181</v>
      </c>
      <c r="BE64" s="39">
        <v>10074670.174277768</v>
      </c>
      <c r="BF64" s="39">
        <v>8812519.2815569248</v>
      </c>
      <c r="BG64" s="39">
        <v>7667859.2237992333</v>
      </c>
      <c r="BH64" s="39">
        <v>6631837.5165658928</v>
      </c>
      <c r="BI64" s="39">
        <v>5709258.3795050448</v>
      </c>
      <c r="BJ64" s="39">
        <v>4892421.4000971122</v>
      </c>
      <c r="BK64" s="39">
        <v>4162564.9885732708</v>
      </c>
      <c r="BL64" s="39">
        <v>3514968.2690903312</v>
      </c>
      <c r="BM64" s="39">
        <v>2943342.4200253072</v>
      </c>
      <c r="BN64" s="39">
        <v>2445949.0871944334</v>
      </c>
      <c r="BO64" s="39">
        <v>2012985.870083957</v>
      </c>
      <c r="BP64" s="39">
        <v>1637772.4173906534</v>
      </c>
      <c r="BQ64" s="39">
        <v>1315771.7853750095</v>
      </c>
      <c r="BR64" s="39">
        <v>1042325.3219323674</v>
      </c>
      <c r="BS64" s="39">
        <v>814541.24835433881</v>
      </c>
      <c r="BT64" s="39">
        <v>628123.60283515218</v>
      </c>
      <c r="BU64" s="39">
        <v>475998.82553623675</v>
      </c>
      <c r="BV64" s="39">
        <v>354407.21430623386</v>
      </c>
      <c r="BW64" s="39">
        <v>259284.04564617295</v>
      </c>
      <c r="BX64" s="39">
        <v>186895.32490651254</v>
      </c>
      <c r="BY64" s="39">
        <v>133905.89439002663</v>
      </c>
      <c r="BZ64" s="39">
        <v>94711.481479189868</v>
      </c>
      <c r="CA64" s="39">
        <v>66047.782502597081</v>
      </c>
      <c r="CB64" s="39">
        <v>45281.386093854031</v>
      </c>
      <c r="CC64" s="39">
        <v>30396.20353998728</v>
      </c>
      <c r="CD64" s="39">
        <v>21155.986602996589</v>
      </c>
      <c r="CE64" s="39">
        <v>14429.893803480691</v>
      </c>
      <c r="CF64" s="39">
        <v>9592.6424552300687</v>
      </c>
      <c r="CG64" s="39">
        <v>6154.6653651266224</v>
      </c>
      <c r="CH64" s="39">
        <v>3743.7013712390108</v>
      </c>
      <c r="CI64" s="39">
        <v>2336.2861316113954</v>
      </c>
      <c r="CJ64" s="39">
        <v>1368.3526111216984</v>
      </c>
      <c r="CK64" s="39">
        <v>717.1747033609729</v>
      </c>
      <c r="CL64" s="39">
        <v>285.71634338186311</v>
      </c>
      <c r="CM64" s="39">
        <v>9.3001919766946748E-9</v>
      </c>
      <c r="CN64" s="39">
        <v>0</v>
      </c>
      <c r="CO64" s="39">
        <v>0</v>
      </c>
      <c r="CP64" s="39">
        <v>0</v>
      </c>
      <c r="CQ64" s="39">
        <v>0</v>
      </c>
      <c r="CR64" s="39">
        <v>0</v>
      </c>
      <c r="CS64" s="39">
        <v>0</v>
      </c>
      <c r="CT64" s="39">
        <v>0</v>
      </c>
      <c r="CU64" s="39">
        <v>0</v>
      </c>
      <c r="CV64" s="39">
        <v>0</v>
      </c>
      <c r="CW64" s="39">
        <v>0</v>
      </c>
      <c r="CX64" s="39">
        <v>0</v>
      </c>
      <c r="CY64" s="39">
        <v>0</v>
      </c>
      <c r="CZ64" s="39">
        <v>0</v>
      </c>
      <c r="DA64" s="39">
        <v>0</v>
      </c>
      <c r="DB64" s="39">
        <v>0</v>
      </c>
      <c r="DC64" s="39">
        <v>0</v>
      </c>
      <c r="DD64" s="39">
        <v>0</v>
      </c>
      <c r="DE64" s="39">
        <v>0</v>
      </c>
      <c r="DF64" s="39">
        <v>0</v>
      </c>
      <c r="DG64" s="39">
        <v>0</v>
      </c>
      <c r="DH64" s="39">
        <v>0</v>
      </c>
      <c r="DI64" s="39">
        <v>0</v>
      </c>
      <c r="DJ64" s="39">
        <v>0</v>
      </c>
      <c r="DK64" s="39">
        <v>0</v>
      </c>
      <c r="DL64" s="39">
        <v>0</v>
      </c>
      <c r="DM64" s="39">
        <v>0</v>
      </c>
      <c r="DN64" s="39">
        <v>0</v>
      </c>
      <c r="DO64" s="39">
        <v>0</v>
      </c>
      <c r="DP64" s="39">
        <v>0</v>
      </c>
      <c r="DQ64" s="39">
        <v>0</v>
      </c>
      <c r="DR64" s="39">
        <v>0</v>
      </c>
      <c r="DS64" s="39">
        <v>0</v>
      </c>
      <c r="DT64" s="39">
        <v>0</v>
      </c>
      <c r="DU64" s="39">
        <v>0</v>
      </c>
      <c r="DV64" s="39">
        <v>0</v>
      </c>
      <c r="DW64" s="39">
        <v>0</v>
      </c>
      <c r="DX64" s="39">
        <v>0</v>
      </c>
      <c r="DY64" s="39">
        <v>0</v>
      </c>
      <c r="DZ64" s="39">
        <v>0</v>
      </c>
      <c r="EA64" s="39">
        <v>0</v>
      </c>
      <c r="EB64" s="39">
        <v>0</v>
      </c>
      <c r="EC64" s="39">
        <v>0</v>
      </c>
      <c r="ED64" s="39">
        <v>0</v>
      </c>
      <c r="EE64" s="39">
        <v>0</v>
      </c>
      <c r="EF64" s="39">
        <v>0</v>
      </c>
      <c r="EG64" s="39">
        <v>0</v>
      </c>
      <c r="EH64" s="39">
        <v>0</v>
      </c>
      <c r="EI64" s="39">
        <v>0</v>
      </c>
      <c r="EJ64" s="39">
        <v>0</v>
      </c>
      <c r="EK64" s="39">
        <v>0</v>
      </c>
      <c r="EL64" s="39">
        <v>0</v>
      </c>
      <c r="EM64" s="39">
        <v>0</v>
      </c>
      <c r="EN64" s="39">
        <v>0</v>
      </c>
      <c r="EO64" s="39">
        <v>0</v>
      </c>
      <c r="EP64" s="39">
        <v>0</v>
      </c>
      <c r="EQ64" s="39">
        <v>0</v>
      </c>
      <c r="ER64" s="39">
        <v>0</v>
      </c>
      <c r="ES64" s="39">
        <v>0</v>
      </c>
      <c r="ET64" s="39">
        <v>0</v>
      </c>
      <c r="EU64" s="39">
        <v>0</v>
      </c>
      <c r="EV64" s="39">
        <v>0</v>
      </c>
      <c r="EW64" s="39">
        <v>0</v>
      </c>
      <c r="EX64" s="39">
        <v>0</v>
      </c>
      <c r="EY64" s="39">
        <v>0</v>
      </c>
      <c r="EZ64" s="39">
        <v>0</v>
      </c>
      <c r="FA64" s="39">
        <v>0</v>
      </c>
      <c r="FB64" s="39">
        <v>0</v>
      </c>
      <c r="FC64" s="39">
        <v>0</v>
      </c>
      <c r="FD64" s="39">
        <v>0</v>
      </c>
      <c r="FE64" s="39">
        <v>0</v>
      </c>
      <c r="FF64" s="39">
        <v>0</v>
      </c>
      <c r="FG64" s="39">
        <v>0</v>
      </c>
      <c r="FH64" s="39">
        <v>0</v>
      </c>
      <c r="FI64" s="39">
        <v>0</v>
      </c>
      <c r="FJ64" s="39">
        <v>0</v>
      </c>
      <c r="FK64" s="39">
        <v>0</v>
      </c>
      <c r="FL64" s="39">
        <v>0</v>
      </c>
      <c r="FM64" s="39">
        <v>0</v>
      </c>
      <c r="FN64" s="39">
        <v>0</v>
      </c>
      <c r="FO64" s="39">
        <v>0</v>
      </c>
      <c r="FP64" s="39">
        <v>0</v>
      </c>
      <c r="FQ64" s="39">
        <v>0</v>
      </c>
      <c r="FR64" s="39">
        <v>0</v>
      </c>
      <c r="FS64" s="39">
        <v>0</v>
      </c>
      <c r="FT64" s="39">
        <v>0</v>
      </c>
      <c r="FU64" s="39">
        <v>0</v>
      </c>
      <c r="FV64" s="39">
        <v>0</v>
      </c>
      <c r="FW64" s="39">
        <v>0</v>
      </c>
      <c r="FX64" s="39">
        <v>0</v>
      </c>
      <c r="FY64" s="39">
        <v>0</v>
      </c>
      <c r="FZ64" s="39">
        <v>0</v>
      </c>
      <c r="GA64" s="39">
        <v>0</v>
      </c>
      <c r="GB64" s="39">
        <v>0</v>
      </c>
      <c r="GC64" s="39">
        <v>0</v>
      </c>
      <c r="GD64" s="39">
        <v>0</v>
      </c>
      <c r="GE64" s="39">
        <v>0</v>
      </c>
      <c r="GF64" s="39">
        <v>0</v>
      </c>
      <c r="GG64" s="39">
        <v>0</v>
      </c>
      <c r="GH64" s="39">
        <v>0</v>
      </c>
      <c r="GI64" s="39">
        <v>0</v>
      </c>
      <c r="GJ64" s="39">
        <v>0</v>
      </c>
    </row>
    <row r="65" spans="3:192" x14ac:dyDescent="0.3">
      <c r="C65" s="31" t="s">
        <v>479</v>
      </c>
      <c r="E65" s="103"/>
      <c r="F65" s="88">
        <v>-1042467.604145484</v>
      </c>
      <c r="G65" s="35">
        <v>-4222810.0150253009</v>
      </c>
      <c r="H65" s="35">
        <v>-5405196.8192323875</v>
      </c>
      <c r="I65" s="35">
        <v>-6273889.1651804475</v>
      </c>
      <c r="J65" s="35">
        <v>-8180186.2576775849</v>
      </c>
      <c r="K65" s="35">
        <v>-8952357.2318536397</v>
      </c>
      <c r="L65" s="35">
        <v>-9989961.9784027077</v>
      </c>
      <c r="M65" s="35">
        <v>-11317130.840267805</v>
      </c>
      <c r="N65" s="35">
        <v>-13030385.189220931</v>
      </c>
      <c r="O65" s="35">
        <v>-15274507.082920097</v>
      </c>
      <c r="P65" s="35">
        <v>0</v>
      </c>
      <c r="Q65" s="35">
        <v>0</v>
      </c>
      <c r="R65" s="35">
        <v>0</v>
      </c>
      <c r="S65" s="35">
        <v>0</v>
      </c>
      <c r="T65" s="35">
        <v>0</v>
      </c>
      <c r="U65" s="35">
        <v>0</v>
      </c>
      <c r="V65" s="35">
        <v>0</v>
      </c>
      <c r="W65" s="35">
        <v>0</v>
      </c>
      <c r="X65" s="35">
        <v>0</v>
      </c>
      <c r="Y65" s="40">
        <v>0</v>
      </c>
      <c r="Z65" s="35">
        <v>0</v>
      </c>
      <c r="AA65" s="40">
        <v>0</v>
      </c>
      <c r="AB65" s="40">
        <v>0</v>
      </c>
      <c r="AC65" s="40">
        <v>0</v>
      </c>
      <c r="AD65" s="40">
        <v>0</v>
      </c>
      <c r="AE65" s="40">
        <v>0</v>
      </c>
      <c r="AF65" s="40">
        <v>0</v>
      </c>
      <c r="AG65" s="40">
        <v>0</v>
      </c>
      <c r="AH65" s="40">
        <v>0</v>
      </c>
      <c r="AI65" s="40">
        <v>0</v>
      </c>
      <c r="AJ65" s="40">
        <v>0</v>
      </c>
      <c r="AK65" s="40">
        <v>0</v>
      </c>
      <c r="AL65" s="40">
        <v>0</v>
      </c>
      <c r="AM65" s="40">
        <v>0</v>
      </c>
      <c r="AN65" s="40">
        <v>0</v>
      </c>
      <c r="AO65" s="40">
        <v>0</v>
      </c>
      <c r="AP65" s="40">
        <v>0</v>
      </c>
      <c r="AQ65" s="40">
        <v>0</v>
      </c>
      <c r="AR65" s="40">
        <v>0</v>
      </c>
      <c r="AS65" s="40">
        <v>0</v>
      </c>
      <c r="AT65" s="40">
        <v>0</v>
      </c>
      <c r="AU65" s="40">
        <v>0</v>
      </c>
      <c r="AV65" s="40">
        <v>0</v>
      </c>
      <c r="AW65" s="40">
        <v>0</v>
      </c>
      <c r="AX65" s="40">
        <v>0</v>
      </c>
      <c r="AY65" s="40">
        <v>0</v>
      </c>
      <c r="AZ65" s="40">
        <v>0</v>
      </c>
      <c r="BA65" s="40">
        <v>0</v>
      </c>
      <c r="BB65" s="40">
        <v>0</v>
      </c>
      <c r="BC65" s="40">
        <v>0</v>
      </c>
      <c r="BD65" s="40">
        <v>0</v>
      </c>
      <c r="BE65" s="40">
        <v>0</v>
      </c>
      <c r="BF65" s="40">
        <v>0</v>
      </c>
      <c r="BG65" s="40">
        <v>0</v>
      </c>
      <c r="BH65" s="40">
        <v>0</v>
      </c>
      <c r="BI65" s="40">
        <v>0</v>
      </c>
      <c r="BJ65" s="40">
        <v>0</v>
      </c>
      <c r="BK65" s="40">
        <v>0</v>
      </c>
      <c r="BL65" s="40">
        <v>0</v>
      </c>
      <c r="BM65" s="40">
        <v>0</v>
      </c>
      <c r="BN65" s="40">
        <v>0</v>
      </c>
      <c r="BO65" s="40">
        <v>0</v>
      </c>
      <c r="BP65" s="40">
        <v>0</v>
      </c>
      <c r="BQ65" s="40">
        <v>0</v>
      </c>
      <c r="BR65" s="40">
        <v>0</v>
      </c>
      <c r="BS65" s="40">
        <v>0</v>
      </c>
      <c r="BT65" s="40">
        <v>0</v>
      </c>
      <c r="BU65" s="40">
        <v>0</v>
      </c>
      <c r="BV65" s="40">
        <v>0</v>
      </c>
      <c r="BW65" s="40">
        <v>0</v>
      </c>
      <c r="BX65" s="40">
        <v>0</v>
      </c>
      <c r="BY65" s="40">
        <v>0</v>
      </c>
      <c r="BZ65" s="40">
        <v>0</v>
      </c>
      <c r="CA65" s="40">
        <v>0</v>
      </c>
      <c r="CB65" s="40">
        <v>0</v>
      </c>
      <c r="CC65" s="40">
        <v>0</v>
      </c>
      <c r="CD65" s="40">
        <v>0</v>
      </c>
      <c r="CE65" s="40">
        <v>0</v>
      </c>
      <c r="CF65" s="40">
        <v>0</v>
      </c>
      <c r="CG65" s="40">
        <v>0</v>
      </c>
      <c r="CH65" s="40">
        <v>0</v>
      </c>
      <c r="CI65" s="40">
        <v>0</v>
      </c>
      <c r="CJ65" s="40">
        <v>0</v>
      </c>
      <c r="CK65" s="40">
        <v>0</v>
      </c>
      <c r="CL65" s="40">
        <v>0</v>
      </c>
      <c r="CM65" s="40">
        <v>0</v>
      </c>
      <c r="CN65" s="40">
        <v>0</v>
      </c>
      <c r="CO65" s="40">
        <v>0</v>
      </c>
      <c r="CP65" s="40">
        <v>0</v>
      </c>
      <c r="CQ65" s="40">
        <v>0</v>
      </c>
      <c r="CR65" s="40">
        <v>0</v>
      </c>
      <c r="CS65" s="40">
        <v>0</v>
      </c>
      <c r="CT65" s="40">
        <v>0</v>
      </c>
      <c r="CU65" s="40">
        <v>0</v>
      </c>
      <c r="CV65" s="40">
        <v>0</v>
      </c>
      <c r="CW65" s="40">
        <v>0</v>
      </c>
      <c r="CX65" s="40">
        <v>0</v>
      </c>
      <c r="CY65" s="40">
        <v>0</v>
      </c>
      <c r="CZ65" s="40">
        <v>0</v>
      </c>
      <c r="DA65" s="40">
        <v>0</v>
      </c>
      <c r="DB65" s="40">
        <v>0</v>
      </c>
      <c r="DC65" s="40">
        <v>0</v>
      </c>
      <c r="DD65" s="40">
        <v>0</v>
      </c>
      <c r="DE65" s="40">
        <v>0</v>
      </c>
      <c r="DF65" s="40">
        <v>0</v>
      </c>
      <c r="DG65" s="40">
        <v>0</v>
      </c>
      <c r="DH65" s="40">
        <v>0</v>
      </c>
      <c r="DI65" s="40">
        <v>0</v>
      </c>
      <c r="DJ65" s="40">
        <v>0</v>
      </c>
      <c r="DK65" s="40">
        <v>0</v>
      </c>
      <c r="DL65" s="40">
        <v>0</v>
      </c>
      <c r="DM65" s="40">
        <v>0</v>
      </c>
      <c r="DN65" s="40">
        <v>0</v>
      </c>
      <c r="DO65" s="40">
        <v>0</v>
      </c>
      <c r="DP65" s="40">
        <v>0</v>
      </c>
      <c r="DQ65" s="40">
        <v>0</v>
      </c>
      <c r="DR65" s="40">
        <v>0</v>
      </c>
      <c r="DS65" s="40">
        <v>0</v>
      </c>
      <c r="DT65" s="40">
        <v>0</v>
      </c>
      <c r="DU65" s="40">
        <v>0</v>
      </c>
      <c r="DV65" s="40">
        <v>0</v>
      </c>
      <c r="DW65" s="40">
        <v>0</v>
      </c>
      <c r="DX65" s="40">
        <v>0</v>
      </c>
      <c r="DY65" s="40">
        <v>0</v>
      </c>
      <c r="DZ65" s="40">
        <v>0</v>
      </c>
      <c r="EA65" s="40">
        <v>0</v>
      </c>
      <c r="EB65" s="40">
        <v>0</v>
      </c>
      <c r="EC65" s="40">
        <v>0</v>
      </c>
      <c r="ED65" s="40">
        <v>0</v>
      </c>
      <c r="EE65" s="40">
        <v>0</v>
      </c>
      <c r="EF65" s="40">
        <v>0</v>
      </c>
      <c r="EG65" s="40">
        <v>0</v>
      </c>
      <c r="EH65" s="40">
        <v>0</v>
      </c>
      <c r="EI65" s="40">
        <v>0</v>
      </c>
      <c r="EJ65" s="40">
        <v>0</v>
      </c>
      <c r="EK65" s="40">
        <v>0</v>
      </c>
      <c r="EL65" s="40">
        <v>0</v>
      </c>
      <c r="EM65" s="40">
        <v>0</v>
      </c>
      <c r="EN65" s="40">
        <v>0</v>
      </c>
      <c r="EO65" s="40">
        <v>0</v>
      </c>
      <c r="EP65" s="40">
        <v>0</v>
      </c>
      <c r="EQ65" s="40">
        <v>0</v>
      </c>
      <c r="ER65" s="40">
        <v>0</v>
      </c>
      <c r="ES65" s="40">
        <v>0</v>
      </c>
      <c r="ET65" s="40">
        <v>0</v>
      </c>
      <c r="EU65" s="40">
        <v>0</v>
      </c>
      <c r="EV65" s="40">
        <v>0</v>
      </c>
      <c r="EW65" s="40">
        <v>0</v>
      </c>
      <c r="EX65" s="40">
        <v>0</v>
      </c>
      <c r="EY65" s="40">
        <v>0</v>
      </c>
      <c r="EZ65" s="40">
        <v>0</v>
      </c>
      <c r="FA65" s="40">
        <v>0</v>
      </c>
      <c r="FB65" s="40">
        <v>0</v>
      </c>
      <c r="FC65" s="40">
        <v>0</v>
      </c>
      <c r="FD65" s="40">
        <v>0</v>
      </c>
      <c r="FE65" s="40">
        <v>0</v>
      </c>
      <c r="FF65" s="40">
        <v>0</v>
      </c>
      <c r="FG65" s="40">
        <v>0</v>
      </c>
      <c r="FH65" s="40">
        <v>0</v>
      </c>
      <c r="FI65" s="40">
        <v>0</v>
      </c>
      <c r="FJ65" s="40">
        <v>0</v>
      </c>
      <c r="FK65" s="40">
        <v>0</v>
      </c>
      <c r="FL65" s="40">
        <v>0</v>
      </c>
      <c r="FM65" s="40">
        <v>0</v>
      </c>
      <c r="FN65" s="40">
        <v>0</v>
      </c>
      <c r="FO65" s="40">
        <v>0</v>
      </c>
      <c r="FP65" s="40">
        <v>0</v>
      </c>
      <c r="FQ65" s="40">
        <v>0</v>
      </c>
      <c r="FR65" s="40">
        <v>0</v>
      </c>
      <c r="FS65" s="40">
        <v>0</v>
      </c>
      <c r="FT65" s="40">
        <v>0</v>
      </c>
      <c r="FU65" s="40">
        <v>0</v>
      </c>
      <c r="FV65" s="40">
        <v>0</v>
      </c>
      <c r="FW65" s="40">
        <v>0</v>
      </c>
      <c r="FX65" s="40">
        <v>0</v>
      </c>
      <c r="FY65" s="40">
        <v>0</v>
      </c>
      <c r="FZ65" s="40">
        <v>0</v>
      </c>
      <c r="GA65" s="40">
        <v>0</v>
      </c>
      <c r="GB65" s="40">
        <v>0</v>
      </c>
      <c r="GC65" s="40">
        <v>0</v>
      </c>
      <c r="GD65" s="40">
        <v>0</v>
      </c>
      <c r="GE65" s="40">
        <v>0</v>
      </c>
      <c r="GF65" s="40">
        <v>0</v>
      </c>
      <c r="GG65" s="40">
        <v>0</v>
      </c>
      <c r="GH65" s="40">
        <v>0</v>
      </c>
      <c r="GI65" s="40">
        <v>0</v>
      </c>
      <c r="GJ65" s="40">
        <v>0</v>
      </c>
    </row>
    <row r="66" spans="3:192" x14ac:dyDescent="0.3">
      <c r="C66" s="31" t="s">
        <v>480</v>
      </c>
      <c r="F66" s="35">
        <v>2659731.8270136411</v>
      </c>
      <c r="G66" s="35">
        <v>12467476.602181371</v>
      </c>
      <c r="H66" s="35">
        <v>21998649.337540887</v>
      </c>
      <c r="I66" s="35">
        <v>31456636.477198102</v>
      </c>
      <c r="J66" s="35">
        <v>44031594.573873058</v>
      </c>
      <c r="K66" s="35">
        <v>55874268.008096583</v>
      </c>
      <c r="L66" s="35">
        <v>68301112.241635874</v>
      </c>
      <c r="M66" s="35">
        <v>82033264.322283179</v>
      </c>
      <c r="N66" s="35">
        <v>97703203.862777129</v>
      </c>
      <c r="O66" s="35">
        <v>116151462.82920422</v>
      </c>
      <c r="P66" s="35">
        <v>91975050.525545046</v>
      </c>
      <c r="Q66" s="35">
        <v>80026756.153496787</v>
      </c>
      <c r="R66" s="35">
        <v>71797388.450431392</v>
      </c>
      <c r="S66" s="35">
        <v>64456474.206631988</v>
      </c>
      <c r="T66" s="35">
        <v>57785458.14904847</v>
      </c>
      <c r="U66" s="35">
        <v>51949796.748142131</v>
      </c>
      <c r="V66" s="35">
        <v>46629571.150931805</v>
      </c>
      <c r="W66" s="35">
        <v>41727930.158655375</v>
      </c>
      <c r="X66" s="35">
        <v>37203284.319688335</v>
      </c>
      <c r="Y66" s="40">
        <v>32983185.900980417</v>
      </c>
      <c r="Z66" s="35">
        <v>29440608.889302157</v>
      </c>
      <c r="AA66" s="40">
        <v>26238159.99863708</v>
      </c>
      <c r="AB66" s="40">
        <v>23284811.532938529</v>
      </c>
      <c r="AC66" s="40">
        <v>20581683.681914501</v>
      </c>
      <c r="AD66" s="40">
        <v>18104734.590817384</v>
      </c>
      <c r="AE66" s="40">
        <v>15854418.576705744</v>
      </c>
      <c r="AF66" s="40">
        <v>13888103.154866118</v>
      </c>
      <c r="AG66" s="40">
        <v>12114645.675134372</v>
      </c>
      <c r="AH66" s="40">
        <v>10513704.922351943</v>
      </c>
      <c r="AI66" s="40">
        <v>9059164.5824261196</v>
      </c>
      <c r="AJ66" s="40">
        <v>7968501.1268630102</v>
      </c>
      <c r="AK66" s="40">
        <v>7044490.6899657268</v>
      </c>
      <c r="AL66" s="40">
        <v>6224981.3816698147</v>
      </c>
      <c r="AM66" s="40">
        <v>5494272.6999665983</v>
      </c>
      <c r="AN66" s="40">
        <v>4839719.0164811853</v>
      </c>
      <c r="AO66" s="40">
        <v>4250906.9386493545</v>
      </c>
      <c r="AP66" s="40">
        <v>3740390.0324277398</v>
      </c>
      <c r="AQ66" s="40">
        <v>3280506.4112732061</v>
      </c>
      <c r="AR66" s="40">
        <v>2867191.5271114171</v>
      </c>
      <c r="AS66" s="40">
        <v>2496132.8152015288</v>
      </c>
      <c r="AT66" s="40">
        <v>2163030.5040895534</v>
      </c>
      <c r="AU66" s="40">
        <v>1871070.6083012582</v>
      </c>
      <c r="AV66" s="40">
        <v>1611047.8421866295</v>
      </c>
      <c r="AW66" s="40">
        <v>1380475.7493373815</v>
      </c>
      <c r="AX66" s="40">
        <v>1177136.39781043</v>
      </c>
      <c r="AY66" s="40">
        <v>998949.48933804967</v>
      </c>
      <c r="AZ66" s="40">
        <v>845485.39834062511</v>
      </c>
      <c r="BA66" s="40">
        <v>712836.03977870476</v>
      </c>
      <c r="BB66" s="40">
        <v>599222.68193619756</v>
      </c>
      <c r="BC66" s="40">
        <v>502646.28095043974</v>
      </c>
      <c r="BD66" s="40">
        <v>421007.86534873745</v>
      </c>
      <c r="BE66" s="40">
        <v>352304.36009364988</v>
      </c>
      <c r="BF66" s="40">
        <v>294358.00123992289</v>
      </c>
      <c r="BG66" s="40">
        <v>245371.09130037404</v>
      </c>
      <c r="BH66" s="40">
        <v>203890.33460222167</v>
      </c>
      <c r="BI66" s="40">
        <v>168734.37828708332</v>
      </c>
      <c r="BJ66" s="40">
        <v>139447.30674738422</v>
      </c>
      <c r="BK66" s="40">
        <v>114555.59839914746</v>
      </c>
      <c r="BL66" s="40">
        <v>93494.593391595859</v>
      </c>
      <c r="BM66" s="40">
        <v>75740.274120305796</v>
      </c>
      <c r="BN66" s="40">
        <v>60819.294922590474</v>
      </c>
      <c r="BO66" s="40">
        <v>48336.690224167869</v>
      </c>
      <c r="BP66" s="40">
        <v>37948.771627098817</v>
      </c>
      <c r="BQ66" s="40">
        <v>29384.25791303434</v>
      </c>
      <c r="BR66" s="40">
        <v>22400.988707437125</v>
      </c>
      <c r="BS66" s="40">
        <v>16780.637477010776</v>
      </c>
      <c r="BT66" s="40">
        <v>12349.019418025533</v>
      </c>
      <c r="BU66" s="40">
        <v>8893.4118060137698</v>
      </c>
      <c r="BV66" s="40">
        <v>6263.375585683837</v>
      </c>
      <c r="BW66" s="40">
        <v>4314.9101527882149</v>
      </c>
      <c r="BX66" s="40">
        <v>2912.8195261115638</v>
      </c>
      <c r="BY66" s="40">
        <v>1948.7176858010591</v>
      </c>
      <c r="BZ66" s="40">
        <v>1286.1423255050929</v>
      </c>
      <c r="CA66" s="40">
        <v>836.07708793463394</v>
      </c>
      <c r="CB66" s="40">
        <v>532.96203600022386</v>
      </c>
      <c r="CC66" s="40">
        <v>329.62061168063605</v>
      </c>
      <c r="CD66" s="40">
        <v>219.70312018812103</v>
      </c>
      <c r="CE66" s="40">
        <v>143.64331272897709</v>
      </c>
      <c r="CF66" s="40">
        <v>91.611955947848614</v>
      </c>
      <c r="CG66" s="40">
        <v>56.471389174257304</v>
      </c>
      <c r="CH66" s="40">
        <v>33.053489450261551</v>
      </c>
      <c r="CI66" s="40">
        <v>19.845379716057117</v>
      </c>
      <c r="CJ66" s="40">
        <v>11.215630241638392</v>
      </c>
      <c r="CK66" s="40">
        <v>5.6976143875484491</v>
      </c>
      <c r="CL66" s="40">
        <v>2.2153316750082155</v>
      </c>
      <c r="CM66" s="40">
        <v>0</v>
      </c>
      <c r="CN66" s="40">
        <v>0</v>
      </c>
      <c r="CO66" s="40">
        <v>0</v>
      </c>
      <c r="CP66" s="40">
        <v>0</v>
      </c>
      <c r="CQ66" s="40">
        <v>0</v>
      </c>
      <c r="CR66" s="40">
        <v>0</v>
      </c>
      <c r="CS66" s="40">
        <v>0</v>
      </c>
      <c r="CT66" s="40">
        <v>0</v>
      </c>
      <c r="CU66" s="40">
        <v>0</v>
      </c>
      <c r="CV66" s="40">
        <v>0</v>
      </c>
      <c r="CW66" s="40">
        <v>0</v>
      </c>
      <c r="CX66" s="40">
        <v>0</v>
      </c>
      <c r="CY66" s="40">
        <v>0</v>
      </c>
      <c r="CZ66" s="40">
        <v>0</v>
      </c>
      <c r="DA66" s="40">
        <v>0</v>
      </c>
      <c r="DB66" s="40">
        <v>0</v>
      </c>
      <c r="DC66" s="40">
        <v>0</v>
      </c>
      <c r="DD66" s="40">
        <v>0</v>
      </c>
      <c r="DE66" s="40">
        <v>0</v>
      </c>
      <c r="DF66" s="40">
        <v>0</v>
      </c>
      <c r="DG66" s="40">
        <v>0</v>
      </c>
      <c r="DH66" s="40">
        <v>0</v>
      </c>
      <c r="DI66" s="40">
        <v>0</v>
      </c>
      <c r="DJ66" s="40">
        <v>0</v>
      </c>
      <c r="DK66" s="40">
        <v>0</v>
      </c>
      <c r="DL66" s="40">
        <v>0</v>
      </c>
      <c r="DM66" s="40">
        <v>0</v>
      </c>
      <c r="DN66" s="40">
        <v>0</v>
      </c>
      <c r="DO66" s="40">
        <v>0</v>
      </c>
      <c r="DP66" s="40">
        <v>0</v>
      </c>
      <c r="DQ66" s="40">
        <v>0</v>
      </c>
      <c r="DR66" s="40">
        <v>0</v>
      </c>
      <c r="DS66" s="40">
        <v>0</v>
      </c>
      <c r="DT66" s="40">
        <v>0</v>
      </c>
      <c r="DU66" s="40">
        <v>0</v>
      </c>
      <c r="DV66" s="40">
        <v>0</v>
      </c>
      <c r="DW66" s="40">
        <v>0</v>
      </c>
      <c r="DX66" s="40">
        <v>0</v>
      </c>
      <c r="DY66" s="40">
        <v>0</v>
      </c>
      <c r="DZ66" s="40">
        <v>0</v>
      </c>
      <c r="EA66" s="40">
        <v>0</v>
      </c>
      <c r="EB66" s="40">
        <v>0</v>
      </c>
      <c r="EC66" s="40">
        <v>0</v>
      </c>
      <c r="ED66" s="40">
        <v>0</v>
      </c>
      <c r="EE66" s="40">
        <v>0</v>
      </c>
      <c r="EF66" s="40">
        <v>0</v>
      </c>
      <c r="EG66" s="40">
        <v>0</v>
      </c>
      <c r="EH66" s="40">
        <v>0</v>
      </c>
      <c r="EI66" s="40">
        <v>0</v>
      </c>
      <c r="EJ66" s="40">
        <v>0</v>
      </c>
      <c r="EK66" s="40">
        <v>0</v>
      </c>
      <c r="EL66" s="40">
        <v>0</v>
      </c>
      <c r="EM66" s="40">
        <v>0</v>
      </c>
      <c r="EN66" s="40">
        <v>0</v>
      </c>
      <c r="EO66" s="40">
        <v>0</v>
      </c>
      <c r="EP66" s="40">
        <v>0</v>
      </c>
      <c r="EQ66" s="40">
        <v>0</v>
      </c>
      <c r="ER66" s="40">
        <v>0</v>
      </c>
      <c r="ES66" s="40">
        <v>0</v>
      </c>
      <c r="ET66" s="40">
        <v>0</v>
      </c>
      <c r="EU66" s="40">
        <v>0</v>
      </c>
      <c r="EV66" s="40">
        <v>0</v>
      </c>
      <c r="EW66" s="40">
        <v>0</v>
      </c>
      <c r="EX66" s="40">
        <v>0</v>
      </c>
      <c r="EY66" s="40">
        <v>0</v>
      </c>
      <c r="EZ66" s="40">
        <v>0</v>
      </c>
      <c r="FA66" s="40">
        <v>0</v>
      </c>
      <c r="FB66" s="40">
        <v>0</v>
      </c>
      <c r="FC66" s="40">
        <v>0</v>
      </c>
      <c r="FD66" s="40">
        <v>0</v>
      </c>
      <c r="FE66" s="40">
        <v>0</v>
      </c>
      <c r="FF66" s="40">
        <v>0</v>
      </c>
      <c r="FG66" s="40">
        <v>0</v>
      </c>
      <c r="FH66" s="40">
        <v>0</v>
      </c>
      <c r="FI66" s="40">
        <v>0</v>
      </c>
      <c r="FJ66" s="40">
        <v>0</v>
      </c>
      <c r="FK66" s="40">
        <v>0</v>
      </c>
      <c r="FL66" s="40">
        <v>0</v>
      </c>
      <c r="FM66" s="40">
        <v>0</v>
      </c>
      <c r="FN66" s="40">
        <v>0</v>
      </c>
      <c r="FO66" s="40">
        <v>0</v>
      </c>
      <c r="FP66" s="40">
        <v>0</v>
      </c>
      <c r="FQ66" s="40">
        <v>0</v>
      </c>
      <c r="FR66" s="40">
        <v>0</v>
      </c>
      <c r="FS66" s="40">
        <v>0</v>
      </c>
      <c r="FT66" s="40">
        <v>0</v>
      </c>
      <c r="FU66" s="40">
        <v>0</v>
      </c>
      <c r="FV66" s="40">
        <v>0</v>
      </c>
      <c r="FW66" s="40">
        <v>0</v>
      </c>
      <c r="FX66" s="40">
        <v>0</v>
      </c>
      <c r="FY66" s="40">
        <v>0</v>
      </c>
      <c r="FZ66" s="40">
        <v>0</v>
      </c>
      <c r="GA66" s="40">
        <v>0</v>
      </c>
      <c r="GB66" s="40">
        <v>0</v>
      </c>
      <c r="GC66" s="40">
        <v>0</v>
      </c>
      <c r="GD66" s="40">
        <v>0</v>
      </c>
      <c r="GE66" s="40">
        <v>0</v>
      </c>
      <c r="GF66" s="40">
        <v>0</v>
      </c>
      <c r="GG66" s="40">
        <v>0</v>
      </c>
      <c r="GH66" s="40">
        <v>0</v>
      </c>
      <c r="GI66" s="40">
        <v>0</v>
      </c>
      <c r="GJ66" s="40">
        <v>0</v>
      </c>
    </row>
    <row r="67" spans="3:192" x14ac:dyDescent="0.3">
      <c r="C67" s="31" t="s">
        <v>481</v>
      </c>
      <c r="F67" s="35">
        <v>-2906983.0000850963</v>
      </c>
      <c r="G67" s="35">
        <v>-13353740.12509327</v>
      </c>
      <c r="H67" s="35">
        <v>-22580435.79731819</v>
      </c>
      <c r="I67" s="35">
        <v>-31143315.199122377</v>
      </c>
      <c r="J67" s="35">
        <v>-42930409.342059851</v>
      </c>
      <c r="K67" s="35">
        <v>-53769255.521570653</v>
      </c>
      <c r="L67" s="35">
        <v>-64748166.421067975</v>
      </c>
      <c r="M67" s="35">
        <v>-76932287.35279429</v>
      </c>
      <c r="N67" s="35">
        <v>-91206466.381794214</v>
      </c>
      <c r="O67" s="35">
        <v>-108133251.33844525</v>
      </c>
      <c r="P67" s="35">
        <v>-78265489.964099973</v>
      </c>
      <c r="Q67" s="35">
        <v>-65776336.211913429</v>
      </c>
      <c r="R67" s="35">
        <v>-59019838.824243702</v>
      </c>
      <c r="S67" s="35">
        <v>-54075088.55399204</v>
      </c>
      <c r="T67" s="35">
        <v>-47270957.319891237</v>
      </c>
      <c r="U67" s="35">
        <v>-43683496.72245878</v>
      </c>
      <c r="V67" s="35">
        <v>-40632202.271408834</v>
      </c>
      <c r="W67" s="35">
        <v>-37812275.827997051</v>
      </c>
      <c r="X67" s="35">
        <v>-35546221.214659818</v>
      </c>
      <c r="Y67" s="40">
        <v>-31770858.38379189</v>
      </c>
      <c r="Z67" s="35">
        <v>-30045781.696598954</v>
      </c>
      <c r="AA67" s="40">
        <v>-28268531.204856839</v>
      </c>
      <c r="AB67" s="40">
        <v>-26496967.956270605</v>
      </c>
      <c r="AC67" s="40">
        <v>-24797835.83678548</v>
      </c>
      <c r="AD67" s="40">
        <v>-22204134.845790055</v>
      </c>
      <c r="AE67" s="40">
        <v>-20499961.908612445</v>
      </c>
      <c r="AF67" s="40">
        <v>-18877528.07098889</v>
      </c>
      <c r="AG67" s="40">
        <v>-17337732.957028989</v>
      </c>
      <c r="AH67" s="40">
        <v>-15919918.983810551</v>
      </c>
      <c r="AI67" s="40">
        <v>-14101651.670035796</v>
      </c>
      <c r="AJ67" s="40">
        <v>-13096320.886183852</v>
      </c>
      <c r="AK67" s="40">
        <v>-12219864.744286068</v>
      </c>
      <c r="AL67" s="40">
        <v>-11446877.896817846</v>
      </c>
      <c r="AM67" s="40">
        <v>-10764250.271222053</v>
      </c>
      <c r="AN67" s="40">
        <v>-9890917.7255116533</v>
      </c>
      <c r="AO67" s="40">
        <v>-9232914.4294464421</v>
      </c>
      <c r="AP67" s="40">
        <v>-8680146.8882584888</v>
      </c>
      <c r="AQ67" s="40">
        <v>-8149690.8827973567</v>
      </c>
      <c r="AR67" s="40">
        <v>-7652752.6340113962</v>
      </c>
      <c r="AS67" s="40">
        <v>-7049773.9848611895</v>
      </c>
      <c r="AT67" s="40">
        <v>-6586993.723383232</v>
      </c>
      <c r="AU67" s="40">
        <v>-6135584.6390169207</v>
      </c>
      <c r="AV67" s="40">
        <v>-5693476.5935180588</v>
      </c>
      <c r="AW67" s="40">
        <v>-5262780.4627273129</v>
      </c>
      <c r="AX67" s="40">
        <v>-4773521.9489821298</v>
      </c>
      <c r="AY67" s="40">
        <v>-4341009.1964218151</v>
      </c>
      <c r="AZ67" s="40">
        <v>-3941426.9103389755</v>
      </c>
      <c r="BA67" s="40">
        <v>-3556139.7150767683</v>
      </c>
      <c r="BB67" s="40">
        <v>-3193464.2817252306</v>
      </c>
      <c r="BC67" s="40">
        <v>-2826393.3746437402</v>
      </c>
      <c r="BD67" s="40">
        <v>-2513235.7364477436</v>
      </c>
      <c r="BE67" s="40">
        <v>-2231472.5285639074</v>
      </c>
      <c r="BF67" s="40">
        <v>-1977760.5898874132</v>
      </c>
      <c r="BG67" s="40">
        <v>-1749337.2163494283</v>
      </c>
      <c r="BH67" s="40">
        <v>-1530492.5064540578</v>
      </c>
      <c r="BI67" s="40">
        <v>-1332804.8209924125</v>
      </c>
      <c r="BJ67" s="40">
        <v>-1166373.8599638073</v>
      </c>
      <c r="BK67" s="40">
        <v>-1014493.2197002285</v>
      </c>
      <c r="BL67" s="40">
        <v>-877853.60777312494</v>
      </c>
      <c r="BM67" s="40">
        <v>-750975.53842858085</v>
      </c>
      <c r="BN67" s="40">
        <v>-641329.66920131678</v>
      </c>
      <c r="BO67" s="40">
        <v>-544781.88728493138</v>
      </c>
      <c r="BP67" s="40">
        <v>-458423.06233838492</v>
      </c>
      <c r="BQ67" s="40">
        <v>-381813.91422012879</v>
      </c>
      <c r="BR67" s="40">
        <v>-312649.78872195561</v>
      </c>
      <c r="BS67" s="40">
        <v>-251932.01131743309</v>
      </c>
      <c r="BT67" s="40">
        <v>-201990.85732942511</v>
      </c>
      <c r="BU67" s="40">
        <v>-158865.81271967464</v>
      </c>
      <c r="BV67" s="40">
        <v>-122477.26969333741</v>
      </c>
      <c r="BW67" s="40">
        <v>-92100.396439847958</v>
      </c>
      <c r="BX67" s="40">
        <v>-66973.678105583516</v>
      </c>
      <c r="BY67" s="40">
        <v>-49054.590264240825</v>
      </c>
      <c r="BZ67" s="40">
        <v>-35528.476584718861</v>
      </c>
      <c r="CA67" s="40">
        <v>-25479.045930726184</v>
      </c>
      <c r="CB67" s="40">
        <v>-18065.112765565624</v>
      </c>
      <c r="CC67" s="40">
        <v>-11338.641159551822</v>
      </c>
      <c r="CD67" s="40">
        <v>-8171.1640613902991</v>
      </c>
      <c r="CE67" s="40">
        <v>-5812.7992742047863</v>
      </c>
      <c r="CF67" s="40">
        <v>-4079.9922844814719</v>
      </c>
      <c r="CG67" s="40">
        <v>-2818.764079262688</v>
      </c>
      <c r="CH67" s="40">
        <v>-1652.8794296254835</v>
      </c>
      <c r="CI67" s="40">
        <v>-1119.9347746431135</v>
      </c>
      <c r="CJ67" s="40">
        <v>-739.55386150560889</v>
      </c>
      <c r="CK67" s="40">
        <v>-477.46529161095111</v>
      </c>
      <c r="CL67" s="40">
        <v>-303.9355830182962</v>
      </c>
      <c r="CM67" s="40">
        <v>0</v>
      </c>
      <c r="CN67" s="40">
        <v>0</v>
      </c>
      <c r="CO67" s="40">
        <v>0</v>
      </c>
      <c r="CP67" s="40">
        <v>0</v>
      </c>
      <c r="CQ67" s="40">
        <v>0</v>
      </c>
      <c r="CR67" s="40">
        <v>0</v>
      </c>
      <c r="CS67" s="40">
        <v>0</v>
      </c>
      <c r="CT67" s="40">
        <v>0</v>
      </c>
      <c r="CU67" s="40">
        <v>0</v>
      </c>
      <c r="CV67" s="40">
        <v>0</v>
      </c>
      <c r="CW67" s="40">
        <v>0</v>
      </c>
      <c r="CX67" s="40">
        <v>0</v>
      </c>
      <c r="CY67" s="40">
        <v>0</v>
      </c>
      <c r="CZ67" s="40">
        <v>0</v>
      </c>
      <c r="DA67" s="40">
        <v>0</v>
      </c>
      <c r="DB67" s="40">
        <v>0</v>
      </c>
      <c r="DC67" s="40">
        <v>0</v>
      </c>
      <c r="DD67" s="40">
        <v>0</v>
      </c>
      <c r="DE67" s="40">
        <v>0</v>
      </c>
      <c r="DF67" s="40">
        <v>0</v>
      </c>
      <c r="DG67" s="40">
        <v>0</v>
      </c>
      <c r="DH67" s="40">
        <v>0</v>
      </c>
      <c r="DI67" s="40">
        <v>0</v>
      </c>
      <c r="DJ67" s="40">
        <v>0</v>
      </c>
      <c r="DK67" s="40">
        <v>0</v>
      </c>
      <c r="DL67" s="40">
        <v>0</v>
      </c>
      <c r="DM67" s="40">
        <v>0</v>
      </c>
      <c r="DN67" s="40">
        <v>0</v>
      </c>
      <c r="DO67" s="40">
        <v>0</v>
      </c>
      <c r="DP67" s="40">
        <v>0</v>
      </c>
      <c r="DQ67" s="40">
        <v>0</v>
      </c>
      <c r="DR67" s="40">
        <v>0</v>
      </c>
      <c r="DS67" s="40">
        <v>0</v>
      </c>
      <c r="DT67" s="40">
        <v>0</v>
      </c>
      <c r="DU67" s="40">
        <v>0</v>
      </c>
      <c r="DV67" s="40">
        <v>0</v>
      </c>
      <c r="DW67" s="40">
        <v>0</v>
      </c>
      <c r="DX67" s="40">
        <v>0</v>
      </c>
      <c r="DY67" s="40">
        <v>0</v>
      </c>
      <c r="DZ67" s="40">
        <v>0</v>
      </c>
      <c r="EA67" s="40">
        <v>0</v>
      </c>
      <c r="EB67" s="40">
        <v>0</v>
      </c>
      <c r="EC67" s="40">
        <v>0</v>
      </c>
      <c r="ED67" s="40">
        <v>0</v>
      </c>
      <c r="EE67" s="40">
        <v>0</v>
      </c>
      <c r="EF67" s="40">
        <v>0</v>
      </c>
      <c r="EG67" s="40">
        <v>0</v>
      </c>
      <c r="EH67" s="40">
        <v>0</v>
      </c>
      <c r="EI67" s="40">
        <v>0</v>
      </c>
      <c r="EJ67" s="40">
        <v>0</v>
      </c>
      <c r="EK67" s="40">
        <v>0</v>
      </c>
      <c r="EL67" s="40">
        <v>0</v>
      </c>
      <c r="EM67" s="40">
        <v>0</v>
      </c>
      <c r="EN67" s="40">
        <v>0</v>
      </c>
      <c r="EO67" s="40">
        <v>0</v>
      </c>
      <c r="EP67" s="40">
        <v>0</v>
      </c>
      <c r="EQ67" s="40">
        <v>0</v>
      </c>
      <c r="ER67" s="40">
        <v>0</v>
      </c>
      <c r="ES67" s="40">
        <v>0</v>
      </c>
      <c r="ET67" s="40">
        <v>0</v>
      </c>
      <c r="EU67" s="40">
        <v>0</v>
      </c>
      <c r="EV67" s="40">
        <v>0</v>
      </c>
      <c r="EW67" s="40">
        <v>0</v>
      </c>
      <c r="EX67" s="40">
        <v>0</v>
      </c>
      <c r="EY67" s="40">
        <v>0</v>
      </c>
      <c r="EZ67" s="40">
        <v>0</v>
      </c>
      <c r="FA67" s="40">
        <v>0</v>
      </c>
      <c r="FB67" s="40">
        <v>0</v>
      </c>
      <c r="FC67" s="40">
        <v>0</v>
      </c>
      <c r="FD67" s="40">
        <v>0</v>
      </c>
      <c r="FE67" s="40">
        <v>0</v>
      </c>
      <c r="FF67" s="40">
        <v>0</v>
      </c>
      <c r="FG67" s="40">
        <v>0</v>
      </c>
      <c r="FH67" s="40">
        <v>0</v>
      </c>
      <c r="FI67" s="40">
        <v>0</v>
      </c>
      <c r="FJ67" s="40">
        <v>0</v>
      </c>
      <c r="FK67" s="40">
        <v>0</v>
      </c>
      <c r="FL67" s="40">
        <v>0</v>
      </c>
      <c r="FM67" s="40">
        <v>0</v>
      </c>
      <c r="FN67" s="40">
        <v>0</v>
      </c>
      <c r="FO67" s="40">
        <v>0</v>
      </c>
      <c r="FP67" s="40">
        <v>0</v>
      </c>
      <c r="FQ67" s="40">
        <v>0</v>
      </c>
      <c r="FR67" s="40">
        <v>0</v>
      </c>
      <c r="FS67" s="40">
        <v>0</v>
      </c>
      <c r="FT67" s="40">
        <v>0</v>
      </c>
      <c r="FU67" s="40">
        <v>0</v>
      </c>
      <c r="FV67" s="40">
        <v>0</v>
      </c>
      <c r="FW67" s="40">
        <v>0</v>
      </c>
      <c r="FX67" s="40">
        <v>0</v>
      </c>
      <c r="FY67" s="40">
        <v>0</v>
      </c>
      <c r="FZ67" s="40">
        <v>0</v>
      </c>
      <c r="GA67" s="40">
        <v>0</v>
      </c>
      <c r="GB67" s="40">
        <v>0</v>
      </c>
      <c r="GC67" s="40">
        <v>0</v>
      </c>
      <c r="GD67" s="40">
        <v>0</v>
      </c>
      <c r="GE67" s="40">
        <v>0</v>
      </c>
      <c r="GF67" s="40">
        <v>0</v>
      </c>
      <c r="GG67" s="40">
        <v>0</v>
      </c>
      <c r="GH67" s="40">
        <v>0</v>
      </c>
      <c r="GI67" s="40">
        <v>0</v>
      </c>
      <c r="GJ67" s="40">
        <v>0</v>
      </c>
    </row>
    <row r="68" spans="3:192" x14ac:dyDescent="0.3">
      <c r="C68" s="31" t="s">
        <v>482</v>
      </c>
      <c r="F68" s="88">
        <v>60822.495317567693</v>
      </c>
      <c r="G68" s="88">
        <v>236561.65778936577</v>
      </c>
      <c r="H68" s="88">
        <v>257645.67523458929</v>
      </c>
      <c r="I68" s="88">
        <v>234553.22971690513</v>
      </c>
      <c r="J68" s="88">
        <v>295963.7772565214</v>
      </c>
      <c r="K68" s="88">
        <v>311804.79134765174</v>
      </c>
      <c r="L68" s="88">
        <v>353528.53800349991</v>
      </c>
      <c r="M68" s="88">
        <v>463459.20536812069</v>
      </c>
      <c r="N68" s="88">
        <v>651986.78607161588</v>
      </c>
      <c r="O68" s="88">
        <v>917381.28254147549</v>
      </c>
      <c r="P68" s="88">
        <v>212117.47139284856</v>
      </c>
      <c r="Q68" s="88">
        <v>606287.55356217432</v>
      </c>
      <c r="R68" s="88">
        <v>1222663.308274817</v>
      </c>
      <c r="S68" s="88">
        <v>1786299.4978908836</v>
      </c>
      <c r="T68" s="88">
        <v>2259167.2236341527</v>
      </c>
      <c r="U68" s="88">
        <v>2801819.7367071961</v>
      </c>
      <c r="V68" s="88">
        <v>3262804.2370848246</v>
      </c>
      <c r="W68" s="88">
        <v>3631971.0146892606</v>
      </c>
      <c r="X68" s="88">
        <v>3913527.2141174981</v>
      </c>
      <c r="Y68" s="88">
        <v>4088218.7810230204</v>
      </c>
      <c r="Z68" s="88">
        <v>4265583.4639689168</v>
      </c>
      <c r="AA68" s="88">
        <v>4358982.7176572075</v>
      </c>
      <c r="AB68" s="88">
        <v>4381984.5012111207</v>
      </c>
      <c r="AC68" s="88">
        <v>4345058.9716278147</v>
      </c>
      <c r="AD68" s="88">
        <v>4255032.5828031013</v>
      </c>
      <c r="AE68" s="88">
        <v>4177137.2966324566</v>
      </c>
      <c r="AF68" s="88">
        <v>4073757.0171420854</v>
      </c>
      <c r="AG68" s="88">
        <v>3952000.0016993913</v>
      </c>
      <c r="AH68" s="88">
        <v>3816839.4747937648</v>
      </c>
      <c r="AI68" s="88">
        <v>3669721.2936564456</v>
      </c>
      <c r="AJ68" s="88">
        <v>3541988.3761634561</v>
      </c>
      <c r="AK68" s="88">
        <v>3408365.835168479</v>
      </c>
      <c r="AL68" s="88">
        <v>3268087.2990790471</v>
      </c>
      <c r="AM68" s="88">
        <v>3120113.2308943705</v>
      </c>
      <c r="AN68" s="88">
        <v>2963312.5757680382</v>
      </c>
      <c r="AO68" s="88">
        <v>2813178.9216666548</v>
      </c>
      <c r="AP68" s="88">
        <v>2661341.0982857831</v>
      </c>
      <c r="AQ68" s="88">
        <v>2504901.8697711476</v>
      </c>
      <c r="AR68" s="88">
        <v>2345134.6057301126</v>
      </c>
      <c r="AS68" s="88">
        <v>2182442.206797123</v>
      </c>
      <c r="AT68" s="88">
        <v>2025618.8655391382</v>
      </c>
      <c r="AU68" s="88">
        <v>1868821.9915062001</v>
      </c>
      <c r="AV68" s="88">
        <v>1713487.1628813932</v>
      </c>
      <c r="AW68" s="88">
        <v>1560973.7335718819</v>
      </c>
      <c r="AX68" s="88">
        <v>1412451.6441187388</v>
      </c>
      <c r="AY68" s="88">
        <v>1273360.0057698507</v>
      </c>
      <c r="AZ68" s="88">
        <v>1142269.8001332616</v>
      </c>
      <c r="BA68" s="88">
        <v>1019009.1457616071</v>
      </c>
      <c r="BB68" s="88">
        <v>904371.2700458318</v>
      </c>
      <c r="BC68" s="88">
        <v>798574.7990146355</v>
      </c>
      <c r="BD68" s="88">
        <v>703402.00510855671</v>
      </c>
      <c r="BE68" s="88">
        <v>617017.27574938955</v>
      </c>
      <c r="BF68" s="88">
        <v>538742.53088975395</v>
      </c>
      <c r="BG68" s="88">
        <v>467944.41781566973</v>
      </c>
      <c r="BH68" s="88">
        <v>404023.03479093889</v>
      </c>
      <c r="BI68" s="88">
        <v>347233.4632973391</v>
      </c>
      <c r="BJ68" s="88">
        <v>297070.14169256896</v>
      </c>
      <c r="BK68" s="88">
        <v>252340.90181812065</v>
      </c>
      <c r="BL68" s="88">
        <v>212733.16531647995</v>
      </c>
      <c r="BM68" s="88">
        <v>177841.93147736942</v>
      </c>
      <c r="BN68" s="88">
        <v>147547.15716821048</v>
      </c>
      <c r="BO68" s="88">
        <v>121231.74436742182</v>
      </c>
      <c r="BP68" s="88">
        <v>98473.658695597565</v>
      </c>
      <c r="BQ68" s="88">
        <v>78983.192864401688</v>
      </c>
      <c r="BR68" s="88">
        <v>62464.726436430909</v>
      </c>
      <c r="BS68" s="88">
        <v>48733.728321166127</v>
      </c>
      <c r="BT68" s="88">
        <v>37517.060612464935</v>
      </c>
      <c r="BU68" s="88">
        <v>28380.789683601637</v>
      </c>
      <c r="BV68" s="88">
        <v>21090.725447522054</v>
      </c>
      <c r="BW68" s="88">
        <v>15396.765547317353</v>
      </c>
      <c r="BX68" s="88">
        <v>11071.42806288081</v>
      </c>
      <c r="BY68" s="88">
        <v>7911.4596674958693</v>
      </c>
      <c r="BZ68" s="88">
        <v>5578.6352824827591</v>
      </c>
      <c r="CA68" s="88">
        <v>3876.5724338881387</v>
      </c>
      <c r="CB68" s="88">
        <v>2646.968175513653</v>
      </c>
      <c r="CC68" s="88">
        <v>1768.8036106586133</v>
      </c>
      <c r="CD68" s="88">
        <v>1225.3681416322752</v>
      </c>
      <c r="CE68" s="88">
        <v>831.90461316689527</v>
      </c>
      <c r="CF68" s="88">
        <v>550.40323836454104</v>
      </c>
      <c r="CG68" s="88">
        <v>351.32869612528248</v>
      </c>
      <c r="CH68" s="88">
        <v>212.41070045959157</v>
      </c>
      <c r="CI68" s="88">
        <v>132.15587444314738</v>
      </c>
      <c r="CJ68" s="88">
        <v>77.160323509703659</v>
      </c>
      <c r="CK68" s="88">
        <v>40.309317251609656</v>
      </c>
      <c r="CL68" s="88">
        <v>16.003907979149496</v>
      </c>
      <c r="CM68" s="88">
        <v>5.7509175404761111E-10</v>
      </c>
      <c r="CN68" s="88">
        <v>0</v>
      </c>
      <c r="CO68" s="88">
        <v>0</v>
      </c>
      <c r="CP68" s="88">
        <v>0</v>
      </c>
      <c r="CQ68" s="88">
        <v>0</v>
      </c>
      <c r="CR68" s="88">
        <v>0</v>
      </c>
      <c r="CS68" s="88">
        <v>0</v>
      </c>
      <c r="CT68" s="88">
        <v>0</v>
      </c>
      <c r="CU68" s="88">
        <v>0</v>
      </c>
      <c r="CV68" s="88">
        <v>0</v>
      </c>
      <c r="CW68" s="88">
        <v>0</v>
      </c>
      <c r="CX68" s="88">
        <v>0</v>
      </c>
      <c r="CY68" s="88">
        <v>0</v>
      </c>
      <c r="CZ68" s="88">
        <v>0</v>
      </c>
      <c r="DA68" s="88">
        <v>0</v>
      </c>
      <c r="DB68" s="88">
        <v>0</v>
      </c>
      <c r="DC68" s="88">
        <v>0</v>
      </c>
      <c r="DD68" s="88">
        <v>0</v>
      </c>
      <c r="DE68" s="88">
        <v>0</v>
      </c>
      <c r="DF68" s="88">
        <v>0</v>
      </c>
      <c r="DG68" s="88">
        <v>0</v>
      </c>
      <c r="DH68" s="88">
        <v>0</v>
      </c>
      <c r="DI68" s="88">
        <v>0</v>
      </c>
      <c r="DJ68" s="88">
        <v>0</v>
      </c>
      <c r="DK68" s="88">
        <v>0</v>
      </c>
      <c r="DL68" s="88">
        <v>0</v>
      </c>
      <c r="DM68" s="88">
        <v>0</v>
      </c>
      <c r="DN68" s="88">
        <v>0</v>
      </c>
      <c r="DO68" s="88">
        <v>0</v>
      </c>
      <c r="DP68" s="88">
        <v>0</v>
      </c>
      <c r="DQ68" s="88">
        <v>0</v>
      </c>
      <c r="DR68" s="88">
        <v>0</v>
      </c>
      <c r="DS68" s="88">
        <v>0</v>
      </c>
      <c r="DT68" s="88">
        <v>0</v>
      </c>
      <c r="DU68" s="88">
        <v>0</v>
      </c>
      <c r="DV68" s="88">
        <v>0</v>
      </c>
      <c r="DW68" s="88">
        <v>0</v>
      </c>
      <c r="DX68" s="88">
        <v>0</v>
      </c>
      <c r="DY68" s="88">
        <v>0</v>
      </c>
      <c r="DZ68" s="88">
        <v>0</v>
      </c>
      <c r="EA68" s="88">
        <v>0</v>
      </c>
      <c r="EB68" s="88">
        <v>0</v>
      </c>
      <c r="EC68" s="88">
        <v>0</v>
      </c>
      <c r="ED68" s="88">
        <v>0</v>
      </c>
      <c r="EE68" s="88">
        <v>0</v>
      </c>
      <c r="EF68" s="88">
        <v>0</v>
      </c>
      <c r="EG68" s="88">
        <v>0</v>
      </c>
      <c r="EH68" s="88">
        <v>0</v>
      </c>
      <c r="EI68" s="88">
        <v>0</v>
      </c>
      <c r="EJ68" s="88">
        <v>0</v>
      </c>
      <c r="EK68" s="88">
        <v>0</v>
      </c>
      <c r="EL68" s="88">
        <v>0</v>
      </c>
      <c r="EM68" s="88">
        <v>0</v>
      </c>
      <c r="EN68" s="88">
        <v>0</v>
      </c>
      <c r="EO68" s="88">
        <v>0</v>
      </c>
      <c r="EP68" s="88">
        <v>0</v>
      </c>
      <c r="EQ68" s="88">
        <v>0</v>
      </c>
      <c r="ER68" s="88">
        <v>0</v>
      </c>
      <c r="ES68" s="88">
        <v>0</v>
      </c>
      <c r="ET68" s="88">
        <v>0</v>
      </c>
      <c r="EU68" s="88">
        <v>0</v>
      </c>
      <c r="EV68" s="88">
        <v>0</v>
      </c>
      <c r="EW68" s="88">
        <v>0</v>
      </c>
      <c r="EX68" s="88">
        <v>0</v>
      </c>
      <c r="EY68" s="88">
        <v>0</v>
      </c>
      <c r="EZ68" s="88">
        <v>0</v>
      </c>
      <c r="FA68" s="88">
        <v>0</v>
      </c>
      <c r="FB68" s="88">
        <v>0</v>
      </c>
      <c r="FC68" s="88">
        <v>0</v>
      </c>
      <c r="FD68" s="88">
        <v>0</v>
      </c>
      <c r="FE68" s="88">
        <v>0</v>
      </c>
      <c r="FF68" s="88">
        <v>0</v>
      </c>
      <c r="FG68" s="88">
        <v>0</v>
      </c>
      <c r="FH68" s="88">
        <v>0</v>
      </c>
      <c r="FI68" s="88">
        <v>0</v>
      </c>
      <c r="FJ68" s="88">
        <v>0</v>
      </c>
      <c r="FK68" s="88">
        <v>0</v>
      </c>
      <c r="FL68" s="88">
        <v>0</v>
      </c>
      <c r="FM68" s="88">
        <v>0</v>
      </c>
      <c r="FN68" s="88">
        <v>0</v>
      </c>
      <c r="FO68" s="88">
        <v>0</v>
      </c>
      <c r="FP68" s="88">
        <v>0</v>
      </c>
      <c r="FQ68" s="88">
        <v>0</v>
      </c>
      <c r="FR68" s="88">
        <v>0</v>
      </c>
      <c r="FS68" s="88">
        <v>0</v>
      </c>
      <c r="FT68" s="88">
        <v>0</v>
      </c>
      <c r="FU68" s="88">
        <v>0</v>
      </c>
      <c r="FV68" s="88">
        <v>0</v>
      </c>
      <c r="FW68" s="88">
        <v>0</v>
      </c>
      <c r="FX68" s="88">
        <v>0</v>
      </c>
      <c r="FY68" s="88">
        <v>0</v>
      </c>
      <c r="FZ68" s="88">
        <v>0</v>
      </c>
      <c r="GA68" s="88">
        <v>0</v>
      </c>
      <c r="GB68" s="88">
        <v>0</v>
      </c>
      <c r="GC68" s="88">
        <v>0</v>
      </c>
      <c r="GD68" s="88">
        <v>0</v>
      </c>
      <c r="GE68" s="88">
        <v>0</v>
      </c>
      <c r="GF68" s="88">
        <v>0</v>
      </c>
      <c r="GG68" s="88">
        <v>0</v>
      </c>
      <c r="GH68" s="88">
        <v>0</v>
      </c>
      <c r="GI68" s="88">
        <v>0</v>
      </c>
      <c r="GJ68" s="88">
        <v>0</v>
      </c>
    </row>
    <row r="69" spans="3:192" x14ac:dyDescent="0.3">
      <c r="C69" s="32" t="s">
        <v>467</v>
      </c>
      <c r="D69" s="41"/>
      <c r="F69" s="41">
        <v>-1228896.2818993719</v>
      </c>
      <c r="G69" s="41">
        <v>-6101408.1620472018</v>
      </c>
      <c r="H69" s="41">
        <v>-11830745.76582231</v>
      </c>
      <c r="I69" s="41">
        <v>-17556760.423210122</v>
      </c>
      <c r="J69" s="41">
        <v>-24339797.671818003</v>
      </c>
      <c r="K69" s="41">
        <v>-30875337.625798065</v>
      </c>
      <c r="L69" s="41">
        <v>-36958825.2456294</v>
      </c>
      <c r="M69" s="41">
        <v>-42711519.911040202</v>
      </c>
      <c r="N69" s="41">
        <v>-48593180.833206512</v>
      </c>
      <c r="O69" s="41">
        <v>-54932095.142826281</v>
      </c>
      <c r="P69" s="41">
        <v>-41010417.109988369</v>
      </c>
      <c r="Q69" s="41">
        <v>-26153709.614842847</v>
      </c>
      <c r="R69" s="41">
        <v>-12153496.680380395</v>
      </c>
      <c r="S69" s="41">
        <v>14188.470150387351</v>
      </c>
      <c r="T69" s="41">
        <v>12787856.522941744</v>
      </c>
      <c r="U69" s="41">
        <v>23855976.285332303</v>
      </c>
      <c r="V69" s="41">
        <v>33116149.401940078</v>
      </c>
      <c r="W69" s="41">
        <v>40663774.747287691</v>
      </c>
      <c r="X69" s="41">
        <v>46234365.066433631</v>
      </c>
      <c r="Y69" s="42">
        <v>51534911.364645138</v>
      </c>
      <c r="Z69" s="41">
        <v>55195322.021317318</v>
      </c>
      <c r="AA69" s="42">
        <v>57523933.532754742</v>
      </c>
      <c r="AB69" s="42">
        <v>58693761.610633865</v>
      </c>
      <c r="AC69" s="42">
        <v>58822668.42739068</v>
      </c>
      <c r="AD69" s="42">
        <v>58978300.755221032</v>
      </c>
      <c r="AE69" s="42">
        <v>58509894.719946846</v>
      </c>
      <c r="AF69" s="42">
        <v>57594226.820966169</v>
      </c>
      <c r="AG69" s="42">
        <v>56323139.540770955</v>
      </c>
      <c r="AH69" s="42">
        <v>54733764.954106115</v>
      </c>
      <c r="AI69" s="42">
        <v>53360999.160152994</v>
      </c>
      <c r="AJ69" s="42">
        <v>51775167.776995547</v>
      </c>
      <c r="AK69" s="42">
        <v>50008159.557843775</v>
      </c>
      <c r="AL69" s="42">
        <v>48054350.341774814</v>
      </c>
      <c r="AM69" s="42">
        <v>45904486.001413815</v>
      </c>
      <c r="AN69" s="42">
        <v>43816599.868151456</v>
      </c>
      <c r="AO69" s="42">
        <v>41647771.299021095</v>
      </c>
      <c r="AP69" s="42">
        <v>39369355.541476093</v>
      </c>
      <c r="AQ69" s="42">
        <v>37005072.939723082</v>
      </c>
      <c r="AR69" s="42">
        <v>34564646.438553214</v>
      </c>
      <c r="AS69" s="42">
        <v>32193447.475690633</v>
      </c>
      <c r="AT69" s="42">
        <v>29795103.121936098</v>
      </c>
      <c r="AU69" s="42">
        <v>27399411.082726616</v>
      </c>
      <c r="AV69" s="42">
        <v>25030469.494276557</v>
      </c>
      <c r="AW69" s="42">
        <v>22709138.514458481</v>
      </c>
      <c r="AX69" s="42">
        <v>20525204.607405484</v>
      </c>
      <c r="AY69" s="42">
        <v>18456504.906091526</v>
      </c>
      <c r="AZ69" s="42">
        <v>16502833.194226434</v>
      </c>
      <c r="BA69" s="42">
        <v>14678538.664690007</v>
      </c>
      <c r="BB69" s="42">
        <v>12988668.334946821</v>
      </c>
      <c r="BC69" s="42">
        <v>11463496.040268181</v>
      </c>
      <c r="BD69" s="42">
        <v>10074670.174277768</v>
      </c>
      <c r="BE69" s="42">
        <v>8812519.2815569248</v>
      </c>
      <c r="BF69" s="42">
        <v>7667859.2237992333</v>
      </c>
      <c r="BG69" s="42">
        <v>6631837.5165658928</v>
      </c>
      <c r="BH69" s="42">
        <v>5709258.3795050448</v>
      </c>
      <c r="BI69" s="42">
        <v>4892421.4000971122</v>
      </c>
      <c r="BJ69" s="42">
        <v>4162564.9885732708</v>
      </c>
      <c r="BK69" s="42">
        <v>3514968.2690903312</v>
      </c>
      <c r="BL69" s="42">
        <v>2943342.4200253072</v>
      </c>
      <c r="BM69" s="42">
        <v>2445949.0871944334</v>
      </c>
      <c r="BN69" s="42">
        <v>2012985.870083957</v>
      </c>
      <c r="BO69" s="42">
        <v>1637772.4173906534</v>
      </c>
      <c r="BP69" s="42">
        <v>1315771.7853750095</v>
      </c>
      <c r="BQ69" s="42">
        <v>1042325.3219323674</v>
      </c>
      <c r="BR69" s="42">
        <v>814541.24835433881</v>
      </c>
      <c r="BS69" s="42">
        <v>628123.60283515218</v>
      </c>
      <c r="BT69" s="42">
        <v>475998.82553623675</v>
      </c>
      <c r="BU69" s="42">
        <v>354407.21430623386</v>
      </c>
      <c r="BV69" s="42">
        <v>259284.04564617295</v>
      </c>
      <c r="BW69" s="42">
        <v>186895.32490651254</v>
      </c>
      <c r="BX69" s="42">
        <v>133905.89439002663</v>
      </c>
      <c r="BY69" s="42">
        <v>94711.481479189868</v>
      </c>
      <c r="BZ69" s="42">
        <v>66047.782502597081</v>
      </c>
      <c r="CA69" s="42">
        <v>45281.386093854031</v>
      </c>
      <c r="CB69" s="42">
        <v>30396.20353998728</v>
      </c>
      <c r="CC69" s="42">
        <v>21155.986602996589</v>
      </c>
      <c r="CD69" s="42">
        <v>14429.893803480691</v>
      </c>
      <c r="CE69" s="42">
        <v>9592.6424552300687</v>
      </c>
      <c r="CF69" s="42">
        <v>6154.6653651266224</v>
      </c>
      <c r="CG69" s="42">
        <v>3743.7013712390108</v>
      </c>
      <c r="CH69" s="42">
        <v>2336.2861316113954</v>
      </c>
      <c r="CI69" s="42">
        <v>1368.3526111216984</v>
      </c>
      <c r="CJ69" s="42">
        <v>717.1747033609729</v>
      </c>
      <c r="CK69" s="42">
        <v>285.71634338186311</v>
      </c>
      <c r="CL69" s="42">
        <v>9.3001919766946748E-9</v>
      </c>
      <c r="CM69" s="42">
        <v>0</v>
      </c>
      <c r="CN69" s="42">
        <v>0</v>
      </c>
      <c r="CO69" s="42">
        <v>0</v>
      </c>
      <c r="CP69" s="42">
        <v>0</v>
      </c>
      <c r="CQ69" s="42">
        <v>0</v>
      </c>
      <c r="CR69" s="42">
        <v>0</v>
      </c>
      <c r="CS69" s="42">
        <v>0</v>
      </c>
      <c r="CT69" s="42">
        <v>0</v>
      </c>
      <c r="CU69" s="42">
        <v>0</v>
      </c>
      <c r="CV69" s="42">
        <v>0</v>
      </c>
      <c r="CW69" s="42">
        <v>0</v>
      </c>
      <c r="CX69" s="42">
        <v>0</v>
      </c>
      <c r="CY69" s="42">
        <v>0</v>
      </c>
      <c r="CZ69" s="42">
        <v>0</v>
      </c>
      <c r="DA69" s="42">
        <v>0</v>
      </c>
      <c r="DB69" s="42">
        <v>0</v>
      </c>
      <c r="DC69" s="42">
        <v>0</v>
      </c>
      <c r="DD69" s="42">
        <v>0</v>
      </c>
      <c r="DE69" s="42">
        <v>0</v>
      </c>
      <c r="DF69" s="42">
        <v>0</v>
      </c>
      <c r="DG69" s="42">
        <v>0</v>
      </c>
      <c r="DH69" s="42">
        <v>0</v>
      </c>
      <c r="DI69" s="42">
        <v>0</v>
      </c>
      <c r="DJ69" s="42">
        <v>0</v>
      </c>
      <c r="DK69" s="42">
        <v>0</v>
      </c>
      <c r="DL69" s="42">
        <v>0</v>
      </c>
      <c r="DM69" s="42">
        <v>0</v>
      </c>
      <c r="DN69" s="42">
        <v>0</v>
      </c>
      <c r="DO69" s="42">
        <v>0</v>
      </c>
      <c r="DP69" s="42">
        <v>0</v>
      </c>
      <c r="DQ69" s="42">
        <v>0</v>
      </c>
      <c r="DR69" s="42">
        <v>0</v>
      </c>
      <c r="DS69" s="42">
        <v>0</v>
      </c>
      <c r="DT69" s="42">
        <v>0</v>
      </c>
      <c r="DU69" s="42">
        <v>0</v>
      </c>
      <c r="DV69" s="42">
        <v>0</v>
      </c>
      <c r="DW69" s="42">
        <v>0</v>
      </c>
      <c r="DX69" s="42">
        <v>0</v>
      </c>
      <c r="DY69" s="42">
        <v>0</v>
      </c>
      <c r="DZ69" s="42">
        <v>0</v>
      </c>
      <c r="EA69" s="42">
        <v>0</v>
      </c>
      <c r="EB69" s="42">
        <v>0</v>
      </c>
      <c r="EC69" s="42">
        <v>0</v>
      </c>
      <c r="ED69" s="42">
        <v>0</v>
      </c>
      <c r="EE69" s="42">
        <v>0</v>
      </c>
      <c r="EF69" s="42">
        <v>0</v>
      </c>
      <c r="EG69" s="42">
        <v>0</v>
      </c>
      <c r="EH69" s="42">
        <v>0</v>
      </c>
      <c r="EI69" s="42">
        <v>0</v>
      </c>
      <c r="EJ69" s="42">
        <v>0</v>
      </c>
      <c r="EK69" s="42">
        <v>0</v>
      </c>
      <c r="EL69" s="42">
        <v>0</v>
      </c>
      <c r="EM69" s="42">
        <v>0</v>
      </c>
      <c r="EN69" s="42">
        <v>0</v>
      </c>
      <c r="EO69" s="42">
        <v>0</v>
      </c>
      <c r="EP69" s="42">
        <v>0</v>
      </c>
      <c r="EQ69" s="42">
        <v>0</v>
      </c>
      <c r="ER69" s="42">
        <v>0</v>
      </c>
      <c r="ES69" s="42">
        <v>0</v>
      </c>
      <c r="ET69" s="42">
        <v>0</v>
      </c>
      <c r="EU69" s="42">
        <v>0</v>
      </c>
      <c r="EV69" s="42">
        <v>0</v>
      </c>
      <c r="EW69" s="42">
        <v>0</v>
      </c>
      <c r="EX69" s="42">
        <v>0</v>
      </c>
      <c r="EY69" s="42">
        <v>0</v>
      </c>
      <c r="EZ69" s="42">
        <v>0</v>
      </c>
      <c r="FA69" s="42">
        <v>0</v>
      </c>
      <c r="FB69" s="42">
        <v>0</v>
      </c>
      <c r="FC69" s="42">
        <v>0</v>
      </c>
      <c r="FD69" s="42">
        <v>0</v>
      </c>
      <c r="FE69" s="42">
        <v>0</v>
      </c>
      <c r="FF69" s="42">
        <v>0</v>
      </c>
      <c r="FG69" s="42">
        <v>0</v>
      </c>
      <c r="FH69" s="42">
        <v>0</v>
      </c>
      <c r="FI69" s="42">
        <v>0</v>
      </c>
      <c r="FJ69" s="42">
        <v>0</v>
      </c>
      <c r="FK69" s="42">
        <v>0</v>
      </c>
      <c r="FL69" s="42">
        <v>0</v>
      </c>
      <c r="FM69" s="42">
        <v>0</v>
      </c>
      <c r="FN69" s="42">
        <v>0</v>
      </c>
      <c r="FO69" s="42">
        <v>0</v>
      </c>
      <c r="FP69" s="42">
        <v>0</v>
      </c>
      <c r="FQ69" s="42">
        <v>0</v>
      </c>
      <c r="FR69" s="42">
        <v>0</v>
      </c>
      <c r="FS69" s="42">
        <v>0</v>
      </c>
      <c r="FT69" s="42">
        <v>0</v>
      </c>
      <c r="FU69" s="42">
        <v>0</v>
      </c>
      <c r="FV69" s="42">
        <v>0</v>
      </c>
      <c r="FW69" s="42">
        <v>0</v>
      </c>
      <c r="FX69" s="42">
        <v>0</v>
      </c>
      <c r="FY69" s="42">
        <v>0</v>
      </c>
      <c r="FZ69" s="42">
        <v>0</v>
      </c>
      <c r="GA69" s="42">
        <v>0</v>
      </c>
      <c r="GB69" s="42">
        <v>0</v>
      </c>
      <c r="GC69" s="42">
        <v>0</v>
      </c>
      <c r="GD69" s="42">
        <v>0</v>
      </c>
      <c r="GE69" s="42">
        <v>0</v>
      </c>
      <c r="GF69" s="42">
        <v>0</v>
      </c>
      <c r="GG69" s="42">
        <v>0</v>
      </c>
      <c r="GH69" s="42">
        <v>0</v>
      </c>
      <c r="GI69" s="42">
        <v>0</v>
      </c>
      <c r="GJ69" s="42">
        <v>0</v>
      </c>
    </row>
    <row r="71" spans="3:192" x14ac:dyDescent="0.3">
      <c r="C71" s="92" t="s">
        <v>483</v>
      </c>
    </row>
    <row r="72" spans="3:192" x14ac:dyDescent="0.3">
      <c r="C72" s="30" t="s">
        <v>478</v>
      </c>
      <c r="D72" s="38"/>
      <c r="E72" s="68"/>
      <c r="F72" s="38">
        <v>0</v>
      </c>
      <c r="G72" s="38">
        <v>257316.2443653474</v>
      </c>
      <c r="H72" s="38">
        <v>1277102.0636129018</v>
      </c>
      <c r="I72" s="38">
        <v>2502110.8620485384</v>
      </c>
      <c r="J72" s="38">
        <v>3845030.0313723469</v>
      </c>
      <c r="K72" s="38">
        <v>5554940.8578268336</v>
      </c>
      <c r="L72" s="38">
        <v>7323727.4721259195</v>
      </c>
      <c r="M72" s="38">
        <v>9212872.5309928302</v>
      </c>
      <c r="N72" s="38">
        <v>11283752.414579339</v>
      </c>
      <c r="O72" s="38">
        <v>13619937.470982566</v>
      </c>
      <c r="P72" s="38">
        <v>16332206.85091611</v>
      </c>
      <c r="Q72" s="38">
        <v>15072060.383810695</v>
      </c>
      <c r="R72" s="38">
        <v>13967017.808150297</v>
      </c>
      <c r="S72" s="38">
        <v>12968690.869538616</v>
      </c>
      <c r="T72" s="38">
        <v>12079777.745228464</v>
      </c>
      <c r="U72" s="38">
        <v>11272000.046185819</v>
      </c>
      <c r="V72" s="38">
        <v>10563739.504178096</v>
      </c>
      <c r="W72" s="38">
        <v>9957346.9950688463</v>
      </c>
      <c r="X72" s="38">
        <v>9446144.5512251817</v>
      </c>
      <c r="Y72" s="39">
        <v>9026206.7325046733</v>
      </c>
      <c r="Z72" s="38">
        <v>8671977.9868576862</v>
      </c>
      <c r="AA72" s="39">
        <v>8379792.1468960559</v>
      </c>
      <c r="AB72" s="39">
        <v>8127436.7630972592</v>
      </c>
      <c r="AC72" s="39">
        <v>7901635.8586888136</v>
      </c>
      <c r="AD72" s="39">
        <v>7694402.3835669318</v>
      </c>
      <c r="AE72" s="39">
        <v>7528994.4683381645</v>
      </c>
      <c r="AF72" s="39">
        <v>7375228.3890564563</v>
      </c>
      <c r="AG72" s="39">
        <v>7223019.080655911</v>
      </c>
      <c r="AH72" s="39">
        <v>7069994.0647519529</v>
      </c>
      <c r="AI72" s="39">
        <v>6906721.1431038333</v>
      </c>
      <c r="AJ72" s="39">
        <v>6757564.1526174331</v>
      </c>
      <c r="AK72" s="39">
        <v>6592879.2881965628</v>
      </c>
      <c r="AL72" s="39">
        <v>6405333.0029408047</v>
      </c>
      <c r="AM72" s="39">
        <v>6194445.5549195148</v>
      </c>
      <c r="AN72" s="39">
        <v>5958639.5068646865</v>
      </c>
      <c r="AO72" s="39">
        <v>5722114.3097596718</v>
      </c>
      <c r="AP72" s="39">
        <v>5463834.6095040385</v>
      </c>
      <c r="AQ72" s="39">
        <v>5186942.6198332617</v>
      </c>
      <c r="AR72" s="39">
        <v>4895259.4075997835</v>
      </c>
      <c r="AS72" s="39">
        <v>4589551.3444321994</v>
      </c>
      <c r="AT72" s="39">
        <v>4286525.4949581521</v>
      </c>
      <c r="AU72" s="39">
        <v>3975444.8453221032</v>
      </c>
      <c r="AV72" s="39">
        <v>3658921.8556526965</v>
      </c>
      <c r="AW72" s="39">
        <v>3342455.8494681157</v>
      </c>
      <c r="AX72" s="39">
        <v>3029996.5465206513</v>
      </c>
      <c r="AY72" s="39">
        <v>2734130.6911299052</v>
      </c>
      <c r="AZ72" s="39">
        <v>2450935.5816740836</v>
      </c>
      <c r="BA72" s="39">
        <v>2182831.265000103</v>
      </c>
      <c r="BB72" s="39">
        <v>1931766.3542061888</v>
      </c>
      <c r="BC72" s="39">
        <v>1698463.0726572028</v>
      </c>
      <c r="BD72" s="39">
        <v>1487276.1204471681</v>
      </c>
      <c r="BE72" s="39">
        <v>1294812.8319653179</v>
      </c>
      <c r="BF72" s="39">
        <v>1119491.0091451076</v>
      </c>
      <c r="BG72" s="39">
        <v>960614.03759836953</v>
      </c>
      <c r="BH72" s="118">
        <v>817441.43967270735</v>
      </c>
      <c r="BI72" s="118">
        <v>690958.19237426016</v>
      </c>
      <c r="BJ72" s="39">
        <v>579226.28569220344</v>
      </c>
      <c r="BK72" s="39">
        <v>481589.54509302817</v>
      </c>
      <c r="BL72" s="39">
        <v>396891.40462208871</v>
      </c>
      <c r="BM72" s="39">
        <v>323516.87241367484</v>
      </c>
      <c r="BN72" s="39">
        <v>260242.59306453311</v>
      </c>
      <c r="BO72" s="39">
        <v>205790.82225608296</v>
      </c>
      <c r="BP72" s="39">
        <v>159850.29899051305</v>
      </c>
      <c r="BQ72" s="39">
        <v>121724.60328261506</v>
      </c>
      <c r="BR72" s="39">
        <v>90513.871359540819</v>
      </c>
      <c r="BS72" s="39">
        <v>65292.709180871396</v>
      </c>
      <c r="BT72" s="39">
        <v>44953.066337423239</v>
      </c>
      <c r="BU72" s="39">
        <v>29535.002142746198</v>
      </c>
      <c r="BV72" s="39">
        <v>18418.182748919244</v>
      </c>
      <c r="BW72" s="39">
        <v>10818.43218667797</v>
      </c>
      <c r="BX72" s="39">
        <v>5851.3328465441209</v>
      </c>
      <c r="BY72" s="39">
        <v>2630.7782820275711</v>
      </c>
      <c r="BZ72" s="39">
        <v>924.81656215322209</v>
      </c>
      <c r="CA72" s="39">
        <v>197.6107288140488</v>
      </c>
      <c r="CB72" s="39">
        <v>18.84374927605052</v>
      </c>
      <c r="CC72" s="39">
        <v>5.1062603159495303</v>
      </c>
      <c r="CD72" s="39">
        <v>-190.43744649617497</v>
      </c>
      <c r="CE72" s="39">
        <v>-328.08402925301732</v>
      </c>
      <c r="CF72" s="39">
        <v>-402.28646286449953</v>
      </c>
      <c r="CG72" s="39">
        <v>-408.57792759596293</v>
      </c>
      <c r="CH72" s="39">
        <v>-349.78297562982374</v>
      </c>
      <c r="CI72" s="39">
        <v>-298.1811131537163</v>
      </c>
      <c r="CJ72" s="39">
        <v>-199.64569505389284</v>
      </c>
      <c r="CK72" s="39">
        <v>-109.27898915961799</v>
      </c>
      <c r="CL72" s="39">
        <v>-44.175534088945156</v>
      </c>
      <c r="CM72" s="39">
        <v>-3.0024764729716682E-10</v>
      </c>
      <c r="CN72" s="39">
        <v>0</v>
      </c>
      <c r="CO72" s="39">
        <v>0</v>
      </c>
      <c r="CP72" s="39">
        <v>0</v>
      </c>
      <c r="CQ72" s="39">
        <v>0</v>
      </c>
      <c r="CR72" s="39">
        <v>0</v>
      </c>
      <c r="CS72" s="39">
        <v>0</v>
      </c>
      <c r="CT72" s="39">
        <v>0</v>
      </c>
      <c r="CU72" s="39">
        <v>0</v>
      </c>
      <c r="CV72" s="39">
        <v>0</v>
      </c>
      <c r="CW72" s="39">
        <v>0</v>
      </c>
      <c r="CX72" s="39">
        <v>0</v>
      </c>
      <c r="CY72" s="39">
        <v>0</v>
      </c>
      <c r="CZ72" s="39">
        <v>0</v>
      </c>
      <c r="DA72" s="39">
        <v>0</v>
      </c>
      <c r="DB72" s="39">
        <v>0</v>
      </c>
      <c r="DC72" s="39">
        <v>0</v>
      </c>
      <c r="DD72" s="39">
        <v>0</v>
      </c>
      <c r="DE72" s="39">
        <v>0</v>
      </c>
      <c r="DF72" s="39">
        <v>0</v>
      </c>
      <c r="DG72" s="39">
        <v>0</v>
      </c>
      <c r="DH72" s="39">
        <v>0</v>
      </c>
      <c r="DI72" s="39">
        <v>0</v>
      </c>
      <c r="DJ72" s="39">
        <v>0</v>
      </c>
      <c r="DK72" s="39">
        <v>0</v>
      </c>
      <c r="DL72" s="39">
        <v>0</v>
      </c>
      <c r="DM72" s="39">
        <v>0</v>
      </c>
      <c r="DN72" s="39">
        <v>0</v>
      </c>
      <c r="DO72" s="39">
        <v>0</v>
      </c>
      <c r="DP72" s="39">
        <v>0</v>
      </c>
      <c r="DQ72" s="39">
        <v>0</v>
      </c>
      <c r="DR72" s="39">
        <v>0</v>
      </c>
      <c r="DS72" s="39">
        <v>0</v>
      </c>
      <c r="DT72" s="39">
        <v>0</v>
      </c>
      <c r="DU72" s="39">
        <v>0</v>
      </c>
      <c r="DV72" s="39">
        <v>0</v>
      </c>
      <c r="DW72" s="39">
        <v>0</v>
      </c>
      <c r="DX72" s="39">
        <v>0</v>
      </c>
      <c r="DY72" s="39">
        <v>0</v>
      </c>
      <c r="DZ72" s="39">
        <v>0</v>
      </c>
      <c r="EA72" s="39">
        <v>0</v>
      </c>
      <c r="EB72" s="39">
        <v>0</v>
      </c>
      <c r="EC72" s="39">
        <v>0</v>
      </c>
      <c r="ED72" s="39">
        <v>0</v>
      </c>
      <c r="EE72" s="39">
        <v>0</v>
      </c>
      <c r="EF72" s="39">
        <v>0</v>
      </c>
      <c r="EG72" s="39">
        <v>0</v>
      </c>
      <c r="EH72" s="39">
        <v>0</v>
      </c>
      <c r="EI72" s="39">
        <v>0</v>
      </c>
      <c r="EJ72" s="39">
        <v>0</v>
      </c>
      <c r="EK72" s="39">
        <v>0</v>
      </c>
      <c r="EL72" s="39">
        <v>0</v>
      </c>
      <c r="EM72" s="39">
        <v>0</v>
      </c>
      <c r="EN72" s="39">
        <v>0</v>
      </c>
      <c r="EO72" s="39">
        <v>0</v>
      </c>
      <c r="EP72" s="39">
        <v>0</v>
      </c>
      <c r="EQ72" s="39">
        <v>0</v>
      </c>
      <c r="ER72" s="39">
        <v>0</v>
      </c>
      <c r="ES72" s="39">
        <v>0</v>
      </c>
      <c r="ET72" s="39">
        <v>0</v>
      </c>
      <c r="EU72" s="39">
        <v>0</v>
      </c>
      <c r="EV72" s="39">
        <v>0</v>
      </c>
      <c r="EW72" s="39">
        <v>0</v>
      </c>
      <c r="EX72" s="39">
        <v>0</v>
      </c>
      <c r="EY72" s="39">
        <v>0</v>
      </c>
      <c r="EZ72" s="39">
        <v>0</v>
      </c>
      <c r="FA72" s="39">
        <v>0</v>
      </c>
      <c r="FB72" s="39">
        <v>0</v>
      </c>
      <c r="FC72" s="39">
        <v>0</v>
      </c>
      <c r="FD72" s="39">
        <v>0</v>
      </c>
      <c r="FE72" s="39">
        <v>0</v>
      </c>
      <c r="FF72" s="39">
        <v>0</v>
      </c>
      <c r="FG72" s="39">
        <v>0</v>
      </c>
      <c r="FH72" s="39">
        <v>0</v>
      </c>
      <c r="FI72" s="39">
        <v>0</v>
      </c>
      <c r="FJ72" s="39">
        <v>0</v>
      </c>
      <c r="FK72" s="39">
        <v>0</v>
      </c>
      <c r="FL72" s="39">
        <v>0</v>
      </c>
      <c r="FM72" s="39">
        <v>0</v>
      </c>
      <c r="FN72" s="39">
        <v>0</v>
      </c>
      <c r="FO72" s="39">
        <v>0</v>
      </c>
      <c r="FP72" s="39">
        <v>0</v>
      </c>
      <c r="FQ72" s="39">
        <v>0</v>
      </c>
      <c r="FR72" s="39">
        <v>0</v>
      </c>
      <c r="FS72" s="39">
        <v>0</v>
      </c>
      <c r="FT72" s="39">
        <v>0</v>
      </c>
      <c r="FU72" s="39">
        <v>0</v>
      </c>
      <c r="FV72" s="39">
        <v>0</v>
      </c>
      <c r="FW72" s="39">
        <v>0</v>
      </c>
      <c r="FX72" s="39">
        <v>0</v>
      </c>
      <c r="FY72" s="39">
        <v>0</v>
      </c>
      <c r="FZ72" s="39">
        <v>0</v>
      </c>
      <c r="GA72" s="39">
        <v>0</v>
      </c>
      <c r="GB72" s="39">
        <v>0</v>
      </c>
      <c r="GC72" s="39">
        <v>0</v>
      </c>
      <c r="GD72" s="39">
        <v>0</v>
      </c>
      <c r="GE72" s="39">
        <v>0</v>
      </c>
      <c r="GF72" s="39">
        <v>0</v>
      </c>
      <c r="GG72" s="39">
        <v>0</v>
      </c>
      <c r="GH72" s="39">
        <v>0</v>
      </c>
      <c r="GI72" s="39">
        <v>0</v>
      </c>
      <c r="GJ72" s="39">
        <v>0</v>
      </c>
    </row>
    <row r="73" spans="3:192" x14ac:dyDescent="0.3">
      <c r="C73" s="31" t="s">
        <v>479</v>
      </c>
      <c r="F73" s="35">
        <v>301987.68626171356</v>
      </c>
      <c r="G73" s="35">
        <v>1223303.3275089208</v>
      </c>
      <c r="H73" s="35">
        <v>1565828.2592114185</v>
      </c>
      <c r="I73" s="35">
        <v>1817479.2294418253</v>
      </c>
      <c r="J73" s="35">
        <v>2369713.3030029959</v>
      </c>
      <c r="K73" s="35">
        <v>2593403.0543189119</v>
      </c>
      <c r="L73" s="35">
        <v>2893986.1576496754</v>
      </c>
      <c r="M73" s="35">
        <v>3278452.9177239076</v>
      </c>
      <c r="N73" s="35">
        <v>3774764.5534560988</v>
      </c>
      <c r="O73" s="35">
        <v>4424862.8932179827</v>
      </c>
      <c r="P73" s="35">
        <v>0</v>
      </c>
      <c r="Q73" s="35">
        <v>0</v>
      </c>
      <c r="R73" s="35">
        <v>0</v>
      </c>
      <c r="S73" s="35">
        <v>0</v>
      </c>
      <c r="T73" s="35">
        <v>0</v>
      </c>
      <c r="U73" s="35">
        <v>0</v>
      </c>
      <c r="V73" s="35">
        <v>0</v>
      </c>
      <c r="W73" s="35">
        <v>0</v>
      </c>
      <c r="X73" s="35">
        <v>0</v>
      </c>
      <c r="Y73" s="40">
        <v>0</v>
      </c>
      <c r="Z73" s="35">
        <v>0</v>
      </c>
      <c r="AA73" s="40">
        <v>0</v>
      </c>
      <c r="AB73" s="40">
        <v>0</v>
      </c>
      <c r="AC73" s="40">
        <v>0</v>
      </c>
      <c r="AD73" s="40">
        <v>0</v>
      </c>
      <c r="AE73" s="40">
        <v>0</v>
      </c>
      <c r="AF73" s="40">
        <v>0</v>
      </c>
      <c r="AG73" s="40">
        <v>0</v>
      </c>
      <c r="AH73" s="40">
        <v>0</v>
      </c>
      <c r="AI73" s="40">
        <v>0</v>
      </c>
      <c r="AJ73" s="40">
        <v>0</v>
      </c>
      <c r="AK73" s="40">
        <v>0</v>
      </c>
      <c r="AL73" s="40">
        <v>0</v>
      </c>
      <c r="AM73" s="40">
        <v>0</v>
      </c>
      <c r="AN73" s="40">
        <v>0</v>
      </c>
      <c r="AO73" s="40">
        <v>0</v>
      </c>
      <c r="AP73" s="40">
        <v>0</v>
      </c>
      <c r="AQ73" s="40">
        <v>0</v>
      </c>
      <c r="AR73" s="40">
        <v>0</v>
      </c>
      <c r="AS73" s="40">
        <v>0</v>
      </c>
      <c r="AT73" s="40">
        <v>0</v>
      </c>
      <c r="AU73" s="40">
        <v>0</v>
      </c>
      <c r="AV73" s="40">
        <v>0</v>
      </c>
      <c r="AW73" s="40">
        <v>0</v>
      </c>
      <c r="AX73" s="40">
        <v>0</v>
      </c>
      <c r="AY73" s="40">
        <v>0</v>
      </c>
      <c r="AZ73" s="40">
        <v>0</v>
      </c>
      <c r="BA73" s="40">
        <v>0</v>
      </c>
      <c r="BB73" s="40">
        <v>0</v>
      </c>
      <c r="BC73" s="40">
        <v>0</v>
      </c>
      <c r="BD73" s="40">
        <v>0</v>
      </c>
      <c r="BE73" s="40">
        <v>0</v>
      </c>
      <c r="BF73" s="40">
        <v>0</v>
      </c>
      <c r="BG73" s="40">
        <v>0</v>
      </c>
      <c r="BH73" s="119">
        <v>0</v>
      </c>
      <c r="BI73" s="119">
        <v>0</v>
      </c>
      <c r="BJ73" s="40">
        <v>0</v>
      </c>
      <c r="BK73" s="40">
        <v>0</v>
      </c>
      <c r="BL73" s="40">
        <v>0</v>
      </c>
      <c r="BM73" s="40">
        <v>0</v>
      </c>
      <c r="BN73" s="40">
        <v>0</v>
      </c>
      <c r="BO73" s="40">
        <v>0</v>
      </c>
      <c r="BP73" s="40">
        <v>0</v>
      </c>
      <c r="BQ73" s="40">
        <v>0</v>
      </c>
      <c r="BR73" s="40">
        <v>0</v>
      </c>
      <c r="BS73" s="40">
        <v>0</v>
      </c>
      <c r="BT73" s="40">
        <v>0</v>
      </c>
      <c r="BU73" s="40">
        <v>0</v>
      </c>
      <c r="BV73" s="40">
        <v>0</v>
      </c>
      <c r="BW73" s="40">
        <v>0</v>
      </c>
      <c r="BX73" s="40">
        <v>0</v>
      </c>
      <c r="BY73" s="40">
        <v>0</v>
      </c>
      <c r="BZ73" s="40">
        <v>0</v>
      </c>
      <c r="CA73" s="40">
        <v>0</v>
      </c>
      <c r="CB73" s="40">
        <v>0</v>
      </c>
      <c r="CC73" s="40">
        <v>0</v>
      </c>
      <c r="CD73" s="40">
        <v>0</v>
      </c>
      <c r="CE73" s="40">
        <v>0</v>
      </c>
      <c r="CF73" s="40">
        <v>0</v>
      </c>
      <c r="CG73" s="40">
        <v>0</v>
      </c>
      <c r="CH73" s="40">
        <v>0</v>
      </c>
      <c r="CI73" s="40">
        <v>0</v>
      </c>
      <c r="CJ73" s="40">
        <v>0</v>
      </c>
      <c r="CK73" s="40">
        <v>0</v>
      </c>
      <c r="CL73" s="40">
        <v>0</v>
      </c>
      <c r="CM73" s="40">
        <v>0</v>
      </c>
      <c r="CN73" s="40">
        <v>0</v>
      </c>
      <c r="CO73" s="40">
        <v>0</v>
      </c>
      <c r="CP73" s="40">
        <v>0</v>
      </c>
      <c r="CQ73" s="40">
        <v>0</v>
      </c>
      <c r="CR73" s="40">
        <v>0</v>
      </c>
      <c r="CS73" s="40">
        <v>0</v>
      </c>
      <c r="CT73" s="40">
        <v>0</v>
      </c>
      <c r="CU73" s="40">
        <v>0</v>
      </c>
      <c r="CV73" s="40">
        <v>0</v>
      </c>
      <c r="CW73" s="40">
        <v>0</v>
      </c>
      <c r="CX73" s="40">
        <v>0</v>
      </c>
      <c r="CY73" s="40">
        <v>0</v>
      </c>
      <c r="CZ73" s="40">
        <v>0</v>
      </c>
      <c r="DA73" s="40">
        <v>0</v>
      </c>
      <c r="DB73" s="40">
        <v>0</v>
      </c>
      <c r="DC73" s="40">
        <v>0</v>
      </c>
      <c r="DD73" s="40">
        <v>0</v>
      </c>
      <c r="DE73" s="40">
        <v>0</v>
      </c>
      <c r="DF73" s="40">
        <v>0</v>
      </c>
      <c r="DG73" s="40">
        <v>0</v>
      </c>
      <c r="DH73" s="40">
        <v>0</v>
      </c>
      <c r="DI73" s="40">
        <v>0</v>
      </c>
      <c r="DJ73" s="40">
        <v>0</v>
      </c>
      <c r="DK73" s="40">
        <v>0</v>
      </c>
      <c r="DL73" s="40">
        <v>0</v>
      </c>
      <c r="DM73" s="40">
        <v>0</v>
      </c>
      <c r="DN73" s="40">
        <v>0</v>
      </c>
      <c r="DO73" s="40">
        <v>0</v>
      </c>
      <c r="DP73" s="40">
        <v>0</v>
      </c>
      <c r="DQ73" s="40">
        <v>0</v>
      </c>
      <c r="DR73" s="40">
        <v>0</v>
      </c>
      <c r="DS73" s="40">
        <v>0</v>
      </c>
      <c r="DT73" s="40">
        <v>0</v>
      </c>
      <c r="DU73" s="40">
        <v>0</v>
      </c>
      <c r="DV73" s="40">
        <v>0</v>
      </c>
      <c r="DW73" s="40">
        <v>0</v>
      </c>
      <c r="DX73" s="40">
        <v>0</v>
      </c>
      <c r="DY73" s="40">
        <v>0</v>
      </c>
      <c r="DZ73" s="40">
        <v>0</v>
      </c>
      <c r="EA73" s="40">
        <v>0</v>
      </c>
      <c r="EB73" s="40">
        <v>0</v>
      </c>
      <c r="EC73" s="40">
        <v>0</v>
      </c>
      <c r="ED73" s="40">
        <v>0</v>
      </c>
      <c r="EE73" s="40">
        <v>0</v>
      </c>
      <c r="EF73" s="40">
        <v>0</v>
      </c>
      <c r="EG73" s="40">
        <v>0</v>
      </c>
      <c r="EH73" s="40">
        <v>0</v>
      </c>
      <c r="EI73" s="40">
        <v>0</v>
      </c>
      <c r="EJ73" s="40">
        <v>0</v>
      </c>
      <c r="EK73" s="40">
        <v>0</v>
      </c>
      <c r="EL73" s="40">
        <v>0</v>
      </c>
      <c r="EM73" s="40">
        <v>0</v>
      </c>
      <c r="EN73" s="40">
        <v>0</v>
      </c>
      <c r="EO73" s="40">
        <v>0</v>
      </c>
      <c r="EP73" s="40">
        <v>0</v>
      </c>
      <c r="EQ73" s="40">
        <v>0</v>
      </c>
      <c r="ER73" s="40">
        <v>0</v>
      </c>
      <c r="ES73" s="40">
        <v>0</v>
      </c>
      <c r="ET73" s="40">
        <v>0</v>
      </c>
      <c r="EU73" s="40">
        <v>0</v>
      </c>
      <c r="EV73" s="40">
        <v>0</v>
      </c>
      <c r="EW73" s="40">
        <v>0</v>
      </c>
      <c r="EX73" s="40">
        <v>0</v>
      </c>
      <c r="EY73" s="40">
        <v>0</v>
      </c>
      <c r="EZ73" s="40">
        <v>0</v>
      </c>
      <c r="FA73" s="40">
        <v>0</v>
      </c>
      <c r="FB73" s="40">
        <v>0</v>
      </c>
      <c r="FC73" s="40">
        <v>0</v>
      </c>
      <c r="FD73" s="40">
        <v>0</v>
      </c>
      <c r="FE73" s="40">
        <v>0</v>
      </c>
      <c r="FF73" s="40">
        <v>0</v>
      </c>
      <c r="FG73" s="40">
        <v>0</v>
      </c>
      <c r="FH73" s="40">
        <v>0</v>
      </c>
      <c r="FI73" s="40">
        <v>0</v>
      </c>
      <c r="FJ73" s="40">
        <v>0</v>
      </c>
      <c r="FK73" s="40">
        <v>0</v>
      </c>
      <c r="FL73" s="40">
        <v>0</v>
      </c>
      <c r="FM73" s="40">
        <v>0</v>
      </c>
      <c r="FN73" s="40">
        <v>0</v>
      </c>
      <c r="FO73" s="40">
        <v>0</v>
      </c>
      <c r="FP73" s="40">
        <v>0</v>
      </c>
      <c r="FQ73" s="40">
        <v>0</v>
      </c>
      <c r="FR73" s="40">
        <v>0</v>
      </c>
      <c r="FS73" s="40">
        <v>0</v>
      </c>
      <c r="FT73" s="40">
        <v>0</v>
      </c>
      <c r="FU73" s="40">
        <v>0</v>
      </c>
      <c r="FV73" s="40">
        <v>0</v>
      </c>
      <c r="FW73" s="40">
        <v>0</v>
      </c>
      <c r="FX73" s="40">
        <v>0</v>
      </c>
      <c r="FY73" s="40">
        <v>0</v>
      </c>
      <c r="FZ73" s="40">
        <v>0</v>
      </c>
      <c r="GA73" s="40">
        <v>0</v>
      </c>
      <c r="GB73" s="40">
        <v>0</v>
      </c>
      <c r="GC73" s="40">
        <v>0</v>
      </c>
      <c r="GD73" s="40">
        <v>0</v>
      </c>
      <c r="GE73" s="40">
        <v>0</v>
      </c>
      <c r="GF73" s="40">
        <v>0</v>
      </c>
      <c r="GG73" s="40">
        <v>0</v>
      </c>
      <c r="GH73" s="40">
        <v>0</v>
      </c>
      <c r="GI73" s="40">
        <v>0</v>
      </c>
      <c r="GJ73" s="40">
        <v>0</v>
      </c>
    </row>
    <row r="74" spans="3:192" x14ac:dyDescent="0.3">
      <c r="C74" s="31" t="s">
        <v>482</v>
      </c>
      <c r="F74" s="35">
        <v>25847.210820488523</v>
      </c>
      <c r="G74" s="35">
        <v>130402.66124645101</v>
      </c>
      <c r="H74" s="35">
        <v>256171.70264852259</v>
      </c>
      <c r="I74" s="35">
        <v>376416.88468645763</v>
      </c>
      <c r="J74" s="35">
        <v>522505.01921314187</v>
      </c>
      <c r="K74" s="35">
        <v>670495.01921321673</v>
      </c>
      <c r="L74" s="35">
        <v>820853.6218766697</v>
      </c>
      <c r="M74" s="35">
        <v>985360.51995252853</v>
      </c>
      <c r="N74" s="35">
        <v>1173368.1256780885</v>
      </c>
      <c r="O74" s="35">
        <v>1395558.6486863957</v>
      </c>
      <c r="P74" s="35">
        <v>1213234.2348468858</v>
      </c>
      <c r="Q74" s="35">
        <v>1001788.7811305292</v>
      </c>
      <c r="R74" s="35">
        <v>884727.12093599769</v>
      </c>
      <c r="S74" s="35">
        <v>807958.13191004016</v>
      </c>
      <c r="T74" s="35">
        <v>748669.07299155346</v>
      </c>
      <c r="U74" s="35">
        <v>697494.82069389406</v>
      </c>
      <c r="V74" s="35">
        <v>653357.00872798136</v>
      </c>
      <c r="W74" s="35">
        <v>615764.78045493027</v>
      </c>
      <c r="X74" s="35">
        <v>584127.28278175811</v>
      </c>
      <c r="Y74" s="35">
        <v>558152.37948896724</v>
      </c>
      <c r="Z74" s="35">
        <v>536246.0036868389</v>
      </c>
      <c r="AA74" s="35">
        <v>518177.64743277052</v>
      </c>
      <c r="AB74" s="35">
        <v>502572.6914872012</v>
      </c>
      <c r="AC74" s="35">
        <v>488609.89385830035</v>
      </c>
      <c r="AD74" s="35">
        <v>475795.27699854854</v>
      </c>
      <c r="AE74" s="35">
        <v>465567.01860261109</v>
      </c>
      <c r="AF74" s="35">
        <v>456058.65407033631</v>
      </c>
      <c r="AG74" s="35">
        <v>446646.55572883686</v>
      </c>
      <c r="AH74" s="35">
        <v>437184.01710467716</v>
      </c>
      <c r="AI74" s="35">
        <v>427087.78345429758</v>
      </c>
      <c r="AJ74" s="35">
        <v>417864.43026042107</v>
      </c>
      <c r="AK74" s="35">
        <v>407680.88697364414</v>
      </c>
      <c r="AL74" s="35">
        <v>396083.67237521359</v>
      </c>
      <c r="AM74" s="35">
        <v>383043.1208795759</v>
      </c>
      <c r="AN74" s="35">
        <v>368461.68921328743</v>
      </c>
      <c r="AO74" s="35">
        <v>353835.78785332915</v>
      </c>
      <c r="AP74" s="35">
        <v>337864.66314674518</v>
      </c>
      <c r="AQ74" s="35">
        <v>320742.61873943033</v>
      </c>
      <c r="AR74" s="35">
        <v>302705.93620965182</v>
      </c>
      <c r="AS74" s="35">
        <v>283802.00533229823</v>
      </c>
      <c r="AT74" s="35">
        <v>265063.93328685057</v>
      </c>
      <c r="AU74" s="35">
        <v>245827.78021626803</v>
      </c>
      <c r="AV74" s="35">
        <v>226255.09163290053</v>
      </c>
      <c r="AW74" s="35">
        <v>206685.92671144451</v>
      </c>
      <c r="AX74" s="35">
        <v>187364.52248120069</v>
      </c>
      <c r="AY74" s="35">
        <v>169069.19974314939</v>
      </c>
      <c r="AZ74" s="35">
        <v>151557.39217586711</v>
      </c>
      <c r="BA74" s="35">
        <v>134978.74711884587</v>
      </c>
      <c r="BB74" s="35">
        <v>119453.76007663015</v>
      </c>
      <c r="BC74" s="35">
        <v>105027.09084794192</v>
      </c>
      <c r="BD74" s="35">
        <v>91968.019047834299</v>
      </c>
      <c r="BE74" s="35">
        <v>80066.753951352352</v>
      </c>
      <c r="BF74" s="35">
        <v>69225.457894113555</v>
      </c>
      <c r="BG74" s="35">
        <v>59401.054648078425</v>
      </c>
      <c r="BH74" s="35">
        <v>50547.755632427543</v>
      </c>
      <c r="BI74" s="35">
        <v>42726.468423649341</v>
      </c>
      <c r="BJ74" s="35">
        <v>35817.353175502249</v>
      </c>
      <c r="BK74" s="35">
        <v>29779.834320903727</v>
      </c>
      <c r="BL74" s="35">
        <v>24542.393815366693</v>
      </c>
      <c r="BM74" s="35">
        <v>20005.166139216712</v>
      </c>
      <c r="BN74" s="35">
        <v>16092.50321911993</v>
      </c>
      <c r="BO74" s="35">
        <v>12725.393759046417</v>
      </c>
      <c r="BP74" s="35">
        <v>9884.5904538167051</v>
      </c>
      <c r="BQ74" s="35">
        <v>7527.0290966009279</v>
      </c>
      <c r="BR74" s="35">
        <v>5597.0652193248898</v>
      </c>
      <c r="BS74" s="35">
        <v>4037.4756503354197</v>
      </c>
      <c r="BT74" s="35">
        <v>2779.7423789306745</v>
      </c>
      <c r="BU74" s="35">
        <v>1826.3425347172897</v>
      </c>
      <c r="BV74" s="35">
        <v>1138.9168148345232</v>
      </c>
      <c r="BW74" s="35">
        <v>668.97448545935094</v>
      </c>
      <c r="BX74" s="35">
        <v>361.82621591772619</v>
      </c>
      <c r="BY74" s="35">
        <v>162.67824368712058</v>
      </c>
      <c r="BZ74" s="35">
        <v>57.187462391503708</v>
      </c>
      <c r="CA74" s="35">
        <v>12.219565030172278</v>
      </c>
      <c r="CB74" s="35">
        <v>1.1652323791982697</v>
      </c>
      <c r="CC74" s="35">
        <v>0.31575350370064204</v>
      </c>
      <c r="CD74" s="35">
        <v>-11.775994024239864</v>
      </c>
      <c r="CE74" s="35">
        <v>-20.28758334569325</v>
      </c>
      <c r="CF74" s="35">
        <v>-24.876005585488677</v>
      </c>
      <c r="CG74" s="35">
        <v>-25.265048037194539</v>
      </c>
      <c r="CH74" s="35">
        <v>-21.629371253308811</v>
      </c>
      <c r="CI74" s="35">
        <v>-18.438490282477645</v>
      </c>
      <c r="CJ74" s="35">
        <v>-12.345400314781195</v>
      </c>
      <c r="CK74" s="35">
        <v>-6.7574352995988214</v>
      </c>
      <c r="CL74" s="35">
        <v>-2.7316624698572864</v>
      </c>
      <c r="CM74" s="35">
        <v>-1.8566277617224382E-11</v>
      </c>
      <c r="CN74" s="35">
        <v>0</v>
      </c>
      <c r="CO74" s="35">
        <v>0</v>
      </c>
      <c r="CP74" s="35">
        <v>0</v>
      </c>
      <c r="CQ74" s="35">
        <v>0</v>
      </c>
      <c r="CR74" s="35">
        <v>0</v>
      </c>
      <c r="CS74" s="35">
        <v>0</v>
      </c>
      <c r="CT74" s="35">
        <v>0</v>
      </c>
      <c r="CU74" s="35">
        <v>0</v>
      </c>
      <c r="CV74" s="35">
        <v>0</v>
      </c>
      <c r="CW74" s="35">
        <v>0</v>
      </c>
      <c r="CX74" s="35">
        <v>0</v>
      </c>
      <c r="CY74" s="35">
        <v>0</v>
      </c>
      <c r="CZ74" s="35">
        <v>0</v>
      </c>
      <c r="DA74" s="35">
        <v>0</v>
      </c>
      <c r="DB74" s="35">
        <v>0</v>
      </c>
      <c r="DC74" s="35">
        <v>0</v>
      </c>
      <c r="DD74" s="35">
        <v>0</v>
      </c>
      <c r="DE74" s="35">
        <v>0</v>
      </c>
      <c r="DF74" s="35">
        <v>0</v>
      </c>
      <c r="DG74" s="35">
        <v>0</v>
      </c>
      <c r="DH74" s="35">
        <v>0</v>
      </c>
      <c r="DI74" s="35">
        <v>0</v>
      </c>
      <c r="DJ74" s="35">
        <v>0</v>
      </c>
      <c r="DK74" s="35">
        <v>0</v>
      </c>
      <c r="DL74" s="35">
        <v>0</v>
      </c>
      <c r="DM74" s="35">
        <v>0</v>
      </c>
      <c r="DN74" s="35">
        <v>0</v>
      </c>
      <c r="DO74" s="35">
        <v>0</v>
      </c>
      <c r="DP74" s="35">
        <v>0</v>
      </c>
      <c r="DQ74" s="35">
        <v>0</v>
      </c>
      <c r="DR74" s="35">
        <v>0</v>
      </c>
      <c r="DS74" s="35">
        <v>0</v>
      </c>
      <c r="DT74" s="35">
        <v>0</v>
      </c>
      <c r="DU74" s="35">
        <v>0</v>
      </c>
      <c r="DV74" s="35">
        <v>0</v>
      </c>
      <c r="DW74" s="35">
        <v>0</v>
      </c>
      <c r="DX74" s="35">
        <v>0</v>
      </c>
      <c r="DY74" s="35">
        <v>0</v>
      </c>
      <c r="DZ74" s="35">
        <v>0</v>
      </c>
      <c r="EA74" s="35">
        <v>0</v>
      </c>
      <c r="EB74" s="35">
        <v>0</v>
      </c>
      <c r="EC74" s="35">
        <v>0</v>
      </c>
      <c r="ED74" s="35">
        <v>0</v>
      </c>
      <c r="EE74" s="35">
        <v>0</v>
      </c>
      <c r="EF74" s="35">
        <v>0</v>
      </c>
      <c r="EG74" s="35">
        <v>0</v>
      </c>
      <c r="EH74" s="35">
        <v>0</v>
      </c>
      <c r="EI74" s="35">
        <v>0</v>
      </c>
      <c r="EJ74" s="35">
        <v>0</v>
      </c>
      <c r="EK74" s="35">
        <v>0</v>
      </c>
      <c r="EL74" s="35">
        <v>0</v>
      </c>
      <c r="EM74" s="35">
        <v>0</v>
      </c>
      <c r="EN74" s="35">
        <v>0</v>
      </c>
      <c r="EO74" s="35">
        <v>0</v>
      </c>
      <c r="EP74" s="35">
        <v>0</v>
      </c>
      <c r="EQ74" s="35">
        <v>0</v>
      </c>
      <c r="ER74" s="35">
        <v>0</v>
      </c>
      <c r="ES74" s="35">
        <v>0</v>
      </c>
      <c r="ET74" s="35">
        <v>0</v>
      </c>
      <c r="EU74" s="35">
        <v>0</v>
      </c>
      <c r="EV74" s="35">
        <v>0</v>
      </c>
      <c r="EW74" s="35">
        <v>0</v>
      </c>
      <c r="EX74" s="35">
        <v>0</v>
      </c>
      <c r="EY74" s="35">
        <v>0</v>
      </c>
      <c r="EZ74" s="35">
        <v>0</v>
      </c>
      <c r="FA74" s="35">
        <v>0</v>
      </c>
      <c r="FB74" s="35">
        <v>0</v>
      </c>
      <c r="FC74" s="35">
        <v>0</v>
      </c>
      <c r="FD74" s="35">
        <v>0</v>
      </c>
      <c r="FE74" s="35">
        <v>0</v>
      </c>
      <c r="FF74" s="35">
        <v>0</v>
      </c>
      <c r="FG74" s="35">
        <v>0</v>
      </c>
      <c r="FH74" s="35">
        <v>0</v>
      </c>
      <c r="FI74" s="35">
        <v>0</v>
      </c>
      <c r="FJ74" s="35">
        <v>0</v>
      </c>
      <c r="FK74" s="35">
        <v>0</v>
      </c>
      <c r="FL74" s="35">
        <v>0</v>
      </c>
      <c r="FM74" s="35">
        <v>0</v>
      </c>
      <c r="FN74" s="35">
        <v>0</v>
      </c>
      <c r="FO74" s="35">
        <v>0</v>
      </c>
      <c r="FP74" s="35">
        <v>0</v>
      </c>
      <c r="FQ74" s="35">
        <v>0</v>
      </c>
      <c r="FR74" s="35">
        <v>0</v>
      </c>
      <c r="FS74" s="35">
        <v>0</v>
      </c>
      <c r="FT74" s="35">
        <v>0</v>
      </c>
      <c r="FU74" s="35">
        <v>0</v>
      </c>
      <c r="FV74" s="35">
        <v>0</v>
      </c>
      <c r="FW74" s="35">
        <v>0</v>
      </c>
      <c r="FX74" s="35">
        <v>0</v>
      </c>
      <c r="FY74" s="35">
        <v>0</v>
      </c>
      <c r="FZ74" s="35">
        <v>0</v>
      </c>
      <c r="GA74" s="35">
        <v>0</v>
      </c>
      <c r="GB74" s="35">
        <v>0</v>
      </c>
      <c r="GC74" s="35">
        <v>0</v>
      </c>
      <c r="GD74" s="35">
        <v>0</v>
      </c>
      <c r="GE74" s="35">
        <v>0</v>
      </c>
      <c r="GF74" s="35">
        <v>0</v>
      </c>
      <c r="GG74" s="35">
        <v>0</v>
      </c>
      <c r="GH74" s="35">
        <v>0</v>
      </c>
      <c r="GI74" s="35">
        <v>0</v>
      </c>
      <c r="GJ74" s="35">
        <v>0</v>
      </c>
    </row>
    <row r="75" spans="3:192" x14ac:dyDescent="0.3">
      <c r="C75" s="31" t="s">
        <v>484</v>
      </c>
      <c r="F75" s="35">
        <v>-70518.652716854631</v>
      </c>
      <c r="G75" s="35">
        <v>-333920.16950781789</v>
      </c>
      <c r="H75" s="35">
        <v>-596991.16342430306</v>
      </c>
      <c r="I75" s="35">
        <v>-850976.94480447739</v>
      </c>
      <c r="J75" s="35">
        <v>-1182307.4957616476</v>
      </c>
      <c r="K75" s="35">
        <v>-1495111.4592330416</v>
      </c>
      <c r="L75" s="35">
        <v>-1825694.7206594269</v>
      </c>
      <c r="M75" s="35">
        <v>-2192933.5540899425</v>
      </c>
      <c r="N75" s="35">
        <v>-2611947.6227309546</v>
      </c>
      <c r="O75" s="35">
        <v>-3108152.1619708482</v>
      </c>
      <c r="P75" s="35">
        <v>-2473380.701952294</v>
      </c>
      <c r="Q75" s="35">
        <v>-2106831.3567909179</v>
      </c>
      <c r="R75" s="35">
        <v>-1883054.0595476902</v>
      </c>
      <c r="S75" s="35">
        <v>-1696871.2562201889</v>
      </c>
      <c r="T75" s="35">
        <v>-1556446.7720341957</v>
      </c>
      <c r="U75" s="35">
        <v>-1405755.3627016242</v>
      </c>
      <c r="V75" s="35">
        <v>-1259749.5178372224</v>
      </c>
      <c r="W75" s="35">
        <v>-1126967.2242986124</v>
      </c>
      <c r="X75" s="35">
        <v>-1004065.1015022522</v>
      </c>
      <c r="Y75" s="35">
        <v>-912381.12513595377</v>
      </c>
      <c r="Z75" s="35">
        <v>-828431.84364846535</v>
      </c>
      <c r="AA75" s="35">
        <v>-770533.03123157448</v>
      </c>
      <c r="AB75" s="35">
        <v>-728373.59589564416</v>
      </c>
      <c r="AC75" s="35">
        <v>-695843.3689801821</v>
      </c>
      <c r="AD75" s="35">
        <v>-641203.1922273133</v>
      </c>
      <c r="AE75" s="35">
        <v>-619333.09788432287</v>
      </c>
      <c r="AF75" s="35">
        <v>-608267.9624708764</v>
      </c>
      <c r="AG75" s="35">
        <v>-599671.57163279632</v>
      </c>
      <c r="AH75" s="35">
        <v>-600456.93875279569</v>
      </c>
      <c r="AI75" s="35">
        <v>-576244.77394069964</v>
      </c>
      <c r="AJ75" s="35">
        <v>-582549.29468129762</v>
      </c>
      <c r="AK75" s="35">
        <v>-595227.17222940328</v>
      </c>
      <c r="AL75" s="35">
        <v>-606971.12039649871</v>
      </c>
      <c r="AM75" s="35">
        <v>-618849.16893439891</v>
      </c>
      <c r="AN75" s="35">
        <v>-604986.88631830504</v>
      </c>
      <c r="AO75" s="35">
        <v>-612115.48810895928</v>
      </c>
      <c r="AP75" s="35">
        <v>-614756.65281752567</v>
      </c>
      <c r="AQ75" s="35">
        <v>-612425.83097290609</v>
      </c>
      <c r="AR75" s="35">
        <v>-608413.99937724345</v>
      </c>
      <c r="AS75" s="35">
        <v>-586827.85480634158</v>
      </c>
      <c r="AT75" s="35">
        <v>-576144.58292289684</v>
      </c>
      <c r="AU75" s="35">
        <v>-562350.76988567319</v>
      </c>
      <c r="AV75" s="35">
        <v>-542721.09781748336</v>
      </c>
      <c r="AW75" s="35">
        <v>-519145.22965891013</v>
      </c>
      <c r="AX75" s="35">
        <v>-483230.37787194387</v>
      </c>
      <c r="AY75" s="35">
        <v>-452264.30919897091</v>
      </c>
      <c r="AZ75" s="35">
        <v>-419661.70884984854</v>
      </c>
      <c r="BA75" s="35">
        <v>-386043.65791275824</v>
      </c>
      <c r="BB75" s="35">
        <v>-352757.04162561242</v>
      </c>
      <c r="BC75" s="35">
        <v>-316214.04305797612</v>
      </c>
      <c r="BD75" s="35">
        <v>-284431.30752968101</v>
      </c>
      <c r="BE75" s="35">
        <v>-255388.57677156178</v>
      </c>
      <c r="BF75" s="35">
        <v>-228102.42944084862</v>
      </c>
      <c r="BG75" s="35">
        <v>-202573.65257373755</v>
      </c>
      <c r="BH75" s="35">
        <v>-177031.00293087066</v>
      </c>
      <c r="BI75" s="35">
        <v>-154458.37510570209</v>
      </c>
      <c r="BJ75" s="35">
        <v>-133454.09377467755</v>
      </c>
      <c r="BK75" s="35">
        <v>-114477.97479184192</v>
      </c>
      <c r="BL75" s="35">
        <v>-97916.926023779131</v>
      </c>
      <c r="BM75" s="35">
        <v>-83279.445488356825</v>
      </c>
      <c r="BN75" s="35">
        <v>-70544.274027567895</v>
      </c>
      <c r="BO75" s="35">
        <v>-58665.917024614297</v>
      </c>
      <c r="BP75" s="35">
        <v>-48010.286161712953</v>
      </c>
      <c r="BQ75" s="35">
        <v>-38737.761019673249</v>
      </c>
      <c r="BR75" s="35">
        <v>-30818.227397992061</v>
      </c>
      <c r="BS75" s="35">
        <v>-24377.118493781087</v>
      </c>
      <c r="BT75" s="35">
        <v>-18197.806573608905</v>
      </c>
      <c r="BU75" s="35">
        <v>-12943.161928545536</v>
      </c>
      <c r="BV75" s="35">
        <v>-8738.6673770772159</v>
      </c>
      <c r="BW75" s="35">
        <v>-5636.0738255948463</v>
      </c>
      <c r="BX75" s="35">
        <v>-3582.3807804361841</v>
      </c>
      <c r="BY75" s="35">
        <v>-1868.6399635614448</v>
      </c>
      <c r="BZ75" s="35">
        <v>-784.3932957311921</v>
      </c>
      <c r="CA75" s="35">
        <v>-190.98654456886388</v>
      </c>
      <c r="CB75" s="35">
        <v>-14.902721340106691</v>
      </c>
      <c r="CC75" s="35">
        <v>-195.85946031691691</v>
      </c>
      <c r="CD75" s="35">
        <v>-125.87058873420847</v>
      </c>
      <c r="CE75" s="35">
        <v>-53.914850267645278</v>
      </c>
      <c r="CF75" s="35">
        <v>18.584540851909637</v>
      </c>
      <c r="CG75" s="35">
        <v>84.06000000089675</v>
      </c>
      <c r="CH75" s="35">
        <v>73.231233726542186</v>
      </c>
      <c r="CI75" s="35">
        <v>116.97390838211422</v>
      </c>
      <c r="CJ75" s="35">
        <v>102.71210620884752</v>
      </c>
      <c r="CK75" s="35">
        <v>71.860890370035449</v>
      </c>
      <c r="CL75" s="35">
        <v>46.907196558230218</v>
      </c>
      <c r="CM75" s="35">
        <v>0</v>
      </c>
      <c r="CN75" s="35">
        <v>0</v>
      </c>
      <c r="CO75" s="35">
        <v>0</v>
      </c>
      <c r="CP75" s="35">
        <v>0</v>
      </c>
      <c r="CQ75" s="35">
        <v>0</v>
      </c>
      <c r="CR75" s="35">
        <v>0</v>
      </c>
      <c r="CS75" s="35">
        <v>0</v>
      </c>
      <c r="CT75" s="35">
        <v>0</v>
      </c>
      <c r="CU75" s="35">
        <v>0</v>
      </c>
      <c r="CV75" s="35">
        <v>0</v>
      </c>
      <c r="CW75" s="35">
        <v>0</v>
      </c>
      <c r="CX75" s="35">
        <v>0</v>
      </c>
      <c r="CY75" s="35">
        <v>0</v>
      </c>
      <c r="CZ75" s="35">
        <v>0</v>
      </c>
      <c r="DA75" s="35">
        <v>0</v>
      </c>
      <c r="DB75" s="35">
        <v>0</v>
      </c>
      <c r="DC75" s="35">
        <v>0</v>
      </c>
      <c r="DD75" s="35">
        <v>0</v>
      </c>
      <c r="DE75" s="35">
        <v>0</v>
      </c>
      <c r="DF75" s="35">
        <v>0</v>
      </c>
      <c r="DG75" s="35">
        <v>0</v>
      </c>
      <c r="DH75" s="35">
        <v>0</v>
      </c>
      <c r="DI75" s="35">
        <v>0</v>
      </c>
      <c r="DJ75" s="35">
        <v>0</v>
      </c>
      <c r="DK75" s="35">
        <v>0</v>
      </c>
      <c r="DL75" s="35">
        <v>0</v>
      </c>
      <c r="DM75" s="35">
        <v>0</v>
      </c>
      <c r="DN75" s="35">
        <v>0</v>
      </c>
      <c r="DO75" s="35">
        <v>0</v>
      </c>
      <c r="DP75" s="35">
        <v>0</v>
      </c>
      <c r="DQ75" s="35">
        <v>0</v>
      </c>
      <c r="DR75" s="35">
        <v>0</v>
      </c>
      <c r="DS75" s="35">
        <v>0</v>
      </c>
      <c r="DT75" s="35">
        <v>0</v>
      </c>
      <c r="DU75" s="35">
        <v>0</v>
      </c>
      <c r="DV75" s="35">
        <v>0</v>
      </c>
      <c r="DW75" s="35">
        <v>0</v>
      </c>
      <c r="DX75" s="35">
        <v>0</v>
      </c>
      <c r="DY75" s="35">
        <v>0</v>
      </c>
      <c r="DZ75" s="35">
        <v>0</v>
      </c>
      <c r="EA75" s="35">
        <v>0</v>
      </c>
      <c r="EB75" s="35">
        <v>0</v>
      </c>
      <c r="EC75" s="35">
        <v>0</v>
      </c>
      <c r="ED75" s="35">
        <v>0</v>
      </c>
      <c r="EE75" s="35">
        <v>0</v>
      </c>
      <c r="EF75" s="35">
        <v>0</v>
      </c>
      <c r="EG75" s="35">
        <v>0</v>
      </c>
      <c r="EH75" s="35">
        <v>0</v>
      </c>
      <c r="EI75" s="35">
        <v>0</v>
      </c>
      <c r="EJ75" s="35">
        <v>0</v>
      </c>
      <c r="EK75" s="35">
        <v>0</v>
      </c>
      <c r="EL75" s="35">
        <v>0</v>
      </c>
      <c r="EM75" s="35">
        <v>0</v>
      </c>
      <c r="EN75" s="35">
        <v>0</v>
      </c>
      <c r="EO75" s="35">
        <v>0</v>
      </c>
      <c r="EP75" s="35">
        <v>0</v>
      </c>
      <c r="EQ75" s="35">
        <v>0</v>
      </c>
      <c r="ER75" s="35">
        <v>0</v>
      </c>
      <c r="ES75" s="35">
        <v>0</v>
      </c>
      <c r="ET75" s="35">
        <v>0</v>
      </c>
      <c r="EU75" s="35">
        <v>0</v>
      </c>
      <c r="EV75" s="35">
        <v>0</v>
      </c>
      <c r="EW75" s="35">
        <v>0</v>
      </c>
      <c r="EX75" s="35">
        <v>0</v>
      </c>
      <c r="EY75" s="35">
        <v>0</v>
      </c>
      <c r="EZ75" s="35">
        <v>0</v>
      </c>
      <c r="FA75" s="35">
        <v>0</v>
      </c>
      <c r="FB75" s="35">
        <v>0</v>
      </c>
      <c r="FC75" s="35">
        <v>0</v>
      </c>
      <c r="FD75" s="35">
        <v>0</v>
      </c>
      <c r="FE75" s="35">
        <v>0</v>
      </c>
      <c r="FF75" s="35">
        <v>0</v>
      </c>
      <c r="FG75" s="35">
        <v>0</v>
      </c>
      <c r="FH75" s="35">
        <v>0</v>
      </c>
      <c r="FI75" s="35">
        <v>0</v>
      </c>
      <c r="FJ75" s="35">
        <v>0</v>
      </c>
      <c r="FK75" s="35">
        <v>0</v>
      </c>
      <c r="FL75" s="35">
        <v>0</v>
      </c>
      <c r="FM75" s="35">
        <v>0</v>
      </c>
      <c r="FN75" s="35">
        <v>0</v>
      </c>
      <c r="FO75" s="35">
        <v>0</v>
      </c>
      <c r="FP75" s="35">
        <v>0</v>
      </c>
      <c r="FQ75" s="35">
        <v>0</v>
      </c>
      <c r="FR75" s="35">
        <v>0</v>
      </c>
      <c r="FS75" s="35">
        <v>0</v>
      </c>
      <c r="FT75" s="35">
        <v>0</v>
      </c>
      <c r="FU75" s="35">
        <v>0</v>
      </c>
      <c r="FV75" s="35">
        <v>0</v>
      </c>
      <c r="FW75" s="35">
        <v>0</v>
      </c>
      <c r="FX75" s="35">
        <v>0</v>
      </c>
      <c r="FY75" s="35">
        <v>0</v>
      </c>
      <c r="FZ75" s="35">
        <v>0</v>
      </c>
      <c r="GA75" s="35">
        <v>0</v>
      </c>
      <c r="GB75" s="35">
        <v>0</v>
      </c>
      <c r="GC75" s="35">
        <v>0</v>
      </c>
      <c r="GD75" s="35">
        <v>0</v>
      </c>
      <c r="GE75" s="35">
        <v>0</v>
      </c>
      <c r="GF75" s="35">
        <v>0</v>
      </c>
      <c r="GG75" s="35">
        <v>0</v>
      </c>
      <c r="GH75" s="35">
        <v>0</v>
      </c>
      <c r="GI75" s="35">
        <v>0</v>
      </c>
      <c r="GJ75" s="35">
        <v>0</v>
      </c>
    </row>
    <row r="76" spans="3:192" x14ac:dyDescent="0.3">
      <c r="C76" s="32" t="s">
        <v>467</v>
      </c>
      <c r="D76" s="41"/>
      <c r="E76" s="69"/>
      <c r="F76" s="41">
        <v>257316.2443653474</v>
      </c>
      <c r="G76" s="41">
        <v>1277102.0636129018</v>
      </c>
      <c r="H76" s="41">
        <v>2502110.8620485384</v>
      </c>
      <c r="I76" s="41">
        <v>3845030.0313723469</v>
      </c>
      <c r="J76" s="41">
        <v>5554940.8578268336</v>
      </c>
      <c r="K76" s="41">
        <v>7323727.4721259195</v>
      </c>
      <c r="L76" s="41">
        <v>9212872.5309928302</v>
      </c>
      <c r="M76" s="41">
        <v>11283752.414579339</v>
      </c>
      <c r="N76" s="41">
        <v>13619937.470982566</v>
      </c>
      <c r="O76" s="41">
        <v>16332206.85091611</v>
      </c>
      <c r="P76" s="41">
        <v>15072060.383810695</v>
      </c>
      <c r="Q76" s="41">
        <v>13967017.808150297</v>
      </c>
      <c r="R76" s="41">
        <v>12968690.869538616</v>
      </c>
      <c r="S76" s="41">
        <v>12079777.745228464</v>
      </c>
      <c r="T76" s="41">
        <v>11272000.046185819</v>
      </c>
      <c r="U76" s="41">
        <v>10563739.504178096</v>
      </c>
      <c r="V76" s="41">
        <v>9957346.9950688463</v>
      </c>
      <c r="W76" s="41">
        <v>9446144.5512251817</v>
      </c>
      <c r="X76" s="41">
        <v>9026206.7325046733</v>
      </c>
      <c r="Y76" s="42">
        <v>8671977.9868576862</v>
      </c>
      <c r="Z76" s="41">
        <v>8379792.1468960559</v>
      </c>
      <c r="AA76" s="42">
        <v>8127436.7630972592</v>
      </c>
      <c r="AB76" s="42">
        <v>7901635.8586888136</v>
      </c>
      <c r="AC76" s="42">
        <v>7694402.3835669318</v>
      </c>
      <c r="AD76" s="42">
        <v>7528994.4683381645</v>
      </c>
      <c r="AE76" s="42">
        <v>7375228.3890564563</v>
      </c>
      <c r="AF76" s="42">
        <v>7223019.080655911</v>
      </c>
      <c r="AG76" s="42">
        <v>7069994.0647519529</v>
      </c>
      <c r="AH76" s="42">
        <v>6906721.1431038333</v>
      </c>
      <c r="AI76" s="42">
        <v>6757564.1526174331</v>
      </c>
      <c r="AJ76" s="42">
        <v>6592879.2881965628</v>
      </c>
      <c r="AK76" s="42">
        <v>6405333.0029408047</v>
      </c>
      <c r="AL76" s="42">
        <v>6194445.5549195148</v>
      </c>
      <c r="AM76" s="42">
        <v>5958639.5068646865</v>
      </c>
      <c r="AN76" s="42">
        <v>5722114.3097596718</v>
      </c>
      <c r="AO76" s="42">
        <v>5463834.6095040385</v>
      </c>
      <c r="AP76" s="42">
        <v>5186942.6198332617</v>
      </c>
      <c r="AQ76" s="42">
        <v>4895259.4075997835</v>
      </c>
      <c r="AR76" s="42">
        <v>4589551.3444321994</v>
      </c>
      <c r="AS76" s="42">
        <v>4286525.4949581521</v>
      </c>
      <c r="AT76" s="42">
        <v>3975444.8453221032</v>
      </c>
      <c r="AU76" s="42">
        <v>3658921.8556526965</v>
      </c>
      <c r="AV76" s="42">
        <v>3342455.8494681157</v>
      </c>
      <c r="AW76" s="42">
        <v>3029996.5465206513</v>
      </c>
      <c r="AX76" s="42">
        <v>2734130.6911299052</v>
      </c>
      <c r="AY76" s="42">
        <v>2450935.5816740836</v>
      </c>
      <c r="AZ76" s="42">
        <v>2182831.265000103</v>
      </c>
      <c r="BA76" s="42">
        <v>1931766.3542061888</v>
      </c>
      <c r="BB76" s="42">
        <v>1698463.0726572028</v>
      </c>
      <c r="BC76" s="42">
        <v>1487276.1204471681</v>
      </c>
      <c r="BD76" s="42">
        <v>1294812.8319653179</v>
      </c>
      <c r="BE76" s="42">
        <v>1119491.0091451076</v>
      </c>
      <c r="BF76" s="42">
        <v>960614.03759836953</v>
      </c>
      <c r="BG76" s="42">
        <v>817441.43967270735</v>
      </c>
      <c r="BH76" s="120">
        <v>690958.19237426016</v>
      </c>
      <c r="BI76" s="120">
        <v>579226.28569220344</v>
      </c>
      <c r="BJ76" s="42">
        <v>481589.54509302817</v>
      </c>
      <c r="BK76" s="42">
        <v>396891.40462208871</v>
      </c>
      <c r="BL76" s="42">
        <v>323516.87241367484</v>
      </c>
      <c r="BM76" s="42">
        <v>260242.59306453311</v>
      </c>
      <c r="BN76" s="42">
        <v>205790.82225608296</v>
      </c>
      <c r="BO76" s="42">
        <v>159850.29899051305</v>
      </c>
      <c r="BP76" s="42">
        <v>121724.60328261506</v>
      </c>
      <c r="BQ76" s="42">
        <v>90513.871359540819</v>
      </c>
      <c r="BR76" s="42">
        <v>65292.709180871396</v>
      </c>
      <c r="BS76" s="42">
        <v>44953.066337423239</v>
      </c>
      <c r="BT76" s="42">
        <v>29535.002142746198</v>
      </c>
      <c r="BU76" s="42">
        <v>18418.182748919244</v>
      </c>
      <c r="BV76" s="42">
        <v>10818.43218667797</v>
      </c>
      <c r="BW76" s="42">
        <v>5851.3328465441209</v>
      </c>
      <c r="BX76" s="42">
        <v>2630.7782820275711</v>
      </c>
      <c r="BY76" s="42">
        <v>924.81656215322209</v>
      </c>
      <c r="BZ76" s="42">
        <v>197.6107288140488</v>
      </c>
      <c r="CA76" s="42">
        <v>18.84374927605052</v>
      </c>
      <c r="CB76" s="42">
        <v>5.1062603159495303</v>
      </c>
      <c r="CC76" s="42">
        <v>-190.43744649617497</v>
      </c>
      <c r="CD76" s="42">
        <v>-328.08402925301732</v>
      </c>
      <c r="CE76" s="42">
        <v>-402.28646286449953</v>
      </c>
      <c r="CF76" s="42">
        <v>-408.57792759596293</v>
      </c>
      <c r="CG76" s="42">
        <v>-349.78297562982374</v>
      </c>
      <c r="CH76" s="42">
        <v>-298.1811131537163</v>
      </c>
      <c r="CI76" s="42">
        <v>-199.64569505389284</v>
      </c>
      <c r="CJ76" s="42">
        <v>-109.27898915961799</v>
      </c>
      <c r="CK76" s="42">
        <v>-44.175534088945156</v>
      </c>
      <c r="CL76" s="42">
        <v>-3.0024764729716682E-10</v>
      </c>
      <c r="CM76" s="42">
        <v>0</v>
      </c>
      <c r="CN76" s="42">
        <v>0</v>
      </c>
      <c r="CO76" s="42">
        <v>0</v>
      </c>
      <c r="CP76" s="42">
        <v>0</v>
      </c>
      <c r="CQ76" s="42">
        <v>0</v>
      </c>
      <c r="CR76" s="42">
        <v>0</v>
      </c>
      <c r="CS76" s="42">
        <v>0</v>
      </c>
      <c r="CT76" s="42">
        <v>0</v>
      </c>
      <c r="CU76" s="42">
        <v>0</v>
      </c>
      <c r="CV76" s="42">
        <v>0</v>
      </c>
      <c r="CW76" s="42">
        <v>0</v>
      </c>
      <c r="CX76" s="42">
        <v>0</v>
      </c>
      <c r="CY76" s="42">
        <v>0</v>
      </c>
      <c r="CZ76" s="42">
        <v>0</v>
      </c>
      <c r="DA76" s="42">
        <v>0</v>
      </c>
      <c r="DB76" s="42">
        <v>0</v>
      </c>
      <c r="DC76" s="42">
        <v>0</v>
      </c>
      <c r="DD76" s="42">
        <v>0</v>
      </c>
      <c r="DE76" s="42">
        <v>0</v>
      </c>
      <c r="DF76" s="42">
        <v>0</v>
      </c>
      <c r="DG76" s="42">
        <v>0</v>
      </c>
      <c r="DH76" s="42">
        <v>0</v>
      </c>
      <c r="DI76" s="42">
        <v>0</v>
      </c>
      <c r="DJ76" s="42">
        <v>0</v>
      </c>
      <c r="DK76" s="42">
        <v>0</v>
      </c>
      <c r="DL76" s="42">
        <v>0</v>
      </c>
      <c r="DM76" s="42">
        <v>0</v>
      </c>
      <c r="DN76" s="42">
        <v>0</v>
      </c>
      <c r="DO76" s="42">
        <v>0</v>
      </c>
      <c r="DP76" s="42">
        <v>0</v>
      </c>
      <c r="DQ76" s="42">
        <v>0</v>
      </c>
      <c r="DR76" s="42">
        <v>0</v>
      </c>
      <c r="DS76" s="42">
        <v>0</v>
      </c>
      <c r="DT76" s="42">
        <v>0</v>
      </c>
      <c r="DU76" s="42">
        <v>0</v>
      </c>
      <c r="DV76" s="42">
        <v>0</v>
      </c>
      <c r="DW76" s="42">
        <v>0</v>
      </c>
      <c r="DX76" s="42">
        <v>0</v>
      </c>
      <c r="DY76" s="42">
        <v>0</v>
      </c>
      <c r="DZ76" s="42">
        <v>0</v>
      </c>
      <c r="EA76" s="42">
        <v>0</v>
      </c>
      <c r="EB76" s="42">
        <v>0</v>
      </c>
      <c r="EC76" s="42">
        <v>0</v>
      </c>
      <c r="ED76" s="42">
        <v>0</v>
      </c>
      <c r="EE76" s="42">
        <v>0</v>
      </c>
      <c r="EF76" s="42">
        <v>0</v>
      </c>
      <c r="EG76" s="42">
        <v>0</v>
      </c>
      <c r="EH76" s="42">
        <v>0</v>
      </c>
      <c r="EI76" s="42">
        <v>0</v>
      </c>
      <c r="EJ76" s="42">
        <v>0</v>
      </c>
      <c r="EK76" s="42">
        <v>0</v>
      </c>
      <c r="EL76" s="42">
        <v>0</v>
      </c>
      <c r="EM76" s="42">
        <v>0</v>
      </c>
      <c r="EN76" s="42">
        <v>0</v>
      </c>
      <c r="EO76" s="42">
        <v>0</v>
      </c>
      <c r="EP76" s="42">
        <v>0</v>
      </c>
      <c r="EQ76" s="42">
        <v>0</v>
      </c>
      <c r="ER76" s="42">
        <v>0</v>
      </c>
      <c r="ES76" s="42">
        <v>0</v>
      </c>
      <c r="ET76" s="42">
        <v>0</v>
      </c>
      <c r="EU76" s="42">
        <v>0</v>
      </c>
      <c r="EV76" s="42">
        <v>0</v>
      </c>
      <c r="EW76" s="42">
        <v>0</v>
      </c>
      <c r="EX76" s="42">
        <v>0</v>
      </c>
      <c r="EY76" s="42">
        <v>0</v>
      </c>
      <c r="EZ76" s="42">
        <v>0</v>
      </c>
      <c r="FA76" s="42">
        <v>0</v>
      </c>
      <c r="FB76" s="42">
        <v>0</v>
      </c>
      <c r="FC76" s="42">
        <v>0</v>
      </c>
      <c r="FD76" s="42">
        <v>0</v>
      </c>
      <c r="FE76" s="42">
        <v>0</v>
      </c>
      <c r="FF76" s="42">
        <v>0</v>
      </c>
      <c r="FG76" s="42">
        <v>0</v>
      </c>
      <c r="FH76" s="42">
        <v>0</v>
      </c>
      <c r="FI76" s="42">
        <v>0</v>
      </c>
      <c r="FJ76" s="42">
        <v>0</v>
      </c>
      <c r="FK76" s="42">
        <v>0</v>
      </c>
      <c r="FL76" s="42">
        <v>0</v>
      </c>
      <c r="FM76" s="42">
        <v>0</v>
      </c>
      <c r="FN76" s="42">
        <v>0</v>
      </c>
      <c r="FO76" s="42">
        <v>0</v>
      </c>
      <c r="FP76" s="42">
        <v>0</v>
      </c>
      <c r="FQ76" s="42">
        <v>0</v>
      </c>
      <c r="FR76" s="42">
        <v>0</v>
      </c>
      <c r="FS76" s="42">
        <v>0</v>
      </c>
      <c r="FT76" s="42">
        <v>0</v>
      </c>
      <c r="FU76" s="42">
        <v>0</v>
      </c>
      <c r="FV76" s="42">
        <v>0</v>
      </c>
      <c r="FW76" s="42">
        <v>0</v>
      </c>
      <c r="FX76" s="42">
        <v>0</v>
      </c>
      <c r="FY76" s="42">
        <v>0</v>
      </c>
      <c r="FZ76" s="42">
        <v>0</v>
      </c>
      <c r="GA76" s="42">
        <v>0</v>
      </c>
      <c r="GB76" s="42">
        <v>0</v>
      </c>
      <c r="GC76" s="42">
        <v>0</v>
      </c>
      <c r="GD76" s="42">
        <v>0</v>
      </c>
      <c r="GE76" s="42">
        <v>0</v>
      </c>
      <c r="GF76" s="42">
        <v>0</v>
      </c>
      <c r="GG76" s="42">
        <v>0</v>
      </c>
      <c r="GH76" s="42">
        <v>0</v>
      </c>
      <c r="GI76" s="42">
        <v>0</v>
      </c>
      <c r="GJ76" s="42">
        <v>0</v>
      </c>
    </row>
    <row r="78" spans="3:192" x14ac:dyDescent="0.3">
      <c r="C78" s="37" t="s">
        <v>485</v>
      </c>
    </row>
    <row r="79" spans="3:192" x14ac:dyDescent="0.3">
      <c r="C79" s="30" t="s">
        <v>478</v>
      </c>
      <c r="D79" s="38"/>
      <c r="E79" s="68"/>
      <c r="F79" s="38">
        <v>0</v>
      </c>
      <c r="G79" s="38">
        <v>1353028.1132990103</v>
      </c>
      <c r="H79" s="38">
        <v>6731885.6839786628</v>
      </c>
      <c r="I79" s="38">
        <v>13238016.536502099</v>
      </c>
      <c r="J79" s="38">
        <v>20364494.347898081</v>
      </c>
      <c r="K79" s="38">
        <v>29376525.018912882</v>
      </c>
      <c r="L79" s="38">
        <v>38638882.822492309</v>
      </c>
      <c r="M79" s="38">
        <v>48467497.354636356</v>
      </c>
      <c r="N79" s="38">
        <v>59173286.914679796</v>
      </c>
      <c r="O79" s="38">
        <v>71174824.960470796</v>
      </c>
      <c r="P79" s="38">
        <v>85049797.281005815</v>
      </c>
      <c r="Q79" s="38">
        <v>77904207.719304532</v>
      </c>
      <c r="R79" s="38">
        <v>71142186.91876483</v>
      </c>
      <c r="S79" s="38">
        <v>64740033.749943845</v>
      </c>
      <c r="T79" s="38">
        <v>58809771.285189226</v>
      </c>
      <c r="U79" s="38">
        <v>53379785.418914244</v>
      </c>
      <c r="V79" s="38">
        <v>48384786.462523147</v>
      </c>
      <c r="W79" s="38">
        <v>43806822.185973242</v>
      </c>
      <c r="X79" s="38">
        <v>39628808.33258763</v>
      </c>
      <c r="Y79" s="39">
        <v>35836739.327478141</v>
      </c>
      <c r="Z79" s="38">
        <v>32421064.693224363</v>
      </c>
      <c r="AA79" s="39">
        <v>29273676.784760322</v>
      </c>
      <c r="AB79" s="39">
        <v>26385684.665261298</v>
      </c>
      <c r="AC79" s="39">
        <v>23743108.334679652</v>
      </c>
      <c r="AD79" s="39">
        <v>21331250.308115259</v>
      </c>
      <c r="AE79" s="39">
        <v>19139487.412164077</v>
      </c>
      <c r="AF79" s="39">
        <v>17154001.28682211</v>
      </c>
      <c r="AG79" s="39">
        <v>15362612.871985856</v>
      </c>
      <c r="AH79" s="39">
        <v>13755962.687613908</v>
      </c>
      <c r="AI79" s="39">
        <v>12326893.230068745</v>
      </c>
      <c r="AJ79" s="39">
        <v>11071094.801551415</v>
      </c>
      <c r="AK79" s="39">
        <v>9925929.577125445</v>
      </c>
      <c r="AL79" s="39">
        <v>8881701.0809143241</v>
      </c>
      <c r="AM79" s="39">
        <v>7930597.3456331231</v>
      </c>
      <c r="AN79" s="39">
        <v>7065488.7690066202</v>
      </c>
      <c r="AO79" s="39">
        <v>6279802.9749189746</v>
      </c>
      <c r="AP79" s="39">
        <v>5567422.3318980504</v>
      </c>
      <c r="AQ79" s="39">
        <v>4922128.8088431582</v>
      </c>
      <c r="AR79" s="39">
        <v>4338843.40231073</v>
      </c>
      <c r="AS79" s="39">
        <v>3812723.104159879</v>
      </c>
      <c r="AT79" s="39">
        <v>3339205.9631884387</v>
      </c>
      <c r="AU79" s="39">
        <v>2914030.80287001</v>
      </c>
      <c r="AV79" s="39">
        <v>2533210.0410634843</v>
      </c>
      <c r="AW79" s="39">
        <v>2193216.4621546366</v>
      </c>
      <c r="AX79" s="39">
        <v>1890759.8870147932</v>
      </c>
      <c r="AY79" s="39">
        <v>1622746.396379756</v>
      </c>
      <c r="AZ79" s="39">
        <v>1386251.810000496</v>
      </c>
      <c r="BA79" s="39">
        <v>1178352.1720813422</v>
      </c>
      <c r="BB79" s="39">
        <v>996457.78446991555</v>
      </c>
      <c r="BC79" s="39">
        <v>838083.71193341783</v>
      </c>
      <c r="BD79" s="39">
        <v>700875.4341444734</v>
      </c>
      <c r="BE79" s="39">
        <v>582626.33165072731</v>
      </c>
      <c r="BF79" s="39">
        <v>481282.13506246445</v>
      </c>
      <c r="BG79" s="39">
        <v>394945.02400894859</v>
      </c>
      <c r="BH79" s="121">
        <v>321861.81936585181</v>
      </c>
      <c r="BI79" s="121">
        <v>260420.4014317687</v>
      </c>
      <c r="BJ79" s="39">
        <v>209147.0379627221</v>
      </c>
      <c r="BK79" s="39">
        <v>166658.98909471047</v>
      </c>
      <c r="BL79" s="39">
        <v>131744.82668329988</v>
      </c>
      <c r="BM79" s="39">
        <v>103295.39043721891</v>
      </c>
      <c r="BN79" s="39">
        <v>80308.975563711429</v>
      </c>
      <c r="BO79" s="39">
        <v>61894.055292797086</v>
      </c>
      <c r="BP79" s="39">
        <v>47256.140395074566</v>
      </c>
      <c r="BQ79" s="39">
        <v>35724.292829280828</v>
      </c>
      <c r="BR79" s="39">
        <v>26720.66428740184</v>
      </c>
      <c r="BS79" s="39">
        <v>19755.921837825561</v>
      </c>
      <c r="BT79" s="39">
        <v>14422.613901077486</v>
      </c>
      <c r="BU79" s="39">
        <v>10372.15070054623</v>
      </c>
      <c r="BV79" s="39">
        <v>7337.6610495618652</v>
      </c>
      <c r="BW79" s="39">
        <v>5100.2804632494071</v>
      </c>
      <c r="BX79" s="39">
        <v>3481.0788687521476</v>
      </c>
      <c r="BY79" s="39">
        <v>2334.7414768577792</v>
      </c>
      <c r="BZ79" s="39">
        <v>1530.8070194162094</v>
      </c>
      <c r="CA79" s="39">
        <v>981.32500513762443</v>
      </c>
      <c r="CB79" s="39">
        <v>615.76588178812631</v>
      </c>
      <c r="CC79" s="39">
        <v>379.32084102616568</v>
      </c>
      <c r="CD79" s="39">
        <v>230.88591855024109</v>
      </c>
      <c r="CE79" s="39">
        <v>137.0953164549328</v>
      </c>
      <c r="CF79" s="39">
        <v>79.015696857503812</v>
      </c>
      <c r="CG79" s="39">
        <v>44.017541483730135</v>
      </c>
      <c r="CH79" s="39">
        <v>23.880287459845672</v>
      </c>
      <c r="CI79" s="39">
        <v>13.388557613705956</v>
      </c>
      <c r="CJ79" s="39">
        <v>6.8094082993805163</v>
      </c>
      <c r="CK79" s="39">
        <v>2.9186488449506176</v>
      </c>
      <c r="CL79" s="39">
        <v>0.84630468501348766</v>
      </c>
      <c r="CM79" s="39">
        <v>0</v>
      </c>
      <c r="CN79" s="39">
        <v>0</v>
      </c>
      <c r="CO79" s="39">
        <v>0</v>
      </c>
      <c r="CP79" s="39">
        <v>0</v>
      </c>
      <c r="CQ79" s="39">
        <v>0</v>
      </c>
      <c r="CR79" s="39">
        <v>0</v>
      </c>
      <c r="CS79" s="39">
        <v>0</v>
      </c>
      <c r="CT79" s="39">
        <v>0</v>
      </c>
      <c r="CU79" s="39">
        <v>0</v>
      </c>
      <c r="CV79" s="39">
        <v>0</v>
      </c>
      <c r="CW79" s="39">
        <v>0</v>
      </c>
      <c r="CX79" s="39">
        <v>0</v>
      </c>
      <c r="CY79" s="39">
        <v>0</v>
      </c>
      <c r="CZ79" s="39">
        <v>0</v>
      </c>
      <c r="DA79" s="39">
        <v>0</v>
      </c>
      <c r="DB79" s="39">
        <v>0</v>
      </c>
      <c r="DC79" s="39">
        <v>0</v>
      </c>
      <c r="DD79" s="39">
        <v>0</v>
      </c>
      <c r="DE79" s="39">
        <v>0</v>
      </c>
      <c r="DF79" s="39">
        <v>0</v>
      </c>
      <c r="DG79" s="39">
        <v>0</v>
      </c>
      <c r="DH79" s="39">
        <v>0</v>
      </c>
      <c r="DI79" s="39">
        <v>0</v>
      </c>
      <c r="DJ79" s="39">
        <v>0</v>
      </c>
      <c r="DK79" s="39">
        <v>0</v>
      </c>
      <c r="DL79" s="39">
        <v>0</v>
      </c>
      <c r="DM79" s="39">
        <v>0</v>
      </c>
      <c r="DN79" s="39">
        <v>0</v>
      </c>
      <c r="DO79" s="39">
        <v>0</v>
      </c>
      <c r="DP79" s="39">
        <v>0</v>
      </c>
      <c r="DQ79" s="39">
        <v>0</v>
      </c>
      <c r="DR79" s="39">
        <v>0</v>
      </c>
      <c r="DS79" s="39">
        <v>0</v>
      </c>
      <c r="DT79" s="39">
        <v>0</v>
      </c>
      <c r="DU79" s="39">
        <v>0</v>
      </c>
      <c r="DV79" s="39">
        <v>0</v>
      </c>
      <c r="DW79" s="39">
        <v>0</v>
      </c>
      <c r="DX79" s="39">
        <v>0</v>
      </c>
      <c r="DY79" s="39">
        <v>0</v>
      </c>
      <c r="DZ79" s="39">
        <v>0</v>
      </c>
      <c r="EA79" s="39">
        <v>0</v>
      </c>
      <c r="EB79" s="39">
        <v>0</v>
      </c>
      <c r="EC79" s="39">
        <v>0</v>
      </c>
      <c r="ED79" s="39">
        <v>0</v>
      </c>
      <c r="EE79" s="39">
        <v>0</v>
      </c>
      <c r="EF79" s="39">
        <v>0</v>
      </c>
      <c r="EG79" s="39">
        <v>0</v>
      </c>
      <c r="EH79" s="39">
        <v>0</v>
      </c>
      <c r="EI79" s="39">
        <v>0</v>
      </c>
      <c r="EJ79" s="39">
        <v>0</v>
      </c>
      <c r="EK79" s="39">
        <v>0</v>
      </c>
      <c r="EL79" s="39">
        <v>0</v>
      </c>
      <c r="EM79" s="39">
        <v>0</v>
      </c>
      <c r="EN79" s="39">
        <v>0</v>
      </c>
      <c r="EO79" s="39">
        <v>0</v>
      </c>
      <c r="EP79" s="39">
        <v>0</v>
      </c>
      <c r="EQ79" s="39">
        <v>0</v>
      </c>
      <c r="ER79" s="39">
        <v>0</v>
      </c>
      <c r="ES79" s="39">
        <v>0</v>
      </c>
      <c r="ET79" s="39">
        <v>0</v>
      </c>
      <c r="EU79" s="39">
        <v>0</v>
      </c>
      <c r="EV79" s="39">
        <v>0</v>
      </c>
      <c r="EW79" s="39">
        <v>0</v>
      </c>
      <c r="EX79" s="39">
        <v>0</v>
      </c>
      <c r="EY79" s="39">
        <v>0</v>
      </c>
      <c r="EZ79" s="39">
        <v>0</v>
      </c>
      <c r="FA79" s="39">
        <v>0</v>
      </c>
      <c r="FB79" s="39">
        <v>0</v>
      </c>
      <c r="FC79" s="39">
        <v>0</v>
      </c>
      <c r="FD79" s="39">
        <v>0</v>
      </c>
      <c r="FE79" s="39">
        <v>0</v>
      </c>
      <c r="FF79" s="39">
        <v>0</v>
      </c>
      <c r="FG79" s="39">
        <v>0</v>
      </c>
      <c r="FH79" s="39">
        <v>0</v>
      </c>
      <c r="FI79" s="39">
        <v>0</v>
      </c>
      <c r="FJ79" s="39">
        <v>0</v>
      </c>
      <c r="FK79" s="39">
        <v>0</v>
      </c>
      <c r="FL79" s="39">
        <v>0</v>
      </c>
      <c r="FM79" s="39">
        <v>0</v>
      </c>
      <c r="FN79" s="39">
        <v>0</v>
      </c>
      <c r="FO79" s="39">
        <v>0</v>
      </c>
      <c r="FP79" s="39">
        <v>0</v>
      </c>
      <c r="FQ79" s="39">
        <v>0</v>
      </c>
      <c r="FR79" s="39">
        <v>0</v>
      </c>
      <c r="FS79" s="39">
        <v>0</v>
      </c>
      <c r="FT79" s="39">
        <v>0</v>
      </c>
      <c r="FU79" s="39">
        <v>0</v>
      </c>
      <c r="FV79" s="39">
        <v>0</v>
      </c>
      <c r="FW79" s="39">
        <v>0</v>
      </c>
      <c r="FX79" s="39">
        <v>0</v>
      </c>
      <c r="FY79" s="39">
        <v>0</v>
      </c>
      <c r="FZ79" s="39">
        <v>0</v>
      </c>
      <c r="GA79" s="39">
        <v>0</v>
      </c>
      <c r="GB79" s="39">
        <v>0</v>
      </c>
      <c r="GC79" s="39">
        <v>0</v>
      </c>
      <c r="GD79" s="39">
        <v>0</v>
      </c>
      <c r="GE79" s="39">
        <v>0</v>
      </c>
      <c r="GF79" s="39">
        <v>0</v>
      </c>
      <c r="GG79" s="39">
        <v>0</v>
      </c>
      <c r="GH79" s="39">
        <v>0</v>
      </c>
      <c r="GI79" s="39">
        <v>0</v>
      </c>
      <c r="GJ79" s="39">
        <v>0</v>
      </c>
    </row>
    <row r="80" spans="3:192" x14ac:dyDescent="0.3">
      <c r="C80" s="31" t="s">
        <v>479</v>
      </c>
      <c r="F80" s="35">
        <v>1566534.1059232361</v>
      </c>
      <c r="G80" s="35">
        <v>6345791.0140651371</v>
      </c>
      <c r="H80" s="35">
        <v>8122612.4980033766</v>
      </c>
      <c r="I80" s="35">
        <v>9428032.3637539204</v>
      </c>
      <c r="J80" s="35">
        <v>12292703.735817607</v>
      </c>
      <c r="K80" s="35">
        <v>13453076.949818093</v>
      </c>
      <c r="L80" s="35">
        <v>15012328.456131242</v>
      </c>
      <c r="M80" s="35">
        <v>17006719.917694572</v>
      </c>
      <c r="N80" s="35">
        <v>19581297.986258142</v>
      </c>
      <c r="O80" s="35">
        <v>22953632.639447045</v>
      </c>
      <c r="P80" s="35">
        <v>0</v>
      </c>
      <c r="Q80" s="35">
        <v>0</v>
      </c>
      <c r="R80" s="35">
        <v>0</v>
      </c>
      <c r="S80" s="35">
        <v>0</v>
      </c>
      <c r="T80" s="35">
        <v>0</v>
      </c>
      <c r="U80" s="35">
        <v>0</v>
      </c>
      <c r="V80" s="35">
        <v>0</v>
      </c>
      <c r="W80" s="35">
        <v>0</v>
      </c>
      <c r="X80" s="35">
        <v>0</v>
      </c>
      <c r="Y80" s="40">
        <v>0</v>
      </c>
      <c r="Z80" s="35">
        <v>0</v>
      </c>
      <c r="AA80" s="40">
        <v>0</v>
      </c>
      <c r="AB80" s="40">
        <v>0</v>
      </c>
      <c r="AC80" s="40">
        <v>0</v>
      </c>
      <c r="AD80" s="40">
        <v>0</v>
      </c>
      <c r="AE80" s="40">
        <v>0</v>
      </c>
      <c r="AF80" s="40">
        <v>0</v>
      </c>
      <c r="AG80" s="40">
        <v>0</v>
      </c>
      <c r="AH80" s="40">
        <v>0</v>
      </c>
      <c r="AI80" s="40">
        <v>0</v>
      </c>
      <c r="AJ80" s="40">
        <v>0</v>
      </c>
      <c r="AK80" s="40">
        <v>0</v>
      </c>
      <c r="AL80" s="40">
        <v>0</v>
      </c>
      <c r="AM80" s="40">
        <v>0</v>
      </c>
      <c r="AN80" s="40">
        <v>0</v>
      </c>
      <c r="AO80" s="40">
        <v>0</v>
      </c>
      <c r="AP80" s="40">
        <v>0</v>
      </c>
      <c r="AQ80" s="40">
        <v>0</v>
      </c>
      <c r="AR80" s="40">
        <v>0</v>
      </c>
      <c r="AS80" s="40">
        <v>0</v>
      </c>
      <c r="AT80" s="40">
        <v>0</v>
      </c>
      <c r="AU80" s="40">
        <v>0</v>
      </c>
      <c r="AV80" s="40">
        <v>0</v>
      </c>
      <c r="AW80" s="40">
        <v>0</v>
      </c>
      <c r="AX80" s="40">
        <v>0</v>
      </c>
      <c r="AY80" s="40">
        <v>0</v>
      </c>
      <c r="AZ80" s="40">
        <v>0</v>
      </c>
      <c r="BA80" s="40">
        <v>0</v>
      </c>
      <c r="BB80" s="40">
        <v>0</v>
      </c>
      <c r="BC80" s="40">
        <v>0</v>
      </c>
      <c r="BD80" s="40">
        <v>0</v>
      </c>
      <c r="BE80" s="40">
        <v>0</v>
      </c>
      <c r="BF80" s="40">
        <v>0</v>
      </c>
      <c r="BG80" s="40">
        <v>0</v>
      </c>
      <c r="BH80" s="122">
        <v>0</v>
      </c>
      <c r="BI80" s="122">
        <v>0</v>
      </c>
      <c r="BJ80" s="40">
        <v>0</v>
      </c>
      <c r="BK80" s="40">
        <v>0</v>
      </c>
      <c r="BL80" s="40">
        <v>0</v>
      </c>
      <c r="BM80" s="40">
        <v>0</v>
      </c>
      <c r="BN80" s="40">
        <v>0</v>
      </c>
      <c r="BO80" s="40">
        <v>0</v>
      </c>
      <c r="BP80" s="40">
        <v>0</v>
      </c>
      <c r="BQ80" s="40">
        <v>0</v>
      </c>
      <c r="BR80" s="40">
        <v>0</v>
      </c>
      <c r="BS80" s="40">
        <v>0</v>
      </c>
      <c r="BT80" s="40">
        <v>0</v>
      </c>
      <c r="BU80" s="40">
        <v>0</v>
      </c>
      <c r="BV80" s="40">
        <v>0</v>
      </c>
      <c r="BW80" s="40">
        <v>0</v>
      </c>
      <c r="BX80" s="40">
        <v>0</v>
      </c>
      <c r="BY80" s="40">
        <v>0</v>
      </c>
      <c r="BZ80" s="40">
        <v>0</v>
      </c>
      <c r="CA80" s="40">
        <v>0</v>
      </c>
      <c r="CB80" s="40">
        <v>0</v>
      </c>
      <c r="CC80" s="40">
        <v>0</v>
      </c>
      <c r="CD80" s="40">
        <v>0</v>
      </c>
      <c r="CE80" s="40">
        <v>0</v>
      </c>
      <c r="CF80" s="40">
        <v>0</v>
      </c>
      <c r="CG80" s="40">
        <v>0</v>
      </c>
      <c r="CH80" s="40">
        <v>0</v>
      </c>
      <c r="CI80" s="40">
        <v>0</v>
      </c>
      <c r="CJ80" s="40">
        <v>0</v>
      </c>
      <c r="CK80" s="40">
        <v>0</v>
      </c>
      <c r="CL80" s="40">
        <v>0</v>
      </c>
      <c r="CM80" s="40">
        <v>0</v>
      </c>
      <c r="CN80" s="40">
        <v>0</v>
      </c>
      <c r="CO80" s="40">
        <v>0</v>
      </c>
      <c r="CP80" s="40">
        <v>0</v>
      </c>
      <c r="CQ80" s="40">
        <v>0</v>
      </c>
      <c r="CR80" s="40">
        <v>0</v>
      </c>
      <c r="CS80" s="40">
        <v>0</v>
      </c>
      <c r="CT80" s="40">
        <v>0</v>
      </c>
      <c r="CU80" s="40">
        <v>0</v>
      </c>
      <c r="CV80" s="40">
        <v>0</v>
      </c>
      <c r="CW80" s="40">
        <v>0</v>
      </c>
      <c r="CX80" s="40">
        <v>0</v>
      </c>
      <c r="CY80" s="40">
        <v>0</v>
      </c>
      <c r="CZ80" s="40">
        <v>0</v>
      </c>
      <c r="DA80" s="40">
        <v>0</v>
      </c>
      <c r="DB80" s="40">
        <v>0</v>
      </c>
      <c r="DC80" s="40">
        <v>0</v>
      </c>
      <c r="DD80" s="40">
        <v>0</v>
      </c>
      <c r="DE80" s="40">
        <v>0</v>
      </c>
      <c r="DF80" s="40">
        <v>0</v>
      </c>
      <c r="DG80" s="40">
        <v>0</v>
      </c>
      <c r="DH80" s="40">
        <v>0</v>
      </c>
      <c r="DI80" s="40">
        <v>0</v>
      </c>
      <c r="DJ80" s="40">
        <v>0</v>
      </c>
      <c r="DK80" s="40">
        <v>0</v>
      </c>
      <c r="DL80" s="40">
        <v>0</v>
      </c>
      <c r="DM80" s="40">
        <v>0</v>
      </c>
      <c r="DN80" s="40">
        <v>0</v>
      </c>
      <c r="DO80" s="40">
        <v>0</v>
      </c>
      <c r="DP80" s="40">
        <v>0</v>
      </c>
      <c r="DQ80" s="40">
        <v>0</v>
      </c>
      <c r="DR80" s="40">
        <v>0</v>
      </c>
      <c r="DS80" s="40">
        <v>0</v>
      </c>
      <c r="DT80" s="40">
        <v>0</v>
      </c>
      <c r="DU80" s="40">
        <v>0</v>
      </c>
      <c r="DV80" s="40">
        <v>0</v>
      </c>
      <c r="DW80" s="40">
        <v>0</v>
      </c>
      <c r="DX80" s="40">
        <v>0</v>
      </c>
      <c r="DY80" s="40">
        <v>0</v>
      </c>
      <c r="DZ80" s="40">
        <v>0</v>
      </c>
      <c r="EA80" s="40">
        <v>0</v>
      </c>
      <c r="EB80" s="40">
        <v>0</v>
      </c>
      <c r="EC80" s="40">
        <v>0</v>
      </c>
      <c r="ED80" s="40">
        <v>0</v>
      </c>
      <c r="EE80" s="40">
        <v>0</v>
      </c>
      <c r="EF80" s="40">
        <v>0</v>
      </c>
      <c r="EG80" s="40">
        <v>0</v>
      </c>
      <c r="EH80" s="40">
        <v>0</v>
      </c>
      <c r="EI80" s="40">
        <v>0</v>
      </c>
      <c r="EJ80" s="40">
        <v>0</v>
      </c>
      <c r="EK80" s="40">
        <v>0</v>
      </c>
      <c r="EL80" s="40">
        <v>0</v>
      </c>
      <c r="EM80" s="40">
        <v>0</v>
      </c>
      <c r="EN80" s="40">
        <v>0</v>
      </c>
      <c r="EO80" s="40">
        <v>0</v>
      </c>
      <c r="EP80" s="40">
        <v>0</v>
      </c>
      <c r="EQ80" s="40">
        <v>0</v>
      </c>
      <c r="ER80" s="40">
        <v>0</v>
      </c>
      <c r="ES80" s="40">
        <v>0</v>
      </c>
      <c r="ET80" s="40">
        <v>0</v>
      </c>
      <c r="EU80" s="40">
        <v>0</v>
      </c>
      <c r="EV80" s="40">
        <v>0</v>
      </c>
      <c r="EW80" s="40">
        <v>0</v>
      </c>
      <c r="EX80" s="40">
        <v>0</v>
      </c>
      <c r="EY80" s="40">
        <v>0</v>
      </c>
      <c r="EZ80" s="40">
        <v>0</v>
      </c>
      <c r="FA80" s="40">
        <v>0</v>
      </c>
      <c r="FB80" s="40">
        <v>0</v>
      </c>
      <c r="FC80" s="40">
        <v>0</v>
      </c>
      <c r="FD80" s="40">
        <v>0</v>
      </c>
      <c r="FE80" s="40">
        <v>0</v>
      </c>
      <c r="FF80" s="40">
        <v>0</v>
      </c>
      <c r="FG80" s="40">
        <v>0</v>
      </c>
      <c r="FH80" s="40">
        <v>0</v>
      </c>
      <c r="FI80" s="40">
        <v>0</v>
      </c>
      <c r="FJ80" s="40">
        <v>0</v>
      </c>
      <c r="FK80" s="40">
        <v>0</v>
      </c>
      <c r="FL80" s="40">
        <v>0</v>
      </c>
      <c r="FM80" s="40">
        <v>0</v>
      </c>
      <c r="FN80" s="40">
        <v>0</v>
      </c>
      <c r="FO80" s="40">
        <v>0</v>
      </c>
      <c r="FP80" s="40">
        <v>0</v>
      </c>
      <c r="FQ80" s="40">
        <v>0</v>
      </c>
      <c r="FR80" s="40">
        <v>0</v>
      </c>
      <c r="FS80" s="40">
        <v>0</v>
      </c>
      <c r="FT80" s="40">
        <v>0</v>
      </c>
      <c r="FU80" s="40">
        <v>0</v>
      </c>
      <c r="FV80" s="40">
        <v>0</v>
      </c>
      <c r="FW80" s="40">
        <v>0</v>
      </c>
      <c r="FX80" s="40">
        <v>0</v>
      </c>
      <c r="FY80" s="40">
        <v>0</v>
      </c>
      <c r="FZ80" s="40">
        <v>0</v>
      </c>
      <c r="GA80" s="40">
        <v>0</v>
      </c>
      <c r="GB80" s="40">
        <v>0</v>
      </c>
      <c r="GC80" s="40">
        <v>0</v>
      </c>
      <c r="GD80" s="40">
        <v>0</v>
      </c>
      <c r="GE80" s="40">
        <v>0</v>
      </c>
      <c r="GF80" s="40">
        <v>0</v>
      </c>
      <c r="GG80" s="40">
        <v>0</v>
      </c>
      <c r="GH80" s="40">
        <v>0</v>
      </c>
      <c r="GI80" s="40">
        <v>0</v>
      </c>
      <c r="GJ80" s="40">
        <v>0</v>
      </c>
    </row>
    <row r="81" spans="3:192" x14ac:dyDescent="0.3">
      <c r="C81" s="31" t="s">
        <v>482</v>
      </c>
      <c r="F81" s="35">
        <v>134080.09377638265</v>
      </c>
      <c r="G81" s="35">
        <v>678273.43198980426</v>
      </c>
      <c r="H81" s="35">
        <v>1338795.8928545138</v>
      </c>
      <c r="I81" s="35">
        <v>1974383.1787956059</v>
      </c>
      <c r="J81" s="35">
        <v>2743730.8532610103</v>
      </c>
      <c r="K81" s="35">
        <v>3522128.8685581475</v>
      </c>
      <c r="L81" s="35">
        <v>4309047.1613361714</v>
      </c>
      <c r="M81" s="35">
        <v>5165537.42616075</v>
      </c>
      <c r="N81" s="35">
        <v>6140069.5631479127</v>
      </c>
      <c r="O81" s="35">
        <v>7287348.221684915</v>
      </c>
      <c r="P81" s="35">
        <v>6332033.2148368824</v>
      </c>
      <c r="Q81" s="35">
        <v>5188723.5912596602</v>
      </c>
      <c r="R81" s="35">
        <v>4510842.9761394821</v>
      </c>
      <c r="S81" s="35">
        <v>4034842.7106719115</v>
      </c>
      <c r="T81" s="35">
        <v>3645313.8371550115</v>
      </c>
      <c r="U81" s="35">
        <v>3303219.2366452683</v>
      </c>
      <c r="V81" s="35">
        <v>2992604.6505736471</v>
      </c>
      <c r="W81" s="35">
        <v>2709041.8640843136</v>
      </c>
      <c r="X81" s="35">
        <v>2450557.4790797713</v>
      </c>
      <c r="Y81" s="35">
        <v>2216033.4855601368</v>
      </c>
      <c r="Z81" s="35">
        <v>2004810.312016851</v>
      </c>
      <c r="AA81" s="35">
        <v>1810184.0705032221</v>
      </c>
      <c r="AB81" s="35">
        <v>1631599.8888620029</v>
      </c>
      <c r="AC81" s="35">
        <v>1468191.8974096475</v>
      </c>
      <c r="AD81" s="35">
        <v>1319050.8725769622</v>
      </c>
      <c r="AE81" s="35">
        <v>1183519.8096440455</v>
      </c>
      <c r="AF81" s="35">
        <v>1060744.2004787584</v>
      </c>
      <c r="AG81" s="35">
        <v>949970.92631228606</v>
      </c>
      <c r="AH81" s="35">
        <v>850621.22711513855</v>
      </c>
      <c r="AI81" s="35">
        <v>762252.50700936909</v>
      </c>
      <c r="AJ81" s="35">
        <v>684598.26901197457</v>
      </c>
      <c r="AK81" s="35">
        <v>613785.20630397939</v>
      </c>
      <c r="AL81" s="35">
        <v>549213.72229249519</v>
      </c>
      <c r="AM81" s="35">
        <v>490400.75189590181</v>
      </c>
      <c r="AN81" s="35">
        <v>436905.42513043678</v>
      </c>
      <c r="AO81" s="35">
        <v>388321.32895427366</v>
      </c>
      <c r="AP81" s="35">
        <v>344270.17016409012</v>
      </c>
      <c r="AQ81" s="35">
        <v>304367.44719028741</v>
      </c>
      <c r="AR81" s="35">
        <v>268299.09200001182</v>
      </c>
      <c r="AS81" s="35">
        <v>235765.62969494975</v>
      </c>
      <c r="AT81" s="35">
        <v>206484.96496724495</v>
      </c>
      <c r="AU81" s="35">
        <v>180193.6013762817</v>
      </c>
      <c r="AV81" s="35">
        <v>156644.96061339363</v>
      </c>
      <c r="AW81" s="35">
        <v>135620.93184607429</v>
      </c>
      <c r="AX81" s="35">
        <v>116918.06175948759</v>
      </c>
      <c r="AY81" s="35">
        <v>100345.0330710506</v>
      </c>
      <c r="AZ81" s="35">
        <v>85721.024572684531</v>
      </c>
      <c r="BA81" s="35">
        <v>72865.228935734063</v>
      </c>
      <c r="BB81" s="35">
        <v>61617.508169859553</v>
      </c>
      <c r="BC81" s="35">
        <v>51824.202461878682</v>
      </c>
      <c r="BD81" s="35">
        <v>43339.716405974374</v>
      </c>
      <c r="BE81" s="35">
        <v>36027.600275672296</v>
      </c>
      <c r="BF81" s="35">
        <v>29760.825146240324</v>
      </c>
      <c r="BG81" s="35">
        <v>24422.036359987978</v>
      </c>
      <c r="BH81" s="35">
        <v>19902.823374390784</v>
      </c>
      <c r="BI81" s="35">
        <v>16103.498274497148</v>
      </c>
      <c r="BJ81" s="35">
        <v>12932.930547806172</v>
      </c>
      <c r="BK81" s="35">
        <v>10305.616336357703</v>
      </c>
      <c r="BL81" s="35">
        <v>8146.6451073121243</v>
      </c>
      <c r="BM81" s="35">
        <v>6387.4302186919567</v>
      </c>
      <c r="BN81" s="35">
        <v>4966.0297054555385</v>
      </c>
      <c r="BO81" s="35">
        <v>3827.3146309942076</v>
      </c>
      <c r="BP81" s="35">
        <v>2922.1565250941344</v>
      </c>
      <c r="BQ81" s="35">
        <v>2209.0668963379021</v>
      </c>
      <c r="BR81" s="35">
        <v>1652.3136009308407</v>
      </c>
      <c r="BS81" s="35">
        <v>1221.6379802711431</v>
      </c>
      <c r="BT81" s="35">
        <v>891.84463579971941</v>
      </c>
      <c r="BU81" s="35">
        <v>641.37797956983195</v>
      </c>
      <c r="BV81" s="35">
        <v>453.73561902531719</v>
      </c>
      <c r="BW81" s="35">
        <v>315.3837302601172</v>
      </c>
      <c r="BX81" s="35">
        <v>215.25789549566201</v>
      </c>
      <c r="BY81" s="35">
        <v>144.37235000509648</v>
      </c>
      <c r="BZ81" s="35">
        <v>94.659819508089342</v>
      </c>
      <c r="CA81" s="35">
        <v>60.681749356316708</v>
      </c>
      <c r="CB81" s="35">
        <v>38.076835610237097</v>
      </c>
      <c r="CC81" s="35">
        <v>23.455890841740096</v>
      </c>
      <c r="CD81" s="35">
        <v>14.277187849100297</v>
      </c>
      <c r="CE81" s="35">
        <v>8.4775009171162079</v>
      </c>
      <c r="CF81" s="35">
        <v>4.8860578165428024</v>
      </c>
      <c r="CG81" s="35">
        <v>2.721892752770906</v>
      </c>
      <c r="CH81" s="35">
        <v>1.4766745070273701</v>
      </c>
      <c r="CI81" s="35">
        <v>0.82790216605518996</v>
      </c>
      <c r="CJ81" s="35">
        <v>0.42107029325101769</v>
      </c>
      <c r="CK81" s="35">
        <v>0.18047916515035567</v>
      </c>
      <c r="CL81" s="35">
        <v>5.2332559046394528E-2</v>
      </c>
      <c r="CM81" s="35">
        <v>0</v>
      </c>
      <c r="CN81" s="35">
        <v>0</v>
      </c>
      <c r="CO81" s="35">
        <v>0</v>
      </c>
      <c r="CP81" s="35">
        <v>0</v>
      </c>
      <c r="CQ81" s="35">
        <v>0</v>
      </c>
      <c r="CR81" s="35">
        <v>0</v>
      </c>
      <c r="CS81" s="35">
        <v>0</v>
      </c>
      <c r="CT81" s="35">
        <v>0</v>
      </c>
      <c r="CU81" s="35">
        <v>0</v>
      </c>
      <c r="CV81" s="35">
        <v>0</v>
      </c>
      <c r="CW81" s="35">
        <v>0</v>
      </c>
      <c r="CX81" s="35">
        <v>0</v>
      </c>
      <c r="CY81" s="35">
        <v>0</v>
      </c>
      <c r="CZ81" s="35">
        <v>0</v>
      </c>
      <c r="DA81" s="35">
        <v>0</v>
      </c>
      <c r="DB81" s="35">
        <v>0</v>
      </c>
      <c r="DC81" s="35">
        <v>0</v>
      </c>
      <c r="DD81" s="35">
        <v>0</v>
      </c>
      <c r="DE81" s="35">
        <v>0</v>
      </c>
      <c r="DF81" s="35">
        <v>0</v>
      </c>
      <c r="DG81" s="35">
        <v>0</v>
      </c>
      <c r="DH81" s="35">
        <v>0</v>
      </c>
      <c r="DI81" s="35">
        <v>0</v>
      </c>
      <c r="DJ81" s="35">
        <v>0</v>
      </c>
      <c r="DK81" s="35">
        <v>0</v>
      </c>
      <c r="DL81" s="35">
        <v>0</v>
      </c>
      <c r="DM81" s="35">
        <v>0</v>
      </c>
      <c r="DN81" s="35">
        <v>0</v>
      </c>
      <c r="DO81" s="35">
        <v>0</v>
      </c>
      <c r="DP81" s="35">
        <v>0</v>
      </c>
      <c r="DQ81" s="35">
        <v>0</v>
      </c>
      <c r="DR81" s="35">
        <v>0</v>
      </c>
      <c r="DS81" s="35">
        <v>0</v>
      </c>
      <c r="DT81" s="35">
        <v>0</v>
      </c>
      <c r="DU81" s="35">
        <v>0</v>
      </c>
      <c r="DV81" s="35">
        <v>0</v>
      </c>
      <c r="DW81" s="35">
        <v>0</v>
      </c>
      <c r="DX81" s="35">
        <v>0</v>
      </c>
      <c r="DY81" s="35">
        <v>0</v>
      </c>
      <c r="DZ81" s="35">
        <v>0</v>
      </c>
      <c r="EA81" s="35">
        <v>0</v>
      </c>
      <c r="EB81" s="35">
        <v>0</v>
      </c>
      <c r="EC81" s="35">
        <v>0</v>
      </c>
      <c r="ED81" s="35">
        <v>0</v>
      </c>
      <c r="EE81" s="35">
        <v>0</v>
      </c>
      <c r="EF81" s="35">
        <v>0</v>
      </c>
      <c r="EG81" s="35">
        <v>0</v>
      </c>
      <c r="EH81" s="35">
        <v>0</v>
      </c>
      <c r="EI81" s="35">
        <v>0</v>
      </c>
      <c r="EJ81" s="35">
        <v>0</v>
      </c>
      <c r="EK81" s="35">
        <v>0</v>
      </c>
      <c r="EL81" s="35">
        <v>0</v>
      </c>
      <c r="EM81" s="35">
        <v>0</v>
      </c>
      <c r="EN81" s="35">
        <v>0</v>
      </c>
      <c r="EO81" s="35">
        <v>0</v>
      </c>
      <c r="EP81" s="35">
        <v>0</v>
      </c>
      <c r="EQ81" s="35">
        <v>0</v>
      </c>
      <c r="ER81" s="35">
        <v>0</v>
      </c>
      <c r="ES81" s="35">
        <v>0</v>
      </c>
      <c r="ET81" s="35">
        <v>0</v>
      </c>
      <c r="EU81" s="35">
        <v>0</v>
      </c>
      <c r="EV81" s="35">
        <v>0</v>
      </c>
      <c r="EW81" s="35">
        <v>0</v>
      </c>
      <c r="EX81" s="35">
        <v>0</v>
      </c>
      <c r="EY81" s="35">
        <v>0</v>
      </c>
      <c r="EZ81" s="35">
        <v>0</v>
      </c>
      <c r="FA81" s="35">
        <v>0</v>
      </c>
      <c r="FB81" s="35">
        <v>0</v>
      </c>
      <c r="FC81" s="35">
        <v>0</v>
      </c>
      <c r="FD81" s="35">
        <v>0</v>
      </c>
      <c r="FE81" s="35">
        <v>0</v>
      </c>
      <c r="FF81" s="35">
        <v>0</v>
      </c>
      <c r="FG81" s="35">
        <v>0</v>
      </c>
      <c r="FH81" s="35">
        <v>0</v>
      </c>
      <c r="FI81" s="35">
        <v>0</v>
      </c>
      <c r="FJ81" s="35">
        <v>0</v>
      </c>
      <c r="FK81" s="35">
        <v>0</v>
      </c>
      <c r="FL81" s="35">
        <v>0</v>
      </c>
      <c r="FM81" s="35">
        <v>0</v>
      </c>
      <c r="FN81" s="35">
        <v>0</v>
      </c>
      <c r="FO81" s="35">
        <v>0</v>
      </c>
      <c r="FP81" s="35">
        <v>0</v>
      </c>
      <c r="FQ81" s="35">
        <v>0</v>
      </c>
      <c r="FR81" s="35">
        <v>0</v>
      </c>
      <c r="FS81" s="35">
        <v>0</v>
      </c>
      <c r="FT81" s="35">
        <v>0</v>
      </c>
      <c r="FU81" s="35">
        <v>0</v>
      </c>
      <c r="FV81" s="35">
        <v>0</v>
      </c>
      <c r="FW81" s="35">
        <v>0</v>
      </c>
      <c r="FX81" s="35">
        <v>0</v>
      </c>
      <c r="FY81" s="35">
        <v>0</v>
      </c>
      <c r="FZ81" s="35">
        <v>0</v>
      </c>
      <c r="GA81" s="35">
        <v>0</v>
      </c>
      <c r="GB81" s="35">
        <v>0</v>
      </c>
      <c r="GC81" s="35">
        <v>0</v>
      </c>
      <c r="GD81" s="35">
        <v>0</v>
      </c>
      <c r="GE81" s="35">
        <v>0</v>
      </c>
      <c r="GF81" s="35">
        <v>0</v>
      </c>
      <c r="GG81" s="35">
        <v>0</v>
      </c>
      <c r="GH81" s="35">
        <v>0</v>
      </c>
      <c r="GI81" s="35">
        <v>0</v>
      </c>
      <c r="GJ81" s="35">
        <v>0</v>
      </c>
    </row>
    <row r="82" spans="3:192" x14ac:dyDescent="0.3">
      <c r="C82" s="31" t="s">
        <v>484</v>
      </c>
      <c r="F82" s="35">
        <v>-347586.08640060836</v>
      </c>
      <c r="G82" s="35">
        <v>-1645206.8753752881</v>
      </c>
      <c r="H82" s="35">
        <v>-2955277.5383344665</v>
      </c>
      <c r="I82" s="35">
        <v>-4275937.7311535366</v>
      </c>
      <c r="J82" s="35">
        <v>-6024403.9180638269</v>
      </c>
      <c r="K82" s="35">
        <v>-7712848.0147968139</v>
      </c>
      <c r="L82" s="35">
        <v>-9492761.0853233431</v>
      </c>
      <c r="M82" s="35">
        <v>-11466467.783811906</v>
      </c>
      <c r="N82" s="35">
        <v>-13719829.50361505</v>
      </c>
      <c r="O82" s="35">
        <v>-16366008.540597003</v>
      </c>
      <c r="P82" s="35">
        <v>-13477622.776538083</v>
      </c>
      <c r="Q82" s="35">
        <v>-11950744.391799392</v>
      </c>
      <c r="R82" s="35">
        <v>-10912996.144960532</v>
      </c>
      <c r="S82" s="35">
        <v>-9965105.1754264478</v>
      </c>
      <c r="T82" s="35">
        <v>-9075299.7034300007</v>
      </c>
      <c r="U82" s="35">
        <v>-8298218.1930363579</v>
      </c>
      <c r="V82" s="35">
        <v>-7570568.927123555</v>
      </c>
      <c r="W82" s="35">
        <v>-6887055.7174699223</v>
      </c>
      <c r="X82" s="35">
        <v>-6242626.48418923</v>
      </c>
      <c r="Y82" s="35">
        <v>-5631708.1198139582</v>
      </c>
      <c r="Z82" s="35">
        <v>-5152198.2204808891</v>
      </c>
      <c r="AA82" s="35">
        <v>-4698176.19000227</v>
      </c>
      <c r="AB82" s="35">
        <v>-4274176.2194436239</v>
      </c>
      <c r="AC82" s="35">
        <v>-3880049.9239740572</v>
      </c>
      <c r="AD82" s="35">
        <v>-3510813.7685281313</v>
      </c>
      <c r="AE82" s="35">
        <v>-3169005.9349860069</v>
      </c>
      <c r="AF82" s="35">
        <v>-2852132.6153150084</v>
      </c>
      <c r="AG82" s="35">
        <v>-2556621.110684236</v>
      </c>
      <c r="AH82" s="35">
        <v>-2279690.684660302</v>
      </c>
      <c r="AI82" s="35">
        <v>-2018050.9355266988</v>
      </c>
      <c r="AJ82" s="35">
        <v>-1829763.4934379475</v>
      </c>
      <c r="AK82" s="35">
        <v>-1658013.7025151029</v>
      </c>
      <c r="AL82" s="35">
        <v>-1500317.4575736874</v>
      </c>
      <c r="AM82" s="35">
        <v>-1355509.3285224068</v>
      </c>
      <c r="AN82" s="35">
        <v>-1222591.2192180853</v>
      </c>
      <c r="AO82" s="35">
        <v>-1100701.9719751999</v>
      </c>
      <c r="AP82" s="35">
        <v>-989563.69321897975</v>
      </c>
      <c r="AQ82" s="35">
        <v>-887652.85372271633</v>
      </c>
      <c r="AR82" s="35">
        <v>-794419.39015086391</v>
      </c>
      <c r="AS82" s="35">
        <v>-709282.77066639089</v>
      </c>
      <c r="AT82" s="35">
        <v>-631660.12528567272</v>
      </c>
      <c r="AU82" s="35">
        <v>-561014.36318281072</v>
      </c>
      <c r="AV82" s="35">
        <v>-496638.53952223953</v>
      </c>
      <c r="AW82" s="35">
        <v>-438077.50698591821</v>
      </c>
      <c r="AX82" s="35">
        <v>-384931.5523945241</v>
      </c>
      <c r="AY82" s="35">
        <v>-336839.61945031153</v>
      </c>
      <c r="AZ82" s="35">
        <v>-293620.66249183787</v>
      </c>
      <c r="BA82" s="35">
        <v>-254759.61654716093</v>
      </c>
      <c r="BB82" s="35">
        <v>-219991.58070635764</v>
      </c>
      <c r="BC82" s="35">
        <v>-189032.48025082305</v>
      </c>
      <c r="BD82" s="35">
        <v>-161588.81889972033</v>
      </c>
      <c r="BE82" s="35">
        <v>-137371.79686393542</v>
      </c>
      <c r="BF82" s="35">
        <v>-116097.93619975589</v>
      </c>
      <c r="BG82" s="35">
        <v>-97505.24100308503</v>
      </c>
      <c r="BH82" s="35">
        <v>-81344.241308473996</v>
      </c>
      <c r="BI82" s="35">
        <v>-67376.861743543559</v>
      </c>
      <c r="BJ82" s="35">
        <v>-55420.979415817892</v>
      </c>
      <c r="BK82" s="35">
        <v>-45219.778747768294</v>
      </c>
      <c r="BL82" s="35">
        <v>-36596.081353393158</v>
      </c>
      <c r="BM82" s="35">
        <v>-29373.845092199423</v>
      </c>
      <c r="BN82" s="35">
        <v>-23380.949976369891</v>
      </c>
      <c r="BO82" s="35">
        <v>-18465.229528716747</v>
      </c>
      <c r="BP82" s="35">
        <v>-14454.004090887864</v>
      </c>
      <c r="BQ82" s="35">
        <v>-11212.695438216895</v>
      </c>
      <c r="BR82" s="35">
        <v>-8617.0560505071007</v>
      </c>
      <c r="BS82" s="35">
        <v>-6554.9459170192285</v>
      </c>
      <c r="BT82" s="35">
        <v>-4942.3078363309714</v>
      </c>
      <c r="BU82" s="35">
        <v>-3675.8676305541912</v>
      </c>
      <c r="BV82" s="35">
        <v>-2691.1162053377811</v>
      </c>
      <c r="BW82" s="35">
        <v>-1934.5853247573768</v>
      </c>
      <c r="BX82" s="35">
        <v>-1361.5952873900299</v>
      </c>
      <c r="BY82" s="35">
        <v>-948.30680744666586</v>
      </c>
      <c r="BZ82" s="35">
        <v>-644.14183378667474</v>
      </c>
      <c r="CA82" s="35">
        <v>-426.24087270581481</v>
      </c>
      <c r="CB82" s="35">
        <v>-274.52187637219794</v>
      </c>
      <c r="CC82" s="35">
        <v>-171.89081331766459</v>
      </c>
      <c r="CD82" s="35">
        <v>-108.06778994440855</v>
      </c>
      <c r="CE82" s="35">
        <v>-66.557120514545204</v>
      </c>
      <c r="CF82" s="35">
        <v>-39.884213190316494</v>
      </c>
      <c r="CG82" s="35">
        <v>-22.859146776655368</v>
      </c>
      <c r="CH82" s="35">
        <v>-11.968404353167085</v>
      </c>
      <c r="CI82" s="35">
        <v>-7.4070514803806304</v>
      </c>
      <c r="CJ82" s="35">
        <v>-4.3118297476809158</v>
      </c>
      <c r="CK82" s="35">
        <v>-2.2528233250874852</v>
      </c>
      <c r="CL82" s="35">
        <v>-0.89863724405988221</v>
      </c>
      <c r="CM82" s="35">
        <v>0</v>
      </c>
      <c r="CN82" s="35">
        <v>0</v>
      </c>
      <c r="CO82" s="35">
        <v>0</v>
      </c>
      <c r="CP82" s="35">
        <v>0</v>
      </c>
      <c r="CQ82" s="35">
        <v>0</v>
      </c>
      <c r="CR82" s="35">
        <v>0</v>
      </c>
      <c r="CS82" s="35">
        <v>0</v>
      </c>
      <c r="CT82" s="35">
        <v>0</v>
      </c>
      <c r="CU82" s="35">
        <v>0</v>
      </c>
      <c r="CV82" s="35">
        <v>0</v>
      </c>
      <c r="CW82" s="35">
        <v>0</v>
      </c>
      <c r="CX82" s="35">
        <v>0</v>
      </c>
      <c r="CY82" s="35">
        <v>0</v>
      </c>
      <c r="CZ82" s="35">
        <v>0</v>
      </c>
      <c r="DA82" s="35">
        <v>0</v>
      </c>
      <c r="DB82" s="35">
        <v>0</v>
      </c>
      <c r="DC82" s="35">
        <v>0</v>
      </c>
      <c r="DD82" s="35">
        <v>0</v>
      </c>
      <c r="DE82" s="35">
        <v>0</v>
      </c>
      <c r="DF82" s="35">
        <v>0</v>
      </c>
      <c r="DG82" s="35">
        <v>0</v>
      </c>
      <c r="DH82" s="35">
        <v>0</v>
      </c>
      <c r="DI82" s="35">
        <v>0</v>
      </c>
      <c r="DJ82" s="35">
        <v>0</v>
      </c>
      <c r="DK82" s="35">
        <v>0</v>
      </c>
      <c r="DL82" s="35">
        <v>0</v>
      </c>
      <c r="DM82" s="35">
        <v>0</v>
      </c>
      <c r="DN82" s="35">
        <v>0</v>
      </c>
      <c r="DO82" s="35">
        <v>0</v>
      </c>
      <c r="DP82" s="35">
        <v>0</v>
      </c>
      <c r="DQ82" s="35">
        <v>0</v>
      </c>
      <c r="DR82" s="35">
        <v>0</v>
      </c>
      <c r="DS82" s="35">
        <v>0</v>
      </c>
      <c r="DT82" s="35">
        <v>0</v>
      </c>
      <c r="DU82" s="35">
        <v>0</v>
      </c>
      <c r="DV82" s="35">
        <v>0</v>
      </c>
      <c r="DW82" s="35">
        <v>0</v>
      </c>
      <c r="DX82" s="35">
        <v>0</v>
      </c>
      <c r="DY82" s="35">
        <v>0</v>
      </c>
      <c r="DZ82" s="35">
        <v>0</v>
      </c>
      <c r="EA82" s="35">
        <v>0</v>
      </c>
      <c r="EB82" s="35">
        <v>0</v>
      </c>
      <c r="EC82" s="35">
        <v>0</v>
      </c>
      <c r="ED82" s="35">
        <v>0</v>
      </c>
      <c r="EE82" s="35">
        <v>0</v>
      </c>
      <c r="EF82" s="35">
        <v>0</v>
      </c>
      <c r="EG82" s="35">
        <v>0</v>
      </c>
      <c r="EH82" s="35">
        <v>0</v>
      </c>
      <c r="EI82" s="35">
        <v>0</v>
      </c>
      <c r="EJ82" s="35">
        <v>0</v>
      </c>
      <c r="EK82" s="35">
        <v>0</v>
      </c>
      <c r="EL82" s="35">
        <v>0</v>
      </c>
      <c r="EM82" s="35">
        <v>0</v>
      </c>
      <c r="EN82" s="35">
        <v>0</v>
      </c>
      <c r="EO82" s="35">
        <v>0</v>
      </c>
      <c r="EP82" s="35">
        <v>0</v>
      </c>
      <c r="EQ82" s="35">
        <v>0</v>
      </c>
      <c r="ER82" s="35">
        <v>0</v>
      </c>
      <c r="ES82" s="35">
        <v>0</v>
      </c>
      <c r="ET82" s="35">
        <v>0</v>
      </c>
      <c r="EU82" s="35">
        <v>0</v>
      </c>
      <c r="EV82" s="35">
        <v>0</v>
      </c>
      <c r="EW82" s="35">
        <v>0</v>
      </c>
      <c r="EX82" s="35">
        <v>0</v>
      </c>
      <c r="EY82" s="35">
        <v>0</v>
      </c>
      <c r="EZ82" s="35">
        <v>0</v>
      </c>
      <c r="FA82" s="35">
        <v>0</v>
      </c>
      <c r="FB82" s="35">
        <v>0</v>
      </c>
      <c r="FC82" s="35">
        <v>0</v>
      </c>
      <c r="FD82" s="35">
        <v>0</v>
      </c>
      <c r="FE82" s="35">
        <v>0</v>
      </c>
      <c r="FF82" s="35">
        <v>0</v>
      </c>
      <c r="FG82" s="35">
        <v>0</v>
      </c>
      <c r="FH82" s="35">
        <v>0</v>
      </c>
      <c r="FI82" s="35">
        <v>0</v>
      </c>
      <c r="FJ82" s="35">
        <v>0</v>
      </c>
      <c r="FK82" s="35">
        <v>0</v>
      </c>
      <c r="FL82" s="35">
        <v>0</v>
      </c>
      <c r="FM82" s="35">
        <v>0</v>
      </c>
      <c r="FN82" s="35">
        <v>0</v>
      </c>
      <c r="FO82" s="35">
        <v>0</v>
      </c>
      <c r="FP82" s="35">
        <v>0</v>
      </c>
      <c r="FQ82" s="35">
        <v>0</v>
      </c>
      <c r="FR82" s="35">
        <v>0</v>
      </c>
      <c r="FS82" s="35">
        <v>0</v>
      </c>
      <c r="FT82" s="35">
        <v>0</v>
      </c>
      <c r="FU82" s="35">
        <v>0</v>
      </c>
      <c r="FV82" s="35">
        <v>0</v>
      </c>
      <c r="FW82" s="35">
        <v>0</v>
      </c>
      <c r="FX82" s="35">
        <v>0</v>
      </c>
      <c r="FY82" s="35">
        <v>0</v>
      </c>
      <c r="FZ82" s="35">
        <v>0</v>
      </c>
      <c r="GA82" s="35">
        <v>0</v>
      </c>
      <c r="GB82" s="35">
        <v>0</v>
      </c>
      <c r="GC82" s="35">
        <v>0</v>
      </c>
      <c r="GD82" s="35">
        <v>0</v>
      </c>
      <c r="GE82" s="35">
        <v>0</v>
      </c>
      <c r="GF82" s="35">
        <v>0</v>
      </c>
      <c r="GG82" s="35">
        <v>0</v>
      </c>
      <c r="GH82" s="35">
        <v>0</v>
      </c>
      <c r="GI82" s="35">
        <v>0</v>
      </c>
      <c r="GJ82" s="35">
        <v>0</v>
      </c>
    </row>
    <row r="83" spans="3:192" x14ac:dyDescent="0.3">
      <c r="C83" s="32" t="s">
        <v>467</v>
      </c>
      <c r="D83" s="41"/>
      <c r="E83" s="69"/>
      <c r="F83" s="41">
        <v>1353028.1132990103</v>
      </c>
      <c r="G83" s="41">
        <v>6731885.6839786628</v>
      </c>
      <c r="H83" s="41">
        <v>13238016.536502099</v>
      </c>
      <c r="I83" s="41">
        <v>20364494.347898081</v>
      </c>
      <c r="J83" s="41">
        <v>29376525.018912882</v>
      </c>
      <c r="K83" s="41">
        <v>38638882.822492309</v>
      </c>
      <c r="L83" s="41">
        <v>48467497.354636356</v>
      </c>
      <c r="M83" s="41">
        <v>59173286.914679796</v>
      </c>
      <c r="N83" s="41">
        <v>71174824.960470796</v>
      </c>
      <c r="O83" s="41">
        <v>85049797.281005815</v>
      </c>
      <c r="P83" s="41">
        <v>77904207.719304532</v>
      </c>
      <c r="Q83" s="41">
        <v>71142186.91876483</v>
      </c>
      <c r="R83" s="41">
        <v>64740033.749943845</v>
      </c>
      <c r="S83" s="41">
        <v>58809771.285189226</v>
      </c>
      <c r="T83" s="41">
        <v>53379785.418914244</v>
      </c>
      <c r="U83" s="41">
        <v>48384786.462523147</v>
      </c>
      <c r="V83" s="41">
        <v>43806822.185973242</v>
      </c>
      <c r="W83" s="41">
        <v>39628808.33258763</v>
      </c>
      <c r="X83" s="41">
        <v>35836739.327478141</v>
      </c>
      <c r="Y83" s="42">
        <v>32421064.693224363</v>
      </c>
      <c r="Z83" s="41">
        <v>29273676.784760322</v>
      </c>
      <c r="AA83" s="42">
        <v>26385684.665261298</v>
      </c>
      <c r="AB83" s="42">
        <v>23743108.334679652</v>
      </c>
      <c r="AC83" s="42">
        <v>21331250.308115259</v>
      </c>
      <c r="AD83" s="42">
        <v>19139487.412164077</v>
      </c>
      <c r="AE83" s="42">
        <v>17154001.28682211</v>
      </c>
      <c r="AF83" s="42">
        <v>15362612.871985856</v>
      </c>
      <c r="AG83" s="42">
        <v>13755962.687613908</v>
      </c>
      <c r="AH83" s="42">
        <v>12326893.230068745</v>
      </c>
      <c r="AI83" s="42">
        <v>11071094.801551415</v>
      </c>
      <c r="AJ83" s="42">
        <v>9925929.577125445</v>
      </c>
      <c r="AK83" s="42">
        <v>8881701.0809143241</v>
      </c>
      <c r="AL83" s="42">
        <v>7930597.3456331231</v>
      </c>
      <c r="AM83" s="42">
        <v>7065488.7690066202</v>
      </c>
      <c r="AN83" s="42">
        <v>6279802.9749189746</v>
      </c>
      <c r="AO83" s="42">
        <v>5567422.3318980504</v>
      </c>
      <c r="AP83" s="42">
        <v>4922128.8088431582</v>
      </c>
      <c r="AQ83" s="42">
        <v>4338843.40231073</v>
      </c>
      <c r="AR83" s="42">
        <v>3812723.104159879</v>
      </c>
      <c r="AS83" s="42">
        <v>3339205.9631884387</v>
      </c>
      <c r="AT83" s="42">
        <v>2914030.80287001</v>
      </c>
      <c r="AU83" s="42">
        <v>2533210.0410634843</v>
      </c>
      <c r="AV83" s="42">
        <v>2193216.4621546366</v>
      </c>
      <c r="AW83" s="42">
        <v>1890759.8870147932</v>
      </c>
      <c r="AX83" s="42">
        <v>1622746.396379756</v>
      </c>
      <c r="AY83" s="42">
        <v>1386251.810000496</v>
      </c>
      <c r="AZ83" s="42">
        <v>1178352.1720813422</v>
      </c>
      <c r="BA83" s="42">
        <v>996457.78446991555</v>
      </c>
      <c r="BB83" s="42">
        <v>838083.71193341783</v>
      </c>
      <c r="BC83" s="42">
        <v>700875.4341444734</v>
      </c>
      <c r="BD83" s="42">
        <v>582626.33165072731</v>
      </c>
      <c r="BE83" s="42">
        <v>481282.13506246445</v>
      </c>
      <c r="BF83" s="42">
        <v>394945.02400894859</v>
      </c>
      <c r="BG83" s="42">
        <v>321861.81936585181</v>
      </c>
      <c r="BH83" s="123">
        <v>260420.4014317687</v>
      </c>
      <c r="BI83" s="123">
        <v>209147.0379627221</v>
      </c>
      <c r="BJ83" s="42">
        <v>166658.98909471047</v>
      </c>
      <c r="BK83" s="42">
        <v>131744.82668329988</v>
      </c>
      <c r="BL83" s="42">
        <v>103295.39043721891</v>
      </c>
      <c r="BM83" s="42">
        <v>80308.975563711429</v>
      </c>
      <c r="BN83" s="42">
        <v>61894.055292797086</v>
      </c>
      <c r="BO83" s="42">
        <v>47256.140395074566</v>
      </c>
      <c r="BP83" s="42">
        <v>35724.292829280828</v>
      </c>
      <c r="BQ83" s="42">
        <v>26720.66428740184</v>
      </c>
      <c r="BR83" s="42">
        <v>19755.921837825561</v>
      </c>
      <c r="BS83" s="42">
        <v>14422.613901077486</v>
      </c>
      <c r="BT83" s="42">
        <v>10372.15070054623</v>
      </c>
      <c r="BU83" s="42">
        <v>7337.6610495618652</v>
      </c>
      <c r="BV83" s="42">
        <v>5100.2804632494071</v>
      </c>
      <c r="BW83" s="42">
        <v>3481.0788687521476</v>
      </c>
      <c r="BX83" s="42">
        <v>2334.7414768577792</v>
      </c>
      <c r="BY83" s="42">
        <v>1530.8070194162094</v>
      </c>
      <c r="BZ83" s="42">
        <v>981.32500513762443</v>
      </c>
      <c r="CA83" s="42">
        <v>615.76588178812631</v>
      </c>
      <c r="CB83" s="42">
        <v>379.32084102616568</v>
      </c>
      <c r="CC83" s="42">
        <v>230.88591855024109</v>
      </c>
      <c r="CD83" s="42">
        <v>137.0953164549328</v>
      </c>
      <c r="CE83" s="42">
        <v>79.015696857503812</v>
      </c>
      <c r="CF83" s="42">
        <v>44.017541483730135</v>
      </c>
      <c r="CG83" s="42">
        <v>23.880287459845672</v>
      </c>
      <c r="CH83" s="42">
        <v>13.388557613705956</v>
      </c>
      <c r="CI83" s="42">
        <v>6.8094082993805163</v>
      </c>
      <c r="CJ83" s="42">
        <v>2.9186488449506176</v>
      </c>
      <c r="CK83" s="42">
        <v>0.84630468501348766</v>
      </c>
      <c r="CL83" s="42">
        <v>0</v>
      </c>
      <c r="CM83" s="42">
        <v>0</v>
      </c>
      <c r="CN83" s="42">
        <v>0</v>
      </c>
      <c r="CO83" s="42">
        <v>0</v>
      </c>
      <c r="CP83" s="42">
        <v>0</v>
      </c>
      <c r="CQ83" s="42">
        <v>0</v>
      </c>
      <c r="CR83" s="42">
        <v>0</v>
      </c>
      <c r="CS83" s="42">
        <v>0</v>
      </c>
      <c r="CT83" s="42">
        <v>0</v>
      </c>
      <c r="CU83" s="42">
        <v>0</v>
      </c>
      <c r="CV83" s="42">
        <v>0</v>
      </c>
      <c r="CW83" s="42">
        <v>0</v>
      </c>
      <c r="CX83" s="42">
        <v>0</v>
      </c>
      <c r="CY83" s="42">
        <v>0</v>
      </c>
      <c r="CZ83" s="42">
        <v>0</v>
      </c>
      <c r="DA83" s="42">
        <v>0</v>
      </c>
      <c r="DB83" s="42">
        <v>0</v>
      </c>
      <c r="DC83" s="42">
        <v>0</v>
      </c>
      <c r="DD83" s="42">
        <v>0</v>
      </c>
      <c r="DE83" s="42">
        <v>0</v>
      </c>
      <c r="DF83" s="42">
        <v>0</v>
      </c>
      <c r="DG83" s="42">
        <v>0</v>
      </c>
      <c r="DH83" s="42">
        <v>0</v>
      </c>
      <c r="DI83" s="42">
        <v>0</v>
      </c>
      <c r="DJ83" s="42">
        <v>0</v>
      </c>
      <c r="DK83" s="42">
        <v>0</v>
      </c>
      <c r="DL83" s="42">
        <v>0</v>
      </c>
      <c r="DM83" s="42">
        <v>0</v>
      </c>
      <c r="DN83" s="42">
        <v>0</v>
      </c>
      <c r="DO83" s="42">
        <v>0</v>
      </c>
      <c r="DP83" s="42">
        <v>0</v>
      </c>
      <c r="DQ83" s="42">
        <v>0</v>
      </c>
      <c r="DR83" s="42">
        <v>0</v>
      </c>
      <c r="DS83" s="42">
        <v>0</v>
      </c>
      <c r="DT83" s="42">
        <v>0</v>
      </c>
      <c r="DU83" s="42">
        <v>0</v>
      </c>
      <c r="DV83" s="42">
        <v>0</v>
      </c>
      <c r="DW83" s="42">
        <v>0</v>
      </c>
      <c r="DX83" s="42">
        <v>0</v>
      </c>
      <c r="DY83" s="42">
        <v>0</v>
      </c>
      <c r="DZ83" s="42">
        <v>0</v>
      </c>
      <c r="EA83" s="42">
        <v>0</v>
      </c>
      <c r="EB83" s="42">
        <v>0</v>
      </c>
      <c r="EC83" s="42">
        <v>0</v>
      </c>
      <c r="ED83" s="42">
        <v>0</v>
      </c>
      <c r="EE83" s="42">
        <v>0</v>
      </c>
      <c r="EF83" s="42">
        <v>0</v>
      </c>
      <c r="EG83" s="42">
        <v>0</v>
      </c>
      <c r="EH83" s="42">
        <v>0</v>
      </c>
      <c r="EI83" s="42">
        <v>0</v>
      </c>
      <c r="EJ83" s="42">
        <v>0</v>
      </c>
      <c r="EK83" s="42">
        <v>0</v>
      </c>
      <c r="EL83" s="42">
        <v>0</v>
      </c>
      <c r="EM83" s="42">
        <v>0</v>
      </c>
      <c r="EN83" s="42">
        <v>0</v>
      </c>
      <c r="EO83" s="42">
        <v>0</v>
      </c>
      <c r="EP83" s="42">
        <v>0</v>
      </c>
      <c r="EQ83" s="42">
        <v>0</v>
      </c>
      <c r="ER83" s="42">
        <v>0</v>
      </c>
      <c r="ES83" s="42">
        <v>0</v>
      </c>
      <c r="ET83" s="42">
        <v>0</v>
      </c>
      <c r="EU83" s="42">
        <v>0</v>
      </c>
      <c r="EV83" s="42">
        <v>0</v>
      </c>
      <c r="EW83" s="42">
        <v>0</v>
      </c>
      <c r="EX83" s="42">
        <v>0</v>
      </c>
      <c r="EY83" s="42">
        <v>0</v>
      </c>
      <c r="EZ83" s="42">
        <v>0</v>
      </c>
      <c r="FA83" s="42">
        <v>0</v>
      </c>
      <c r="FB83" s="42">
        <v>0</v>
      </c>
      <c r="FC83" s="42">
        <v>0</v>
      </c>
      <c r="FD83" s="42">
        <v>0</v>
      </c>
      <c r="FE83" s="42">
        <v>0</v>
      </c>
      <c r="FF83" s="42">
        <v>0</v>
      </c>
      <c r="FG83" s="42">
        <v>0</v>
      </c>
      <c r="FH83" s="42">
        <v>0</v>
      </c>
      <c r="FI83" s="42">
        <v>0</v>
      </c>
      <c r="FJ83" s="42">
        <v>0</v>
      </c>
      <c r="FK83" s="42">
        <v>0</v>
      </c>
      <c r="FL83" s="42">
        <v>0</v>
      </c>
      <c r="FM83" s="42">
        <v>0</v>
      </c>
      <c r="FN83" s="42">
        <v>0</v>
      </c>
      <c r="FO83" s="42">
        <v>0</v>
      </c>
      <c r="FP83" s="42">
        <v>0</v>
      </c>
      <c r="FQ83" s="42">
        <v>0</v>
      </c>
      <c r="FR83" s="42">
        <v>0</v>
      </c>
      <c r="FS83" s="42">
        <v>0</v>
      </c>
      <c r="FT83" s="42">
        <v>0</v>
      </c>
      <c r="FU83" s="42">
        <v>0</v>
      </c>
      <c r="FV83" s="42">
        <v>0</v>
      </c>
      <c r="FW83" s="42">
        <v>0</v>
      </c>
      <c r="FX83" s="42">
        <v>0</v>
      </c>
      <c r="FY83" s="42">
        <v>0</v>
      </c>
      <c r="FZ83" s="42">
        <v>0</v>
      </c>
      <c r="GA83" s="42">
        <v>0</v>
      </c>
      <c r="GB83" s="42">
        <v>0</v>
      </c>
      <c r="GC83" s="42">
        <v>0</v>
      </c>
      <c r="GD83" s="42">
        <v>0</v>
      </c>
      <c r="GE83" s="42">
        <v>0</v>
      </c>
      <c r="GF83" s="42">
        <v>0</v>
      </c>
      <c r="GG83" s="42">
        <v>0</v>
      </c>
      <c r="GH83" s="42">
        <v>0</v>
      </c>
      <c r="GI83" s="42">
        <v>0</v>
      </c>
      <c r="GJ83" s="42">
        <v>0</v>
      </c>
    </row>
    <row r="85" spans="3:192" x14ac:dyDescent="0.3">
      <c r="C85" s="37" t="s">
        <v>486</v>
      </c>
    </row>
    <row r="86" spans="3:192" x14ac:dyDescent="0.3">
      <c r="C86" s="30" t="s">
        <v>478</v>
      </c>
      <c r="D86" s="38"/>
      <c r="E86" s="68"/>
      <c r="F86" s="38">
        <v>0</v>
      </c>
      <c r="G86" s="38">
        <v>381448.07576498605</v>
      </c>
      <c r="H86" s="38">
        <v>1907579.5855443666</v>
      </c>
      <c r="I86" s="38">
        <v>3909381.6327283261</v>
      </c>
      <c r="J86" s="38">
        <v>6652763.9560603015</v>
      </c>
      <c r="K86" s="38">
        <v>10591668.204921721</v>
      </c>
      <c r="L86" s="38">
        <v>15087272.66882018</v>
      </c>
      <c r="M86" s="38">
        <v>20721544.639999848</v>
      </c>
      <c r="N86" s="38">
        <v>27745519.4182189</v>
      </c>
      <c r="O86" s="38">
        <v>36201581.598246843</v>
      </c>
      <c r="P86" s="38">
        <v>46449908.989095591</v>
      </c>
      <c r="Q86" s="38">
        <v>51965850.993126906</v>
      </c>
      <c r="R86" s="38">
        <v>58955495.112072252</v>
      </c>
      <c r="S86" s="38">
        <v>65555227.939102046</v>
      </c>
      <c r="T86" s="38">
        <v>70903737.500568062</v>
      </c>
      <c r="U86" s="38">
        <v>77439641.988041773</v>
      </c>
      <c r="V86" s="38">
        <v>82804502.252033517</v>
      </c>
      <c r="W86" s="38">
        <v>86880318.582982093</v>
      </c>
      <c r="X86" s="38">
        <v>89738727.63110055</v>
      </c>
      <c r="Y86" s="39">
        <v>91097311.126416489</v>
      </c>
      <c r="Z86" s="38">
        <v>92627954.044727281</v>
      </c>
      <c r="AA86" s="39">
        <v>92848790.952973709</v>
      </c>
      <c r="AB86" s="39">
        <v>92037054.961113289</v>
      </c>
      <c r="AC86" s="39">
        <v>90338505.804002315</v>
      </c>
      <c r="AD86" s="39">
        <v>87848321.119072855</v>
      </c>
      <c r="AE86" s="39">
        <v>85646782.635723323</v>
      </c>
      <c r="AF86" s="39">
        <v>83039124.395825312</v>
      </c>
      <c r="AG86" s="39">
        <v>80179858.77360791</v>
      </c>
      <c r="AH86" s="39">
        <v>77149096.293136775</v>
      </c>
      <c r="AI86" s="39">
        <v>73967379.327278733</v>
      </c>
      <c r="AJ86" s="39">
        <v>71189658.114321858</v>
      </c>
      <c r="AK86" s="39">
        <v>68293976.642317578</v>
      </c>
      <c r="AL86" s="39">
        <v>65295193.64169886</v>
      </c>
      <c r="AM86" s="39">
        <v>62179393.242327474</v>
      </c>
      <c r="AN86" s="39">
        <v>58928614.277285099</v>
      </c>
      <c r="AO86" s="39">
        <v>55818517.152830049</v>
      </c>
      <c r="AP86" s="39">
        <v>52679028.240423135</v>
      </c>
      <c r="AQ86" s="39">
        <v>49478426.970152557</v>
      </c>
      <c r="AR86" s="39">
        <v>46239175.749633633</v>
      </c>
      <c r="AS86" s="39">
        <v>42966920.887145273</v>
      </c>
      <c r="AT86" s="39">
        <v>39819178.933837213</v>
      </c>
      <c r="AU86" s="39">
        <v>36684578.770128228</v>
      </c>
      <c r="AV86" s="39">
        <v>33591542.979442805</v>
      </c>
      <c r="AW86" s="39">
        <v>30566141.805899311</v>
      </c>
      <c r="AX86" s="39">
        <v>27629894.947993901</v>
      </c>
      <c r="AY86" s="39">
        <v>24882081.694915131</v>
      </c>
      <c r="AZ86" s="39">
        <v>22293692.297766104</v>
      </c>
      <c r="BA86" s="39">
        <v>19864016.631307881</v>
      </c>
      <c r="BB86" s="39">
        <v>17606762.80336611</v>
      </c>
      <c r="BC86" s="39">
        <v>15525215.119537432</v>
      </c>
      <c r="BD86" s="39">
        <v>13651647.594859825</v>
      </c>
      <c r="BE86" s="39">
        <v>11952109.337893808</v>
      </c>
      <c r="BF86" s="39">
        <v>10413292.425764501</v>
      </c>
      <c r="BG86" s="39">
        <v>9023418.2854065467</v>
      </c>
      <c r="BH86" s="39">
        <v>7771140.7756044501</v>
      </c>
      <c r="BI86" s="39">
        <v>6660636.9733110731</v>
      </c>
      <c r="BJ86" s="39">
        <v>5680794.7237520441</v>
      </c>
      <c r="BK86" s="39">
        <v>4810813.5227610087</v>
      </c>
      <c r="BL86" s="39">
        <v>4043604.5003957204</v>
      </c>
      <c r="BM86" s="39">
        <v>3370154.6828762023</v>
      </c>
      <c r="BN86" s="39">
        <v>2786500.6558226771</v>
      </c>
      <c r="BO86" s="39">
        <v>2280670.7476328388</v>
      </c>
      <c r="BP86" s="39">
        <v>1844878.8567762412</v>
      </c>
      <c r="BQ86" s="39">
        <v>1473220.6814869053</v>
      </c>
      <c r="BR86" s="39">
        <v>1159559.85757931</v>
      </c>
      <c r="BS86" s="39">
        <v>899589.87937303563</v>
      </c>
      <c r="BT86" s="39">
        <v>687499.28307365254</v>
      </c>
      <c r="BU86" s="39">
        <v>515905.97837952932</v>
      </c>
      <c r="BV86" s="39">
        <v>380163.05810471484</v>
      </c>
      <c r="BW86" s="39">
        <v>275202.75829610019</v>
      </c>
      <c r="BX86" s="39">
        <v>196227.73662180878</v>
      </c>
      <c r="BY86" s="39">
        <v>138871.41414891201</v>
      </c>
      <c r="BZ86" s="39">
        <v>97167.105060759306</v>
      </c>
      <c r="CA86" s="39">
        <v>67226.718236548753</v>
      </c>
      <c r="CB86" s="39">
        <v>45915.995724918219</v>
      </c>
      <c r="CC86" s="39">
        <v>30780.630641329397</v>
      </c>
      <c r="CD86" s="39">
        <v>21196.435075050646</v>
      </c>
      <c r="CE86" s="39">
        <v>14238.905090682609</v>
      </c>
      <c r="CF86" s="39">
        <v>9269.371689223075</v>
      </c>
      <c r="CG86" s="39">
        <v>5790.1049790143879</v>
      </c>
      <c r="CH86" s="39">
        <v>3417.7986830690334</v>
      </c>
      <c r="CI86" s="39">
        <v>2051.4935760713847</v>
      </c>
      <c r="CJ86" s="39">
        <v>1175.5163243671859</v>
      </c>
      <c r="CK86" s="39">
        <v>610.81436304630552</v>
      </c>
      <c r="CL86" s="39">
        <v>242.38711397793145</v>
      </c>
      <c r="CM86" s="39">
        <v>8.9999443293975092E-9</v>
      </c>
      <c r="CN86" s="39">
        <v>0</v>
      </c>
      <c r="CO86" s="39">
        <v>0</v>
      </c>
      <c r="CP86" s="39">
        <v>0</v>
      </c>
      <c r="CQ86" s="39">
        <v>0</v>
      </c>
      <c r="CR86" s="39">
        <v>0</v>
      </c>
      <c r="CS86" s="39">
        <v>0</v>
      </c>
      <c r="CT86" s="39">
        <v>0</v>
      </c>
      <c r="CU86" s="39">
        <v>0</v>
      </c>
      <c r="CV86" s="39">
        <v>0</v>
      </c>
      <c r="CW86" s="39">
        <v>0</v>
      </c>
      <c r="CX86" s="39">
        <v>0</v>
      </c>
      <c r="CY86" s="39">
        <v>0</v>
      </c>
      <c r="CZ86" s="39">
        <v>0</v>
      </c>
      <c r="DA86" s="39">
        <v>0</v>
      </c>
      <c r="DB86" s="39">
        <v>0</v>
      </c>
      <c r="DC86" s="39">
        <v>0</v>
      </c>
      <c r="DD86" s="39">
        <v>0</v>
      </c>
      <c r="DE86" s="39">
        <v>0</v>
      </c>
      <c r="DF86" s="39">
        <v>0</v>
      </c>
      <c r="DG86" s="39">
        <v>0</v>
      </c>
      <c r="DH86" s="39">
        <v>0</v>
      </c>
      <c r="DI86" s="39">
        <v>0</v>
      </c>
      <c r="DJ86" s="39">
        <v>0</v>
      </c>
      <c r="DK86" s="39">
        <v>0</v>
      </c>
      <c r="DL86" s="39">
        <v>0</v>
      </c>
      <c r="DM86" s="39">
        <v>0</v>
      </c>
      <c r="DN86" s="39">
        <v>0</v>
      </c>
      <c r="DO86" s="39">
        <v>0</v>
      </c>
      <c r="DP86" s="39">
        <v>0</v>
      </c>
      <c r="DQ86" s="39">
        <v>0</v>
      </c>
      <c r="DR86" s="39">
        <v>0</v>
      </c>
      <c r="DS86" s="39">
        <v>0</v>
      </c>
      <c r="DT86" s="39">
        <v>0</v>
      </c>
      <c r="DU86" s="39">
        <v>0</v>
      </c>
      <c r="DV86" s="39">
        <v>0</v>
      </c>
      <c r="DW86" s="39">
        <v>0</v>
      </c>
      <c r="DX86" s="39">
        <v>0</v>
      </c>
      <c r="DY86" s="39">
        <v>0</v>
      </c>
      <c r="DZ86" s="39">
        <v>0</v>
      </c>
      <c r="EA86" s="39">
        <v>0</v>
      </c>
      <c r="EB86" s="39">
        <v>0</v>
      </c>
      <c r="EC86" s="39">
        <v>0</v>
      </c>
      <c r="ED86" s="39">
        <v>0</v>
      </c>
      <c r="EE86" s="39">
        <v>0</v>
      </c>
      <c r="EF86" s="39">
        <v>0</v>
      </c>
      <c r="EG86" s="39">
        <v>0</v>
      </c>
      <c r="EH86" s="39">
        <v>0</v>
      </c>
      <c r="EI86" s="39">
        <v>0</v>
      </c>
      <c r="EJ86" s="39">
        <v>0</v>
      </c>
      <c r="EK86" s="39">
        <v>0</v>
      </c>
      <c r="EL86" s="39">
        <v>0</v>
      </c>
      <c r="EM86" s="39">
        <v>0</v>
      </c>
      <c r="EN86" s="39">
        <v>0</v>
      </c>
      <c r="EO86" s="39">
        <v>0</v>
      </c>
      <c r="EP86" s="39">
        <v>0</v>
      </c>
      <c r="EQ86" s="39">
        <v>0</v>
      </c>
      <c r="ER86" s="39">
        <v>0</v>
      </c>
      <c r="ES86" s="39">
        <v>0</v>
      </c>
      <c r="ET86" s="39">
        <v>0</v>
      </c>
      <c r="EU86" s="39">
        <v>0</v>
      </c>
      <c r="EV86" s="39">
        <v>0</v>
      </c>
      <c r="EW86" s="39">
        <v>0</v>
      </c>
      <c r="EX86" s="39">
        <v>0</v>
      </c>
      <c r="EY86" s="39">
        <v>0</v>
      </c>
      <c r="EZ86" s="39">
        <v>0</v>
      </c>
      <c r="FA86" s="39">
        <v>0</v>
      </c>
      <c r="FB86" s="39">
        <v>0</v>
      </c>
      <c r="FC86" s="39">
        <v>0</v>
      </c>
      <c r="FD86" s="39">
        <v>0</v>
      </c>
      <c r="FE86" s="39">
        <v>0</v>
      </c>
      <c r="FF86" s="39">
        <v>0</v>
      </c>
      <c r="FG86" s="39">
        <v>0</v>
      </c>
      <c r="FH86" s="39">
        <v>0</v>
      </c>
      <c r="FI86" s="39">
        <v>0</v>
      </c>
      <c r="FJ86" s="39">
        <v>0</v>
      </c>
      <c r="FK86" s="39">
        <v>0</v>
      </c>
      <c r="FL86" s="39">
        <v>0</v>
      </c>
      <c r="FM86" s="39">
        <v>0</v>
      </c>
      <c r="FN86" s="39">
        <v>0</v>
      </c>
      <c r="FO86" s="39">
        <v>0</v>
      </c>
      <c r="FP86" s="39">
        <v>0</v>
      </c>
      <c r="FQ86" s="39">
        <v>0</v>
      </c>
      <c r="FR86" s="39">
        <v>0</v>
      </c>
      <c r="FS86" s="39">
        <v>0</v>
      </c>
      <c r="FT86" s="39">
        <v>0</v>
      </c>
      <c r="FU86" s="39">
        <v>0</v>
      </c>
      <c r="FV86" s="39">
        <v>0</v>
      </c>
      <c r="FW86" s="39">
        <v>0</v>
      </c>
      <c r="FX86" s="39">
        <v>0</v>
      </c>
      <c r="FY86" s="39">
        <v>0</v>
      </c>
      <c r="FZ86" s="39">
        <v>0</v>
      </c>
      <c r="GA86" s="39">
        <v>0</v>
      </c>
      <c r="GB86" s="39">
        <v>0</v>
      </c>
      <c r="GC86" s="39">
        <v>0</v>
      </c>
      <c r="GD86" s="39">
        <v>0</v>
      </c>
      <c r="GE86" s="39">
        <v>0</v>
      </c>
      <c r="GF86" s="39">
        <v>0</v>
      </c>
      <c r="GG86" s="39">
        <v>0</v>
      </c>
      <c r="GH86" s="39">
        <v>0</v>
      </c>
      <c r="GI86" s="39">
        <v>0</v>
      </c>
      <c r="GJ86" s="39">
        <v>0</v>
      </c>
    </row>
    <row r="87" spans="3:192" x14ac:dyDescent="0.3">
      <c r="C87" s="31" t="s">
        <v>479</v>
      </c>
      <c r="F87" s="35">
        <v>826054.18803946511</v>
      </c>
      <c r="G87" s="35">
        <v>3346284.3265487594</v>
      </c>
      <c r="H87" s="35">
        <v>4283243.9379824121</v>
      </c>
      <c r="I87" s="35">
        <v>4971622.4280152982</v>
      </c>
      <c r="J87" s="35">
        <v>6482230.7811430255</v>
      </c>
      <c r="K87" s="35">
        <v>7094122.7722833687</v>
      </c>
      <c r="L87" s="35">
        <v>7916352.6353782061</v>
      </c>
      <c r="M87" s="35">
        <v>8968041.9951506741</v>
      </c>
      <c r="N87" s="35">
        <v>10325677.350493314</v>
      </c>
      <c r="O87" s="35">
        <v>12103988.44974494</v>
      </c>
      <c r="P87" s="35">
        <v>0</v>
      </c>
      <c r="Q87" s="35">
        <v>0</v>
      </c>
      <c r="R87" s="35">
        <v>0</v>
      </c>
      <c r="S87" s="35">
        <v>0</v>
      </c>
      <c r="T87" s="35">
        <v>0</v>
      </c>
      <c r="U87" s="35">
        <v>0</v>
      </c>
      <c r="V87" s="35">
        <v>0</v>
      </c>
      <c r="W87" s="35">
        <v>0</v>
      </c>
      <c r="X87" s="35">
        <v>0</v>
      </c>
      <c r="Y87" s="40">
        <v>0</v>
      </c>
      <c r="Z87" s="35">
        <v>0</v>
      </c>
      <c r="AA87" s="40">
        <v>0</v>
      </c>
      <c r="AB87" s="40">
        <v>0</v>
      </c>
      <c r="AC87" s="40">
        <v>0</v>
      </c>
      <c r="AD87" s="40">
        <v>0</v>
      </c>
      <c r="AE87" s="40">
        <v>0</v>
      </c>
      <c r="AF87" s="40">
        <v>0</v>
      </c>
      <c r="AG87" s="40">
        <v>0</v>
      </c>
      <c r="AH87" s="40">
        <v>0</v>
      </c>
      <c r="AI87" s="40">
        <v>0</v>
      </c>
      <c r="AJ87" s="40">
        <v>0</v>
      </c>
      <c r="AK87" s="40">
        <v>0</v>
      </c>
      <c r="AL87" s="40">
        <v>0</v>
      </c>
      <c r="AM87" s="40">
        <v>0</v>
      </c>
      <c r="AN87" s="40">
        <v>0</v>
      </c>
      <c r="AO87" s="40">
        <v>0</v>
      </c>
      <c r="AP87" s="40">
        <v>0</v>
      </c>
      <c r="AQ87" s="40">
        <v>0</v>
      </c>
      <c r="AR87" s="40">
        <v>0</v>
      </c>
      <c r="AS87" s="40">
        <v>0</v>
      </c>
      <c r="AT87" s="40">
        <v>0</v>
      </c>
      <c r="AU87" s="40">
        <v>0</v>
      </c>
      <c r="AV87" s="40">
        <v>0</v>
      </c>
      <c r="AW87" s="40">
        <v>0</v>
      </c>
      <c r="AX87" s="40">
        <v>0</v>
      </c>
      <c r="AY87" s="40">
        <v>0</v>
      </c>
      <c r="AZ87" s="40">
        <v>0</v>
      </c>
      <c r="BA87" s="40">
        <v>0</v>
      </c>
      <c r="BB87" s="40">
        <v>0</v>
      </c>
      <c r="BC87" s="40">
        <v>0</v>
      </c>
      <c r="BD87" s="40">
        <v>0</v>
      </c>
      <c r="BE87" s="40">
        <v>0</v>
      </c>
      <c r="BF87" s="40">
        <v>0</v>
      </c>
      <c r="BG87" s="40">
        <v>0</v>
      </c>
      <c r="BH87" s="40">
        <v>0</v>
      </c>
      <c r="BI87" s="40">
        <v>0</v>
      </c>
      <c r="BJ87" s="40">
        <v>0</v>
      </c>
      <c r="BK87" s="40">
        <v>0</v>
      </c>
      <c r="BL87" s="40">
        <v>0</v>
      </c>
      <c r="BM87" s="40">
        <v>0</v>
      </c>
      <c r="BN87" s="40">
        <v>0</v>
      </c>
      <c r="BO87" s="40">
        <v>0</v>
      </c>
      <c r="BP87" s="40">
        <v>0</v>
      </c>
      <c r="BQ87" s="40">
        <v>0</v>
      </c>
      <c r="BR87" s="40">
        <v>0</v>
      </c>
      <c r="BS87" s="40">
        <v>0</v>
      </c>
      <c r="BT87" s="40">
        <v>0</v>
      </c>
      <c r="BU87" s="40">
        <v>0</v>
      </c>
      <c r="BV87" s="40">
        <v>0</v>
      </c>
      <c r="BW87" s="40">
        <v>0</v>
      </c>
      <c r="BX87" s="40">
        <v>0</v>
      </c>
      <c r="BY87" s="40">
        <v>0</v>
      </c>
      <c r="BZ87" s="40">
        <v>0</v>
      </c>
      <c r="CA87" s="40">
        <v>0</v>
      </c>
      <c r="CB87" s="40">
        <v>0</v>
      </c>
      <c r="CC87" s="40">
        <v>0</v>
      </c>
      <c r="CD87" s="40">
        <v>0</v>
      </c>
      <c r="CE87" s="40">
        <v>0</v>
      </c>
      <c r="CF87" s="40">
        <v>0</v>
      </c>
      <c r="CG87" s="40">
        <v>0</v>
      </c>
      <c r="CH87" s="40">
        <v>0</v>
      </c>
      <c r="CI87" s="40">
        <v>0</v>
      </c>
      <c r="CJ87" s="40">
        <v>0</v>
      </c>
      <c r="CK87" s="40">
        <v>0</v>
      </c>
      <c r="CL87" s="40">
        <v>0</v>
      </c>
      <c r="CM87" s="40">
        <v>0</v>
      </c>
      <c r="CN87" s="40">
        <v>0</v>
      </c>
      <c r="CO87" s="40">
        <v>0</v>
      </c>
      <c r="CP87" s="40">
        <v>0</v>
      </c>
      <c r="CQ87" s="40">
        <v>0</v>
      </c>
      <c r="CR87" s="40">
        <v>0</v>
      </c>
      <c r="CS87" s="40">
        <v>0</v>
      </c>
      <c r="CT87" s="40">
        <v>0</v>
      </c>
      <c r="CU87" s="40">
        <v>0</v>
      </c>
      <c r="CV87" s="40">
        <v>0</v>
      </c>
      <c r="CW87" s="40">
        <v>0</v>
      </c>
      <c r="CX87" s="40">
        <v>0</v>
      </c>
      <c r="CY87" s="40">
        <v>0</v>
      </c>
      <c r="CZ87" s="40">
        <v>0</v>
      </c>
      <c r="DA87" s="40">
        <v>0</v>
      </c>
      <c r="DB87" s="40">
        <v>0</v>
      </c>
      <c r="DC87" s="40">
        <v>0</v>
      </c>
      <c r="DD87" s="40">
        <v>0</v>
      </c>
      <c r="DE87" s="40">
        <v>0</v>
      </c>
      <c r="DF87" s="40">
        <v>0</v>
      </c>
      <c r="DG87" s="40">
        <v>0</v>
      </c>
      <c r="DH87" s="40">
        <v>0</v>
      </c>
      <c r="DI87" s="40">
        <v>0</v>
      </c>
      <c r="DJ87" s="40">
        <v>0</v>
      </c>
      <c r="DK87" s="40">
        <v>0</v>
      </c>
      <c r="DL87" s="40">
        <v>0</v>
      </c>
      <c r="DM87" s="40">
        <v>0</v>
      </c>
      <c r="DN87" s="40">
        <v>0</v>
      </c>
      <c r="DO87" s="40">
        <v>0</v>
      </c>
      <c r="DP87" s="40">
        <v>0</v>
      </c>
      <c r="DQ87" s="40">
        <v>0</v>
      </c>
      <c r="DR87" s="40">
        <v>0</v>
      </c>
      <c r="DS87" s="40">
        <v>0</v>
      </c>
      <c r="DT87" s="40">
        <v>0</v>
      </c>
      <c r="DU87" s="40">
        <v>0</v>
      </c>
      <c r="DV87" s="40">
        <v>0</v>
      </c>
      <c r="DW87" s="40">
        <v>0</v>
      </c>
      <c r="DX87" s="40">
        <v>0</v>
      </c>
      <c r="DY87" s="40">
        <v>0</v>
      </c>
      <c r="DZ87" s="40">
        <v>0</v>
      </c>
      <c r="EA87" s="40">
        <v>0</v>
      </c>
      <c r="EB87" s="40">
        <v>0</v>
      </c>
      <c r="EC87" s="40">
        <v>0</v>
      </c>
      <c r="ED87" s="40">
        <v>0</v>
      </c>
      <c r="EE87" s="40">
        <v>0</v>
      </c>
      <c r="EF87" s="40">
        <v>0</v>
      </c>
      <c r="EG87" s="40">
        <v>0</v>
      </c>
      <c r="EH87" s="40">
        <v>0</v>
      </c>
      <c r="EI87" s="40">
        <v>0</v>
      </c>
      <c r="EJ87" s="40">
        <v>0</v>
      </c>
      <c r="EK87" s="40">
        <v>0</v>
      </c>
      <c r="EL87" s="40">
        <v>0</v>
      </c>
      <c r="EM87" s="40">
        <v>0</v>
      </c>
      <c r="EN87" s="40">
        <v>0</v>
      </c>
      <c r="EO87" s="40">
        <v>0</v>
      </c>
      <c r="EP87" s="40">
        <v>0</v>
      </c>
      <c r="EQ87" s="40">
        <v>0</v>
      </c>
      <c r="ER87" s="40">
        <v>0</v>
      </c>
      <c r="ES87" s="40">
        <v>0</v>
      </c>
      <c r="ET87" s="40">
        <v>0</v>
      </c>
      <c r="EU87" s="40">
        <v>0</v>
      </c>
      <c r="EV87" s="40">
        <v>0</v>
      </c>
      <c r="EW87" s="40">
        <v>0</v>
      </c>
      <c r="EX87" s="40">
        <v>0</v>
      </c>
      <c r="EY87" s="40">
        <v>0</v>
      </c>
      <c r="EZ87" s="40">
        <v>0</v>
      </c>
      <c r="FA87" s="40">
        <v>0</v>
      </c>
      <c r="FB87" s="40">
        <v>0</v>
      </c>
      <c r="FC87" s="40">
        <v>0</v>
      </c>
      <c r="FD87" s="40">
        <v>0</v>
      </c>
      <c r="FE87" s="40">
        <v>0</v>
      </c>
      <c r="FF87" s="40">
        <v>0</v>
      </c>
      <c r="FG87" s="40">
        <v>0</v>
      </c>
      <c r="FH87" s="40">
        <v>0</v>
      </c>
      <c r="FI87" s="40">
        <v>0</v>
      </c>
      <c r="FJ87" s="40">
        <v>0</v>
      </c>
      <c r="FK87" s="40">
        <v>0</v>
      </c>
      <c r="FL87" s="40">
        <v>0</v>
      </c>
      <c r="FM87" s="40">
        <v>0</v>
      </c>
      <c r="FN87" s="40">
        <v>0</v>
      </c>
      <c r="FO87" s="40">
        <v>0</v>
      </c>
      <c r="FP87" s="40">
        <v>0</v>
      </c>
      <c r="FQ87" s="40">
        <v>0</v>
      </c>
      <c r="FR87" s="40">
        <v>0</v>
      </c>
      <c r="FS87" s="40">
        <v>0</v>
      </c>
      <c r="FT87" s="40">
        <v>0</v>
      </c>
      <c r="FU87" s="40">
        <v>0</v>
      </c>
      <c r="FV87" s="40">
        <v>0</v>
      </c>
      <c r="FW87" s="40">
        <v>0</v>
      </c>
      <c r="FX87" s="40">
        <v>0</v>
      </c>
      <c r="FY87" s="40">
        <v>0</v>
      </c>
      <c r="FZ87" s="40">
        <v>0</v>
      </c>
      <c r="GA87" s="40">
        <v>0</v>
      </c>
      <c r="GB87" s="40">
        <v>0</v>
      </c>
      <c r="GC87" s="40">
        <v>0</v>
      </c>
      <c r="GD87" s="40">
        <v>0</v>
      </c>
      <c r="GE87" s="40">
        <v>0</v>
      </c>
      <c r="GF87" s="40">
        <v>0</v>
      </c>
      <c r="GG87" s="40">
        <v>0</v>
      </c>
      <c r="GH87" s="40">
        <v>0</v>
      </c>
      <c r="GI87" s="40">
        <v>0</v>
      </c>
      <c r="GJ87" s="40">
        <v>0</v>
      </c>
    </row>
    <row r="88" spans="3:192" x14ac:dyDescent="0.3">
      <c r="C88" s="31" t="s">
        <v>480</v>
      </c>
      <c r="F88" s="35">
        <v>2659731.8270136411</v>
      </c>
      <c r="G88" s="35">
        <v>12467476.602181371</v>
      </c>
      <c r="H88" s="35">
        <v>21998649.337540887</v>
      </c>
      <c r="I88" s="35">
        <v>31456636.477198102</v>
      </c>
      <c r="J88" s="35">
        <v>44031594.573873058</v>
      </c>
      <c r="K88" s="35">
        <v>55874268.008096583</v>
      </c>
      <c r="L88" s="35">
        <v>68301112.241635874</v>
      </c>
      <c r="M88" s="35">
        <v>82033264.322283179</v>
      </c>
      <c r="N88" s="35">
        <v>97703203.862777129</v>
      </c>
      <c r="O88" s="35">
        <v>116151462.82920422</v>
      </c>
      <c r="P88" s="35">
        <v>91975050.525545046</v>
      </c>
      <c r="Q88" s="35">
        <v>80026756.153496787</v>
      </c>
      <c r="R88" s="35">
        <v>71797388.450431392</v>
      </c>
      <c r="S88" s="35">
        <v>64456474.206631988</v>
      </c>
      <c r="T88" s="35">
        <v>57785458.14904847</v>
      </c>
      <c r="U88" s="35">
        <v>51949796.748142131</v>
      </c>
      <c r="V88" s="35">
        <v>46629571.150931805</v>
      </c>
      <c r="W88" s="35">
        <v>41727930.158655375</v>
      </c>
      <c r="X88" s="35">
        <v>37203284.319688335</v>
      </c>
      <c r="Y88" s="35">
        <v>32983185.900980417</v>
      </c>
      <c r="Z88" s="35">
        <v>29440608.889302157</v>
      </c>
      <c r="AA88" s="35">
        <v>26238159.99863708</v>
      </c>
      <c r="AB88" s="35">
        <v>23284811.532938529</v>
      </c>
      <c r="AC88" s="35">
        <v>20581683.681914501</v>
      </c>
      <c r="AD88" s="35">
        <v>18104734.590817384</v>
      </c>
      <c r="AE88" s="35">
        <v>15854418.576705744</v>
      </c>
      <c r="AF88" s="35">
        <v>13888103.154866118</v>
      </c>
      <c r="AG88" s="35">
        <v>12114645.675134372</v>
      </c>
      <c r="AH88" s="35">
        <v>10513704.922351943</v>
      </c>
      <c r="AI88" s="35">
        <v>9059164.5824261196</v>
      </c>
      <c r="AJ88" s="35">
        <v>7968501.1268630102</v>
      </c>
      <c r="AK88" s="35">
        <v>7044490.6899657268</v>
      </c>
      <c r="AL88" s="35">
        <v>6224981.3816698147</v>
      </c>
      <c r="AM88" s="35">
        <v>5494272.6999665983</v>
      </c>
      <c r="AN88" s="35">
        <v>4839719.0164811853</v>
      </c>
      <c r="AO88" s="35">
        <v>4250906.9386493545</v>
      </c>
      <c r="AP88" s="35">
        <v>3740390.0324277398</v>
      </c>
      <c r="AQ88" s="35">
        <v>3280506.4112732061</v>
      </c>
      <c r="AR88" s="35">
        <v>2867191.5271114171</v>
      </c>
      <c r="AS88" s="35">
        <v>2496132.8152015288</v>
      </c>
      <c r="AT88" s="35">
        <v>2163030.5040895534</v>
      </c>
      <c r="AU88" s="35">
        <v>1871070.6083012582</v>
      </c>
      <c r="AV88" s="35">
        <v>1611047.8421866295</v>
      </c>
      <c r="AW88" s="35">
        <v>1380475.7493373815</v>
      </c>
      <c r="AX88" s="35">
        <v>1177136.39781043</v>
      </c>
      <c r="AY88" s="35">
        <v>998949.48933804967</v>
      </c>
      <c r="AZ88" s="35">
        <v>845485.39834062511</v>
      </c>
      <c r="BA88" s="35">
        <v>712836.03977870476</v>
      </c>
      <c r="BB88" s="35">
        <v>599222.68193619756</v>
      </c>
      <c r="BC88" s="35">
        <v>502646.28095043974</v>
      </c>
      <c r="BD88" s="35">
        <v>421007.86534873745</v>
      </c>
      <c r="BE88" s="35">
        <v>352304.36009364988</v>
      </c>
      <c r="BF88" s="35">
        <v>294358.00123992289</v>
      </c>
      <c r="BG88" s="35">
        <v>245371.09130037404</v>
      </c>
      <c r="BH88" s="35">
        <v>203890.33460222167</v>
      </c>
      <c r="BI88" s="35">
        <v>168734.37828708332</v>
      </c>
      <c r="BJ88" s="35">
        <v>139447.30674738422</v>
      </c>
      <c r="BK88" s="35">
        <v>114555.59839914746</v>
      </c>
      <c r="BL88" s="35">
        <v>93494.593391595859</v>
      </c>
      <c r="BM88" s="35">
        <v>75740.274120305796</v>
      </c>
      <c r="BN88" s="35">
        <v>60819.294922590474</v>
      </c>
      <c r="BO88" s="35">
        <v>48336.690224167869</v>
      </c>
      <c r="BP88" s="35">
        <v>37948.771627098817</v>
      </c>
      <c r="BQ88" s="35">
        <v>29384.25791303434</v>
      </c>
      <c r="BR88" s="35">
        <v>22400.988707437125</v>
      </c>
      <c r="BS88" s="35">
        <v>16780.637477010776</v>
      </c>
      <c r="BT88" s="35">
        <v>12349.019418025533</v>
      </c>
      <c r="BU88" s="35">
        <v>8893.4118060137698</v>
      </c>
      <c r="BV88" s="35">
        <v>6263.375585683837</v>
      </c>
      <c r="BW88" s="35">
        <v>4314.9101527882149</v>
      </c>
      <c r="BX88" s="35">
        <v>2912.8195261115638</v>
      </c>
      <c r="BY88" s="35">
        <v>1948.7176858010591</v>
      </c>
      <c r="BZ88" s="35">
        <v>1286.1423255050929</v>
      </c>
      <c r="CA88" s="35">
        <v>836.07708793463394</v>
      </c>
      <c r="CB88" s="35">
        <v>532.96203600022386</v>
      </c>
      <c r="CC88" s="35">
        <v>329.62061168063605</v>
      </c>
      <c r="CD88" s="35">
        <v>219.70312018812103</v>
      </c>
      <c r="CE88" s="35">
        <v>143.64331272897709</v>
      </c>
      <c r="CF88" s="35">
        <v>91.611955947848614</v>
      </c>
      <c r="CG88" s="35">
        <v>56.471389174257304</v>
      </c>
      <c r="CH88" s="35">
        <v>33.053489450261551</v>
      </c>
      <c r="CI88" s="35">
        <v>19.845379716057117</v>
      </c>
      <c r="CJ88" s="35">
        <v>11.215630241638392</v>
      </c>
      <c r="CK88" s="35">
        <v>5.6976143875484491</v>
      </c>
      <c r="CL88" s="35">
        <v>2.2153316750082155</v>
      </c>
      <c r="CM88" s="35">
        <v>0</v>
      </c>
      <c r="CN88" s="35">
        <v>0</v>
      </c>
      <c r="CO88" s="35">
        <v>0</v>
      </c>
      <c r="CP88" s="35">
        <v>0</v>
      </c>
      <c r="CQ88" s="35">
        <v>0</v>
      </c>
      <c r="CR88" s="35">
        <v>0</v>
      </c>
      <c r="CS88" s="35">
        <v>0</v>
      </c>
      <c r="CT88" s="35">
        <v>0</v>
      </c>
      <c r="CU88" s="35">
        <v>0</v>
      </c>
      <c r="CV88" s="35">
        <v>0</v>
      </c>
      <c r="CW88" s="35">
        <v>0</v>
      </c>
      <c r="CX88" s="35">
        <v>0</v>
      </c>
      <c r="CY88" s="35">
        <v>0</v>
      </c>
      <c r="CZ88" s="35">
        <v>0</v>
      </c>
      <c r="DA88" s="35">
        <v>0</v>
      </c>
      <c r="DB88" s="35">
        <v>0</v>
      </c>
      <c r="DC88" s="35">
        <v>0</v>
      </c>
      <c r="DD88" s="35">
        <v>0</v>
      </c>
      <c r="DE88" s="35">
        <v>0</v>
      </c>
      <c r="DF88" s="35">
        <v>0</v>
      </c>
      <c r="DG88" s="35">
        <v>0</v>
      </c>
      <c r="DH88" s="35">
        <v>0</v>
      </c>
      <c r="DI88" s="35">
        <v>0</v>
      </c>
      <c r="DJ88" s="35">
        <v>0</v>
      </c>
      <c r="DK88" s="35">
        <v>0</v>
      </c>
      <c r="DL88" s="35">
        <v>0</v>
      </c>
      <c r="DM88" s="35">
        <v>0</v>
      </c>
      <c r="DN88" s="35">
        <v>0</v>
      </c>
      <c r="DO88" s="35">
        <v>0</v>
      </c>
      <c r="DP88" s="35">
        <v>0</v>
      </c>
      <c r="DQ88" s="35">
        <v>0</v>
      </c>
      <c r="DR88" s="35">
        <v>0</v>
      </c>
      <c r="DS88" s="35">
        <v>0</v>
      </c>
      <c r="DT88" s="35">
        <v>0</v>
      </c>
      <c r="DU88" s="35">
        <v>0</v>
      </c>
      <c r="DV88" s="35">
        <v>0</v>
      </c>
      <c r="DW88" s="35">
        <v>0</v>
      </c>
      <c r="DX88" s="35">
        <v>0</v>
      </c>
      <c r="DY88" s="35">
        <v>0</v>
      </c>
      <c r="DZ88" s="35">
        <v>0</v>
      </c>
      <c r="EA88" s="35">
        <v>0</v>
      </c>
      <c r="EB88" s="35">
        <v>0</v>
      </c>
      <c r="EC88" s="35">
        <v>0</v>
      </c>
      <c r="ED88" s="35">
        <v>0</v>
      </c>
      <c r="EE88" s="35">
        <v>0</v>
      </c>
      <c r="EF88" s="35">
        <v>0</v>
      </c>
      <c r="EG88" s="35">
        <v>0</v>
      </c>
      <c r="EH88" s="35">
        <v>0</v>
      </c>
      <c r="EI88" s="35">
        <v>0</v>
      </c>
      <c r="EJ88" s="35">
        <v>0</v>
      </c>
      <c r="EK88" s="35">
        <v>0</v>
      </c>
      <c r="EL88" s="35">
        <v>0</v>
      </c>
      <c r="EM88" s="35">
        <v>0</v>
      </c>
      <c r="EN88" s="35">
        <v>0</v>
      </c>
      <c r="EO88" s="35">
        <v>0</v>
      </c>
      <c r="EP88" s="35">
        <v>0</v>
      </c>
      <c r="EQ88" s="35">
        <v>0</v>
      </c>
      <c r="ER88" s="35">
        <v>0</v>
      </c>
      <c r="ES88" s="35">
        <v>0</v>
      </c>
      <c r="ET88" s="35">
        <v>0</v>
      </c>
      <c r="EU88" s="35">
        <v>0</v>
      </c>
      <c r="EV88" s="35">
        <v>0</v>
      </c>
      <c r="EW88" s="35">
        <v>0</v>
      </c>
      <c r="EX88" s="35">
        <v>0</v>
      </c>
      <c r="EY88" s="35">
        <v>0</v>
      </c>
      <c r="EZ88" s="35">
        <v>0</v>
      </c>
      <c r="FA88" s="35">
        <v>0</v>
      </c>
      <c r="FB88" s="35">
        <v>0</v>
      </c>
      <c r="FC88" s="35">
        <v>0</v>
      </c>
      <c r="FD88" s="35">
        <v>0</v>
      </c>
      <c r="FE88" s="35">
        <v>0</v>
      </c>
      <c r="FF88" s="35">
        <v>0</v>
      </c>
      <c r="FG88" s="35">
        <v>0</v>
      </c>
      <c r="FH88" s="35">
        <v>0</v>
      </c>
      <c r="FI88" s="35">
        <v>0</v>
      </c>
      <c r="FJ88" s="35">
        <v>0</v>
      </c>
      <c r="FK88" s="35">
        <v>0</v>
      </c>
      <c r="FL88" s="35">
        <v>0</v>
      </c>
      <c r="FM88" s="35">
        <v>0</v>
      </c>
      <c r="FN88" s="35">
        <v>0</v>
      </c>
      <c r="FO88" s="35">
        <v>0</v>
      </c>
      <c r="FP88" s="35">
        <v>0</v>
      </c>
      <c r="FQ88" s="35">
        <v>0</v>
      </c>
      <c r="FR88" s="35">
        <v>0</v>
      </c>
      <c r="FS88" s="35">
        <v>0</v>
      </c>
      <c r="FT88" s="35">
        <v>0</v>
      </c>
      <c r="FU88" s="35">
        <v>0</v>
      </c>
      <c r="FV88" s="35">
        <v>0</v>
      </c>
      <c r="FW88" s="35">
        <v>0</v>
      </c>
      <c r="FX88" s="35">
        <v>0</v>
      </c>
      <c r="FY88" s="35">
        <v>0</v>
      </c>
      <c r="FZ88" s="35">
        <v>0</v>
      </c>
      <c r="GA88" s="35">
        <v>0</v>
      </c>
      <c r="GB88" s="35">
        <v>0</v>
      </c>
      <c r="GC88" s="35">
        <v>0</v>
      </c>
      <c r="GD88" s="35">
        <v>0</v>
      </c>
      <c r="GE88" s="35">
        <v>0</v>
      </c>
      <c r="GF88" s="35">
        <v>0</v>
      </c>
      <c r="GG88" s="35">
        <v>0</v>
      </c>
      <c r="GH88" s="35">
        <v>0</v>
      </c>
      <c r="GI88" s="35">
        <v>0</v>
      </c>
      <c r="GJ88" s="35">
        <v>0</v>
      </c>
    </row>
    <row r="89" spans="3:192" x14ac:dyDescent="0.3">
      <c r="C89" s="31" t="s">
        <v>481</v>
      </c>
      <c r="F89" s="35">
        <v>-2906983.0000850963</v>
      </c>
      <c r="G89" s="35">
        <v>-13353740.12509327</v>
      </c>
      <c r="H89" s="35">
        <v>-22580435.79731819</v>
      </c>
      <c r="I89" s="35">
        <v>-31143315.199122377</v>
      </c>
      <c r="J89" s="35">
        <v>-42930409.342059851</v>
      </c>
      <c r="K89" s="35">
        <v>-53769255.521570653</v>
      </c>
      <c r="L89" s="35">
        <v>-64748166.421067975</v>
      </c>
      <c r="M89" s="35">
        <v>-76932287.35279429</v>
      </c>
      <c r="N89" s="35">
        <v>-91206466.381794214</v>
      </c>
      <c r="O89" s="35">
        <v>-108133251.33844525</v>
      </c>
      <c r="P89" s="35">
        <v>-78265489.964099973</v>
      </c>
      <c r="Q89" s="35">
        <v>-65776336.211913429</v>
      </c>
      <c r="R89" s="35">
        <v>-59019838.824243702</v>
      </c>
      <c r="S89" s="35">
        <v>-54075088.55399204</v>
      </c>
      <c r="T89" s="35">
        <v>-47270957.319891237</v>
      </c>
      <c r="U89" s="35">
        <v>-43683496.72245878</v>
      </c>
      <c r="V89" s="35">
        <v>-40632202.271408834</v>
      </c>
      <c r="W89" s="35">
        <v>-37812275.827997051</v>
      </c>
      <c r="X89" s="35">
        <v>-35546221.214659818</v>
      </c>
      <c r="Y89" s="35">
        <v>-31770858.38379189</v>
      </c>
      <c r="Z89" s="35">
        <v>-30045781.696598954</v>
      </c>
      <c r="AA89" s="35">
        <v>-28268531.204856839</v>
      </c>
      <c r="AB89" s="35">
        <v>-26496967.956270605</v>
      </c>
      <c r="AC89" s="35">
        <v>-24797835.83678548</v>
      </c>
      <c r="AD89" s="35">
        <v>-22204134.845790055</v>
      </c>
      <c r="AE89" s="35">
        <v>-20499961.908612445</v>
      </c>
      <c r="AF89" s="35">
        <v>-18877528.07098889</v>
      </c>
      <c r="AG89" s="35">
        <v>-17337732.957028989</v>
      </c>
      <c r="AH89" s="35">
        <v>-15919918.983810551</v>
      </c>
      <c r="AI89" s="35">
        <v>-14101651.670035796</v>
      </c>
      <c r="AJ89" s="35">
        <v>-13096320.886183852</v>
      </c>
      <c r="AK89" s="35">
        <v>-12219864.744286068</v>
      </c>
      <c r="AL89" s="35">
        <v>-11446877.896817846</v>
      </c>
      <c r="AM89" s="35">
        <v>-10764250.271222053</v>
      </c>
      <c r="AN89" s="35">
        <v>-9890917.7255116533</v>
      </c>
      <c r="AO89" s="35">
        <v>-9232914.4294464421</v>
      </c>
      <c r="AP89" s="35">
        <v>-8680146.8882584888</v>
      </c>
      <c r="AQ89" s="35">
        <v>-8149690.8827973567</v>
      </c>
      <c r="AR89" s="35">
        <v>-7652752.6340113962</v>
      </c>
      <c r="AS89" s="35">
        <v>-7049773.9848611895</v>
      </c>
      <c r="AT89" s="35">
        <v>-6586993.723383232</v>
      </c>
      <c r="AU89" s="35">
        <v>-6135584.6390169207</v>
      </c>
      <c r="AV89" s="35">
        <v>-5693476.5935180588</v>
      </c>
      <c r="AW89" s="35">
        <v>-5262780.4627273129</v>
      </c>
      <c r="AX89" s="35">
        <v>-4773521.9489821298</v>
      </c>
      <c r="AY89" s="35">
        <v>-4341009.1964218151</v>
      </c>
      <c r="AZ89" s="35">
        <v>-3941426.9103389755</v>
      </c>
      <c r="BA89" s="35">
        <v>-3556139.7150767683</v>
      </c>
      <c r="BB89" s="35">
        <v>-3193464.2817252306</v>
      </c>
      <c r="BC89" s="35">
        <v>-2826393.3746437402</v>
      </c>
      <c r="BD89" s="35">
        <v>-2513235.7364477436</v>
      </c>
      <c r="BE89" s="35">
        <v>-2231472.5285639074</v>
      </c>
      <c r="BF89" s="35">
        <v>-1977760.5898874132</v>
      </c>
      <c r="BG89" s="35">
        <v>-1749337.2163494283</v>
      </c>
      <c r="BH89" s="35">
        <v>-1530492.5064540578</v>
      </c>
      <c r="BI89" s="35">
        <v>-1332804.8209924125</v>
      </c>
      <c r="BJ89" s="35">
        <v>-1166373.8599638073</v>
      </c>
      <c r="BK89" s="35">
        <v>-1014493.2197002285</v>
      </c>
      <c r="BL89" s="35">
        <v>-877853.60777312494</v>
      </c>
      <c r="BM89" s="35">
        <v>-750975.53842858085</v>
      </c>
      <c r="BN89" s="35">
        <v>-641329.66920131678</v>
      </c>
      <c r="BO89" s="35">
        <v>-544781.88728493138</v>
      </c>
      <c r="BP89" s="35">
        <v>-458423.06233838492</v>
      </c>
      <c r="BQ89" s="35">
        <v>-381813.91422012879</v>
      </c>
      <c r="BR89" s="35">
        <v>-312649.78872195561</v>
      </c>
      <c r="BS89" s="35">
        <v>-251932.01131743309</v>
      </c>
      <c r="BT89" s="35">
        <v>-201990.85732942511</v>
      </c>
      <c r="BU89" s="35">
        <v>-158865.81271967464</v>
      </c>
      <c r="BV89" s="35">
        <v>-122477.26969333741</v>
      </c>
      <c r="BW89" s="35">
        <v>-92100.396439847958</v>
      </c>
      <c r="BX89" s="35">
        <v>-66973.678105583516</v>
      </c>
      <c r="BY89" s="35">
        <v>-49054.590264240825</v>
      </c>
      <c r="BZ89" s="35">
        <v>-35528.476584718861</v>
      </c>
      <c r="CA89" s="35">
        <v>-25479.045930726184</v>
      </c>
      <c r="CB89" s="35">
        <v>-18065.112765565624</v>
      </c>
      <c r="CC89" s="35">
        <v>-11338.641159551822</v>
      </c>
      <c r="CD89" s="35">
        <v>-8171.1640613902991</v>
      </c>
      <c r="CE89" s="35">
        <v>-5812.7992742047863</v>
      </c>
      <c r="CF89" s="35">
        <v>-4079.9922844814719</v>
      </c>
      <c r="CG89" s="35">
        <v>-2818.764079262688</v>
      </c>
      <c r="CH89" s="35">
        <v>-1652.8794296254835</v>
      </c>
      <c r="CI89" s="35">
        <v>-1119.9347746431135</v>
      </c>
      <c r="CJ89" s="35">
        <v>-739.55386150560889</v>
      </c>
      <c r="CK89" s="35">
        <v>-477.46529161095111</v>
      </c>
      <c r="CL89" s="35">
        <v>-303.9355830182962</v>
      </c>
      <c r="CM89" s="35">
        <v>0</v>
      </c>
      <c r="CN89" s="35">
        <v>0</v>
      </c>
      <c r="CO89" s="35">
        <v>0</v>
      </c>
      <c r="CP89" s="35">
        <v>0</v>
      </c>
      <c r="CQ89" s="35">
        <v>0</v>
      </c>
      <c r="CR89" s="35">
        <v>0</v>
      </c>
      <c r="CS89" s="35">
        <v>0</v>
      </c>
      <c r="CT89" s="35">
        <v>0</v>
      </c>
      <c r="CU89" s="35">
        <v>0</v>
      </c>
      <c r="CV89" s="35">
        <v>0</v>
      </c>
      <c r="CW89" s="35">
        <v>0</v>
      </c>
      <c r="CX89" s="35">
        <v>0</v>
      </c>
      <c r="CY89" s="35">
        <v>0</v>
      </c>
      <c r="CZ89" s="35">
        <v>0</v>
      </c>
      <c r="DA89" s="35">
        <v>0</v>
      </c>
      <c r="DB89" s="35">
        <v>0</v>
      </c>
      <c r="DC89" s="35">
        <v>0</v>
      </c>
      <c r="DD89" s="35">
        <v>0</v>
      </c>
      <c r="DE89" s="35">
        <v>0</v>
      </c>
      <c r="DF89" s="35">
        <v>0</v>
      </c>
      <c r="DG89" s="35">
        <v>0</v>
      </c>
      <c r="DH89" s="35">
        <v>0</v>
      </c>
      <c r="DI89" s="35">
        <v>0</v>
      </c>
      <c r="DJ89" s="35">
        <v>0</v>
      </c>
      <c r="DK89" s="35">
        <v>0</v>
      </c>
      <c r="DL89" s="35">
        <v>0</v>
      </c>
      <c r="DM89" s="35">
        <v>0</v>
      </c>
      <c r="DN89" s="35">
        <v>0</v>
      </c>
      <c r="DO89" s="35">
        <v>0</v>
      </c>
      <c r="DP89" s="35">
        <v>0</v>
      </c>
      <c r="DQ89" s="35">
        <v>0</v>
      </c>
      <c r="DR89" s="35">
        <v>0</v>
      </c>
      <c r="DS89" s="35">
        <v>0</v>
      </c>
      <c r="DT89" s="35">
        <v>0</v>
      </c>
      <c r="DU89" s="35">
        <v>0</v>
      </c>
      <c r="DV89" s="35">
        <v>0</v>
      </c>
      <c r="DW89" s="35">
        <v>0</v>
      </c>
      <c r="DX89" s="35">
        <v>0</v>
      </c>
      <c r="DY89" s="35">
        <v>0</v>
      </c>
      <c r="DZ89" s="35">
        <v>0</v>
      </c>
      <c r="EA89" s="35">
        <v>0</v>
      </c>
      <c r="EB89" s="35">
        <v>0</v>
      </c>
      <c r="EC89" s="35">
        <v>0</v>
      </c>
      <c r="ED89" s="35">
        <v>0</v>
      </c>
      <c r="EE89" s="35">
        <v>0</v>
      </c>
      <c r="EF89" s="35">
        <v>0</v>
      </c>
      <c r="EG89" s="35">
        <v>0</v>
      </c>
      <c r="EH89" s="35">
        <v>0</v>
      </c>
      <c r="EI89" s="35">
        <v>0</v>
      </c>
      <c r="EJ89" s="35">
        <v>0</v>
      </c>
      <c r="EK89" s="35">
        <v>0</v>
      </c>
      <c r="EL89" s="35">
        <v>0</v>
      </c>
      <c r="EM89" s="35">
        <v>0</v>
      </c>
      <c r="EN89" s="35">
        <v>0</v>
      </c>
      <c r="EO89" s="35">
        <v>0</v>
      </c>
      <c r="EP89" s="35">
        <v>0</v>
      </c>
      <c r="EQ89" s="35">
        <v>0</v>
      </c>
      <c r="ER89" s="35">
        <v>0</v>
      </c>
      <c r="ES89" s="35">
        <v>0</v>
      </c>
      <c r="ET89" s="35">
        <v>0</v>
      </c>
      <c r="EU89" s="35">
        <v>0</v>
      </c>
      <c r="EV89" s="35">
        <v>0</v>
      </c>
      <c r="EW89" s="35">
        <v>0</v>
      </c>
      <c r="EX89" s="35">
        <v>0</v>
      </c>
      <c r="EY89" s="35">
        <v>0</v>
      </c>
      <c r="EZ89" s="35">
        <v>0</v>
      </c>
      <c r="FA89" s="35">
        <v>0</v>
      </c>
      <c r="FB89" s="35">
        <v>0</v>
      </c>
      <c r="FC89" s="35">
        <v>0</v>
      </c>
      <c r="FD89" s="35">
        <v>0</v>
      </c>
      <c r="FE89" s="35">
        <v>0</v>
      </c>
      <c r="FF89" s="35">
        <v>0</v>
      </c>
      <c r="FG89" s="35">
        <v>0</v>
      </c>
      <c r="FH89" s="35">
        <v>0</v>
      </c>
      <c r="FI89" s="35">
        <v>0</v>
      </c>
      <c r="FJ89" s="35">
        <v>0</v>
      </c>
      <c r="FK89" s="35">
        <v>0</v>
      </c>
      <c r="FL89" s="35">
        <v>0</v>
      </c>
      <c r="FM89" s="35">
        <v>0</v>
      </c>
      <c r="FN89" s="35">
        <v>0</v>
      </c>
      <c r="FO89" s="35">
        <v>0</v>
      </c>
      <c r="FP89" s="35">
        <v>0</v>
      </c>
      <c r="FQ89" s="35">
        <v>0</v>
      </c>
      <c r="FR89" s="35">
        <v>0</v>
      </c>
      <c r="FS89" s="35">
        <v>0</v>
      </c>
      <c r="FT89" s="35">
        <v>0</v>
      </c>
      <c r="FU89" s="35">
        <v>0</v>
      </c>
      <c r="FV89" s="35">
        <v>0</v>
      </c>
      <c r="FW89" s="35">
        <v>0</v>
      </c>
      <c r="FX89" s="35">
        <v>0</v>
      </c>
      <c r="FY89" s="35">
        <v>0</v>
      </c>
      <c r="FZ89" s="35">
        <v>0</v>
      </c>
      <c r="GA89" s="35">
        <v>0</v>
      </c>
      <c r="GB89" s="35">
        <v>0</v>
      </c>
      <c r="GC89" s="35">
        <v>0</v>
      </c>
      <c r="GD89" s="35">
        <v>0</v>
      </c>
      <c r="GE89" s="35">
        <v>0</v>
      </c>
      <c r="GF89" s="35">
        <v>0</v>
      </c>
      <c r="GG89" s="35">
        <v>0</v>
      </c>
      <c r="GH89" s="35">
        <v>0</v>
      </c>
      <c r="GI89" s="35">
        <v>0</v>
      </c>
      <c r="GJ89" s="35">
        <v>0</v>
      </c>
    </row>
    <row r="90" spans="3:192" x14ac:dyDescent="0.3">
      <c r="C90" s="31" t="s">
        <v>482</v>
      </c>
      <c r="F90" s="35">
        <v>220749.79991443895</v>
      </c>
      <c r="G90" s="35">
        <v>1045237.7510256211</v>
      </c>
      <c r="H90" s="35">
        <v>1852613.2707376254</v>
      </c>
      <c r="I90" s="35">
        <v>2585353.2931989683</v>
      </c>
      <c r="J90" s="35">
        <v>3562199.649730674</v>
      </c>
      <c r="K90" s="35">
        <v>4504428.679119017</v>
      </c>
      <c r="L90" s="35">
        <v>5483429.321216343</v>
      </c>
      <c r="M90" s="35">
        <v>6614357.1514813965</v>
      </c>
      <c r="N90" s="35">
        <v>7965424.4748976165</v>
      </c>
      <c r="O90" s="35">
        <v>9600288.15291279</v>
      </c>
      <c r="P90" s="35">
        <v>7757384.9210766153</v>
      </c>
      <c r="Q90" s="35">
        <v>6796799.9259523712</v>
      </c>
      <c r="R90" s="35">
        <v>6618233.4053502977</v>
      </c>
      <c r="S90" s="35">
        <v>6629100.340472837</v>
      </c>
      <c r="T90" s="35">
        <v>6653150.1337807169</v>
      </c>
      <c r="U90" s="35">
        <v>6802533.7940463601</v>
      </c>
      <c r="V90" s="35">
        <v>6908765.8963864474</v>
      </c>
      <c r="W90" s="35">
        <v>6956777.6592285112</v>
      </c>
      <c r="X90" s="35">
        <v>6948211.9759790301</v>
      </c>
      <c r="Y90" s="40">
        <v>6862404.6460721185</v>
      </c>
      <c r="Z90" s="35">
        <v>6806639.7796726059</v>
      </c>
      <c r="AA90" s="40">
        <v>6687344.4355932027</v>
      </c>
      <c r="AB90" s="40">
        <v>6516157.081560323</v>
      </c>
      <c r="AC90" s="40">
        <v>6301860.7628957648</v>
      </c>
      <c r="AD90" s="40">
        <v>6049878.7323786113</v>
      </c>
      <c r="AE90" s="40">
        <v>5826224.1248791181</v>
      </c>
      <c r="AF90" s="40">
        <v>5590559.8716911776</v>
      </c>
      <c r="AG90" s="40">
        <v>5348617.4837405179</v>
      </c>
      <c r="AH90" s="40">
        <v>5104644.7190135764</v>
      </c>
      <c r="AI90" s="40">
        <v>4859061.5841201143</v>
      </c>
      <c r="AJ90" s="40">
        <v>4644451.0754358545</v>
      </c>
      <c r="AK90" s="40">
        <v>4429831.9284461048</v>
      </c>
      <c r="AL90" s="40">
        <v>4213384.693746753</v>
      </c>
      <c r="AM90" s="40">
        <v>3993557.1036698492</v>
      </c>
      <c r="AN90" s="40">
        <v>3768679.6901117614</v>
      </c>
      <c r="AO90" s="40">
        <v>3555336.0384742571</v>
      </c>
      <c r="AP90" s="40">
        <v>3343475.9315966191</v>
      </c>
      <c r="AQ90" s="40">
        <v>3130011.9357008692</v>
      </c>
      <c r="AR90" s="40">
        <v>2916139.6339397761</v>
      </c>
      <c r="AS90" s="40">
        <v>2702009.8418243723</v>
      </c>
      <c r="AT90" s="40">
        <v>2497167.7637932342</v>
      </c>
      <c r="AU90" s="40">
        <v>2294843.3730987501</v>
      </c>
      <c r="AV90" s="40">
        <v>2096387.2151276839</v>
      </c>
      <c r="AW90" s="40">
        <v>1903280.5921294009</v>
      </c>
      <c r="AX90" s="40">
        <v>1716734.2283594275</v>
      </c>
      <c r="AY90" s="40">
        <v>1542774.2385840509</v>
      </c>
      <c r="AZ90" s="40">
        <v>1379548.2168818128</v>
      </c>
      <c r="BA90" s="40">
        <v>1226853.1218161869</v>
      </c>
      <c r="BB90" s="40">
        <v>1085442.5382923214</v>
      </c>
      <c r="BC90" s="40">
        <v>955426.09232445667</v>
      </c>
      <c r="BD90" s="40">
        <v>838709.74056236597</v>
      </c>
      <c r="BE90" s="40">
        <v>733111.62997641426</v>
      </c>
      <c r="BF90" s="40">
        <v>637728.81393010786</v>
      </c>
      <c r="BG90" s="40">
        <v>551767.50882373622</v>
      </c>
      <c r="BH90" s="40">
        <v>474473.61379775743</v>
      </c>
      <c r="BI90" s="40">
        <v>406063.42999548547</v>
      </c>
      <c r="BJ90" s="40">
        <v>345820.42541587737</v>
      </c>
      <c r="BK90" s="40">
        <v>292426.3524753821</v>
      </c>
      <c r="BL90" s="40">
        <v>245422.20423915863</v>
      </c>
      <c r="BM90" s="40">
        <v>204234.52783527813</v>
      </c>
      <c r="BN90" s="40">
        <v>168605.69009278604</v>
      </c>
      <c r="BO90" s="40">
        <v>137784.45275746251</v>
      </c>
      <c r="BP90" s="40">
        <v>111280.40567450847</v>
      </c>
      <c r="BQ90" s="40">
        <v>88719.288857340522</v>
      </c>
      <c r="BR90" s="40">
        <v>69714.105256686671</v>
      </c>
      <c r="BS90" s="40">
        <v>53992.841951772702</v>
      </c>
      <c r="BT90" s="40">
        <v>41188.647627195329</v>
      </c>
      <c r="BU90" s="40">
        <v>30848.510197888754</v>
      </c>
      <c r="BV90" s="40">
        <v>22683.377881381901</v>
      </c>
      <c r="BW90" s="40">
        <v>16381.123763036816</v>
      </c>
      <c r="BX90" s="40">
        <v>11648.512174294197</v>
      </c>
      <c r="BY90" s="40">
        <v>8218.5102611880866</v>
      </c>
      <c r="BZ90" s="40">
        <v>5730.4825643823524</v>
      </c>
      <c r="CA90" s="40">
        <v>3949.4737482746295</v>
      </c>
      <c r="CB90" s="40">
        <v>2686.2102435030879</v>
      </c>
      <c r="CC90" s="40">
        <v>1792.5752550040545</v>
      </c>
      <c r="CD90" s="40">
        <v>1227.869335457136</v>
      </c>
      <c r="CE90" s="40">
        <v>820.09453073831833</v>
      </c>
      <c r="CF90" s="40">
        <v>530.41329059559507</v>
      </c>
      <c r="CG90" s="40">
        <v>328.78554084085886</v>
      </c>
      <c r="CH90" s="40">
        <v>192.25800371331016</v>
      </c>
      <c r="CI90" s="40">
        <v>114.54528632672492</v>
      </c>
      <c r="CJ90" s="40">
        <v>65.235993488173492</v>
      </c>
      <c r="CK90" s="40">
        <v>33.73236111716119</v>
      </c>
      <c r="CL90" s="40">
        <v>13.324578068338603</v>
      </c>
      <c r="CM90" s="40">
        <v>5.5652547643038671E-10</v>
      </c>
      <c r="CN90" s="40">
        <v>0</v>
      </c>
      <c r="CO90" s="40">
        <v>0</v>
      </c>
      <c r="CP90" s="40">
        <v>0</v>
      </c>
      <c r="CQ90" s="40">
        <v>0</v>
      </c>
      <c r="CR90" s="40">
        <v>0</v>
      </c>
      <c r="CS90" s="40">
        <v>0</v>
      </c>
      <c r="CT90" s="40">
        <v>0</v>
      </c>
      <c r="CU90" s="40">
        <v>0</v>
      </c>
      <c r="CV90" s="40">
        <v>0</v>
      </c>
      <c r="CW90" s="40">
        <v>0</v>
      </c>
      <c r="CX90" s="40">
        <v>0</v>
      </c>
      <c r="CY90" s="40">
        <v>0</v>
      </c>
      <c r="CZ90" s="40">
        <v>0</v>
      </c>
      <c r="DA90" s="40">
        <v>0</v>
      </c>
      <c r="DB90" s="40">
        <v>0</v>
      </c>
      <c r="DC90" s="40">
        <v>0</v>
      </c>
      <c r="DD90" s="40">
        <v>0</v>
      </c>
      <c r="DE90" s="40">
        <v>0</v>
      </c>
      <c r="DF90" s="40">
        <v>0</v>
      </c>
      <c r="DG90" s="40">
        <v>0</v>
      </c>
      <c r="DH90" s="40">
        <v>0</v>
      </c>
      <c r="DI90" s="40">
        <v>0</v>
      </c>
      <c r="DJ90" s="40">
        <v>0</v>
      </c>
      <c r="DK90" s="40">
        <v>0</v>
      </c>
      <c r="DL90" s="40">
        <v>0</v>
      </c>
      <c r="DM90" s="40">
        <v>0</v>
      </c>
      <c r="DN90" s="40">
        <v>0</v>
      </c>
      <c r="DO90" s="40">
        <v>0</v>
      </c>
      <c r="DP90" s="40">
        <v>0</v>
      </c>
      <c r="DQ90" s="40">
        <v>0</v>
      </c>
      <c r="DR90" s="40">
        <v>0</v>
      </c>
      <c r="DS90" s="40">
        <v>0</v>
      </c>
      <c r="DT90" s="40">
        <v>0</v>
      </c>
      <c r="DU90" s="40">
        <v>0</v>
      </c>
      <c r="DV90" s="40">
        <v>0</v>
      </c>
      <c r="DW90" s="40">
        <v>0</v>
      </c>
      <c r="DX90" s="40">
        <v>0</v>
      </c>
      <c r="DY90" s="40">
        <v>0</v>
      </c>
      <c r="DZ90" s="40">
        <v>0</v>
      </c>
      <c r="EA90" s="40">
        <v>0</v>
      </c>
      <c r="EB90" s="40">
        <v>0</v>
      </c>
      <c r="EC90" s="40">
        <v>0</v>
      </c>
      <c r="ED90" s="40">
        <v>0</v>
      </c>
      <c r="EE90" s="40">
        <v>0</v>
      </c>
      <c r="EF90" s="40">
        <v>0</v>
      </c>
      <c r="EG90" s="40">
        <v>0</v>
      </c>
      <c r="EH90" s="40">
        <v>0</v>
      </c>
      <c r="EI90" s="40">
        <v>0</v>
      </c>
      <c r="EJ90" s="40">
        <v>0</v>
      </c>
      <c r="EK90" s="40">
        <v>0</v>
      </c>
      <c r="EL90" s="40">
        <v>0</v>
      </c>
      <c r="EM90" s="40">
        <v>0</v>
      </c>
      <c r="EN90" s="40">
        <v>0</v>
      </c>
      <c r="EO90" s="40">
        <v>0</v>
      </c>
      <c r="EP90" s="40">
        <v>0</v>
      </c>
      <c r="EQ90" s="40">
        <v>0</v>
      </c>
      <c r="ER90" s="40">
        <v>0</v>
      </c>
      <c r="ES90" s="40">
        <v>0</v>
      </c>
      <c r="ET90" s="40">
        <v>0</v>
      </c>
      <c r="EU90" s="40">
        <v>0</v>
      </c>
      <c r="EV90" s="40">
        <v>0</v>
      </c>
      <c r="EW90" s="40">
        <v>0</v>
      </c>
      <c r="EX90" s="40">
        <v>0</v>
      </c>
      <c r="EY90" s="40">
        <v>0</v>
      </c>
      <c r="EZ90" s="40">
        <v>0</v>
      </c>
      <c r="FA90" s="40">
        <v>0</v>
      </c>
      <c r="FB90" s="40">
        <v>0</v>
      </c>
      <c r="FC90" s="40">
        <v>0</v>
      </c>
      <c r="FD90" s="40">
        <v>0</v>
      </c>
      <c r="FE90" s="40">
        <v>0</v>
      </c>
      <c r="FF90" s="40">
        <v>0</v>
      </c>
      <c r="FG90" s="40">
        <v>0</v>
      </c>
      <c r="FH90" s="40">
        <v>0</v>
      </c>
      <c r="FI90" s="40">
        <v>0</v>
      </c>
      <c r="FJ90" s="40">
        <v>0</v>
      </c>
      <c r="FK90" s="40">
        <v>0</v>
      </c>
      <c r="FL90" s="40">
        <v>0</v>
      </c>
      <c r="FM90" s="40">
        <v>0</v>
      </c>
      <c r="FN90" s="40">
        <v>0</v>
      </c>
      <c r="FO90" s="40">
        <v>0</v>
      </c>
      <c r="FP90" s="40">
        <v>0</v>
      </c>
      <c r="FQ90" s="40">
        <v>0</v>
      </c>
      <c r="FR90" s="40">
        <v>0</v>
      </c>
      <c r="FS90" s="40">
        <v>0</v>
      </c>
      <c r="FT90" s="40">
        <v>0</v>
      </c>
      <c r="FU90" s="40">
        <v>0</v>
      </c>
      <c r="FV90" s="40">
        <v>0</v>
      </c>
      <c r="FW90" s="40">
        <v>0</v>
      </c>
      <c r="FX90" s="40">
        <v>0</v>
      </c>
      <c r="FY90" s="40">
        <v>0</v>
      </c>
      <c r="FZ90" s="40">
        <v>0</v>
      </c>
      <c r="GA90" s="40">
        <v>0</v>
      </c>
      <c r="GB90" s="40">
        <v>0</v>
      </c>
      <c r="GC90" s="40">
        <v>0</v>
      </c>
      <c r="GD90" s="40">
        <v>0</v>
      </c>
      <c r="GE90" s="40">
        <v>0</v>
      </c>
      <c r="GF90" s="40">
        <v>0</v>
      </c>
      <c r="GG90" s="40">
        <v>0</v>
      </c>
      <c r="GH90" s="40">
        <v>0</v>
      </c>
      <c r="GI90" s="40">
        <v>0</v>
      </c>
      <c r="GJ90" s="40">
        <v>0</v>
      </c>
    </row>
    <row r="91" spans="3:192" x14ac:dyDescent="0.3">
      <c r="C91" s="31" t="s">
        <v>484</v>
      </c>
      <c r="F91" s="35">
        <v>-418104.73911746306</v>
      </c>
      <c r="G91" s="35">
        <v>-1979127.0448831064</v>
      </c>
      <c r="H91" s="35">
        <v>-3552268.7017587721</v>
      </c>
      <c r="I91" s="35">
        <v>-5126914.6759580122</v>
      </c>
      <c r="J91" s="35">
        <v>-7206711.4138254775</v>
      </c>
      <c r="K91" s="35">
        <v>-9207959.4740298502</v>
      </c>
      <c r="L91" s="35">
        <v>-11318455.805982772</v>
      </c>
      <c r="M91" s="35">
        <v>-13659401.337901857</v>
      </c>
      <c r="N91" s="35">
        <v>-16331777.126345998</v>
      </c>
      <c r="O91" s="35">
        <v>-19474160.702567849</v>
      </c>
      <c r="P91" s="35">
        <v>-15951003.478490384</v>
      </c>
      <c r="Q91" s="35">
        <v>-14057575.748590304</v>
      </c>
      <c r="R91" s="35">
        <v>-12796050.204508213</v>
      </c>
      <c r="S91" s="35">
        <v>-11661976.431646626</v>
      </c>
      <c r="T91" s="35">
        <v>-10631746.475464191</v>
      </c>
      <c r="U91" s="35">
        <v>-9703973.5557379797</v>
      </c>
      <c r="V91" s="35">
        <v>-8830318.444960786</v>
      </c>
      <c r="W91" s="35">
        <v>-8014022.9417685317</v>
      </c>
      <c r="X91" s="35">
        <v>-7246691.58569148</v>
      </c>
      <c r="Y91" s="35">
        <v>-6544089.2449499099</v>
      </c>
      <c r="Z91" s="35">
        <v>-5980630.0641293526</v>
      </c>
      <c r="AA91" s="35">
        <v>-5468709.2212338513</v>
      </c>
      <c r="AB91" s="35">
        <v>-5002549.8153392719</v>
      </c>
      <c r="AC91" s="35">
        <v>-4575893.2929542344</v>
      </c>
      <c r="AD91" s="35">
        <v>-4152016.9607554409</v>
      </c>
      <c r="AE91" s="35">
        <v>-3788339.0328703313</v>
      </c>
      <c r="AF91" s="35">
        <v>-3460400.5777858864</v>
      </c>
      <c r="AG91" s="35">
        <v>-3156292.6823170302</v>
      </c>
      <c r="AH91" s="35">
        <v>-2880147.6234130976</v>
      </c>
      <c r="AI91" s="35">
        <v>-2594295.7094673966</v>
      </c>
      <c r="AJ91" s="35">
        <v>-2412312.7881192495</v>
      </c>
      <c r="AK91" s="35">
        <v>-2253240.8747445047</v>
      </c>
      <c r="AL91" s="35">
        <v>-2107288.5779701872</v>
      </c>
      <c r="AM91" s="35">
        <v>-1974358.4974568069</v>
      </c>
      <c r="AN91" s="35">
        <v>-1827578.1055363892</v>
      </c>
      <c r="AO91" s="35">
        <v>-1712817.4600841594</v>
      </c>
      <c r="AP91" s="35">
        <v>-1604320.3460365061</v>
      </c>
      <c r="AQ91" s="35">
        <v>-1500078.6846956222</v>
      </c>
      <c r="AR91" s="35">
        <v>-1402833.3895281067</v>
      </c>
      <c r="AS91" s="35">
        <v>-1296110.6254727319</v>
      </c>
      <c r="AT91" s="35">
        <v>-1207804.7082085686</v>
      </c>
      <c r="AU91" s="35">
        <v>-1123365.1330684831</v>
      </c>
      <c r="AV91" s="35">
        <v>-1039359.6373397229</v>
      </c>
      <c r="AW91" s="35">
        <v>-957222.73664482869</v>
      </c>
      <c r="AX91" s="35">
        <v>-868161.93026646844</v>
      </c>
      <c r="AY91" s="35">
        <v>-789103.92864928232</v>
      </c>
      <c r="AZ91" s="35">
        <v>-713282.37134168646</v>
      </c>
      <c r="BA91" s="35">
        <v>-640803.27445991919</v>
      </c>
      <c r="BB91" s="35">
        <v>-572748.62233197037</v>
      </c>
      <c r="BC91" s="35">
        <v>-505246.52330879925</v>
      </c>
      <c r="BD91" s="35">
        <v>-446020.12642940111</v>
      </c>
      <c r="BE91" s="35">
        <v>-392760.37363549724</v>
      </c>
      <c r="BF91" s="35">
        <v>-344200.36564060452</v>
      </c>
      <c r="BG91" s="35">
        <v>-300078.89357682236</v>
      </c>
      <c r="BH91" s="35">
        <v>-258375.2442393447</v>
      </c>
      <c r="BI91" s="35">
        <v>-221835.23684924567</v>
      </c>
      <c r="BJ91" s="35">
        <v>-188875.07319049555</v>
      </c>
      <c r="BK91" s="35">
        <v>-159697.75353961028</v>
      </c>
      <c r="BL91" s="35">
        <v>-134513.0073771723</v>
      </c>
      <c r="BM91" s="35">
        <v>-112653.29058055623</v>
      </c>
      <c r="BN91" s="35">
        <v>-93925.224003937808</v>
      </c>
      <c r="BO91" s="35">
        <v>-77131.146553331011</v>
      </c>
      <c r="BP91" s="35">
        <v>-62464.290252600833</v>
      </c>
      <c r="BQ91" s="35">
        <v>-49950.456457890155</v>
      </c>
      <c r="BR91" s="35">
        <v>-39435.283448499162</v>
      </c>
      <c r="BS91" s="35">
        <v>-30932.064410800311</v>
      </c>
      <c r="BT91" s="35">
        <v>-23140.11440993987</v>
      </c>
      <c r="BU91" s="35">
        <v>-16619.029559099727</v>
      </c>
      <c r="BV91" s="35">
        <v>-11429.783582414999</v>
      </c>
      <c r="BW91" s="35">
        <v>-7570.6591503522241</v>
      </c>
      <c r="BX91" s="35">
        <v>-4943.9760678262119</v>
      </c>
      <c r="BY91" s="35">
        <v>-2816.9467710081103</v>
      </c>
      <c r="BZ91" s="35">
        <v>-1428.5351295178668</v>
      </c>
      <c r="CA91" s="35">
        <v>-617.22741727467837</v>
      </c>
      <c r="CB91" s="35">
        <v>-289.42459771230466</v>
      </c>
      <c r="CC91" s="35">
        <v>-367.75027363458167</v>
      </c>
      <c r="CD91" s="35">
        <v>-233.93837867861697</v>
      </c>
      <c r="CE91" s="35">
        <v>-120.47197078219051</v>
      </c>
      <c r="CF91" s="35">
        <v>-21.299672338406864</v>
      </c>
      <c r="CG91" s="35">
        <v>61.200853224241385</v>
      </c>
      <c r="CH91" s="35">
        <v>61.262829373375105</v>
      </c>
      <c r="CI91" s="35">
        <v>109.56685690173359</v>
      </c>
      <c r="CJ91" s="35">
        <v>98.400276461166612</v>
      </c>
      <c r="CK91" s="35">
        <v>69.608067044947973</v>
      </c>
      <c r="CL91" s="35">
        <v>46.008559314170334</v>
      </c>
      <c r="CM91" s="35">
        <v>0</v>
      </c>
      <c r="CN91" s="35">
        <v>0</v>
      </c>
      <c r="CO91" s="35">
        <v>0</v>
      </c>
      <c r="CP91" s="35">
        <v>0</v>
      </c>
      <c r="CQ91" s="35">
        <v>0</v>
      </c>
      <c r="CR91" s="35">
        <v>0</v>
      </c>
      <c r="CS91" s="35">
        <v>0</v>
      </c>
      <c r="CT91" s="35">
        <v>0</v>
      </c>
      <c r="CU91" s="35">
        <v>0</v>
      </c>
      <c r="CV91" s="35">
        <v>0</v>
      </c>
      <c r="CW91" s="35">
        <v>0</v>
      </c>
      <c r="CX91" s="35">
        <v>0</v>
      </c>
      <c r="CY91" s="35">
        <v>0</v>
      </c>
      <c r="CZ91" s="35">
        <v>0</v>
      </c>
      <c r="DA91" s="35">
        <v>0</v>
      </c>
      <c r="DB91" s="35">
        <v>0</v>
      </c>
      <c r="DC91" s="35">
        <v>0</v>
      </c>
      <c r="DD91" s="35">
        <v>0</v>
      </c>
      <c r="DE91" s="35">
        <v>0</v>
      </c>
      <c r="DF91" s="35">
        <v>0</v>
      </c>
      <c r="DG91" s="35">
        <v>0</v>
      </c>
      <c r="DH91" s="35">
        <v>0</v>
      </c>
      <c r="DI91" s="35">
        <v>0</v>
      </c>
      <c r="DJ91" s="35">
        <v>0</v>
      </c>
      <c r="DK91" s="35">
        <v>0</v>
      </c>
      <c r="DL91" s="35">
        <v>0</v>
      </c>
      <c r="DM91" s="35">
        <v>0</v>
      </c>
      <c r="DN91" s="35">
        <v>0</v>
      </c>
      <c r="DO91" s="35">
        <v>0</v>
      </c>
      <c r="DP91" s="35">
        <v>0</v>
      </c>
      <c r="DQ91" s="35">
        <v>0</v>
      </c>
      <c r="DR91" s="35">
        <v>0</v>
      </c>
      <c r="DS91" s="35">
        <v>0</v>
      </c>
      <c r="DT91" s="35">
        <v>0</v>
      </c>
      <c r="DU91" s="35">
        <v>0</v>
      </c>
      <c r="DV91" s="35">
        <v>0</v>
      </c>
      <c r="DW91" s="35">
        <v>0</v>
      </c>
      <c r="DX91" s="35">
        <v>0</v>
      </c>
      <c r="DY91" s="35">
        <v>0</v>
      </c>
      <c r="DZ91" s="35">
        <v>0</v>
      </c>
      <c r="EA91" s="35">
        <v>0</v>
      </c>
      <c r="EB91" s="35">
        <v>0</v>
      </c>
      <c r="EC91" s="35">
        <v>0</v>
      </c>
      <c r="ED91" s="35">
        <v>0</v>
      </c>
      <c r="EE91" s="35">
        <v>0</v>
      </c>
      <c r="EF91" s="35">
        <v>0</v>
      </c>
      <c r="EG91" s="35">
        <v>0</v>
      </c>
      <c r="EH91" s="35">
        <v>0</v>
      </c>
      <c r="EI91" s="35">
        <v>0</v>
      </c>
      <c r="EJ91" s="35">
        <v>0</v>
      </c>
      <c r="EK91" s="35">
        <v>0</v>
      </c>
      <c r="EL91" s="35">
        <v>0</v>
      </c>
      <c r="EM91" s="35">
        <v>0</v>
      </c>
      <c r="EN91" s="35">
        <v>0</v>
      </c>
      <c r="EO91" s="35">
        <v>0</v>
      </c>
      <c r="EP91" s="35">
        <v>0</v>
      </c>
      <c r="EQ91" s="35">
        <v>0</v>
      </c>
      <c r="ER91" s="35">
        <v>0</v>
      </c>
      <c r="ES91" s="35">
        <v>0</v>
      </c>
      <c r="ET91" s="35">
        <v>0</v>
      </c>
      <c r="EU91" s="35">
        <v>0</v>
      </c>
      <c r="EV91" s="35">
        <v>0</v>
      </c>
      <c r="EW91" s="35">
        <v>0</v>
      </c>
      <c r="EX91" s="35">
        <v>0</v>
      </c>
      <c r="EY91" s="35">
        <v>0</v>
      </c>
      <c r="EZ91" s="35">
        <v>0</v>
      </c>
      <c r="FA91" s="35">
        <v>0</v>
      </c>
      <c r="FB91" s="35">
        <v>0</v>
      </c>
      <c r="FC91" s="35">
        <v>0</v>
      </c>
      <c r="FD91" s="35">
        <v>0</v>
      </c>
      <c r="FE91" s="35">
        <v>0</v>
      </c>
      <c r="FF91" s="35">
        <v>0</v>
      </c>
      <c r="FG91" s="35">
        <v>0</v>
      </c>
      <c r="FH91" s="35">
        <v>0</v>
      </c>
      <c r="FI91" s="35">
        <v>0</v>
      </c>
      <c r="FJ91" s="35">
        <v>0</v>
      </c>
      <c r="FK91" s="35">
        <v>0</v>
      </c>
      <c r="FL91" s="35">
        <v>0</v>
      </c>
      <c r="FM91" s="35">
        <v>0</v>
      </c>
      <c r="FN91" s="35">
        <v>0</v>
      </c>
      <c r="FO91" s="35">
        <v>0</v>
      </c>
      <c r="FP91" s="35">
        <v>0</v>
      </c>
      <c r="FQ91" s="35">
        <v>0</v>
      </c>
      <c r="FR91" s="35">
        <v>0</v>
      </c>
      <c r="FS91" s="35">
        <v>0</v>
      </c>
      <c r="FT91" s="35">
        <v>0</v>
      </c>
      <c r="FU91" s="35">
        <v>0</v>
      </c>
      <c r="FV91" s="35">
        <v>0</v>
      </c>
      <c r="FW91" s="35">
        <v>0</v>
      </c>
      <c r="FX91" s="35">
        <v>0</v>
      </c>
      <c r="FY91" s="35">
        <v>0</v>
      </c>
      <c r="FZ91" s="35">
        <v>0</v>
      </c>
      <c r="GA91" s="35">
        <v>0</v>
      </c>
      <c r="GB91" s="35">
        <v>0</v>
      </c>
      <c r="GC91" s="35">
        <v>0</v>
      </c>
      <c r="GD91" s="35">
        <v>0</v>
      </c>
      <c r="GE91" s="35">
        <v>0</v>
      </c>
      <c r="GF91" s="35">
        <v>0</v>
      </c>
      <c r="GG91" s="35">
        <v>0</v>
      </c>
      <c r="GH91" s="35">
        <v>0</v>
      </c>
      <c r="GI91" s="35">
        <v>0</v>
      </c>
      <c r="GJ91" s="35">
        <v>0</v>
      </c>
    </row>
    <row r="92" spans="3:192" x14ac:dyDescent="0.3">
      <c r="C92" s="32" t="s">
        <v>467</v>
      </c>
      <c r="D92" s="41"/>
      <c r="E92" s="69"/>
      <c r="F92" s="41">
        <v>381448.07576498605</v>
      </c>
      <c r="G92" s="41">
        <v>1907579.5855443666</v>
      </c>
      <c r="H92" s="41">
        <v>3909381.6327283261</v>
      </c>
      <c r="I92" s="41">
        <v>6652763.9560603015</v>
      </c>
      <c r="J92" s="41">
        <v>10591668.204921721</v>
      </c>
      <c r="K92" s="41">
        <v>15087272.66882018</v>
      </c>
      <c r="L92" s="41">
        <v>20721544.639999848</v>
      </c>
      <c r="M92" s="41">
        <v>27745519.4182189</v>
      </c>
      <c r="N92" s="41">
        <v>36201581.598246843</v>
      </c>
      <c r="O92" s="41">
        <v>46449908.989095591</v>
      </c>
      <c r="P92" s="41">
        <v>51965850.993126906</v>
      </c>
      <c r="Q92" s="41">
        <v>58955495.112072252</v>
      </c>
      <c r="R92" s="41">
        <v>65555227.939102046</v>
      </c>
      <c r="S92" s="41">
        <v>70903737.500568062</v>
      </c>
      <c r="T92" s="41">
        <v>77439641.988041773</v>
      </c>
      <c r="U92" s="41">
        <v>82804502.252033517</v>
      </c>
      <c r="V92" s="41">
        <v>86880318.582982093</v>
      </c>
      <c r="W92" s="41">
        <v>89738727.63110055</v>
      </c>
      <c r="X92" s="41">
        <v>91097311.126416489</v>
      </c>
      <c r="Y92" s="42">
        <v>92627954.044727281</v>
      </c>
      <c r="Z92" s="41">
        <v>92848790.952973709</v>
      </c>
      <c r="AA92" s="42">
        <v>92037054.961113289</v>
      </c>
      <c r="AB92" s="42">
        <v>90338505.804002315</v>
      </c>
      <c r="AC92" s="42">
        <v>87848321.119072855</v>
      </c>
      <c r="AD92" s="42">
        <v>85646782.635723323</v>
      </c>
      <c r="AE92" s="42">
        <v>83039124.395825312</v>
      </c>
      <c r="AF92" s="42">
        <v>80179858.77360791</v>
      </c>
      <c r="AG92" s="42">
        <v>77149096.293136775</v>
      </c>
      <c r="AH92" s="42">
        <v>73967379.327278733</v>
      </c>
      <c r="AI92" s="42">
        <v>71189658.114321858</v>
      </c>
      <c r="AJ92" s="42">
        <v>68293976.642317578</v>
      </c>
      <c r="AK92" s="42">
        <v>65295193.64169886</v>
      </c>
      <c r="AL92" s="42">
        <v>62179393.242327474</v>
      </c>
      <c r="AM92" s="42">
        <v>58928614.277285099</v>
      </c>
      <c r="AN92" s="42">
        <v>55818517.152830049</v>
      </c>
      <c r="AO92" s="42">
        <v>52679028.240423135</v>
      </c>
      <c r="AP92" s="42">
        <v>49478426.970152557</v>
      </c>
      <c r="AQ92" s="42">
        <v>46239175.749633633</v>
      </c>
      <c r="AR92" s="42">
        <v>42966920.887145273</v>
      </c>
      <c r="AS92" s="42">
        <v>39819178.933837213</v>
      </c>
      <c r="AT92" s="42">
        <v>36684578.770128228</v>
      </c>
      <c r="AU92" s="42">
        <v>33591542.979442805</v>
      </c>
      <c r="AV92" s="42">
        <v>30566141.805899311</v>
      </c>
      <c r="AW92" s="42">
        <v>27629894.947993901</v>
      </c>
      <c r="AX92" s="42">
        <v>24882081.694915131</v>
      </c>
      <c r="AY92" s="42">
        <v>22293692.297766104</v>
      </c>
      <c r="AZ92" s="42">
        <v>19864016.631307881</v>
      </c>
      <c r="BA92" s="42">
        <v>17606762.80336611</v>
      </c>
      <c r="BB92" s="42">
        <v>15525215.119537432</v>
      </c>
      <c r="BC92" s="42">
        <v>13651647.594859825</v>
      </c>
      <c r="BD92" s="42">
        <v>11952109.337893808</v>
      </c>
      <c r="BE92" s="42">
        <v>10413292.425764501</v>
      </c>
      <c r="BF92" s="42">
        <v>9023418.2854065467</v>
      </c>
      <c r="BG92" s="42">
        <v>7771140.7756044501</v>
      </c>
      <c r="BH92" s="42">
        <v>6660636.9733110731</v>
      </c>
      <c r="BI92" s="42">
        <v>5680794.7237520441</v>
      </c>
      <c r="BJ92" s="42">
        <v>4810813.5227610087</v>
      </c>
      <c r="BK92" s="42">
        <v>4043604.5003957204</v>
      </c>
      <c r="BL92" s="42">
        <v>3370154.6828762023</v>
      </c>
      <c r="BM92" s="42">
        <v>2786500.6558226771</v>
      </c>
      <c r="BN92" s="42">
        <v>2280670.7476328388</v>
      </c>
      <c r="BO92" s="42">
        <v>1844878.8567762412</v>
      </c>
      <c r="BP92" s="42">
        <v>1473220.6814869053</v>
      </c>
      <c r="BQ92" s="42">
        <v>1159559.85757931</v>
      </c>
      <c r="BR92" s="42">
        <v>899589.87937303563</v>
      </c>
      <c r="BS92" s="42">
        <v>687499.28307365254</v>
      </c>
      <c r="BT92" s="42">
        <v>515905.97837952932</v>
      </c>
      <c r="BU92" s="42">
        <v>380163.05810471484</v>
      </c>
      <c r="BV92" s="42">
        <v>275202.75829610019</v>
      </c>
      <c r="BW92" s="42">
        <v>196227.73662180878</v>
      </c>
      <c r="BX92" s="42">
        <v>138871.41414891201</v>
      </c>
      <c r="BY92" s="42">
        <v>97167.105060759306</v>
      </c>
      <c r="BZ92" s="42">
        <v>67226.718236548753</v>
      </c>
      <c r="CA92" s="42">
        <v>45915.995724918219</v>
      </c>
      <c r="CB92" s="42">
        <v>30780.630641329397</v>
      </c>
      <c r="CC92" s="42">
        <v>21196.435075050646</v>
      </c>
      <c r="CD92" s="42">
        <v>14238.905090682609</v>
      </c>
      <c r="CE92" s="42">
        <v>9269.371689223075</v>
      </c>
      <c r="CF92" s="42">
        <v>5790.1049790143879</v>
      </c>
      <c r="CG92" s="42">
        <v>3417.7986830690334</v>
      </c>
      <c r="CH92" s="42">
        <v>2051.4935760713847</v>
      </c>
      <c r="CI92" s="42">
        <v>1175.5163243671859</v>
      </c>
      <c r="CJ92" s="42">
        <v>610.81436304630552</v>
      </c>
      <c r="CK92" s="42">
        <v>242.38711397793145</v>
      </c>
      <c r="CL92" s="42">
        <v>8.9999443293975092E-9</v>
      </c>
      <c r="CM92" s="42">
        <v>0</v>
      </c>
      <c r="CN92" s="42">
        <v>0</v>
      </c>
      <c r="CO92" s="42">
        <v>0</v>
      </c>
      <c r="CP92" s="42">
        <v>0</v>
      </c>
      <c r="CQ92" s="42">
        <v>0</v>
      </c>
      <c r="CR92" s="42">
        <v>0</v>
      </c>
      <c r="CS92" s="42">
        <v>0</v>
      </c>
      <c r="CT92" s="42">
        <v>0</v>
      </c>
      <c r="CU92" s="42">
        <v>0</v>
      </c>
      <c r="CV92" s="42">
        <v>0</v>
      </c>
      <c r="CW92" s="42">
        <v>0</v>
      </c>
      <c r="CX92" s="42">
        <v>0</v>
      </c>
      <c r="CY92" s="42">
        <v>0</v>
      </c>
      <c r="CZ92" s="42">
        <v>0</v>
      </c>
      <c r="DA92" s="42">
        <v>0</v>
      </c>
      <c r="DB92" s="42">
        <v>0</v>
      </c>
      <c r="DC92" s="42">
        <v>0</v>
      </c>
      <c r="DD92" s="42">
        <v>0</v>
      </c>
      <c r="DE92" s="42">
        <v>0</v>
      </c>
      <c r="DF92" s="42">
        <v>0</v>
      </c>
      <c r="DG92" s="42">
        <v>0</v>
      </c>
      <c r="DH92" s="42">
        <v>0</v>
      </c>
      <c r="DI92" s="42">
        <v>0</v>
      </c>
      <c r="DJ92" s="42">
        <v>0</v>
      </c>
      <c r="DK92" s="42">
        <v>0</v>
      </c>
      <c r="DL92" s="42">
        <v>0</v>
      </c>
      <c r="DM92" s="42">
        <v>0</v>
      </c>
      <c r="DN92" s="42">
        <v>0</v>
      </c>
      <c r="DO92" s="42">
        <v>0</v>
      </c>
      <c r="DP92" s="42">
        <v>0</v>
      </c>
      <c r="DQ92" s="42">
        <v>0</v>
      </c>
      <c r="DR92" s="42">
        <v>0</v>
      </c>
      <c r="DS92" s="42">
        <v>0</v>
      </c>
      <c r="DT92" s="42">
        <v>0</v>
      </c>
      <c r="DU92" s="42">
        <v>0</v>
      </c>
      <c r="DV92" s="42">
        <v>0</v>
      </c>
      <c r="DW92" s="42">
        <v>0</v>
      </c>
      <c r="DX92" s="42">
        <v>0</v>
      </c>
      <c r="DY92" s="42">
        <v>0</v>
      </c>
      <c r="DZ92" s="42">
        <v>0</v>
      </c>
      <c r="EA92" s="42">
        <v>0</v>
      </c>
      <c r="EB92" s="42">
        <v>0</v>
      </c>
      <c r="EC92" s="42">
        <v>0</v>
      </c>
      <c r="ED92" s="42">
        <v>0</v>
      </c>
      <c r="EE92" s="42">
        <v>0</v>
      </c>
      <c r="EF92" s="42">
        <v>0</v>
      </c>
      <c r="EG92" s="42">
        <v>0</v>
      </c>
      <c r="EH92" s="42">
        <v>0</v>
      </c>
      <c r="EI92" s="42">
        <v>0</v>
      </c>
      <c r="EJ92" s="42">
        <v>0</v>
      </c>
      <c r="EK92" s="42">
        <v>0</v>
      </c>
      <c r="EL92" s="42">
        <v>0</v>
      </c>
      <c r="EM92" s="42">
        <v>0</v>
      </c>
      <c r="EN92" s="42">
        <v>0</v>
      </c>
      <c r="EO92" s="42">
        <v>0</v>
      </c>
      <c r="EP92" s="42">
        <v>0</v>
      </c>
      <c r="EQ92" s="42">
        <v>0</v>
      </c>
      <c r="ER92" s="42">
        <v>0</v>
      </c>
      <c r="ES92" s="42">
        <v>0</v>
      </c>
      <c r="ET92" s="42">
        <v>0</v>
      </c>
      <c r="EU92" s="42">
        <v>0</v>
      </c>
      <c r="EV92" s="42">
        <v>0</v>
      </c>
      <c r="EW92" s="42">
        <v>0</v>
      </c>
      <c r="EX92" s="42">
        <v>0</v>
      </c>
      <c r="EY92" s="42">
        <v>0</v>
      </c>
      <c r="EZ92" s="42">
        <v>0</v>
      </c>
      <c r="FA92" s="42">
        <v>0</v>
      </c>
      <c r="FB92" s="42">
        <v>0</v>
      </c>
      <c r="FC92" s="42">
        <v>0</v>
      </c>
      <c r="FD92" s="42">
        <v>0</v>
      </c>
      <c r="FE92" s="42">
        <v>0</v>
      </c>
      <c r="FF92" s="42">
        <v>0</v>
      </c>
      <c r="FG92" s="42">
        <v>0</v>
      </c>
      <c r="FH92" s="42">
        <v>0</v>
      </c>
      <c r="FI92" s="42">
        <v>0</v>
      </c>
      <c r="FJ92" s="42">
        <v>0</v>
      </c>
      <c r="FK92" s="42">
        <v>0</v>
      </c>
      <c r="FL92" s="42">
        <v>0</v>
      </c>
      <c r="FM92" s="42">
        <v>0</v>
      </c>
      <c r="FN92" s="42">
        <v>0</v>
      </c>
      <c r="FO92" s="42">
        <v>0</v>
      </c>
      <c r="FP92" s="42">
        <v>0</v>
      </c>
      <c r="FQ92" s="42">
        <v>0</v>
      </c>
      <c r="FR92" s="42">
        <v>0</v>
      </c>
      <c r="FS92" s="42">
        <v>0</v>
      </c>
      <c r="FT92" s="42">
        <v>0</v>
      </c>
      <c r="FU92" s="42">
        <v>0</v>
      </c>
      <c r="FV92" s="42">
        <v>0</v>
      </c>
      <c r="FW92" s="42">
        <v>0</v>
      </c>
      <c r="FX92" s="42">
        <v>0</v>
      </c>
      <c r="FY92" s="42">
        <v>0</v>
      </c>
      <c r="FZ92" s="42">
        <v>0</v>
      </c>
      <c r="GA92" s="42">
        <v>0</v>
      </c>
      <c r="GB92" s="42">
        <v>0</v>
      </c>
      <c r="GC92" s="42">
        <v>0</v>
      </c>
      <c r="GD92" s="42">
        <v>0</v>
      </c>
      <c r="GE92" s="42">
        <v>0</v>
      </c>
      <c r="GF92" s="42">
        <v>0</v>
      </c>
      <c r="GG92" s="42">
        <v>0</v>
      </c>
      <c r="GH92" s="42">
        <v>0</v>
      </c>
      <c r="GI92" s="42">
        <v>0</v>
      </c>
      <c r="GJ92" s="42">
        <v>0</v>
      </c>
    </row>
    <row r="94" spans="3:192" x14ac:dyDescent="0.3">
      <c r="C94" s="37" t="s">
        <v>487</v>
      </c>
    </row>
    <row r="95" spans="3:192" x14ac:dyDescent="0.3">
      <c r="C95" s="30" t="s">
        <v>478</v>
      </c>
      <c r="D95" s="38"/>
      <c r="E95" s="68"/>
      <c r="F95" s="38">
        <v>0</v>
      </c>
      <c r="G95" s="38">
        <v>40878.760094744706</v>
      </c>
      <c r="H95" s="38">
        <v>203978.81219149425</v>
      </c>
      <c r="I95" s="38">
        <v>403511.61579474423</v>
      </c>
      <c r="J95" s="38">
        <v>624439.26668546721</v>
      </c>
      <c r="K95" s="38">
        <v>905148.6571893231</v>
      </c>
      <c r="L95" s="38">
        <v>1196933.8658730285</v>
      </c>
      <c r="M95" s="38">
        <v>1509023.650336833</v>
      </c>
      <c r="N95" s="38">
        <v>1850937.3209191964</v>
      </c>
      <c r="O95" s="38">
        <v>2235628.0104529094</v>
      </c>
      <c r="P95" s="38">
        <v>2680941.6626801188</v>
      </c>
      <c r="Q95" s="38">
        <v>2495879.6245771726</v>
      </c>
      <c r="R95" s="38">
        <v>2316698.6374454354</v>
      </c>
      <c r="S95" s="38">
        <v>2143742.9521281235</v>
      </c>
      <c r="T95" s="38">
        <v>1980543.3833799367</v>
      </c>
      <c r="U95" s="38">
        <v>1827793.6429842399</v>
      </c>
      <c r="V95" s="38">
        <v>1685233.9589797033</v>
      </c>
      <c r="W95" s="38">
        <v>1552352.9615108755</v>
      </c>
      <c r="X95" s="38">
        <v>1428584.8241247269</v>
      </c>
      <c r="Y95" s="39">
        <v>1313355.1947373748</v>
      </c>
      <c r="Z95" s="38">
        <v>1206107.9650835993</v>
      </c>
      <c r="AA95" s="39">
        <v>1106323.3491708999</v>
      </c>
      <c r="AB95" s="39">
        <v>1013496.0811776086</v>
      </c>
      <c r="AC95" s="39">
        <v>927189.1360126792</v>
      </c>
      <c r="AD95" s="39">
        <v>846984.09472487576</v>
      </c>
      <c r="AE95" s="39">
        <v>772477.18981442752</v>
      </c>
      <c r="AF95" s="39">
        <v>703275.8489258379</v>
      </c>
      <c r="AG95" s="39">
        <v>639003.65098578297</v>
      </c>
      <c r="AH95" s="39">
        <v>579394.27116619493</v>
      </c>
      <c r="AI95" s="39">
        <v>524192.04843377025</v>
      </c>
      <c r="AJ95" s="39">
        <v>473153.73697088414</v>
      </c>
      <c r="AK95" s="39">
        <v>426047.67811721918</v>
      </c>
      <c r="AL95" s="39">
        <v>382650.82374561002</v>
      </c>
      <c r="AM95" s="39">
        <v>342748.98987709894</v>
      </c>
      <c r="AN95" s="39">
        <v>306135.65538360574</v>
      </c>
      <c r="AO95" s="39">
        <v>272610.54759017337</v>
      </c>
      <c r="AP95" s="39">
        <v>241978.42350334875</v>
      </c>
      <c r="AQ95" s="39">
        <v>214047.86420790799</v>
      </c>
      <c r="AR95" s="39">
        <v>188656.91236451926</v>
      </c>
      <c r="AS95" s="39">
        <v>165648.53064323636</v>
      </c>
      <c r="AT95" s="39">
        <v>144870.40671567194</v>
      </c>
      <c r="AU95" s="39">
        <v>126174.79954235302</v>
      </c>
      <c r="AV95" s="39">
        <v>109418.40482079521</v>
      </c>
      <c r="AW95" s="39">
        <v>94461.011171942388</v>
      </c>
      <c r="AX95" s="39">
        <v>81166.198986347925</v>
      </c>
      <c r="AY95" s="39">
        <v>69401.79278353641</v>
      </c>
      <c r="AZ95" s="39">
        <v>59040.246433445107</v>
      </c>
      <c r="BA95" s="39">
        <v>49959.145716164443</v>
      </c>
      <c r="BB95" s="39">
        <v>42042.686276877932</v>
      </c>
      <c r="BC95" s="39">
        <v>35180.539411137492</v>
      </c>
      <c r="BD95" s="39">
        <v>29268.202771573851</v>
      </c>
      <c r="BE95" s="39">
        <v>24207.271402852231</v>
      </c>
      <c r="BF95" s="39">
        <v>19905.563127527043</v>
      </c>
      <c r="BG95" s="39">
        <v>16275.163310123262</v>
      </c>
      <c r="BH95" s="39">
        <v>13232.776136921793</v>
      </c>
      <c r="BI95" s="39">
        <v>10700.381283833294</v>
      </c>
      <c r="BJ95" s="39">
        <v>8605.9163870121938</v>
      </c>
      <c r="BK95" s="39">
        <v>6883.2475108239396</v>
      </c>
      <c r="BL95" s="39">
        <v>5474.3529123006165</v>
      </c>
      <c r="BM95" s="39">
        <v>4327.9507594281094</v>
      </c>
      <c r="BN95" s="39">
        <v>3399.7781226253801</v>
      </c>
      <c r="BO95" s="39">
        <v>2652.4087102889703</v>
      </c>
      <c r="BP95" s="39">
        <v>2054.3786537508136</v>
      </c>
      <c r="BQ95" s="39">
        <v>1579.7129560503663</v>
      </c>
      <c r="BR95" s="39">
        <v>1206.5482139408712</v>
      </c>
      <c r="BS95" s="39">
        <v>916.29642163362905</v>
      </c>
      <c r="BT95" s="39">
        <v>693.08962715796599</v>
      </c>
      <c r="BU95" s="39">
        <v>521.78195384990295</v>
      </c>
      <c r="BV95" s="39">
        <v>391.5451252162996</v>
      </c>
      <c r="BW95" s="39">
        <v>293.09989502017902</v>
      </c>
      <c r="BX95" s="39">
        <v>218.82166379200558</v>
      </c>
      <c r="BY95" s="39">
        <v>162.70306341553058</v>
      </c>
      <c r="BZ95" s="39">
        <v>120.1068786758557</v>
      </c>
      <c r="CA95" s="39">
        <v>87.73326089217565</v>
      </c>
      <c r="CB95" s="39">
        <v>63.226149083889375</v>
      </c>
      <c r="CC95" s="39">
        <v>44.882263217780192</v>
      </c>
      <c r="CD95" s="39">
        <v>31.441473280400835</v>
      </c>
      <c r="CE95" s="39">
        <v>21.332208629013401</v>
      </c>
      <c r="CF95" s="39">
        <v>13.963529780817202</v>
      </c>
      <c r="CG95" s="39">
        <v>8.7676104645984712</v>
      </c>
      <c r="CH95" s="39">
        <v>5.2343678610008686</v>
      </c>
      <c r="CI95" s="39">
        <v>2.9314897708256371</v>
      </c>
      <c r="CJ95" s="39">
        <v>1.4894687774020903</v>
      </c>
      <c r="CK95" s="39">
        <v>0.63784585961022144</v>
      </c>
      <c r="CL95" s="39">
        <v>0.18480875580549738</v>
      </c>
      <c r="CM95" s="39">
        <v>0</v>
      </c>
      <c r="CN95" s="39">
        <v>0</v>
      </c>
      <c r="CO95" s="39">
        <v>0</v>
      </c>
      <c r="CP95" s="39">
        <v>0</v>
      </c>
      <c r="CQ95" s="39">
        <v>0</v>
      </c>
      <c r="CR95" s="39">
        <v>0</v>
      </c>
      <c r="CS95" s="39">
        <v>0</v>
      </c>
      <c r="CT95" s="39">
        <v>0</v>
      </c>
      <c r="CU95" s="39">
        <v>0</v>
      </c>
      <c r="CV95" s="39">
        <v>0</v>
      </c>
      <c r="CW95" s="39">
        <v>0</v>
      </c>
      <c r="CX95" s="39">
        <v>0</v>
      </c>
      <c r="CY95" s="39">
        <v>0</v>
      </c>
      <c r="CZ95" s="39">
        <v>0</v>
      </c>
      <c r="DA95" s="39">
        <v>0</v>
      </c>
      <c r="DB95" s="39">
        <v>0</v>
      </c>
      <c r="DC95" s="39">
        <v>0</v>
      </c>
      <c r="DD95" s="39">
        <v>0</v>
      </c>
      <c r="DE95" s="39">
        <v>0</v>
      </c>
      <c r="DF95" s="39">
        <v>0</v>
      </c>
      <c r="DG95" s="39">
        <v>0</v>
      </c>
      <c r="DH95" s="39">
        <v>0</v>
      </c>
      <c r="DI95" s="39">
        <v>0</v>
      </c>
      <c r="DJ95" s="39">
        <v>0</v>
      </c>
      <c r="DK95" s="39">
        <v>0</v>
      </c>
      <c r="DL95" s="39">
        <v>0</v>
      </c>
      <c r="DM95" s="39">
        <v>0</v>
      </c>
      <c r="DN95" s="39">
        <v>0</v>
      </c>
      <c r="DO95" s="39">
        <v>0</v>
      </c>
      <c r="DP95" s="39">
        <v>0</v>
      </c>
      <c r="DQ95" s="39">
        <v>0</v>
      </c>
      <c r="DR95" s="39">
        <v>0</v>
      </c>
      <c r="DS95" s="39">
        <v>0</v>
      </c>
      <c r="DT95" s="39">
        <v>0</v>
      </c>
      <c r="DU95" s="39">
        <v>0</v>
      </c>
      <c r="DV95" s="39">
        <v>0</v>
      </c>
      <c r="DW95" s="39">
        <v>0</v>
      </c>
      <c r="DX95" s="39">
        <v>0</v>
      </c>
      <c r="DY95" s="39">
        <v>0</v>
      </c>
      <c r="DZ95" s="39">
        <v>0</v>
      </c>
      <c r="EA95" s="39">
        <v>0</v>
      </c>
      <c r="EB95" s="39">
        <v>0</v>
      </c>
      <c r="EC95" s="39">
        <v>0</v>
      </c>
      <c r="ED95" s="39">
        <v>0</v>
      </c>
      <c r="EE95" s="39">
        <v>0</v>
      </c>
      <c r="EF95" s="39">
        <v>0</v>
      </c>
      <c r="EG95" s="39">
        <v>0</v>
      </c>
      <c r="EH95" s="39">
        <v>0</v>
      </c>
      <c r="EI95" s="39">
        <v>0</v>
      </c>
      <c r="EJ95" s="39">
        <v>0</v>
      </c>
      <c r="EK95" s="39">
        <v>0</v>
      </c>
      <c r="EL95" s="39">
        <v>0</v>
      </c>
      <c r="EM95" s="39">
        <v>0</v>
      </c>
      <c r="EN95" s="39">
        <v>0</v>
      </c>
      <c r="EO95" s="39">
        <v>0</v>
      </c>
      <c r="EP95" s="39">
        <v>0</v>
      </c>
      <c r="EQ95" s="39">
        <v>0</v>
      </c>
      <c r="ER95" s="39">
        <v>0</v>
      </c>
      <c r="ES95" s="39">
        <v>0</v>
      </c>
      <c r="ET95" s="39">
        <v>0</v>
      </c>
      <c r="EU95" s="39">
        <v>0</v>
      </c>
      <c r="EV95" s="39">
        <v>0</v>
      </c>
      <c r="EW95" s="39">
        <v>0</v>
      </c>
      <c r="EX95" s="39">
        <v>0</v>
      </c>
      <c r="EY95" s="39">
        <v>0</v>
      </c>
      <c r="EZ95" s="39">
        <v>0</v>
      </c>
      <c r="FA95" s="39">
        <v>0</v>
      </c>
      <c r="FB95" s="39">
        <v>0</v>
      </c>
      <c r="FC95" s="39">
        <v>0</v>
      </c>
      <c r="FD95" s="39">
        <v>0</v>
      </c>
      <c r="FE95" s="39">
        <v>0</v>
      </c>
      <c r="FF95" s="39">
        <v>0</v>
      </c>
      <c r="FG95" s="39">
        <v>0</v>
      </c>
      <c r="FH95" s="39">
        <v>0</v>
      </c>
      <c r="FI95" s="39">
        <v>0</v>
      </c>
      <c r="FJ95" s="39">
        <v>0</v>
      </c>
      <c r="FK95" s="39">
        <v>0</v>
      </c>
      <c r="FL95" s="39">
        <v>0</v>
      </c>
      <c r="FM95" s="39">
        <v>0</v>
      </c>
      <c r="FN95" s="39">
        <v>0</v>
      </c>
      <c r="FO95" s="39">
        <v>0</v>
      </c>
      <c r="FP95" s="39">
        <v>0</v>
      </c>
      <c r="FQ95" s="39">
        <v>0</v>
      </c>
      <c r="FR95" s="39">
        <v>0</v>
      </c>
      <c r="FS95" s="39">
        <v>0</v>
      </c>
      <c r="FT95" s="39">
        <v>0</v>
      </c>
      <c r="FU95" s="39">
        <v>0</v>
      </c>
      <c r="FV95" s="39">
        <v>0</v>
      </c>
      <c r="FW95" s="39">
        <v>0</v>
      </c>
      <c r="FX95" s="39">
        <v>0</v>
      </c>
      <c r="FY95" s="39">
        <v>0</v>
      </c>
      <c r="FZ95" s="39">
        <v>0</v>
      </c>
      <c r="GA95" s="39">
        <v>0</v>
      </c>
      <c r="GB95" s="39">
        <v>0</v>
      </c>
      <c r="GC95" s="39">
        <v>0</v>
      </c>
      <c r="GD95" s="39">
        <v>0</v>
      </c>
      <c r="GE95" s="39">
        <v>0</v>
      </c>
      <c r="GF95" s="39">
        <v>0</v>
      </c>
      <c r="GG95" s="39">
        <v>0</v>
      </c>
      <c r="GH95" s="39">
        <v>0</v>
      </c>
      <c r="GI95" s="39">
        <v>0</v>
      </c>
      <c r="GJ95" s="39">
        <v>0</v>
      </c>
    </row>
    <row r="96" spans="3:192" x14ac:dyDescent="0.3">
      <c r="C96" s="31" t="s">
        <v>488</v>
      </c>
      <c r="F96" s="35">
        <v>46392.626191241914</v>
      </c>
      <c r="G96" s="35">
        <v>187897.41379782226</v>
      </c>
      <c r="H96" s="35">
        <v>240508.6896612125</v>
      </c>
      <c r="I96" s="35">
        <v>279161.87192819302</v>
      </c>
      <c r="J96" s="35">
        <v>363984.13301406702</v>
      </c>
      <c r="K96" s="35">
        <v>398342.51725138316</v>
      </c>
      <c r="L96" s="35">
        <v>444511.59607027657</v>
      </c>
      <c r="M96" s="35">
        <v>503565.06897816359</v>
      </c>
      <c r="N96" s="35">
        <v>579797.73400470871</v>
      </c>
      <c r="O96" s="35">
        <v>679651.78819440841</v>
      </c>
      <c r="P96" s="35">
        <v>0</v>
      </c>
      <c r="Q96" s="35">
        <v>0</v>
      </c>
      <c r="R96" s="35">
        <v>0</v>
      </c>
      <c r="S96" s="35">
        <v>0</v>
      </c>
      <c r="T96" s="35">
        <v>0</v>
      </c>
      <c r="U96" s="35">
        <v>0</v>
      </c>
      <c r="V96" s="35">
        <v>0</v>
      </c>
      <c r="W96" s="35">
        <v>0</v>
      </c>
      <c r="X96" s="35">
        <v>0</v>
      </c>
      <c r="Y96" s="40">
        <v>0</v>
      </c>
      <c r="Z96" s="35">
        <v>0</v>
      </c>
      <c r="AA96" s="40">
        <v>0</v>
      </c>
      <c r="AB96" s="40">
        <v>0</v>
      </c>
      <c r="AC96" s="40">
        <v>0</v>
      </c>
      <c r="AD96" s="40">
        <v>0</v>
      </c>
      <c r="AE96" s="40">
        <v>0</v>
      </c>
      <c r="AF96" s="40">
        <v>0</v>
      </c>
      <c r="AG96" s="40">
        <v>0</v>
      </c>
      <c r="AH96" s="40">
        <v>0</v>
      </c>
      <c r="AI96" s="40">
        <v>0</v>
      </c>
      <c r="AJ96" s="40">
        <v>0</v>
      </c>
      <c r="AK96" s="40">
        <v>0</v>
      </c>
      <c r="AL96" s="40">
        <v>0</v>
      </c>
      <c r="AM96" s="40">
        <v>0</v>
      </c>
      <c r="AN96" s="40">
        <v>0</v>
      </c>
      <c r="AO96" s="40">
        <v>0</v>
      </c>
      <c r="AP96" s="40">
        <v>0</v>
      </c>
      <c r="AQ96" s="40">
        <v>0</v>
      </c>
      <c r="AR96" s="40">
        <v>0</v>
      </c>
      <c r="AS96" s="40">
        <v>0</v>
      </c>
      <c r="AT96" s="40">
        <v>0</v>
      </c>
      <c r="AU96" s="40">
        <v>0</v>
      </c>
      <c r="AV96" s="40">
        <v>0</v>
      </c>
      <c r="AW96" s="40">
        <v>0</v>
      </c>
      <c r="AX96" s="40">
        <v>0</v>
      </c>
      <c r="AY96" s="40">
        <v>0</v>
      </c>
      <c r="AZ96" s="40">
        <v>0</v>
      </c>
      <c r="BA96" s="40">
        <v>0</v>
      </c>
      <c r="BB96" s="40">
        <v>0</v>
      </c>
      <c r="BC96" s="40">
        <v>0</v>
      </c>
      <c r="BD96" s="40">
        <v>0</v>
      </c>
      <c r="BE96" s="40">
        <v>0</v>
      </c>
      <c r="BF96" s="40">
        <v>0</v>
      </c>
      <c r="BG96" s="40">
        <v>0</v>
      </c>
      <c r="BH96" s="40">
        <v>0</v>
      </c>
      <c r="BI96" s="40">
        <v>0</v>
      </c>
      <c r="BJ96" s="40">
        <v>0</v>
      </c>
      <c r="BK96" s="40">
        <v>0</v>
      </c>
      <c r="BL96" s="40">
        <v>0</v>
      </c>
      <c r="BM96" s="40">
        <v>0</v>
      </c>
      <c r="BN96" s="40">
        <v>0</v>
      </c>
      <c r="BO96" s="40">
        <v>0</v>
      </c>
      <c r="BP96" s="40">
        <v>0</v>
      </c>
      <c r="BQ96" s="40">
        <v>0</v>
      </c>
      <c r="BR96" s="40">
        <v>0</v>
      </c>
      <c r="BS96" s="40">
        <v>0</v>
      </c>
      <c r="BT96" s="40">
        <v>0</v>
      </c>
      <c r="BU96" s="40">
        <v>0</v>
      </c>
      <c r="BV96" s="40">
        <v>0</v>
      </c>
      <c r="BW96" s="40">
        <v>0</v>
      </c>
      <c r="BX96" s="40">
        <v>0</v>
      </c>
      <c r="BY96" s="40">
        <v>0</v>
      </c>
      <c r="BZ96" s="40">
        <v>0</v>
      </c>
      <c r="CA96" s="40">
        <v>0</v>
      </c>
      <c r="CB96" s="40">
        <v>0</v>
      </c>
      <c r="CC96" s="40">
        <v>0</v>
      </c>
      <c r="CD96" s="40">
        <v>0</v>
      </c>
      <c r="CE96" s="40">
        <v>0</v>
      </c>
      <c r="CF96" s="40">
        <v>0</v>
      </c>
      <c r="CG96" s="40">
        <v>0</v>
      </c>
      <c r="CH96" s="40">
        <v>0</v>
      </c>
      <c r="CI96" s="40">
        <v>0</v>
      </c>
      <c r="CJ96" s="40">
        <v>0</v>
      </c>
      <c r="CK96" s="40">
        <v>0</v>
      </c>
      <c r="CL96" s="40">
        <v>0</v>
      </c>
      <c r="CM96" s="40">
        <v>0</v>
      </c>
      <c r="CN96" s="40">
        <v>0</v>
      </c>
      <c r="CO96" s="40">
        <v>0</v>
      </c>
      <c r="CP96" s="40">
        <v>0</v>
      </c>
      <c r="CQ96" s="40">
        <v>0</v>
      </c>
      <c r="CR96" s="40">
        <v>0</v>
      </c>
      <c r="CS96" s="40">
        <v>0</v>
      </c>
      <c r="CT96" s="40">
        <v>0</v>
      </c>
      <c r="CU96" s="40">
        <v>0</v>
      </c>
      <c r="CV96" s="40">
        <v>0</v>
      </c>
      <c r="CW96" s="40">
        <v>0</v>
      </c>
      <c r="CX96" s="40">
        <v>0</v>
      </c>
      <c r="CY96" s="40">
        <v>0</v>
      </c>
      <c r="CZ96" s="40">
        <v>0</v>
      </c>
      <c r="DA96" s="40">
        <v>0</v>
      </c>
      <c r="DB96" s="40">
        <v>0</v>
      </c>
      <c r="DC96" s="40">
        <v>0</v>
      </c>
      <c r="DD96" s="40">
        <v>0</v>
      </c>
      <c r="DE96" s="40">
        <v>0</v>
      </c>
      <c r="DF96" s="40">
        <v>0</v>
      </c>
      <c r="DG96" s="40">
        <v>0</v>
      </c>
      <c r="DH96" s="40">
        <v>0</v>
      </c>
      <c r="DI96" s="40">
        <v>0</v>
      </c>
      <c r="DJ96" s="40">
        <v>0</v>
      </c>
      <c r="DK96" s="40">
        <v>0</v>
      </c>
      <c r="DL96" s="40">
        <v>0</v>
      </c>
      <c r="DM96" s="40">
        <v>0</v>
      </c>
      <c r="DN96" s="40">
        <v>0</v>
      </c>
      <c r="DO96" s="40">
        <v>0</v>
      </c>
      <c r="DP96" s="40">
        <v>0</v>
      </c>
      <c r="DQ96" s="40">
        <v>0</v>
      </c>
      <c r="DR96" s="40">
        <v>0</v>
      </c>
      <c r="DS96" s="40">
        <v>0</v>
      </c>
      <c r="DT96" s="40">
        <v>0</v>
      </c>
      <c r="DU96" s="40">
        <v>0</v>
      </c>
      <c r="DV96" s="40">
        <v>0</v>
      </c>
      <c r="DW96" s="40">
        <v>0</v>
      </c>
      <c r="DX96" s="40">
        <v>0</v>
      </c>
      <c r="DY96" s="40">
        <v>0</v>
      </c>
      <c r="DZ96" s="40">
        <v>0</v>
      </c>
      <c r="EA96" s="40">
        <v>0</v>
      </c>
      <c r="EB96" s="40">
        <v>0</v>
      </c>
      <c r="EC96" s="40">
        <v>0</v>
      </c>
      <c r="ED96" s="40">
        <v>0</v>
      </c>
      <c r="EE96" s="40">
        <v>0</v>
      </c>
      <c r="EF96" s="40">
        <v>0</v>
      </c>
      <c r="EG96" s="40">
        <v>0</v>
      </c>
      <c r="EH96" s="40">
        <v>0</v>
      </c>
      <c r="EI96" s="40">
        <v>0</v>
      </c>
      <c r="EJ96" s="40">
        <v>0</v>
      </c>
      <c r="EK96" s="40">
        <v>0</v>
      </c>
      <c r="EL96" s="40">
        <v>0</v>
      </c>
      <c r="EM96" s="40">
        <v>0</v>
      </c>
      <c r="EN96" s="40">
        <v>0</v>
      </c>
      <c r="EO96" s="40">
        <v>0</v>
      </c>
      <c r="EP96" s="40">
        <v>0</v>
      </c>
      <c r="EQ96" s="40">
        <v>0</v>
      </c>
      <c r="ER96" s="40">
        <v>0</v>
      </c>
      <c r="ES96" s="40">
        <v>0</v>
      </c>
      <c r="ET96" s="40">
        <v>0</v>
      </c>
      <c r="EU96" s="40">
        <v>0</v>
      </c>
      <c r="EV96" s="40">
        <v>0</v>
      </c>
      <c r="EW96" s="40">
        <v>0</v>
      </c>
      <c r="EX96" s="40">
        <v>0</v>
      </c>
      <c r="EY96" s="40">
        <v>0</v>
      </c>
      <c r="EZ96" s="40">
        <v>0</v>
      </c>
      <c r="FA96" s="40">
        <v>0</v>
      </c>
      <c r="FB96" s="40">
        <v>0</v>
      </c>
      <c r="FC96" s="40">
        <v>0</v>
      </c>
      <c r="FD96" s="40">
        <v>0</v>
      </c>
      <c r="FE96" s="40">
        <v>0</v>
      </c>
      <c r="FF96" s="40">
        <v>0</v>
      </c>
      <c r="FG96" s="40">
        <v>0</v>
      </c>
      <c r="FH96" s="40">
        <v>0</v>
      </c>
      <c r="FI96" s="40">
        <v>0</v>
      </c>
      <c r="FJ96" s="40">
        <v>0</v>
      </c>
      <c r="FK96" s="40">
        <v>0</v>
      </c>
      <c r="FL96" s="40">
        <v>0</v>
      </c>
      <c r="FM96" s="40">
        <v>0</v>
      </c>
      <c r="FN96" s="40">
        <v>0</v>
      </c>
      <c r="FO96" s="40">
        <v>0</v>
      </c>
      <c r="FP96" s="40">
        <v>0</v>
      </c>
      <c r="FQ96" s="40">
        <v>0</v>
      </c>
      <c r="FR96" s="40">
        <v>0</v>
      </c>
      <c r="FS96" s="40">
        <v>0</v>
      </c>
      <c r="FT96" s="40">
        <v>0</v>
      </c>
      <c r="FU96" s="40">
        <v>0</v>
      </c>
      <c r="FV96" s="40">
        <v>0</v>
      </c>
      <c r="FW96" s="40">
        <v>0</v>
      </c>
      <c r="FX96" s="40">
        <v>0</v>
      </c>
      <c r="FY96" s="40">
        <v>0</v>
      </c>
      <c r="FZ96" s="40">
        <v>0</v>
      </c>
      <c r="GA96" s="40">
        <v>0</v>
      </c>
      <c r="GB96" s="40">
        <v>0</v>
      </c>
      <c r="GC96" s="40">
        <v>0</v>
      </c>
      <c r="GD96" s="40">
        <v>0</v>
      </c>
      <c r="GE96" s="40">
        <v>0</v>
      </c>
      <c r="GF96" s="40">
        <v>0</v>
      </c>
      <c r="GG96" s="40">
        <v>0</v>
      </c>
      <c r="GH96" s="40">
        <v>0</v>
      </c>
      <c r="GI96" s="40">
        <v>0</v>
      </c>
      <c r="GJ96" s="40">
        <v>0</v>
      </c>
    </row>
    <row r="97" spans="3:192" x14ac:dyDescent="0.3">
      <c r="C97" s="31" t="s">
        <v>489</v>
      </c>
      <c r="F97" s="35">
        <v>3970.7578958764111</v>
      </c>
      <c r="G97" s="35">
        <v>20165.010369853815</v>
      </c>
      <c r="H97" s="35">
        <v>40074.221902186786</v>
      </c>
      <c r="I97" s="35">
        <v>59426.237202570941</v>
      </c>
      <c r="J97" s="35">
        <v>82899.34123908545</v>
      </c>
      <c r="K97" s="35">
        <v>106900.08510977495</v>
      </c>
      <c r="L97" s="35">
        <v>131360.23786978499</v>
      </c>
      <c r="M97" s="35">
        <v>158091.25461958017</v>
      </c>
      <c r="N97" s="35">
        <v>188562.13086093319</v>
      </c>
      <c r="O97" s="35">
        <v>224437.32873340254</v>
      </c>
      <c r="P97" s="35">
        <v>198399.38328293888</v>
      </c>
      <c r="Q97" s="35">
        <v>165800.20232094944</v>
      </c>
      <c r="R97" s="35">
        <v>146755.61850901373</v>
      </c>
      <c r="S97" s="35">
        <v>133566.30982378588</v>
      </c>
      <c r="T97" s="35">
        <v>122752.47252003477</v>
      </c>
      <c r="U97" s="35">
        <v>113103.33423529813</v>
      </c>
      <c r="V97" s="35">
        <v>104231.01741673143</v>
      </c>
      <c r="W97" s="35">
        <v>95998.255870194567</v>
      </c>
      <c r="X97" s="35">
        <v>88340.449383794912</v>
      </c>
      <c r="Y97" s="35">
        <v>81213.820776963505</v>
      </c>
      <c r="Z97" s="35">
        <v>74581.6819744846</v>
      </c>
      <c r="AA97" s="35">
        <v>68411.25147123287</v>
      </c>
      <c r="AB97" s="35">
        <v>62671.10761389829</v>
      </c>
      <c r="AC97" s="35">
        <v>57334.176934202456</v>
      </c>
      <c r="AD97" s="35">
        <v>52374.572161114535</v>
      </c>
      <c r="AE97" s="35">
        <v>47767.321914017659</v>
      </c>
      <c r="AF97" s="35">
        <v>43488.14982439638</v>
      </c>
      <c r="AG97" s="35">
        <v>39513.779022801551</v>
      </c>
      <c r="AH97" s="35">
        <v>35827.740821463965</v>
      </c>
      <c r="AI97" s="35">
        <v>32414.226002881955</v>
      </c>
      <c r="AJ97" s="35">
        <v>29258.193079638877</v>
      </c>
      <c r="AK97" s="35">
        <v>26345.317078527169</v>
      </c>
      <c r="AL97" s="35">
        <v>23661.80547318983</v>
      </c>
      <c r="AM97" s="35">
        <v>21194.413865916798</v>
      </c>
      <c r="AN97" s="35">
        <v>18930.37170332437</v>
      </c>
      <c r="AO97" s="35">
        <v>16857.294814816094</v>
      </c>
      <c r="AP97" s="35">
        <v>14963.110047937649</v>
      </c>
      <c r="AQ97" s="35">
        <v>13235.980718027195</v>
      </c>
      <c r="AR97" s="35">
        <v>11665.891942532331</v>
      </c>
      <c r="AS97" s="35">
        <v>10243.133075290883</v>
      </c>
      <c r="AT97" s="35">
        <v>8958.2856479188558</v>
      </c>
      <c r="AU97" s="35">
        <v>7802.2138647520615</v>
      </c>
      <c r="AV97" s="35">
        <v>6766.0562826200785</v>
      </c>
      <c r="AW97" s="35">
        <v>5841.1427140555616</v>
      </c>
      <c r="AX97" s="35">
        <v>5019.0374415291553</v>
      </c>
      <c r="AY97" s="35">
        <v>4291.5671897905177</v>
      </c>
      <c r="AZ97" s="35">
        <v>3650.8449466312222</v>
      </c>
      <c r="BA97" s="35">
        <v>3089.3010394440266</v>
      </c>
      <c r="BB97" s="35">
        <v>2599.7745268521007</v>
      </c>
      <c r="BC97" s="35">
        <v>2175.4430627876668</v>
      </c>
      <c r="BD97" s="35">
        <v>1809.8445829834714</v>
      </c>
      <c r="BE97" s="35">
        <v>1496.8940648386238</v>
      </c>
      <c r="BF97" s="35">
        <v>1230.891280846927</v>
      </c>
      <c r="BG97" s="35">
        <v>1006.3998935597849</v>
      </c>
      <c r="BH97" s="35">
        <v>818.26917751509518</v>
      </c>
      <c r="BI97" s="35">
        <v>661.67462531086699</v>
      </c>
      <c r="BJ97" s="35">
        <v>532.16014923096157</v>
      </c>
      <c r="BK97" s="35">
        <v>425.63625508629769</v>
      </c>
      <c r="BL97" s="35">
        <v>338.51507866719857</v>
      </c>
      <c r="BM97" s="35">
        <v>267.62552858139168</v>
      </c>
      <c r="BN97" s="35">
        <v>210.23053812361761</v>
      </c>
      <c r="BO97" s="35">
        <v>164.0157946711054</v>
      </c>
      <c r="BP97" s="35">
        <v>127.03568124445789</v>
      </c>
      <c r="BQ97" s="35">
        <v>97.683993735117014</v>
      </c>
      <c r="BR97" s="35">
        <v>74.608774790574714</v>
      </c>
      <c r="BS97" s="35">
        <v>56.660606325692441</v>
      </c>
      <c r="BT97" s="35">
        <v>42.85826898985912</v>
      </c>
      <c r="BU97" s="35">
        <v>32.26519407576918</v>
      </c>
      <c r="BV97" s="35">
        <v>24.211798360046966</v>
      </c>
      <c r="BW97" s="35">
        <v>18.124285300855661</v>
      </c>
      <c r="BX97" s="35">
        <v>13.531175998207482</v>
      </c>
      <c r="BY97" s="35">
        <v>10.060995553966965</v>
      </c>
      <c r="BZ97" s="35">
        <v>7.4269945936571347</v>
      </c>
      <c r="CA97" s="35">
        <v>5.4251218707351194</v>
      </c>
      <c r="CB97" s="35">
        <v>3.9096867107098787</v>
      </c>
      <c r="CC97" s="35">
        <v>2.7753641585274087</v>
      </c>
      <c r="CD97" s="35">
        <v>1.9442321259582054</v>
      </c>
      <c r="CE97" s="35">
        <v>1.319110111803298</v>
      </c>
      <c r="CF97" s="35">
        <v>0.86345645922897796</v>
      </c>
      <c r="CG97" s="35">
        <v>0.54215875258571444</v>
      </c>
      <c r="CH97" s="35">
        <v>0.32367523187232689</v>
      </c>
      <c r="CI97" s="35">
        <v>0.18127320366091226</v>
      </c>
      <c r="CJ97" s="35">
        <v>9.2103605381687825E-2</v>
      </c>
      <c r="CK97" s="35">
        <v>3.9442185186553839E-2</v>
      </c>
      <c r="CL97" s="35">
        <v>1.1427935230357095E-2</v>
      </c>
      <c r="CM97" s="35">
        <v>0</v>
      </c>
      <c r="CN97" s="35">
        <v>0</v>
      </c>
      <c r="CO97" s="35">
        <v>0</v>
      </c>
      <c r="CP97" s="35">
        <v>0</v>
      </c>
      <c r="CQ97" s="35">
        <v>0</v>
      </c>
      <c r="CR97" s="35">
        <v>0</v>
      </c>
      <c r="CS97" s="35">
        <v>0</v>
      </c>
      <c r="CT97" s="35">
        <v>0</v>
      </c>
      <c r="CU97" s="35">
        <v>0</v>
      </c>
      <c r="CV97" s="35">
        <v>0</v>
      </c>
      <c r="CW97" s="35">
        <v>0</v>
      </c>
      <c r="CX97" s="35">
        <v>0</v>
      </c>
      <c r="CY97" s="35">
        <v>0</v>
      </c>
      <c r="CZ97" s="35">
        <v>0</v>
      </c>
      <c r="DA97" s="35">
        <v>0</v>
      </c>
      <c r="DB97" s="35">
        <v>0</v>
      </c>
      <c r="DC97" s="35">
        <v>0</v>
      </c>
      <c r="DD97" s="35">
        <v>0</v>
      </c>
      <c r="DE97" s="35">
        <v>0</v>
      </c>
      <c r="DF97" s="35">
        <v>0</v>
      </c>
      <c r="DG97" s="35">
        <v>0</v>
      </c>
      <c r="DH97" s="35">
        <v>0</v>
      </c>
      <c r="DI97" s="35">
        <v>0</v>
      </c>
      <c r="DJ97" s="35">
        <v>0</v>
      </c>
      <c r="DK97" s="35">
        <v>0</v>
      </c>
      <c r="DL97" s="35">
        <v>0</v>
      </c>
      <c r="DM97" s="35">
        <v>0</v>
      </c>
      <c r="DN97" s="35">
        <v>0</v>
      </c>
      <c r="DO97" s="35">
        <v>0</v>
      </c>
      <c r="DP97" s="35">
        <v>0</v>
      </c>
      <c r="DQ97" s="35">
        <v>0</v>
      </c>
      <c r="DR97" s="35">
        <v>0</v>
      </c>
      <c r="DS97" s="35">
        <v>0</v>
      </c>
      <c r="DT97" s="35">
        <v>0</v>
      </c>
      <c r="DU97" s="35">
        <v>0</v>
      </c>
      <c r="DV97" s="35">
        <v>0</v>
      </c>
      <c r="DW97" s="35">
        <v>0</v>
      </c>
      <c r="DX97" s="35">
        <v>0</v>
      </c>
      <c r="DY97" s="35">
        <v>0</v>
      </c>
      <c r="DZ97" s="35">
        <v>0</v>
      </c>
      <c r="EA97" s="35">
        <v>0</v>
      </c>
      <c r="EB97" s="35">
        <v>0</v>
      </c>
      <c r="EC97" s="35">
        <v>0</v>
      </c>
      <c r="ED97" s="35">
        <v>0</v>
      </c>
      <c r="EE97" s="35">
        <v>0</v>
      </c>
      <c r="EF97" s="35">
        <v>0</v>
      </c>
      <c r="EG97" s="35">
        <v>0</v>
      </c>
      <c r="EH97" s="35">
        <v>0</v>
      </c>
      <c r="EI97" s="35">
        <v>0</v>
      </c>
      <c r="EJ97" s="35">
        <v>0</v>
      </c>
      <c r="EK97" s="35">
        <v>0</v>
      </c>
      <c r="EL97" s="35">
        <v>0</v>
      </c>
      <c r="EM97" s="35">
        <v>0</v>
      </c>
      <c r="EN97" s="35">
        <v>0</v>
      </c>
      <c r="EO97" s="35">
        <v>0</v>
      </c>
      <c r="EP97" s="35">
        <v>0</v>
      </c>
      <c r="EQ97" s="35">
        <v>0</v>
      </c>
      <c r="ER97" s="35">
        <v>0</v>
      </c>
      <c r="ES97" s="35">
        <v>0</v>
      </c>
      <c r="ET97" s="35">
        <v>0</v>
      </c>
      <c r="EU97" s="35">
        <v>0</v>
      </c>
      <c r="EV97" s="35">
        <v>0</v>
      </c>
      <c r="EW97" s="35">
        <v>0</v>
      </c>
      <c r="EX97" s="35">
        <v>0</v>
      </c>
      <c r="EY97" s="35">
        <v>0</v>
      </c>
      <c r="EZ97" s="35">
        <v>0</v>
      </c>
      <c r="FA97" s="35">
        <v>0</v>
      </c>
      <c r="FB97" s="35">
        <v>0</v>
      </c>
      <c r="FC97" s="35">
        <v>0</v>
      </c>
      <c r="FD97" s="35">
        <v>0</v>
      </c>
      <c r="FE97" s="35">
        <v>0</v>
      </c>
      <c r="FF97" s="35">
        <v>0</v>
      </c>
      <c r="FG97" s="35">
        <v>0</v>
      </c>
      <c r="FH97" s="35">
        <v>0</v>
      </c>
      <c r="FI97" s="35">
        <v>0</v>
      </c>
      <c r="FJ97" s="35">
        <v>0</v>
      </c>
      <c r="FK97" s="35">
        <v>0</v>
      </c>
      <c r="FL97" s="35">
        <v>0</v>
      </c>
      <c r="FM97" s="35">
        <v>0</v>
      </c>
      <c r="FN97" s="35">
        <v>0</v>
      </c>
      <c r="FO97" s="35">
        <v>0</v>
      </c>
      <c r="FP97" s="35">
        <v>0</v>
      </c>
      <c r="FQ97" s="35">
        <v>0</v>
      </c>
      <c r="FR97" s="35">
        <v>0</v>
      </c>
      <c r="FS97" s="35">
        <v>0</v>
      </c>
      <c r="FT97" s="35">
        <v>0</v>
      </c>
      <c r="FU97" s="35">
        <v>0</v>
      </c>
      <c r="FV97" s="35">
        <v>0</v>
      </c>
      <c r="FW97" s="35">
        <v>0</v>
      </c>
      <c r="FX97" s="35">
        <v>0</v>
      </c>
      <c r="FY97" s="35">
        <v>0</v>
      </c>
      <c r="FZ97" s="35">
        <v>0</v>
      </c>
      <c r="GA97" s="35">
        <v>0</v>
      </c>
      <c r="GB97" s="35">
        <v>0</v>
      </c>
      <c r="GC97" s="35">
        <v>0</v>
      </c>
      <c r="GD97" s="35">
        <v>0</v>
      </c>
      <c r="GE97" s="35">
        <v>0</v>
      </c>
      <c r="GF97" s="35">
        <v>0</v>
      </c>
      <c r="GG97" s="35">
        <v>0</v>
      </c>
      <c r="GH97" s="35">
        <v>0</v>
      </c>
      <c r="GI97" s="35">
        <v>0</v>
      </c>
      <c r="GJ97" s="35">
        <v>0</v>
      </c>
    </row>
    <row r="98" spans="3:192" x14ac:dyDescent="0.3">
      <c r="C98" s="31" t="s">
        <v>490</v>
      </c>
      <c r="F98" s="35">
        <v>-9484.6239923736211</v>
      </c>
      <c r="G98" s="35">
        <v>-44962.372070926525</v>
      </c>
      <c r="H98" s="35">
        <v>-81050.107960149267</v>
      </c>
      <c r="I98" s="35">
        <v>-117660.45824004101</v>
      </c>
      <c r="J98" s="35">
        <v>-166174.08374929661</v>
      </c>
      <c r="K98" s="35">
        <v>-213457.39367745258</v>
      </c>
      <c r="L98" s="35">
        <v>-263782.04947625764</v>
      </c>
      <c r="M98" s="35">
        <v>-319742.65301538067</v>
      </c>
      <c r="N98" s="35">
        <v>-383669.17533192731</v>
      </c>
      <c r="O98" s="35">
        <v>-458775.46470060124</v>
      </c>
      <c r="P98" s="35">
        <v>-383461.42138588661</v>
      </c>
      <c r="Q98" s="35">
        <v>-344981.18945268675</v>
      </c>
      <c r="R98" s="35">
        <v>-319711.30382632546</v>
      </c>
      <c r="S98" s="35">
        <v>-296765.87857197167</v>
      </c>
      <c r="T98" s="35">
        <v>-275502.21291573124</v>
      </c>
      <c r="U98" s="35">
        <v>-255663.01823983493</v>
      </c>
      <c r="V98" s="35">
        <v>-237112.01488555997</v>
      </c>
      <c r="W98" s="35">
        <v>-219766.39325634317</v>
      </c>
      <c r="X98" s="35">
        <v>-203570.0787711461</v>
      </c>
      <c r="Y98" s="35">
        <v>-188461.05043073939</v>
      </c>
      <c r="Z98" s="35">
        <v>-174366.29788718399</v>
      </c>
      <c r="AA98" s="35">
        <v>-161238.51946452449</v>
      </c>
      <c r="AB98" s="35">
        <v>-148978.05277882781</v>
      </c>
      <c r="AC98" s="35">
        <v>-137539.21822200602</v>
      </c>
      <c r="AD98" s="35">
        <v>-126881.47707156274</v>
      </c>
      <c r="AE98" s="35">
        <v>-116968.66280260742</v>
      </c>
      <c r="AF98" s="35">
        <v>-107760.34776445117</v>
      </c>
      <c r="AG98" s="35">
        <v>-99123.158842389341</v>
      </c>
      <c r="AH98" s="35">
        <v>-91029.963553888505</v>
      </c>
      <c r="AI98" s="35">
        <v>-83452.537465767979</v>
      </c>
      <c r="AJ98" s="35">
        <v>-76364.251933304127</v>
      </c>
      <c r="AK98" s="35">
        <v>-69742.171450136215</v>
      </c>
      <c r="AL98" s="35">
        <v>-63563.639341701019</v>
      </c>
      <c r="AM98" s="35">
        <v>-57807.748359409903</v>
      </c>
      <c r="AN98" s="35">
        <v>-52455.479496756765</v>
      </c>
      <c r="AO98" s="35">
        <v>-47489.418901640587</v>
      </c>
      <c r="AP98" s="35">
        <v>-42893.669343378519</v>
      </c>
      <c r="AQ98" s="35">
        <v>-38626.932561415852</v>
      </c>
      <c r="AR98" s="35">
        <v>-34674.273663815249</v>
      </c>
      <c r="AS98" s="35">
        <v>-31021.25700285536</v>
      </c>
      <c r="AT98" s="35">
        <v>-27653.892821237747</v>
      </c>
      <c r="AU98" s="35">
        <v>-24558.60858630986</v>
      </c>
      <c r="AV98" s="35">
        <v>-21723.449931472864</v>
      </c>
      <c r="AW98" s="35">
        <v>-19135.954899650074</v>
      </c>
      <c r="AX98" s="35">
        <v>-16783.443644340648</v>
      </c>
      <c r="AY98" s="35">
        <v>-14653.11353988183</v>
      </c>
      <c r="AZ98" s="35">
        <v>-12731.945663911903</v>
      </c>
      <c r="BA98" s="35">
        <v>-11005.760478730537</v>
      </c>
      <c r="BB98" s="35">
        <v>-9461.9213925925396</v>
      </c>
      <c r="BC98" s="35">
        <v>-8087.7797023512994</v>
      </c>
      <c r="BD98" s="35">
        <v>-6870.7759517051063</v>
      </c>
      <c r="BE98" s="35">
        <v>-5798.6023401638258</v>
      </c>
      <c r="BF98" s="35">
        <v>-4861.2910982506846</v>
      </c>
      <c r="BG98" s="35">
        <v>-4048.7870667612624</v>
      </c>
      <c r="BH98" s="35">
        <v>-3350.664030603592</v>
      </c>
      <c r="BI98" s="35">
        <v>-2756.1395221319699</v>
      </c>
      <c r="BJ98" s="35">
        <v>-2254.8290254192148</v>
      </c>
      <c r="BK98" s="35">
        <v>-1834.5308536096206</v>
      </c>
      <c r="BL98" s="35">
        <v>-1484.917231539705</v>
      </c>
      <c r="BM98" s="35">
        <v>-1195.7981653841216</v>
      </c>
      <c r="BN98" s="35">
        <v>-957.59995046002848</v>
      </c>
      <c r="BO98" s="35">
        <v>-762.04585120926174</v>
      </c>
      <c r="BP98" s="35">
        <v>-601.70137894490574</v>
      </c>
      <c r="BQ98" s="35">
        <v>-470.84873584461195</v>
      </c>
      <c r="BR98" s="35">
        <v>-364.86056709781684</v>
      </c>
      <c r="BS98" s="35">
        <v>-279.86740080135559</v>
      </c>
      <c r="BT98" s="35">
        <v>-214.1659422979219</v>
      </c>
      <c r="BU98" s="35">
        <v>-162.50202270937257</v>
      </c>
      <c r="BV98" s="35">
        <v>-122.65702855616753</v>
      </c>
      <c r="BW98" s="35">
        <v>-92.402516529029114</v>
      </c>
      <c r="BX98" s="35">
        <v>-69.649776374682475</v>
      </c>
      <c r="BY98" s="35">
        <v>-52.657180293641858</v>
      </c>
      <c r="BZ98" s="35">
        <v>-39.800612377337188</v>
      </c>
      <c r="CA98" s="35">
        <v>-29.932233679021362</v>
      </c>
      <c r="CB98" s="35">
        <v>-22.253572576819064</v>
      </c>
      <c r="CC98" s="35">
        <v>-16.216154095906763</v>
      </c>
      <c r="CD98" s="35">
        <v>-12.053496777345636</v>
      </c>
      <c r="CE98" s="35">
        <v>-8.6877889599994997</v>
      </c>
      <c r="CF98" s="35">
        <v>-6.0593757754477071</v>
      </c>
      <c r="CG98" s="35">
        <v>-4.0754013561833169</v>
      </c>
      <c r="CH98" s="35">
        <v>-2.6265533220475583</v>
      </c>
      <c r="CI98" s="35">
        <v>-1.623294197084459</v>
      </c>
      <c r="CJ98" s="35">
        <v>-0.94372652317355654</v>
      </c>
      <c r="CK98" s="35">
        <v>-0.49247928899127791</v>
      </c>
      <c r="CL98" s="35">
        <v>-0.19623669103585448</v>
      </c>
      <c r="CM98" s="35">
        <v>0</v>
      </c>
      <c r="CN98" s="35">
        <v>0</v>
      </c>
      <c r="CO98" s="35">
        <v>0</v>
      </c>
      <c r="CP98" s="35">
        <v>0</v>
      </c>
      <c r="CQ98" s="35">
        <v>0</v>
      </c>
      <c r="CR98" s="35">
        <v>0</v>
      </c>
      <c r="CS98" s="35">
        <v>0</v>
      </c>
      <c r="CT98" s="35">
        <v>0</v>
      </c>
      <c r="CU98" s="35">
        <v>0</v>
      </c>
      <c r="CV98" s="35">
        <v>0</v>
      </c>
      <c r="CW98" s="35">
        <v>0</v>
      </c>
      <c r="CX98" s="35">
        <v>0</v>
      </c>
      <c r="CY98" s="35">
        <v>0</v>
      </c>
      <c r="CZ98" s="35">
        <v>0</v>
      </c>
      <c r="DA98" s="35">
        <v>0</v>
      </c>
      <c r="DB98" s="35">
        <v>0</v>
      </c>
      <c r="DC98" s="35">
        <v>0</v>
      </c>
      <c r="DD98" s="35">
        <v>0</v>
      </c>
      <c r="DE98" s="35">
        <v>0</v>
      </c>
      <c r="DF98" s="35">
        <v>0</v>
      </c>
      <c r="DG98" s="35">
        <v>0</v>
      </c>
      <c r="DH98" s="35">
        <v>0</v>
      </c>
      <c r="DI98" s="35">
        <v>0</v>
      </c>
      <c r="DJ98" s="35">
        <v>0</v>
      </c>
      <c r="DK98" s="35">
        <v>0</v>
      </c>
      <c r="DL98" s="35">
        <v>0</v>
      </c>
      <c r="DM98" s="35">
        <v>0</v>
      </c>
      <c r="DN98" s="35">
        <v>0</v>
      </c>
      <c r="DO98" s="35">
        <v>0</v>
      </c>
      <c r="DP98" s="35">
        <v>0</v>
      </c>
      <c r="DQ98" s="35">
        <v>0</v>
      </c>
      <c r="DR98" s="35">
        <v>0</v>
      </c>
      <c r="DS98" s="35">
        <v>0</v>
      </c>
      <c r="DT98" s="35">
        <v>0</v>
      </c>
      <c r="DU98" s="35">
        <v>0</v>
      </c>
      <c r="DV98" s="35">
        <v>0</v>
      </c>
      <c r="DW98" s="35">
        <v>0</v>
      </c>
      <c r="DX98" s="35">
        <v>0</v>
      </c>
      <c r="DY98" s="35">
        <v>0</v>
      </c>
      <c r="DZ98" s="35">
        <v>0</v>
      </c>
      <c r="EA98" s="35">
        <v>0</v>
      </c>
      <c r="EB98" s="35">
        <v>0</v>
      </c>
      <c r="EC98" s="35">
        <v>0</v>
      </c>
      <c r="ED98" s="35">
        <v>0</v>
      </c>
      <c r="EE98" s="35">
        <v>0</v>
      </c>
      <c r="EF98" s="35">
        <v>0</v>
      </c>
      <c r="EG98" s="35">
        <v>0</v>
      </c>
      <c r="EH98" s="35">
        <v>0</v>
      </c>
      <c r="EI98" s="35">
        <v>0</v>
      </c>
      <c r="EJ98" s="35">
        <v>0</v>
      </c>
      <c r="EK98" s="35">
        <v>0</v>
      </c>
      <c r="EL98" s="35">
        <v>0</v>
      </c>
      <c r="EM98" s="35">
        <v>0</v>
      </c>
      <c r="EN98" s="35">
        <v>0</v>
      </c>
      <c r="EO98" s="35">
        <v>0</v>
      </c>
      <c r="EP98" s="35">
        <v>0</v>
      </c>
      <c r="EQ98" s="35">
        <v>0</v>
      </c>
      <c r="ER98" s="35">
        <v>0</v>
      </c>
      <c r="ES98" s="35">
        <v>0</v>
      </c>
      <c r="ET98" s="35">
        <v>0</v>
      </c>
      <c r="EU98" s="35">
        <v>0</v>
      </c>
      <c r="EV98" s="35">
        <v>0</v>
      </c>
      <c r="EW98" s="35">
        <v>0</v>
      </c>
      <c r="EX98" s="35">
        <v>0</v>
      </c>
      <c r="EY98" s="35">
        <v>0</v>
      </c>
      <c r="EZ98" s="35">
        <v>0</v>
      </c>
      <c r="FA98" s="35">
        <v>0</v>
      </c>
      <c r="FB98" s="35">
        <v>0</v>
      </c>
      <c r="FC98" s="35">
        <v>0</v>
      </c>
      <c r="FD98" s="35">
        <v>0</v>
      </c>
      <c r="FE98" s="35">
        <v>0</v>
      </c>
      <c r="FF98" s="35">
        <v>0</v>
      </c>
      <c r="FG98" s="35">
        <v>0</v>
      </c>
      <c r="FH98" s="35">
        <v>0</v>
      </c>
      <c r="FI98" s="35">
        <v>0</v>
      </c>
      <c r="FJ98" s="35">
        <v>0</v>
      </c>
      <c r="FK98" s="35">
        <v>0</v>
      </c>
      <c r="FL98" s="35">
        <v>0</v>
      </c>
      <c r="FM98" s="35">
        <v>0</v>
      </c>
      <c r="FN98" s="35">
        <v>0</v>
      </c>
      <c r="FO98" s="35">
        <v>0</v>
      </c>
      <c r="FP98" s="35">
        <v>0</v>
      </c>
      <c r="FQ98" s="35">
        <v>0</v>
      </c>
      <c r="FR98" s="35">
        <v>0</v>
      </c>
      <c r="FS98" s="35">
        <v>0</v>
      </c>
      <c r="FT98" s="35">
        <v>0</v>
      </c>
      <c r="FU98" s="35">
        <v>0</v>
      </c>
      <c r="FV98" s="35">
        <v>0</v>
      </c>
      <c r="FW98" s="35">
        <v>0</v>
      </c>
      <c r="FX98" s="35">
        <v>0</v>
      </c>
      <c r="FY98" s="35">
        <v>0</v>
      </c>
      <c r="FZ98" s="35">
        <v>0</v>
      </c>
      <c r="GA98" s="35">
        <v>0</v>
      </c>
      <c r="GB98" s="35">
        <v>0</v>
      </c>
      <c r="GC98" s="35">
        <v>0</v>
      </c>
      <c r="GD98" s="35">
        <v>0</v>
      </c>
      <c r="GE98" s="35">
        <v>0</v>
      </c>
      <c r="GF98" s="35">
        <v>0</v>
      </c>
      <c r="GG98" s="35">
        <v>0</v>
      </c>
      <c r="GH98" s="35">
        <v>0</v>
      </c>
      <c r="GI98" s="35">
        <v>0</v>
      </c>
      <c r="GJ98" s="35">
        <v>0</v>
      </c>
    </row>
    <row r="99" spans="3:192" x14ac:dyDescent="0.3">
      <c r="C99" s="32" t="s">
        <v>467</v>
      </c>
      <c r="D99" s="41"/>
      <c r="E99" s="69"/>
      <c r="F99" s="41">
        <v>40878.760094744706</v>
      </c>
      <c r="G99" s="41">
        <v>203978.81219149425</v>
      </c>
      <c r="H99" s="41">
        <v>403511.61579474423</v>
      </c>
      <c r="I99" s="41">
        <v>624439.26668546721</v>
      </c>
      <c r="J99" s="41">
        <v>905148.6571893231</v>
      </c>
      <c r="K99" s="41">
        <v>1196933.8658730285</v>
      </c>
      <c r="L99" s="41">
        <v>1509023.650336833</v>
      </c>
      <c r="M99" s="41">
        <v>1850937.3209191964</v>
      </c>
      <c r="N99" s="41">
        <v>2235628.0104529094</v>
      </c>
      <c r="O99" s="41">
        <v>2680941.6626801188</v>
      </c>
      <c r="P99" s="41">
        <v>2495879.6245771726</v>
      </c>
      <c r="Q99" s="41">
        <v>2316698.6374454354</v>
      </c>
      <c r="R99" s="41">
        <v>2143742.9521281235</v>
      </c>
      <c r="S99" s="41">
        <v>1980543.3833799367</v>
      </c>
      <c r="T99" s="41">
        <v>1827793.6429842399</v>
      </c>
      <c r="U99" s="41">
        <v>1685233.9589797033</v>
      </c>
      <c r="V99" s="41">
        <v>1552352.9615108755</v>
      </c>
      <c r="W99" s="41">
        <v>1428584.8241247269</v>
      </c>
      <c r="X99" s="41">
        <v>1313355.1947373748</v>
      </c>
      <c r="Y99" s="42">
        <v>1206107.9650835993</v>
      </c>
      <c r="Z99" s="41">
        <v>1106323.3491708999</v>
      </c>
      <c r="AA99" s="42">
        <v>1013496.0811776086</v>
      </c>
      <c r="AB99" s="42">
        <v>927189.1360126792</v>
      </c>
      <c r="AC99" s="42">
        <v>846984.09472487576</v>
      </c>
      <c r="AD99" s="42">
        <v>772477.18981442752</v>
      </c>
      <c r="AE99" s="42">
        <v>703275.8489258379</v>
      </c>
      <c r="AF99" s="42">
        <v>639003.65098578297</v>
      </c>
      <c r="AG99" s="42">
        <v>579394.27116619493</v>
      </c>
      <c r="AH99" s="42">
        <v>524192.04843377025</v>
      </c>
      <c r="AI99" s="42">
        <v>473153.73697088414</v>
      </c>
      <c r="AJ99" s="42">
        <v>426047.67811721918</v>
      </c>
      <c r="AK99" s="42">
        <v>382650.82374561002</v>
      </c>
      <c r="AL99" s="42">
        <v>342748.98987709894</v>
      </c>
      <c r="AM99" s="42">
        <v>306135.65538360574</v>
      </c>
      <c r="AN99" s="42">
        <v>272610.54759017337</v>
      </c>
      <c r="AO99" s="42">
        <v>241978.42350334875</v>
      </c>
      <c r="AP99" s="42">
        <v>214047.86420790799</v>
      </c>
      <c r="AQ99" s="42">
        <v>188656.91236451926</v>
      </c>
      <c r="AR99" s="42">
        <v>165648.53064323636</v>
      </c>
      <c r="AS99" s="42">
        <v>144870.40671567194</v>
      </c>
      <c r="AT99" s="42">
        <v>126174.79954235302</v>
      </c>
      <c r="AU99" s="42">
        <v>109418.40482079521</v>
      </c>
      <c r="AV99" s="42">
        <v>94461.011171942388</v>
      </c>
      <c r="AW99" s="42">
        <v>81166.198986347925</v>
      </c>
      <c r="AX99" s="42">
        <v>69401.79278353641</v>
      </c>
      <c r="AY99" s="42">
        <v>59040.246433445107</v>
      </c>
      <c r="AZ99" s="42">
        <v>49959.145716164443</v>
      </c>
      <c r="BA99" s="42">
        <v>42042.686276877932</v>
      </c>
      <c r="BB99" s="42">
        <v>35180.539411137492</v>
      </c>
      <c r="BC99" s="42">
        <v>29268.202771573851</v>
      </c>
      <c r="BD99" s="42">
        <v>24207.271402852231</v>
      </c>
      <c r="BE99" s="42">
        <v>19905.563127527043</v>
      </c>
      <c r="BF99" s="42">
        <v>16275.163310123262</v>
      </c>
      <c r="BG99" s="42">
        <v>13232.776136921793</v>
      </c>
      <c r="BH99" s="42">
        <v>10700.381283833294</v>
      </c>
      <c r="BI99" s="42">
        <v>8605.9163870121938</v>
      </c>
      <c r="BJ99" s="42">
        <v>6883.2475108239396</v>
      </c>
      <c r="BK99" s="42">
        <v>5474.3529123006165</v>
      </c>
      <c r="BL99" s="42">
        <v>4327.9507594281094</v>
      </c>
      <c r="BM99" s="42">
        <v>3399.7781226253801</v>
      </c>
      <c r="BN99" s="42">
        <v>2652.4087102889703</v>
      </c>
      <c r="BO99" s="42">
        <v>2054.3786537508136</v>
      </c>
      <c r="BP99" s="42">
        <v>1579.7129560503663</v>
      </c>
      <c r="BQ99" s="42">
        <v>1206.5482139408712</v>
      </c>
      <c r="BR99" s="42">
        <v>916.29642163362905</v>
      </c>
      <c r="BS99" s="42">
        <v>693.08962715796599</v>
      </c>
      <c r="BT99" s="42">
        <v>521.78195384990295</v>
      </c>
      <c r="BU99" s="42">
        <v>391.5451252162996</v>
      </c>
      <c r="BV99" s="42">
        <v>293.09989502017902</v>
      </c>
      <c r="BW99" s="42">
        <v>218.82166379200558</v>
      </c>
      <c r="BX99" s="42">
        <v>162.70306341553058</v>
      </c>
      <c r="BY99" s="42">
        <v>120.1068786758557</v>
      </c>
      <c r="BZ99" s="42">
        <v>87.73326089217565</v>
      </c>
      <c r="CA99" s="42">
        <v>63.226149083889375</v>
      </c>
      <c r="CB99" s="42">
        <v>44.882263217780192</v>
      </c>
      <c r="CC99" s="42">
        <v>31.441473280400835</v>
      </c>
      <c r="CD99" s="42">
        <v>21.332208629013401</v>
      </c>
      <c r="CE99" s="42">
        <v>13.963529780817202</v>
      </c>
      <c r="CF99" s="42">
        <v>8.7676104645984712</v>
      </c>
      <c r="CG99" s="42">
        <v>5.2343678610008686</v>
      </c>
      <c r="CH99" s="42">
        <v>2.9314897708256371</v>
      </c>
      <c r="CI99" s="42">
        <v>1.4894687774020903</v>
      </c>
      <c r="CJ99" s="42">
        <v>0.63784585961022144</v>
      </c>
      <c r="CK99" s="42">
        <v>0.18480875580549738</v>
      </c>
      <c r="CL99" s="42">
        <v>0</v>
      </c>
      <c r="CM99" s="42">
        <v>0</v>
      </c>
      <c r="CN99" s="42">
        <v>0</v>
      </c>
      <c r="CO99" s="42">
        <v>0</v>
      </c>
      <c r="CP99" s="42">
        <v>0</v>
      </c>
      <c r="CQ99" s="42">
        <v>0</v>
      </c>
      <c r="CR99" s="42">
        <v>0</v>
      </c>
      <c r="CS99" s="42">
        <v>0</v>
      </c>
      <c r="CT99" s="42">
        <v>0</v>
      </c>
      <c r="CU99" s="42">
        <v>0</v>
      </c>
      <c r="CV99" s="42">
        <v>0</v>
      </c>
      <c r="CW99" s="42">
        <v>0</v>
      </c>
      <c r="CX99" s="42">
        <v>0</v>
      </c>
      <c r="CY99" s="42">
        <v>0</v>
      </c>
      <c r="CZ99" s="42">
        <v>0</v>
      </c>
      <c r="DA99" s="42">
        <v>0</v>
      </c>
      <c r="DB99" s="42">
        <v>0</v>
      </c>
      <c r="DC99" s="42">
        <v>0</v>
      </c>
      <c r="DD99" s="42">
        <v>0</v>
      </c>
      <c r="DE99" s="42">
        <v>0</v>
      </c>
      <c r="DF99" s="42">
        <v>0</v>
      </c>
      <c r="DG99" s="42">
        <v>0</v>
      </c>
      <c r="DH99" s="42">
        <v>0</v>
      </c>
      <c r="DI99" s="42">
        <v>0</v>
      </c>
      <c r="DJ99" s="42">
        <v>0</v>
      </c>
      <c r="DK99" s="42">
        <v>0</v>
      </c>
      <c r="DL99" s="42">
        <v>0</v>
      </c>
      <c r="DM99" s="42">
        <v>0</v>
      </c>
      <c r="DN99" s="42">
        <v>0</v>
      </c>
      <c r="DO99" s="42">
        <v>0</v>
      </c>
      <c r="DP99" s="42">
        <v>0</v>
      </c>
      <c r="DQ99" s="42">
        <v>0</v>
      </c>
      <c r="DR99" s="42">
        <v>0</v>
      </c>
      <c r="DS99" s="42">
        <v>0</v>
      </c>
      <c r="DT99" s="42">
        <v>0</v>
      </c>
      <c r="DU99" s="42">
        <v>0</v>
      </c>
      <c r="DV99" s="42">
        <v>0</v>
      </c>
      <c r="DW99" s="42">
        <v>0</v>
      </c>
      <c r="DX99" s="42">
        <v>0</v>
      </c>
      <c r="DY99" s="42">
        <v>0</v>
      </c>
      <c r="DZ99" s="42">
        <v>0</v>
      </c>
      <c r="EA99" s="42">
        <v>0</v>
      </c>
      <c r="EB99" s="42">
        <v>0</v>
      </c>
      <c r="EC99" s="42">
        <v>0</v>
      </c>
      <c r="ED99" s="42">
        <v>0</v>
      </c>
      <c r="EE99" s="42">
        <v>0</v>
      </c>
      <c r="EF99" s="42">
        <v>0</v>
      </c>
      <c r="EG99" s="42">
        <v>0</v>
      </c>
      <c r="EH99" s="42">
        <v>0</v>
      </c>
      <c r="EI99" s="42">
        <v>0</v>
      </c>
      <c r="EJ99" s="42">
        <v>0</v>
      </c>
      <c r="EK99" s="42">
        <v>0</v>
      </c>
      <c r="EL99" s="42">
        <v>0</v>
      </c>
      <c r="EM99" s="42">
        <v>0</v>
      </c>
      <c r="EN99" s="42">
        <v>0</v>
      </c>
      <c r="EO99" s="42">
        <v>0</v>
      </c>
      <c r="EP99" s="42">
        <v>0</v>
      </c>
      <c r="EQ99" s="42">
        <v>0</v>
      </c>
      <c r="ER99" s="42">
        <v>0</v>
      </c>
      <c r="ES99" s="42">
        <v>0</v>
      </c>
      <c r="ET99" s="42">
        <v>0</v>
      </c>
      <c r="EU99" s="42">
        <v>0</v>
      </c>
      <c r="EV99" s="42">
        <v>0</v>
      </c>
      <c r="EW99" s="42">
        <v>0</v>
      </c>
      <c r="EX99" s="42">
        <v>0</v>
      </c>
      <c r="EY99" s="42">
        <v>0</v>
      </c>
      <c r="EZ99" s="42">
        <v>0</v>
      </c>
      <c r="FA99" s="42">
        <v>0</v>
      </c>
      <c r="FB99" s="42">
        <v>0</v>
      </c>
      <c r="FC99" s="42">
        <v>0</v>
      </c>
      <c r="FD99" s="42">
        <v>0</v>
      </c>
      <c r="FE99" s="42">
        <v>0</v>
      </c>
      <c r="FF99" s="42">
        <v>0</v>
      </c>
      <c r="FG99" s="42">
        <v>0</v>
      </c>
      <c r="FH99" s="42">
        <v>0</v>
      </c>
      <c r="FI99" s="42">
        <v>0</v>
      </c>
      <c r="FJ99" s="42">
        <v>0</v>
      </c>
      <c r="FK99" s="42">
        <v>0</v>
      </c>
      <c r="FL99" s="42">
        <v>0</v>
      </c>
      <c r="FM99" s="42">
        <v>0</v>
      </c>
      <c r="FN99" s="42">
        <v>0</v>
      </c>
      <c r="FO99" s="42">
        <v>0</v>
      </c>
      <c r="FP99" s="42">
        <v>0</v>
      </c>
      <c r="FQ99" s="42">
        <v>0</v>
      </c>
      <c r="FR99" s="42">
        <v>0</v>
      </c>
      <c r="FS99" s="42">
        <v>0</v>
      </c>
      <c r="FT99" s="42">
        <v>0</v>
      </c>
      <c r="FU99" s="42">
        <v>0</v>
      </c>
      <c r="FV99" s="42">
        <v>0</v>
      </c>
      <c r="FW99" s="42">
        <v>0</v>
      </c>
      <c r="FX99" s="42">
        <v>0</v>
      </c>
      <c r="FY99" s="42">
        <v>0</v>
      </c>
      <c r="FZ99" s="42">
        <v>0</v>
      </c>
      <c r="GA99" s="42">
        <v>0</v>
      </c>
      <c r="GB99" s="42">
        <v>0</v>
      </c>
      <c r="GC99" s="42">
        <v>0</v>
      </c>
      <c r="GD99" s="42">
        <v>0</v>
      </c>
      <c r="GE99" s="42">
        <v>0</v>
      </c>
      <c r="GF99" s="42">
        <v>0</v>
      </c>
      <c r="GG99" s="42">
        <v>0</v>
      </c>
      <c r="GH99" s="42">
        <v>0</v>
      </c>
      <c r="GI99" s="42">
        <v>0</v>
      </c>
      <c r="GJ99" s="42">
        <v>0</v>
      </c>
    </row>
    <row r="101" spans="3:192" x14ac:dyDescent="0.3">
      <c r="C101" s="37" t="s">
        <v>491</v>
      </c>
    </row>
    <row r="102" spans="3:192" x14ac:dyDescent="0.3">
      <c r="C102" s="30" t="s">
        <v>492</v>
      </c>
      <c r="D102" s="38"/>
      <c r="E102" s="68"/>
      <c r="F102" s="38">
        <v>347586.08640060836</v>
      </c>
      <c r="G102" s="38">
        <v>1178383.4511625166</v>
      </c>
      <c r="H102" s="38">
        <v>2246348.0160384448</v>
      </c>
      <c r="I102" s="38">
        <v>3405579.666952604</v>
      </c>
      <c r="J102" s="38">
        <v>4822095.9106647791</v>
      </c>
      <c r="K102" s="38">
        <v>6365658.290905783</v>
      </c>
      <c r="L102" s="38">
        <v>7961260.5130675621</v>
      </c>
      <c r="M102" s="38">
        <v>9703200.7640457936</v>
      </c>
      <c r="N102" s="38">
        <v>11661174.126191678</v>
      </c>
      <c r="O102" s="38">
        <v>13924152.117315404</v>
      </c>
      <c r="P102" s="38">
        <v>13567690.185958536</v>
      </c>
      <c r="Q102" s="38">
        <v>12033398.974529942</v>
      </c>
      <c r="R102" s="38">
        <v>10988821.265607344</v>
      </c>
      <c r="S102" s="38">
        <v>10034568.879783919</v>
      </c>
      <c r="T102" s="38">
        <v>9138849.721672371</v>
      </c>
      <c r="U102" s="38">
        <v>8356283.4352609282</v>
      </c>
      <c r="V102" s="38">
        <v>7623561.222377914</v>
      </c>
      <c r="W102" s="38">
        <v>6935422.7330628643</v>
      </c>
      <c r="X102" s="38">
        <v>6286734.8729541162</v>
      </c>
      <c r="Y102" s="39">
        <v>5671905.1880629444</v>
      </c>
      <c r="Z102" s="38">
        <v>5185273.811487725</v>
      </c>
      <c r="AA102" s="39">
        <v>4728196.0100078937</v>
      </c>
      <c r="AB102" s="39">
        <v>4301468.352818788</v>
      </c>
      <c r="AC102" s="39">
        <v>3904841.3173251548</v>
      </c>
      <c r="AD102" s="39">
        <v>3533306.7983736903</v>
      </c>
      <c r="AE102" s="39">
        <v>3189383.3233488854</v>
      </c>
      <c r="AF102" s="39">
        <v>2870533.9527914785</v>
      </c>
      <c r="AG102" s="39">
        <v>2573253.3786502928</v>
      </c>
      <c r="AH102" s="39">
        <v>2294690.7921419563</v>
      </c>
      <c r="AI102" s="39">
        <v>2031549.7027709645</v>
      </c>
      <c r="AJ102" s="39">
        <v>1841885.143986</v>
      </c>
      <c r="AK102" s="39">
        <v>1668875.2534219963</v>
      </c>
      <c r="AL102" s="39">
        <v>1510038.7647348961</v>
      </c>
      <c r="AM102" s="39">
        <v>1364188.0559165485</v>
      </c>
      <c r="AN102" s="39">
        <v>1230316.5614294729</v>
      </c>
      <c r="AO102" s="39">
        <v>1107556.1476960427</v>
      </c>
      <c r="AP102" s="39">
        <v>995614.12586119981</v>
      </c>
      <c r="AQ102" s="39">
        <v>892983.78738642775</v>
      </c>
      <c r="AR102" s="39">
        <v>799095.3102282458</v>
      </c>
      <c r="AS102" s="39">
        <v>713365.55813360016</v>
      </c>
      <c r="AT102" s="39">
        <v>635208.7590872806</v>
      </c>
      <c r="AU102" s="39">
        <v>564084.56864995218</v>
      </c>
      <c r="AV102" s="39">
        <v>499282.14964228478</v>
      </c>
      <c r="AW102" s="39">
        <v>440342.1540264241</v>
      </c>
      <c r="AX102" s="39">
        <v>386860.96774211369</v>
      </c>
      <c r="AY102" s="39">
        <v>338473.93905584235</v>
      </c>
      <c r="AZ102" s="39">
        <v>294994.13137178414</v>
      </c>
      <c r="BA102" s="39">
        <v>255908.53362225913</v>
      </c>
      <c r="BB102" s="39">
        <v>220944.95241040803</v>
      </c>
      <c r="BC102" s="39">
        <v>189817.00211810385</v>
      </c>
      <c r="BD102" s="39">
        <v>162228.9212331106</v>
      </c>
      <c r="BE102" s="39">
        <v>137888.97769673457</v>
      </c>
      <c r="BF102" s="39">
        <v>116513.13436446413</v>
      </c>
      <c r="BG102" s="39">
        <v>97835.635078176303</v>
      </c>
      <c r="BH102" s="39">
        <v>81604.847111018535</v>
      </c>
      <c r="BI102" s="39">
        <v>67580.667026611525</v>
      </c>
      <c r="BJ102" s="39">
        <v>55578.335080581477</v>
      </c>
      <c r="BK102" s="39">
        <v>45341.17553883334</v>
      </c>
      <c r="BL102" s="39">
        <v>36688.775525071396</v>
      </c>
      <c r="BM102" s="39">
        <v>29443.735542296628</v>
      </c>
      <c r="BN102" s="39">
        <v>23432.854942013524</v>
      </c>
      <c r="BO102" s="39">
        <v>18502.340800051843</v>
      </c>
      <c r="BP102" s="39">
        <v>14480.793556667591</v>
      </c>
      <c r="BQ102" s="39">
        <v>11231.563476591769</v>
      </c>
      <c r="BR102" s="39">
        <v>8629.9896349617575</v>
      </c>
      <c r="BS102" s="39">
        <v>6563.5574994373665</v>
      </c>
      <c r="BT102" s="39">
        <v>4947.6783980368227</v>
      </c>
      <c r="BU102" s="39">
        <v>3679.3232634604096</v>
      </c>
      <c r="BV102" s="39">
        <v>2693.3108470334637</v>
      </c>
      <c r="BW102" s="39">
        <v>1935.9622797994657</v>
      </c>
      <c r="BX102" s="39">
        <v>1362.44785678379</v>
      </c>
      <c r="BY102" s="39">
        <v>948.68711708691137</v>
      </c>
      <c r="BZ102" s="39">
        <v>644.39417793284338</v>
      </c>
      <c r="CA102" s="39">
        <v>426.40353155704179</v>
      </c>
      <c r="CB102" s="39">
        <v>274.62352901927773</v>
      </c>
      <c r="CC102" s="39">
        <v>171.95227747715859</v>
      </c>
      <c r="CD102" s="39">
        <v>108.06778994440855</v>
      </c>
      <c r="CE102" s="39">
        <v>66.557120514545204</v>
      </c>
      <c r="CF102" s="39">
        <v>39.884213190316494</v>
      </c>
      <c r="CG102" s="39">
        <v>22.859146776655368</v>
      </c>
      <c r="CH102" s="39">
        <v>11.968404353167085</v>
      </c>
      <c r="CI102" s="39">
        <v>7.4070514803806304</v>
      </c>
      <c r="CJ102" s="39">
        <v>4.3118297476809158</v>
      </c>
      <c r="CK102" s="39">
        <v>2.2528233250874852</v>
      </c>
      <c r="CL102" s="39">
        <v>0.89863724405988221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</row>
    <row r="103" spans="3:192" x14ac:dyDescent="0.3">
      <c r="C103" s="91" t="s">
        <v>493</v>
      </c>
      <c r="F103" s="35">
        <v>70518.652716854631</v>
      </c>
      <c r="G103" s="35">
        <v>239347.67000852805</v>
      </c>
      <c r="H103" s="35">
        <v>450024.06035067962</v>
      </c>
      <c r="I103" s="35">
        <v>669863.28331368743</v>
      </c>
      <c r="J103" s="35">
        <v>932256.79523685796</v>
      </c>
      <c r="K103" s="35">
        <v>1218231.1095154854</v>
      </c>
      <c r="L103" s="35">
        <v>1511675.2520943063</v>
      </c>
      <c r="M103" s="35">
        <v>1831714.2856213376</v>
      </c>
      <c r="N103" s="35">
        <v>2190984.9847157779</v>
      </c>
      <c r="O103" s="35">
        <v>2608186.9861926562</v>
      </c>
      <c r="P103" s="35">
        <v>2488843.3948149583</v>
      </c>
      <c r="Q103" s="35">
        <v>2119702.3805540469</v>
      </c>
      <c r="R103" s="35">
        <v>1894357.2352198851</v>
      </c>
      <c r="S103" s="35">
        <v>1707358.8640511287</v>
      </c>
      <c r="T103" s="35">
        <v>1567911.5317366398</v>
      </c>
      <c r="U103" s="35">
        <v>1414972.4047360306</v>
      </c>
      <c r="V103" s="35">
        <v>1267998.0283096894</v>
      </c>
      <c r="W103" s="35">
        <v>1135011.2594523949</v>
      </c>
      <c r="X103" s="35">
        <v>1011624.4730301657</v>
      </c>
      <c r="Y103" s="40">
        <v>921343.24788080738</v>
      </c>
      <c r="Z103" s="35">
        <v>835470.42161870503</v>
      </c>
      <c r="AA103" s="40">
        <v>777128.86581759725</v>
      </c>
      <c r="AB103" s="40">
        <v>735112.85535878839</v>
      </c>
      <c r="AC103" s="40">
        <v>702750.19794686825</v>
      </c>
      <c r="AD103" s="40">
        <v>649663.57397667645</v>
      </c>
      <c r="AE103" s="40">
        <v>626457.00228986342</v>
      </c>
      <c r="AF103" s="40">
        <v>615612.4312470255</v>
      </c>
      <c r="AG103" s="40">
        <v>607251.8110437023</v>
      </c>
      <c r="AH103" s="40">
        <v>608059.47004211682</v>
      </c>
      <c r="AI103" s="40">
        <v>584696.4290901632</v>
      </c>
      <c r="AJ103" s="40">
        <v>590065.88700234855</v>
      </c>
      <c r="AK103" s="40">
        <v>602674.68447004701</v>
      </c>
      <c r="AL103" s="40">
        <v>614502.90557292139</v>
      </c>
      <c r="AM103" s="40">
        <v>626338.41642301052</v>
      </c>
      <c r="AN103" s="40">
        <v>612863.27352594701</v>
      </c>
      <c r="AO103" s="40">
        <v>619281.06964471494</v>
      </c>
      <c r="AP103" s="40">
        <v>621634.45448026364</v>
      </c>
      <c r="AQ103" s="40">
        <v>618978.29060487647</v>
      </c>
      <c r="AR103" s="40">
        <v>614559.98117048433</v>
      </c>
      <c r="AS103" s="40">
        <v>592764.01718536264</v>
      </c>
      <c r="AT103" s="40">
        <v>581387.48484423698</v>
      </c>
      <c r="AU103" s="40">
        <v>567073.81746091018</v>
      </c>
      <c r="AV103" s="40">
        <v>547021.22884927446</v>
      </c>
      <c r="AW103" s="40">
        <v>523043.25809056713</v>
      </c>
      <c r="AX103" s="40">
        <v>486846.03249582113</v>
      </c>
      <c r="AY103" s="40">
        <v>455428.88501824136</v>
      </c>
      <c r="AZ103" s="40">
        <v>422488.96888443147</v>
      </c>
      <c r="BA103" s="40">
        <v>388532.30816957261</v>
      </c>
      <c r="BB103" s="40">
        <v>354900.66976931831</v>
      </c>
      <c r="BC103" s="40">
        <v>318063.53062238428</v>
      </c>
      <c r="BD103" s="40">
        <v>286012.31650263543</v>
      </c>
      <c r="BE103" s="40">
        <v>256781.34068881726</v>
      </c>
      <c r="BF103" s="40">
        <v>229300.16482960299</v>
      </c>
      <c r="BG103" s="40">
        <v>203578.13424954249</v>
      </c>
      <c r="BH103" s="40">
        <v>177860.1069429031</v>
      </c>
      <c r="BI103" s="40">
        <v>155122.76453290641</v>
      </c>
      <c r="BJ103" s="40">
        <v>134040.42678651091</v>
      </c>
      <c r="BK103" s="40">
        <v>114955.2568889883</v>
      </c>
      <c r="BL103" s="40">
        <v>98284.384669218896</v>
      </c>
      <c r="BM103" s="40">
        <v>83543.280517866879</v>
      </c>
      <c r="BN103" s="40">
        <v>70719.417865692711</v>
      </c>
      <c r="BO103" s="40">
        <v>58801.254166899562</v>
      </c>
      <c r="BP103" s="40">
        <v>48092.37442937844</v>
      </c>
      <c r="BQ103" s="40">
        <v>38779.684825866083</v>
      </c>
      <c r="BR103" s="40">
        <v>30829.293620319204</v>
      </c>
      <c r="BS103" s="40">
        <v>24366.016885661629</v>
      </c>
      <c r="BT103" s="40">
        <v>18203.041410583544</v>
      </c>
      <c r="BU103" s="40">
        <v>12948.439128848779</v>
      </c>
      <c r="BV103" s="40">
        <v>8743.4939234209378</v>
      </c>
      <c r="BW103" s="40">
        <v>5639.7435600644048</v>
      </c>
      <c r="BX103" s="40">
        <v>3581.1799904058298</v>
      </c>
      <c r="BY103" s="40">
        <v>1870.6313141281616</v>
      </c>
      <c r="BZ103" s="40">
        <v>782.48485371069467</v>
      </c>
      <c r="CA103" s="40">
        <v>188.19654455665963</v>
      </c>
      <c r="CB103" s="40">
        <v>12.724597833516976</v>
      </c>
      <c r="CC103" s="40">
        <v>192.65114524904317</v>
      </c>
      <c r="CD103" s="40">
        <v>125.87058873420847</v>
      </c>
      <c r="CE103" s="40">
        <v>53.914850267645278</v>
      </c>
      <c r="CF103" s="40">
        <v>-18.584540851909637</v>
      </c>
      <c r="CG103" s="40">
        <v>-84.06000000089675</v>
      </c>
      <c r="CH103" s="40">
        <v>-73.231233726542186</v>
      </c>
      <c r="CI103" s="40">
        <v>-116.97390838211422</v>
      </c>
      <c r="CJ103" s="40">
        <v>-102.71210620884752</v>
      </c>
      <c r="CK103" s="40">
        <v>-71.860890370035449</v>
      </c>
      <c r="CL103" s="40">
        <v>-46.907196558230218</v>
      </c>
      <c r="CM103" s="40">
        <v>0</v>
      </c>
      <c r="CN103" s="40">
        <v>0</v>
      </c>
      <c r="CO103" s="40">
        <v>0</v>
      </c>
      <c r="CP103" s="40">
        <v>0</v>
      </c>
      <c r="CQ103" s="40">
        <v>0</v>
      </c>
      <c r="CR103" s="40">
        <v>0</v>
      </c>
      <c r="CS103" s="40">
        <v>0</v>
      </c>
      <c r="CT103" s="40">
        <v>0</v>
      </c>
      <c r="CU103" s="40">
        <v>0</v>
      </c>
      <c r="CV103" s="40">
        <v>0</v>
      </c>
      <c r="CW103" s="40">
        <v>0</v>
      </c>
      <c r="CX103" s="40">
        <v>0</v>
      </c>
      <c r="CY103" s="40">
        <v>0</v>
      </c>
      <c r="CZ103" s="40">
        <v>0</v>
      </c>
      <c r="DA103" s="40">
        <v>0</v>
      </c>
      <c r="DB103" s="40">
        <v>0</v>
      </c>
      <c r="DC103" s="40">
        <v>0</v>
      </c>
      <c r="DD103" s="40">
        <v>0</v>
      </c>
      <c r="DE103" s="40">
        <v>0</v>
      </c>
      <c r="DF103" s="40">
        <v>0</v>
      </c>
      <c r="DG103" s="40">
        <v>0</v>
      </c>
      <c r="DH103" s="40">
        <v>0</v>
      </c>
      <c r="DI103" s="40">
        <v>0</v>
      </c>
      <c r="DJ103" s="40">
        <v>0</v>
      </c>
      <c r="DK103" s="40">
        <v>0</v>
      </c>
      <c r="DL103" s="40">
        <v>0</v>
      </c>
      <c r="DM103" s="40">
        <v>0</v>
      </c>
      <c r="DN103" s="40">
        <v>0</v>
      </c>
      <c r="DO103" s="40">
        <v>0</v>
      </c>
      <c r="DP103" s="40">
        <v>0</v>
      </c>
      <c r="DQ103" s="40">
        <v>0</v>
      </c>
      <c r="DR103" s="40">
        <v>0</v>
      </c>
      <c r="DS103" s="40">
        <v>0</v>
      </c>
      <c r="DT103" s="40">
        <v>0</v>
      </c>
      <c r="DU103" s="40">
        <v>0</v>
      </c>
      <c r="DV103" s="40">
        <v>0</v>
      </c>
      <c r="DW103" s="40">
        <v>0</v>
      </c>
      <c r="DX103" s="40">
        <v>0</v>
      </c>
      <c r="DY103" s="40">
        <v>0</v>
      </c>
      <c r="DZ103" s="40">
        <v>0</v>
      </c>
      <c r="EA103" s="40">
        <v>0</v>
      </c>
      <c r="EB103" s="40">
        <v>0</v>
      </c>
      <c r="EC103" s="40">
        <v>0</v>
      </c>
      <c r="ED103" s="40">
        <v>0</v>
      </c>
      <c r="EE103" s="40">
        <v>0</v>
      </c>
      <c r="EF103" s="40">
        <v>0</v>
      </c>
      <c r="EG103" s="40">
        <v>0</v>
      </c>
      <c r="EH103" s="40">
        <v>0</v>
      </c>
      <c r="EI103" s="40">
        <v>0</v>
      </c>
      <c r="EJ103" s="40">
        <v>0</v>
      </c>
      <c r="EK103" s="40">
        <v>0</v>
      </c>
      <c r="EL103" s="40">
        <v>0</v>
      </c>
      <c r="EM103" s="40">
        <v>0</v>
      </c>
      <c r="EN103" s="40">
        <v>0</v>
      </c>
      <c r="EO103" s="40">
        <v>0</v>
      </c>
      <c r="EP103" s="40">
        <v>0</v>
      </c>
      <c r="EQ103" s="40">
        <v>0</v>
      </c>
      <c r="ER103" s="40">
        <v>0</v>
      </c>
      <c r="ES103" s="40">
        <v>0</v>
      </c>
      <c r="ET103" s="40">
        <v>0</v>
      </c>
      <c r="EU103" s="40">
        <v>0</v>
      </c>
      <c r="EV103" s="40">
        <v>0</v>
      </c>
      <c r="EW103" s="40">
        <v>0</v>
      </c>
      <c r="EX103" s="40">
        <v>0</v>
      </c>
      <c r="EY103" s="40">
        <v>0</v>
      </c>
      <c r="EZ103" s="40">
        <v>0</v>
      </c>
      <c r="FA103" s="40">
        <v>0</v>
      </c>
      <c r="FB103" s="40">
        <v>0</v>
      </c>
      <c r="FC103" s="40">
        <v>0</v>
      </c>
      <c r="FD103" s="40">
        <v>0</v>
      </c>
      <c r="FE103" s="40">
        <v>0</v>
      </c>
      <c r="FF103" s="40">
        <v>0</v>
      </c>
      <c r="FG103" s="40">
        <v>0</v>
      </c>
      <c r="FH103" s="40">
        <v>0</v>
      </c>
      <c r="FI103" s="40">
        <v>0</v>
      </c>
      <c r="FJ103" s="40">
        <v>0</v>
      </c>
      <c r="FK103" s="40">
        <v>0</v>
      </c>
      <c r="FL103" s="40">
        <v>0</v>
      </c>
      <c r="FM103" s="40">
        <v>0</v>
      </c>
      <c r="FN103" s="40">
        <v>0</v>
      </c>
      <c r="FO103" s="40">
        <v>0</v>
      </c>
      <c r="FP103" s="40">
        <v>0</v>
      </c>
      <c r="FQ103" s="40">
        <v>0</v>
      </c>
      <c r="FR103" s="40">
        <v>0</v>
      </c>
      <c r="FS103" s="40">
        <v>0</v>
      </c>
      <c r="FT103" s="40">
        <v>0</v>
      </c>
      <c r="FU103" s="40">
        <v>0</v>
      </c>
      <c r="FV103" s="40">
        <v>0</v>
      </c>
      <c r="FW103" s="40">
        <v>0</v>
      </c>
      <c r="FX103" s="40">
        <v>0</v>
      </c>
      <c r="FY103" s="40">
        <v>0</v>
      </c>
      <c r="FZ103" s="40">
        <v>0</v>
      </c>
      <c r="GA103" s="40">
        <v>0</v>
      </c>
      <c r="GB103" s="40">
        <v>0</v>
      </c>
      <c r="GC103" s="40">
        <v>0</v>
      </c>
      <c r="GD103" s="40">
        <v>0</v>
      </c>
      <c r="GE103" s="40">
        <v>0</v>
      </c>
      <c r="GF103" s="40">
        <v>0</v>
      </c>
      <c r="GG103" s="40">
        <v>0</v>
      </c>
      <c r="GH103" s="40">
        <v>0</v>
      </c>
      <c r="GI103" s="40">
        <v>0</v>
      </c>
      <c r="GJ103" s="40">
        <v>0</v>
      </c>
    </row>
    <row r="104" spans="3:192" x14ac:dyDescent="0.3">
      <c r="C104" s="31" t="s">
        <v>494</v>
      </c>
      <c r="F104" s="35">
        <v>2000342.6337398465</v>
      </c>
      <c r="G104" s="35">
        <v>6081864.8296224875</v>
      </c>
      <c r="H104" s="35">
        <v>10612567.44402306</v>
      </c>
      <c r="I104" s="35">
        <v>15005110.334903756</v>
      </c>
      <c r="J104" s="35">
        <v>20742623.034840643</v>
      </c>
      <c r="K104" s="35">
        <v>26563306.500159431</v>
      </c>
      <c r="L104" s="35">
        <v>32199885.644224476</v>
      </c>
      <c r="M104" s="35">
        <v>38312039.628293335</v>
      </c>
      <c r="N104" s="35">
        <v>45437150.008450605</v>
      </c>
      <c r="O104" s="35">
        <v>53849269.103347771</v>
      </c>
      <c r="P104" s="35">
        <v>46584368.444962516</v>
      </c>
      <c r="Q104" s="35">
        <v>37737677.526393928</v>
      </c>
      <c r="R104" s="35">
        <v>33501054.91599549</v>
      </c>
      <c r="S104" s="35">
        <v>30858494.234451573</v>
      </c>
      <c r="T104" s="35">
        <v>26263724.336535294</v>
      </c>
      <c r="U104" s="35">
        <v>24454285.406619892</v>
      </c>
      <c r="V104" s="35">
        <v>23104882.230374958</v>
      </c>
      <c r="W104" s="35">
        <v>21887663.15929905</v>
      </c>
      <c r="X104" s="35">
        <v>21140483.683495417</v>
      </c>
      <c r="Y104" s="40">
        <v>18856299.826314528</v>
      </c>
      <c r="Z104" s="35">
        <v>18198294.244967457</v>
      </c>
      <c r="AA104" s="40">
        <v>17461178.158049297</v>
      </c>
      <c r="AB104" s="40">
        <v>16676156.628171101</v>
      </c>
      <c r="AC104" s="40">
        <v>15904900.368710374</v>
      </c>
      <c r="AD104" s="40">
        <v>14210905.687114092</v>
      </c>
      <c r="AE104" s="40">
        <v>13324206.869840283</v>
      </c>
      <c r="AF104" s="40">
        <v>12454792.011408899</v>
      </c>
      <c r="AG104" s="40">
        <v>11630492.461272735</v>
      </c>
      <c r="AH104" s="40">
        <v>10894131.556390135</v>
      </c>
      <c r="AI104" s="40">
        <v>9743577.2917262129</v>
      </c>
      <c r="AJ104" s="40">
        <v>9123644.5313556492</v>
      </c>
      <c r="AK104" s="40">
        <v>8592267.1609147694</v>
      </c>
      <c r="AL104" s="40">
        <v>8133566.3332619602</v>
      </c>
      <c r="AM104" s="40">
        <v>7738870.2586965486</v>
      </c>
      <c r="AN104" s="40">
        <v>7134561.6922337245</v>
      </c>
      <c r="AO104" s="40">
        <v>6718560.8067612452</v>
      </c>
      <c r="AP104" s="40">
        <v>6384690.8029880924</v>
      </c>
      <c r="AQ104" s="40">
        <v>6058894.2740054959</v>
      </c>
      <c r="AR104" s="40">
        <v>5751871.5629497683</v>
      </c>
      <c r="AS104" s="40">
        <v>5327036.2975588515</v>
      </c>
      <c r="AT104" s="40">
        <v>5026572.1970831519</v>
      </c>
      <c r="AU104" s="40">
        <v>4725672.7359127766</v>
      </c>
      <c r="AV104" s="40">
        <v>4423558.2564613326</v>
      </c>
      <c r="AW104" s="40">
        <v>4122679.2639445849</v>
      </c>
      <c r="AX104" s="40">
        <v>3754002.3193121939</v>
      </c>
      <c r="AY104" s="40">
        <v>3431411.0500946785</v>
      </c>
      <c r="AZ104" s="40">
        <v>3130769.6672640345</v>
      </c>
      <c r="BA104" s="40">
        <v>2836378.6501918868</v>
      </c>
      <c r="BB104" s="40">
        <v>2555733.5193867031</v>
      </c>
      <c r="BC104" s="40">
        <v>2262638.1018201993</v>
      </c>
      <c r="BD104" s="40">
        <v>2015244.7731043343</v>
      </c>
      <c r="BE104" s="40">
        <v>1792473.2271528861</v>
      </c>
      <c r="BF104" s="40">
        <v>1591729.6343598994</v>
      </c>
      <c r="BG104" s="40">
        <v>1410862.8533811157</v>
      </c>
      <c r="BH104" s="40">
        <v>1234856.6759190001</v>
      </c>
      <c r="BI104" s="40">
        <v>1075568.499174387</v>
      </c>
      <c r="BJ104" s="40">
        <v>943030.1815136926</v>
      </c>
      <c r="BK104" s="40">
        <v>821830.88351957558</v>
      </c>
      <c r="BL104" s="40">
        <v>712676.54755951872</v>
      </c>
      <c r="BM104" s="40">
        <v>610371.44780851586</v>
      </c>
      <c r="BN104" s="40">
        <v>522630.41281505703</v>
      </c>
      <c r="BO104" s="40">
        <v>445399.98710617243</v>
      </c>
      <c r="BP104" s="40">
        <v>376245.16120219871</v>
      </c>
      <c r="BQ104" s="40">
        <v>314727.97171311092</v>
      </c>
      <c r="BR104" s="40">
        <v>258652.58658812003</v>
      </c>
      <c r="BS104" s="40">
        <v>209201.66672738889</v>
      </c>
      <c r="BT104" s="40">
        <v>168473.39023520926</v>
      </c>
      <c r="BU104" s="40">
        <v>133112.87302564096</v>
      </c>
      <c r="BV104" s="40">
        <v>103004.65095899973</v>
      </c>
      <c r="BW104" s="40">
        <v>77583.561436189557</v>
      </c>
      <c r="BX104" s="40">
        <v>56287.258151410242</v>
      </c>
      <c r="BY104" s="40">
        <v>41177.553433532616</v>
      </c>
      <c r="BZ104" s="40">
        <v>29772.274310018798</v>
      </c>
      <c r="CA104" s="40">
        <v>21303.4300322374</v>
      </c>
      <c r="CB104" s="40">
        <v>15068.416758938209</v>
      </c>
      <c r="CC104" s="40">
        <v>9236.1153257382393</v>
      </c>
      <c r="CD104" s="40">
        <v>6611.7191010564102</v>
      </c>
      <c r="CE104" s="40">
        <v>4692.5460110425493</v>
      </c>
      <c r="CF104" s="40">
        <v>3296.6754112823733</v>
      </c>
      <c r="CG104" s="40">
        <v>2289.1977837450377</v>
      </c>
      <c r="CH104" s="40">
        <v>1311.1595494840269</v>
      </c>
      <c r="CI104" s="40">
        <v>900.98397320864456</v>
      </c>
      <c r="CJ104" s="40">
        <v>607.79662868720175</v>
      </c>
      <c r="CK104" s="40">
        <v>406.46180392459416</v>
      </c>
      <c r="CL104" s="40">
        <v>274.81376836346635</v>
      </c>
      <c r="CM104" s="40">
        <v>0</v>
      </c>
      <c r="CN104" s="40">
        <v>0</v>
      </c>
      <c r="CO104" s="40">
        <v>0</v>
      </c>
      <c r="CP104" s="40">
        <v>0</v>
      </c>
      <c r="CQ104" s="40">
        <v>0</v>
      </c>
      <c r="CR104" s="40">
        <v>0</v>
      </c>
      <c r="CS104" s="40">
        <v>0</v>
      </c>
      <c r="CT104" s="40">
        <v>0</v>
      </c>
      <c r="CU104" s="40">
        <v>0</v>
      </c>
      <c r="CV104" s="40">
        <v>0</v>
      </c>
      <c r="CW104" s="40">
        <v>0</v>
      </c>
      <c r="CX104" s="40">
        <v>0</v>
      </c>
      <c r="CY104" s="40">
        <v>0</v>
      </c>
      <c r="CZ104" s="40">
        <v>0</v>
      </c>
      <c r="DA104" s="40">
        <v>0</v>
      </c>
      <c r="DB104" s="40">
        <v>0</v>
      </c>
      <c r="DC104" s="40">
        <v>0</v>
      </c>
      <c r="DD104" s="40">
        <v>0</v>
      </c>
      <c r="DE104" s="40">
        <v>0</v>
      </c>
      <c r="DF104" s="40">
        <v>0</v>
      </c>
      <c r="DG104" s="40">
        <v>0</v>
      </c>
      <c r="DH104" s="40">
        <v>0</v>
      </c>
      <c r="DI104" s="40">
        <v>0</v>
      </c>
      <c r="DJ104" s="40">
        <v>0</v>
      </c>
      <c r="DK104" s="40">
        <v>0</v>
      </c>
      <c r="DL104" s="40">
        <v>0</v>
      </c>
      <c r="DM104" s="40">
        <v>0</v>
      </c>
      <c r="DN104" s="40">
        <v>0</v>
      </c>
      <c r="DO104" s="40">
        <v>0</v>
      </c>
      <c r="DP104" s="40">
        <v>0</v>
      </c>
      <c r="DQ104" s="40">
        <v>0</v>
      </c>
      <c r="DR104" s="40">
        <v>0</v>
      </c>
      <c r="DS104" s="40">
        <v>0</v>
      </c>
      <c r="DT104" s="40">
        <v>0</v>
      </c>
      <c r="DU104" s="40">
        <v>0</v>
      </c>
      <c r="DV104" s="40">
        <v>0</v>
      </c>
      <c r="DW104" s="40">
        <v>0</v>
      </c>
      <c r="DX104" s="40">
        <v>0</v>
      </c>
      <c r="DY104" s="40">
        <v>0</v>
      </c>
      <c r="DZ104" s="40">
        <v>0</v>
      </c>
      <c r="EA104" s="40">
        <v>0</v>
      </c>
      <c r="EB104" s="40">
        <v>0</v>
      </c>
      <c r="EC104" s="40">
        <v>0</v>
      </c>
      <c r="ED104" s="40">
        <v>0</v>
      </c>
      <c r="EE104" s="40">
        <v>0</v>
      </c>
      <c r="EF104" s="40">
        <v>0</v>
      </c>
      <c r="EG104" s="40">
        <v>0</v>
      </c>
      <c r="EH104" s="40">
        <v>0</v>
      </c>
      <c r="EI104" s="40">
        <v>0</v>
      </c>
      <c r="EJ104" s="40">
        <v>0</v>
      </c>
      <c r="EK104" s="40">
        <v>0</v>
      </c>
      <c r="EL104" s="40">
        <v>0</v>
      </c>
      <c r="EM104" s="40">
        <v>0</v>
      </c>
      <c r="EN104" s="40">
        <v>0</v>
      </c>
      <c r="EO104" s="40">
        <v>0</v>
      </c>
      <c r="EP104" s="40">
        <v>0</v>
      </c>
      <c r="EQ104" s="40">
        <v>0</v>
      </c>
      <c r="ER104" s="40">
        <v>0</v>
      </c>
      <c r="ES104" s="40">
        <v>0</v>
      </c>
      <c r="ET104" s="40">
        <v>0</v>
      </c>
      <c r="EU104" s="40">
        <v>0</v>
      </c>
      <c r="EV104" s="40">
        <v>0</v>
      </c>
      <c r="EW104" s="40">
        <v>0</v>
      </c>
      <c r="EX104" s="40">
        <v>0</v>
      </c>
      <c r="EY104" s="40">
        <v>0</v>
      </c>
      <c r="EZ104" s="40">
        <v>0</v>
      </c>
      <c r="FA104" s="40">
        <v>0</v>
      </c>
      <c r="FB104" s="40">
        <v>0</v>
      </c>
      <c r="FC104" s="40">
        <v>0</v>
      </c>
      <c r="FD104" s="40">
        <v>0</v>
      </c>
      <c r="FE104" s="40">
        <v>0</v>
      </c>
      <c r="FF104" s="40">
        <v>0</v>
      </c>
      <c r="FG104" s="40">
        <v>0</v>
      </c>
      <c r="FH104" s="40">
        <v>0</v>
      </c>
      <c r="FI104" s="40">
        <v>0</v>
      </c>
      <c r="FJ104" s="40">
        <v>0</v>
      </c>
      <c r="FK104" s="40">
        <v>0</v>
      </c>
      <c r="FL104" s="40">
        <v>0</v>
      </c>
      <c r="FM104" s="40">
        <v>0</v>
      </c>
      <c r="FN104" s="40">
        <v>0</v>
      </c>
      <c r="FO104" s="40">
        <v>0</v>
      </c>
      <c r="FP104" s="40">
        <v>0</v>
      </c>
      <c r="FQ104" s="40">
        <v>0</v>
      </c>
      <c r="FR104" s="40">
        <v>0</v>
      </c>
      <c r="FS104" s="40">
        <v>0</v>
      </c>
      <c r="FT104" s="40">
        <v>0</v>
      </c>
      <c r="FU104" s="40">
        <v>0</v>
      </c>
      <c r="FV104" s="40">
        <v>0</v>
      </c>
      <c r="FW104" s="40">
        <v>0</v>
      </c>
      <c r="FX104" s="40">
        <v>0</v>
      </c>
      <c r="FY104" s="40">
        <v>0</v>
      </c>
      <c r="FZ104" s="40">
        <v>0</v>
      </c>
      <c r="GA104" s="40">
        <v>0</v>
      </c>
      <c r="GB104" s="40">
        <v>0</v>
      </c>
      <c r="GC104" s="40">
        <v>0</v>
      </c>
      <c r="GD104" s="40">
        <v>0</v>
      </c>
      <c r="GE104" s="40">
        <v>0</v>
      </c>
      <c r="GF104" s="40">
        <v>0</v>
      </c>
      <c r="GG104" s="40">
        <v>0</v>
      </c>
      <c r="GH104" s="40">
        <v>0</v>
      </c>
      <c r="GI104" s="40">
        <v>0</v>
      </c>
      <c r="GJ104" s="40">
        <v>0</v>
      </c>
    </row>
    <row r="105" spans="3:192" x14ac:dyDescent="0.3">
      <c r="C105" s="31" t="s">
        <v>495</v>
      </c>
      <c r="F105" s="35">
        <v>860247.74015400733</v>
      </c>
      <c r="G105" s="35">
        <v>2868052.342372932</v>
      </c>
      <c r="H105" s="35">
        <v>5426411.8484416734</v>
      </c>
      <c r="I105" s="35">
        <v>8199036.3064101087</v>
      </c>
      <c r="J105" s="35">
        <v>11598873.0800652</v>
      </c>
      <c r="K105" s="35">
        <v>15272744.401083577</v>
      </c>
      <c r="L105" s="35">
        <v>19068478.790497068</v>
      </c>
      <c r="M105" s="35">
        <v>23212118.695992075</v>
      </c>
      <c r="N105" s="35">
        <v>27873793.074335508</v>
      </c>
      <c r="O105" s="35">
        <v>33267718.699589204</v>
      </c>
      <c r="P105" s="35">
        <v>32143183.00711219</v>
      </c>
      <c r="Q105" s="35">
        <v>28476111.173749018</v>
      </c>
      <c r="R105" s="35">
        <v>25933907.535559617</v>
      </c>
      <c r="S105" s="35">
        <v>23609344.899067655</v>
      </c>
      <c r="T105" s="35">
        <v>21430754.218732927</v>
      </c>
      <c r="U105" s="35">
        <v>19575901.756978709</v>
      </c>
      <c r="V105" s="35">
        <v>17849781.021419421</v>
      </c>
      <c r="W105" s="35">
        <v>16224450.994102119</v>
      </c>
      <c r="X105" s="35">
        <v>14683295.734321738</v>
      </c>
      <c r="Y105" s="40">
        <v>13199596.338940261</v>
      </c>
      <c r="Z105" s="35">
        <v>12066444.091522017</v>
      </c>
      <c r="AA105" s="40">
        <v>11006691.492195087</v>
      </c>
      <c r="AB105" s="40">
        <v>10004258.408551237</v>
      </c>
      <c r="AC105" s="40">
        <v>9063011.4384200908</v>
      </c>
      <c r="AD105" s="40">
        <v>8166251.0307785878</v>
      </c>
      <c r="AE105" s="40">
        <v>7327078.1702485485</v>
      </c>
      <c r="AF105" s="40">
        <v>6559938.2325993339</v>
      </c>
      <c r="AG105" s="40">
        <v>5836391.1735299854</v>
      </c>
      <c r="AH105" s="40">
        <v>5146936.7091942253</v>
      </c>
      <c r="AI105" s="40">
        <v>4479201.661637268</v>
      </c>
      <c r="AJ105" s="40">
        <v>4078679.9465637011</v>
      </c>
      <c r="AK105" s="40">
        <v>3727066.7590719503</v>
      </c>
      <c r="AL105" s="40">
        <v>3406728.3657712773</v>
      </c>
      <c r="AM105" s="40">
        <v>3112993.8489418267</v>
      </c>
      <c r="AN105" s="40">
        <v>2842241.7377922027</v>
      </c>
      <c r="AO105" s="40">
        <v>2591526.6565216514</v>
      </c>
      <c r="AP105" s="40">
        <v>2365806.2676458433</v>
      </c>
      <c r="AQ105" s="40">
        <v>2155736.29734137</v>
      </c>
      <c r="AR105" s="40">
        <v>1960309.4153573986</v>
      </c>
      <c r="AS105" s="40">
        <v>1778424.7454958542</v>
      </c>
      <c r="AT105" s="40">
        <v>1608939.3747803073</v>
      </c>
      <c r="AU105" s="40">
        <v>1453149.8290710135</v>
      </c>
      <c r="AV105" s="40">
        <v>1308434.5583919105</v>
      </c>
      <c r="AW105" s="40">
        <v>1174404.8925580007</v>
      </c>
      <c r="AX105" s="40">
        <v>1050767.2093959108</v>
      </c>
      <c r="AY105" s="40">
        <v>937255.72283847188</v>
      </c>
      <c r="AZ105" s="40">
        <v>834352.16198622237</v>
      </c>
      <c r="BA105" s="40">
        <v>740778.44992832234</v>
      </c>
      <c r="BB105" s="40">
        <v>656226.88914745278</v>
      </c>
      <c r="BC105" s="40">
        <v>580208.45905981178</v>
      </c>
      <c r="BD105" s="40">
        <v>512073.13863590668</v>
      </c>
      <c r="BE105" s="40">
        <v>451146.06373312132</v>
      </c>
      <c r="BF105" s="40">
        <v>396539.60888495081</v>
      </c>
      <c r="BG105" s="40">
        <v>347508.2893220798</v>
      </c>
      <c r="BH105" s="40">
        <v>303445.01023625728</v>
      </c>
      <c r="BI105" s="40">
        <v>263845.5706684757</v>
      </c>
      <c r="BJ105" s="40">
        <v>228723.22797039949</v>
      </c>
      <c r="BK105" s="40">
        <v>197133.10383897982</v>
      </c>
      <c r="BL105" s="40">
        <v>168834.75713575841</v>
      </c>
      <c r="BM105" s="40">
        <v>143564.49139772268</v>
      </c>
      <c r="BN105" s="40">
        <v>121051.26384145427</v>
      </c>
      <c r="BO105" s="40">
        <v>101074.45979422635</v>
      </c>
      <c r="BP105" s="40">
        <v>83439.380977349196</v>
      </c>
      <c r="BQ105" s="40">
        <v>68015.097623402486</v>
      </c>
      <c r="BR105" s="40">
        <v>54677.399177837069</v>
      </c>
      <c r="BS105" s="40">
        <v>43297.05296276405</v>
      </c>
      <c r="BT105" s="40">
        <v>33812.331438483103</v>
      </c>
      <c r="BU105" s="40">
        <v>25967.926026607347</v>
      </c>
      <c r="BV105" s="40">
        <v>19628.646855502557</v>
      </c>
      <c r="BW105" s="40">
        <v>14629.820104520762</v>
      </c>
      <c r="BX105" s="40">
        <v>10780.621868416858</v>
      </c>
      <c r="BY105" s="40">
        <v>7923.5338908327803</v>
      </c>
      <c r="BZ105" s="40">
        <v>5788.9976946439701</v>
      </c>
      <c r="CA105" s="40">
        <v>4198.0661936839679</v>
      </c>
      <c r="CB105" s="40">
        <v>3011.6191371739064</v>
      </c>
      <c r="CC105" s="40">
        <v>2123.3141388543713</v>
      </c>
      <c r="CD105" s="40">
        <v>1559.4449603338865</v>
      </c>
      <c r="CE105" s="40">
        <v>1120.2532631622378</v>
      </c>
      <c r="CF105" s="40">
        <v>783.31687319909872</v>
      </c>
      <c r="CG105" s="40">
        <v>529.56629551765093</v>
      </c>
      <c r="CH105" s="40">
        <v>341.71988014145649</v>
      </c>
      <c r="CI105" s="40">
        <v>218.95080143446899</v>
      </c>
      <c r="CJ105" s="40">
        <v>131.75723281840715</v>
      </c>
      <c r="CK105" s="40">
        <v>71.003487686357033</v>
      </c>
      <c r="CL105" s="40">
        <v>29.121814654829915</v>
      </c>
      <c r="CM105" s="40">
        <v>0</v>
      </c>
      <c r="CN105" s="40">
        <v>0</v>
      </c>
      <c r="CO105" s="40">
        <v>0</v>
      </c>
      <c r="CP105" s="40">
        <v>0</v>
      </c>
      <c r="CQ105" s="40">
        <v>0</v>
      </c>
      <c r="CR105" s="40">
        <v>0</v>
      </c>
      <c r="CS105" s="40">
        <v>0</v>
      </c>
      <c r="CT105" s="40">
        <v>0</v>
      </c>
      <c r="CU105" s="40">
        <v>0</v>
      </c>
      <c r="CV105" s="40">
        <v>0</v>
      </c>
      <c r="CW105" s="40">
        <v>0</v>
      </c>
      <c r="CX105" s="40">
        <v>0</v>
      </c>
      <c r="CY105" s="40">
        <v>0</v>
      </c>
      <c r="CZ105" s="40">
        <v>0</v>
      </c>
      <c r="DA105" s="40">
        <v>0</v>
      </c>
      <c r="DB105" s="40">
        <v>0</v>
      </c>
      <c r="DC105" s="40">
        <v>0</v>
      </c>
      <c r="DD105" s="40">
        <v>0</v>
      </c>
      <c r="DE105" s="40">
        <v>0</v>
      </c>
      <c r="DF105" s="40">
        <v>0</v>
      </c>
      <c r="DG105" s="40">
        <v>0</v>
      </c>
      <c r="DH105" s="40">
        <v>0</v>
      </c>
      <c r="DI105" s="40">
        <v>0</v>
      </c>
      <c r="DJ105" s="40">
        <v>0</v>
      </c>
      <c r="DK105" s="40">
        <v>0</v>
      </c>
      <c r="DL105" s="40">
        <v>0</v>
      </c>
      <c r="DM105" s="40">
        <v>0</v>
      </c>
      <c r="DN105" s="40">
        <v>0</v>
      </c>
      <c r="DO105" s="40">
        <v>0</v>
      </c>
      <c r="DP105" s="40">
        <v>0</v>
      </c>
      <c r="DQ105" s="40">
        <v>0</v>
      </c>
      <c r="DR105" s="40">
        <v>0</v>
      </c>
      <c r="DS105" s="40">
        <v>0</v>
      </c>
      <c r="DT105" s="40">
        <v>0</v>
      </c>
      <c r="DU105" s="40">
        <v>0</v>
      </c>
      <c r="DV105" s="40">
        <v>0</v>
      </c>
      <c r="DW105" s="40">
        <v>0</v>
      </c>
      <c r="DX105" s="40">
        <v>0</v>
      </c>
      <c r="DY105" s="40">
        <v>0</v>
      </c>
      <c r="DZ105" s="40">
        <v>0</v>
      </c>
      <c r="EA105" s="40">
        <v>0</v>
      </c>
      <c r="EB105" s="40">
        <v>0</v>
      </c>
      <c r="EC105" s="40">
        <v>0</v>
      </c>
      <c r="ED105" s="40">
        <v>0</v>
      </c>
      <c r="EE105" s="40">
        <v>0</v>
      </c>
      <c r="EF105" s="40">
        <v>0</v>
      </c>
      <c r="EG105" s="40">
        <v>0</v>
      </c>
      <c r="EH105" s="40">
        <v>0</v>
      </c>
      <c r="EI105" s="40">
        <v>0</v>
      </c>
      <c r="EJ105" s="40">
        <v>0</v>
      </c>
      <c r="EK105" s="40">
        <v>0</v>
      </c>
      <c r="EL105" s="40">
        <v>0</v>
      </c>
      <c r="EM105" s="40">
        <v>0</v>
      </c>
      <c r="EN105" s="40">
        <v>0</v>
      </c>
      <c r="EO105" s="40">
        <v>0</v>
      </c>
      <c r="EP105" s="40">
        <v>0</v>
      </c>
      <c r="EQ105" s="40">
        <v>0</v>
      </c>
      <c r="ER105" s="40">
        <v>0</v>
      </c>
      <c r="ES105" s="40">
        <v>0</v>
      </c>
      <c r="ET105" s="40">
        <v>0</v>
      </c>
      <c r="EU105" s="40">
        <v>0</v>
      </c>
      <c r="EV105" s="40">
        <v>0</v>
      </c>
      <c r="EW105" s="40">
        <v>0</v>
      </c>
      <c r="EX105" s="40">
        <v>0</v>
      </c>
      <c r="EY105" s="40">
        <v>0</v>
      </c>
      <c r="EZ105" s="40">
        <v>0</v>
      </c>
      <c r="FA105" s="40">
        <v>0</v>
      </c>
      <c r="FB105" s="40">
        <v>0</v>
      </c>
      <c r="FC105" s="40">
        <v>0</v>
      </c>
      <c r="FD105" s="40">
        <v>0</v>
      </c>
      <c r="FE105" s="40">
        <v>0</v>
      </c>
      <c r="FF105" s="40">
        <v>0</v>
      </c>
      <c r="FG105" s="40">
        <v>0</v>
      </c>
      <c r="FH105" s="40">
        <v>0</v>
      </c>
      <c r="FI105" s="40">
        <v>0</v>
      </c>
      <c r="FJ105" s="40">
        <v>0</v>
      </c>
      <c r="FK105" s="40">
        <v>0</v>
      </c>
      <c r="FL105" s="40">
        <v>0</v>
      </c>
      <c r="FM105" s="40">
        <v>0</v>
      </c>
      <c r="FN105" s="40">
        <v>0</v>
      </c>
      <c r="FO105" s="40">
        <v>0</v>
      </c>
      <c r="FP105" s="40">
        <v>0</v>
      </c>
      <c r="FQ105" s="40">
        <v>0</v>
      </c>
      <c r="FR105" s="40">
        <v>0</v>
      </c>
      <c r="FS105" s="40">
        <v>0</v>
      </c>
      <c r="FT105" s="40">
        <v>0</v>
      </c>
      <c r="FU105" s="40">
        <v>0</v>
      </c>
      <c r="FV105" s="40">
        <v>0</v>
      </c>
      <c r="FW105" s="40">
        <v>0</v>
      </c>
      <c r="FX105" s="40">
        <v>0</v>
      </c>
      <c r="FY105" s="40">
        <v>0</v>
      </c>
      <c r="FZ105" s="40">
        <v>0</v>
      </c>
      <c r="GA105" s="40">
        <v>0</v>
      </c>
      <c r="GB105" s="40">
        <v>0</v>
      </c>
      <c r="GC105" s="40">
        <v>0</v>
      </c>
      <c r="GD105" s="40">
        <v>0</v>
      </c>
      <c r="GE105" s="40">
        <v>0</v>
      </c>
      <c r="GF105" s="40">
        <v>0</v>
      </c>
      <c r="GG105" s="40">
        <v>0</v>
      </c>
      <c r="GH105" s="40">
        <v>0</v>
      </c>
      <c r="GI105" s="40">
        <v>0</v>
      </c>
      <c r="GJ105" s="40">
        <v>0</v>
      </c>
    </row>
    <row r="106" spans="3:192" x14ac:dyDescent="0.3">
      <c r="C106" s="31" t="s">
        <v>496</v>
      </c>
      <c r="F106" s="35">
        <v>9484.6239923736211</v>
      </c>
      <c r="G106" s="35">
        <v>32303.60878081699</v>
      </c>
      <c r="H106" s="35">
        <v>61823.645854031725</v>
      </c>
      <c r="I106" s="35">
        <v>94061.852808537267</v>
      </c>
      <c r="J106" s="35">
        <v>133546.62368845174</v>
      </c>
      <c r="K106" s="35">
        <v>176993.1632681622</v>
      </c>
      <c r="L106" s="35">
        <v>222297.84791941658</v>
      </c>
      <c r="M106" s="35">
        <v>271941.12889813387</v>
      </c>
      <c r="N106" s="35">
        <v>327812.09257411992</v>
      </c>
      <c r="O106" s="35">
        <v>392464.80042145087</v>
      </c>
      <c r="P106" s="35">
        <v>386395.3593984202</v>
      </c>
      <c r="Q106" s="35">
        <v>347699.49533901387</v>
      </c>
      <c r="R106" s="35">
        <v>322230.34029759991</v>
      </c>
      <c r="S106" s="35">
        <v>299097.87350468145</v>
      </c>
      <c r="T106" s="35">
        <v>277658.64332652051</v>
      </c>
      <c r="U106" s="35">
        <v>257654.72646100278</v>
      </c>
      <c r="V106" s="35">
        <v>238949.77627986521</v>
      </c>
      <c r="W106" s="35">
        <v>221466.04053795536</v>
      </c>
      <c r="X106" s="35">
        <v>205140.04461649989</v>
      </c>
      <c r="Y106" s="40">
        <v>189909.27437592924</v>
      </c>
      <c r="Z106" s="35">
        <v>175700.26116906406</v>
      </c>
      <c r="AA106" s="40">
        <v>162465.26683795804</v>
      </c>
      <c r="AB106" s="40">
        <v>150104.21070186995</v>
      </c>
      <c r="AC106" s="40">
        <v>138571.0576204088</v>
      </c>
      <c r="AD106" s="40">
        <v>127824.93930548367</v>
      </c>
      <c r="AE106" s="40">
        <v>117829.40138804475</v>
      </c>
      <c r="AF106" s="40">
        <v>108543.74916986583</v>
      </c>
      <c r="AG106" s="40">
        <v>99835.914110484591</v>
      </c>
      <c r="AH106" s="40">
        <v>91676.798070519319</v>
      </c>
      <c r="AI106" s="40">
        <v>84037.958878257676</v>
      </c>
      <c r="AJ106" s="40">
        <v>76892.564812959608</v>
      </c>
      <c r="AK106" s="40">
        <v>70217.486309110289</v>
      </c>
      <c r="AL106" s="40">
        <v>63989.788467396305</v>
      </c>
      <c r="AM106" s="40">
        <v>58188.420830260562</v>
      </c>
      <c r="AN106" s="40">
        <v>52794.22547615676</v>
      </c>
      <c r="AO106" s="40">
        <v>47789.649815531142</v>
      </c>
      <c r="AP106" s="40">
        <v>43158.654645226299</v>
      </c>
      <c r="AQ106" s="40">
        <v>38859.865558977166</v>
      </c>
      <c r="AR106" s="40">
        <v>34878.111533890733</v>
      </c>
      <c r="AS106" s="40">
        <v>31198.799990706673</v>
      </c>
      <c r="AT106" s="40">
        <v>27807.779691447726</v>
      </c>
      <c r="AU106" s="40">
        <v>24691.313316659343</v>
      </c>
      <c r="AV106" s="40">
        <v>21837.147690474227</v>
      </c>
      <c r="AW106" s="40">
        <v>19232.693629847061</v>
      </c>
      <c r="AX106" s="40">
        <v>16865.158044782846</v>
      </c>
      <c r="AY106" s="40">
        <v>14721.630227779446</v>
      </c>
      <c r="AZ106" s="40">
        <v>12788.940106428608</v>
      </c>
      <c r="BA106" s="40">
        <v>11052.897045089385</v>
      </c>
      <c r="BB106" s="40">
        <v>9500.6574528189194</v>
      </c>
      <c r="BC106" s="40">
        <v>8119.4382934113146</v>
      </c>
      <c r="BD106" s="40">
        <v>6896.5341986565181</v>
      </c>
      <c r="BE106" s="40">
        <v>5819.4809223316615</v>
      </c>
      <c r="BF106" s="40">
        <v>4878.1623843441776</v>
      </c>
      <c r="BG106" s="40">
        <v>4062.3471838917226</v>
      </c>
      <c r="BH106" s="40">
        <v>3361.4825594943045</v>
      </c>
      <c r="BI106" s="40">
        <v>2764.6906748629272</v>
      </c>
      <c r="BJ106" s="40">
        <v>2261.4189571789179</v>
      </c>
      <c r="BK106" s="40">
        <v>1839.6520927496788</v>
      </c>
      <c r="BL106" s="40">
        <v>1488.8427209078654</v>
      </c>
      <c r="BM106" s="40">
        <v>1198.7722480459761</v>
      </c>
      <c r="BN106" s="40">
        <v>959.83503836738919</v>
      </c>
      <c r="BO106" s="40">
        <v>763.72057387062216</v>
      </c>
      <c r="BP106" s="40">
        <v>602.96631818109256</v>
      </c>
      <c r="BQ106" s="40">
        <v>471.81190850801545</v>
      </c>
      <c r="BR106" s="40">
        <v>365.59843559690745</v>
      </c>
      <c r="BS106" s="40">
        <v>280.43378963851779</v>
      </c>
      <c r="BT106" s="40">
        <v>214.5636866660814</v>
      </c>
      <c r="BU106" s="40">
        <v>162.81213448001387</v>
      </c>
      <c r="BV106" s="40">
        <v>122.89239191919005</v>
      </c>
      <c r="BW106" s="40">
        <v>92.575675298535302</v>
      </c>
      <c r="BX106" s="40">
        <v>69.772651765023369</v>
      </c>
      <c r="BY106" s="40">
        <v>52.74077684829313</v>
      </c>
      <c r="BZ106" s="40">
        <v>39.855988531731725</v>
      </c>
      <c r="CA106" s="40">
        <v>29.967869759889005</v>
      </c>
      <c r="CB106" s="40">
        <v>22.275806659105154</v>
      </c>
      <c r="CC106" s="40">
        <v>16.229576111693582</v>
      </c>
      <c r="CD106" s="40">
        <v>12.053496777345636</v>
      </c>
      <c r="CE106" s="40">
        <v>8.6877889599994997</v>
      </c>
      <c r="CF106" s="40">
        <v>6.0593757754477071</v>
      </c>
      <c r="CG106" s="40">
        <v>4.0754013561833169</v>
      </c>
      <c r="CH106" s="40">
        <v>2.6265533220475583</v>
      </c>
      <c r="CI106" s="40">
        <v>1.623294197084459</v>
      </c>
      <c r="CJ106" s="40">
        <v>0.94372652317355654</v>
      </c>
      <c r="CK106" s="40">
        <v>0.49247928899127791</v>
      </c>
      <c r="CL106" s="40">
        <v>0.19623669103585448</v>
      </c>
      <c r="CM106" s="40">
        <v>0</v>
      </c>
      <c r="CN106" s="40">
        <v>0</v>
      </c>
      <c r="CO106" s="40">
        <v>0</v>
      </c>
      <c r="CP106" s="40">
        <v>0</v>
      </c>
      <c r="CQ106" s="40">
        <v>0</v>
      </c>
      <c r="CR106" s="40">
        <v>0</v>
      </c>
      <c r="CS106" s="40">
        <v>0</v>
      </c>
      <c r="CT106" s="40">
        <v>0</v>
      </c>
      <c r="CU106" s="40">
        <v>0</v>
      </c>
      <c r="CV106" s="40">
        <v>0</v>
      </c>
      <c r="CW106" s="40">
        <v>0</v>
      </c>
      <c r="CX106" s="40">
        <v>0</v>
      </c>
      <c r="CY106" s="40">
        <v>0</v>
      </c>
      <c r="CZ106" s="40">
        <v>0</v>
      </c>
      <c r="DA106" s="40">
        <v>0</v>
      </c>
      <c r="DB106" s="40">
        <v>0</v>
      </c>
      <c r="DC106" s="40">
        <v>0</v>
      </c>
      <c r="DD106" s="40">
        <v>0</v>
      </c>
      <c r="DE106" s="40">
        <v>0</v>
      </c>
      <c r="DF106" s="40">
        <v>0</v>
      </c>
      <c r="DG106" s="40">
        <v>0</v>
      </c>
      <c r="DH106" s="40">
        <v>0</v>
      </c>
      <c r="DI106" s="40">
        <v>0</v>
      </c>
      <c r="DJ106" s="40">
        <v>0</v>
      </c>
      <c r="DK106" s="40">
        <v>0</v>
      </c>
      <c r="DL106" s="40">
        <v>0</v>
      </c>
      <c r="DM106" s="40">
        <v>0</v>
      </c>
      <c r="DN106" s="40">
        <v>0</v>
      </c>
      <c r="DO106" s="40">
        <v>0</v>
      </c>
      <c r="DP106" s="40">
        <v>0</v>
      </c>
      <c r="DQ106" s="40">
        <v>0</v>
      </c>
      <c r="DR106" s="40">
        <v>0</v>
      </c>
      <c r="DS106" s="40">
        <v>0</v>
      </c>
      <c r="DT106" s="40">
        <v>0</v>
      </c>
      <c r="DU106" s="40">
        <v>0</v>
      </c>
      <c r="DV106" s="40">
        <v>0</v>
      </c>
      <c r="DW106" s="40">
        <v>0</v>
      </c>
      <c r="DX106" s="40">
        <v>0</v>
      </c>
      <c r="DY106" s="40">
        <v>0</v>
      </c>
      <c r="DZ106" s="40">
        <v>0</v>
      </c>
      <c r="EA106" s="40">
        <v>0</v>
      </c>
      <c r="EB106" s="40">
        <v>0</v>
      </c>
      <c r="EC106" s="40">
        <v>0</v>
      </c>
      <c r="ED106" s="40">
        <v>0</v>
      </c>
      <c r="EE106" s="40">
        <v>0</v>
      </c>
      <c r="EF106" s="40">
        <v>0</v>
      </c>
      <c r="EG106" s="40">
        <v>0</v>
      </c>
      <c r="EH106" s="40">
        <v>0</v>
      </c>
      <c r="EI106" s="40">
        <v>0</v>
      </c>
      <c r="EJ106" s="40">
        <v>0</v>
      </c>
      <c r="EK106" s="40">
        <v>0</v>
      </c>
      <c r="EL106" s="40">
        <v>0</v>
      </c>
      <c r="EM106" s="40">
        <v>0</v>
      </c>
      <c r="EN106" s="40">
        <v>0</v>
      </c>
      <c r="EO106" s="40">
        <v>0</v>
      </c>
      <c r="EP106" s="40">
        <v>0</v>
      </c>
      <c r="EQ106" s="40">
        <v>0</v>
      </c>
      <c r="ER106" s="40">
        <v>0</v>
      </c>
      <c r="ES106" s="40">
        <v>0</v>
      </c>
      <c r="ET106" s="40">
        <v>0</v>
      </c>
      <c r="EU106" s="40">
        <v>0</v>
      </c>
      <c r="EV106" s="40">
        <v>0</v>
      </c>
      <c r="EW106" s="40">
        <v>0</v>
      </c>
      <c r="EX106" s="40">
        <v>0</v>
      </c>
      <c r="EY106" s="40">
        <v>0</v>
      </c>
      <c r="EZ106" s="40">
        <v>0</v>
      </c>
      <c r="FA106" s="40">
        <v>0</v>
      </c>
      <c r="FB106" s="40">
        <v>0</v>
      </c>
      <c r="FC106" s="40">
        <v>0</v>
      </c>
      <c r="FD106" s="40">
        <v>0</v>
      </c>
      <c r="FE106" s="40">
        <v>0</v>
      </c>
      <c r="FF106" s="40">
        <v>0</v>
      </c>
      <c r="FG106" s="40">
        <v>0</v>
      </c>
      <c r="FH106" s="40">
        <v>0</v>
      </c>
      <c r="FI106" s="40">
        <v>0</v>
      </c>
      <c r="FJ106" s="40">
        <v>0</v>
      </c>
      <c r="FK106" s="40">
        <v>0</v>
      </c>
      <c r="FL106" s="40">
        <v>0</v>
      </c>
      <c r="FM106" s="40">
        <v>0</v>
      </c>
      <c r="FN106" s="40">
        <v>0</v>
      </c>
      <c r="FO106" s="40">
        <v>0</v>
      </c>
      <c r="FP106" s="40">
        <v>0</v>
      </c>
      <c r="FQ106" s="40">
        <v>0</v>
      </c>
      <c r="FR106" s="40">
        <v>0</v>
      </c>
      <c r="FS106" s="40">
        <v>0</v>
      </c>
      <c r="FT106" s="40">
        <v>0</v>
      </c>
      <c r="FU106" s="40">
        <v>0</v>
      </c>
      <c r="FV106" s="40">
        <v>0</v>
      </c>
      <c r="FW106" s="40">
        <v>0</v>
      </c>
      <c r="FX106" s="40">
        <v>0</v>
      </c>
      <c r="FY106" s="40">
        <v>0</v>
      </c>
      <c r="FZ106" s="40">
        <v>0</v>
      </c>
      <c r="GA106" s="40">
        <v>0</v>
      </c>
      <c r="GB106" s="40">
        <v>0</v>
      </c>
      <c r="GC106" s="40">
        <v>0</v>
      </c>
      <c r="GD106" s="40">
        <v>0</v>
      </c>
      <c r="GE106" s="40">
        <v>0</v>
      </c>
      <c r="GF106" s="40">
        <v>0</v>
      </c>
      <c r="GG106" s="40">
        <v>0</v>
      </c>
      <c r="GH106" s="40">
        <v>0</v>
      </c>
      <c r="GI106" s="40">
        <v>0</v>
      </c>
      <c r="GJ106" s="40">
        <v>0</v>
      </c>
    </row>
    <row r="107" spans="3:192" x14ac:dyDescent="0.3">
      <c r="C107" s="46" t="s">
        <v>497</v>
      </c>
      <c r="F107" s="37">
        <v>3288179.7370036906</v>
      </c>
      <c r="G107" s="37">
        <v>10399951.901947279</v>
      </c>
      <c r="H107" s="37">
        <v>18797175.014707889</v>
      </c>
      <c r="I107" s="37">
        <v>27373651.444388714</v>
      </c>
      <c r="J107" s="37">
        <v>38229395.444495931</v>
      </c>
      <c r="K107" s="37">
        <v>49596933.464932442</v>
      </c>
      <c r="L107" s="37">
        <v>60963598.047802866</v>
      </c>
      <c r="M107" s="37">
        <v>73331014.502850696</v>
      </c>
      <c r="N107" s="37">
        <v>87490914.286267638</v>
      </c>
      <c r="O107" s="37">
        <v>104041791.7068665</v>
      </c>
      <c r="P107" s="37">
        <v>95170480.392246559</v>
      </c>
      <c r="Q107" s="37">
        <v>80714589.550566033</v>
      </c>
      <c r="R107" s="37">
        <v>72640371.292679936</v>
      </c>
      <c r="S107" s="37">
        <v>66508864.750858933</v>
      </c>
      <c r="T107" s="37">
        <v>58678898.452003792</v>
      </c>
      <c r="U107" s="37">
        <v>54059097.730056569</v>
      </c>
      <c r="V107" s="37">
        <v>50085172.278761856</v>
      </c>
      <c r="W107" s="37">
        <v>46404014.186454378</v>
      </c>
      <c r="X107" s="37">
        <v>43327278.808417931</v>
      </c>
      <c r="Y107" s="47">
        <v>38839053.875574492</v>
      </c>
      <c r="Z107" s="37">
        <v>36461182.830764957</v>
      </c>
      <c r="AA107" s="47">
        <v>34135659.792907834</v>
      </c>
      <c r="AB107" s="47">
        <v>31867100.455601797</v>
      </c>
      <c r="AC107" s="47">
        <v>29714074.380022895</v>
      </c>
      <c r="AD107" s="47">
        <v>26687952.029548552</v>
      </c>
      <c r="AE107" s="47">
        <v>24584954.767115623</v>
      </c>
      <c r="AF107" s="47">
        <v>22609420.377216604</v>
      </c>
      <c r="AG107" s="47">
        <v>20747224.738607198</v>
      </c>
      <c r="AH107" s="47">
        <v>19035495.325838942</v>
      </c>
      <c r="AI107" s="47">
        <v>16923063.044102862</v>
      </c>
      <c r="AJ107" s="47">
        <v>15711168.073720671</v>
      </c>
      <c r="AK107" s="47">
        <v>14661101.344187867</v>
      </c>
      <c r="AL107" s="47">
        <v>13728826.157808455</v>
      </c>
      <c r="AM107" s="47">
        <v>12900579.0008082</v>
      </c>
      <c r="AN107" s="47">
        <v>11872777.490457512</v>
      </c>
      <c r="AO107" s="47">
        <v>11084714.330439175</v>
      </c>
      <c r="AP107" s="47">
        <v>10410904.305620626</v>
      </c>
      <c r="AQ107" s="47">
        <v>9765452.5148971397</v>
      </c>
      <c r="AR107" s="47">
        <v>9160714.3812397998</v>
      </c>
      <c r="AS107" s="47">
        <v>8442789.4183643702</v>
      </c>
      <c r="AT107" s="47">
        <v>7879915.5954864183</v>
      </c>
      <c r="AU107" s="47">
        <v>7334672.2644113144</v>
      </c>
      <c r="AV107" s="47">
        <v>6800133.3410352794</v>
      </c>
      <c r="AW107" s="47">
        <v>6279702.2622494232</v>
      </c>
      <c r="AX107" s="47">
        <v>5695341.6869908255</v>
      </c>
      <c r="AY107" s="47">
        <v>5177291.2272350136</v>
      </c>
      <c r="AZ107" s="47">
        <v>4695393.8696129015</v>
      </c>
      <c r="BA107" s="47">
        <v>4232650.838957129</v>
      </c>
      <c r="BB107" s="47">
        <v>3797306.6881667022</v>
      </c>
      <c r="BC107" s="47">
        <v>3358846.5319139087</v>
      </c>
      <c r="BD107" s="47">
        <v>2982455.6836746437</v>
      </c>
      <c r="BE107" s="47">
        <v>2644109.090193891</v>
      </c>
      <c r="BF107" s="47">
        <v>2338960.7048232597</v>
      </c>
      <c r="BG107" s="47">
        <v>2063847.2592148054</v>
      </c>
      <c r="BH107" s="47">
        <v>1801128.1227686731</v>
      </c>
      <c r="BI107" s="47">
        <v>1564882.192077243</v>
      </c>
      <c r="BJ107" s="47">
        <v>1363633.5903083629</v>
      </c>
      <c r="BK107" s="47">
        <v>1181100.0718791266</v>
      </c>
      <c r="BL107" s="47">
        <v>1017973.3076104755</v>
      </c>
      <c r="BM107" s="47">
        <v>868121.72751444799</v>
      </c>
      <c r="BN107" s="47">
        <v>738793.7845025846</v>
      </c>
      <c r="BO107" s="47">
        <v>624541.76244122081</v>
      </c>
      <c r="BP107" s="47">
        <v>522860.6764837752</v>
      </c>
      <c r="BQ107" s="47">
        <v>433226.12954747956</v>
      </c>
      <c r="BR107" s="47">
        <v>353154.86745683505</v>
      </c>
      <c r="BS107" s="47">
        <v>283708.72786489048</v>
      </c>
      <c r="BT107" s="47">
        <v>225651.00516897888</v>
      </c>
      <c r="BU107" s="47">
        <v>175871.37357903749</v>
      </c>
      <c r="BV107" s="47">
        <v>134192.99497687584</v>
      </c>
      <c r="BW107" s="47">
        <v>99881.663055872777</v>
      </c>
      <c r="BX107" s="47">
        <v>72081.280518781772</v>
      </c>
      <c r="BY107" s="47">
        <v>51973.146532428756</v>
      </c>
      <c r="BZ107" s="47">
        <v>37028.007024838051</v>
      </c>
      <c r="CA107" s="47">
        <v>26146.064171794969</v>
      </c>
      <c r="CB107" s="47">
        <v>18389.659829624015</v>
      </c>
      <c r="CC107" s="47">
        <v>11740.262463430507</v>
      </c>
      <c r="CD107" s="47">
        <v>8417.1559368462604</v>
      </c>
      <c r="CE107" s="47">
        <v>5941.9590339469787</v>
      </c>
      <c r="CF107" s="47">
        <v>4107.3513325953272</v>
      </c>
      <c r="CG107" s="47">
        <v>2761.6386273946305</v>
      </c>
      <c r="CH107" s="47">
        <v>1594.2431535741557</v>
      </c>
      <c r="CI107" s="47">
        <v>1011.9912119384643</v>
      </c>
      <c r="CJ107" s="47">
        <v>642.09731156761586</v>
      </c>
      <c r="CK107" s="47">
        <v>408.3497038549944</v>
      </c>
      <c r="CL107" s="47">
        <v>258.12326039516171</v>
      </c>
      <c r="CM107" s="47">
        <v>0</v>
      </c>
      <c r="CN107" s="47">
        <v>0</v>
      </c>
      <c r="CO107" s="47">
        <v>0</v>
      </c>
      <c r="CP107" s="47">
        <v>0</v>
      </c>
      <c r="CQ107" s="47">
        <v>0</v>
      </c>
      <c r="CR107" s="47">
        <v>0</v>
      </c>
      <c r="CS107" s="47">
        <v>0</v>
      </c>
      <c r="CT107" s="47">
        <v>0</v>
      </c>
      <c r="CU107" s="47">
        <v>0</v>
      </c>
      <c r="CV107" s="47">
        <v>0</v>
      </c>
      <c r="CW107" s="47">
        <v>0</v>
      </c>
      <c r="CX107" s="47">
        <v>0</v>
      </c>
      <c r="CY107" s="47">
        <v>0</v>
      </c>
      <c r="CZ107" s="47">
        <v>0</v>
      </c>
      <c r="DA107" s="47">
        <v>0</v>
      </c>
      <c r="DB107" s="47">
        <v>0</v>
      </c>
      <c r="DC107" s="47">
        <v>0</v>
      </c>
      <c r="DD107" s="47">
        <v>0</v>
      </c>
      <c r="DE107" s="47">
        <v>0</v>
      </c>
      <c r="DF107" s="47">
        <v>0</v>
      </c>
      <c r="DG107" s="47">
        <v>0</v>
      </c>
      <c r="DH107" s="47">
        <v>0</v>
      </c>
      <c r="DI107" s="47">
        <v>0</v>
      </c>
      <c r="DJ107" s="47">
        <v>0</v>
      </c>
      <c r="DK107" s="47">
        <v>0</v>
      </c>
      <c r="DL107" s="47">
        <v>0</v>
      </c>
      <c r="DM107" s="47">
        <v>0</v>
      </c>
      <c r="DN107" s="47">
        <v>0</v>
      </c>
      <c r="DO107" s="47">
        <v>0</v>
      </c>
      <c r="DP107" s="47">
        <v>0</v>
      </c>
      <c r="DQ107" s="47">
        <v>0</v>
      </c>
      <c r="DR107" s="47">
        <v>0</v>
      </c>
      <c r="DS107" s="47">
        <v>0</v>
      </c>
      <c r="DT107" s="47">
        <v>0</v>
      </c>
      <c r="DU107" s="47">
        <v>0</v>
      </c>
      <c r="DV107" s="47">
        <v>0</v>
      </c>
      <c r="DW107" s="47">
        <v>0</v>
      </c>
      <c r="DX107" s="47">
        <v>0</v>
      </c>
      <c r="DY107" s="47">
        <v>0</v>
      </c>
      <c r="DZ107" s="47">
        <v>0</v>
      </c>
      <c r="EA107" s="47">
        <v>0</v>
      </c>
      <c r="EB107" s="47">
        <v>0</v>
      </c>
      <c r="EC107" s="47">
        <v>0</v>
      </c>
      <c r="ED107" s="47">
        <v>0</v>
      </c>
      <c r="EE107" s="47">
        <v>0</v>
      </c>
      <c r="EF107" s="47">
        <v>0</v>
      </c>
      <c r="EG107" s="47">
        <v>0</v>
      </c>
      <c r="EH107" s="47">
        <v>0</v>
      </c>
      <c r="EI107" s="47">
        <v>0</v>
      </c>
      <c r="EJ107" s="47">
        <v>0</v>
      </c>
      <c r="EK107" s="47">
        <v>0</v>
      </c>
      <c r="EL107" s="47">
        <v>0</v>
      </c>
      <c r="EM107" s="47">
        <v>0</v>
      </c>
      <c r="EN107" s="47">
        <v>0</v>
      </c>
      <c r="EO107" s="47">
        <v>0</v>
      </c>
      <c r="EP107" s="47">
        <v>0</v>
      </c>
      <c r="EQ107" s="47">
        <v>0</v>
      </c>
      <c r="ER107" s="47">
        <v>0</v>
      </c>
      <c r="ES107" s="47">
        <v>0</v>
      </c>
      <c r="ET107" s="47">
        <v>0</v>
      </c>
      <c r="EU107" s="47">
        <v>0</v>
      </c>
      <c r="EV107" s="47">
        <v>0</v>
      </c>
      <c r="EW107" s="47">
        <v>0</v>
      </c>
      <c r="EX107" s="47">
        <v>0</v>
      </c>
      <c r="EY107" s="47">
        <v>0</v>
      </c>
      <c r="EZ107" s="47">
        <v>0</v>
      </c>
      <c r="FA107" s="47">
        <v>0</v>
      </c>
      <c r="FB107" s="47">
        <v>0</v>
      </c>
      <c r="FC107" s="47">
        <v>0</v>
      </c>
      <c r="FD107" s="47">
        <v>0</v>
      </c>
      <c r="FE107" s="47">
        <v>0</v>
      </c>
      <c r="FF107" s="47">
        <v>0</v>
      </c>
      <c r="FG107" s="47">
        <v>0</v>
      </c>
      <c r="FH107" s="47">
        <v>0</v>
      </c>
      <c r="FI107" s="47">
        <v>0</v>
      </c>
      <c r="FJ107" s="47">
        <v>0</v>
      </c>
      <c r="FK107" s="47">
        <v>0</v>
      </c>
      <c r="FL107" s="47">
        <v>0</v>
      </c>
      <c r="FM107" s="47">
        <v>0</v>
      </c>
      <c r="FN107" s="47">
        <v>0</v>
      </c>
      <c r="FO107" s="47">
        <v>0</v>
      </c>
      <c r="FP107" s="47">
        <v>0</v>
      </c>
      <c r="FQ107" s="47">
        <v>0</v>
      </c>
      <c r="FR107" s="47">
        <v>0</v>
      </c>
      <c r="FS107" s="47">
        <v>0</v>
      </c>
      <c r="FT107" s="47">
        <v>0</v>
      </c>
      <c r="FU107" s="47">
        <v>0</v>
      </c>
      <c r="FV107" s="47">
        <v>0</v>
      </c>
      <c r="FW107" s="47">
        <v>0</v>
      </c>
      <c r="FX107" s="47">
        <v>0</v>
      </c>
      <c r="FY107" s="47">
        <v>0</v>
      </c>
      <c r="FZ107" s="47">
        <v>0</v>
      </c>
      <c r="GA107" s="47">
        <v>0</v>
      </c>
      <c r="GB107" s="47">
        <v>0</v>
      </c>
      <c r="GC107" s="47">
        <v>0</v>
      </c>
      <c r="GD107" s="47">
        <v>0</v>
      </c>
      <c r="GE107" s="47">
        <v>0</v>
      </c>
      <c r="GF107" s="47">
        <v>0</v>
      </c>
      <c r="GG107" s="47">
        <v>0</v>
      </c>
      <c r="GH107" s="47">
        <v>0</v>
      </c>
      <c r="GI107" s="47">
        <v>0</v>
      </c>
      <c r="GJ107" s="47">
        <v>0</v>
      </c>
    </row>
    <row r="108" spans="3:192" x14ac:dyDescent="0.3">
      <c r="C108" s="46"/>
      <c r="F108" s="37"/>
      <c r="Y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0"/>
      <c r="DN108" s="40"/>
      <c r="DO108" s="40"/>
      <c r="DP108" s="40"/>
      <c r="DQ108" s="40"/>
      <c r="DR108" s="40"/>
      <c r="DS108" s="40"/>
      <c r="DT108" s="40"/>
      <c r="DU108" s="40"/>
      <c r="DV108" s="40"/>
      <c r="DW108" s="40"/>
      <c r="DX108" s="40"/>
      <c r="DY108" s="40"/>
      <c r="DZ108" s="40"/>
      <c r="EA108" s="40"/>
      <c r="EB108" s="40"/>
      <c r="EC108" s="40"/>
      <c r="ED108" s="40"/>
      <c r="EE108" s="40"/>
      <c r="EF108" s="40"/>
      <c r="EG108" s="40"/>
      <c r="EH108" s="40"/>
      <c r="EI108" s="40"/>
      <c r="EJ108" s="40"/>
      <c r="EK108" s="40"/>
      <c r="EL108" s="40"/>
      <c r="EM108" s="40"/>
      <c r="EN108" s="40"/>
      <c r="EO108" s="40"/>
      <c r="EP108" s="40"/>
      <c r="EQ108" s="40"/>
      <c r="ER108" s="40"/>
      <c r="ES108" s="40"/>
      <c r="ET108" s="40"/>
      <c r="EU108" s="40"/>
      <c r="EV108" s="40"/>
      <c r="EW108" s="40"/>
      <c r="EX108" s="40"/>
      <c r="EY108" s="40"/>
      <c r="EZ108" s="40"/>
      <c r="FA108" s="40"/>
      <c r="FB108" s="40"/>
      <c r="FC108" s="40"/>
      <c r="FD108" s="40"/>
      <c r="FE108" s="40"/>
      <c r="FF108" s="40"/>
      <c r="FG108" s="40"/>
      <c r="FH108" s="40"/>
      <c r="FI108" s="40"/>
      <c r="FJ108" s="40"/>
      <c r="FK108" s="40"/>
      <c r="FL108" s="40"/>
      <c r="FM108" s="40"/>
      <c r="FN108" s="40"/>
      <c r="FO108" s="40"/>
      <c r="FP108" s="40"/>
      <c r="FQ108" s="40"/>
      <c r="FR108" s="40"/>
      <c r="FS108" s="40"/>
      <c r="FT108" s="40"/>
      <c r="FU108" s="40"/>
      <c r="FV108" s="40"/>
      <c r="FW108" s="40"/>
      <c r="FX108" s="40"/>
      <c r="FY108" s="40"/>
      <c r="FZ108" s="40"/>
      <c r="GA108" s="40"/>
      <c r="GB108" s="40"/>
      <c r="GC108" s="40"/>
      <c r="GD108" s="40"/>
      <c r="GE108" s="40"/>
      <c r="GF108" s="40"/>
      <c r="GG108" s="40"/>
      <c r="GH108" s="40"/>
      <c r="GI108" s="40"/>
      <c r="GJ108" s="40"/>
    </row>
    <row r="109" spans="3:192" x14ac:dyDescent="0.3">
      <c r="C109" s="31" t="s">
        <v>498</v>
      </c>
      <c r="F109" s="35">
        <v>-2000342.6337398465</v>
      </c>
      <c r="G109" s="35">
        <v>-6081864.8296224875</v>
      </c>
      <c r="H109" s="35">
        <v>-10612567.44402306</v>
      </c>
      <c r="I109" s="35">
        <v>-15005110.334903756</v>
      </c>
      <c r="J109" s="35">
        <v>-20742623.034840643</v>
      </c>
      <c r="K109" s="35">
        <v>-26563306.500159431</v>
      </c>
      <c r="L109" s="35">
        <v>-32199885.644224476</v>
      </c>
      <c r="M109" s="35">
        <v>-38312039.628293335</v>
      </c>
      <c r="N109" s="35">
        <v>-45437150.008450605</v>
      </c>
      <c r="O109" s="35">
        <v>-53849269.103347771</v>
      </c>
      <c r="P109" s="35">
        <v>-46584368.444962516</v>
      </c>
      <c r="Q109" s="35">
        <v>-37737677.526393928</v>
      </c>
      <c r="R109" s="35">
        <v>-33501054.91599549</v>
      </c>
      <c r="S109" s="35">
        <v>-30858494.234451573</v>
      </c>
      <c r="T109" s="35">
        <v>-26263724.336535294</v>
      </c>
      <c r="U109" s="35">
        <v>-24454285.406619892</v>
      </c>
      <c r="V109" s="35">
        <v>-23104882.230374958</v>
      </c>
      <c r="W109" s="35">
        <v>-21887663.15929905</v>
      </c>
      <c r="X109" s="35">
        <v>-21140483.683495417</v>
      </c>
      <c r="Y109" s="40">
        <v>-18856299.826314528</v>
      </c>
      <c r="Z109" s="35">
        <v>-18198294.244967457</v>
      </c>
      <c r="AA109" s="40">
        <v>-17461178.158049297</v>
      </c>
      <c r="AB109" s="40">
        <v>-16676156.628171101</v>
      </c>
      <c r="AC109" s="40">
        <v>-15904900.368710374</v>
      </c>
      <c r="AD109" s="40">
        <v>-14210905.687114092</v>
      </c>
      <c r="AE109" s="40">
        <v>-13324206.869840283</v>
      </c>
      <c r="AF109" s="40">
        <v>-12454792.011408899</v>
      </c>
      <c r="AG109" s="40">
        <v>-11630492.461272735</v>
      </c>
      <c r="AH109" s="40">
        <v>-10894131.556390135</v>
      </c>
      <c r="AI109" s="40">
        <v>-9743577.2917262129</v>
      </c>
      <c r="AJ109" s="40">
        <v>-9123644.5313556492</v>
      </c>
      <c r="AK109" s="40">
        <v>-8592267.1609147694</v>
      </c>
      <c r="AL109" s="40">
        <v>-8133566.3332619602</v>
      </c>
      <c r="AM109" s="40">
        <v>-7738870.2586965486</v>
      </c>
      <c r="AN109" s="40">
        <v>-7134561.6922337245</v>
      </c>
      <c r="AO109" s="40">
        <v>-6718560.8067612452</v>
      </c>
      <c r="AP109" s="40">
        <v>-6384690.8029880924</v>
      </c>
      <c r="AQ109" s="40">
        <v>-6058894.2740054959</v>
      </c>
      <c r="AR109" s="40">
        <v>-5751871.5629497683</v>
      </c>
      <c r="AS109" s="40">
        <v>-5327036.2975588515</v>
      </c>
      <c r="AT109" s="40">
        <v>-5026572.1970831519</v>
      </c>
      <c r="AU109" s="40">
        <v>-4725672.7359127766</v>
      </c>
      <c r="AV109" s="40">
        <v>-4423558.2564613326</v>
      </c>
      <c r="AW109" s="40">
        <v>-4122679.2639445849</v>
      </c>
      <c r="AX109" s="40">
        <v>-3754002.3193121939</v>
      </c>
      <c r="AY109" s="40">
        <v>-3431411.0500946785</v>
      </c>
      <c r="AZ109" s="40">
        <v>-3130769.6672640345</v>
      </c>
      <c r="BA109" s="40">
        <v>-2836378.6501918868</v>
      </c>
      <c r="BB109" s="40">
        <v>-2555733.5193867031</v>
      </c>
      <c r="BC109" s="40">
        <v>-2262638.1018201993</v>
      </c>
      <c r="BD109" s="40">
        <v>-2015244.7731043343</v>
      </c>
      <c r="BE109" s="40">
        <v>-1792473.2271528861</v>
      </c>
      <c r="BF109" s="40">
        <v>-1591729.6343598994</v>
      </c>
      <c r="BG109" s="40">
        <v>-1410862.8533811157</v>
      </c>
      <c r="BH109" s="40">
        <v>-1234856.6759190001</v>
      </c>
      <c r="BI109" s="40">
        <v>-1075568.499174387</v>
      </c>
      <c r="BJ109" s="40">
        <v>-943030.1815136926</v>
      </c>
      <c r="BK109" s="40">
        <v>-821830.88351957558</v>
      </c>
      <c r="BL109" s="40">
        <v>-712676.54755951872</v>
      </c>
      <c r="BM109" s="40">
        <v>-610371.44780851586</v>
      </c>
      <c r="BN109" s="40">
        <v>-522630.41281505703</v>
      </c>
      <c r="BO109" s="40">
        <v>-445399.98710617243</v>
      </c>
      <c r="BP109" s="40">
        <v>-376245.16120219871</v>
      </c>
      <c r="BQ109" s="40">
        <v>-314727.97171311092</v>
      </c>
      <c r="BR109" s="40">
        <v>-258652.58658812003</v>
      </c>
      <c r="BS109" s="40">
        <v>-209201.66672738889</v>
      </c>
      <c r="BT109" s="40">
        <v>-168473.39023520926</v>
      </c>
      <c r="BU109" s="40">
        <v>-133112.87302564096</v>
      </c>
      <c r="BV109" s="40">
        <v>-103004.65095899973</v>
      </c>
      <c r="BW109" s="40">
        <v>-77583.561436189557</v>
      </c>
      <c r="BX109" s="40">
        <v>-56287.258151410242</v>
      </c>
      <c r="BY109" s="40">
        <v>-41177.553433532616</v>
      </c>
      <c r="BZ109" s="40">
        <v>-29772.274310018798</v>
      </c>
      <c r="CA109" s="40">
        <v>-21303.4300322374</v>
      </c>
      <c r="CB109" s="40">
        <v>-15068.416758938209</v>
      </c>
      <c r="CC109" s="40">
        <v>-9236.1153257382393</v>
      </c>
      <c r="CD109" s="40">
        <v>-6611.7191010564102</v>
      </c>
      <c r="CE109" s="40">
        <v>-4692.5460110425493</v>
      </c>
      <c r="CF109" s="40">
        <v>-3296.6754112823733</v>
      </c>
      <c r="CG109" s="40">
        <v>-2289.1977837450377</v>
      </c>
      <c r="CH109" s="40">
        <v>-1311.1595494840269</v>
      </c>
      <c r="CI109" s="40">
        <v>-900.98397320864456</v>
      </c>
      <c r="CJ109" s="40">
        <v>-607.79662868720175</v>
      </c>
      <c r="CK109" s="40">
        <v>-406.46180392459416</v>
      </c>
      <c r="CL109" s="40">
        <v>-274.81376836346635</v>
      </c>
      <c r="CM109" s="40">
        <v>0</v>
      </c>
      <c r="CN109" s="40">
        <v>0</v>
      </c>
      <c r="CO109" s="40">
        <v>0</v>
      </c>
      <c r="CP109" s="40">
        <v>0</v>
      </c>
      <c r="CQ109" s="40">
        <v>0</v>
      </c>
      <c r="CR109" s="40">
        <v>0</v>
      </c>
      <c r="CS109" s="40">
        <v>0</v>
      </c>
      <c r="CT109" s="40">
        <v>0</v>
      </c>
      <c r="CU109" s="40">
        <v>0</v>
      </c>
      <c r="CV109" s="40">
        <v>0</v>
      </c>
      <c r="CW109" s="40">
        <v>0</v>
      </c>
      <c r="CX109" s="40">
        <v>0</v>
      </c>
      <c r="CY109" s="40">
        <v>0</v>
      </c>
      <c r="CZ109" s="40">
        <v>0</v>
      </c>
      <c r="DA109" s="40">
        <v>0</v>
      </c>
      <c r="DB109" s="40">
        <v>0</v>
      </c>
      <c r="DC109" s="40">
        <v>0</v>
      </c>
      <c r="DD109" s="40">
        <v>0</v>
      </c>
      <c r="DE109" s="40">
        <v>0</v>
      </c>
      <c r="DF109" s="40">
        <v>0</v>
      </c>
      <c r="DG109" s="40">
        <v>0</v>
      </c>
      <c r="DH109" s="40">
        <v>0</v>
      </c>
      <c r="DI109" s="40">
        <v>0</v>
      </c>
      <c r="DJ109" s="40">
        <v>0</v>
      </c>
      <c r="DK109" s="40">
        <v>0</v>
      </c>
      <c r="DL109" s="40">
        <v>0</v>
      </c>
      <c r="DM109" s="40">
        <v>0</v>
      </c>
      <c r="DN109" s="40">
        <v>0</v>
      </c>
      <c r="DO109" s="40">
        <v>0</v>
      </c>
      <c r="DP109" s="40">
        <v>0</v>
      </c>
      <c r="DQ109" s="40">
        <v>0</v>
      </c>
      <c r="DR109" s="40">
        <v>0</v>
      </c>
      <c r="DS109" s="40">
        <v>0</v>
      </c>
      <c r="DT109" s="40">
        <v>0</v>
      </c>
      <c r="DU109" s="40">
        <v>0</v>
      </c>
      <c r="DV109" s="40">
        <v>0</v>
      </c>
      <c r="DW109" s="40">
        <v>0</v>
      </c>
      <c r="DX109" s="40">
        <v>0</v>
      </c>
      <c r="DY109" s="40">
        <v>0</v>
      </c>
      <c r="DZ109" s="40">
        <v>0</v>
      </c>
      <c r="EA109" s="40">
        <v>0</v>
      </c>
      <c r="EB109" s="40">
        <v>0</v>
      </c>
      <c r="EC109" s="40">
        <v>0</v>
      </c>
      <c r="ED109" s="40">
        <v>0</v>
      </c>
      <c r="EE109" s="40">
        <v>0</v>
      </c>
      <c r="EF109" s="40">
        <v>0</v>
      </c>
      <c r="EG109" s="40">
        <v>0</v>
      </c>
      <c r="EH109" s="40">
        <v>0</v>
      </c>
      <c r="EI109" s="40">
        <v>0</v>
      </c>
      <c r="EJ109" s="40">
        <v>0</v>
      </c>
      <c r="EK109" s="40">
        <v>0</v>
      </c>
      <c r="EL109" s="40">
        <v>0</v>
      </c>
      <c r="EM109" s="40">
        <v>0</v>
      </c>
      <c r="EN109" s="40">
        <v>0</v>
      </c>
      <c r="EO109" s="40">
        <v>0</v>
      </c>
      <c r="EP109" s="40">
        <v>0</v>
      </c>
      <c r="EQ109" s="40">
        <v>0</v>
      </c>
      <c r="ER109" s="40">
        <v>0</v>
      </c>
      <c r="ES109" s="40">
        <v>0</v>
      </c>
      <c r="ET109" s="40">
        <v>0</v>
      </c>
      <c r="EU109" s="40">
        <v>0</v>
      </c>
      <c r="EV109" s="40">
        <v>0</v>
      </c>
      <c r="EW109" s="40">
        <v>0</v>
      </c>
      <c r="EX109" s="40">
        <v>0</v>
      </c>
      <c r="EY109" s="40">
        <v>0</v>
      </c>
      <c r="EZ109" s="40">
        <v>0</v>
      </c>
      <c r="FA109" s="40">
        <v>0</v>
      </c>
      <c r="FB109" s="40">
        <v>0</v>
      </c>
      <c r="FC109" s="40">
        <v>0</v>
      </c>
      <c r="FD109" s="40">
        <v>0</v>
      </c>
      <c r="FE109" s="40">
        <v>0</v>
      </c>
      <c r="FF109" s="40">
        <v>0</v>
      </c>
      <c r="FG109" s="40">
        <v>0</v>
      </c>
      <c r="FH109" s="40">
        <v>0</v>
      </c>
      <c r="FI109" s="40">
        <v>0</v>
      </c>
      <c r="FJ109" s="40">
        <v>0</v>
      </c>
      <c r="FK109" s="40">
        <v>0</v>
      </c>
      <c r="FL109" s="40">
        <v>0</v>
      </c>
      <c r="FM109" s="40">
        <v>0</v>
      </c>
      <c r="FN109" s="40">
        <v>0</v>
      </c>
      <c r="FO109" s="40">
        <v>0</v>
      </c>
      <c r="FP109" s="40">
        <v>0</v>
      </c>
      <c r="FQ109" s="40">
        <v>0</v>
      </c>
      <c r="FR109" s="40">
        <v>0</v>
      </c>
      <c r="FS109" s="40">
        <v>0</v>
      </c>
      <c r="FT109" s="40">
        <v>0</v>
      </c>
      <c r="FU109" s="40">
        <v>0</v>
      </c>
      <c r="FV109" s="40">
        <v>0</v>
      </c>
      <c r="FW109" s="40">
        <v>0</v>
      </c>
      <c r="FX109" s="40">
        <v>0</v>
      </c>
      <c r="FY109" s="40">
        <v>0</v>
      </c>
      <c r="FZ109" s="40">
        <v>0</v>
      </c>
      <c r="GA109" s="40">
        <v>0</v>
      </c>
      <c r="GB109" s="40">
        <v>0</v>
      </c>
      <c r="GC109" s="40">
        <v>0</v>
      </c>
      <c r="GD109" s="40">
        <v>0</v>
      </c>
      <c r="GE109" s="40">
        <v>0</v>
      </c>
      <c r="GF109" s="40">
        <v>0</v>
      </c>
      <c r="GG109" s="40">
        <v>0</v>
      </c>
      <c r="GH109" s="40">
        <v>0</v>
      </c>
      <c r="GI109" s="40">
        <v>0</v>
      </c>
      <c r="GJ109" s="40">
        <v>0</v>
      </c>
    </row>
    <row r="110" spans="3:192" x14ac:dyDescent="0.3">
      <c r="C110" s="31" t="s">
        <v>499</v>
      </c>
      <c r="F110" s="96">
        <v>-910611.12424112565</v>
      </c>
      <c r="G110" s="35">
        <v>-2970042.1454621828</v>
      </c>
      <c r="H110" s="35">
        <v>-5556958.7963959146</v>
      </c>
      <c r="I110" s="35">
        <v>-8350564.0138569977</v>
      </c>
      <c r="J110" s="35">
        <v>-11796441.89862095</v>
      </c>
      <c r="K110" s="35">
        <v>-15488962.783632789</v>
      </c>
      <c r="L110" s="35">
        <v>-19309757.524662495</v>
      </c>
      <c r="M110" s="35">
        <v>-23485451.36827128</v>
      </c>
      <c r="N110" s="35">
        <v>-28188504.466725193</v>
      </c>
      <c r="O110" s="35">
        <v>-33636630.387334898</v>
      </c>
      <c r="P110" s="35">
        <v>-32143183.00711219</v>
      </c>
      <c r="Q110" s="35">
        <v>-28476111.173749018</v>
      </c>
      <c r="R110" s="35">
        <v>-25933907.535559617</v>
      </c>
      <c r="S110" s="35">
        <v>-23609344.899067655</v>
      </c>
      <c r="T110" s="35">
        <v>-21430754.218732927</v>
      </c>
      <c r="U110" s="35">
        <v>-19575901.756978709</v>
      </c>
      <c r="V110" s="35">
        <v>-17849781.021419421</v>
      </c>
      <c r="W110" s="35">
        <v>-16224450.994102119</v>
      </c>
      <c r="X110" s="35">
        <v>-14683295.734321738</v>
      </c>
      <c r="Y110" s="40">
        <v>-13199596.338940261</v>
      </c>
      <c r="Z110" s="35">
        <v>-12066444.091522017</v>
      </c>
      <c r="AA110" s="40">
        <v>-11006691.492195087</v>
      </c>
      <c r="AB110" s="40">
        <v>-10004258.408551237</v>
      </c>
      <c r="AC110" s="40">
        <v>-9063011.4384200908</v>
      </c>
      <c r="AD110" s="40">
        <v>-8166251.0307785878</v>
      </c>
      <c r="AE110" s="40">
        <v>-7327078.1702485485</v>
      </c>
      <c r="AF110" s="40">
        <v>-6559938.2325993339</v>
      </c>
      <c r="AG110" s="40">
        <v>-5836391.1735299854</v>
      </c>
      <c r="AH110" s="40">
        <v>-5146936.7091942253</v>
      </c>
      <c r="AI110" s="40">
        <v>-4479201.661637268</v>
      </c>
      <c r="AJ110" s="40">
        <v>-4078679.9465637011</v>
      </c>
      <c r="AK110" s="40">
        <v>-3727066.7590719503</v>
      </c>
      <c r="AL110" s="40">
        <v>-3406728.3657712773</v>
      </c>
      <c r="AM110" s="40">
        <v>-3112993.8489418267</v>
      </c>
      <c r="AN110" s="40">
        <v>-2842241.7377922027</v>
      </c>
      <c r="AO110" s="40">
        <v>-2591526.6565216514</v>
      </c>
      <c r="AP110" s="40">
        <v>-2365806.2676458433</v>
      </c>
      <c r="AQ110" s="40">
        <v>-2155736.29734137</v>
      </c>
      <c r="AR110" s="40">
        <v>-1960309.4153573986</v>
      </c>
      <c r="AS110" s="40">
        <v>-1778424.7454958542</v>
      </c>
      <c r="AT110" s="40">
        <v>-1608939.3747803073</v>
      </c>
      <c r="AU110" s="40">
        <v>-1453149.8290710135</v>
      </c>
      <c r="AV110" s="40">
        <v>-1308434.5583919105</v>
      </c>
      <c r="AW110" s="40">
        <v>-1174404.8925580007</v>
      </c>
      <c r="AX110" s="40">
        <v>-1050767.2093959108</v>
      </c>
      <c r="AY110" s="40">
        <v>-937255.72283847188</v>
      </c>
      <c r="AZ110" s="40">
        <v>-834352.16198622237</v>
      </c>
      <c r="BA110" s="40">
        <v>-740778.44992832234</v>
      </c>
      <c r="BB110" s="40">
        <v>-656226.88914745278</v>
      </c>
      <c r="BC110" s="40">
        <v>-580208.45905981178</v>
      </c>
      <c r="BD110" s="40">
        <v>-512073.13863590668</v>
      </c>
      <c r="BE110" s="40">
        <v>-451146.06373312132</v>
      </c>
      <c r="BF110" s="40">
        <v>-396539.60888495081</v>
      </c>
      <c r="BG110" s="40">
        <v>-347508.2893220798</v>
      </c>
      <c r="BH110" s="40">
        <v>-303445.01023625728</v>
      </c>
      <c r="BI110" s="40">
        <v>-263845.5706684757</v>
      </c>
      <c r="BJ110" s="40">
        <v>-228723.22797039949</v>
      </c>
      <c r="BK110" s="40">
        <v>-197133.10383897982</v>
      </c>
      <c r="BL110" s="40">
        <v>-168834.75713575841</v>
      </c>
      <c r="BM110" s="40">
        <v>-143564.49139772268</v>
      </c>
      <c r="BN110" s="40">
        <v>-121051.26384145427</v>
      </c>
      <c r="BO110" s="40">
        <v>-101074.45979422635</v>
      </c>
      <c r="BP110" s="40">
        <v>-83439.380977349196</v>
      </c>
      <c r="BQ110" s="40">
        <v>-68015.097623402486</v>
      </c>
      <c r="BR110" s="40">
        <v>-54677.399177837069</v>
      </c>
      <c r="BS110" s="40">
        <v>-43297.05296276405</v>
      </c>
      <c r="BT110" s="40">
        <v>-33812.331438483103</v>
      </c>
      <c r="BU110" s="40">
        <v>-25967.926026607347</v>
      </c>
      <c r="BV110" s="40">
        <v>-19628.646855502557</v>
      </c>
      <c r="BW110" s="40">
        <v>-14629.820104520762</v>
      </c>
      <c r="BX110" s="40">
        <v>-10780.621868416858</v>
      </c>
      <c r="BY110" s="40">
        <v>-7923.5338908327803</v>
      </c>
      <c r="BZ110" s="40">
        <v>-5788.9976946439701</v>
      </c>
      <c r="CA110" s="40">
        <v>-4198.0661936839679</v>
      </c>
      <c r="CB110" s="40">
        <v>-3011.6191371739064</v>
      </c>
      <c r="CC110" s="40">
        <v>-2123.3141388543713</v>
      </c>
      <c r="CD110" s="40">
        <v>-1559.4449603338865</v>
      </c>
      <c r="CE110" s="40">
        <v>-1120.2532631622378</v>
      </c>
      <c r="CF110" s="40">
        <v>-783.31687319909872</v>
      </c>
      <c r="CG110" s="40">
        <v>-529.56629551765093</v>
      </c>
      <c r="CH110" s="40">
        <v>-341.71988014145649</v>
      </c>
      <c r="CI110" s="40">
        <v>-218.95080143446899</v>
      </c>
      <c r="CJ110" s="40">
        <v>-131.75723281840715</v>
      </c>
      <c r="CK110" s="40">
        <v>-71.003487686357033</v>
      </c>
      <c r="CL110" s="40">
        <v>-29.121814654829915</v>
      </c>
      <c r="CM110" s="40">
        <v>0</v>
      </c>
      <c r="CN110" s="40">
        <v>0</v>
      </c>
      <c r="CO110" s="40">
        <v>0</v>
      </c>
      <c r="CP110" s="40">
        <v>0</v>
      </c>
      <c r="CQ110" s="40">
        <v>0</v>
      </c>
      <c r="CR110" s="40">
        <v>0</v>
      </c>
      <c r="CS110" s="40">
        <v>0</v>
      </c>
      <c r="CT110" s="40">
        <v>0</v>
      </c>
      <c r="CU110" s="40">
        <v>0</v>
      </c>
      <c r="CV110" s="40">
        <v>0</v>
      </c>
      <c r="CW110" s="40">
        <v>0</v>
      </c>
      <c r="CX110" s="40">
        <v>0</v>
      </c>
      <c r="CY110" s="40">
        <v>0</v>
      </c>
      <c r="CZ110" s="40">
        <v>0</v>
      </c>
      <c r="DA110" s="40">
        <v>0</v>
      </c>
      <c r="DB110" s="40">
        <v>0</v>
      </c>
      <c r="DC110" s="40">
        <v>0</v>
      </c>
      <c r="DD110" s="40">
        <v>0</v>
      </c>
      <c r="DE110" s="40">
        <v>0</v>
      </c>
      <c r="DF110" s="40">
        <v>0</v>
      </c>
      <c r="DG110" s="40">
        <v>0</v>
      </c>
      <c r="DH110" s="40">
        <v>0</v>
      </c>
      <c r="DI110" s="40">
        <v>0</v>
      </c>
      <c r="DJ110" s="40">
        <v>0</v>
      </c>
      <c r="DK110" s="40">
        <v>0</v>
      </c>
      <c r="DL110" s="40">
        <v>0</v>
      </c>
      <c r="DM110" s="40">
        <v>0</v>
      </c>
      <c r="DN110" s="40">
        <v>0</v>
      </c>
      <c r="DO110" s="40">
        <v>0</v>
      </c>
      <c r="DP110" s="40">
        <v>0</v>
      </c>
      <c r="DQ110" s="40">
        <v>0</v>
      </c>
      <c r="DR110" s="40">
        <v>0</v>
      </c>
      <c r="DS110" s="40">
        <v>0</v>
      </c>
      <c r="DT110" s="40">
        <v>0</v>
      </c>
      <c r="DU110" s="40">
        <v>0</v>
      </c>
      <c r="DV110" s="40">
        <v>0</v>
      </c>
      <c r="DW110" s="40">
        <v>0</v>
      </c>
      <c r="DX110" s="40">
        <v>0</v>
      </c>
      <c r="DY110" s="40">
        <v>0</v>
      </c>
      <c r="DZ110" s="40">
        <v>0</v>
      </c>
      <c r="EA110" s="40">
        <v>0</v>
      </c>
      <c r="EB110" s="40">
        <v>0</v>
      </c>
      <c r="EC110" s="40">
        <v>0</v>
      </c>
      <c r="ED110" s="40">
        <v>0</v>
      </c>
      <c r="EE110" s="40">
        <v>0</v>
      </c>
      <c r="EF110" s="40">
        <v>0</v>
      </c>
      <c r="EG110" s="40">
        <v>0</v>
      </c>
      <c r="EH110" s="40">
        <v>0</v>
      </c>
      <c r="EI110" s="40">
        <v>0</v>
      </c>
      <c r="EJ110" s="40">
        <v>0</v>
      </c>
      <c r="EK110" s="40">
        <v>0</v>
      </c>
      <c r="EL110" s="40">
        <v>0</v>
      </c>
      <c r="EM110" s="40">
        <v>0</v>
      </c>
      <c r="EN110" s="40">
        <v>0</v>
      </c>
      <c r="EO110" s="40">
        <v>0</v>
      </c>
      <c r="EP110" s="40">
        <v>0</v>
      </c>
      <c r="EQ110" s="40">
        <v>0</v>
      </c>
      <c r="ER110" s="40">
        <v>0</v>
      </c>
      <c r="ES110" s="40">
        <v>0</v>
      </c>
      <c r="ET110" s="40">
        <v>0</v>
      </c>
      <c r="EU110" s="40">
        <v>0</v>
      </c>
      <c r="EV110" s="40">
        <v>0</v>
      </c>
      <c r="EW110" s="40">
        <v>0</v>
      </c>
      <c r="EX110" s="40">
        <v>0</v>
      </c>
      <c r="EY110" s="40">
        <v>0</v>
      </c>
      <c r="EZ110" s="40">
        <v>0</v>
      </c>
      <c r="FA110" s="40">
        <v>0</v>
      </c>
      <c r="FB110" s="40">
        <v>0</v>
      </c>
      <c r="FC110" s="40">
        <v>0</v>
      </c>
      <c r="FD110" s="40">
        <v>0</v>
      </c>
      <c r="FE110" s="40">
        <v>0</v>
      </c>
      <c r="FF110" s="40">
        <v>0</v>
      </c>
      <c r="FG110" s="40">
        <v>0</v>
      </c>
      <c r="FH110" s="40">
        <v>0</v>
      </c>
      <c r="FI110" s="40">
        <v>0</v>
      </c>
      <c r="FJ110" s="40">
        <v>0</v>
      </c>
      <c r="FK110" s="40">
        <v>0</v>
      </c>
      <c r="FL110" s="40">
        <v>0</v>
      </c>
      <c r="FM110" s="40">
        <v>0</v>
      </c>
      <c r="FN110" s="40">
        <v>0</v>
      </c>
      <c r="FO110" s="40">
        <v>0</v>
      </c>
      <c r="FP110" s="40">
        <v>0</v>
      </c>
      <c r="FQ110" s="40">
        <v>0</v>
      </c>
      <c r="FR110" s="40">
        <v>0</v>
      </c>
      <c r="FS110" s="40">
        <v>0</v>
      </c>
      <c r="FT110" s="40">
        <v>0</v>
      </c>
      <c r="FU110" s="40">
        <v>0</v>
      </c>
      <c r="FV110" s="40">
        <v>0</v>
      </c>
      <c r="FW110" s="40">
        <v>0</v>
      </c>
      <c r="FX110" s="40">
        <v>0</v>
      </c>
      <c r="FY110" s="40">
        <v>0</v>
      </c>
      <c r="FZ110" s="40">
        <v>0</v>
      </c>
      <c r="GA110" s="40">
        <v>0</v>
      </c>
      <c r="GB110" s="40">
        <v>0</v>
      </c>
      <c r="GC110" s="40">
        <v>0</v>
      </c>
      <c r="GD110" s="40">
        <v>0</v>
      </c>
      <c r="GE110" s="40">
        <v>0</v>
      </c>
      <c r="GF110" s="40">
        <v>0</v>
      </c>
      <c r="GG110" s="40">
        <v>0</v>
      </c>
      <c r="GH110" s="40">
        <v>0</v>
      </c>
      <c r="GI110" s="40">
        <v>0</v>
      </c>
      <c r="GJ110" s="40">
        <v>0</v>
      </c>
    </row>
    <row r="111" spans="3:192" x14ac:dyDescent="0.3">
      <c r="C111" s="31" t="s">
        <v>500</v>
      </c>
      <c r="F111" s="35">
        <v>-9484.6239923736211</v>
      </c>
      <c r="G111" s="35">
        <v>-32303.60878081699</v>
      </c>
      <c r="H111" s="35">
        <v>-61823.645854031725</v>
      </c>
      <c r="I111" s="35">
        <v>-94061.852808537267</v>
      </c>
      <c r="J111" s="35">
        <v>-133546.62368845174</v>
      </c>
      <c r="K111" s="35">
        <v>-176993.1632681622</v>
      </c>
      <c r="L111" s="35">
        <v>-222297.84791941658</v>
      </c>
      <c r="M111" s="35">
        <v>-271941.12889813387</v>
      </c>
      <c r="N111" s="35">
        <v>-327812.09257411992</v>
      </c>
      <c r="O111" s="35">
        <v>-392464.80042145087</v>
      </c>
      <c r="P111" s="35">
        <v>-386395.3593984202</v>
      </c>
      <c r="Q111" s="35">
        <v>-347699.49533901387</v>
      </c>
      <c r="R111" s="35">
        <v>-322230.34029759991</v>
      </c>
      <c r="S111" s="35">
        <v>-299097.87350468145</v>
      </c>
      <c r="T111" s="35">
        <v>-277658.64332652051</v>
      </c>
      <c r="U111" s="35">
        <v>-257654.72646100278</v>
      </c>
      <c r="V111" s="35">
        <v>-238949.77627986521</v>
      </c>
      <c r="W111" s="35">
        <v>-221466.04053795536</v>
      </c>
      <c r="X111" s="35">
        <v>-205140.04461649989</v>
      </c>
      <c r="Y111" s="40">
        <v>-189909.27437592924</v>
      </c>
      <c r="Z111" s="35">
        <v>-175700.26116906406</v>
      </c>
      <c r="AA111" s="40">
        <v>-162465.26683795804</v>
      </c>
      <c r="AB111" s="40">
        <v>-150104.21070186995</v>
      </c>
      <c r="AC111" s="40">
        <v>-138571.0576204088</v>
      </c>
      <c r="AD111" s="40">
        <v>-127824.93930548367</v>
      </c>
      <c r="AE111" s="40">
        <v>-117829.40138804475</v>
      </c>
      <c r="AF111" s="40">
        <v>-108543.74916986583</v>
      </c>
      <c r="AG111" s="40">
        <v>-99835.914110484591</v>
      </c>
      <c r="AH111" s="40">
        <v>-91676.798070519319</v>
      </c>
      <c r="AI111" s="40">
        <v>-84037.958878257676</v>
      </c>
      <c r="AJ111" s="40">
        <v>-76892.564812959608</v>
      </c>
      <c r="AK111" s="40">
        <v>-70217.486309110289</v>
      </c>
      <c r="AL111" s="40">
        <v>-63989.788467396305</v>
      </c>
      <c r="AM111" s="40">
        <v>-58188.420830260562</v>
      </c>
      <c r="AN111" s="40">
        <v>-52794.22547615676</v>
      </c>
      <c r="AO111" s="40">
        <v>-47789.649815531142</v>
      </c>
      <c r="AP111" s="40">
        <v>-43158.654645226299</v>
      </c>
      <c r="AQ111" s="40">
        <v>-38859.865558977166</v>
      </c>
      <c r="AR111" s="40">
        <v>-34878.111533890733</v>
      </c>
      <c r="AS111" s="40">
        <v>-31198.799990706673</v>
      </c>
      <c r="AT111" s="40">
        <v>-27807.779691447726</v>
      </c>
      <c r="AU111" s="40">
        <v>-24691.313316659343</v>
      </c>
      <c r="AV111" s="40">
        <v>-21837.147690474227</v>
      </c>
      <c r="AW111" s="40">
        <v>-19232.693629847061</v>
      </c>
      <c r="AX111" s="40">
        <v>-16865.158044782846</v>
      </c>
      <c r="AY111" s="40">
        <v>-14721.630227779446</v>
      </c>
      <c r="AZ111" s="40">
        <v>-12788.940106428608</v>
      </c>
      <c r="BA111" s="40">
        <v>-11052.897045089385</v>
      </c>
      <c r="BB111" s="40">
        <v>-9500.6574528189194</v>
      </c>
      <c r="BC111" s="40">
        <v>-8119.4382934113146</v>
      </c>
      <c r="BD111" s="40">
        <v>-6896.5341986565181</v>
      </c>
      <c r="BE111" s="40">
        <v>-5819.4809223316615</v>
      </c>
      <c r="BF111" s="40">
        <v>-4878.1623843441776</v>
      </c>
      <c r="BG111" s="40">
        <v>-4062.3471838917226</v>
      </c>
      <c r="BH111" s="40">
        <v>-3361.4825594943045</v>
      </c>
      <c r="BI111" s="40">
        <v>-2764.6906748629272</v>
      </c>
      <c r="BJ111" s="40">
        <v>-2261.4189571789179</v>
      </c>
      <c r="BK111" s="40">
        <v>-1839.6520927496788</v>
      </c>
      <c r="BL111" s="40">
        <v>-1488.8427209078654</v>
      </c>
      <c r="BM111" s="40">
        <v>-1198.7722480459761</v>
      </c>
      <c r="BN111" s="40">
        <v>-959.83503836738919</v>
      </c>
      <c r="BO111" s="40">
        <v>-763.72057387062216</v>
      </c>
      <c r="BP111" s="40">
        <v>-602.96631818109256</v>
      </c>
      <c r="BQ111" s="40">
        <v>-471.81190850801545</v>
      </c>
      <c r="BR111" s="40">
        <v>-365.59843559690745</v>
      </c>
      <c r="BS111" s="40">
        <v>-280.43378963851779</v>
      </c>
      <c r="BT111" s="40">
        <v>-214.5636866660814</v>
      </c>
      <c r="BU111" s="40">
        <v>-162.81213448001387</v>
      </c>
      <c r="BV111" s="40">
        <v>-122.89239191919005</v>
      </c>
      <c r="BW111" s="40">
        <v>-92.575675298535302</v>
      </c>
      <c r="BX111" s="40">
        <v>-69.772651765023369</v>
      </c>
      <c r="BY111" s="40">
        <v>-52.74077684829313</v>
      </c>
      <c r="BZ111" s="40">
        <v>-39.855988531731725</v>
      </c>
      <c r="CA111" s="40">
        <v>-29.967869759889005</v>
      </c>
      <c r="CB111" s="40">
        <v>-22.275806659105154</v>
      </c>
      <c r="CC111" s="40">
        <v>-16.229576111693582</v>
      </c>
      <c r="CD111" s="40">
        <v>-12.053496777345636</v>
      </c>
      <c r="CE111" s="40">
        <v>-8.6877889599994997</v>
      </c>
      <c r="CF111" s="40">
        <v>-6.0593757754477071</v>
      </c>
      <c r="CG111" s="40">
        <v>-4.0754013561833169</v>
      </c>
      <c r="CH111" s="40">
        <v>-2.6265533220475583</v>
      </c>
      <c r="CI111" s="40">
        <v>-1.623294197084459</v>
      </c>
      <c r="CJ111" s="40">
        <v>-0.94372652317355654</v>
      </c>
      <c r="CK111" s="40">
        <v>-0.49247928899127791</v>
      </c>
      <c r="CL111" s="40">
        <v>-0.19623669103585448</v>
      </c>
      <c r="CM111" s="40">
        <v>0</v>
      </c>
      <c r="CN111" s="40">
        <v>0</v>
      </c>
      <c r="CO111" s="40">
        <v>0</v>
      </c>
      <c r="CP111" s="40">
        <v>0</v>
      </c>
      <c r="CQ111" s="40">
        <v>0</v>
      </c>
      <c r="CR111" s="40">
        <v>0</v>
      </c>
      <c r="CS111" s="40">
        <v>0</v>
      </c>
      <c r="CT111" s="40">
        <v>0</v>
      </c>
      <c r="CU111" s="40">
        <v>0</v>
      </c>
      <c r="CV111" s="40">
        <v>0</v>
      </c>
      <c r="CW111" s="40">
        <v>0</v>
      </c>
      <c r="CX111" s="40">
        <v>0</v>
      </c>
      <c r="CY111" s="40">
        <v>0</v>
      </c>
      <c r="CZ111" s="40">
        <v>0</v>
      </c>
      <c r="DA111" s="40">
        <v>0</v>
      </c>
      <c r="DB111" s="40">
        <v>0</v>
      </c>
      <c r="DC111" s="40">
        <v>0</v>
      </c>
      <c r="DD111" s="40">
        <v>0</v>
      </c>
      <c r="DE111" s="40">
        <v>0</v>
      </c>
      <c r="DF111" s="40">
        <v>0</v>
      </c>
      <c r="DG111" s="40">
        <v>0</v>
      </c>
      <c r="DH111" s="40">
        <v>0</v>
      </c>
      <c r="DI111" s="40">
        <v>0</v>
      </c>
      <c r="DJ111" s="40">
        <v>0</v>
      </c>
      <c r="DK111" s="40">
        <v>0</v>
      </c>
      <c r="DL111" s="40">
        <v>0</v>
      </c>
      <c r="DM111" s="40">
        <v>0</v>
      </c>
      <c r="DN111" s="40">
        <v>0</v>
      </c>
      <c r="DO111" s="40">
        <v>0</v>
      </c>
      <c r="DP111" s="40">
        <v>0</v>
      </c>
      <c r="DQ111" s="40">
        <v>0</v>
      </c>
      <c r="DR111" s="40">
        <v>0</v>
      </c>
      <c r="DS111" s="40">
        <v>0</v>
      </c>
      <c r="DT111" s="40">
        <v>0</v>
      </c>
      <c r="DU111" s="40">
        <v>0</v>
      </c>
      <c r="DV111" s="40">
        <v>0</v>
      </c>
      <c r="DW111" s="40">
        <v>0</v>
      </c>
      <c r="DX111" s="40">
        <v>0</v>
      </c>
      <c r="DY111" s="40">
        <v>0</v>
      </c>
      <c r="DZ111" s="40">
        <v>0</v>
      </c>
      <c r="EA111" s="40">
        <v>0</v>
      </c>
      <c r="EB111" s="40">
        <v>0</v>
      </c>
      <c r="EC111" s="40">
        <v>0</v>
      </c>
      <c r="ED111" s="40">
        <v>0</v>
      </c>
      <c r="EE111" s="40">
        <v>0</v>
      </c>
      <c r="EF111" s="40">
        <v>0</v>
      </c>
      <c r="EG111" s="40">
        <v>0</v>
      </c>
      <c r="EH111" s="40">
        <v>0</v>
      </c>
      <c r="EI111" s="40">
        <v>0</v>
      </c>
      <c r="EJ111" s="40">
        <v>0</v>
      </c>
      <c r="EK111" s="40">
        <v>0</v>
      </c>
      <c r="EL111" s="40">
        <v>0</v>
      </c>
      <c r="EM111" s="40">
        <v>0</v>
      </c>
      <c r="EN111" s="40">
        <v>0</v>
      </c>
      <c r="EO111" s="40">
        <v>0</v>
      </c>
      <c r="EP111" s="40">
        <v>0</v>
      </c>
      <c r="EQ111" s="40">
        <v>0</v>
      </c>
      <c r="ER111" s="40">
        <v>0</v>
      </c>
      <c r="ES111" s="40">
        <v>0</v>
      </c>
      <c r="ET111" s="40">
        <v>0</v>
      </c>
      <c r="EU111" s="40">
        <v>0</v>
      </c>
      <c r="EV111" s="40">
        <v>0</v>
      </c>
      <c r="EW111" s="40">
        <v>0</v>
      </c>
      <c r="EX111" s="40">
        <v>0</v>
      </c>
      <c r="EY111" s="40">
        <v>0</v>
      </c>
      <c r="EZ111" s="40">
        <v>0</v>
      </c>
      <c r="FA111" s="40">
        <v>0</v>
      </c>
      <c r="FB111" s="40">
        <v>0</v>
      </c>
      <c r="FC111" s="40">
        <v>0</v>
      </c>
      <c r="FD111" s="40">
        <v>0</v>
      </c>
      <c r="FE111" s="40">
        <v>0</v>
      </c>
      <c r="FF111" s="40">
        <v>0</v>
      </c>
      <c r="FG111" s="40">
        <v>0</v>
      </c>
      <c r="FH111" s="40">
        <v>0</v>
      </c>
      <c r="FI111" s="40">
        <v>0</v>
      </c>
      <c r="FJ111" s="40">
        <v>0</v>
      </c>
      <c r="FK111" s="40">
        <v>0</v>
      </c>
      <c r="FL111" s="40">
        <v>0</v>
      </c>
      <c r="FM111" s="40">
        <v>0</v>
      </c>
      <c r="FN111" s="40">
        <v>0</v>
      </c>
      <c r="FO111" s="40">
        <v>0</v>
      </c>
      <c r="FP111" s="40">
        <v>0</v>
      </c>
      <c r="FQ111" s="40">
        <v>0</v>
      </c>
      <c r="FR111" s="40">
        <v>0</v>
      </c>
      <c r="FS111" s="40">
        <v>0</v>
      </c>
      <c r="FT111" s="40">
        <v>0</v>
      </c>
      <c r="FU111" s="40">
        <v>0</v>
      </c>
      <c r="FV111" s="40">
        <v>0</v>
      </c>
      <c r="FW111" s="40">
        <v>0</v>
      </c>
      <c r="FX111" s="40">
        <v>0</v>
      </c>
      <c r="FY111" s="40">
        <v>0</v>
      </c>
      <c r="FZ111" s="40">
        <v>0</v>
      </c>
      <c r="GA111" s="40">
        <v>0</v>
      </c>
      <c r="GB111" s="40">
        <v>0</v>
      </c>
      <c r="GC111" s="40">
        <v>0</v>
      </c>
      <c r="GD111" s="40">
        <v>0</v>
      </c>
      <c r="GE111" s="40">
        <v>0</v>
      </c>
      <c r="GF111" s="40">
        <v>0</v>
      </c>
      <c r="GG111" s="40">
        <v>0</v>
      </c>
      <c r="GH111" s="40">
        <v>0</v>
      </c>
      <c r="GI111" s="40">
        <v>0</v>
      </c>
      <c r="GJ111" s="40">
        <v>0</v>
      </c>
    </row>
    <row r="112" spans="3:192" x14ac:dyDescent="0.3">
      <c r="C112" s="46" t="s">
        <v>501</v>
      </c>
      <c r="F112" s="37">
        <v>-2920438.3819733462</v>
      </c>
      <c r="G112" s="37">
        <v>-9084210.5838654861</v>
      </c>
      <c r="H112" s="37">
        <v>-16231349.886273</v>
      </c>
      <c r="I112" s="37">
        <v>-23449736.2015693</v>
      </c>
      <c r="J112" s="37">
        <v>-32672611.557150029</v>
      </c>
      <c r="K112" s="37">
        <v>-42229262.447060399</v>
      </c>
      <c r="L112" s="37">
        <v>-51731941.016806401</v>
      </c>
      <c r="M112" s="37">
        <v>-62069432.125462815</v>
      </c>
      <c r="N112" s="37">
        <v>-73953466.567749918</v>
      </c>
      <c r="O112" s="37">
        <v>-87878364.291104108</v>
      </c>
      <c r="P112" s="37">
        <v>-79113946.811473101</v>
      </c>
      <c r="Q112" s="37">
        <v>-66561488.195481904</v>
      </c>
      <c r="R112" s="37">
        <v>-59757192.791852646</v>
      </c>
      <c r="S112" s="37">
        <v>-54766937.007023908</v>
      </c>
      <c r="T112" s="37">
        <v>-47972137.198594786</v>
      </c>
      <c r="U112" s="37">
        <v>-44287841.890059598</v>
      </c>
      <c r="V112" s="37">
        <v>-41193613.028074242</v>
      </c>
      <c r="W112" s="37">
        <v>-38333580.193939142</v>
      </c>
      <c r="X112" s="37">
        <v>-36028919.462433644</v>
      </c>
      <c r="Y112" s="47">
        <v>-32245805.43963071</v>
      </c>
      <c r="Z112" s="37">
        <v>-30440438.597658537</v>
      </c>
      <c r="AA112" s="47">
        <v>-28630334.917082358</v>
      </c>
      <c r="AB112" s="47">
        <v>-26830519.247424211</v>
      </c>
      <c r="AC112" s="47">
        <v>-25106482.86475087</v>
      </c>
      <c r="AD112" s="47">
        <v>-22504981.657198165</v>
      </c>
      <c r="AE112" s="47">
        <v>-20769114.441476878</v>
      </c>
      <c r="AF112" s="47">
        <v>-19123273.993178084</v>
      </c>
      <c r="AG112" s="47">
        <v>-17566719.548913203</v>
      </c>
      <c r="AH112" s="47">
        <v>-16132745.063654857</v>
      </c>
      <c r="AI112" s="47">
        <v>-14306816.912241729</v>
      </c>
      <c r="AJ112" s="47">
        <v>-13279217.042732311</v>
      </c>
      <c r="AK112" s="47">
        <v>-12389551.406295832</v>
      </c>
      <c r="AL112" s="47">
        <v>-11604284.487500634</v>
      </c>
      <c r="AM112" s="47">
        <v>-10910052.528468626</v>
      </c>
      <c r="AN112" s="47">
        <v>-10029597.655502085</v>
      </c>
      <c r="AO112" s="47">
        <v>-9357877.1130984239</v>
      </c>
      <c r="AP112" s="47">
        <v>-8793655.7252791561</v>
      </c>
      <c r="AQ112" s="47">
        <v>-8253490.4369058367</v>
      </c>
      <c r="AR112" s="47">
        <v>-7747059.0898410631</v>
      </c>
      <c r="AS112" s="47">
        <v>-7136659.8430454079</v>
      </c>
      <c r="AT112" s="47">
        <v>-6663319.3515549097</v>
      </c>
      <c r="AU112" s="47">
        <v>-6203513.8783004573</v>
      </c>
      <c r="AV112" s="47">
        <v>-5753829.9625437167</v>
      </c>
      <c r="AW112" s="47">
        <v>-5316316.8501324337</v>
      </c>
      <c r="AX112" s="47">
        <v>-4821634.686752893</v>
      </c>
      <c r="AY112" s="47">
        <v>-4383388.4031609278</v>
      </c>
      <c r="AZ112" s="47">
        <v>-3977910.7693566866</v>
      </c>
      <c r="BA112" s="47">
        <v>-3588209.9971652976</v>
      </c>
      <c r="BB112" s="47">
        <v>-3221461.0659869746</v>
      </c>
      <c r="BC112" s="47">
        <v>-2850965.9991734233</v>
      </c>
      <c r="BD112" s="47">
        <v>-2534214.4459388969</v>
      </c>
      <c r="BE112" s="47">
        <v>-2249438.7718083397</v>
      </c>
      <c r="BF112" s="47">
        <v>-1993147.4056291932</v>
      </c>
      <c r="BG112" s="47">
        <v>-1762433.4898870869</v>
      </c>
      <c r="BH112" s="47">
        <v>-1541663.1687147513</v>
      </c>
      <c r="BI112" s="47">
        <v>-1342178.7605177255</v>
      </c>
      <c r="BJ112" s="47">
        <v>-1174014.8284412711</v>
      </c>
      <c r="BK112" s="47">
        <v>-1020803.6394513051</v>
      </c>
      <c r="BL112" s="47">
        <v>-883000.14741618489</v>
      </c>
      <c r="BM112" s="47">
        <v>-755134.71145428414</v>
      </c>
      <c r="BN112" s="47">
        <v>-644641.51169487881</v>
      </c>
      <c r="BO112" s="47">
        <v>-547238.16747426952</v>
      </c>
      <c r="BP112" s="47">
        <v>-460287.50849772868</v>
      </c>
      <c r="BQ112" s="47">
        <v>-383214.88124502142</v>
      </c>
      <c r="BR112" s="47">
        <v>-313695.58420155424</v>
      </c>
      <c r="BS112" s="47">
        <v>-252779.15347979142</v>
      </c>
      <c r="BT112" s="47">
        <v>-202500.28536035848</v>
      </c>
      <c r="BU112" s="47">
        <v>-159243.61118672838</v>
      </c>
      <c r="BV112" s="47">
        <v>-122756.19020642142</v>
      </c>
      <c r="BW112" s="47">
        <v>-92305.957216008843</v>
      </c>
      <c r="BX112" s="47">
        <v>-67137.652671592165</v>
      </c>
      <c r="BY112" s="47">
        <v>-49153.828101213694</v>
      </c>
      <c r="BZ112" s="47">
        <v>-35601.127993194503</v>
      </c>
      <c r="CA112" s="47">
        <v>-25531.464095681269</v>
      </c>
      <c r="CB112" s="47">
        <v>-18102.311702771225</v>
      </c>
      <c r="CC112" s="47">
        <v>-11375.659040704304</v>
      </c>
      <c r="CD112" s="47">
        <v>-8183.2175581676447</v>
      </c>
      <c r="CE112" s="47">
        <v>-5821.4870631647864</v>
      </c>
      <c r="CF112" s="47">
        <v>-4086.0516602569196</v>
      </c>
      <c r="CG112" s="47">
        <v>-2822.8394806188712</v>
      </c>
      <c r="CH112" s="47">
        <v>-1655.505982947531</v>
      </c>
      <c r="CI112" s="47">
        <v>-1121.5580688401981</v>
      </c>
      <c r="CJ112" s="47">
        <v>-740.4975880287825</v>
      </c>
      <c r="CK112" s="47">
        <v>-477.95777089994237</v>
      </c>
      <c r="CL112" s="47">
        <v>-304.13181970933204</v>
      </c>
      <c r="CM112" s="47">
        <v>0</v>
      </c>
      <c r="CN112" s="47">
        <v>0</v>
      </c>
      <c r="CO112" s="47">
        <v>0</v>
      </c>
      <c r="CP112" s="47">
        <v>0</v>
      </c>
      <c r="CQ112" s="47">
        <v>0</v>
      </c>
      <c r="CR112" s="47">
        <v>0</v>
      </c>
      <c r="CS112" s="47">
        <v>0</v>
      </c>
      <c r="CT112" s="47">
        <v>0</v>
      </c>
      <c r="CU112" s="47">
        <v>0</v>
      </c>
      <c r="CV112" s="47">
        <v>0</v>
      </c>
      <c r="CW112" s="47">
        <v>0</v>
      </c>
      <c r="CX112" s="47">
        <v>0</v>
      </c>
      <c r="CY112" s="47">
        <v>0</v>
      </c>
      <c r="CZ112" s="47">
        <v>0</v>
      </c>
      <c r="DA112" s="47">
        <v>0</v>
      </c>
      <c r="DB112" s="47">
        <v>0</v>
      </c>
      <c r="DC112" s="47">
        <v>0</v>
      </c>
      <c r="DD112" s="47">
        <v>0</v>
      </c>
      <c r="DE112" s="47">
        <v>0</v>
      </c>
      <c r="DF112" s="47">
        <v>0</v>
      </c>
      <c r="DG112" s="47">
        <v>0</v>
      </c>
      <c r="DH112" s="47">
        <v>0</v>
      </c>
      <c r="DI112" s="47">
        <v>0</v>
      </c>
      <c r="DJ112" s="47">
        <v>0</v>
      </c>
      <c r="DK112" s="47">
        <v>0</v>
      </c>
      <c r="DL112" s="47">
        <v>0</v>
      </c>
      <c r="DM112" s="47">
        <v>0</v>
      </c>
      <c r="DN112" s="47">
        <v>0</v>
      </c>
      <c r="DO112" s="47">
        <v>0</v>
      </c>
      <c r="DP112" s="47">
        <v>0</v>
      </c>
      <c r="DQ112" s="47">
        <v>0</v>
      </c>
      <c r="DR112" s="47">
        <v>0</v>
      </c>
      <c r="DS112" s="47">
        <v>0</v>
      </c>
      <c r="DT112" s="47">
        <v>0</v>
      </c>
      <c r="DU112" s="47">
        <v>0</v>
      </c>
      <c r="DV112" s="47">
        <v>0</v>
      </c>
      <c r="DW112" s="47">
        <v>0</v>
      </c>
      <c r="DX112" s="47">
        <v>0</v>
      </c>
      <c r="DY112" s="47">
        <v>0</v>
      </c>
      <c r="DZ112" s="47">
        <v>0</v>
      </c>
      <c r="EA112" s="47">
        <v>0</v>
      </c>
      <c r="EB112" s="47">
        <v>0</v>
      </c>
      <c r="EC112" s="47">
        <v>0</v>
      </c>
      <c r="ED112" s="47">
        <v>0</v>
      </c>
      <c r="EE112" s="47">
        <v>0</v>
      </c>
      <c r="EF112" s="47">
        <v>0</v>
      </c>
      <c r="EG112" s="47">
        <v>0</v>
      </c>
      <c r="EH112" s="47">
        <v>0</v>
      </c>
      <c r="EI112" s="47">
        <v>0</v>
      </c>
      <c r="EJ112" s="47">
        <v>0</v>
      </c>
      <c r="EK112" s="47">
        <v>0</v>
      </c>
      <c r="EL112" s="47">
        <v>0</v>
      </c>
      <c r="EM112" s="47">
        <v>0</v>
      </c>
      <c r="EN112" s="47">
        <v>0</v>
      </c>
      <c r="EO112" s="47">
        <v>0</v>
      </c>
      <c r="EP112" s="47">
        <v>0</v>
      </c>
      <c r="EQ112" s="47">
        <v>0</v>
      </c>
      <c r="ER112" s="47">
        <v>0</v>
      </c>
      <c r="ES112" s="47">
        <v>0</v>
      </c>
      <c r="ET112" s="47">
        <v>0</v>
      </c>
      <c r="EU112" s="47">
        <v>0</v>
      </c>
      <c r="EV112" s="47">
        <v>0</v>
      </c>
      <c r="EW112" s="47">
        <v>0</v>
      </c>
      <c r="EX112" s="47">
        <v>0</v>
      </c>
      <c r="EY112" s="47">
        <v>0</v>
      </c>
      <c r="EZ112" s="47">
        <v>0</v>
      </c>
      <c r="FA112" s="47">
        <v>0</v>
      </c>
      <c r="FB112" s="47">
        <v>0</v>
      </c>
      <c r="FC112" s="47">
        <v>0</v>
      </c>
      <c r="FD112" s="47">
        <v>0</v>
      </c>
      <c r="FE112" s="47">
        <v>0</v>
      </c>
      <c r="FF112" s="47">
        <v>0</v>
      </c>
      <c r="FG112" s="47">
        <v>0</v>
      </c>
      <c r="FH112" s="47">
        <v>0</v>
      </c>
      <c r="FI112" s="47">
        <v>0</v>
      </c>
      <c r="FJ112" s="47">
        <v>0</v>
      </c>
      <c r="FK112" s="47">
        <v>0</v>
      </c>
      <c r="FL112" s="47">
        <v>0</v>
      </c>
      <c r="FM112" s="47">
        <v>0</v>
      </c>
      <c r="FN112" s="47">
        <v>0</v>
      </c>
      <c r="FO112" s="47">
        <v>0</v>
      </c>
      <c r="FP112" s="47">
        <v>0</v>
      </c>
      <c r="FQ112" s="47">
        <v>0</v>
      </c>
      <c r="FR112" s="47">
        <v>0</v>
      </c>
      <c r="FS112" s="47">
        <v>0</v>
      </c>
      <c r="FT112" s="47">
        <v>0</v>
      </c>
      <c r="FU112" s="47">
        <v>0</v>
      </c>
      <c r="FV112" s="47">
        <v>0</v>
      </c>
      <c r="FW112" s="47">
        <v>0</v>
      </c>
      <c r="FX112" s="47">
        <v>0</v>
      </c>
      <c r="FY112" s="47">
        <v>0</v>
      </c>
      <c r="FZ112" s="47">
        <v>0</v>
      </c>
      <c r="GA112" s="47">
        <v>0</v>
      </c>
      <c r="GB112" s="47">
        <v>0</v>
      </c>
      <c r="GC112" s="47">
        <v>0</v>
      </c>
      <c r="GD112" s="47">
        <v>0</v>
      </c>
      <c r="GE112" s="47">
        <v>0</v>
      </c>
      <c r="GF112" s="47">
        <v>0</v>
      </c>
      <c r="GG112" s="47">
        <v>0</v>
      </c>
      <c r="GH112" s="47">
        <v>0</v>
      </c>
      <c r="GI112" s="47">
        <v>0</v>
      </c>
      <c r="GJ112" s="47">
        <v>0</v>
      </c>
    </row>
    <row r="113" spans="2:192" x14ac:dyDescent="0.3">
      <c r="C113" s="46"/>
      <c r="Y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0"/>
      <c r="DN113" s="40"/>
      <c r="DO113" s="40"/>
      <c r="DP113" s="40"/>
      <c r="DQ113" s="40"/>
      <c r="DR113" s="40"/>
      <c r="DS113" s="40"/>
      <c r="DT113" s="40"/>
      <c r="DU113" s="40"/>
      <c r="DV113" s="40"/>
      <c r="DW113" s="40"/>
      <c r="DX113" s="40"/>
      <c r="DY113" s="40"/>
      <c r="DZ113" s="40"/>
      <c r="EA113" s="40"/>
      <c r="EB113" s="40"/>
      <c r="EC113" s="40"/>
      <c r="ED113" s="40"/>
      <c r="EE113" s="40"/>
      <c r="EF113" s="40"/>
      <c r="EG113" s="40"/>
      <c r="EH113" s="40"/>
      <c r="EI113" s="40"/>
      <c r="EJ113" s="40"/>
      <c r="EK113" s="40"/>
      <c r="EL113" s="40"/>
      <c r="EM113" s="40"/>
      <c r="EN113" s="40"/>
      <c r="EO113" s="40"/>
      <c r="EP113" s="40"/>
      <c r="EQ113" s="40"/>
      <c r="ER113" s="40"/>
      <c r="ES113" s="40"/>
      <c r="ET113" s="40"/>
      <c r="EU113" s="40"/>
      <c r="EV113" s="40"/>
      <c r="EW113" s="40"/>
      <c r="EX113" s="40"/>
      <c r="EY113" s="40"/>
      <c r="EZ113" s="40"/>
      <c r="FA113" s="40"/>
      <c r="FB113" s="40"/>
      <c r="FC113" s="40"/>
      <c r="FD113" s="40"/>
      <c r="FE113" s="40"/>
      <c r="FF113" s="40"/>
      <c r="FG113" s="40"/>
      <c r="FH113" s="40"/>
      <c r="FI113" s="40"/>
      <c r="FJ113" s="40"/>
      <c r="FK113" s="40"/>
      <c r="FL113" s="40"/>
      <c r="FM113" s="40"/>
      <c r="FN113" s="40"/>
      <c r="FO113" s="40"/>
      <c r="FP113" s="40"/>
      <c r="FQ113" s="40"/>
      <c r="FR113" s="40"/>
      <c r="FS113" s="40"/>
      <c r="FT113" s="40"/>
      <c r="FU113" s="40"/>
      <c r="FV113" s="40"/>
      <c r="FW113" s="40"/>
      <c r="FX113" s="40"/>
      <c r="FY113" s="40"/>
      <c r="FZ113" s="40"/>
      <c r="GA113" s="40"/>
      <c r="GB113" s="40"/>
      <c r="GC113" s="40"/>
      <c r="GD113" s="40"/>
      <c r="GE113" s="40"/>
      <c r="GF113" s="40"/>
      <c r="GG113" s="40"/>
      <c r="GH113" s="40"/>
      <c r="GI113" s="40"/>
      <c r="GJ113" s="40"/>
    </row>
    <row r="114" spans="2:192" x14ac:dyDescent="0.3">
      <c r="C114" s="46" t="s">
        <v>502</v>
      </c>
      <c r="F114" s="35">
        <v>367741.35503034468</v>
      </c>
      <c r="G114" s="35">
        <v>1315741.3180817943</v>
      </c>
      <c r="H114" s="35">
        <v>2565825.1284348853</v>
      </c>
      <c r="I114" s="35">
        <v>3923915.2428194047</v>
      </c>
      <c r="J114" s="35">
        <v>5556783.8873458877</v>
      </c>
      <c r="K114" s="35">
        <v>7367671.0178720606</v>
      </c>
      <c r="L114" s="35">
        <v>9231657.0309964474</v>
      </c>
      <c r="M114" s="35">
        <v>11261582.377387932</v>
      </c>
      <c r="N114" s="35">
        <v>13537447.718517749</v>
      </c>
      <c r="O114" s="35">
        <v>16163427.415762382</v>
      </c>
      <c r="P114" s="35">
        <v>16056533.580773504</v>
      </c>
      <c r="Q114" s="35">
        <v>14153101.355083982</v>
      </c>
      <c r="R114" s="35">
        <v>12883178.500827217</v>
      </c>
      <c r="S114" s="35">
        <v>11741927.743835039</v>
      </c>
      <c r="T114" s="35">
        <v>10706761.253409008</v>
      </c>
      <c r="U114" s="35">
        <v>9771255.8399969544</v>
      </c>
      <c r="V114" s="35">
        <v>8891559.2506876141</v>
      </c>
      <c r="W114" s="35">
        <v>8070433.9925152566</v>
      </c>
      <c r="X114" s="35">
        <v>7298359.3459842801</v>
      </c>
      <c r="Y114" s="35">
        <v>6593248.4359437497</v>
      </c>
      <c r="Z114" s="35">
        <v>6020744.2331064297</v>
      </c>
      <c r="AA114" s="35">
        <v>5505324.8758254955</v>
      </c>
      <c r="AB114" s="35">
        <v>5036581.2081775786</v>
      </c>
      <c r="AC114" s="35">
        <v>4607591.5152720185</v>
      </c>
      <c r="AD114" s="35">
        <v>4182970.3723503621</v>
      </c>
      <c r="AE114" s="35">
        <v>3815840.3256387501</v>
      </c>
      <c r="AF114" s="35">
        <v>3486146.384038507</v>
      </c>
      <c r="AG114" s="35">
        <v>3180505.189693993</v>
      </c>
      <c r="AH114" s="35">
        <v>2902750.2621840723</v>
      </c>
      <c r="AI114" s="35">
        <v>2616246.1318611261</v>
      </c>
      <c r="AJ114" s="35">
        <v>2431951.0309883533</v>
      </c>
      <c r="AK114" s="35">
        <v>2271549.9378920412</v>
      </c>
      <c r="AL114" s="35">
        <v>2124541.6703078179</v>
      </c>
      <c r="AM114" s="35">
        <v>1990526.4723395598</v>
      </c>
      <c r="AN114" s="35">
        <v>1843179.8349554189</v>
      </c>
      <c r="AO114" s="35">
        <v>1726837.2173407571</v>
      </c>
      <c r="AP114" s="35">
        <v>1617248.5803414639</v>
      </c>
      <c r="AQ114" s="35">
        <v>1511962.077991304</v>
      </c>
      <c r="AR114" s="35">
        <v>1413655.2913987294</v>
      </c>
      <c r="AS114" s="35">
        <v>1306129.5753189623</v>
      </c>
      <c r="AT114" s="35">
        <v>1216596.2439315168</v>
      </c>
      <c r="AU114" s="35">
        <v>1131158.386110862</v>
      </c>
      <c r="AV114" s="35">
        <v>1046303.3784915594</v>
      </c>
      <c r="AW114" s="35">
        <v>963385.41211699147</v>
      </c>
      <c r="AX114" s="35">
        <v>873707.00023793511</v>
      </c>
      <c r="AY114" s="35">
        <v>793902.82407408336</v>
      </c>
      <c r="AZ114" s="35">
        <v>717483.10025621566</v>
      </c>
      <c r="BA114" s="35">
        <v>644440.84179183189</v>
      </c>
      <c r="BB114" s="35">
        <v>575845.62217972684</v>
      </c>
      <c r="BC114" s="35">
        <v>507880.53274048824</v>
      </c>
      <c r="BD114" s="35">
        <v>448241.23773574596</v>
      </c>
      <c r="BE114" s="35">
        <v>394670.31838555186</v>
      </c>
      <c r="BF114" s="35">
        <v>345813.29919406725</v>
      </c>
      <c r="BG114" s="35">
        <v>301413.76932771865</v>
      </c>
      <c r="BH114" s="35">
        <v>259464.95405392177</v>
      </c>
      <c r="BI114" s="35">
        <v>222703.43155951798</v>
      </c>
      <c r="BJ114" s="35">
        <v>189618.76186709243</v>
      </c>
      <c r="BK114" s="35">
        <v>160296.43242782174</v>
      </c>
      <c r="BL114" s="35">
        <v>134973.16019429028</v>
      </c>
      <c r="BM114" s="35">
        <v>112987.01606016349</v>
      </c>
      <c r="BN114" s="35">
        <v>94152.272807706264</v>
      </c>
      <c r="BO114" s="35">
        <v>77303.594966951379</v>
      </c>
      <c r="BP114" s="35">
        <v>62573.167986046064</v>
      </c>
      <c r="BQ114" s="35">
        <v>50011.248302457883</v>
      </c>
      <c r="BR114" s="35">
        <v>39459.28325528097</v>
      </c>
      <c r="BS114" s="35">
        <v>30929.574385098993</v>
      </c>
      <c r="BT114" s="35">
        <v>23150.719808620361</v>
      </c>
      <c r="BU114" s="35">
        <v>16627.762392309189</v>
      </c>
      <c r="BV114" s="35">
        <v>11436.804770454404</v>
      </c>
      <c r="BW114" s="35">
        <v>7575.705839863871</v>
      </c>
      <c r="BX114" s="35">
        <v>4943.6278471896203</v>
      </c>
      <c r="BY114" s="35">
        <v>2819.3184312150729</v>
      </c>
      <c r="BZ114" s="35">
        <v>1426.8790316435379</v>
      </c>
      <c r="CA114" s="35">
        <v>614.60007611370122</v>
      </c>
      <c r="CB114" s="35">
        <v>287.34812685279513</v>
      </c>
      <c r="CC114" s="35">
        <v>364.60342272620181</v>
      </c>
      <c r="CD114" s="35">
        <v>233.93837867861714</v>
      </c>
      <c r="CE114" s="35">
        <v>120.47197078219062</v>
      </c>
      <c r="CF114" s="35">
        <v>21.299672338406936</v>
      </c>
      <c r="CG114" s="35">
        <v>-61.200853224241293</v>
      </c>
      <c r="CH114" s="35">
        <v>-61.262829373375013</v>
      </c>
      <c r="CI114" s="35">
        <v>-109.56685690173357</v>
      </c>
      <c r="CJ114" s="35">
        <v>-98.400276461166584</v>
      </c>
      <c r="CK114" s="35">
        <v>-69.608067044947958</v>
      </c>
      <c r="CL114" s="35">
        <v>-46.008559314170341</v>
      </c>
      <c r="CM114" s="35">
        <v>0</v>
      </c>
      <c r="CN114" s="35">
        <v>0</v>
      </c>
      <c r="CO114" s="35">
        <v>0</v>
      </c>
      <c r="CP114" s="35">
        <v>0</v>
      </c>
      <c r="CQ114" s="35">
        <v>0</v>
      </c>
      <c r="CR114" s="35">
        <v>0</v>
      </c>
      <c r="CS114" s="35">
        <v>0</v>
      </c>
      <c r="CT114" s="35">
        <v>0</v>
      </c>
      <c r="CU114" s="35">
        <v>0</v>
      </c>
      <c r="CV114" s="35">
        <v>0</v>
      </c>
      <c r="CW114" s="35">
        <v>0</v>
      </c>
      <c r="CX114" s="35">
        <v>0</v>
      </c>
      <c r="CY114" s="35">
        <v>0</v>
      </c>
      <c r="CZ114" s="35">
        <v>0</v>
      </c>
      <c r="DA114" s="35">
        <v>0</v>
      </c>
      <c r="DB114" s="35">
        <v>0</v>
      </c>
      <c r="DC114" s="35">
        <v>0</v>
      </c>
      <c r="DD114" s="35">
        <v>0</v>
      </c>
      <c r="DE114" s="35">
        <v>0</v>
      </c>
      <c r="DF114" s="35">
        <v>0</v>
      </c>
      <c r="DG114" s="35">
        <v>0</v>
      </c>
      <c r="DH114" s="35">
        <v>0</v>
      </c>
      <c r="DI114" s="35">
        <v>0</v>
      </c>
      <c r="DJ114" s="35">
        <v>0</v>
      </c>
      <c r="DK114" s="35">
        <v>0</v>
      </c>
      <c r="DL114" s="35">
        <v>0</v>
      </c>
      <c r="DM114" s="35">
        <v>0</v>
      </c>
      <c r="DN114" s="35">
        <v>0</v>
      </c>
      <c r="DO114" s="35">
        <v>0</v>
      </c>
      <c r="DP114" s="35">
        <v>0</v>
      </c>
      <c r="DQ114" s="35">
        <v>0</v>
      </c>
      <c r="DR114" s="35">
        <v>0</v>
      </c>
      <c r="DS114" s="35">
        <v>0</v>
      </c>
      <c r="DT114" s="35">
        <v>0</v>
      </c>
      <c r="DU114" s="35">
        <v>0</v>
      </c>
      <c r="DV114" s="35">
        <v>0</v>
      </c>
      <c r="DW114" s="35">
        <v>0</v>
      </c>
      <c r="DX114" s="35">
        <v>0</v>
      </c>
      <c r="DY114" s="35">
        <v>0</v>
      </c>
      <c r="DZ114" s="35">
        <v>0</v>
      </c>
      <c r="EA114" s="35">
        <v>0</v>
      </c>
      <c r="EB114" s="35">
        <v>0</v>
      </c>
      <c r="EC114" s="35">
        <v>0</v>
      </c>
      <c r="ED114" s="35">
        <v>0</v>
      </c>
      <c r="EE114" s="35">
        <v>0</v>
      </c>
      <c r="EF114" s="35">
        <v>0</v>
      </c>
      <c r="EG114" s="35">
        <v>0</v>
      </c>
      <c r="EH114" s="35">
        <v>0</v>
      </c>
      <c r="EI114" s="35">
        <v>0</v>
      </c>
      <c r="EJ114" s="35">
        <v>0</v>
      </c>
      <c r="EK114" s="35">
        <v>0</v>
      </c>
      <c r="EL114" s="35">
        <v>0</v>
      </c>
      <c r="EM114" s="35">
        <v>0</v>
      </c>
      <c r="EN114" s="35">
        <v>0</v>
      </c>
      <c r="EO114" s="35">
        <v>0</v>
      </c>
      <c r="EP114" s="35">
        <v>0</v>
      </c>
      <c r="EQ114" s="35">
        <v>0</v>
      </c>
      <c r="ER114" s="35">
        <v>0</v>
      </c>
      <c r="ES114" s="35">
        <v>0</v>
      </c>
      <c r="ET114" s="35">
        <v>0</v>
      </c>
      <c r="EU114" s="35">
        <v>0</v>
      </c>
      <c r="EV114" s="35">
        <v>0</v>
      </c>
      <c r="EW114" s="35">
        <v>0</v>
      </c>
      <c r="EX114" s="35">
        <v>0</v>
      </c>
      <c r="EY114" s="35">
        <v>0</v>
      </c>
      <c r="EZ114" s="35">
        <v>0</v>
      </c>
      <c r="FA114" s="35">
        <v>0</v>
      </c>
      <c r="FB114" s="35">
        <v>0</v>
      </c>
      <c r="FC114" s="35">
        <v>0</v>
      </c>
      <c r="FD114" s="35">
        <v>0</v>
      </c>
      <c r="FE114" s="35">
        <v>0</v>
      </c>
      <c r="FF114" s="35">
        <v>0</v>
      </c>
      <c r="FG114" s="35">
        <v>0</v>
      </c>
      <c r="FH114" s="35">
        <v>0</v>
      </c>
      <c r="FI114" s="35">
        <v>0</v>
      </c>
      <c r="FJ114" s="35">
        <v>0</v>
      </c>
      <c r="FK114" s="35">
        <v>0</v>
      </c>
      <c r="FL114" s="35">
        <v>0</v>
      </c>
      <c r="FM114" s="35">
        <v>0</v>
      </c>
      <c r="FN114" s="35">
        <v>0</v>
      </c>
      <c r="FO114" s="35">
        <v>0</v>
      </c>
      <c r="FP114" s="35">
        <v>0</v>
      </c>
      <c r="FQ114" s="35">
        <v>0</v>
      </c>
      <c r="FR114" s="35">
        <v>0</v>
      </c>
      <c r="FS114" s="35">
        <v>0</v>
      </c>
      <c r="FT114" s="35">
        <v>0</v>
      </c>
      <c r="FU114" s="35">
        <v>0</v>
      </c>
      <c r="FV114" s="35">
        <v>0</v>
      </c>
      <c r="FW114" s="35">
        <v>0</v>
      </c>
      <c r="FX114" s="35">
        <v>0</v>
      </c>
      <c r="FY114" s="35">
        <v>0</v>
      </c>
      <c r="FZ114" s="35">
        <v>0</v>
      </c>
      <c r="GA114" s="35">
        <v>0</v>
      </c>
      <c r="GB114" s="35">
        <v>0</v>
      </c>
      <c r="GC114" s="35">
        <v>0</v>
      </c>
      <c r="GD114" s="35">
        <v>0</v>
      </c>
      <c r="GE114" s="35">
        <v>0</v>
      </c>
      <c r="GF114" s="35">
        <v>0</v>
      </c>
      <c r="GG114" s="35">
        <v>0</v>
      </c>
      <c r="GH114" s="35">
        <v>0</v>
      </c>
      <c r="GI114" s="35">
        <v>0</v>
      </c>
      <c r="GJ114" s="35">
        <v>0</v>
      </c>
    </row>
    <row r="115" spans="2:192" x14ac:dyDescent="0.3">
      <c r="C115" s="46"/>
      <c r="Y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0"/>
      <c r="DN115" s="40"/>
      <c r="DO115" s="40"/>
      <c r="DP115" s="40"/>
      <c r="DQ115" s="40"/>
      <c r="DR115" s="40"/>
      <c r="DS115" s="40"/>
      <c r="DT115" s="40"/>
      <c r="DU115" s="40"/>
      <c r="DV115" s="40"/>
      <c r="DW115" s="40"/>
      <c r="DX115" s="40"/>
      <c r="DY115" s="40"/>
      <c r="DZ115" s="40"/>
      <c r="EA115" s="40"/>
      <c r="EB115" s="40"/>
      <c r="EC115" s="40"/>
      <c r="ED115" s="40"/>
      <c r="EE115" s="40"/>
      <c r="EF115" s="40"/>
      <c r="EG115" s="40"/>
      <c r="EH115" s="40"/>
      <c r="EI115" s="40"/>
      <c r="EJ115" s="40"/>
      <c r="EK115" s="40"/>
      <c r="EL115" s="40"/>
      <c r="EM115" s="40"/>
      <c r="EN115" s="40"/>
      <c r="EO115" s="40"/>
      <c r="EP115" s="40"/>
      <c r="EQ115" s="40"/>
      <c r="ER115" s="40"/>
      <c r="ES115" s="40"/>
      <c r="ET115" s="40"/>
      <c r="EU115" s="40"/>
      <c r="EV115" s="40"/>
      <c r="EW115" s="40"/>
      <c r="EX115" s="40"/>
      <c r="EY115" s="40"/>
      <c r="EZ115" s="40"/>
      <c r="FA115" s="40"/>
      <c r="FB115" s="40"/>
      <c r="FC115" s="40"/>
      <c r="FD115" s="40"/>
      <c r="FE115" s="40"/>
      <c r="FF115" s="40"/>
      <c r="FG115" s="40"/>
      <c r="FH115" s="40"/>
      <c r="FI115" s="40"/>
      <c r="FJ115" s="40"/>
      <c r="FK115" s="40"/>
      <c r="FL115" s="40"/>
      <c r="FM115" s="40"/>
      <c r="FN115" s="40"/>
      <c r="FO115" s="40"/>
      <c r="FP115" s="40"/>
      <c r="FQ115" s="40"/>
      <c r="FR115" s="40"/>
      <c r="FS115" s="40"/>
      <c r="FT115" s="40"/>
      <c r="FU115" s="40"/>
      <c r="FV115" s="40"/>
      <c r="FW115" s="40"/>
      <c r="FX115" s="40"/>
      <c r="FY115" s="40"/>
      <c r="FZ115" s="40"/>
      <c r="GA115" s="40"/>
      <c r="GB115" s="40"/>
      <c r="GC115" s="40"/>
      <c r="GD115" s="40"/>
      <c r="GE115" s="40"/>
      <c r="GF115" s="40"/>
      <c r="GG115" s="40"/>
      <c r="GH115" s="40"/>
      <c r="GI115" s="40"/>
      <c r="GJ115" s="40"/>
    </row>
    <row r="116" spans="2:192" x14ac:dyDescent="0.3">
      <c r="C116" s="46" t="s">
        <v>503</v>
      </c>
      <c r="F116" s="152">
        <v>-10752.069597513875</v>
      </c>
      <c r="G116" s="37">
        <v>-35036.344967600227</v>
      </c>
      <c r="H116" s="37">
        <v>-66333.338492917275</v>
      </c>
      <c r="I116" s="37">
        <v>-101456.31563235018</v>
      </c>
      <c r="J116" s="37">
        <v>-145751.26265226561</v>
      </c>
      <c r="K116" s="37">
        <v>-193910.50278270018</v>
      </c>
      <c r="L116" s="37">
        <v>-244978.90902387057</v>
      </c>
      <c r="M116" s="37">
        <v>-301727.11293908587</v>
      </c>
      <c r="N116" s="37">
        <v>-366307.84258660168</v>
      </c>
      <c r="O116" s="37">
        <v>-441190.4818095548</v>
      </c>
      <c r="P116" s="37">
        <v>-435207.78351650317</v>
      </c>
      <c r="Q116" s="37">
        <v>-405273.32718753902</v>
      </c>
      <c r="R116" s="37">
        <v>-383893.28436211689</v>
      </c>
      <c r="S116" s="37">
        <v>-361854.2467560434</v>
      </c>
      <c r="T116" s="37">
        <v>-338353.17854117189</v>
      </c>
      <c r="U116" s="37">
        <v>-320500.46827662364</v>
      </c>
      <c r="V116" s="37">
        <v>-302436.14453616075</v>
      </c>
      <c r="W116" s="37">
        <v>-283883.88172285567</v>
      </c>
      <c r="X116" s="37">
        <v>-264598.73235043918</v>
      </c>
      <c r="Y116" s="47">
        <v>-244159.76920420196</v>
      </c>
      <c r="Z116" s="37">
        <v>-233123.03209137911</v>
      </c>
      <c r="AA116" s="47">
        <v>-221123.23628241927</v>
      </c>
      <c r="AB116" s="47">
        <v>-208685.73867162302</v>
      </c>
      <c r="AC116" s="47">
        <v>-196042.58130140573</v>
      </c>
      <c r="AD116" s="47">
        <v>-182646.59041032995</v>
      </c>
      <c r="AE116" s="47">
        <v>-169185.14702983914</v>
      </c>
      <c r="AF116" s="47">
        <v>-155658.29000761246</v>
      </c>
      <c r="AG116" s="47">
        <v>-141773.88852301621</v>
      </c>
      <c r="AH116" s="47">
        <v>-127330.22664876036</v>
      </c>
      <c r="AI116" s="47">
        <v>-112031.32580789935</v>
      </c>
      <c r="AJ116" s="47">
        <v>-105845.5490874769</v>
      </c>
      <c r="AK116" s="47">
        <v>-99967.523942884596</v>
      </c>
      <c r="AL116" s="47">
        <v>-94303.077276896089</v>
      </c>
      <c r="AM116" s="47">
        <v>-88826.168314902156</v>
      </c>
      <c r="AN116" s="47">
        <v>-83518.571274447677</v>
      </c>
      <c r="AO116" s="47">
        <v>-78367.193610256698</v>
      </c>
      <c r="AP116" s="47">
        <v>-73464.173344846437</v>
      </c>
      <c r="AQ116" s="47">
        <v>-68690.725416126224</v>
      </c>
      <c r="AR116" s="47">
        <v>-64051.176273602614</v>
      </c>
      <c r="AS116" s="47">
        <v>-59546.32810995137</v>
      </c>
      <c r="AT116" s="47">
        <v>-55174.64778180053</v>
      </c>
      <c r="AU116" s="47">
        <v>-50961.407836014478</v>
      </c>
      <c r="AV116" s="47">
        <v>-46893.826069658782</v>
      </c>
      <c r="AW116" s="47">
        <v>-42985.804104531737</v>
      </c>
      <c r="AX116" s="47">
        <v>-39252.527704377273</v>
      </c>
      <c r="AY116" s="47">
        <v>-35708.674291484123</v>
      </c>
      <c r="AZ116" s="47">
        <v>-32386.163439991982</v>
      </c>
      <c r="BA116" s="47">
        <v>-29270.059252209307</v>
      </c>
      <c r="BB116" s="47">
        <v>-26369.237414280709</v>
      </c>
      <c r="BC116" s="47">
        <v>-23685.221213645673</v>
      </c>
      <c r="BD116" s="47">
        <v>-21212.416408359648</v>
      </c>
      <c r="BE116" s="47">
        <v>-18942.630127292814</v>
      </c>
      <c r="BF116" s="47">
        <v>-16858.816820652661</v>
      </c>
      <c r="BG116" s="47">
        <v>-14946.254998271965</v>
      </c>
      <c r="BH116" s="47">
        <v>-13192.794387066986</v>
      </c>
      <c r="BI116" s="47">
        <v>-11587.997449926532</v>
      </c>
      <c r="BJ116" s="47">
        <v>-10138.820191791468</v>
      </c>
      <c r="BK116" s="47">
        <v>-8815.5394177099042</v>
      </c>
      <c r="BL116" s="47">
        <v>-7613.2412669617324</v>
      </c>
      <c r="BM116" s="47">
        <v>-6525.193188818258</v>
      </c>
      <c r="BN116" s="47">
        <v>-5543.5849187659742</v>
      </c>
      <c r="BO116" s="47">
        <v>-4662.2032645445915</v>
      </c>
      <c r="BP116" s="47">
        <v>-3875.4625358390085</v>
      </c>
      <c r="BQ116" s="47">
        <v>-3180.2098361791559</v>
      </c>
      <c r="BR116" s="47">
        <v>-2573.2264037646864</v>
      </c>
      <c r="BS116" s="47">
        <v>-2050.6983091369989</v>
      </c>
      <c r="BT116" s="47">
        <v>-1611.7798100935536</v>
      </c>
      <c r="BU116" s="47">
        <v>-1245.8811265277543</v>
      </c>
      <c r="BV116" s="47">
        <v>-947.97681856910629</v>
      </c>
      <c r="BW116" s="47">
        <v>-711.35886517944448</v>
      </c>
      <c r="BX116" s="47">
        <v>-527.82230189129518</v>
      </c>
      <c r="BY116" s="47">
        <v>-390.55180249849303</v>
      </c>
      <c r="BZ116" s="47">
        <v>-287.21017664386682</v>
      </c>
      <c r="CA116" s="47">
        <v>-209.59193025300428</v>
      </c>
      <c r="CB116" s="47">
        <v>-151.26567044695511</v>
      </c>
      <c r="CC116" s="47">
        <v>-107.27541727953194</v>
      </c>
      <c r="CD116" s="47">
        <v>-79.09271343817646</v>
      </c>
      <c r="CE116" s="47">
        <v>-57.010173077798044</v>
      </c>
      <c r="CF116" s="47">
        <v>-39.983209924450236</v>
      </c>
      <c r="CG116" s="47">
        <v>-27.105088268983842</v>
      </c>
      <c r="CH116" s="47">
        <v>-17.536425255962595</v>
      </c>
      <c r="CI116" s="47">
        <v>-11.254247024617181</v>
      </c>
      <c r="CJ116" s="47">
        <v>-6.7822947482139249</v>
      </c>
      <c r="CK116" s="47">
        <v>-3.6596580618089267</v>
      </c>
      <c r="CL116" s="47">
        <v>-1.5026452148777798</v>
      </c>
      <c r="CM116" s="47">
        <v>0</v>
      </c>
      <c r="CN116" s="47">
        <v>0</v>
      </c>
      <c r="CO116" s="47">
        <v>0</v>
      </c>
      <c r="CP116" s="47">
        <v>0</v>
      </c>
      <c r="CQ116" s="47">
        <v>0</v>
      </c>
      <c r="CR116" s="47">
        <v>0</v>
      </c>
      <c r="CS116" s="47">
        <v>0</v>
      </c>
      <c r="CT116" s="47">
        <v>0</v>
      </c>
      <c r="CU116" s="47">
        <v>0</v>
      </c>
      <c r="CV116" s="47">
        <v>0</v>
      </c>
      <c r="CW116" s="47">
        <v>0</v>
      </c>
      <c r="CX116" s="47">
        <v>0</v>
      </c>
      <c r="CY116" s="47">
        <v>0</v>
      </c>
      <c r="CZ116" s="47">
        <v>0</v>
      </c>
      <c r="DA116" s="47">
        <v>0</v>
      </c>
      <c r="DB116" s="47">
        <v>0</v>
      </c>
      <c r="DC116" s="47">
        <v>0</v>
      </c>
      <c r="DD116" s="47">
        <v>0</v>
      </c>
      <c r="DE116" s="47">
        <v>0</v>
      </c>
      <c r="DF116" s="47">
        <v>0</v>
      </c>
      <c r="DG116" s="47">
        <v>0</v>
      </c>
      <c r="DH116" s="47">
        <v>0</v>
      </c>
      <c r="DI116" s="47">
        <v>0</v>
      </c>
      <c r="DJ116" s="47">
        <v>0</v>
      </c>
      <c r="DK116" s="47">
        <v>0</v>
      </c>
      <c r="DL116" s="47">
        <v>0</v>
      </c>
      <c r="DM116" s="47">
        <v>0</v>
      </c>
      <c r="DN116" s="47">
        <v>0</v>
      </c>
      <c r="DO116" s="47">
        <v>0</v>
      </c>
      <c r="DP116" s="47">
        <v>0</v>
      </c>
      <c r="DQ116" s="47">
        <v>0</v>
      </c>
      <c r="DR116" s="47">
        <v>0</v>
      </c>
      <c r="DS116" s="47">
        <v>0</v>
      </c>
      <c r="DT116" s="47">
        <v>0</v>
      </c>
      <c r="DU116" s="47">
        <v>0</v>
      </c>
      <c r="DV116" s="47">
        <v>0</v>
      </c>
      <c r="DW116" s="47">
        <v>0</v>
      </c>
      <c r="DX116" s="47">
        <v>0</v>
      </c>
      <c r="DY116" s="47">
        <v>0</v>
      </c>
      <c r="DZ116" s="47">
        <v>0</v>
      </c>
      <c r="EA116" s="47">
        <v>0</v>
      </c>
      <c r="EB116" s="47">
        <v>0</v>
      </c>
      <c r="EC116" s="47">
        <v>0</v>
      </c>
      <c r="ED116" s="47">
        <v>0</v>
      </c>
      <c r="EE116" s="47">
        <v>0</v>
      </c>
      <c r="EF116" s="47">
        <v>0</v>
      </c>
      <c r="EG116" s="47">
        <v>0</v>
      </c>
      <c r="EH116" s="47">
        <v>0</v>
      </c>
      <c r="EI116" s="47">
        <v>0</v>
      </c>
      <c r="EJ116" s="47">
        <v>0</v>
      </c>
      <c r="EK116" s="47">
        <v>0</v>
      </c>
      <c r="EL116" s="47">
        <v>0</v>
      </c>
      <c r="EM116" s="47">
        <v>0</v>
      </c>
      <c r="EN116" s="47">
        <v>0</v>
      </c>
      <c r="EO116" s="47">
        <v>0</v>
      </c>
      <c r="EP116" s="47">
        <v>0</v>
      </c>
      <c r="EQ116" s="47">
        <v>0</v>
      </c>
      <c r="ER116" s="47">
        <v>0</v>
      </c>
      <c r="ES116" s="47">
        <v>0</v>
      </c>
      <c r="ET116" s="47">
        <v>0</v>
      </c>
      <c r="EU116" s="47">
        <v>0</v>
      </c>
      <c r="EV116" s="47">
        <v>0</v>
      </c>
      <c r="EW116" s="47">
        <v>0</v>
      </c>
      <c r="EX116" s="47">
        <v>0</v>
      </c>
      <c r="EY116" s="47">
        <v>0</v>
      </c>
      <c r="EZ116" s="47">
        <v>0</v>
      </c>
      <c r="FA116" s="47">
        <v>0</v>
      </c>
      <c r="FB116" s="47">
        <v>0</v>
      </c>
      <c r="FC116" s="47">
        <v>0</v>
      </c>
      <c r="FD116" s="47">
        <v>0</v>
      </c>
      <c r="FE116" s="47">
        <v>0</v>
      </c>
      <c r="FF116" s="47">
        <v>0</v>
      </c>
      <c r="FG116" s="47">
        <v>0</v>
      </c>
      <c r="FH116" s="47">
        <v>0</v>
      </c>
      <c r="FI116" s="47">
        <v>0</v>
      </c>
      <c r="FJ116" s="47">
        <v>0</v>
      </c>
      <c r="FK116" s="47">
        <v>0</v>
      </c>
      <c r="FL116" s="47">
        <v>0</v>
      </c>
      <c r="FM116" s="47">
        <v>0</v>
      </c>
      <c r="FN116" s="47">
        <v>0</v>
      </c>
      <c r="FO116" s="47">
        <v>0</v>
      </c>
      <c r="FP116" s="47">
        <v>0</v>
      </c>
      <c r="FQ116" s="47">
        <v>0</v>
      </c>
      <c r="FR116" s="47">
        <v>0</v>
      </c>
      <c r="FS116" s="47">
        <v>0</v>
      </c>
      <c r="FT116" s="47">
        <v>0</v>
      </c>
      <c r="FU116" s="47">
        <v>0</v>
      </c>
      <c r="FV116" s="47">
        <v>0</v>
      </c>
      <c r="FW116" s="47">
        <v>0</v>
      </c>
      <c r="FX116" s="47">
        <v>0</v>
      </c>
      <c r="FY116" s="47">
        <v>0</v>
      </c>
      <c r="FZ116" s="47">
        <v>0</v>
      </c>
      <c r="GA116" s="47">
        <v>0</v>
      </c>
      <c r="GB116" s="47">
        <v>0</v>
      </c>
      <c r="GC116" s="47">
        <v>0</v>
      </c>
      <c r="GD116" s="47">
        <v>0</v>
      </c>
      <c r="GE116" s="47">
        <v>0</v>
      </c>
      <c r="GF116" s="47">
        <v>0</v>
      </c>
      <c r="GG116" s="47">
        <v>0</v>
      </c>
      <c r="GH116" s="47">
        <v>0</v>
      </c>
      <c r="GI116" s="47">
        <v>0</v>
      </c>
      <c r="GJ116" s="47">
        <v>0</v>
      </c>
    </row>
    <row r="117" spans="2:192" x14ac:dyDescent="0.3">
      <c r="C117" s="31"/>
      <c r="Y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0"/>
      <c r="DN117" s="40"/>
      <c r="DO117" s="40"/>
      <c r="DP117" s="40"/>
      <c r="DQ117" s="40"/>
      <c r="DR117" s="40"/>
      <c r="DS117" s="40"/>
      <c r="DT117" s="40"/>
      <c r="DU117" s="40"/>
      <c r="DV117" s="40"/>
      <c r="DW117" s="40"/>
      <c r="DX117" s="40"/>
      <c r="DY117" s="40"/>
      <c r="DZ117" s="40"/>
      <c r="EA117" s="40"/>
      <c r="EB117" s="40"/>
      <c r="EC117" s="40"/>
      <c r="ED117" s="40"/>
      <c r="EE117" s="40"/>
      <c r="EF117" s="40"/>
      <c r="EG117" s="40"/>
      <c r="EH117" s="40"/>
      <c r="EI117" s="40"/>
      <c r="EJ117" s="40"/>
      <c r="EK117" s="40"/>
      <c r="EL117" s="40"/>
      <c r="EM117" s="40"/>
      <c r="EN117" s="40"/>
      <c r="EO117" s="40"/>
      <c r="EP117" s="40"/>
      <c r="EQ117" s="40"/>
      <c r="ER117" s="40"/>
      <c r="ES117" s="40"/>
      <c r="ET117" s="40"/>
      <c r="EU117" s="40"/>
      <c r="EV117" s="40"/>
      <c r="EW117" s="40"/>
      <c r="EX117" s="40"/>
      <c r="EY117" s="40"/>
      <c r="EZ117" s="40"/>
      <c r="FA117" s="40"/>
      <c r="FB117" s="40"/>
      <c r="FC117" s="40"/>
      <c r="FD117" s="40"/>
      <c r="FE117" s="40"/>
      <c r="FF117" s="40"/>
      <c r="FG117" s="40"/>
      <c r="FH117" s="40"/>
      <c r="FI117" s="40"/>
      <c r="FJ117" s="40"/>
      <c r="FK117" s="40"/>
      <c r="FL117" s="40"/>
      <c r="FM117" s="40"/>
      <c r="FN117" s="40"/>
      <c r="FO117" s="40"/>
      <c r="FP117" s="40"/>
      <c r="FQ117" s="40"/>
      <c r="FR117" s="40"/>
      <c r="FS117" s="40"/>
      <c r="FT117" s="40"/>
      <c r="FU117" s="40"/>
      <c r="FV117" s="40"/>
      <c r="FW117" s="40"/>
      <c r="FX117" s="40"/>
      <c r="FY117" s="40"/>
      <c r="FZ117" s="40"/>
      <c r="GA117" s="40"/>
      <c r="GB117" s="40"/>
      <c r="GC117" s="40"/>
      <c r="GD117" s="40"/>
      <c r="GE117" s="40"/>
      <c r="GF117" s="40"/>
      <c r="GG117" s="40"/>
      <c r="GH117" s="40"/>
      <c r="GI117" s="40"/>
      <c r="GJ117" s="40"/>
    </row>
    <row r="118" spans="2:192" x14ac:dyDescent="0.3">
      <c r="C118" s="31" t="s">
        <v>504</v>
      </c>
      <c r="F118" s="35">
        <v>220749.79991443895</v>
      </c>
      <c r="G118" s="35">
        <v>749128.54199381208</v>
      </c>
      <c r="H118" s="35">
        <v>1376594.982170267</v>
      </c>
      <c r="I118" s="35">
        <v>2004805.8031722386</v>
      </c>
      <c r="J118" s="35">
        <v>2778710.0487806653</v>
      </c>
      <c r="K118" s="35">
        <v>3631779.6108303061</v>
      </c>
      <c r="L118" s="35">
        <v>4503973.3193357559</v>
      </c>
      <c r="M118" s="35">
        <v>5498155.4560068101</v>
      </c>
      <c r="N118" s="35">
        <v>6670906.9381653788</v>
      </c>
      <c r="O118" s="35">
        <v>8071623.6536038788</v>
      </c>
      <c r="P118" s="35">
        <v>7842624.1998406453</v>
      </c>
      <c r="Q118" s="35">
        <v>6884253.1647813525</v>
      </c>
      <c r="R118" s="35">
        <v>6706926.3995469231</v>
      </c>
      <c r="S118" s="35">
        <v>6718107.2874799501</v>
      </c>
      <c r="T118" s="35">
        <v>6741635.8351910366</v>
      </c>
      <c r="U118" s="35">
        <v>6886402.3393902993</v>
      </c>
      <c r="V118" s="35">
        <v>6990517.4934939146</v>
      </c>
      <c r="W118" s="35">
        <v>7036041.6617372939</v>
      </c>
      <c r="X118" s="35">
        <v>7024707.934751695</v>
      </c>
      <c r="Y118" s="35">
        <v>6936002.406413706</v>
      </c>
      <c r="Z118" s="35">
        <v>6875454.3085317193</v>
      </c>
      <c r="AA118" s="35">
        <v>6753446.9733297126</v>
      </c>
      <c r="AB118" s="35">
        <v>6579718.2546477318</v>
      </c>
      <c r="AC118" s="35">
        <v>6362960.4798659356</v>
      </c>
      <c r="AD118" s="35">
        <v>6108542.1924717398</v>
      </c>
      <c r="AE118" s="35">
        <v>5881462.5371908899</v>
      </c>
      <c r="AF118" s="35">
        <v>5643044.7213299954</v>
      </c>
      <c r="AG118" s="35">
        <v>5398584.6675897334</v>
      </c>
      <c r="AH118" s="35">
        <v>5152041.4401064105</v>
      </c>
      <c r="AI118" s="35">
        <v>4903881.2221158724</v>
      </c>
      <c r="AJ118" s="35">
        <v>4686178.7092020735</v>
      </c>
      <c r="AK118" s="35">
        <v>4468981.6819728464</v>
      </c>
      <c r="AL118" s="35">
        <v>4249957.2192936121</v>
      </c>
      <c r="AM118" s="35">
        <v>4027547.3001279244</v>
      </c>
      <c r="AN118" s="35">
        <v>3800097.4690871057</v>
      </c>
      <c r="AO118" s="35">
        <v>3583934.1431493619</v>
      </c>
      <c r="AP118" s="35">
        <v>3369507.8350931061</v>
      </c>
      <c r="AQ118" s="35">
        <v>3153622.8399388464</v>
      </c>
      <c r="AR118" s="35">
        <v>2937418.0637015328</v>
      </c>
      <c r="AS118" s="35">
        <v>2721076.1608948153</v>
      </c>
      <c r="AT118" s="35">
        <v>2514042.5046816035</v>
      </c>
      <c r="AU118" s="35">
        <v>2309803.5656111278</v>
      </c>
      <c r="AV118" s="35">
        <v>2109611.9734531939</v>
      </c>
      <c r="AW118" s="35">
        <v>1914930.8090466035</v>
      </c>
      <c r="AX118" s="35">
        <v>1726956.9843006514</v>
      </c>
      <c r="AY118" s="35">
        <v>1551653.92980212</v>
      </c>
      <c r="AZ118" s="35">
        <v>1387223.3462284766</v>
      </c>
      <c r="BA118" s="35">
        <v>1233490.2359853457</v>
      </c>
      <c r="BB118" s="35">
        <v>1091144.8769167918</v>
      </c>
      <c r="BC118" s="35">
        <v>960296.69118587684</v>
      </c>
      <c r="BD118" s="35">
        <v>842827.64819677884</v>
      </c>
      <c r="BE118" s="35">
        <v>736581.56776772591</v>
      </c>
      <c r="BF118" s="35">
        <v>640631.83093484573</v>
      </c>
      <c r="BG118" s="35">
        <v>554173.13188535115</v>
      </c>
      <c r="BH118" s="35">
        <v>476446.60702563176</v>
      </c>
      <c r="BI118" s="35">
        <v>407656.97366917058</v>
      </c>
      <c r="BJ118" s="35">
        <v>347089.84815771435</v>
      </c>
      <c r="BK118" s="35">
        <v>293427.05467771314</v>
      </c>
      <c r="BL118" s="35">
        <v>246196.18977127451</v>
      </c>
      <c r="BM118" s="35">
        <v>204821.11066313583</v>
      </c>
      <c r="BN118" s="35">
        <v>169039.629610178</v>
      </c>
      <c r="BO118" s="35">
        <v>138096.83232019667</v>
      </c>
      <c r="BP118" s="35">
        <v>111504.64649657028</v>
      </c>
      <c r="BQ118" s="35">
        <v>88878.29110506695</v>
      </c>
      <c r="BR118" s="35">
        <v>69825.734208250709</v>
      </c>
      <c r="BS118" s="35">
        <v>54070.674327842426</v>
      </c>
      <c r="BT118" s="35">
        <v>41238.705867369303</v>
      </c>
      <c r="BU118" s="35">
        <v>30883.966534488343</v>
      </c>
      <c r="BV118" s="35">
        <v>22708.09074668153</v>
      </c>
      <c r="BW118" s="35">
        <v>16397.958762865648</v>
      </c>
      <c r="BX118" s="35">
        <v>11659.596790742677</v>
      </c>
      <c r="BY118" s="35">
        <v>8224.8846825484743</v>
      </c>
      <c r="BZ118" s="35">
        <v>5734.4705568458185</v>
      </c>
      <c r="CA118" s="35">
        <v>3951.9554738830852</v>
      </c>
      <c r="CB118" s="35">
        <v>2687.7399729947015</v>
      </c>
      <c r="CC118" s="35">
        <v>1793.48661717713</v>
      </c>
      <c r="CD118" s="35">
        <v>1227.869335457174</v>
      </c>
      <c r="CE118" s="35">
        <v>820.09453073831833</v>
      </c>
      <c r="CF118" s="35">
        <v>530.41329059559507</v>
      </c>
      <c r="CG118" s="35">
        <v>328.78554084085886</v>
      </c>
      <c r="CH118" s="35">
        <v>192.25800371331013</v>
      </c>
      <c r="CI118" s="35">
        <v>114.54528632672491</v>
      </c>
      <c r="CJ118" s="35">
        <v>65.235993488173492</v>
      </c>
      <c r="CK118" s="35">
        <v>33.73236111716119</v>
      </c>
      <c r="CL118" s="35">
        <v>13.324578068338603</v>
      </c>
      <c r="CM118" s="35">
        <v>5.5652547643038671E-10</v>
      </c>
      <c r="CN118" s="35">
        <v>0</v>
      </c>
      <c r="CO118" s="35">
        <v>0</v>
      </c>
      <c r="CP118" s="35">
        <v>0</v>
      </c>
      <c r="CQ118" s="35">
        <v>0</v>
      </c>
      <c r="CR118" s="35">
        <v>0</v>
      </c>
      <c r="CS118" s="35">
        <v>0</v>
      </c>
      <c r="CT118" s="35">
        <v>0</v>
      </c>
      <c r="CU118" s="35">
        <v>0</v>
      </c>
      <c r="CV118" s="35">
        <v>0</v>
      </c>
      <c r="CW118" s="35">
        <v>0</v>
      </c>
      <c r="CX118" s="35">
        <v>0</v>
      </c>
      <c r="CY118" s="35">
        <v>0</v>
      </c>
      <c r="CZ118" s="35">
        <v>0</v>
      </c>
      <c r="DA118" s="35">
        <v>0</v>
      </c>
      <c r="DB118" s="35">
        <v>0</v>
      </c>
      <c r="DC118" s="35">
        <v>0</v>
      </c>
      <c r="DD118" s="35">
        <v>0</v>
      </c>
      <c r="DE118" s="35">
        <v>0</v>
      </c>
      <c r="DF118" s="35">
        <v>0</v>
      </c>
      <c r="DG118" s="35">
        <v>0</v>
      </c>
      <c r="DH118" s="35">
        <v>0</v>
      </c>
      <c r="DI118" s="35">
        <v>0</v>
      </c>
      <c r="DJ118" s="35">
        <v>0</v>
      </c>
      <c r="DK118" s="35">
        <v>0</v>
      </c>
      <c r="DL118" s="35">
        <v>0</v>
      </c>
      <c r="DM118" s="35">
        <v>0</v>
      </c>
      <c r="DN118" s="35">
        <v>0</v>
      </c>
      <c r="DO118" s="35">
        <v>0</v>
      </c>
      <c r="DP118" s="35">
        <v>0</v>
      </c>
      <c r="DQ118" s="35">
        <v>0</v>
      </c>
      <c r="DR118" s="35">
        <v>0</v>
      </c>
      <c r="DS118" s="35">
        <v>0</v>
      </c>
      <c r="DT118" s="35">
        <v>0</v>
      </c>
      <c r="DU118" s="35">
        <v>0</v>
      </c>
      <c r="DV118" s="35">
        <v>0</v>
      </c>
      <c r="DW118" s="35">
        <v>0</v>
      </c>
      <c r="DX118" s="35">
        <v>0</v>
      </c>
      <c r="DY118" s="35">
        <v>0</v>
      </c>
      <c r="DZ118" s="35">
        <v>0</v>
      </c>
      <c r="EA118" s="35">
        <v>0</v>
      </c>
      <c r="EB118" s="35">
        <v>0</v>
      </c>
      <c r="EC118" s="35">
        <v>0</v>
      </c>
      <c r="ED118" s="35">
        <v>0</v>
      </c>
      <c r="EE118" s="35">
        <v>0</v>
      </c>
      <c r="EF118" s="35">
        <v>0</v>
      </c>
      <c r="EG118" s="35">
        <v>0</v>
      </c>
      <c r="EH118" s="35">
        <v>0</v>
      </c>
      <c r="EI118" s="35">
        <v>0</v>
      </c>
      <c r="EJ118" s="35">
        <v>0</v>
      </c>
      <c r="EK118" s="35">
        <v>0</v>
      </c>
      <c r="EL118" s="35">
        <v>0</v>
      </c>
      <c r="EM118" s="35">
        <v>0</v>
      </c>
      <c r="EN118" s="35">
        <v>0</v>
      </c>
      <c r="EO118" s="35">
        <v>0</v>
      </c>
      <c r="EP118" s="35">
        <v>0</v>
      </c>
      <c r="EQ118" s="35">
        <v>0</v>
      </c>
      <c r="ER118" s="35">
        <v>0</v>
      </c>
      <c r="ES118" s="35">
        <v>0</v>
      </c>
      <c r="ET118" s="35">
        <v>0</v>
      </c>
      <c r="EU118" s="35">
        <v>0</v>
      </c>
      <c r="EV118" s="35">
        <v>0</v>
      </c>
      <c r="EW118" s="35">
        <v>0</v>
      </c>
      <c r="EX118" s="35">
        <v>0</v>
      </c>
      <c r="EY118" s="35">
        <v>0</v>
      </c>
      <c r="EZ118" s="35">
        <v>0</v>
      </c>
      <c r="FA118" s="35">
        <v>0</v>
      </c>
      <c r="FB118" s="35">
        <v>0</v>
      </c>
      <c r="FC118" s="35">
        <v>0</v>
      </c>
      <c r="FD118" s="35">
        <v>0</v>
      </c>
      <c r="FE118" s="35">
        <v>0</v>
      </c>
      <c r="FF118" s="35">
        <v>0</v>
      </c>
      <c r="FG118" s="35">
        <v>0</v>
      </c>
      <c r="FH118" s="35">
        <v>0</v>
      </c>
      <c r="FI118" s="35">
        <v>0</v>
      </c>
      <c r="FJ118" s="35">
        <v>0</v>
      </c>
      <c r="FK118" s="35">
        <v>0</v>
      </c>
      <c r="FL118" s="35">
        <v>0</v>
      </c>
      <c r="FM118" s="35">
        <v>0</v>
      </c>
      <c r="FN118" s="35">
        <v>0</v>
      </c>
      <c r="FO118" s="35">
        <v>0</v>
      </c>
      <c r="FP118" s="35">
        <v>0</v>
      </c>
      <c r="FQ118" s="35">
        <v>0</v>
      </c>
      <c r="FR118" s="35">
        <v>0</v>
      </c>
      <c r="FS118" s="35">
        <v>0</v>
      </c>
      <c r="FT118" s="35">
        <v>0</v>
      </c>
      <c r="FU118" s="35">
        <v>0</v>
      </c>
      <c r="FV118" s="35">
        <v>0</v>
      </c>
      <c r="FW118" s="35">
        <v>0</v>
      </c>
      <c r="FX118" s="35">
        <v>0</v>
      </c>
      <c r="FY118" s="35">
        <v>0</v>
      </c>
      <c r="FZ118" s="35">
        <v>0</v>
      </c>
      <c r="GA118" s="35">
        <v>0</v>
      </c>
      <c r="GB118" s="35">
        <v>0</v>
      </c>
      <c r="GC118" s="35">
        <v>0</v>
      </c>
      <c r="GD118" s="35">
        <v>0</v>
      </c>
      <c r="GE118" s="35">
        <v>0</v>
      </c>
      <c r="GF118" s="35">
        <v>0</v>
      </c>
      <c r="GG118" s="35">
        <v>0</v>
      </c>
      <c r="GH118" s="35">
        <v>0</v>
      </c>
      <c r="GI118" s="35">
        <v>0</v>
      </c>
      <c r="GJ118" s="35">
        <v>0</v>
      </c>
    </row>
    <row r="119" spans="2:192" x14ac:dyDescent="0.3">
      <c r="C119" s="31" t="s">
        <v>505</v>
      </c>
      <c r="F119" s="35">
        <v>-220749.79991443898</v>
      </c>
      <c r="G119" s="35">
        <v>-749128.54199381219</v>
      </c>
      <c r="H119" s="35">
        <v>-1376594.982170267</v>
      </c>
      <c r="I119" s="35">
        <v>-2004805.8031722386</v>
      </c>
      <c r="J119" s="35">
        <v>-2778710.0487806653</v>
      </c>
      <c r="K119" s="35">
        <v>-3631779.6108303065</v>
      </c>
      <c r="L119" s="35">
        <v>-4503973.3193357559</v>
      </c>
      <c r="M119" s="35">
        <v>-5498155.4560068101</v>
      </c>
      <c r="N119" s="35">
        <v>-6670906.9381653788</v>
      </c>
      <c r="O119" s="35">
        <v>-8071623.6536038788</v>
      </c>
      <c r="P119" s="35">
        <v>-7842624.1998406453</v>
      </c>
      <c r="Q119" s="35">
        <v>-6884253.1647813516</v>
      </c>
      <c r="R119" s="35">
        <v>-6706926.3995469231</v>
      </c>
      <c r="S119" s="35">
        <v>-6718107.287479952</v>
      </c>
      <c r="T119" s="35">
        <v>-6741635.8351910366</v>
      </c>
      <c r="U119" s="35">
        <v>-6886402.3393902993</v>
      </c>
      <c r="V119" s="35">
        <v>-6990517.4934939127</v>
      </c>
      <c r="W119" s="35">
        <v>-7036041.6617372939</v>
      </c>
      <c r="X119" s="35">
        <v>-7024707.9347516941</v>
      </c>
      <c r="Y119" s="40">
        <v>-6936002.406413706</v>
      </c>
      <c r="Z119" s="35">
        <v>-6875454.3085317202</v>
      </c>
      <c r="AA119" s="40">
        <v>-6753446.9733297126</v>
      </c>
      <c r="AB119" s="40">
        <v>-6579718.2546477318</v>
      </c>
      <c r="AC119" s="40">
        <v>-6362960.4798659356</v>
      </c>
      <c r="AD119" s="40">
        <v>-6108542.1924717398</v>
      </c>
      <c r="AE119" s="40">
        <v>-5881462.5371908909</v>
      </c>
      <c r="AF119" s="40">
        <v>-5643044.7213299954</v>
      </c>
      <c r="AG119" s="40">
        <v>-5398584.6675897334</v>
      </c>
      <c r="AH119" s="40">
        <v>-5152041.4401064105</v>
      </c>
      <c r="AI119" s="40">
        <v>-4903881.2221158734</v>
      </c>
      <c r="AJ119" s="40">
        <v>-4686178.7092020726</v>
      </c>
      <c r="AK119" s="40">
        <v>-4468981.6819728464</v>
      </c>
      <c r="AL119" s="40">
        <v>-4249957.2192936121</v>
      </c>
      <c r="AM119" s="40">
        <v>-4027547.3001279244</v>
      </c>
      <c r="AN119" s="40">
        <v>-3800097.4690871057</v>
      </c>
      <c r="AO119" s="40">
        <v>-3583934.1431493619</v>
      </c>
      <c r="AP119" s="40">
        <v>-3369507.8350931057</v>
      </c>
      <c r="AQ119" s="40">
        <v>-3153622.8399388464</v>
      </c>
      <c r="AR119" s="40">
        <v>-2937418.0637015328</v>
      </c>
      <c r="AS119" s="40">
        <v>-2721076.1608948158</v>
      </c>
      <c r="AT119" s="40">
        <v>-2514042.5046816044</v>
      </c>
      <c r="AU119" s="40">
        <v>-2309803.5656111278</v>
      </c>
      <c r="AV119" s="40">
        <v>-2109611.9734531939</v>
      </c>
      <c r="AW119" s="40">
        <v>-1914930.8090466037</v>
      </c>
      <c r="AX119" s="40">
        <v>-1726956.9843006514</v>
      </c>
      <c r="AY119" s="40">
        <v>-1551653.92980212</v>
      </c>
      <c r="AZ119" s="40">
        <v>-1387223.3462284766</v>
      </c>
      <c r="BA119" s="40">
        <v>-1233490.2359853454</v>
      </c>
      <c r="BB119" s="40">
        <v>-1091144.8769167918</v>
      </c>
      <c r="BC119" s="40">
        <v>-960296.69118587684</v>
      </c>
      <c r="BD119" s="40">
        <v>-842827.64819677884</v>
      </c>
      <c r="BE119" s="40">
        <v>-736581.56776772591</v>
      </c>
      <c r="BF119" s="40">
        <v>-640631.83093484573</v>
      </c>
      <c r="BG119" s="40">
        <v>-554173.13188535103</v>
      </c>
      <c r="BH119" s="40">
        <v>-476446.60702563176</v>
      </c>
      <c r="BI119" s="40">
        <v>-407656.97366917058</v>
      </c>
      <c r="BJ119" s="40">
        <v>-347089.84815771435</v>
      </c>
      <c r="BK119" s="40">
        <v>-293427.05467771314</v>
      </c>
      <c r="BL119" s="40">
        <v>-246196.18977127451</v>
      </c>
      <c r="BM119" s="40">
        <v>-204821.11066313583</v>
      </c>
      <c r="BN119" s="40">
        <v>-169039.629610178</v>
      </c>
      <c r="BO119" s="40">
        <v>-138096.83232019664</v>
      </c>
      <c r="BP119" s="40">
        <v>-111504.64649657028</v>
      </c>
      <c r="BQ119" s="40">
        <v>-88878.29110506695</v>
      </c>
      <c r="BR119" s="40">
        <v>-69825.734208250709</v>
      </c>
      <c r="BS119" s="40">
        <v>-54070.674327842426</v>
      </c>
      <c r="BT119" s="40">
        <v>-41238.70586736931</v>
      </c>
      <c r="BU119" s="40">
        <v>-30883.966534488343</v>
      </c>
      <c r="BV119" s="40">
        <v>-22708.09074668153</v>
      </c>
      <c r="BW119" s="40">
        <v>-16397.958762865645</v>
      </c>
      <c r="BX119" s="40">
        <v>-11659.596790742678</v>
      </c>
      <c r="BY119" s="40">
        <v>-8224.8846825484743</v>
      </c>
      <c r="BZ119" s="40">
        <v>-5734.4705568458176</v>
      </c>
      <c r="CA119" s="40">
        <v>-3951.9554738830857</v>
      </c>
      <c r="CB119" s="40">
        <v>-2687.7399729947015</v>
      </c>
      <c r="CC119" s="40">
        <v>-1793.48661717713</v>
      </c>
      <c r="CD119" s="40">
        <v>-1227.869335457174</v>
      </c>
      <c r="CE119" s="40">
        <v>-820.09453073831833</v>
      </c>
      <c r="CF119" s="40">
        <v>-530.41329059559507</v>
      </c>
      <c r="CG119" s="40">
        <v>-328.78554084085891</v>
      </c>
      <c r="CH119" s="40">
        <v>-192.25800371331016</v>
      </c>
      <c r="CI119" s="40">
        <v>-114.54528632672492</v>
      </c>
      <c r="CJ119" s="40">
        <v>-65.235993488173492</v>
      </c>
      <c r="CK119" s="40">
        <v>-33.73236111716119</v>
      </c>
      <c r="CL119" s="40">
        <v>-13.324578068338603</v>
      </c>
      <c r="CM119" s="40">
        <v>-5.5652547643038671E-10</v>
      </c>
      <c r="CN119" s="40">
        <v>0</v>
      </c>
      <c r="CO119" s="40">
        <v>0</v>
      </c>
      <c r="CP119" s="40">
        <v>0</v>
      </c>
      <c r="CQ119" s="40">
        <v>0</v>
      </c>
      <c r="CR119" s="40">
        <v>0</v>
      </c>
      <c r="CS119" s="40">
        <v>0</v>
      </c>
      <c r="CT119" s="40">
        <v>0</v>
      </c>
      <c r="CU119" s="40">
        <v>0</v>
      </c>
      <c r="CV119" s="40">
        <v>0</v>
      </c>
      <c r="CW119" s="40">
        <v>0</v>
      </c>
      <c r="CX119" s="40">
        <v>0</v>
      </c>
      <c r="CY119" s="40">
        <v>0</v>
      </c>
      <c r="CZ119" s="40">
        <v>0</v>
      </c>
      <c r="DA119" s="40">
        <v>0</v>
      </c>
      <c r="DB119" s="40">
        <v>0</v>
      </c>
      <c r="DC119" s="40">
        <v>0</v>
      </c>
      <c r="DD119" s="40">
        <v>0</v>
      </c>
      <c r="DE119" s="40">
        <v>0</v>
      </c>
      <c r="DF119" s="40">
        <v>0</v>
      </c>
      <c r="DG119" s="40">
        <v>0</v>
      </c>
      <c r="DH119" s="40">
        <v>0</v>
      </c>
      <c r="DI119" s="40">
        <v>0</v>
      </c>
      <c r="DJ119" s="40">
        <v>0</v>
      </c>
      <c r="DK119" s="40">
        <v>0</v>
      </c>
      <c r="DL119" s="40">
        <v>0</v>
      </c>
      <c r="DM119" s="40">
        <v>0</v>
      </c>
      <c r="DN119" s="40">
        <v>0</v>
      </c>
      <c r="DO119" s="40">
        <v>0</v>
      </c>
      <c r="DP119" s="40">
        <v>0</v>
      </c>
      <c r="DQ119" s="40">
        <v>0</v>
      </c>
      <c r="DR119" s="40">
        <v>0</v>
      </c>
      <c r="DS119" s="40">
        <v>0</v>
      </c>
      <c r="DT119" s="40">
        <v>0</v>
      </c>
      <c r="DU119" s="40">
        <v>0</v>
      </c>
      <c r="DV119" s="40">
        <v>0</v>
      </c>
      <c r="DW119" s="40">
        <v>0</v>
      </c>
      <c r="DX119" s="40">
        <v>0</v>
      </c>
      <c r="DY119" s="40">
        <v>0</v>
      </c>
      <c r="DZ119" s="40">
        <v>0</v>
      </c>
      <c r="EA119" s="40">
        <v>0</v>
      </c>
      <c r="EB119" s="40">
        <v>0</v>
      </c>
      <c r="EC119" s="40">
        <v>0</v>
      </c>
      <c r="ED119" s="40">
        <v>0</v>
      </c>
      <c r="EE119" s="40">
        <v>0</v>
      </c>
      <c r="EF119" s="40">
        <v>0</v>
      </c>
      <c r="EG119" s="40">
        <v>0</v>
      </c>
      <c r="EH119" s="40">
        <v>0</v>
      </c>
      <c r="EI119" s="40">
        <v>0</v>
      </c>
      <c r="EJ119" s="40">
        <v>0</v>
      </c>
      <c r="EK119" s="40">
        <v>0</v>
      </c>
      <c r="EL119" s="40">
        <v>0</v>
      </c>
      <c r="EM119" s="40">
        <v>0</v>
      </c>
      <c r="EN119" s="40">
        <v>0</v>
      </c>
      <c r="EO119" s="40">
        <v>0</v>
      </c>
      <c r="EP119" s="40">
        <v>0</v>
      </c>
      <c r="EQ119" s="40">
        <v>0</v>
      </c>
      <c r="ER119" s="40">
        <v>0</v>
      </c>
      <c r="ES119" s="40">
        <v>0</v>
      </c>
      <c r="ET119" s="40">
        <v>0</v>
      </c>
      <c r="EU119" s="40">
        <v>0</v>
      </c>
      <c r="EV119" s="40">
        <v>0</v>
      </c>
      <c r="EW119" s="40">
        <v>0</v>
      </c>
      <c r="EX119" s="40">
        <v>0</v>
      </c>
      <c r="EY119" s="40">
        <v>0</v>
      </c>
      <c r="EZ119" s="40">
        <v>0</v>
      </c>
      <c r="FA119" s="40">
        <v>0</v>
      </c>
      <c r="FB119" s="40">
        <v>0</v>
      </c>
      <c r="FC119" s="40">
        <v>0</v>
      </c>
      <c r="FD119" s="40">
        <v>0</v>
      </c>
      <c r="FE119" s="40">
        <v>0</v>
      </c>
      <c r="FF119" s="40">
        <v>0</v>
      </c>
      <c r="FG119" s="40">
        <v>0</v>
      </c>
      <c r="FH119" s="40">
        <v>0</v>
      </c>
      <c r="FI119" s="40">
        <v>0</v>
      </c>
      <c r="FJ119" s="40">
        <v>0</v>
      </c>
      <c r="FK119" s="40">
        <v>0</v>
      </c>
      <c r="FL119" s="40">
        <v>0</v>
      </c>
      <c r="FM119" s="40">
        <v>0</v>
      </c>
      <c r="FN119" s="40">
        <v>0</v>
      </c>
      <c r="FO119" s="40">
        <v>0</v>
      </c>
      <c r="FP119" s="40">
        <v>0</v>
      </c>
      <c r="FQ119" s="40">
        <v>0</v>
      </c>
      <c r="FR119" s="40">
        <v>0</v>
      </c>
      <c r="FS119" s="40">
        <v>0</v>
      </c>
      <c r="FT119" s="40">
        <v>0</v>
      </c>
      <c r="FU119" s="40">
        <v>0</v>
      </c>
      <c r="FV119" s="40">
        <v>0</v>
      </c>
      <c r="FW119" s="40">
        <v>0</v>
      </c>
      <c r="FX119" s="40">
        <v>0</v>
      </c>
      <c r="FY119" s="40">
        <v>0</v>
      </c>
      <c r="FZ119" s="40">
        <v>0</v>
      </c>
      <c r="GA119" s="40">
        <v>0</v>
      </c>
      <c r="GB119" s="40">
        <v>0</v>
      </c>
      <c r="GC119" s="40">
        <v>0</v>
      </c>
      <c r="GD119" s="40">
        <v>0</v>
      </c>
      <c r="GE119" s="40">
        <v>0</v>
      </c>
      <c r="GF119" s="40">
        <v>0</v>
      </c>
      <c r="GG119" s="40">
        <v>0</v>
      </c>
      <c r="GH119" s="40">
        <v>0</v>
      </c>
      <c r="GI119" s="40">
        <v>0</v>
      </c>
      <c r="GJ119" s="40">
        <v>0</v>
      </c>
    </row>
    <row r="120" spans="2:192" x14ac:dyDescent="0.3">
      <c r="C120" s="46" t="s">
        <v>506</v>
      </c>
      <c r="F120" s="37">
        <v>0</v>
      </c>
      <c r="G120" s="37">
        <v>0</v>
      </c>
      <c r="H120" s="37">
        <v>-7.0851315135948646E-14</v>
      </c>
      <c r="I120" s="37">
        <v>-1.7861632910420807E-13</v>
      </c>
      <c r="J120" s="37">
        <v>-2.5487939533449629E-13</v>
      </c>
      <c r="K120" s="37">
        <v>-3.0438245606559392E-13</v>
      </c>
      <c r="L120" s="37">
        <v>-3.8375099971710663E-13</v>
      </c>
      <c r="M120" s="37">
        <v>-4.4225461694476798E-13</v>
      </c>
      <c r="N120" s="37">
        <v>-4.9053032906269871E-13</v>
      </c>
      <c r="O120" s="37">
        <v>-5.5312510833425209E-13</v>
      </c>
      <c r="P120" s="37">
        <v>-6.3372100059893139E-13</v>
      </c>
      <c r="Q120" s="37">
        <v>-7.3886386512696624E-13</v>
      </c>
      <c r="R120" s="37">
        <v>-2.5897055737838858E-13</v>
      </c>
      <c r="S120" s="37">
        <v>0</v>
      </c>
      <c r="T120" s="37">
        <v>0</v>
      </c>
      <c r="U120" s="37">
        <v>0</v>
      </c>
      <c r="V120" s="37">
        <v>0</v>
      </c>
      <c r="W120" s="37">
        <v>0</v>
      </c>
      <c r="X120" s="37">
        <v>0</v>
      </c>
      <c r="Y120" s="47">
        <v>0</v>
      </c>
      <c r="Z120" s="37">
        <v>0</v>
      </c>
      <c r="AA120" s="47">
        <v>0</v>
      </c>
      <c r="AB120" s="47">
        <v>0</v>
      </c>
      <c r="AC120" s="47">
        <v>0</v>
      </c>
      <c r="AD120" s="47">
        <v>0</v>
      </c>
      <c r="AE120" s="47">
        <v>0</v>
      </c>
      <c r="AF120" s="47">
        <v>0</v>
      </c>
      <c r="AG120" s="47">
        <v>0</v>
      </c>
      <c r="AH120" s="47">
        <v>0</v>
      </c>
      <c r="AI120" s="47">
        <v>0</v>
      </c>
      <c r="AJ120" s="47">
        <v>0</v>
      </c>
      <c r="AK120" s="47">
        <v>0</v>
      </c>
      <c r="AL120" s="47">
        <v>0</v>
      </c>
      <c r="AM120" s="47">
        <v>0</v>
      </c>
      <c r="AN120" s="47">
        <v>0</v>
      </c>
      <c r="AO120" s="47">
        <v>0</v>
      </c>
      <c r="AP120" s="47">
        <v>0</v>
      </c>
      <c r="AQ120" s="47">
        <v>0</v>
      </c>
      <c r="AR120" s="47">
        <v>0</v>
      </c>
      <c r="AS120" s="47">
        <v>0</v>
      </c>
      <c r="AT120" s="47">
        <v>0</v>
      </c>
      <c r="AU120" s="47">
        <v>0</v>
      </c>
      <c r="AV120" s="47">
        <v>0</v>
      </c>
      <c r="AW120" s="47">
        <v>0</v>
      </c>
      <c r="AX120" s="47">
        <v>0</v>
      </c>
      <c r="AY120" s="47">
        <v>0</v>
      </c>
      <c r="AZ120" s="47">
        <v>0</v>
      </c>
      <c r="BA120" s="47">
        <v>0</v>
      </c>
      <c r="BB120" s="47">
        <v>0</v>
      </c>
      <c r="BC120" s="47">
        <v>0</v>
      </c>
      <c r="BD120" s="47">
        <v>0</v>
      </c>
      <c r="BE120" s="47">
        <v>0</v>
      </c>
      <c r="BF120" s="47">
        <v>0</v>
      </c>
      <c r="BG120" s="47">
        <v>0</v>
      </c>
      <c r="BH120" s="47">
        <v>0</v>
      </c>
      <c r="BI120" s="47">
        <v>0</v>
      </c>
      <c r="BJ120" s="47">
        <v>0</v>
      </c>
      <c r="BK120" s="47">
        <v>0</v>
      </c>
      <c r="BL120" s="47">
        <v>0</v>
      </c>
      <c r="BM120" s="47">
        <v>0</v>
      </c>
      <c r="BN120" s="47">
        <v>0</v>
      </c>
      <c r="BO120" s="47">
        <v>0</v>
      </c>
      <c r="BP120" s="47">
        <v>0</v>
      </c>
      <c r="BQ120" s="47">
        <v>0</v>
      </c>
      <c r="BR120" s="47">
        <v>0</v>
      </c>
      <c r="BS120" s="47">
        <v>0</v>
      </c>
      <c r="BT120" s="47">
        <v>0</v>
      </c>
      <c r="BU120" s="47">
        <v>0</v>
      </c>
      <c r="BV120" s="47">
        <v>0</v>
      </c>
      <c r="BW120" s="47">
        <v>0</v>
      </c>
      <c r="BX120" s="47">
        <v>0</v>
      </c>
      <c r="BY120" s="47">
        <v>0</v>
      </c>
      <c r="BZ120" s="47">
        <v>0</v>
      </c>
      <c r="CA120" s="47">
        <v>0</v>
      </c>
      <c r="CB120" s="47">
        <v>0</v>
      </c>
      <c r="CC120" s="47">
        <v>0</v>
      </c>
      <c r="CD120" s="47">
        <v>0</v>
      </c>
      <c r="CE120" s="47">
        <v>0</v>
      </c>
      <c r="CF120" s="47">
        <v>0</v>
      </c>
      <c r="CG120" s="47">
        <v>0</v>
      </c>
      <c r="CH120" s="47">
        <v>0</v>
      </c>
      <c r="CI120" s="47">
        <v>0</v>
      </c>
      <c r="CJ120" s="47">
        <v>0</v>
      </c>
      <c r="CK120" s="47">
        <v>0</v>
      </c>
      <c r="CL120" s="47">
        <v>0</v>
      </c>
      <c r="CM120" s="47">
        <v>0</v>
      </c>
      <c r="CN120" s="47">
        <v>0</v>
      </c>
      <c r="CO120" s="47">
        <v>0</v>
      </c>
      <c r="CP120" s="47">
        <v>0</v>
      </c>
      <c r="CQ120" s="47">
        <v>0</v>
      </c>
      <c r="CR120" s="47">
        <v>0</v>
      </c>
      <c r="CS120" s="47">
        <v>0</v>
      </c>
      <c r="CT120" s="47">
        <v>0</v>
      </c>
      <c r="CU120" s="47">
        <v>0</v>
      </c>
      <c r="CV120" s="47">
        <v>0</v>
      </c>
      <c r="CW120" s="47">
        <v>0</v>
      </c>
      <c r="CX120" s="47">
        <v>0</v>
      </c>
      <c r="CY120" s="47">
        <v>0</v>
      </c>
      <c r="CZ120" s="47">
        <v>0</v>
      </c>
      <c r="DA120" s="47">
        <v>0</v>
      </c>
      <c r="DB120" s="47">
        <v>0</v>
      </c>
      <c r="DC120" s="47">
        <v>0</v>
      </c>
      <c r="DD120" s="47">
        <v>0</v>
      </c>
      <c r="DE120" s="47">
        <v>0</v>
      </c>
      <c r="DF120" s="47">
        <v>0</v>
      </c>
      <c r="DG120" s="47">
        <v>0</v>
      </c>
      <c r="DH120" s="47">
        <v>0</v>
      </c>
      <c r="DI120" s="47">
        <v>0</v>
      </c>
      <c r="DJ120" s="47">
        <v>0</v>
      </c>
      <c r="DK120" s="47">
        <v>0</v>
      </c>
      <c r="DL120" s="47">
        <v>0</v>
      </c>
      <c r="DM120" s="47">
        <v>0</v>
      </c>
      <c r="DN120" s="47">
        <v>0</v>
      </c>
      <c r="DO120" s="47">
        <v>0</v>
      </c>
      <c r="DP120" s="47">
        <v>0</v>
      </c>
      <c r="DQ120" s="47">
        <v>0</v>
      </c>
      <c r="DR120" s="47">
        <v>0</v>
      </c>
      <c r="DS120" s="47">
        <v>0</v>
      </c>
      <c r="DT120" s="47">
        <v>0</v>
      </c>
      <c r="DU120" s="47">
        <v>0</v>
      </c>
      <c r="DV120" s="47">
        <v>0</v>
      </c>
      <c r="DW120" s="47">
        <v>0</v>
      </c>
      <c r="DX120" s="47">
        <v>0</v>
      </c>
      <c r="DY120" s="47">
        <v>0</v>
      </c>
      <c r="DZ120" s="47">
        <v>0</v>
      </c>
      <c r="EA120" s="47">
        <v>0</v>
      </c>
      <c r="EB120" s="47">
        <v>0</v>
      </c>
      <c r="EC120" s="47">
        <v>0</v>
      </c>
      <c r="ED120" s="47">
        <v>0</v>
      </c>
      <c r="EE120" s="47">
        <v>0</v>
      </c>
      <c r="EF120" s="47">
        <v>0</v>
      </c>
      <c r="EG120" s="47">
        <v>0</v>
      </c>
      <c r="EH120" s="47">
        <v>0</v>
      </c>
      <c r="EI120" s="47">
        <v>0</v>
      </c>
      <c r="EJ120" s="47">
        <v>0</v>
      </c>
      <c r="EK120" s="47">
        <v>0</v>
      </c>
      <c r="EL120" s="47">
        <v>0</v>
      </c>
      <c r="EM120" s="47">
        <v>0</v>
      </c>
      <c r="EN120" s="47">
        <v>0</v>
      </c>
      <c r="EO120" s="47">
        <v>0</v>
      </c>
      <c r="EP120" s="47">
        <v>0</v>
      </c>
      <c r="EQ120" s="47">
        <v>0</v>
      </c>
      <c r="ER120" s="47">
        <v>0</v>
      </c>
      <c r="ES120" s="47">
        <v>0</v>
      </c>
      <c r="ET120" s="47">
        <v>0</v>
      </c>
      <c r="EU120" s="47">
        <v>0</v>
      </c>
      <c r="EV120" s="47">
        <v>0</v>
      </c>
      <c r="EW120" s="47">
        <v>0</v>
      </c>
      <c r="EX120" s="47">
        <v>0</v>
      </c>
      <c r="EY120" s="47">
        <v>0</v>
      </c>
      <c r="EZ120" s="47">
        <v>0</v>
      </c>
      <c r="FA120" s="47">
        <v>0</v>
      </c>
      <c r="FB120" s="47">
        <v>0</v>
      </c>
      <c r="FC120" s="47">
        <v>0</v>
      </c>
      <c r="FD120" s="47">
        <v>0</v>
      </c>
      <c r="FE120" s="47">
        <v>0</v>
      </c>
      <c r="FF120" s="47">
        <v>0</v>
      </c>
      <c r="FG120" s="47">
        <v>0</v>
      </c>
      <c r="FH120" s="47">
        <v>0</v>
      </c>
      <c r="FI120" s="47">
        <v>0</v>
      </c>
      <c r="FJ120" s="47">
        <v>0</v>
      </c>
      <c r="FK120" s="47">
        <v>0</v>
      </c>
      <c r="FL120" s="47">
        <v>0</v>
      </c>
      <c r="FM120" s="47">
        <v>0</v>
      </c>
      <c r="FN120" s="47">
        <v>0</v>
      </c>
      <c r="FO120" s="47">
        <v>0</v>
      </c>
      <c r="FP120" s="47">
        <v>0</v>
      </c>
      <c r="FQ120" s="47">
        <v>0</v>
      </c>
      <c r="FR120" s="47">
        <v>0</v>
      </c>
      <c r="FS120" s="47">
        <v>0</v>
      </c>
      <c r="FT120" s="47">
        <v>0</v>
      </c>
      <c r="FU120" s="47">
        <v>0</v>
      </c>
      <c r="FV120" s="47">
        <v>0</v>
      </c>
      <c r="FW120" s="47">
        <v>0</v>
      </c>
      <c r="FX120" s="47">
        <v>0</v>
      </c>
      <c r="FY120" s="47">
        <v>0</v>
      </c>
      <c r="FZ120" s="47">
        <v>0</v>
      </c>
      <c r="GA120" s="47">
        <v>0</v>
      </c>
      <c r="GB120" s="47">
        <v>0</v>
      </c>
      <c r="GC120" s="47">
        <v>0</v>
      </c>
      <c r="GD120" s="47">
        <v>0</v>
      </c>
      <c r="GE120" s="47">
        <v>0</v>
      </c>
      <c r="GF120" s="47">
        <v>0</v>
      </c>
      <c r="GG120" s="47">
        <v>0</v>
      </c>
      <c r="GH120" s="47">
        <v>0</v>
      </c>
      <c r="GI120" s="47">
        <v>0</v>
      </c>
      <c r="GJ120" s="47">
        <v>0</v>
      </c>
    </row>
    <row r="121" spans="2:192" x14ac:dyDescent="0.3">
      <c r="C121" s="31"/>
      <c r="Y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  <c r="BK121" s="40"/>
      <c r="BL121" s="40"/>
      <c r="BM121" s="40"/>
      <c r="BN121" s="40"/>
      <c r="BO121" s="40"/>
      <c r="BP121" s="40"/>
      <c r="BQ121" s="40"/>
      <c r="BR121" s="40"/>
      <c r="BS121" s="40"/>
      <c r="BT121" s="40"/>
      <c r="BU121" s="40"/>
      <c r="BV121" s="40"/>
      <c r="BW121" s="40"/>
      <c r="BX121" s="40"/>
      <c r="BY121" s="40"/>
      <c r="BZ121" s="40"/>
      <c r="CA121" s="40"/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40"/>
      <c r="CM121" s="40"/>
      <c r="CN121" s="40"/>
      <c r="CO121" s="40"/>
      <c r="CP121" s="40"/>
      <c r="CQ121" s="40"/>
      <c r="CR121" s="40"/>
      <c r="CS121" s="40"/>
      <c r="CT121" s="40"/>
      <c r="CU121" s="40"/>
      <c r="CV121" s="40"/>
      <c r="CW121" s="40"/>
      <c r="CX121" s="40"/>
      <c r="CY121" s="40"/>
      <c r="CZ121" s="40"/>
      <c r="DA121" s="40"/>
      <c r="DB121" s="40"/>
      <c r="DC121" s="40"/>
      <c r="DD121" s="40"/>
      <c r="DE121" s="40"/>
      <c r="DF121" s="40"/>
      <c r="DG121" s="40"/>
      <c r="DH121" s="40"/>
      <c r="DI121" s="40"/>
      <c r="DJ121" s="40"/>
      <c r="DK121" s="40"/>
      <c r="DL121" s="40"/>
      <c r="DM121" s="40"/>
      <c r="DN121" s="40"/>
      <c r="DO121" s="40"/>
      <c r="DP121" s="40"/>
      <c r="DQ121" s="40"/>
      <c r="DR121" s="40"/>
      <c r="DS121" s="40"/>
      <c r="DT121" s="40"/>
      <c r="DU121" s="40"/>
      <c r="DV121" s="40"/>
      <c r="DW121" s="40"/>
      <c r="DX121" s="40"/>
      <c r="DY121" s="40"/>
      <c r="DZ121" s="40"/>
      <c r="EA121" s="40"/>
      <c r="EB121" s="40"/>
      <c r="EC121" s="40"/>
      <c r="ED121" s="40"/>
      <c r="EE121" s="40"/>
      <c r="EF121" s="40"/>
      <c r="EG121" s="40"/>
      <c r="EH121" s="40"/>
      <c r="EI121" s="40"/>
      <c r="EJ121" s="40"/>
      <c r="EK121" s="40"/>
      <c r="EL121" s="40"/>
      <c r="EM121" s="40"/>
      <c r="EN121" s="40"/>
      <c r="EO121" s="40"/>
      <c r="EP121" s="40"/>
      <c r="EQ121" s="40"/>
      <c r="ER121" s="40"/>
      <c r="ES121" s="40"/>
      <c r="ET121" s="40"/>
      <c r="EU121" s="40"/>
      <c r="EV121" s="40"/>
      <c r="EW121" s="40"/>
      <c r="EX121" s="40"/>
      <c r="EY121" s="40"/>
      <c r="EZ121" s="40"/>
      <c r="FA121" s="40"/>
      <c r="FB121" s="40"/>
      <c r="FC121" s="40"/>
      <c r="FD121" s="40"/>
      <c r="FE121" s="40"/>
      <c r="FF121" s="40"/>
      <c r="FG121" s="40"/>
      <c r="FH121" s="40"/>
      <c r="FI121" s="40"/>
      <c r="FJ121" s="40"/>
      <c r="FK121" s="40"/>
      <c r="FL121" s="40"/>
      <c r="FM121" s="40"/>
      <c r="FN121" s="40"/>
      <c r="FO121" s="40"/>
      <c r="FP121" s="40"/>
      <c r="FQ121" s="40"/>
      <c r="FR121" s="40"/>
      <c r="FS121" s="40"/>
      <c r="FT121" s="40"/>
      <c r="FU121" s="40"/>
      <c r="FV121" s="40"/>
      <c r="FW121" s="40"/>
      <c r="FX121" s="40"/>
      <c r="FY121" s="40"/>
      <c r="FZ121" s="40"/>
      <c r="GA121" s="40"/>
      <c r="GB121" s="40"/>
      <c r="GC121" s="40"/>
      <c r="GD121" s="40"/>
      <c r="GE121" s="40"/>
      <c r="GF121" s="40"/>
      <c r="GG121" s="40"/>
      <c r="GH121" s="40"/>
      <c r="GI121" s="40"/>
      <c r="GJ121" s="40"/>
    </row>
    <row r="122" spans="2:192" x14ac:dyDescent="0.3">
      <c r="C122" s="48" t="s">
        <v>507</v>
      </c>
      <c r="D122" s="41"/>
      <c r="E122" s="69"/>
      <c r="F122" s="49">
        <v>356989.28543283069</v>
      </c>
      <c r="G122" s="49">
        <v>1280704.9731141936</v>
      </c>
      <c r="H122" s="49">
        <v>2499491.7899419675</v>
      </c>
      <c r="I122" s="49">
        <v>3822458.927187054</v>
      </c>
      <c r="J122" s="49">
        <v>5411032.6246936247</v>
      </c>
      <c r="K122" s="49">
        <v>7173760.5150893591</v>
      </c>
      <c r="L122" s="49">
        <v>8986678.1219725776</v>
      </c>
      <c r="M122" s="49">
        <v>10959855.264448846</v>
      </c>
      <c r="N122" s="49">
        <v>13171139.875931147</v>
      </c>
      <c r="O122" s="49">
        <v>15722236.933952827</v>
      </c>
      <c r="P122" s="49">
        <v>15621325.797256989</v>
      </c>
      <c r="Q122" s="49">
        <v>13747828.027896456</v>
      </c>
      <c r="R122" s="49">
        <v>12499285.216465116</v>
      </c>
      <c r="S122" s="49">
        <v>11380073.497079</v>
      </c>
      <c r="T122" s="49">
        <v>10368408.074867846</v>
      </c>
      <c r="U122" s="49">
        <v>9450755.3717203308</v>
      </c>
      <c r="V122" s="49">
        <v>8589123.1061514504</v>
      </c>
      <c r="W122" s="49">
        <v>7786550.1107924059</v>
      </c>
      <c r="X122" s="49">
        <v>7033760.6136338431</v>
      </c>
      <c r="Y122" s="50">
        <v>6349088.6667395514</v>
      </c>
      <c r="Z122" s="49">
        <v>5787621.2010150468</v>
      </c>
      <c r="AA122" s="50">
        <v>5284201.6395430751</v>
      </c>
      <c r="AB122" s="50">
        <v>4827895.4695059592</v>
      </c>
      <c r="AC122" s="50">
        <v>4411548.9339706143</v>
      </c>
      <c r="AD122" s="50">
        <v>4000323.7819400337</v>
      </c>
      <c r="AE122" s="50">
        <v>3646655.1786089092</v>
      </c>
      <c r="AF122" s="50">
        <v>3330488.0940308953</v>
      </c>
      <c r="AG122" s="50">
        <v>3038731.3011709764</v>
      </c>
      <c r="AH122" s="50">
        <v>2775420.0355353127</v>
      </c>
      <c r="AI122" s="50">
        <v>2504214.8060532273</v>
      </c>
      <c r="AJ122" s="50">
        <v>2326105.4819008722</v>
      </c>
      <c r="AK122" s="50">
        <v>2171582.413949158</v>
      </c>
      <c r="AL122" s="50">
        <v>2030238.5930309207</v>
      </c>
      <c r="AM122" s="50">
        <v>1901700.3040246558</v>
      </c>
      <c r="AN122" s="50">
        <v>1759661.2636809722</v>
      </c>
      <c r="AO122" s="50">
        <v>1648470.0237305025</v>
      </c>
      <c r="AP122" s="50">
        <v>1543784.4069966173</v>
      </c>
      <c r="AQ122" s="50">
        <v>1443271.3525751764</v>
      </c>
      <c r="AR122" s="50">
        <v>1349604.1151251264</v>
      </c>
      <c r="AS122" s="50">
        <v>1246583.2472090104</v>
      </c>
      <c r="AT122" s="50">
        <v>1161421.596149717</v>
      </c>
      <c r="AU122" s="50">
        <v>1080196.9782748469</v>
      </c>
      <c r="AV122" s="50">
        <v>999409.55242190044</v>
      </c>
      <c r="AW122" s="50">
        <v>920399.60801245924</v>
      </c>
      <c r="AX122" s="50">
        <v>834454.47253355745</v>
      </c>
      <c r="AY122" s="50">
        <v>758194.1497826</v>
      </c>
      <c r="AZ122" s="50">
        <v>685096.93681622366</v>
      </c>
      <c r="BA122" s="50">
        <v>615170.78253962263</v>
      </c>
      <c r="BB122" s="50">
        <v>549476.38476544584</v>
      </c>
      <c r="BC122" s="50">
        <v>484195.31152684242</v>
      </c>
      <c r="BD122" s="50">
        <v>427028.82132738602</v>
      </c>
      <c r="BE122" s="50">
        <v>375727.68825825915</v>
      </c>
      <c r="BF122" s="50">
        <v>328954.48237341433</v>
      </c>
      <c r="BG122" s="50">
        <v>286467.51432944665</v>
      </c>
      <c r="BH122" s="50">
        <v>246272.15966685468</v>
      </c>
      <c r="BI122" s="50">
        <v>211115.43410959147</v>
      </c>
      <c r="BJ122" s="50">
        <v>179479.941675301</v>
      </c>
      <c r="BK122" s="50">
        <v>151480.89301011173</v>
      </c>
      <c r="BL122" s="50">
        <v>127359.91892732863</v>
      </c>
      <c r="BM122" s="50">
        <v>106461.82287134524</v>
      </c>
      <c r="BN122" s="50">
        <v>88608.687888940272</v>
      </c>
      <c r="BO122" s="50">
        <v>72641.391702406778</v>
      </c>
      <c r="BP122" s="50">
        <v>58697.705450207017</v>
      </c>
      <c r="BQ122" s="50">
        <v>46831.038466278711</v>
      </c>
      <c r="BR122" s="50">
        <v>36886.056851516274</v>
      </c>
      <c r="BS122" s="50">
        <v>28878.876075962013</v>
      </c>
      <c r="BT122" s="50">
        <v>21538.93999852681</v>
      </c>
      <c r="BU122" s="50">
        <v>15381.881265781432</v>
      </c>
      <c r="BV122" s="50">
        <v>10488.827951885294</v>
      </c>
      <c r="BW122" s="50">
        <v>6864.3469746844248</v>
      </c>
      <c r="BX122" s="50">
        <v>4415.8055452983253</v>
      </c>
      <c r="BY122" s="50">
        <v>2428.7666287165803</v>
      </c>
      <c r="BZ122" s="50">
        <v>1139.6688549996711</v>
      </c>
      <c r="CA122" s="50">
        <v>405.00814586069674</v>
      </c>
      <c r="CB122" s="50">
        <v>136.08245640583991</v>
      </c>
      <c r="CC122" s="50">
        <v>257.32800544666986</v>
      </c>
      <c r="CD122" s="50">
        <v>154.8456652404407</v>
      </c>
      <c r="CE122" s="50">
        <v>63.461797704392524</v>
      </c>
      <c r="CF122" s="50">
        <v>-18.683537586043329</v>
      </c>
      <c r="CG122" s="50">
        <v>-88.305941493225149</v>
      </c>
      <c r="CH122" s="50">
        <v>-78.799254629337639</v>
      </c>
      <c r="CI122" s="50">
        <v>-120.82110392635074</v>
      </c>
      <c r="CJ122" s="50">
        <v>-105.18257120938051</v>
      </c>
      <c r="CK122" s="50">
        <v>-73.267725106756885</v>
      </c>
      <c r="CL122" s="50">
        <v>-47.511204529048129</v>
      </c>
      <c r="CM122" s="50">
        <v>0</v>
      </c>
      <c r="CN122" s="50">
        <v>0</v>
      </c>
      <c r="CO122" s="50">
        <v>0</v>
      </c>
      <c r="CP122" s="50">
        <v>0</v>
      </c>
      <c r="CQ122" s="50">
        <v>0</v>
      </c>
      <c r="CR122" s="50">
        <v>0</v>
      </c>
      <c r="CS122" s="50">
        <v>0</v>
      </c>
      <c r="CT122" s="50">
        <v>0</v>
      </c>
      <c r="CU122" s="50">
        <v>0</v>
      </c>
      <c r="CV122" s="50">
        <v>0</v>
      </c>
      <c r="CW122" s="50">
        <v>0</v>
      </c>
      <c r="CX122" s="50">
        <v>0</v>
      </c>
      <c r="CY122" s="50">
        <v>0</v>
      </c>
      <c r="CZ122" s="50">
        <v>0</v>
      </c>
      <c r="DA122" s="50">
        <v>0</v>
      </c>
      <c r="DB122" s="50">
        <v>0</v>
      </c>
      <c r="DC122" s="50">
        <v>0</v>
      </c>
      <c r="DD122" s="50">
        <v>0</v>
      </c>
      <c r="DE122" s="50">
        <v>0</v>
      </c>
      <c r="DF122" s="50">
        <v>0</v>
      </c>
      <c r="DG122" s="50">
        <v>0</v>
      </c>
      <c r="DH122" s="50">
        <v>0</v>
      </c>
      <c r="DI122" s="50">
        <v>0</v>
      </c>
      <c r="DJ122" s="50">
        <v>0</v>
      </c>
      <c r="DK122" s="50">
        <v>0</v>
      </c>
      <c r="DL122" s="50">
        <v>0</v>
      </c>
      <c r="DM122" s="50">
        <v>0</v>
      </c>
      <c r="DN122" s="50">
        <v>0</v>
      </c>
      <c r="DO122" s="50">
        <v>0</v>
      </c>
      <c r="DP122" s="50">
        <v>0</v>
      </c>
      <c r="DQ122" s="50">
        <v>0</v>
      </c>
      <c r="DR122" s="50">
        <v>0</v>
      </c>
      <c r="DS122" s="50">
        <v>0</v>
      </c>
      <c r="DT122" s="50">
        <v>0</v>
      </c>
      <c r="DU122" s="50">
        <v>0</v>
      </c>
      <c r="DV122" s="50">
        <v>0</v>
      </c>
      <c r="DW122" s="50">
        <v>0</v>
      </c>
      <c r="DX122" s="50">
        <v>0</v>
      </c>
      <c r="DY122" s="50">
        <v>0</v>
      </c>
      <c r="DZ122" s="50">
        <v>0</v>
      </c>
      <c r="EA122" s="50">
        <v>0</v>
      </c>
      <c r="EB122" s="50">
        <v>0</v>
      </c>
      <c r="EC122" s="50">
        <v>0</v>
      </c>
      <c r="ED122" s="50">
        <v>0</v>
      </c>
      <c r="EE122" s="50">
        <v>0</v>
      </c>
      <c r="EF122" s="50">
        <v>0</v>
      </c>
      <c r="EG122" s="50">
        <v>0</v>
      </c>
      <c r="EH122" s="50">
        <v>0</v>
      </c>
      <c r="EI122" s="50">
        <v>0</v>
      </c>
      <c r="EJ122" s="50">
        <v>0</v>
      </c>
      <c r="EK122" s="50">
        <v>0</v>
      </c>
      <c r="EL122" s="50">
        <v>0</v>
      </c>
      <c r="EM122" s="50">
        <v>0</v>
      </c>
      <c r="EN122" s="50">
        <v>0</v>
      </c>
      <c r="EO122" s="50">
        <v>0</v>
      </c>
      <c r="EP122" s="50">
        <v>0</v>
      </c>
      <c r="EQ122" s="50">
        <v>0</v>
      </c>
      <c r="ER122" s="50">
        <v>0</v>
      </c>
      <c r="ES122" s="50">
        <v>0</v>
      </c>
      <c r="ET122" s="50">
        <v>0</v>
      </c>
      <c r="EU122" s="50">
        <v>0</v>
      </c>
      <c r="EV122" s="50">
        <v>0</v>
      </c>
      <c r="EW122" s="50">
        <v>0</v>
      </c>
      <c r="EX122" s="50">
        <v>0</v>
      </c>
      <c r="EY122" s="50">
        <v>0</v>
      </c>
      <c r="EZ122" s="50">
        <v>0</v>
      </c>
      <c r="FA122" s="50">
        <v>0</v>
      </c>
      <c r="FB122" s="50">
        <v>0</v>
      </c>
      <c r="FC122" s="50">
        <v>0</v>
      </c>
      <c r="FD122" s="50">
        <v>0</v>
      </c>
      <c r="FE122" s="50">
        <v>0</v>
      </c>
      <c r="FF122" s="50">
        <v>0</v>
      </c>
      <c r="FG122" s="50">
        <v>0</v>
      </c>
      <c r="FH122" s="50">
        <v>0</v>
      </c>
      <c r="FI122" s="50">
        <v>0</v>
      </c>
      <c r="FJ122" s="50">
        <v>0</v>
      </c>
      <c r="FK122" s="50">
        <v>0</v>
      </c>
      <c r="FL122" s="50">
        <v>0</v>
      </c>
      <c r="FM122" s="50">
        <v>0</v>
      </c>
      <c r="FN122" s="50">
        <v>0</v>
      </c>
      <c r="FO122" s="50">
        <v>0</v>
      </c>
      <c r="FP122" s="50">
        <v>0</v>
      </c>
      <c r="FQ122" s="50">
        <v>0</v>
      </c>
      <c r="FR122" s="50">
        <v>0</v>
      </c>
      <c r="FS122" s="50">
        <v>0</v>
      </c>
      <c r="FT122" s="50">
        <v>0</v>
      </c>
      <c r="FU122" s="50">
        <v>0</v>
      </c>
      <c r="FV122" s="50">
        <v>0</v>
      </c>
      <c r="FW122" s="50">
        <v>0</v>
      </c>
      <c r="FX122" s="50">
        <v>0</v>
      </c>
      <c r="FY122" s="50">
        <v>0</v>
      </c>
      <c r="FZ122" s="50">
        <v>0</v>
      </c>
      <c r="GA122" s="50">
        <v>0</v>
      </c>
      <c r="GB122" s="50">
        <v>0</v>
      </c>
      <c r="GC122" s="50">
        <v>0</v>
      </c>
      <c r="GD122" s="50">
        <v>0</v>
      </c>
      <c r="GE122" s="50">
        <v>0</v>
      </c>
      <c r="GF122" s="50">
        <v>0</v>
      </c>
      <c r="GG122" s="50">
        <v>0</v>
      </c>
      <c r="GH122" s="50">
        <v>0</v>
      </c>
      <c r="GI122" s="50">
        <v>0</v>
      </c>
      <c r="GJ122" s="50">
        <v>0</v>
      </c>
    </row>
    <row r="124" spans="2:192" ht="43.2" x14ac:dyDescent="0.3">
      <c r="C124" s="51" t="s">
        <v>508</v>
      </c>
      <c r="F124" s="35">
        <v>356069.01277839323</v>
      </c>
      <c r="G124" s="35">
        <v>1277516.7747749945</v>
      </c>
      <c r="H124" s="35">
        <v>2493531.7819503611</v>
      </c>
      <c r="I124" s="35">
        <v>3813699.5543339141</v>
      </c>
      <c r="J124" s="35">
        <v>5398917.180921996</v>
      </c>
      <c r="K124" s="35">
        <v>7157984.8927195678</v>
      </c>
      <c r="L124" s="35">
        <v>8967232.1704091355</v>
      </c>
      <c r="M124" s="35">
        <v>10936359.276024867</v>
      </c>
      <c r="N124" s="35">
        <v>13142993.274675794</v>
      </c>
      <c r="O124" s="35">
        <v>15688620.105689717</v>
      </c>
      <c r="P124" s="35">
        <v>15589216.392889658</v>
      </c>
      <c r="Q124" s="35">
        <v>13721017.067705736</v>
      </c>
      <c r="R124" s="35">
        <v>12474996.397189338</v>
      </c>
      <c r="S124" s="35">
        <v>11357535.589800036</v>
      </c>
      <c r="T124" s="35">
        <v>10347440.553903922</v>
      </c>
      <c r="U124" s="35">
        <v>9430923.6380247828</v>
      </c>
      <c r="V124" s="35">
        <v>8570417.6944392323</v>
      </c>
      <c r="W124" s="35">
        <v>7768994.6133135092</v>
      </c>
      <c r="X124" s="35">
        <v>7017398.4322211742</v>
      </c>
      <c r="Y124" s="35">
        <v>6333990.5918108737</v>
      </c>
      <c r="Z124" s="35">
        <v>5773205.6551940888</v>
      </c>
      <c r="AA124" s="35">
        <v>5270528.1357051088</v>
      </c>
      <c r="AB124" s="35">
        <v>4814991.0622198442</v>
      </c>
      <c r="AC124" s="35">
        <v>4399426.337220151</v>
      </c>
      <c r="AD124" s="35">
        <v>3989029.5473930417</v>
      </c>
      <c r="AE124" s="35">
        <v>3636193.3533444684</v>
      </c>
      <c r="AF124" s="35">
        <v>3320862.7229226315</v>
      </c>
      <c r="AG124" s="35">
        <v>3029964.4935106961</v>
      </c>
      <c r="AH124" s="35">
        <v>2767546.374047501</v>
      </c>
      <c r="AI124" s="35">
        <v>2497287.1757601406</v>
      </c>
      <c r="AJ124" s="35">
        <v>2319560.358678041</v>
      </c>
      <c r="AK124" s="35">
        <v>2165400.7675018217</v>
      </c>
      <c r="AL124" s="35">
        <v>2024407.2164035139</v>
      </c>
      <c r="AM124" s="35">
        <v>1896207.600533206</v>
      </c>
      <c r="AN124" s="35">
        <v>1754496.7636609576</v>
      </c>
      <c r="AO124" s="35">
        <v>1643624.0671151911</v>
      </c>
      <c r="AP124" s="35">
        <v>1539241.6362221634</v>
      </c>
      <c r="AQ124" s="35">
        <v>1439023.7553357482</v>
      </c>
      <c r="AR124" s="35">
        <v>1345643.4115821996</v>
      </c>
      <c r="AS124" s="35">
        <v>1242901.1079192341</v>
      </c>
      <c r="AT124" s="35">
        <v>1158009.7864740347</v>
      </c>
      <c r="AU124" s="35">
        <v>1077045.7008071786</v>
      </c>
      <c r="AV124" s="35">
        <v>996509.80016345414</v>
      </c>
      <c r="AW124" s="35">
        <v>917741.51433616038</v>
      </c>
      <c r="AX124" s="35">
        <v>832027.23177714262</v>
      </c>
      <c r="AY124" s="35">
        <v>755986.04868270166</v>
      </c>
      <c r="AZ124" s="35">
        <v>683094.28831324028</v>
      </c>
      <c r="BA124" s="35">
        <v>613360.82315828756</v>
      </c>
      <c r="BB124" s="35">
        <v>547845.80218871241</v>
      </c>
      <c r="BC124" s="35">
        <v>482730.69924282806</v>
      </c>
      <c r="BD124" s="35">
        <v>425717.11875281128</v>
      </c>
      <c r="BE124" s="35">
        <v>374556.34142870142</v>
      </c>
      <c r="BF124" s="35">
        <v>327911.99136238452</v>
      </c>
      <c r="BG124" s="35">
        <v>285543.28953656723</v>
      </c>
      <c r="BH124" s="35">
        <v>245456.36282267552</v>
      </c>
      <c r="BI124" s="35">
        <v>210398.87236591164</v>
      </c>
      <c r="BJ124" s="35">
        <v>178852.99204859609</v>
      </c>
      <c r="BK124" s="35">
        <v>150935.77049658605</v>
      </c>
      <c r="BL124" s="35">
        <v>126889.14237936311</v>
      </c>
      <c r="BM124" s="35">
        <v>106058.32745900743</v>
      </c>
      <c r="BN124" s="35">
        <v>88265.891742082778</v>
      </c>
      <c r="BO124" s="35">
        <v>72353.097153234834</v>
      </c>
      <c r="BP124" s="35">
        <v>58458.060230724834</v>
      </c>
      <c r="BQ124" s="35">
        <v>46634.385272719839</v>
      </c>
      <c r="BR124" s="35">
        <v>36726.93741722816</v>
      </c>
      <c r="BS124" s="35">
        <v>28752.067974518573</v>
      </c>
      <c r="BT124" s="35">
        <v>21439.273101279094</v>
      </c>
      <c r="BU124" s="35">
        <v>15304.840279510912</v>
      </c>
      <c r="BV124" s="35">
        <v>10430.208339219927</v>
      </c>
      <c r="BW124" s="35">
        <v>6820.3589991073013</v>
      </c>
      <c r="BX124" s="35">
        <v>4383.1668369597446</v>
      </c>
      <c r="BY124" s="35">
        <v>2404.6162540030082</v>
      </c>
      <c r="BZ124" s="35">
        <v>1121.9087695433323</v>
      </c>
      <c r="CA124" s="35">
        <v>392.04770471007498</v>
      </c>
      <c r="CB124" s="35">
        <v>126.72870973453128</v>
      </c>
      <c r="CC124" s="35">
        <v>250.69446411289118</v>
      </c>
      <c r="CD124" s="35">
        <v>149.95484498452205</v>
      </c>
      <c r="CE124" s="35">
        <v>59.936485483308303</v>
      </c>
      <c r="CF124" s="35">
        <v>-21.155961207569327</v>
      </c>
      <c r="CG124" s="35">
        <v>-89.982026545586194</v>
      </c>
      <c r="CH124" s="35">
        <v>-79.883646605917221</v>
      </c>
      <c r="CI124" s="35">
        <v>-121.51702769632148</v>
      </c>
      <c r="CJ124" s="35">
        <v>-105.60196489426279</v>
      </c>
      <c r="CK124" s="35">
        <v>-73.494025722836042</v>
      </c>
      <c r="CL124" s="35">
        <v>-47.604122919819076</v>
      </c>
      <c r="CM124" s="35">
        <v>0</v>
      </c>
      <c r="CN124" s="35">
        <v>0</v>
      </c>
      <c r="CO124" s="35">
        <v>0</v>
      </c>
      <c r="CP124" s="35">
        <v>0</v>
      </c>
      <c r="CQ124" s="35">
        <v>0</v>
      </c>
      <c r="CR124" s="35">
        <v>0</v>
      </c>
      <c r="CS124" s="35">
        <v>0</v>
      </c>
      <c r="CT124" s="35">
        <v>0</v>
      </c>
      <c r="CU124" s="35">
        <v>0</v>
      </c>
      <c r="CV124" s="35">
        <v>0</v>
      </c>
      <c r="CW124" s="35">
        <v>0</v>
      </c>
      <c r="CX124" s="35">
        <v>0</v>
      </c>
      <c r="CY124" s="35">
        <v>0</v>
      </c>
      <c r="CZ124" s="35">
        <v>0</v>
      </c>
      <c r="DA124" s="35">
        <v>0</v>
      </c>
      <c r="DB124" s="35">
        <v>0</v>
      </c>
      <c r="DC124" s="35">
        <v>0</v>
      </c>
      <c r="DD124" s="35">
        <v>0</v>
      </c>
      <c r="DE124" s="35">
        <v>0</v>
      </c>
      <c r="DF124" s="35">
        <v>0</v>
      </c>
      <c r="DG124" s="35">
        <v>0</v>
      </c>
      <c r="DH124" s="35">
        <v>0</v>
      </c>
      <c r="DI124" s="35">
        <v>0</v>
      </c>
      <c r="DJ124" s="35">
        <v>0</v>
      </c>
      <c r="DK124" s="35">
        <v>0</v>
      </c>
      <c r="DL124" s="35">
        <v>0</v>
      </c>
      <c r="DM124" s="35">
        <v>0</v>
      </c>
      <c r="DN124" s="35">
        <v>0</v>
      </c>
      <c r="DO124" s="35">
        <v>0</v>
      </c>
      <c r="DP124" s="35">
        <v>0</v>
      </c>
      <c r="DQ124" s="35">
        <v>0</v>
      </c>
      <c r="DR124" s="35">
        <v>0</v>
      </c>
      <c r="DS124" s="35">
        <v>0</v>
      </c>
      <c r="DT124" s="35">
        <v>0</v>
      </c>
      <c r="DU124" s="35">
        <v>0</v>
      </c>
      <c r="DV124" s="35">
        <v>0</v>
      </c>
      <c r="DW124" s="35">
        <v>0</v>
      </c>
      <c r="DX124" s="35">
        <v>0</v>
      </c>
      <c r="DY124" s="35">
        <v>0</v>
      </c>
      <c r="DZ124" s="35">
        <v>0</v>
      </c>
      <c r="EA124" s="35">
        <v>0</v>
      </c>
      <c r="EB124" s="35">
        <v>0</v>
      </c>
      <c r="EC124" s="35">
        <v>0</v>
      </c>
      <c r="ED124" s="35">
        <v>0</v>
      </c>
      <c r="EE124" s="35">
        <v>0</v>
      </c>
      <c r="EF124" s="35">
        <v>0</v>
      </c>
      <c r="EG124" s="35">
        <v>0</v>
      </c>
      <c r="EH124" s="35">
        <v>0</v>
      </c>
      <c r="EI124" s="35">
        <v>0</v>
      </c>
      <c r="EJ124" s="35">
        <v>0</v>
      </c>
      <c r="EK124" s="35">
        <v>0</v>
      </c>
      <c r="EL124" s="35">
        <v>0</v>
      </c>
      <c r="EM124" s="35">
        <v>0</v>
      </c>
      <c r="EN124" s="35">
        <v>0</v>
      </c>
      <c r="EO124" s="35">
        <v>0</v>
      </c>
      <c r="EP124" s="35">
        <v>0</v>
      </c>
      <c r="EQ124" s="35">
        <v>0</v>
      </c>
      <c r="ER124" s="35">
        <v>0</v>
      </c>
      <c r="ES124" s="35">
        <v>0</v>
      </c>
      <c r="ET124" s="35">
        <v>0</v>
      </c>
      <c r="EU124" s="35">
        <v>0</v>
      </c>
      <c r="EV124" s="35">
        <v>0</v>
      </c>
      <c r="EW124" s="35">
        <v>0</v>
      </c>
      <c r="EX124" s="35">
        <v>0</v>
      </c>
      <c r="EY124" s="35">
        <v>0</v>
      </c>
      <c r="EZ124" s="35">
        <v>0</v>
      </c>
      <c r="FA124" s="35">
        <v>0</v>
      </c>
      <c r="FB124" s="35">
        <v>0</v>
      </c>
      <c r="FC124" s="35">
        <v>0</v>
      </c>
      <c r="FD124" s="35">
        <v>0</v>
      </c>
      <c r="FE124" s="35">
        <v>0</v>
      </c>
      <c r="FF124" s="35">
        <v>0</v>
      </c>
      <c r="FG124" s="35">
        <v>0</v>
      </c>
      <c r="FH124" s="35">
        <v>0</v>
      </c>
      <c r="FI124" s="35">
        <v>0</v>
      </c>
      <c r="FJ124" s="35">
        <v>0</v>
      </c>
      <c r="FK124" s="35">
        <v>0</v>
      </c>
      <c r="FL124" s="35">
        <v>0</v>
      </c>
      <c r="FM124" s="35">
        <v>0</v>
      </c>
      <c r="FN124" s="35">
        <v>0</v>
      </c>
      <c r="FO124" s="35">
        <v>0</v>
      </c>
      <c r="FP124" s="35">
        <v>0</v>
      </c>
      <c r="FQ124" s="35">
        <v>0</v>
      </c>
      <c r="FR124" s="35">
        <v>0</v>
      </c>
      <c r="FS124" s="35">
        <v>0</v>
      </c>
      <c r="FT124" s="35">
        <v>0</v>
      </c>
      <c r="FU124" s="35">
        <v>0</v>
      </c>
      <c r="FV124" s="35">
        <v>0</v>
      </c>
      <c r="FW124" s="35">
        <v>0</v>
      </c>
      <c r="FX124" s="35">
        <v>0</v>
      </c>
      <c r="FY124" s="35">
        <v>0</v>
      </c>
      <c r="FZ124" s="35">
        <v>0</v>
      </c>
      <c r="GA124" s="35">
        <v>0</v>
      </c>
      <c r="GB124" s="35">
        <v>0</v>
      </c>
      <c r="GC124" s="35">
        <v>0</v>
      </c>
      <c r="GD124" s="35">
        <v>0</v>
      </c>
      <c r="GE124" s="35">
        <v>0</v>
      </c>
      <c r="GF124" s="35">
        <v>0</v>
      </c>
      <c r="GG124" s="35">
        <v>0</v>
      </c>
      <c r="GH124" s="35">
        <v>0</v>
      </c>
      <c r="GI124" s="35">
        <v>0</v>
      </c>
      <c r="GJ124" s="35">
        <v>0</v>
      </c>
    </row>
    <row r="125" spans="2:192" x14ac:dyDescent="0.3">
      <c r="B125" s="36"/>
    </row>
    <row r="126" spans="2:192" x14ac:dyDescent="0.3">
      <c r="B126" s="36"/>
    </row>
    <row r="135" spans="2:25" x14ac:dyDescent="0.3">
      <c r="B135" s="52"/>
    </row>
    <row r="136" spans="2:25" x14ac:dyDescent="0.3">
      <c r="B136" s="53"/>
    </row>
    <row r="141" spans="2:25" x14ac:dyDescent="0.3">
      <c r="F141" s="54"/>
    </row>
    <row r="142" spans="2:25" x14ac:dyDescent="0.3">
      <c r="C142" s="44"/>
      <c r="F142" s="55"/>
    </row>
    <row r="143" spans="2:25" x14ac:dyDescent="0.3"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</row>
    <row r="153" spans="2:25" x14ac:dyDescent="0.3">
      <c r="B153" s="37"/>
      <c r="C153" s="37"/>
      <c r="D153" s="37"/>
      <c r="E153" s="73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</row>
    <row r="154" spans="2:25" x14ac:dyDescent="0.3">
      <c r="C154" s="43"/>
    </row>
    <row r="160" spans="2:25" x14ac:dyDescent="0.3">
      <c r="B160" s="37"/>
      <c r="C160" s="37"/>
      <c r="D160" s="37"/>
      <c r="E160" s="73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</row>
    <row r="161" spans="3:3" x14ac:dyDescent="0.3">
      <c r="C161" s="43"/>
    </row>
    <row r="162" spans="3:3" x14ac:dyDescent="0.3">
      <c r="C162" s="43"/>
    </row>
    <row r="163" spans="3:3" x14ac:dyDescent="0.3">
      <c r="C163" s="43"/>
    </row>
    <row r="164" spans="3:3" x14ac:dyDescent="0.3">
      <c r="C164" s="43"/>
    </row>
  </sheetData>
  <mergeCells count="1">
    <mergeCell ref="E25:E31"/>
  </mergeCells>
  <pageMargins left="0.7" right="0.7" top="0.75" bottom="0.75" header="0.3" footer="0.3"/>
  <pageSetup orientation="portrait" r:id="rId1"/>
  <headerFooter>
    <oddHeader>&amp;R&amp;"Calibri"&amp;12&amp;K000000Controlled Disclosure&amp;1#_x000D_&amp;"Calibri"&amp;11&amp;K000000</oddHeader>
  </headerFooter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AF7E8-5277-46E6-99E7-B3C791B58D7B}">
  <sheetPr codeName="Sheet13"/>
  <dimension ref="B2:BBV74"/>
  <sheetViews>
    <sheetView zoomScale="81" zoomScaleNormal="81" workbookViewId="0">
      <pane xSplit="5" ySplit="16" topLeftCell="F40" activePane="bottomRight" state="frozen"/>
      <selection pane="topRight" activeCell="F1" sqref="F1"/>
      <selection pane="bottomLeft" activeCell="A8" sqref="A8"/>
      <selection pane="bottomRight" activeCell="F74" sqref="F74"/>
    </sheetView>
  </sheetViews>
  <sheetFormatPr defaultColWidth="9.109375" defaultRowHeight="14.4" x14ac:dyDescent="0.3"/>
  <cols>
    <col min="1" max="1" width="4.109375" style="35" customWidth="1"/>
    <col min="2" max="2" width="5.5546875" style="35" customWidth="1"/>
    <col min="3" max="3" width="46.6640625" style="35" bestFit="1" customWidth="1"/>
    <col min="4" max="4" width="1.33203125" style="35" customWidth="1"/>
    <col min="5" max="5" width="46.33203125" style="67" bestFit="1" customWidth="1"/>
    <col min="6" max="6" width="11.109375" style="35" customWidth="1"/>
    <col min="7" max="7" width="10.5546875" style="35" bestFit="1" customWidth="1"/>
    <col min="8" max="8" width="9.109375" style="35" customWidth="1"/>
    <col min="9" max="9" width="10.44140625" style="35" customWidth="1"/>
    <col min="10" max="10" width="9.109375" style="35" customWidth="1"/>
    <col min="11" max="11" width="9.88671875" style="35" customWidth="1"/>
    <col min="12" max="20" width="9.109375" style="35" customWidth="1"/>
    <col min="21" max="27" width="9.109375" style="35"/>
    <col min="28" max="28" width="12.109375" style="35" customWidth="1"/>
    <col min="29" max="60" width="9.109375" style="35"/>
    <col min="61" max="61" width="10.5546875" style="35" bestFit="1" customWidth="1"/>
    <col min="62" max="100" width="9.109375" style="35"/>
    <col min="101" max="106" width="9.6640625" style="35" bestFit="1" customWidth="1"/>
    <col min="107" max="16384" width="9.109375" style="35"/>
  </cols>
  <sheetData>
    <row r="2" spans="2:1426" ht="15.6" x14ac:dyDescent="0.3">
      <c r="B2" s="34" t="s">
        <v>433</v>
      </c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</row>
    <row r="3" spans="2:1426" x14ac:dyDescent="0.3">
      <c r="B3" s="36" t="s">
        <v>434</v>
      </c>
    </row>
    <row r="4" spans="2:1426" x14ac:dyDescent="0.3">
      <c r="C4" s="35" t="s">
        <v>121</v>
      </c>
      <c r="F4" s="35">
        <f>INT((F5-1)/12)+1</f>
        <v>1</v>
      </c>
      <c r="G4" s="35">
        <f t="shared" ref="G4:Q4" si="0">INT((G5-1)/12)+1</f>
        <v>1</v>
      </c>
      <c r="H4" s="35">
        <f t="shared" si="0"/>
        <v>1</v>
      </c>
      <c r="I4" s="35">
        <f t="shared" si="0"/>
        <v>1</v>
      </c>
      <c r="J4" s="35">
        <f t="shared" si="0"/>
        <v>1</v>
      </c>
      <c r="K4" s="35">
        <f t="shared" si="0"/>
        <v>1</v>
      </c>
      <c r="L4" s="35">
        <f t="shared" si="0"/>
        <v>1</v>
      </c>
      <c r="M4" s="35">
        <f t="shared" si="0"/>
        <v>1</v>
      </c>
      <c r="N4" s="35">
        <f t="shared" si="0"/>
        <v>1</v>
      </c>
      <c r="O4" s="35">
        <f t="shared" si="0"/>
        <v>1</v>
      </c>
      <c r="P4" s="35">
        <f t="shared" si="0"/>
        <v>1</v>
      </c>
      <c r="Q4" s="35">
        <f t="shared" si="0"/>
        <v>1</v>
      </c>
      <c r="R4" s="35">
        <f>INT((R5-1)/12)+1</f>
        <v>2</v>
      </c>
      <c r="S4" s="35">
        <f t="shared" ref="S4:CD4" si="1">INT((S5-1)/12)+1</f>
        <v>2</v>
      </c>
      <c r="T4" s="35">
        <f t="shared" si="1"/>
        <v>2</v>
      </c>
      <c r="U4" s="35">
        <f t="shared" si="1"/>
        <v>2</v>
      </c>
      <c r="V4" s="35">
        <f t="shared" si="1"/>
        <v>2</v>
      </c>
      <c r="W4" s="35">
        <f t="shared" si="1"/>
        <v>2</v>
      </c>
      <c r="X4" s="35">
        <f t="shared" si="1"/>
        <v>2</v>
      </c>
      <c r="Y4" s="35">
        <f t="shared" si="1"/>
        <v>2</v>
      </c>
      <c r="Z4" s="35">
        <f t="shared" si="1"/>
        <v>2</v>
      </c>
      <c r="AA4" s="35">
        <f t="shared" si="1"/>
        <v>2</v>
      </c>
      <c r="AB4" s="35">
        <f t="shared" si="1"/>
        <v>2</v>
      </c>
      <c r="AC4" s="35">
        <f t="shared" si="1"/>
        <v>2</v>
      </c>
      <c r="AD4" s="35">
        <f t="shared" si="1"/>
        <v>3</v>
      </c>
      <c r="AE4" s="35">
        <f t="shared" si="1"/>
        <v>3</v>
      </c>
      <c r="AF4" s="35">
        <f t="shared" si="1"/>
        <v>3</v>
      </c>
      <c r="AG4" s="35">
        <f t="shared" si="1"/>
        <v>3</v>
      </c>
      <c r="AH4" s="35">
        <f t="shared" si="1"/>
        <v>3</v>
      </c>
      <c r="AI4" s="35">
        <f t="shared" si="1"/>
        <v>3</v>
      </c>
      <c r="AJ4" s="35">
        <f t="shared" si="1"/>
        <v>3</v>
      </c>
      <c r="AK4" s="35">
        <f t="shared" si="1"/>
        <v>3</v>
      </c>
      <c r="AL4" s="35">
        <f t="shared" si="1"/>
        <v>3</v>
      </c>
      <c r="AM4" s="35">
        <f t="shared" si="1"/>
        <v>3</v>
      </c>
      <c r="AN4" s="35">
        <f t="shared" si="1"/>
        <v>3</v>
      </c>
      <c r="AO4" s="35">
        <f t="shared" si="1"/>
        <v>3</v>
      </c>
      <c r="AP4" s="35">
        <f t="shared" si="1"/>
        <v>4</v>
      </c>
      <c r="AQ4" s="35">
        <f t="shared" si="1"/>
        <v>4</v>
      </c>
      <c r="AR4" s="35">
        <f t="shared" si="1"/>
        <v>4</v>
      </c>
      <c r="AS4" s="35">
        <f t="shared" si="1"/>
        <v>4</v>
      </c>
      <c r="AT4" s="35">
        <f t="shared" si="1"/>
        <v>4</v>
      </c>
      <c r="AU4" s="35">
        <f t="shared" si="1"/>
        <v>4</v>
      </c>
      <c r="AV4" s="35">
        <f t="shared" si="1"/>
        <v>4</v>
      </c>
      <c r="AW4" s="35">
        <f t="shared" si="1"/>
        <v>4</v>
      </c>
      <c r="AX4" s="35">
        <f t="shared" si="1"/>
        <v>4</v>
      </c>
      <c r="AY4" s="35">
        <f t="shared" si="1"/>
        <v>4</v>
      </c>
      <c r="AZ4" s="35">
        <f t="shared" si="1"/>
        <v>4</v>
      </c>
      <c r="BA4" s="35">
        <f t="shared" si="1"/>
        <v>4</v>
      </c>
      <c r="BB4" s="35">
        <f t="shared" si="1"/>
        <v>5</v>
      </c>
      <c r="BC4" s="35">
        <f t="shared" si="1"/>
        <v>5</v>
      </c>
      <c r="BD4" s="35">
        <f t="shared" si="1"/>
        <v>5</v>
      </c>
      <c r="BE4" s="35">
        <f t="shared" si="1"/>
        <v>5</v>
      </c>
      <c r="BF4" s="35">
        <f t="shared" si="1"/>
        <v>5</v>
      </c>
      <c r="BG4" s="35">
        <f t="shared" si="1"/>
        <v>5</v>
      </c>
      <c r="BH4" s="35">
        <f t="shared" si="1"/>
        <v>5</v>
      </c>
      <c r="BI4" s="35">
        <f t="shared" si="1"/>
        <v>5</v>
      </c>
      <c r="BJ4" s="35">
        <f t="shared" si="1"/>
        <v>5</v>
      </c>
      <c r="BK4" s="35">
        <f t="shared" si="1"/>
        <v>5</v>
      </c>
      <c r="BL4" s="35">
        <f t="shared" si="1"/>
        <v>5</v>
      </c>
      <c r="BM4" s="35">
        <f t="shared" si="1"/>
        <v>5</v>
      </c>
      <c r="BN4" s="35">
        <f t="shared" si="1"/>
        <v>6</v>
      </c>
      <c r="BO4" s="35">
        <f t="shared" si="1"/>
        <v>6</v>
      </c>
      <c r="BP4" s="35">
        <f t="shared" si="1"/>
        <v>6</v>
      </c>
      <c r="BQ4" s="35">
        <f t="shared" si="1"/>
        <v>6</v>
      </c>
      <c r="BR4" s="35">
        <f t="shared" si="1"/>
        <v>6</v>
      </c>
      <c r="BS4" s="35">
        <f t="shared" si="1"/>
        <v>6</v>
      </c>
      <c r="BT4" s="35">
        <f t="shared" si="1"/>
        <v>6</v>
      </c>
      <c r="BU4" s="35">
        <f t="shared" si="1"/>
        <v>6</v>
      </c>
      <c r="BV4" s="35">
        <f t="shared" si="1"/>
        <v>6</v>
      </c>
      <c r="BW4" s="35">
        <f t="shared" si="1"/>
        <v>6</v>
      </c>
      <c r="BX4" s="35">
        <f t="shared" si="1"/>
        <v>6</v>
      </c>
      <c r="BY4" s="35">
        <f t="shared" si="1"/>
        <v>6</v>
      </c>
      <c r="BZ4" s="35">
        <f t="shared" si="1"/>
        <v>7</v>
      </c>
      <c r="CA4" s="35">
        <f t="shared" si="1"/>
        <v>7</v>
      </c>
      <c r="CB4" s="35">
        <f t="shared" si="1"/>
        <v>7</v>
      </c>
      <c r="CC4" s="35">
        <f t="shared" si="1"/>
        <v>7</v>
      </c>
      <c r="CD4" s="35">
        <f t="shared" si="1"/>
        <v>7</v>
      </c>
      <c r="CE4" s="35">
        <f t="shared" ref="CE4:EP4" si="2">INT((CE5-1)/12)+1</f>
        <v>7</v>
      </c>
      <c r="CF4" s="35">
        <f t="shared" si="2"/>
        <v>7</v>
      </c>
      <c r="CG4" s="35">
        <f t="shared" si="2"/>
        <v>7</v>
      </c>
      <c r="CH4" s="35">
        <f t="shared" si="2"/>
        <v>7</v>
      </c>
      <c r="CI4" s="35">
        <f t="shared" si="2"/>
        <v>7</v>
      </c>
      <c r="CJ4" s="35">
        <f t="shared" si="2"/>
        <v>7</v>
      </c>
      <c r="CK4" s="35">
        <f t="shared" si="2"/>
        <v>7</v>
      </c>
      <c r="CL4" s="35">
        <f t="shared" si="2"/>
        <v>8</v>
      </c>
      <c r="CM4" s="35">
        <f t="shared" si="2"/>
        <v>8</v>
      </c>
      <c r="CN4" s="35">
        <f t="shared" si="2"/>
        <v>8</v>
      </c>
      <c r="CO4" s="35">
        <f t="shared" si="2"/>
        <v>8</v>
      </c>
      <c r="CP4" s="35">
        <f t="shared" si="2"/>
        <v>8</v>
      </c>
      <c r="CQ4" s="35">
        <f t="shared" si="2"/>
        <v>8</v>
      </c>
      <c r="CR4" s="35">
        <f t="shared" si="2"/>
        <v>8</v>
      </c>
      <c r="CS4" s="35">
        <f t="shared" si="2"/>
        <v>8</v>
      </c>
      <c r="CT4" s="35">
        <f t="shared" si="2"/>
        <v>8</v>
      </c>
      <c r="CU4" s="35">
        <f t="shared" si="2"/>
        <v>8</v>
      </c>
      <c r="CV4" s="35">
        <f t="shared" si="2"/>
        <v>8</v>
      </c>
      <c r="CW4" s="35">
        <f t="shared" si="2"/>
        <v>8</v>
      </c>
      <c r="CX4" s="35">
        <f t="shared" si="2"/>
        <v>9</v>
      </c>
      <c r="CY4" s="35">
        <f t="shared" si="2"/>
        <v>9</v>
      </c>
      <c r="CZ4" s="35">
        <f t="shared" si="2"/>
        <v>9</v>
      </c>
      <c r="DA4" s="35">
        <f t="shared" si="2"/>
        <v>9</v>
      </c>
      <c r="DB4" s="35">
        <f t="shared" si="2"/>
        <v>9</v>
      </c>
      <c r="DC4" s="35">
        <f t="shared" si="2"/>
        <v>9</v>
      </c>
      <c r="DD4" s="35">
        <f t="shared" si="2"/>
        <v>9</v>
      </c>
      <c r="DE4" s="35">
        <f t="shared" si="2"/>
        <v>9</v>
      </c>
      <c r="DF4" s="35">
        <f t="shared" si="2"/>
        <v>9</v>
      </c>
      <c r="DG4" s="35">
        <f t="shared" si="2"/>
        <v>9</v>
      </c>
      <c r="DH4" s="35">
        <f t="shared" si="2"/>
        <v>9</v>
      </c>
      <c r="DI4" s="35">
        <f t="shared" si="2"/>
        <v>9</v>
      </c>
      <c r="DJ4" s="35">
        <f t="shared" si="2"/>
        <v>10</v>
      </c>
      <c r="DK4" s="35">
        <f t="shared" si="2"/>
        <v>10</v>
      </c>
      <c r="DL4" s="35">
        <f t="shared" si="2"/>
        <v>10</v>
      </c>
      <c r="DM4" s="35">
        <f t="shared" si="2"/>
        <v>10</v>
      </c>
      <c r="DN4" s="35">
        <f t="shared" si="2"/>
        <v>10</v>
      </c>
      <c r="DO4" s="35">
        <f t="shared" si="2"/>
        <v>10</v>
      </c>
      <c r="DP4" s="35">
        <f t="shared" si="2"/>
        <v>10</v>
      </c>
      <c r="DQ4" s="35">
        <f t="shared" si="2"/>
        <v>10</v>
      </c>
      <c r="DR4" s="35">
        <f t="shared" si="2"/>
        <v>10</v>
      </c>
      <c r="DS4" s="35">
        <f t="shared" si="2"/>
        <v>10</v>
      </c>
      <c r="DT4" s="35">
        <f t="shared" si="2"/>
        <v>10</v>
      </c>
      <c r="DU4" s="35">
        <f t="shared" si="2"/>
        <v>10</v>
      </c>
      <c r="DV4" s="35">
        <f t="shared" si="2"/>
        <v>11</v>
      </c>
      <c r="DW4" s="35">
        <f t="shared" si="2"/>
        <v>11</v>
      </c>
      <c r="DX4" s="35">
        <f t="shared" si="2"/>
        <v>11</v>
      </c>
      <c r="DY4" s="35">
        <f t="shared" si="2"/>
        <v>11</v>
      </c>
      <c r="DZ4" s="35">
        <f t="shared" si="2"/>
        <v>11</v>
      </c>
      <c r="EA4" s="35">
        <f t="shared" si="2"/>
        <v>11</v>
      </c>
      <c r="EB4" s="35">
        <f t="shared" si="2"/>
        <v>11</v>
      </c>
      <c r="EC4" s="35">
        <f t="shared" si="2"/>
        <v>11</v>
      </c>
      <c r="ED4" s="35">
        <f t="shared" si="2"/>
        <v>11</v>
      </c>
      <c r="EE4" s="35">
        <f t="shared" si="2"/>
        <v>11</v>
      </c>
      <c r="EF4" s="35">
        <f t="shared" si="2"/>
        <v>11</v>
      </c>
      <c r="EG4" s="35">
        <f t="shared" si="2"/>
        <v>11</v>
      </c>
      <c r="EH4" s="35">
        <f t="shared" si="2"/>
        <v>12</v>
      </c>
      <c r="EI4" s="35">
        <f t="shared" si="2"/>
        <v>12</v>
      </c>
      <c r="EJ4" s="35">
        <f t="shared" si="2"/>
        <v>12</v>
      </c>
      <c r="EK4" s="35">
        <f t="shared" si="2"/>
        <v>12</v>
      </c>
      <c r="EL4" s="35">
        <f t="shared" si="2"/>
        <v>12</v>
      </c>
      <c r="EM4" s="35">
        <f t="shared" si="2"/>
        <v>12</v>
      </c>
      <c r="EN4" s="35">
        <f t="shared" si="2"/>
        <v>12</v>
      </c>
      <c r="EO4" s="35">
        <f t="shared" si="2"/>
        <v>12</v>
      </c>
      <c r="EP4" s="35">
        <f t="shared" si="2"/>
        <v>12</v>
      </c>
      <c r="EQ4" s="35">
        <f t="shared" ref="EQ4:HB4" si="3">INT((EQ5-1)/12)+1</f>
        <v>12</v>
      </c>
      <c r="ER4" s="35">
        <f t="shared" si="3"/>
        <v>12</v>
      </c>
      <c r="ES4" s="35">
        <f t="shared" si="3"/>
        <v>12</v>
      </c>
      <c r="ET4" s="35">
        <f t="shared" si="3"/>
        <v>13</v>
      </c>
      <c r="EU4" s="35">
        <f t="shared" si="3"/>
        <v>13</v>
      </c>
      <c r="EV4" s="35">
        <f t="shared" si="3"/>
        <v>13</v>
      </c>
      <c r="EW4" s="35">
        <f t="shared" si="3"/>
        <v>13</v>
      </c>
      <c r="EX4" s="35">
        <f t="shared" si="3"/>
        <v>13</v>
      </c>
      <c r="EY4" s="35">
        <f t="shared" si="3"/>
        <v>13</v>
      </c>
      <c r="EZ4" s="35">
        <f t="shared" si="3"/>
        <v>13</v>
      </c>
      <c r="FA4" s="35">
        <f t="shared" si="3"/>
        <v>13</v>
      </c>
      <c r="FB4" s="35">
        <f t="shared" si="3"/>
        <v>13</v>
      </c>
      <c r="FC4" s="35">
        <f t="shared" si="3"/>
        <v>13</v>
      </c>
      <c r="FD4" s="35">
        <f t="shared" si="3"/>
        <v>13</v>
      </c>
      <c r="FE4" s="35">
        <f t="shared" si="3"/>
        <v>13</v>
      </c>
      <c r="FF4" s="35">
        <f t="shared" si="3"/>
        <v>14</v>
      </c>
      <c r="FG4" s="35">
        <f t="shared" si="3"/>
        <v>14</v>
      </c>
      <c r="FH4" s="35">
        <f t="shared" si="3"/>
        <v>14</v>
      </c>
      <c r="FI4" s="35">
        <f t="shared" si="3"/>
        <v>14</v>
      </c>
      <c r="FJ4" s="35">
        <f t="shared" si="3"/>
        <v>14</v>
      </c>
      <c r="FK4" s="35">
        <f t="shared" si="3"/>
        <v>14</v>
      </c>
      <c r="FL4" s="35">
        <f t="shared" si="3"/>
        <v>14</v>
      </c>
      <c r="FM4" s="35">
        <f t="shared" si="3"/>
        <v>14</v>
      </c>
      <c r="FN4" s="35">
        <f t="shared" si="3"/>
        <v>14</v>
      </c>
      <c r="FO4" s="35">
        <f t="shared" si="3"/>
        <v>14</v>
      </c>
      <c r="FP4" s="35">
        <f t="shared" si="3"/>
        <v>14</v>
      </c>
      <c r="FQ4" s="35">
        <f t="shared" si="3"/>
        <v>14</v>
      </c>
      <c r="FR4" s="35">
        <f t="shared" si="3"/>
        <v>15</v>
      </c>
      <c r="FS4" s="35">
        <f t="shared" si="3"/>
        <v>15</v>
      </c>
      <c r="FT4" s="35">
        <f t="shared" si="3"/>
        <v>15</v>
      </c>
      <c r="FU4" s="35">
        <f t="shared" si="3"/>
        <v>15</v>
      </c>
      <c r="FV4" s="35">
        <f t="shared" si="3"/>
        <v>15</v>
      </c>
      <c r="FW4" s="35">
        <f t="shared" si="3"/>
        <v>15</v>
      </c>
      <c r="FX4" s="35">
        <f t="shared" si="3"/>
        <v>15</v>
      </c>
      <c r="FY4" s="35">
        <f t="shared" si="3"/>
        <v>15</v>
      </c>
      <c r="FZ4" s="35">
        <f t="shared" si="3"/>
        <v>15</v>
      </c>
      <c r="GA4" s="35">
        <f t="shared" si="3"/>
        <v>15</v>
      </c>
      <c r="GB4" s="35">
        <f t="shared" si="3"/>
        <v>15</v>
      </c>
      <c r="GC4" s="35">
        <f t="shared" si="3"/>
        <v>15</v>
      </c>
      <c r="GD4" s="35">
        <f t="shared" si="3"/>
        <v>16</v>
      </c>
      <c r="GE4" s="35">
        <f t="shared" si="3"/>
        <v>16</v>
      </c>
      <c r="GF4" s="35">
        <f t="shared" si="3"/>
        <v>16</v>
      </c>
      <c r="GG4" s="35">
        <f t="shared" si="3"/>
        <v>16</v>
      </c>
      <c r="GH4" s="35">
        <f t="shared" si="3"/>
        <v>16</v>
      </c>
      <c r="GI4" s="35">
        <f t="shared" si="3"/>
        <v>16</v>
      </c>
      <c r="GJ4" s="35">
        <f t="shared" si="3"/>
        <v>16</v>
      </c>
      <c r="GK4" s="35">
        <f t="shared" si="3"/>
        <v>16</v>
      </c>
      <c r="GL4" s="35">
        <f t="shared" si="3"/>
        <v>16</v>
      </c>
      <c r="GM4" s="35">
        <f t="shared" si="3"/>
        <v>16</v>
      </c>
      <c r="GN4" s="35">
        <f t="shared" si="3"/>
        <v>16</v>
      </c>
      <c r="GO4" s="35">
        <f t="shared" si="3"/>
        <v>16</v>
      </c>
      <c r="GP4" s="35">
        <f t="shared" si="3"/>
        <v>17</v>
      </c>
      <c r="GQ4" s="35">
        <f t="shared" si="3"/>
        <v>17</v>
      </c>
      <c r="GR4" s="35">
        <f t="shared" si="3"/>
        <v>17</v>
      </c>
      <c r="GS4" s="35">
        <f t="shared" si="3"/>
        <v>17</v>
      </c>
      <c r="GT4" s="35">
        <f t="shared" si="3"/>
        <v>17</v>
      </c>
      <c r="GU4" s="35">
        <f t="shared" si="3"/>
        <v>17</v>
      </c>
      <c r="GV4" s="35">
        <f t="shared" si="3"/>
        <v>17</v>
      </c>
      <c r="GW4" s="35">
        <f t="shared" si="3"/>
        <v>17</v>
      </c>
      <c r="GX4" s="35">
        <f t="shared" si="3"/>
        <v>17</v>
      </c>
      <c r="GY4" s="35">
        <f t="shared" si="3"/>
        <v>17</v>
      </c>
      <c r="GZ4" s="35">
        <f t="shared" si="3"/>
        <v>17</v>
      </c>
      <c r="HA4" s="35">
        <f t="shared" si="3"/>
        <v>17</v>
      </c>
      <c r="HB4" s="35">
        <f t="shared" si="3"/>
        <v>18</v>
      </c>
      <c r="HC4" s="35">
        <f t="shared" ref="HC4:JN4" si="4">INT((HC5-1)/12)+1</f>
        <v>18</v>
      </c>
      <c r="HD4" s="35">
        <f t="shared" si="4"/>
        <v>18</v>
      </c>
      <c r="HE4" s="35">
        <f t="shared" si="4"/>
        <v>18</v>
      </c>
      <c r="HF4" s="35">
        <f t="shared" si="4"/>
        <v>18</v>
      </c>
      <c r="HG4" s="35">
        <f t="shared" si="4"/>
        <v>18</v>
      </c>
      <c r="HH4" s="35">
        <f t="shared" si="4"/>
        <v>18</v>
      </c>
      <c r="HI4" s="35">
        <f t="shared" si="4"/>
        <v>18</v>
      </c>
      <c r="HJ4" s="35">
        <f t="shared" si="4"/>
        <v>18</v>
      </c>
      <c r="HK4" s="35">
        <f t="shared" si="4"/>
        <v>18</v>
      </c>
      <c r="HL4" s="35">
        <f t="shared" si="4"/>
        <v>18</v>
      </c>
      <c r="HM4" s="35">
        <f t="shared" si="4"/>
        <v>18</v>
      </c>
      <c r="HN4" s="35">
        <f t="shared" si="4"/>
        <v>19</v>
      </c>
      <c r="HO4" s="35">
        <f t="shared" si="4"/>
        <v>19</v>
      </c>
      <c r="HP4" s="35">
        <f t="shared" si="4"/>
        <v>19</v>
      </c>
      <c r="HQ4" s="35">
        <f t="shared" si="4"/>
        <v>19</v>
      </c>
      <c r="HR4" s="35">
        <f t="shared" si="4"/>
        <v>19</v>
      </c>
      <c r="HS4" s="35">
        <f t="shared" si="4"/>
        <v>19</v>
      </c>
      <c r="HT4" s="35">
        <f t="shared" si="4"/>
        <v>19</v>
      </c>
      <c r="HU4" s="35">
        <f t="shared" si="4"/>
        <v>19</v>
      </c>
      <c r="HV4" s="35">
        <f t="shared" si="4"/>
        <v>19</v>
      </c>
      <c r="HW4" s="35">
        <f t="shared" si="4"/>
        <v>19</v>
      </c>
      <c r="HX4" s="35">
        <f t="shared" si="4"/>
        <v>19</v>
      </c>
      <c r="HY4" s="35">
        <f t="shared" si="4"/>
        <v>19</v>
      </c>
      <c r="HZ4" s="35">
        <f t="shared" si="4"/>
        <v>20</v>
      </c>
      <c r="IA4" s="35">
        <f t="shared" si="4"/>
        <v>20</v>
      </c>
      <c r="IB4" s="35">
        <f t="shared" si="4"/>
        <v>20</v>
      </c>
      <c r="IC4" s="35">
        <f t="shared" si="4"/>
        <v>20</v>
      </c>
      <c r="ID4" s="35">
        <f t="shared" si="4"/>
        <v>20</v>
      </c>
      <c r="IE4" s="35">
        <f t="shared" si="4"/>
        <v>20</v>
      </c>
      <c r="IF4" s="35">
        <f t="shared" si="4"/>
        <v>20</v>
      </c>
      <c r="IG4" s="35">
        <f t="shared" si="4"/>
        <v>20</v>
      </c>
      <c r="IH4" s="35">
        <f t="shared" si="4"/>
        <v>20</v>
      </c>
      <c r="II4" s="35">
        <f t="shared" si="4"/>
        <v>20</v>
      </c>
      <c r="IJ4" s="35">
        <f t="shared" si="4"/>
        <v>20</v>
      </c>
      <c r="IK4" s="35">
        <f t="shared" si="4"/>
        <v>20</v>
      </c>
      <c r="IL4" s="35">
        <f t="shared" si="4"/>
        <v>21</v>
      </c>
      <c r="IM4" s="35">
        <f t="shared" si="4"/>
        <v>21</v>
      </c>
      <c r="IN4" s="35">
        <f t="shared" si="4"/>
        <v>21</v>
      </c>
      <c r="IO4" s="35">
        <f t="shared" si="4"/>
        <v>21</v>
      </c>
      <c r="IP4" s="35">
        <f t="shared" si="4"/>
        <v>21</v>
      </c>
      <c r="IQ4" s="35">
        <f t="shared" si="4"/>
        <v>21</v>
      </c>
      <c r="IR4" s="35">
        <f t="shared" si="4"/>
        <v>21</v>
      </c>
      <c r="IS4" s="35">
        <f t="shared" si="4"/>
        <v>21</v>
      </c>
      <c r="IT4" s="35">
        <f t="shared" si="4"/>
        <v>21</v>
      </c>
      <c r="IU4" s="35">
        <f t="shared" si="4"/>
        <v>21</v>
      </c>
      <c r="IV4" s="35">
        <f t="shared" si="4"/>
        <v>21</v>
      </c>
      <c r="IW4" s="35">
        <f t="shared" si="4"/>
        <v>21</v>
      </c>
      <c r="IX4" s="35">
        <f t="shared" si="4"/>
        <v>22</v>
      </c>
      <c r="IY4" s="35">
        <f t="shared" si="4"/>
        <v>22</v>
      </c>
      <c r="IZ4" s="35">
        <f t="shared" si="4"/>
        <v>22</v>
      </c>
      <c r="JA4" s="35">
        <f t="shared" si="4"/>
        <v>22</v>
      </c>
      <c r="JB4" s="35">
        <f t="shared" si="4"/>
        <v>22</v>
      </c>
      <c r="JC4" s="35">
        <f t="shared" si="4"/>
        <v>22</v>
      </c>
      <c r="JD4" s="35">
        <f t="shared" si="4"/>
        <v>22</v>
      </c>
      <c r="JE4" s="35">
        <f t="shared" si="4"/>
        <v>22</v>
      </c>
      <c r="JF4" s="35">
        <f t="shared" si="4"/>
        <v>22</v>
      </c>
      <c r="JG4" s="35">
        <f t="shared" si="4"/>
        <v>22</v>
      </c>
      <c r="JH4" s="35">
        <f t="shared" si="4"/>
        <v>22</v>
      </c>
      <c r="JI4" s="35">
        <f t="shared" si="4"/>
        <v>22</v>
      </c>
      <c r="JJ4" s="35">
        <f t="shared" si="4"/>
        <v>23</v>
      </c>
      <c r="JK4" s="35">
        <f t="shared" si="4"/>
        <v>23</v>
      </c>
      <c r="JL4" s="35">
        <f t="shared" si="4"/>
        <v>23</v>
      </c>
      <c r="JM4" s="35">
        <f t="shared" si="4"/>
        <v>23</v>
      </c>
      <c r="JN4" s="35">
        <f t="shared" si="4"/>
        <v>23</v>
      </c>
      <c r="JO4" s="35">
        <f t="shared" ref="JO4:LZ4" si="5">INT((JO5-1)/12)+1</f>
        <v>23</v>
      </c>
      <c r="JP4" s="35">
        <f t="shared" si="5"/>
        <v>23</v>
      </c>
      <c r="JQ4" s="35">
        <f t="shared" si="5"/>
        <v>23</v>
      </c>
      <c r="JR4" s="35">
        <f t="shared" si="5"/>
        <v>23</v>
      </c>
      <c r="JS4" s="35">
        <f t="shared" si="5"/>
        <v>23</v>
      </c>
      <c r="JT4" s="35">
        <f t="shared" si="5"/>
        <v>23</v>
      </c>
      <c r="JU4" s="35">
        <f t="shared" si="5"/>
        <v>23</v>
      </c>
      <c r="JV4" s="35">
        <f t="shared" si="5"/>
        <v>24</v>
      </c>
      <c r="JW4" s="35">
        <f t="shared" si="5"/>
        <v>24</v>
      </c>
      <c r="JX4" s="35">
        <f t="shared" si="5"/>
        <v>24</v>
      </c>
      <c r="JY4" s="35">
        <f t="shared" si="5"/>
        <v>24</v>
      </c>
      <c r="JZ4" s="35">
        <f t="shared" si="5"/>
        <v>24</v>
      </c>
      <c r="KA4" s="35">
        <f t="shared" si="5"/>
        <v>24</v>
      </c>
      <c r="KB4" s="35">
        <f t="shared" si="5"/>
        <v>24</v>
      </c>
      <c r="KC4" s="35">
        <f t="shared" si="5"/>
        <v>24</v>
      </c>
      <c r="KD4" s="35">
        <f t="shared" si="5"/>
        <v>24</v>
      </c>
      <c r="KE4" s="35">
        <f t="shared" si="5"/>
        <v>24</v>
      </c>
      <c r="KF4" s="35">
        <f t="shared" si="5"/>
        <v>24</v>
      </c>
      <c r="KG4" s="35">
        <f t="shared" si="5"/>
        <v>24</v>
      </c>
      <c r="KH4" s="35">
        <f t="shared" si="5"/>
        <v>25</v>
      </c>
      <c r="KI4" s="35">
        <f t="shared" si="5"/>
        <v>25</v>
      </c>
      <c r="KJ4" s="35">
        <f t="shared" si="5"/>
        <v>25</v>
      </c>
      <c r="KK4" s="35">
        <f t="shared" si="5"/>
        <v>25</v>
      </c>
      <c r="KL4" s="35">
        <f t="shared" si="5"/>
        <v>25</v>
      </c>
      <c r="KM4" s="35">
        <f t="shared" si="5"/>
        <v>25</v>
      </c>
      <c r="KN4" s="35">
        <f t="shared" si="5"/>
        <v>25</v>
      </c>
      <c r="KO4" s="35">
        <f t="shared" si="5"/>
        <v>25</v>
      </c>
      <c r="KP4" s="35">
        <f t="shared" si="5"/>
        <v>25</v>
      </c>
      <c r="KQ4" s="35">
        <f t="shared" si="5"/>
        <v>25</v>
      </c>
      <c r="KR4" s="35">
        <f t="shared" si="5"/>
        <v>25</v>
      </c>
      <c r="KS4" s="35">
        <f t="shared" si="5"/>
        <v>25</v>
      </c>
      <c r="KT4" s="35">
        <f t="shared" si="5"/>
        <v>26</v>
      </c>
      <c r="KU4" s="35">
        <f t="shared" si="5"/>
        <v>26</v>
      </c>
      <c r="KV4" s="35">
        <f t="shared" si="5"/>
        <v>26</v>
      </c>
      <c r="KW4" s="35">
        <f t="shared" si="5"/>
        <v>26</v>
      </c>
      <c r="KX4" s="35">
        <f t="shared" si="5"/>
        <v>26</v>
      </c>
      <c r="KY4" s="35">
        <f t="shared" si="5"/>
        <v>26</v>
      </c>
      <c r="KZ4" s="35">
        <f t="shared" si="5"/>
        <v>26</v>
      </c>
      <c r="LA4" s="35">
        <f t="shared" si="5"/>
        <v>26</v>
      </c>
      <c r="LB4" s="35">
        <f t="shared" si="5"/>
        <v>26</v>
      </c>
      <c r="LC4" s="35">
        <f t="shared" si="5"/>
        <v>26</v>
      </c>
      <c r="LD4" s="35">
        <f t="shared" si="5"/>
        <v>26</v>
      </c>
      <c r="LE4" s="35">
        <f t="shared" si="5"/>
        <v>26</v>
      </c>
      <c r="LF4" s="35">
        <f t="shared" si="5"/>
        <v>27</v>
      </c>
      <c r="LG4" s="35">
        <f t="shared" si="5"/>
        <v>27</v>
      </c>
      <c r="LH4" s="35">
        <f t="shared" si="5"/>
        <v>27</v>
      </c>
      <c r="LI4" s="35">
        <f t="shared" si="5"/>
        <v>27</v>
      </c>
      <c r="LJ4" s="35">
        <f t="shared" si="5"/>
        <v>27</v>
      </c>
      <c r="LK4" s="35">
        <f t="shared" si="5"/>
        <v>27</v>
      </c>
      <c r="LL4" s="35">
        <f t="shared" si="5"/>
        <v>27</v>
      </c>
      <c r="LM4" s="35">
        <f t="shared" si="5"/>
        <v>27</v>
      </c>
      <c r="LN4" s="35">
        <f t="shared" si="5"/>
        <v>27</v>
      </c>
      <c r="LO4" s="35">
        <f t="shared" si="5"/>
        <v>27</v>
      </c>
      <c r="LP4" s="35">
        <f t="shared" si="5"/>
        <v>27</v>
      </c>
      <c r="LQ4" s="35">
        <f t="shared" si="5"/>
        <v>27</v>
      </c>
      <c r="LR4" s="35">
        <f t="shared" si="5"/>
        <v>28</v>
      </c>
      <c r="LS4" s="35">
        <f t="shared" si="5"/>
        <v>28</v>
      </c>
      <c r="LT4" s="35">
        <f t="shared" si="5"/>
        <v>28</v>
      </c>
      <c r="LU4" s="35">
        <f t="shared" si="5"/>
        <v>28</v>
      </c>
      <c r="LV4" s="35">
        <f t="shared" si="5"/>
        <v>28</v>
      </c>
      <c r="LW4" s="35">
        <f t="shared" si="5"/>
        <v>28</v>
      </c>
      <c r="LX4" s="35">
        <f t="shared" si="5"/>
        <v>28</v>
      </c>
      <c r="LY4" s="35">
        <f t="shared" si="5"/>
        <v>28</v>
      </c>
      <c r="LZ4" s="35">
        <f t="shared" si="5"/>
        <v>28</v>
      </c>
      <c r="MA4" s="35">
        <f t="shared" ref="MA4:OL4" si="6">INT((MA5-1)/12)+1</f>
        <v>28</v>
      </c>
      <c r="MB4" s="35">
        <f t="shared" si="6"/>
        <v>28</v>
      </c>
      <c r="MC4" s="35">
        <f t="shared" si="6"/>
        <v>28</v>
      </c>
      <c r="MD4" s="35">
        <f t="shared" si="6"/>
        <v>29</v>
      </c>
      <c r="ME4" s="35">
        <f t="shared" si="6"/>
        <v>29</v>
      </c>
      <c r="MF4" s="35">
        <f t="shared" si="6"/>
        <v>29</v>
      </c>
      <c r="MG4" s="35">
        <f t="shared" si="6"/>
        <v>29</v>
      </c>
      <c r="MH4" s="35">
        <f t="shared" si="6"/>
        <v>29</v>
      </c>
      <c r="MI4" s="35">
        <f t="shared" si="6"/>
        <v>29</v>
      </c>
      <c r="MJ4" s="35">
        <f t="shared" si="6"/>
        <v>29</v>
      </c>
      <c r="MK4" s="35">
        <f t="shared" si="6"/>
        <v>29</v>
      </c>
      <c r="ML4" s="35">
        <f t="shared" si="6"/>
        <v>29</v>
      </c>
      <c r="MM4" s="35">
        <f t="shared" si="6"/>
        <v>29</v>
      </c>
      <c r="MN4" s="35">
        <f t="shared" si="6"/>
        <v>29</v>
      </c>
      <c r="MO4" s="35">
        <f t="shared" si="6"/>
        <v>29</v>
      </c>
      <c r="MP4" s="35">
        <f t="shared" si="6"/>
        <v>30</v>
      </c>
      <c r="MQ4" s="35">
        <f t="shared" si="6"/>
        <v>30</v>
      </c>
      <c r="MR4" s="35">
        <f t="shared" si="6"/>
        <v>30</v>
      </c>
      <c r="MS4" s="35">
        <f t="shared" si="6"/>
        <v>30</v>
      </c>
      <c r="MT4" s="35">
        <f t="shared" si="6"/>
        <v>30</v>
      </c>
      <c r="MU4" s="35">
        <f t="shared" si="6"/>
        <v>30</v>
      </c>
      <c r="MV4" s="35">
        <f t="shared" si="6"/>
        <v>30</v>
      </c>
      <c r="MW4" s="35">
        <f t="shared" si="6"/>
        <v>30</v>
      </c>
      <c r="MX4" s="35">
        <f t="shared" si="6"/>
        <v>30</v>
      </c>
      <c r="MY4" s="35">
        <f t="shared" si="6"/>
        <v>30</v>
      </c>
      <c r="MZ4" s="35">
        <f t="shared" si="6"/>
        <v>30</v>
      </c>
      <c r="NA4" s="35">
        <f t="shared" si="6"/>
        <v>30</v>
      </c>
      <c r="NB4" s="35">
        <f t="shared" si="6"/>
        <v>31</v>
      </c>
      <c r="NC4" s="35">
        <f t="shared" si="6"/>
        <v>31</v>
      </c>
      <c r="ND4" s="35">
        <f t="shared" si="6"/>
        <v>31</v>
      </c>
      <c r="NE4" s="35">
        <f t="shared" si="6"/>
        <v>31</v>
      </c>
      <c r="NF4" s="35">
        <f t="shared" si="6"/>
        <v>31</v>
      </c>
      <c r="NG4" s="35">
        <f t="shared" si="6"/>
        <v>31</v>
      </c>
      <c r="NH4" s="35">
        <f t="shared" si="6"/>
        <v>31</v>
      </c>
      <c r="NI4" s="35">
        <f t="shared" si="6"/>
        <v>31</v>
      </c>
      <c r="NJ4" s="35">
        <f t="shared" si="6"/>
        <v>31</v>
      </c>
      <c r="NK4" s="35">
        <f t="shared" si="6"/>
        <v>31</v>
      </c>
      <c r="NL4" s="35">
        <f t="shared" si="6"/>
        <v>31</v>
      </c>
      <c r="NM4" s="35">
        <f t="shared" si="6"/>
        <v>31</v>
      </c>
      <c r="NN4" s="35">
        <f t="shared" si="6"/>
        <v>32</v>
      </c>
      <c r="NO4" s="35">
        <f t="shared" si="6"/>
        <v>32</v>
      </c>
      <c r="NP4" s="35">
        <f t="shared" si="6"/>
        <v>32</v>
      </c>
      <c r="NQ4" s="35">
        <f t="shared" si="6"/>
        <v>32</v>
      </c>
      <c r="NR4" s="35">
        <f t="shared" si="6"/>
        <v>32</v>
      </c>
      <c r="NS4" s="35">
        <f t="shared" si="6"/>
        <v>32</v>
      </c>
      <c r="NT4" s="35">
        <f t="shared" si="6"/>
        <v>32</v>
      </c>
      <c r="NU4" s="35">
        <f t="shared" si="6"/>
        <v>32</v>
      </c>
      <c r="NV4" s="35">
        <f t="shared" si="6"/>
        <v>32</v>
      </c>
      <c r="NW4" s="35">
        <f t="shared" si="6"/>
        <v>32</v>
      </c>
      <c r="NX4" s="35">
        <f t="shared" si="6"/>
        <v>32</v>
      </c>
      <c r="NY4" s="35">
        <f t="shared" si="6"/>
        <v>32</v>
      </c>
      <c r="NZ4" s="35">
        <f t="shared" si="6"/>
        <v>33</v>
      </c>
      <c r="OA4" s="35">
        <f t="shared" si="6"/>
        <v>33</v>
      </c>
      <c r="OB4" s="35">
        <f t="shared" si="6"/>
        <v>33</v>
      </c>
      <c r="OC4" s="35">
        <f t="shared" si="6"/>
        <v>33</v>
      </c>
      <c r="OD4" s="35">
        <f t="shared" si="6"/>
        <v>33</v>
      </c>
      <c r="OE4" s="35">
        <f t="shared" si="6"/>
        <v>33</v>
      </c>
      <c r="OF4" s="35">
        <f t="shared" si="6"/>
        <v>33</v>
      </c>
      <c r="OG4" s="35">
        <f t="shared" si="6"/>
        <v>33</v>
      </c>
      <c r="OH4" s="35">
        <f t="shared" si="6"/>
        <v>33</v>
      </c>
      <c r="OI4" s="35">
        <f t="shared" si="6"/>
        <v>33</v>
      </c>
      <c r="OJ4" s="35">
        <f t="shared" si="6"/>
        <v>33</v>
      </c>
      <c r="OK4" s="35">
        <f t="shared" si="6"/>
        <v>33</v>
      </c>
      <c r="OL4" s="35">
        <f t="shared" si="6"/>
        <v>34</v>
      </c>
      <c r="OM4" s="35">
        <f t="shared" ref="OM4:QX4" si="7">INT((OM5-1)/12)+1</f>
        <v>34</v>
      </c>
      <c r="ON4" s="35">
        <f t="shared" si="7"/>
        <v>34</v>
      </c>
      <c r="OO4" s="35">
        <f t="shared" si="7"/>
        <v>34</v>
      </c>
      <c r="OP4" s="35">
        <f t="shared" si="7"/>
        <v>34</v>
      </c>
      <c r="OQ4" s="35">
        <f t="shared" si="7"/>
        <v>34</v>
      </c>
      <c r="OR4" s="35">
        <f t="shared" si="7"/>
        <v>34</v>
      </c>
      <c r="OS4" s="35">
        <f t="shared" si="7"/>
        <v>34</v>
      </c>
      <c r="OT4" s="35">
        <f t="shared" si="7"/>
        <v>34</v>
      </c>
      <c r="OU4" s="35">
        <f t="shared" si="7"/>
        <v>34</v>
      </c>
      <c r="OV4" s="35">
        <f t="shared" si="7"/>
        <v>34</v>
      </c>
      <c r="OW4" s="35">
        <f t="shared" si="7"/>
        <v>34</v>
      </c>
      <c r="OX4" s="35">
        <f t="shared" si="7"/>
        <v>35</v>
      </c>
      <c r="OY4" s="35">
        <f t="shared" si="7"/>
        <v>35</v>
      </c>
      <c r="OZ4" s="35">
        <f t="shared" si="7"/>
        <v>35</v>
      </c>
      <c r="PA4" s="35">
        <f t="shared" si="7"/>
        <v>35</v>
      </c>
      <c r="PB4" s="35">
        <f t="shared" si="7"/>
        <v>35</v>
      </c>
      <c r="PC4" s="35">
        <f t="shared" si="7"/>
        <v>35</v>
      </c>
      <c r="PD4" s="35">
        <f t="shared" si="7"/>
        <v>35</v>
      </c>
      <c r="PE4" s="35">
        <f t="shared" si="7"/>
        <v>35</v>
      </c>
      <c r="PF4" s="35">
        <f t="shared" si="7"/>
        <v>35</v>
      </c>
      <c r="PG4" s="35">
        <f t="shared" si="7"/>
        <v>35</v>
      </c>
      <c r="PH4" s="35">
        <f t="shared" si="7"/>
        <v>35</v>
      </c>
      <c r="PI4" s="35">
        <f t="shared" si="7"/>
        <v>35</v>
      </c>
      <c r="PJ4" s="35">
        <f t="shared" si="7"/>
        <v>36</v>
      </c>
      <c r="PK4" s="35">
        <f t="shared" si="7"/>
        <v>36</v>
      </c>
      <c r="PL4" s="35">
        <f t="shared" si="7"/>
        <v>36</v>
      </c>
      <c r="PM4" s="35">
        <f t="shared" si="7"/>
        <v>36</v>
      </c>
      <c r="PN4" s="35">
        <f t="shared" si="7"/>
        <v>36</v>
      </c>
      <c r="PO4" s="35">
        <f t="shared" si="7"/>
        <v>36</v>
      </c>
      <c r="PP4" s="35">
        <f t="shared" si="7"/>
        <v>36</v>
      </c>
      <c r="PQ4" s="35">
        <f t="shared" si="7"/>
        <v>36</v>
      </c>
      <c r="PR4" s="35">
        <f t="shared" si="7"/>
        <v>36</v>
      </c>
      <c r="PS4" s="35">
        <f t="shared" si="7"/>
        <v>36</v>
      </c>
      <c r="PT4" s="35">
        <f t="shared" si="7"/>
        <v>36</v>
      </c>
      <c r="PU4" s="35">
        <f t="shared" si="7"/>
        <v>36</v>
      </c>
      <c r="PV4" s="35">
        <f t="shared" si="7"/>
        <v>37</v>
      </c>
      <c r="PW4" s="35">
        <f t="shared" si="7"/>
        <v>37</v>
      </c>
      <c r="PX4" s="35">
        <f t="shared" si="7"/>
        <v>37</v>
      </c>
      <c r="PY4" s="35">
        <f t="shared" si="7"/>
        <v>37</v>
      </c>
      <c r="PZ4" s="35">
        <f t="shared" si="7"/>
        <v>37</v>
      </c>
      <c r="QA4" s="35">
        <f t="shared" si="7"/>
        <v>37</v>
      </c>
      <c r="QB4" s="35">
        <f t="shared" si="7"/>
        <v>37</v>
      </c>
      <c r="QC4" s="35">
        <f t="shared" si="7"/>
        <v>37</v>
      </c>
      <c r="QD4" s="35">
        <f t="shared" si="7"/>
        <v>37</v>
      </c>
      <c r="QE4" s="35">
        <f t="shared" si="7"/>
        <v>37</v>
      </c>
      <c r="QF4" s="35">
        <f t="shared" si="7"/>
        <v>37</v>
      </c>
      <c r="QG4" s="35">
        <f t="shared" si="7"/>
        <v>37</v>
      </c>
      <c r="QH4" s="35">
        <f t="shared" si="7"/>
        <v>38</v>
      </c>
      <c r="QI4" s="35">
        <f t="shared" si="7"/>
        <v>38</v>
      </c>
      <c r="QJ4" s="35">
        <f t="shared" si="7"/>
        <v>38</v>
      </c>
      <c r="QK4" s="35">
        <f t="shared" si="7"/>
        <v>38</v>
      </c>
      <c r="QL4" s="35">
        <f t="shared" si="7"/>
        <v>38</v>
      </c>
      <c r="QM4" s="35">
        <f t="shared" si="7"/>
        <v>38</v>
      </c>
      <c r="QN4" s="35">
        <f t="shared" si="7"/>
        <v>38</v>
      </c>
      <c r="QO4" s="35">
        <f t="shared" si="7"/>
        <v>38</v>
      </c>
      <c r="QP4" s="35">
        <f t="shared" si="7"/>
        <v>38</v>
      </c>
      <c r="QQ4" s="35">
        <f t="shared" si="7"/>
        <v>38</v>
      </c>
      <c r="QR4" s="35">
        <f t="shared" si="7"/>
        <v>38</v>
      </c>
      <c r="QS4" s="35">
        <f t="shared" si="7"/>
        <v>38</v>
      </c>
      <c r="QT4" s="35">
        <f t="shared" si="7"/>
        <v>39</v>
      </c>
      <c r="QU4" s="35">
        <f t="shared" si="7"/>
        <v>39</v>
      </c>
      <c r="QV4" s="35">
        <f t="shared" si="7"/>
        <v>39</v>
      </c>
      <c r="QW4" s="35">
        <f t="shared" si="7"/>
        <v>39</v>
      </c>
      <c r="QX4" s="35">
        <f t="shared" si="7"/>
        <v>39</v>
      </c>
      <c r="QY4" s="35">
        <f t="shared" ref="QY4:TJ4" si="8">INT((QY5-1)/12)+1</f>
        <v>39</v>
      </c>
      <c r="QZ4" s="35">
        <f t="shared" si="8"/>
        <v>39</v>
      </c>
      <c r="RA4" s="35">
        <f t="shared" si="8"/>
        <v>39</v>
      </c>
      <c r="RB4" s="35">
        <f t="shared" si="8"/>
        <v>39</v>
      </c>
      <c r="RC4" s="35">
        <f t="shared" si="8"/>
        <v>39</v>
      </c>
      <c r="RD4" s="35">
        <f t="shared" si="8"/>
        <v>39</v>
      </c>
      <c r="RE4" s="35">
        <f t="shared" si="8"/>
        <v>39</v>
      </c>
      <c r="RF4" s="35">
        <f t="shared" si="8"/>
        <v>40</v>
      </c>
      <c r="RG4" s="35">
        <f t="shared" si="8"/>
        <v>40</v>
      </c>
      <c r="RH4" s="35">
        <f t="shared" si="8"/>
        <v>40</v>
      </c>
      <c r="RI4" s="35">
        <f t="shared" si="8"/>
        <v>40</v>
      </c>
      <c r="RJ4" s="35">
        <f t="shared" si="8"/>
        <v>40</v>
      </c>
      <c r="RK4" s="35">
        <f t="shared" si="8"/>
        <v>40</v>
      </c>
      <c r="RL4" s="35">
        <f t="shared" si="8"/>
        <v>40</v>
      </c>
      <c r="RM4" s="35">
        <f t="shared" si="8"/>
        <v>40</v>
      </c>
      <c r="RN4" s="35">
        <f t="shared" si="8"/>
        <v>40</v>
      </c>
      <c r="RO4" s="35">
        <f t="shared" si="8"/>
        <v>40</v>
      </c>
      <c r="RP4" s="35">
        <f t="shared" si="8"/>
        <v>40</v>
      </c>
      <c r="RQ4" s="35">
        <f t="shared" si="8"/>
        <v>40</v>
      </c>
      <c r="RR4" s="35">
        <f t="shared" si="8"/>
        <v>41</v>
      </c>
      <c r="RS4" s="35">
        <f t="shared" si="8"/>
        <v>41</v>
      </c>
      <c r="RT4" s="35">
        <f t="shared" si="8"/>
        <v>41</v>
      </c>
      <c r="RU4" s="35">
        <f t="shared" si="8"/>
        <v>41</v>
      </c>
      <c r="RV4" s="35">
        <f t="shared" si="8"/>
        <v>41</v>
      </c>
      <c r="RW4" s="35">
        <f t="shared" si="8"/>
        <v>41</v>
      </c>
      <c r="RX4" s="35">
        <f t="shared" si="8"/>
        <v>41</v>
      </c>
      <c r="RY4" s="35">
        <f t="shared" si="8"/>
        <v>41</v>
      </c>
      <c r="RZ4" s="35">
        <f t="shared" si="8"/>
        <v>41</v>
      </c>
      <c r="SA4" s="35">
        <f t="shared" si="8"/>
        <v>41</v>
      </c>
      <c r="SB4" s="35">
        <f t="shared" si="8"/>
        <v>41</v>
      </c>
      <c r="SC4" s="35">
        <f t="shared" si="8"/>
        <v>41</v>
      </c>
      <c r="SD4" s="35">
        <f t="shared" si="8"/>
        <v>42</v>
      </c>
      <c r="SE4" s="35">
        <f t="shared" si="8"/>
        <v>42</v>
      </c>
      <c r="SF4" s="35">
        <f t="shared" si="8"/>
        <v>42</v>
      </c>
      <c r="SG4" s="35">
        <f t="shared" si="8"/>
        <v>42</v>
      </c>
      <c r="SH4" s="35">
        <f t="shared" si="8"/>
        <v>42</v>
      </c>
      <c r="SI4" s="35">
        <f t="shared" si="8"/>
        <v>42</v>
      </c>
      <c r="SJ4" s="35">
        <f t="shared" si="8"/>
        <v>42</v>
      </c>
      <c r="SK4" s="35">
        <f t="shared" si="8"/>
        <v>42</v>
      </c>
      <c r="SL4" s="35">
        <f t="shared" si="8"/>
        <v>42</v>
      </c>
      <c r="SM4" s="35">
        <f t="shared" si="8"/>
        <v>42</v>
      </c>
      <c r="SN4" s="35">
        <f t="shared" si="8"/>
        <v>42</v>
      </c>
      <c r="SO4" s="35">
        <f t="shared" si="8"/>
        <v>42</v>
      </c>
      <c r="SP4" s="35">
        <f t="shared" si="8"/>
        <v>43</v>
      </c>
      <c r="SQ4" s="35">
        <f t="shared" si="8"/>
        <v>43</v>
      </c>
      <c r="SR4" s="35">
        <f t="shared" si="8"/>
        <v>43</v>
      </c>
      <c r="SS4" s="35">
        <f t="shared" si="8"/>
        <v>43</v>
      </c>
      <c r="ST4" s="35">
        <f t="shared" si="8"/>
        <v>43</v>
      </c>
      <c r="SU4" s="35">
        <f t="shared" si="8"/>
        <v>43</v>
      </c>
      <c r="SV4" s="35">
        <f t="shared" si="8"/>
        <v>43</v>
      </c>
      <c r="SW4" s="35">
        <f t="shared" si="8"/>
        <v>43</v>
      </c>
      <c r="SX4" s="35">
        <f t="shared" si="8"/>
        <v>43</v>
      </c>
      <c r="SY4" s="35">
        <f t="shared" si="8"/>
        <v>43</v>
      </c>
      <c r="SZ4" s="35">
        <f t="shared" si="8"/>
        <v>43</v>
      </c>
      <c r="TA4" s="35">
        <f t="shared" si="8"/>
        <v>43</v>
      </c>
      <c r="TB4" s="35">
        <f t="shared" si="8"/>
        <v>44</v>
      </c>
      <c r="TC4" s="35">
        <f t="shared" si="8"/>
        <v>44</v>
      </c>
      <c r="TD4" s="35">
        <f t="shared" si="8"/>
        <v>44</v>
      </c>
      <c r="TE4" s="35">
        <f t="shared" si="8"/>
        <v>44</v>
      </c>
      <c r="TF4" s="35">
        <f t="shared" si="8"/>
        <v>44</v>
      </c>
      <c r="TG4" s="35">
        <f t="shared" si="8"/>
        <v>44</v>
      </c>
      <c r="TH4" s="35">
        <f t="shared" si="8"/>
        <v>44</v>
      </c>
      <c r="TI4" s="35">
        <f t="shared" si="8"/>
        <v>44</v>
      </c>
      <c r="TJ4" s="35">
        <f t="shared" si="8"/>
        <v>44</v>
      </c>
      <c r="TK4" s="35">
        <f t="shared" ref="TK4:VV4" si="9">INT((TK5-1)/12)+1</f>
        <v>44</v>
      </c>
      <c r="TL4" s="35">
        <f t="shared" si="9"/>
        <v>44</v>
      </c>
      <c r="TM4" s="35">
        <f t="shared" si="9"/>
        <v>44</v>
      </c>
      <c r="TN4" s="35">
        <f t="shared" si="9"/>
        <v>45</v>
      </c>
      <c r="TO4" s="35">
        <f t="shared" si="9"/>
        <v>45</v>
      </c>
      <c r="TP4" s="35">
        <f t="shared" si="9"/>
        <v>45</v>
      </c>
      <c r="TQ4" s="35">
        <f t="shared" si="9"/>
        <v>45</v>
      </c>
      <c r="TR4" s="35">
        <f t="shared" si="9"/>
        <v>45</v>
      </c>
      <c r="TS4" s="35">
        <f t="shared" si="9"/>
        <v>45</v>
      </c>
      <c r="TT4" s="35">
        <f t="shared" si="9"/>
        <v>45</v>
      </c>
      <c r="TU4" s="35">
        <f t="shared" si="9"/>
        <v>45</v>
      </c>
      <c r="TV4" s="35">
        <f t="shared" si="9"/>
        <v>45</v>
      </c>
      <c r="TW4" s="35">
        <f t="shared" si="9"/>
        <v>45</v>
      </c>
      <c r="TX4" s="35">
        <f t="shared" si="9"/>
        <v>45</v>
      </c>
      <c r="TY4" s="35">
        <f t="shared" si="9"/>
        <v>45</v>
      </c>
      <c r="TZ4" s="35">
        <f t="shared" si="9"/>
        <v>46</v>
      </c>
      <c r="UA4" s="35">
        <f t="shared" si="9"/>
        <v>46</v>
      </c>
      <c r="UB4" s="35">
        <f t="shared" si="9"/>
        <v>46</v>
      </c>
      <c r="UC4" s="35">
        <f t="shared" si="9"/>
        <v>46</v>
      </c>
      <c r="UD4" s="35">
        <f t="shared" si="9"/>
        <v>46</v>
      </c>
      <c r="UE4" s="35">
        <f t="shared" si="9"/>
        <v>46</v>
      </c>
      <c r="UF4" s="35">
        <f t="shared" si="9"/>
        <v>46</v>
      </c>
      <c r="UG4" s="35">
        <f t="shared" si="9"/>
        <v>46</v>
      </c>
      <c r="UH4" s="35">
        <f t="shared" si="9"/>
        <v>46</v>
      </c>
      <c r="UI4" s="35">
        <f t="shared" si="9"/>
        <v>46</v>
      </c>
      <c r="UJ4" s="35">
        <f t="shared" si="9"/>
        <v>46</v>
      </c>
      <c r="UK4" s="35">
        <f t="shared" si="9"/>
        <v>46</v>
      </c>
      <c r="UL4" s="35">
        <f t="shared" si="9"/>
        <v>47</v>
      </c>
      <c r="UM4" s="35">
        <f t="shared" si="9"/>
        <v>47</v>
      </c>
      <c r="UN4" s="35">
        <f t="shared" si="9"/>
        <v>47</v>
      </c>
      <c r="UO4" s="35">
        <f t="shared" si="9"/>
        <v>47</v>
      </c>
      <c r="UP4" s="35">
        <f t="shared" si="9"/>
        <v>47</v>
      </c>
      <c r="UQ4" s="35">
        <f t="shared" si="9"/>
        <v>47</v>
      </c>
      <c r="UR4" s="35">
        <f t="shared" si="9"/>
        <v>47</v>
      </c>
      <c r="US4" s="35">
        <f t="shared" si="9"/>
        <v>47</v>
      </c>
      <c r="UT4" s="35">
        <f t="shared" si="9"/>
        <v>47</v>
      </c>
      <c r="UU4" s="35">
        <f t="shared" si="9"/>
        <v>47</v>
      </c>
      <c r="UV4" s="35">
        <f t="shared" si="9"/>
        <v>47</v>
      </c>
      <c r="UW4" s="35">
        <f t="shared" si="9"/>
        <v>47</v>
      </c>
      <c r="UX4" s="35">
        <f t="shared" si="9"/>
        <v>48</v>
      </c>
      <c r="UY4" s="35">
        <f t="shared" si="9"/>
        <v>48</v>
      </c>
      <c r="UZ4" s="35">
        <f t="shared" si="9"/>
        <v>48</v>
      </c>
      <c r="VA4" s="35">
        <f t="shared" si="9"/>
        <v>48</v>
      </c>
      <c r="VB4" s="35">
        <f t="shared" si="9"/>
        <v>48</v>
      </c>
      <c r="VC4" s="35">
        <f t="shared" si="9"/>
        <v>48</v>
      </c>
      <c r="VD4" s="35">
        <f t="shared" si="9"/>
        <v>48</v>
      </c>
      <c r="VE4" s="35">
        <f t="shared" si="9"/>
        <v>48</v>
      </c>
      <c r="VF4" s="35">
        <f t="shared" si="9"/>
        <v>48</v>
      </c>
      <c r="VG4" s="35">
        <f t="shared" si="9"/>
        <v>48</v>
      </c>
      <c r="VH4" s="35">
        <f t="shared" si="9"/>
        <v>48</v>
      </c>
      <c r="VI4" s="35">
        <f t="shared" si="9"/>
        <v>48</v>
      </c>
      <c r="VJ4" s="35">
        <f t="shared" si="9"/>
        <v>49</v>
      </c>
      <c r="VK4" s="35">
        <f t="shared" si="9"/>
        <v>49</v>
      </c>
      <c r="VL4" s="35">
        <f t="shared" si="9"/>
        <v>49</v>
      </c>
      <c r="VM4" s="35">
        <f t="shared" si="9"/>
        <v>49</v>
      </c>
      <c r="VN4" s="35">
        <f t="shared" si="9"/>
        <v>49</v>
      </c>
      <c r="VO4" s="35">
        <f t="shared" si="9"/>
        <v>49</v>
      </c>
      <c r="VP4" s="35">
        <f t="shared" si="9"/>
        <v>49</v>
      </c>
      <c r="VQ4" s="35">
        <f t="shared" si="9"/>
        <v>49</v>
      </c>
      <c r="VR4" s="35">
        <f t="shared" si="9"/>
        <v>49</v>
      </c>
      <c r="VS4" s="35">
        <f t="shared" si="9"/>
        <v>49</v>
      </c>
      <c r="VT4" s="35">
        <f t="shared" si="9"/>
        <v>49</v>
      </c>
      <c r="VU4" s="35">
        <f t="shared" si="9"/>
        <v>49</v>
      </c>
      <c r="VV4" s="35">
        <f t="shared" si="9"/>
        <v>50</v>
      </c>
      <c r="VW4" s="35">
        <f t="shared" ref="VW4:YH4" si="10">INT((VW5-1)/12)+1</f>
        <v>50</v>
      </c>
      <c r="VX4" s="35">
        <f t="shared" si="10"/>
        <v>50</v>
      </c>
      <c r="VY4" s="35">
        <f t="shared" si="10"/>
        <v>50</v>
      </c>
      <c r="VZ4" s="35">
        <f t="shared" si="10"/>
        <v>50</v>
      </c>
      <c r="WA4" s="35">
        <f t="shared" si="10"/>
        <v>50</v>
      </c>
      <c r="WB4" s="35">
        <f t="shared" si="10"/>
        <v>50</v>
      </c>
      <c r="WC4" s="35">
        <f t="shared" si="10"/>
        <v>50</v>
      </c>
      <c r="WD4" s="35">
        <f t="shared" si="10"/>
        <v>50</v>
      </c>
      <c r="WE4" s="35">
        <f t="shared" si="10"/>
        <v>50</v>
      </c>
      <c r="WF4" s="35">
        <f t="shared" si="10"/>
        <v>50</v>
      </c>
      <c r="WG4" s="35">
        <f t="shared" si="10"/>
        <v>50</v>
      </c>
      <c r="WH4" s="35">
        <f t="shared" si="10"/>
        <v>51</v>
      </c>
      <c r="WI4" s="35">
        <f t="shared" si="10"/>
        <v>51</v>
      </c>
      <c r="WJ4" s="35">
        <f t="shared" si="10"/>
        <v>51</v>
      </c>
      <c r="WK4" s="35">
        <f t="shared" si="10"/>
        <v>51</v>
      </c>
      <c r="WL4" s="35">
        <f t="shared" si="10"/>
        <v>51</v>
      </c>
      <c r="WM4" s="35">
        <f t="shared" si="10"/>
        <v>51</v>
      </c>
      <c r="WN4" s="35">
        <f t="shared" si="10"/>
        <v>51</v>
      </c>
      <c r="WO4" s="35">
        <f t="shared" si="10"/>
        <v>51</v>
      </c>
      <c r="WP4" s="35">
        <f t="shared" si="10"/>
        <v>51</v>
      </c>
      <c r="WQ4" s="35">
        <f t="shared" si="10"/>
        <v>51</v>
      </c>
      <c r="WR4" s="35">
        <f t="shared" si="10"/>
        <v>51</v>
      </c>
      <c r="WS4" s="35">
        <f t="shared" si="10"/>
        <v>51</v>
      </c>
      <c r="WT4" s="35">
        <f t="shared" si="10"/>
        <v>52</v>
      </c>
      <c r="WU4" s="35">
        <f t="shared" si="10"/>
        <v>52</v>
      </c>
      <c r="WV4" s="35">
        <f t="shared" si="10"/>
        <v>52</v>
      </c>
      <c r="WW4" s="35">
        <f t="shared" si="10"/>
        <v>52</v>
      </c>
      <c r="WX4" s="35">
        <f t="shared" si="10"/>
        <v>52</v>
      </c>
      <c r="WY4" s="35">
        <f t="shared" si="10"/>
        <v>52</v>
      </c>
      <c r="WZ4" s="35">
        <f t="shared" si="10"/>
        <v>52</v>
      </c>
      <c r="XA4" s="35">
        <f t="shared" si="10"/>
        <v>52</v>
      </c>
      <c r="XB4" s="35">
        <f t="shared" si="10"/>
        <v>52</v>
      </c>
      <c r="XC4" s="35">
        <f t="shared" si="10"/>
        <v>52</v>
      </c>
      <c r="XD4" s="35">
        <f t="shared" si="10"/>
        <v>52</v>
      </c>
      <c r="XE4" s="35">
        <f t="shared" si="10"/>
        <v>52</v>
      </c>
      <c r="XF4" s="35">
        <f t="shared" si="10"/>
        <v>53</v>
      </c>
      <c r="XG4" s="35">
        <f t="shared" si="10"/>
        <v>53</v>
      </c>
      <c r="XH4" s="35">
        <f t="shared" si="10"/>
        <v>53</v>
      </c>
      <c r="XI4" s="35">
        <f t="shared" si="10"/>
        <v>53</v>
      </c>
      <c r="XJ4" s="35">
        <f t="shared" si="10"/>
        <v>53</v>
      </c>
      <c r="XK4" s="35">
        <f t="shared" si="10"/>
        <v>53</v>
      </c>
      <c r="XL4" s="35">
        <f t="shared" si="10"/>
        <v>53</v>
      </c>
      <c r="XM4" s="35">
        <f t="shared" si="10"/>
        <v>53</v>
      </c>
      <c r="XN4" s="35">
        <f t="shared" si="10"/>
        <v>53</v>
      </c>
      <c r="XO4" s="35">
        <f t="shared" si="10"/>
        <v>53</v>
      </c>
      <c r="XP4" s="35">
        <f t="shared" si="10"/>
        <v>53</v>
      </c>
      <c r="XQ4" s="35">
        <f t="shared" si="10"/>
        <v>53</v>
      </c>
      <c r="XR4" s="35">
        <f t="shared" si="10"/>
        <v>54</v>
      </c>
      <c r="XS4" s="35">
        <f t="shared" si="10"/>
        <v>54</v>
      </c>
      <c r="XT4" s="35">
        <f t="shared" si="10"/>
        <v>54</v>
      </c>
      <c r="XU4" s="35">
        <f t="shared" si="10"/>
        <v>54</v>
      </c>
      <c r="XV4" s="35">
        <f t="shared" si="10"/>
        <v>54</v>
      </c>
      <c r="XW4" s="35">
        <f t="shared" si="10"/>
        <v>54</v>
      </c>
      <c r="XX4" s="35">
        <f t="shared" si="10"/>
        <v>54</v>
      </c>
      <c r="XY4" s="35">
        <f t="shared" si="10"/>
        <v>54</v>
      </c>
      <c r="XZ4" s="35">
        <f t="shared" si="10"/>
        <v>54</v>
      </c>
      <c r="YA4" s="35">
        <f t="shared" si="10"/>
        <v>54</v>
      </c>
      <c r="YB4" s="35">
        <f t="shared" si="10"/>
        <v>54</v>
      </c>
      <c r="YC4" s="35">
        <f t="shared" si="10"/>
        <v>54</v>
      </c>
      <c r="YD4" s="35">
        <f t="shared" si="10"/>
        <v>55</v>
      </c>
      <c r="YE4" s="35">
        <f t="shared" si="10"/>
        <v>55</v>
      </c>
      <c r="YF4" s="35">
        <f t="shared" si="10"/>
        <v>55</v>
      </c>
      <c r="YG4" s="35">
        <f t="shared" si="10"/>
        <v>55</v>
      </c>
      <c r="YH4" s="35">
        <f t="shared" si="10"/>
        <v>55</v>
      </c>
      <c r="YI4" s="35">
        <f t="shared" ref="YI4:AAT4" si="11">INT((YI5-1)/12)+1</f>
        <v>55</v>
      </c>
      <c r="YJ4" s="35">
        <f t="shared" si="11"/>
        <v>55</v>
      </c>
      <c r="YK4" s="35">
        <f t="shared" si="11"/>
        <v>55</v>
      </c>
      <c r="YL4" s="35">
        <f t="shared" si="11"/>
        <v>55</v>
      </c>
      <c r="YM4" s="35">
        <f t="shared" si="11"/>
        <v>55</v>
      </c>
      <c r="YN4" s="35">
        <f t="shared" si="11"/>
        <v>55</v>
      </c>
      <c r="YO4" s="35">
        <f t="shared" si="11"/>
        <v>55</v>
      </c>
      <c r="YP4" s="35">
        <f t="shared" si="11"/>
        <v>56</v>
      </c>
      <c r="YQ4" s="35">
        <f t="shared" si="11"/>
        <v>56</v>
      </c>
      <c r="YR4" s="35">
        <f t="shared" si="11"/>
        <v>56</v>
      </c>
      <c r="YS4" s="35">
        <f t="shared" si="11"/>
        <v>56</v>
      </c>
      <c r="YT4" s="35">
        <f t="shared" si="11"/>
        <v>56</v>
      </c>
      <c r="YU4" s="35">
        <f t="shared" si="11"/>
        <v>56</v>
      </c>
      <c r="YV4" s="35">
        <f t="shared" si="11"/>
        <v>56</v>
      </c>
      <c r="YW4" s="35">
        <f t="shared" si="11"/>
        <v>56</v>
      </c>
      <c r="YX4" s="35">
        <f t="shared" si="11"/>
        <v>56</v>
      </c>
      <c r="YY4" s="35">
        <f t="shared" si="11"/>
        <v>56</v>
      </c>
      <c r="YZ4" s="35">
        <f t="shared" si="11"/>
        <v>56</v>
      </c>
      <c r="ZA4" s="35">
        <f t="shared" si="11"/>
        <v>56</v>
      </c>
      <c r="ZB4" s="35">
        <f t="shared" si="11"/>
        <v>57</v>
      </c>
      <c r="ZC4" s="35">
        <f t="shared" si="11"/>
        <v>57</v>
      </c>
      <c r="ZD4" s="35">
        <f t="shared" si="11"/>
        <v>57</v>
      </c>
      <c r="ZE4" s="35">
        <f t="shared" si="11"/>
        <v>57</v>
      </c>
      <c r="ZF4" s="35">
        <f t="shared" si="11"/>
        <v>57</v>
      </c>
      <c r="ZG4" s="35">
        <f t="shared" si="11"/>
        <v>57</v>
      </c>
      <c r="ZH4" s="35">
        <f t="shared" si="11"/>
        <v>57</v>
      </c>
      <c r="ZI4" s="35">
        <f t="shared" si="11"/>
        <v>57</v>
      </c>
      <c r="ZJ4" s="35">
        <f t="shared" si="11"/>
        <v>57</v>
      </c>
      <c r="ZK4" s="35">
        <f t="shared" si="11"/>
        <v>57</v>
      </c>
      <c r="ZL4" s="35">
        <f t="shared" si="11"/>
        <v>57</v>
      </c>
      <c r="ZM4" s="35">
        <f t="shared" si="11"/>
        <v>57</v>
      </c>
      <c r="ZN4" s="35">
        <f t="shared" si="11"/>
        <v>58</v>
      </c>
      <c r="ZO4" s="35">
        <f t="shared" si="11"/>
        <v>58</v>
      </c>
      <c r="ZP4" s="35">
        <f t="shared" si="11"/>
        <v>58</v>
      </c>
      <c r="ZQ4" s="35">
        <f t="shared" si="11"/>
        <v>58</v>
      </c>
      <c r="ZR4" s="35">
        <f t="shared" si="11"/>
        <v>58</v>
      </c>
      <c r="ZS4" s="35">
        <f t="shared" si="11"/>
        <v>58</v>
      </c>
      <c r="ZT4" s="35">
        <f t="shared" si="11"/>
        <v>58</v>
      </c>
      <c r="ZU4" s="35">
        <f t="shared" si="11"/>
        <v>58</v>
      </c>
      <c r="ZV4" s="35">
        <f t="shared" si="11"/>
        <v>58</v>
      </c>
      <c r="ZW4" s="35">
        <f t="shared" si="11"/>
        <v>58</v>
      </c>
      <c r="ZX4" s="35">
        <f t="shared" si="11"/>
        <v>58</v>
      </c>
      <c r="ZY4" s="35">
        <f t="shared" si="11"/>
        <v>58</v>
      </c>
      <c r="ZZ4" s="35">
        <f t="shared" si="11"/>
        <v>59</v>
      </c>
      <c r="AAA4" s="35">
        <f t="shared" si="11"/>
        <v>59</v>
      </c>
      <c r="AAB4" s="35">
        <f t="shared" si="11"/>
        <v>59</v>
      </c>
      <c r="AAC4" s="35">
        <f t="shared" si="11"/>
        <v>59</v>
      </c>
      <c r="AAD4" s="35">
        <f t="shared" si="11"/>
        <v>59</v>
      </c>
      <c r="AAE4" s="35">
        <f t="shared" si="11"/>
        <v>59</v>
      </c>
      <c r="AAF4" s="35">
        <f t="shared" si="11"/>
        <v>59</v>
      </c>
      <c r="AAG4" s="35">
        <f t="shared" si="11"/>
        <v>59</v>
      </c>
      <c r="AAH4" s="35">
        <f t="shared" si="11"/>
        <v>59</v>
      </c>
      <c r="AAI4" s="35">
        <f t="shared" si="11"/>
        <v>59</v>
      </c>
      <c r="AAJ4" s="35">
        <f t="shared" si="11"/>
        <v>59</v>
      </c>
      <c r="AAK4" s="35">
        <f t="shared" si="11"/>
        <v>59</v>
      </c>
      <c r="AAL4" s="35">
        <f t="shared" si="11"/>
        <v>60</v>
      </c>
      <c r="AAM4" s="35">
        <f t="shared" si="11"/>
        <v>60</v>
      </c>
      <c r="AAN4" s="35">
        <f t="shared" si="11"/>
        <v>60</v>
      </c>
      <c r="AAO4" s="35">
        <f t="shared" si="11"/>
        <v>60</v>
      </c>
      <c r="AAP4" s="35">
        <f t="shared" si="11"/>
        <v>60</v>
      </c>
      <c r="AAQ4" s="35">
        <f t="shared" si="11"/>
        <v>60</v>
      </c>
      <c r="AAR4" s="35">
        <f t="shared" si="11"/>
        <v>60</v>
      </c>
      <c r="AAS4" s="35">
        <f t="shared" si="11"/>
        <v>60</v>
      </c>
      <c r="AAT4" s="35">
        <f t="shared" si="11"/>
        <v>60</v>
      </c>
      <c r="AAU4" s="35">
        <f t="shared" ref="AAU4:ADF4" si="12">INT((AAU5-1)/12)+1</f>
        <v>60</v>
      </c>
      <c r="AAV4" s="35">
        <f t="shared" si="12"/>
        <v>60</v>
      </c>
      <c r="AAW4" s="35">
        <f t="shared" si="12"/>
        <v>60</v>
      </c>
      <c r="AAX4" s="35">
        <f t="shared" si="12"/>
        <v>61</v>
      </c>
      <c r="AAY4" s="35">
        <f t="shared" si="12"/>
        <v>61</v>
      </c>
      <c r="AAZ4" s="35">
        <f t="shared" si="12"/>
        <v>61</v>
      </c>
      <c r="ABA4" s="35">
        <f t="shared" si="12"/>
        <v>61</v>
      </c>
      <c r="ABB4" s="35">
        <f t="shared" si="12"/>
        <v>61</v>
      </c>
      <c r="ABC4" s="35">
        <f t="shared" si="12"/>
        <v>61</v>
      </c>
      <c r="ABD4" s="35">
        <f t="shared" si="12"/>
        <v>61</v>
      </c>
      <c r="ABE4" s="35">
        <f t="shared" si="12"/>
        <v>61</v>
      </c>
      <c r="ABF4" s="35">
        <f t="shared" si="12"/>
        <v>61</v>
      </c>
      <c r="ABG4" s="35">
        <f t="shared" si="12"/>
        <v>61</v>
      </c>
      <c r="ABH4" s="35">
        <f t="shared" si="12"/>
        <v>61</v>
      </c>
      <c r="ABI4" s="35">
        <f t="shared" si="12"/>
        <v>61</v>
      </c>
      <c r="ABJ4" s="35">
        <f t="shared" si="12"/>
        <v>62</v>
      </c>
      <c r="ABK4" s="35">
        <f t="shared" si="12"/>
        <v>62</v>
      </c>
      <c r="ABL4" s="35">
        <f t="shared" si="12"/>
        <v>62</v>
      </c>
      <c r="ABM4" s="35">
        <f t="shared" si="12"/>
        <v>62</v>
      </c>
      <c r="ABN4" s="35">
        <f t="shared" si="12"/>
        <v>62</v>
      </c>
      <c r="ABO4" s="35">
        <f t="shared" si="12"/>
        <v>62</v>
      </c>
      <c r="ABP4" s="35">
        <f t="shared" si="12"/>
        <v>62</v>
      </c>
      <c r="ABQ4" s="35">
        <f t="shared" si="12"/>
        <v>62</v>
      </c>
      <c r="ABR4" s="35">
        <f t="shared" si="12"/>
        <v>62</v>
      </c>
      <c r="ABS4" s="35">
        <f t="shared" si="12"/>
        <v>62</v>
      </c>
      <c r="ABT4" s="35">
        <f t="shared" si="12"/>
        <v>62</v>
      </c>
      <c r="ABU4" s="35">
        <f t="shared" si="12"/>
        <v>62</v>
      </c>
      <c r="ABV4" s="35">
        <f t="shared" si="12"/>
        <v>63</v>
      </c>
      <c r="ABW4" s="35">
        <f t="shared" si="12"/>
        <v>63</v>
      </c>
      <c r="ABX4" s="35">
        <f t="shared" si="12"/>
        <v>63</v>
      </c>
      <c r="ABY4" s="35">
        <f t="shared" si="12"/>
        <v>63</v>
      </c>
      <c r="ABZ4" s="35">
        <f t="shared" si="12"/>
        <v>63</v>
      </c>
      <c r="ACA4" s="35">
        <f t="shared" si="12"/>
        <v>63</v>
      </c>
      <c r="ACB4" s="35">
        <f t="shared" si="12"/>
        <v>63</v>
      </c>
      <c r="ACC4" s="35">
        <f t="shared" si="12"/>
        <v>63</v>
      </c>
      <c r="ACD4" s="35">
        <f t="shared" si="12"/>
        <v>63</v>
      </c>
      <c r="ACE4" s="35">
        <f t="shared" si="12"/>
        <v>63</v>
      </c>
      <c r="ACF4" s="35">
        <f t="shared" si="12"/>
        <v>63</v>
      </c>
      <c r="ACG4" s="35">
        <f t="shared" si="12"/>
        <v>63</v>
      </c>
      <c r="ACH4" s="35">
        <f t="shared" si="12"/>
        <v>64</v>
      </c>
      <c r="ACI4" s="35">
        <f t="shared" si="12"/>
        <v>64</v>
      </c>
      <c r="ACJ4" s="35">
        <f t="shared" si="12"/>
        <v>64</v>
      </c>
      <c r="ACK4" s="35">
        <f t="shared" si="12"/>
        <v>64</v>
      </c>
      <c r="ACL4" s="35">
        <f t="shared" si="12"/>
        <v>64</v>
      </c>
      <c r="ACM4" s="35">
        <f t="shared" si="12"/>
        <v>64</v>
      </c>
      <c r="ACN4" s="35">
        <f t="shared" si="12"/>
        <v>64</v>
      </c>
      <c r="ACO4" s="35">
        <f t="shared" si="12"/>
        <v>64</v>
      </c>
      <c r="ACP4" s="35">
        <f t="shared" si="12"/>
        <v>64</v>
      </c>
      <c r="ACQ4" s="35">
        <f t="shared" si="12"/>
        <v>64</v>
      </c>
      <c r="ACR4" s="35">
        <f t="shared" si="12"/>
        <v>64</v>
      </c>
      <c r="ACS4" s="35">
        <f t="shared" si="12"/>
        <v>64</v>
      </c>
      <c r="ACT4" s="35">
        <f t="shared" si="12"/>
        <v>65</v>
      </c>
      <c r="ACU4" s="35">
        <f t="shared" si="12"/>
        <v>65</v>
      </c>
      <c r="ACV4" s="35">
        <f t="shared" si="12"/>
        <v>65</v>
      </c>
      <c r="ACW4" s="35">
        <f t="shared" si="12"/>
        <v>65</v>
      </c>
      <c r="ACX4" s="35">
        <f t="shared" si="12"/>
        <v>65</v>
      </c>
      <c r="ACY4" s="35">
        <f t="shared" si="12"/>
        <v>65</v>
      </c>
      <c r="ACZ4" s="35">
        <f t="shared" si="12"/>
        <v>65</v>
      </c>
      <c r="ADA4" s="35">
        <f t="shared" si="12"/>
        <v>65</v>
      </c>
      <c r="ADB4" s="35">
        <f t="shared" si="12"/>
        <v>65</v>
      </c>
      <c r="ADC4" s="35">
        <f t="shared" si="12"/>
        <v>65</v>
      </c>
      <c r="ADD4" s="35">
        <f t="shared" si="12"/>
        <v>65</v>
      </c>
      <c r="ADE4" s="35">
        <f t="shared" si="12"/>
        <v>65</v>
      </c>
      <c r="ADF4" s="35">
        <f t="shared" si="12"/>
        <v>66</v>
      </c>
      <c r="ADG4" s="35">
        <f t="shared" ref="ADG4:AFR4" si="13">INT((ADG5-1)/12)+1</f>
        <v>66</v>
      </c>
      <c r="ADH4" s="35">
        <f t="shared" si="13"/>
        <v>66</v>
      </c>
      <c r="ADI4" s="35">
        <f t="shared" si="13"/>
        <v>66</v>
      </c>
      <c r="ADJ4" s="35">
        <f t="shared" si="13"/>
        <v>66</v>
      </c>
      <c r="ADK4" s="35">
        <f t="shared" si="13"/>
        <v>66</v>
      </c>
      <c r="ADL4" s="35">
        <f t="shared" si="13"/>
        <v>66</v>
      </c>
      <c r="ADM4" s="35">
        <f t="shared" si="13"/>
        <v>66</v>
      </c>
      <c r="ADN4" s="35">
        <f t="shared" si="13"/>
        <v>66</v>
      </c>
      <c r="ADO4" s="35">
        <f t="shared" si="13"/>
        <v>66</v>
      </c>
      <c r="ADP4" s="35">
        <f t="shared" si="13"/>
        <v>66</v>
      </c>
      <c r="ADQ4" s="35">
        <f t="shared" si="13"/>
        <v>66</v>
      </c>
      <c r="ADR4" s="35">
        <f t="shared" si="13"/>
        <v>67</v>
      </c>
      <c r="ADS4" s="35">
        <f t="shared" si="13"/>
        <v>67</v>
      </c>
      <c r="ADT4" s="35">
        <f t="shared" si="13"/>
        <v>67</v>
      </c>
      <c r="ADU4" s="35">
        <f t="shared" si="13"/>
        <v>67</v>
      </c>
      <c r="ADV4" s="35">
        <f t="shared" si="13"/>
        <v>67</v>
      </c>
      <c r="ADW4" s="35">
        <f t="shared" si="13"/>
        <v>67</v>
      </c>
      <c r="ADX4" s="35">
        <f t="shared" si="13"/>
        <v>67</v>
      </c>
      <c r="ADY4" s="35">
        <f t="shared" si="13"/>
        <v>67</v>
      </c>
      <c r="ADZ4" s="35">
        <f t="shared" si="13"/>
        <v>67</v>
      </c>
      <c r="AEA4" s="35">
        <f t="shared" si="13"/>
        <v>67</v>
      </c>
      <c r="AEB4" s="35">
        <f t="shared" si="13"/>
        <v>67</v>
      </c>
      <c r="AEC4" s="35">
        <f t="shared" si="13"/>
        <v>67</v>
      </c>
      <c r="AED4" s="35">
        <f t="shared" si="13"/>
        <v>68</v>
      </c>
      <c r="AEE4" s="35">
        <f t="shared" si="13"/>
        <v>68</v>
      </c>
      <c r="AEF4" s="35">
        <f t="shared" si="13"/>
        <v>68</v>
      </c>
      <c r="AEG4" s="35">
        <f t="shared" si="13"/>
        <v>68</v>
      </c>
      <c r="AEH4" s="35">
        <f t="shared" si="13"/>
        <v>68</v>
      </c>
      <c r="AEI4" s="35">
        <f t="shared" si="13"/>
        <v>68</v>
      </c>
      <c r="AEJ4" s="35">
        <f t="shared" si="13"/>
        <v>68</v>
      </c>
      <c r="AEK4" s="35">
        <f t="shared" si="13"/>
        <v>68</v>
      </c>
      <c r="AEL4" s="35">
        <f t="shared" si="13"/>
        <v>68</v>
      </c>
      <c r="AEM4" s="35">
        <f t="shared" si="13"/>
        <v>68</v>
      </c>
      <c r="AEN4" s="35">
        <f t="shared" si="13"/>
        <v>68</v>
      </c>
      <c r="AEO4" s="35">
        <f t="shared" si="13"/>
        <v>68</v>
      </c>
      <c r="AEP4" s="35">
        <f t="shared" si="13"/>
        <v>69</v>
      </c>
      <c r="AEQ4" s="35">
        <f t="shared" si="13"/>
        <v>69</v>
      </c>
      <c r="AER4" s="35">
        <f t="shared" si="13"/>
        <v>69</v>
      </c>
      <c r="AES4" s="35">
        <f t="shared" si="13"/>
        <v>69</v>
      </c>
      <c r="AET4" s="35">
        <f t="shared" si="13"/>
        <v>69</v>
      </c>
      <c r="AEU4" s="35">
        <f t="shared" si="13"/>
        <v>69</v>
      </c>
      <c r="AEV4" s="35">
        <f t="shared" si="13"/>
        <v>69</v>
      </c>
      <c r="AEW4" s="35">
        <f t="shared" si="13"/>
        <v>69</v>
      </c>
      <c r="AEX4" s="35">
        <f t="shared" si="13"/>
        <v>69</v>
      </c>
      <c r="AEY4" s="35">
        <f t="shared" si="13"/>
        <v>69</v>
      </c>
      <c r="AEZ4" s="35">
        <f t="shared" si="13"/>
        <v>69</v>
      </c>
      <c r="AFA4" s="35">
        <f t="shared" si="13"/>
        <v>69</v>
      </c>
      <c r="AFB4" s="35">
        <f t="shared" si="13"/>
        <v>70</v>
      </c>
      <c r="AFC4" s="35">
        <f t="shared" si="13"/>
        <v>70</v>
      </c>
      <c r="AFD4" s="35">
        <f t="shared" si="13"/>
        <v>70</v>
      </c>
      <c r="AFE4" s="35">
        <f t="shared" si="13"/>
        <v>70</v>
      </c>
      <c r="AFF4" s="35">
        <f t="shared" si="13"/>
        <v>70</v>
      </c>
      <c r="AFG4" s="35">
        <f t="shared" si="13"/>
        <v>70</v>
      </c>
      <c r="AFH4" s="35">
        <f t="shared" si="13"/>
        <v>70</v>
      </c>
      <c r="AFI4" s="35">
        <f t="shared" si="13"/>
        <v>70</v>
      </c>
      <c r="AFJ4" s="35">
        <f t="shared" si="13"/>
        <v>70</v>
      </c>
      <c r="AFK4" s="35">
        <f t="shared" si="13"/>
        <v>70</v>
      </c>
      <c r="AFL4" s="35">
        <f t="shared" si="13"/>
        <v>70</v>
      </c>
      <c r="AFM4" s="35">
        <f t="shared" si="13"/>
        <v>70</v>
      </c>
      <c r="AFN4" s="35">
        <f t="shared" si="13"/>
        <v>71</v>
      </c>
      <c r="AFO4" s="35">
        <f t="shared" si="13"/>
        <v>71</v>
      </c>
      <c r="AFP4" s="35">
        <f t="shared" si="13"/>
        <v>71</v>
      </c>
      <c r="AFQ4" s="35">
        <f t="shared" si="13"/>
        <v>71</v>
      </c>
      <c r="AFR4" s="35">
        <f t="shared" si="13"/>
        <v>71</v>
      </c>
      <c r="AFS4" s="35">
        <f t="shared" ref="AFS4:AID4" si="14">INT((AFS5-1)/12)+1</f>
        <v>71</v>
      </c>
      <c r="AFT4" s="35">
        <f t="shared" si="14"/>
        <v>71</v>
      </c>
      <c r="AFU4" s="35">
        <f t="shared" si="14"/>
        <v>71</v>
      </c>
      <c r="AFV4" s="35">
        <f t="shared" si="14"/>
        <v>71</v>
      </c>
      <c r="AFW4" s="35">
        <f t="shared" si="14"/>
        <v>71</v>
      </c>
      <c r="AFX4" s="35">
        <f t="shared" si="14"/>
        <v>71</v>
      </c>
      <c r="AFY4" s="35">
        <f t="shared" si="14"/>
        <v>71</v>
      </c>
      <c r="AFZ4" s="35">
        <f t="shared" si="14"/>
        <v>72</v>
      </c>
      <c r="AGA4" s="35">
        <f t="shared" si="14"/>
        <v>72</v>
      </c>
      <c r="AGB4" s="35">
        <f t="shared" si="14"/>
        <v>72</v>
      </c>
      <c r="AGC4" s="35">
        <f t="shared" si="14"/>
        <v>72</v>
      </c>
      <c r="AGD4" s="35">
        <f t="shared" si="14"/>
        <v>72</v>
      </c>
      <c r="AGE4" s="35">
        <f t="shared" si="14"/>
        <v>72</v>
      </c>
      <c r="AGF4" s="35">
        <f t="shared" si="14"/>
        <v>72</v>
      </c>
      <c r="AGG4" s="35">
        <f t="shared" si="14"/>
        <v>72</v>
      </c>
      <c r="AGH4" s="35">
        <f t="shared" si="14"/>
        <v>72</v>
      </c>
      <c r="AGI4" s="35">
        <f t="shared" si="14"/>
        <v>72</v>
      </c>
      <c r="AGJ4" s="35">
        <f t="shared" si="14"/>
        <v>72</v>
      </c>
      <c r="AGK4" s="35">
        <f t="shared" si="14"/>
        <v>72</v>
      </c>
      <c r="AGL4" s="35">
        <f t="shared" si="14"/>
        <v>73</v>
      </c>
      <c r="AGM4" s="35">
        <f t="shared" si="14"/>
        <v>73</v>
      </c>
      <c r="AGN4" s="35">
        <f t="shared" si="14"/>
        <v>73</v>
      </c>
      <c r="AGO4" s="35">
        <f t="shared" si="14"/>
        <v>73</v>
      </c>
      <c r="AGP4" s="35">
        <f t="shared" si="14"/>
        <v>73</v>
      </c>
      <c r="AGQ4" s="35">
        <f t="shared" si="14"/>
        <v>73</v>
      </c>
      <c r="AGR4" s="35">
        <f t="shared" si="14"/>
        <v>73</v>
      </c>
      <c r="AGS4" s="35">
        <f t="shared" si="14"/>
        <v>73</v>
      </c>
      <c r="AGT4" s="35">
        <f t="shared" si="14"/>
        <v>73</v>
      </c>
      <c r="AGU4" s="35">
        <f t="shared" si="14"/>
        <v>73</v>
      </c>
      <c r="AGV4" s="35">
        <f t="shared" si="14"/>
        <v>73</v>
      </c>
      <c r="AGW4" s="35">
        <f t="shared" si="14"/>
        <v>73</v>
      </c>
      <c r="AGX4" s="35">
        <f t="shared" si="14"/>
        <v>74</v>
      </c>
      <c r="AGY4" s="35">
        <f t="shared" si="14"/>
        <v>74</v>
      </c>
      <c r="AGZ4" s="35">
        <f t="shared" si="14"/>
        <v>74</v>
      </c>
      <c r="AHA4" s="35">
        <f t="shared" si="14"/>
        <v>74</v>
      </c>
      <c r="AHB4" s="35">
        <f t="shared" si="14"/>
        <v>74</v>
      </c>
      <c r="AHC4" s="35">
        <f t="shared" si="14"/>
        <v>74</v>
      </c>
      <c r="AHD4" s="35">
        <f t="shared" si="14"/>
        <v>74</v>
      </c>
      <c r="AHE4" s="35">
        <f t="shared" si="14"/>
        <v>74</v>
      </c>
      <c r="AHF4" s="35">
        <f t="shared" si="14"/>
        <v>74</v>
      </c>
      <c r="AHG4" s="35">
        <f t="shared" si="14"/>
        <v>74</v>
      </c>
      <c r="AHH4" s="35">
        <f t="shared" si="14"/>
        <v>74</v>
      </c>
      <c r="AHI4" s="35">
        <f t="shared" si="14"/>
        <v>74</v>
      </c>
      <c r="AHJ4" s="35">
        <f t="shared" si="14"/>
        <v>75</v>
      </c>
      <c r="AHK4" s="35">
        <f t="shared" si="14"/>
        <v>75</v>
      </c>
      <c r="AHL4" s="35">
        <f t="shared" si="14"/>
        <v>75</v>
      </c>
      <c r="AHM4" s="35">
        <f t="shared" si="14"/>
        <v>75</v>
      </c>
      <c r="AHN4" s="35">
        <f t="shared" si="14"/>
        <v>75</v>
      </c>
      <c r="AHO4" s="35">
        <f t="shared" si="14"/>
        <v>75</v>
      </c>
      <c r="AHP4" s="35">
        <f t="shared" si="14"/>
        <v>75</v>
      </c>
      <c r="AHQ4" s="35">
        <f t="shared" si="14"/>
        <v>75</v>
      </c>
      <c r="AHR4" s="35">
        <f t="shared" si="14"/>
        <v>75</v>
      </c>
      <c r="AHS4" s="35">
        <f t="shared" si="14"/>
        <v>75</v>
      </c>
      <c r="AHT4" s="35">
        <f t="shared" si="14"/>
        <v>75</v>
      </c>
      <c r="AHU4" s="35">
        <f t="shared" si="14"/>
        <v>75</v>
      </c>
      <c r="AHV4" s="35">
        <f t="shared" si="14"/>
        <v>76</v>
      </c>
      <c r="AHW4" s="35">
        <f t="shared" si="14"/>
        <v>76</v>
      </c>
      <c r="AHX4" s="35">
        <f t="shared" si="14"/>
        <v>76</v>
      </c>
      <c r="AHY4" s="35">
        <f t="shared" si="14"/>
        <v>76</v>
      </c>
      <c r="AHZ4" s="35">
        <f t="shared" si="14"/>
        <v>76</v>
      </c>
      <c r="AIA4" s="35">
        <f t="shared" si="14"/>
        <v>76</v>
      </c>
      <c r="AIB4" s="35">
        <f t="shared" si="14"/>
        <v>76</v>
      </c>
      <c r="AIC4" s="35">
        <f t="shared" si="14"/>
        <v>76</v>
      </c>
      <c r="AID4" s="35">
        <f t="shared" si="14"/>
        <v>76</v>
      </c>
      <c r="AIE4" s="35">
        <f t="shared" ref="AIE4:AKP4" si="15">INT((AIE5-1)/12)+1</f>
        <v>76</v>
      </c>
      <c r="AIF4" s="35">
        <f t="shared" si="15"/>
        <v>76</v>
      </c>
      <c r="AIG4" s="35">
        <f t="shared" si="15"/>
        <v>76</v>
      </c>
      <c r="AIH4" s="35">
        <f t="shared" si="15"/>
        <v>77</v>
      </c>
      <c r="AII4" s="35">
        <f t="shared" si="15"/>
        <v>77</v>
      </c>
      <c r="AIJ4" s="35">
        <f t="shared" si="15"/>
        <v>77</v>
      </c>
      <c r="AIK4" s="35">
        <f t="shared" si="15"/>
        <v>77</v>
      </c>
      <c r="AIL4" s="35">
        <f t="shared" si="15"/>
        <v>77</v>
      </c>
      <c r="AIM4" s="35">
        <f t="shared" si="15"/>
        <v>77</v>
      </c>
      <c r="AIN4" s="35">
        <f t="shared" si="15"/>
        <v>77</v>
      </c>
      <c r="AIO4" s="35">
        <f t="shared" si="15"/>
        <v>77</v>
      </c>
      <c r="AIP4" s="35">
        <f t="shared" si="15"/>
        <v>77</v>
      </c>
      <c r="AIQ4" s="35">
        <f t="shared" si="15"/>
        <v>77</v>
      </c>
      <c r="AIR4" s="35">
        <f t="shared" si="15"/>
        <v>77</v>
      </c>
      <c r="AIS4" s="35">
        <f t="shared" si="15"/>
        <v>77</v>
      </c>
      <c r="AIT4" s="35">
        <f t="shared" si="15"/>
        <v>78</v>
      </c>
      <c r="AIU4" s="35">
        <f t="shared" si="15"/>
        <v>78</v>
      </c>
      <c r="AIV4" s="35">
        <f t="shared" si="15"/>
        <v>78</v>
      </c>
      <c r="AIW4" s="35">
        <f t="shared" si="15"/>
        <v>78</v>
      </c>
      <c r="AIX4" s="35">
        <f t="shared" si="15"/>
        <v>78</v>
      </c>
      <c r="AIY4" s="35">
        <f t="shared" si="15"/>
        <v>78</v>
      </c>
      <c r="AIZ4" s="35">
        <f t="shared" si="15"/>
        <v>78</v>
      </c>
      <c r="AJA4" s="35">
        <f t="shared" si="15"/>
        <v>78</v>
      </c>
      <c r="AJB4" s="35">
        <f t="shared" si="15"/>
        <v>78</v>
      </c>
      <c r="AJC4" s="35">
        <f t="shared" si="15"/>
        <v>78</v>
      </c>
      <c r="AJD4" s="35">
        <f t="shared" si="15"/>
        <v>78</v>
      </c>
      <c r="AJE4" s="35">
        <f t="shared" si="15"/>
        <v>78</v>
      </c>
      <c r="AJF4" s="35">
        <f t="shared" si="15"/>
        <v>79</v>
      </c>
      <c r="AJG4" s="35">
        <f t="shared" si="15"/>
        <v>79</v>
      </c>
      <c r="AJH4" s="35">
        <f t="shared" si="15"/>
        <v>79</v>
      </c>
      <c r="AJI4" s="35">
        <f t="shared" si="15"/>
        <v>79</v>
      </c>
      <c r="AJJ4" s="35">
        <f t="shared" si="15"/>
        <v>79</v>
      </c>
      <c r="AJK4" s="35">
        <f t="shared" si="15"/>
        <v>79</v>
      </c>
      <c r="AJL4" s="35">
        <f t="shared" si="15"/>
        <v>79</v>
      </c>
      <c r="AJM4" s="35">
        <f t="shared" si="15"/>
        <v>79</v>
      </c>
      <c r="AJN4" s="35">
        <f t="shared" si="15"/>
        <v>79</v>
      </c>
      <c r="AJO4" s="35">
        <f t="shared" si="15"/>
        <v>79</v>
      </c>
      <c r="AJP4" s="35">
        <f t="shared" si="15"/>
        <v>79</v>
      </c>
      <c r="AJQ4" s="35">
        <f t="shared" si="15"/>
        <v>79</v>
      </c>
      <c r="AJR4" s="35">
        <f t="shared" si="15"/>
        <v>80</v>
      </c>
      <c r="AJS4" s="35">
        <f t="shared" si="15"/>
        <v>80</v>
      </c>
      <c r="AJT4" s="35">
        <f t="shared" si="15"/>
        <v>80</v>
      </c>
      <c r="AJU4" s="35">
        <f t="shared" si="15"/>
        <v>80</v>
      </c>
      <c r="AJV4" s="35">
        <f t="shared" si="15"/>
        <v>80</v>
      </c>
      <c r="AJW4" s="35">
        <f t="shared" si="15"/>
        <v>80</v>
      </c>
      <c r="AJX4" s="35">
        <f t="shared" si="15"/>
        <v>80</v>
      </c>
      <c r="AJY4" s="35">
        <f t="shared" si="15"/>
        <v>80</v>
      </c>
      <c r="AJZ4" s="35">
        <f t="shared" si="15"/>
        <v>80</v>
      </c>
      <c r="AKA4" s="35">
        <f t="shared" si="15"/>
        <v>80</v>
      </c>
      <c r="AKB4" s="35">
        <f t="shared" si="15"/>
        <v>80</v>
      </c>
      <c r="AKC4" s="35">
        <f t="shared" si="15"/>
        <v>80</v>
      </c>
      <c r="AKD4" s="35">
        <f t="shared" si="15"/>
        <v>81</v>
      </c>
      <c r="AKE4" s="35">
        <f t="shared" si="15"/>
        <v>81</v>
      </c>
      <c r="AKF4" s="35">
        <f t="shared" si="15"/>
        <v>81</v>
      </c>
      <c r="AKG4" s="35">
        <f t="shared" si="15"/>
        <v>81</v>
      </c>
      <c r="AKH4" s="35">
        <f t="shared" si="15"/>
        <v>81</v>
      </c>
      <c r="AKI4" s="35">
        <f t="shared" si="15"/>
        <v>81</v>
      </c>
      <c r="AKJ4" s="35">
        <f t="shared" si="15"/>
        <v>81</v>
      </c>
      <c r="AKK4" s="35">
        <f t="shared" si="15"/>
        <v>81</v>
      </c>
      <c r="AKL4" s="35">
        <f t="shared" si="15"/>
        <v>81</v>
      </c>
      <c r="AKM4" s="35">
        <f t="shared" si="15"/>
        <v>81</v>
      </c>
      <c r="AKN4" s="35">
        <f t="shared" si="15"/>
        <v>81</v>
      </c>
      <c r="AKO4" s="35">
        <f t="shared" si="15"/>
        <v>81</v>
      </c>
      <c r="AKP4" s="35">
        <f t="shared" si="15"/>
        <v>82</v>
      </c>
      <c r="AKQ4" s="35">
        <f t="shared" ref="AKQ4:ANB4" si="16">INT((AKQ5-1)/12)+1</f>
        <v>82</v>
      </c>
      <c r="AKR4" s="35">
        <f t="shared" si="16"/>
        <v>82</v>
      </c>
      <c r="AKS4" s="35">
        <f t="shared" si="16"/>
        <v>82</v>
      </c>
      <c r="AKT4" s="35">
        <f t="shared" si="16"/>
        <v>82</v>
      </c>
      <c r="AKU4" s="35">
        <f t="shared" si="16"/>
        <v>82</v>
      </c>
      <c r="AKV4" s="35">
        <f t="shared" si="16"/>
        <v>82</v>
      </c>
      <c r="AKW4" s="35">
        <f t="shared" si="16"/>
        <v>82</v>
      </c>
      <c r="AKX4" s="35">
        <f t="shared" si="16"/>
        <v>82</v>
      </c>
      <c r="AKY4" s="35">
        <f t="shared" si="16"/>
        <v>82</v>
      </c>
      <c r="AKZ4" s="35">
        <f t="shared" si="16"/>
        <v>82</v>
      </c>
      <c r="ALA4" s="35">
        <f t="shared" si="16"/>
        <v>82</v>
      </c>
      <c r="ALB4" s="35">
        <f t="shared" si="16"/>
        <v>83</v>
      </c>
      <c r="ALC4" s="35">
        <f t="shared" si="16"/>
        <v>83</v>
      </c>
      <c r="ALD4" s="35">
        <f t="shared" si="16"/>
        <v>83</v>
      </c>
      <c r="ALE4" s="35">
        <f t="shared" si="16"/>
        <v>83</v>
      </c>
      <c r="ALF4" s="35">
        <f t="shared" si="16"/>
        <v>83</v>
      </c>
      <c r="ALG4" s="35">
        <f t="shared" si="16"/>
        <v>83</v>
      </c>
      <c r="ALH4" s="35">
        <f t="shared" si="16"/>
        <v>83</v>
      </c>
      <c r="ALI4" s="35">
        <f t="shared" si="16"/>
        <v>83</v>
      </c>
      <c r="ALJ4" s="35">
        <f t="shared" si="16"/>
        <v>83</v>
      </c>
      <c r="ALK4" s="35">
        <f t="shared" si="16"/>
        <v>83</v>
      </c>
      <c r="ALL4" s="35">
        <f t="shared" si="16"/>
        <v>83</v>
      </c>
      <c r="ALM4" s="35">
        <f t="shared" si="16"/>
        <v>83</v>
      </c>
      <c r="ALN4" s="35">
        <f t="shared" si="16"/>
        <v>84</v>
      </c>
      <c r="ALO4" s="35">
        <f t="shared" si="16"/>
        <v>84</v>
      </c>
      <c r="ALP4" s="35">
        <f t="shared" si="16"/>
        <v>84</v>
      </c>
      <c r="ALQ4" s="35">
        <f t="shared" si="16"/>
        <v>84</v>
      </c>
      <c r="ALR4" s="35">
        <f t="shared" si="16"/>
        <v>84</v>
      </c>
      <c r="ALS4" s="35">
        <f t="shared" si="16"/>
        <v>84</v>
      </c>
      <c r="ALT4" s="35">
        <f t="shared" si="16"/>
        <v>84</v>
      </c>
      <c r="ALU4" s="35">
        <f t="shared" si="16"/>
        <v>84</v>
      </c>
      <c r="ALV4" s="35">
        <f t="shared" si="16"/>
        <v>84</v>
      </c>
      <c r="ALW4" s="35">
        <f t="shared" si="16"/>
        <v>84</v>
      </c>
      <c r="ALX4" s="35">
        <f t="shared" si="16"/>
        <v>84</v>
      </c>
      <c r="ALY4" s="35">
        <f t="shared" si="16"/>
        <v>84</v>
      </c>
      <c r="ALZ4" s="35">
        <f t="shared" si="16"/>
        <v>85</v>
      </c>
      <c r="AMA4" s="35">
        <f t="shared" si="16"/>
        <v>85</v>
      </c>
      <c r="AMB4" s="35">
        <f t="shared" si="16"/>
        <v>85</v>
      </c>
      <c r="AMC4" s="35">
        <f t="shared" si="16"/>
        <v>85</v>
      </c>
      <c r="AMD4" s="35">
        <f t="shared" si="16"/>
        <v>85</v>
      </c>
      <c r="AME4" s="35">
        <f t="shared" si="16"/>
        <v>85</v>
      </c>
      <c r="AMF4" s="35">
        <f t="shared" si="16"/>
        <v>85</v>
      </c>
      <c r="AMG4" s="35">
        <f t="shared" si="16"/>
        <v>85</v>
      </c>
      <c r="AMH4" s="35">
        <f t="shared" si="16"/>
        <v>85</v>
      </c>
      <c r="AMI4" s="35">
        <f t="shared" si="16"/>
        <v>85</v>
      </c>
      <c r="AMJ4" s="35">
        <f t="shared" si="16"/>
        <v>85</v>
      </c>
      <c r="AMK4" s="35">
        <f t="shared" si="16"/>
        <v>85</v>
      </c>
      <c r="AML4" s="35">
        <f t="shared" si="16"/>
        <v>86</v>
      </c>
      <c r="AMM4" s="35">
        <f t="shared" si="16"/>
        <v>86</v>
      </c>
      <c r="AMN4" s="35">
        <f t="shared" si="16"/>
        <v>86</v>
      </c>
      <c r="AMO4" s="35">
        <f t="shared" si="16"/>
        <v>86</v>
      </c>
      <c r="AMP4" s="35">
        <f t="shared" si="16"/>
        <v>86</v>
      </c>
      <c r="AMQ4" s="35">
        <f t="shared" si="16"/>
        <v>86</v>
      </c>
      <c r="AMR4" s="35">
        <f t="shared" si="16"/>
        <v>86</v>
      </c>
      <c r="AMS4" s="35">
        <f t="shared" si="16"/>
        <v>86</v>
      </c>
      <c r="AMT4" s="35">
        <f t="shared" si="16"/>
        <v>86</v>
      </c>
      <c r="AMU4" s="35">
        <f t="shared" si="16"/>
        <v>86</v>
      </c>
      <c r="AMV4" s="35">
        <f t="shared" si="16"/>
        <v>86</v>
      </c>
      <c r="AMW4" s="35">
        <f t="shared" si="16"/>
        <v>86</v>
      </c>
      <c r="AMX4" s="35">
        <f t="shared" si="16"/>
        <v>87</v>
      </c>
      <c r="AMY4" s="35">
        <f t="shared" si="16"/>
        <v>87</v>
      </c>
      <c r="AMZ4" s="35">
        <f t="shared" si="16"/>
        <v>87</v>
      </c>
      <c r="ANA4" s="35">
        <f t="shared" si="16"/>
        <v>87</v>
      </c>
      <c r="ANB4" s="35">
        <f t="shared" si="16"/>
        <v>87</v>
      </c>
      <c r="ANC4" s="35">
        <f t="shared" ref="ANC4:APN4" si="17">INT((ANC5-1)/12)+1</f>
        <v>87</v>
      </c>
      <c r="AND4" s="35">
        <f t="shared" si="17"/>
        <v>87</v>
      </c>
      <c r="ANE4" s="35">
        <f t="shared" si="17"/>
        <v>87</v>
      </c>
      <c r="ANF4" s="35">
        <f t="shared" si="17"/>
        <v>87</v>
      </c>
      <c r="ANG4" s="35">
        <f t="shared" si="17"/>
        <v>87</v>
      </c>
      <c r="ANH4" s="35">
        <f t="shared" si="17"/>
        <v>87</v>
      </c>
      <c r="ANI4" s="35">
        <f t="shared" si="17"/>
        <v>87</v>
      </c>
      <c r="ANJ4" s="35">
        <f t="shared" si="17"/>
        <v>88</v>
      </c>
      <c r="ANK4" s="35">
        <f t="shared" si="17"/>
        <v>88</v>
      </c>
      <c r="ANL4" s="35">
        <f t="shared" si="17"/>
        <v>88</v>
      </c>
      <c r="ANM4" s="35">
        <f t="shared" si="17"/>
        <v>88</v>
      </c>
      <c r="ANN4" s="35">
        <f t="shared" si="17"/>
        <v>88</v>
      </c>
      <c r="ANO4" s="35">
        <f t="shared" si="17"/>
        <v>88</v>
      </c>
      <c r="ANP4" s="35">
        <f t="shared" si="17"/>
        <v>88</v>
      </c>
      <c r="ANQ4" s="35">
        <f t="shared" si="17"/>
        <v>88</v>
      </c>
      <c r="ANR4" s="35">
        <f t="shared" si="17"/>
        <v>88</v>
      </c>
      <c r="ANS4" s="35">
        <f t="shared" si="17"/>
        <v>88</v>
      </c>
      <c r="ANT4" s="35">
        <f t="shared" si="17"/>
        <v>88</v>
      </c>
      <c r="ANU4" s="35">
        <f t="shared" si="17"/>
        <v>88</v>
      </c>
      <c r="ANV4" s="35">
        <f t="shared" si="17"/>
        <v>89</v>
      </c>
      <c r="ANW4" s="35">
        <f t="shared" si="17"/>
        <v>89</v>
      </c>
      <c r="ANX4" s="35">
        <f t="shared" si="17"/>
        <v>89</v>
      </c>
      <c r="ANY4" s="35">
        <f t="shared" si="17"/>
        <v>89</v>
      </c>
      <c r="ANZ4" s="35">
        <f t="shared" si="17"/>
        <v>89</v>
      </c>
      <c r="AOA4" s="35">
        <f t="shared" si="17"/>
        <v>89</v>
      </c>
      <c r="AOB4" s="35">
        <f t="shared" si="17"/>
        <v>89</v>
      </c>
      <c r="AOC4" s="35">
        <f t="shared" si="17"/>
        <v>89</v>
      </c>
      <c r="AOD4" s="35">
        <f t="shared" si="17"/>
        <v>89</v>
      </c>
      <c r="AOE4" s="35">
        <f t="shared" si="17"/>
        <v>89</v>
      </c>
      <c r="AOF4" s="35">
        <f t="shared" si="17"/>
        <v>89</v>
      </c>
      <c r="AOG4" s="35">
        <f t="shared" si="17"/>
        <v>89</v>
      </c>
      <c r="AOH4" s="35">
        <f t="shared" si="17"/>
        <v>90</v>
      </c>
      <c r="AOI4" s="35">
        <f t="shared" si="17"/>
        <v>90</v>
      </c>
      <c r="AOJ4" s="35">
        <f t="shared" si="17"/>
        <v>90</v>
      </c>
      <c r="AOK4" s="35">
        <f t="shared" si="17"/>
        <v>90</v>
      </c>
      <c r="AOL4" s="35">
        <f t="shared" si="17"/>
        <v>90</v>
      </c>
      <c r="AOM4" s="35">
        <f t="shared" si="17"/>
        <v>90</v>
      </c>
      <c r="AON4" s="35">
        <f t="shared" si="17"/>
        <v>90</v>
      </c>
      <c r="AOO4" s="35">
        <f t="shared" si="17"/>
        <v>90</v>
      </c>
      <c r="AOP4" s="35">
        <f t="shared" si="17"/>
        <v>90</v>
      </c>
      <c r="AOQ4" s="35">
        <f t="shared" si="17"/>
        <v>90</v>
      </c>
      <c r="AOR4" s="35">
        <f t="shared" si="17"/>
        <v>90</v>
      </c>
      <c r="AOS4" s="35">
        <f t="shared" si="17"/>
        <v>90</v>
      </c>
      <c r="AOT4" s="35">
        <f t="shared" si="17"/>
        <v>91</v>
      </c>
      <c r="AOU4" s="35">
        <f t="shared" si="17"/>
        <v>91</v>
      </c>
      <c r="AOV4" s="35">
        <f t="shared" si="17"/>
        <v>91</v>
      </c>
      <c r="AOW4" s="35">
        <f t="shared" si="17"/>
        <v>91</v>
      </c>
      <c r="AOX4" s="35">
        <f t="shared" si="17"/>
        <v>91</v>
      </c>
      <c r="AOY4" s="35">
        <f t="shared" si="17"/>
        <v>91</v>
      </c>
      <c r="AOZ4" s="35">
        <f t="shared" si="17"/>
        <v>91</v>
      </c>
      <c r="APA4" s="35">
        <f t="shared" si="17"/>
        <v>91</v>
      </c>
      <c r="APB4" s="35">
        <f t="shared" si="17"/>
        <v>91</v>
      </c>
      <c r="APC4" s="35">
        <f t="shared" si="17"/>
        <v>91</v>
      </c>
      <c r="APD4" s="35">
        <f t="shared" si="17"/>
        <v>91</v>
      </c>
      <c r="APE4" s="35">
        <f t="shared" si="17"/>
        <v>91</v>
      </c>
      <c r="APF4" s="35">
        <f t="shared" si="17"/>
        <v>92</v>
      </c>
      <c r="APG4" s="35">
        <f t="shared" si="17"/>
        <v>92</v>
      </c>
      <c r="APH4" s="35">
        <f t="shared" si="17"/>
        <v>92</v>
      </c>
      <c r="API4" s="35">
        <f t="shared" si="17"/>
        <v>92</v>
      </c>
      <c r="APJ4" s="35">
        <f t="shared" si="17"/>
        <v>92</v>
      </c>
      <c r="APK4" s="35">
        <f t="shared" si="17"/>
        <v>92</v>
      </c>
      <c r="APL4" s="35">
        <f t="shared" si="17"/>
        <v>92</v>
      </c>
      <c r="APM4" s="35">
        <f t="shared" si="17"/>
        <v>92</v>
      </c>
      <c r="APN4" s="35">
        <f t="shared" si="17"/>
        <v>92</v>
      </c>
      <c r="APO4" s="35">
        <f t="shared" ref="APO4:ARZ4" si="18">INT((APO5-1)/12)+1</f>
        <v>92</v>
      </c>
      <c r="APP4" s="35">
        <f t="shared" si="18"/>
        <v>92</v>
      </c>
      <c r="APQ4" s="35">
        <f t="shared" si="18"/>
        <v>92</v>
      </c>
      <c r="APR4" s="35">
        <f t="shared" si="18"/>
        <v>93</v>
      </c>
      <c r="APS4" s="35">
        <f t="shared" si="18"/>
        <v>93</v>
      </c>
      <c r="APT4" s="35">
        <f t="shared" si="18"/>
        <v>93</v>
      </c>
      <c r="APU4" s="35">
        <f t="shared" si="18"/>
        <v>93</v>
      </c>
      <c r="APV4" s="35">
        <f t="shared" si="18"/>
        <v>93</v>
      </c>
      <c r="APW4" s="35">
        <f t="shared" si="18"/>
        <v>93</v>
      </c>
      <c r="APX4" s="35">
        <f t="shared" si="18"/>
        <v>93</v>
      </c>
      <c r="APY4" s="35">
        <f t="shared" si="18"/>
        <v>93</v>
      </c>
      <c r="APZ4" s="35">
        <f t="shared" si="18"/>
        <v>93</v>
      </c>
      <c r="AQA4" s="35">
        <f t="shared" si="18"/>
        <v>93</v>
      </c>
      <c r="AQB4" s="35">
        <f t="shared" si="18"/>
        <v>93</v>
      </c>
      <c r="AQC4" s="35">
        <f t="shared" si="18"/>
        <v>93</v>
      </c>
      <c r="AQD4" s="35">
        <f t="shared" si="18"/>
        <v>94</v>
      </c>
      <c r="AQE4" s="35">
        <f t="shared" si="18"/>
        <v>94</v>
      </c>
      <c r="AQF4" s="35">
        <f t="shared" si="18"/>
        <v>94</v>
      </c>
      <c r="AQG4" s="35">
        <f t="shared" si="18"/>
        <v>94</v>
      </c>
      <c r="AQH4" s="35">
        <f t="shared" si="18"/>
        <v>94</v>
      </c>
      <c r="AQI4" s="35">
        <f t="shared" si="18"/>
        <v>94</v>
      </c>
      <c r="AQJ4" s="35">
        <f t="shared" si="18"/>
        <v>94</v>
      </c>
      <c r="AQK4" s="35">
        <f t="shared" si="18"/>
        <v>94</v>
      </c>
      <c r="AQL4" s="35">
        <f t="shared" si="18"/>
        <v>94</v>
      </c>
      <c r="AQM4" s="35">
        <f t="shared" si="18"/>
        <v>94</v>
      </c>
      <c r="AQN4" s="35">
        <f t="shared" si="18"/>
        <v>94</v>
      </c>
      <c r="AQO4" s="35">
        <f t="shared" si="18"/>
        <v>94</v>
      </c>
      <c r="AQP4" s="35">
        <f t="shared" si="18"/>
        <v>95</v>
      </c>
      <c r="AQQ4" s="35">
        <f t="shared" si="18"/>
        <v>95</v>
      </c>
      <c r="AQR4" s="35">
        <f t="shared" si="18"/>
        <v>95</v>
      </c>
      <c r="AQS4" s="35">
        <f t="shared" si="18"/>
        <v>95</v>
      </c>
      <c r="AQT4" s="35">
        <f t="shared" si="18"/>
        <v>95</v>
      </c>
      <c r="AQU4" s="35">
        <f t="shared" si="18"/>
        <v>95</v>
      </c>
      <c r="AQV4" s="35">
        <f t="shared" si="18"/>
        <v>95</v>
      </c>
      <c r="AQW4" s="35">
        <f t="shared" si="18"/>
        <v>95</v>
      </c>
      <c r="AQX4" s="35">
        <f t="shared" si="18"/>
        <v>95</v>
      </c>
      <c r="AQY4" s="35">
        <f t="shared" si="18"/>
        <v>95</v>
      </c>
      <c r="AQZ4" s="35">
        <f t="shared" si="18"/>
        <v>95</v>
      </c>
      <c r="ARA4" s="35">
        <f t="shared" si="18"/>
        <v>95</v>
      </c>
      <c r="ARB4" s="35">
        <f t="shared" si="18"/>
        <v>96</v>
      </c>
      <c r="ARC4" s="35">
        <f t="shared" si="18"/>
        <v>96</v>
      </c>
      <c r="ARD4" s="35">
        <f t="shared" si="18"/>
        <v>96</v>
      </c>
      <c r="ARE4" s="35">
        <f t="shared" si="18"/>
        <v>96</v>
      </c>
      <c r="ARF4" s="35">
        <f t="shared" si="18"/>
        <v>96</v>
      </c>
      <c r="ARG4" s="35">
        <f t="shared" si="18"/>
        <v>96</v>
      </c>
      <c r="ARH4" s="35">
        <f t="shared" si="18"/>
        <v>96</v>
      </c>
      <c r="ARI4" s="35">
        <f t="shared" si="18"/>
        <v>96</v>
      </c>
      <c r="ARJ4" s="35">
        <f t="shared" si="18"/>
        <v>96</v>
      </c>
      <c r="ARK4" s="35">
        <f t="shared" si="18"/>
        <v>96</v>
      </c>
      <c r="ARL4" s="35">
        <f t="shared" si="18"/>
        <v>96</v>
      </c>
      <c r="ARM4" s="35">
        <f t="shared" si="18"/>
        <v>96</v>
      </c>
      <c r="ARN4" s="35">
        <f t="shared" si="18"/>
        <v>97</v>
      </c>
      <c r="ARO4" s="35">
        <f t="shared" si="18"/>
        <v>97</v>
      </c>
      <c r="ARP4" s="35">
        <f t="shared" si="18"/>
        <v>97</v>
      </c>
      <c r="ARQ4" s="35">
        <f t="shared" si="18"/>
        <v>97</v>
      </c>
      <c r="ARR4" s="35">
        <f t="shared" si="18"/>
        <v>97</v>
      </c>
      <c r="ARS4" s="35">
        <f t="shared" si="18"/>
        <v>97</v>
      </c>
      <c r="ART4" s="35">
        <f t="shared" si="18"/>
        <v>97</v>
      </c>
      <c r="ARU4" s="35">
        <f t="shared" si="18"/>
        <v>97</v>
      </c>
      <c r="ARV4" s="35">
        <f t="shared" si="18"/>
        <v>97</v>
      </c>
      <c r="ARW4" s="35">
        <f t="shared" si="18"/>
        <v>97</v>
      </c>
      <c r="ARX4" s="35">
        <f t="shared" si="18"/>
        <v>97</v>
      </c>
      <c r="ARY4" s="35">
        <f t="shared" si="18"/>
        <v>97</v>
      </c>
      <c r="ARZ4" s="35">
        <f t="shared" si="18"/>
        <v>98</v>
      </c>
      <c r="ASA4" s="35">
        <f t="shared" ref="ASA4:AUL4" si="19">INT((ASA5-1)/12)+1</f>
        <v>98</v>
      </c>
      <c r="ASB4" s="35">
        <f t="shared" si="19"/>
        <v>98</v>
      </c>
      <c r="ASC4" s="35">
        <f t="shared" si="19"/>
        <v>98</v>
      </c>
      <c r="ASD4" s="35">
        <f t="shared" si="19"/>
        <v>98</v>
      </c>
      <c r="ASE4" s="35">
        <f t="shared" si="19"/>
        <v>98</v>
      </c>
      <c r="ASF4" s="35">
        <f t="shared" si="19"/>
        <v>98</v>
      </c>
      <c r="ASG4" s="35">
        <f t="shared" si="19"/>
        <v>98</v>
      </c>
      <c r="ASH4" s="35">
        <f t="shared" si="19"/>
        <v>98</v>
      </c>
      <c r="ASI4" s="35">
        <f t="shared" si="19"/>
        <v>98</v>
      </c>
      <c r="ASJ4" s="35">
        <f t="shared" si="19"/>
        <v>98</v>
      </c>
      <c r="ASK4" s="35">
        <f t="shared" si="19"/>
        <v>98</v>
      </c>
      <c r="ASL4" s="35">
        <f t="shared" si="19"/>
        <v>99</v>
      </c>
      <c r="ASM4" s="35">
        <f t="shared" si="19"/>
        <v>99</v>
      </c>
      <c r="ASN4" s="35">
        <f t="shared" si="19"/>
        <v>99</v>
      </c>
      <c r="ASO4" s="35">
        <f t="shared" si="19"/>
        <v>99</v>
      </c>
      <c r="ASP4" s="35">
        <f t="shared" si="19"/>
        <v>99</v>
      </c>
      <c r="ASQ4" s="35">
        <f t="shared" si="19"/>
        <v>99</v>
      </c>
      <c r="ASR4" s="35">
        <f t="shared" si="19"/>
        <v>99</v>
      </c>
      <c r="ASS4" s="35">
        <f t="shared" si="19"/>
        <v>99</v>
      </c>
      <c r="AST4" s="35">
        <f t="shared" si="19"/>
        <v>99</v>
      </c>
      <c r="ASU4" s="35">
        <f t="shared" si="19"/>
        <v>99</v>
      </c>
      <c r="ASV4" s="35">
        <f t="shared" si="19"/>
        <v>99</v>
      </c>
      <c r="ASW4" s="35">
        <f t="shared" si="19"/>
        <v>99</v>
      </c>
      <c r="ASX4" s="35">
        <f t="shared" si="19"/>
        <v>100</v>
      </c>
      <c r="ASY4" s="35">
        <f t="shared" si="19"/>
        <v>100</v>
      </c>
      <c r="ASZ4" s="35">
        <f t="shared" si="19"/>
        <v>100</v>
      </c>
      <c r="ATA4" s="35">
        <f t="shared" si="19"/>
        <v>100</v>
      </c>
      <c r="ATB4" s="35">
        <f t="shared" si="19"/>
        <v>100</v>
      </c>
      <c r="ATC4" s="35">
        <f t="shared" si="19"/>
        <v>100</v>
      </c>
      <c r="ATD4" s="35">
        <f t="shared" si="19"/>
        <v>100</v>
      </c>
      <c r="ATE4" s="35">
        <f t="shared" si="19"/>
        <v>100</v>
      </c>
      <c r="ATF4" s="35">
        <f t="shared" si="19"/>
        <v>100</v>
      </c>
      <c r="ATG4" s="35">
        <f t="shared" si="19"/>
        <v>100</v>
      </c>
      <c r="ATH4" s="35">
        <f t="shared" si="19"/>
        <v>100</v>
      </c>
      <c r="ATI4" s="35">
        <f t="shared" si="19"/>
        <v>100</v>
      </c>
      <c r="ATJ4" s="35">
        <f t="shared" si="19"/>
        <v>101</v>
      </c>
      <c r="ATK4" s="35">
        <f t="shared" si="19"/>
        <v>101</v>
      </c>
      <c r="ATL4" s="35">
        <f t="shared" si="19"/>
        <v>101</v>
      </c>
      <c r="ATM4" s="35">
        <f t="shared" si="19"/>
        <v>101</v>
      </c>
      <c r="ATN4" s="35">
        <f t="shared" si="19"/>
        <v>101</v>
      </c>
      <c r="ATO4" s="35">
        <f t="shared" si="19"/>
        <v>101</v>
      </c>
      <c r="ATP4" s="35">
        <f t="shared" si="19"/>
        <v>101</v>
      </c>
      <c r="ATQ4" s="35">
        <f t="shared" si="19"/>
        <v>101</v>
      </c>
      <c r="ATR4" s="35">
        <f t="shared" si="19"/>
        <v>101</v>
      </c>
      <c r="ATS4" s="35">
        <f t="shared" si="19"/>
        <v>101</v>
      </c>
      <c r="ATT4" s="35">
        <f t="shared" si="19"/>
        <v>101</v>
      </c>
      <c r="ATU4" s="35">
        <f t="shared" si="19"/>
        <v>101</v>
      </c>
      <c r="ATV4" s="35">
        <f t="shared" si="19"/>
        <v>102</v>
      </c>
      <c r="ATW4" s="35">
        <f t="shared" si="19"/>
        <v>102</v>
      </c>
      <c r="ATX4" s="35">
        <f t="shared" si="19"/>
        <v>102</v>
      </c>
      <c r="ATY4" s="35">
        <f t="shared" si="19"/>
        <v>102</v>
      </c>
      <c r="ATZ4" s="35">
        <f t="shared" si="19"/>
        <v>102</v>
      </c>
      <c r="AUA4" s="35">
        <f t="shared" si="19"/>
        <v>102</v>
      </c>
      <c r="AUB4" s="35">
        <f t="shared" si="19"/>
        <v>102</v>
      </c>
      <c r="AUC4" s="35">
        <f t="shared" si="19"/>
        <v>102</v>
      </c>
      <c r="AUD4" s="35">
        <f t="shared" si="19"/>
        <v>102</v>
      </c>
      <c r="AUE4" s="35">
        <f t="shared" si="19"/>
        <v>102</v>
      </c>
      <c r="AUF4" s="35">
        <f t="shared" si="19"/>
        <v>102</v>
      </c>
      <c r="AUG4" s="35">
        <f t="shared" si="19"/>
        <v>102</v>
      </c>
      <c r="AUH4" s="35">
        <f t="shared" si="19"/>
        <v>103</v>
      </c>
      <c r="AUI4" s="35">
        <f t="shared" si="19"/>
        <v>103</v>
      </c>
      <c r="AUJ4" s="35">
        <f t="shared" si="19"/>
        <v>103</v>
      </c>
      <c r="AUK4" s="35">
        <f t="shared" si="19"/>
        <v>103</v>
      </c>
      <c r="AUL4" s="35">
        <f t="shared" si="19"/>
        <v>103</v>
      </c>
      <c r="AUM4" s="35">
        <f t="shared" ref="AUM4:AWX4" si="20">INT((AUM5-1)/12)+1</f>
        <v>103</v>
      </c>
      <c r="AUN4" s="35">
        <f t="shared" si="20"/>
        <v>103</v>
      </c>
      <c r="AUO4" s="35">
        <f t="shared" si="20"/>
        <v>103</v>
      </c>
      <c r="AUP4" s="35">
        <f t="shared" si="20"/>
        <v>103</v>
      </c>
      <c r="AUQ4" s="35">
        <f t="shared" si="20"/>
        <v>103</v>
      </c>
      <c r="AUR4" s="35">
        <f t="shared" si="20"/>
        <v>103</v>
      </c>
      <c r="AUS4" s="35">
        <f t="shared" si="20"/>
        <v>103</v>
      </c>
      <c r="AUT4" s="35">
        <f t="shared" si="20"/>
        <v>104</v>
      </c>
      <c r="AUU4" s="35">
        <f t="shared" si="20"/>
        <v>104</v>
      </c>
      <c r="AUV4" s="35">
        <f t="shared" si="20"/>
        <v>104</v>
      </c>
      <c r="AUW4" s="35">
        <f t="shared" si="20"/>
        <v>104</v>
      </c>
      <c r="AUX4" s="35">
        <f t="shared" si="20"/>
        <v>104</v>
      </c>
      <c r="AUY4" s="35">
        <f t="shared" si="20"/>
        <v>104</v>
      </c>
      <c r="AUZ4" s="35">
        <f t="shared" si="20"/>
        <v>104</v>
      </c>
      <c r="AVA4" s="35">
        <f t="shared" si="20"/>
        <v>104</v>
      </c>
      <c r="AVB4" s="35">
        <f t="shared" si="20"/>
        <v>104</v>
      </c>
      <c r="AVC4" s="35">
        <f t="shared" si="20"/>
        <v>104</v>
      </c>
      <c r="AVD4" s="35">
        <f t="shared" si="20"/>
        <v>104</v>
      </c>
      <c r="AVE4" s="35">
        <f t="shared" si="20"/>
        <v>104</v>
      </c>
      <c r="AVF4" s="35">
        <f t="shared" si="20"/>
        <v>105</v>
      </c>
      <c r="AVG4" s="35">
        <f t="shared" si="20"/>
        <v>105</v>
      </c>
      <c r="AVH4" s="35">
        <f t="shared" si="20"/>
        <v>105</v>
      </c>
      <c r="AVI4" s="35">
        <f t="shared" si="20"/>
        <v>105</v>
      </c>
      <c r="AVJ4" s="35">
        <f t="shared" si="20"/>
        <v>105</v>
      </c>
      <c r="AVK4" s="35">
        <f t="shared" si="20"/>
        <v>105</v>
      </c>
      <c r="AVL4" s="35">
        <f t="shared" si="20"/>
        <v>105</v>
      </c>
      <c r="AVM4" s="35">
        <f t="shared" si="20"/>
        <v>105</v>
      </c>
      <c r="AVN4" s="35">
        <f t="shared" si="20"/>
        <v>105</v>
      </c>
      <c r="AVO4" s="35">
        <f t="shared" si="20"/>
        <v>105</v>
      </c>
      <c r="AVP4" s="35">
        <f t="shared" si="20"/>
        <v>105</v>
      </c>
      <c r="AVQ4" s="35">
        <f t="shared" si="20"/>
        <v>105</v>
      </c>
      <c r="AVR4" s="35">
        <f t="shared" si="20"/>
        <v>106</v>
      </c>
      <c r="AVS4" s="35">
        <f t="shared" si="20"/>
        <v>106</v>
      </c>
      <c r="AVT4" s="35">
        <f t="shared" si="20"/>
        <v>106</v>
      </c>
      <c r="AVU4" s="35">
        <f t="shared" si="20"/>
        <v>106</v>
      </c>
      <c r="AVV4" s="35">
        <f t="shared" si="20"/>
        <v>106</v>
      </c>
      <c r="AVW4" s="35">
        <f t="shared" si="20"/>
        <v>106</v>
      </c>
      <c r="AVX4" s="35">
        <f t="shared" si="20"/>
        <v>106</v>
      </c>
      <c r="AVY4" s="35">
        <f t="shared" si="20"/>
        <v>106</v>
      </c>
      <c r="AVZ4" s="35">
        <f t="shared" si="20"/>
        <v>106</v>
      </c>
      <c r="AWA4" s="35">
        <f t="shared" si="20"/>
        <v>106</v>
      </c>
      <c r="AWB4" s="35">
        <f t="shared" si="20"/>
        <v>106</v>
      </c>
      <c r="AWC4" s="35">
        <f t="shared" si="20"/>
        <v>106</v>
      </c>
      <c r="AWD4" s="35">
        <f t="shared" si="20"/>
        <v>107</v>
      </c>
      <c r="AWE4" s="35">
        <f t="shared" si="20"/>
        <v>107</v>
      </c>
      <c r="AWF4" s="35">
        <f t="shared" si="20"/>
        <v>107</v>
      </c>
      <c r="AWG4" s="35">
        <f t="shared" si="20"/>
        <v>107</v>
      </c>
      <c r="AWH4" s="35">
        <f t="shared" si="20"/>
        <v>107</v>
      </c>
      <c r="AWI4" s="35">
        <f t="shared" si="20"/>
        <v>107</v>
      </c>
      <c r="AWJ4" s="35">
        <f t="shared" si="20"/>
        <v>107</v>
      </c>
      <c r="AWK4" s="35">
        <f t="shared" si="20"/>
        <v>107</v>
      </c>
      <c r="AWL4" s="35">
        <f t="shared" si="20"/>
        <v>107</v>
      </c>
      <c r="AWM4" s="35">
        <f t="shared" si="20"/>
        <v>107</v>
      </c>
      <c r="AWN4" s="35">
        <f t="shared" si="20"/>
        <v>107</v>
      </c>
      <c r="AWO4" s="35">
        <f t="shared" si="20"/>
        <v>107</v>
      </c>
      <c r="AWP4" s="35">
        <f t="shared" si="20"/>
        <v>108</v>
      </c>
      <c r="AWQ4" s="35">
        <f t="shared" si="20"/>
        <v>108</v>
      </c>
      <c r="AWR4" s="35">
        <f t="shared" si="20"/>
        <v>108</v>
      </c>
      <c r="AWS4" s="35">
        <f t="shared" si="20"/>
        <v>108</v>
      </c>
      <c r="AWT4" s="35">
        <f t="shared" si="20"/>
        <v>108</v>
      </c>
      <c r="AWU4" s="35">
        <f t="shared" si="20"/>
        <v>108</v>
      </c>
      <c r="AWV4" s="35">
        <f t="shared" si="20"/>
        <v>108</v>
      </c>
      <c r="AWW4" s="35">
        <f t="shared" si="20"/>
        <v>108</v>
      </c>
      <c r="AWX4" s="35">
        <f t="shared" si="20"/>
        <v>108</v>
      </c>
      <c r="AWY4" s="35">
        <f t="shared" ref="AWY4:AZJ4" si="21">INT((AWY5-1)/12)+1</f>
        <v>108</v>
      </c>
      <c r="AWZ4" s="35">
        <f t="shared" si="21"/>
        <v>108</v>
      </c>
      <c r="AXA4" s="35">
        <f t="shared" si="21"/>
        <v>108</v>
      </c>
      <c r="AXB4" s="35">
        <f t="shared" si="21"/>
        <v>109</v>
      </c>
      <c r="AXC4" s="35">
        <f t="shared" si="21"/>
        <v>109</v>
      </c>
      <c r="AXD4" s="35">
        <f t="shared" si="21"/>
        <v>109</v>
      </c>
      <c r="AXE4" s="35">
        <f t="shared" si="21"/>
        <v>109</v>
      </c>
      <c r="AXF4" s="35">
        <f t="shared" si="21"/>
        <v>109</v>
      </c>
      <c r="AXG4" s="35">
        <f t="shared" si="21"/>
        <v>109</v>
      </c>
      <c r="AXH4" s="35">
        <f t="shared" si="21"/>
        <v>109</v>
      </c>
      <c r="AXI4" s="35">
        <f t="shared" si="21"/>
        <v>109</v>
      </c>
      <c r="AXJ4" s="35">
        <f t="shared" si="21"/>
        <v>109</v>
      </c>
      <c r="AXK4" s="35">
        <f t="shared" si="21"/>
        <v>109</v>
      </c>
      <c r="AXL4" s="35">
        <f t="shared" si="21"/>
        <v>109</v>
      </c>
      <c r="AXM4" s="35">
        <f t="shared" si="21"/>
        <v>109</v>
      </c>
      <c r="AXN4" s="35">
        <f t="shared" si="21"/>
        <v>110</v>
      </c>
      <c r="AXO4" s="35">
        <f t="shared" si="21"/>
        <v>110</v>
      </c>
      <c r="AXP4" s="35">
        <f t="shared" si="21"/>
        <v>110</v>
      </c>
      <c r="AXQ4" s="35">
        <f t="shared" si="21"/>
        <v>110</v>
      </c>
      <c r="AXR4" s="35">
        <f t="shared" si="21"/>
        <v>110</v>
      </c>
      <c r="AXS4" s="35">
        <f t="shared" si="21"/>
        <v>110</v>
      </c>
      <c r="AXT4" s="35">
        <f t="shared" si="21"/>
        <v>110</v>
      </c>
      <c r="AXU4" s="35">
        <f t="shared" si="21"/>
        <v>110</v>
      </c>
      <c r="AXV4" s="35">
        <f t="shared" si="21"/>
        <v>110</v>
      </c>
      <c r="AXW4" s="35">
        <f t="shared" si="21"/>
        <v>110</v>
      </c>
      <c r="AXX4" s="35">
        <f t="shared" si="21"/>
        <v>110</v>
      </c>
      <c r="AXY4" s="35">
        <f t="shared" si="21"/>
        <v>110</v>
      </c>
      <c r="AXZ4" s="35">
        <f t="shared" si="21"/>
        <v>111</v>
      </c>
      <c r="AYA4" s="35">
        <f t="shared" si="21"/>
        <v>111</v>
      </c>
      <c r="AYB4" s="35">
        <f t="shared" si="21"/>
        <v>111</v>
      </c>
      <c r="AYC4" s="35">
        <f t="shared" si="21"/>
        <v>111</v>
      </c>
      <c r="AYD4" s="35">
        <f t="shared" si="21"/>
        <v>111</v>
      </c>
      <c r="AYE4" s="35">
        <f t="shared" si="21"/>
        <v>111</v>
      </c>
      <c r="AYF4" s="35">
        <f t="shared" si="21"/>
        <v>111</v>
      </c>
      <c r="AYG4" s="35">
        <f t="shared" si="21"/>
        <v>111</v>
      </c>
      <c r="AYH4" s="35">
        <f t="shared" si="21"/>
        <v>111</v>
      </c>
      <c r="AYI4" s="35">
        <f t="shared" si="21"/>
        <v>111</v>
      </c>
      <c r="AYJ4" s="35">
        <f t="shared" si="21"/>
        <v>111</v>
      </c>
      <c r="AYK4" s="35">
        <f t="shared" si="21"/>
        <v>111</v>
      </c>
      <c r="AYL4" s="35">
        <f t="shared" si="21"/>
        <v>112</v>
      </c>
      <c r="AYM4" s="35">
        <f t="shared" si="21"/>
        <v>112</v>
      </c>
      <c r="AYN4" s="35">
        <f t="shared" si="21"/>
        <v>112</v>
      </c>
      <c r="AYO4" s="35">
        <f t="shared" si="21"/>
        <v>112</v>
      </c>
      <c r="AYP4" s="35">
        <f t="shared" si="21"/>
        <v>112</v>
      </c>
      <c r="AYQ4" s="35">
        <f t="shared" si="21"/>
        <v>112</v>
      </c>
      <c r="AYR4" s="35">
        <f t="shared" si="21"/>
        <v>112</v>
      </c>
      <c r="AYS4" s="35">
        <f t="shared" si="21"/>
        <v>112</v>
      </c>
      <c r="AYT4" s="35">
        <f t="shared" si="21"/>
        <v>112</v>
      </c>
      <c r="AYU4" s="35">
        <f t="shared" si="21"/>
        <v>112</v>
      </c>
      <c r="AYV4" s="35">
        <f t="shared" si="21"/>
        <v>112</v>
      </c>
      <c r="AYW4" s="35">
        <f t="shared" si="21"/>
        <v>112</v>
      </c>
      <c r="AYX4" s="35">
        <f t="shared" si="21"/>
        <v>113</v>
      </c>
      <c r="AYY4" s="35">
        <f t="shared" si="21"/>
        <v>113</v>
      </c>
      <c r="AYZ4" s="35">
        <f t="shared" si="21"/>
        <v>113</v>
      </c>
      <c r="AZA4" s="35">
        <f t="shared" si="21"/>
        <v>113</v>
      </c>
      <c r="AZB4" s="35">
        <f t="shared" si="21"/>
        <v>113</v>
      </c>
      <c r="AZC4" s="35">
        <f t="shared" si="21"/>
        <v>113</v>
      </c>
      <c r="AZD4" s="35">
        <f t="shared" si="21"/>
        <v>113</v>
      </c>
      <c r="AZE4" s="35">
        <f t="shared" si="21"/>
        <v>113</v>
      </c>
      <c r="AZF4" s="35">
        <f t="shared" si="21"/>
        <v>113</v>
      </c>
      <c r="AZG4" s="35">
        <f t="shared" si="21"/>
        <v>113</v>
      </c>
      <c r="AZH4" s="35">
        <f t="shared" si="21"/>
        <v>113</v>
      </c>
      <c r="AZI4" s="35">
        <f t="shared" si="21"/>
        <v>113</v>
      </c>
      <c r="AZJ4" s="35">
        <f t="shared" si="21"/>
        <v>114</v>
      </c>
      <c r="AZK4" s="35">
        <f t="shared" ref="AZK4:BBV4" si="22">INT((AZK5-1)/12)+1</f>
        <v>114</v>
      </c>
      <c r="AZL4" s="35">
        <f t="shared" si="22"/>
        <v>114</v>
      </c>
      <c r="AZM4" s="35">
        <f t="shared" si="22"/>
        <v>114</v>
      </c>
      <c r="AZN4" s="35">
        <f t="shared" si="22"/>
        <v>114</v>
      </c>
      <c r="AZO4" s="35">
        <f t="shared" si="22"/>
        <v>114</v>
      </c>
      <c r="AZP4" s="35">
        <f t="shared" si="22"/>
        <v>114</v>
      </c>
      <c r="AZQ4" s="35">
        <f t="shared" si="22"/>
        <v>114</v>
      </c>
      <c r="AZR4" s="35">
        <f t="shared" si="22"/>
        <v>114</v>
      </c>
      <c r="AZS4" s="35">
        <f t="shared" si="22"/>
        <v>114</v>
      </c>
      <c r="AZT4" s="35">
        <f t="shared" si="22"/>
        <v>114</v>
      </c>
      <c r="AZU4" s="35">
        <f t="shared" si="22"/>
        <v>114</v>
      </c>
      <c r="AZV4" s="35">
        <f t="shared" si="22"/>
        <v>115</v>
      </c>
      <c r="AZW4" s="35">
        <f t="shared" si="22"/>
        <v>115</v>
      </c>
      <c r="AZX4" s="35">
        <f t="shared" si="22"/>
        <v>115</v>
      </c>
      <c r="AZY4" s="35">
        <f t="shared" si="22"/>
        <v>115</v>
      </c>
      <c r="AZZ4" s="35">
        <f t="shared" si="22"/>
        <v>115</v>
      </c>
      <c r="BAA4" s="35">
        <f t="shared" si="22"/>
        <v>115</v>
      </c>
      <c r="BAB4" s="35">
        <f t="shared" si="22"/>
        <v>115</v>
      </c>
      <c r="BAC4" s="35">
        <f t="shared" si="22"/>
        <v>115</v>
      </c>
      <c r="BAD4" s="35">
        <f t="shared" si="22"/>
        <v>115</v>
      </c>
      <c r="BAE4" s="35">
        <f t="shared" si="22"/>
        <v>115</v>
      </c>
      <c r="BAF4" s="35">
        <f t="shared" si="22"/>
        <v>115</v>
      </c>
      <c r="BAG4" s="35">
        <f t="shared" si="22"/>
        <v>115</v>
      </c>
      <c r="BAH4" s="35">
        <f t="shared" si="22"/>
        <v>116</v>
      </c>
      <c r="BAI4" s="35">
        <f t="shared" si="22"/>
        <v>116</v>
      </c>
      <c r="BAJ4" s="35">
        <f t="shared" si="22"/>
        <v>116</v>
      </c>
      <c r="BAK4" s="35">
        <f t="shared" si="22"/>
        <v>116</v>
      </c>
      <c r="BAL4" s="35">
        <f t="shared" si="22"/>
        <v>116</v>
      </c>
      <c r="BAM4" s="35">
        <f t="shared" si="22"/>
        <v>116</v>
      </c>
      <c r="BAN4" s="35">
        <f t="shared" si="22"/>
        <v>116</v>
      </c>
      <c r="BAO4" s="35">
        <f t="shared" si="22"/>
        <v>116</v>
      </c>
      <c r="BAP4" s="35">
        <f t="shared" si="22"/>
        <v>116</v>
      </c>
      <c r="BAQ4" s="35">
        <f t="shared" si="22"/>
        <v>116</v>
      </c>
      <c r="BAR4" s="35">
        <f t="shared" si="22"/>
        <v>116</v>
      </c>
      <c r="BAS4" s="35">
        <f t="shared" si="22"/>
        <v>116</v>
      </c>
      <c r="BAT4" s="35">
        <f t="shared" si="22"/>
        <v>117</v>
      </c>
      <c r="BAU4" s="35">
        <f t="shared" si="22"/>
        <v>117</v>
      </c>
      <c r="BAV4" s="35">
        <f t="shared" si="22"/>
        <v>117</v>
      </c>
      <c r="BAW4" s="35">
        <f t="shared" si="22"/>
        <v>117</v>
      </c>
      <c r="BAX4" s="35">
        <f t="shared" si="22"/>
        <v>117</v>
      </c>
      <c r="BAY4" s="35">
        <f t="shared" si="22"/>
        <v>117</v>
      </c>
      <c r="BAZ4" s="35">
        <f t="shared" si="22"/>
        <v>117</v>
      </c>
      <c r="BBA4" s="35">
        <f t="shared" si="22"/>
        <v>117</v>
      </c>
      <c r="BBB4" s="35">
        <f t="shared" si="22"/>
        <v>117</v>
      </c>
      <c r="BBC4" s="35">
        <f t="shared" si="22"/>
        <v>117</v>
      </c>
      <c r="BBD4" s="35">
        <f t="shared" si="22"/>
        <v>117</v>
      </c>
      <c r="BBE4" s="35">
        <f t="shared" si="22"/>
        <v>117</v>
      </c>
      <c r="BBF4" s="35">
        <f t="shared" si="22"/>
        <v>118</v>
      </c>
      <c r="BBG4" s="35">
        <f t="shared" si="22"/>
        <v>118</v>
      </c>
      <c r="BBH4" s="35">
        <f t="shared" si="22"/>
        <v>118</v>
      </c>
      <c r="BBI4" s="35">
        <f t="shared" si="22"/>
        <v>118</v>
      </c>
      <c r="BBJ4" s="35">
        <f t="shared" si="22"/>
        <v>118</v>
      </c>
      <c r="BBK4" s="35">
        <f t="shared" si="22"/>
        <v>118</v>
      </c>
      <c r="BBL4" s="35">
        <f t="shared" si="22"/>
        <v>118</v>
      </c>
      <c r="BBM4" s="35">
        <f t="shared" si="22"/>
        <v>118</v>
      </c>
      <c r="BBN4" s="35">
        <f t="shared" si="22"/>
        <v>118</v>
      </c>
      <c r="BBO4" s="35">
        <f t="shared" si="22"/>
        <v>118</v>
      </c>
      <c r="BBP4" s="35">
        <f t="shared" si="22"/>
        <v>118</v>
      </c>
      <c r="BBQ4" s="35">
        <f t="shared" si="22"/>
        <v>118</v>
      </c>
      <c r="BBR4" s="35">
        <f t="shared" si="22"/>
        <v>119</v>
      </c>
      <c r="BBS4" s="35">
        <f t="shared" si="22"/>
        <v>119</v>
      </c>
      <c r="BBT4" s="35">
        <f t="shared" si="22"/>
        <v>119</v>
      </c>
      <c r="BBU4" s="35">
        <f t="shared" si="22"/>
        <v>119</v>
      </c>
      <c r="BBV4" s="35">
        <f t="shared" si="22"/>
        <v>119</v>
      </c>
    </row>
    <row r="5" spans="2:1426" x14ac:dyDescent="0.3">
      <c r="C5" s="35" t="s">
        <v>121</v>
      </c>
      <c r="E5" s="67">
        <v>0</v>
      </c>
      <c r="F5" s="35">
        <v>1</v>
      </c>
      <c r="G5" s="35">
        <f>F5+1</f>
        <v>2</v>
      </c>
      <c r="H5" s="35">
        <f t="shared" ref="H5:BS5" si="23">G5+1</f>
        <v>3</v>
      </c>
      <c r="I5" s="35">
        <f t="shared" si="23"/>
        <v>4</v>
      </c>
      <c r="J5" s="35">
        <f t="shared" si="23"/>
        <v>5</v>
      </c>
      <c r="K5" s="35">
        <f t="shared" si="23"/>
        <v>6</v>
      </c>
      <c r="L5" s="35">
        <f t="shared" si="23"/>
        <v>7</v>
      </c>
      <c r="M5" s="35">
        <f t="shared" si="23"/>
        <v>8</v>
      </c>
      <c r="N5" s="35">
        <f t="shared" si="23"/>
        <v>9</v>
      </c>
      <c r="O5" s="35">
        <f t="shared" si="23"/>
        <v>10</v>
      </c>
      <c r="P5" s="35">
        <f t="shared" si="23"/>
        <v>11</v>
      </c>
      <c r="Q5" s="35">
        <f t="shared" si="23"/>
        <v>12</v>
      </c>
      <c r="R5" s="35">
        <f t="shared" si="23"/>
        <v>13</v>
      </c>
      <c r="S5" s="35">
        <f t="shared" si="23"/>
        <v>14</v>
      </c>
      <c r="T5" s="35">
        <f t="shared" si="23"/>
        <v>15</v>
      </c>
      <c r="U5" s="35">
        <f t="shared" si="23"/>
        <v>16</v>
      </c>
      <c r="V5" s="35">
        <f t="shared" si="23"/>
        <v>17</v>
      </c>
      <c r="W5" s="35">
        <f t="shared" si="23"/>
        <v>18</v>
      </c>
      <c r="X5" s="35">
        <f t="shared" si="23"/>
        <v>19</v>
      </c>
      <c r="Y5" s="35">
        <f t="shared" si="23"/>
        <v>20</v>
      </c>
      <c r="Z5" s="35">
        <f t="shared" si="23"/>
        <v>21</v>
      </c>
      <c r="AA5" s="35">
        <f t="shared" si="23"/>
        <v>22</v>
      </c>
      <c r="AB5" s="35">
        <f t="shared" si="23"/>
        <v>23</v>
      </c>
      <c r="AC5" s="35">
        <f t="shared" si="23"/>
        <v>24</v>
      </c>
      <c r="AD5" s="35">
        <f t="shared" si="23"/>
        <v>25</v>
      </c>
      <c r="AE5" s="35">
        <f t="shared" si="23"/>
        <v>26</v>
      </c>
      <c r="AF5" s="35">
        <f t="shared" si="23"/>
        <v>27</v>
      </c>
      <c r="AG5" s="35">
        <f t="shared" si="23"/>
        <v>28</v>
      </c>
      <c r="AH5" s="35">
        <f t="shared" si="23"/>
        <v>29</v>
      </c>
      <c r="AI5" s="35">
        <f t="shared" si="23"/>
        <v>30</v>
      </c>
      <c r="AJ5" s="35">
        <f t="shared" si="23"/>
        <v>31</v>
      </c>
      <c r="AK5" s="35">
        <f t="shared" si="23"/>
        <v>32</v>
      </c>
      <c r="AL5" s="35">
        <f t="shared" si="23"/>
        <v>33</v>
      </c>
      <c r="AM5" s="35">
        <f t="shared" si="23"/>
        <v>34</v>
      </c>
      <c r="AN5" s="35">
        <f t="shared" si="23"/>
        <v>35</v>
      </c>
      <c r="AO5" s="35">
        <f t="shared" si="23"/>
        <v>36</v>
      </c>
      <c r="AP5" s="35">
        <f t="shared" si="23"/>
        <v>37</v>
      </c>
      <c r="AQ5" s="35">
        <f t="shared" si="23"/>
        <v>38</v>
      </c>
      <c r="AR5" s="35">
        <f t="shared" si="23"/>
        <v>39</v>
      </c>
      <c r="AS5" s="35">
        <f t="shared" si="23"/>
        <v>40</v>
      </c>
      <c r="AT5" s="35">
        <f t="shared" si="23"/>
        <v>41</v>
      </c>
      <c r="AU5" s="35">
        <f t="shared" si="23"/>
        <v>42</v>
      </c>
      <c r="AV5" s="35">
        <f t="shared" si="23"/>
        <v>43</v>
      </c>
      <c r="AW5" s="35">
        <f t="shared" si="23"/>
        <v>44</v>
      </c>
      <c r="AX5" s="35">
        <f t="shared" si="23"/>
        <v>45</v>
      </c>
      <c r="AY5" s="35">
        <f t="shared" si="23"/>
        <v>46</v>
      </c>
      <c r="AZ5" s="35">
        <f t="shared" si="23"/>
        <v>47</v>
      </c>
      <c r="BA5" s="35">
        <f t="shared" si="23"/>
        <v>48</v>
      </c>
      <c r="BB5" s="35">
        <f t="shared" si="23"/>
        <v>49</v>
      </c>
      <c r="BC5" s="35">
        <f t="shared" si="23"/>
        <v>50</v>
      </c>
      <c r="BD5" s="35">
        <f t="shared" si="23"/>
        <v>51</v>
      </c>
      <c r="BE5" s="35">
        <f t="shared" si="23"/>
        <v>52</v>
      </c>
      <c r="BF5" s="35">
        <f t="shared" si="23"/>
        <v>53</v>
      </c>
      <c r="BG5" s="35">
        <f t="shared" si="23"/>
        <v>54</v>
      </c>
      <c r="BH5" s="35">
        <f t="shared" si="23"/>
        <v>55</v>
      </c>
      <c r="BI5" s="35">
        <f t="shared" si="23"/>
        <v>56</v>
      </c>
      <c r="BJ5" s="35">
        <f t="shared" si="23"/>
        <v>57</v>
      </c>
      <c r="BK5" s="35">
        <f t="shared" si="23"/>
        <v>58</v>
      </c>
      <c r="BL5" s="35">
        <f t="shared" si="23"/>
        <v>59</v>
      </c>
      <c r="BM5" s="35">
        <f t="shared" si="23"/>
        <v>60</v>
      </c>
      <c r="BN5" s="35">
        <f t="shared" si="23"/>
        <v>61</v>
      </c>
      <c r="BO5" s="35">
        <f t="shared" si="23"/>
        <v>62</v>
      </c>
      <c r="BP5" s="35">
        <f t="shared" si="23"/>
        <v>63</v>
      </c>
      <c r="BQ5" s="35">
        <f t="shared" si="23"/>
        <v>64</v>
      </c>
      <c r="BR5" s="35">
        <f t="shared" si="23"/>
        <v>65</v>
      </c>
      <c r="BS5" s="35">
        <f t="shared" si="23"/>
        <v>66</v>
      </c>
      <c r="BT5" s="35">
        <f t="shared" ref="BT5:EE5" si="24">BS5+1</f>
        <v>67</v>
      </c>
      <c r="BU5" s="35">
        <f t="shared" si="24"/>
        <v>68</v>
      </c>
      <c r="BV5" s="35">
        <f t="shared" si="24"/>
        <v>69</v>
      </c>
      <c r="BW5" s="35">
        <f t="shared" si="24"/>
        <v>70</v>
      </c>
      <c r="BX5" s="35">
        <f t="shared" si="24"/>
        <v>71</v>
      </c>
      <c r="BY5" s="35">
        <f t="shared" si="24"/>
        <v>72</v>
      </c>
      <c r="BZ5" s="35">
        <f t="shared" si="24"/>
        <v>73</v>
      </c>
      <c r="CA5" s="35">
        <f t="shared" si="24"/>
        <v>74</v>
      </c>
      <c r="CB5" s="35">
        <f t="shared" si="24"/>
        <v>75</v>
      </c>
      <c r="CC5" s="35">
        <f t="shared" si="24"/>
        <v>76</v>
      </c>
      <c r="CD5" s="35">
        <f t="shared" si="24"/>
        <v>77</v>
      </c>
      <c r="CE5" s="35">
        <f t="shared" si="24"/>
        <v>78</v>
      </c>
      <c r="CF5" s="35">
        <f t="shared" si="24"/>
        <v>79</v>
      </c>
      <c r="CG5" s="35">
        <f t="shared" si="24"/>
        <v>80</v>
      </c>
      <c r="CH5" s="35">
        <f t="shared" si="24"/>
        <v>81</v>
      </c>
      <c r="CI5" s="35">
        <f t="shared" si="24"/>
        <v>82</v>
      </c>
      <c r="CJ5" s="35">
        <f t="shared" si="24"/>
        <v>83</v>
      </c>
      <c r="CK5" s="35">
        <f t="shared" si="24"/>
        <v>84</v>
      </c>
      <c r="CL5" s="35">
        <f t="shared" si="24"/>
        <v>85</v>
      </c>
      <c r="CM5" s="35">
        <f t="shared" si="24"/>
        <v>86</v>
      </c>
      <c r="CN5" s="35">
        <f t="shared" si="24"/>
        <v>87</v>
      </c>
      <c r="CO5" s="35">
        <f t="shared" si="24"/>
        <v>88</v>
      </c>
      <c r="CP5" s="35">
        <f t="shared" si="24"/>
        <v>89</v>
      </c>
      <c r="CQ5" s="35">
        <f t="shared" si="24"/>
        <v>90</v>
      </c>
      <c r="CR5" s="35">
        <f t="shared" si="24"/>
        <v>91</v>
      </c>
      <c r="CS5" s="35">
        <f t="shared" si="24"/>
        <v>92</v>
      </c>
      <c r="CT5" s="35">
        <f t="shared" si="24"/>
        <v>93</v>
      </c>
      <c r="CU5" s="35">
        <f t="shared" si="24"/>
        <v>94</v>
      </c>
      <c r="CV5" s="35">
        <f t="shared" si="24"/>
        <v>95</v>
      </c>
      <c r="CW5" s="35">
        <f t="shared" si="24"/>
        <v>96</v>
      </c>
      <c r="CX5" s="35">
        <f t="shared" si="24"/>
        <v>97</v>
      </c>
      <c r="CY5" s="35">
        <f t="shared" si="24"/>
        <v>98</v>
      </c>
      <c r="CZ5" s="35">
        <f t="shared" si="24"/>
        <v>99</v>
      </c>
      <c r="DA5" s="35">
        <f t="shared" si="24"/>
        <v>100</v>
      </c>
      <c r="DB5" s="35">
        <f t="shared" si="24"/>
        <v>101</v>
      </c>
      <c r="DC5" s="35">
        <f t="shared" si="24"/>
        <v>102</v>
      </c>
      <c r="DD5" s="35">
        <f t="shared" si="24"/>
        <v>103</v>
      </c>
      <c r="DE5" s="35">
        <f t="shared" si="24"/>
        <v>104</v>
      </c>
      <c r="DF5" s="35">
        <f t="shared" si="24"/>
        <v>105</v>
      </c>
      <c r="DG5" s="35">
        <f t="shared" si="24"/>
        <v>106</v>
      </c>
      <c r="DH5" s="35">
        <f t="shared" si="24"/>
        <v>107</v>
      </c>
      <c r="DI5" s="35">
        <f t="shared" si="24"/>
        <v>108</v>
      </c>
      <c r="DJ5" s="35">
        <f t="shared" si="24"/>
        <v>109</v>
      </c>
      <c r="DK5" s="35">
        <f t="shared" si="24"/>
        <v>110</v>
      </c>
      <c r="DL5" s="35">
        <f t="shared" si="24"/>
        <v>111</v>
      </c>
      <c r="DM5" s="35">
        <f t="shared" si="24"/>
        <v>112</v>
      </c>
      <c r="DN5" s="35">
        <f t="shared" si="24"/>
        <v>113</v>
      </c>
      <c r="DO5" s="35">
        <f t="shared" si="24"/>
        <v>114</v>
      </c>
      <c r="DP5" s="35">
        <f t="shared" si="24"/>
        <v>115</v>
      </c>
      <c r="DQ5" s="35">
        <f t="shared" si="24"/>
        <v>116</v>
      </c>
      <c r="DR5" s="35">
        <f t="shared" si="24"/>
        <v>117</v>
      </c>
      <c r="DS5" s="35">
        <f t="shared" si="24"/>
        <v>118</v>
      </c>
      <c r="DT5" s="35">
        <f t="shared" si="24"/>
        <v>119</v>
      </c>
      <c r="DU5" s="35">
        <f t="shared" si="24"/>
        <v>120</v>
      </c>
      <c r="DV5" s="35">
        <f t="shared" si="24"/>
        <v>121</v>
      </c>
      <c r="DW5" s="35">
        <f t="shared" si="24"/>
        <v>122</v>
      </c>
      <c r="DX5" s="35">
        <f t="shared" si="24"/>
        <v>123</v>
      </c>
      <c r="DY5" s="35">
        <f t="shared" si="24"/>
        <v>124</v>
      </c>
      <c r="DZ5" s="35">
        <f t="shared" si="24"/>
        <v>125</v>
      </c>
      <c r="EA5" s="35">
        <f t="shared" si="24"/>
        <v>126</v>
      </c>
      <c r="EB5" s="35">
        <f t="shared" si="24"/>
        <v>127</v>
      </c>
      <c r="EC5" s="35">
        <f t="shared" si="24"/>
        <v>128</v>
      </c>
      <c r="ED5" s="35">
        <f t="shared" si="24"/>
        <v>129</v>
      </c>
      <c r="EE5" s="35">
        <f t="shared" si="24"/>
        <v>130</v>
      </c>
      <c r="EF5" s="35">
        <f t="shared" ref="EF5:GQ5" si="25">EE5+1</f>
        <v>131</v>
      </c>
      <c r="EG5" s="35">
        <f t="shared" si="25"/>
        <v>132</v>
      </c>
      <c r="EH5" s="35">
        <f t="shared" si="25"/>
        <v>133</v>
      </c>
      <c r="EI5" s="35">
        <f t="shared" si="25"/>
        <v>134</v>
      </c>
      <c r="EJ5" s="35">
        <f t="shared" si="25"/>
        <v>135</v>
      </c>
      <c r="EK5" s="35">
        <f t="shared" si="25"/>
        <v>136</v>
      </c>
      <c r="EL5" s="35">
        <f t="shared" si="25"/>
        <v>137</v>
      </c>
      <c r="EM5" s="35">
        <f t="shared" si="25"/>
        <v>138</v>
      </c>
      <c r="EN5" s="35">
        <f t="shared" si="25"/>
        <v>139</v>
      </c>
      <c r="EO5" s="35">
        <f t="shared" si="25"/>
        <v>140</v>
      </c>
      <c r="EP5" s="35">
        <f t="shared" si="25"/>
        <v>141</v>
      </c>
      <c r="EQ5" s="35">
        <f t="shared" si="25"/>
        <v>142</v>
      </c>
      <c r="ER5" s="35">
        <f t="shared" si="25"/>
        <v>143</v>
      </c>
      <c r="ES5" s="35">
        <f t="shared" si="25"/>
        <v>144</v>
      </c>
      <c r="ET5" s="35">
        <f t="shared" si="25"/>
        <v>145</v>
      </c>
      <c r="EU5" s="35">
        <f t="shared" si="25"/>
        <v>146</v>
      </c>
      <c r="EV5" s="35">
        <f t="shared" si="25"/>
        <v>147</v>
      </c>
      <c r="EW5" s="35">
        <f t="shared" si="25"/>
        <v>148</v>
      </c>
      <c r="EX5" s="35">
        <f t="shared" si="25"/>
        <v>149</v>
      </c>
      <c r="EY5" s="35">
        <f t="shared" si="25"/>
        <v>150</v>
      </c>
      <c r="EZ5" s="35">
        <f t="shared" si="25"/>
        <v>151</v>
      </c>
      <c r="FA5" s="35">
        <f t="shared" si="25"/>
        <v>152</v>
      </c>
      <c r="FB5" s="35">
        <f t="shared" si="25"/>
        <v>153</v>
      </c>
      <c r="FC5" s="35">
        <f t="shared" si="25"/>
        <v>154</v>
      </c>
      <c r="FD5" s="35">
        <f t="shared" si="25"/>
        <v>155</v>
      </c>
      <c r="FE5" s="35">
        <f t="shared" si="25"/>
        <v>156</v>
      </c>
      <c r="FF5" s="35">
        <f t="shared" si="25"/>
        <v>157</v>
      </c>
      <c r="FG5" s="35">
        <f t="shared" si="25"/>
        <v>158</v>
      </c>
      <c r="FH5" s="35">
        <f t="shared" si="25"/>
        <v>159</v>
      </c>
      <c r="FI5" s="35">
        <f t="shared" si="25"/>
        <v>160</v>
      </c>
      <c r="FJ5" s="35">
        <f t="shared" si="25"/>
        <v>161</v>
      </c>
      <c r="FK5" s="35">
        <f t="shared" si="25"/>
        <v>162</v>
      </c>
      <c r="FL5" s="35">
        <f t="shared" si="25"/>
        <v>163</v>
      </c>
      <c r="FM5" s="35">
        <f t="shared" si="25"/>
        <v>164</v>
      </c>
      <c r="FN5" s="35">
        <f t="shared" si="25"/>
        <v>165</v>
      </c>
      <c r="FO5" s="35">
        <f t="shared" si="25"/>
        <v>166</v>
      </c>
      <c r="FP5" s="35">
        <f t="shared" si="25"/>
        <v>167</v>
      </c>
      <c r="FQ5" s="35">
        <f t="shared" si="25"/>
        <v>168</v>
      </c>
      <c r="FR5" s="35">
        <f t="shared" si="25"/>
        <v>169</v>
      </c>
      <c r="FS5" s="35">
        <f t="shared" si="25"/>
        <v>170</v>
      </c>
      <c r="FT5" s="35">
        <f t="shared" si="25"/>
        <v>171</v>
      </c>
      <c r="FU5" s="35">
        <f t="shared" si="25"/>
        <v>172</v>
      </c>
      <c r="FV5" s="35">
        <f t="shared" si="25"/>
        <v>173</v>
      </c>
      <c r="FW5" s="35">
        <f t="shared" si="25"/>
        <v>174</v>
      </c>
      <c r="FX5" s="35">
        <f t="shared" si="25"/>
        <v>175</v>
      </c>
      <c r="FY5" s="35">
        <f t="shared" si="25"/>
        <v>176</v>
      </c>
      <c r="FZ5" s="35">
        <f t="shared" si="25"/>
        <v>177</v>
      </c>
      <c r="GA5" s="35">
        <f t="shared" si="25"/>
        <v>178</v>
      </c>
      <c r="GB5" s="35">
        <f t="shared" si="25"/>
        <v>179</v>
      </c>
      <c r="GC5" s="35">
        <f t="shared" si="25"/>
        <v>180</v>
      </c>
      <c r="GD5" s="35">
        <f t="shared" si="25"/>
        <v>181</v>
      </c>
      <c r="GE5" s="35">
        <f t="shared" si="25"/>
        <v>182</v>
      </c>
      <c r="GF5" s="35">
        <f t="shared" si="25"/>
        <v>183</v>
      </c>
      <c r="GG5" s="35">
        <f t="shared" si="25"/>
        <v>184</v>
      </c>
      <c r="GH5" s="35">
        <f t="shared" si="25"/>
        <v>185</v>
      </c>
      <c r="GI5" s="35">
        <f t="shared" si="25"/>
        <v>186</v>
      </c>
      <c r="GJ5" s="35">
        <f t="shared" si="25"/>
        <v>187</v>
      </c>
      <c r="GK5" s="35">
        <f t="shared" si="25"/>
        <v>188</v>
      </c>
      <c r="GL5" s="35">
        <f t="shared" si="25"/>
        <v>189</v>
      </c>
      <c r="GM5" s="35">
        <f t="shared" si="25"/>
        <v>190</v>
      </c>
      <c r="GN5" s="35">
        <f t="shared" si="25"/>
        <v>191</v>
      </c>
      <c r="GO5" s="35">
        <f t="shared" si="25"/>
        <v>192</v>
      </c>
      <c r="GP5" s="35">
        <f t="shared" si="25"/>
        <v>193</v>
      </c>
      <c r="GQ5" s="35">
        <f t="shared" si="25"/>
        <v>194</v>
      </c>
      <c r="GR5" s="35">
        <f t="shared" ref="GR5:JC5" si="26">GQ5+1</f>
        <v>195</v>
      </c>
      <c r="GS5" s="35">
        <f t="shared" si="26"/>
        <v>196</v>
      </c>
      <c r="GT5" s="35">
        <f t="shared" si="26"/>
        <v>197</v>
      </c>
      <c r="GU5" s="35">
        <f t="shared" si="26"/>
        <v>198</v>
      </c>
      <c r="GV5" s="35">
        <f t="shared" si="26"/>
        <v>199</v>
      </c>
      <c r="GW5" s="35">
        <f t="shared" si="26"/>
        <v>200</v>
      </c>
      <c r="GX5" s="35">
        <f t="shared" si="26"/>
        <v>201</v>
      </c>
      <c r="GY5" s="35">
        <f t="shared" si="26"/>
        <v>202</v>
      </c>
      <c r="GZ5" s="35">
        <f t="shared" si="26"/>
        <v>203</v>
      </c>
      <c r="HA5" s="35">
        <f t="shared" si="26"/>
        <v>204</v>
      </c>
      <c r="HB5" s="35">
        <f t="shared" si="26"/>
        <v>205</v>
      </c>
      <c r="HC5" s="35">
        <f t="shared" si="26"/>
        <v>206</v>
      </c>
      <c r="HD5" s="35">
        <f t="shared" si="26"/>
        <v>207</v>
      </c>
      <c r="HE5" s="35">
        <f t="shared" si="26"/>
        <v>208</v>
      </c>
      <c r="HF5" s="35">
        <f t="shared" si="26"/>
        <v>209</v>
      </c>
      <c r="HG5" s="35">
        <f t="shared" si="26"/>
        <v>210</v>
      </c>
      <c r="HH5" s="35">
        <f t="shared" si="26"/>
        <v>211</v>
      </c>
      <c r="HI5" s="35">
        <f t="shared" si="26"/>
        <v>212</v>
      </c>
      <c r="HJ5" s="35">
        <f t="shared" si="26"/>
        <v>213</v>
      </c>
      <c r="HK5" s="35">
        <f t="shared" si="26"/>
        <v>214</v>
      </c>
      <c r="HL5" s="35">
        <f t="shared" si="26"/>
        <v>215</v>
      </c>
      <c r="HM5" s="35">
        <f t="shared" si="26"/>
        <v>216</v>
      </c>
      <c r="HN5" s="35">
        <f t="shared" si="26"/>
        <v>217</v>
      </c>
      <c r="HO5" s="35">
        <f t="shared" si="26"/>
        <v>218</v>
      </c>
      <c r="HP5" s="35">
        <f t="shared" si="26"/>
        <v>219</v>
      </c>
      <c r="HQ5" s="35">
        <f t="shared" si="26"/>
        <v>220</v>
      </c>
      <c r="HR5" s="35">
        <f t="shared" si="26"/>
        <v>221</v>
      </c>
      <c r="HS5" s="35">
        <f t="shared" si="26"/>
        <v>222</v>
      </c>
      <c r="HT5" s="35">
        <f t="shared" si="26"/>
        <v>223</v>
      </c>
      <c r="HU5" s="35">
        <f t="shared" si="26"/>
        <v>224</v>
      </c>
      <c r="HV5" s="35">
        <f t="shared" si="26"/>
        <v>225</v>
      </c>
      <c r="HW5" s="35">
        <f t="shared" si="26"/>
        <v>226</v>
      </c>
      <c r="HX5" s="35">
        <f t="shared" si="26"/>
        <v>227</v>
      </c>
      <c r="HY5" s="35">
        <f t="shared" si="26"/>
        <v>228</v>
      </c>
      <c r="HZ5" s="35">
        <f t="shared" si="26"/>
        <v>229</v>
      </c>
      <c r="IA5" s="35">
        <f t="shared" si="26"/>
        <v>230</v>
      </c>
      <c r="IB5" s="35">
        <f t="shared" si="26"/>
        <v>231</v>
      </c>
      <c r="IC5" s="35">
        <f t="shared" si="26"/>
        <v>232</v>
      </c>
      <c r="ID5" s="35">
        <f t="shared" si="26"/>
        <v>233</v>
      </c>
      <c r="IE5" s="35">
        <f t="shared" si="26"/>
        <v>234</v>
      </c>
      <c r="IF5" s="35">
        <f t="shared" si="26"/>
        <v>235</v>
      </c>
      <c r="IG5" s="35">
        <f t="shared" si="26"/>
        <v>236</v>
      </c>
      <c r="IH5" s="35">
        <f t="shared" si="26"/>
        <v>237</v>
      </c>
      <c r="II5" s="35">
        <f t="shared" si="26"/>
        <v>238</v>
      </c>
      <c r="IJ5" s="35">
        <f t="shared" si="26"/>
        <v>239</v>
      </c>
      <c r="IK5" s="35">
        <f t="shared" si="26"/>
        <v>240</v>
      </c>
      <c r="IL5" s="35">
        <f t="shared" si="26"/>
        <v>241</v>
      </c>
      <c r="IM5" s="35">
        <f t="shared" si="26"/>
        <v>242</v>
      </c>
      <c r="IN5" s="35">
        <f t="shared" si="26"/>
        <v>243</v>
      </c>
      <c r="IO5" s="35">
        <f t="shared" si="26"/>
        <v>244</v>
      </c>
      <c r="IP5" s="35">
        <f t="shared" si="26"/>
        <v>245</v>
      </c>
      <c r="IQ5" s="35">
        <f t="shared" si="26"/>
        <v>246</v>
      </c>
      <c r="IR5" s="35">
        <f t="shared" si="26"/>
        <v>247</v>
      </c>
      <c r="IS5" s="35">
        <f t="shared" si="26"/>
        <v>248</v>
      </c>
      <c r="IT5" s="35">
        <f t="shared" si="26"/>
        <v>249</v>
      </c>
      <c r="IU5" s="35">
        <f t="shared" si="26"/>
        <v>250</v>
      </c>
      <c r="IV5" s="35">
        <f t="shared" si="26"/>
        <v>251</v>
      </c>
      <c r="IW5" s="35">
        <f t="shared" si="26"/>
        <v>252</v>
      </c>
      <c r="IX5" s="35">
        <f t="shared" si="26"/>
        <v>253</v>
      </c>
      <c r="IY5" s="35">
        <f t="shared" si="26"/>
        <v>254</v>
      </c>
      <c r="IZ5" s="35">
        <f t="shared" si="26"/>
        <v>255</v>
      </c>
      <c r="JA5" s="35">
        <f t="shared" si="26"/>
        <v>256</v>
      </c>
      <c r="JB5" s="35">
        <f t="shared" si="26"/>
        <v>257</v>
      </c>
      <c r="JC5" s="35">
        <f t="shared" si="26"/>
        <v>258</v>
      </c>
      <c r="JD5" s="35">
        <f t="shared" ref="JD5:LO5" si="27">JC5+1</f>
        <v>259</v>
      </c>
      <c r="JE5" s="35">
        <f t="shared" si="27"/>
        <v>260</v>
      </c>
      <c r="JF5" s="35">
        <f t="shared" si="27"/>
        <v>261</v>
      </c>
      <c r="JG5" s="35">
        <f t="shared" si="27"/>
        <v>262</v>
      </c>
      <c r="JH5" s="35">
        <f t="shared" si="27"/>
        <v>263</v>
      </c>
      <c r="JI5" s="35">
        <f t="shared" si="27"/>
        <v>264</v>
      </c>
      <c r="JJ5" s="35">
        <f t="shared" si="27"/>
        <v>265</v>
      </c>
      <c r="JK5" s="35">
        <f t="shared" si="27"/>
        <v>266</v>
      </c>
      <c r="JL5" s="35">
        <f t="shared" si="27"/>
        <v>267</v>
      </c>
      <c r="JM5" s="35">
        <f t="shared" si="27"/>
        <v>268</v>
      </c>
      <c r="JN5" s="35">
        <f t="shared" si="27"/>
        <v>269</v>
      </c>
      <c r="JO5" s="35">
        <f t="shared" si="27"/>
        <v>270</v>
      </c>
      <c r="JP5" s="35">
        <f t="shared" si="27"/>
        <v>271</v>
      </c>
      <c r="JQ5" s="35">
        <f t="shared" si="27"/>
        <v>272</v>
      </c>
      <c r="JR5" s="35">
        <f t="shared" si="27"/>
        <v>273</v>
      </c>
      <c r="JS5" s="35">
        <f t="shared" si="27"/>
        <v>274</v>
      </c>
      <c r="JT5" s="35">
        <f t="shared" si="27"/>
        <v>275</v>
      </c>
      <c r="JU5" s="35">
        <f t="shared" si="27"/>
        <v>276</v>
      </c>
      <c r="JV5" s="35">
        <f t="shared" si="27"/>
        <v>277</v>
      </c>
      <c r="JW5" s="35">
        <f t="shared" si="27"/>
        <v>278</v>
      </c>
      <c r="JX5" s="35">
        <f t="shared" si="27"/>
        <v>279</v>
      </c>
      <c r="JY5" s="35">
        <f t="shared" si="27"/>
        <v>280</v>
      </c>
      <c r="JZ5" s="35">
        <f t="shared" si="27"/>
        <v>281</v>
      </c>
      <c r="KA5" s="35">
        <f t="shared" si="27"/>
        <v>282</v>
      </c>
      <c r="KB5" s="35">
        <f t="shared" si="27"/>
        <v>283</v>
      </c>
      <c r="KC5" s="35">
        <f t="shared" si="27"/>
        <v>284</v>
      </c>
      <c r="KD5" s="35">
        <f t="shared" si="27"/>
        <v>285</v>
      </c>
      <c r="KE5" s="35">
        <f t="shared" si="27"/>
        <v>286</v>
      </c>
      <c r="KF5" s="35">
        <f t="shared" si="27"/>
        <v>287</v>
      </c>
      <c r="KG5" s="35">
        <f t="shared" si="27"/>
        <v>288</v>
      </c>
      <c r="KH5" s="35">
        <f t="shared" si="27"/>
        <v>289</v>
      </c>
      <c r="KI5" s="35">
        <f t="shared" si="27"/>
        <v>290</v>
      </c>
      <c r="KJ5" s="35">
        <f t="shared" si="27"/>
        <v>291</v>
      </c>
      <c r="KK5" s="35">
        <f t="shared" si="27"/>
        <v>292</v>
      </c>
      <c r="KL5" s="35">
        <f t="shared" si="27"/>
        <v>293</v>
      </c>
      <c r="KM5" s="35">
        <f t="shared" si="27"/>
        <v>294</v>
      </c>
      <c r="KN5" s="35">
        <f t="shared" si="27"/>
        <v>295</v>
      </c>
      <c r="KO5" s="35">
        <f t="shared" si="27"/>
        <v>296</v>
      </c>
      <c r="KP5" s="35">
        <f t="shared" si="27"/>
        <v>297</v>
      </c>
      <c r="KQ5" s="35">
        <f t="shared" si="27"/>
        <v>298</v>
      </c>
      <c r="KR5" s="35">
        <f t="shared" si="27"/>
        <v>299</v>
      </c>
      <c r="KS5" s="35">
        <f t="shared" si="27"/>
        <v>300</v>
      </c>
      <c r="KT5" s="35">
        <f t="shared" si="27"/>
        <v>301</v>
      </c>
      <c r="KU5" s="35">
        <f t="shared" si="27"/>
        <v>302</v>
      </c>
      <c r="KV5" s="35">
        <f t="shared" si="27"/>
        <v>303</v>
      </c>
      <c r="KW5" s="35">
        <f t="shared" si="27"/>
        <v>304</v>
      </c>
      <c r="KX5" s="35">
        <f t="shared" si="27"/>
        <v>305</v>
      </c>
      <c r="KY5" s="35">
        <f t="shared" si="27"/>
        <v>306</v>
      </c>
      <c r="KZ5" s="35">
        <f t="shared" si="27"/>
        <v>307</v>
      </c>
      <c r="LA5" s="35">
        <f t="shared" si="27"/>
        <v>308</v>
      </c>
      <c r="LB5" s="35">
        <f t="shared" si="27"/>
        <v>309</v>
      </c>
      <c r="LC5" s="35">
        <f t="shared" si="27"/>
        <v>310</v>
      </c>
      <c r="LD5" s="35">
        <f t="shared" si="27"/>
        <v>311</v>
      </c>
      <c r="LE5" s="35">
        <f t="shared" si="27"/>
        <v>312</v>
      </c>
      <c r="LF5" s="35">
        <f t="shared" si="27"/>
        <v>313</v>
      </c>
      <c r="LG5" s="35">
        <f t="shared" si="27"/>
        <v>314</v>
      </c>
      <c r="LH5" s="35">
        <f t="shared" si="27"/>
        <v>315</v>
      </c>
      <c r="LI5" s="35">
        <f t="shared" si="27"/>
        <v>316</v>
      </c>
      <c r="LJ5" s="35">
        <f t="shared" si="27"/>
        <v>317</v>
      </c>
      <c r="LK5" s="35">
        <f t="shared" si="27"/>
        <v>318</v>
      </c>
      <c r="LL5" s="35">
        <f t="shared" si="27"/>
        <v>319</v>
      </c>
      <c r="LM5" s="35">
        <f t="shared" si="27"/>
        <v>320</v>
      </c>
      <c r="LN5" s="35">
        <f t="shared" si="27"/>
        <v>321</v>
      </c>
      <c r="LO5" s="35">
        <f t="shared" si="27"/>
        <v>322</v>
      </c>
      <c r="LP5" s="35">
        <f t="shared" ref="LP5:OA5" si="28">LO5+1</f>
        <v>323</v>
      </c>
      <c r="LQ5" s="35">
        <f t="shared" si="28"/>
        <v>324</v>
      </c>
      <c r="LR5" s="35">
        <f t="shared" si="28"/>
        <v>325</v>
      </c>
      <c r="LS5" s="35">
        <f t="shared" si="28"/>
        <v>326</v>
      </c>
      <c r="LT5" s="35">
        <f t="shared" si="28"/>
        <v>327</v>
      </c>
      <c r="LU5" s="35">
        <f t="shared" si="28"/>
        <v>328</v>
      </c>
      <c r="LV5" s="35">
        <f t="shared" si="28"/>
        <v>329</v>
      </c>
      <c r="LW5" s="35">
        <f t="shared" si="28"/>
        <v>330</v>
      </c>
      <c r="LX5" s="35">
        <f t="shared" si="28"/>
        <v>331</v>
      </c>
      <c r="LY5" s="35">
        <f t="shared" si="28"/>
        <v>332</v>
      </c>
      <c r="LZ5" s="35">
        <f t="shared" si="28"/>
        <v>333</v>
      </c>
      <c r="MA5" s="35">
        <f t="shared" si="28"/>
        <v>334</v>
      </c>
      <c r="MB5" s="35">
        <f t="shared" si="28"/>
        <v>335</v>
      </c>
      <c r="MC5" s="35">
        <f t="shared" si="28"/>
        <v>336</v>
      </c>
      <c r="MD5" s="35">
        <f t="shared" si="28"/>
        <v>337</v>
      </c>
      <c r="ME5" s="35">
        <f t="shared" si="28"/>
        <v>338</v>
      </c>
      <c r="MF5" s="35">
        <f t="shared" si="28"/>
        <v>339</v>
      </c>
      <c r="MG5" s="35">
        <f t="shared" si="28"/>
        <v>340</v>
      </c>
      <c r="MH5" s="35">
        <f t="shared" si="28"/>
        <v>341</v>
      </c>
      <c r="MI5" s="35">
        <f t="shared" si="28"/>
        <v>342</v>
      </c>
      <c r="MJ5" s="35">
        <f t="shared" si="28"/>
        <v>343</v>
      </c>
      <c r="MK5" s="35">
        <f t="shared" si="28"/>
        <v>344</v>
      </c>
      <c r="ML5" s="35">
        <f t="shared" si="28"/>
        <v>345</v>
      </c>
      <c r="MM5" s="35">
        <f t="shared" si="28"/>
        <v>346</v>
      </c>
      <c r="MN5" s="35">
        <f t="shared" si="28"/>
        <v>347</v>
      </c>
      <c r="MO5" s="35">
        <f t="shared" si="28"/>
        <v>348</v>
      </c>
      <c r="MP5" s="35">
        <f t="shared" si="28"/>
        <v>349</v>
      </c>
      <c r="MQ5" s="35">
        <f t="shared" si="28"/>
        <v>350</v>
      </c>
      <c r="MR5" s="35">
        <f t="shared" si="28"/>
        <v>351</v>
      </c>
      <c r="MS5" s="35">
        <f t="shared" si="28"/>
        <v>352</v>
      </c>
      <c r="MT5" s="35">
        <f t="shared" si="28"/>
        <v>353</v>
      </c>
      <c r="MU5" s="35">
        <f t="shared" si="28"/>
        <v>354</v>
      </c>
      <c r="MV5" s="35">
        <f t="shared" si="28"/>
        <v>355</v>
      </c>
      <c r="MW5" s="35">
        <f t="shared" si="28"/>
        <v>356</v>
      </c>
      <c r="MX5" s="35">
        <f t="shared" si="28"/>
        <v>357</v>
      </c>
      <c r="MY5" s="35">
        <f t="shared" si="28"/>
        <v>358</v>
      </c>
      <c r="MZ5" s="35">
        <f t="shared" si="28"/>
        <v>359</v>
      </c>
      <c r="NA5" s="35">
        <f t="shared" si="28"/>
        <v>360</v>
      </c>
      <c r="NB5" s="35">
        <f t="shared" si="28"/>
        <v>361</v>
      </c>
      <c r="NC5" s="35">
        <f t="shared" si="28"/>
        <v>362</v>
      </c>
      <c r="ND5" s="35">
        <f t="shared" si="28"/>
        <v>363</v>
      </c>
      <c r="NE5" s="35">
        <f t="shared" si="28"/>
        <v>364</v>
      </c>
      <c r="NF5" s="35">
        <f t="shared" si="28"/>
        <v>365</v>
      </c>
      <c r="NG5" s="35">
        <f t="shared" si="28"/>
        <v>366</v>
      </c>
      <c r="NH5" s="35">
        <f t="shared" si="28"/>
        <v>367</v>
      </c>
      <c r="NI5" s="35">
        <f t="shared" si="28"/>
        <v>368</v>
      </c>
      <c r="NJ5" s="35">
        <f t="shared" si="28"/>
        <v>369</v>
      </c>
      <c r="NK5" s="35">
        <f t="shared" si="28"/>
        <v>370</v>
      </c>
      <c r="NL5" s="35">
        <f t="shared" si="28"/>
        <v>371</v>
      </c>
      <c r="NM5" s="35">
        <f t="shared" si="28"/>
        <v>372</v>
      </c>
      <c r="NN5" s="35">
        <f t="shared" si="28"/>
        <v>373</v>
      </c>
      <c r="NO5" s="35">
        <f t="shared" si="28"/>
        <v>374</v>
      </c>
      <c r="NP5" s="35">
        <f t="shared" si="28"/>
        <v>375</v>
      </c>
      <c r="NQ5" s="35">
        <f t="shared" si="28"/>
        <v>376</v>
      </c>
      <c r="NR5" s="35">
        <f t="shared" si="28"/>
        <v>377</v>
      </c>
      <c r="NS5" s="35">
        <f t="shared" si="28"/>
        <v>378</v>
      </c>
      <c r="NT5" s="35">
        <f t="shared" si="28"/>
        <v>379</v>
      </c>
      <c r="NU5" s="35">
        <f t="shared" si="28"/>
        <v>380</v>
      </c>
      <c r="NV5" s="35">
        <f t="shared" si="28"/>
        <v>381</v>
      </c>
      <c r="NW5" s="35">
        <f t="shared" si="28"/>
        <v>382</v>
      </c>
      <c r="NX5" s="35">
        <f t="shared" si="28"/>
        <v>383</v>
      </c>
      <c r="NY5" s="35">
        <f t="shared" si="28"/>
        <v>384</v>
      </c>
      <c r="NZ5" s="35">
        <f t="shared" si="28"/>
        <v>385</v>
      </c>
      <c r="OA5" s="35">
        <f t="shared" si="28"/>
        <v>386</v>
      </c>
      <c r="OB5" s="35">
        <f t="shared" ref="OB5:QM5" si="29">OA5+1</f>
        <v>387</v>
      </c>
      <c r="OC5" s="35">
        <f t="shared" si="29"/>
        <v>388</v>
      </c>
      <c r="OD5" s="35">
        <f t="shared" si="29"/>
        <v>389</v>
      </c>
      <c r="OE5" s="35">
        <f t="shared" si="29"/>
        <v>390</v>
      </c>
      <c r="OF5" s="35">
        <f t="shared" si="29"/>
        <v>391</v>
      </c>
      <c r="OG5" s="35">
        <f t="shared" si="29"/>
        <v>392</v>
      </c>
      <c r="OH5" s="35">
        <f t="shared" si="29"/>
        <v>393</v>
      </c>
      <c r="OI5" s="35">
        <f t="shared" si="29"/>
        <v>394</v>
      </c>
      <c r="OJ5" s="35">
        <f t="shared" si="29"/>
        <v>395</v>
      </c>
      <c r="OK5" s="35">
        <f t="shared" si="29"/>
        <v>396</v>
      </c>
      <c r="OL5" s="35">
        <f t="shared" si="29"/>
        <v>397</v>
      </c>
      <c r="OM5" s="35">
        <f t="shared" si="29"/>
        <v>398</v>
      </c>
      <c r="ON5" s="35">
        <f t="shared" si="29"/>
        <v>399</v>
      </c>
      <c r="OO5" s="35">
        <f t="shared" si="29"/>
        <v>400</v>
      </c>
      <c r="OP5" s="35">
        <f t="shared" si="29"/>
        <v>401</v>
      </c>
      <c r="OQ5" s="35">
        <f t="shared" si="29"/>
        <v>402</v>
      </c>
      <c r="OR5" s="35">
        <f t="shared" si="29"/>
        <v>403</v>
      </c>
      <c r="OS5" s="35">
        <f t="shared" si="29"/>
        <v>404</v>
      </c>
      <c r="OT5" s="35">
        <f t="shared" si="29"/>
        <v>405</v>
      </c>
      <c r="OU5" s="35">
        <f t="shared" si="29"/>
        <v>406</v>
      </c>
      <c r="OV5" s="35">
        <f t="shared" si="29"/>
        <v>407</v>
      </c>
      <c r="OW5" s="35">
        <f t="shared" si="29"/>
        <v>408</v>
      </c>
      <c r="OX5" s="35">
        <f t="shared" si="29"/>
        <v>409</v>
      </c>
      <c r="OY5" s="35">
        <f t="shared" si="29"/>
        <v>410</v>
      </c>
      <c r="OZ5" s="35">
        <f t="shared" si="29"/>
        <v>411</v>
      </c>
      <c r="PA5" s="35">
        <f t="shared" si="29"/>
        <v>412</v>
      </c>
      <c r="PB5" s="35">
        <f t="shared" si="29"/>
        <v>413</v>
      </c>
      <c r="PC5" s="35">
        <f t="shared" si="29"/>
        <v>414</v>
      </c>
      <c r="PD5" s="35">
        <f t="shared" si="29"/>
        <v>415</v>
      </c>
      <c r="PE5" s="35">
        <f t="shared" si="29"/>
        <v>416</v>
      </c>
      <c r="PF5" s="35">
        <f t="shared" si="29"/>
        <v>417</v>
      </c>
      <c r="PG5" s="35">
        <f t="shared" si="29"/>
        <v>418</v>
      </c>
      <c r="PH5" s="35">
        <f t="shared" si="29"/>
        <v>419</v>
      </c>
      <c r="PI5" s="35">
        <f t="shared" si="29"/>
        <v>420</v>
      </c>
      <c r="PJ5" s="35">
        <f t="shared" si="29"/>
        <v>421</v>
      </c>
      <c r="PK5" s="35">
        <f t="shared" si="29"/>
        <v>422</v>
      </c>
      <c r="PL5" s="35">
        <f t="shared" si="29"/>
        <v>423</v>
      </c>
      <c r="PM5" s="35">
        <f t="shared" si="29"/>
        <v>424</v>
      </c>
      <c r="PN5" s="35">
        <f t="shared" si="29"/>
        <v>425</v>
      </c>
      <c r="PO5" s="35">
        <f t="shared" si="29"/>
        <v>426</v>
      </c>
      <c r="PP5" s="35">
        <f t="shared" si="29"/>
        <v>427</v>
      </c>
      <c r="PQ5" s="35">
        <f t="shared" si="29"/>
        <v>428</v>
      </c>
      <c r="PR5" s="35">
        <f t="shared" si="29"/>
        <v>429</v>
      </c>
      <c r="PS5" s="35">
        <f t="shared" si="29"/>
        <v>430</v>
      </c>
      <c r="PT5" s="35">
        <f t="shared" si="29"/>
        <v>431</v>
      </c>
      <c r="PU5" s="35">
        <f t="shared" si="29"/>
        <v>432</v>
      </c>
      <c r="PV5" s="35">
        <f t="shared" si="29"/>
        <v>433</v>
      </c>
      <c r="PW5" s="35">
        <f t="shared" si="29"/>
        <v>434</v>
      </c>
      <c r="PX5" s="35">
        <f t="shared" si="29"/>
        <v>435</v>
      </c>
      <c r="PY5" s="35">
        <f t="shared" si="29"/>
        <v>436</v>
      </c>
      <c r="PZ5" s="35">
        <f t="shared" si="29"/>
        <v>437</v>
      </c>
      <c r="QA5" s="35">
        <f t="shared" si="29"/>
        <v>438</v>
      </c>
      <c r="QB5" s="35">
        <f t="shared" si="29"/>
        <v>439</v>
      </c>
      <c r="QC5" s="35">
        <f t="shared" si="29"/>
        <v>440</v>
      </c>
      <c r="QD5" s="35">
        <f t="shared" si="29"/>
        <v>441</v>
      </c>
      <c r="QE5" s="35">
        <f t="shared" si="29"/>
        <v>442</v>
      </c>
      <c r="QF5" s="35">
        <f t="shared" si="29"/>
        <v>443</v>
      </c>
      <c r="QG5" s="35">
        <f t="shared" si="29"/>
        <v>444</v>
      </c>
      <c r="QH5" s="35">
        <f t="shared" si="29"/>
        <v>445</v>
      </c>
      <c r="QI5" s="35">
        <f t="shared" si="29"/>
        <v>446</v>
      </c>
      <c r="QJ5" s="35">
        <f t="shared" si="29"/>
        <v>447</v>
      </c>
      <c r="QK5" s="35">
        <f t="shared" si="29"/>
        <v>448</v>
      </c>
      <c r="QL5" s="35">
        <f t="shared" si="29"/>
        <v>449</v>
      </c>
      <c r="QM5" s="35">
        <f t="shared" si="29"/>
        <v>450</v>
      </c>
      <c r="QN5" s="35">
        <f t="shared" ref="QN5:SY5" si="30">QM5+1</f>
        <v>451</v>
      </c>
      <c r="QO5" s="35">
        <f t="shared" si="30"/>
        <v>452</v>
      </c>
      <c r="QP5" s="35">
        <f t="shared" si="30"/>
        <v>453</v>
      </c>
      <c r="QQ5" s="35">
        <f t="shared" si="30"/>
        <v>454</v>
      </c>
      <c r="QR5" s="35">
        <f t="shared" si="30"/>
        <v>455</v>
      </c>
      <c r="QS5" s="35">
        <f t="shared" si="30"/>
        <v>456</v>
      </c>
      <c r="QT5" s="35">
        <f t="shared" si="30"/>
        <v>457</v>
      </c>
      <c r="QU5" s="35">
        <f t="shared" si="30"/>
        <v>458</v>
      </c>
      <c r="QV5" s="35">
        <f t="shared" si="30"/>
        <v>459</v>
      </c>
      <c r="QW5" s="35">
        <f t="shared" si="30"/>
        <v>460</v>
      </c>
      <c r="QX5" s="35">
        <f t="shared" si="30"/>
        <v>461</v>
      </c>
      <c r="QY5" s="35">
        <f t="shared" si="30"/>
        <v>462</v>
      </c>
      <c r="QZ5" s="35">
        <f t="shared" si="30"/>
        <v>463</v>
      </c>
      <c r="RA5" s="35">
        <f t="shared" si="30"/>
        <v>464</v>
      </c>
      <c r="RB5" s="35">
        <f t="shared" si="30"/>
        <v>465</v>
      </c>
      <c r="RC5" s="35">
        <f t="shared" si="30"/>
        <v>466</v>
      </c>
      <c r="RD5" s="35">
        <f t="shared" si="30"/>
        <v>467</v>
      </c>
      <c r="RE5" s="35">
        <f t="shared" si="30"/>
        <v>468</v>
      </c>
      <c r="RF5" s="35">
        <f t="shared" si="30"/>
        <v>469</v>
      </c>
      <c r="RG5" s="35">
        <f t="shared" si="30"/>
        <v>470</v>
      </c>
      <c r="RH5" s="35">
        <f t="shared" si="30"/>
        <v>471</v>
      </c>
      <c r="RI5" s="35">
        <f t="shared" si="30"/>
        <v>472</v>
      </c>
      <c r="RJ5" s="35">
        <f t="shared" si="30"/>
        <v>473</v>
      </c>
      <c r="RK5" s="35">
        <f t="shared" si="30"/>
        <v>474</v>
      </c>
      <c r="RL5" s="35">
        <f t="shared" si="30"/>
        <v>475</v>
      </c>
      <c r="RM5" s="35">
        <f t="shared" si="30"/>
        <v>476</v>
      </c>
      <c r="RN5" s="35">
        <f t="shared" si="30"/>
        <v>477</v>
      </c>
      <c r="RO5" s="35">
        <f t="shared" si="30"/>
        <v>478</v>
      </c>
      <c r="RP5" s="35">
        <f t="shared" si="30"/>
        <v>479</v>
      </c>
      <c r="RQ5" s="35">
        <f t="shared" si="30"/>
        <v>480</v>
      </c>
      <c r="RR5" s="35">
        <f t="shared" si="30"/>
        <v>481</v>
      </c>
      <c r="RS5" s="35">
        <f t="shared" si="30"/>
        <v>482</v>
      </c>
      <c r="RT5" s="35">
        <f t="shared" si="30"/>
        <v>483</v>
      </c>
      <c r="RU5" s="35">
        <f t="shared" si="30"/>
        <v>484</v>
      </c>
      <c r="RV5" s="35">
        <f t="shared" si="30"/>
        <v>485</v>
      </c>
      <c r="RW5" s="35">
        <f t="shared" si="30"/>
        <v>486</v>
      </c>
      <c r="RX5" s="35">
        <f t="shared" si="30"/>
        <v>487</v>
      </c>
      <c r="RY5" s="35">
        <f t="shared" si="30"/>
        <v>488</v>
      </c>
      <c r="RZ5" s="35">
        <f t="shared" si="30"/>
        <v>489</v>
      </c>
      <c r="SA5" s="35">
        <f t="shared" si="30"/>
        <v>490</v>
      </c>
      <c r="SB5" s="35">
        <f t="shared" si="30"/>
        <v>491</v>
      </c>
      <c r="SC5" s="35">
        <f t="shared" si="30"/>
        <v>492</v>
      </c>
      <c r="SD5" s="35">
        <f t="shared" si="30"/>
        <v>493</v>
      </c>
      <c r="SE5" s="35">
        <f t="shared" si="30"/>
        <v>494</v>
      </c>
      <c r="SF5" s="35">
        <f t="shared" si="30"/>
        <v>495</v>
      </c>
      <c r="SG5" s="35">
        <f t="shared" si="30"/>
        <v>496</v>
      </c>
      <c r="SH5" s="35">
        <f t="shared" si="30"/>
        <v>497</v>
      </c>
      <c r="SI5" s="35">
        <f t="shared" si="30"/>
        <v>498</v>
      </c>
      <c r="SJ5" s="35">
        <f t="shared" si="30"/>
        <v>499</v>
      </c>
      <c r="SK5" s="35">
        <f t="shared" si="30"/>
        <v>500</v>
      </c>
      <c r="SL5" s="35">
        <f t="shared" si="30"/>
        <v>501</v>
      </c>
      <c r="SM5" s="35">
        <f t="shared" si="30"/>
        <v>502</v>
      </c>
      <c r="SN5" s="35">
        <f t="shared" si="30"/>
        <v>503</v>
      </c>
      <c r="SO5" s="35">
        <f t="shared" si="30"/>
        <v>504</v>
      </c>
      <c r="SP5" s="35">
        <f t="shared" si="30"/>
        <v>505</v>
      </c>
      <c r="SQ5" s="35">
        <f t="shared" si="30"/>
        <v>506</v>
      </c>
      <c r="SR5" s="35">
        <f t="shared" si="30"/>
        <v>507</v>
      </c>
      <c r="SS5" s="35">
        <f t="shared" si="30"/>
        <v>508</v>
      </c>
      <c r="ST5" s="35">
        <f t="shared" si="30"/>
        <v>509</v>
      </c>
      <c r="SU5" s="35">
        <f t="shared" si="30"/>
        <v>510</v>
      </c>
      <c r="SV5" s="35">
        <f t="shared" si="30"/>
        <v>511</v>
      </c>
      <c r="SW5" s="35">
        <f t="shared" si="30"/>
        <v>512</v>
      </c>
      <c r="SX5" s="35">
        <f t="shared" si="30"/>
        <v>513</v>
      </c>
      <c r="SY5" s="35">
        <f t="shared" si="30"/>
        <v>514</v>
      </c>
      <c r="SZ5" s="35">
        <f t="shared" ref="SZ5:VK5" si="31">SY5+1</f>
        <v>515</v>
      </c>
      <c r="TA5" s="35">
        <f t="shared" si="31"/>
        <v>516</v>
      </c>
      <c r="TB5" s="35">
        <f t="shared" si="31"/>
        <v>517</v>
      </c>
      <c r="TC5" s="35">
        <f t="shared" si="31"/>
        <v>518</v>
      </c>
      <c r="TD5" s="35">
        <f t="shared" si="31"/>
        <v>519</v>
      </c>
      <c r="TE5" s="35">
        <f t="shared" si="31"/>
        <v>520</v>
      </c>
      <c r="TF5" s="35">
        <f t="shared" si="31"/>
        <v>521</v>
      </c>
      <c r="TG5" s="35">
        <f t="shared" si="31"/>
        <v>522</v>
      </c>
      <c r="TH5" s="35">
        <f t="shared" si="31"/>
        <v>523</v>
      </c>
      <c r="TI5" s="35">
        <f t="shared" si="31"/>
        <v>524</v>
      </c>
      <c r="TJ5" s="35">
        <f t="shared" si="31"/>
        <v>525</v>
      </c>
      <c r="TK5" s="35">
        <f t="shared" si="31"/>
        <v>526</v>
      </c>
      <c r="TL5" s="35">
        <f t="shared" si="31"/>
        <v>527</v>
      </c>
      <c r="TM5" s="35">
        <f t="shared" si="31"/>
        <v>528</v>
      </c>
      <c r="TN5" s="35">
        <f t="shared" si="31"/>
        <v>529</v>
      </c>
      <c r="TO5" s="35">
        <f t="shared" si="31"/>
        <v>530</v>
      </c>
      <c r="TP5" s="35">
        <f t="shared" si="31"/>
        <v>531</v>
      </c>
      <c r="TQ5" s="35">
        <f t="shared" si="31"/>
        <v>532</v>
      </c>
      <c r="TR5" s="35">
        <f t="shared" si="31"/>
        <v>533</v>
      </c>
      <c r="TS5" s="35">
        <f t="shared" si="31"/>
        <v>534</v>
      </c>
      <c r="TT5" s="35">
        <f t="shared" si="31"/>
        <v>535</v>
      </c>
      <c r="TU5" s="35">
        <f t="shared" si="31"/>
        <v>536</v>
      </c>
      <c r="TV5" s="35">
        <f t="shared" si="31"/>
        <v>537</v>
      </c>
      <c r="TW5" s="35">
        <f t="shared" si="31"/>
        <v>538</v>
      </c>
      <c r="TX5" s="35">
        <f t="shared" si="31"/>
        <v>539</v>
      </c>
      <c r="TY5" s="35">
        <f t="shared" si="31"/>
        <v>540</v>
      </c>
      <c r="TZ5" s="35">
        <f t="shared" si="31"/>
        <v>541</v>
      </c>
      <c r="UA5" s="35">
        <f t="shared" si="31"/>
        <v>542</v>
      </c>
      <c r="UB5" s="35">
        <f t="shared" si="31"/>
        <v>543</v>
      </c>
      <c r="UC5" s="35">
        <f t="shared" si="31"/>
        <v>544</v>
      </c>
      <c r="UD5" s="35">
        <f t="shared" si="31"/>
        <v>545</v>
      </c>
      <c r="UE5" s="35">
        <f t="shared" si="31"/>
        <v>546</v>
      </c>
      <c r="UF5" s="35">
        <f t="shared" si="31"/>
        <v>547</v>
      </c>
      <c r="UG5" s="35">
        <f t="shared" si="31"/>
        <v>548</v>
      </c>
      <c r="UH5" s="35">
        <f t="shared" si="31"/>
        <v>549</v>
      </c>
      <c r="UI5" s="35">
        <f t="shared" si="31"/>
        <v>550</v>
      </c>
      <c r="UJ5" s="35">
        <f t="shared" si="31"/>
        <v>551</v>
      </c>
      <c r="UK5" s="35">
        <f t="shared" si="31"/>
        <v>552</v>
      </c>
      <c r="UL5" s="35">
        <f t="shared" si="31"/>
        <v>553</v>
      </c>
      <c r="UM5" s="35">
        <f t="shared" si="31"/>
        <v>554</v>
      </c>
      <c r="UN5" s="35">
        <f t="shared" si="31"/>
        <v>555</v>
      </c>
      <c r="UO5" s="35">
        <f t="shared" si="31"/>
        <v>556</v>
      </c>
      <c r="UP5" s="35">
        <f t="shared" si="31"/>
        <v>557</v>
      </c>
      <c r="UQ5" s="35">
        <f t="shared" si="31"/>
        <v>558</v>
      </c>
      <c r="UR5" s="35">
        <f t="shared" si="31"/>
        <v>559</v>
      </c>
      <c r="US5" s="35">
        <f t="shared" si="31"/>
        <v>560</v>
      </c>
      <c r="UT5" s="35">
        <f t="shared" si="31"/>
        <v>561</v>
      </c>
      <c r="UU5" s="35">
        <f t="shared" si="31"/>
        <v>562</v>
      </c>
      <c r="UV5" s="35">
        <f t="shared" si="31"/>
        <v>563</v>
      </c>
      <c r="UW5" s="35">
        <f t="shared" si="31"/>
        <v>564</v>
      </c>
      <c r="UX5" s="35">
        <f t="shared" si="31"/>
        <v>565</v>
      </c>
      <c r="UY5" s="35">
        <f t="shared" si="31"/>
        <v>566</v>
      </c>
      <c r="UZ5" s="35">
        <f t="shared" si="31"/>
        <v>567</v>
      </c>
      <c r="VA5" s="35">
        <f t="shared" si="31"/>
        <v>568</v>
      </c>
      <c r="VB5" s="35">
        <f t="shared" si="31"/>
        <v>569</v>
      </c>
      <c r="VC5" s="35">
        <f t="shared" si="31"/>
        <v>570</v>
      </c>
      <c r="VD5" s="35">
        <f t="shared" si="31"/>
        <v>571</v>
      </c>
      <c r="VE5" s="35">
        <f t="shared" si="31"/>
        <v>572</v>
      </c>
      <c r="VF5" s="35">
        <f t="shared" si="31"/>
        <v>573</v>
      </c>
      <c r="VG5" s="35">
        <f t="shared" si="31"/>
        <v>574</v>
      </c>
      <c r="VH5" s="35">
        <f t="shared" si="31"/>
        <v>575</v>
      </c>
      <c r="VI5" s="35">
        <f t="shared" si="31"/>
        <v>576</v>
      </c>
      <c r="VJ5" s="35">
        <f t="shared" si="31"/>
        <v>577</v>
      </c>
      <c r="VK5" s="35">
        <f t="shared" si="31"/>
        <v>578</v>
      </c>
      <c r="VL5" s="35">
        <f t="shared" ref="VL5:XW5" si="32">VK5+1</f>
        <v>579</v>
      </c>
      <c r="VM5" s="35">
        <f t="shared" si="32"/>
        <v>580</v>
      </c>
      <c r="VN5" s="35">
        <f t="shared" si="32"/>
        <v>581</v>
      </c>
      <c r="VO5" s="35">
        <f t="shared" si="32"/>
        <v>582</v>
      </c>
      <c r="VP5" s="35">
        <f t="shared" si="32"/>
        <v>583</v>
      </c>
      <c r="VQ5" s="35">
        <f t="shared" si="32"/>
        <v>584</v>
      </c>
      <c r="VR5" s="35">
        <f t="shared" si="32"/>
        <v>585</v>
      </c>
      <c r="VS5" s="35">
        <f t="shared" si="32"/>
        <v>586</v>
      </c>
      <c r="VT5" s="35">
        <f t="shared" si="32"/>
        <v>587</v>
      </c>
      <c r="VU5" s="35">
        <f t="shared" si="32"/>
        <v>588</v>
      </c>
      <c r="VV5" s="35">
        <f t="shared" si="32"/>
        <v>589</v>
      </c>
      <c r="VW5" s="35">
        <f t="shared" si="32"/>
        <v>590</v>
      </c>
      <c r="VX5" s="35">
        <f t="shared" si="32"/>
        <v>591</v>
      </c>
      <c r="VY5" s="35">
        <f t="shared" si="32"/>
        <v>592</v>
      </c>
      <c r="VZ5" s="35">
        <f t="shared" si="32"/>
        <v>593</v>
      </c>
      <c r="WA5" s="35">
        <f t="shared" si="32"/>
        <v>594</v>
      </c>
      <c r="WB5" s="35">
        <f t="shared" si="32"/>
        <v>595</v>
      </c>
      <c r="WC5" s="35">
        <f t="shared" si="32"/>
        <v>596</v>
      </c>
      <c r="WD5" s="35">
        <f t="shared" si="32"/>
        <v>597</v>
      </c>
      <c r="WE5" s="35">
        <f t="shared" si="32"/>
        <v>598</v>
      </c>
      <c r="WF5" s="35">
        <f t="shared" si="32"/>
        <v>599</v>
      </c>
      <c r="WG5" s="35">
        <f t="shared" si="32"/>
        <v>600</v>
      </c>
      <c r="WH5" s="35">
        <f t="shared" si="32"/>
        <v>601</v>
      </c>
      <c r="WI5" s="35">
        <f t="shared" si="32"/>
        <v>602</v>
      </c>
      <c r="WJ5" s="35">
        <f t="shared" si="32"/>
        <v>603</v>
      </c>
      <c r="WK5" s="35">
        <f t="shared" si="32"/>
        <v>604</v>
      </c>
      <c r="WL5" s="35">
        <f t="shared" si="32"/>
        <v>605</v>
      </c>
      <c r="WM5" s="35">
        <f t="shared" si="32"/>
        <v>606</v>
      </c>
      <c r="WN5" s="35">
        <f t="shared" si="32"/>
        <v>607</v>
      </c>
      <c r="WO5" s="35">
        <f t="shared" si="32"/>
        <v>608</v>
      </c>
      <c r="WP5" s="35">
        <f t="shared" si="32"/>
        <v>609</v>
      </c>
      <c r="WQ5" s="35">
        <f t="shared" si="32"/>
        <v>610</v>
      </c>
      <c r="WR5" s="35">
        <f t="shared" si="32"/>
        <v>611</v>
      </c>
      <c r="WS5" s="35">
        <f t="shared" si="32"/>
        <v>612</v>
      </c>
      <c r="WT5" s="35">
        <f t="shared" si="32"/>
        <v>613</v>
      </c>
      <c r="WU5" s="35">
        <f t="shared" si="32"/>
        <v>614</v>
      </c>
      <c r="WV5" s="35">
        <f t="shared" si="32"/>
        <v>615</v>
      </c>
      <c r="WW5" s="35">
        <f t="shared" si="32"/>
        <v>616</v>
      </c>
      <c r="WX5" s="35">
        <f t="shared" si="32"/>
        <v>617</v>
      </c>
      <c r="WY5" s="35">
        <f t="shared" si="32"/>
        <v>618</v>
      </c>
      <c r="WZ5" s="35">
        <f t="shared" si="32"/>
        <v>619</v>
      </c>
      <c r="XA5" s="35">
        <f t="shared" si="32"/>
        <v>620</v>
      </c>
      <c r="XB5" s="35">
        <f t="shared" si="32"/>
        <v>621</v>
      </c>
      <c r="XC5" s="35">
        <f t="shared" si="32"/>
        <v>622</v>
      </c>
      <c r="XD5" s="35">
        <f t="shared" si="32"/>
        <v>623</v>
      </c>
      <c r="XE5" s="35">
        <f t="shared" si="32"/>
        <v>624</v>
      </c>
      <c r="XF5" s="35">
        <f t="shared" si="32"/>
        <v>625</v>
      </c>
      <c r="XG5" s="35">
        <f t="shared" si="32"/>
        <v>626</v>
      </c>
      <c r="XH5" s="35">
        <f t="shared" si="32"/>
        <v>627</v>
      </c>
      <c r="XI5" s="35">
        <f t="shared" si="32"/>
        <v>628</v>
      </c>
      <c r="XJ5" s="35">
        <f t="shared" si="32"/>
        <v>629</v>
      </c>
      <c r="XK5" s="35">
        <f t="shared" si="32"/>
        <v>630</v>
      </c>
      <c r="XL5" s="35">
        <f t="shared" si="32"/>
        <v>631</v>
      </c>
      <c r="XM5" s="35">
        <f t="shared" si="32"/>
        <v>632</v>
      </c>
      <c r="XN5" s="35">
        <f t="shared" si="32"/>
        <v>633</v>
      </c>
      <c r="XO5" s="35">
        <f t="shared" si="32"/>
        <v>634</v>
      </c>
      <c r="XP5" s="35">
        <f t="shared" si="32"/>
        <v>635</v>
      </c>
      <c r="XQ5" s="35">
        <f t="shared" si="32"/>
        <v>636</v>
      </c>
      <c r="XR5" s="35">
        <f t="shared" si="32"/>
        <v>637</v>
      </c>
      <c r="XS5" s="35">
        <f t="shared" si="32"/>
        <v>638</v>
      </c>
      <c r="XT5" s="35">
        <f t="shared" si="32"/>
        <v>639</v>
      </c>
      <c r="XU5" s="35">
        <f t="shared" si="32"/>
        <v>640</v>
      </c>
      <c r="XV5" s="35">
        <f t="shared" si="32"/>
        <v>641</v>
      </c>
      <c r="XW5" s="35">
        <f t="shared" si="32"/>
        <v>642</v>
      </c>
      <c r="XX5" s="35">
        <f t="shared" ref="XX5:AAI5" si="33">XW5+1</f>
        <v>643</v>
      </c>
      <c r="XY5" s="35">
        <f t="shared" si="33"/>
        <v>644</v>
      </c>
      <c r="XZ5" s="35">
        <f t="shared" si="33"/>
        <v>645</v>
      </c>
      <c r="YA5" s="35">
        <f t="shared" si="33"/>
        <v>646</v>
      </c>
      <c r="YB5" s="35">
        <f t="shared" si="33"/>
        <v>647</v>
      </c>
      <c r="YC5" s="35">
        <f t="shared" si="33"/>
        <v>648</v>
      </c>
      <c r="YD5" s="35">
        <f t="shared" si="33"/>
        <v>649</v>
      </c>
      <c r="YE5" s="35">
        <f t="shared" si="33"/>
        <v>650</v>
      </c>
      <c r="YF5" s="35">
        <f t="shared" si="33"/>
        <v>651</v>
      </c>
      <c r="YG5" s="35">
        <f t="shared" si="33"/>
        <v>652</v>
      </c>
      <c r="YH5" s="35">
        <f t="shared" si="33"/>
        <v>653</v>
      </c>
      <c r="YI5" s="35">
        <f t="shared" si="33"/>
        <v>654</v>
      </c>
      <c r="YJ5" s="35">
        <f t="shared" si="33"/>
        <v>655</v>
      </c>
      <c r="YK5" s="35">
        <f t="shared" si="33"/>
        <v>656</v>
      </c>
      <c r="YL5" s="35">
        <f t="shared" si="33"/>
        <v>657</v>
      </c>
      <c r="YM5" s="35">
        <f t="shared" si="33"/>
        <v>658</v>
      </c>
      <c r="YN5" s="35">
        <f t="shared" si="33"/>
        <v>659</v>
      </c>
      <c r="YO5" s="35">
        <f t="shared" si="33"/>
        <v>660</v>
      </c>
      <c r="YP5" s="35">
        <f t="shared" si="33"/>
        <v>661</v>
      </c>
      <c r="YQ5" s="35">
        <f t="shared" si="33"/>
        <v>662</v>
      </c>
      <c r="YR5" s="35">
        <f t="shared" si="33"/>
        <v>663</v>
      </c>
      <c r="YS5" s="35">
        <f t="shared" si="33"/>
        <v>664</v>
      </c>
      <c r="YT5" s="35">
        <f t="shared" si="33"/>
        <v>665</v>
      </c>
      <c r="YU5" s="35">
        <f t="shared" si="33"/>
        <v>666</v>
      </c>
      <c r="YV5" s="35">
        <f t="shared" si="33"/>
        <v>667</v>
      </c>
      <c r="YW5" s="35">
        <f t="shared" si="33"/>
        <v>668</v>
      </c>
      <c r="YX5" s="35">
        <f t="shared" si="33"/>
        <v>669</v>
      </c>
      <c r="YY5" s="35">
        <f t="shared" si="33"/>
        <v>670</v>
      </c>
      <c r="YZ5" s="35">
        <f t="shared" si="33"/>
        <v>671</v>
      </c>
      <c r="ZA5" s="35">
        <f t="shared" si="33"/>
        <v>672</v>
      </c>
      <c r="ZB5" s="35">
        <f t="shared" si="33"/>
        <v>673</v>
      </c>
      <c r="ZC5" s="35">
        <f t="shared" si="33"/>
        <v>674</v>
      </c>
      <c r="ZD5" s="35">
        <f t="shared" si="33"/>
        <v>675</v>
      </c>
      <c r="ZE5" s="35">
        <f t="shared" si="33"/>
        <v>676</v>
      </c>
      <c r="ZF5" s="35">
        <f t="shared" si="33"/>
        <v>677</v>
      </c>
      <c r="ZG5" s="35">
        <f t="shared" si="33"/>
        <v>678</v>
      </c>
      <c r="ZH5" s="35">
        <f t="shared" si="33"/>
        <v>679</v>
      </c>
      <c r="ZI5" s="35">
        <f t="shared" si="33"/>
        <v>680</v>
      </c>
      <c r="ZJ5" s="35">
        <f t="shared" si="33"/>
        <v>681</v>
      </c>
      <c r="ZK5" s="35">
        <f t="shared" si="33"/>
        <v>682</v>
      </c>
      <c r="ZL5" s="35">
        <f t="shared" si="33"/>
        <v>683</v>
      </c>
      <c r="ZM5" s="35">
        <f t="shared" si="33"/>
        <v>684</v>
      </c>
      <c r="ZN5" s="35">
        <f t="shared" si="33"/>
        <v>685</v>
      </c>
      <c r="ZO5" s="35">
        <f t="shared" si="33"/>
        <v>686</v>
      </c>
      <c r="ZP5" s="35">
        <f t="shared" si="33"/>
        <v>687</v>
      </c>
      <c r="ZQ5" s="35">
        <f t="shared" si="33"/>
        <v>688</v>
      </c>
      <c r="ZR5" s="35">
        <f t="shared" si="33"/>
        <v>689</v>
      </c>
      <c r="ZS5" s="35">
        <f t="shared" si="33"/>
        <v>690</v>
      </c>
      <c r="ZT5" s="35">
        <f t="shared" si="33"/>
        <v>691</v>
      </c>
      <c r="ZU5" s="35">
        <f t="shared" si="33"/>
        <v>692</v>
      </c>
      <c r="ZV5" s="35">
        <f t="shared" si="33"/>
        <v>693</v>
      </c>
      <c r="ZW5" s="35">
        <f t="shared" si="33"/>
        <v>694</v>
      </c>
      <c r="ZX5" s="35">
        <f t="shared" si="33"/>
        <v>695</v>
      </c>
      <c r="ZY5" s="35">
        <f t="shared" si="33"/>
        <v>696</v>
      </c>
      <c r="ZZ5" s="35">
        <f t="shared" si="33"/>
        <v>697</v>
      </c>
      <c r="AAA5" s="35">
        <f t="shared" si="33"/>
        <v>698</v>
      </c>
      <c r="AAB5" s="35">
        <f t="shared" si="33"/>
        <v>699</v>
      </c>
      <c r="AAC5" s="35">
        <f t="shared" si="33"/>
        <v>700</v>
      </c>
      <c r="AAD5" s="35">
        <f t="shared" si="33"/>
        <v>701</v>
      </c>
      <c r="AAE5" s="35">
        <f t="shared" si="33"/>
        <v>702</v>
      </c>
      <c r="AAF5" s="35">
        <f t="shared" si="33"/>
        <v>703</v>
      </c>
      <c r="AAG5" s="35">
        <f t="shared" si="33"/>
        <v>704</v>
      </c>
      <c r="AAH5" s="35">
        <f t="shared" si="33"/>
        <v>705</v>
      </c>
      <c r="AAI5" s="35">
        <f t="shared" si="33"/>
        <v>706</v>
      </c>
      <c r="AAJ5" s="35">
        <f t="shared" ref="AAJ5:ACU5" si="34">AAI5+1</f>
        <v>707</v>
      </c>
      <c r="AAK5" s="35">
        <f t="shared" si="34"/>
        <v>708</v>
      </c>
      <c r="AAL5" s="35">
        <f t="shared" si="34"/>
        <v>709</v>
      </c>
      <c r="AAM5" s="35">
        <f t="shared" si="34"/>
        <v>710</v>
      </c>
      <c r="AAN5" s="35">
        <f t="shared" si="34"/>
        <v>711</v>
      </c>
      <c r="AAO5" s="35">
        <f t="shared" si="34"/>
        <v>712</v>
      </c>
      <c r="AAP5" s="35">
        <f t="shared" si="34"/>
        <v>713</v>
      </c>
      <c r="AAQ5" s="35">
        <f t="shared" si="34"/>
        <v>714</v>
      </c>
      <c r="AAR5" s="35">
        <f t="shared" si="34"/>
        <v>715</v>
      </c>
      <c r="AAS5" s="35">
        <f t="shared" si="34"/>
        <v>716</v>
      </c>
      <c r="AAT5" s="35">
        <f t="shared" si="34"/>
        <v>717</v>
      </c>
      <c r="AAU5" s="35">
        <f t="shared" si="34"/>
        <v>718</v>
      </c>
      <c r="AAV5" s="35">
        <f t="shared" si="34"/>
        <v>719</v>
      </c>
      <c r="AAW5" s="35">
        <f t="shared" si="34"/>
        <v>720</v>
      </c>
      <c r="AAX5" s="35">
        <f t="shared" si="34"/>
        <v>721</v>
      </c>
      <c r="AAY5" s="35">
        <f t="shared" si="34"/>
        <v>722</v>
      </c>
      <c r="AAZ5" s="35">
        <f t="shared" si="34"/>
        <v>723</v>
      </c>
      <c r="ABA5" s="35">
        <f t="shared" si="34"/>
        <v>724</v>
      </c>
      <c r="ABB5" s="35">
        <f t="shared" si="34"/>
        <v>725</v>
      </c>
      <c r="ABC5" s="35">
        <f t="shared" si="34"/>
        <v>726</v>
      </c>
      <c r="ABD5" s="35">
        <f t="shared" si="34"/>
        <v>727</v>
      </c>
      <c r="ABE5" s="35">
        <f t="shared" si="34"/>
        <v>728</v>
      </c>
      <c r="ABF5" s="35">
        <f t="shared" si="34"/>
        <v>729</v>
      </c>
      <c r="ABG5" s="35">
        <f t="shared" si="34"/>
        <v>730</v>
      </c>
      <c r="ABH5" s="35">
        <f t="shared" si="34"/>
        <v>731</v>
      </c>
      <c r="ABI5" s="35">
        <f t="shared" si="34"/>
        <v>732</v>
      </c>
      <c r="ABJ5" s="35">
        <f t="shared" si="34"/>
        <v>733</v>
      </c>
      <c r="ABK5" s="35">
        <f t="shared" si="34"/>
        <v>734</v>
      </c>
      <c r="ABL5" s="35">
        <f t="shared" si="34"/>
        <v>735</v>
      </c>
      <c r="ABM5" s="35">
        <f t="shared" si="34"/>
        <v>736</v>
      </c>
      <c r="ABN5" s="35">
        <f t="shared" si="34"/>
        <v>737</v>
      </c>
      <c r="ABO5" s="35">
        <f t="shared" si="34"/>
        <v>738</v>
      </c>
      <c r="ABP5" s="35">
        <f t="shared" si="34"/>
        <v>739</v>
      </c>
      <c r="ABQ5" s="35">
        <f t="shared" si="34"/>
        <v>740</v>
      </c>
      <c r="ABR5" s="35">
        <f t="shared" si="34"/>
        <v>741</v>
      </c>
      <c r="ABS5" s="35">
        <f t="shared" si="34"/>
        <v>742</v>
      </c>
      <c r="ABT5" s="35">
        <f t="shared" si="34"/>
        <v>743</v>
      </c>
      <c r="ABU5" s="35">
        <f t="shared" si="34"/>
        <v>744</v>
      </c>
      <c r="ABV5" s="35">
        <f t="shared" si="34"/>
        <v>745</v>
      </c>
      <c r="ABW5" s="35">
        <f t="shared" si="34"/>
        <v>746</v>
      </c>
      <c r="ABX5" s="35">
        <f t="shared" si="34"/>
        <v>747</v>
      </c>
      <c r="ABY5" s="35">
        <f t="shared" si="34"/>
        <v>748</v>
      </c>
      <c r="ABZ5" s="35">
        <f t="shared" si="34"/>
        <v>749</v>
      </c>
      <c r="ACA5" s="35">
        <f t="shared" si="34"/>
        <v>750</v>
      </c>
      <c r="ACB5" s="35">
        <f t="shared" si="34"/>
        <v>751</v>
      </c>
      <c r="ACC5" s="35">
        <f t="shared" si="34"/>
        <v>752</v>
      </c>
      <c r="ACD5" s="35">
        <f t="shared" si="34"/>
        <v>753</v>
      </c>
      <c r="ACE5" s="35">
        <f t="shared" si="34"/>
        <v>754</v>
      </c>
      <c r="ACF5" s="35">
        <f t="shared" si="34"/>
        <v>755</v>
      </c>
      <c r="ACG5" s="35">
        <f t="shared" si="34"/>
        <v>756</v>
      </c>
      <c r="ACH5" s="35">
        <f t="shared" si="34"/>
        <v>757</v>
      </c>
      <c r="ACI5" s="35">
        <f t="shared" si="34"/>
        <v>758</v>
      </c>
      <c r="ACJ5" s="35">
        <f t="shared" si="34"/>
        <v>759</v>
      </c>
      <c r="ACK5" s="35">
        <f t="shared" si="34"/>
        <v>760</v>
      </c>
      <c r="ACL5" s="35">
        <f t="shared" si="34"/>
        <v>761</v>
      </c>
      <c r="ACM5" s="35">
        <f t="shared" si="34"/>
        <v>762</v>
      </c>
      <c r="ACN5" s="35">
        <f t="shared" si="34"/>
        <v>763</v>
      </c>
      <c r="ACO5" s="35">
        <f t="shared" si="34"/>
        <v>764</v>
      </c>
      <c r="ACP5" s="35">
        <f t="shared" si="34"/>
        <v>765</v>
      </c>
      <c r="ACQ5" s="35">
        <f t="shared" si="34"/>
        <v>766</v>
      </c>
      <c r="ACR5" s="35">
        <f t="shared" si="34"/>
        <v>767</v>
      </c>
      <c r="ACS5" s="35">
        <f t="shared" si="34"/>
        <v>768</v>
      </c>
      <c r="ACT5" s="35">
        <f t="shared" si="34"/>
        <v>769</v>
      </c>
      <c r="ACU5" s="35">
        <f t="shared" si="34"/>
        <v>770</v>
      </c>
      <c r="ACV5" s="35">
        <f t="shared" ref="ACV5:AFG5" si="35">ACU5+1</f>
        <v>771</v>
      </c>
      <c r="ACW5" s="35">
        <f t="shared" si="35"/>
        <v>772</v>
      </c>
      <c r="ACX5" s="35">
        <f t="shared" si="35"/>
        <v>773</v>
      </c>
      <c r="ACY5" s="35">
        <f t="shared" si="35"/>
        <v>774</v>
      </c>
      <c r="ACZ5" s="35">
        <f t="shared" si="35"/>
        <v>775</v>
      </c>
      <c r="ADA5" s="35">
        <f t="shared" si="35"/>
        <v>776</v>
      </c>
      <c r="ADB5" s="35">
        <f t="shared" si="35"/>
        <v>777</v>
      </c>
      <c r="ADC5" s="35">
        <f t="shared" si="35"/>
        <v>778</v>
      </c>
      <c r="ADD5" s="35">
        <f t="shared" si="35"/>
        <v>779</v>
      </c>
      <c r="ADE5" s="35">
        <f t="shared" si="35"/>
        <v>780</v>
      </c>
      <c r="ADF5" s="35">
        <f t="shared" si="35"/>
        <v>781</v>
      </c>
      <c r="ADG5" s="35">
        <f t="shared" si="35"/>
        <v>782</v>
      </c>
      <c r="ADH5" s="35">
        <f t="shared" si="35"/>
        <v>783</v>
      </c>
      <c r="ADI5" s="35">
        <f t="shared" si="35"/>
        <v>784</v>
      </c>
      <c r="ADJ5" s="35">
        <f t="shared" si="35"/>
        <v>785</v>
      </c>
      <c r="ADK5" s="35">
        <f t="shared" si="35"/>
        <v>786</v>
      </c>
      <c r="ADL5" s="35">
        <f t="shared" si="35"/>
        <v>787</v>
      </c>
      <c r="ADM5" s="35">
        <f t="shared" si="35"/>
        <v>788</v>
      </c>
      <c r="ADN5" s="35">
        <f t="shared" si="35"/>
        <v>789</v>
      </c>
      <c r="ADO5" s="35">
        <f t="shared" si="35"/>
        <v>790</v>
      </c>
      <c r="ADP5" s="35">
        <f t="shared" si="35"/>
        <v>791</v>
      </c>
      <c r="ADQ5" s="35">
        <f t="shared" si="35"/>
        <v>792</v>
      </c>
      <c r="ADR5" s="35">
        <f t="shared" si="35"/>
        <v>793</v>
      </c>
      <c r="ADS5" s="35">
        <f t="shared" si="35"/>
        <v>794</v>
      </c>
      <c r="ADT5" s="35">
        <f t="shared" si="35"/>
        <v>795</v>
      </c>
      <c r="ADU5" s="35">
        <f t="shared" si="35"/>
        <v>796</v>
      </c>
      <c r="ADV5" s="35">
        <f t="shared" si="35"/>
        <v>797</v>
      </c>
      <c r="ADW5" s="35">
        <f t="shared" si="35"/>
        <v>798</v>
      </c>
      <c r="ADX5" s="35">
        <f t="shared" si="35"/>
        <v>799</v>
      </c>
      <c r="ADY5" s="35">
        <f t="shared" si="35"/>
        <v>800</v>
      </c>
      <c r="ADZ5" s="35">
        <f t="shared" si="35"/>
        <v>801</v>
      </c>
      <c r="AEA5" s="35">
        <f t="shared" si="35"/>
        <v>802</v>
      </c>
      <c r="AEB5" s="35">
        <f t="shared" si="35"/>
        <v>803</v>
      </c>
      <c r="AEC5" s="35">
        <f t="shared" si="35"/>
        <v>804</v>
      </c>
      <c r="AED5" s="35">
        <f t="shared" si="35"/>
        <v>805</v>
      </c>
      <c r="AEE5" s="35">
        <f t="shared" si="35"/>
        <v>806</v>
      </c>
      <c r="AEF5" s="35">
        <f t="shared" si="35"/>
        <v>807</v>
      </c>
      <c r="AEG5" s="35">
        <f t="shared" si="35"/>
        <v>808</v>
      </c>
      <c r="AEH5" s="35">
        <f t="shared" si="35"/>
        <v>809</v>
      </c>
      <c r="AEI5" s="35">
        <f t="shared" si="35"/>
        <v>810</v>
      </c>
      <c r="AEJ5" s="35">
        <f t="shared" si="35"/>
        <v>811</v>
      </c>
      <c r="AEK5" s="35">
        <f t="shared" si="35"/>
        <v>812</v>
      </c>
      <c r="AEL5" s="35">
        <f t="shared" si="35"/>
        <v>813</v>
      </c>
      <c r="AEM5" s="35">
        <f t="shared" si="35"/>
        <v>814</v>
      </c>
      <c r="AEN5" s="35">
        <f t="shared" si="35"/>
        <v>815</v>
      </c>
      <c r="AEO5" s="35">
        <f t="shared" si="35"/>
        <v>816</v>
      </c>
      <c r="AEP5" s="35">
        <f t="shared" si="35"/>
        <v>817</v>
      </c>
      <c r="AEQ5" s="35">
        <f t="shared" si="35"/>
        <v>818</v>
      </c>
      <c r="AER5" s="35">
        <f t="shared" si="35"/>
        <v>819</v>
      </c>
      <c r="AES5" s="35">
        <f t="shared" si="35"/>
        <v>820</v>
      </c>
      <c r="AET5" s="35">
        <f t="shared" si="35"/>
        <v>821</v>
      </c>
      <c r="AEU5" s="35">
        <f t="shared" si="35"/>
        <v>822</v>
      </c>
      <c r="AEV5" s="35">
        <f t="shared" si="35"/>
        <v>823</v>
      </c>
      <c r="AEW5" s="35">
        <f t="shared" si="35"/>
        <v>824</v>
      </c>
      <c r="AEX5" s="35">
        <f t="shared" si="35"/>
        <v>825</v>
      </c>
      <c r="AEY5" s="35">
        <f t="shared" si="35"/>
        <v>826</v>
      </c>
      <c r="AEZ5" s="35">
        <f t="shared" si="35"/>
        <v>827</v>
      </c>
      <c r="AFA5" s="35">
        <f t="shared" si="35"/>
        <v>828</v>
      </c>
      <c r="AFB5" s="35">
        <f t="shared" si="35"/>
        <v>829</v>
      </c>
      <c r="AFC5" s="35">
        <f t="shared" si="35"/>
        <v>830</v>
      </c>
      <c r="AFD5" s="35">
        <f t="shared" si="35"/>
        <v>831</v>
      </c>
      <c r="AFE5" s="35">
        <f t="shared" si="35"/>
        <v>832</v>
      </c>
      <c r="AFF5" s="35">
        <f t="shared" si="35"/>
        <v>833</v>
      </c>
      <c r="AFG5" s="35">
        <f t="shared" si="35"/>
        <v>834</v>
      </c>
      <c r="AFH5" s="35">
        <f t="shared" ref="AFH5:AHS5" si="36">AFG5+1</f>
        <v>835</v>
      </c>
      <c r="AFI5" s="35">
        <f t="shared" si="36"/>
        <v>836</v>
      </c>
      <c r="AFJ5" s="35">
        <f t="shared" si="36"/>
        <v>837</v>
      </c>
      <c r="AFK5" s="35">
        <f t="shared" si="36"/>
        <v>838</v>
      </c>
      <c r="AFL5" s="35">
        <f t="shared" si="36"/>
        <v>839</v>
      </c>
      <c r="AFM5" s="35">
        <f t="shared" si="36"/>
        <v>840</v>
      </c>
      <c r="AFN5" s="35">
        <f t="shared" si="36"/>
        <v>841</v>
      </c>
      <c r="AFO5" s="35">
        <f t="shared" si="36"/>
        <v>842</v>
      </c>
      <c r="AFP5" s="35">
        <f t="shared" si="36"/>
        <v>843</v>
      </c>
      <c r="AFQ5" s="35">
        <f t="shared" si="36"/>
        <v>844</v>
      </c>
      <c r="AFR5" s="35">
        <f t="shared" si="36"/>
        <v>845</v>
      </c>
      <c r="AFS5" s="35">
        <f t="shared" si="36"/>
        <v>846</v>
      </c>
      <c r="AFT5" s="35">
        <f t="shared" si="36"/>
        <v>847</v>
      </c>
      <c r="AFU5" s="35">
        <f t="shared" si="36"/>
        <v>848</v>
      </c>
      <c r="AFV5" s="35">
        <f t="shared" si="36"/>
        <v>849</v>
      </c>
      <c r="AFW5" s="35">
        <f t="shared" si="36"/>
        <v>850</v>
      </c>
      <c r="AFX5" s="35">
        <f t="shared" si="36"/>
        <v>851</v>
      </c>
      <c r="AFY5" s="35">
        <f t="shared" si="36"/>
        <v>852</v>
      </c>
      <c r="AFZ5" s="35">
        <f t="shared" si="36"/>
        <v>853</v>
      </c>
      <c r="AGA5" s="35">
        <f t="shared" si="36"/>
        <v>854</v>
      </c>
      <c r="AGB5" s="35">
        <f t="shared" si="36"/>
        <v>855</v>
      </c>
      <c r="AGC5" s="35">
        <f t="shared" si="36"/>
        <v>856</v>
      </c>
      <c r="AGD5" s="35">
        <f t="shared" si="36"/>
        <v>857</v>
      </c>
      <c r="AGE5" s="35">
        <f t="shared" si="36"/>
        <v>858</v>
      </c>
      <c r="AGF5" s="35">
        <f t="shared" si="36"/>
        <v>859</v>
      </c>
      <c r="AGG5" s="35">
        <f t="shared" si="36"/>
        <v>860</v>
      </c>
      <c r="AGH5" s="35">
        <f t="shared" si="36"/>
        <v>861</v>
      </c>
      <c r="AGI5" s="35">
        <f t="shared" si="36"/>
        <v>862</v>
      </c>
      <c r="AGJ5" s="35">
        <f t="shared" si="36"/>
        <v>863</v>
      </c>
      <c r="AGK5" s="35">
        <f t="shared" si="36"/>
        <v>864</v>
      </c>
      <c r="AGL5" s="35">
        <f t="shared" si="36"/>
        <v>865</v>
      </c>
      <c r="AGM5" s="35">
        <f t="shared" si="36"/>
        <v>866</v>
      </c>
      <c r="AGN5" s="35">
        <f t="shared" si="36"/>
        <v>867</v>
      </c>
      <c r="AGO5" s="35">
        <f t="shared" si="36"/>
        <v>868</v>
      </c>
      <c r="AGP5" s="35">
        <f t="shared" si="36"/>
        <v>869</v>
      </c>
      <c r="AGQ5" s="35">
        <f t="shared" si="36"/>
        <v>870</v>
      </c>
      <c r="AGR5" s="35">
        <f t="shared" si="36"/>
        <v>871</v>
      </c>
      <c r="AGS5" s="35">
        <f t="shared" si="36"/>
        <v>872</v>
      </c>
      <c r="AGT5" s="35">
        <f t="shared" si="36"/>
        <v>873</v>
      </c>
      <c r="AGU5" s="35">
        <f t="shared" si="36"/>
        <v>874</v>
      </c>
      <c r="AGV5" s="35">
        <f t="shared" si="36"/>
        <v>875</v>
      </c>
      <c r="AGW5" s="35">
        <f t="shared" si="36"/>
        <v>876</v>
      </c>
      <c r="AGX5" s="35">
        <f t="shared" si="36"/>
        <v>877</v>
      </c>
      <c r="AGY5" s="35">
        <f t="shared" si="36"/>
        <v>878</v>
      </c>
      <c r="AGZ5" s="35">
        <f t="shared" si="36"/>
        <v>879</v>
      </c>
      <c r="AHA5" s="35">
        <f t="shared" si="36"/>
        <v>880</v>
      </c>
      <c r="AHB5" s="35">
        <f t="shared" si="36"/>
        <v>881</v>
      </c>
      <c r="AHC5" s="35">
        <f t="shared" si="36"/>
        <v>882</v>
      </c>
      <c r="AHD5" s="35">
        <f t="shared" si="36"/>
        <v>883</v>
      </c>
      <c r="AHE5" s="35">
        <f t="shared" si="36"/>
        <v>884</v>
      </c>
      <c r="AHF5" s="35">
        <f t="shared" si="36"/>
        <v>885</v>
      </c>
      <c r="AHG5" s="35">
        <f t="shared" si="36"/>
        <v>886</v>
      </c>
      <c r="AHH5" s="35">
        <f t="shared" si="36"/>
        <v>887</v>
      </c>
      <c r="AHI5" s="35">
        <f t="shared" si="36"/>
        <v>888</v>
      </c>
      <c r="AHJ5" s="35">
        <f t="shared" si="36"/>
        <v>889</v>
      </c>
      <c r="AHK5" s="35">
        <f t="shared" si="36"/>
        <v>890</v>
      </c>
      <c r="AHL5" s="35">
        <f t="shared" si="36"/>
        <v>891</v>
      </c>
      <c r="AHM5" s="35">
        <f t="shared" si="36"/>
        <v>892</v>
      </c>
      <c r="AHN5" s="35">
        <f t="shared" si="36"/>
        <v>893</v>
      </c>
      <c r="AHO5" s="35">
        <f t="shared" si="36"/>
        <v>894</v>
      </c>
      <c r="AHP5" s="35">
        <f t="shared" si="36"/>
        <v>895</v>
      </c>
      <c r="AHQ5" s="35">
        <f t="shared" si="36"/>
        <v>896</v>
      </c>
      <c r="AHR5" s="35">
        <f t="shared" si="36"/>
        <v>897</v>
      </c>
      <c r="AHS5" s="35">
        <f t="shared" si="36"/>
        <v>898</v>
      </c>
      <c r="AHT5" s="35">
        <f t="shared" ref="AHT5:AKE5" si="37">AHS5+1</f>
        <v>899</v>
      </c>
      <c r="AHU5" s="35">
        <f t="shared" si="37"/>
        <v>900</v>
      </c>
      <c r="AHV5" s="35">
        <f t="shared" si="37"/>
        <v>901</v>
      </c>
      <c r="AHW5" s="35">
        <f t="shared" si="37"/>
        <v>902</v>
      </c>
      <c r="AHX5" s="35">
        <f t="shared" si="37"/>
        <v>903</v>
      </c>
      <c r="AHY5" s="35">
        <f t="shared" si="37"/>
        <v>904</v>
      </c>
      <c r="AHZ5" s="35">
        <f t="shared" si="37"/>
        <v>905</v>
      </c>
      <c r="AIA5" s="35">
        <f t="shared" si="37"/>
        <v>906</v>
      </c>
      <c r="AIB5" s="35">
        <f t="shared" si="37"/>
        <v>907</v>
      </c>
      <c r="AIC5" s="35">
        <f t="shared" si="37"/>
        <v>908</v>
      </c>
      <c r="AID5" s="35">
        <f t="shared" si="37"/>
        <v>909</v>
      </c>
      <c r="AIE5" s="35">
        <f t="shared" si="37"/>
        <v>910</v>
      </c>
      <c r="AIF5" s="35">
        <f t="shared" si="37"/>
        <v>911</v>
      </c>
      <c r="AIG5" s="35">
        <f t="shared" si="37"/>
        <v>912</v>
      </c>
      <c r="AIH5" s="35">
        <f t="shared" si="37"/>
        <v>913</v>
      </c>
      <c r="AII5" s="35">
        <f t="shared" si="37"/>
        <v>914</v>
      </c>
      <c r="AIJ5" s="35">
        <f t="shared" si="37"/>
        <v>915</v>
      </c>
      <c r="AIK5" s="35">
        <f t="shared" si="37"/>
        <v>916</v>
      </c>
      <c r="AIL5" s="35">
        <f t="shared" si="37"/>
        <v>917</v>
      </c>
      <c r="AIM5" s="35">
        <f t="shared" si="37"/>
        <v>918</v>
      </c>
      <c r="AIN5" s="35">
        <f t="shared" si="37"/>
        <v>919</v>
      </c>
      <c r="AIO5" s="35">
        <f t="shared" si="37"/>
        <v>920</v>
      </c>
      <c r="AIP5" s="35">
        <f t="shared" si="37"/>
        <v>921</v>
      </c>
      <c r="AIQ5" s="35">
        <f t="shared" si="37"/>
        <v>922</v>
      </c>
      <c r="AIR5" s="35">
        <f t="shared" si="37"/>
        <v>923</v>
      </c>
      <c r="AIS5" s="35">
        <f t="shared" si="37"/>
        <v>924</v>
      </c>
      <c r="AIT5" s="35">
        <f t="shared" si="37"/>
        <v>925</v>
      </c>
      <c r="AIU5" s="35">
        <f t="shared" si="37"/>
        <v>926</v>
      </c>
      <c r="AIV5" s="35">
        <f t="shared" si="37"/>
        <v>927</v>
      </c>
      <c r="AIW5" s="35">
        <f t="shared" si="37"/>
        <v>928</v>
      </c>
      <c r="AIX5" s="35">
        <f t="shared" si="37"/>
        <v>929</v>
      </c>
      <c r="AIY5" s="35">
        <f t="shared" si="37"/>
        <v>930</v>
      </c>
      <c r="AIZ5" s="35">
        <f t="shared" si="37"/>
        <v>931</v>
      </c>
      <c r="AJA5" s="35">
        <f t="shared" si="37"/>
        <v>932</v>
      </c>
      <c r="AJB5" s="35">
        <f t="shared" si="37"/>
        <v>933</v>
      </c>
      <c r="AJC5" s="35">
        <f t="shared" si="37"/>
        <v>934</v>
      </c>
      <c r="AJD5" s="35">
        <f t="shared" si="37"/>
        <v>935</v>
      </c>
      <c r="AJE5" s="35">
        <f t="shared" si="37"/>
        <v>936</v>
      </c>
      <c r="AJF5" s="35">
        <f t="shared" si="37"/>
        <v>937</v>
      </c>
      <c r="AJG5" s="35">
        <f t="shared" si="37"/>
        <v>938</v>
      </c>
      <c r="AJH5" s="35">
        <f t="shared" si="37"/>
        <v>939</v>
      </c>
      <c r="AJI5" s="35">
        <f t="shared" si="37"/>
        <v>940</v>
      </c>
      <c r="AJJ5" s="35">
        <f t="shared" si="37"/>
        <v>941</v>
      </c>
      <c r="AJK5" s="35">
        <f t="shared" si="37"/>
        <v>942</v>
      </c>
      <c r="AJL5" s="35">
        <f t="shared" si="37"/>
        <v>943</v>
      </c>
      <c r="AJM5" s="35">
        <f t="shared" si="37"/>
        <v>944</v>
      </c>
      <c r="AJN5" s="35">
        <f t="shared" si="37"/>
        <v>945</v>
      </c>
      <c r="AJO5" s="35">
        <f t="shared" si="37"/>
        <v>946</v>
      </c>
      <c r="AJP5" s="35">
        <f t="shared" si="37"/>
        <v>947</v>
      </c>
      <c r="AJQ5" s="35">
        <f t="shared" si="37"/>
        <v>948</v>
      </c>
      <c r="AJR5" s="35">
        <f t="shared" si="37"/>
        <v>949</v>
      </c>
      <c r="AJS5" s="35">
        <f t="shared" si="37"/>
        <v>950</v>
      </c>
      <c r="AJT5" s="35">
        <f t="shared" si="37"/>
        <v>951</v>
      </c>
      <c r="AJU5" s="35">
        <f t="shared" si="37"/>
        <v>952</v>
      </c>
      <c r="AJV5" s="35">
        <f t="shared" si="37"/>
        <v>953</v>
      </c>
      <c r="AJW5" s="35">
        <f t="shared" si="37"/>
        <v>954</v>
      </c>
      <c r="AJX5" s="35">
        <f t="shared" si="37"/>
        <v>955</v>
      </c>
      <c r="AJY5" s="35">
        <f t="shared" si="37"/>
        <v>956</v>
      </c>
      <c r="AJZ5" s="35">
        <f t="shared" si="37"/>
        <v>957</v>
      </c>
      <c r="AKA5" s="35">
        <f t="shared" si="37"/>
        <v>958</v>
      </c>
      <c r="AKB5" s="35">
        <f t="shared" si="37"/>
        <v>959</v>
      </c>
      <c r="AKC5" s="35">
        <f t="shared" si="37"/>
        <v>960</v>
      </c>
      <c r="AKD5" s="35">
        <f t="shared" si="37"/>
        <v>961</v>
      </c>
      <c r="AKE5" s="35">
        <f t="shared" si="37"/>
        <v>962</v>
      </c>
      <c r="AKF5" s="35">
        <f t="shared" ref="AKF5:AMQ5" si="38">AKE5+1</f>
        <v>963</v>
      </c>
      <c r="AKG5" s="35">
        <f t="shared" si="38"/>
        <v>964</v>
      </c>
      <c r="AKH5" s="35">
        <f t="shared" si="38"/>
        <v>965</v>
      </c>
      <c r="AKI5" s="35">
        <f t="shared" si="38"/>
        <v>966</v>
      </c>
      <c r="AKJ5" s="35">
        <f t="shared" si="38"/>
        <v>967</v>
      </c>
      <c r="AKK5" s="35">
        <f t="shared" si="38"/>
        <v>968</v>
      </c>
      <c r="AKL5" s="35">
        <f t="shared" si="38"/>
        <v>969</v>
      </c>
      <c r="AKM5" s="35">
        <f t="shared" si="38"/>
        <v>970</v>
      </c>
      <c r="AKN5" s="35">
        <f t="shared" si="38"/>
        <v>971</v>
      </c>
      <c r="AKO5" s="35">
        <f t="shared" si="38"/>
        <v>972</v>
      </c>
      <c r="AKP5" s="35">
        <f t="shared" si="38"/>
        <v>973</v>
      </c>
      <c r="AKQ5" s="35">
        <f t="shared" si="38"/>
        <v>974</v>
      </c>
      <c r="AKR5" s="35">
        <f t="shared" si="38"/>
        <v>975</v>
      </c>
      <c r="AKS5" s="35">
        <f t="shared" si="38"/>
        <v>976</v>
      </c>
      <c r="AKT5" s="35">
        <f t="shared" si="38"/>
        <v>977</v>
      </c>
      <c r="AKU5" s="35">
        <f t="shared" si="38"/>
        <v>978</v>
      </c>
      <c r="AKV5" s="35">
        <f t="shared" si="38"/>
        <v>979</v>
      </c>
      <c r="AKW5" s="35">
        <f t="shared" si="38"/>
        <v>980</v>
      </c>
      <c r="AKX5" s="35">
        <f t="shared" si="38"/>
        <v>981</v>
      </c>
      <c r="AKY5" s="35">
        <f t="shared" si="38"/>
        <v>982</v>
      </c>
      <c r="AKZ5" s="35">
        <f t="shared" si="38"/>
        <v>983</v>
      </c>
      <c r="ALA5" s="35">
        <f t="shared" si="38"/>
        <v>984</v>
      </c>
      <c r="ALB5" s="35">
        <f t="shared" si="38"/>
        <v>985</v>
      </c>
      <c r="ALC5" s="35">
        <f t="shared" si="38"/>
        <v>986</v>
      </c>
      <c r="ALD5" s="35">
        <f t="shared" si="38"/>
        <v>987</v>
      </c>
      <c r="ALE5" s="35">
        <f t="shared" si="38"/>
        <v>988</v>
      </c>
      <c r="ALF5" s="35">
        <f t="shared" si="38"/>
        <v>989</v>
      </c>
      <c r="ALG5" s="35">
        <f t="shared" si="38"/>
        <v>990</v>
      </c>
      <c r="ALH5" s="35">
        <f t="shared" si="38"/>
        <v>991</v>
      </c>
      <c r="ALI5" s="35">
        <f t="shared" si="38"/>
        <v>992</v>
      </c>
      <c r="ALJ5" s="35">
        <f t="shared" si="38"/>
        <v>993</v>
      </c>
      <c r="ALK5" s="35">
        <f t="shared" si="38"/>
        <v>994</v>
      </c>
      <c r="ALL5" s="35">
        <f t="shared" si="38"/>
        <v>995</v>
      </c>
      <c r="ALM5" s="35">
        <f t="shared" si="38"/>
        <v>996</v>
      </c>
      <c r="ALN5" s="35">
        <f t="shared" si="38"/>
        <v>997</v>
      </c>
      <c r="ALO5" s="35">
        <f t="shared" si="38"/>
        <v>998</v>
      </c>
      <c r="ALP5" s="35">
        <f t="shared" si="38"/>
        <v>999</v>
      </c>
      <c r="ALQ5" s="35">
        <f t="shared" si="38"/>
        <v>1000</v>
      </c>
      <c r="ALR5" s="35">
        <f t="shared" si="38"/>
        <v>1001</v>
      </c>
      <c r="ALS5" s="35">
        <f t="shared" si="38"/>
        <v>1002</v>
      </c>
      <c r="ALT5" s="35">
        <f t="shared" si="38"/>
        <v>1003</v>
      </c>
      <c r="ALU5" s="35">
        <f t="shared" si="38"/>
        <v>1004</v>
      </c>
      <c r="ALV5" s="35">
        <f t="shared" si="38"/>
        <v>1005</v>
      </c>
      <c r="ALW5" s="35">
        <f t="shared" si="38"/>
        <v>1006</v>
      </c>
      <c r="ALX5" s="35">
        <f t="shared" si="38"/>
        <v>1007</v>
      </c>
      <c r="ALY5" s="35">
        <f t="shared" si="38"/>
        <v>1008</v>
      </c>
      <c r="ALZ5" s="35">
        <f t="shared" si="38"/>
        <v>1009</v>
      </c>
      <c r="AMA5" s="35">
        <f t="shared" si="38"/>
        <v>1010</v>
      </c>
      <c r="AMB5" s="35">
        <f t="shared" si="38"/>
        <v>1011</v>
      </c>
      <c r="AMC5" s="35">
        <f t="shared" si="38"/>
        <v>1012</v>
      </c>
      <c r="AMD5" s="35">
        <f t="shared" si="38"/>
        <v>1013</v>
      </c>
      <c r="AME5" s="35">
        <f t="shared" si="38"/>
        <v>1014</v>
      </c>
      <c r="AMF5" s="35">
        <f t="shared" si="38"/>
        <v>1015</v>
      </c>
      <c r="AMG5" s="35">
        <f t="shared" si="38"/>
        <v>1016</v>
      </c>
      <c r="AMH5" s="35">
        <f t="shared" si="38"/>
        <v>1017</v>
      </c>
      <c r="AMI5" s="35">
        <f t="shared" si="38"/>
        <v>1018</v>
      </c>
      <c r="AMJ5" s="35">
        <f t="shared" si="38"/>
        <v>1019</v>
      </c>
      <c r="AMK5" s="35">
        <f t="shared" si="38"/>
        <v>1020</v>
      </c>
      <c r="AML5" s="35">
        <f t="shared" si="38"/>
        <v>1021</v>
      </c>
      <c r="AMM5" s="35">
        <f t="shared" si="38"/>
        <v>1022</v>
      </c>
      <c r="AMN5" s="35">
        <f t="shared" si="38"/>
        <v>1023</v>
      </c>
      <c r="AMO5" s="35">
        <f t="shared" si="38"/>
        <v>1024</v>
      </c>
      <c r="AMP5" s="35">
        <f t="shared" si="38"/>
        <v>1025</v>
      </c>
      <c r="AMQ5" s="35">
        <f t="shared" si="38"/>
        <v>1026</v>
      </c>
      <c r="AMR5" s="35">
        <f t="shared" ref="AMR5:APC5" si="39">AMQ5+1</f>
        <v>1027</v>
      </c>
      <c r="AMS5" s="35">
        <f t="shared" si="39"/>
        <v>1028</v>
      </c>
      <c r="AMT5" s="35">
        <f t="shared" si="39"/>
        <v>1029</v>
      </c>
      <c r="AMU5" s="35">
        <f t="shared" si="39"/>
        <v>1030</v>
      </c>
      <c r="AMV5" s="35">
        <f t="shared" si="39"/>
        <v>1031</v>
      </c>
      <c r="AMW5" s="35">
        <f t="shared" si="39"/>
        <v>1032</v>
      </c>
      <c r="AMX5" s="35">
        <f t="shared" si="39"/>
        <v>1033</v>
      </c>
      <c r="AMY5" s="35">
        <f t="shared" si="39"/>
        <v>1034</v>
      </c>
      <c r="AMZ5" s="35">
        <f t="shared" si="39"/>
        <v>1035</v>
      </c>
      <c r="ANA5" s="35">
        <f t="shared" si="39"/>
        <v>1036</v>
      </c>
      <c r="ANB5" s="35">
        <f t="shared" si="39"/>
        <v>1037</v>
      </c>
      <c r="ANC5" s="35">
        <f t="shared" si="39"/>
        <v>1038</v>
      </c>
      <c r="AND5" s="35">
        <f t="shared" si="39"/>
        <v>1039</v>
      </c>
      <c r="ANE5" s="35">
        <f t="shared" si="39"/>
        <v>1040</v>
      </c>
      <c r="ANF5" s="35">
        <f t="shared" si="39"/>
        <v>1041</v>
      </c>
      <c r="ANG5" s="35">
        <f t="shared" si="39"/>
        <v>1042</v>
      </c>
      <c r="ANH5" s="35">
        <f t="shared" si="39"/>
        <v>1043</v>
      </c>
      <c r="ANI5" s="35">
        <f t="shared" si="39"/>
        <v>1044</v>
      </c>
      <c r="ANJ5" s="35">
        <f t="shared" si="39"/>
        <v>1045</v>
      </c>
      <c r="ANK5" s="35">
        <f t="shared" si="39"/>
        <v>1046</v>
      </c>
      <c r="ANL5" s="35">
        <f t="shared" si="39"/>
        <v>1047</v>
      </c>
      <c r="ANM5" s="35">
        <f t="shared" si="39"/>
        <v>1048</v>
      </c>
      <c r="ANN5" s="35">
        <f t="shared" si="39"/>
        <v>1049</v>
      </c>
      <c r="ANO5" s="35">
        <f t="shared" si="39"/>
        <v>1050</v>
      </c>
      <c r="ANP5" s="35">
        <f t="shared" si="39"/>
        <v>1051</v>
      </c>
      <c r="ANQ5" s="35">
        <f t="shared" si="39"/>
        <v>1052</v>
      </c>
      <c r="ANR5" s="35">
        <f t="shared" si="39"/>
        <v>1053</v>
      </c>
      <c r="ANS5" s="35">
        <f t="shared" si="39"/>
        <v>1054</v>
      </c>
      <c r="ANT5" s="35">
        <f t="shared" si="39"/>
        <v>1055</v>
      </c>
      <c r="ANU5" s="35">
        <f t="shared" si="39"/>
        <v>1056</v>
      </c>
      <c r="ANV5" s="35">
        <f t="shared" si="39"/>
        <v>1057</v>
      </c>
      <c r="ANW5" s="35">
        <f t="shared" si="39"/>
        <v>1058</v>
      </c>
      <c r="ANX5" s="35">
        <f t="shared" si="39"/>
        <v>1059</v>
      </c>
      <c r="ANY5" s="35">
        <f t="shared" si="39"/>
        <v>1060</v>
      </c>
      <c r="ANZ5" s="35">
        <f t="shared" si="39"/>
        <v>1061</v>
      </c>
      <c r="AOA5" s="35">
        <f t="shared" si="39"/>
        <v>1062</v>
      </c>
      <c r="AOB5" s="35">
        <f t="shared" si="39"/>
        <v>1063</v>
      </c>
      <c r="AOC5" s="35">
        <f t="shared" si="39"/>
        <v>1064</v>
      </c>
      <c r="AOD5" s="35">
        <f t="shared" si="39"/>
        <v>1065</v>
      </c>
      <c r="AOE5" s="35">
        <f t="shared" si="39"/>
        <v>1066</v>
      </c>
      <c r="AOF5" s="35">
        <f t="shared" si="39"/>
        <v>1067</v>
      </c>
      <c r="AOG5" s="35">
        <f t="shared" si="39"/>
        <v>1068</v>
      </c>
      <c r="AOH5" s="35">
        <f t="shared" si="39"/>
        <v>1069</v>
      </c>
      <c r="AOI5" s="35">
        <f t="shared" si="39"/>
        <v>1070</v>
      </c>
      <c r="AOJ5" s="35">
        <f t="shared" si="39"/>
        <v>1071</v>
      </c>
      <c r="AOK5" s="35">
        <f t="shared" si="39"/>
        <v>1072</v>
      </c>
      <c r="AOL5" s="35">
        <f t="shared" si="39"/>
        <v>1073</v>
      </c>
      <c r="AOM5" s="35">
        <f t="shared" si="39"/>
        <v>1074</v>
      </c>
      <c r="AON5" s="35">
        <f t="shared" si="39"/>
        <v>1075</v>
      </c>
      <c r="AOO5" s="35">
        <f t="shared" si="39"/>
        <v>1076</v>
      </c>
      <c r="AOP5" s="35">
        <f t="shared" si="39"/>
        <v>1077</v>
      </c>
      <c r="AOQ5" s="35">
        <f t="shared" si="39"/>
        <v>1078</v>
      </c>
      <c r="AOR5" s="35">
        <f t="shared" si="39"/>
        <v>1079</v>
      </c>
      <c r="AOS5" s="35">
        <f t="shared" si="39"/>
        <v>1080</v>
      </c>
      <c r="AOT5" s="35">
        <f t="shared" si="39"/>
        <v>1081</v>
      </c>
      <c r="AOU5" s="35">
        <f t="shared" si="39"/>
        <v>1082</v>
      </c>
      <c r="AOV5" s="35">
        <f t="shared" si="39"/>
        <v>1083</v>
      </c>
      <c r="AOW5" s="35">
        <f t="shared" si="39"/>
        <v>1084</v>
      </c>
      <c r="AOX5" s="35">
        <f t="shared" si="39"/>
        <v>1085</v>
      </c>
      <c r="AOY5" s="35">
        <f t="shared" si="39"/>
        <v>1086</v>
      </c>
      <c r="AOZ5" s="35">
        <f t="shared" si="39"/>
        <v>1087</v>
      </c>
      <c r="APA5" s="35">
        <f t="shared" si="39"/>
        <v>1088</v>
      </c>
      <c r="APB5" s="35">
        <f t="shared" si="39"/>
        <v>1089</v>
      </c>
      <c r="APC5" s="35">
        <f t="shared" si="39"/>
        <v>1090</v>
      </c>
      <c r="APD5" s="35">
        <f t="shared" ref="APD5:ARO5" si="40">APC5+1</f>
        <v>1091</v>
      </c>
      <c r="APE5" s="35">
        <f t="shared" si="40"/>
        <v>1092</v>
      </c>
      <c r="APF5" s="35">
        <f t="shared" si="40"/>
        <v>1093</v>
      </c>
      <c r="APG5" s="35">
        <f t="shared" si="40"/>
        <v>1094</v>
      </c>
      <c r="APH5" s="35">
        <f t="shared" si="40"/>
        <v>1095</v>
      </c>
      <c r="API5" s="35">
        <f t="shared" si="40"/>
        <v>1096</v>
      </c>
      <c r="APJ5" s="35">
        <f t="shared" si="40"/>
        <v>1097</v>
      </c>
      <c r="APK5" s="35">
        <f t="shared" si="40"/>
        <v>1098</v>
      </c>
      <c r="APL5" s="35">
        <f t="shared" si="40"/>
        <v>1099</v>
      </c>
      <c r="APM5" s="35">
        <f t="shared" si="40"/>
        <v>1100</v>
      </c>
      <c r="APN5" s="35">
        <f t="shared" si="40"/>
        <v>1101</v>
      </c>
      <c r="APO5" s="35">
        <f t="shared" si="40"/>
        <v>1102</v>
      </c>
      <c r="APP5" s="35">
        <f t="shared" si="40"/>
        <v>1103</v>
      </c>
      <c r="APQ5" s="35">
        <f t="shared" si="40"/>
        <v>1104</v>
      </c>
      <c r="APR5" s="35">
        <f t="shared" si="40"/>
        <v>1105</v>
      </c>
      <c r="APS5" s="35">
        <f t="shared" si="40"/>
        <v>1106</v>
      </c>
      <c r="APT5" s="35">
        <f t="shared" si="40"/>
        <v>1107</v>
      </c>
      <c r="APU5" s="35">
        <f t="shared" si="40"/>
        <v>1108</v>
      </c>
      <c r="APV5" s="35">
        <f t="shared" si="40"/>
        <v>1109</v>
      </c>
      <c r="APW5" s="35">
        <f t="shared" si="40"/>
        <v>1110</v>
      </c>
      <c r="APX5" s="35">
        <f t="shared" si="40"/>
        <v>1111</v>
      </c>
      <c r="APY5" s="35">
        <f t="shared" si="40"/>
        <v>1112</v>
      </c>
      <c r="APZ5" s="35">
        <f t="shared" si="40"/>
        <v>1113</v>
      </c>
      <c r="AQA5" s="35">
        <f t="shared" si="40"/>
        <v>1114</v>
      </c>
      <c r="AQB5" s="35">
        <f t="shared" si="40"/>
        <v>1115</v>
      </c>
      <c r="AQC5" s="35">
        <f t="shared" si="40"/>
        <v>1116</v>
      </c>
      <c r="AQD5" s="35">
        <f t="shared" si="40"/>
        <v>1117</v>
      </c>
      <c r="AQE5" s="35">
        <f t="shared" si="40"/>
        <v>1118</v>
      </c>
      <c r="AQF5" s="35">
        <f t="shared" si="40"/>
        <v>1119</v>
      </c>
      <c r="AQG5" s="35">
        <f t="shared" si="40"/>
        <v>1120</v>
      </c>
      <c r="AQH5" s="35">
        <f t="shared" si="40"/>
        <v>1121</v>
      </c>
      <c r="AQI5" s="35">
        <f t="shared" si="40"/>
        <v>1122</v>
      </c>
      <c r="AQJ5" s="35">
        <f t="shared" si="40"/>
        <v>1123</v>
      </c>
      <c r="AQK5" s="35">
        <f t="shared" si="40"/>
        <v>1124</v>
      </c>
      <c r="AQL5" s="35">
        <f t="shared" si="40"/>
        <v>1125</v>
      </c>
      <c r="AQM5" s="35">
        <f t="shared" si="40"/>
        <v>1126</v>
      </c>
      <c r="AQN5" s="35">
        <f t="shared" si="40"/>
        <v>1127</v>
      </c>
      <c r="AQO5" s="35">
        <f t="shared" si="40"/>
        <v>1128</v>
      </c>
      <c r="AQP5" s="35">
        <f t="shared" si="40"/>
        <v>1129</v>
      </c>
      <c r="AQQ5" s="35">
        <f t="shared" si="40"/>
        <v>1130</v>
      </c>
      <c r="AQR5" s="35">
        <f t="shared" si="40"/>
        <v>1131</v>
      </c>
      <c r="AQS5" s="35">
        <f t="shared" si="40"/>
        <v>1132</v>
      </c>
      <c r="AQT5" s="35">
        <f t="shared" si="40"/>
        <v>1133</v>
      </c>
      <c r="AQU5" s="35">
        <f t="shared" si="40"/>
        <v>1134</v>
      </c>
      <c r="AQV5" s="35">
        <f t="shared" si="40"/>
        <v>1135</v>
      </c>
      <c r="AQW5" s="35">
        <f t="shared" si="40"/>
        <v>1136</v>
      </c>
      <c r="AQX5" s="35">
        <f t="shared" si="40"/>
        <v>1137</v>
      </c>
      <c r="AQY5" s="35">
        <f t="shared" si="40"/>
        <v>1138</v>
      </c>
      <c r="AQZ5" s="35">
        <f t="shared" si="40"/>
        <v>1139</v>
      </c>
      <c r="ARA5" s="35">
        <f t="shared" si="40"/>
        <v>1140</v>
      </c>
      <c r="ARB5" s="35">
        <f t="shared" si="40"/>
        <v>1141</v>
      </c>
      <c r="ARC5" s="35">
        <f t="shared" si="40"/>
        <v>1142</v>
      </c>
      <c r="ARD5" s="35">
        <f t="shared" si="40"/>
        <v>1143</v>
      </c>
      <c r="ARE5" s="35">
        <f t="shared" si="40"/>
        <v>1144</v>
      </c>
      <c r="ARF5" s="35">
        <f t="shared" si="40"/>
        <v>1145</v>
      </c>
      <c r="ARG5" s="35">
        <f t="shared" si="40"/>
        <v>1146</v>
      </c>
      <c r="ARH5" s="35">
        <f t="shared" si="40"/>
        <v>1147</v>
      </c>
      <c r="ARI5" s="35">
        <f t="shared" si="40"/>
        <v>1148</v>
      </c>
      <c r="ARJ5" s="35">
        <f t="shared" si="40"/>
        <v>1149</v>
      </c>
      <c r="ARK5" s="35">
        <f t="shared" si="40"/>
        <v>1150</v>
      </c>
      <c r="ARL5" s="35">
        <f t="shared" si="40"/>
        <v>1151</v>
      </c>
      <c r="ARM5" s="35">
        <f t="shared" si="40"/>
        <v>1152</v>
      </c>
      <c r="ARN5" s="35">
        <f t="shared" si="40"/>
        <v>1153</v>
      </c>
      <c r="ARO5" s="35">
        <f t="shared" si="40"/>
        <v>1154</v>
      </c>
      <c r="ARP5" s="35">
        <f t="shared" ref="ARP5:AUA5" si="41">ARO5+1</f>
        <v>1155</v>
      </c>
      <c r="ARQ5" s="35">
        <f t="shared" si="41"/>
        <v>1156</v>
      </c>
      <c r="ARR5" s="35">
        <f t="shared" si="41"/>
        <v>1157</v>
      </c>
      <c r="ARS5" s="35">
        <f t="shared" si="41"/>
        <v>1158</v>
      </c>
      <c r="ART5" s="35">
        <f t="shared" si="41"/>
        <v>1159</v>
      </c>
      <c r="ARU5" s="35">
        <f t="shared" si="41"/>
        <v>1160</v>
      </c>
      <c r="ARV5" s="35">
        <f t="shared" si="41"/>
        <v>1161</v>
      </c>
      <c r="ARW5" s="35">
        <f t="shared" si="41"/>
        <v>1162</v>
      </c>
      <c r="ARX5" s="35">
        <f t="shared" si="41"/>
        <v>1163</v>
      </c>
      <c r="ARY5" s="35">
        <f t="shared" si="41"/>
        <v>1164</v>
      </c>
      <c r="ARZ5" s="35">
        <f t="shared" si="41"/>
        <v>1165</v>
      </c>
      <c r="ASA5" s="35">
        <f t="shared" si="41"/>
        <v>1166</v>
      </c>
      <c r="ASB5" s="35">
        <f t="shared" si="41"/>
        <v>1167</v>
      </c>
      <c r="ASC5" s="35">
        <f t="shared" si="41"/>
        <v>1168</v>
      </c>
      <c r="ASD5" s="35">
        <f t="shared" si="41"/>
        <v>1169</v>
      </c>
      <c r="ASE5" s="35">
        <f t="shared" si="41"/>
        <v>1170</v>
      </c>
      <c r="ASF5" s="35">
        <f t="shared" si="41"/>
        <v>1171</v>
      </c>
      <c r="ASG5" s="35">
        <f t="shared" si="41"/>
        <v>1172</v>
      </c>
      <c r="ASH5" s="35">
        <f t="shared" si="41"/>
        <v>1173</v>
      </c>
      <c r="ASI5" s="35">
        <f t="shared" si="41"/>
        <v>1174</v>
      </c>
      <c r="ASJ5" s="35">
        <f t="shared" si="41"/>
        <v>1175</v>
      </c>
      <c r="ASK5" s="35">
        <f t="shared" si="41"/>
        <v>1176</v>
      </c>
      <c r="ASL5" s="35">
        <f t="shared" si="41"/>
        <v>1177</v>
      </c>
      <c r="ASM5" s="35">
        <f t="shared" si="41"/>
        <v>1178</v>
      </c>
      <c r="ASN5" s="35">
        <f t="shared" si="41"/>
        <v>1179</v>
      </c>
      <c r="ASO5" s="35">
        <f t="shared" si="41"/>
        <v>1180</v>
      </c>
      <c r="ASP5" s="35">
        <f t="shared" si="41"/>
        <v>1181</v>
      </c>
      <c r="ASQ5" s="35">
        <f t="shared" si="41"/>
        <v>1182</v>
      </c>
      <c r="ASR5" s="35">
        <f t="shared" si="41"/>
        <v>1183</v>
      </c>
      <c r="ASS5" s="35">
        <f t="shared" si="41"/>
        <v>1184</v>
      </c>
      <c r="AST5" s="35">
        <f t="shared" si="41"/>
        <v>1185</v>
      </c>
      <c r="ASU5" s="35">
        <f t="shared" si="41"/>
        <v>1186</v>
      </c>
      <c r="ASV5" s="35">
        <f t="shared" si="41"/>
        <v>1187</v>
      </c>
      <c r="ASW5" s="35">
        <f t="shared" si="41"/>
        <v>1188</v>
      </c>
      <c r="ASX5" s="35">
        <f t="shared" si="41"/>
        <v>1189</v>
      </c>
      <c r="ASY5" s="35">
        <f t="shared" si="41"/>
        <v>1190</v>
      </c>
      <c r="ASZ5" s="35">
        <f t="shared" si="41"/>
        <v>1191</v>
      </c>
      <c r="ATA5" s="35">
        <f t="shared" si="41"/>
        <v>1192</v>
      </c>
      <c r="ATB5" s="35">
        <f t="shared" si="41"/>
        <v>1193</v>
      </c>
      <c r="ATC5" s="35">
        <f t="shared" si="41"/>
        <v>1194</v>
      </c>
      <c r="ATD5" s="35">
        <f t="shared" si="41"/>
        <v>1195</v>
      </c>
      <c r="ATE5" s="35">
        <f t="shared" si="41"/>
        <v>1196</v>
      </c>
      <c r="ATF5" s="35">
        <f t="shared" si="41"/>
        <v>1197</v>
      </c>
      <c r="ATG5" s="35">
        <f t="shared" si="41"/>
        <v>1198</v>
      </c>
      <c r="ATH5" s="35">
        <f t="shared" si="41"/>
        <v>1199</v>
      </c>
      <c r="ATI5" s="35">
        <f t="shared" si="41"/>
        <v>1200</v>
      </c>
      <c r="ATJ5" s="35">
        <f t="shared" si="41"/>
        <v>1201</v>
      </c>
      <c r="ATK5" s="35">
        <f t="shared" si="41"/>
        <v>1202</v>
      </c>
      <c r="ATL5" s="35">
        <f t="shared" si="41"/>
        <v>1203</v>
      </c>
      <c r="ATM5" s="35">
        <f t="shared" si="41"/>
        <v>1204</v>
      </c>
      <c r="ATN5" s="35">
        <f t="shared" si="41"/>
        <v>1205</v>
      </c>
      <c r="ATO5" s="35">
        <f t="shared" si="41"/>
        <v>1206</v>
      </c>
      <c r="ATP5" s="35">
        <f t="shared" si="41"/>
        <v>1207</v>
      </c>
      <c r="ATQ5" s="35">
        <f t="shared" si="41"/>
        <v>1208</v>
      </c>
      <c r="ATR5" s="35">
        <f t="shared" si="41"/>
        <v>1209</v>
      </c>
      <c r="ATS5" s="35">
        <f t="shared" si="41"/>
        <v>1210</v>
      </c>
      <c r="ATT5" s="35">
        <f t="shared" si="41"/>
        <v>1211</v>
      </c>
      <c r="ATU5" s="35">
        <f t="shared" si="41"/>
        <v>1212</v>
      </c>
      <c r="ATV5" s="35">
        <f t="shared" si="41"/>
        <v>1213</v>
      </c>
      <c r="ATW5" s="35">
        <f t="shared" si="41"/>
        <v>1214</v>
      </c>
      <c r="ATX5" s="35">
        <f t="shared" si="41"/>
        <v>1215</v>
      </c>
      <c r="ATY5" s="35">
        <f t="shared" si="41"/>
        <v>1216</v>
      </c>
      <c r="ATZ5" s="35">
        <f t="shared" si="41"/>
        <v>1217</v>
      </c>
      <c r="AUA5" s="35">
        <f t="shared" si="41"/>
        <v>1218</v>
      </c>
      <c r="AUB5" s="35">
        <f t="shared" ref="AUB5:AWM5" si="42">AUA5+1</f>
        <v>1219</v>
      </c>
      <c r="AUC5" s="35">
        <f t="shared" si="42"/>
        <v>1220</v>
      </c>
      <c r="AUD5" s="35">
        <f t="shared" si="42"/>
        <v>1221</v>
      </c>
      <c r="AUE5" s="35">
        <f t="shared" si="42"/>
        <v>1222</v>
      </c>
      <c r="AUF5" s="35">
        <f t="shared" si="42"/>
        <v>1223</v>
      </c>
      <c r="AUG5" s="35">
        <f t="shared" si="42"/>
        <v>1224</v>
      </c>
      <c r="AUH5" s="35">
        <f t="shared" si="42"/>
        <v>1225</v>
      </c>
      <c r="AUI5" s="35">
        <f t="shared" si="42"/>
        <v>1226</v>
      </c>
      <c r="AUJ5" s="35">
        <f t="shared" si="42"/>
        <v>1227</v>
      </c>
      <c r="AUK5" s="35">
        <f t="shared" si="42"/>
        <v>1228</v>
      </c>
      <c r="AUL5" s="35">
        <f t="shared" si="42"/>
        <v>1229</v>
      </c>
      <c r="AUM5" s="35">
        <f t="shared" si="42"/>
        <v>1230</v>
      </c>
      <c r="AUN5" s="35">
        <f t="shared" si="42"/>
        <v>1231</v>
      </c>
      <c r="AUO5" s="35">
        <f t="shared" si="42"/>
        <v>1232</v>
      </c>
      <c r="AUP5" s="35">
        <f t="shared" si="42"/>
        <v>1233</v>
      </c>
      <c r="AUQ5" s="35">
        <f t="shared" si="42"/>
        <v>1234</v>
      </c>
      <c r="AUR5" s="35">
        <f t="shared" si="42"/>
        <v>1235</v>
      </c>
      <c r="AUS5" s="35">
        <f t="shared" si="42"/>
        <v>1236</v>
      </c>
      <c r="AUT5" s="35">
        <f t="shared" si="42"/>
        <v>1237</v>
      </c>
      <c r="AUU5" s="35">
        <f t="shared" si="42"/>
        <v>1238</v>
      </c>
      <c r="AUV5" s="35">
        <f t="shared" si="42"/>
        <v>1239</v>
      </c>
      <c r="AUW5" s="35">
        <f t="shared" si="42"/>
        <v>1240</v>
      </c>
      <c r="AUX5" s="35">
        <f t="shared" si="42"/>
        <v>1241</v>
      </c>
      <c r="AUY5" s="35">
        <f t="shared" si="42"/>
        <v>1242</v>
      </c>
      <c r="AUZ5" s="35">
        <f t="shared" si="42"/>
        <v>1243</v>
      </c>
      <c r="AVA5" s="35">
        <f t="shared" si="42"/>
        <v>1244</v>
      </c>
      <c r="AVB5" s="35">
        <f t="shared" si="42"/>
        <v>1245</v>
      </c>
      <c r="AVC5" s="35">
        <f t="shared" si="42"/>
        <v>1246</v>
      </c>
      <c r="AVD5" s="35">
        <f t="shared" si="42"/>
        <v>1247</v>
      </c>
      <c r="AVE5" s="35">
        <f t="shared" si="42"/>
        <v>1248</v>
      </c>
      <c r="AVF5" s="35">
        <f t="shared" si="42"/>
        <v>1249</v>
      </c>
      <c r="AVG5" s="35">
        <f t="shared" si="42"/>
        <v>1250</v>
      </c>
      <c r="AVH5" s="35">
        <f t="shared" si="42"/>
        <v>1251</v>
      </c>
      <c r="AVI5" s="35">
        <f t="shared" si="42"/>
        <v>1252</v>
      </c>
      <c r="AVJ5" s="35">
        <f t="shared" si="42"/>
        <v>1253</v>
      </c>
      <c r="AVK5" s="35">
        <f t="shared" si="42"/>
        <v>1254</v>
      </c>
      <c r="AVL5" s="35">
        <f t="shared" si="42"/>
        <v>1255</v>
      </c>
      <c r="AVM5" s="35">
        <f t="shared" si="42"/>
        <v>1256</v>
      </c>
      <c r="AVN5" s="35">
        <f t="shared" si="42"/>
        <v>1257</v>
      </c>
      <c r="AVO5" s="35">
        <f t="shared" si="42"/>
        <v>1258</v>
      </c>
      <c r="AVP5" s="35">
        <f t="shared" si="42"/>
        <v>1259</v>
      </c>
      <c r="AVQ5" s="35">
        <f t="shared" si="42"/>
        <v>1260</v>
      </c>
      <c r="AVR5" s="35">
        <f t="shared" si="42"/>
        <v>1261</v>
      </c>
      <c r="AVS5" s="35">
        <f t="shared" si="42"/>
        <v>1262</v>
      </c>
      <c r="AVT5" s="35">
        <f t="shared" si="42"/>
        <v>1263</v>
      </c>
      <c r="AVU5" s="35">
        <f t="shared" si="42"/>
        <v>1264</v>
      </c>
      <c r="AVV5" s="35">
        <f t="shared" si="42"/>
        <v>1265</v>
      </c>
      <c r="AVW5" s="35">
        <f t="shared" si="42"/>
        <v>1266</v>
      </c>
      <c r="AVX5" s="35">
        <f t="shared" si="42"/>
        <v>1267</v>
      </c>
      <c r="AVY5" s="35">
        <f t="shared" si="42"/>
        <v>1268</v>
      </c>
      <c r="AVZ5" s="35">
        <f t="shared" si="42"/>
        <v>1269</v>
      </c>
      <c r="AWA5" s="35">
        <f t="shared" si="42"/>
        <v>1270</v>
      </c>
      <c r="AWB5" s="35">
        <f t="shared" si="42"/>
        <v>1271</v>
      </c>
      <c r="AWC5" s="35">
        <f t="shared" si="42"/>
        <v>1272</v>
      </c>
      <c r="AWD5" s="35">
        <f t="shared" si="42"/>
        <v>1273</v>
      </c>
      <c r="AWE5" s="35">
        <f t="shared" si="42"/>
        <v>1274</v>
      </c>
      <c r="AWF5" s="35">
        <f t="shared" si="42"/>
        <v>1275</v>
      </c>
      <c r="AWG5" s="35">
        <f t="shared" si="42"/>
        <v>1276</v>
      </c>
      <c r="AWH5" s="35">
        <f t="shared" si="42"/>
        <v>1277</v>
      </c>
      <c r="AWI5" s="35">
        <f t="shared" si="42"/>
        <v>1278</v>
      </c>
      <c r="AWJ5" s="35">
        <f t="shared" si="42"/>
        <v>1279</v>
      </c>
      <c r="AWK5" s="35">
        <f t="shared" si="42"/>
        <v>1280</v>
      </c>
      <c r="AWL5" s="35">
        <f t="shared" si="42"/>
        <v>1281</v>
      </c>
      <c r="AWM5" s="35">
        <f t="shared" si="42"/>
        <v>1282</v>
      </c>
      <c r="AWN5" s="35">
        <f t="shared" ref="AWN5:AYY5" si="43">AWM5+1</f>
        <v>1283</v>
      </c>
      <c r="AWO5" s="35">
        <f t="shared" si="43"/>
        <v>1284</v>
      </c>
      <c r="AWP5" s="35">
        <f t="shared" si="43"/>
        <v>1285</v>
      </c>
      <c r="AWQ5" s="35">
        <f t="shared" si="43"/>
        <v>1286</v>
      </c>
      <c r="AWR5" s="35">
        <f t="shared" si="43"/>
        <v>1287</v>
      </c>
      <c r="AWS5" s="35">
        <f t="shared" si="43"/>
        <v>1288</v>
      </c>
      <c r="AWT5" s="35">
        <f t="shared" si="43"/>
        <v>1289</v>
      </c>
      <c r="AWU5" s="35">
        <f t="shared" si="43"/>
        <v>1290</v>
      </c>
      <c r="AWV5" s="35">
        <f t="shared" si="43"/>
        <v>1291</v>
      </c>
      <c r="AWW5" s="35">
        <f t="shared" si="43"/>
        <v>1292</v>
      </c>
      <c r="AWX5" s="35">
        <f t="shared" si="43"/>
        <v>1293</v>
      </c>
      <c r="AWY5" s="35">
        <f t="shared" si="43"/>
        <v>1294</v>
      </c>
      <c r="AWZ5" s="35">
        <f t="shared" si="43"/>
        <v>1295</v>
      </c>
      <c r="AXA5" s="35">
        <f t="shared" si="43"/>
        <v>1296</v>
      </c>
      <c r="AXB5" s="35">
        <f t="shared" si="43"/>
        <v>1297</v>
      </c>
      <c r="AXC5" s="35">
        <f t="shared" si="43"/>
        <v>1298</v>
      </c>
      <c r="AXD5" s="35">
        <f t="shared" si="43"/>
        <v>1299</v>
      </c>
      <c r="AXE5" s="35">
        <f t="shared" si="43"/>
        <v>1300</v>
      </c>
      <c r="AXF5" s="35">
        <f t="shared" si="43"/>
        <v>1301</v>
      </c>
      <c r="AXG5" s="35">
        <f t="shared" si="43"/>
        <v>1302</v>
      </c>
      <c r="AXH5" s="35">
        <f t="shared" si="43"/>
        <v>1303</v>
      </c>
      <c r="AXI5" s="35">
        <f t="shared" si="43"/>
        <v>1304</v>
      </c>
      <c r="AXJ5" s="35">
        <f t="shared" si="43"/>
        <v>1305</v>
      </c>
      <c r="AXK5" s="35">
        <f t="shared" si="43"/>
        <v>1306</v>
      </c>
      <c r="AXL5" s="35">
        <f t="shared" si="43"/>
        <v>1307</v>
      </c>
      <c r="AXM5" s="35">
        <f t="shared" si="43"/>
        <v>1308</v>
      </c>
      <c r="AXN5" s="35">
        <f t="shared" si="43"/>
        <v>1309</v>
      </c>
      <c r="AXO5" s="35">
        <f t="shared" si="43"/>
        <v>1310</v>
      </c>
      <c r="AXP5" s="35">
        <f t="shared" si="43"/>
        <v>1311</v>
      </c>
      <c r="AXQ5" s="35">
        <f t="shared" si="43"/>
        <v>1312</v>
      </c>
      <c r="AXR5" s="35">
        <f t="shared" si="43"/>
        <v>1313</v>
      </c>
      <c r="AXS5" s="35">
        <f t="shared" si="43"/>
        <v>1314</v>
      </c>
      <c r="AXT5" s="35">
        <f t="shared" si="43"/>
        <v>1315</v>
      </c>
      <c r="AXU5" s="35">
        <f t="shared" si="43"/>
        <v>1316</v>
      </c>
      <c r="AXV5" s="35">
        <f t="shared" si="43"/>
        <v>1317</v>
      </c>
      <c r="AXW5" s="35">
        <f t="shared" si="43"/>
        <v>1318</v>
      </c>
      <c r="AXX5" s="35">
        <f t="shared" si="43"/>
        <v>1319</v>
      </c>
      <c r="AXY5" s="35">
        <f t="shared" si="43"/>
        <v>1320</v>
      </c>
      <c r="AXZ5" s="35">
        <f t="shared" si="43"/>
        <v>1321</v>
      </c>
      <c r="AYA5" s="35">
        <f t="shared" si="43"/>
        <v>1322</v>
      </c>
      <c r="AYB5" s="35">
        <f t="shared" si="43"/>
        <v>1323</v>
      </c>
      <c r="AYC5" s="35">
        <f t="shared" si="43"/>
        <v>1324</v>
      </c>
      <c r="AYD5" s="35">
        <f t="shared" si="43"/>
        <v>1325</v>
      </c>
      <c r="AYE5" s="35">
        <f t="shared" si="43"/>
        <v>1326</v>
      </c>
      <c r="AYF5" s="35">
        <f t="shared" si="43"/>
        <v>1327</v>
      </c>
      <c r="AYG5" s="35">
        <f t="shared" si="43"/>
        <v>1328</v>
      </c>
      <c r="AYH5" s="35">
        <f t="shared" si="43"/>
        <v>1329</v>
      </c>
      <c r="AYI5" s="35">
        <f t="shared" si="43"/>
        <v>1330</v>
      </c>
      <c r="AYJ5" s="35">
        <f t="shared" si="43"/>
        <v>1331</v>
      </c>
      <c r="AYK5" s="35">
        <f t="shared" si="43"/>
        <v>1332</v>
      </c>
      <c r="AYL5" s="35">
        <f t="shared" si="43"/>
        <v>1333</v>
      </c>
      <c r="AYM5" s="35">
        <f t="shared" si="43"/>
        <v>1334</v>
      </c>
      <c r="AYN5" s="35">
        <f t="shared" si="43"/>
        <v>1335</v>
      </c>
      <c r="AYO5" s="35">
        <f t="shared" si="43"/>
        <v>1336</v>
      </c>
      <c r="AYP5" s="35">
        <f t="shared" si="43"/>
        <v>1337</v>
      </c>
      <c r="AYQ5" s="35">
        <f t="shared" si="43"/>
        <v>1338</v>
      </c>
      <c r="AYR5" s="35">
        <f t="shared" si="43"/>
        <v>1339</v>
      </c>
      <c r="AYS5" s="35">
        <f t="shared" si="43"/>
        <v>1340</v>
      </c>
      <c r="AYT5" s="35">
        <f t="shared" si="43"/>
        <v>1341</v>
      </c>
      <c r="AYU5" s="35">
        <f t="shared" si="43"/>
        <v>1342</v>
      </c>
      <c r="AYV5" s="35">
        <f t="shared" si="43"/>
        <v>1343</v>
      </c>
      <c r="AYW5" s="35">
        <f t="shared" si="43"/>
        <v>1344</v>
      </c>
      <c r="AYX5" s="35">
        <f t="shared" si="43"/>
        <v>1345</v>
      </c>
      <c r="AYY5" s="35">
        <f t="shared" si="43"/>
        <v>1346</v>
      </c>
      <c r="AYZ5" s="35">
        <f t="shared" ref="AYZ5:BBK5" si="44">AYY5+1</f>
        <v>1347</v>
      </c>
      <c r="AZA5" s="35">
        <f t="shared" si="44"/>
        <v>1348</v>
      </c>
      <c r="AZB5" s="35">
        <f t="shared" si="44"/>
        <v>1349</v>
      </c>
      <c r="AZC5" s="35">
        <f t="shared" si="44"/>
        <v>1350</v>
      </c>
      <c r="AZD5" s="35">
        <f t="shared" si="44"/>
        <v>1351</v>
      </c>
      <c r="AZE5" s="35">
        <f t="shared" si="44"/>
        <v>1352</v>
      </c>
      <c r="AZF5" s="35">
        <f t="shared" si="44"/>
        <v>1353</v>
      </c>
      <c r="AZG5" s="35">
        <f t="shared" si="44"/>
        <v>1354</v>
      </c>
      <c r="AZH5" s="35">
        <f t="shared" si="44"/>
        <v>1355</v>
      </c>
      <c r="AZI5" s="35">
        <f t="shared" si="44"/>
        <v>1356</v>
      </c>
      <c r="AZJ5" s="35">
        <f t="shared" si="44"/>
        <v>1357</v>
      </c>
      <c r="AZK5" s="35">
        <f t="shared" si="44"/>
        <v>1358</v>
      </c>
      <c r="AZL5" s="35">
        <f t="shared" si="44"/>
        <v>1359</v>
      </c>
      <c r="AZM5" s="35">
        <f t="shared" si="44"/>
        <v>1360</v>
      </c>
      <c r="AZN5" s="35">
        <f t="shared" si="44"/>
        <v>1361</v>
      </c>
      <c r="AZO5" s="35">
        <f t="shared" si="44"/>
        <v>1362</v>
      </c>
      <c r="AZP5" s="35">
        <f t="shared" si="44"/>
        <v>1363</v>
      </c>
      <c r="AZQ5" s="35">
        <f t="shared" si="44"/>
        <v>1364</v>
      </c>
      <c r="AZR5" s="35">
        <f t="shared" si="44"/>
        <v>1365</v>
      </c>
      <c r="AZS5" s="35">
        <f t="shared" si="44"/>
        <v>1366</v>
      </c>
      <c r="AZT5" s="35">
        <f t="shared" si="44"/>
        <v>1367</v>
      </c>
      <c r="AZU5" s="35">
        <f t="shared" si="44"/>
        <v>1368</v>
      </c>
      <c r="AZV5" s="35">
        <f t="shared" si="44"/>
        <v>1369</v>
      </c>
      <c r="AZW5" s="35">
        <f t="shared" si="44"/>
        <v>1370</v>
      </c>
      <c r="AZX5" s="35">
        <f t="shared" si="44"/>
        <v>1371</v>
      </c>
      <c r="AZY5" s="35">
        <f t="shared" si="44"/>
        <v>1372</v>
      </c>
      <c r="AZZ5" s="35">
        <f t="shared" si="44"/>
        <v>1373</v>
      </c>
      <c r="BAA5" s="35">
        <f t="shared" si="44"/>
        <v>1374</v>
      </c>
      <c r="BAB5" s="35">
        <f t="shared" si="44"/>
        <v>1375</v>
      </c>
      <c r="BAC5" s="35">
        <f t="shared" si="44"/>
        <v>1376</v>
      </c>
      <c r="BAD5" s="35">
        <f t="shared" si="44"/>
        <v>1377</v>
      </c>
      <c r="BAE5" s="35">
        <f t="shared" si="44"/>
        <v>1378</v>
      </c>
      <c r="BAF5" s="35">
        <f t="shared" si="44"/>
        <v>1379</v>
      </c>
      <c r="BAG5" s="35">
        <f t="shared" si="44"/>
        <v>1380</v>
      </c>
      <c r="BAH5" s="35">
        <f t="shared" si="44"/>
        <v>1381</v>
      </c>
      <c r="BAI5" s="35">
        <f t="shared" si="44"/>
        <v>1382</v>
      </c>
      <c r="BAJ5" s="35">
        <f t="shared" si="44"/>
        <v>1383</v>
      </c>
      <c r="BAK5" s="35">
        <f t="shared" si="44"/>
        <v>1384</v>
      </c>
      <c r="BAL5" s="35">
        <f t="shared" si="44"/>
        <v>1385</v>
      </c>
      <c r="BAM5" s="35">
        <f t="shared" si="44"/>
        <v>1386</v>
      </c>
      <c r="BAN5" s="35">
        <f t="shared" si="44"/>
        <v>1387</v>
      </c>
      <c r="BAO5" s="35">
        <f t="shared" si="44"/>
        <v>1388</v>
      </c>
      <c r="BAP5" s="35">
        <f t="shared" si="44"/>
        <v>1389</v>
      </c>
      <c r="BAQ5" s="35">
        <f t="shared" si="44"/>
        <v>1390</v>
      </c>
      <c r="BAR5" s="35">
        <f t="shared" si="44"/>
        <v>1391</v>
      </c>
      <c r="BAS5" s="35">
        <f t="shared" si="44"/>
        <v>1392</v>
      </c>
      <c r="BAT5" s="35">
        <f t="shared" si="44"/>
        <v>1393</v>
      </c>
      <c r="BAU5" s="35">
        <f t="shared" si="44"/>
        <v>1394</v>
      </c>
      <c r="BAV5" s="35">
        <f t="shared" si="44"/>
        <v>1395</v>
      </c>
      <c r="BAW5" s="35">
        <f t="shared" si="44"/>
        <v>1396</v>
      </c>
      <c r="BAX5" s="35">
        <f t="shared" si="44"/>
        <v>1397</v>
      </c>
      <c r="BAY5" s="35">
        <f t="shared" si="44"/>
        <v>1398</v>
      </c>
      <c r="BAZ5" s="35">
        <f t="shared" si="44"/>
        <v>1399</v>
      </c>
      <c r="BBA5" s="35">
        <f t="shared" si="44"/>
        <v>1400</v>
      </c>
      <c r="BBB5" s="35">
        <f t="shared" si="44"/>
        <v>1401</v>
      </c>
      <c r="BBC5" s="35">
        <f t="shared" si="44"/>
        <v>1402</v>
      </c>
      <c r="BBD5" s="35">
        <f t="shared" si="44"/>
        <v>1403</v>
      </c>
      <c r="BBE5" s="35">
        <f t="shared" si="44"/>
        <v>1404</v>
      </c>
      <c r="BBF5" s="35">
        <f t="shared" si="44"/>
        <v>1405</v>
      </c>
      <c r="BBG5" s="35">
        <f t="shared" si="44"/>
        <v>1406</v>
      </c>
      <c r="BBH5" s="35">
        <f t="shared" si="44"/>
        <v>1407</v>
      </c>
      <c r="BBI5" s="35">
        <f t="shared" si="44"/>
        <v>1408</v>
      </c>
      <c r="BBJ5" s="35">
        <f t="shared" si="44"/>
        <v>1409</v>
      </c>
      <c r="BBK5" s="35">
        <f t="shared" si="44"/>
        <v>1410</v>
      </c>
      <c r="BBL5" s="35">
        <f t="shared" ref="BBL5:BBV5" si="45">BBK5+1</f>
        <v>1411</v>
      </c>
      <c r="BBM5" s="35">
        <f t="shared" si="45"/>
        <v>1412</v>
      </c>
      <c r="BBN5" s="35">
        <f t="shared" si="45"/>
        <v>1413</v>
      </c>
      <c r="BBO5" s="35">
        <f t="shared" si="45"/>
        <v>1414</v>
      </c>
      <c r="BBP5" s="35">
        <f t="shared" si="45"/>
        <v>1415</v>
      </c>
      <c r="BBQ5" s="35">
        <f t="shared" si="45"/>
        <v>1416</v>
      </c>
      <c r="BBR5" s="35">
        <f t="shared" si="45"/>
        <v>1417</v>
      </c>
      <c r="BBS5" s="35">
        <f t="shared" si="45"/>
        <v>1418</v>
      </c>
      <c r="BBT5" s="35">
        <f t="shared" si="45"/>
        <v>1419</v>
      </c>
      <c r="BBU5" s="35">
        <f t="shared" si="45"/>
        <v>1420</v>
      </c>
      <c r="BBV5" s="35">
        <f t="shared" si="45"/>
        <v>1421</v>
      </c>
    </row>
    <row r="7" spans="2:1426" x14ac:dyDescent="0.3">
      <c r="C7" s="35" t="s">
        <v>510</v>
      </c>
      <c r="F7" s="155">
        <f>VLOOKUP(F5,Curves!$E$2:$I$102,4,FALSE)+Exp_Infl_Risk_Adj</f>
        <v>8.9340058172809461E-2</v>
      </c>
      <c r="G7" s="155">
        <f>VLOOKUP(G5,Curves!$E$2:$I$102,4,FALSE)+Exp_Infl_Risk_Adj</f>
        <v>6.5032209015648795E-2</v>
      </c>
      <c r="H7" s="155">
        <f>VLOOKUP(H5,Curves!$E$2:$I$102,4,FALSE)+Exp_Infl_Risk_Adj</f>
        <v>5.3956338402397136E-2</v>
      </c>
      <c r="I7" s="155">
        <f>VLOOKUP(I5,Curves!$E$2:$I$102,4,FALSE)+Exp_Infl_Risk_Adj</f>
        <v>5.0085982650645705E-2</v>
      </c>
      <c r="J7" s="155">
        <f>VLOOKUP(J5,Curves!$E$2:$I$102,4,FALSE)+Exp_Infl_Risk_Adj</f>
        <v>4.8863376836530997E-2</v>
      </c>
      <c r="K7" s="155">
        <f>VLOOKUP(K5,Curves!$E$2:$I$102,4,FALSE)+Exp_Infl_Risk_Adj</f>
        <v>4.8489705049742177E-2</v>
      </c>
      <c r="L7" s="155">
        <f>VLOOKUP(L5,Curves!$E$2:$I$102,4,FALSE)+Exp_Infl_Risk_Adj</f>
        <v>4.8376656894507902E-2</v>
      </c>
      <c r="M7" s="155">
        <f>VLOOKUP(M5,Curves!$E$2:$I$102,4,FALSE)+Exp_Infl_Risk_Adj</f>
        <v>4.8342561835456738E-2</v>
      </c>
      <c r="N7" s="155">
        <f>VLOOKUP(N5,Curves!$E$2:$I$102,4,FALSE)+Exp_Infl_Risk_Adj</f>
        <v>4.8332288457528821E-2</v>
      </c>
      <c r="O7" s="155">
        <f>VLOOKUP(O5,Curves!$E$2:$I$102,4,FALSE)+Exp_Infl_Risk_Adj</f>
        <v>4.8329193799509201E-2</v>
      </c>
      <c r="P7" s="155">
        <f>VLOOKUP(P5,Curves!$E$2:$I$102,4,FALSE)+Exp_Infl_Risk_Adj</f>
        <v>4.8328261672306888E-2</v>
      </c>
      <c r="Q7" s="155">
        <f>VLOOKUP(Q5,Curves!$E$2:$I$102,4,FALSE)+Exp_Infl_Risk_Adj</f>
        <v>4.8327980917893615E-2</v>
      </c>
      <c r="R7" s="155">
        <f>VLOOKUP(R5,Curves!$E$2:$I$102,4,FALSE)+Exp_Infl_Risk_Adj</f>
        <v>4.8327896356008343E-2</v>
      </c>
      <c r="S7" s="155">
        <f>VLOOKUP(S5,Curves!$E$2:$I$102,4,FALSE)+Exp_Infl_Risk_Adj</f>
        <v>4.8327870886432783E-2</v>
      </c>
      <c r="T7" s="155">
        <f>VLOOKUP(T5,Curves!$E$2:$I$102,4,FALSE)+Exp_Infl_Risk_Adj</f>
        <v>4.8327863215141847E-2</v>
      </c>
      <c r="U7" s="155">
        <f>VLOOKUP(U5,Curves!$E$2:$I$102,4,FALSE)+Exp_Infl_Risk_Adj</f>
        <v>4.8327860904592762E-2</v>
      </c>
      <c r="V7" s="155">
        <f>VLOOKUP(V5,Curves!$E$2:$I$102,4,FALSE)+Exp_Infl_Risk_Adj</f>
        <v>4.8327860208668777E-2</v>
      </c>
      <c r="W7" s="155">
        <f>VLOOKUP(W5,Curves!$E$2:$I$102,4,FALSE)+Exp_Infl_Risk_Adj</f>
        <v>4.832785999906089E-2</v>
      </c>
      <c r="X7" s="155">
        <f>VLOOKUP(X5,Curves!$E$2:$I$102,4,FALSE)+Exp_Infl_Risk_Adj</f>
        <v>4.8327859935927392E-2</v>
      </c>
      <c r="Y7" s="155">
        <f>VLOOKUP(Y5,Curves!$E$2:$I$102,4,FALSE)+Exp_Infl_Risk_Adj</f>
        <v>4.8327859916912824E-2</v>
      </c>
      <c r="Z7" s="155">
        <f>VLOOKUP(Z5,Curves!$E$2:$I$102,4,FALSE)+Exp_Infl_Risk_Adj</f>
        <v>4.8327859911184962E-2</v>
      </c>
      <c r="AA7" s="155">
        <f>VLOOKUP(AA5,Curves!$E$2:$I$102,4,FALSE)+Exp_Infl_Risk_Adj</f>
        <v>4.8327859909460119E-2</v>
      </c>
      <c r="AB7" s="155">
        <f>VLOOKUP(AB5,Curves!$E$2:$I$102,4,FALSE)+Exp_Infl_Risk_Adj</f>
        <v>4.8327859908940535E-2</v>
      </c>
      <c r="AC7" s="155">
        <f>VLOOKUP(AC5,Curves!$E$2:$I$102,4,FALSE)+Exp_Infl_Risk_Adj</f>
        <v>4.8327859908784437E-2</v>
      </c>
      <c r="AD7" s="155">
        <f>VLOOKUP(AD5,Curves!$E$2:$I$102,4,FALSE)+Exp_Infl_Risk_Adj</f>
        <v>4.8327859908737142E-2</v>
      </c>
      <c r="AE7" s="155">
        <f>VLOOKUP(AE5,Curves!$E$2:$I$102,4,FALSE)+Exp_Infl_Risk_Adj</f>
        <v>4.8327859908722709E-2</v>
      </c>
      <c r="AF7" s="155">
        <f>VLOOKUP(AF5,Curves!$E$2:$I$102,4,FALSE)+Exp_Infl_Risk_Adj</f>
        <v>4.8327859908718934E-2</v>
      </c>
      <c r="AG7" s="155">
        <f>VLOOKUP(AG5,Curves!$E$2:$I$102,4,FALSE)+Exp_Infl_Risk_Adj</f>
        <v>4.8327859908717602E-2</v>
      </c>
      <c r="AH7" s="155">
        <f>VLOOKUP(AH5,Curves!$E$2:$I$102,4,FALSE)+Exp_Infl_Risk_Adj</f>
        <v>4.8327859908716714E-2</v>
      </c>
      <c r="AI7" s="155">
        <f>VLOOKUP(AI5,Curves!$E$2:$I$102,4,FALSE)+Exp_Infl_Risk_Adj</f>
        <v>4.832785990871849E-2</v>
      </c>
      <c r="AJ7" s="155">
        <f>VLOOKUP(AJ5,Curves!$E$2:$I$102,4,FALSE)+Exp_Infl_Risk_Adj</f>
        <v>4.8327859908714937E-2</v>
      </c>
      <c r="AK7" s="155">
        <f>VLOOKUP(AK5,Curves!$E$2:$I$102,4,FALSE)+Exp_Infl_Risk_Adj</f>
        <v>4.8327859908714937E-2</v>
      </c>
      <c r="AL7" s="155">
        <f>VLOOKUP(AL5,Curves!$E$2:$I$102,4,FALSE)+Exp_Infl_Risk_Adj</f>
        <v>4.8327859908718934E-2</v>
      </c>
      <c r="AM7" s="155">
        <f>VLOOKUP(AM5,Curves!$E$2:$I$102,4,FALSE)+Exp_Infl_Risk_Adj</f>
        <v>4.8327859908718934E-2</v>
      </c>
      <c r="AN7" s="155">
        <f>VLOOKUP(AN5,Curves!$E$2:$I$102,4,FALSE)+Exp_Infl_Risk_Adj</f>
        <v>4.8327859908718712E-2</v>
      </c>
      <c r="AO7" s="155">
        <f>VLOOKUP(AO5,Curves!$E$2:$I$102,4,FALSE)+Exp_Infl_Risk_Adj</f>
        <v>4.8327859908715159E-2</v>
      </c>
      <c r="AP7" s="155">
        <f>VLOOKUP(AP5,Curves!$E$2:$I$102,4,FALSE)+Exp_Infl_Risk_Adj</f>
        <v>4.8327859908714937E-2</v>
      </c>
      <c r="AQ7" s="155">
        <f>VLOOKUP(AQ5,Curves!$E$2:$I$102,4,FALSE)+Exp_Infl_Risk_Adj</f>
        <v>4.8327859908718712E-2</v>
      </c>
      <c r="AR7" s="155">
        <f>VLOOKUP(AR5,Curves!$E$2:$I$102,4,FALSE)+Exp_Infl_Risk_Adj</f>
        <v>4.8327859908718712E-2</v>
      </c>
      <c r="AS7" s="155">
        <f>VLOOKUP(AS5,Curves!$E$2:$I$102,4,FALSE)+Exp_Infl_Risk_Adj</f>
        <v>4.8327859908714937E-2</v>
      </c>
      <c r="AT7" s="155">
        <f>VLOOKUP(AT5,Curves!$E$2:$I$102,4,FALSE)+Exp_Infl_Risk_Adj</f>
        <v>4.8327859908714937E-2</v>
      </c>
      <c r="AU7" s="155">
        <f>VLOOKUP(AU5,Curves!$E$2:$I$102,4,FALSE)+Exp_Infl_Risk_Adj</f>
        <v>4.8327859908718712E-2</v>
      </c>
      <c r="AV7" s="155">
        <f>VLOOKUP(AV5,Curves!$E$2:$I$102,4,FALSE)+Exp_Infl_Risk_Adj</f>
        <v>4.8327859908718934E-2</v>
      </c>
      <c r="AW7" s="155">
        <f>VLOOKUP(AW5,Curves!$E$2:$I$102,4,FALSE)+Exp_Infl_Risk_Adj</f>
        <v>4.8327859908718712E-2</v>
      </c>
      <c r="AX7" s="155">
        <f>VLOOKUP(AX5,Curves!$E$2:$I$102,4,FALSE)+Exp_Infl_Risk_Adj</f>
        <v>4.8327859908714937E-2</v>
      </c>
      <c r="AY7" s="155">
        <f>VLOOKUP(AY5,Curves!$E$2:$I$102,4,FALSE)+Exp_Infl_Risk_Adj</f>
        <v>4.8327859908715159E-2</v>
      </c>
      <c r="AZ7" s="155">
        <f>VLOOKUP(AZ5,Curves!$E$2:$I$102,4,FALSE)+Exp_Infl_Risk_Adj</f>
        <v>4.8327859908718712E-2</v>
      </c>
      <c r="BA7" s="155">
        <f>VLOOKUP(BA5,Curves!$E$2:$I$102,4,FALSE)+Exp_Infl_Risk_Adj</f>
        <v>4.8327859908718712E-2</v>
      </c>
      <c r="BB7" s="155">
        <f>VLOOKUP(BB5,Curves!$E$2:$I$102,4,FALSE)+Exp_Infl_Risk_Adj</f>
        <v>4.8327859908718712E-2</v>
      </c>
      <c r="BC7" s="155">
        <f>VLOOKUP(BC5,Curves!$E$2:$I$102,4,FALSE)+Exp_Infl_Risk_Adj</f>
        <v>4.8327859908715159E-2</v>
      </c>
      <c r="BD7" s="155">
        <f>VLOOKUP(BD5,Curves!$E$2:$I$102,4,FALSE)+Exp_Infl_Risk_Adj</f>
        <v>4.8327859908715159E-2</v>
      </c>
      <c r="BE7" s="155">
        <f>VLOOKUP(BE5,Curves!$E$2:$I$102,4,FALSE)+Exp_Infl_Risk_Adj</f>
        <v>4.8327859908718934E-2</v>
      </c>
      <c r="BF7" s="155">
        <f>VLOOKUP(BF5,Curves!$E$2:$I$102,4,FALSE)+Exp_Infl_Risk_Adj</f>
        <v>4.8327859908718712E-2</v>
      </c>
      <c r="BG7" s="155">
        <f>VLOOKUP(BG5,Curves!$E$2:$I$102,4,FALSE)+Exp_Infl_Risk_Adj</f>
        <v>4.8327859908715159E-2</v>
      </c>
      <c r="BH7" s="155">
        <f>VLOOKUP(BH5,Curves!$E$2:$I$102,4,FALSE)+Exp_Infl_Risk_Adj</f>
        <v>4.8327859908715159E-2</v>
      </c>
      <c r="BI7" s="155">
        <f>VLOOKUP(BI5,Curves!$E$2:$I$102,4,FALSE)+Exp_Infl_Risk_Adj</f>
        <v>4.8327859908718712E-2</v>
      </c>
      <c r="BJ7" s="155">
        <f>VLOOKUP(BJ5,Curves!$E$2:$I$102,4,FALSE)+Exp_Infl_Risk_Adj</f>
        <v>4.832785990871849E-2</v>
      </c>
      <c r="BK7" s="155">
        <f>VLOOKUP(BK5,Curves!$E$2:$I$102,4,FALSE)+Exp_Infl_Risk_Adj</f>
        <v>4.8327859908714937E-2</v>
      </c>
      <c r="BL7" s="155">
        <f>VLOOKUP(BL5,Curves!$E$2:$I$102,4,FALSE)+Exp_Infl_Risk_Adj</f>
        <v>4.8327859908715159E-2</v>
      </c>
      <c r="BM7" s="155">
        <f>VLOOKUP(BM5,Curves!$E$2:$I$102,4,FALSE)+Exp_Infl_Risk_Adj</f>
        <v>4.8327859908718712E-2</v>
      </c>
      <c r="BN7" s="155">
        <f>VLOOKUP(BN5,Curves!$E$2:$I$102,4,FALSE)+Exp_Infl_Risk_Adj</f>
        <v>4.8327859908718712E-2</v>
      </c>
      <c r="BO7" s="155">
        <f>VLOOKUP(BO5,Curves!$E$2:$I$102,4,FALSE)+Exp_Infl_Risk_Adj</f>
        <v>4.8327859908718712E-2</v>
      </c>
      <c r="BP7" s="155">
        <f>VLOOKUP(BP5,Curves!$E$2:$I$102,4,FALSE)+Exp_Infl_Risk_Adj</f>
        <v>4.8327859908718712E-2</v>
      </c>
      <c r="BQ7" s="155">
        <f>VLOOKUP(BQ5,Curves!$E$2:$I$102,4,FALSE)+Exp_Infl_Risk_Adj</f>
        <v>4.8327859908711385E-2</v>
      </c>
      <c r="BR7" s="155">
        <f>VLOOKUP(BR5,Curves!$E$2:$I$102,4,FALSE)+Exp_Infl_Risk_Adj</f>
        <v>4.8327859908711385E-2</v>
      </c>
      <c r="BS7" s="155">
        <f>VLOOKUP(BS5,Curves!$E$2:$I$102,4,FALSE)+Exp_Infl_Risk_Adj</f>
        <v>4.8327859908711385E-2</v>
      </c>
      <c r="BT7" s="155">
        <f>VLOOKUP(BT5,Curves!$E$2:$I$102,4,FALSE)+Exp_Infl_Risk_Adj</f>
        <v>4.8327859908718712E-2</v>
      </c>
      <c r="BU7" s="155">
        <f>VLOOKUP(BU5,Curves!$E$2:$I$102,4,FALSE)+Exp_Infl_Risk_Adj</f>
        <v>4.8327859908718712E-2</v>
      </c>
      <c r="BV7" s="155">
        <f>VLOOKUP(BV5,Curves!$E$2:$I$102,4,FALSE)+Exp_Infl_Risk_Adj</f>
        <v>4.8327859908718712E-2</v>
      </c>
      <c r="BW7" s="155">
        <f>VLOOKUP(BW5,Curves!$E$2:$I$102,4,FALSE)+Exp_Infl_Risk_Adj</f>
        <v>4.8327859908718934E-2</v>
      </c>
      <c r="BX7" s="155">
        <f>VLOOKUP(BX5,Curves!$E$2:$I$102,4,FALSE)+Exp_Infl_Risk_Adj</f>
        <v>4.8327859908718712E-2</v>
      </c>
      <c r="BY7" s="155">
        <f>VLOOKUP(BY5,Curves!$E$2:$I$102,4,FALSE)+Exp_Infl_Risk_Adj</f>
        <v>4.8327859908718712E-2</v>
      </c>
      <c r="BZ7" s="155">
        <f>VLOOKUP(BZ5,Curves!$E$2:$I$102,4,FALSE)+Exp_Infl_Risk_Adj</f>
        <v>4.8327859908711607E-2</v>
      </c>
      <c r="CA7" s="155">
        <f>VLOOKUP(CA5,Curves!$E$2:$I$102,4,FALSE)+Exp_Infl_Risk_Adj</f>
        <v>4.8327859908711163E-2</v>
      </c>
      <c r="CB7" s="155">
        <f>VLOOKUP(CB5,Curves!$E$2:$I$102,4,FALSE)+Exp_Infl_Risk_Adj</f>
        <v>4.8327859908718712E-2</v>
      </c>
      <c r="CC7" s="155">
        <f>VLOOKUP(CC5,Curves!$E$2:$I$102,4,FALSE)+Exp_Infl_Risk_Adj</f>
        <v>4.8327859908718712E-2</v>
      </c>
      <c r="CD7" s="155">
        <f>VLOOKUP(CD5,Curves!$E$2:$I$102,4,FALSE)+Exp_Infl_Risk_Adj</f>
        <v>4.832785990871849E-2</v>
      </c>
      <c r="CE7" s="155">
        <f>VLOOKUP(CE5,Curves!$E$2:$I$102,4,FALSE)+Exp_Infl_Risk_Adj</f>
        <v>4.8327859908718712E-2</v>
      </c>
      <c r="CF7" s="155">
        <f>VLOOKUP(CF5,Curves!$E$2:$I$102,4,FALSE)+Exp_Infl_Risk_Adj</f>
        <v>4.8327859908718712E-2</v>
      </c>
      <c r="CG7" s="155">
        <f>VLOOKUP(CG5,Curves!$E$2:$I$102,4,FALSE)+Exp_Infl_Risk_Adj</f>
        <v>4.8327859908718712E-2</v>
      </c>
      <c r="CH7" s="155">
        <f>VLOOKUP(CH5,Curves!$E$2:$I$102,4,FALSE)+Exp_Infl_Risk_Adj</f>
        <v>4.8327859908718712E-2</v>
      </c>
      <c r="CI7" s="155">
        <f>VLOOKUP(CI5,Curves!$E$2:$I$102,4,FALSE)+Exp_Infl_Risk_Adj</f>
        <v>4.8327859908711385E-2</v>
      </c>
      <c r="CJ7" s="155">
        <f>VLOOKUP(CJ5,Curves!$E$2:$I$102,4,FALSE)+Exp_Infl_Risk_Adj</f>
        <v>4.8327859908711385E-2</v>
      </c>
      <c r="CK7" s="155">
        <f>VLOOKUP(CK5,Curves!$E$2:$I$102,4,FALSE)+Exp_Infl_Risk_Adj</f>
        <v>4.8327859908718934E-2</v>
      </c>
      <c r="CL7" s="155">
        <f>VLOOKUP(CL5,Curves!$E$2:$I$102,4,FALSE)+Exp_Infl_Risk_Adj</f>
        <v>4.8327859908718712E-2</v>
      </c>
      <c r="CM7" s="155">
        <f>VLOOKUP(CM5,Curves!$E$2:$I$102,4,FALSE)+Exp_Infl_Risk_Adj</f>
        <v>4.832785990871849E-2</v>
      </c>
      <c r="CN7" s="155">
        <f>VLOOKUP(CN5,Curves!$E$2:$I$102,4,FALSE)+Exp_Infl_Risk_Adj</f>
        <v>4.8327859908718712E-2</v>
      </c>
      <c r="CO7" s="155">
        <f>VLOOKUP(CO5,Curves!$E$2:$I$102,4,FALSE)+Exp_Infl_Risk_Adj</f>
        <v>4.8327859908718712E-2</v>
      </c>
      <c r="CP7" s="155">
        <f>VLOOKUP(CP5,Curves!$E$2:$I$102,4,FALSE)+Exp_Infl_Risk_Adj</f>
        <v>4.8327859908718934E-2</v>
      </c>
      <c r="CQ7" s="155">
        <f>VLOOKUP(CQ5,Curves!$E$2:$I$102,4,FALSE)+Exp_Infl_Risk_Adj</f>
        <v>4.8327859908711163E-2</v>
      </c>
      <c r="CR7" s="155">
        <f>VLOOKUP(CR5,Curves!$E$2:$I$102,4,FALSE)+Exp_Infl_Risk_Adj</f>
        <v>4.8327859908711385E-2</v>
      </c>
      <c r="CS7" s="155">
        <f>VLOOKUP(CS5,Curves!$E$2:$I$102,4,FALSE)+Exp_Infl_Risk_Adj</f>
        <v>4.8327859908718712E-2</v>
      </c>
      <c r="CT7" s="155">
        <f>VLOOKUP(CT5,Curves!$E$2:$I$102,4,FALSE)+Exp_Infl_Risk_Adj</f>
        <v>4.8327859908718712E-2</v>
      </c>
      <c r="CU7" s="155">
        <f>VLOOKUP(CU5,Curves!$E$2:$I$102,4,FALSE)+Exp_Infl_Risk_Adj</f>
        <v>4.8327859908718712E-2</v>
      </c>
      <c r="CV7" s="155">
        <f>VLOOKUP(CV5,Curves!$E$2:$I$102,4,FALSE)+Exp_Infl_Risk_Adj</f>
        <v>4.8327859908718712E-2</v>
      </c>
      <c r="CW7" s="155">
        <f>VLOOKUP(CW5,Curves!$E$2:$I$102,4,FALSE)+Exp_Infl_Risk_Adj</f>
        <v>4.8327859908718712E-2</v>
      </c>
      <c r="CX7" s="155">
        <f>VLOOKUP(CX5,Curves!$E$2:$I$102,4,FALSE)+Exp_Infl_Risk_Adj</f>
        <v>4.8327859908718712E-2</v>
      </c>
      <c r="CY7" s="155">
        <f>VLOOKUP(CY5,Curves!$E$2:$I$102,4,FALSE)+Exp_Infl_Risk_Adj</f>
        <v>4.832785990871849E-2</v>
      </c>
      <c r="CZ7" s="155">
        <f>VLOOKUP(CZ5,Curves!$E$2:$I$102,4,FALSE)+Exp_Infl_Risk_Adj</f>
        <v>4.8327859908711385E-2</v>
      </c>
      <c r="DA7" s="155">
        <f>VLOOKUP(DA5,Curves!$E$2:$I$102,4,FALSE)+Exp_Infl_Risk_Adj</f>
        <v>4.8327859908711385E-2</v>
      </c>
      <c r="DB7" s="155">
        <f>VLOOKUP(DB5,Curves!$E$2:$I$102,4,FALSE)+Exp_Infl_Risk_Adj</f>
        <v>4.8327859908711385E-2</v>
      </c>
      <c r="DC7" s="155"/>
      <c r="DD7" s="155"/>
    </row>
    <row r="8" spans="2:1426" x14ac:dyDescent="0.3">
      <c r="C8" s="35" t="s">
        <v>511</v>
      </c>
      <c r="F8" s="156">
        <f>(1+F7)^(F5-1)</f>
        <v>1</v>
      </c>
      <c r="G8" s="155">
        <f>F8*(1+F7)</f>
        <v>1.0893400581728094</v>
      </c>
      <c r="H8" s="155">
        <f t="shared" ref="H8:BS8" si="46">G8*(1+G7)</f>
        <v>1.1601822485250226</v>
      </c>
      <c r="I8" s="155">
        <f t="shared" si="46"/>
        <v>1.2227814345348926</v>
      </c>
      <c r="J8" s="155">
        <f t="shared" si="46"/>
        <v>1.2840256442505389</v>
      </c>
      <c r="K8" s="155">
        <f t="shared" si="46"/>
        <v>1.3467674731733223</v>
      </c>
      <c r="L8" s="155">
        <f t="shared" si="46"/>
        <v>1.4120718307180833</v>
      </c>
      <c r="M8" s="155">
        <f t="shared" si="46"/>
        <v>1.4803831451831315</v>
      </c>
      <c r="N8" s="155">
        <f t="shared" si="46"/>
        <v>1.551948658919315</v>
      </c>
      <c r="O8" s="155">
        <f t="shared" si="46"/>
        <v>1.6269578891734784</v>
      </c>
      <c r="P8" s="155">
        <f t="shared" si="46"/>
        <v>1.7055874523029837</v>
      </c>
      <c r="Q8" s="155">
        <f t="shared" si="46"/>
        <v>1.7880155290028854</v>
      </c>
      <c r="R8" s="155">
        <f t="shared" si="46"/>
        <v>1.8744267093694342</v>
      </c>
      <c r="S8" s="155">
        <f t="shared" si="46"/>
        <v>1.9650138091067739</v>
      </c>
      <c r="T8" s="155">
        <f t="shared" si="46"/>
        <v>2.0599787427633434</v>
      </c>
      <c r="U8" s="155">
        <f t="shared" si="46"/>
        <v>2.1595331136697102</v>
      </c>
      <c r="V8" s="155">
        <f t="shared" si="46"/>
        <v>2.263898729606002</v>
      </c>
      <c r="W8" s="155">
        <f t="shared" si="46"/>
        <v>2.3733081109369838</v>
      </c>
      <c r="X8" s="155">
        <f t="shared" si="46"/>
        <v>2.488005013056982</v>
      </c>
      <c r="Y8" s="155">
        <f t="shared" si="46"/>
        <v>2.6082449708478848</v>
      </c>
      <c r="Z8" s="155">
        <f t="shared" si="46"/>
        <v>2.7342958684280134</v>
      </c>
      <c r="AA8" s="155">
        <f t="shared" si="46"/>
        <v>2.8664385361131344</v>
      </c>
      <c r="AB8" s="155">
        <f t="shared" si="46"/>
        <v>3.0049673761254878</v>
      </c>
      <c r="AC8" s="155">
        <f t="shared" si="46"/>
        <v>3.1501910185098168</v>
      </c>
      <c r="AD8" s="155">
        <f t="shared" si="46"/>
        <v>3.3024330087382698</v>
      </c>
      <c r="AE8" s="155">
        <f t="shared" si="46"/>
        <v>3.4620325285425619</v>
      </c>
      <c r="AF8" s="155">
        <f t="shared" si="46"/>
        <v>3.6293451515814077</v>
      </c>
      <c r="AG8" s="155">
        <f t="shared" si="46"/>
        <v>3.804743635627422</v>
      </c>
      <c r="AH8" s="155">
        <f t="shared" si="46"/>
        <v>3.988618753038609</v>
      </c>
      <c r="AI8" s="155">
        <f t="shared" si="46"/>
        <v>4.1813801613647392</v>
      </c>
      <c r="AJ8" s="155">
        <f t="shared" si="46"/>
        <v>4.3834573160282693</v>
      </c>
      <c r="AK8" s="155">
        <f t="shared" si="46"/>
        <v>4.5953004271131146</v>
      </c>
      <c r="AL8" s="155">
        <f t="shared" si="46"/>
        <v>4.8173814623930946</v>
      </c>
      <c r="AM8" s="155">
        <f t="shared" si="46"/>
        <v>5.0501951988344871</v>
      </c>
      <c r="AN8" s="155">
        <f t="shared" si="46"/>
        <v>5.2942603249154452</v>
      </c>
      <c r="AO8" s="155">
        <f t="shared" si="46"/>
        <v>5.550120596218246</v>
      </c>
      <c r="AP8" s="155">
        <f t="shared" si="46"/>
        <v>5.818346046868756</v>
      </c>
      <c r="AQ8" s="155">
        <f t="shared" si="46"/>
        <v>6.0995342595222546</v>
      </c>
      <c r="AR8" s="155">
        <f t="shared" si="46"/>
        <v>6.3943116967248761</v>
      </c>
      <c r="AS8" s="155">
        <f t="shared" si="46"/>
        <v>6.7033350966168772</v>
      </c>
      <c r="AT8" s="155">
        <f t="shared" si="46"/>
        <v>7.02729293608735</v>
      </c>
      <c r="AU8" s="155">
        <f t="shared" si="46"/>
        <v>7.3669069646400809</v>
      </c>
      <c r="AV8" s="155">
        <f t="shared" si="46"/>
        <v>7.7229338123877707</v>
      </c>
      <c r="AW8" s="155">
        <f t="shared" si="46"/>
        <v>8.0961666757571553</v>
      </c>
      <c r="AX8" s="155">
        <f t="shared" si="46"/>
        <v>8.4874370846607832</v>
      </c>
      <c r="AY8" s="155">
        <f t="shared" si="46"/>
        <v>8.8976167550723009</v>
      </c>
      <c r="AZ8" s="155">
        <f t="shared" si="46"/>
        <v>9.3276195311328713</v>
      </c>
      <c r="BA8" s="155">
        <f t="shared" si="46"/>
        <v>9.7784034211152893</v>
      </c>
      <c r="BB8" s="155">
        <f t="shared" si="46"/>
        <v>10.250972731781884</v>
      </c>
      <c r="BC8" s="155">
        <f t="shared" si="46"/>
        <v>10.746380305891535</v>
      </c>
      <c r="BD8" s="155">
        <f t="shared" si="46"/>
        <v>11.265729867840436</v>
      </c>
      <c r="BE8" s="155">
        <f t="shared" si="46"/>
        <v>11.810178482662856</v>
      </c>
      <c r="BF8" s="155">
        <f t="shared" si="46"/>
        <v>12.380939133869953</v>
      </c>
      <c r="BG8" s="155">
        <f t="shared" si="46"/>
        <v>12.979283425869992</v>
      </c>
      <c r="BH8" s="155">
        <f t="shared" si="46"/>
        <v>13.606544416990946</v>
      </c>
      <c r="BI8" s="155">
        <f t="shared" si="46"/>
        <v>14.264119589416994</v>
      </c>
      <c r="BJ8" s="155">
        <f t="shared" si="46"/>
        <v>14.953473962655549</v>
      </c>
      <c r="BK8" s="155">
        <f t="shared" si="46"/>
        <v>15.676143357471435</v>
      </c>
      <c r="BL8" s="155">
        <f t="shared" si="46"/>
        <v>16.433737817560246</v>
      </c>
      <c r="BM8" s="155">
        <f t="shared" si="46"/>
        <v>17.227945196583853</v>
      </c>
      <c r="BN8" s="155">
        <f t="shared" si="46"/>
        <v>18.060534918559441</v>
      </c>
      <c r="BO8" s="155">
        <f t="shared" si="46"/>
        <v>18.933361919980104</v>
      </c>
      <c r="BP8" s="155">
        <f t="shared" si="46"/>
        <v>19.848370782449972</v>
      </c>
      <c r="BQ8" s="155">
        <f t="shared" si="46"/>
        <v>20.807600065040521</v>
      </c>
      <c r="BR8" s="155">
        <f t="shared" si="46"/>
        <v>21.813186846020294</v>
      </c>
      <c r="BS8" s="155">
        <f t="shared" si="46"/>
        <v>22.867371484077307</v>
      </c>
      <c r="BT8" s="155">
        <f t="shared" ref="BT8:DB8" si="47">BS8*(1+BS7)</f>
        <v>23.972502609640255</v>
      </c>
      <c r="BU8" s="155">
        <f t="shared" si="47"/>
        <v>25.131042357420341</v>
      </c>
      <c r="BV8" s="155">
        <f t="shared" si="47"/>
        <v>26.345571851829828</v>
      </c>
      <c r="BW8" s="155">
        <f t="shared" si="47"/>
        <v>27.618796957500141</v>
      </c>
      <c r="BX8" s="155">
        <f t="shared" si="47"/>
        <v>28.95355430770956</v>
      </c>
      <c r="BY8" s="155">
        <f t="shared" si="47"/>
        <v>30.352817624152024</v>
      </c>
      <c r="BZ8" s="155">
        <f t="shared" si="47"/>
        <v>31.819704342126929</v>
      </c>
      <c r="CA8" s="155">
        <f t="shared" si="47"/>
        <v>33.357482555909861</v>
      </c>
      <c r="CB8" s="155">
        <f t="shared" si="47"/>
        <v>34.969578299779151</v>
      </c>
      <c r="CC8" s="155">
        <f t="shared" si="47"/>
        <v>36.659583180917849</v>
      </c>
      <c r="CD8" s="155">
        <f t="shared" si="47"/>
        <v>38.431262381197264</v>
      </c>
      <c r="CE8" s="155">
        <f t="shared" si="47"/>
        <v>40.288563045670969</v>
      </c>
      <c r="CF8" s="155">
        <f t="shared" si="47"/>
        <v>42.235623076465735</v>
      </c>
      <c r="CG8" s="155">
        <f t="shared" si="47"/>
        <v>44.276780351662616</v>
      </c>
      <c r="CH8" s="155">
        <f t="shared" si="47"/>
        <v>46.416582389706875</v>
      </c>
      <c r="CI8" s="155">
        <f t="shared" si="47"/>
        <v>48.659796480878128</v>
      </c>
      <c r="CJ8" s="155">
        <f t="shared" si="47"/>
        <v>51.01142030839241</v>
      </c>
      <c r="CK8" s="155">
        <f t="shared" si="47"/>
        <v>53.476693082800793</v>
      </c>
      <c r="CL8" s="155">
        <f t="shared" si="47"/>
        <v>56.061107214487947</v>
      </c>
      <c r="CM8" s="155">
        <f t="shared" si="47"/>
        <v>58.770420550277379</v>
      </c>
      <c r="CN8" s="155">
        <f t="shared" si="47"/>
        <v>61.610669201407653</v>
      </c>
      <c r="CO8" s="155">
        <f t="shared" si="47"/>
        <v>64.588180991455687</v>
      </c>
      <c r="CP8" s="155">
        <f t="shared" si="47"/>
        <v>67.709589554169725</v>
      </c>
      <c r="CQ8" s="155">
        <f t="shared" si="47"/>
        <v>70.981849112620495</v>
      </c>
      <c r="CR8" s="155">
        <f t="shared" si="47"/>
        <v>74.412249972596484</v>
      </c>
      <c r="CS8" s="155">
        <f t="shared" si="47"/>
        <v>78.008434764764132</v>
      </c>
      <c r="CT8" s="155">
        <f t="shared" si="47"/>
        <v>81.778415471774068</v>
      </c>
      <c r="CU8" s="155">
        <f t="shared" si="47"/>
        <v>85.730591278250955</v>
      </c>
      <c r="CV8" s="155">
        <f t="shared" si="47"/>
        <v>89.873767283437886</v>
      </c>
      <c r="CW8" s="155">
        <f t="shared" si="47"/>
        <v>94.217174118180651</v>
      </c>
      <c r="CX8" s="155">
        <f t="shared" si="47"/>
        <v>98.770488509959435</v>
      </c>
      <c r="CY8" s="155">
        <f t="shared" si="47"/>
        <v>103.54385484178447</v>
      </c>
      <c r="CZ8" s="155">
        <f t="shared" si="47"/>
        <v>108.5479077529869</v>
      </c>
      <c r="DA8" s="155">
        <f t="shared" si="47"/>
        <v>113.79379583225698</v>
      </c>
      <c r="DB8" s="155">
        <f t="shared" si="47"/>
        <v>119.29320645571879</v>
      </c>
      <c r="DC8" s="155"/>
      <c r="DD8" s="155"/>
    </row>
    <row r="9" spans="2:1426" x14ac:dyDescent="0.3"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155"/>
      <c r="R9" s="155"/>
      <c r="S9" s="155"/>
      <c r="T9" s="155"/>
      <c r="U9" s="155"/>
      <c r="V9" s="155"/>
      <c r="W9" s="155"/>
      <c r="X9" s="155"/>
      <c r="Y9" s="155"/>
      <c r="Z9" s="155"/>
      <c r="AA9" s="155"/>
      <c r="AB9" s="155"/>
      <c r="AC9" s="155"/>
      <c r="AD9" s="155"/>
      <c r="AE9" s="155"/>
      <c r="AF9" s="155"/>
      <c r="AG9" s="155"/>
      <c r="AH9" s="155"/>
      <c r="AI9" s="155"/>
      <c r="AJ9" s="155"/>
      <c r="AK9" s="155"/>
      <c r="AL9" s="155"/>
      <c r="AM9" s="155"/>
      <c r="AN9" s="155"/>
      <c r="AO9" s="155"/>
      <c r="AP9" s="155"/>
      <c r="AQ9" s="155"/>
      <c r="AR9" s="155"/>
      <c r="AS9" s="155"/>
      <c r="AT9" s="155"/>
      <c r="AU9" s="155"/>
      <c r="AV9" s="155"/>
      <c r="AW9" s="155"/>
      <c r="AX9" s="155"/>
      <c r="AY9" s="155"/>
      <c r="AZ9" s="155"/>
      <c r="BA9" s="155"/>
      <c r="BB9" s="155"/>
      <c r="BC9" s="155"/>
      <c r="BD9" s="155"/>
      <c r="BE9" s="155"/>
      <c r="BF9" s="155"/>
      <c r="BG9" s="155"/>
      <c r="BH9" s="155"/>
      <c r="BI9" s="155"/>
      <c r="BJ9" s="155"/>
      <c r="BK9" s="155"/>
      <c r="BL9" s="155"/>
      <c r="BM9" s="155"/>
      <c r="BN9" s="155"/>
      <c r="BO9" s="155"/>
      <c r="BP9" s="155"/>
      <c r="BQ9" s="155"/>
      <c r="BR9" s="155"/>
      <c r="BS9" s="155"/>
      <c r="BT9" s="155"/>
      <c r="BU9" s="155"/>
      <c r="BV9" s="155"/>
      <c r="BW9" s="155"/>
      <c r="BX9" s="155"/>
      <c r="BY9" s="155"/>
      <c r="BZ9" s="155"/>
      <c r="CA9" s="155"/>
      <c r="CB9" s="155"/>
      <c r="CC9" s="155"/>
      <c r="CD9" s="155"/>
      <c r="CE9" s="155"/>
      <c r="CF9" s="155"/>
      <c r="CG9" s="155"/>
      <c r="CH9" s="155"/>
      <c r="CI9" s="155"/>
      <c r="CJ9" s="155"/>
      <c r="CK9" s="155"/>
      <c r="CL9" s="155"/>
      <c r="CM9" s="155"/>
      <c r="CN9" s="155"/>
      <c r="CO9" s="155"/>
      <c r="CP9" s="155"/>
      <c r="CQ9" s="155"/>
      <c r="CR9" s="155"/>
      <c r="CS9" s="155"/>
      <c r="CT9" s="155"/>
      <c r="CU9" s="155"/>
      <c r="CV9" s="155"/>
      <c r="CW9" s="155"/>
      <c r="CX9" s="155"/>
      <c r="CY9" s="155"/>
      <c r="CZ9" s="155"/>
      <c r="DA9" s="155"/>
      <c r="DB9" s="155"/>
      <c r="DC9" s="155"/>
      <c r="DD9" s="155"/>
    </row>
    <row r="10" spans="2:1426" x14ac:dyDescent="0.3">
      <c r="C10" s="35" t="s">
        <v>435</v>
      </c>
      <c r="F10" s="155">
        <f>VLOOKUP(F5,Curves!$E$2:$I$102,4,FALSE)</f>
        <v>8.7040058172809465E-2</v>
      </c>
      <c r="G10" s="155">
        <f>VLOOKUP(G5,Curves!$E$2:$I$102,4,FALSE)</f>
        <v>6.2732209015648799E-2</v>
      </c>
      <c r="H10" s="155">
        <f>VLOOKUP(H5,Curves!$E$2:$I$102,4,FALSE)</f>
        <v>5.1656338402397139E-2</v>
      </c>
      <c r="I10" s="155">
        <f>VLOOKUP(I5,Curves!$E$2:$I$102,4,FALSE)</f>
        <v>4.7785982650645709E-2</v>
      </c>
      <c r="J10" s="155">
        <f>VLOOKUP(J5,Curves!$E$2:$I$102,4,FALSE)</f>
        <v>4.6563376836531001E-2</v>
      </c>
      <c r="K10" s="155">
        <f>VLOOKUP(K5,Curves!$E$2:$I$102,4,FALSE)</f>
        <v>4.618970504974218E-2</v>
      </c>
      <c r="L10" s="155">
        <f>VLOOKUP(L5,Curves!$E$2:$I$102,4,FALSE)</f>
        <v>4.6076656894507906E-2</v>
      </c>
      <c r="M10" s="155">
        <f>VLOOKUP(M5,Curves!$E$2:$I$102,4,FALSE)</f>
        <v>4.6042561835456741E-2</v>
      </c>
      <c r="N10" s="155">
        <f>VLOOKUP(N5,Curves!$E$2:$I$102,4,FALSE)</f>
        <v>4.6032288457528825E-2</v>
      </c>
      <c r="O10" s="155">
        <f>VLOOKUP(O5,Curves!$E$2:$I$102,4,FALSE)</f>
        <v>4.6029193799509205E-2</v>
      </c>
      <c r="P10" s="155">
        <f>VLOOKUP(P5,Curves!$E$2:$I$102,4,FALSE)</f>
        <v>4.6028261672306892E-2</v>
      </c>
      <c r="Q10" s="155">
        <f>VLOOKUP(Q5,Curves!$E$2:$I$102,4,FALSE)</f>
        <v>4.6027980917893618E-2</v>
      </c>
      <c r="R10" s="155">
        <f>VLOOKUP(R5,Curves!$E$2:$I$102,4,FALSE)</f>
        <v>4.6027896356008347E-2</v>
      </c>
      <c r="S10" s="155">
        <f>VLOOKUP(S5,Curves!$E$2:$I$102,4,FALSE)</f>
        <v>4.6027870886432787E-2</v>
      </c>
      <c r="T10" s="155">
        <f>VLOOKUP(T5,Curves!$E$2:$I$102,4,FALSE)</f>
        <v>4.6027863215141851E-2</v>
      </c>
      <c r="U10" s="155">
        <f>VLOOKUP(U5,Curves!$E$2:$I$102,4,FALSE)</f>
        <v>4.6027860904592766E-2</v>
      </c>
      <c r="V10" s="155">
        <f>VLOOKUP(V5,Curves!$E$2:$I$102,4,FALSE)</f>
        <v>4.602786020866878E-2</v>
      </c>
      <c r="W10" s="155">
        <f>VLOOKUP(W5,Curves!$E$2:$I$102,4,FALSE)</f>
        <v>4.6027859999060894E-2</v>
      </c>
      <c r="X10" s="155">
        <f>VLOOKUP(X5,Curves!$E$2:$I$102,4,FALSE)</f>
        <v>4.6027859935927395E-2</v>
      </c>
      <c r="Y10" s="155">
        <f>VLOOKUP(Y5,Curves!$E$2:$I$102,4,FALSE)</f>
        <v>4.6027859916912828E-2</v>
      </c>
      <c r="Z10" s="155">
        <f>VLOOKUP(Z5,Curves!$E$2:$I$102,4,FALSE)</f>
        <v>4.6027859911184965E-2</v>
      </c>
      <c r="AA10" s="155">
        <f>VLOOKUP(AA5,Curves!$E$2:$I$102,4,FALSE)</f>
        <v>4.6027859909460123E-2</v>
      </c>
      <c r="AB10" s="155">
        <f>VLOOKUP(AB5,Curves!$E$2:$I$102,4,FALSE)</f>
        <v>4.6027859908940538E-2</v>
      </c>
      <c r="AC10" s="155">
        <f>VLOOKUP(AC5,Curves!$E$2:$I$102,4,FALSE)</f>
        <v>4.6027859908784441E-2</v>
      </c>
      <c r="AD10" s="155">
        <f>VLOOKUP(AD5,Curves!$E$2:$I$102,4,FALSE)</f>
        <v>4.6027859908737145E-2</v>
      </c>
      <c r="AE10" s="155">
        <f>VLOOKUP(AE5,Curves!$E$2:$I$102,4,FALSE)</f>
        <v>4.6027859908722712E-2</v>
      </c>
      <c r="AF10" s="155">
        <f>VLOOKUP(AF5,Curves!$E$2:$I$102,4,FALSE)</f>
        <v>4.6027859908718938E-2</v>
      </c>
      <c r="AG10" s="155">
        <f>VLOOKUP(AG5,Curves!$E$2:$I$102,4,FALSE)</f>
        <v>4.6027859908717605E-2</v>
      </c>
      <c r="AH10" s="155">
        <f>VLOOKUP(AH5,Curves!$E$2:$I$102,4,FALSE)</f>
        <v>4.6027859908716717E-2</v>
      </c>
      <c r="AI10" s="155">
        <f>VLOOKUP(AI5,Curves!$E$2:$I$102,4,FALSE)</f>
        <v>4.6027859908718494E-2</v>
      </c>
      <c r="AJ10" s="155">
        <f>VLOOKUP(AJ5,Curves!$E$2:$I$102,4,FALSE)</f>
        <v>4.6027859908714941E-2</v>
      </c>
      <c r="AK10" s="155">
        <f>VLOOKUP(AK5,Curves!$E$2:$I$102,4,FALSE)</f>
        <v>4.6027859908714941E-2</v>
      </c>
      <c r="AL10" s="155">
        <f>VLOOKUP(AL5,Curves!$E$2:$I$102,4,FALSE)</f>
        <v>4.6027859908718938E-2</v>
      </c>
      <c r="AM10" s="155">
        <f>VLOOKUP(AM5,Curves!$E$2:$I$102,4,FALSE)</f>
        <v>4.6027859908718938E-2</v>
      </c>
      <c r="AN10" s="155">
        <f>VLOOKUP(AN5,Curves!$E$2:$I$102,4,FALSE)</f>
        <v>4.6027859908718716E-2</v>
      </c>
      <c r="AO10" s="155">
        <f>VLOOKUP(AO5,Curves!$E$2:$I$102,4,FALSE)</f>
        <v>4.6027859908715163E-2</v>
      </c>
      <c r="AP10" s="155">
        <f>VLOOKUP(AP5,Curves!$E$2:$I$102,4,FALSE)</f>
        <v>4.6027859908714941E-2</v>
      </c>
      <c r="AQ10" s="155">
        <f>VLOOKUP(AQ5,Curves!$E$2:$I$102,4,FALSE)</f>
        <v>4.6027859908718716E-2</v>
      </c>
      <c r="AR10" s="155">
        <f>VLOOKUP(AR5,Curves!$E$2:$I$102,4,FALSE)</f>
        <v>4.6027859908718716E-2</v>
      </c>
      <c r="AS10" s="155">
        <f>VLOOKUP(AS5,Curves!$E$2:$I$102,4,FALSE)</f>
        <v>4.6027859908714941E-2</v>
      </c>
      <c r="AT10" s="155">
        <f>VLOOKUP(AT5,Curves!$E$2:$I$102,4,FALSE)</f>
        <v>4.6027859908714941E-2</v>
      </c>
      <c r="AU10" s="155">
        <f>VLOOKUP(AU5,Curves!$E$2:$I$102,4,FALSE)</f>
        <v>4.6027859908718716E-2</v>
      </c>
      <c r="AV10" s="155">
        <f>VLOOKUP(AV5,Curves!$E$2:$I$102,4,FALSE)</f>
        <v>4.6027859908718938E-2</v>
      </c>
      <c r="AW10" s="155">
        <f>VLOOKUP(AW5,Curves!$E$2:$I$102,4,FALSE)</f>
        <v>4.6027859908718716E-2</v>
      </c>
      <c r="AX10" s="155">
        <f>VLOOKUP(AX5,Curves!$E$2:$I$102,4,FALSE)</f>
        <v>4.6027859908714941E-2</v>
      </c>
      <c r="AY10" s="155">
        <f>VLOOKUP(AY5,Curves!$E$2:$I$102,4,FALSE)</f>
        <v>4.6027859908715163E-2</v>
      </c>
      <c r="AZ10" s="155">
        <f>VLOOKUP(AZ5,Curves!$E$2:$I$102,4,FALSE)</f>
        <v>4.6027859908718716E-2</v>
      </c>
      <c r="BA10" s="155">
        <f>VLOOKUP(BA5,Curves!$E$2:$I$102,4,FALSE)</f>
        <v>4.6027859908718716E-2</v>
      </c>
      <c r="BB10" s="155">
        <f>VLOOKUP(BB5,Curves!$E$2:$I$102,4,FALSE)</f>
        <v>4.6027859908718716E-2</v>
      </c>
      <c r="BC10" s="155">
        <f>VLOOKUP(BC5,Curves!$E$2:$I$102,4,FALSE)</f>
        <v>4.6027859908715163E-2</v>
      </c>
      <c r="BD10" s="155">
        <f>VLOOKUP(BD5,Curves!$E$2:$I$102,4,FALSE)</f>
        <v>4.6027859908715163E-2</v>
      </c>
      <c r="BE10" s="155">
        <f>VLOOKUP(BE5,Curves!$E$2:$I$102,4,FALSE)</f>
        <v>4.6027859908718938E-2</v>
      </c>
      <c r="BF10" s="155">
        <f>VLOOKUP(BF5,Curves!$E$2:$I$102,4,FALSE)</f>
        <v>4.6027859908718716E-2</v>
      </c>
      <c r="BG10" s="155">
        <f>VLOOKUP(BG5,Curves!$E$2:$I$102,4,FALSE)</f>
        <v>4.6027859908715163E-2</v>
      </c>
      <c r="BH10" s="155">
        <f>VLOOKUP(BH5,Curves!$E$2:$I$102,4,FALSE)</f>
        <v>4.6027859908715163E-2</v>
      </c>
      <c r="BI10" s="155">
        <f>VLOOKUP(BI5,Curves!$E$2:$I$102,4,FALSE)</f>
        <v>4.6027859908718716E-2</v>
      </c>
      <c r="BJ10" s="155">
        <f>VLOOKUP(BJ5,Curves!$E$2:$I$102,4,FALSE)</f>
        <v>4.6027859908718494E-2</v>
      </c>
      <c r="BK10" s="155">
        <f>VLOOKUP(BK5,Curves!$E$2:$I$102,4,FALSE)</f>
        <v>4.6027859908714941E-2</v>
      </c>
      <c r="BL10" s="155">
        <f>VLOOKUP(BL5,Curves!$E$2:$I$102,4,FALSE)</f>
        <v>4.6027859908715163E-2</v>
      </c>
      <c r="BM10" s="155">
        <f>VLOOKUP(BM5,Curves!$E$2:$I$102,4,FALSE)</f>
        <v>4.6027859908718716E-2</v>
      </c>
      <c r="BN10" s="155">
        <f>VLOOKUP(BN5,Curves!$E$2:$I$102,4,FALSE)</f>
        <v>4.6027859908718716E-2</v>
      </c>
      <c r="BO10" s="155">
        <f>VLOOKUP(BO5,Curves!$E$2:$I$102,4,FALSE)</f>
        <v>4.6027859908718716E-2</v>
      </c>
      <c r="BP10" s="155">
        <f>VLOOKUP(BP5,Curves!$E$2:$I$102,4,FALSE)</f>
        <v>4.6027859908718716E-2</v>
      </c>
      <c r="BQ10" s="155">
        <f>VLOOKUP(BQ5,Curves!$E$2:$I$102,4,FALSE)</f>
        <v>4.6027859908711388E-2</v>
      </c>
      <c r="BR10" s="155">
        <f>VLOOKUP(BR5,Curves!$E$2:$I$102,4,FALSE)</f>
        <v>4.6027859908711388E-2</v>
      </c>
      <c r="BS10" s="155">
        <f>VLOOKUP(BS5,Curves!$E$2:$I$102,4,FALSE)</f>
        <v>4.6027859908711388E-2</v>
      </c>
      <c r="BT10" s="155">
        <f>VLOOKUP(BT5,Curves!$E$2:$I$102,4,FALSE)</f>
        <v>4.6027859908718716E-2</v>
      </c>
      <c r="BU10" s="155">
        <f>VLOOKUP(BU5,Curves!$E$2:$I$102,4,FALSE)</f>
        <v>4.6027859908718716E-2</v>
      </c>
      <c r="BV10" s="155">
        <f>VLOOKUP(BV5,Curves!$E$2:$I$102,4,FALSE)</f>
        <v>4.6027859908718716E-2</v>
      </c>
      <c r="BW10" s="155">
        <f>VLOOKUP(BW5,Curves!$E$2:$I$102,4,FALSE)</f>
        <v>4.6027859908718938E-2</v>
      </c>
      <c r="BX10" s="155">
        <f>VLOOKUP(BX5,Curves!$E$2:$I$102,4,FALSE)</f>
        <v>4.6027859908718716E-2</v>
      </c>
      <c r="BY10" s="155">
        <f>VLOOKUP(BY5,Curves!$E$2:$I$102,4,FALSE)</f>
        <v>4.6027859908718716E-2</v>
      </c>
      <c r="BZ10" s="155">
        <f>VLOOKUP(BZ5,Curves!$E$2:$I$102,4,FALSE)</f>
        <v>4.602785990871161E-2</v>
      </c>
      <c r="CA10" s="155">
        <f>VLOOKUP(CA5,Curves!$E$2:$I$102,4,FALSE)</f>
        <v>4.6027859908711166E-2</v>
      </c>
      <c r="CB10" s="155">
        <f>VLOOKUP(CB5,Curves!$E$2:$I$102,4,FALSE)</f>
        <v>4.6027859908718716E-2</v>
      </c>
      <c r="CC10" s="155">
        <f>VLOOKUP(CC5,Curves!$E$2:$I$102,4,FALSE)</f>
        <v>4.6027859908718716E-2</v>
      </c>
      <c r="CD10" s="155">
        <f>VLOOKUP(CD5,Curves!$E$2:$I$102,4,FALSE)</f>
        <v>4.6027859908718494E-2</v>
      </c>
      <c r="CE10" s="155">
        <f>VLOOKUP(CE5,Curves!$E$2:$I$102,4,FALSE)</f>
        <v>4.6027859908718716E-2</v>
      </c>
      <c r="CF10" s="155">
        <f>VLOOKUP(CF5,Curves!$E$2:$I$102,4,FALSE)</f>
        <v>4.6027859908718716E-2</v>
      </c>
      <c r="CG10" s="155">
        <f>VLOOKUP(CG5,Curves!$E$2:$I$102,4,FALSE)</f>
        <v>4.6027859908718716E-2</v>
      </c>
      <c r="CH10" s="155">
        <f>VLOOKUP(CH5,Curves!$E$2:$I$102,4,FALSE)</f>
        <v>4.6027859908718716E-2</v>
      </c>
      <c r="CI10" s="155">
        <f>VLOOKUP(CI5,Curves!$E$2:$I$102,4,FALSE)</f>
        <v>4.6027859908711388E-2</v>
      </c>
      <c r="CJ10" s="155">
        <f>VLOOKUP(CJ5,Curves!$E$2:$I$102,4,FALSE)</f>
        <v>4.6027859908711388E-2</v>
      </c>
      <c r="CK10" s="155">
        <f>VLOOKUP(CK5,Curves!$E$2:$I$102,4,FALSE)</f>
        <v>4.6027859908718938E-2</v>
      </c>
      <c r="CL10" s="155">
        <f>VLOOKUP(CL5,Curves!$E$2:$I$102,4,FALSE)</f>
        <v>4.6027859908718716E-2</v>
      </c>
      <c r="CM10" s="155">
        <f>VLOOKUP(CM5,Curves!$E$2:$I$102,4,FALSE)</f>
        <v>4.6027859908718494E-2</v>
      </c>
      <c r="CN10" s="155">
        <f>VLOOKUP(CN5,Curves!$E$2:$I$102,4,FALSE)</f>
        <v>4.6027859908718716E-2</v>
      </c>
      <c r="CO10" s="155">
        <f>VLOOKUP(CO5,Curves!$E$2:$I$102,4,FALSE)</f>
        <v>4.6027859908718716E-2</v>
      </c>
      <c r="CP10" s="155">
        <f>VLOOKUP(CP5,Curves!$E$2:$I$102,4,FALSE)</f>
        <v>4.6027859908718938E-2</v>
      </c>
      <c r="CQ10" s="155">
        <f>VLOOKUP(CQ5,Curves!$E$2:$I$102,4,FALSE)</f>
        <v>4.6027859908711166E-2</v>
      </c>
      <c r="CR10" s="155">
        <f>VLOOKUP(CR5,Curves!$E$2:$I$102,4,FALSE)</f>
        <v>4.6027859908711388E-2</v>
      </c>
      <c r="CS10" s="155">
        <f>VLOOKUP(CS5,Curves!$E$2:$I$102,4,FALSE)</f>
        <v>4.6027859908718716E-2</v>
      </c>
      <c r="CT10" s="155">
        <f>VLOOKUP(CT5,Curves!$E$2:$I$102,4,FALSE)</f>
        <v>4.6027859908718716E-2</v>
      </c>
      <c r="CU10" s="155">
        <f>VLOOKUP(CU5,Curves!$E$2:$I$102,4,FALSE)</f>
        <v>4.6027859908718716E-2</v>
      </c>
      <c r="CV10" s="155">
        <f>VLOOKUP(CV5,Curves!$E$2:$I$102,4,FALSE)</f>
        <v>4.6027859908718716E-2</v>
      </c>
      <c r="CW10" s="155">
        <f>VLOOKUP(CW5,Curves!$E$2:$I$102,4,FALSE)</f>
        <v>4.6027859908718716E-2</v>
      </c>
      <c r="CX10" s="155">
        <f>VLOOKUP(CX5,Curves!$E$2:$I$102,4,FALSE)</f>
        <v>4.6027859908718716E-2</v>
      </c>
      <c r="CY10" s="155">
        <f>VLOOKUP(CY5,Curves!$E$2:$I$102,4,FALSE)</f>
        <v>4.6027859908718494E-2</v>
      </c>
      <c r="CZ10" s="155">
        <f>VLOOKUP(CZ5,Curves!$E$2:$I$102,4,FALSE)</f>
        <v>4.6027859908711388E-2</v>
      </c>
      <c r="DA10" s="155">
        <f>VLOOKUP(DA5,Curves!$E$2:$I$102,4,FALSE)</f>
        <v>4.6027859908711388E-2</v>
      </c>
      <c r="DB10" s="155">
        <f>VLOOKUP(DB5,Curves!$E$2:$I$102,4,FALSE)</f>
        <v>4.6027859908711388E-2</v>
      </c>
      <c r="DC10" s="155"/>
      <c r="DD10" s="155"/>
    </row>
    <row r="11" spans="2:1426" x14ac:dyDescent="0.3">
      <c r="C11" s="35" t="s">
        <v>436</v>
      </c>
      <c r="F11" s="156">
        <f>(1+F10)^(F8-1)</f>
        <v>1</v>
      </c>
      <c r="G11" s="155">
        <f>F11*(1+F10)</f>
        <v>1.0870400581728095</v>
      </c>
      <c r="H11" s="155">
        <f t="shared" ref="H11:BS11" si="48">G11*(1+G10)</f>
        <v>1.1552324823104891</v>
      </c>
      <c r="I11" s="155">
        <f t="shared" si="48"/>
        <v>1.2149075623501611</v>
      </c>
      <c r="J11" s="155">
        <f t="shared" si="48"/>
        <v>1.2729631140467641</v>
      </c>
      <c r="K11" s="155">
        <f t="shared" si="48"/>
        <v>1.3322365752251275</v>
      </c>
      <c r="L11" s="155">
        <f t="shared" si="48"/>
        <v>1.3937721896912547</v>
      </c>
      <c r="M11" s="155">
        <f t="shared" si="48"/>
        <v>1.4579925526647657</v>
      </c>
      <c r="N11" s="155">
        <f t="shared" si="48"/>
        <v>1.5251222649264686</v>
      </c>
      <c r="O11" s="155">
        <f t="shared" si="48"/>
        <v>1.5953271329585634</v>
      </c>
      <c r="P11" s="155">
        <f t="shared" si="48"/>
        <v>1.6687587547351286</v>
      </c>
      <c r="Q11" s="155">
        <f t="shared" si="48"/>
        <v>1.7455688193660301</v>
      </c>
      <c r="R11" s="155">
        <f t="shared" si="48"/>
        <v>1.8259138276746798</v>
      </c>
      <c r="S11" s="155">
        <f t="shared" si="48"/>
        <v>1.9099568000898925</v>
      </c>
      <c r="T11" s="155">
        <f t="shared" si="48"/>
        <v>1.9978680450830943</v>
      </c>
      <c r="U11" s="155">
        <f t="shared" si="48"/>
        <v>2.0898256421840817</v>
      </c>
      <c r="V11" s="155">
        <f t="shared" si="48"/>
        <v>2.1860158461573818</v>
      </c>
      <c r="W11" s="155">
        <f t="shared" si="48"/>
        <v>2.2866334779382487</v>
      </c>
      <c r="X11" s="155">
        <f t="shared" si="48"/>
        <v>2.391882323529956</v>
      </c>
      <c r="Y11" s="155">
        <f t="shared" si="48"/>
        <v>2.5019755481006132</v>
      </c>
      <c r="Z11" s="155">
        <f t="shared" si="48"/>
        <v>2.6171361281441294</v>
      </c>
      <c r="AA11" s="155">
        <f t="shared" si="48"/>
        <v>2.7375973032188483</v>
      </c>
      <c r="AB11" s="155">
        <f t="shared" si="48"/>
        <v>2.8636030483799213</v>
      </c>
      <c r="AC11" s="155">
        <f t="shared" si="48"/>
        <v>2.9954085683255673</v>
      </c>
      <c r="AD11" s="155">
        <f t="shared" si="48"/>
        <v>3.1332808142780291</v>
      </c>
      <c r="AE11" s="155">
        <f t="shared" si="48"/>
        <v>3.2774990246523519</v>
      </c>
      <c r="AF11" s="155">
        <f t="shared" si="48"/>
        <v>3.4283552906100256</v>
      </c>
      <c r="AG11" s="155">
        <f t="shared" si="48"/>
        <v>3.5861551476435394</v>
      </c>
      <c r="AH11" s="155">
        <f t="shared" si="48"/>
        <v>3.7512181943902028</v>
      </c>
      <c r="AI11" s="155">
        <f t="shared" si="48"/>
        <v>3.9238787399286243</v>
      </c>
      <c r="AJ11" s="155">
        <f t="shared" si="48"/>
        <v>4.1044864808688581</v>
      </c>
      <c r="AK11" s="155">
        <f t="shared" si="48"/>
        <v>4.293407209607504</v>
      </c>
      <c r="AL11" s="155">
        <f t="shared" si="48"/>
        <v>4.4910235551823847</v>
      </c>
      <c r="AM11" s="155">
        <f t="shared" si="48"/>
        <v>4.6977357582270765</v>
      </c>
      <c r="AN11" s="155">
        <f t="shared" si="48"/>
        <v>4.9139624815949317</v>
      </c>
      <c r="AO11" s="155">
        <f t="shared" si="48"/>
        <v>5.1401416582944828</v>
      </c>
      <c r="AP11" s="155">
        <f t="shared" si="48"/>
        <v>5.3767313784534121</v>
      </c>
      <c r="AQ11" s="155">
        <f t="shared" si="48"/>
        <v>5.6242108171076577</v>
      </c>
      <c r="AR11" s="155">
        <f t="shared" si="48"/>
        <v>5.8830812046945891</v>
      </c>
      <c r="AS11" s="155">
        <f t="shared" si="48"/>
        <v>6.153866842215888</v>
      </c>
      <c r="AT11" s="155">
        <f t="shared" si="48"/>
        <v>6.4371161631262872</v>
      </c>
      <c r="AU11" s="155">
        <f t="shared" si="48"/>
        <v>6.733402844098789</v>
      </c>
      <c r="AV11" s="155">
        <f t="shared" si="48"/>
        <v>7.0433269669159362</v>
      </c>
      <c r="AW11" s="155">
        <f t="shared" si="48"/>
        <v>7.367516233840445</v>
      </c>
      <c r="AX11" s="155">
        <f t="shared" si="48"/>
        <v>7.7066272389268642</v>
      </c>
      <c r="AY11" s="155">
        <f t="shared" si="48"/>
        <v>8.0613467978488771</v>
      </c>
      <c r="AZ11" s="155">
        <f t="shared" si="48"/>
        <v>8.4323933389358352</v>
      </c>
      <c r="BA11" s="155">
        <f t="shared" si="48"/>
        <v>8.8205183582355868</v>
      </c>
      <c r="BB11" s="155">
        <f t="shared" si="48"/>
        <v>9.2265079415507358</v>
      </c>
      <c r="BC11" s="155">
        <f t="shared" si="48"/>
        <v>9.6511843565311146</v>
      </c>
      <c r="BD11" s="155">
        <f t="shared" si="48"/>
        <v>10.095407718046712</v>
      </c>
      <c r="BE11" s="155">
        <f t="shared" si="48"/>
        <v>10.560077730214328</v>
      </c>
      <c r="BF11" s="155">
        <f t="shared" si="48"/>
        <v>11.046135508605815</v>
      </c>
      <c r="BG11" s="155">
        <f t="shared" si="48"/>
        <v>11.554565486328647</v>
      </c>
      <c r="BH11" s="155">
        <f t="shared" si="48"/>
        <v>12.086397407839456</v>
      </c>
      <c r="BI11" s="155">
        <f t="shared" si="48"/>
        <v>12.642708414528549</v>
      </c>
      <c r="BJ11" s="155">
        <f t="shared" si="48"/>
        <v>13.224625226299249</v>
      </c>
      <c r="BK11" s="155">
        <f t="shared" si="48"/>
        <v>13.833326423560656</v>
      </c>
      <c r="BL11" s="155">
        <f t="shared" si="48"/>
        <v>14.47004483425583</v>
      </c>
      <c r="BM11" s="155">
        <f t="shared" si="48"/>
        <v>15.136070030759786</v>
      </c>
      <c r="BN11" s="155">
        <f t="shared" si="48"/>
        <v>15.832750941704154</v>
      </c>
      <c r="BO11" s="155">
        <f t="shared" si="48"/>
        <v>16.561498584018548</v>
      </c>
      <c r="BP11" s="155">
        <f t="shared" si="48"/>
        <v>17.323788920722198</v>
      </c>
      <c r="BQ11" s="155">
        <f t="shared" si="48"/>
        <v>18.121165850253412</v>
      </c>
      <c r="BR11" s="155">
        <f t="shared" si="48"/>
        <v>18.955244333391402</v>
      </c>
      <c r="BS11" s="155">
        <f t="shared" si="48"/>
        <v>19.827713664104138</v>
      </c>
      <c r="BT11" s="155">
        <f t="shared" ref="BT11:DB11" si="49">BS11*(1+BS10)</f>
        <v>20.740340890945564</v>
      </c>
      <c r="BU11" s="155">
        <f t="shared" si="49"/>
        <v>21.694974395933077</v>
      </c>
      <c r="BV11" s="155">
        <f t="shared" si="49"/>
        <v>22.693547638152324</v>
      </c>
      <c r="BW11" s="155">
        <f t="shared" si="49"/>
        <v>23.738083069673035</v>
      </c>
      <c r="BX11" s="155">
        <f t="shared" si="49"/>
        <v>24.830696231705478</v>
      </c>
      <c r="BY11" s="155">
        <f t="shared" si="49"/>
        <v>25.973600039294368</v>
      </c>
      <c r="BZ11" s="155">
        <f t="shared" si="49"/>
        <v>27.169109263228101</v>
      </c>
      <c r="CA11" s="155">
        <f t="shared" si="49"/>
        <v>28.419645218240444</v>
      </c>
      <c r="CB11" s="155">
        <f t="shared" si="49"/>
        <v>29.727740667000887</v>
      </c>
      <c r="CC11" s="155">
        <f t="shared" si="49"/>
        <v>31.096044949824325</v>
      </c>
      <c r="CD11" s="155">
        <f t="shared" si="49"/>
        <v>32.527329350490056</v>
      </c>
      <c r="CE11" s="155">
        <f t="shared" si="49"/>
        <v>34.024492709039158</v>
      </c>
      <c r="CF11" s="155">
        <f t="shared" si="49"/>
        <v>35.590567292916035</v>
      </c>
      <c r="CG11" s="155">
        <f t="shared" si="49"/>
        <v>37.228724938346197</v>
      </c>
      <c r="CH11" s="155">
        <f t="shared" si="49"/>
        <v>38.942283474388617</v>
      </c>
      <c r="CI11" s="155">
        <f t="shared" si="49"/>
        <v>40.734713442673389</v>
      </c>
      <c r="CJ11" s="155">
        <f t="shared" si="49"/>
        <v>42.609645126434259</v>
      </c>
      <c r="CK11" s="155">
        <f t="shared" si="49"/>
        <v>44.570875903073684</v>
      </c>
      <c r="CL11" s="155">
        <f t="shared" si="49"/>
        <v>46.62237793514926</v>
      </c>
      <c r="CM11" s="155">
        <f t="shared" si="49"/>
        <v>48.768306215359651</v>
      </c>
      <c r="CN11" s="155">
        <f t="shared" si="49"/>
        <v>51.013006981825711</v>
      </c>
      <c r="CO11" s="155">
        <f t="shared" si="49"/>
        <v>53.361026520707675</v>
      </c>
      <c r="CP11" s="155">
        <f t="shared" si="49"/>
        <v>55.817120373988232</v>
      </c>
      <c r="CQ11" s="155">
        <f t="shared" si="49"/>
        <v>58.386262971070266</v>
      </c>
      <c r="CR11" s="155">
        <f t="shared" si="49"/>
        <v>61.073657703695858</v>
      </c>
      <c r="CS11" s="155">
        <f t="shared" si="49"/>
        <v>63.884747464594163</v>
      </c>
      <c r="CT11" s="155">
        <f t="shared" si="49"/>
        <v>66.825225671198382</v>
      </c>
      <c r="CU11" s="155">
        <f t="shared" si="49"/>
        <v>69.901047796760821</v>
      </c>
      <c r="CV11" s="155">
        <f t="shared" si="49"/>
        <v>73.118443432222776</v>
      </c>
      <c r="CW11" s="155">
        <f t="shared" si="49"/>
        <v>76.483928903264697</v>
      </c>
      <c r="CX11" s="155">
        <f t="shared" si="49"/>
        <v>80.004320468092573</v>
      </c>
      <c r="CY11" s="155">
        <f t="shared" si="49"/>
        <v>83.686748122690176</v>
      </c>
      <c r="CZ11" s="155">
        <f t="shared" si="49"/>
        <v>87.538670041497568</v>
      </c>
      <c r="DA11" s="155">
        <f t="shared" si="49"/>
        <v>91.567887682762532</v>
      </c>
      <c r="DB11" s="155">
        <f t="shared" si="49"/>
        <v>95.782561589161347</v>
      </c>
      <c r="DC11" s="155"/>
      <c r="DD11" s="155"/>
    </row>
    <row r="13" spans="2:1426" x14ac:dyDescent="0.3">
      <c r="C13" s="35" t="s">
        <v>437</v>
      </c>
      <c r="F13" s="155">
        <f>VLOOKUP(F5,Curves!$E$2:$G$102,2,FALSE)</f>
        <v>8.559028065167E-2</v>
      </c>
      <c r="G13" s="155">
        <f>VLOOKUP(G5,Curves!$E$2:$G$102,2,FALSE)</f>
        <v>9.9876267766255467E-2</v>
      </c>
      <c r="H13" s="155">
        <f>VLOOKUP(H5,Curves!$E$2:$G$102,2,FALSE)</f>
        <v>7.6873117910885691E-2</v>
      </c>
      <c r="I13" s="155">
        <f>VLOOKUP(I5,Curves!$E$2:$G$102,2,FALSE)</f>
        <v>6.6835870408153975E-2</v>
      </c>
      <c r="J13" s="155">
        <f>VLOOKUP(J5,Curves!$E$2:$G$102,2,FALSE)</f>
        <v>6.3390940745995383E-2</v>
      </c>
      <c r="K13" s="155">
        <f>VLOOKUP(K5,Curves!$E$2:$G$102,2,FALSE)</f>
        <v>6.2309319590553303E-2</v>
      </c>
      <c r="L13" s="155">
        <f>VLOOKUP(L5,Curves!$E$2:$G$102,2,FALSE)</f>
        <v>6.1979365564908795E-2</v>
      </c>
      <c r="M13" s="155">
        <f>VLOOKUP(M5,Curves!$E$2:$G$102,2,FALSE)</f>
        <v>6.1879601285193431E-2</v>
      </c>
      <c r="N13" s="155">
        <f>VLOOKUP(N5,Curves!$E$2:$G$102,2,FALSE)</f>
        <v>6.1849517878484361E-2</v>
      </c>
      <c r="O13" s="155">
        <f>VLOOKUP(O5,Curves!$E$2:$G$102,2,FALSE)</f>
        <v>6.1840453752960212E-2</v>
      </c>
      <c r="P13" s="155">
        <f>VLOOKUP(P5,Curves!$E$2:$G$102,2,FALSE)</f>
        <v>6.1837723402446754E-2</v>
      </c>
      <c r="Q13" s="155">
        <f>VLOOKUP(Q5,Curves!$E$2:$G$102,2,FALSE)</f>
        <v>6.1836901010512868E-2</v>
      </c>
      <c r="R13" s="155">
        <f>VLOOKUP(R5,Curves!$E$2:$G$102,2,FALSE)</f>
        <v>6.1836653308447564E-2</v>
      </c>
      <c r="S13" s="155">
        <f>VLOOKUP(S5,Curves!$E$2:$G$102,2,FALSE)</f>
        <v>6.1836578701806477E-2</v>
      </c>
      <c r="T13" s="155">
        <f>VLOOKUP(T5,Curves!$E$2:$G$102,2,FALSE)</f>
        <v>6.1836556230697726E-2</v>
      </c>
      <c r="U13" s="155">
        <f>VLOOKUP(U5,Curves!$E$2:$G$102,2,FALSE)</f>
        <v>6.1836549462526147E-2</v>
      </c>
      <c r="V13" s="155">
        <f>VLOOKUP(V5,Curves!$E$2:$G$102,2,FALSE)</f>
        <v>6.1836547423993915E-2</v>
      </c>
      <c r="W13" s="155">
        <f>VLOOKUP(W5,Curves!$E$2:$G$102,2,FALSE)</f>
        <v>6.1836546809997728E-2</v>
      </c>
      <c r="X13" s="155">
        <f>VLOOKUP(X5,Curves!$E$2:$G$102,2,FALSE)</f>
        <v>6.1836546625068101E-2</v>
      </c>
      <c r="Y13" s="155">
        <f>VLOOKUP(Y5,Curves!$E$2:$G$102,2,FALSE)</f>
        <v>6.1836546569367545E-2</v>
      </c>
      <c r="Z13" s="155">
        <f>VLOOKUP(Z5,Curves!$E$2:$G$102,2,FALSE)</f>
        <v>6.1836546552589411E-2</v>
      </c>
      <c r="AA13" s="155">
        <f>VLOOKUP(AA5,Curves!$E$2:$G$102,2,FALSE)</f>
        <v>6.1836546547538118E-2</v>
      </c>
      <c r="AB13" s="155">
        <f>VLOOKUP(AB5,Curves!$E$2:$G$102,2,FALSE)</f>
        <v>6.1836546546016224E-2</v>
      </c>
      <c r="AC13" s="155">
        <f>VLOOKUP(AC5,Curves!$E$2:$G$102,2,FALSE)</f>
        <v>6.1836546545555926E-2</v>
      </c>
      <c r="AD13" s="155">
        <f>VLOOKUP(AD5,Curves!$E$2:$G$102,2,FALSE)</f>
        <v>6.1836546545418036E-2</v>
      </c>
      <c r="AE13" s="155">
        <f>VLOOKUP(AE5,Curves!$E$2:$G$102,2,FALSE)</f>
        <v>6.1836546545380067E-2</v>
      </c>
      <c r="AF13" s="155">
        <f>VLOOKUP(AF5,Curves!$E$2:$G$102,2,FALSE)</f>
        <v>6.1836546545363857E-2</v>
      </c>
      <c r="AG13" s="155">
        <f>VLOOKUP(AG5,Curves!$E$2:$G$102,2,FALSE)</f>
        <v>6.1836546545359639E-2</v>
      </c>
      <c r="AH13" s="155">
        <f>VLOOKUP(AH5,Curves!$E$2:$G$102,2,FALSE)</f>
        <v>6.1836546545362525E-2</v>
      </c>
      <c r="AI13" s="155">
        <f>VLOOKUP(AI5,Curves!$E$2:$G$102,2,FALSE)</f>
        <v>6.1836546545358306E-2</v>
      </c>
      <c r="AJ13" s="155">
        <f>VLOOKUP(AJ5,Curves!$E$2:$G$102,2,FALSE)</f>
        <v>6.1836546545358306E-2</v>
      </c>
      <c r="AK13" s="155">
        <f>VLOOKUP(AK5,Curves!$E$2:$G$102,2,FALSE)</f>
        <v>6.1836546545361859E-2</v>
      </c>
      <c r="AL13" s="155">
        <f>VLOOKUP(AL5,Curves!$E$2:$G$102,2,FALSE)</f>
        <v>6.1836546545358528E-2</v>
      </c>
      <c r="AM13" s="155">
        <f>VLOOKUP(AM5,Curves!$E$2:$G$102,2,FALSE)</f>
        <v>6.1836546545358306E-2</v>
      </c>
      <c r="AN13" s="155">
        <f>VLOOKUP(AN5,Curves!$E$2:$G$102,2,FALSE)</f>
        <v>6.1836546545362081E-2</v>
      </c>
      <c r="AO13" s="155">
        <f>VLOOKUP(AO5,Curves!$E$2:$G$102,2,FALSE)</f>
        <v>6.1836546545358084E-2</v>
      </c>
      <c r="AP13" s="155">
        <f>VLOOKUP(AP5,Curves!$E$2:$G$102,2,FALSE)</f>
        <v>6.1836546545358084E-2</v>
      </c>
      <c r="AQ13" s="155">
        <f>VLOOKUP(AQ5,Curves!$E$2:$G$102,2,FALSE)</f>
        <v>6.1836546545358084E-2</v>
      </c>
      <c r="AR13" s="155">
        <f>VLOOKUP(AR5,Curves!$E$2:$G$102,2,FALSE)</f>
        <v>6.1836546545362081E-2</v>
      </c>
      <c r="AS13" s="155">
        <f>VLOOKUP(AS5,Curves!$E$2:$G$102,2,FALSE)</f>
        <v>6.1836546545358306E-2</v>
      </c>
      <c r="AT13" s="155">
        <f>VLOOKUP(AT5,Curves!$E$2:$G$102,2,FALSE)</f>
        <v>6.1836546545358306E-2</v>
      </c>
      <c r="AU13" s="155">
        <f>VLOOKUP(AU5,Curves!$E$2:$G$102,2,FALSE)</f>
        <v>6.1836546545362081E-2</v>
      </c>
      <c r="AV13" s="155">
        <f>VLOOKUP(AV5,Curves!$E$2:$G$102,2,FALSE)</f>
        <v>6.1836546545358306E-2</v>
      </c>
      <c r="AW13" s="155">
        <f>VLOOKUP(AW5,Curves!$E$2:$G$102,2,FALSE)</f>
        <v>6.1836546545358306E-2</v>
      </c>
      <c r="AX13" s="155">
        <f>VLOOKUP(AX5,Curves!$E$2:$G$102,2,FALSE)</f>
        <v>6.1836546545362081E-2</v>
      </c>
      <c r="AY13" s="155">
        <f>VLOOKUP(AY5,Curves!$E$2:$G$102,2,FALSE)</f>
        <v>6.1836546545358306E-2</v>
      </c>
      <c r="AZ13" s="155">
        <f>VLOOKUP(AZ5,Curves!$E$2:$G$102,2,FALSE)</f>
        <v>6.1836546545361859E-2</v>
      </c>
      <c r="BA13" s="155">
        <f>VLOOKUP(BA5,Curves!$E$2:$G$102,2,FALSE)</f>
        <v>6.1836546545362081E-2</v>
      </c>
      <c r="BB13" s="155">
        <f>VLOOKUP(BB5,Curves!$E$2:$G$102,2,FALSE)</f>
        <v>6.1836546545362081E-2</v>
      </c>
      <c r="BC13" s="155">
        <f>VLOOKUP(BC5,Curves!$E$2:$G$102,2,FALSE)</f>
        <v>6.1836546545362081E-2</v>
      </c>
      <c r="BD13" s="155">
        <f>VLOOKUP(BD5,Curves!$E$2:$G$102,2,FALSE)</f>
        <v>6.183654654535431E-2</v>
      </c>
      <c r="BE13" s="155">
        <f>VLOOKUP(BE5,Curves!$E$2:$G$102,2,FALSE)</f>
        <v>6.1836546545354532E-2</v>
      </c>
      <c r="BF13" s="155">
        <f>VLOOKUP(BF5,Curves!$E$2:$G$102,2,FALSE)</f>
        <v>6.1836546545362081E-2</v>
      </c>
      <c r="BG13" s="155">
        <f>VLOOKUP(BG5,Curves!$E$2:$G$102,2,FALSE)</f>
        <v>6.1836546545362081E-2</v>
      </c>
      <c r="BH13" s="155">
        <f>VLOOKUP(BH5,Curves!$E$2:$G$102,2,FALSE)</f>
        <v>6.1836546545362081E-2</v>
      </c>
      <c r="BI13" s="155">
        <f>VLOOKUP(BI5,Curves!$E$2:$G$102,2,FALSE)</f>
        <v>6.1836546545362303E-2</v>
      </c>
      <c r="BJ13" s="155">
        <f>VLOOKUP(BJ5,Curves!$E$2:$G$102,2,FALSE)</f>
        <v>6.1836546545354532E-2</v>
      </c>
      <c r="BK13" s="155">
        <f>VLOOKUP(BK5,Curves!$E$2:$G$102,2,FALSE)</f>
        <v>6.1836546545354754E-2</v>
      </c>
      <c r="BL13" s="155">
        <f>VLOOKUP(BL5,Curves!$E$2:$G$102,2,FALSE)</f>
        <v>6.1836546545362081E-2</v>
      </c>
      <c r="BM13" s="155">
        <f>VLOOKUP(BM5,Curves!$E$2:$G$102,2,FALSE)</f>
        <v>6.1836546545361859E-2</v>
      </c>
      <c r="BN13" s="155">
        <f>VLOOKUP(BN5,Curves!$E$2:$G$102,2,FALSE)</f>
        <v>6.1836546545362081E-2</v>
      </c>
      <c r="BO13" s="155">
        <f>VLOOKUP(BO5,Curves!$E$2:$G$102,2,FALSE)</f>
        <v>6.1836546545361859E-2</v>
      </c>
      <c r="BP13" s="155">
        <f>VLOOKUP(BP5,Curves!$E$2:$G$102,2,FALSE)</f>
        <v>6.1836546545362081E-2</v>
      </c>
      <c r="BQ13" s="155">
        <f>VLOOKUP(BQ5,Curves!$E$2:$G$102,2,FALSE)</f>
        <v>6.1836546545354754E-2</v>
      </c>
      <c r="BR13" s="155">
        <f>VLOOKUP(BR5,Curves!$E$2:$G$102,2,FALSE)</f>
        <v>6.1836546545354532E-2</v>
      </c>
      <c r="BS13" s="155">
        <f>VLOOKUP(BS5,Curves!$E$2:$G$102,2,FALSE)</f>
        <v>6.1836546545361859E-2</v>
      </c>
      <c r="BT13" s="155">
        <f>VLOOKUP(BT5,Curves!$E$2:$G$102,2,FALSE)</f>
        <v>6.1836546545362303E-2</v>
      </c>
      <c r="BU13" s="155">
        <f>VLOOKUP(BU5,Curves!$E$2:$G$102,2,FALSE)</f>
        <v>6.1836546545361859E-2</v>
      </c>
      <c r="BV13" s="155">
        <f>VLOOKUP(BV5,Curves!$E$2:$G$102,2,FALSE)</f>
        <v>6.1836546545362081E-2</v>
      </c>
      <c r="BW13" s="155">
        <f>VLOOKUP(BW5,Curves!$E$2:$G$102,2,FALSE)</f>
        <v>6.1836546545354754E-2</v>
      </c>
      <c r="BX13" s="155">
        <f>VLOOKUP(BX5,Curves!$E$2:$G$102,2,FALSE)</f>
        <v>6.1836546545354532E-2</v>
      </c>
      <c r="BY13" s="155">
        <f>VLOOKUP(BY5,Curves!$E$2:$G$102,2,FALSE)</f>
        <v>6.1836546545361859E-2</v>
      </c>
      <c r="BZ13" s="155">
        <f>VLOOKUP(BZ5,Curves!$E$2:$G$102,2,FALSE)</f>
        <v>6.1836546545362081E-2</v>
      </c>
      <c r="CA13" s="155">
        <f>VLOOKUP(CA5,Curves!$E$2:$G$102,2,FALSE)</f>
        <v>6.1836546545362081E-2</v>
      </c>
      <c r="CB13" s="155">
        <f>VLOOKUP(CB5,Curves!$E$2:$G$102,2,FALSE)</f>
        <v>6.1836546545361859E-2</v>
      </c>
      <c r="CC13" s="155">
        <f>VLOOKUP(CC5,Curves!$E$2:$G$102,2,FALSE)</f>
        <v>6.1836546545362081E-2</v>
      </c>
      <c r="CD13" s="155">
        <f>VLOOKUP(CD5,Curves!$E$2:$G$102,2,FALSE)</f>
        <v>6.183654654535431E-2</v>
      </c>
      <c r="CE13" s="155">
        <f>VLOOKUP(CE5,Curves!$E$2:$G$102,2,FALSE)</f>
        <v>6.1836546545354532E-2</v>
      </c>
      <c r="CF13" s="155">
        <f>VLOOKUP(CF5,Curves!$E$2:$G$102,2,FALSE)</f>
        <v>6.1836546545362081E-2</v>
      </c>
      <c r="CG13" s="155">
        <f>VLOOKUP(CG5,Curves!$E$2:$G$102,2,FALSE)</f>
        <v>6.1836546545362081E-2</v>
      </c>
      <c r="CH13" s="155">
        <f>VLOOKUP(CH5,Curves!$E$2:$G$102,2,FALSE)</f>
        <v>6.1836546545362081E-2</v>
      </c>
      <c r="CI13" s="155">
        <f>VLOOKUP(CI5,Curves!$E$2:$G$102,2,FALSE)</f>
        <v>6.1836546545362081E-2</v>
      </c>
      <c r="CJ13" s="155">
        <f>VLOOKUP(CJ5,Curves!$E$2:$G$102,2,FALSE)</f>
        <v>6.1836546545354532E-2</v>
      </c>
      <c r="CK13" s="155">
        <f>VLOOKUP(CK5,Curves!$E$2:$G$102,2,FALSE)</f>
        <v>6.1836546545354532E-2</v>
      </c>
      <c r="CL13" s="155">
        <f>VLOOKUP(CL5,Curves!$E$2:$G$102,2,FALSE)</f>
        <v>6.1836546545361859E-2</v>
      </c>
      <c r="CM13" s="155">
        <f>VLOOKUP(CM5,Curves!$E$2:$G$102,2,FALSE)</f>
        <v>6.1836546545362303E-2</v>
      </c>
      <c r="CN13" s="155">
        <f>VLOOKUP(CN5,Curves!$E$2:$G$102,2,FALSE)</f>
        <v>6.1836546545361859E-2</v>
      </c>
      <c r="CO13" s="155">
        <f>VLOOKUP(CO5,Curves!$E$2:$G$102,2,FALSE)</f>
        <v>6.1836546545362081E-2</v>
      </c>
      <c r="CP13" s="155">
        <f>VLOOKUP(CP5,Curves!$E$2:$G$102,2,FALSE)</f>
        <v>6.183654654535431E-2</v>
      </c>
      <c r="CQ13" s="155">
        <f>VLOOKUP(CQ5,Curves!$E$2:$G$102,2,FALSE)</f>
        <v>6.1836546545354532E-2</v>
      </c>
      <c r="CR13" s="155">
        <f>VLOOKUP(CR5,Curves!$E$2:$G$102,2,FALSE)</f>
        <v>6.1836546545361859E-2</v>
      </c>
      <c r="CS13" s="155">
        <f>VLOOKUP(CS5,Curves!$E$2:$G$102,2,FALSE)</f>
        <v>6.1836546545362303E-2</v>
      </c>
      <c r="CT13" s="155">
        <f>VLOOKUP(CT5,Curves!$E$2:$G$102,2,FALSE)</f>
        <v>6.1836546545362081E-2</v>
      </c>
      <c r="CU13" s="155">
        <f>VLOOKUP(CU5,Curves!$E$2:$G$102,2,FALSE)</f>
        <v>6.1836546545362081E-2</v>
      </c>
      <c r="CV13" s="155">
        <f>VLOOKUP(CV5,Curves!$E$2:$G$102,2,FALSE)</f>
        <v>6.1836546545362081E-2</v>
      </c>
      <c r="CW13" s="155">
        <f>VLOOKUP(CW5,Curves!$E$2:$G$102,2,FALSE)</f>
        <v>6.1836546545362081E-2</v>
      </c>
      <c r="CX13" s="155">
        <f>VLOOKUP(CX5,Curves!$E$2:$G$102,2,FALSE)</f>
        <v>6.1836546545362081E-2</v>
      </c>
      <c r="CY13" s="155">
        <f>VLOOKUP(CY5,Curves!$E$2:$G$102,2,FALSE)</f>
        <v>6.1836546545362081E-2</v>
      </c>
      <c r="CZ13" s="155">
        <f>VLOOKUP(CZ5,Curves!$E$2:$G$102,2,FALSE)</f>
        <v>6.1836546545346982E-2</v>
      </c>
      <c r="DA13" s="155">
        <f>VLOOKUP(DA5,Curves!$E$2:$G$102,2,FALSE)</f>
        <v>6.1836546545346982E-2</v>
      </c>
      <c r="DB13" s="155">
        <f>VLOOKUP(DB5,Curves!$E$2:$G$102,2,FALSE)</f>
        <v>6.1836546545346982E-2</v>
      </c>
    </row>
    <row r="14" spans="2:1426" x14ac:dyDescent="0.3">
      <c r="C14" s="35" t="s">
        <v>438</v>
      </c>
      <c r="F14" s="156">
        <f>1/((1+F13)^(F5-1))</f>
        <v>1</v>
      </c>
      <c r="G14" s="155">
        <f>F14*(1/(1+F13))</f>
        <v>0.92115784179617843</v>
      </c>
      <c r="H14" s="155">
        <f t="shared" ref="H14:BS14" si="50">G14*(1/(1+G13))</f>
        <v>0.8375104262109071</v>
      </c>
      <c r="I14" s="155">
        <f t="shared" si="50"/>
        <v>0.77772433193955304</v>
      </c>
      <c r="J14" s="155">
        <f t="shared" si="50"/>
        <v>0.72900092086518276</v>
      </c>
      <c r="K14" s="155">
        <f t="shared" si="50"/>
        <v>0.68554366313650394</v>
      </c>
      <c r="L14" s="155">
        <f t="shared" si="50"/>
        <v>0.64533337935953872</v>
      </c>
      <c r="M14" s="155">
        <f t="shared" si="50"/>
        <v>0.60767035620909671</v>
      </c>
      <c r="N14" s="155">
        <f t="shared" si="50"/>
        <v>0.57225918595067937</v>
      </c>
      <c r="O14" s="155">
        <f t="shared" si="50"/>
        <v>0.5389268218476202</v>
      </c>
      <c r="P14" s="155">
        <f t="shared" si="50"/>
        <v>0.50754029943278356</v>
      </c>
      <c r="Q14" s="155">
        <f t="shared" si="50"/>
        <v>0.47798292361140848</v>
      </c>
      <c r="R14" s="155">
        <f t="shared" si="50"/>
        <v>0.45014721484677067</v>
      </c>
      <c r="S14" s="155">
        <f t="shared" si="50"/>
        <v>0.42393263920981794</v>
      </c>
      <c r="T14" s="155">
        <f t="shared" si="50"/>
        <v>0.39924471214592627</v>
      </c>
      <c r="U14" s="155">
        <f t="shared" si="50"/>
        <v>0.3759945066905242</v>
      </c>
      <c r="V14" s="155">
        <f t="shared" si="50"/>
        <v>0.35409829025083267</v>
      </c>
      <c r="W14" s="155">
        <f t="shared" si="50"/>
        <v>0.33347721088511406</v>
      </c>
      <c r="X14" s="155">
        <f t="shared" si="50"/>
        <v>0.3140570098919242</v>
      </c>
      <c r="Y14" s="155">
        <f t="shared" si="50"/>
        <v>0.29576775341752948</v>
      </c>
      <c r="Z14" s="155">
        <f t="shared" si="50"/>
        <v>0.27854358034022292</v>
      </c>
      <c r="AA14" s="155">
        <f t="shared" si="50"/>
        <v>0.26232246502021067</v>
      </c>
      <c r="AB14" s="155">
        <f t="shared" si="50"/>
        <v>0.24704599391792226</v>
      </c>
      <c r="AC14" s="155">
        <f t="shared" si="50"/>
        <v>0.23265915523582534</v>
      </c>
      <c r="AD14" s="155">
        <f t="shared" si="50"/>
        <v>0.21911014081473187</v>
      </c>
      <c r="AE14" s="155">
        <f t="shared" si="50"/>
        <v>0.20635015956795366</v>
      </c>
      <c r="AF14" s="155">
        <f t="shared" si="50"/>
        <v>0.19433326178054544</v>
      </c>
      <c r="AG14" s="155">
        <f t="shared" si="50"/>
        <v>0.18301617364066036</v>
      </c>
      <c r="AH14" s="155">
        <f t="shared" si="50"/>
        <v>0.17235814140707037</v>
      </c>
      <c r="AI14" s="155">
        <f t="shared" si="50"/>
        <v>0.16232078465167718</v>
      </c>
      <c r="AJ14" s="155">
        <f t="shared" si="50"/>
        <v>0.15286795804851622</v>
      </c>
      <c r="AK14" s="155">
        <f t="shared" si="50"/>
        <v>0.14396562121153755</v>
      </c>
      <c r="AL14" s="155">
        <f t="shared" si="50"/>
        <v>0.13558171611245001</v>
      </c>
      <c r="AM14" s="155">
        <f t="shared" si="50"/>
        <v>0.12768605163719365</v>
      </c>
      <c r="AN14" s="155">
        <f t="shared" si="50"/>
        <v>0.12025019486531612</v>
      </c>
      <c r="AO14" s="155">
        <f t="shared" si="50"/>
        <v>0.11324736868074918</v>
      </c>
      <c r="AP14" s="155">
        <f t="shared" si="50"/>
        <v>0.10665235534526936</v>
      </c>
      <c r="AQ14" s="155">
        <f t="shared" si="50"/>
        <v>0.1004414056873993</v>
      </c>
      <c r="AR14" s="155">
        <f t="shared" si="50"/>
        <v>9.4592153579740046E-2</v>
      </c>
      <c r="AS14" s="155">
        <f t="shared" si="50"/>
        <v>8.9083535396753302E-2</v>
      </c>
      <c r="AT14" s="155">
        <f t="shared" si="50"/>
        <v>8.3895714162959378E-2</v>
      </c>
      <c r="AU14" s="155">
        <f t="shared" si="50"/>
        <v>7.9010008118396979E-2</v>
      </c>
      <c r="AV14" s="155">
        <f t="shared" si="50"/>
        <v>7.4408823444109665E-2</v>
      </c>
      <c r="AW14" s="155">
        <f t="shared" si="50"/>
        <v>7.0075590905394738E-2</v>
      </c>
      <c r="AX14" s="155">
        <f t="shared" si="50"/>
        <v>6.5994706184659774E-2</v>
      </c>
      <c r="AY14" s="155">
        <f t="shared" si="50"/>
        <v>6.2151473689025502E-2</v>
      </c>
      <c r="AZ14" s="155">
        <f t="shared" si="50"/>
        <v>5.8532053630318874E-2</v>
      </c>
      <c r="BA14" s="155">
        <f t="shared" si="50"/>
        <v>5.5123412186885372E-2</v>
      </c>
      <c r="BB14" s="155">
        <f t="shared" si="50"/>
        <v>5.191327456775427E-2</v>
      </c>
      <c r="BC14" s="155">
        <f t="shared" si="50"/>
        <v>4.8890080810132026E-2</v>
      </c>
      <c r="BD14" s="155">
        <f t="shared" si="50"/>
        <v>4.6042944151050105E-2</v>
      </c>
      <c r="BE14" s="155">
        <f t="shared" si="50"/>
        <v>4.3361611823259531E-2</v>
      </c>
      <c r="BF14" s="155">
        <f t="shared" si="50"/>
        <v>4.0836428134193456E-2</v>
      </c>
      <c r="BG14" s="155">
        <f t="shared" si="50"/>
        <v>3.84582996950453E-2</v>
      </c>
      <c r="BH14" s="155">
        <f t="shared" si="50"/>
        <v>3.6218662674747507E-2</v>
      </c>
      <c r="BI14" s="155">
        <f t="shared" si="50"/>
        <v>3.4109451960928745E-2</v>
      </c>
      <c r="BJ14" s="155">
        <f t="shared" si="50"/>
        <v>3.2123072116798317E-2</v>
      </c>
      <c r="BK14" s="155">
        <f t="shared" si="50"/>
        <v>3.02523700293699E-2</v>
      </c>
      <c r="BL14" s="155">
        <f t="shared" si="50"/>
        <v>2.8490609150527778E-2</v>
      </c>
      <c r="BM14" s="155">
        <f t="shared" si="50"/>
        <v>2.6831445238177858E-2</v>
      </c>
      <c r="BN14" s="155">
        <f t="shared" si="50"/>
        <v>2.5268903510123827E-2</v>
      </c>
      <c r="BO14" s="155">
        <f t="shared" si="50"/>
        <v>2.3797357128397097E-2</v>
      </c>
      <c r="BP14" s="155">
        <f t="shared" si="50"/>
        <v>2.2411506936562641E-2</v>
      </c>
      <c r="BQ14" s="155">
        <f t="shared" si="50"/>
        <v>2.110636237703202E-2</v>
      </c>
      <c r="BR14" s="155">
        <f t="shared" si="50"/>
        <v>1.9877223519665786E-2</v>
      </c>
      <c r="BS14" s="155">
        <f t="shared" si="50"/>
        <v>1.8719664136947999E-2</v>
      </c>
      <c r="BT14" s="155">
        <f t="shared" ref="BT14:DB14" si="51">BS14*(1/(1+BS13))</f>
        <v>1.7629515764786583E-2</v>
      </c>
      <c r="BU14" s="155">
        <f t="shared" si="51"/>
        <v>1.6602852691540354E-2</v>
      </c>
      <c r="BV14" s="155">
        <f t="shared" si="51"/>
        <v>1.5635977821216458E-2</v>
      </c>
      <c r="BW14" s="155">
        <f t="shared" si="51"/>
        <v>1.4725409359931541E-2</v>
      </c>
      <c r="BX14" s="155">
        <f t="shared" si="51"/>
        <v>1.3867868277693122E-2</v>
      </c>
      <c r="BY14" s="155">
        <f t="shared" si="51"/>
        <v>1.3060266500349525E-2</v>
      </c>
      <c r="BZ14" s="155">
        <f t="shared" si="51"/>
        <v>1.2299695789187633E-2</v>
      </c>
      <c r="CA14" s="155">
        <f t="shared" si="51"/>
        <v>1.1583417268132412E-2</v>
      </c>
      <c r="CB14" s="155">
        <f t="shared" si="51"/>
        <v>1.0908851560834428E-2</v>
      </c>
      <c r="CC14" s="155">
        <f t="shared" si="51"/>
        <v>1.0273569502129017E-2</v>
      </c>
      <c r="CD14" s="155">
        <f t="shared" si="51"/>
        <v>9.6752833904178732E-3</v>
      </c>
      <c r="CE14" s="155">
        <f t="shared" si="51"/>
        <v>9.1118387494723615E-3</v>
      </c>
      <c r="CF14" s="155">
        <f t="shared" si="51"/>
        <v>8.5812065699917648E-3</v>
      </c>
      <c r="CG14" s="155">
        <f t="shared" si="51"/>
        <v>8.0814760029783664E-3</v>
      </c>
      <c r="CH14" s="155">
        <f t="shared" si="51"/>
        <v>7.6108474786172019E-3</v>
      </c>
      <c r="CI14" s="155">
        <f t="shared" si="51"/>
        <v>7.1676262258807679E-3</v>
      </c>
      <c r="CJ14" s="155">
        <f t="shared" si="51"/>
        <v>6.750216169522814E-3</v>
      </c>
      <c r="CK14" s="155">
        <f t="shared" si="51"/>
        <v>6.3571141824835375E-3</v>
      </c>
      <c r="CL14" s="155">
        <f t="shared" si="51"/>
        <v>5.9869046730084505E-3</v>
      </c>
      <c r="CM14" s="155">
        <f t="shared" si="51"/>
        <v>5.6382544869891509E-3</v>
      </c>
      <c r="CN14" s="155">
        <f t="shared" si="51"/>
        <v>5.3099081071686215E-3</v>
      </c>
      <c r="CO14" s="155">
        <f t="shared" si="51"/>
        <v>5.0006831319228673E-3</v>
      </c>
      <c r="CP14" s="155">
        <f t="shared" si="51"/>
        <v>4.7094660173379477E-3</v>
      </c>
      <c r="CQ14" s="155">
        <f t="shared" si="51"/>
        <v>4.4352080672491641E-3</v>
      </c>
      <c r="CR14" s="155">
        <f t="shared" si="51"/>
        <v>4.1769216568020261E-3</v>
      </c>
      <c r="CS14" s="155">
        <f t="shared" si="51"/>
        <v>3.9336766759360993E-3</v>
      </c>
      <c r="CT14" s="155">
        <f t="shared" si="51"/>
        <v>3.704597179984189E-3</v>
      </c>
      <c r="CU14" s="155">
        <f t="shared" si="51"/>
        <v>3.4888582353253248E-3</v>
      </c>
      <c r="CV14" s="155">
        <f t="shared" si="51"/>
        <v>3.285682948732712E-3</v>
      </c>
      <c r="CW14" s="155">
        <f t="shared" si="51"/>
        <v>3.0943396697189741E-3</v>
      </c>
      <c r="CX14" s="155">
        <f t="shared" si="51"/>
        <v>2.914139355804121E-3</v>
      </c>
      <c r="CY14" s="155">
        <f t="shared" si="51"/>
        <v>2.7444330912183646E-3</v>
      </c>
      <c r="CZ14" s="155">
        <f t="shared" si="51"/>
        <v>2.584609750104435E-3</v>
      </c>
      <c r="DA14" s="155">
        <f t="shared" si="51"/>
        <v>2.4340937958044341E-3</v>
      </c>
      <c r="DB14" s="155">
        <f t="shared" si="51"/>
        <v>2.2923432083061038E-3</v>
      </c>
    </row>
    <row r="16" spans="2:1426" x14ac:dyDescent="0.3">
      <c r="C16" s="37" t="s">
        <v>439</v>
      </c>
      <c r="E16" s="75" t="s">
        <v>440</v>
      </c>
    </row>
    <row r="17" spans="2:192" x14ac:dyDescent="0.3">
      <c r="B17" s="35" t="s">
        <v>441</v>
      </c>
      <c r="C17" s="30" t="s">
        <v>442</v>
      </c>
      <c r="D17" s="38"/>
      <c r="E17" s="76" t="s">
        <v>443</v>
      </c>
      <c r="F17" s="38">
        <f t="shared" ref="F17:AK17" si="52">F26*(Premium)*12*(1-Prem_Miss/(IF(Prem_Term&lt;10,Prem_Term*12,100)))*(1+Escalation_Factor)^(F5-1)</f>
        <v>1376.1599999999999</v>
      </c>
      <c r="G17" s="38">
        <f t="shared" si="52"/>
        <v>854.1998584115322</v>
      </c>
      <c r="H17" s="38">
        <f t="shared" si="52"/>
        <v>664.08432463894917</v>
      </c>
      <c r="I17" s="38">
        <f t="shared" si="52"/>
        <v>582.1654791858216</v>
      </c>
      <c r="J17" s="38">
        <f t="shared" si="52"/>
        <v>509.32926417299035</v>
      </c>
      <c r="K17" s="38">
        <f t="shared" si="52"/>
        <v>445.84806614750039</v>
      </c>
      <c r="L17" s="38">
        <f t="shared" si="52"/>
        <v>389.83522925887524</v>
      </c>
      <c r="M17" s="38">
        <f t="shared" si="52"/>
        <v>339.27923683284706</v>
      </c>
      <c r="N17" s="38">
        <f t="shared" si="52"/>
        <v>293.8079627677879</v>
      </c>
      <c r="O17" s="38">
        <f t="shared" si="52"/>
        <v>253.05916565280376</v>
      </c>
      <c r="P17" s="38">
        <f t="shared" si="52"/>
        <v>216.66859016336181</v>
      </c>
      <c r="Q17" s="38">
        <f t="shared" si="52"/>
        <v>184.28476179632091</v>
      </c>
      <c r="R17" s="38">
        <f t="shared" si="52"/>
        <v>154.60354135842792</v>
      </c>
      <c r="S17" s="38">
        <f t="shared" si="52"/>
        <v>127.66023344455917</v>
      </c>
      <c r="T17" s="38">
        <f t="shared" si="52"/>
        <v>103.49131901147712</v>
      </c>
      <c r="U17" s="38">
        <f t="shared" si="52"/>
        <v>82.124191477368953</v>
      </c>
      <c r="V17" s="38">
        <f t="shared" si="52"/>
        <v>63.565204801768616</v>
      </c>
      <c r="W17" s="38">
        <f t="shared" si="52"/>
        <v>47.786729397492763</v>
      </c>
      <c r="X17" s="38">
        <f t="shared" si="52"/>
        <v>34.714432944940221</v>
      </c>
      <c r="Y17" s="38">
        <f t="shared" si="52"/>
        <v>24.216565735090512</v>
      </c>
      <c r="Z17" s="38">
        <f t="shared" si="52"/>
        <v>16.097501487288575</v>
      </c>
      <c r="AA17" s="38">
        <f t="shared" si="52"/>
        <v>10.097955862372107</v>
      </c>
      <c r="AB17" s="38">
        <f t="shared" si="52"/>
        <v>6.1053735406179026</v>
      </c>
      <c r="AC17" s="38">
        <f t="shared" si="52"/>
        <v>3.5626176763263908</v>
      </c>
      <c r="AD17" s="38">
        <f t="shared" si="52"/>
        <v>2.0028176296104268</v>
      </c>
      <c r="AE17" s="38">
        <f t="shared" si="52"/>
        <v>1.0815815866314185</v>
      </c>
      <c r="AF17" s="38">
        <f t="shared" si="52"/>
        <v>-3.4446572024880474E-2</v>
      </c>
      <c r="AG17" s="38" t="e">
        <f t="shared" si="52"/>
        <v>#N/A</v>
      </c>
      <c r="AH17" s="38" t="e">
        <f t="shared" si="52"/>
        <v>#N/A</v>
      </c>
      <c r="AI17" s="38" t="e">
        <f t="shared" si="52"/>
        <v>#N/A</v>
      </c>
      <c r="AJ17" s="38" t="e">
        <f t="shared" si="52"/>
        <v>#N/A</v>
      </c>
      <c r="AK17" s="38" t="e">
        <f t="shared" si="52"/>
        <v>#N/A</v>
      </c>
      <c r="AL17" s="38" t="e">
        <f t="shared" ref="AL17:BQ17" si="53">AL26*(Premium)*12*(1-Prem_Miss/(IF(Prem_Term&lt;10,Prem_Term*12,100)))*(1+Escalation_Factor)^(AL5-1)</f>
        <v>#N/A</v>
      </c>
      <c r="AM17" s="38" t="e">
        <f t="shared" si="53"/>
        <v>#N/A</v>
      </c>
      <c r="AN17" s="38" t="e">
        <f t="shared" si="53"/>
        <v>#N/A</v>
      </c>
      <c r="AO17" s="38" t="e">
        <f t="shared" si="53"/>
        <v>#N/A</v>
      </c>
      <c r="AP17" s="38" t="e">
        <f t="shared" si="53"/>
        <v>#N/A</v>
      </c>
      <c r="AQ17" s="38" t="e">
        <f t="shared" si="53"/>
        <v>#N/A</v>
      </c>
      <c r="AR17" s="38" t="e">
        <f t="shared" si="53"/>
        <v>#N/A</v>
      </c>
      <c r="AS17" s="38" t="e">
        <f t="shared" si="53"/>
        <v>#N/A</v>
      </c>
      <c r="AT17" s="38" t="e">
        <f t="shared" si="53"/>
        <v>#N/A</v>
      </c>
      <c r="AU17" s="38" t="e">
        <f t="shared" si="53"/>
        <v>#N/A</v>
      </c>
      <c r="AV17" s="38" t="e">
        <f t="shared" si="53"/>
        <v>#N/A</v>
      </c>
      <c r="AW17" s="38" t="e">
        <f t="shared" si="53"/>
        <v>#N/A</v>
      </c>
      <c r="AX17" s="38" t="e">
        <f t="shared" si="53"/>
        <v>#N/A</v>
      </c>
      <c r="AY17" s="38" t="e">
        <f t="shared" si="53"/>
        <v>#N/A</v>
      </c>
      <c r="AZ17" s="38" t="e">
        <f t="shared" si="53"/>
        <v>#N/A</v>
      </c>
      <c r="BA17" s="38" t="e">
        <f t="shared" si="53"/>
        <v>#N/A</v>
      </c>
      <c r="BB17" s="38" t="e">
        <f t="shared" si="53"/>
        <v>#N/A</v>
      </c>
      <c r="BC17" s="38" t="e">
        <f t="shared" si="53"/>
        <v>#N/A</v>
      </c>
      <c r="BD17" s="38" t="e">
        <f t="shared" si="53"/>
        <v>#N/A</v>
      </c>
      <c r="BE17" s="38" t="e">
        <f t="shared" si="53"/>
        <v>#N/A</v>
      </c>
      <c r="BF17" s="38" t="e">
        <f t="shared" si="53"/>
        <v>#N/A</v>
      </c>
      <c r="BG17" s="38" t="e">
        <f t="shared" si="53"/>
        <v>#N/A</v>
      </c>
      <c r="BH17" s="38" t="e">
        <f t="shared" si="53"/>
        <v>#N/A</v>
      </c>
      <c r="BI17" s="38" t="e">
        <f t="shared" si="53"/>
        <v>#N/A</v>
      </c>
      <c r="BJ17" s="38" t="e">
        <f t="shared" si="53"/>
        <v>#N/A</v>
      </c>
      <c r="BK17" s="38" t="e">
        <f t="shared" si="53"/>
        <v>#N/A</v>
      </c>
      <c r="BL17" s="38" t="e">
        <f t="shared" si="53"/>
        <v>#N/A</v>
      </c>
      <c r="BM17" s="38" t="e">
        <f t="shared" si="53"/>
        <v>#N/A</v>
      </c>
      <c r="BN17" s="38" t="e">
        <f t="shared" si="53"/>
        <v>#N/A</v>
      </c>
      <c r="BO17" s="38" t="e">
        <f t="shared" si="53"/>
        <v>#N/A</v>
      </c>
      <c r="BP17" s="38" t="e">
        <f t="shared" si="53"/>
        <v>#N/A</v>
      </c>
      <c r="BQ17" s="38" t="e">
        <f t="shared" si="53"/>
        <v>#N/A</v>
      </c>
      <c r="BR17" s="38" t="e">
        <f t="shared" ref="BR17:CW17" si="54">BR26*(Premium)*12*(1-Prem_Miss/(IF(Prem_Term&lt;10,Prem_Term*12,100)))*(1+Escalation_Factor)^(BR5-1)</f>
        <v>#N/A</v>
      </c>
      <c r="BS17" s="38" t="e">
        <f t="shared" si="54"/>
        <v>#N/A</v>
      </c>
      <c r="BT17" s="38" t="e">
        <f t="shared" si="54"/>
        <v>#N/A</v>
      </c>
      <c r="BU17" s="38" t="e">
        <f t="shared" si="54"/>
        <v>#N/A</v>
      </c>
      <c r="BV17" s="38" t="e">
        <f t="shared" si="54"/>
        <v>#N/A</v>
      </c>
      <c r="BW17" s="38" t="e">
        <f t="shared" si="54"/>
        <v>#N/A</v>
      </c>
      <c r="BX17" s="38" t="e">
        <f t="shared" si="54"/>
        <v>#N/A</v>
      </c>
      <c r="BY17" s="38" t="e">
        <f t="shared" si="54"/>
        <v>#N/A</v>
      </c>
      <c r="BZ17" s="38" t="e">
        <f t="shared" si="54"/>
        <v>#N/A</v>
      </c>
      <c r="CA17" s="38" t="e">
        <f t="shared" si="54"/>
        <v>#N/A</v>
      </c>
      <c r="CB17" s="38" t="e">
        <f t="shared" si="54"/>
        <v>#N/A</v>
      </c>
      <c r="CC17" s="38" t="e">
        <f t="shared" si="54"/>
        <v>#N/A</v>
      </c>
      <c r="CD17" s="38" t="e">
        <f t="shared" si="54"/>
        <v>#N/A</v>
      </c>
      <c r="CE17" s="38" t="e">
        <f t="shared" si="54"/>
        <v>#N/A</v>
      </c>
      <c r="CF17" s="38" t="e">
        <f t="shared" si="54"/>
        <v>#N/A</v>
      </c>
      <c r="CG17" s="38" t="e">
        <f t="shared" si="54"/>
        <v>#N/A</v>
      </c>
      <c r="CH17" s="38" t="e">
        <f t="shared" si="54"/>
        <v>#N/A</v>
      </c>
      <c r="CI17" s="38" t="e">
        <f t="shared" si="54"/>
        <v>#N/A</v>
      </c>
      <c r="CJ17" s="38" t="e">
        <f t="shared" si="54"/>
        <v>#N/A</v>
      </c>
      <c r="CK17" s="38" t="e">
        <f t="shared" si="54"/>
        <v>#N/A</v>
      </c>
      <c r="CL17" s="38" t="e">
        <f t="shared" si="54"/>
        <v>#N/A</v>
      </c>
      <c r="CM17" s="38" t="e">
        <f t="shared" si="54"/>
        <v>#N/A</v>
      </c>
      <c r="CN17" s="38" t="e">
        <f t="shared" si="54"/>
        <v>#N/A</v>
      </c>
      <c r="CO17" s="38" t="e">
        <f t="shared" si="54"/>
        <v>#N/A</v>
      </c>
      <c r="CP17" s="38" t="e">
        <f t="shared" si="54"/>
        <v>#N/A</v>
      </c>
      <c r="CQ17" s="38" t="e">
        <f t="shared" si="54"/>
        <v>#N/A</v>
      </c>
      <c r="CR17" s="38" t="e">
        <f t="shared" si="54"/>
        <v>#N/A</v>
      </c>
      <c r="CS17" s="38" t="e">
        <f t="shared" si="54"/>
        <v>#N/A</v>
      </c>
      <c r="CT17" s="38" t="e">
        <f t="shared" si="54"/>
        <v>#N/A</v>
      </c>
      <c r="CU17" s="38" t="e">
        <f t="shared" si="54"/>
        <v>#N/A</v>
      </c>
      <c r="CV17" s="38" t="e">
        <f t="shared" si="54"/>
        <v>#N/A</v>
      </c>
      <c r="CW17" s="38" t="e">
        <f t="shared" si="54"/>
        <v>#N/A</v>
      </c>
      <c r="CX17" s="38" t="e">
        <f t="shared" ref="CX17:EC17" si="55">CX26*(Premium)*12*(1-Prem_Miss/(IF(Prem_Term&lt;10,Prem_Term*12,100)))*(1+Escalation_Factor)^(CX5-1)</f>
        <v>#N/A</v>
      </c>
      <c r="CY17" s="38" t="e">
        <f t="shared" si="55"/>
        <v>#N/A</v>
      </c>
      <c r="CZ17" s="38" t="e">
        <f t="shared" si="55"/>
        <v>#N/A</v>
      </c>
      <c r="DA17" s="38" t="e">
        <f t="shared" si="55"/>
        <v>#N/A</v>
      </c>
      <c r="DB17" s="38" t="e">
        <f t="shared" si="55"/>
        <v>#N/A</v>
      </c>
      <c r="DC17" s="38" t="e">
        <f t="shared" si="55"/>
        <v>#N/A</v>
      </c>
      <c r="DD17" s="38" t="e">
        <f t="shared" si="55"/>
        <v>#N/A</v>
      </c>
      <c r="DE17" s="38" t="e">
        <f t="shared" si="55"/>
        <v>#N/A</v>
      </c>
      <c r="DF17" s="38" t="e">
        <f t="shared" si="55"/>
        <v>#N/A</v>
      </c>
      <c r="DG17" s="38" t="e">
        <f t="shared" si="55"/>
        <v>#N/A</v>
      </c>
      <c r="DH17" s="38" t="e">
        <f t="shared" si="55"/>
        <v>#N/A</v>
      </c>
      <c r="DI17" s="38" t="e">
        <f t="shared" si="55"/>
        <v>#N/A</v>
      </c>
      <c r="DJ17" s="38" t="e">
        <f t="shared" si="55"/>
        <v>#N/A</v>
      </c>
      <c r="DK17" s="38" t="e">
        <f t="shared" si="55"/>
        <v>#N/A</v>
      </c>
      <c r="DL17" s="38" t="e">
        <f t="shared" si="55"/>
        <v>#N/A</v>
      </c>
      <c r="DM17" s="38" t="e">
        <f t="shared" si="55"/>
        <v>#N/A</v>
      </c>
      <c r="DN17" s="38" t="e">
        <f t="shared" si="55"/>
        <v>#N/A</v>
      </c>
      <c r="DO17" s="38" t="e">
        <f t="shared" si="55"/>
        <v>#N/A</v>
      </c>
      <c r="DP17" s="38" t="e">
        <f t="shared" si="55"/>
        <v>#N/A</v>
      </c>
      <c r="DQ17" s="38" t="e">
        <f t="shared" si="55"/>
        <v>#N/A</v>
      </c>
      <c r="DR17" s="38" t="e">
        <f t="shared" si="55"/>
        <v>#N/A</v>
      </c>
      <c r="DS17" s="38" t="e">
        <f t="shared" si="55"/>
        <v>#N/A</v>
      </c>
      <c r="DT17" s="38" t="e">
        <f t="shared" si="55"/>
        <v>#N/A</v>
      </c>
      <c r="DU17" s="38" t="e">
        <f t="shared" si="55"/>
        <v>#N/A</v>
      </c>
      <c r="DV17" s="38" t="e">
        <f t="shared" si="55"/>
        <v>#N/A</v>
      </c>
      <c r="DW17" s="38" t="e">
        <f t="shared" si="55"/>
        <v>#N/A</v>
      </c>
      <c r="DX17" s="38" t="e">
        <f t="shared" si="55"/>
        <v>#N/A</v>
      </c>
      <c r="DY17" s="38" t="e">
        <f t="shared" si="55"/>
        <v>#N/A</v>
      </c>
      <c r="DZ17" s="38" t="e">
        <f t="shared" si="55"/>
        <v>#N/A</v>
      </c>
      <c r="EA17" s="38" t="e">
        <f t="shared" si="55"/>
        <v>#N/A</v>
      </c>
      <c r="EB17" s="38" t="e">
        <f t="shared" si="55"/>
        <v>#N/A</v>
      </c>
      <c r="EC17" s="38" t="e">
        <f t="shared" si="55"/>
        <v>#N/A</v>
      </c>
      <c r="ED17" s="38" t="e">
        <f t="shared" ref="ED17:FI17" si="56">ED26*(Premium)*12*(1-Prem_Miss/(IF(Prem_Term&lt;10,Prem_Term*12,100)))*(1+Escalation_Factor)^(ED5-1)</f>
        <v>#N/A</v>
      </c>
      <c r="EE17" s="38" t="e">
        <f t="shared" si="56"/>
        <v>#N/A</v>
      </c>
      <c r="EF17" s="38" t="e">
        <f t="shared" si="56"/>
        <v>#N/A</v>
      </c>
      <c r="EG17" s="38" t="e">
        <f t="shared" si="56"/>
        <v>#N/A</v>
      </c>
      <c r="EH17" s="38" t="e">
        <f t="shared" si="56"/>
        <v>#N/A</v>
      </c>
      <c r="EI17" s="38" t="e">
        <f t="shared" si="56"/>
        <v>#N/A</v>
      </c>
      <c r="EJ17" s="38" t="e">
        <f t="shared" si="56"/>
        <v>#N/A</v>
      </c>
      <c r="EK17" s="38" t="e">
        <f t="shared" si="56"/>
        <v>#N/A</v>
      </c>
      <c r="EL17" s="38" t="e">
        <f t="shared" si="56"/>
        <v>#N/A</v>
      </c>
      <c r="EM17" s="38" t="e">
        <f t="shared" si="56"/>
        <v>#N/A</v>
      </c>
      <c r="EN17" s="38" t="e">
        <f t="shared" si="56"/>
        <v>#N/A</v>
      </c>
      <c r="EO17" s="38" t="e">
        <f t="shared" si="56"/>
        <v>#N/A</v>
      </c>
      <c r="EP17" s="38" t="e">
        <f t="shared" si="56"/>
        <v>#N/A</v>
      </c>
      <c r="EQ17" s="38" t="e">
        <f t="shared" si="56"/>
        <v>#N/A</v>
      </c>
      <c r="ER17" s="38" t="e">
        <f t="shared" si="56"/>
        <v>#N/A</v>
      </c>
      <c r="ES17" s="38" t="e">
        <f t="shared" si="56"/>
        <v>#N/A</v>
      </c>
      <c r="ET17" s="38" t="e">
        <f t="shared" si="56"/>
        <v>#N/A</v>
      </c>
      <c r="EU17" s="38" t="e">
        <f t="shared" si="56"/>
        <v>#N/A</v>
      </c>
      <c r="EV17" s="38" t="e">
        <f t="shared" si="56"/>
        <v>#N/A</v>
      </c>
      <c r="EW17" s="38" t="e">
        <f t="shared" si="56"/>
        <v>#N/A</v>
      </c>
      <c r="EX17" s="38" t="e">
        <f t="shared" si="56"/>
        <v>#N/A</v>
      </c>
      <c r="EY17" s="38" t="e">
        <f t="shared" si="56"/>
        <v>#N/A</v>
      </c>
      <c r="EZ17" s="38" t="e">
        <f t="shared" si="56"/>
        <v>#N/A</v>
      </c>
      <c r="FA17" s="38" t="e">
        <f t="shared" si="56"/>
        <v>#N/A</v>
      </c>
      <c r="FB17" s="38" t="e">
        <f t="shared" si="56"/>
        <v>#N/A</v>
      </c>
      <c r="FC17" s="38" t="e">
        <f t="shared" si="56"/>
        <v>#N/A</v>
      </c>
      <c r="FD17" s="38" t="e">
        <f t="shared" si="56"/>
        <v>#N/A</v>
      </c>
      <c r="FE17" s="38" t="e">
        <f t="shared" si="56"/>
        <v>#N/A</v>
      </c>
      <c r="FF17" s="38" t="e">
        <f t="shared" si="56"/>
        <v>#N/A</v>
      </c>
      <c r="FG17" s="38" t="e">
        <f t="shared" si="56"/>
        <v>#N/A</v>
      </c>
      <c r="FH17" s="38" t="e">
        <f t="shared" si="56"/>
        <v>#N/A</v>
      </c>
      <c r="FI17" s="38" t="e">
        <f t="shared" si="56"/>
        <v>#N/A</v>
      </c>
      <c r="FJ17" s="38" t="e">
        <f t="shared" ref="FJ17:GJ17" si="57">FJ26*(Premium)*12*(1-Prem_Miss/(IF(Prem_Term&lt;10,Prem_Term*12,100)))*(1+Escalation_Factor)^(FJ5-1)</f>
        <v>#N/A</v>
      </c>
      <c r="FK17" s="38" t="e">
        <f t="shared" si="57"/>
        <v>#N/A</v>
      </c>
      <c r="FL17" s="38" t="e">
        <f t="shared" si="57"/>
        <v>#N/A</v>
      </c>
      <c r="FM17" s="38" t="e">
        <f t="shared" si="57"/>
        <v>#N/A</v>
      </c>
      <c r="FN17" s="38" t="e">
        <f t="shared" si="57"/>
        <v>#N/A</v>
      </c>
      <c r="FO17" s="38" t="e">
        <f t="shared" si="57"/>
        <v>#N/A</v>
      </c>
      <c r="FP17" s="38" t="e">
        <f t="shared" si="57"/>
        <v>#N/A</v>
      </c>
      <c r="FQ17" s="38" t="e">
        <f t="shared" si="57"/>
        <v>#N/A</v>
      </c>
      <c r="FR17" s="38" t="e">
        <f t="shared" si="57"/>
        <v>#N/A</v>
      </c>
      <c r="FS17" s="38" t="e">
        <f t="shared" si="57"/>
        <v>#N/A</v>
      </c>
      <c r="FT17" s="38" t="e">
        <f t="shared" si="57"/>
        <v>#N/A</v>
      </c>
      <c r="FU17" s="38" t="e">
        <f t="shared" si="57"/>
        <v>#N/A</v>
      </c>
      <c r="FV17" s="38" t="e">
        <f t="shared" si="57"/>
        <v>#N/A</v>
      </c>
      <c r="FW17" s="38" t="e">
        <f t="shared" si="57"/>
        <v>#N/A</v>
      </c>
      <c r="FX17" s="38" t="e">
        <f t="shared" si="57"/>
        <v>#N/A</v>
      </c>
      <c r="FY17" s="38" t="e">
        <f t="shared" si="57"/>
        <v>#N/A</v>
      </c>
      <c r="FZ17" s="38" t="e">
        <f t="shared" si="57"/>
        <v>#N/A</v>
      </c>
      <c r="GA17" s="38" t="e">
        <f t="shared" si="57"/>
        <v>#N/A</v>
      </c>
      <c r="GB17" s="38" t="e">
        <f t="shared" si="57"/>
        <v>#N/A</v>
      </c>
      <c r="GC17" s="38" t="e">
        <f t="shared" si="57"/>
        <v>#N/A</v>
      </c>
      <c r="GD17" s="38" t="e">
        <f t="shared" si="57"/>
        <v>#N/A</v>
      </c>
      <c r="GE17" s="38" t="e">
        <f t="shared" si="57"/>
        <v>#N/A</v>
      </c>
      <c r="GF17" s="38" t="e">
        <f t="shared" si="57"/>
        <v>#N/A</v>
      </c>
      <c r="GG17" s="38" t="e">
        <f t="shared" si="57"/>
        <v>#N/A</v>
      </c>
      <c r="GH17" s="38" t="e">
        <f t="shared" si="57"/>
        <v>#N/A</v>
      </c>
      <c r="GI17" s="38" t="e">
        <f t="shared" si="57"/>
        <v>#N/A</v>
      </c>
      <c r="GJ17" s="38" t="e">
        <f t="shared" si="57"/>
        <v>#N/A</v>
      </c>
    </row>
    <row r="18" spans="2:192" x14ac:dyDescent="0.3">
      <c r="B18" s="35" t="s">
        <v>441</v>
      </c>
      <c r="C18" s="31" t="s">
        <v>444</v>
      </c>
      <c r="E18" s="77" t="s">
        <v>445</v>
      </c>
      <c r="F18" s="35">
        <f>0</f>
        <v>0</v>
      </c>
      <c r="G18" s="35">
        <v>0</v>
      </c>
      <c r="H18" s="35">
        <v>0</v>
      </c>
      <c r="I18" s="35">
        <v>0</v>
      </c>
      <c r="J18" s="35">
        <v>0</v>
      </c>
      <c r="K18" s="35">
        <v>0</v>
      </c>
      <c r="L18" s="35">
        <v>0</v>
      </c>
      <c r="M18" s="35">
        <v>0</v>
      </c>
      <c r="N18" s="35">
        <v>0</v>
      </c>
      <c r="O18" s="35">
        <v>0</v>
      </c>
      <c r="P18" s="35">
        <v>0</v>
      </c>
      <c r="Q18" s="35">
        <v>0</v>
      </c>
      <c r="R18" s="35">
        <v>0</v>
      </c>
      <c r="S18" s="35">
        <v>0</v>
      </c>
      <c r="T18" s="35">
        <v>0</v>
      </c>
      <c r="U18" s="35">
        <v>0</v>
      </c>
      <c r="V18" s="35">
        <v>0</v>
      </c>
      <c r="W18" s="35">
        <v>0</v>
      </c>
      <c r="X18" s="35">
        <v>0</v>
      </c>
      <c r="Y18" s="35">
        <v>0</v>
      </c>
      <c r="Z18" s="35">
        <v>0</v>
      </c>
      <c r="AA18" s="35">
        <v>0</v>
      </c>
      <c r="AB18" s="35">
        <v>0</v>
      </c>
      <c r="AC18" s="35">
        <v>0</v>
      </c>
      <c r="AD18" s="35">
        <v>0</v>
      </c>
      <c r="AE18" s="35">
        <v>0</v>
      </c>
      <c r="AF18" s="35">
        <v>0</v>
      </c>
      <c r="AG18" s="35">
        <v>0</v>
      </c>
      <c r="AH18" s="35">
        <v>0</v>
      </c>
      <c r="AI18" s="35">
        <v>0</v>
      </c>
      <c r="AJ18" s="35">
        <v>0</v>
      </c>
      <c r="AK18" s="35">
        <v>0</v>
      </c>
      <c r="AL18" s="35">
        <v>0</v>
      </c>
      <c r="AM18" s="35">
        <v>0</v>
      </c>
      <c r="AN18" s="35">
        <v>0</v>
      </c>
      <c r="AO18" s="35">
        <v>0</v>
      </c>
      <c r="AP18" s="35">
        <v>0</v>
      </c>
      <c r="AQ18" s="35">
        <v>0</v>
      </c>
      <c r="AR18" s="35">
        <v>0</v>
      </c>
      <c r="AS18" s="35">
        <v>0</v>
      </c>
      <c r="AT18" s="35">
        <v>0</v>
      </c>
      <c r="AU18" s="35">
        <v>0</v>
      </c>
      <c r="AV18" s="35">
        <v>0</v>
      </c>
      <c r="AW18" s="35">
        <v>0</v>
      </c>
      <c r="AX18" s="35">
        <v>0</v>
      </c>
      <c r="AY18" s="35">
        <v>0</v>
      </c>
      <c r="AZ18" s="35">
        <v>0</v>
      </c>
      <c r="BA18" s="35">
        <v>0</v>
      </c>
      <c r="BB18" s="35">
        <v>0</v>
      </c>
      <c r="BC18" s="35">
        <v>0</v>
      </c>
      <c r="BD18" s="35">
        <v>0</v>
      </c>
      <c r="BE18" s="35">
        <v>0</v>
      </c>
      <c r="BF18" s="35">
        <v>0</v>
      </c>
      <c r="BG18" s="35">
        <v>0</v>
      </c>
      <c r="BH18" s="35">
        <v>0</v>
      </c>
      <c r="BI18" s="35">
        <v>0</v>
      </c>
      <c r="BJ18" s="35">
        <v>0</v>
      </c>
      <c r="BK18" s="35">
        <v>0</v>
      </c>
      <c r="BL18" s="35">
        <v>0</v>
      </c>
      <c r="BM18" s="35">
        <v>0</v>
      </c>
      <c r="BN18" s="35">
        <v>0</v>
      </c>
      <c r="BO18" s="35">
        <v>0</v>
      </c>
      <c r="BP18" s="35">
        <v>0</v>
      </c>
      <c r="BQ18" s="35">
        <v>0</v>
      </c>
      <c r="BR18" s="35">
        <v>0</v>
      </c>
      <c r="BS18" s="35">
        <v>0</v>
      </c>
      <c r="BT18" s="35">
        <v>0</v>
      </c>
      <c r="BU18" s="35">
        <v>0</v>
      </c>
      <c r="BV18" s="35">
        <v>0</v>
      </c>
      <c r="BW18" s="35">
        <v>0</v>
      </c>
      <c r="BX18" s="35">
        <v>0</v>
      </c>
      <c r="BY18" s="35">
        <v>0</v>
      </c>
      <c r="BZ18" s="35">
        <v>0</v>
      </c>
      <c r="CA18" s="35">
        <v>0</v>
      </c>
      <c r="CB18" s="35">
        <v>0</v>
      </c>
      <c r="CC18" s="35">
        <v>0</v>
      </c>
      <c r="CD18" s="35">
        <v>0</v>
      </c>
      <c r="CE18" s="35">
        <v>0</v>
      </c>
      <c r="CF18" s="35">
        <v>0</v>
      </c>
      <c r="CG18" s="35">
        <v>0</v>
      </c>
      <c r="CH18" s="35">
        <v>0</v>
      </c>
      <c r="CI18" s="35">
        <v>0</v>
      </c>
      <c r="CJ18" s="35">
        <v>0</v>
      </c>
      <c r="CK18" s="35">
        <v>0</v>
      </c>
      <c r="CL18" s="35">
        <v>0</v>
      </c>
      <c r="CM18" s="35">
        <v>0</v>
      </c>
      <c r="CN18" s="35">
        <v>0</v>
      </c>
      <c r="CO18" s="35">
        <v>0</v>
      </c>
      <c r="CP18" s="35">
        <v>0</v>
      </c>
      <c r="CQ18" s="35">
        <v>0</v>
      </c>
      <c r="CR18" s="35">
        <v>0</v>
      </c>
      <c r="CS18" s="35">
        <v>0</v>
      </c>
      <c r="CT18" s="35">
        <v>0</v>
      </c>
      <c r="CU18" s="35">
        <v>0</v>
      </c>
      <c r="CV18" s="35">
        <v>0</v>
      </c>
      <c r="CW18" s="35">
        <v>0</v>
      </c>
      <c r="CX18" s="35">
        <v>0</v>
      </c>
      <c r="CY18" s="35">
        <v>0</v>
      </c>
      <c r="CZ18" s="35">
        <v>0</v>
      </c>
      <c r="DA18" s="35">
        <v>0</v>
      </c>
      <c r="DB18" s="35">
        <v>0</v>
      </c>
      <c r="DC18" s="35">
        <v>0</v>
      </c>
      <c r="DD18" s="35">
        <v>0</v>
      </c>
      <c r="DE18" s="35">
        <v>0</v>
      </c>
      <c r="DF18" s="35">
        <v>0</v>
      </c>
      <c r="DG18" s="35">
        <v>0</v>
      </c>
      <c r="DH18" s="35">
        <v>0</v>
      </c>
      <c r="DI18" s="35">
        <v>0</v>
      </c>
      <c r="DJ18" s="35">
        <v>0</v>
      </c>
      <c r="DK18" s="35">
        <v>0</v>
      </c>
      <c r="DL18" s="35">
        <v>0</v>
      </c>
      <c r="DM18" s="35">
        <v>0</v>
      </c>
      <c r="DN18" s="35">
        <v>0</v>
      </c>
      <c r="DO18" s="35">
        <v>0</v>
      </c>
      <c r="DP18" s="35">
        <v>0</v>
      </c>
      <c r="DQ18" s="35">
        <v>0</v>
      </c>
      <c r="DR18" s="35">
        <v>0</v>
      </c>
      <c r="DS18" s="35">
        <v>0</v>
      </c>
      <c r="DT18" s="35">
        <v>0</v>
      </c>
      <c r="DU18" s="35">
        <v>0</v>
      </c>
      <c r="DV18" s="35">
        <v>0</v>
      </c>
      <c r="DW18" s="35">
        <v>0</v>
      </c>
      <c r="DX18" s="35">
        <v>0</v>
      </c>
      <c r="DY18" s="35">
        <v>0</v>
      </c>
      <c r="DZ18" s="35">
        <v>0</v>
      </c>
      <c r="EA18" s="35">
        <v>0</v>
      </c>
      <c r="EB18" s="35">
        <v>0</v>
      </c>
      <c r="EC18" s="35">
        <v>0</v>
      </c>
      <c r="ED18" s="35">
        <v>0</v>
      </c>
      <c r="EE18" s="35">
        <v>0</v>
      </c>
      <c r="EF18" s="35">
        <v>0</v>
      </c>
      <c r="EG18" s="35">
        <v>0</v>
      </c>
      <c r="EH18" s="35">
        <v>0</v>
      </c>
      <c r="EI18" s="35">
        <v>0</v>
      </c>
      <c r="EJ18" s="35">
        <v>0</v>
      </c>
      <c r="EK18" s="35">
        <v>0</v>
      </c>
      <c r="EL18" s="35">
        <v>0</v>
      </c>
      <c r="EM18" s="35">
        <v>0</v>
      </c>
      <c r="EN18" s="35">
        <v>0</v>
      </c>
      <c r="EO18" s="35">
        <v>0</v>
      </c>
      <c r="EP18" s="35">
        <v>0</v>
      </c>
      <c r="EQ18" s="35">
        <v>0</v>
      </c>
      <c r="ER18" s="35">
        <v>0</v>
      </c>
      <c r="ES18" s="35">
        <v>0</v>
      </c>
      <c r="ET18" s="35">
        <v>0</v>
      </c>
      <c r="EU18" s="35">
        <v>0</v>
      </c>
      <c r="EV18" s="35">
        <v>0</v>
      </c>
      <c r="EW18" s="35">
        <v>0</v>
      </c>
      <c r="EX18" s="35">
        <v>0</v>
      </c>
      <c r="EY18" s="35">
        <v>0</v>
      </c>
      <c r="EZ18" s="35">
        <v>0</v>
      </c>
      <c r="FA18" s="35">
        <v>0</v>
      </c>
      <c r="FB18" s="35">
        <v>0</v>
      </c>
      <c r="FC18" s="35">
        <v>0</v>
      </c>
      <c r="FD18" s="35">
        <v>0</v>
      </c>
      <c r="FE18" s="35">
        <v>0</v>
      </c>
      <c r="FF18" s="35">
        <v>0</v>
      </c>
      <c r="FG18" s="35">
        <v>0</v>
      </c>
      <c r="FH18" s="35">
        <v>0</v>
      </c>
      <c r="FI18" s="35">
        <v>0</v>
      </c>
      <c r="FJ18" s="35">
        <v>0</v>
      </c>
      <c r="FK18" s="35">
        <v>0</v>
      </c>
      <c r="FL18" s="35">
        <v>0</v>
      </c>
      <c r="FM18" s="35">
        <v>0</v>
      </c>
      <c r="FN18" s="35">
        <v>0</v>
      </c>
      <c r="FO18" s="35">
        <v>0</v>
      </c>
      <c r="FP18" s="35">
        <v>0</v>
      </c>
      <c r="FQ18" s="35">
        <v>0</v>
      </c>
      <c r="FR18" s="35">
        <v>0</v>
      </c>
      <c r="FS18" s="35">
        <v>0</v>
      </c>
      <c r="FT18" s="35">
        <v>0</v>
      </c>
      <c r="FU18" s="35">
        <v>0</v>
      </c>
      <c r="FV18" s="35">
        <v>0</v>
      </c>
      <c r="FW18" s="35">
        <v>0</v>
      </c>
      <c r="FX18" s="35">
        <v>0</v>
      </c>
      <c r="FY18" s="35">
        <v>0</v>
      </c>
      <c r="FZ18" s="35">
        <v>0</v>
      </c>
      <c r="GA18" s="35">
        <v>0</v>
      </c>
      <c r="GB18" s="35">
        <v>0</v>
      </c>
      <c r="GC18" s="35">
        <v>0</v>
      </c>
      <c r="GD18" s="35">
        <v>0</v>
      </c>
      <c r="GE18" s="35">
        <v>0</v>
      </c>
      <c r="GF18" s="35">
        <v>0</v>
      </c>
      <c r="GG18" s="35">
        <v>0</v>
      </c>
      <c r="GH18" s="35">
        <v>0</v>
      </c>
      <c r="GI18" s="35">
        <v>0</v>
      </c>
      <c r="GJ18" s="35">
        <v>0</v>
      </c>
    </row>
    <row r="19" spans="2:192" x14ac:dyDescent="0.3">
      <c r="B19" s="35" t="s">
        <v>441</v>
      </c>
      <c r="C19" s="31" t="s">
        <v>446</v>
      </c>
      <c r="E19" s="77" t="s">
        <v>447</v>
      </c>
      <c r="F19" s="35">
        <f t="shared" ref="F19:AK19" si="58">-F17*Flat_Commission</f>
        <v>-355.04927999999995</v>
      </c>
      <c r="G19" s="35">
        <f t="shared" si="58"/>
        <v>-220.38356347017532</v>
      </c>
      <c r="H19" s="35">
        <f t="shared" si="58"/>
        <v>-171.33375575684889</v>
      </c>
      <c r="I19" s="35">
        <f t="shared" si="58"/>
        <v>-150.19869362994197</v>
      </c>
      <c r="J19" s="35">
        <f t="shared" si="58"/>
        <v>-131.40695015663152</v>
      </c>
      <c r="K19" s="35">
        <f t="shared" si="58"/>
        <v>-115.02880106605511</v>
      </c>
      <c r="L19" s="35">
        <f t="shared" si="58"/>
        <v>-100.57748914878981</v>
      </c>
      <c r="M19" s="35">
        <f t="shared" si="58"/>
        <v>-87.534043102874548</v>
      </c>
      <c r="N19" s="35">
        <f t="shared" si="58"/>
        <v>-75.802454394089281</v>
      </c>
      <c r="O19" s="35">
        <f t="shared" si="58"/>
        <v>-65.28926473842337</v>
      </c>
      <c r="P19" s="35">
        <f t="shared" si="58"/>
        <v>-55.90049626214735</v>
      </c>
      <c r="Q19" s="35">
        <f t="shared" si="58"/>
        <v>-47.545468543450795</v>
      </c>
      <c r="R19" s="35">
        <f t="shared" si="58"/>
        <v>-39.887713670474405</v>
      </c>
      <c r="S19" s="35">
        <f t="shared" si="58"/>
        <v>-32.936340228696267</v>
      </c>
      <c r="T19" s="35">
        <f t="shared" si="58"/>
        <v>-26.700760304961097</v>
      </c>
      <c r="U19" s="35">
        <f t="shared" si="58"/>
        <v>-21.18804140116119</v>
      </c>
      <c r="V19" s="35">
        <f t="shared" si="58"/>
        <v>-16.399822838856302</v>
      </c>
      <c r="W19" s="35">
        <f t="shared" si="58"/>
        <v>-12.328976184553133</v>
      </c>
      <c r="X19" s="35">
        <f t="shared" si="58"/>
        <v>-8.9563236997945772</v>
      </c>
      <c r="Y19" s="35">
        <f t="shared" si="58"/>
        <v>-6.2478739596533526</v>
      </c>
      <c r="Z19" s="35">
        <f t="shared" si="58"/>
        <v>-4.1531553837204527</v>
      </c>
      <c r="AA19" s="35">
        <f t="shared" si="58"/>
        <v>-2.6052726124920036</v>
      </c>
      <c r="AB19" s="35">
        <f t="shared" si="58"/>
        <v>-1.5751863734794189</v>
      </c>
      <c r="AC19" s="35">
        <f t="shared" si="58"/>
        <v>-0.91915536049220881</v>
      </c>
      <c r="AD19" s="35">
        <f t="shared" si="58"/>
        <v>-0.51672694843949007</v>
      </c>
      <c r="AE19" s="35">
        <f t="shared" si="58"/>
        <v>-0.27904804935090599</v>
      </c>
      <c r="AF19" s="35">
        <f t="shared" si="58"/>
        <v>8.8872155824191619E-3</v>
      </c>
      <c r="AG19" s="35" t="e">
        <f t="shared" si="58"/>
        <v>#N/A</v>
      </c>
      <c r="AH19" s="35" t="e">
        <f t="shared" si="58"/>
        <v>#N/A</v>
      </c>
      <c r="AI19" s="35" t="e">
        <f t="shared" si="58"/>
        <v>#N/A</v>
      </c>
      <c r="AJ19" s="35" t="e">
        <f t="shared" si="58"/>
        <v>#N/A</v>
      </c>
      <c r="AK19" s="35" t="e">
        <f t="shared" si="58"/>
        <v>#N/A</v>
      </c>
      <c r="AL19" s="35" t="e">
        <f t="shared" ref="AL19:BQ19" si="59">-AL17*Flat_Commission</f>
        <v>#N/A</v>
      </c>
      <c r="AM19" s="35" t="e">
        <f t="shared" si="59"/>
        <v>#N/A</v>
      </c>
      <c r="AN19" s="35" t="e">
        <f t="shared" si="59"/>
        <v>#N/A</v>
      </c>
      <c r="AO19" s="35" t="e">
        <f t="shared" si="59"/>
        <v>#N/A</v>
      </c>
      <c r="AP19" s="35" t="e">
        <f t="shared" si="59"/>
        <v>#N/A</v>
      </c>
      <c r="AQ19" s="35" t="e">
        <f t="shared" si="59"/>
        <v>#N/A</v>
      </c>
      <c r="AR19" s="35" t="e">
        <f t="shared" si="59"/>
        <v>#N/A</v>
      </c>
      <c r="AS19" s="35" t="e">
        <f t="shared" si="59"/>
        <v>#N/A</v>
      </c>
      <c r="AT19" s="35" t="e">
        <f t="shared" si="59"/>
        <v>#N/A</v>
      </c>
      <c r="AU19" s="35" t="e">
        <f t="shared" si="59"/>
        <v>#N/A</v>
      </c>
      <c r="AV19" s="35" t="e">
        <f t="shared" si="59"/>
        <v>#N/A</v>
      </c>
      <c r="AW19" s="35" t="e">
        <f t="shared" si="59"/>
        <v>#N/A</v>
      </c>
      <c r="AX19" s="35" t="e">
        <f t="shared" si="59"/>
        <v>#N/A</v>
      </c>
      <c r="AY19" s="35" t="e">
        <f t="shared" si="59"/>
        <v>#N/A</v>
      </c>
      <c r="AZ19" s="35" t="e">
        <f t="shared" si="59"/>
        <v>#N/A</v>
      </c>
      <c r="BA19" s="35" t="e">
        <f t="shared" si="59"/>
        <v>#N/A</v>
      </c>
      <c r="BB19" s="35" t="e">
        <f t="shared" si="59"/>
        <v>#N/A</v>
      </c>
      <c r="BC19" s="35" t="e">
        <f t="shared" si="59"/>
        <v>#N/A</v>
      </c>
      <c r="BD19" s="35" t="e">
        <f t="shared" si="59"/>
        <v>#N/A</v>
      </c>
      <c r="BE19" s="35" t="e">
        <f t="shared" si="59"/>
        <v>#N/A</v>
      </c>
      <c r="BF19" s="35" t="e">
        <f t="shared" si="59"/>
        <v>#N/A</v>
      </c>
      <c r="BG19" s="35" t="e">
        <f t="shared" si="59"/>
        <v>#N/A</v>
      </c>
      <c r="BH19" s="35" t="e">
        <f t="shared" si="59"/>
        <v>#N/A</v>
      </c>
      <c r="BI19" s="35" t="e">
        <f t="shared" si="59"/>
        <v>#N/A</v>
      </c>
      <c r="BJ19" s="35" t="e">
        <f t="shared" si="59"/>
        <v>#N/A</v>
      </c>
      <c r="BK19" s="35" t="e">
        <f t="shared" si="59"/>
        <v>#N/A</v>
      </c>
      <c r="BL19" s="35" t="e">
        <f t="shared" si="59"/>
        <v>#N/A</v>
      </c>
      <c r="BM19" s="35" t="e">
        <f t="shared" si="59"/>
        <v>#N/A</v>
      </c>
      <c r="BN19" s="35" t="e">
        <f t="shared" si="59"/>
        <v>#N/A</v>
      </c>
      <c r="BO19" s="35" t="e">
        <f t="shared" si="59"/>
        <v>#N/A</v>
      </c>
      <c r="BP19" s="35" t="e">
        <f t="shared" si="59"/>
        <v>#N/A</v>
      </c>
      <c r="BQ19" s="35" t="e">
        <f t="shared" si="59"/>
        <v>#N/A</v>
      </c>
      <c r="BR19" s="35" t="e">
        <f t="shared" ref="BR19:CW19" si="60">-BR17*Flat_Commission</f>
        <v>#N/A</v>
      </c>
      <c r="BS19" s="35" t="e">
        <f t="shared" si="60"/>
        <v>#N/A</v>
      </c>
      <c r="BT19" s="35" t="e">
        <f t="shared" si="60"/>
        <v>#N/A</v>
      </c>
      <c r="BU19" s="35" t="e">
        <f t="shared" si="60"/>
        <v>#N/A</v>
      </c>
      <c r="BV19" s="35" t="e">
        <f t="shared" si="60"/>
        <v>#N/A</v>
      </c>
      <c r="BW19" s="35" t="e">
        <f t="shared" si="60"/>
        <v>#N/A</v>
      </c>
      <c r="BX19" s="35" t="e">
        <f t="shared" si="60"/>
        <v>#N/A</v>
      </c>
      <c r="BY19" s="35" t="e">
        <f t="shared" si="60"/>
        <v>#N/A</v>
      </c>
      <c r="BZ19" s="35" t="e">
        <f t="shared" si="60"/>
        <v>#N/A</v>
      </c>
      <c r="CA19" s="35" t="e">
        <f t="shared" si="60"/>
        <v>#N/A</v>
      </c>
      <c r="CB19" s="35" t="e">
        <f t="shared" si="60"/>
        <v>#N/A</v>
      </c>
      <c r="CC19" s="35" t="e">
        <f t="shared" si="60"/>
        <v>#N/A</v>
      </c>
      <c r="CD19" s="35" t="e">
        <f t="shared" si="60"/>
        <v>#N/A</v>
      </c>
      <c r="CE19" s="35" t="e">
        <f t="shared" si="60"/>
        <v>#N/A</v>
      </c>
      <c r="CF19" s="35" t="e">
        <f t="shared" si="60"/>
        <v>#N/A</v>
      </c>
      <c r="CG19" s="35" t="e">
        <f t="shared" si="60"/>
        <v>#N/A</v>
      </c>
      <c r="CH19" s="35" t="e">
        <f t="shared" si="60"/>
        <v>#N/A</v>
      </c>
      <c r="CI19" s="35" t="e">
        <f t="shared" si="60"/>
        <v>#N/A</v>
      </c>
      <c r="CJ19" s="35" t="e">
        <f t="shared" si="60"/>
        <v>#N/A</v>
      </c>
      <c r="CK19" s="35" t="e">
        <f t="shared" si="60"/>
        <v>#N/A</v>
      </c>
      <c r="CL19" s="35" t="e">
        <f t="shared" si="60"/>
        <v>#N/A</v>
      </c>
      <c r="CM19" s="35" t="e">
        <f t="shared" si="60"/>
        <v>#N/A</v>
      </c>
      <c r="CN19" s="35" t="e">
        <f t="shared" si="60"/>
        <v>#N/A</v>
      </c>
      <c r="CO19" s="35" t="e">
        <f t="shared" si="60"/>
        <v>#N/A</v>
      </c>
      <c r="CP19" s="35" t="e">
        <f t="shared" si="60"/>
        <v>#N/A</v>
      </c>
      <c r="CQ19" s="35" t="e">
        <f t="shared" si="60"/>
        <v>#N/A</v>
      </c>
      <c r="CR19" s="35" t="e">
        <f t="shared" si="60"/>
        <v>#N/A</v>
      </c>
      <c r="CS19" s="35" t="e">
        <f t="shared" si="60"/>
        <v>#N/A</v>
      </c>
      <c r="CT19" s="35" t="e">
        <f t="shared" si="60"/>
        <v>#N/A</v>
      </c>
      <c r="CU19" s="35" t="e">
        <f t="shared" si="60"/>
        <v>#N/A</v>
      </c>
      <c r="CV19" s="35" t="e">
        <f t="shared" si="60"/>
        <v>#N/A</v>
      </c>
      <c r="CW19" s="35" t="e">
        <f t="shared" si="60"/>
        <v>#N/A</v>
      </c>
      <c r="CX19" s="35" t="e">
        <f t="shared" ref="CX19:EC19" si="61">-CX17*Flat_Commission</f>
        <v>#N/A</v>
      </c>
      <c r="CY19" s="35" t="e">
        <f t="shared" si="61"/>
        <v>#N/A</v>
      </c>
      <c r="CZ19" s="35" t="e">
        <f t="shared" si="61"/>
        <v>#N/A</v>
      </c>
      <c r="DA19" s="35" t="e">
        <f t="shared" si="61"/>
        <v>#N/A</v>
      </c>
      <c r="DB19" s="35" t="e">
        <f t="shared" si="61"/>
        <v>#N/A</v>
      </c>
      <c r="DC19" s="35" t="e">
        <f t="shared" si="61"/>
        <v>#N/A</v>
      </c>
      <c r="DD19" s="35" t="e">
        <f t="shared" si="61"/>
        <v>#N/A</v>
      </c>
      <c r="DE19" s="35" t="e">
        <f t="shared" si="61"/>
        <v>#N/A</v>
      </c>
      <c r="DF19" s="35" t="e">
        <f t="shared" si="61"/>
        <v>#N/A</v>
      </c>
      <c r="DG19" s="35" t="e">
        <f t="shared" si="61"/>
        <v>#N/A</v>
      </c>
      <c r="DH19" s="35" t="e">
        <f t="shared" si="61"/>
        <v>#N/A</v>
      </c>
      <c r="DI19" s="35" t="e">
        <f t="shared" si="61"/>
        <v>#N/A</v>
      </c>
      <c r="DJ19" s="35" t="e">
        <f t="shared" si="61"/>
        <v>#N/A</v>
      </c>
      <c r="DK19" s="35" t="e">
        <f t="shared" si="61"/>
        <v>#N/A</v>
      </c>
      <c r="DL19" s="35" t="e">
        <f t="shared" si="61"/>
        <v>#N/A</v>
      </c>
      <c r="DM19" s="35" t="e">
        <f t="shared" si="61"/>
        <v>#N/A</v>
      </c>
      <c r="DN19" s="35" t="e">
        <f t="shared" si="61"/>
        <v>#N/A</v>
      </c>
      <c r="DO19" s="35" t="e">
        <f t="shared" si="61"/>
        <v>#N/A</v>
      </c>
      <c r="DP19" s="35" t="e">
        <f t="shared" si="61"/>
        <v>#N/A</v>
      </c>
      <c r="DQ19" s="35" t="e">
        <f t="shared" si="61"/>
        <v>#N/A</v>
      </c>
      <c r="DR19" s="35" t="e">
        <f t="shared" si="61"/>
        <v>#N/A</v>
      </c>
      <c r="DS19" s="35" t="e">
        <f t="shared" si="61"/>
        <v>#N/A</v>
      </c>
      <c r="DT19" s="35" t="e">
        <f t="shared" si="61"/>
        <v>#N/A</v>
      </c>
      <c r="DU19" s="35" t="e">
        <f t="shared" si="61"/>
        <v>#N/A</v>
      </c>
      <c r="DV19" s="35" t="e">
        <f t="shared" si="61"/>
        <v>#N/A</v>
      </c>
      <c r="DW19" s="35" t="e">
        <f t="shared" si="61"/>
        <v>#N/A</v>
      </c>
      <c r="DX19" s="35" t="e">
        <f t="shared" si="61"/>
        <v>#N/A</v>
      </c>
      <c r="DY19" s="35" t="e">
        <f t="shared" si="61"/>
        <v>#N/A</v>
      </c>
      <c r="DZ19" s="35" t="e">
        <f t="shared" si="61"/>
        <v>#N/A</v>
      </c>
      <c r="EA19" s="35" t="e">
        <f t="shared" si="61"/>
        <v>#N/A</v>
      </c>
      <c r="EB19" s="35" t="e">
        <f t="shared" si="61"/>
        <v>#N/A</v>
      </c>
      <c r="EC19" s="35" t="e">
        <f t="shared" si="61"/>
        <v>#N/A</v>
      </c>
      <c r="ED19" s="35" t="e">
        <f t="shared" ref="ED19:FI19" si="62">-ED17*Flat_Commission</f>
        <v>#N/A</v>
      </c>
      <c r="EE19" s="35" t="e">
        <f t="shared" si="62"/>
        <v>#N/A</v>
      </c>
      <c r="EF19" s="35" t="e">
        <f t="shared" si="62"/>
        <v>#N/A</v>
      </c>
      <c r="EG19" s="35" t="e">
        <f t="shared" si="62"/>
        <v>#N/A</v>
      </c>
      <c r="EH19" s="35" t="e">
        <f t="shared" si="62"/>
        <v>#N/A</v>
      </c>
      <c r="EI19" s="35" t="e">
        <f t="shared" si="62"/>
        <v>#N/A</v>
      </c>
      <c r="EJ19" s="35" t="e">
        <f t="shared" si="62"/>
        <v>#N/A</v>
      </c>
      <c r="EK19" s="35" t="e">
        <f t="shared" si="62"/>
        <v>#N/A</v>
      </c>
      <c r="EL19" s="35" t="e">
        <f t="shared" si="62"/>
        <v>#N/A</v>
      </c>
      <c r="EM19" s="35" t="e">
        <f t="shared" si="62"/>
        <v>#N/A</v>
      </c>
      <c r="EN19" s="35" t="e">
        <f t="shared" si="62"/>
        <v>#N/A</v>
      </c>
      <c r="EO19" s="35" t="e">
        <f t="shared" si="62"/>
        <v>#N/A</v>
      </c>
      <c r="EP19" s="35" t="e">
        <f t="shared" si="62"/>
        <v>#N/A</v>
      </c>
      <c r="EQ19" s="35" t="e">
        <f t="shared" si="62"/>
        <v>#N/A</v>
      </c>
      <c r="ER19" s="35" t="e">
        <f t="shared" si="62"/>
        <v>#N/A</v>
      </c>
      <c r="ES19" s="35" t="e">
        <f t="shared" si="62"/>
        <v>#N/A</v>
      </c>
      <c r="ET19" s="35" t="e">
        <f t="shared" si="62"/>
        <v>#N/A</v>
      </c>
      <c r="EU19" s="35" t="e">
        <f t="shared" si="62"/>
        <v>#N/A</v>
      </c>
      <c r="EV19" s="35" t="e">
        <f t="shared" si="62"/>
        <v>#N/A</v>
      </c>
      <c r="EW19" s="35" t="e">
        <f t="shared" si="62"/>
        <v>#N/A</v>
      </c>
      <c r="EX19" s="35" t="e">
        <f t="shared" si="62"/>
        <v>#N/A</v>
      </c>
      <c r="EY19" s="35" t="e">
        <f t="shared" si="62"/>
        <v>#N/A</v>
      </c>
      <c r="EZ19" s="35" t="e">
        <f t="shared" si="62"/>
        <v>#N/A</v>
      </c>
      <c r="FA19" s="35" t="e">
        <f t="shared" si="62"/>
        <v>#N/A</v>
      </c>
      <c r="FB19" s="35" t="e">
        <f t="shared" si="62"/>
        <v>#N/A</v>
      </c>
      <c r="FC19" s="35" t="e">
        <f t="shared" si="62"/>
        <v>#N/A</v>
      </c>
      <c r="FD19" s="35" t="e">
        <f t="shared" si="62"/>
        <v>#N/A</v>
      </c>
      <c r="FE19" s="35" t="e">
        <f t="shared" si="62"/>
        <v>#N/A</v>
      </c>
      <c r="FF19" s="35" t="e">
        <f t="shared" si="62"/>
        <v>#N/A</v>
      </c>
      <c r="FG19" s="35" t="e">
        <f t="shared" si="62"/>
        <v>#N/A</v>
      </c>
      <c r="FH19" s="35" t="e">
        <f t="shared" si="62"/>
        <v>#N/A</v>
      </c>
      <c r="FI19" s="35" t="e">
        <f t="shared" si="62"/>
        <v>#N/A</v>
      </c>
      <c r="FJ19" s="35" t="e">
        <f t="shared" ref="FJ19:GJ19" si="63">-FJ17*Flat_Commission</f>
        <v>#N/A</v>
      </c>
      <c r="FK19" s="35" t="e">
        <f t="shared" si="63"/>
        <v>#N/A</v>
      </c>
      <c r="FL19" s="35" t="e">
        <f t="shared" si="63"/>
        <v>#N/A</v>
      </c>
      <c r="FM19" s="35" t="e">
        <f t="shared" si="63"/>
        <v>#N/A</v>
      </c>
      <c r="FN19" s="35" t="e">
        <f t="shared" si="63"/>
        <v>#N/A</v>
      </c>
      <c r="FO19" s="35" t="e">
        <f t="shared" si="63"/>
        <v>#N/A</v>
      </c>
      <c r="FP19" s="35" t="e">
        <f t="shared" si="63"/>
        <v>#N/A</v>
      </c>
      <c r="FQ19" s="35" t="e">
        <f t="shared" si="63"/>
        <v>#N/A</v>
      </c>
      <c r="FR19" s="35" t="e">
        <f t="shared" si="63"/>
        <v>#N/A</v>
      </c>
      <c r="FS19" s="35" t="e">
        <f t="shared" si="63"/>
        <v>#N/A</v>
      </c>
      <c r="FT19" s="35" t="e">
        <f t="shared" si="63"/>
        <v>#N/A</v>
      </c>
      <c r="FU19" s="35" t="e">
        <f t="shared" si="63"/>
        <v>#N/A</v>
      </c>
      <c r="FV19" s="35" t="e">
        <f t="shared" si="63"/>
        <v>#N/A</v>
      </c>
      <c r="FW19" s="35" t="e">
        <f t="shared" si="63"/>
        <v>#N/A</v>
      </c>
      <c r="FX19" s="35" t="e">
        <f t="shared" si="63"/>
        <v>#N/A</v>
      </c>
      <c r="FY19" s="35" t="e">
        <f t="shared" si="63"/>
        <v>#N/A</v>
      </c>
      <c r="FZ19" s="35" t="e">
        <f t="shared" si="63"/>
        <v>#N/A</v>
      </c>
      <c r="GA19" s="35" t="e">
        <f t="shared" si="63"/>
        <v>#N/A</v>
      </c>
      <c r="GB19" s="35" t="e">
        <f t="shared" si="63"/>
        <v>#N/A</v>
      </c>
      <c r="GC19" s="35" t="e">
        <f t="shared" si="63"/>
        <v>#N/A</v>
      </c>
      <c r="GD19" s="35" t="e">
        <f t="shared" si="63"/>
        <v>#N/A</v>
      </c>
      <c r="GE19" s="35" t="e">
        <f t="shared" si="63"/>
        <v>#N/A</v>
      </c>
      <c r="GF19" s="35" t="e">
        <f t="shared" si="63"/>
        <v>#N/A</v>
      </c>
      <c r="GG19" s="35" t="e">
        <f t="shared" si="63"/>
        <v>#N/A</v>
      </c>
      <c r="GH19" s="35" t="e">
        <f t="shared" si="63"/>
        <v>#N/A</v>
      </c>
      <c r="GI19" s="35" t="e">
        <f t="shared" si="63"/>
        <v>#N/A</v>
      </c>
      <c r="GJ19" s="35" t="e">
        <f t="shared" si="63"/>
        <v>#N/A</v>
      </c>
    </row>
    <row r="20" spans="2:192" x14ac:dyDescent="0.3">
      <c r="B20" s="35" t="s">
        <v>441</v>
      </c>
      <c r="C20" s="31" t="s">
        <v>450</v>
      </c>
      <c r="E20" s="77" t="s">
        <v>451</v>
      </c>
      <c r="F20" s="58">
        <f t="shared" ref="F20:AK20" si="64">-12*(F26*Attribut_Mainten_Expenses+F27*Attr_Maint_Exp_PaidUp)*(1+Exp_Risk_Adj)*F8*IF(Main_Life_Indicator="Yes",1,0.5)</f>
        <v>-35.501250348148176</v>
      </c>
      <c r="G20" s="58">
        <f t="shared" si="64"/>
        <v>-24.004777677886704</v>
      </c>
      <c r="H20" s="58">
        <f t="shared" si="64"/>
        <v>-19.875779224958777</v>
      </c>
      <c r="I20" s="58">
        <f t="shared" si="64"/>
        <v>-18.364115027532605</v>
      </c>
      <c r="J20" s="58">
        <f t="shared" si="64"/>
        <v>-16.871241654715039</v>
      </c>
      <c r="K20" s="58">
        <f t="shared" si="64"/>
        <v>-15.490100122176834</v>
      </c>
      <c r="L20" s="58">
        <f t="shared" si="64"/>
        <v>-14.20079283207456</v>
      </c>
      <c r="M20" s="58">
        <f t="shared" si="64"/>
        <v>-12.957049954895256</v>
      </c>
      <c r="N20" s="58">
        <f t="shared" si="64"/>
        <v>-11.762933196098322</v>
      </c>
      <c r="O20" s="58">
        <f t="shared" si="64"/>
        <v>-10.621188162434718</v>
      </c>
      <c r="P20" s="58">
        <f t="shared" si="64"/>
        <v>-9.5333309217073072</v>
      </c>
      <c r="Q20" s="58">
        <f t="shared" si="64"/>
        <v>-8.5003230419616358</v>
      </c>
      <c r="R20" s="58">
        <f t="shared" si="64"/>
        <v>-7.4758851447357557</v>
      </c>
      <c r="S20" s="58">
        <f t="shared" si="64"/>
        <v>-6.471365954187692</v>
      </c>
      <c r="T20" s="58">
        <f t="shared" si="64"/>
        <v>-5.4997301353597692</v>
      </c>
      <c r="U20" s="58">
        <f t="shared" si="64"/>
        <v>-4.5751537518185579</v>
      </c>
      <c r="V20" s="58">
        <f t="shared" si="64"/>
        <v>-3.7123692366495806</v>
      </c>
      <c r="W20" s="58">
        <f t="shared" si="64"/>
        <v>-2.9257428337619302</v>
      </c>
      <c r="X20" s="58">
        <f t="shared" si="64"/>
        <v>-2.2281070119064057</v>
      </c>
      <c r="Y20" s="58">
        <f t="shared" si="64"/>
        <v>-1.6294297871948784</v>
      </c>
      <c r="Z20" s="58">
        <f t="shared" si="64"/>
        <v>-1.135477934032173</v>
      </c>
      <c r="AA20" s="58">
        <f t="shared" si="64"/>
        <v>-0.74670802824160898</v>
      </c>
      <c r="AB20" s="58">
        <f t="shared" si="64"/>
        <v>-0.47328933728894618</v>
      </c>
      <c r="AC20" s="58">
        <f t="shared" si="64"/>
        <v>-0.28952150396054455</v>
      </c>
      <c r="AD20" s="58">
        <f t="shared" si="64"/>
        <v>-0.17062793738342438</v>
      </c>
      <c r="AE20" s="58">
        <f t="shared" si="64"/>
        <v>-9.6597335659510911E-2</v>
      </c>
      <c r="AF20" s="58">
        <f t="shared" si="64"/>
        <v>3.2251431789043143E-3</v>
      </c>
      <c r="AG20" s="58" t="e">
        <f t="shared" si="64"/>
        <v>#N/A</v>
      </c>
      <c r="AH20" s="58" t="e">
        <f t="shared" si="64"/>
        <v>#N/A</v>
      </c>
      <c r="AI20" s="58" t="e">
        <f t="shared" si="64"/>
        <v>#N/A</v>
      </c>
      <c r="AJ20" s="58" t="e">
        <f t="shared" si="64"/>
        <v>#N/A</v>
      </c>
      <c r="AK20" s="58" t="e">
        <f t="shared" si="64"/>
        <v>#N/A</v>
      </c>
      <c r="AL20" s="58" t="e">
        <f t="shared" ref="AL20:BQ20" si="65">-12*(AL26*Attribut_Mainten_Expenses+AL27*Attr_Maint_Exp_PaidUp)*(1+Exp_Risk_Adj)*AL8*IF(Main_Life_Indicator="Yes",1,0.5)</f>
        <v>#N/A</v>
      </c>
      <c r="AM20" s="58" t="e">
        <f t="shared" si="65"/>
        <v>#N/A</v>
      </c>
      <c r="AN20" s="58" t="e">
        <f t="shared" si="65"/>
        <v>#N/A</v>
      </c>
      <c r="AO20" s="58" t="e">
        <f t="shared" si="65"/>
        <v>#N/A</v>
      </c>
      <c r="AP20" s="58" t="e">
        <f t="shared" si="65"/>
        <v>#N/A</v>
      </c>
      <c r="AQ20" s="58" t="e">
        <f t="shared" si="65"/>
        <v>#N/A</v>
      </c>
      <c r="AR20" s="58" t="e">
        <f t="shared" si="65"/>
        <v>#N/A</v>
      </c>
      <c r="AS20" s="58" t="e">
        <f t="shared" si="65"/>
        <v>#N/A</v>
      </c>
      <c r="AT20" s="58" t="e">
        <f t="shared" si="65"/>
        <v>#N/A</v>
      </c>
      <c r="AU20" s="58" t="e">
        <f t="shared" si="65"/>
        <v>#N/A</v>
      </c>
      <c r="AV20" s="58" t="e">
        <f t="shared" si="65"/>
        <v>#N/A</v>
      </c>
      <c r="AW20" s="58" t="e">
        <f t="shared" si="65"/>
        <v>#N/A</v>
      </c>
      <c r="AX20" s="58" t="e">
        <f t="shared" si="65"/>
        <v>#N/A</v>
      </c>
      <c r="AY20" s="58" t="e">
        <f t="shared" si="65"/>
        <v>#N/A</v>
      </c>
      <c r="AZ20" s="58" t="e">
        <f t="shared" si="65"/>
        <v>#N/A</v>
      </c>
      <c r="BA20" s="58" t="e">
        <f t="shared" si="65"/>
        <v>#N/A</v>
      </c>
      <c r="BB20" s="58" t="e">
        <f t="shared" si="65"/>
        <v>#N/A</v>
      </c>
      <c r="BC20" s="58" t="e">
        <f t="shared" si="65"/>
        <v>#N/A</v>
      </c>
      <c r="BD20" s="58" t="e">
        <f t="shared" si="65"/>
        <v>#N/A</v>
      </c>
      <c r="BE20" s="58" t="e">
        <f t="shared" si="65"/>
        <v>#N/A</v>
      </c>
      <c r="BF20" s="58" t="e">
        <f t="shared" si="65"/>
        <v>#N/A</v>
      </c>
      <c r="BG20" s="58" t="e">
        <f t="shared" si="65"/>
        <v>#N/A</v>
      </c>
      <c r="BH20" s="58" t="e">
        <f t="shared" si="65"/>
        <v>#N/A</v>
      </c>
      <c r="BI20" s="58" t="e">
        <f t="shared" si="65"/>
        <v>#N/A</v>
      </c>
      <c r="BJ20" s="58" t="e">
        <f t="shared" si="65"/>
        <v>#N/A</v>
      </c>
      <c r="BK20" s="58" t="e">
        <f t="shared" si="65"/>
        <v>#N/A</v>
      </c>
      <c r="BL20" s="58" t="e">
        <f t="shared" si="65"/>
        <v>#N/A</v>
      </c>
      <c r="BM20" s="58" t="e">
        <f t="shared" si="65"/>
        <v>#N/A</v>
      </c>
      <c r="BN20" s="58" t="e">
        <f t="shared" si="65"/>
        <v>#N/A</v>
      </c>
      <c r="BO20" s="58" t="e">
        <f t="shared" si="65"/>
        <v>#N/A</v>
      </c>
      <c r="BP20" s="58" t="e">
        <f t="shared" si="65"/>
        <v>#N/A</v>
      </c>
      <c r="BQ20" s="58" t="e">
        <f t="shared" si="65"/>
        <v>#N/A</v>
      </c>
      <c r="BR20" s="58" t="e">
        <f t="shared" ref="BR20:CW20" si="66">-12*(BR26*Attribut_Mainten_Expenses+BR27*Attr_Maint_Exp_PaidUp)*(1+Exp_Risk_Adj)*BR8*IF(Main_Life_Indicator="Yes",1,0.5)</f>
        <v>#N/A</v>
      </c>
      <c r="BS20" s="58" t="e">
        <f t="shared" si="66"/>
        <v>#N/A</v>
      </c>
      <c r="BT20" s="58" t="e">
        <f t="shared" si="66"/>
        <v>#N/A</v>
      </c>
      <c r="BU20" s="58" t="e">
        <f t="shared" si="66"/>
        <v>#N/A</v>
      </c>
      <c r="BV20" s="58" t="e">
        <f t="shared" si="66"/>
        <v>#N/A</v>
      </c>
      <c r="BW20" s="58" t="e">
        <f t="shared" si="66"/>
        <v>#N/A</v>
      </c>
      <c r="BX20" s="58" t="e">
        <f t="shared" si="66"/>
        <v>#N/A</v>
      </c>
      <c r="BY20" s="58" t="e">
        <f t="shared" si="66"/>
        <v>#N/A</v>
      </c>
      <c r="BZ20" s="58" t="e">
        <f t="shared" si="66"/>
        <v>#N/A</v>
      </c>
      <c r="CA20" s="58" t="e">
        <f t="shared" si="66"/>
        <v>#N/A</v>
      </c>
      <c r="CB20" s="58" t="e">
        <f t="shared" si="66"/>
        <v>#N/A</v>
      </c>
      <c r="CC20" s="58" t="e">
        <f t="shared" si="66"/>
        <v>#N/A</v>
      </c>
      <c r="CD20" s="58" t="e">
        <f t="shared" si="66"/>
        <v>#N/A</v>
      </c>
      <c r="CE20" s="58" t="e">
        <f t="shared" si="66"/>
        <v>#N/A</v>
      </c>
      <c r="CF20" s="58" t="e">
        <f t="shared" si="66"/>
        <v>#N/A</v>
      </c>
      <c r="CG20" s="58" t="e">
        <f t="shared" si="66"/>
        <v>#N/A</v>
      </c>
      <c r="CH20" s="58" t="e">
        <f t="shared" si="66"/>
        <v>#N/A</v>
      </c>
      <c r="CI20" s="58" t="e">
        <f t="shared" si="66"/>
        <v>#N/A</v>
      </c>
      <c r="CJ20" s="58" t="e">
        <f t="shared" si="66"/>
        <v>#N/A</v>
      </c>
      <c r="CK20" s="58" t="e">
        <f t="shared" si="66"/>
        <v>#N/A</v>
      </c>
      <c r="CL20" s="58" t="e">
        <f t="shared" si="66"/>
        <v>#N/A</v>
      </c>
      <c r="CM20" s="58" t="e">
        <f t="shared" si="66"/>
        <v>#N/A</v>
      </c>
      <c r="CN20" s="58" t="e">
        <f t="shared" si="66"/>
        <v>#N/A</v>
      </c>
      <c r="CO20" s="58" t="e">
        <f t="shared" si="66"/>
        <v>#N/A</v>
      </c>
      <c r="CP20" s="58" t="e">
        <f t="shared" si="66"/>
        <v>#N/A</v>
      </c>
      <c r="CQ20" s="58" t="e">
        <f t="shared" si="66"/>
        <v>#N/A</v>
      </c>
      <c r="CR20" s="58" t="e">
        <f t="shared" si="66"/>
        <v>#N/A</v>
      </c>
      <c r="CS20" s="58" t="e">
        <f t="shared" si="66"/>
        <v>#N/A</v>
      </c>
      <c r="CT20" s="58" t="e">
        <f t="shared" si="66"/>
        <v>#N/A</v>
      </c>
      <c r="CU20" s="58" t="e">
        <f t="shared" si="66"/>
        <v>#N/A</v>
      </c>
      <c r="CV20" s="58" t="e">
        <f t="shared" si="66"/>
        <v>#N/A</v>
      </c>
      <c r="CW20" s="58" t="e">
        <f t="shared" si="66"/>
        <v>#N/A</v>
      </c>
      <c r="CX20" s="58" t="e">
        <f t="shared" ref="CX20:EC20" si="67">-12*(CX26*Attribut_Mainten_Expenses+CX27*Attr_Maint_Exp_PaidUp)*(1+Exp_Risk_Adj)*CX8*IF(Main_Life_Indicator="Yes",1,0.5)</f>
        <v>#N/A</v>
      </c>
      <c r="CY20" s="58" t="e">
        <f t="shared" si="67"/>
        <v>#N/A</v>
      </c>
      <c r="CZ20" s="58" t="e">
        <f t="shared" si="67"/>
        <v>#N/A</v>
      </c>
      <c r="DA20" s="58" t="e">
        <f t="shared" si="67"/>
        <v>#N/A</v>
      </c>
      <c r="DB20" s="58" t="e">
        <f t="shared" si="67"/>
        <v>#N/A</v>
      </c>
      <c r="DC20" s="58" t="e">
        <f t="shared" si="67"/>
        <v>#N/A</v>
      </c>
      <c r="DD20" s="58" t="e">
        <f t="shared" si="67"/>
        <v>#N/A</v>
      </c>
      <c r="DE20" s="58" t="e">
        <f t="shared" si="67"/>
        <v>#N/A</v>
      </c>
      <c r="DF20" s="58" t="e">
        <f t="shared" si="67"/>
        <v>#N/A</v>
      </c>
      <c r="DG20" s="58" t="e">
        <f t="shared" si="67"/>
        <v>#N/A</v>
      </c>
      <c r="DH20" s="58" t="e">
        <f t="shared" si="67"/>
        <v>#N/A</v>
      </c>
      <c r="DI20" s="58" t="e">
        <f t="shared" si="67"/>
        <v>#N/A</v>
      </c>
      <c r="DJ20" s="58" t="e">
        <f t="shared" si="67"/>
        <v>#N/A</v>
      </c>
      <c r="DK20" s="58" t="e">
        <f t="shared" si="67"/>
        <v>#N/A</v>
      </c>
      <c r="DL20" s="58" t="e">
        <f t="shared" si="67"/>
        <v>#N/A</v>
      </c>
      <c r="DM20" s="58" t="e">
        <f t="shared" si="67"/>
        <v>#N/A</v>
      </c>
      <c r="DN20" s="58" t="e">
        <f t="shared" si="67"/>
        <v>#N/A</v>
      </c>
      <c r="DO20" s="58" t="e">
        <f t="shared" si="67"/>
        <v>#N/A</v>
      </c>
      <c r="DP20" s="58" t="e">
        <f t="shared" si="67"/>
        <v>#N/A</v>
      </c>
      <c r="DQ20" s="58" t="e">
        <f t="shared" si="67"/>
        <v>#N/A</v>
      </c>
      <c r="DR20" s="58" t="e">
        <f t="shared" si="67"/>
        <v>#N/A</v>
      </c>
      <c r="DS20" s="58" t="e">
        <f t="shared" si="67"/>
        <v>#N/A</v>
      </c>
      <c r="DT20" s="58" t="e">
        <f t="shared" si="67"/>
        <v>#N/A</v>
      </c>
      <c r="DU20" s="58" t="e">
        <f t="shared" si="67"/>
        <v>#N/A</v>
      </c>
      <c r="DV20" s="58" t="e">
        <f t="shared" si="67"/>
        <v>#N/A</v>
      </c>
      <c r="DW20" s="58" t="e">
        <f t="shared" si="67"/>
        <v>#N/A</v>
      </c>
      <c r="DX20" s="58" t="e">
        <f t="shared" si="67"/>
        <v>#N/A</v>
      </c>
      <c r="DY20" s="58" t="e">
        <f t="shared" si="67"/>
        <v>#N/A</v>
      </c>
      <c r="DZ20" s="58" t="e">
        <f t="shared" si="67"/>
        <v>#N/A</v>
      </c>
      <c r="EA20" s="58" t="e">
        <f t="shared" si="67"/>
        <v>#N/A</v>
      </c>
      <c r="EB20" s="58" t="e">
        <f t="shared" si="67"/>
        <v>#N/A</v>
      </c>
      <c r="EC20" s="58" t="e">
        <f t="shared" si="67"/>
        <v>#N/A</v>
      </c>
      <c r="ED20" s="58" t="e">
        <f t="shared" ref="ED20:FI20" si="68">-12*(ED26*Attribut_Mainten_Expenses+ED27*Attr_Maint_Exp_PaidUp)*(1+Exp_Risk_Adj)*ED8*IF(Main_Life_Indicator="Yes",1,0.5)</f>
        <v>#N/A</v>
      </c>
      <c r="EE20" s="58" t="e">
        <f t="shared" si="68"/>
        <v>#N/A</v>
      </c>
      <c r="EF20" s="58" t="e">
        <f t="shared" si="68"/>
        <v>#N/A</v>
      </c>
      <c r="EG20" s="58" t="e">
        <f t="shared" si="68"/>
        <v>#N/A</v>
      </c>
      <c r="EH20" s="58" t="e">
        <f t="shared" si="68"/>
        <v>#N/A</v>
      </c>
      <c r="EI20" s="58" t="e">
        <f t="shared" si="68"/>
        <v>#N/A</v>
      </c>
      <c r="EJ20" s="58" t="e">
        <f t="shared" si="68"/>
        <v>#N/A</v>
      </c>
      <c r="EK20" s="58" t="e">
        <f t="shared" si="68"/>
        <v>#N/A</v>
      </c>
      <c r="EL20" s="58" t="e">
        <f t="shared" si="68"/>
        <v>#N/A</v>
      </c>
      <c r="EM20" s="58" t="e">
        <f t="shared" si="68"/>
        <v>#N/A</v>
      </c>
      <c r="EN20" s="58" t="e">
        <f t="shared" si="68"/>
        <v>#N/A</v>
      </c>
      <c r="EO20" s="58" t="e">
        <f t="shared" si="68"/>
        <v>#N/A</v>
      </c>
      <c r="EP20" s="58" t="e">
        <f t="shared" si="68"/>
        <v>#N/A</v>
      </c>
      <c r="EQ20" s="58" t="e">
        <f t="shared" si="68"/>
        <v>#N/A</v>
      </c>
      <c r="ER20" s="58" t="e">
        <f t="shared" si="68"/>
        <v>#N/A</v>
      </c>
      <c r="ES20" s="58" t="e">
        <f t="shared" si="68"/>
        <v>#N/A</v>
      </c>
      <c r="ET20" s="58" t="e">
        <f t="shared" si="68"/>
        <v>#N/A</v>
      </c>
      <c r="EU20" s="58" t="e">
        <f t="shared" si="68"/>
        <v>#N/A</v>
      </c>
      <c r="EV20" s="58" t="e">
        <f t="shared" si="68"/>
        <v>#N/A</v>
      </c>
      <c r="EW20" s="58" t="e">
        <f t="shared" si="68"/>
        <v>#N/A</v>
      </c>
      <c r="EX20" s="58" t="e">
        <f t="shared" si="68"/>
        <v>#N/A</v>
      </c>
      <c r="EY20" s="58" t="e">
        <f t="shared" si="68"/>
        <v>#N/A</v>
      </c>
      <c r="EZ20" s="58" t="e">
        <f t="shared" si="68"/>
        <v>#N/A</v>
      </c>
      <c r="FA20" s="58" t="e">
        <f t="shared" si="68"/>
        <v>#N/A</v>
      </c>
      <c r="FB20" s="58" t="e">
        <f t="shared" si="68"/>
        <v>#N/A</v>
      </c>
      <c r="FC20" s="58" t="e">
        <f t="shared" si="68"/>
        <v>#N/A</v>
      </c>
      <c r="FD20" s="58" t="e">
        <f t="shared" si="68"/>
        <v>#N/A</v>
      </c>
      <c r="FE20" s="58" t="e">
        <f t="shared" si="68"/>
        <v>#N/A</v>
      </c>
      <c r="FF20" s="58" t="e">
        <f t="shared" si="68"/>
        <v>#N/A</v>
      </c>
      <c r="FG20" s="58" t="e">
        <f t="shared" si="68"/>
        <v>#N/A</v>
      </c>
      <c r="FH20" s="58" t="e">
        <f t="shared" si="68"/>
        <v>#N/A</v>
      </c>
      <c r="FI20" s="58" t="e">
        <f t="shared" si="68"/>
        <v>#N/A</v>
      </c>
      <c r="FJ20" s="58" t="e">
        <f t="shared" ref="FJ20:GJ20" si="69">-12*(FJ26*Attribut_Mainten_Expenses+FJ27*Attr_Maint_Exp_PaidUp)*(1+Exp_Risk_Adj)*FJ8*IF(Main_Life_Indicator="Yes",1,0.5)</f>
        <v>#N/A</v>
      </c>
      <c r="FK20" s="58" t="e">
        <f t="shared" si="69"/>
        <v>#N/A</v>
      </c>
      <c r="FL20" s="58" t="e">
        <f t="shared" si="69"/>
        <v>#N/A</v>
      </c>
      <c r="FM20" s="58" t="e">
        <f t="shared" si="69"/>
        <v>#N/A</v>
      </c>
      <c r="FN20" s="58" t="e">
        <f t="shared" si="69"/>
        <v>#N/A</v>
      </c>
      <c r="FO20" s="58" t="e">
        <f t="shared" si="69"/>
        <v>#N/A</v>
      </c>
      <c r="FP20" s="58" t="e">
        <f t="shared" si="69"/>
        <v>#N/A</v>
      </c>
      <c r="FQ20" s="58" t="e">
        <f t="shared" si="69"/>
        <v>#N/A</v>
      </c>
      <c r="FR20" s="58" t="e">
        <f t="shared" si="69"/>
        <v>#N/A</v>
      </c>
      <c r="FS20" s="58" t="e">
        <f t="shared" si="69"/>
        <v>#N/A</v>
      </c>
      <c r="FT20" s="58" t="e">
        <f t="shared" si="69"/>
        <v>#N/A</v>
      </c>
      <c r="FU20" s="58" t="e">
        <f t="shared" si="69"/>
        <v>#N/A</v>
      </c>
      <c r="FV20" s="58" t="e">
        <f t="shared" si="69"/>
        <v>#N/A</v>
      </c>
      <c r="FW20" s="58" t="e">
        <f t="shared" si="69"/>
        <v>#N/A</v>
      </c>
      <c r="FX20" s="58" t="e">
        <f t="shared" si="69"/>
        <v>#N/A</v>
      </c>
      <c r="FY20" s="58" t="e">
        <f t="shared" si="69"/>
        <v>#N/A</v>
      </c>
      <c r="FZ20" s="58" t="e">
        <f t="shared" si="69"/>
        <v>#N/A</v>
      </c>
      <c r="GA20" s="58" t="e">
        <f t="shared" si="69"/>
        <v>#N/A</v>
      </c>
      <c r="GB20" s="58" t="e">
        <f t="shared" si="69"/>
        <v>#N/A</v>
      </c>
      <c r="GC20" s="58" t="e">
        <f t="shared" si="69"/>
        <v>#N/A</v>
      </c>
      <c r="GD20" s="58" t="e">
        <f t="shared" si="69"/>
        <v>#N/A</v>
      </c>
      <c r="GE20" s="58" t="e">
        <f t="shared" si="69"/>
        <v>#N/A</v>
      </c>
      <c r="GF20" s="58" t="e">
        <f t="shared" si="69"/>
        <v>#N/A</v>
      </c>
      <c r="GG20" s="58" t="e">
        <f t="shared" si="69"/>
        <v>#N/A</v>
      </c>
      <c r="GH20" s="58" t="e">
        <f t="shared" si="69"/>
        <v>#N/A</v>
      </c>
      <c r="GI20" s="58" t="e">
        <f t="shared" si="69"/>
        <v>#N/A</v>
      </c>
      <c r="GJ20" s="58" t="e">
        <f t="shared" si="69"/>
        <v>#N/A</v>
      </c>
    </row>
    <row r="21" spans="2:192" x14ac:dyDescent="0.3">
      <c r="B21" s="35" t="s">
        <v>441</v>
      </c>
      <c r="C21" s="31" t="s">
        <v>454</v>
      </c>
      <c r="E21" s="77" t="s">
        <v>455</v>
      </c>
      <c r="F21" s="35">
        <f t="shared" ref="F21:AK21" si="70">-12*(F26*Non_Attribut_Maint_Expense+F27*Non_Attribut_Maint_Expense_PaidUp)*(1+Exp_Risk_Adj)*F8*IF(Main_Life_Indicator="Yes",1,0.5)</f>
        <v>-1.8684868604288529</v>
      </c>
      <c r="G21" s="35">
        <f t="shared" si="70"/>
        <v>-1.2634093514677223</v>
      </c>
      <c r="H21" s="35">
        <f t="shared" si="70"/>
        <v>-1.0460936434188839</v>
      </c>
      <c r="I21" s="35">
        <f t="shared" si="70"/>
        <v>-0.96653236987013802</v>
      </c>
      <c r="J21" s="35">
        <f t="shared" si="70"/>
        <v>-0.88796008709026608</v>
      </c>
      <c r="K21" s="35">
        <f t="shared" si="70"/>
        <v>-0.815268427482992</v>
      </c>
      <c r="L21" s="35">
        <f t="shared" si="70"/>
        <v>-0.74741014905655656</v>
      </c>
      <c r="M21" s="35">
        <f t="shared" si="70"/>
        <v>-0.68194999762606667</v>
      </c>
      <c r="N21" s="35">
        <f t="shared" si="70"/>
        <v>-0.61910174716306998</v>
      </c>
      <c r="O21" s="35">
        <f t="shared" si="70"/>
        <v>-0.55900990328603839</v>
      </c>
      <c r="P21" s="35">
        <f t="shared" si="70"/>
        <v>-0.50175425903722715</v>
      </c>
      <c r="Q21" s="35">
        <f t="shared" si="70"/>
        <v>-0.44738542326113911</v>
      </c>
      <c r="R21" s="35">
        <f t="shared" si="70"/>
        <v>-0.39346763919661909</v>
      </c>
      <c r="S21" s="35">
        <f t="shared" si="70"/>
        <v>-0.34059820811514202</v>
      </c>
      <c r="T21" s="35">
        <f t="shared" si="70"/>
        <v>-0.28945948080840916</v>
      </c>
      <c r="U21" s="35">
        <f t="shared" si="70"/>
        <v>-0.24079756588518744</v>
      </c>
      <c r="V21" s="35">
        <f t="shared" si="70"/>
        <v>-0.19538785456050436</v>
      </c>
      <c r="W21" s="35">
        <f t="shared" si="70"/>
        <v>-0.15398646493483856</v>
      </c>
      <c r="X21" s="35">
        <f t="shared" si="70"/>
        <v>-0.11726879010033725</v>
      </c>
      <c r="Y21" s="35">
        <f t="shared" si="70"/>
        <v>-8.5759462483941035E-2</v>
      </c>
      <c r="Z21" s="35">
        <f t="shared" si="70"/>
        <v>-5.9761996528009155E-2</v>
      </c>
      <c r="AA21" s="35">
        <f t="shared" si="70"/>
        <v>-3.9300422539032084E-2</v>
      </c>
      <c r="AB21" s="35">
        <f t="shared" si="70"/>
        <v>-2.4909965120470879E-2</v>
      </c>
      <c r="AC21" s="35">
        <f t="shared" si="70"/>
        <v>-1.5237973892660251E-2</v>
      </c>
      <c r="AD21" s="35">
        <f t="shared" si="70"/>
        <v>-8.9804177570223451E-3</v>
      </c>
      <c r="AE21" s="35">
        <f t="shared" si="70"/>
        <v>-5.084070297868999E-3</v>
      </c>
      <c r="AF21" s="35">
        <f t="shared" si="70"/>
        <v>1.6974437783706932E-4</v>
      </c>
      <c r="AG21" s="35" t="e">
        <f t="shared" si="70"/>
        <v>#N/A</v>
      </c>
      <c r="AH21" s="35" t="e">
        <f t="shared" si="70"/>
        <v>#N/A</v>
      </c>
      <c r="AI21" s="35" t="e">
        <f t="shared" si="70"/>
        <v>#N/A</v>
      </c>
      <c r="AJ21" s="35" t="e">
        <f t="shared" si="70"/>
        <v>#N/A</v>
      </c>
      <c r="AK21" s="35" t="e">
        <f t="shared" si="70"/>
        <v>#N/A</v>
      </c>
      <c r="AL21" s="35" t="e">
        <f t="shared" ref="AL21:BQ21" si="71">-12*(AL26*Non_Attribut_Maint_Expense+AL27*Non_Attribut_Maint_Expense_PaidUp)*(1+Exp_Risk_Adj)*AL8*IF(Main_Life_Indicator="Yes",1,0.5)</f>
        <v>#N/A</v>
      </c>
      <c r="AM21" s="35" t="e">
        <f t="shared" si="71"/>
        <v>#N/A</v>
      </c>
      <c r="AN21" s="35" t="e">
        <f t="shared" si="71"/>
        <v>#N/A</v>
      </c>
      <c r="AO21" s="35" t="e">
        <f t="shared" si="71"/>
        <v>#N/A</v>
      </c>
      <c r="AP21" s="35" t="e">
        <f t="shared" si="71"/>
        <v>#N/A</v>
      </c>
      <c r="AQ21" s="35" t="e">
        <f t="shared" si="71"/>
        <v>#N/A</v>
      </c>
      <c r="AR21" s="35" t="e">
        <f t="shared" si="71"/>
        <v>#N/A</v>
      </c>
      <c r="AS21" s="35" t="e">
        <f t="shared" si="71"/>
        <v>#N/A</v>
      </c>
      <c r="AT21" s="35" t="e">
        <f t="shared" si="71"/>
        <v>#N/A</v>
      </c>
      <c r="AU21" s="35" t="e">
        <f t="shared" si="71"/>
        <v>#N/A</v>
      </c>
      <c r="AV21" s="35" t="e">
        <f t="shared" si="71"/>
        <v>#N/A</v>
      </c>
      <c r="AW21" s="35" t="e">
        <f t="shared" si="71"/>
        <v>#N/A</v>
      </c>
      <c r="AX21" s="35" t="e">
        <f t="shared" si="71"/>
        <v>#N/A</v>
      </c>
      <c r="AY21" s="35" t="e">
        <f t="shared" si="71"/>
        <v>#N/A</v>
      </c>
      <c r="AZ21" s="35" t="e">
        <f t="shared" si="71"/>
        <v>#N/A</v>
      </c>
      <c r="BA21" s="35" t="e">
        <f t="shared" si="71"/>
        <v>#N/A</v>
      </c>
      <c r="BB21" s="35" t="e">
        <f t="shared" si="71"/>
        <v>#N/A</v>
      </c>
      <c r="BC21" s="35" t="e">
        <f t="shared" si="71"/>
        <v>#N/A</v>
      </c>
      <c r="BD21" s="35" t="e">
        <f t="shared" si="71"/>
        <v>#N/A</v>
      </c>
      <c r="BE21" s="35" t="e">
        <f t="shared" si="71"/>
        <v>#N/A</v>
      </c>
      <c r="BF21" s="35" t="e">
        <f t="shared" si="71"/>
        <v>#N/A</v>
      </c>
      <c r="BG21" s="35" t="e">
        <f t="shared" si="71"/>
        <v>#N/A</v>
      </c>
      <c r="BH21" s="35" t="e">
        <f t="shared" si="71"/>
        <v>#N/A</v>
      </c>
      <c r="BI21" s="35" t="e">
        <f t="shared" si="71"/>
        <v>#N/A</v>
      </c>
      <c r="BJ21" s="35" t="e">
        <f t="shared" si="71"/>
        <v>#N/A</v>
      </c>
      <c r="BK21" s="35" t="e">
        <f t="shared" si="71"/>
        <v>#N/A</v>
      </c>
      <c r="BL21" s="35" t="e">
        <f t="shared" si="71"/>
        <v>#N/A</v>
      </c>
      <c r="BM21" s="35" t="e">
        <f t="shared" si="71"/>
        <v>#N/A</v>
      </c>
      <c r="BN21" s="35" t="e">
        <f t="shared" si="71"/>
        <v>#N/A</v>
      </c>
      <c r="BO21" s="35" t="e">
        <f t="shared" si="71"/>
        <v>#N/A</v>
      </c>
      <c r="BP21" s="35" t="e">
        <f t="shared" si="71"/>
        <v>#N/A</v>
      </c>
      <c r="BQ21" s="35" t="e">
        <f t="shared" si="71"/>
        <v>#N/A</v>
      </c>
      <c r="BR21" s="35" t="e">
        <f t="shared" ref="BR21:CW21" si="72">-12*(BR26*Non_Attribut_Maint_Expense+BR27*Non_Attribut_Maint_Expense_PaidUp)*(1+Exp_Risk_Adj)*BR8*IF(Main_Life_Indicator="Yes",1,0.5)</f>
        <v>#N/A</v>
      </c>
      <c r="BS21" s="35" t="e">
        <f t="shared" si="72"/>
        <v>#N/A</v>
      </c>
      <c r="BT21" s="35" t="e">
        <f t="shared" si="72"/>
        <v>#N/A</v>
      </c>
      <c r="BU21" s="35" t="e">
        <f t="shared" si="72"/>
        <v>#N/A</v>
      </c>
      <c r="BV21" s="35" t="e">
        <f t="shared" si="72"/>
        <v>#N/A</v>
      </c>
      <c r="BW21" s="35" t="e">
        <f t="shared" si="72"/>
        <v>#N/A</v>
      </c>
      <c r="BX21" s="35" t="e">
        <f t="shared" si="72"/>
        <v>#N/A</v>
      </c>
      <c r="BY21" s="35" t="e">
        <f t="shared" si="72"/>
        <v>#N/A</v>
      </c>
      <c r="BZ21" s="35" t="e">
        <f t="shared" si="72"/>
        <v>#N/A</v>
      </c>
      <c r="CA21" s="35" t="e">
        <f t="shared" si="72"/>
        <v>#N/A</v>
      </c>
      <c r="CB21" s="35" t="e">
        <f t="shared" si="72"/>
        <v>#N/A</v>
      </c>
      <c r="CC21" s="35" t="e">
        <f t="shared" si="72"/>
        <v>#N/A</v>
      </c>
      <c r="CD21" s="35" t="e">
        <f t="shared" si="72"/>
        <v>#N/A</v>
      </c>
      <c r="CE21" s="35" t="e">
        <f t="shared" si="72"/>
        <v>#N/A</v>
      </c>
      <c r="CF21" s="35" t="e">
        <f t="shared" si="72"/>
        <v>#N/A</v>
      </c>
      <c r="CG21" s="35" t="e">
        <f t="shared" si="72"/>
        <v>#N/A</v>
      </c>
      <c r="CH21" s="35" t="e">
        <f t="shared" si="72"/>
        <v>#N/A</v>
      </c>
      <c r="CI21" s="35" t="e">
        <f t="shared" si="72"/>
        <v>#N/A</v>
      </c>
      <c r="CJ21" s="35" t="e">
        <f t="shared" si="72"/>
        <v>#N/A</v>
      </c>
      <c r="CK21" s="35" t="e">
        <f t="shared" si="72"/>
        <v>#N/A</v>
      </c>
      <c r="CL21" s="35" t="e">
        <f t="shared" si="72"/>
        <v>#N/A</v>
      </c>
      <c r="CM21" s="35" t="e">
        <f t="shared" si="72"/>
        <v>#N/A</v>
      </c>
      <c r="CN21" s="35" t="e">
        <f t="shared" si="72"/>
        <v>#N/A</v>
      </c>
      <c r="CO21" s="35" t="e">
        <f t="shared" si="72"/>
        <v>#N/A</v>
      </c>
      <c r="CP21" s="35" t="e">
        <f t="shared" si="72"/>
        <v>#N/A</v>
      </c>
      <c r="CQ21" s="35" t="e">
        <f t="shared" si="72"/>
        <v>#N/A</v>
      </c>
      <c r="CR21" s="35" t="e">
        <f t="shared" si="72"/>
        <v>#N/A</v>
      </c>
      <c r="CS21" s="35" t="e">
        <f t="shared" si="72"/>
        <v>#N/A</v>
      </c>
      <c r="CT21" s="35" t="e">
        <f t="shared" si="72"/>
        <v>#N/A</v>
      </c>
      <c r="CU21" s="35" t="e">
        <f t="shared" si="72"/>
        <v>#N/A</v>
      </c>
      <c r="CV21" s="35" t="e">
        <f t="shared" si="72"/>
        <v>#N/A</v>
      </c>
      <c r="CW21" s="35" t="e">
        <f t="shared" si="72"/>
        <v>#N/A</v>
      </c>
      <c r="CX21" s="35" t="e">
        <f t="shared" ref="CX21:EC21" si="73">-12*(CX26*Non_Attribut_Maint_Expense+CX27*Non_Attribut_Maint_Expense_PaidUp)*(1+Exp_Risk_Adj)*CX8*IF(Main_Life_Indicator="Yes",1,0.5)</f>
        <v>#N/A</v>
      </c>
      <c r="CY21" s="35" t="e">
        <f t="shared" si="73"/>
        <v>#N/A</v>
      </c>
      <c r="CZ21" s="35" t="e">
        <f t="shared" si="73"/>
        <v>#N/A</v>
      </c>
      <c r="DA21" s="35" t="e">
        <f t="shared" si="73"/>
        <v>#N/A</v>
      </c>
      <c r="DB21" s="35" t="e">
        <f t="shared" si="73"/>
        <v>#N/A</v>
      </c>
      <c r="DC21" s="35" t="e">
        <f t="shared" si="73"/>
        <v>#N/A</v>
      </c>
      <c r="DD21" s="35" t="e">
        <f t="shared" si="73"/>
        <v>#N/A</v>
      </c>
      <c r="DE21" s="35" t="e">
        <f t="shared" si="73"/>
        <v>#N/A</v>
      </c>
      <c r="DF21" s="35" t="e">
        <f t="shared" si="73"/>
        <v>#N/A</v>
      </c>
      <c r="DG21" s="35" t="e">
        <f t="shared" si="73"/>
        <v>#N/A</v>
      </c>
      <c r="DH21" s="35" t="e">
        <f t="shared" si="73"/>
        <v>#N/A</v>
      </c>
      <c r="DI21" s="35" t="e">
        <f t="shared" si="73"/>
        <v>#N/A</v>
      </c>
      <c r="DJ21" s="35" t="e">
        <f t="shared" si="73"/>
        <v>#N/A</v>
      </c>
      <c r="DK21" s="35" t="e">
        <f t="shared" si="73"/>
        <v>#N/A</v>
      </c>
      <c r="DL21" s="35" t="e">
        <f t="shared" si="73"/>
        <v>#N/A</v>
      </c>
      <c r="DM21" s="35" t="e">
        <f t="shared" si="73"/>
        <v>#N/A</v>
      </c>
      <c r="DN21" s="35" t="e">
        <f t="shared" si="73"/>
        <v>#N/A</v>
      </c>
      <c r="DO21" s="35" t="e">
        <f t="shared" si="73"/>
        <v>#N/A</v>
      </c>
      <c r="DP21" s="35" t="e">
        <f t="shared" si="73"/>
        <v>#N/A</v>
      </c>
      <c r="DQ21" s="35" t="e">
        <f t="shared" si="73"/>
        <v>#N/A</v>
      </c>
      <c r="DR21" s="35" t="e">
        <f t="shared" si="73"/>
        <v>#N/A</v>
      </c>
      <c r="DS21" s="35" t="e">
        <f t="shared" si="73"/>
        <v>#N/A</v>
      </c>
      <c r="DT21" s="35" t="e">
        <f t="shared" si="73"/>
        <v>#N/A</v>
      </c>
      <c r="DU21" s="35" t="e">
        <f t="shared" si="73"/>
        <v>#N/A</v>
      </c>
      <c r="DV21" s="35" t="e">
        <f t="shared" si="73"/>
        <v>#N/A</v>
      </c>
      <c r="DW21" s="35" t="e">
        <f t="shared" si="73"/>
        <v>#N/A</v>
      </c>
      <c r="DX21" s="35" t="e">
        <f t="shared" si="73"/>
        <v>#N/A</v>
      </c>
      <c r="DY21" s="35" t="e">
        <f t="shared" si="73"/>
        <v>#N/A</v>
      </c>
      <c r="DZ21" s="35" t="e">
        <f t="shared" si="73"/>
        <v>#N/A</v>
      </c>
      <c r="EA21" s="35" t="e">
        <f t="shared" si="73"/>
        <v>#N/A</v>
      </c>
      <c r="EB21" s="35" t="e">
        <f t="shared" si="73"/>
        <v>#N/A</v>
      </c>
      <c r="EC21" s="35" t="e">
        <f t="shared" si="73"/>
        <v>#N/A</v>
      </c>
      <c r="ED21" s="35" t="e">
        <f t="shared" ref="ED21:FI21" si="74">-12*(ED26*Non_Attribut_Maint_Expense+ED27*Non_Attribut_Maint_Expense_PaidUp)*(1+Exp_Risk_Adj)*ED8*IF(Main_Life_Indicator="Yes",1,0.5)</f>
        <v>#N/A</v>
      </c>
      <c r="EE21" s="35" t="e">
        <f t="shared" si="74"/>
        <v>#N/A</v>
      </c>
      <c r="EF21" s="35" t="e">
        <f t="shared" si="74"/>
        <v>#N/A</v>
      </c>
      <c r="EG21" s="35" t="e">
        <f t="shared" si="74"/>
        <v>#N/A</v>
      </c>
      <c r="EH21" s="35" t="e">
        <f t="shared" si="74"/>
        <v>#N/A</v>
      </c>
      <c r="EI21" s="35" t="e">
        <f t="shared" si="74"/>
        <v>#N/A</v>
      </c>
      <c r="EJ21" s="35" t="e">
        <f t="shared" si="74"/>
        <v>#N/A</v>
      </c>
      <c r="EK21" s="35" t="e">
        <f t="shared" si="74"/>
        <v>#N/A</v>
      </c>
      <c r="EL21" s="35" t="e">
        <f t="shared" si="74"/>
        <v>#N/A</v>
      </c>
      <c r="EM21" s="35" t="e">
        <f t="shared" si="74"/>
        <v>#N/A</v>
      </c>
      <c r="EN21" s="35" t="e">
        <f t="shared" si="74"/>
        <v>#N/A</v>
      </c>
      <c r="EO21" s="35" t="e">
        <f t="shared" si="74"/>
        <v>#N/A</v>
      </c>
      <c r="EP21" s="35" t="e">
        <f t="shared" si="74"/>
        <v>#N/A</v>
      </c>
      <c r="EQ21" s="35" t="e">
        <f t="shared" si="74"/>
        <v>#N/A</v>
      </c>
      <c r="ER21" s="35" t="e">
        <f t="shared" si="74"/>
        <v>#N/A</v>
      </c>
      <c r="ES21" s="35" t="e">
        <f t="shared" si="74"/>
        <v>#N/A</v>
      </c>
      <c r="ET21" s="35" t="e">
        <f t="shared" si="74"/>
        <v>#N/A</v>
      </c>
      <c r="EU21" s="35" t="e">
        <f t="shared" si="74"/>
        <v>#N/A</v>
      </c>
      <c r="EV21" s="35" t="e">
        <f t="shared" si="74"/>
        <v>#N/A</v>
      </c>
      <c r="EW21" s="35" t="e">
        <f t="shared" si="74"/>
        <v>#N/A</v>
      </c>
      <c r="EX21" s="35" t="e">
        <f t="shared" si="74"/>
        <v>#N/A</v>
      </c>
      <c r="EY21" s="35" t="e">
        <f t="shared" si="74"/>
        <v>#N/A</v>
      </c>
      <c r="EZ21" s="35" t="e">
        <f t="shared" si="74"/>
        <v>#N/A</v>
      </c>
      <c r="FA21" s="35" t="e">
        <f t="shared" si="74"/>
        <v>#N/A</v>
      </c>
      <c r="FB21" s="35" t="e">
        <f t="shared" si="74"/>
        <v>#N/A</v>
      </c>
      <c r="FC21" s="35" t="e">
        <f t="shared" si="74"/>
        <v>#N/A</v>
      </c>
      <c r="FD21" s="35" t="e">
        <f t="shared" si="74"/>
        <v>#N/A</v>
      </c>
      <c r="FE21" s="35" t="e">
        <f t="shared" si="74"/>
        <v>#N/A</v>
      </c>
      <c r="FF21" s="35" t="e">
        <f t="shared" si="74"/>
        <v>#N/A</v>
      </c>
      <c r="FG21" s="35" t="e">
        <f t="shared" si="74"/>
        <v>#N/A</v>
      </c>
      <c r="FH21" s="35" t="e">
        <f t="shared" si="74"/>
        <v>#N/A</v>
      </c>
      <c r="FI21" s="35" t="e">
        <f t="shared" si="74"/>
        <v>#N/A</v>
      </c>
      <c r="FJ21" s="35" t="e">
        <f t="shared" ref="FJ21:GJ21" si="75">-12*(FJ26*Non_Attribut_Maint_Expense+FJ27*Non_Attribut_Maint_Expense_PaidUp)*(1+Exp_Risk_Adj)*FJ8*IF(Main_Life_Indicator="Yes",1,0.5)</f>
        <v>#N/A</v>
      </c>
      <c r="FK21" s="35" t="e">
        <f t="shared" si="75"/>
        <v>#N/A</v>
      </c>
      <c r="FL21" s="35" t="e">
        <f t="shared" si="75"/>
        <v>#N/A</v>
      </c>
      <c r="FM21" s="35" t="e">
        <f t="shared" si="75"/>
        <v>#N/A</v>
      </c>
      <c r="FN21" s="35" t="e">
        <f t="shared" si="75"/>
        <v>#N/A</v>
      </c>
      <c r="FO21" s="35" t="e">
        <f t="shared" si="75"/>
        <v>#N/A</v>
      </c>
      <c r="FP21" s="35" t="e">
        <f t="shared" si="75"/>
        <v>#N/A</v>
      </c>
      <c r="FQ21" s="35" t="e">
        <f t="shared" si="75"/>
        <v>#N/A</v>
      </c>
      <c r="FR21" s="35" t="e">
        <f t="shared" si="75"/>
        <v>#N/A</v>
      </c>
      <c r="FS21" s="35" t="e">
        <f t="shared" si="75"/>
        <v>#N/A</v>
      </c>
      <c r="FT21" s="35" t="e">
        <f t="shared" si="75"/>
        <v>#N/A</v>
      </c>
      <c r="FU21" s="35" t="e">
        <f t="shared" si="75"/>
        <v>#N/A</v>
      </c>
      <c r="FV21" s="35" t="e">
        <f t="shared" si="75"/>
        <v>#N/A</v>
      </c>
      <c r="FW21" s="35" t="e">
        <f t="shared" si="75"/>
        <v>#N/A</v>
      </c>
      <c r="FX21" s="35" t="e">
        <f t="shared" si="75"/>
        <v>#N/A</v>
      </c>
      <c r="FY21" s="35" t="e">
        <f t="shared" si="75"/>
        <v>#N/A</v>
      </c>
      <c r="FZ21" s="35" t="e">
        <f t="shared" si="75"/>
        <v>#N/A</v>
      </c>
      <c r="GA21" s="35" t="e">
        <f t="shared" si="75"/>
        <v>#N/A</v>
      </c>
      <c r="GB21" s="35" t="e">
        <f t="shared" si="75"/>
        <v>#N/A</v>
      </c>
      <c r="GC21" s="35" t="e">
        <f t="shared" si="75"/>
        <v>#N/A</v>
      </c>
      <c r="GD21" s="35" t="e">
        <f t="shared" si="75"/>
        <v>#N/A</v>
      </c>
      <c r="GE21" s="35" t="e">
        <f t="shared" si="75"/>
        <v>#N/A</v>
      </c>
      <c r="GF21" s="35" t="e">
        <f t="shared" si="75"/>
        <v>#N/A</v>
      </c>
      <c r="GG21" s="35" t="e">
        <f t="shared" si="75"/>
        <v>#N/A</v>
      </c>
      <c r="GH21" s="35" t="e">
        <f t="shared" si="75"/>
        <v>#N/A</v>
      </c>
      <c r="GI21" s="35" t="e">
        <f t="shared" si="75"/>
        <v>#N/A</v>
      </c>
      <c r="GJ21" s="35" t="e">
        <f t="shared" si="75"/>
        <v>#N/A</v>
      </c>
    </row>
    <row r="22" spans="2:192" x14ac:dyDescent="0.3">
      <c r="B22" s="35" t="s">
        <v>456</v>
      </c>
      <c r="C22" s="31" t="s">
        <v>457</v>
      </c>
      <c r="E22" s="77" t="s">
        <v>512</v>
      </c>
      <c r="F22" s="88">
        <f>-(F28+F29)*(Sum_Assured*(1+Escalation_Factor)^(F5-1)*IF(Accidental_Death_Identifier="Yes",1.1,1)+Termination_Expenses*F8)-IF(AND(Model_Point!$L$2="Yes",MOD(F5,Cash_Back_Period)=0),F26*12*Premium*INDEX(Curves!$O:$O,MATCH(F5,Curves!$A:$A,0))*Cash_Back_Percentage,0)*(1-Prem_Miss/(IF(Prem_Term&lt;10,Prem_Term,100)))-IF(Model_Point!$M$2="Yes",1,0)*F28*Income_Benefit*(1+Escalation_Factor)^(F5-1)</f>
        <v>-740.16832158807779</v>
      </c>
      <c r="G22" s="88">
        <f>-(G28+G29)*(Sum_Assured*(1+Escalation_Factor)^(G5-1)*IF(Accidental_Death_Identifier="Yes",1.1,1)+Termination_Expenses*G8)-IF(AND(Model_Point!$L$2="Yes",MOD(G5,Cash_Back_Period)=0),G26*12*Premium*INDEX(Curves!$O:$O,MATCH(G5,Curves!$A:$A,0))*Cash_Back_Percentage,0)*(1-Prem_Miss/(IF(Prem_Term&lt;10,Prem_Term,100)))-IF(Model_Point!$M$2="Yes",1,0)*G28*Income_Benefit*(1+Escalation_Factor)^(G5-1)</f>
        <v>-431.63458505691938</v>
      </c>
      <c r="H22" s="88">
        <f>-(H28+H29)*(Sum_Assured*(1+Escalation_Factor)^(H5-1)*IF(Accidental_Death_Identifier="Yes",1.1,1)+Termination_Expenses*H8)-IF(AND(Model_Point!$L$2="Yes",MOD(H5,Cash_Back_Period)=0),H26*12*Premium*INDEX(Curves!$O:$O,MATCH(H5,Curves!$A:$A,0))*Cash_Back_Percentage,0)*(1-Prem_Miss/(IF(Prem_Term&lt;10,Prem_Term,100)))-IF(Model_Point!$M$2="Yes",1,0)*H28*Income_Benefit*(1+Escalation_Factor)^(H5-1)</f>
        <v>-299.32352912158012</v>
      </c>
      <c r="I22" s="88">
        <f>-(I28+I29)*(Sum_Assured*(1+Escalation_Factor)^(I5-1)*IF(Accidental_Death_Identifier="Yes",1.1,1)+Termination_Expenses*I8)-IF(AND(Model_Point!$L$2="Yes",MOD(I5,Cash_Back_Period)=0),I26*12*Premium*INDEX(Curves!$O:$O,MATCH(I5,Curves!$A:$A,0))*Cash_Back_Percentage,0)*(1-Prem_Miss/(IF(Prem_Term&lt;10,Prem_Term,100)))-IF(Model_Point!$M$2="Yes",1,0)*I28*Income_Benefit*(1+Escalation_Factor)^(I5-1)</f>
        <v>-270.59321755913322</v>
      </c>
      <c r="J22" s="88">
        <f>-(J28+J29)*(Sum_Assured*(1+Escalation_Factor)^(J5-1)*IF(Accidental_Death_Identifier="Yes",1.1,1)+Termination_Expenses*J8)-IF(AND(Model_Point!$L$2="Yes",MOD(J5,Cash_Back_Period)=0),J26*12*Premium*INDEX(Curves!$O:$O,MATCH(J5,Curves!$A:$A,0))*Cash_Back_Percentage,0)*(1-Prem_Miss/(IF(Prem_Term&lt;10,Prem_Term,100)))-IF(Model_Point!$M$2="Yes",1,0)*J28*Income_Benefit*(1+Escalation_Factor)^(J5-1)</f>
        <v>-489.62694180430657</v>
      </c>
      <c r="K22" s="88">
        <f>-(K28+K29)*(Sum_Assured*(1+Escalation_Factor)^(K5-1)*IF(Accidental_Death_Identifier="Yes",1.1,1)+Termination_Expenses*K8)-IF(AND(Model_Point!$L$2="Yes",MOD(K5,Cash_Back_Period)=0),K26*12*Premium*INDEX(Curves!$O:$O,MATCH(K5,Curves!$A:$A,0))*Cash_Back_Percentage,0)*(1-Prem_Miss/(IF(Prem_Term&lt;10,Prem_Term,100)))-IF(Model_Point!$M$2="Yes",1,0)*K28*Income_Benefit*(1+Escalation_Factor)^(K5-1)</f>
        <v>-209.28866708035613</v>
      </c>
      <c r="L22" s="88">
        <f>-(L28+L29)*(Sum_Assured*(1+Escalation_Factor)^(L5-1)*IF(Accidental_Death_Identifier="Yes",1.1,1)+Termination_Expenses*L8)-IF(AND(Model_Point!$L$2="Yes",MOD(L5,Cash_Back_Period)=0),L26*12*Premium*INDEX(Curves!$O:$O,MATCH(L5,Curves!$A:$A,0))*Cash_Back_Percentage,0)*(1-Prem_Miss/(IF(Prem_Term&lt;10,Prem_Term,100)))-IF(Model_Point!$M$2="Yes",1,0)*L28*Income_Benefit*(1+Escalation_Factor)^(L5-1)</f>
        <v>-195.55581005855794</v>
      </c>
      <c r="M22" s="88">
        <f>-(M28+M29)*(Sum_Assured*(1+Escalation_Factor)^(M5-1)*IF(Accidental_Death_Identifier="Yes",1.1,1)+Termination_Expenses*M8)-IF(AND(Model_Point!$L$2="Yes",MOD(M5,Cash_Back_Period)=0),M26*12*Premium*INDEX(Curves!$O:$O,MATCH(M5,Curves!$A:$A,0))*Cash_Back_Percentage,0)*(1-Prem_Miss/(IF(Prem_Term&lt;10,Prem_Term,100)))-IF(Model_Point!$M$2="Yes",1,0)*M28*Income_Benefit*(1+Escalation_Factor)^(M5-1)</f>
        <v>-181.90464450120959</v>
      </c>
      <c r="N22" s="88">
        <f>-(N28+N29)*(Sum_Assured*(1+Escalation_Factor)^(N5-1)*IF(Accidental_Death_Identifier="Yes",1.1,1)+Termination_Expenses*N8)-IF(AND(Model_Point!$L$2="Yes",MOD(N5,Cash_Back_Period)=0),N26*12*Premium*INDEX(Curves!$O:$O,MATCH(N5,Curves!$A:$A,0))*Cash_Back_Percentage,0)*(1-Prem_Miss/(IF(Prem_Term&lt;10,Prem_Term,100)))-IF(Model_Point!$M$2="Yes",1,0)*N28*Income_Benefit*(1+Escalation_Factor)^(N5-1)</f>
        <v>-168.45048888378977</v>
      </c>
      <c r="O22" s="88">
        <f>-(O28+O29)*(Sum_Assured*(1+Escalation_Factor)^(O5-1)*IF(Accidental_Death_Identifier="Yes",1.1,1)+Termination_Expenses*O8)-IF(AND(Model_Point!$L$2="Yes",MOD(O5,Cash_Back_Period)=0),O26*12*Premium*INDEX(Curves!$O:$O,MATCH(O5,Curves!$A:$A,0))*Cash_Back_Percentage,0)*(1-Prem_Miss/(IF(Prem_Term&lt;10,Prem_Term,100)))-IF(Model_Point!$M$2="Yes",1,0)*O28*Income_Benefit*(1+Escalation_Factor)^(O5-1)</f>
        <v>-281.92716791356293</v>
      </c>
      <c r="P22" s="88">
        <f>-(P28+P29)*(Sum_Assured*(1+Escalation_Factor)^(P5-1)*IF(Accidental_Death_Identifier="Yes",1.1,1)+Termination_Expenses*P8)-IF(AND(Model_Point!$L$2="Yes",MOD(P5,Cash_Back_Period)=0),P26*12*Premium*INDEX(Curves!$O:$O,MATCH(P5,Curves!$A:$A,0))*Cash_Back_Percentage,0)*(1-Prem_Miss/(IF(Prem_Term&lt;10,Prem_Term,100)))-IF(Model_Point!$M$2="Yes",1,0)*P28*Income_Benefit*(1+Escalation_Factor)^(P5-1)</f>
        <v>-142.83483505316178</v>
      </c>
      <c r="Q22" s="88">
        <f>-(Q28+Q29)*(Sum_Assured*(1+Escalation_Factor)^(Q5-1)*IF(Accidental_Death_Identifier="Yes",1.1,1)+Termination_Expenses*Q8)-IF(AND(Model_Point!$L$2="Yes",MOD(Q5,Cash_Back_Period)=0),Q26*12*Premium*INDEX(Curves!$O:$O,MATCH(Q5,Curves!$A:$A,0))*Cash_Back_Percentage,0)*(1-Prem_Miss/(IF(Prem_Term&lt;10,Prem_Term,100)))-IF(Model_Point!$M$2="Yes",1,0)*Q28*Income_Benefit*(1+Escalation_Factor)^(Q5-1)</f>
        <v>-138.47885073078089</v>
      </c>
      <c r="R22" s="88">
        <f>-(R28+R29)*(Sum_Assured*(1+Escalation_Factor)^(R5-1)*IF(Accidental_Death_Identifier="Yes",1.1,1)+Termination_Expenses*R8)-IF(AND(Model_Point!$L$2="Yes",MOD(R5,Cash_Back_Period)=0),R26*12*Premium*INDEX(Curves!$O:$O,MATCH(R5,Curves!$A:$A,0))*Cash_Back_Percentage,0)*(1-Prem_Miss/(IF(Prem_Term&lt;10,Prem_Term,100)))-IF(Model_Point!$M$2="Yes",1,0)*R28*Income_Benefit*(1+Escalation_Factor)^(R5-1)</f>
        <v>-132.42945668431244</v>
      </c>
      <c r="S22" s="88">
        <f>-(S28+S29)*(Sum_Assured*(1+Escalation_Factor)^(S5-1)*IF(Accidental_Death_Identifier="Yes",1.1,1)+Termination_Expenses*S8)-IF(AND(Model_Point!$L$2="Yes",MOD(S5,Cash_Back_Period)=0),S26*12*Premium*INDEX(Curves!$O:$O,MATCH(S5,Curves!$A:$A,0))*Cash_Back_Percentage,0)*(1-Prem_Miss/(IF(Prem_Term&lt;10,Prem_Term,100)))-IF(Model_Point!$M$2="Yes",1,0)*S28*Income_Benefit*(1+Escalation_Factor)^(S5-1)</f>
        <v>-124.65449214308542</v>
      </c>
      <c r="T22" s="88">
        <f>-(T28+T29)*(Sum_Assured*(1+Escalation_Factor)^(T5-1)*IF(Accidental_Death_Identifier="Yes",1.1,1)+Termination_Expenses*T8)-IF(AND(Model_Point!$L$2="Yes",MOD(T5,Cash_Back_Period)=0),T26*12*Premium*INDEX(Curves!$O:$O,MATCH(T5,Curves!$A:$A,0))*Cash_Back_Percentage,0)*(1-Prem_Miss/(IF(Prem_Term&lt;10,Prem_Term,100)))-IF(Model_Point!$M$2="Yes",1,0)*T28*Income_Benefit*(1+Escalation_Factor)^(T5-1)</f>
        <v>-166.9476845165043</v>
      </c>
      <c r="U22" s="88">
        <f>-(U28+U29)*(Sum_Assured*(1+Escalation_Factor)^(U5-1)*IF(Accidental_Death_Identifier="Yes",1.1,1)+Termination_Expenses*U8)-IF(AND(Model_Point!$L$2="Yes",MOD(U5,Cash_Back_Period)=0),U26*12*Premium*INDEX(Curves!$O:$O,MATCH(U5,Curves!$A:$A,0))*Cash_Back_Percentage,0)*(1-Prem_Miss/(IF(Prem_Term&lt;10,Prem_Term,100)))-IF(Model_Point!$M$2="Yes",1,0)*U28*Income_Benefit*(1+Escalation_Factor)^(U5-1)</f>
        <v>-104.2194366068873</v>
      </c>
      <c r="V22" s="88">
        <f>-(V28+V29)*(Sum_Assured*(1+Escalation_Factor)^(V5-1)*IF(Accidental_Death_Identifier="Yes",1.1,1)+Termination_Expenses*V8)-IF(AND(Model_Point!$L$2="Yes",MOD(V5,Cash_Back_Period)=0),V26*12*Premium*INDEX(Curves!$O:$O,MATCH(V5,Curves!$A:$A,0))*Cash_Back_Percentage,0)*(1-Prem_Miss/(IF(Prem_Term&lt;10,Prem_Term,100)))-IF(Model_Point!$M$2="Yes",1,0)*V28*Income_Benefit*(1+Escalation_Factor)^(V5-1)</f>
        <v>-91.96801948115062</v>
      </c>
      <c r="W22" s="88">
        <f>-(W28+W29)*(Sum_Assured*(1+Escalation_Factor)^(W5-1)*IF(Accidental_Death_Identifier="Yes",1.1,1)+Termination_Expenses*W8)-IF(AND(Model_Point!$L$2="Yes",MOD(W5,Cash_Back_Period)=0),W26*12*Premium*INDEX(Curves!$O:$O,MATCH(W5,Curves!$A:$A,0))*Cash_Back_Percentage,0)*(1-Prem_Miss/(IF(Prem_Term&lt;10,Prem_Term,100)))-IF(Model_Point!$M$2="Yes",1,0)*W28*Income_Benefit*(1+Escalation_Factor)^(W5-1)</f>
        <v>-78.828571660824693</v>
      </c>
      <c r="X22" s="88">
        <f>-(X28+X29)*(Sum_Assured*(1+Escalation_Factor)^(X5-1)*IF(Accidental_Death_Identifier="Yes",1.1,1)+Termination_Expenses*X8)-IF(AND(Model_Point!$L$2="Yes",MOD(X5,Cash_Back_Period)=0),X26*12*Premium*INDEX(Curves!$O:$O,MATCH(X5,Curves!$A:$A,0))*Cash_Back_Percentage,0)*(1-Prem_Miss/(IF(Prem_Term&lt;10,Prem_Term,100)))-IF(Model_Point!$M$2="Yes",1,0)*X28*Income_Benefit*(1+Escalation_Factor)^(X5-1)</f>
        <v>-65.292827582725963</v>
      </c>
      <c r="Y22" s="88">
        <f>-(Y28+Y29)*(Sum_Assured*(1+Escalation_Factor)^(Y5-1)*IF(Accidental_Death_Identifier="Yes",1.1,1)+Termination_Expenses*Y8)-IF(AND(Model_Point!$L$2="Yes",MOD(Y5,Cash_Back_Period)=0),Y26*12*Premium*INDEX(Curves!$O:$O,MATCH(Y5,Curves!$A:$A,0))*Cash_Back_Percentage,0)*(1-Prem_Miss/(IF(Prem_Term&lt;10,Prem_Term,100)))-IF(Model_Point!$M$2="Yes",1,0)*Y28*Income_Benefit*(1+Escalation_Factor)^(Y5-1)</f>
        <v>-64.044225592361229</v>
      </c>
      <c r="Z22" s="88">
        <f>-(Z28+Z29)*(Sum_Assured*(1+Escalation_Factor)^(Z5-1)*IF(Accidental_Death_Identifier="Yes",1.1,1)+Termination_Expenses*Z8)-IF(AND(Model_Point!$L$2="Yes",MOD(Z5,Cash_Back_Period)=0),Z26*12*Premium*INDEX(Curves!$O:$O,MATCH(Z5,Curves!$A:$A,0))*Cash_Back_Percentage,0)*(1-Prem_Miss/(IF(Prem_Term&lt;10,Prem_Term,100)))-IF(Model_Point!$M$2="Yes",1,0)*Z28*Income_Benefit*(1+Escalation_Factor)^(Z5-1)</f>
        <v>-39.367332159957236</v>
      </c>
      <c r="AA22" s="88">
        <f>-(AA28+AA29)*(Sum_Assured*(1+Escalation_Factor)^(AA5-1)*IF(Accidental_Death_Identifier="Yes",1.1,1)+Termination_Expenses*AA8)-IF(AND(Model_Point!$L$2="Yes",MOD(AA5,Cash_Back_Period)=0),AA26*12*Premium*INDEX(Curves!$O:$O,MATCH(AA5,Curves!$A:$A,0))*Cash_Back_Percentage,0)*(1-Prem_Miss/(IF(Prem_Term&lt;10,Prem_Term,100)))-IF(Model_Point!$M$2="Yes",1,0)*AA28*Income_Benefit*(1+Escalation_Factor)^(AA5-1)</f>
        <v>-26.553063434542587</v>
      </c>
      <c r="AB22" s="88">
        <f>-(AB28+AB29)*(Sum_Assured*(1+Escalation_Factor)^(AB5-1)*IF(Accidental_Death_Identifier="Yes",1.1,1)+Termination_Expenses*AB8)-IF(AND(Model_Point!$L$2="Yes",MOD(AB5,Cash_Back_Period)=0),AB26*12*Premium*INDEX(Curves!$O:$O,MATCH(AB5,Curves!$A:$A,0))*Cash_Back_Percentage,0)*(1-Prem_Miss/(IF(Prem_Term&lt;10,Prem_Term,100)))-IF(Model_Point!$M$2="Yes",1,0)*AB28*Income_Benefit*(1+Escalation_Factor)^(AB5-1)</f>
        <v>-17.103615829428243</v>
      </c>
      <c r="AC22" s="88">
        <f>-(AC28+AC29)*(Sum_Assured*(1+Escalation_Factor)^(AC5-1)*IF(Accidental_Death_Identifier="Yes",1.1,1)+Termination_Expenses*AC8)-IF(AND(Model_Point!$L$2="Yes",MOD(AC5,Cash_Back_Period)=0),AC26*12*Premium*INDEX(Curves!$O:$O,MATCH(AC5,Curves!$A:$A,0))*Cash_Back_Percentage,0)*(1-Prem_Miss/(IF(Prem_Term&lt;10,Prem_Term,100)))-IF(Model_Point!$M$2="Yes",1,0)*AC28*Income_Benefit*(1+Escalation_Factor)^(AC5-1)</f>
        <v>-10.601898123475289</v>
      </c>
      <c r="AD22" s="88">
        <f>-(AD28+AD29)*(Sum_Assured*(1+Escalation_Factor)^(AD5-1)*IF(Accidental_Death_Identifier="Yes",1.1,1)+Termination_Expenses*AD8)-IF(AND(Model_Point!$L$2="Yes",MOD(AD5,Cash_Back_Period)=0),AD26*12*Premium*INDEX(Curves!$O:$O,MATCH(AD5,Curves!$A:$A,0))*Cash_Back_Percentage,0)*(1-Prem_Miss/(IF(Prem_Term&lt;10,Prem_Term,100)))-IF(Model_Point!$M$2="Yes",1,0)*AD28*Income_Benefit*(1+Escalation_Factor)^(AD5-1)</f>
        <v>-7.3250878793918401</v>
      </c>
      <c r="AE22" s="88">
        <f>-(AE28+AE29)*(Sum_Assured*(1+Escalation_Factor)^(AE5-1)*IF(Accidental_Death_Identifier="Yes",1.1,1)+Termination_Expenses*AE8)-IF(AND(Model_Point!$L$2="Yes",MOD(AE5,Cash_Back_Period)=0),AE26*12*Premium*INDEX(Curves!$O:$O,MATCH(AE5,Curves!$A:$A,0))*Cash_Back_Percentage,0)*(1-Prem_Miss/(IF(Prem_Term&lt;10,Prem_Term,100)))-IF(Model_Point!$M$2="Yes",1,0)*AE28*Income_Benefit*(1+Escalation_Factor)^(AE5-1)</f>
        <v>-8.3843180510340822</v>
      </c>
      <c r="AF22" s="88" t="e">
        <f>-(AF28+AF29)*(Sum_Assured*(1+Escalation_Factor)^(AF5-1)*IF(Accidental_Death_Identifier="Yes",1.1,1)+Termination_Expenses*AF8)-IF(AND(Model_Point!$L$2="Yes",MOD(AF5,Cash_Back_Period)=0),AF26*12*Premium*INDEX(Curves!$O:$O,MATCH(AF5,Curves!$A:$A,0))*Cash_Back_Percentage,0)*(1-Prem_Miss/(IF(Prem_Term&lt;10,Prem_Term,100)))-IF(Model_Point!$M$2="Yes",1,0)*AF28*Income_Benefit*(1+Escalation_Factor)^(AF5-1)</f>
        <v>#N/A</v>
      </c>
      <c r="AG22" s="88" t="e">
        <f>-(AG28+AG29)*(Sum_Assured*(1+Escalation_Factor)^(AG5-1)*IF(Accidental_Death_Identifier="Yes",1.1,1)+Termination_Expenses*AG8)-IF(AND(Model_Point!$L$2="Yes",MOD(AG5,Cash_Back_Period)=0),AG26*12*Premium*INDEX(Curves!$O:$O,MATCH(AG5,Curves!$A:$A,0))*Cash_Back_Percentage,0)*(1-Prem_Miss/(IF(Prem_Term&lt;10,Prem_Term,100)))-IF(Model_Point!$M$2="Yes",1,0)*AG28*Income_Benefit*(1+Escalation_Factor)^(AG5-1)</f>
        <v>#N/A</v>
      </c>
      <c r="AH22" s="88" t="e">
        <f>-(AH28+AH29)*(Sum_Assured*(1+Escalation_Factor)^(AH5-1)*IF(Accidental_Death_Identifier="Yes",1.1,1)+Termination_Expenses*AH8)-IF(AND(Model_Point!$L$2="Yes",MOD(AH5,Cash_Back_Period)=0),AH26*12*Premium*INDEX(Curves!$O:$O,MATCH(AH5,Curves!$A:$A,0))*Cash_Back_Percentage,0)*(1-Prem_Miss/(IF(Prem_Term&lt;10,Prem_Term,100)))-IF(Model_Point!$M$2="Yes",1,0)*AH28*Income_Benefit*(1+Escalation_Factor)^(AH5-1)</f>
        <v>#N/A</v>
      </c>
      <c r="AI22" s="88" t="e">
        <f>-(AI28+AI29)*(Sum_Assured*(1+Escalation_Factor)^(AI5-1)*IF(Accidental_Death_Identifier="Yes",1.1,1)+Termination_Expenses*AI8)-IF(AND(Model_Point!$L$2="Yes",MOD(AI5,Cash_Back_Period)=0),AI26*12*Premium*INDEX(Curves!$O:$O,MATCH(AI5,Curves!$A:$A,0))*Cash_Back_Percentage,0)*(1-Prem_Miss/(IF(Prem_Term&lt;10,Prem_Term,100)))-IF(Model_Point!$M$2="Yes",1,0)*AI28*Income_Benefit*(1+Escalation_Factor)^(AI5-1)</f>
        <v>#N/A</v>
      </c>
      <c r="AJ22" s="88" t="e">
        <f>-(AJ28+AJ29)*(Sum_Assured*(1+Escalation_Factor)^(AJ5-1)*IF(Accidental_Death_Identifier="Yes",1.1,1)+Termination_Expenses*AJ8)-IF(AND(Model_Point!$L$2="Yes",MOD(AJ5,Cash_Back_Period)=0),AJ26*12*Premium*INDEX(Curves!$O:$O,MATCH(AJ5,Curves!$A:$A,0))*Cash_Back_Percentage,0)*(1-Prem_Miss/(IF(Prem_Term&lt;10,Prem_Term,100)))-IF(Model_Point!$M$2="Yes",1,0)*AJ28*Income_Benefit*(1+Escalation_Factor)^(AJ5-1)</f>
        <v>#N/A</v>
      </c>
      <c r="AK22" s="88" t="e">
        <f>-(AK28+AK29)*(Sum_Assured*(1+Escalation_Factor)^(AK5-1)*IF(Accidental_Death_Identifier="Yes",1.1,1)+Termination_Expenses*AK8)-IF(AND(Model_Point!$L$2="Yes",MOD(AK5,Cash_Back_Period)=0),AK26*12*Premium*INDEX(Curves!$O:$O,MATCH(AK5,Curves!$A:$A,0))*Cash_Back_Percentage,0)*(1-Prem_Miss/(IF(Prem_Term&lt;10,Prem_Term,100)))-IF(Model_Point!$M$2="Yes",1,0)*AK28*Income_Benefit*(1+Escalation_Factor)^(AK5-1)</f>
        <v>#N/A</v>
      </c>
      <c r="AL22" s="88" t="e">
        <f>-(AL28+AL29)*(Sum_Assured*(1+Escalation_Factor)^(AL5-1)*IF(Accidental_Death_Identifier="Yes",1.1,1)+Termination_Expenses*AL8)-IF(AND(Model_Point!$L$2="Yes",MOD(AL5,Cash_Back_Period)=0),AL26*12*Premium*INDEX(Curves!$O:$O,MATCH(AL5,Curves!$A:$A,0))*Cash_Back_Percentage,0)*(1-Prem_Miss/(IF(Prem_Term&lt;10,Prem_Term,100)))-IF(Model_Point!$M$2="Yes",1,0)*AL28*Income_Benefit*(1+Escalation_Factor)^(AL5-1)</f>
        <v>#N/A</v>
      </c>
      <c r="AM22" s="88" t="e">
        <f>-(AM28+AM29)*(Sum_Assured*(1+Escalation_Factor)^(AM5-1)*IF(Accidental_Death_Identifier="Yes",1.1,1)+Termination_Expenses*AM8)-IF(AND(Model_Point!$L$2="Yes",MOD(AM5,Cash_Back_Period)=0),AM26*12*Premium*INDEX(Curves!$O:$O,MATCH(AM5,Curves!$A:$A,0))*Cash_Back_Percentage,0)*(1-Prem_Miss/(IF(Prem_Term&lt;10,Prem_Term,100)))-IF(Model_Point!$M$2="Yes",1,0)*AM28*Income_Benefit*(1+Escalation_Factor)^(AM5-1)</f>
        <v>#N/A</v>
      </c>
      <c r="AN22" s="88" t="e">
        <f>-(AN28+AN29)*(Sum_Assured*(1+Escalation_Factor)^(AN5-1)*IF(Accidental_Death_Identifier="Yes",1.1,1)+Termination_Expenses*AN8)-IF(AND(Model_Point!$L$2="Yes",MOD(AN5,Cash_Back_Period)=0),AN26*12*Premium*INDEX(Curves!$O:$O,MATCH(AN5,Curves!$A:$A,0))*Cash_Back_Percentage,0)*(1-Prem_Miss/(IF(Prem_Term&lt;10,Prem_Term,100)))-IF(Model_Point!$M$2="Yes",1,0)*AN28*Income_Benefit*(1+Escalation_Factor)^(AN5-1)</f>
        <v>#N/A</v>
      </c>
      <c r="AO22" s="88" t="e">
        <f>-(AO28+AO29)*(Sum_Assured*(1+Escalation_Factor)^(AO5-1)*IF(Accidental_Death_Identifier="Yes",1.1,1)+Termination_Expenses*AO8)-IF(AND(Model_Point!$L$2="Yes",MOD(AO5,Cash_Back_Period)=0),AO26*12*Premium*INDEX(Curves!$O:$O,MATCH(AO5,Curves!$A:$A,0))*Cash_Back_Percentage,0)*(1-Prem_Miss/(IF(Prem_Term&lt;10,Prem_Term,100)))-IF(Model_Point!$M$2="Yes",1,0)*AO28*Income_Benefit*(1+Escalation_Factor)^(AO5-1)</f>
        <v>#N/A</v>
      </c>
      <c r="AP22" s="88" t="e">
        <f>-(AP28+AP29)*(Sum_Assured*(1+Escalation_Factor)^(AP5-1)*IF(Accidental_Death_Identifier="Yes",1.1,1)+Termination_Expenses*AP8)-IF(AND(Model_Point!$L$2="Yes",MOD(AP5,Cash_Back_Period)=0),AP26*12*Premium*INDEX(Curves!$O:$O,MATCH(AP5,Curves!$A:$A,0))*Cash_Back_Percentage,0)*(1-Prem_Miss/(IF(Prem_Term&lt;10,Prem_Term,100)))-IF(Model_Point!$M$2="Yes",1,0)*AP28*Income_Benefit*(1+Escalation_Factor)^(AP5-1)</f>
        <v>#N/A</v>
      </c>
      <c r="AQ22" s="88" t="e">
        <f>-(AQ28+AQ29)*(Sum_Assured*(1+Escalation_Factor)^(AQ5-1)*IF(Accidental_Death_Identifier="Yes",1.1,1)+Termination_Expenses*AQ8)-IF(AND(Model_Point!$L$2="Yes",MOD(AQ5,Cash_Back_Period)=0),AQ26*12*Premium*INDEX(Curves!$O:$O,MATCH(AQ5,Curves!$A:$A,0))*Cash_Back_Percentage,0)*(1-Prem_Miss/(IF(Prem_Term&lt;10,Prem_Term,100)))-IF(Model_Point!$M$2="Yes",1,0)*AQ28*Income_Benefit*(1+Escalation_Factor)^(AQ5-1)</f>
        <v>#N/A</v>
      </c>
      <c r="AR22" s="88" t="e">
        <f>-(AR28+AR29)*(Sum_Assured*(1+Escalation_Factor)^(AR5-1)*IF(Accidental_Death_Identifier="Yes",1.1,1)+Termination_Expenses*AR8)-IF(AND(Model_Point!$L$2="Yes",MOD(AR5,Cash_Back_Period)=0),AR26*12*Premium*INDEX(Curves!$O:$O,MATCH(AR5,Curves!$A:$A,0))*Cash_Back_Percentage,0)*(1-Prem_Miss/(IF(Prem_Term&lt;10,Prem_Term,100)))-IF(Model_Point!$M$2="Yes",1,0)*AR28*Income_Benefit*(1+Escalation_Factor)^(AR5-1)</f>
        <v>#N/A</v>
      </c>
      <c r="AS22" s="88" t="e">
        <f>-(AS28+AS29)*(Sum_Assured*(1+Escalation_Factor)^(AS5-1)*IF(Accidental_Death_Identifier="Yes",1.1,1)+Termination_Expenses*AS8)-IF(AND(Model_Point!$L$2="Yes",MOD(AS5,Cash_Back_Period)=0),AS26*12*Premium*INDEX(Curves!$O:$O,MATCH(AS5,Curves!$A:$A,0))*Cash_Back_Percentage,0)*(1-Prem_Miss/(IF(Prem_Term&lt;10,Prem_Term,100)))-IF(Model_Point!$M$2="Yes",1,0)*AS28*Income_Benefit*(1+Escalation_Factor)^(AS5-1)</f>
        <v>#N/A</v>
      </c>
      <c r="AT22" s="88" t="e">
        <f>-(AT28+AT29)*(Sum_Assured*(1+Escalation_Factor)^(AT5-1)*IF(Accidental_Death_Identifier="Yes",1.1,1)+Termination_Expenses*AT8)-IF(AND(Model_Point!$L$2="Yes",MOD(AT5,Cash_Back_Period)=0),AT26*12*Premium*INDEX(Curves!$O:$O,MATCH(AT5,Curves!$A:$A,0))*Cash_Back_Percentage,0)*(1-Prem_Miss/(IF(Prem_Term&lt;10,Prem_Term,100)))-IF(Model_Point!$M$2="Yes",1,0)*AT28*Income_Benefit*(1+Escalation_Factor)^(AT5-1)</f>
        <v>#N/A</v>
      </c>
      <c r="AU22" s="88" t="e">
        <f>-(AU28+AU29)*(Sum_Assured*(1+Escalation_Factor)^(AU5-1)*IF(Accidental_Death_Identifier="Yes",1.1,1)+Termination_Expenses*AU8)-IF(AND(Model_Point!$L$2="Yes",MOD(AU5,Cash_Back_Period)=0),AU26*12*Premium*INDEX(Curves!$O:$O,MATCH(AU5,Curves!$A:$A,0))*Cash_Back_Percentage,0)*(1-Prem_Miss/(IF(Prem_Term&lt;10,Prem_Term,100)))-IF(Model_Point!$M$2="Yes",1,0)*AU28*Income_Benefit*(1+Escalation_Factor)^(AU5-1)</f>
        <v>#N/A</v>
      </c>
      <c r="AV22" s="88" t="e">
        <f>-(AV28+AV29)*(Sum_Assured*(1+Escalation_Factor)^(AV5-1)*IF(Accidental_Death_Identifier="Yes",1.1,1)+Termination_Expenses*AV8)-IF(AND(Model_Point!$L$2="Yes",MOD(AV5,Cash_Back_Period)=0),AV26*12*Premium*INDEX(Curves!$O:$O,MATCH(AV5,Curves!$A:$A,0))*Cash_Back_Percentage,0)*(1-Prem_Miss/(IF(Prem_Term&lt;10,Prem_Term,100)))-IF(Model_Point!$M$2="Yes",1,0)*AV28*Income_Benefit*(1+Escalation_Factor)^(AV5-1)</f>
        <v>#N/A</v>
      </c>
      <c r="AW22" s="88" t="e">
        <f>-(AW28+AW29)*(Sum_Assured*(1+Escalation_Factor)^(AW5-1)*IF(Accidental_Death_Identifier="Yes",1.1,1)+Termination_Expenses*AW8)-IF(AND(Model_Point!$L$2="Yes",MOD(AW5,Cash_Back_Period)=0),AW26*12*Premium*INDEX(Curves!$O:$O,MATCH(AW5,Curves!$A:$A,0))*Cash_Back_Percentage,0)*(1-Prem_Miss/(IF(Prem_Term&lt;10,Prem_Term,100)))-IF(Model_Point!$M$2="Yes",1,0)*AW28*Income_Benefit*(1+Escalation_Factor)^(AW5-1)</f>
        <v>#N/A</v>
      </c>
      <c r="AX22" s="88" t="e">
        <f>-(AX28+AX29)*(Sum_Assured*(1+Escalation_Factor)^(AX5-1)*IF(Accidental_Death_Identifier="Yes",1.1,1)+Termination_Expenses*AX8)-IF(AND(Model_Point!$L$2="Yes",MOD(AX5,Cash_Back_Period)=0),AX26*12*Premium*INDEX(Curves!$O:$O,MATCH(AX5,Curves!$A:$A,0))*Cash_Back_Percentage,0)*(1-Prem_Miss/(IF(Prem_Term&lt;10,Prem_Term,100)))-IF(Model_Point!$M$2="Yes",1,0)*AX28*Income_Benefit*(1+Escalation_Factor)^(AX5-1)</f>
        <v>#N/A</v>
      </c>
      <c r="AY22" s="88" t="e">
        <f>-(AY28+AY29)*(Sum_Assured*(1+Escalation_Factor)^(AY5-1)*IF(Accidental_Death_Identifier="Yes",1.1,1)+Termination_Expenses*AY8)-IF(AND(Model_Point!$L$2="Yes",MOD(AY5,Cash_Back_Period)=0),AY26*12*Premium*INDEX(Curves!$O:$O,MATCH(AY5,Curves!$A:$A,0))*Cash_Back_Percentage,0)*(1-Prem_Miss/(IF(Prem_Term&lt;10,Prem_Term,100)))-IF(Model_Point!$M$2="Yes",1,0)*AY28*Income_Benefit*(1+Escalation_Factor)^(AY5-1)</f>
        <v>#N/A</v>
      </c>
      <c r="AZ22" s="88" t="e">
        <f>-(AZ28+AZ29)*(Sum_Assured*(1+Escalation_Factor)^(AZ5-1)*IF(Accidental_Death_Identifier="Yes",1.1,1)+Termination_Expenses*AZ8)-IF(AND(Model_Point!$L$2="Yes",MOD(AZ5,Cash_Back_Period)=0),AZ26*12*Premium*INDEX(Curves!$O:$O,MATCH(AZ5,Curves!$A:$A,0))*Cash_Back_Percentage,0)*(1-Prem_Miss/(IF(Prem_Term&lt;10,Prem_Term,100)))-IF(Model_Point!$M$2="Yes",1,0)*AZ28*Income_Benefit*(1+Escalation_Factor)^(AZ5-1)</f>
        <v>#N/A</v>
      </c>
      <c r="BA22" s="88" t="e">
        <f>-(BA28+BA29)*(Sum_Assured*(1+Escalation_Factor)^(BA5-1)*IF(Accidental_Death_Identifier="Yes",1.1,1)+Termination_Expenses*BA8)-IF(AND(Model_Point!$L$2="Yes",MOD(BA5,Cash_Back_Period)=0),BA26*12*Premium*INDEX(Curves!$O:$O,MATCH(BA5,Curves!$A:$A,0))*Cash_Back_Percentage,0)*(1-Prem_Miss/(IF(Prem_Term&lt;10,Prem_Term,100)))-IF(Model_Point!$M$2="Yes",1,0)*BA28*Income_Benefit*(1+Escalation_Factor)^(BA5-1)</f>
        <v>#N/A</v>
      </c>
      <c r="BB22" s="88" t="e">
        <f>-(BB28+BB29)*(Sum_Assured*(1+Escalation_Factor)^(BB5-1)*IF(Accidental_Death_Identifier="Yes",1.1,1)+Termination_Expenses*BB8)-IF(AND(Model_Point!$L$2="Yes",MOD(BB5,Cash_Back_Period)=0),BB26*12*Premium*INDEX(Curves!$O:$O,MATCH(BB5,Curves!$A:$A,0))*Cash_Back_Percentage,0)*(1-Prem_Miss/(IF(Prem_Term&lt;10,Prem_Term,100)))-IF(Model_Point!$M$2="Yes",1,0)*BB28*Income_Benefit*(1+Escalation_Factor)^(BB5-1)</f>
        <v>#N/A</v>
      </c>
      <c r="BC22" s="88" t="e">
        <f>-(BC28+BC29)*(Sum_Assured*(1+Escalation_Factor)^(BC5-1)*IF(Accidental_Death_Identifier="Yes",1.1,1)+Termination_Expenses*BC8)-IF(AND(Model_Point!$L$2="Yes",MOD(BC5,Cash_Back_Period)=0),BC26*12*Premium*INDEX(Curves!$O:$O,MATCH(BC5,Curves!$A:$A,0))*Cash_Back_Percentage,0)*(1-Prem_Miss/(IF(Prem_Term&lt;10,Prem_Term,100)))-IF(Model_Point!$M$2="Yes",1,0)*BC28*Income_Benefit*(1+Escalation_Factor)^(BC5-1)</f>
        <v>#N/A</v>
      </c>
      <c r="BD22" s="88" t="e">
        <f>-(BD28+BD29)*(Sum_Assured*(1+Escalation_Factor)^(BD5-1)*IF(Accidental_Death_Identifier="Yes",1.1,1)+Termination_Expenses*BD8)-IF(AND(Model_Point!$L$2="Yes",MOD(BD5,Cash_Back_Period)=0),BD26*12*Premium*INDEX(Curves!$O:$O,MATCH(BD5,Curves!$A:$A,0))*Cash_Back_Percentage,0)*(1-Prem_Miss/(IF(Prem_Term&lt;10,Prem_Term,100)))-IF(Model_Point!$M$2="Yes",1,0)*BD28*Income_Benefit*(1+Escalation_Factor)^(BD5-1)</f>
        <v>#N/A</v>
      </c>
      <c r="BE22" s="88" t="e">
        <f>-(BE28+BE29)*(Sum_Assured*(1+Escalation_Factor)^(BE5-1)*IF(Accidental_Death_Identifier="Yes",1.1,1)+Termination_Expenses*BE8)-IF(AND(Model_Point!$L$2="Yes",MOD(BE5,Cash_Back_Period)=0),BE26*12*Premium*INDEX(Curves!$O:$O,MATCH(BE5,Curves!$A:$A,0))*Cash_Back_Percentage,0)*(1-Prem_Miss/(IF(Prem_Term&lt;10,Prem_Term,100)))-IF(Model_Point!$M$2="Yes",1,0)*BE28*Income_Benefit*(1+Escalation_Factor)^(BE5-1)</f>
        <v>#N/A</v>
      </c>
      <c r="BF22" s="88" t="e">
        <f>-(BF28+BF29)*(Sum_Assured*(1+Escalation_Factor)^(BF5-1)*IF(Accidental_Death_Identifier="Yes",1.1,1)+Termination_Expenses*BF8)-IF(AND(Model_Point!$L$2="Yes",MOD(BF5,Cash_Back_Period)=0),BF26*12*Premium*INDEX(Curves!$O:$O,MATCH(BF5,Curves!$A:$A,0))*Cash_Back_Percentage,0)*(1-Prem_Miss/(IF(Prem_Term&lt;10,Prem_Term,100)))-IF(Model_Point!$M$2="Yes",1,0)*BF28*Income_Benefit*(1+Escalation_Factor)^(BF5-1)</f>
        <v>#N/A</v>
      </c>
      <c r="BG22" s="88" t="e">
        <f>-(BG28+BG29)*(Sum_Assured*(1+Escalation_Factor)^(BG5-1)*IF(Accidental_Death_Identifier="Yes",1.1,1)+Termination_Expenses*BG8)-IF(AND(Model_Point!$L$2="Yes",MOD(BG5,Cash_Back_Period)=0),BG26*12*Premium*INDEX(Curves!$O:$O,MATCH(BG5,Curves!$A:$A,0))*Cash_Back_Percentage,0)*(1-Prem_Miss/(IF(Prem_Term&lt;10,Prem_Term,100)))-IF(Model_Point!$M$2="Yes",1,0)*BG28*Income_Benefit*(1+Escalation_Factor)^(BG5-1)</f>
        <v>#N/A</v>
      </c>
      <c r="BH22" s="88" t="e">
        <f>-(BH28+BH29)*(Sum_Assured*(1+Escalation_Factor)^(BH5-1)*IF(Accidental_Death_Identifier="Yes",1.1,1)+Termination_Expenses*BH8)-IF(AND(Model_Point!$L$2="Yes",MOD(BH5,Cash_Back_Period)=0),BH26*12*Premium*INDEX(Curves!$O:$O,MATCH(BH5,Curves!$A:$A,0))*Cash_Back_Percentage,0)*(1-Prem_Miss/(IF(Prem_Term&lt;10,Prem_Term,100)))-IF(Model_Point!$M$2="Yes",1,0)*BH28*Income_Benefit*(1+Escalation_Factor)^(BH5-1)</f>
        <v>#N/A</v>
      </c>
      <c r="BI22" s="88" t="e">
        <f>-(BI28+BI29)*(Sum_Assured*(1+Escalation_Factor)^(BI5-1)*IF(Accidental_Death_Identifier="Yes",1.1,1)+Termination_Expenses*BI8)-IF(AND(Model_Point!$L$2="Yes",MOD(BI5,Cash_Back_Period)=0),BI26*12*Premium*INDEX(Curves!$O:$O,MATCH(BI5,Curves!$A:$A,0))*Cash_Back_Percentage,0)*(1-Prem_Miss/(IF(Prem_Term&lt;10,Prem_Term,100)))-IF(Model_Point!$M$2="Yes",1,0)*BI28*Income_Benefit*(1+Escalation_Factor)^(BI5-1)</f>
        <v>#N/A</v>
      </c>
      <c r="BJ22" s="88" t="e">
        <f>-(BJ28+BJ29)*(Sum_Assured*(1+Escalation_Factor)^(BJ5-1)*IF(Accidental_Death_Identifier="Yes",1.1,1)+Termination_Expenses*BJ8)-IF(AND(Model_Point!$L$2="Yes",MOD(BJ5,Cash_Back_Period)=0),BJ26*12*Premium*INDEX(Curves!$O:$O,MATCH(BJ5,Curves!$A:$A,0))*Cash_Back_Percentage,0)*(1-Prem_Miss/(IF(Prem_Term&lt;10,Prem_Term,100)))-IF(Model_Point!$M$2="Yes",1,0)*BJ28*Income_Benefit*(1+Escalation_Factor)^(BJ5-1)</f>
        <v>#N/A</v>
      </c>
      <c r="BK22" s="88" t="e">
        <f>-(BK28+BK29)*(Sum_Assured*(1+Escalation_Factor)^(BK5-1)*IF(Accidental_Death_Identifier="Yes",1.1,1)+Termination_Expenses*BK8)-IF(AND(Model_Point!$L$2="Yes",MOD(BK5,Cash_Back_Period)=0),BK26*12*Premium*INDEX(Curves!$O:$O,MATCH(BK5,Curves!$A:$A,0))*Cash_Back_Percentage,0)*(1-Prem_Miss/(IF(Prem_Term&lt;10,Prem_Term,100)))-IF(Model_Point!$M$2="Yes",1,0)*BK28*Income_Benefit*(1+Escalation_Factor)^(BK5-1)</f>
        <v>#N/A</v>
      </c>
      <c r="BL22" s="88" t="e">
        <f>-(BL28+BL29)*(Sum_Assured*(1+Escalation_Factor)^(BL5-1)*IF(Accidental_Death_Identifier="Yes",1.1,1)+Termination_Expenses*BL8)-IF(AND(Model_Point!$L$2="Yes",MOD(BL5,Cash_Back_Period)=0),BL26*12*Premium*INDEX(Curves!$O:$O,MATCH(BL5,Curves!$A:$A,0))*Cash_Back_Percentage,0)*(1-Prem_Miss/(IF(Prem_Term&lt;10,Prem_Term,100)))-IF(Model_Point!$M$2="Yes",1,0)*BL28*Income_Benefit*(1+Escalation_Factor)^(BL5-1)</f>
        <v>#N/A</v>
      </c>
      <c r="BM22" s="88" t="e">
        <f>-(BM28+BM29)*(Sum_Assured*(1+Escalation_Factor)^(BM5-1)*IF(Accidental_Death_Identifier="Yes",1.1,1)+Termination_Expenses*BM8)-IF(AND(Model_Point!$L$2="Yes",MOD(BM5,Cash_Back_Period)=0),BM26*12*Premium*INDEX(Curves!$O:$O,MATCH(BM5,Curves!$A:$A,0))*Cash_Back_Percentage,0)*(1-Prem_Miss/(IF(Prem_Term&lt;10,Prem_Term,100)))-IF(Model_Point!$M$2="Yes",1,0)*BM28*Income_Benefit*(1+Escalation_Factor)^(BM5-1)</f>
        <v>#N/A</v>
      </c>
      <c r="BN22" s="88" t="e">
        <f>-(BN28+BN29)*(Sum_Assured*(1+Escalation_Factor)^(BN5-1)*IF(Accidental_Death_Identifier="Yes",1.1,1)+Termination_Expenses*BN8)-IF(AND(Model_Point!$L$2="Yes",MOD(BN5,Cash_Back_Period)=0),BN26*12*Premium*INDEX(Curves!$O:$O,MATCH(BN5,Curves!$A:$A,0))*Cash_Back_Percentage,0)*(1-Prem_Miss/(IF(Prem_Term&lt;10,Prem_Term,100)))-IF(Model_Point!$M$2="Yes",1,0)*BN28*Income_Benefit*(1+Escalation_Factor)^(BN5-1)</f>
        <v>#N/A</v>
      </c>
      <c r="BO22" s="88" t="e">
        <f>-(BO28+BO29)*(Sum_Assured*(1+Escalation_Factor)^(BO5-1)*IF(Accidental_Death_Identifier="Yes",1.1,1)+Termination_Expenses*BO8)-IF(AND(Model_Point!$L$2="Yes",MOD(BO5,Cash_Back_Period)=0),BO26*12*Premium*INDEX(Curves!$O:$O,MATCH(BO5,Curves!$A:$A,0))*Cash_Back_Percentage,0)*(1-Prem_Miss/(IF(Prem_Term&lt;10,Prem_Term,100)))-IF(Model_Point!$M$2="Yes",1,0)*BO28*Income_Benefit*(1+Escalation_Factor)^(BO5-1)</f>
        <v>#N/A</v>
      </c>
      <c r="BP22" s="88" t="e">
        <f>-(BP28+BP29)*(Sum_Assured*(1+Escalation_Factor)^(BP5-1)*IF(Accidental_Death_Identifier="Yes",1.1,1)+Termination_Expenses*BP8)-IF(AND(Model_Point!$L$2="Yes",MOD(BP5,Cash_Back_Period)=0),BP26*12*Premium*INDEX(Curves!$O:$O,MATCH(BP5,Curves!$A:$A,0))*Cash_Back_Percentage,0)*(1-Prem_Miss/(IF(Prem_Term&lt;10,Prem_Term,100)))-IF(Model_Point!$M$2="Yes",1,0)*BP28*Income_Benefit*(1+Escalation_Factor)^(BP5-1)</f>
        <v>#N/A</v>
      </c>
      <c r="BQ22" s="88" t="e">
        <f>-(BQ28+BQ29)*(Sum_Assured*(1+Escalation_Factor)^(BQ5-1)*IF(Accidental_Death_Identifier="Yes",1.1,1)+Termination_Expenses*BQ8)-IF(AND(Model_Point!$L$2="Yes",MOD(BQ5,Cash_Back_Period)=0),BQ26*12*Premium*INDEX(Curves!$O:$O,MATCH(BQ5,Curves!$A:$A,0))*Cash_Back_Percentage,0)*(1-Prem_Miss/(IF(Prem_Term&lt;10,Prem_Term,100)))-IF(Model_Point!$M$2="Yes",1,0)*BQ28*Income_Benefit*(1+Escalation_Factor)^(BQ5-1)</f>
        <v>#N/A</v>
      </c>
      <c r="BR22" s="88" t="e">
        <f>-(BR28+BR29)*(Sum_Assured*(1+Escalation_Factor)^(BR5-1)*IF(Accidental_Death_Identifier="Yes",1.1,1)+Termination_Expenses*BR8)-IF(AND(Model_Point!$L$2="Yes",MOD(BR5,Cash_Back_Period)=0),BR26*12*Premium*INDEX(Curves!$O:$O,MATCH(BR5,Curves!$A:$A,0))*Cash_Back_Percentage,0)*(1-Prem_Miss/(IF(Prem_Term&lt;10,Prem_Term,100)))-IF(Model_Point!$M$2="Yes",1,0)*BR28*Income_Benefit*(1+Escalation_Factor)^(BR5-1)</f>
        <v>#N/A</v>
      </c>
      <c r="BS22" s="88" t="e">
        <f>-(BS28+BS29)*(Sum_Assured*(1+Escalation_Factor)^(BS5-1)*IF(Accidental_Death_Identifier="Yes",1.1,1)+Termination_Expenses*BS8)-IF(AND(Model_Point!$L$2="Yes",MOD(BS5,Cash_Back_Period)=0),BS26*12*Premium*INDEX(Curves!$O:$O,MATCH(BS5,Curves!$A:$A,0))*Cash_Back_Percentage,0)*(1-Prem_Miss/(IF(Prem_Term&lt;10,Prem_Term,100)))-IF(Model_Point!$M$2="Yes",1,0)*BS28*Income_Benefit*(1+Escalation_Factor)^(BS5-1)</f>
        <v>#N/A</v>
      </c>
      <c r="BT22" s="88" t="e">
        <f>-(BT28+BT29)*(Sum_Assured*(1+Escalation_Factor)^(BT5-1)*IF(Accidental_Death_Identifier="Yes",1.1,1)+Termination_Expenses*BT8)-IF(AND(Model_Point!$L$2="Yes",MOD(BT5,Cash_Back_Period)=0),BT26*12*Premium*INDEX(Curves!$O:$O,MATCH(BT5,Curves!$A:$A,0))*Cash_Back_Percentage,0)*(1-Prem_Miss/(IF(Prem_Term&lt;10,Prem_Term,100)))-IF(Model_Point!$M$2="Yes",1,0)*BT28*Income_Benefit*(1+Escalation_Factor)^(BT5-1)</f>
        <v>#N/A</v>
      </c>
      <c r="BU22" s="88" t="e">
        <f>-(BU28+BU29)*(Sum_Assured*(1+Escalation_Factor)^(BU5-1)*IF(Accidental_Death_Identifier="Yes",1.1,1)+Termination_Expenses*BU8)-IF(AND(Model_Point!$L$2="Yes",MOD(BU5,Cash_Back_Period)=0),BU26*12*Premium*INDEX(Curves!$O:$O,MATCH(BU5,Curves!$A:$A,0))*Cash_Back_Percentage,0)*(1-Prem_Miss/(IF(Prem_Term&lt;10,Prem_Term,100)))-IF(Model_Point!$M$2="Yes",1,0)*BU28*Income_Benefit*(1+Escalation_Factor)^(BU5-1)</f>
        <v>#N/A</v>
      </c>
      <c r="BV22" s="88" t="e">
        <f>-(BV28+BV29)*(Sum_Assured*(1+Escalation_Factor)^(BV5-1)*IF(Accidental_Death_Identifier="Yes",1.1,1)+Termination_Expenses*BV8)-IF(AND(Model_Point!$L$2="Yes",MOD(BV5,Cash_Back_Period)=0),BV26*12*Premium*INDEX(Curves!$O:$O,MATCH(BV5,Curves!$A:$A,0))*Cash_Back_Percentage,0)*(1-Prem_Miss/(IF(Prem_Term&lt;10,Prem_Term,100)))-IF(Model_Point!$M$2="Yes",1,0)*BV28*Income_Benefit*(1+Escalation_Factor)^(BV5-1)</f>
        <v>#N/A</v>
      </c>
      <c r="BW22" s="88" t="e">
        <f>-(BW28+BW29)*(Sum_Assured*(1+Escalation_Factor)^(BW5-1)*IF(Accidental_Death_Identifier="Yes",1.1,1)+Termination_Expenses*BW8)-IF(AND(Model_Point!$L$2="Yes",MOD(BW5,Cash_Back_Period)=0),BW26*12*Premium*INDEX(Curves!$O:$O,MATCH(BW5,Curves!$A:$A,0))*Cash_Back_Percentage,0)*(1-Prem_Miss/(IF(Prem_Term&lt;10,Prem_Term,100)))-IF(Model_Point!$M$2="Yes",1,0)*BW28*Income_Benefit*(1+Escalation_Factor)^(BW5-1)</f>
        <v>#N/A</v>
      </c>
      <c r="BX22" s="88" t="e">
        <f>-(BX28+BX29)*(Sum_Assured*(1+Escalation_Factor)^(BX5-1)*IF(Accidental_Death_Identifier="Yes",1.1,1)+Termination_Expenses*BX8)-IF(AND(Model_Point!$L$2="Yes",MOD(BX5,Cash_Back_Period)=0),BX26*12*Premium*INDEX(Curves!$O:$O,MATCH(BX5,Curves!$A:$A,0))*Cash_Back_Percentage,0)*(1-Prem_Miss/(IF(Prem_Term&lt;10,Prem_Term,100)))-IF(Model_Point!$M$2="Yes",1,0)*BX28*Income_Benefit*(1+Escalation_Factor)^(BX5-1)</f>
        <v>#N/A</v>
      </c>
      <c r="BY22" s="88" t="e">
        <f>-(BY28+BY29)*(Sum_Assured*(1+Escalation_Factor)^(BY5-1)*IF(Accidental_Death_Identifier="Yes",1.1,1)+Termination_Expenses*BY8)-IF(AND(Model_Point!$L$2="Yes",MOD(BY5,Cash_Back_Period)=0),BY26*12*Premium*INDEX(Curves!$O:$O,MATCH(BY5,Curves!$A:$A,0))*Cash_Back_Percentage,0)*(1-Prem_Miss/(IF(Prem_Term&lt;10,Prem_Term,100)))-IF(Model_Point!$M$2="Yes",1,0)*BY28*Income_Benefit*(1+Escalation_Factor)^(BY5-1)</f>
        <v>#N/A</v>
      </c>
      <c r="BZ22" s="88" t="e">
        <f>-(BZ28+BZ29)*(Sum_Assured*(1+Escalation_Factor)^(BZ5-1)*IF(Accidental_Death_Identifier="Yes",1.1,1)+Termination_Expenses*BZ8)-IF(AND(Model_Point!$L$2="Yes",MOD(BZ5,Cash_Back_Period)=0),BZ26*12*Premium*INDEX(Curves!$O:$O,MATCH(BZ5,Curves!$A:$A,0))*Cash_Back_Percentage,0)*(1-Prem_Miss/(IF(Prem_Term&lt;10,Prem_Term,100)))-IF(Model_Point!$M$2="Yes",1,0)*BZ28*Income_Benefit*(1+Escalation_Factor)^(BZ5-1)</f>
        <v>#N/A</v>
      </c>
      <c r="CA22" s="88" t="e">
        <f>-(CA28+CA29)*(Sum_Assured*(1+Escalation_Factor)^(CA5-1)*IF(Accidental_Death_Identifier="Yes",1.1,1)+Termination_Expenses*CA8)-IF(AND(Model_Point!$L$2="Yes",MOD(CA5,Cash_Back_Period)=0),CA26*12*Premium*INDEX(Curves!$O:$O,MATCH(CA5,Curves!$A:$A,0))*Cash_Back_Percentage,0)*(1-Prem_Miss/(IF(Prem_Term&lt;10,Prem_Term,100)))-IF(Model_Point!$M$2="Yes",1,0)*CA28*Income_Benefit*(1+Escalation_Factor)^(CA5-1)</f>
        <v>#N/A</v>
      </c>
      <c r="CB22" s="88" t="e">
        <f>-(CB28+CB29)*(Sum_Assured*(1+Escalation_Factor)^(CB5-1)*IF(Accidental_Death_Identifier="Yes",1.1,1)+Termination_Expenses*CB8)-IF(AND(Model_Point!$L$2="Yes",MOD(CB5,Cash_Back_Period)=0),CB26*12*Premium*INDEX(Curves!$O:$O,MATCH(CB5,Curves!$A:$A,0))*Cash_Back_Percentage,0)*(1-Prem_Miss/(IF(Prem_Term&lt;10,Prem_Term,100)))-IF(Model_Point!$M$2="Yes",1,0)*CB28*Income_Benefit*(1+Escalation_Factor)^(CB5-1)</f>
        <v>#N/A</v>
      </c>
      <c r="CC22" s="88" t="e">
        <f>-(CC28+CC29)*(Sum_Assured*(1+Escalation_Factor)^(CC5-1)*IF(Accidental_Death_Identifier="Yes",1.1,1)+Termination_Expenses*CC8)-IF(AND(Model_Point!$L$2="Yes",MOD(CC5,Cash_Back_Period)=0),CC26*12*Premium*INDEX(Curves!$O:$O,MATCH(CC5,Curves!$A:$A,0))*Cash_Back_Percentage,0)*(1-Prem_Miss/(IF(Prem_Term&lt;10,Prem_Term,100)))-IF(Model_Point!$M$2="Yes",1,0)*CC28*Income_Benefit*(1+Escalation_Factor)^(CC5-1)</f>
        <v>#N/A</v>
      </c>
      <c r="CD22" s="88" t="e">
        <f>-(CD28+CD29)*(Sum_Assured*(1+Escalation_Factor)^(CD5-1)*IF(Accidental_Death_Identifier="Yes",1.1,1)+Termination_Expenses*CD8)-IF(AND(Model_Point!$L$2="Yes",MOD(CD5,Cash_Back_Period)=0),CD26*12*Premium*INDEX(Curves!$O:$O,MATCH(CD5,Curves!$A:$A,0))*Cash_Back_Percentage,0)*(1-Prem_Miss/(IF(Prem_Term&lt;10,Prem_Term,100)))-IF(Model_Point!$M$2="Yes",1,0)*CD28*Income_Benefit*(1+Escalation_Factor)^(CD5-1)</f>
        <v>#N/A</v>
      </c>
      <c r="CE22" s="88" t="e">
        <f>-(CE28+CE29)*(Sum_Assured*(1+Escalation_Factor)^(CE5-1)*IF(Accidental_Death_Identifier="Yes",1.1,1)+Termination_Expenses*CE8)-IF(AND(Model_Point!$L$2="Yes",MOD(CE5,Cash_Back_Period)=0),CE26*12*Premium*INDEX(Curves!$O:$O,MATCH(CE5,Curves!$A:$A,0))*Cash_Back_Percentage,0)*(1-Prem_Miss/(IF(Prem_Term&lt;10,Prem_Term,100)))-IF(Model_Point!$M$2="Yes",1,0)*CE28*Income_Benefit*(1+Escalation_Factor)^(CE5-1)</f>
        <v>#N/A</v>
      </c>
      <c r="CF22" s="88" t="e">
        <f>-(CF28+CF29)*(Sum_Assured*(1+Escalation_Factor)^(CF5-1)*IF(Accidental_Death_Identifier="Yes",1.1,1)+Termination_Expenses*CF8)-IF(AND(Model_Point!$L$2="Yes",MOD(CF5,Cash_Back_Period)=0),CF26*12*Premium*INDEX(Curves!$O:$O,MATCH(CF5,Curves!$A:$A,0))*Cash_Back_Percentage,0)*(1-Prem_Miss/(IF(Prem_Term&lt;10,Prem_Term,100)))-IF(Model_Point!$M$2="Yes",1,0)*CF28*Income_Benefit*(1+Escalation_Factor)^(CF5-1)</f>
        <v>#N/A</v>
      </c>
      <c r="CG22" s="88" t="e">
        <f>-(CG28+CG29)*(Sum_Assured*(1+Escalation_Factor)^(CG5-1)*IF(Accidental_Death_Identifier="Yes",1.1,1)+Termination_Expenses*CG8)-IF(AND(Model_Point!$L$2="Yes",MOD(CG5,Cash_Back_Period)=0),CG26*12*Premium*INDEX(Curves!$O:$O,MATCH(CG5,Curves!$A:$A,0))*Cash_Back_Percentage,0)*(1-Prem_Miss/(IF(Prem_Term&lt;10,Prem_Term,100)))-IF(Model_Point!$M$2="Yes",1,0)*CG28*Income_Benefit*(1+Escalation_Factor)^(CG5-1)</f>
        <v>#N/A</v>
      </c>
      <c r="CH22" s="88" t="e">
        <f>-(CH28+CH29)*(Sum_Assured*(1+Escalation_Factor)^(CH5-1)*IF(Accidental_Death_Identifier="Yes",1.1,1)+Termination_Expenses*CH8)-IF(AND(Model_Point!$L$2="Yes",MOD(CH5,Cash_Back_Period)=0),CH26*12*Premium*INDEX(Curves!$O:$O,MATCH(CH5,Curves!$A:$A,0))*Cash_Back_Percentage,0)*(1-Prem_Miss/(IF(Prem_Term&lt;10,Prem_Term,100)))-IF(Model_Point!$M$2="Yes",1,0)*CH28*Income_Benefit*(1+Escalation_Factor)^(CH5-1)</f>
        <v>#N/A</v>
      </c>
      <c r="CI22" s="88" t="e">
        <f>-(CI28+CI29)*(Sum_Assured*(1+Escalation_Factor)^(CI5-1)*IF(Accidental_Death_Identifier="Yes",1.1,1)+Termination_Expenses*CI8)-IF(AND(Model_Point!$L$2="Yes",MOD(CI5,Cash_Back_Period)=0),CI26*12*Premium*INDEX(Curves!$O:$O,MATCH(CI5,Curves!$A:$A,0))*Cash_Back_Percentage,0)*(1-Prem_Miss/(IF(Prem_Term&lt;10,Prem_Term,100)))-IF(Model_Point!$M$2="Yes",1,0)*CI28*Income_Benefit*(1+Escalation_Factor)^(CI5-1)</f>
        <v>#N/A</v>
      </c>
      <c r="CJ22" s="88" t="e">
        <f>-(CJ28+CJ29)*(Sum_Assured*(1+Escalation_Factor)^(CJ5-1)*IF(Accidental_Death_Identifier="Yes",1.1,1)+Termination_Expenses*CJ8)-IF(AND(Model_Point!$L$2="Yes",MOD(CJ5,Cash_Back_Period)=0),CJ26*12*Premium*INDEX(Curves!$O:$O,MATCH(CJ5,Curves!$A:$A,0))*Cash_Back_Percentage,0)*(1-Prem_Miss/(IF(Prem_Term&lt;10,Prem_Term,100)))-IF(Model_Point!$M$2="Yes",1,0)*CJ28*Income_Benefit*(1+Escalation_Factor)^(CJ5-1)</f>
        <v>#N/A</v>
      </c>
      <c r="CK22" s="88" t="e">
        <f>-(CK28+CK29)*(Sum_Assured*(1+Escalation_Factor)^(CK5-1)*IF(Accidental_Death_Identifier="Yes",1.1,1)+Termination_Expenses*CK8)-IF(AND(Model_Point!$L$2="Yes",MOD(CK5,Cash_Back_Period)=0),CK26*12*Premium*INDEX(Curves!$O:$O,MATCH(CK5,Curves!$A:$A,0))*Cash_Back_Percentage,0)*(1-Prem_Miss/(IF(Prem_Term&lt;10,Prem_Term,100)))-IF(Model_Point!$M$2="Yes",1,0)*CK28*Income_Benefit*(1+Escalation_Factor)^(CK5-1)</f>
        <v>#N/A</v>
      </c>
      <c r="CL22" s="88" t="e">
        <f>-(CL28+CL29)*(Sum_Assured*(1+Escalation_Factor)^(CL5-1)*IF(Accidental_Death_Identifier="Yes",1.1,1)+Termination_Expenses*CL8)-IF(AND(Model_Point!$L$2="Yes",MOD(CL5,Cash_Back_Period)=0),CL26*12*Premium*INDEX(Curves!$O:$O,MATCH(CL5,Curves!$A:$A,0))*Cash_Back_Percentage,0)*(1-Prem_Miss/(IF(Prem_Term&lt;10,Prem_Term,100)))-IF(Model_Point!$M$2="Yes",1,0)*CL28*Income_Benefit*(1+Escalation_Factor)^(CL5-1)</f>
        <v>#N/A</v>
      </c>
      <c r="CM22" s="88" t="e">
        <f>-(CM28+CM29)*(Sum_Assured*(1+Escalation_Factor)^(CM5-1)*IF(Accidental_Death_Identifier="Yes",1.1,1)+Termination_Expenses*CM8)-IF(AND(Model_Point!$L$2="Yes",MOD(CM5,Cash_Back_Period)=0),CM26*12*Premium*INDEX(Curves!$O:$O,MATCH(CM5,Curves!$A:$A,0))*Cash_Back_Percentage,0)*(1-Prem_Miss/(IF(Prem_Term&lt;10,Prem_Term,100)))-IF(Model_Point!$M$2="Yes",1,0)*CM28*Income_Benefit*(1+Escalation_Factor)^(CM5-1)</f>
        <v>#N/A</v>
      </c>
      <c r="CN22" s="88" t="e">
        <f>-(CN28+CN29)*(Sum_Assured*(1+Escalation_Factor)^(CN5-1)*IF(Accidental_Death_Identifier="Yes",1.1,1)+Termination_Expenses*CN8)-IF(AND(Model_Point!$L$2="Yes",MOD(CN5,Cash_Back_Period)=0),CN26*12*Premium*INDEX(Curves!$O:$O,MATCH(CN5,Curves!$A:$A,0))*Cash_Back_Percentage,0)*(1-Prem_Miss/(IF(Prem_Term&lt;10,Prem_Term,100)))-IF(Model_Point!$M$2="Yes",1,0)*CN28*Income_Benefit*(1+Escalation_Factor)^(CN5-1)</f>
        <v>#N/A</v>
      </c>
      <c r="CO22" s="88" t="e">
        <f>-(CO28+CO29)*(Sum_Assured*(1+Escalation_Factor)^(CO5-1)*IF(Accidental_Death_Identifier="Yes",1.1,1)+Termination_Expenses*CO8)-IF(AND(Model_Point!$L$2="Yes",MOD(CO5,Cash_Back_Period)=0),CO26*12*Premium*INDEX(Curves!$O:$O,MATCH(CO5,Curves!$A:$A,0))*Cash_Back_Percentage,0)*(1-Prem_Miss/(IF(Prem_Term&lt;10,Prem_Term,100)))-IF(Model_Point!$M$2="Yes",1,0)*CO28*Income_Benefit*(1+Escalation_Factor)^(CO5-1)</f>
        <v>#N/A</v>
      </c>
      <c r="CP22" s="88" t="e">
        <f>-(CP28+CP29)*(Sum_Assured*(1+Escalation_Factor)^(CP5-1)*IF(Accidental_Death_Identifier="Yes",1.1,1)+Termination_Expenses*CP8)-IF(AND(Model_Point!$L$2="Yes",MOD(CP5,Cash_Back_Period)=0),CP26*12*Premium*INDEX(Curves!$O:$O,MATCH(CP5,Curves!$A:$A,0))*Cash_Back_Percentage,0)*(1-Prem_Miss/(IF(Prem_Term&lt;10,Prem_Term,100)))-IF(Model_Point!$M$2="Yes",1,0)*CP28*Income_Benefit*(1+Escalation_Factor)^(CP5-1)</f>
        <v>#N/A</v>
      </c>
      <c r="CQ22" s="88" t="e">
        <f>-(CQ28+CQ29)*(Sum_Assured*(1+Escalation_Factor)^(CQ5-1)*IF(Accidental_Death_Identifier="Yes",1.1,1)+Termination_Expenses*CQ8)-IF(AND(Model_Point!$L$2="Yes",MOD(CQ5,Cash_Back_Period)=0),CQ26*12*Premium*INDEX(Curves!$O:$O,MATCH(CQ5,Curves!$A:$A,0))*Cash_Back_Percentage,0)*(1-Prem_Miss/(IF(Prem_Term&lt;10,Prem_Term,100)))-IF(Model_Point!$M$2="Yes",1,0)*CQ28*Income_Benefit*(1+Escalation_Factor)^(CQ5-1)</f>
        <v>#N/A</v>
      </c>
      <c r="CR22" s="88" t="e">
        <f>-(CR28+CR29)*(Sum_Assured*(1+Escalation_Factor)^(CR5-1)*IF(Accidental_Death_Identifier="Yes",1.1,1)+Termination_Expenses*CR8)-IF(AND(Model_Point!$L$2="Yes",MOD(CR5,Cash_Back_Period)=0),CR26*12*Premium*INDEX(Curves!$O:$O,MATCH(CR5,Curves!$A:$A,0))*Cash_Back_Percentage,0)*(1-Prem_Miss/(IF(Prem_Term&lt;10,Prem_Term,100)))-IF(Model_Point!$M$2="Yes",1,0)*CR28*Income_Benefit*(1+Escalation_Factor)^(CR5-1)</f>
        <v>#N/A</v>
      </c>
      <c r="CS22" s="88" t="e">
        <f>-(CS28+CS29)*(Sum_Assured*(1+Escalation_Factor)^(CS5-1)*IF(Accidental_Death_Identifier="Yes",1.1,1)+Termination_Expenses*CS8)-IF(AND(Model_Point!$L$2="Yes",MOD(CS5,Cash_Back_Period)=0),CS26*12*Premium*INDEX(Curves!$O:$O,MATCH(CS5,Curves!$A:$A,0))*Cash_Back_Percentage,0)*(1-Prem_Miss/(IF(Prem_Term&lt;10,Prem_Term,100)))-IF(Model_Point!$M$2="Yes",1,0)*CS28*Income_Benefit*(1+Escalation_Factor)^(CS5-1)</f>
        <v>#N/A</v>
      </c>
      <c r="CT22" s="88" t="e">
        <f>-(CT28+CT29)*(Sum_Assured*(1+Escalation_Factor)^(CT5-1)*IF(Accidental_Death_Identifier="Yes",1.1,1)+Termination_Expenses*CT8)-IF(AND(Model_Point!$L$2="Yes",MOD(CT5,Cash_Back_Period)=0),CT26*12*Premium*INDEX(Curves!$O:$O,MATCH(CT5,Curves!$A:$A,0))*Cash_Back_Percentage,0)*(1-Prem_Miss/(IF(Prem_Term&lt;10,Prem_Term,100)))-IF(Model_Point!$M$2="Yes",1,0)*CT28*Income_Benefit*(1+Escalation_Factor)^(CT5-1)</f>
        <v>#N/A</v>
      </c>
      <c r="CU22" s="88" t="e">
        <f>-(CU28+CU29)*(Sum_Assured*(1+Escalation_Factor)^(CU5-1)*IF(Accidental_Death_Identifier="Yes",1.1,1)+Termination_Expenses*CU8)-IF(AND(Model_Point!$L$2="Yes",MOD(CU5,Cash_Back_Period)=0),CU26*12*Premium*INDEX(Curves!$O:$O,MATCH(CU5,Curves!$A:$A,0))*Cash_Back_Percentage,0)*(1-Prem_Miss/(IF(Prem_Term&lt;10,Prem_Term,100)))-IF(Model_Point!$M$2="Yes",1,0)*CU28*Income_Benefit*(1+Escalation_Factor)^(CU5-1)</f>
        <v>#N/A</v>
      </c>
      <c r="CV22" s="88" t="e">
        <f>-(CV28+CV29)*(Sum_Assured*(1+Escalation_Factor)^(CV5-1)*IF(Accidental_Death_Identifier="Yes",1.1,1)+Termination_Expenses*CV8)-IF(AND(Model_Point!$L$2="Yes",MOD(CV5,Cash_Back_Period)=0),CV26*12*Premium*INDEX(Curves!$O:$O,MATCH(CV5,Curves!$A:$A,0))*Cash_Back_Percentage,0)*(1-Prem_Miss/(IF(Prem_Term&lt;10,Prem_Term,100)))-IF(Model_Point!$M$2="Yes",1,0)*CV28*Income_Benefit*(1+Escalation_Factor)^(CV5-1)</f>
        <v>#N/A</v>
      </c>
      <c r="CW22" s="88" t="e">
        <f>-(CW28+CW29)*(Sum_Assured*(1+Escalation_Factor)^(CW5-1)*IF(Accidental_Death_Identifier="Yes",1.1,1)+Termination_Expenses*CW8)-IF(AND(Model_Point!$L$2="Yes",MOD(CW5,Cash_Back_Period)=0),CW26*12*Premium*INDEX(Curves!$O:$O,MATCH(CW5,Curves!$A:$A,0))*Cash_Back_Percentage,0)*(1-Prem_Miss/(IF(Prem_Term&lt;10,Prem_Term,100)))-IF(Model_Point!$M$2="Yes",1,0)*CW28*Income_Benefit*(1+Escalation_Factor)^(CW5-1)</f>
        <v>#N/A</v>
      </c>
      <c r="CX22" s="88" t="e">
        <f>-(CX28+CX29)*(Sum_Assured*(1+Escalation_Factor)^(CX5-1)*IF(Accidental_Death_Identifier="Yes",1.1,1)+Termination_Expenses*CX8)-IF(AND(Model_Point!$L$2="Yes",MOD(CX5,Cash_Back_Period)=0),CX26*12*Premium*INDEX(Curves!$O:$O,MATCH(CX5,Curves!$A:$A,0))*Cash_Back_Percentage,0)*(1-Prem_Miss/(IF(Prem_Term&lt;10,Prem_Term,100)))-IF(Model_Point!$M$2="Yes",1,0)*CX28*Income_Benefit*(1+Escalation_Factor)^(CX5-1)</f>
        <v>#N/A</v>
      </c>
      <c r="CY22" s="88" t="e">
        <f>-(CY28+CY29)*(Sum_Assured*(1+Escalation_Factor)^(CY5-1)*IF(Accidental_Death_Identifier="Yes",1.1,1)+Termination_Expenses*CY8)-IF(AND(Model_Point!$L$2="Yes",MOD(CY5,Cash_Back_Period)=0),CY26*12*Premium*INDEX(Curves!$O:$O,MATCH(CY5,Curves!$A:$A,0))*Cash_Back_Percentage,0)*(1-Prem_Miss/(IF(Prem_Term&lt;10,Prem_Term,100)))-IF(Model_Point!$M$2="Yes",1,0)*CY28*Income_Benefit*(1+Escalation_Factor)^(CY5-1)</f>
        <v>#N/A</v>
      </c>
      <c r="CZ22" s="88" t="e">
        <f>-(CZ28+CZ29)*(Sum_Assured*(1+Escalation_Factor)^(CZ5-1)*IF(Accidental_Death_Identifier="Yes",1.1,1)+Termination_Expenses*CZ8)-IF(AND(Model_Point!$L$2="Yes",MOD(CZ5,Cash_Back_Period)=0),CZ26*12*Premium*INDEX(Curves!$O:$O,MATCH(CZ5,Curves!$A:$A,0))*Cash_Back_Percentage,0)*(1-Prem_Miss/(IF(Prem_Term&lt;10,Prem_Term,100)))-IF(Model_Point!$M$2="Yes",1,0)*CZ28*Income_Benefit*(1+Escalation_Factor)^(CZ5-1)</f>
        <v>#N/A</v>
      </c>
      <c r="DA22" s="88" t="e">
        <f>-(DA28+DA29)*(Sum_Assured*(1+Escalation_Factor)^(DA5-1)*IF(Accidental_Death_Identifier="Yes",1.1,1)+Termination_Expenses*DA8)-IF(AND(Model_Point!$L$2="Yes",MOD(DA5,Cash_Back_Period)=0),DA26*12*Premium*INDEX(Curves!$O:$O,MATCH(DA5,Curves!$A:$A,0))*Cash_Back_Percentage,0)*(1-Prem_Miss/(IF(Prem_Term&lt;10,Prem_Term,100)))-IF(Model_Point!$M$2="Yes",1,0)*DA28*Income_Benefit*(1+Escalation_Factor)^(DA5-1)</f>
        <v>#N/A</v>
      </c>
      <c r="DB22" s="88" t="e">
        <f>-(DB28+DB29)*(Sum_Assured*(1+Escalation_Factor)^(DB5-1)*IF(Accidental_Death_Identifier="Yes",1.1,1)+Termination_Expenses*DB8)-IF(AND(Model_Point!$L$2="Yes",MOD(DB5,Cash_Back_Period)=0),DB26*12*Premium*INDEX(Curves!$O:$O,MATCH(DB5,Curves!$A:$A,0))*Cash_Back_Percentage,0)*(1-Prem_Miss/(IF(Prem_Term&lt;10,Prem_Term,100)))-IF(Model_Point!$M$2="Yes",1,0)*DB28*Income_Benefit*(1+Escalation_Factor)^(DB5-1)</f>
        <v>#N/A</v>
      </c>
      <c r="DC22" s="88" t="e">
        <f>-(DC28+DC29)*(Sum_Assured*(1+Escalation_Factor)^(DC5-1)*IF(Accidental_Death_Identifier="Yes",1.1,1)+Termination_Expenses*DC8)-IF(AND(Model_Point!$L$2="Yes",MOD(DC5,Cash_Back_Period)=0),DC26*12*Premium*INDEX(Curves!$O:$O,MATCH(DC5,Curves!$A:$A,0))*Cash_Back_Percentage,0)*(1-Prem_Miss/(IF(Prem_Term&lt;10,Prem_Term,100)))-IF(Model_Point!$M$2="Yes",1,0)*DC28*Income_Benefit*(1+Escalation_Factor)^(DC5-1)</f>
        <v>#N/A</v>
      </c>
      <c r="DD22" s="88" t="e">
        <f>-(DD28+DD29)*(Sum_Assured*(1+Escalation_Factor)^(DD5-1)*IF(Accidental_Death_Identifier="Yes",1.1,1)+Termination_Expenses*DD8)-IF(AND(Model_Point!$L$2="Yes",MOD(DD5,Cash_Back_Period)=0),DD26*12*Premium*INDEX(Curves!$O:$O,MATCH(DD5,Curves!$A:$A,0))*Cash_Back_Percentage,0)*(1-Prem_Miss/(IF(Prem_Term&lt;10,Prem_Term,100)))-IF(Model_Point!$M$2="Yes",1,0)*DD28*Income_Benefit*(1+Escalation_Factor)^(DD5-1)</f>
        <v>#N/A</v>
      </c>
      <c r="DE22" s="88" t="e">
        <f>-(DE28+DE29)*(Sum_Assured*(1+Escalation_Factor)^(DE5-1)*IF(Accidental_Death_Identifier="Yes",1.1,1)+Termination_Expenses*DE8)-IF(AND(Model_Point!$L$2="Yes",MOD(DE5,Cash_Back_Period)=0),DE26*12*Premium*INDEX(Curves!$O:$O,MATCH(DE5,Curves!$A:$A,0))*Cash_Back_Percentage,0)*(1-Prem_Miss/(IF(Prem_Term&lt;10,Prem_Term,100)))-IF(Model_Point!$M$2="Yes",1,0)*DE28*Income_Benefit*(1+Escalation_Factor)^(DE5-1)</f>
        <v>#N/A</v>
      </c>
      <c r="DF22" s="88" t="e">
        <f>-(DF28+DF29)*(Sum_Assured*(1+Escalation_Factor)^(DF5-1)*IF(Accidental_Death_Identifier="Yes",1.1,1)+Termination_Expenses*DF8)-IF(AND(Model_Point!$L$2="Yes",MOD(DF5,Cash_Back_Period)=0),DF26*12*Premium*INDEX(Curves!$O:$O,MATCH(DF5,Curves!$A:$A,0))*Cash_Back_Percentage,0)*(1-Prem_Miss/(IF(Prem_Term&lt;10,Prem_Term,100)))-IF(Model_Point!$M$2="Yes",1,0)*DF28*Income_Benefit*(1+Escalation_Factor)^(DF5-1)</f>
        <v>#N/A</v>
      </c>
      <c r="DG22" s="88" t="e">
        <f>-(DG28+DG29)*(Sum_Assured*(1+Escalation_Factor)^(DG5-1)*IF(Accidental_Death_Identifier="Yes",1.1,1)+Termination_Expenses*DG8)-IF(AND(Model_Point!$L$2="Yes",MOD(DG5,Cash_Back_Period)=0),DG26*12*Premium*INDEX(Curves!$O:$O,MATCH(DG5,Curves!$A:$A,0))*Cash_Back_Percentage,0)*(1-Prem_Miss/(IF(Prem_Term&lt;10,Prem_Term,100)))-IF(Model_Point!$M$2="Yes",1,0)*DG28*Income_Benefit*(1+Escalation_Factor)^(DG5-1)</f>
        <v>#N/A</v>
      </c>
      <c r="DH22" s="88" t="e">
        <f>-(DH28+DH29)*(Sum_Assured*(1+Escalation_Factor)^(DH5-1)*IF(Accidental_Death_Identifier="Yes",1.1,1)+Termination_Expenses*DH8)-IF(AND(Model_Point!$L$2="Yes",MOD(DH5,Cash_Back_Period)=0),DH26*12*Premium*INDEX(Curves!$O:$O,MATCH(DH5,Curves!$A:$A,0))*Cash_Back_Percentage,0)*(1-Prem_Miss/(IF(Prem_Term&lt;10,Prem_Term,100)))-IF(Model_Point!$M$2="Yes",1,0)*DH28*Income_Benefit*(1+Escalation_Factor)^(DH5-1)</f>
        <v>#N/A</v>
      </c>
      <c r="DI22" s="88" t="e">
        <f>-(DI28+DI29)*(Sum_Assured*(1+Escalation_Factor)^(DI5-1)*IF(Accidental_Death_Identifier="Yes",1.1,1)+Termination_Expenses*DI8)-IF(AND(Model_Point!$L$2="Yes",MOD(DI5,Cash_Back_Period)=0),DI26*12*Premium*INDEX(Curves!$O:$O,MATCH(DI5,Curves!$A:$A,0))*Cash_Back_Percentage,0)*(1-Prem_Miss/(IF(Prem_Term&lt;10,Prem_Term,100)))-IF(Model_Point!$M$2="Yes",1,0)*DI28*Income_Benefit*(1+Escalation_Factor)^(DI5-1)</f>
        <v>#N/A</v>
      </c>
      <c r="DJ22" s="88" t="e">
        <f>-(DJ28+DJ29)*(Sum_Assured*(1+Escalation_Factor)^(DJ5-1)*IF(Accidental_Death_Identifier="Yes",1.1,1)+Termination_Expenses*DJ8)-IF(AND(Model_Point!$L$2="Yes",MOD(DJ5,Cash_Back_Period)=0),DJ26*12*Premium*INDEX(Curves!$O:$O,MATCH(DJ5,Curves!$A:$A,0))*Cash_Back_Percentage,0)*(1-Prem_Miss/(IF(Prem_Term&lt;10,Prem_Term,100)))-IF(Model_Point!$M$2="Yes",1,0)*DJ28*Income_Benefit*(1+Escalation_Factor)^(DJ5-1)</f>
        <v>#N/A</v>
      </c>
      <c r="DK22" s="88" t="e">
        <f>-(DK28+DK29)*(Sum_Assured*(1+Escalation_Factor)^(DK5-1)*IF(Accidental_Death_Identifier="Yes",1.1,1)+Termination_Expenses*DK8)-IF(AND(Model_Point!$L$2="Yes",MOD(DK5,Cash_Back_Period)=0),DK26*12*Premium*INDEX(Curves!$O:$O,MATCH(DK5,Curves!$A:$A,0))*Cash_Back_Percentage,0)*(1-Prem_Miss/(IF(Prem_Term&lt;10,Prem_Term,100)))-IF(Model_Point!$M$2="Yes",1,0)*DK28*Income_Benefit*(1+Escalation_Factor)^(DK5-1)</f>
        <v>#N/A</v>
      </c>
      <c r="DL22" s="88" t="e">
        <f>-(DL28+DL29)*(Sum_Assured*(1+Escalation_Factor)^(DL5-1)*IF(Accidental_Death_Identifier="Yes",1.1,1)+Termination_Expenses*DL8)-IF(AND(Model_Point!$L$2="Yes",MOD(DL5,Cash_Back_Period)=0),DL26*12*Premium*INDEX(Curves!$O:$O,MATCH(DL5,Curves!$A:$A,0))*Cash_Back_Percentage,0)*(1-Prem_Miss/(IF(Prem_Term&lt;10,Prem_Term,100)))-IF(Model_Point!$M$2="Yes",1,0)*DL28*Income_Benefit*(1+Escalation_Factor)^(DL5-1)</f>
        <v>#N/A</v>
      </c>
      <c r="DM22" s="88" t="e">
        <f>-(DM28+DM29)*(Sum_Assured*(1+Escalation_Factor)^(DM5-1)*IF(Accidental_Death_Identifier="Yes",1.1,1)+Termination_Expenses*DM8)-IF(AND(Model_Point!$L$2="Yes",MOD(DM5,Cash_Back_Period)=0),DM26*12*Premium*INDEX(Curves!$O:$O,MATCH(DM5,Curves!$A:$A,0))*Cash_Back_Percentage,0)*(1-Prem_Miss/(IF(Prem_Term&lt;10,Prem_Term,100)))-IF(Model_Point!$M$2="Yes",1,0)*DM28*Income_Benefit*(1+Escalation_Factor)^(DM5-1)</f>
        <v>#N/A</v>
      </c>
      <c r="DN22" s="88" t="e">
        <f>-(DN28+DN29)*(Sum_Assured*(1+Escalation_Factor)^(DN5-1)*IF(Accidental_Death_Identifier="Yes",1.1,1)+Termination_Expenses*DN8)-IF(AND(Model_Point!$L$2="Yes",MOD(DN5,Cash_Back_Period)=0),DN26*12*Premium*INDEX(Curves!$O:$O,MATCH(DN5,Curves!$A:$A,0))*Cash_Back_Percentage,0)*(1-Prem_Miss/(IF(Prem_Term&lt;10,Prem_Term,100)))-IF(Model_Point!$M$2="Yes",1,0)*DN28*Income_Benefit*(1+Escalation_Factor)^(DN5-1)</f>
        <v>#N/A</v>
      </c>
      <c r="DO22" s="88" t="e">
        <f>-(DO28+DO29)*(Sum_Assured*(1+Escalation_Factor)^(DO5-1)*IF(Accidental_Death_Identifier="Yes",1.1,1)+Termination_Expenses*DO8)-IF(AND(Model_Point!$L$2="Yes",MOD(DO5,Cash_Back_Period)=0),DO26*12*Premium*INDEX(Curves!$O:$O,MATCH(DO5,Curves!$A:$A,0))*Cash_Back_Percentage,0)*(1-Prem_Miss/(IF(Prem_Term&lt;10,Prem_Term,100)))-IF(Model_Point!$M$2="Yes",1,0)*DO28*Income_Benefit*(1+Escalation_Factor)^(DO5-1)</f>
        <v>#N/A</v>
      </c>
      <c r="DP22" s="88" t="e">
        <f>-(DP28+DP29)*(Sum_Assured*(1+Escalation_Factor)^(DP5-1)*IF(Accidental_Death_Identifier="Yes",1.1,1)+Termination_Expenses*DP8)-IF(AND(Model_Point!$L$2="Yes",MOD(DP5,Cash_Back_Period)=0),DP26*12*Premium*INDEX(Curves!$O:$O,MATCH(DP5,Curves!$A:$A,0))*Cash_Back_Percentage,0)*(1-Prem_Miss/(IF(Prem_Term&lt;10,Prem_Term,100)))-IF(Model_Point!$M$2="Yes",1,0)*DP28*Income_Benefit*(1+Escalation_Factor)^(DP5-1)</f>
        <v>#N/A</v>
      </c>
      <c r="DQ22" s="88" t="e">
        <f>-(DQ28+DQ29)*(Sum_Assured*(1+Escalation_Factor)^(DQ5-1)*IF(Accidental_Death_Identifier="Yes",1.1,1)+Termination_Expenses*DQ8)-IF(AND(Model_Point!$L$2="Yes",MOD(DQ5,Cash_Back_Period)=0),DQ26*12*Premium*INDEX(Curves!$O:$O,MATCH(DQ5,Curves!$A:$A,0))*Cash_Back_Percentage,0)*(1-Prem_Miss/(IF(Prem_Term&lt;10,Prem_Term,100)))-IF(Model_Point!$M$2="Yes",1,0)*DQ28*Income_Benefit*(1+Escalation_Factor)^(DQ5-1)</f>
        <v>#N/A</v>
      </c>
      <c r="DR22" s="88" t="e">
        <f>-(DR28+DR29)*(Sum_Assured*(1+Escalation_Factor)^(DR5-1)*IF(Accidental_Death_Identifier="Yes",1.1,1)+Termination_Expenses*DR8)-IF(AND(Model_Point!$L$2="Yes",MOD(DR5,Cash_Back_Period)=0),DR26*12*Premium*INDEX(Curves!$O:$O,MATCH(DR5,Curves!$A:$A,0))*Cash_Back_Percentage,0)*(1-Prem_Miss/(IF(Prem_Term&lt;10,Prem_Term,100)))-IF(Model_Point!$M$2="Yes",1,0)*DR28*Income_Benefit*(1+Escalation_Factor)^(DR5-1)</f>
        <v>#N/A</v>
      </c>
      <c r="DS22" s="88" t="e">
        <f>-(DS28+DS29)*(Sum_Assured*(1+Escalation_Factor)^(DS5-1)*IF(Accidental_Death_Identifier="Yes",1.1,1)+Termination_Expenses*DS8)-IF(AND(Model_Point!$L$2="Yes",MOD(DS5,Cash_Back_Period)=0),DS26*12*Premium*INDEX(Curves!$O:$O,MATCH(DS5,Curves!$A:$A,0))*Cash_Back_Percentage,0)*(1-Prem_Miss/(IF(Prem_Term&lt;10,Prem_Term,100)))-IF(Model_Point!$M$2="Yes",1,0)*DS28*Income_Benefit*(1+Escalation_Factor)^(DS5-1)</f>
        <v>#N/A</v>
      </c>
      <c r="DT22" s="88" t="e">
        <f>-(DT28+DT29)*(Sum_Assured*(1+Escalation_Factor)^(DT5-1)*IF(Accidental_Death_Identifier="Yes",1.1,1)+Termination_Expenses*DT8)-IF(AND(Model_Point!$L$2="Yes",MOD(DT5,Cash_Back_Period)=0),DT26*12*Premium*INDEX(Curves!$O:$O,MATCH(DT5,Curves!$A:$A,0))*Cash_Back_Percentage,0)*(1-Prem_Miss/(IF(Prem_Term&lt;10,Prem_Term,100)))-IF(Model_Point!$M$2="Yes",1,0)*DT28*Income_Benefit*(1+Escalation_Factor)^(DT5-1)</f>
        <v>#N/A</v>
      </c>
      <c r="DU22" s="88" t="e">
        <f>-(DU28+DU29)*(Sum_Assured*(1+Escalation_Factor)^(DU5-1)*IF(Accidental_Death_Identifier="Yes",1.1,1)+Termination_Expenses*DU8)-IF(AND(Model_Point!$L$2="Yes",MOD(DU5,Cash_Back_Period)=0),DU26*12*Premium*INDEX(Curves!$O:$O,MATCH(DU5,Curves!$A:$A,0))*Cash_Back_Percentage,0)*(1-Prem_Miss/(IF(Prem_Term&lt;10,Prem_Term,100)))-IF(Model_Point!$M$2="Yes",1,0)*DU28*Income_Benefit*(1+Escalation_Factor)^(DU5-1)</f>
        <v>#N/A</v>
      </c>
      <c r="DV22" s="88" t="e">
        <f>-(DV28+DV29)*(Sum_Assured*(1+Escalation_Factor)^(DV5-1)*IF(Accidental_Death_Identifier="Yes",1.1,1)+Termination_Expenses*DV8)-IF(AND(Model_Point!$L$2="Yes",MOD(DV5,Cash_Back_Period)=0),DV26*12*Premium*INDEX(Curves!$O:$O,MATCH(DV5,Curves!$A:$A,0))*Cash_Back_Percentage,0)*(1-Prem_Miss/(IF(Prem_Term&lt;10,Prem_Term,100)))-IF(Model_Point!$M$2="Yes",1,0)*DV28*Income_Benefit*(1+Escalation_Factor)^(DV5-1)</f>
        <v>#N/A</v>
      </c>
      <c r="DW22" s="88" t="e">
        <f>-(DW28+DW29)*(Sum_Assured*(1+Escalation_Factor)^(DW5-1)*IF(Accidental_Death_Identifier="Yes",1.1,1)+Termination_Expenses*DW8)-IF(AND(Model_Point!$L$2="Yes",MOD(DW5,Cash_Back_Period)=0),DW26*12*Premium*INDEX(Curves!$O:$O,MATCH(DW5,Curves!$A:$A,0))*Cash_Back_Percentage,0)*(1-Prem_Miss/(IF(Prem_Term&lt;10,Prem_Term,100)))-IF(Model_Point!$M$2="Yes",1,0)*DW28*Income_Benefit*(1+Escalation_Factor)^(DW5-1)</f>
        <v>#N/A</v>
      </c>
      <c r="DX22" s="88" t="e">
        <f>-(DX28+DX29)*(Sum_Assured*(1+Escalation_Factor)^(DX5-1)*IF(Accidental_Death_Identifier="Yes",1.1,1)+Termination_Expenses*DX8)-IF(AND(Model_Point!$L$2="Yes",MOD(DX5,Cash_Back_Period)=0),DX26*12*Premium*INDEX(Curves!$O:$O,MATCH(DX5,Curves!$A:$A,0))*Cash_Back_Percentage,0)*(1-Prem_Miss/(IF(Prem_Term&lt;10,Prem_Term,100)))-IF(Model_Point!$M$2="Yes",1,0)*DX28*Income_Benefit*(1+Escalation_Factor)^(DX5-1)</f>
        <v>#N/A</v>
      </c>
      <c r="DY22" s="88" t="e">
        <f>-(DY28+DY29)*(Sum_Assured*(1+Escalation_Factor)^(DY5-1)*IF(Accidental_Death_Identifier="Yes",1.1,1)+Termination_Expenses*DY8)-IF(AND(Model_Point!$L$2="Yes",MOD(DY5,Cash_Back_Period)=0),DY26*12*Premium*INDEX(Curves!$O:$O,MATCH(DY5,Curves!$A:$A,0))*Cash_Back_Percentage,0)*(1-Prem_Miss/(IF(Prem_Term&lt;10,Prem_Term,100)))-IF(Model_Point!$M$2="Yes",1,0)*DY28*Income_Benefit*(1+Escalation_Factor)^(DY5-1)</f>
        <v>#N/A</v>
      </c>
      <c r="DZ22" s="88" t="e">
        <f>-(DZ28+DZ29)*(Sum_Assured*(1+Escalation_Factor)^(DZ5-1)*IF(Accidental_Death_Identifier="Yes",1.1,1)+Termination_Expenses*DZ8)-IF(AND(Model_Point!$L$2="Yes",MOD(DZ5,Cash_Back_Period)=0),DZ26*12*Premium*INDEX(Curves!$O:$O,MATCH(DZ5,Curves!$A:$A,0))*Cash_Back_Percentage,0)*(1-Prem_Miss/(IF(Prem_Term&lt;10,Prem_Term,100)))-IF(Model_Point!$M$2="Yes",1,0)*DZ28*Income_Benefit*(1+Escalation_Factor)^(DZ5-1)</f>
        <v>#N/A</v>
      </c>
      <c r="EA22" s="88" t="e">
        <f>-(EA28+EA29)*(Sum_Assured*(1+Escalation_Factor)^(EA5-1)*IF(Accidental_Death_Identifier="Yes",1.1,1)+Termination_Expenses*EA8)-IF(AND(Model_Point!$L$2="Yes",MOD(EA5,Cash_Back_Period)=0),EA26*12*Premium*INDEX(Curves!$O:$O,MATCH(EA5,Curves!$A:$A,0))*Cash_Back_Percentage,0)*(1-Prem_Miss/(IF(Prem_Term&lt;10,Prem_Term,100)))-IF(Model_Point!$M$2="Yes",1,0)*EA28*Income_Benefit*(1+Escalation_Factor)^(EA5-1)</f>
        <v>#N/A</v>
      </c>
      <c r="EB22" s="88" t="e">
        <f>-(EB28+EB29)*(Sum_Assured*(1+Escalation_Factor)^(EB5-1)*IF(Accidental_Death_Identifier="Yes",1.1,1)+Termination_Expenses*EB8)-IF(AND(Model_Point!$L$2="Yes",MOD(EB5,Cash_Back_Period)=0),EB26*12*Premium*INDEX(Curves!$O:$O,MATCH(EB5,Curves!$A:$A,0))*Cash_Back_Percentage,0)*(1-Prem_Miss/(IF(Prem_Term&lt;10,Prem_Term,100)))-IF(Model_Point!$M$2="Yes",1,0)*EB28*Income_Benefit*(1+Escalation_Factor)^(EB5-1)</f>
        <v>#N/A</v>
      </c>
      <c r="EC22" s="88" t="e">
        <f>-(EC28+EC29)*(Sum_Assured*(1+Escalation_Factor)^(EC5-1)*IF(Accidental_Death_Identifier="Yes",1.1,1)+Termination_Expenses*EC8)-IF(AND(Model_Point!$L$2="Yes",MOD(EC5,Cash_Back_Period)=0),EC26*12*Premium*INDEX(Curves!$O:$O,MATCH(EC5,Curves!$A:$A,0))*Cash_Back_Percentage,0)*(1-Prem_Miss/(IF(Prem_Term&lt;10,Prem_Term,100)))-IF(Model_Point!$M$2="Yes",1,0)*EC28*Income_Benefit*(1+Escalation_Factor)^(EC5-1)</f>
        <v>#N/A</v>
      </c>
      <c r="ED22" s="88" t="e">
        <f>-(ED28+ED29)*(Sum_Assured*(1+Escalation_Factor)^(ED5-1)*IF(Accidental_Death_Identifier="Yes",1.1,1)+Termination_Expenses*ED8)-IF(AND(Model_Point!$L$2="Yes",MOD(ED5,Cash_Back_Period)=0),ED26*12*Premium*INDEX(Curves!$O:$O,MATCH(ED5,Curves!$A:$A,0))*Cash_Back_Percentage,0)*(1-Prem_Miss/(IF(Prem_Term&lt;10,Prem_Term,100)))-IF(Model_Point!$M$2="Yes",1,0)*ED28*Income_Benefit*(1+Escalation_Factor)^(ED5-1)</f>
        <v>#N/A</v>
      </c>
      <c r="EE22" s="88" t="e">
        <f>-(EE28+EE29)*(Sum_Assured*(1+Escalation_Factor)^(EE5-1)*IF(Accidental_Death_Identifier="Yes",1.1,1)+Termination_Expenses*EE8)-IF(AND(Model_Point!$L$2="Yes",MOD(EE5,Cash_Back_Period)=0),EE26*12*Premium*INDEX(Curves!$O:$O,MATCH(EE5,Curves!$A:$A,0))*Cash_Back_Percentage,0)*(1-Prem_Miss/(IF(Prem_Term&lt;10,Prem_Term,100)))-IF(Model_Point!$M$2="Yes",1,0)*EE28*Income_Benefit*(1+Escalation_Factor)^(EE5-1)</f>
        <v>#N/A</v>
      </c>
      <c r="EF22" s="88" t="e">
        <f>-(EF28+EF29)*(Sum_Assured*(1+Escalation_Factor)^(EF5-1)*IF(Accidental_Death_Identifier="Yes",1.1,1)+Termination_Expenses*EF8)-IF(AND(Model_Point!$L$2="Yes",MOD(EF5,Cash_Back_Period)=0),EF26*12*Premium*INDEX(Curves!$O:$O,MATCH(EF5,Curves!$A:$A,0))*Cash_Back_Percentage,0)*(1-Prem_Miss/(IF(Prem_Term&lt;10,Prem_Term,100)))-IF(Model_Point!$M$2="Yes",1,0)*EF28*Income_Benefit*(1+Escalation_Factor)^(EF5-1)</f>
        <v>#N/A</v>
      </c>
      <c r="EG22" s="88" t="e">
        <f>-(EG28+EG29)*(Sum_Assured*(1+Escalation_Factor)^(EG5-1)*IF(Accidental_Death_Identifier="Yes",1.1,1)+Termination_Expenses*EG8)-IF(AND(Model_Point!$L$2="Yes",MOD(EG5,Cash_Back_Period)=0),EG26*12*Premium*INDEX(Curves!$O:$O,MATCH(EG5,Curves!$A:$A,0))*Cash_Back_Percentage,0)*(1-Prem_Miss/(IF(Prem_Term&lt;10,Prem_Term,100)))-IF(Model_Point!$M$2="Yes",1,0)*EG28*Income_Benefit*(1+Escalation_Factor)^(EG5-1)</f>
        <v>#N/A</v>
      </c>
      <c r="EH22" s="88" t="e">
        <f>-(EH28+EH29)*(Sum_Assured*(1+Escalation_Factor)^(EH5-1)*IF(Accidental_Death_Identifier="Yes",1.1,1)+Termination_Expenses*EH8)-IF(AND(Model_Point!$L$2="Yes",MOD(EH5,Cash_Back_Period)=0),EH26*12*Premium*INDEX(Curves!$O:$O,MATCH(EH5,Curves!$A:$A,0))*Cash_Back_Percentage,0)*(1-Prem_Miss/(IF(Prem_Term&lt;10,Prem_Term,100)))-IF(Model_Point!$M$2="Yes",1,0)*EH28*Income_Benefit*(1+Escalation_Factor)^(EH5-1)</f>
        <v>#N/A</v>
      </c>
      <c r="EI22" s="88" t="e">
        <f>-(EI28+EI29)*(Sum_Assured*(1+Escalation_Factor)^(EI5-1)*IF(Accidental_Death_Identifier="Yes",1.1,1)+Termination_Expenses*EI8)-IF(AND(Model_Point!$L$2="Yes",MOD(EI5,Cash_Back_Period)=0),EI26*12*Premium*INDEX(Curves!$O:$O,MATCH(EI5,Curves!$A:$A,0))*Cash_Back_Percentage,0)*(1-Prem_Miss/(IF(Prem_Term&lt;10,Prem_Term,100)))-IF(Model_Point!$M$2="Yes",1,0)*EI28*Income_Benefit*(1+Escalation_Factor)^(EI5-1)</f>
        <v>#N/A</v>
      </c>
      <c r="EJ22" s="88" t="e">
        <f>-(EJ28+EJ29)*(Sum_Assured*(1+Escalation_Factor)^(EJ5-1)*IF(Accidental_Death_Identifier="Yes",1.1,1)+Termination_Expenses*EJ8)-IF(AND(Model_Point!$L$2="Yes",MOD(EJ5,Cash_Back_Period)=0),EJ26*12*Premium*INDEX(Curves!$O:$O,MATCH(EJ5,Curves!$A:$A,0))*Cash_Back_Percentage,0)*(1-Prem_Miss/(IF(Prem_Term&lt;10,Prem_Term,100)))-IF(Model_Point!$M$2="Yes",1,0)*EJ28*Income_Benefit*(1+Escalation_Factor)^(EJ5-1)</f>
        <v>#N/A</v>
      </c>
      <c r="EK22" s="88" t="e">
        <f>-(EK28+EK29)*(Sum_Assured*(1+Escalation_Factor)^(EK5-1)*IF(Accidental_Death_Identifier="Yes",1.1,1)+Termination_Expenses*EK8)-IF(AND(Model_Point!$L$2="Yes",MOD(EK5,Cash_Back_Period)=0),EK26*12*Premium*INDEX(Curves!$O:$O,MATCH(EK5,Curves!$A:$A,0))*Cash_Back_Percentage,0)*(1-Prem_Miss/(IF(Prem_Term&lt;10,Prem_Term,100)))-IF(Model_Point!$M$2="Yes",1,0)*EK28*Income_Benefit*(1+Escalation_Factor)^(EK5-1)</f>
        <v>#N/A</v>
      </c>
      <c r="EL22" s="88" t="e">
        <f>-(EL28+EL29)*(Sum_Assured*(1+Escalation_Factor)^(EL5-1)*IF(Accidental_Death_Identifier="Yes",1.1,1)+Termination_Expenses*EL8)-IF(AND(Model_Point!$L$2="Yes",MOD(EL5,Cash_Back_Period)=0),EL26*12*Premium*INDEX(Curves!$O:$O,MATCH(EL5,Curves!$A:$A,0))*Cash_Back_Percentage,0)*(1-Prem_Miss/(IF(Prem_Term&lt;10,Prem_Term,100)))-IF(Model_Point!$M$2="Yes",1,0)*EL28*Income_Benefit*(1+Escalation_Factor)^(EL5-1)</f>
        <v>#N/A</v>
      </c>
      <c r="EM22" s="88" t="e">
        <f>-(EM28+EM29)*(Sum_Assured*(1+Escalation_Factor)^(EM5-1)*IF(Accidental_Death_Identifier="Yes",1.1,1)+Termination_Expenses*EM8)-IF(AND(Model_Point!$L$2="Yes",MOD(EM5,Cash_Back_Period)=0),EM26*12*Premium*INDEX(Curves!$O:$O,MATCH(EM5,Curves!$A:$A,0))*Cash_Back_Percentage,0)*(1-Prem_Miss/(IF(Prem_Term&lt;10,Prem_Term,100)))-IF(Model_Point!$M$2="Yes",1,0)*EM28*Income_Benefit*(1+Escalation_Factor)^(EM5-1)</f>
        <v>#N/A</v>
      </c>
      <c r="EN22" s="88" t="e">
        <f>-(EN28+EN29)*(Sum_Assured*(1+Escalation_Factor)^(EN5-1)*IF(Accidental_Death_Identifier="Yes",1.1,1)+Termination_Expenses*EN8)-IF(AND(Model_Point!$L$2="Yes",MOD(EN5,Cash_Back_Period)=0),EN26*12*Premium*INDEX(Curves!$O:$O,MATCH(EN5,Curves!$A:$A,0))*Cash_Back_Percentage,0)*(1-Prem_Miss/(IF(Prem_Term&lt;10,Prem_Term,100)))-IF(Model_Point!$M$2="Yes",1,0)*EN28*Income_Benefit*(1+Escalation_Factor)^(EN5-1)</f>
        <v>#N/A</v>
      </c>
      <c r="EO22" s="88" t="e">
        <f>-(EO28+EO29)*(Sum_Assured*(1+Escalation_Factor)^(EO5-1)*IF(Accidental_Death_Identifier="Yes",1.1,1)+Termination_Expenses*EO8)-IF(AND(Model_Point!$L$2="Yes",MOD(EO5,Cash_Back_Period)=0),EO26*12*Premium*INDEX(Curves!$O:$O,MATCH(EO5,Curves!$A:$A,0))*Cash_Back_Percentage,0)*(1-Prem_Miss/(IF(Prem_Term&lt;10,Prem_Term,100)))-IF(Model_Point!$M$2="Yes",1,0)*EO28*Income_Benefit*(1+Escalation_Factor)^(EO5-1)</f>
        <v>#N/A</v>
      </c>
      <c r="EP22" s="88" t="e">
        <f>-(EP28+EP29)*(Sum_Assured*(1+Escalation_Factor)^(EP5-1)*IF(Accidental_Death_Identifier="Yes",1.1,1)+Termination_Expenses*EP8)-IF(AND(Model_Point!$L$2="Yes",MOD(EP5,Cash_Back_Period)=0),EP26*12*Premium*INDEX(Curves!$O:$O,MATCH(EP5,Curves!$A:$A,0))*Cash_Back_Percentage,0)*(1-Prem_Miss/(IF(Prem_Term&lt;10,Prem_Term,100)))-IF(Model_Point!$M$2="Yes",1,0)*EP28*Income_Benefit*(1+Escalation_Factor)^(EP5-1)</f>
        <v>#N/A</v>
      </c>
      <c r="EQ22" s="88" t="e">
        <f>-(EQ28+EQ29)*(Sum_Assured*(1+Escalation_Factor)^(EQ5-1)*IF(Accidental_Death_Identifier="Yes",1.1,1)+Termination_Expenses*EQ8)-IF(AND(Model_Point!$L$2="Yes",MOD(EQ5,Cash_Back_Period)=0),EQ26*12*Premium*INDEX(Curves!$O:$O,MATCH(EQ5,Curves!$A:$A,0))*Cash_Back_Percentage,0)*(1-Prem_Miss/(IF(Prem_Term&lt;10,Prem_Term,100)))-IF(Model_Point!$M$2="Yes",1,0)*EQ28*Income_Benefit*(1+Escalation_Factor)^(EQ5-1)</f>
        <v>#N/A</v>
      </c>
      <c r="ER22" s="88" t="e">
        <f>-(ER28+ER29)*(Sum_Assured*(1+Escalation_Factor)^(ER5-1)*IF(Accidental_Death_Identifier="Yes",1.1,1)+Termination_Expenses*ER8)-IF(AND(Model_Point!$L$2="Yes",MOD(ER5,Cash_Back_Period)=0),ER26*12*Premium*INDEX(Curves!$O:$O,MATCH(ER5,Curves!$A:$A,0))*Cash_Back_Percentage,0)*(1-Prem_Miss/(IF(Prem_Term&lt;10,Prem_Term,100)))-IF(Model_Point!$M$2="Yes",1,0)*ER28*Income_Benefit*(1+Escalation_Factor)^(ER5-1)</f>
        <v>#N/A</v>
      </c>
      <c r="ES22" s="88" t="e">
        <f>-(ES28+ES29)*(Sum_Assured*(1+Escalation_Factor)^(ES5-1)*IF(Accidental_Death_Identifier="Yes",1.1,1)+Termination_Expenses*ES8)-IF(AND(Model_Point!$L$2="Yes",MOD(ES5,Cash_Back_Period)=0),ES26*12*Premium*INDEX(Curves!$O:$O,MATCH(ES5,Curves!$A:$A,0))*Cash_Back_Percentage,0)*(1-Prem_Miss/(IF(Prem_Term&lt;10,Prem_Term,100)))-IF(Model_Point!$M$2="Yes",1,0)*ES28*Income_Benefit*(1+Escalation_Factor)^(ES5-1)</f>
        <v>#N/A</v>
      </c>
      <c r="ET22" s="88" t="e">
        <f>-(ET28+ET29)*(Sum_Assured*(1+Escalation_Factor)^(ET5-1)*IF(Accidental_Death_Identifier="Yes",1.1,1)+Termination_Expenses*ET8)-IF(AND(Model_Point!$L$2="Yes",MOD(ET5,Cash_Back_Period)=0),ET26*12*Premium*INDEX(Curves!$O:$O,MATCH(ET5,Curves!$A:$A,0))*Cash_Back_Percentage,0)*(1-Prem_Miss/(IF(Prem_Term&lt;10,Prem_Term,100)))-IF(Model_Point!$M$2="Yes",1,0)*ET28*Income_Benefit*(1+Escalation_Factor)^(ET5-1)</f>
        <v>#N/A</v>
      </c>
      <c r="EU22" s="88" t="e">
        <f>-(EU28+EU29)*(Sum_Assured*(1+Escalation_Factor)^(EU5-1)*IF(Accidental_Death_Identifier="Yes",1.1,1)+Termination_Expenses*EU8)-IF(AND(Model_Point!$L$2="Yes",MOD(EU5,Cash_Back_Period)=0),EU26*12*Premium*INDEX(Curves!$O:$O,MATCH(EU5,Curves!$A:$A,0))*Cash_Back_Percentage,0)*(1-Prem_Miss/(IF(Prem_Term&lt;10,Prem_Term,100)))-IF(Model_Point!$M$2="Yes",1,0)*EU28*Income_Benefit*(1+Escalation_Factor)^(EU5-1)</f>
        <v>#N/A</v>
      </c>
      <c r="EV22" s="88" t="e">
        <f>-(EV28+EV29)*(Sum_Assured*(1+Escalation_Factor)^(EV5-1)*IF(Accidental_Death_Identifier="Yes",1.1,1)+Termination_Expenses*EV8)-IF(AND(Model_Point!$L$2="Yes",MOD(EV5,Cash_Back_Period)=0),EV26*12*Premium*INDEX(Curves!$O:$O,MATCH(EV5,Curves!$A:$A,0))*Cash_Back_Percentage,0)*(1-Prem_Miss/(IF(Prem_Term&lt;10,Prem_Term,100)))-IF(Model_Point!$M$2="Yes",1,0)*EV28*Income_Benefit*(1+Escalation_Factor)^(EV5-1)</f>
        <v>#N/A</v>
      </c>
      <c r="EW22" s="88" t="e">
        <f>-(EW28+EW29)*(Sum_Assured*(1+Escalation_Factor)^(EW5-1)*IF(Accidental_Death_Identifier="Yes",1.1,1)+Termination_Expenses*EW8)-IF(AND(Model_Point!$L$2="Yes",MOD(EW5,Cash_Back_Period)=0),EW26*12*Premium*INDEX(Curves!$O:$O,MATCH(EW5,Curves!$A:$A,0))*Cash_Back_Percentage,0)*(1-Prem_Miss/(IF(Prem_Term&lt;10,Prem_Term,100)))-IF(Model_Point!$M$2="Yes",1,0)*EW28*Income_Benefit*(1+Escalation_Factor)^(EW5-1)</f>
        <v>#N/A</v>
      </c>
      <c r="EX22" s="88" t="e">
        <f>-(EX28+EX29)*(Sum_Assured*(1+Escalation_Factor)^(EX5-1)*IF(Accidental_Death_Identifier="Yes",1.1,1)+Termination_Expenses*EX8)-IF(AND(Model_Point!$L$2="Yes",MOD(EX5,Cash_Back_Period)=0),EX26*12*Premium*INDEX(Curves!$O:$O,MATCH(EX5,Curves!$A:$A,0))*Cash_Back_Percentage,0)*(1-Prem_Miss/(IF(Prem_Term&lt;10,Prem_Term,100)))-IF(Model_Point!$M$2="Yes",1,0)*EX28*Income_Benefit*(1+Escalation_Factor)^(EX5-1)</f>
        <v>#N/A</v>
      </c>
      <c r="EY22" s="88" t="e">
        <f>-(EY28+EY29)*(Sum_Assured*(1+Escalation_Factor)^(EY5-1)*IF(Accidental_Death_Identifier="Yes",1.1,1)+Termination_Expenses*EY8)-IF(AND(Model_Point!$L$2="Yes",MOD(EY5,Cash_Back_Period)=0),EY26*12*Premium*INDEX(Curves!$O:$O,MATCH(EY5,Curves!$A:$A,0))*Cash_Back_Percentage,0)*(1-Prem_Miss/(IF(Prem_Term&lt;10,Prem_Term,100)))-IF(Model_Point!$M$2="Yes",1,0)*EY28*Income_Benefit*(1+Escalation_Factor)^(EY5-1)</f>
        <v>#N/A</v>
      </c>
      <c r="EZ22" s="88" t="e">
        <f>-(EZ28+EZ29)*(Sum_Assured*(1+Escalation_Factor)^(EZ5-1)*IF(Accidental_Death_Identifier="Yes",1.1,1)+Termination_Expenses*EZ8)-IF(AND(Model_Point!$L$2="Yes",MOD(EZ5,Cash_Back_Period)=0),EZ26*12*Premium*INDEX(Curves!$O:$O,MATCH(EZ5,Curves!$A:$A,0))*Cash_Back_Percentage,0)*(1-Prem_Miss/(IF(Prem_Term&lt;10,Prem_Term,100)))-IF(Model_Point!$M$2="Yes",1,0)*EZ28*Income_Benefit*(1+Escalation_Factor)^(EZ5-1)</f>
        <v>#N/A</v>
      </c>
      <c r="FA22" s="88" t="e">
        <f>-(FA28+FA29)*(Sum_Assured*(1+Escalation_Factor)^(FA5-1)*IF(Accidental_Death_Identifier="Yes",1.1,1)+Termination_Expenses*FA8)-IF(AND(Model_Point!$L$2="Yes",MOD(FA5,Cash_Back_Period)=0),FA26*12*Premium*INDEX(Curves!$O:$O,MATCH(FA5,Curves!$A:$A,0))*Cash_Back_Percentage,0)*(1-Prem_Miss/(IF(Prem_Term&lt;10,Prem_Term,100)))-IF(Model_Point!$M$2="Yes",1,0)*FA28*Income_Benefit*(1+Escalation_Factor)^(FA5-1)</f>
        <v>#N/A</v>
      </c>
      <c r="FB22" s="88" t="e">
        <f>-(FB28+FB29)*(Sum_Assured*(1+Escalation_Factor)^(FB5-1)*IF(Accidental_Death_Identifier="Yes",1.1,1)+Termination_Expenses*FB8)-IF(AND(Model_Point!$L$2="Yes",MOD(FB5,Cash_Back_Period)=0),FB26*12*Premium*INDEX(Curves!$O:$O,MATCH(FB5,Curves!$A:$A,0))*Cash_Back_Percentage,0)*(1-Prem_Miss/(IF(Prem_Term&lt;10,Prem_Term,100)))-IF(Model_Point!$M$2="Yes",1,0)*FB28*Income_Benefit*(1+Escalation_Factor)^(FB5-1)</f>
        <v>#N/A</v>
      </c>
      <c r="FC22" s="88" t="e">
        <f>-(FC28+FC29)*(Sum_Assured*(1+Escalation_Factor)^(FC5-1)*IF(Accidental_Death_Identifier="Yes",1.1,1)+Termination_Expenses*FC8)-IF(AND(Model_Point!$L$2="Yes",MOD(FC5,Cash_Back_Period)=0),FC26*12*Premium*INDEX(Curves!$O:$O,MATCH(FC5,Curves!$A:$A,0))*Cash_Back_Percentage,0)*(1-Prem_Miss/(IF(Prem_Term&lt;10,Prem_Term,100)))-IF(Model_Point!$M$2="Yes",1,0)*FC28*Income_Benefit*(1+Escalation_Factor)^(FC5-1)</f>
        <v>#N/A</v>
      </c>
      <c r="FD22" s="88" t="e">
        <f>-(FD28+FD29)*(Sum_Assured*(1+Escalation_Factor)^(FD5-1)*IF(Accidental_Death_Identifier="Yes",1.1,1)+Termination_Expenses*FD8)-IF(AND(Model_Point!$L$2="Yes",MOD(FD5,Cash_Back_Period)=0),FD26*12*Premium*INDEX(Curves!$O:$O,MATCH(FD5,Curves!$A:$A,0))*Cash_Back_Percentage,0)*(1-Prem_Miss/(IF(Prem_Term&lt;10,Prem_Term,100)))-IF(Model_Point!$M$2="Yes",1,0)*FD28*Income_Benefit*(1+Escalation_Factor)^(FD5-1)</f>
        <v>#N/A</v>
      </c>
      <c r="FE22" s="88" t="e">
        <f>-(FE28+FE29)*(Sum_Assured*(1+Escalation_Factor)^(FE5-1)*IF(Accidental_Death_Identifier="Yes",1.1,1)+Termination_Expenses*FE8)-IF(AND(Model_Point!$L$2="Yes",MOD(FE5,Cash_Back_Period)=0),FE26*12*Premium*INDEX(Curves!$O:$O,MATCH(FE5,Curves!$A:$A,0))*Cash_Back_Percentage,0)*(1-Prem_Miss/(IF(Prem_Term&lt;10,Prem_Term,100)))-IF(Model_Point!$M$2="Yes",1,0)*FE28*Income_Benefit*(1+Escalation_Factor)^(FE5-1)</f>
        <v>#N/A</v>
      </c>
      <c r="FF22" s="88" t="e">
        <f>-(FF28+FF29)*(Sum_Assured*(1+Escalation_Factor)^(FF5-1)*IF(Accidental_Death_Identifier="Yes",1.1,1)+Termination_Expenses*FF8)-IF(AND(Model_Point!$L$2="Yes",MOD(FF5,Cash_Back_Period)=0),FF26*12*Premium*INDEX(Curves!$O:$O,MATCH(FF5,Curves!$A:$A,0))*Cash_Back_Percentage,0)*(1-Prem_Miss/(IF(Prem_Term&lt;10,Prem_Term,100)))-IF(Model_Point!$M$2="Yes",1,0)*FF28*Income_Benefit*(1+Escalation_Factor)^(FF5-1)</f>
        <v>#N/A</v>
      </c>
      <c r="FG22" s="88" t="e">
        <f>-(FG28+FG29)*(Sum_Assured*(1+Escalation_Factor)^(FG5-1)*IF(Accidental_Death_Identifier="Yes",1.1,1)+Termination_Expenses*FG8)-IF(AND(Model_Point!$L$2="Yes",MOD(FG5,Cash_Back_Period)=0),FG26*12*Premium*INDEX(Curves!$O:$O,MATCH(FG5,Curves!$A:$A,0))*Cash_Back_Percentage,0)*(1-Prem_Miss/(IF(Prem_Term&lt;10,Prem_Term,100)))-IF(Model_Point!$M$2="Yes",1,0)*FG28*Income_Benefit*(1+Escalation_Factor)^(FG5-1)</f>
        <v>#N/A</v>
      </c>
      <c r="FH22" s="88" t="e">
        <f>-(FH28+FH29)*(Sum_Assured*(1+Escalation_Factor)^(FH5-1)*IF(Accidental_Death_Identifier="Yes",1.1,1)+Termination_Expenses*FH8)-IF(AND(Model_Point!$L$2="Yes",MOD(FH5,Cash_Back_Period)=0),FH26*12*Premium*INDEX(Curves!$O:$O,MATCH(FH5,Curves!$A:$A,0))*Cash_Back_Percentage,0)*(1-Prem_Miss/(IF(Prem_Term&lt;10,Prem_Term,100)))-IF(Model_Point!$M$2="Yes",1,0)*FH28*Income_Benefit*(1+Escalation_Factor)^(FH5-1)</f>
        <v>#N/A</v>
      </c>
      <c r="FI22" s="88" t="e">
        <f>-(FI28+FI29)*(Sum_Assured*(1+Escalation_Factor)^(FI5-1)*IF(Accidental_Death_Identifier="Yes",1.1,1)+Termination_Expenses*FI8)-IF(AND(Model_Point!$L$2="Yes",MOD(FI5,Cash_Back_Period)=0),FI26*12*Premium*INDEX(Curves!$O:$O,MATCH(FI5,Curves!$A:$A,0))*Cash_Back_Percentage,0)*(1-Prem_Miss/(IF(Prem_Term&lt;10,Prem_Term,100)))-IF(Model_Point!$M$2="Yes",1,0)*FI28*Income_Benefit*(1+Escalation_Factor)^(FI5-1)</f>
        <v>#N/A</v>
      </c>
      <c r="FJ22" s="88" t="e">
        <f>-(FJ28+FJ29)*(Sum_Assured*(1+Escalation_Factor)^(FJ5-1)*IF(Accidental_Death_Identifier="Yes",1.1,1)+Termination_Expenses*FJ8)-IF(AND(Model_Point!$L$2="Yes",MOD(FJ5,Cash_Back_Period)=0),FJ26*12*Premium*INDEX(Curves!$O:$O,MATCH(FJ5,Curves!$A:$A,0))*Cash_Back_Percentage,0)*(1-Prem_Miss/(IF(Prem_Term&lt;10,Prem_Term,100)))-IF(Model_Point!$M$2="Yes",1,0)*FJ28*Income_Benefit*(1+Escalation_Factor)^(FJ5-1)</f>
        <v>#N/A</v>
      </c>
      <c r="FK22" s="88" t="e">
        <f>-(FK28+FK29)*(Sum_Assured*(1+Escalation_Factor)^(FK5-1)*IF(Accidental_Death_Identifier="Yes",1.1,1)+Termination_Expenses*FK8)-IF(AND(Model_Point!$L$2="Yes",MOD(FK5,Cash_Back_Period)=0),FK26*12*Premium*INDEX(Curves!$O:$O,MATCH(FK5,Curves!$A:$A,0))*Cash_Back_Percentage,0)*(1-Prem_Miss/(IF(Prem_Term&lt;10,Prem_Term,100)))-IF(Model_Point!$M$2="Yes",1,0)*FK28*Income_Benefit*(1+Escalation_Factor)^(FK5-1)</f>
        <v>#N/A</v>
      </c>
      <c r="FL22" s="88" t="e">
        <f>-(FL28+FL29)*(Sum_Assured*(1+Escalation_Factor)^(FL5-1)*IF(Accidental_Death_Identifier="Yes",1.1,1)+Termination_Expenses*FL8)-IF(AND(Model_Point!$L$2="Yes",MOD(FL5,Cash_Back_Period)=0),FL26*12*Premium*INDEX(Curves!$O:$O,MATCH(FL5,Curves!$A:$A,0))*Cash_Back_Percentage,0)*(1-Prem_Miss/(IF(Prem_Term&lt;10,Prem_Term,100)))-IF(Model_Point!$M$2="Yes",1,0)*FL28*Income_Benefit*(1+Escalation_Factor)^(FL5-1)</f>
        <v>#N/A</v>
      </c>
      <c r="FM22" s="88" t="e">
        <f>-(FM28+FM29)*(Sum_Assured*(1+Escalation_Factor)^(FM5-1)*IF(Accidental_Death_Identifier="Yes",1.1,1)+Termination_Expenses*FM8)-IF(AND(Model_Point!$L$2="Yes",MOD(FM5,Cash_Back_Period)=0),FM26*12*Premium*INDEX(Curves!$O:$O,MATCH(FM5,Curves!$A:$A,0))*Cash_Back_Percentage,0)*(1-Prem_Miss/(IF(Prem_Term&lt;10,Prem_Term,100)))-IF(Model_Point!$M$2="Yes",1,0)*FM28*Income_Benefit*(1+Escalation_Factor)^(FM5-1)</f>
        <v>#N/A</v>
      </c>
      <c r="FN22" s="88" t="e">
        <f>-(FN28+FN29)*(Sum_Assured*(1+Escalation_Factor)^(FN5-1)*IF(Accidental_Death_Identifier="Yes",1.1,1)+Termination_Expenses*FN8)-IF(AND(Model_Point!$L$2="Yes",MOD(FN5,Cash_Back_Period)=0),FN26*12*Premium*INDEX(Curves!$O:$O,MATCH(FN5,Curves!$A:$A,0))*Cash_Back_Percentage,0)*(1-Prem_Miss/(IF(Prem_Term&lt;10,Prem_Term,100)))-IF(Model_Point!$M$2="Yes",1,0)*FN28*Income_Benefit*(1+Escalation_Factor)^(FN5-1)</f>
        <v>#N/A</v>
      </c>
      <c r="FO22" s="88" t="e">
        <f>-(FO28+FO29)*(Sum_Assured*(1+Escalation_Factor)^(FO5-1)*IF(Accidental_Death_Identifier="Yes",1.1,1)+Termination_Expenses*FO8)-IF(AND(Model_Point!$L$2="Yes",MOD(FO5,Cash_Back_Period)=0),FO26*12*Premium*INDEX(Curves!$O:$O,MATCH(FO5,Curves!$A:$A,0))*Cash_Back_Percentage,0)*(1-Prem_Miss/(IF(Prem_Term&lt;10,Prem_Term,100)))-IF(Model_Point!$M$2="Yes",1,0)*FO28*Income_Benefit*(1+Escalation_Factor)^(FO5-1)</f>
        <v>#N/A</v>
      </c>
      <c r="FP22" s="88" t="e">
        <f>-(FP28+FP29)*(Sum_Assured*(1+Escalation_Factor)^(FP5-1)*IF(Accidental_Death_Identifier="Yes",1.1,1)+Termination_Expenses*FP8)-IF(AND(Model_Point!$L$2="Yes",MOD(FP5,Cash_Back_Period)=0),FP26*12*Premium*INDEX(Curves!$O:$O,MATCH(FP5,Curves!$A:$A,0))*Cash_Back_Percentage,0)*(1-Prem_Miss/(IF(Prem_Term&lt;10,Prem_Term,100)))-IF(Model_Point!$M$2="Yes",1,0)*FP28*Income_Benefit*(1+Escalation_Factor)^(FP5-1)</f>
        <v>#N/A</v>
      </c>
      <c r="FQ22" s="88" t="e">
        <f>-(FQ28+FQ29)*(Sum_Assured*(1+Escalation_Factor)^(FQ5-1)*IF(Accidental_Death_Identifier="Yes",1.1,1)+Termination_Expenses*FQ8)-IF(AND(Model_Point!$L$2="Yes",MOD(FQ5,Cash_Back_Period)=0),FQ26*12*Premium*INDEX(Curves!$O:$O,MATCH(FQ5,Curves!$A:$A,0))*Cash_Back_Percentage,0)*(1-Prem_Miss/(IF(Prem_Term&lt;10,Prem_Term,100)))-IF(Model_Point!$M$2="Yes",1,0)*FQ28*Income_Benefit*(1+Escalation_Factor)^(FQ5-1)</f>
        <v>#N/A</v>
      </c>
      <c r="FR22" s="88" t="e">
        <f>-(FR28+FR29)*(Sum_Assured*(1+Escalation_Factor)^(FR5-1)*IF(Accidental_Death_Identifier="Yes",1.1,1)+Termination_Expenses*FR8)-IF(AND(Model_Point!$L$2="Yes",MOD(FR5,Cash_Back_Period)=0),FR26*12*Premium*INDEX(Curves!$O:$O,MATCH(FR5,Curves!$A:$A,0))*Cash_Back_Percentage,0)*(1-Prem_Miss/(IF(Prem_Term&lt;10,Prem_Term,100)))-IF(Model_Point!$M$2="Yes",1,0)*FR28*Income_Benefit*(1+Escalation_Factor)^(FR5-1)</f>
        <v>#N/A</v>
      </c>
      <c r="FS22" s="88" t="e">
        <f>-(FS28+FS29)*(Sum_Assured*(1+Escalation_Factor)^(FS5-1)*IF(Accidental_Death_Identifier="Yes",1.1,1)+Termination_Expenses*FS8)-IF(AND(Model_Point!$L$2="Yes",MOD(FS5,Cash_Back_Period)=0),FS26*12*Premium*INDEX(Curves!$O:$O,MATCH(FS5,Curves!$A:$A,0))*Cash_Back_Percentage,0)*(1-Prem_Miss/(IF(Prem_Term&lt;10,Prem_Term,100)))-IF(Model_Point!$M$2="Yes",1,0)*FS28*Income_Benefit*(1+Escalation_Factor)^(FS5-1)</f>
        <v>#N/A</v>
      </c>
      <c r="FT22" s="88" t="e">
        <f>-(FT28+FT29)*(Sum_Assured*(1+Escalation_Factor)^(FT5-1)*IF(Accidental_Death_Identifier="Yes",1.1,1)+Termination_Expenses*FT8)-IF(AND(Model_Point!$L$2="Yes",MOD(FT5,Cash_Back_Period)=0),FT26*12*Premium*INDEX(Curves!$O:$O,MATCH(FT5,Curves!$A:$A,0))*Cash_Back_Percentage,0)*(1-Prem_Miss/(IF(Prem_Term&lt;10,Prem_Term,100)))-IF(Model_Point!$M$2="Yes",1,0)*FT28*Income_Benefit*(1+Escalation_Factor)^(FT5-1)</f>
        <v>#N/A</v>
      </c>
      <c r="FU22" s="88" t="e">
        <f>-(FU28+FU29)*(Sum_Assured*(1+Escalation_Factor)^(FU5-1)*IF(Accidental_Death_Identifier="Yes",1.1,1)+Termination_Expenses*FU8)-IF(AND(Model_Point!$L$2="Yes",MOD(FU5,Cash_Back_Period)=0),FU26*12*Premium*INDEX(Curves!$O:$O,MATCH(FU5,Curves!$A:$A,0))*Cash_Back_Percentage,0)*(1-Prem_Miss/(IF(Prem_Term&lt;10,Prem_Term,100)))-IF(Model_Point!$M$2="Yes",1,0)*FU28*Income_Benefit*(1+Escalation_Factor)^(FU5-1)</f>
        <v>#N/A</v>
      </c>
      <c r="FV22" s="88" t="e">
        <f>-(FV28+FV29)*(Sum_Assured*(1+Escalation_Factor)^(FV5-1)*IF(Accidental_Death_Identifier="Yes",1.1,1)+Termination_Expenses*FV8)-IF(AND(Model_Point!$L$2="Yes",MOD(FV5,Cash_Back_Period)=0),FV26*12*Premium*INDEX(Curves!$O:$O,MATCH(FV5,Curves!$A:$A,0))*Cash_Back_Percentage,0)*(1-Prem_Miss/(IF(Prem_Term&lt;10,Prem_Term,100)))-IF(Model_Point!$M$2="Yes",1,0)*FV28*Income_Benefit*(1+Escalation_Factor)^(FV5-1)</f>
        <v>#N/A</v>
      </c>
      <c r="FW22" s="88" t="e">
        <f>-(FW28+FW29)*(Sum_Assured*(1+Escalation_Factor)^(FW5-1)*IF(Accidental_Death_Identifier="Yes",1.1,1)+Termination_Expenses*FW8)-IF(AND(Model_Point!$L$2="Yes",MOD(FW5,Cash_Back_Period)=0),FW26*12*Premium*INDEX(Curves!$O:$O,MATCH(FW5,Curves!$A:$A,0))*Cash_Back_Percentage,0)*(1-Prem_Miss/(IF(Prem_Term&lt;10,Prem_Term,100)))-IF(Model_Point!$M$2="Yes",1,0)*FW28*Income_Benefit*(1+Escalation_Factor)^(FW5-1)</f>
        <v>#N/A</v>
      </c>
      <c r="FX22" s="88" t="e">
        <f>-(FX28+FX29)*(Sum_Assured*(1+Escalation_Factor)^(FX5-1)*IF(Accidental_Death_Identifier="Yes",1.1,1)+Termination_Expenses*FX8)-IF(AND(Model_Point!$L$2="Yes",MOD(FX5,Cash_Back_Period)=0),FX26*12*Premium*INDEX(Curves!$O:$O,MATCH(FX5,Curves!$A:$A,0))*Cash_Back_Percentage,0)*(1-Prem_Miss/(IF(Prem_Term&lt;10,Prem_Term,100)))-IF(Model_Point!$M$2="Yes",1,0)*FX28*Income_Benefit*(1+Escalation_Factor)^(FX5-1)</f>
        <v>#N/A</v>
      </c>
      <c r="FY22" s="88" t="e">
        <f>-(FY28+FY29)*(Sum_Assured*(1+Escalation_Factor)^(FY5-1)*IF(Accidental_Death_Identifier="Yes",1.1,1)+Termination_Expenses*FY8)-IF(AND(Model_Point!$L$2="Yes",MOD(FY5,Cash_Back_Period)=0),FY26*12*Premium*INDEX(Curves!$O:$O,MATCH(FY5,Curves!$A:$A,0))*Cash_Back_Percentage,0)*(1-Prem_Miss/(IF(Prem_Term&lt;10,Prem_Term,100)))-IF(Model_Point!$M$2="Yes",1,0)*FY28*Income_Benefit*(1+Escalation_Factor)^(FY5-1)</f>
        <v>#N/A</v>
      </c>
      <c r="FZ22" s="88" t="e">
        <f>-(FZ28+FZ29)*(Sum_Assured*(1+Escalation_Factor)^(FZ5-1)*IF(Accidental_Death_Identifier="Yes",1.1,1)+Termination_Expenses*FZ8)-IF(AND(Model_Point!$L$2="Yes",MOD(FZ5,Cash_Back_Period)=0),FZ26*12*Premium*INDEX(Curves!$O:$O,MATCH(FZ5,Curves!$A:$A,0))*Cash_Back_Percentage,0)*(1-Prem_Miss/(IF(Prem_Term&lt;10,Prem_Term,100)))-IF(Model_Point!$M$2="Yes",1,0)*FZ28*Income_Benefit*(1+Escalation_Factor)^(FZ5-1)</f>
        <v>#N/A</v>
      </c>
      <c r="GA22" s="88" t="e">
        <f>-(GA28+GA29)*(Sum_Assured*(1+Escalation_Factor)^(GA5-1)*IF(Accidental_Death_Identifier="Yes",1.1,1)+Termination_Expenses*GA8)-IF(AND(Model_Point!$L$2="Yes",MOD(GA5,Cash_Back_Period)=0),GA26*12*Premium*INDEX(Curves!$O:$O,MATCH(GA5,Curves!$A:$A,0))*Cash_Back_Percentage,0)*(1-Prem_Miss/(IF(Prem_Term&lt;10,Prem_Term,100)))-IF(Model_Point!$M$2="Yes",1,0)*GA28*Income_Benefit*(1+Escalation_Factor)^(GA5-1)</f>
        <v>#N/A</v>
      </c>
      <c r="GB22" s="88" t="e">
        <f>-(GB28+GB29)*(Sum_Assured*(1+Escalation_Factor)^(GB5-1)*IF(Accidental_Death_Identifier="Yes",1.1,1)+Termination_Expenses*GB8)-IF(AND(Model_Point!$L$2="Yes",MOD(GB5,Cash_Back_Period)=0),GB26*12*Premium*INDEX(Curves!$O:$O,MATCH(GB5,Curves!$A:$A,0))*Cash_Back_Percentage,0)*(1-Prem_Miss/(IF(Prem_Term&lt;10,Prem_Term,100)))-IF(Model_Point!$M$2="Yes",1,0)*GB28*Income_Benefit*(1+Escalation_Factor)^(GB5-1)</f>
        <v>#N/A</v>
      </c>
      <c r="GC22" s="88" t="e">
        <f>-(GC28+GC29)*(Sum_Assured*(1+Escalation_Factor)^(GC5-1)*IF(Accidental_Death_Identifier="Yes",1.1,1)+Termination_Expenses*GC8)-IF(AND(Model_Point!$L$2="Yes",MOD(GC5,Cash_Back_Period)=0),GC26*12*Premium*INDEX(Curves!$O:$O,MATCH(GC5,Curves!$A:$A,0))*Cash_Back_Percentage,0)*(1-Prem_Miss/(IF(Prem_Term&lt;10,Prem_Term,100)))-IF(Model_Point!$M$2="Yes",1,0)*GC28*Income_Benefit*(1+Escalation_Factor)^(GC5-1)</f>
        <v>#N/A</v>
      </c>
      <c r="GD22" s="88" t="e">
        <f>-(GD28+GD29)*(Sum_Assured*(1+Escalation_Factor)^(GD5-1)*IF(Accidental_Death_Identifier="Yes",1.1,1)+Termination_Expenses*GD8)-IF(AND(Model_Point!$L$2="Yes",MOD(GD5,Cash_Back_Period)=0),GD26*12*Premium*INDEX(Curves!$O:$O,MATCH(GD5,Curves!$A:$A,0))*Cash_Back_Percentage,0)*(1-Prem_Miss/(IF(Prem_Term&lt;10,Prem_Term,100)))-IF(Model_Point!$M$2="Yes",1,0)*GD28*Income_Benefit*(1+Escalation_Factor)^(GD5-1)</f>
        <v>#N/A</v>
      </c>
      <c r="GE22" s="88" t="e">
        <f>-(GE28+GE29)*(Sum_Assured*(1+Escalation_Factor)^(GE5-1)*IF(Accidental_Death_Identifier="Yes",1.1,1)+Termination_Expenses*GE8)-IF(AND(Model_Point!$L$2="Yes",MOD(GE5,Cash_Back_Period)=0),GE26*12*Premium*INDEX(Curves!$O:$O,MATCH(GE5,Curves!$A:$A,0))*Cash_Back_Percentage,0)*(1-Prem_Miss/(IF(Prem_Term&lt;10,Prem_Term,100)))-IF(Model_Point!$M$2="Yes",1,0)*GE28*Income_Benefit*(1+Escalation_Factor)^(GE5-1)</f>
        <v>#N/A</v>
      </c>
      <c r="GF22" s="88" t="e">
        <f>-(GF28+GF29)*(Sum_Assured*(1+Escalation_Factor)^(GF5-1)*IF(Accidental_Death_Identifier="Yes",1.1,1)+Termination_Expenses*GF8)-IF(AND(Model_Point!$L$2="Yes",MOD(GF5,Cash_Back_Period)=0),GF26*12*Premium*INDEX(Curves!$O:$O,MATCH(GF5,Curves!$A:$A,0))*Cash_Back_Percentage,0)*(1-Prem_Miss/(IF(Prem_Term&lt;10,Prem_Term,100)))-IF(Model_Point!$M$2="Yes",1,0)*GF28*Income_Benefit*(1+Escalation_Factor)^(GF5-1)</f>
        <v>#N/A</v>
      </c>
      <c r="GG22" s="88" t="e">
        <f>-(GG28+GG29)*(Sum_Assured*(1+Escalation_Factor)^(GG5-1)*IF(Accidental_Death_Identifier="Yes",1.1,1)+Termination_Expenses*GG8)-IF(AND(Model_Point!$L$2="Yes",MOD(GG5,Cash_Back_Period)=0),GG26*12*Premium*INDEX(Curves!$O:$O,MATCH(GG5,Curves!$A:$A,0))*Cash_Back_Percentage,0)*(1-Prem_Miss/(IF(Prem_Term&lt;10,Prem_Term,100)))-IF(Model_Point!$M$2="Yes",1,0)*GG28*Income_Benefit*(1+Escalation_Factor)^(GG5-1)</f>
        <v>#N/A</v>
      </c>
      <c r="GH22" s="88" t="e">
        <f>-(GH28+GH29)*(Sum_Assured*(1+Escalation_Factor)^(GH5-1)*IF(Accidental_Death_Identifier="Yes",1.1,1)+Termination_Expenses*GH8)-IF(AND(Model_Point!$L$2="Yes",MOD(GH5,Cash_Back_Period)=0),GH26*12*Premium*INDEX(Curves!$O:$O,MATCH(GH5,Curves!$A:$A,0))*Cash_Back_Percentage,0)*(1-Prem_Miss/(IF(Prem_Term&lt;10,Prem_Term,100)))-IF(Model_Point!$M$2="Yes",1,0)*GH28*Income_Benefit*(1+Escalation_Factor)^(GH5-1)</f>
        <v>#N/A</v>
      </c>
      <c r="GI22" s="88" t="e">
        <f>-(GI28+GI29)*(Sum_Assured*(1+Escalation_Factor)^(GI5-1)*IF(Accidental_Death_Identifier="Yes",1.1,1)+Termination_Expenses*GI8)-IF(AND(Model_Point!$L$2="Yes",MOD(GI5,Cash_Back_Period)=0),GI26*12*Premium*INDEX(Curves!$O:$O,MATCH(GI5,Curves!$A:$A,0))*Cash_Back_Percentage,0)*(1-Prem_Miss/(IF(Prem_Term&lt;10,Prem_Term,100)))-IF(Model_Point!$M$2="Yes",1,0)*GI28*Income_Benefit*(1+Escalation_Factor)^(GI5-1)</f>
        <v>#N/A</v>
      </c>
      <c r="GJ22" s="88" t="e">
        <f>-(GJ28+GJ29)*(Sum_Assured*(1+Escalation_Factor)^(GJ5-1)*IF(Accidental_Death_Identifier="Yes",1.1,1)+Termination_Expenses*GJ8)-IF(AND(Model_Point!$L$2="Yes",MOD(GJ5,Cash_Back_Period)=0),GJ26*12*Premium*INDEX(Curves!$O:$O,MATCH(GJ5,Curves!$A:$A,0))*Cash_Back_Percentage,0)*(1-Prem_Miss/(IF(Prem_Term&lt;10,Prem_Term,100)))-IF(Model_Point!$M$2="Yes",1,0)*GJ28*Income_Benefit*(1+Escalation_Factor)^(GJ5-1)</f>
        <v>#N/A</v>
      </c>
    </row>
    <row r="23" spans="2:192" x14ac:dyDescent="0.3">
      <c r="C23" s="32" t="s">
        <v>459</v>
      </c>
      <c r="D23" s="41"/>
      <c r="E23" s="78" t="s">
        <v>460</v>
      </c>
      <c r="F23" s="89">
        <f t="shared" ref="F23:AK23" si="76">SUM(F17:F22)</f>
        <v>243.57266120334498</v>
      </c>
      <c r="G23" s="89">
        <f t="shared" si="76"/>
        <v>176.91352285508299</v>
      </c>
      <c r="H23" s="41">
        <f t="shared" si="76"/>
        <v>172.50516689214254</v>
      </c>
      <c r="I23" s="41">
        <f t="shared" si="76"/>
        <v>142.04292059934363</v>
      </c>
      <c r="J23" s="41">
        <f t="shared" si="76"/>
        <v>-129.46382952975307</v>
      </c>
      <c r="K23" s="41">
        <f t="shared" si="76"/>
        <v>105.22522945142933</v>
      </c>
      <c r="L23" s="41">
        <f t="shared" si="76"/>
        <v>78.753727070396337</v>
      </c>
      <c r="M23" s="41">
        <f t="shared" si="76"/>
        <v>56.201549276241593</v>
      </c>
      <c r="N23" s="41">
        <f t="shared" si="76"/>
        <v>37.172984546647456</v>
      </c>
      <c r="O23" s="41">
        <f t="shared" si="76"/>
        <v>-105.33746506490328</v>
      </c>
      <c r="P23" s="41">
        <f t="shared" si="76"/>
        <v>7.8981736673081286</v>
      </c>
      <c r="Q23" s="41">
        <f t="shared" si="76"/>
        <v>-10.687265943133568</v>
      </c>
      <c r="R23" s="41">
        <f t="shared" si="76"/>
        <v>-25.582981780291291</v>
      </c>
      <c r="S23" s="41">
        <f t="shared" si="76"/>
        <v>-36.742563089525348</v>
      </c>
      <c r="T23" s="41">
        <f t="shared" si="76"/>
        <v>-95.946315426156445</v>
      </c>
      <c r="U23" s="41">
        <f t="shared" si="76"/>
        <v>-48.099237848383282</v>
      </c>
      <c r="V23" s="41">
        <f t="shared" si="76"/>
        <v>-48.710394609448393</v>
      </c>
      <c r="W23" s="41">
        <f t="shared" si="76"/>
        <v>-46.450547746581833</v>
      </c>
      <c r="X23" s="41">
        <f t="shared" si="76"/>
        <v>-41.880094139587058</v>
      </c>
      <c r="Y23" s="41">
        <f t="shared" si="76"/>
        <v>-47.790723066602894</v>
      </c>
      <c r="Z23" s="41">
        <f t="shared" si="76"/>
        <v>-28.618225986949295</v>
      </c>
      <c r="AA23" s="41">
        <f t="shared" si="76"/>
        <v>-19.846388635443123</v>
      </c>
      <c r="AB23" s="41">
        <f t="shared" si="76"/>
        <v>-13.071627964699175</v>
      </c>
      <c r="AC23" s="41">
        <f t="shared" si="76"/>
        <v>-8.2631952854943123</v>
      </c>
      <c r="AD23" s="41">
        <f t="shared" si="76"/>
        <v>-6.0186055533613505</v>
      </c>
      <c r="AE23" s="41">
        <f t="shared" si="76"/>
        <v>-7.6834659197109492</v>
      </c>
      <c r="AF23" s="41" t="e">
        <f t="shared" si="76"/>
        <v>#N/A</v>
      </c>
      <c r="AG23" s="41" t="e">
        <f t="shared" si="76"/>
        <v>#N/A</v>
      </c>
      <c r="AH23" s="41" t="e">
        <f t="shared" si="76"/>
        <v>#N/A</v>
      </c>
      <c r="AI23" s="41" t="e">
        <f t="shared" si="76"/>
        <v>#N/A</v>
      </c>
      <c r="AJ23" s="41" t="e">
        <f t="shared" si="76"/>
        <v>#N/A</v>
      </c>
      <c r="AK23" s="41" t="e">
        <f t="shared" si="76"/>
        <v>#N/A</v>
      </c>
      <c r="AL23" s="41" t="e">
        <f t="shared" ref="AL23:BQ23" si="77">SUM(AL17:AL22)</f>
        <v>#N/A</v>
      </c>
      <c r="AM23" s="41" t="e">
        <f t="shared" si="77"/>
        <v>#N/A</v>
      </c>
      <c r="AN23" s="41" t="e">
        <f t="shared" si="77"/>
        <v>#N/A</v>
      </c>
      <c r="AO23" s="41" t="e">
        <f t="shared" si="77"/>
        <v>#N/A</v>
      </c>
      <c r="AP23" s="41" t="e">
        <f t="shared" si="77"/>
        <v>#N/A</v>
      </c>
      <c r="AQ23" s="41" t="e">
        <f t="shared" si="77"/>
        <v>#N/A</v>
      </c>
      <c r="AR23" s="41" t="e">
        <f t="shared" si="77"/>
        <v>#N/A</v>
      </c>
      <c r="AS23" s="41" t="e">
        <f t="shared" si="77"/>
        <v>#N/A</v>
      </c>
      <c r="AT23" s="41" t="e">
        <f t="shared" si="77"/>
        <v>#N/A</v>
      </c>
      <c r="AU23" s="41" t="e">
        <f t="shared" si="77"/>
        <v>#N/A</v>
      </c>
      <c r="AV23" s="41" t="e">
        <f t="shared" si="77"/>
        <v>#N/A</v>
      </c>
      <c r="AW23" s="41" t="e">
        <f t="shared" si="77"/>
        <v>#N/A</v>
      </c>
      <c r="AX23" s="41" t="e">
        <f t="shared" si="77"/>
        <v>#N/A</v>
      </c>
      <c r="AY23" s="41" t="e">
        <f t="shared" si="77"/>
        <v>#N/A</v>
      </c>
      <c r="AZ23" s="41" t="e">
        <f t="shared" si="77"/>
        <v>#N/A</v>
      </c>
      <c r="BA23" s="41" t="e">
        <f t="shared" si="77"/>
        <v>#N/A</v>
      </c>
      <c r="BB23" s="41" t="e">
        <f t="shared" si="77"/>
        <v>#N/A</v>
      </c>
      <c r="BC23" s="41" t="e">
        <f t="shared" si="77"/>
        <v>#N/A</v>
      </c>
      <c r="BD23" s="41" t="e">
        <f t="shared" si="77"/>
        <v>#N/A</v>
      </c>
      <c r="BE23" s="41" t="e">
        <f t="shared" si="77"/>
        <v>#N/A</v>
      </c>
      <c r="BF23" s="41" t="e">
        <f t="shared" si="77"/>
        <v>#N/A</v>
      </c>
      <c r="BG23" s="41" t="e">
        <f t="shared" si="77"/>
        <v>#N/A</v>
      </c>
      <c r="BH23" s="41" t="e">
        <f t="shared" si="77"/>
        <v>#N/A</v>
      </c>
      <c r="BI23" s="41" t="e">
        <f t="shared" si="77"/>
        <v>#N/A</v>
      </c>
      <c r="BJ23" s="41" t="e">
        <f t="shared" si="77"/>
        <v>#N/A</v>
      </c>
      <c r="BK23" s="41" t="e">
        <f t="shared" si="77"/>
        <v>#N/A</v>
      </c>
      <c r="BL23" s="41" t="e">
        <f t="shared" si="77"/>
        <v>#N/A</v>
      </c>
      <c r="BM23" s="41" t="e">
        <f t="shared" si="77"/>
        <v>#N/A</v>
      </c>
      <c r="BN23" s="41" t="e">
        <f t="shared" si="77"/>
        <v>#N/A</v>
      </c>
      <c r="BO23" s="41" t="e">
        <f t="shared" si="77"/>
        <v>#N/A</v>
      </c>
      <c r="BP23" s="41" t="e">
        <f t="shared" si="77"/>
        <v>#N/A</v>
      </c>
      <c r="BQ23" s="41" t="e">
        <f t="shared" si="77"/>
        <v>#N/A</v>
      </c>
      <c r="BR23" s="41" t="e">
        <f t="shared" ref="BR23:CW23" si="78">SUM(BR17:BR22)</f>
        <v>#N/A</v>
      </c>
      <c r="BS23" s="41" t="e">
        <f t="shared" si="78"/>
        <v>#N/A</v>
      </c>
      <c r="BT23" s="41" t="e">
        <f t="shared" si="78"/>
        <v>#N/A</v>
      </c>
      <c r="BU23" s="41" t="e">
        <f t="shared" si="78"/>
        <v>#N/A</v>
      </c>
      <c r="BV23" s="41" t="e">
        <f t="shared" si="78"/>
        <v>#N/A</v>
      </c>
      <c r="BW23" s="41" t="e">
        <f t="shared" si="78"/>
        <v>#N/A</v>
      </c>
      <c r="BX23" s="41" t="e">
        <f t="shared" si="78"/>
        <v>#N/A</v>
      </c>
      <c r="BY23" s="41" t="e">
        <f t="shared" si="78"/>
        <v>#N/A</v>
      </c>
      <c r="BZ23" s="41" t="e">
        <f t="shared" si="78"/>
        <v>#N/A</v>
      </c>
      <c r="CA23" s="41" t="e">
        <f t="shared" si="78"/>
        <v>#N/A</v>
      </c>
      <c r="CB23" s="41" t="e">
        <f t="shared" si="78"/>
        <v>#N/A</v>
      </c>
      <c r="CC23" s="41" t="e">
        <f t="shared" si="78"/>
        <v>#N/A</v>
      </c>
      <c r="CD23" s="41" t="e">
        <f t="shared" si="78"/>
        <v>#N/A</v>
      </c>
      <c r="CE23" s="41" t="e">
        <f t="shared" si="78"/>
        <v>#N/A</v>
      </c>
      <c r="CF23" s="41" t="e">
        <f t="shared" si="78"/>
        <v>#N/A</v>
      </c>
      <c r="CG23" s="41" t="e">
        <f t="shared" si="78"/>
        <v>#N/A</v>
      </c>
      <c r="CH23" s="41" t="e">
        <f t="shared" si="78"/>
        <v>#N/A</v>
      </c>
      <c r="CI23" s="41" t="e">
        <f t="shared" si="78"/>
        <v>#N/A</v>
      </c>
      <c r="CJ23" s="41" t="e">
        <f t="shared" si="78"/>
        <v>#N/A</v>
      </c>
      <c r="CK23" s="41" t="e">
        <f t="shared" si="78"/>
        <v>#N/A</v>
      </c>
      <c r="CL23" s="41" t="e">
        <f t="shared" si="78"/>
        <v>#N/A</v>
      </c>
      <c r="CM23" s="41" t="e">
        <f t="shared" si="78"/>
        <v>#N/A</v>
      </c>
      <c r="CN23" s="41" t="e">
        <f t="shared" si="78"/>
        <v>#N/A</v>
      </c>
      <c r="CO23" s="41" t="e">
        <f t="shared" si="78"/>
        <v>#N/A</v>
      </c>
      <c r="CP23" s="41" t="e">
        <f t="shared" si="78"/>
        <v>#N/A</v>
      </c>
      <c r="CQ23" s="41" t="e">
        <f t="shared" si="78"/>
        <v>#N/A</v>
      </c>
      <c r="CR23" s="41" t="e">
        <f t="shared" si="78"/>
        <v>#N/A</v>
      </c>
      <c r="CS23" s="41" t="e">
        <f t="shared" si="78"/>
        <v>#N/A</v>
      </c>
      <c r="CT23" s="41" t="e">
        <f t="shared" si="78"/>
        <v>#N/A</v>
      </c>
      <c r="CU23" s="41" t="e">
        <f t="shared" si="78"/>
        <v>#N/A</v>
      </c>
      <c r="CV23" s="41" t="e">
        <f t="shared" si="78"/>
        <v>#N/A</v>
      </c>
      <c r="CW23" s="41" t="e">
        <f t="shared" si="78"/>
        <v>#N/A</v>
      </c>
      <c r="CX23" s="41" t="e">
        <f t="shared" ref="CX23:EC23" si="79">SUM(CX17:CX22)</f>
        <v>#N/A</v>
      </c>
      <c r="CY23" s="41" t="e">
        <f t="shared" si="79"/>
        <v>#N/A</v>
      </c>
      <c r="CZ23" s="41" t="e">
        <f t="shared" si="79"/>
        <v>#N/A</v>
      </c>
      <c r="DA23" s="41" t="e">
        <f t="shared" si="79"/>
        <v>#N/A</v>
      </c>
      <c r="DB23" s="41" t="e">
        <f t="shared" si="79"/>
        <v>#N/A</v>
      </c>
      <c r="DC23" s="41" t="e">
        <f t="shared" si="79"/>
        <v>#N/A</v>
      </c>
      <c r="DD23" s="41" t="e">
        <f t="shared" si="79"/>
        <v>#N/A</v>
      </c>
      <c r="DE23" s="41" t="e">
        <f t="shared" si="79"/>
        <v>#N/A</v>
      </c>
      <c r="DF23" s="41" t="e">
        <f t="shared" si="79"/>
        <v>#N/A</v>
      </c>
      <c r="DG23" s="41" t="e">
        <f t="shared" si="79"/>
        <v>#N/A</v>
      </c>
      <c r="DH23" s="41" t="e">
        <f t="shared" si="79"/>
        <v>#N/A</v>
      </c>
      <c r="DI23" s="41" t="e">
        <f t="shared" si="79"/>
        <v>#N/A</v>
      </c>
      <c r="DJ23" s="41" t="e">
        <f t="shared" si="79"/>
        <v>#N/A</v>
      </c>
      <c r="DK23" s="41" t="e">
        <f t="shared" si="79"/>
        <v>#N/A</v>
      </c>
      <c r="DL23" s="41" t="e">
        <f t="shared" si="79"/>
        <v>#N/A</v>
      </c>
      <c r="DM23" s="41" t="e">
        <f t="shared" si="79"/>
        <v>#N/A</v>
      </c>
      <c r="DN23" s="41" t="e">
        <f t="shared" si="79"/>
        <v>#N/A</v>
      </c>
      <c r="DO23" s="41" t="e">
        <f t="shared" si="79"/>
        <v>#N/A</v>
      </c>
      <c r="DP23" s="41" t="e">
        <f t="shared" si="79"/>
        <v>#N/A</v>
      </c>
      <c r="DQ23" s="41" t="e">
        <f t="shared" si="79"/>
        <v>#N/A</v>
      </c>
      <c r="DR23" s="41" t="e">
        <f t="shared" si="79"/>
        <v>#N/A</v>
      </c>
      <c r="DS23" s="41" t="e">
        <f t="shared" si="79"/>
        <v>#N/A</v>
      </c>
      <c r="DT23" s="41" t="e">
        <f t="shared" si="79"/>
        <v>#N/A</v>
      </c>
      <c r="DU23" s="41" t="e">
        <f t="shared" si="79"/>
        <v>#N/A</v>
      </c>
      <c r="DV23" s="41" t="e">
        <f t="shared" si="79"/>
        <v>#N/A</v>
      </c>
      <c r="DW23" s="41" t="e">
        <f t="shared" si="79"/>
        <v>#N/A</v>
      </c>
      <c r="DX23" s="41" t="e">
        <f t="shared" si="79"/>
        <v>#N/A</v>
      </c>
      <c r="DY23" s="41" t="e">
        <f t="shared" si="79"/>
        <v>#N/A</v>
      </c>
      <c r="DZ23" s="41" t="e">
        <f t="shared" si="79"/>
        <v>#N/A</v>
      </c>
      <c r="EA23" s="41" t="e">
        <f t="shared" si="79"/>
        <v>#N/A</v>
      </c>
      <c r="EB23" s="41" t="e">
        <f t="shared" si="79"/>
        <v>#N/A</v>
      </c>
      <c r="EC23" s="41" t="e">
        <f t="shared" si="79"/>
        <v>#N/A</v>
      </c>
      <c r="ED23" s="41" t="e">
        <f t="shared" ref="ED23:FI23" si="80">SUM(ED17:ED22)</f>
        <v>#N/A</v>
      </c>
      <c r="EE23" s="41" t="e">
        <f t="shared" si="80"/>
        <v>#N/A</v>
      </c>
      <c r="EF23" s="41" t="e">
        <f t="shared" si="80"/>
        <v>#N/A</v>
      </c>
      <c r="EG23" s="41" t="e">
        <f t="shared" si="80"/>
        <v>#N/A</v>
      </c>
      <c r="EH23" s="41" t="e">
        <f t="shared" si="80"/>
        <v>#N/A</v>
      </c>
      <c r="EI23" s="41" t="e">
        <f t="shared" si="80"/>
        <v>#N/A</v>
      </c>
      <c r="EJ23" s="41" t="e">
        <f t="shared" si="80"/>
        <v>#N/A</v>
      </c>
      <c r="EK23" s="41" t="e">
        <f t="shared" si="80"/>
        <v>#N/A</v>
      </c>
      <c r="EL23" s="41" t="e">
        <f t="shared" si="80"/>
        <v>#N/A</v>
      </c>
      <c r="EM23" s="41" t="e">
        <f t="shared" si="80"/>
        <v>#N/A</v>
      </c>
      <c r="EN23" s="41" t="e">
        <f t="shared" si="80"/>
        <v>#N/A</v>
      </c>
      <c r="EO23" s="41" t="e">
        <f t="shared" si="80"/>
        <v>#N/A</v>
      </c>
      <c r="EP23" s="41" t="e">
        <f t="shared" si="80"/>
        <v>#N/A</v>
      </c>
      <c r="EQ23" s="41" t="e">
        <f t="shared" si="80"/>
        <v>#N/A</v>
      </c>
      <c r="ER23" s="41" t="e">
        <f t="shared" si="80"/>
        <v>#N/A</v>
      </c>
      <c r="ES23" s="41" t="e">
        <f t="shared" si="80"/>
        <v>#N/A</v>
      </c>
      <c r="ET23" s="41" t="e">
        <f t="shared" si="80"/>
        <v>#N/A</v>
      </c>
      <c r="EU23" s="41" t="e">
        <f t="shared" si="80"/>
        <v>#N/A</v>
      </c>
      <c r="EV23" s="41" t="e">
        <f t="shared" si="80"/>
        <v>#N/A</v>
      </c>
      <c r="EW23" s="41" t="e">
        <f t="shared" si="80"/>
        <v>#N/A</v>
      </c>
      <c r="EX23" s="41" t="e">
        <f t="shared" si="80"/>
        <v>#N/A</v>
      </c>
      <c r="EY23" s="41" t="e">
        <f t="shared" si="80"/>
        <v>#N/A</v>
      </c>
      <c r="EZ23" s="41" t="e">
        <f t="shared" si="80"/>
        <v>#N/A</v>
      </c>
      <c r="FA23" s="41" t="e">
        <f t="shared" si="80"/>
        <v>#N/A</v>
      </c>
      <c r="FB23" s="41" t="e">
        <f t="shared" si="80"/>
        <v>#N/A</v>
      </c>
      <c r="FC23" s="41" t="e">
        <f t="shared" si="80"/>
        <v>#N/A</v>
      </c>
      <c r="FD23" s="41" t="e">
        <f t="shared" si="80"/>
        <v>#N/A</v>
      </c>
      <c r="FE23" s="41" t="e">
        <f t="shared" si="80"/>
        <v>#N/A</v>
      </c>
      <c r="FF23" s="41" t="e">
        <f t="shared" si="80"/>
        <v>#N/A</v>
      </c>
      <c r="FG23" s="41" t="e">
        <f t="shared" si="80"/>
        <v>#N/A</v>
      </c>
      <c r="FH23" s="41" t="e">
        <f t="shared" si="80"/>
        <v>#N/A</v>
      </c>
      <c r="FI23" s="41" t="e">
        <f t="shared" si="80"/>
        <v>#N/A</v>
      </c>
      <c r="FJ23" s="41" t="e">
        <f t="shared" ref="FJ23:GJ23" si="81">SUM(FJ17:FJ22)</f>
        <v>#N/A</v>
      </c>
      <c r="FK23" s="41" t="e">
        <f t="shared" si="81"/>
        <v>#N/A</v>
      </c>
      <c r="FL23" s="41" t="e">
        <f t="shared" si="81"/>
        <v>#N/A</v>
      </c>
      <c r="FM23" s="41" t="e">
        <f t="shared" si="81"/>
        <v>#N/A</v>
      </c>
      <c r="FN23" s="41" t="e">
        <f t="shared" si="81"/>
        <v>#N/A</v>
      </c>
      <c r="FO23" s="41" t="e">
        <f t="shared" si="81"/>
        <v>#N/A</v>
      </c>
      <c r="FP23" s="41" t="e">
        <f t="shared" si="81"/>
        <v>#N/A</v>
      </c>
      <c r="FQ23" s="41" t="e">
        <f t="shared" si="81"/>
        <v>#N/A</v>
      </c>
      <c r="FR23" s="41" t="e">
        <f t="shared" si="81"/>
        <v>#N/A</v>
      </c>
      <c r="FS23" s="41" t="e">
        <f t="shared" si="81"/>
        <v>#N/A</v>
      </c>
      <c r="FT23" s="41" t="e">
        <f t="shared" si="81"/>
        <v>#N/A</v>
      </c>
      <c r="FU23" s="41" t="e">
        <f t="shared" si="81"/>
        <v>#N/A</v>
      </c>
      <c r="FV23" s="41" t="e">
        <f t="shared" si="81"/>
        <v>#N/A</v>
      </c>
      <c r="FW23" s="41" t="e">
        <f t="shared" si="81"/>
        <v>#N/A</v>
      </c>
      <c r="FX23" s="41" t="e">
        <f t="shared" si="81"/>
        <v>#N/A</v>
      </c>
      <c r="FY23" s="41" t="e">
        <f t="shared" si="81"/>
        <v>#N/A</v>
      </c>
      <c r="FZ23" s="41" t="e">
        <f t="shared" si="81"/>
        <v>#N/A</v>
      </c>
      <c r="GA23" s="41" t="e">
        <f t="shared" si="81"/>
        <v>#N/A</v>
      </c>
      <c r="GB23" s="41" t="e">
        <f t="shared" si="81"/>
        <v>#N/A</v>
      </c>
      <c r="GC23" s="41" t="e">
        <f t="shared" si="81"/>
        <v>#N/A</v>
      </c>
      <c r="GD23" s="41" t="e">
        <f t="shared" si="81"/>
        <v>#N/A</v>
      </c>
      <c r="GE23" s="41" t="e">
        <f t="shared" si="81"/>
        <v>#N/A</v>
      </c>
      <c r="GF23" s="41" t="e">
        <f t="shared" si="81"/>
        <v>#N/A</v>
      </c>
      <c r="GG23" s="41" t="e">
        <f t="shared" si="81"/>
        <v>#N/A</v>
      </c>
      <c r="GH23" s="41" t="e">
        <f t="shared" si="81"/>
        <v>#N/A</v>
      </c>
      <c r="GI23" s="41" t="e">
        <f t="shared" si="81"/>
        <v>#N/A</v>
      </c>
      <c r="GJ23" s="41" t="e">
        <f t="shared" si="81"/>
        <v>#N/A</v>
      </c>
    </row>
    <row r="24" spans="2:192" x14ac:dyDescent="0.3">
      <c r="E24" s="77"/>
      <c r="F24" s="88"/>
      <c r="G24" s="88"/>
    </row>
    <row r="25" spans="2:192" x14ac:dyDescent="0.3">
      <c r="C25" s="37" t="s">
        <v>513</v>
      </c>
    </row>
    <row r="26" spans="2:192" x14ac:dyDescent="0.3">
      <c r="C26" s="30" t="s">
        <v>464</v>
      </c>
      <c r="D26" s="38"/>
      <c r="E26" s="68"/>
      <c r="F26" s="113">
        <v>1</v>
      </c>
      <c r="G26" s="57">
        <f>F26-F28-F30-F31</f>
        <v>0.62071260493803937</v>
      </c>
      <c r="H26" s="57">
        <f t="shared" ref="H26:BS26" si="82">G26-G28-G30-G31</f>
        <v>0.48256330996319408</v>
      </c>
      <c r="I26" s="57">
        <f t="shared" si="82"/>
        <v>0.42303618706096796</v>
      </c>
      <c r="J26" s="57">
        <f t="shared" si="82"/>
        <v>0.37010904558553537</v>
      </c>
      <c r="K26" s="57">
        <f t="shared" si="82"/>
        <v>0.32397981786093216</v>
      </c>
      <c r="L26" s="57">
        <f t="shared" si="82"/>
        <v>0.28327754713033021</v>
      </c>
      <c r="M26" s="57">
        <f t="shared" si="82"/>
        <v>0.24654054530930058</v>
      </c>
      <c r="N26" s="57">
        <f t="shared" si="82"/>
        <v>0.21349840335992029</v>
      </c>
      <c r="O26" s="57">
        <f t="shared" si="82"/>
        <v>0.18388789505057823</v>
      </c>
      <c r="P26" s="57">
        <f t="shared" si="82"/>
        <v>0.15744433071980135</v>
      </c>
      <c r="Q26" s="57">
        <f t="shared" si="82"/>
        <v>0.13391230801383625</v>
      </c>
      <c r="R26" s="57">
        <f t="shared" si="82"/>
        <v>0.11234416154984007</v>
      </c>
      <c r="S26" s="57">
        <f t="shared" si="82"/>
        <v>9.2765545753807105E-2</v>
      </c>
      <c r="T26" s="57">
        <f t="shared" si="82"/>
        <v>7.5202969866495994E-2</v>
      </c>
      <c r="U26" s="57">
        <f t="shared" si="82"/>
        <v>5.96763395806948E-2</v>
      </c>
      <c r="V26" s="57">
        <f t="shared" si="82"/>
        <v>4.6190272062673399E-2</v>
      </c>
      <c r="W26" s="57">
        <f t="shared" si="82"/>
        <v>3.4724690005154032E-2</v>
      </c>
      <c r="X26" s="57">
        <f t="shared" si="82"/>
        <v>2.5225579107763792E-2</v>
      </c>
      <c r="Y26" s="57">
        <f t="shared" si="82"/>
        <v>1.7597202167691631E-2</v>
      </c>
      <c r="Z26" s="57">
        <f t="shared" si="82"/>
        <v>1.1697405452337356E-2</v>
      </c>
      <c r="AA26" s="57">
        <f t="shared" si="82"/>
        <v>7.337777483993219E-3</v>
      </c>
      <c r="AB26" s="57">
        <f t="shared" si="82"/>
        <v>4.436528848838728E-3</v>
      </c>
      <c r="AC26" s="57">
        <f t="shared" si="82"/>
        <v>2.5888106588815188E-3</v>
      </c>
      <c r="AD26" s="57">
        <f t="shared" si="82"/>
        <v>1.4553668393285858E-3</v>
      </c>
      <c r="AE26" s="57">
        <f t="shared" si="82"/>
        <v>7.8594174124478145E-4</v>
      </c>
      <c r="AF26" s="57">
        <f t="shared" si="82"/>
        <v>-2.5030935374433554E-5</v>
      </c>
      <c r="AG26" s="57" t="e">
        <f t="shared" si="82"/>
        <v>#N/A</v>
      </c>
      <c r="AH26" s="57" t="e">
        <f t="shared" si="82"/>
        <v>#N/A</v>
      </c>
      <c r="AI26" s="57" t="e">
        <f t="shared" si="82"/>
        <v>#N/A</v>
      </c>
      <c r="AJ26" s="57" t="e">
        <f t="shared" si="82"/>
        <v>#N/A</v>
      </c>
      <c r="AK26" s="57" t="e">
        <f t="shared" si="82"/>
        <v>#N/A</v>
      </c>
      <c r="AL26" s="57" t="e">
        <f t="shared" si="82"/>
        <v>#N/A</v>
      </c>
      <c r="AM26" s="57" t="e">
        <f t="shared" si="82"/>
        <v>#N/A</v>
      </c>
      <c r="AN26" s="57" t="e">
        <f t="shared" si="82"/>
        <v>#N/A</v>
      </c>
      <c r="AO26" s="57" t="e">
        <f t="shared" si="82"/>
        <v>#N/A</v>
      </c>
      <c r="AP26" s="57" t="e">
        <f t="shared" si="82"/>
        <v>#N/A</v>
      </c>
      <c r="AQ26" s="57" t="e">
        <f t="shared" si="82"/>
        <v>#N/A</v>
      </c>
      <c r="AR26" s="57" t="e">
        <f t="shared" si="82"/>
        <v>#N/A</v>
      </c>
      <c r="AS26" s="57" t="e">
        <f t="shared" si="82"/>
        <v>#N/A</v>
      </c>
      <c r="AT26" s="57" t="e">
        <f t="shared" si="82"/>
        <v>#N/A</v>
      </c>
      <c r="AU26" s="57" t="e">
        <f t="shared" si="82"/>
        <v>#N/A</v>
      </c>
      <c r="AV26" s="57" t="e">
        <f t="shared" si="82"/>
        <v>#N/A</v>
      </c>
      <c r="AW26" s="57" t="e">
        <f t="shared" si="82"/>
        <v>#N/A</v>
      </c>
      <c r="AX26" s="57" t="e">
        <f t="shared" si="82"/>
        <v>#N/A</v>
      </c>
      <c r="AY26" s="57" t="e">
        <f t="shared" si="82"/>
        <v>#N/A</v>
      </c>
      <c r="AZ26" s="57" t="e">
        <f t="shared" si="82"/>
        <v>#N/A</v>
      </c>
      <c r="BA26" s="57" t="e">
        <f t="shared" si="82"/>
        <v>#N/A</v>
      </c>
      <c r="BB26" s="57" t="e">
        <f t="shared" si="82"/>
        <v>#N/A</v>
      </c>
      <c r="BC26" s="57" t="e">
        <f t="shared" si="82"/>
        <v>#N/A</v>
      </c>
      <c r="BD26" s="57" t="e">
        <f t="shared" si="82"/>
        <v>#N/A</v>
      </c>
      <c r="BE26" s="57" t="e">
        <f t="shared" si="82"/>
        <v>#N/A</v>
      </c>
      <c r="BF26" s="57" t="e">
        <f t="shared" si="82"/>
        <v>#N/A</v>
      </c>
      <c r="BG26" s="57" t="e">
        <f t="shared" si="82"/>
        <v>#N/A</v>
      </c>
      <c r="BH26" s="57" t="e">
        <f t="shared" si="82"/>
        <v>#N/A</v>
      </c>
      <c r="BI26" s="57" t="e">
        <f t="shared" si="82"/>
        <v>#N/A</v>
      </c>
      <c r="BJ26" s="57" t="e">
        <f t="shared" si="82"/>
        <v>#N/A</v>
      </c>
      <c r="BK26" s="57" t="e">
        <f t="shared" si="82"/>
        <v>#N/A</v>
      </c>
      <c r="BL26" s="57" t="e">
        <f t="shared" si="82"/>
        <v>#N/A</v>
      </c>
      <c r="BM26" s="57" t="e">
        <f t="shared" si="82"/>
        <v>#N/A</v>
      </c>
      <c r="BN26" s="57" t="e">
        <f t="shared" si="82"/>
        <v>#N/A</v>
      </c>
      <c r="BO26" s="57" t="e">
        <f t="shared" si="82"/>
        <v>#N/A</v>
      </c>
      <c r="BP26" s="57" t="e">
        <f t="shared" si="82"/>
        <v>#N/A</v>
      </c>
      <c r="BQ26" s="57" t="e">
        <f t="shared" si="82"/>
        <v>#N/A</v>
      </c>
      <c r="BR26" s="57" t="e">
        <f t="shared" si="82"/>
        <v>#N/A</v>
      </c>
      <c r="BS26" s="57" t="e">
        <f t="shared" si="82"/>
        <v>#N/A</v>
      </c>
      <c r="BT26" s="57" t="e">
        <f t="shared" ref="BT26:EE26" si="83">BS26-BS28-BS30-BS31</f>
        <v>#N/A</v>
      </c>
      <c r="BU26" s="57" t="e">
        <f t="shared" si="83"/>
        <v>#N/A</v>
      </c>
      <c r="BV26" s="57" t="e">
        <f t="shared" si="83"/>
        <v>#N/A</v>
      </c>
      <c r="BW26" s="57" t="e">
        <f t="shared" si="83"/>
        <v>#N/A</v>
      </c>
      <c r="BX26" s="57" t="e">
        <f t="shared" si="83"/>
        <v>#N/A</v>
      </c>
      <c r="BY26" s="57" t="e">
        <f t="shared" si="83"/>
        <v>#N/A</v>
      </c>
      <c r="BZ26" s="57" t="e">
        <f t="shared" si="83"/>
        <v>#N/A</v>
      </c>
      <c r="CA26" s="57" t="e">
        <f t="shared" si="83"/>
        <v>#N/A</v>
      </c>
      <c r="CB26" s="57" t="e">
        <f t="shared" si="83"/>
        <v>#N/A</v>
      </c>
      <c r="CC26" s="57" t="e">
        <f t="shared" si="83"/>
        <v>#N/A</v>
      </c>
      <c r="CD26" s="57" t="e">
        <f t="shared" si="83"/>
        <v>#N/A</v>
      </c>
      <c r="CE26" s="57" t="e">
        <f t="shared" si="83"/>
        <v>#N/A</v>
      </c>
      <c r="CF26" s="57" t="e">
        <f t="shared" si="83"/>
        <v>#N/A</v>
      </c>
      <c r="CG26" s="57" t="e">
        <f t="shared" si="83"/>
        <v>#N/A</v>
      </c>
      <c r="CH26" s="57" t="e">
        <f t="shared" si="83"/>
        <v>#N/A</v>
      </c>
      <c r="CI26" s="57" t="e">
        <f t="shared" si="83"/>
        <v>#N/A</v>
      </c>
      <c r="CJ26" s="57" t="e">
        <f t="shared" si="83"/>
        <v>#N/A</v>
      </c>
      <c r="CK26" s="57" t="e">
        <f t="shared" si="83"/>
        <v>#N/A</v>
      </c>
      <c r="CL26" s="57" t="e">
        <f t="shared" si="83"/>
        <v>#N/A</v>
      </c>
      <c r="CM26" s="57" t="e">
        <f t="shared" si="83"/>
        <v>#N/A</v>
      </c>
      <c r="CN26" s="57" t="e">
        <f t="shared" si="83"/>
        <v>#N/A</v>
      </c>
      <c r="CO26" s="57" t="e">
        <f t="shared" si="83"/>
        <v>#N/A</v>
      </c>
      <c r="CP26" s="57" t="e">
        <f t="shared" si="83"/>
        <v>#N/A</v>
      </c>
      <c r="CQ26" s="57" t="e">
        <f t="shared" si="83"/>
        <v>#N/A</v>
      </c>
      <c r="CR26" s="57" t="e">
        <f t="shared" si="83"/>
        <v>#N/A</v>
      </c>
      <c r="CS26" s="57" t="e">
        <f t="shared" si="83"/>
        <v>#N/A</v>
      </c>
      <c r="CT26" s="57" t="e">
        <f t="shared" si="83"/>
        <v>#N/A</v>
      </c>
      <c r="CU26" s="57" t="e">
        <f t="shared" si="83"/>
        <v>#N/A</v>
      </c>
      <c r="CV26" s="57" t="e">
        <f t="shared" si="83"/>
        <v>#N/A</v>
      </c>
      <c r="CW26" s="57" t="e">
        <f t="shared" si="83"/>
        <v>#N/A</v>
      </c>
      <c r="CX26" s="57" t="e">
        <f t="shared" si="83"/>
        <v>#N/A</v>
      </c>
      <c r="CY26" s="57" t="e">
        <f t="shared" si="83"/>
        <v>#N/A</v>
      </c>
      <c r="CZ26" s="57" t="e">
        <f t="shared" si="83"/>
        <v>#N/A</v>
      </c>
      <c r="DA26" s="57" t="e">
        <f t="shared" si="83"/>
        <v>#N/A</v>
      </c>
      <c r="DB26" s="57" t="e">
        <f t="shared" si="83"/>
        <v>#N/A</v>
      </c>
      <c r="DC26" s="57" t="e">
        <f t="shared" si="83"/>
        <v>#N/A</v>
      </c>
      <c r="DD26" s="57" t="e">
        <f t="shared" si="83"/>
        <v>#N/A</v>
      </c>
      <c r="DE26" s="57" t="e">
        <f t="shared" si="83"/>
        <v>#N/A</v>
      </c>
      <c r="DF26" s="57" t="e">
        <f t="shared" si="83"/>
        <v>#N/A</v>
      </c>
      <c r="DG26" s="57" t="e">
        <f t="shared" si="83"/>
        <v>#N/A</v>
      </c>
      <c r="DH26" s="57" t="e">
        <f t="shared" si="83"/>
        <v>#N/A</v>
      </c>
      <c r="DI26" s="57" t="e">
        <f t="shared" si="83"/>
        <v>#N/A</v>
      </c>
      <c r="DJ26" s="57" t="e">
        <f t="shared" si="83"/>
        <v>#N/A</v>
      </c>
      <c r="DK26" s="57" t="e">
        <f t="shared" si="83"/>
        <v>#N/A</v>
      </c>
      <c r="DL26" s="57" t="e">
        <f t="shared" si="83"/>
        <v>#N/A</v>
      </c>
      <c r="DM26" s="57" t="e">
        <f t="shared" si="83"/>
        <v>#N/A</v>
      </c>
      <c r="DN26" s="57" t="e">
        <f t="shared" si="83"/>
        <v>#N/A</v>
      </c>
      <c r="DO26" s="57" t="e">
        <f t="shared" si="83"/>
        <v>#N/A</v>
      </c>
      <c r="DP26" s="57" t="e">
        <f t="shared" si="83"/>
        <v>#N/A</v>
      </c>
      <c r="DQ26" s="57" t="e">
        <f t="shared" si="83"/>
        <v>#N/A</v>
      </c>
      <c r="DR26" s="57" t="e">
        <f t="shared" si="83"/>
        <v>#N/A</v>
      </c>
      <c r="DS26" s="57" t="e">
        <f t="shared" si="83"/>
        <v>#N/A</v>
      </c>
      <c r="DT26" s="57" t="e">
        <f t="shared" si="83"/>
        <v>#N/A</v>
      </c>
      <c r="DU26" s="57" t="e">
        <f t="shared" si="83"/>
        <v>#N/A</v>
      </c>
      <c r="DV26" s="57" t="e">
        <f t="shared" si="83"/>
        <v>#N/A</v>
      </c>
      <c r="DW26" s="57" t="e">
        <f t="shared" si="83"/>
        <v>#N/A</v>
      </c>
      <c r="DX26" s="57" t="e">
        <f t="shared" si="83"/>
        <v>#N/A</v>
      </c>
      <c r="DY26" s="57" t="e">
        <f t="shared" si="83"/>
        <v>#N/A</v>
      </c>
      <c r="DZ26" s="57" t="e">
        <f t="shared" si="83"/>
        <v>#N/A</v>
      </c>
      <c r="EA26" s="57" t="e">
        <f t="shared" si="83"/>
        <v>#N/A</v>
      </c>
      <c r="EB26" s="57" t="e">
        <f t="shared" si="83"/>
        <v>#N/A</v>
      </c>
      <c r="EC26" s="57" t="e">
        <f t="shared" si="83"/>
        <v>#N/A</v>
      </c>
      <c r="ED26" s="57" t="e">
        <f t="shared" si="83"/>
        <v>#N/A</v>
      </c>
      <c r="EE26" s="57" t="e">
        <f t="shared" si="83"/>
        <v>#N/A</v>
      </c>
      <c r="EF26" s="57" t="e">
        <f t="shared" ref="EF26:GJ26" si="84">EE26-EE28-EE30-EE31</f>
        <v>#N/A</v>
      </c>
      <c r="EG26" s="57" t="e">
        <f t="shared" si="84"/>
        <v>#N/A</v>
      </c>
      <c r="EH26" s="57" t="e">
        <f t="shared" si="84"/>
        <v>#N/A</v>
      </c>
      <c r="EI26" s="57" t="e">
        <f t="shared" si="84"/>
        <v>#N/A</v>
      </c>
      <c r="EJ26" s="57" t="e">
        <f t="shared" si="84"/>
        <v>#N/A</v>
      </c>
      <c r="EK26" s="57" t="e">
        <f t="shared" si="84"/>
        <v>#N/A</v>
      </c>
      <c r="EL26" s="57" t="e">
        <f t="shared" si="84"/>
        <v>#N/A</v>
      </c>
      <c r="EM26" s="57" t="e">
        <f t="shared" si="84"/>
        <v>#N/A</v>
      </c>
      <c r="EN26" s="57" t="e">
        <f t="shared" si="84"/>
        <v>#N/A</v>
      </c>
      <c r="EO26" s="57" t="e">
        <f t="shared" si="84"/>
        <v>#N/A</v>
      </c>
      <c r="EP26" s="57" t="e">
        <f t="shared" si="84"/>
        <v>#N/A</v>
      </c>
      <c r="EQ26" s="57" t="e">
        <f t="shared" si="84"/>
        <v>#N/A</v>
      </c>
      <c r="ER26" s="57" t="e">
        <f t="shared" si="84"/>
        <v>#N/A</v>
      </c>
      <c r="ES26" s="57" t="e">
        <f t="shared" si="84"/>
        <v>#N/A</v>
      </c>
      <c r="ET26" s="57" t="e">
        <f t="shared" si="84"/>
        <v>#N/A</v>
      </c>
      <c r="EU26" s="57" t="e">
        <f t="shared" si="84"/>
        <v>#N/A</v>
      </c>
      <c r="EV26" s="57" t="e">
        <f t="shared" si="84"/>
        <v>#N/A</v>
      </c>
      <c r="EW26" s="57" t="e">
        <f t="shared" si="84"/>
        <v>#N/A</v>
      </c>
      <c r="EX26" s="57" t="e">
        <f t="shared" si="84"/>
        <v>#N/A</v>
      </c>
      <c r="EY26" s="57" t="e">
        <f t="shared" si="84"/>
        <v>#N/A</v>
      </c>
      <c r="EZ26" s="57" t="e">
        <f t="shared" si="84"/>
        <v>#N/A</v>
      </c>
      <c r="FA26" s="57" t="e">
        <f t="shared" si="84"/>
        <v>#N/A</v>
      </c>
      <c r="FB26" s="57" t="e">
        <f t="shared" si="84"/>
        <v>#N/A</v>
      </c>
      <c r="FC26" s="57" t="e">
        <f t="shared" si="84"/>
        <v>#N/A</v>
      </c>
      <c r="FD26" s="57" t="e">
        <f t="shared" si="84"/>
        <v>#N/A</v>
      </c>
      <c r="FE26" s="57" t="e">
        <f t="shared" si="84"/>
        <v>#N/A</v>
      </c>
      <c r="FF26" s="57" t="e">
        <f t="shared" si="84"/>
        <v>#N/A</v>
      </c>
      <c r="FG26" s="57" t="e">
        <f t="shared" si="84"/>
        <v>#N/A</v>
      </c>
      <c r="FH26" s="57" t="e">
        <f t="shared" si="84"/>
        <v>#N/A</v>
      </c>
      <c r="FI26" s="57" t="e">
        <f t="shared" si="84"/>
        <v>#N/A</v>
      </c>
      <c r="FJ26" s="57" t="e">
        <f t="shared" si="84"/>
        <v>#N/A</v>
      </c>
      <c r="FK26" s="57" t="e">
        <f t="shared" si="84"/>
        <v>#N/A</v>
      </c>
      <c r="FL26" s="57" t="e">
        <f t="shared" si="84"/>
        <v>#N/A</v>
      </c>
      <c r="FM26" s="57" t="e">
        <f t="shared" si="84"/>
        <v>#N/A</v>
      </c>
      <c r="FN26" s="57" t="e">
        <f t="shared" si="84"/>
        <v>#N/A</v>
      </c>
      <c r="FO26" s="57" t="e">
        <f t="shared" si="84"/>
        <v>#N/A</v>
      </c>
      <c r="FP26" s="57" t="e">
        <f t="shared" si="84"/>
        <v>#N/A</v>
      </c>
      <c r="FQ26" s="57" t="e">
        <f t="shared" si="84"/>
        <v>#N/A</v>
      </c>
      <c r="FR26" s="57" t="e">
        <f t="shared" si="84"/>
        <v>#N/A</v>
      </c>
      <c r="FS26" s="57" t="e">
        <f t="shared" si="84"/>
        <v>#N/A</v>
      </c>
      <c r="FT26" s="57" t="e">
        <f t="shared" si="84"/>
        <v>#N/A</v>
      </c>
      <c r="FU26" s="57" t="e">
        <f t="shared" si="84"/>
        <v>#N/A</v>
      </c>
      <c r="FV26" s="57" t="e">
        <f t="shared" si="84"/>
        <v>#N/A</v>
      </c>
      <c r="FW26" s="57" t="e">
        <f t="shared" si="84"/>
        <v>#N/A</v>
      </c>
      <c r="FX26" s="57" t="e">
        <f t="shared" si="84"/>
        <v>#N/A</v>
      </c>
      <c r="FY26" s="57" t="e">
        <f t="shared" si="84"/>
        <v>#N/A</v>
      </c>
      <c r="FZ26" s="57" t="e">
        <f t="shared" si="84"/>
        <v>#N/A</v>
      </c>
      <c r="GA26" s="57" t="e">
        <f t="shared" si="84"/>
        <v>#N/A</v>
      </c>
      <c r="GB26" s="57" t="e">
        <f t="shared" si="84"/>
        <v>#N/A</v>
      </c>
      <c r="GC26" s="57" t="e">
        <f t="shared" si="84"/>
        <v>#N/A</v>
      </c>
      <c r="GD26" s="57" t="e">
        <f t="shared" si="84"/>
        <v>#N/A</v>
      </c>
      <c r="GE26" s="57" t="e">
        <f t="shared" si="84"/>
        <v>#N/A</v>
      </c>
      <c r="GF26" s="57" t="e">
        <f t="shared" si="84"/>
        <v>#N/A</v>
      </c>
      <c r="GG26" s="57" t="e">
        <f t="shared" si="84"/>
        <v>#N/A</v>
      </c>
      <c r="GH26" s="57" t="e">
        <f t="shared" si="84"/>
        <v>#N/A</v>
      </c>
      <c r="GI26" s="57" t="e">
        <f t="shared" si="84"/>
        <v>#N/A</v>
      </c>
      <c r="GJ26" s="57" t="e">
        <f t="shared" si="84"/>
        <v>#N/A</v>
      </c>
    </row>
    <row r="27" spans="2:192" x14ac:dyDescent="0.3">
      <c r="C27" s="31" t="s">
        <v>465</v>
      </c>
      <c r="F27" s="114">
        <v>0</v>
      </c>
      <c r="G27" s="108">
        <f>F27+F30-F29</f>
        <v>0</v>
      </c>
      <c r="H27" s="108">
        <f t="shared" ref="H27:BS27" si="85">G27+G30-G29</f>
        <v>0</v>
      </c>
      <c r="I27" s="108">
        <f t="shared" si="85"/>
        <v>0</v>
      </c>
      <c r="J27" s="108">
        <f t="shared" si="85"/>
        <v>0</v>
      </c>
      <c r="K27" s="108">
        <f t="shared" si="85"/>
        <v>0</v>
      </c>
      <c r="L27" s="108">
        <f t="shared" si="85"/>
        <v>0</v>
      </c>
      <c r="M27" s="108">
        <f t="shared" si="85"/>
        <v>0</v>
      </c>
      <c r="N27" s="108">
        <f t="shared" si="85"/>
        <v>0</v>
      </c>
      <c r="O27" s="108">
        <f t="shared" si="85"/>
        <v>0</v>
      </c>
      <c r="P27" s="108">
        <f t="shared" si="85"/>
        <v>0</v>
      </c>
      <c r="Q27" s="108">
        <f t="shared" si="85"/>
        <v>0</v>
      </c>
      <c r="R27" s="108">
        <f t="shared" si="85"/>
        <v>0</v>
      </c>
      <c r="S27" s="108">
        <f t="shared" si="85"/>
        <v>0</v>
      </c>
      <c r="T27" s="108">
        <f t="shared" si="85"/>
        <v>0</v>
      </c>
      <c r="U27" s="108">
        <f t="shared" si="85"/>
        <v>0</v>
      </c>
      <c r="V27" s="108">
        <f t="shared" si="85"/>
        <v>0</v>
      </c>
      <c r="W27" s="108">
        <f t="shared" si="85"/>
        <v>0</v>
      </c>
      <c r="X27" s="108">
        <f t="shared" si="85"/>
        <v>0</v>
      </c>
      <c r="Y27" s="108">
        <f t="shared" si="85"/>
        <v>0</v>
      </c>
      <c r="Z27" s="108">
        <f t="shared" si="85"/>
        <v>0</v>
      </c>
      <c r="AA27" s="108">
        <f t="shared" si="85"/>
        <v>0</v>
      </c>
      <c r="AB27" s="108">
        <f t="shared" si="85"/>
        <v>0</v>
      </c>
      <c r="AC27" s="108">
        <f t="shared" si="85"/>
        <v>0</v>
      </c>
      <c r="AD27" s="108">
        <f t="shared" si="85"/>
        <v>0</v>
      </c>
      <c r="AE27" s="108">
        <f t="shared" si="85"/>
        <v>0</v>
      </c>
      <c r="AF27" s="108">
        <f t="shared" si="85"/>
        <v>0</v>
      </c>
      <c r="AG27" s="108" t="e">
        <f t="shared" si="85"/>
        <v>#N/A</v>
      </c>
      <c r="AH27" s="108" t="e">
        <f t="shared" si="85"/>
        <v>#N/A</v>
      </c>
      <c r="AI27" s="108" t="e">
        <f t="shared" si="85"/>
        <v>#N/A</v>
      </c>
      <c r="AJ27" s="108" t="e">
        <f t="shared" si="85"/>
        <v>#N/A</v>
      </c>
      <c r="AK27" s="108" t="e">
        <f t="shared" si="85"/>
        <v>#N/A</v>
      </c>
      <c r="AL27" s="108" t="e">
        <f t="shared" si="85"/>
        <v>#N/A</v>
      </c>
      <c r="AM27" s="108" t="e">
        <f t="shared" si="85"/>
        <v>#N/A</v>
      </c>
      <c r="AN27" s="108" t="e">
        <f t="shared" si="85"/>
        <v>#N/A</v>
      </c>
      <c r="AO27" s="108" t="e">
        <f t="shared" si="85"/>
        <v>#N/A</v>
      </c>
      <c r="AP27" s="108" t="e">
        <f t="shared" si="85"/>
        <v>#N/A</v>
      </c>
      <c r="AQ27" s="108" t="e">
        <f t="shared" si="85"/>
        <v>#N/A</v>
      </c>
      <c r="AR27" s="108" t="e">
        <f t="shared" si="85"/>
        <v>#N/A</v>
      </c>
      <c r="AS27" s="108" t="e">
        <f t="shared" si="85"/>
        <v>#N/A</v>
      </c>
      <c r="AT27" s="108" t="e">
        <f t="shared" si="85"/>
        <v>#N/A</v>
      </c>
      <c r="AU27" s="108" t="e">
        <f t="shared" si="85"/>
        <v>#N/A</v>
      </c>
      <c r="AV27" s="108" t="e">
        <f t="shared" si="85"/>
        <v>#N/A</v>
      </c>
      <c r="AW27" s="108" t="e">
        <f t="shared" si="85"/>
        <v>#N/A</v>
      </c>
      <c r="AX27" s="108" t="e">
        <f t="shared" si="85"/>
        <v>#N/A</v>
      </c>
      <c r="AY27" s="108" t="e">
        <f t="shared" si="85"/>
        <v>#N/A</v>
      </c>
      <c r="AZ27" s="108" t="e">
        <f t="shared" si="85"/>
        <v>#N/A</v>
      </c>
      <c r="BA27" s="108" t="e">
        <f t="shared" si="85"/>
        <v>#N/A</v>
      </c>
      <c r="BB27" s="108" t="e">
        <f t="shared" si="85"/>
        <v>#N/A</v>
      </c>
      <c r="BC27" s="108" t="e">
        <f t="shared" si="85"/>
        <v>#N/A</v>
      </c>
      <c r="BD27" s="108" t="e">
        <f t="shared" si="85"/>
        <v>#N/A</v>
      </c>
      <c r="BE27" s="108" t="e">
        <f t="shared" si="85"/>
        <v>#N/A</v>
      </c>
      <c r="BF27" s="108" t="e">
        <f t="shared" si="85"/>
        <v>#N/A</v>
      </c>
      <c r="BG27" s="108" t="e">
        <f t="shared" si="85"/>
        <v>#N/A</v>
      </c>
      <c r="BH27" s="108" t="e">
        <f t="shared" si="85"/>
        <v>#N/A</v>
      </c>
      <c r="BI27" s="108" t="e">
        <f t="shared" si="85"/>
        <v>#N/A</v>
      </c>
      <c r="BJ27" s="108" t="e">
        <f t="shared" si="85"/>
        <v>#N/A</v>
      </c>
      <c r="BK27" s="108" t="e">
        <f t="shared" si="85"/>
        <v>#N/A</v>
      </c>
      <c r="BL27" s="108" t="e">
        <f t="shared" si="85"/>
        <v>#N/A</v>
      </c>
      <c r="BM27" s="108" t="e">
        <f t="shared" si="85"/>
        <v>#N/A</v>
      </c>
      <c r="BN27" s="108" t="e">
        <f t="shared" si="85"/>
        <v>#N/A</v>
      </c>
      <c r="BO27" s="108" t="e">
        <f t="shared" si="85"/>
        <v>#N/A</v>
      </c>
      <c r="BP27" s="108" t="e">
        <f t="shared" si="85"/>
        <v>#N/A</v>
      </c>
      <c r="BQ27" s="108" t="e">
        <f t="shared" si="85"/>
        <v>#N/A</v>
      </c>
      <c r="BR27" s="108" t="e">
        <f t="shared" si="85"/>
        <v>#N/A</v>
      </c>
      <c r="BS27" s="108" t="e">
        <f t="shared" si="85"/>
        <v>#N/A</v>
      </c>
      <c r="BT27" s="108" t="e">
        <f t="shared" ref="BT27:EE27" si="86">BS27+BS30-BS29</f>
        <v>#N/A</v>
      </c>
      <c r="BU27" s="108" t="e">
        <f t="shared" si="86"/>
        <v>#N/A</v>
      </c>
      <c r="BV27" s="108" t="e">
        <f t="shared" si="86"/>
        <v>#N/A</v>
      </c>
      <c r="BW27" s="108" t="e">
        <f t="shared" si="86"/>
        <v>#N/A</v>
      </c>
      <c r="BX27" s="108" t="e">
        <f t="shared" si="86"/>
        <v>#N/A</v>
      </c>
      <c r="BY27" s="108" t="e">
        <f t="shared" si="86"/>
        <v>#N/A</v>
      </c>
      <c r="BZ27" s="108" t="e">
        <f t="shared" si="86"/>
        <v>#N/A</v>
      </c>
      <c r="CA27" s="108" t="e">
        <f t="shared" si="86"/>
        <v>#N/A</v>
      </c>
      <c r="CB27" s="108" t="e">
        <f t="shared" si="86"/>
        <v>#N/A</v>
      </c>
      <c r="CC27" s="108" t="e">
        <f t="shared" si="86"/>
        <v>#N/A</v>
      </c>
      <c r="CD27" s="108" t="e">
        <f t="shared" si="86"/>
        <v>#N/A</v>
      </c>
      <c r="CE27" s="108" t="e">
        <f t="shared" si="86"/>
        <v>#N/A</v>
      </c>
      <c r="CF27" s="108" t="e">
        <f t="shared" si="86"/>
        <v>#N/A</v>
      </c>
      <c r="CG27" s="108" t="e">
        <f t="shared" si="86"/>
        <v>#N/A</v>
      </c>
      <c r="CH27" s="108" t="e">
        <f t="shared" si="86"/>
        <v>#N/A</v>
      </c>
      <c r="CI27" s="108" t="e">
        <f t="shared" si="86"/>
        <v>#N/A</v>
      </c>
      <c r="CJ27" s="108" t="e">
        <f t="shared" si="86"/>
        <v>#N/A</v>
      </c>
      <c r="CK27" s="108" t="e">
        <f t="shared" si="86"/>
        <v>#N/A</v>
      </c>
      <c r="CL27" s="108" t="e">
        <f t="shared" si="86"/>
        <v>#N/A</v>
      </c>
      <c r="CM27" s="108" t="e">
        <f t="shared" si="86"/>
        <v>#N/A</v>
      </c>
      <c r="CN27" s="108" t="e">
        <f t="shared" si="86"/>
        <v>#N/A</v>
      </c>
      <c r="CO27" s="108" t="e">
        <f t="shared" si="86"/>
        <v>#N/A</v>
      </c>
      <c r="CP27" s="108" t="e">
        <f t="shared" si="86"/>
        <v>#N/A</v>
      </c>
      <c r="CQ27" s="108" t="e">
        <f t="shared" si="86"/>
        <v>#N/A</v>
      </c>
      <c r="CR27" s="108" t="e">
        <f t="shared" si="86"/>
        <v>#N/A</v>
      </c>
      <c r="CS27" s="108" t="e">
        <f t="shared" si="86"/>
        <v>#N/A</v>
      </c>
      <c r="CT27" s="108" t="e">
        <f t="shared" si="86"/>
        <v>#N/A</v>
      </c>
      <c r="CU27" s="108" t="e">
        <f t="shared" si="86"/>
        <v>#N/A</v>
      </c>
      <c r="CV27" s="108" t="e">
        <f t="shared" si="86"/>
        <v>#N/A</v>
      </c>
      <c r="CW27" s="108" t="e">
        <f t="shared" si="86"/>
        <v>#N/A</v>
      </c>
      <c r="CX27" s="108" t="e">
        <f t="shared" si="86"/>
        <v>#N/A</v>
      </c>
      <c r="CY27" s="108" t="e">
        <f t="shared" si="86"/>
        <v>#N/A</v>
      </c>
      <c r="CZ27" s="108" t="e">
        <f t="shared" si="86"/>
        <v>#N/A</v>
      </c>
      <c r="DA27" s="108" t="e">
        <f t="shared" si="86"/>
        <v>#N/A</v>
      </c>
      <c r="DB27" s="108" t="e">
        <f t="shared" si="86"/>
        <v>#N/A</v>
      </c>
      <c r="DC27" s="108" t="e">
        <f t="shared" si="86"/>
        <v>#N/A</v>
      </c>
      <c r="DD27" s="108" t="e">
        <f t="shared" si="86"/>
        <v>#N/A</v>
      </c>
      <c r="DE27" s="108" t="e">
        <f t="shared" si="86"/>
        <v>#N/A</v>
      </c>
      <c r="DF27" s="108" t="e">
        <f t="shared" si="86"/>
        <v>#N/A</v>
      </c>
      <c r="DG27" s="108" t="e">
        <f t="shared" si="86"/>
        <v>#N/A</v>
      </c>
      <c r="DH27" s="108" t="e">
        <f t="shared" si="86"/>
        <v>#N/A</v>
      </c>
      <c r="DI27" s="108" t="e">
        <f t="shared" si="86"/>
        <v>#N/A</v>
      </c>
      <c r="DJ27" s="108" t="e">
        <f t="shared" si="86"/>
        <v>#N/A</v>
      </c>
      <c r="DK27" s="108" t="e">
        <f t="shared" si="86"/>
        <v>#N/A</v>
      </c>
      <c r="DL27" s="108" t="e">
        <f t="shared" si="86"/>
        <v>#N/A</v>
      </c>
      <c r="DM27" s="108" t="e">
        <f t="shared" si="86"/>
        <v>#N/A</v>
      </c>
      <c r="DN27" s="108" t="e">
        <f t="shared" si="86"/>
        <v>#N/A</v>
      </c>
      <c r="DO27" s="108" t="e">
        <f t="shared" si="86"/>
        <v>#N/A</v>
      </c>
      <c r="DP27" s="108" t="e">
        <f t="shared" si="86"/>
        <v>#N/A</v>
      </c>
      <c r="DQ27" s="108" t="e">
        <f t="shared" si="86"/>
        <v>#N/A</v>
      </c>
      <c r="DR27" s="108" t="e">
        <f t="shared" si="86"/>
        <v>#N/A</v>
      </c>
      <c r="DS27" s="108" t="e">
        <f t="shared" si="86"/>
        <v>#N/A</v>
      </c>
      <c r="DT27" s="108" t="e">
        <f t="shared" si="86"/>
        <v>#N/A</v>
      </c>
      <c r="DU27" s="108" t="e">
        <f t="shared" si="86"/>
        <v>#N/A</v>
      </c>
      <c r="DV27" s="108" t="e">
        <f t="shared" si="86"/>
        <v>#N/A</v>
      </c>
      <c r="DW27" s="108" t="e">
        <f t="shared" si="86"/>
        <v>#N/A</v>
      </c>
      <c r="DX27" s="108" t="e">
        <f t="shared" si="86"/>
        <v>#N/A</v>
      </c>
      <c r="DY27" s="108" t="e">
        <f t="shared" si="86"/>
        <v>#N/A</v>
      </c>
      <c r="DZ27" s="108" t="e">
        <f t="shared" si="86"/>
        <v>#N/A</v>
      </c>
      <c r="EA27" s="108" t="e">
        <f t="shared" si="86"/>
        <v>#N/A</v>
      </c>
      <c r="EB27" s="108" t="e">
        <f t="shared" si="86"/>
        <v>#N/A</v>
      </c>
      <c r="EC27" s="108" t="e">
        <f t="shared" si="86"/>
        <v>#N/A</v>
      </c>
      <c r="ED27" s="108" t="e">
        <f t="shared" si="86"/>
        <v>#N/A</v>
      </c>
      <c r="EE27" s="108" t="e">
        <f t="shared" si="86"/>
        <v>#N/A</v>
      </c>
      <c r="EF27" s="108" t="e">
        <f t="shared" ref="EF27:GJ27" si="87">EE27+EE30-EE29</f>
        <v>#N/A</v>
      </c>
      <c r="EG27" s="108" t="e">
        <f t="shared" si="87"/>
        <v>#N/A</v>
      </c>
      <c r="EH27" s="108" t="e">
        <f t="shared" si="87"/>
        <v>#N/A</v>
      </c>
      <c r="EI27" s="108" t="e">
        <f t="shared" si="87"/>
        <v>#N/A</v>
      </c>
      <c r="EJ27" s="108" t="e">
        <f t="shared" si="87"/>
        <v>#N/A</v>
      </c>
      <c r="EK27" s="108" t="e">
        <f t="shared" si="87"/>
        <v>#N/A</v>
      </c>
      <c r="EL27" s="108" t="e">
        <f t="shared" si="87"/>
        <v>#N/A</v>
      </c>
      <c r="EM27" s="108" t="e">
        <f t="shared" si="87"/>
        <v>#N/A</v>
      </c>
      <c r="EN27" s="108" t="e">
        <f t="shared" si="87"/>
        <v>#N/A</v>
      </c>
      <c r="EO27" s="108" t="e">
        <f t="shared" si="87"/>
        <v>#N/A</v>
      </c>
      <c r="EP27" s="108" t="e">
        <f t="shared" si="87"/>
        <v>#N/A</v>
      </c>
      <c r="EQ27" s="108" t="e">
        <f t="shared" si="87"/>
        <v>#N/A</v>
      </c>
      <c r="ER27" s="108" t="e">
        <f t="shared" si="87"/>
        <v>#N/A</v>
      </c>
      <c r="ES27" s="108" t="e">
        <f t="shared" si="87"/>
        <v>#N/A</v>
      </c>
      <c r="ET27" s="108" t="e">
        <f t="shared" si="87"/>
        <v>#N/A</v>
      </c>
      <c r="EU27" s="108" t="e">
        <f t="shared" si="87"/>
        <v>#N/A</v>
      </c>
      <c r="EV27" s="108" t="e">
        <f t="shared" si="87"/>
        <v>#N/A</v>
      </c>
      <c r="EW27" s="108" t="e">
        <f t="shared" si="87"/>
        <v>#N/A</v>
      </c>
      <c r="EX27" s="108" t="e">
        <f t="shared" si="87"/>
        <v>#N/A</v>
      </c>
      <c r="EY27" s="108" t="e">
        <f t="shared" si="87"/>
        <v>#N/A</v>
      </c>
      <c r="EZ27" s="108" t="e">
        <f t="shared" si="87"/>
        <v>#N/A</v>
      </c>
      <c r="FA27" s="108" t="e">
        <f t="shared" si="87"/>
        <v>#N/A</v>
      </c>
      <c r="FB27" s="108" t="e">
        <f t="shared" si="87"/>
        <v>#N/A</v>
      </c>
      <c r="FC27" s="108" t="e">
        <f t="shared" si="87"/>
        <v>#N/A</v>
      </c>
      <c r="FD27" s="108" t="e">
        <f t="shared" si="87"/>
        <v>#N/A</v>
      </c>
      <c r="FE27" s="108" t="e">
        <f t="shared" si="87"/>
        <v>#N/A</v>
      </c>
      <c r="FF27" s="108" t="e">
        <f t="shared" si="87"/>
        <v>#N/A</v>
      </c>
      <c r="FG27" s="108" t="e">
        <f t="shared" si="87"/>
        <v>#N/A</v>
      </c>
      <c r="FH27" s="108" t="e">
        <f t="shared" si="87"/>
        <v>#N/A</v>
      </c>
      <c r="FI27" s="108" t="e">
        <f t="shared" si="87"/>
        <v>#N/A</v>
      </c>
      <c r="FJ27" s="108" t="e">
        <f t="shared" si="87"/>
        <v>#N/A</v>
      </c>
      <c r="FK27" s="108" t="e">
        <f t="shared" si="87"/>
        <v>#N/A</v>
      </c>
      <c r="FL27" s="108" t="e">
        <f t="shared" si="87"/>
        <v>#N/A</v>
      </c>
      <c r="FM27" s="108" t="e">
        <f t="shared" si="87"/>
        <v>#N/A</v>
      </c>
      <c r="FN27" s="108" t="e">
        <f t="shared" si="87"/>
        <v>#N/A</v>
      </c>
      <c r="FO27" s="108" t="e">
        <f t="shared" si="87"/>
        <v>#N/A</v>
      </c>
      <c r="FP27" s="108" t="e">
        <f t="shared" si="87"/>
        <v>#N/A</v>
      </c>
      <c r="FQ27" s="108" t="e">
        <f t="shared" si="87"/>
        <v>#N/A</v>
      </c>
      <c r="FR27" s="108" t="e">
        <f t="shared" si="87"/>
        <v>#N/A</v>
      </c>
      <c r="FS27" s="108" t="e">
        <f t="shared" si="87"/>
        <v>#N/A</v>
      </c>
      <c r="FT27" s="108" t="e">
        <f t="shared" si="87"/>
        <v>#N/A</v>
      </c>
      <c r="FU27" s="108" t="e">
        <f t="shared" si="87"/>
        <v>#N/A</v>
      </c>
      <c r="FV27" s="108" t="e">
        <f t="shared" si="87"/>
        <v>#N/A</v>
      </c>
      <c r="FW27" s="108" t="e">
        <f t="shared" si="87"/>
        <v>#N/A</v>
      </c>
      <c r="FX27" s="108" t="e">
        <f t="shared" si="87"/>
        <v>#N/A</v>
      </c>
      <c r="FY27" s="108" t="e">
        <f t="shared" si="87"/>
        <v>#N/A</v>
      </c>
      <c r="FZ27" s="108" t="e">
        <f t="shared" si="87"/>
        <v>#N/A</v>
      </c>
      <c r="GA27" s="108" t="e">
        <f t="shared" si="87"/>
        <v>#N/A</v>
      </c>
      <c r="GB27" s="108" t="e">
        <f t="shared" si="87"/>
        <v>#N/A</v>
      </c>
      <c r="GC27" s="108" t="e">
        <f t="shared" si="87"/>
        <v>#N/A</v>
      </c>
      <c r="GD27" s="108" t="e">
        <f t="shared" si="87"/>
        <v>#N/A</v>
      </c>
      <c r="GE27" s="108" t="e">
        <f t="shared" si="87"/>
        <v>#N/A</v>
      </c>
      <c r="GF27" s="108" t="e">
        <f t="shared" si="87"/>
        <v>#N/A</v>
      </c>
      <c r="GG27" s="108" t="e">
        <f t="shared" si="87"/>
        <v>#N/A</v>
      </c>
      <c r="GH27" s="108" t="e">
        <f t="shared" si="87"/>
        <v>#N/A</v>
      </c>
      <c r="GI27" s="108" t="e">
        <f t="shared" si="87"/>
        <v>#N/A</v>
      </c>
      <c r="GJ27" s="108" t="e">
        <f t="shared" si="87"/>
        <v>#N/A</v>
      </c>
    </row>
    <row r="28" spans="2:192" x14ac:dyDescent="0.3">
      <c r="C28" s="31" t="s">
        <v>514</v>
      </c>
      <c r="F28" s="117">
        <f>F26*(1+Risk_Adj_Mortality)*MIN(VLOOKUP(Entry_Age+F5-1,Curves!$A$2:$S$150,IF(Model_Point!$C$2="M",2,3),FALSE)*IF(F5&gt;16,1,VLOOKUP(F5-1,Parameters!$A$70:$E$85,IF(Mortality_Table="EXT",2,IF(Mortality_Table="FAM",3,IF(Mortality_Table="IND",4,IF(Mortality_Table="PAR",5)))),FALSE)),1)</f>
        <v>7.3347172474119079E-2</v>
      </c>
      <c r="G28" s="117">
        <f>G26*(1+Risk_Adj_Mortality)*MIN(VLOOKUP(Entry_Age+G5-1,Curves!$A$2:$S$150,IF(Model_Point!$C$2="M",2,3),FALSE)*IF(G5&gt;16,1,VLOOKUP(G5-1,Parameters!$A$70:$E$85,IF(Mortality_Table="EXT",2,IF(Mortality_Table="FAM",3,IF(Mortality_Table="IND",4,IF(Mortality_Table="PAR",5)))),FALSE)),1)</f>
        <v>4.2738396317389578E-2</v>
      </c>
      <c r="H28" s="117">
        <f>H26*(1+Risk_Adj_Mortality)*MIN(VLOOKUP(Entry_Age+H5-1,Curves!$A$2:$S$150,IF(Model_Point!$C$2="M",2,3),FALSE)*IF(H5&gt;16,1,VLOOKUP(H5-1,Parameters!$A$70:$E$85,IF(Mortality_Table="EXT",2,IF(Mortality_Table="FAM",3,IF(Mortality_Table="IND",4,IF(Mortality_Table="PAR",5)))),FALSE)),1)</f>
        <v>2.9618618761301136E-2</v>
      </c>
      <c r="I28" s="117">
        <f>I26*(1+Risk_Adj_Mortality)*MIN(VLOOKUP(Entry_Age+I5-1,Curves!$A$2:$S$150,IF(Model_Point!$C$2="M",2,3),FALSE)*IF(I5&gt;16,1,VLOOKUP(I5-1,Parameters!$A$70:$E$85,IF(Mortality_Table="EXT",2,IF(Mortality_Table="FAM",3,IF(Mortality_Table="IND",4,IF(Mortality_Table="PAR",5)))),FALSE)),1)</f>
        <v>2.6760566933918331E-2</v>
      </c>
      <c r="J28" s="117">
        <f>J26*(1+Risk_Adj_Mortality)*MIN(VLOOKUP(Entry_Age+J5-1,Curves!$A$2:$S$150,IF(Model_Point!$C$2="M",2,3),FALSE)*IF(J5&gt;16,1,VLOOKUP(J5-1,Parameters!$A$70:$E$85,IF(Mortality_Table="EXT",2,IF(Mortality_Table="FAM",3,IF(Mortality_Table="IND",4,IF(Mortality_Table="PAR",5)))),FALSE)),1)</f>
        <v>2.3223972759563238E-2</v>
      </c>
      <c r="K28" s="117">
        <f>K26*(1+Risk_Adj_Mortality)*MIN(VLOOKUP(Entry_Age+K5-1,Curves!$A$2:$S$150,IF(Model_Point!$C$2="M",2,3),FALSE)*IF(K5&gt;16,1,VLOOKUP(K5-1,Parameters!$A$70:$E$85,IF(Mortality_Table="EXT",2,IF(Mortality_Table="FAM",3,IF(Mortality_Table="IND",4,IF(Mortality_Table="PAR",5)))),FALSE)),1)</f>
        <v>2.0674651461809929E-2</v>
      </c>
      <c r="L28" s="117">
        <f>L26*(1+Risk_Adj_Mortality)*MIN(VLOOKUP(Entry_Age+L5-1,Curves!$A$2:$S$150,IF(Model_Point!$C$2="M",2,3),FALSE)*IF(L5&gt;16,1,VLOOKUP(L5-1,Parameters!$A$70:$E$85,IF(Mortality_Table="EXT",2,IF(Mortality_Table="FAM",3,IF(Mortality_Table="IND",4,IF(Mortality_Table="PAR",5)))),FALSE)),1)</f>
        <v>1.9306675182740301E-2</v>
      </c>
      <c r="M28" s="117">
        <f>M26*(1+Risk_Adj_Mortality)*MIN(VLOOKUP(Entry_Age+M5-1,Curves!$A$2:$S$150,IF(Model_Point!$C$2="M",2,3),FALSE)*IF(M5&gt;16,1,VLOOKUP(M5-1,Parameters!$A$70:$E$85,IF(Mortality_Table="EXT",2,IF(Mortality_Table="FAM",3,IF(Mortality_Table="IND",4,IF(Mortality_Table="PAR",5)))),FALSE)),1)</f>
        <v>1.7947882696209647E-2</v>
      </c>
      <c r="N28" s="117">
        <f>N26*(1+Risk_Adj_Mortality)*MIN(VLOOKUP(Entry_Age+N5-1,Curves!$A$2:$S$150,IF(Model_Point!$C$2="M",2,3),FALSE)*IF(N5&gt;16,1,VLOOKUP(N5-1,Parameters!$A$70:$E$85,IF(Mortality_Table="EXT",2,IF(Mortality_Table="FAM",3,IF(Mortality_Table="IND",4,IF(Mortality_Table="PAR",5)))),FALSE)),1)</f>
        <v>1.660970119448036E-2</v>
      </c>
      <c r="O28" s="117">
        <f>O26*(1+Risk_Adj_Mortality)*MIN(VLOOKUP(Entry_Age+O5-1,Curves!$A$2:$S$150,IF(Model_Point!$C$2="M",2,3),FALSE)*IF(O5&gt;16,1,VLOOKUP(O5-1,Parameters!$A$70:$E$85,IF(Mortality_Table="EXT",2,IF(Mortality_Table="FAM",3,IF(Mortality_Table="IND",4,IF(Mortality_Table="PAR",5)))),FALSE)),1)</f>
        <v>1.5312307569946421E-2</v>
      </c>
      <c r="P28" s="117">
        <f>P26*(1+Risk_Adj_Mortality)*MIN(VLOOKUP(Entry_Age+P5-1,Curves!$A$2:$S$150,IF(Model_Point!$C$2="M",2,3),FALSE)*IF(P5&gt;16,1,VLOOKUP(P5-1,Parameters!$A$70:$E$85,IF(Mortality_Table="EXT",2,IF(Mortality_Table="FAM",3,IF(Mortality_Table="IND",4,IF(Mortality_Table="PAR",5)))),FALSE)),1)</f>
        <v>1.406447136815149E-2</v>
      </c>
      <c r="Q28" s="117">
        <f>Q26*(1+Risk_Adj_Mortality)*MIN(VLOOKUP(Entry_Age+Q5-1,Curves!$A$2:$S$150,IF(Model_Point!$C$2="M",2,3),FALSE)*IF(Q5&gt;16,1,VLOOKUP(Q5-1,Parameters!$A$70:$E$85,IF(Mortality_Table="EXT",2,IF(Mortality_Table="FAM",3,IF(Mortality_Table="IND",4,IF(Mortality_Table="PAR",5)))),FALSE)),1)</f>
        <v>1.3625455215131718E-2</v>
      </c>
      <c r="R28" s="117">
        <f>R26*(1+Risk_Adj_Mortality)*MIN(VLOOKUP(Entry_Age+R5-1,Curves!$A$2:$S$150,IF(Model_Point!$C$2="M",2,3),FALSE)*IF(R5&gt;16,1,VLOOKUP(R5-1,Parameters!$A$70:$E$85,IF(Mortality_Table="EXT",2,IF(Mortality_Table="FAM",3,IF(Mortality_Table="IND",4,IF(Mortality_Table="PAR",5)))),FALSE)),1)</f>
        <v>1.3020125543488572E-2</v>
      </c>
      <c r="S28" s="117">
        <f>S26*(1+Risk_Adj_Mortality)*MIN(VLOOKUP(Entry_Age+S5-1,Curves!$A$2:$S$150,IF(Model_Point!$C$2="M",2,3),FALSE)*IF(S5&gt;16,1,VLOOKUP(S5-1,Parameters!$A$70:$E$85,IF(Mortality_Table="EXT",2,IF(Mortality_Table="FAM",3,IF(Mortality_Table="IND",4,IF(Mortality_Table="PAR",5)))),FALSE)),1)</f>
        <v>1.2245753344804133E-2</v>
      </c>
      <c r="T28" s="117">
        <f>T26*(1+Risk_Adj_Mortality)*MIN(VLOOKUP(Entry_Age+T5-1,Curves!$A$2:$S$150,IF(Model_Point!$C$2="M",2,3),FALSE)*IF(T5&gt;16,1,VLOOKUP(T5-1,Parameters!$A$70:$E$85,IF(Mortality_Table="EXT",2,IF(Mortality_Table="FAM",3,IF(Mortality_Table="IND",4,IF(Mortality_Table="PAR",5)))),FALSE)),1)</f>
        <v>1.130753484182863E-2</v>
      </c>
      <c r="U28" s="117">
        <f>U26*(1+Risk_Adj_Mortality)*MIN(VLOOKUP(Entry_Age+U5-1,Curves!$A$2:$S$150,IF(Model_Point!$C$2="M",2,3),FALSE)*IF(U5&gt;16,1,VLOOKUP(U5-1,Parameters!$A$70:$E$85,IF(Mortality_Table="EXT",2,IF(Mortality_Table="FAM",3,IF(Mortality_Table="IND",4,IF(Mortality_Table="PAR",5)))),FALSE)),1)</f>
        <v>1.0220432129108862E-2</v>
      </c>
      <c r="V28" s="117">
        <f>V26*(1+Risk_Adj_Mortality)*MIN(VLOOKUP(Entry_Age+V5-1,Curves!$A$2:$S$150,IF(Model_Point!$C$2="M",2,3),FALSE)*IF(V5&gt;16,1,VLOOKUP(V5-1,Parameters!$A$70:$E$85,IF(Mortality_Table="EXT",2,IF(Mortality_Table="FAM",3,IF(Mortality_Table="IND",4,IF(Mortality_Table="PAR",5)))),FALSE)),1)</f>
        <v>9.0105591384946927E-3</v>
      </c>
      <c r="W28" s="117">
        <f>W26*(1+Risk_Adj_Mortality)*MIN(VLOOKUP(Entry_Age+W5-1,Curves!$A$2:$S$150,IF(Model_Point!$C$2="M",2,3),FALSE)*IF(W5&gt;16,1,VLOOKUP(W5-1,Parameters!$A$70:$E$85,IF(Mortality_Table="EXT",2,IF(Mortality_Table="FAM",3,IF(Mortality_Table="IND",4,IF(Mortality_Table="PAR",5)))),FALSE)),1)</f>
        <v>7.7156716544182144E-3</v>
      </c>
      <c r="X28" s="117">
        <f>X26*(1+Risk_Adj_Mortality)*MIN(VLOOKUP(Entry_Age+X5-1,Curves!$A$2:$S$150,IF(Model_Point!$C$2="M",2,3),FALSE)*IF(X5&gt;16,1,VLOOKUP(X5-1,Parameters!$A$70:$E$85,IF(Mortality_Table="EXT",2,IF(Mortality_Table="FAM",3,IF(Mortality_Table="IND",4,IF(Mortality_Table="PAR",5)))),FALSE)),1)</f>
        <v>6.3842611646402871E-3</v>
      </c>
      <c r="Y28" s="117">
        <f>Y26*(1+Risk_Adj_Mortality)*MIN(VLOOKUP(Entry_Age+Y5-1,Curves!$A$2:$S$150,IF(Model_Point!$C$2="M",2,3),FALSE)*IF(Y5&gt;16,1,VLOOKUP(Y5-1,Parameters!$A$70:$E$85,IF(Mortality_Table="EXT",2,IF(Mortality_Table="FAM",3,IF(Mortality_Table="IND",4,IF(Mortality_Table="PAR",5)))),FALSE)),1)</f>
        <v>5.0727944160004141E-3</v>
      </c>
      <c r="Z28" s="117">
        <f>Z26*(1+Risk_Adj_Mortality)*MIN(VLOOKUP(Entry_Age+Z5-1,Curves!$A$2:$S$150,IF(Model_Point!$C$2="M",2,3),FALSE)*IF(Z5&gt;16,1,VLOOKUP(Z5-1,Parameters!$A$70:$E$85,IF(Mortality_Table="EXT",2,IF(Mortality_Table="FAM",3,IF(Mortality_Table="IND",4,IF(Mortality_Table="PAR",5)))),FALSE)),1)</f>
        <v>3.8408497763650941E-3</v>
      </c>
      <c r="AA28" s="117">
        <f>AA26*(1+Risk_Adj_Mortality)*MIN(VLOOKUP(Entry_Age+AA5-1,Curves!$A$2:$S$150,IF(Model_Point!$C$2="M",2,3),FALSE)*IF(AA5&gt;16,1,VLOOKUP(AA5-1,Parameters!$A$70:$E$85,IF(Mortality_Table="EXT",2,IF(Mortality_Table="FAM",3,IF(Mortality_Table="IND",4,IF(Mortality_Table="PAR",5)))),FALSE)),1)</f>
        <v>2.5875876635750002E-3</v>
      </c>
      <c r="AB28" s="117">
        <f>AB26*(1+Risk_Adj_Mortality)*MIN(VLOOKUP(Entry_Age+AB5-1,Curves!$A$2:$S$150,IF(Model_Point!$C$2="M",2,3),FALSE)*IF(AB5&gt;16,1,VLOOKUP(AB5-1,Parameters!$A$70:$E$85,IF(Mortality_Table="EXT",2,IF(Mortality_Table="FAM",3,IF(Mortality_Table="IND",4,IF(Mortality_Table="PAR",5)))),FALSE)),1)</f>
        <v>1.6646902205318182E-3</v>
      </c>
      <c r="AC28" s="117">
        <f>AC26*(1+Risk_Adj_Mortality)*MIN(VLOOKUP(Entry_Age+AC5-1,Curves!$A$2:$S$150,IF(Model_Point!$C$2="M",2,3),FALSE)*IF(AC5&gt;16,1,VLOOKUP(AC5-1,Parameters!$A$70:$E$85,IF(Mortality_Table="EXT",2,IF(Mortality_Table="FAM",3,IF(Mortality_Table="IND",4,IF(Mortality_Table="PAR",5)))),FALSE)),1)</f>
        <v>1.0305499147949678E-3</v>
      </c>
      <c r="AD28" s="117">
        <f>AD26*(1+Risk_Adj_Mortality)*MIN(VLOOKUP(Entry_Age+AD5-1,Curves!$A$2:$S$150,IF(Model_Point!$C$2="M",2,3),FALSE)*IF(AD5&gt;16,1,VLOOKUP(AD5-1,Parameters!$A$70:$E$85,IF(Mortality_Table="EXT",2,IF(Mortality_Table="FAM",3,IF(Mortality_Table="IND",4,IF(Mortality_Table="PAR",5)))),FALSE)),1)</f>
        <v>6.1385930361630269E-4</v>
      </c>
      <c r="AE28" s="117">
        <f>AE26*(1+Risk_Adj_Mortality)*MIN(VLOOKUP(Entry_Age+AE5-1,Curves!$A$2:$S$150,IF(Model_Point!$C$2="M",2,3),FALSE)*IF(AE5&gt;16,1,VLOOKUP(AE5-1,Parameters!$A$70:$E$85,IF(Mortality_Table="EXT",2,IF(Mortality_Table="FAM",3,IF(Mortality_Table="IND",4,IF(Mortality_Table="PAR",5)))),FALSE)),1)</f>
        <v>8.1274235462122852E-4</v>
      </c>
      <c r="AF28" s="117" t="e">
        <f>AF26*(1+Risk_Adj_Mortality)*MIN(VLOOKUP(Entry_Age+AF5-1,Curves!$A$2:$S$150,IF(Model_Point!$C$2="M",2,3),FALSE)*IF(AF5&gt;16,1,VLOOKUP(AF5-1,Parameters!$A$70:$E$85,IF(Mortality_Table="EXT",2,IF(Mortality_Table="FAM",3,IF(Mortality_Table="IND",4,IF(Mortality_Table="PAR",5)))),FALSE)),1)</f>
        <v>#N/A</v>
      </c>
      <c r="AG28" s="117" t="e">
        <f>AG26*(1+Risk_Adj_Mortality)*MIN(VLOOKUP(Entry_Age+AG5-1,Curves!$A$2:$S$150,IF(Model_Point!$C$2="M",2,3),FALSE)*IF(AG5&gt;16,1,VLOOKUP(AG5-1,Parameters!$A$70:$E$85,IF(Mortality_Table="EXT",2,IF(Mortality_Table="FAM",3,IF(Mortality_Table="IND",4,IF(Mortality_Table="PAR",5)))),FALSE)),1)</f>
        <v>#N/A</v>
      </c>
      <c r="AH28" s="117" t="e">
        <f>AH26*(1+Risk_Adj_Mortality)*MIN(VLOOKUP(Entry_Age+AH5-1,Curves!$A$2:$S$150,IF(Model_Point!$C$2="M",2,3),FALSE)*IF(AH5&gt;16,1,VLOOKUP(AH5-1,Parameters!$A$70:$E$85,IF(Mortality_Table="EXT",2,IF(Mortality_Table="FAM",3,IF(Mortality_Table="IND",4,IF(Mortality_Table="PAR",5)))),FALSE)),1)</f>
        <v>#N/A</v>
      </c>
      <c r="AI28" s="117" t="e">
        <f>AI26*(1+Risk_Adj_Mortality)*MIN(VLOOKUP(Entry_Age+AI5-1,Curves!$A$2:$S$150,IF(Model_Point!$C$2="M",2,3),FALSE)*IF(AI5&gt;16,1,VLOOKUP(AI5-1,Parameters!$A$70:$E$85,IF(Mortality_Table="EXT",2,IF(Mortality_Table="FAM",3,IF(Mortality_Table="IND",4,IF(Mortality_Table="PAR",5)))),FALSE)),1)</f>
        <v>#N/A</v>
      </c>
      <c r="AJ28" s="117" t="e">
        <f>AJ26*(1+Risk_Adj_Mortality)*MIN(VLOOKUP(Entry_Age+AJ5-1,Curves!$A$2:$S$150,IF(Model_Point!$C$2="M",2,3),FALSE)*IF(AJ5&gt;16,1,VLOOKUP(AJ5-1,Parameters!$A$70:$E$85,IF(Mortality_Table="EXT",2,IF(Mortality_Table="FAM",3,IF(Mortality_Table="IND",4,IF(Mortality_Table="PAR",5)))),FALSE)),1)</f>
        <v>#N/A</v>
      </c>
      <c r="AK28" s="117" t="e">
        <f>AK26*(1+Risk_Adj_Mortality)*MIN(VLOOKUP(Entry_Age+AK5-1,Curves!$A$2:$S$150,IF(Model_Point!$C$2="M",2,3),FALSE)*IF(AK5&gt;16,1,VLOOKUP(AK5-1,Parameters!$A$70:$E$85,IF(Mortality_Table="EXT",2,IF(Mortality_Table="FAM",3,IF(Mortality_Table="IND",4,IF(Mortality_Table="PAR",5)))),FALSE)),1)</f>
        <v>#N/A</v>
      </c>
      <c r="AL28" s="117" t="e">
        <f>AL26*(1+Risk_Adj_Mortality)*MIN(VLOOKUP(Entry_Age+AL5-1,Curves!$A$2:$S$150,IF(Model_Point!$C$2="M",2,3),FALSE)*IF(AL5&gt;16,1,VLOOKUP(AL5-1,Parameters!$A$70:$E$85,IF(Mortality_Table="EXT",2,IF(Mortality_Table="FAM",3,IF(Mortality_Table="IND",4,IF(Mortality_Table="PAR",5)))),FALSE)),1)</f>
        <v>#N/A</v>
      </c>
      <c r="AM28" s="117" t="e">
        <f>AM26*(1+Risk_Adj_Mortality)*MIN(VLOOKUP(Entry_Age+AM5-1,Curves!$A$2:$S$150,IF(Model_Point!$C$2="M",2,3),FALSE)*IF(AM5&gt;16,1,VLOOKUP(AM5-1,Parameters!$A$70:$E$85,IF(Mortality_Table="EXT",2,IF(Mortality_Table="FAM",3,IF(Mortality_Table="IND",4,IF(Mortality_Table="PAR",5)))),FALSE)),1)</f>
        <v>#N/A</v>
      </c>
      <c r="AN28" s="117" t="e">
        <f>AN26*(1+Risk_Adj_Mortality)*MIN(VLOOKUP(Entry_Age+AN5-1,Curves!$A$2:$S$150,IF(Model_Point!$C$2="M",2,3),FALSE)*IF(AN5&gt;16,1,VLOOKUP(AN5-1,Parameters!$A$70:$E$85,IF(Mortality_Table="EXT",2,IF(Mortality_Table="FAM",3,IF(Mortality_Table="IND",4,IF(Mortality_Table="PAR",5)))),FALSE)),1)</f>
        <v>#N/A</v>
      </c>
      <c r="AO28" s="117" t="e">
        <f>AO26*(1+Risk_Adj_Mortality)*MIN(VLOOKUP(Entry_Age+AO5-1,Curves!$A$2:$S$150,IF(Model_Point!$C$2="M",2,3),FALSE)*IF(AO5&gt;16,1,VLOOKUP(AO5-1,Parameters!$A$70:$E$85,IF(Mortality_Table="EXT",2,IF(Mortality_Table="FAM",3,IF(Mortality_Table="IND",4,IF(Mortality_Table="PAR",5)))),FALSE)),1)</f>
        <v>#N/A</v>
      </c>
      <c r="AP28" s="117" t="e">
        <f>AP26*(1+Risk_Adj_Mortality)*MIN(VLOOKUP(Entry_Age+AP5-1,Curves!$A$2:$S$150,IF(Model_Point!$C$2="M",2,3),FALSE)*IF(AP5&gt;16,1,VLOOKUP(AP5-1,Parameters!$A$70:$E$85,IF(Mortality_Table="EXT",2,IF(Mortality_Table="FAM",3,IF(Mortality_Table="IND",4,IF(Mortality_Table="PAR",5)))),FALSE)),1)</f>
        <v>#N/A</v>
      </c>
      <c r="AQ28" s="117" t="e">
        <f>AQ26*(1+Risk_Adj_Mortality)*MIN(VLOOKUP(Entry_Age+AQ5-1,Curves!$A$2:$S$150,IF(Model_Point!$C$2="M",2,3),FALSE)*IF(AQ5&gt;16,1,VLOOKUP(AQ5-1,Parameters!$A$70:$E$85,IF(Mortality_Table="EXT",2,IF(Mortality_Table="FAM",3,IF(Mortality_Table="IND",4,IF(Mortality_Table="PAR",5)))),FALSE)),1)</f>
        <v>#N/A</v>
      </c>
      <c r="AR28" s="117" t="e">
        <f>AR26*(1+Risk_Adj_Mortality)*MIN(VLOOKUP(Entry_Age+AR5-1,Curves!$A$2:$S$150,IF(Model_Point!$C$2="M",2,3),FALSE)*IF(AR5&gt;16,1,VLOOKUP(AR5-1,Parameters!$A$70:$E$85,IF(Mortality_Table="EXT",2,IF(Mortality_Table="FAM",3,IF(Mortality_Table="IND",4,IF(Mortality_Table="PAR",5)))),FALSE)),1)</f>
        <v>#N/A</v>
      </c>
      <c r="AS28" s="117" t="e">
        <f>AS26*(1+Risk_Adj_Mortality)*MIN(VLOOKUP(Entry_Age+AS5-1,Curves!$A$2:$S$150,IF(Model_Point!$C$2="M",2,3),FALSE)*IF(AS5&gt;16,1,VLOOKUP(AS5-1,Parameters!$A$70:$E$85,IF(Mortality_Table="EXT",2,IF(Mortality_Table="FAM",3,IF(Mortality_Table="IND",4,IF(Mortality_Table="PAR",5)))),FALSE)),1)</f>
        <v>#N/A</v>
      </c>
      <c r="AT28" s="117" t="e">
        <f>AT26*(1+Risk_Adj_Mortality)*MIN(VLOOKUP(Entry_Age+AT5-1,Curves!$A$2:$S$150,IF(Model_Point!$C$2="M",2,3),FALSE)*IF(AT5&gt;16,1,VLOOKUP(AT5-1,Parameters!$A$70:$E$85,IF(Mortality_Table="EXT",2,IF(Mortality_Table="FAM",3,IF(Mortality_Table="IND",4,IF(Mortality_Table="PAR",5)))),FALSE)),1)</f>
        <v>#N/A</v>
      </c>
      <c r="AU28" s="117" t="e">
        <f>AU26*(1+Risk_Adj_Mortality)*MIN(VLOOKUP(Entry_Age+AU5-1,Curves!$A$2:$S$150,IF(Model_Point!$C$2="M",2,3),FALSE)*IF(AU5&gt;16,1,VLOOKUP(AU5-1,Parameters!$A$70:$E$85,IF(Mortality_Table="EXT",2,IF(Mortality_Table="FAM",3,IF(Mortality_Table="IND",4,IF(Mortality_Table="PAR",5)))),FALSE)),1)</f>
        <v>#N/A</v>
      </c>
      <c r="AV28" s="117" t="e">
        <f>AV26*(1+Risk_Adj_Mortality)*MIN(VLOOKUP(Entry_Age+AV5-1,Curves!$A$2:$S$150,IF(Model_Point!$C$2="M",2,3),FALSE)*IF(AV5&gt;16,1,VLOOKUP(AV5-1,Parameters!$A$70:$E$85,IF(Mortality_Table="EXT",2,IF(Mortality_Table="FAM",3,IF(Mortality_Table="IND",4,IF(Mortality_Table="PAR",5)))),FALSE)),1)</f>
        <v>#N/A</v>
      </c>
      <c r="AW28" s="117" t="e">
        <f>AW26*(1+Risk_Adj_Mortality)*MIN(VLOOKUP(Entry_Age+AW5-1,Curves!$A$2:$S$150,IF(Model_Point!$C$2="M",2,3),FALSE)*IF(AW5&gt;16,1,VLOOKUP(AW5-1,Parameters!$A$70:$E$85,IF(Mortality_Table="EXT",2,IF(Mortality_Table="FAM",3,IF(Mortality_Table="IND",4,IF(Mortality_Table="PAR",5)))),FALSE)),1)</f>
        <v>#N/A</v>
      </c>
      <c r="AX28" s="117" t="e">
        <f>AX26*(1+Risk_Adj_Mortality)*MIN(VLOOKUP(Entry_Age+AX5-1,Curves!$A$2:$S$150,IF(Model_Point!$C$2="M",2,3),FALSE)*IF(AX5&gt;16,1,VLOOKUP(AX5-1,Parameters!$A$70:$E$85,IF(Mortality_Table="EXT",2,IF(Mortality_Table="FAM",3,IF(Mortality_Table="IND",4,IF(Mortality_Table="PAR",5)))),FALSE)),1)</f>
        <v>#N/A</v>
      </c>
      <c r="AY28" s="117" t="e">
        <f>AY26*(1+Risk_Adj_Mortality)*MIN(VLOOKUP(Entry_Age+AY5-1,Curves!$A$2:$S$150,IF(Model_Point!$C$2="M",2,3),FALSE)*IF(AY5&gt;16,1,VLOOKUP(AY5-1,Parameters!$A$70:$E$85,IF(Mortality_Table="EXT",2,IF(Mortality_Table="FAM",3,IF(Mortality_Table="IND",4,IF(Mortality_Table="PAR",5)))),FALSE)),1)</f>
        <v>#N/A</v>
      </c>
      <c r="AZ28" s="117" t="e">
        <f>AZ26*(1+Risk_Adj_Mortality)*MIN(VLOOKUP(Entry_Age+AZ5-1,Curves!$A$2:$S$150,IF(Model_Point!$C$2="M",2,3),FALSE)*IF(AZ5&gt;16,1,VLOOKUP(AZ5-1,Parameters!$A$70:$E$85,IF(Mortality_Table="EXT",2,IF(Mortality_Table="FAM",3,IF(Mortality_Table="IND",4,IF(Mortality_Table="PAR",5)))),FALSE)),1)</f>
        <v>#N/A</v>
      </c>
      <c r="BA28" s="117" t="e">
        <f>BA26*(1+Risk_Adj_Mortality)*MIN(VLOOKUP(Entry_Age+BA5-1,Curves!$A$2:$S$150,IF(Model_Point!$C$2="M",2,3),FALSE)*IF(BA5&gt;16,1,VLOOKUP(BA5-1,Parameters!$A$70:$E$85,IF(Mortality_Table="EXT",2,IF(Mortality_Table="FAM",3,IF(Mortality_Table="IND",4,IF(Mortality_Table="PAR",5)))),FALSE)),1)</f>
        <v>#N/A</v>
      </c>
      <c r="BB28" s="117" t="e">
        <f>BB26*(1+Risk_Adj_Mortality)*MIN(VLOOKUP(Entry_Age+BB5-1,Curves!$A$2:$S$150,IF(Model_Point!$C$2="M",2,3),FALSE)*IF(BB5&gt;16,1,VLOOKUP(BB5-1,Parameters!$A$70:$E$85,IF(Mortality_Table="EXT",2,IF(Mortality_Table="FAM",3,IF(Mortality_Table="IND",4,IF(Mortality_Table="PAR",5)))),FALSE)),1)</f>
        <v>#N/A</v>
      </c>
      <c r="BC28" s="117" t="e">
        <f>BC26*(1+Risk_Adj_Mortality)*MIN(VLOOKUP(Entry_Age+BC5-1,Curves!$A$2:$S$150,IF(Model_Point!$C$2="M",2,3),FALSE)*IF(BC5&gt;16,1,VLOOKUP(BC5-1,Parameters!$A$70:$E$85,IF(Mortality_Table="EXT",2,IF(Mortality_Table="FAM",3,IF(Mortality_Table="IND",4,IF(Mortality_Table="PAR",5)))),FALSE)),1)</f>
        <v>#N/A</v>
      </c>
      <c r="BD28" s="117" t="e">
        <f>BD26*(1+Risk_Adj_Mortality)*MIN(VLOOKUP(Entry_Age+BD5-1,Curves!$A$2:$S$150,IF(Model_Point!$C$2="M",2,3),FALSE)*IF(BD5&gt;16,1,VLOOKUP(BD5-1,Parameters!$A$70:$E$85,IF(Mortality_Table="EXT",2,IF(Mortality_Table="FAM",3,IF(Mortality_Table="IND",4,IF(Mortality_Table="PAR",5)))),FALSE)),1)</f>
        <v>#N/A</v>
      </c>
      <c r="BE28" s="117" t="e">
        <f>BE26*(1+Risk_Adj_Mortality)*MIN(VLOOKUP(Entry_Age+BE5-1,Curves!$A$2:$S$150,IF(Model_Point!$C$2="M",2,3),FALSE)*IF(BE5&gt;16,1,VLOOKUP(BE5-1,Parameters!$A$70:$E$85,IF(Mortality_Table="EXT",2,IF(Mortality_Table="FAM",3,IF(Mortality_Table="IND",4,IF(Mortality_Table="PAR",5)))),FALSE)),1)</f>
        <v>#N/A</v>
      </c>
      <c r="BF28" s="117" t="e">
        <f>BF26*(1+Risk_Adj_Mortality)*MIN(VLOOKUP(Entry_Age+BF5-1,Curves!$A$2:$S$150,IF(Model_Point!$C$2="M",2,3),FALSE)*IF(BF5&gt;16,1,VLOOKUP(BF5-1,Parameters!$A$70:$E$85,IF(Mortality_Table="EXT",2,IF(Mortality_Table="FAM",3,IF(Mortality_Table="IND",4,IF(Mortality_Table="PAR",5)))),FALSE)),1)</f>
        <v>#N/A</v>
      </c>
      <c r="BG28" s="117" t="e">
        <f>BG26*(1+Risk_Adj_Mortality)*MIN(VLOOKUP(Entry_Age+BG5-1,Curves!$A$2:$S$150,IF(Model_Point!$C$2="M",2,3),FALSE)*IF(BG5&gt;16,1,VLOOKUP(BG5-1,Parameters!$A$70:$E$85,IF(Mortality_Table="EXT",2,IF(Mortality_Table="FAM",3,IF(Mortality_Table="IND",4,IF(Mortality_Table="PAR",5)))),FALSE)),1)</f>
        <v>#N/A</v>
      </c>
      <c r="BH28" s="117" t="e">
        <f>BH26*(1+Risk_Adj_Mortality)*MIN(VLOOKUP(Entry_Age+BH5-1,Curves!$A$2:$S$150,IF(Model_Point!$C$2="M",2,3),FALSE)*IF(BH5&gt;16,1,VLOOKUP(BH5-1,Parameters!$A$70:$E$85,IF(Mortality_Table="EXT",2,IF(Mortality_Table="FAM",3,IF(Mortality_Table="IND",4,IF(Mortality_Table="PAR",5)))),FALSE)),1)</f>
        <v>#N/A</v>
      </c>
      <c r="BI28" s="117" t="e">
        <f>BI26*(1+Risk_Adj_Mortality)*MIN(VLOOKUP(Entry_Age+BI5-1,Curves!$A$2:$S$150,IF(Model_Point!$C$2="M",2,3),FALSE)*IF(BI5&gt;16,1,VLOOKUP(BI5-1,Parameters!$A$70:$E$85,IF(Mortality_Table="EXT",2,IF(Mortality_Table="FAM",3,IF(Mortality_Table="IND",4,IF(Mortality_Table="PAR",5)))),FALSE)),1)</f>
        <v>#N/A</v>
      </c>
      <c r="BJ28" s="117" t="e">
        <f>BJ26*(1+Risk_Adj_Mortality)*MIN(VLOOKUP(Entry_Age+BJ5-1,Curves!$A$2:$S$150,IF(Model_Point!$C$2="M",2,3),FALSE)*IF(BJ5&gt;16,1,VLOOKUP(BJ5-1,Parameters!$A$70:$E$85,IF(Mortality_Table="EXT",2,IF(Mortality_Table="FAM",3,IF(Mortality_Table="IND",4,IF(Mortality_Table="PAR",5)))),FALSE)),1)</f>
        <v>#N/A</v>
      </c>
      <c r="BK28" s="117" t="e">
        <f>BK26*(1+Risk_Adj_Mortality)*MIN(VLOOKUP(Entry_Age+BK5-1,Curves!$A$2:$S$150,IF(Model_Point!$C$2="M",2,3),FALSE)*IF(BK5&gt;16,1,VLOOKUP(BK5-1,Parameters!$A$70:$E$85,IF(Mortality_Table="EXT",2,IF(Mortality_Table="FAM",3,IF(Mortality_Table="IND",4,IF(Mortality_Table="PAR",5)))),FALSE)),1)</f>
        <v>#N/A</v>
      </c>
      <c r="BL28" s="117" t="e">
        <f>BL26*(1+Risk_Adj_Mortality)*MIN(VLOOKUP(Entry_Age+BL5-1,Curves!$A$2:$S$150,IF(Model_Point!$C$2="M",2,3),FALSE)*IF(BL5&gt;16,1,VLOOKUP(BL5-1,Parameters!$A$70:$E$85,IF(Mortality_Table="EXT",2,IF(Mortality_Table="FAM",3,IF(Mortality_Table="IND",4,IF(Mortality_Table="PAR",5)))),FALSE)),1)</f>
        <v>#N/A</v>
      </c>
      <c r="BM28" s="117" t="e">
        <f>BM26*(1+Risk_Adj_Mortality)*MIN(VLOOKUP(Entry_Age+BM5-1,Curves!$A$2:$S$150,IF(Model_Point!$C$2="M",2,3),FALSE)*IF(BM5&gt;16,1,VLOOKUP(BM5-1,Parameters!$A$70:$E$85,IF(Mortality_Table="EXT",2,IF(Mortality_Table="FAM",3,IF(Mortality_Table="IND",4,IF(Mortality_Table="PAR",5)))),FALSE)),1)</f>
        <v>#N/A</v>
      </c>
      <c r="BN28" s="117" t="e">
        <f>BN26*(1+Risk_Adj_Mortality)*MIN(VLOOKUP(Entry_Age+BN5-1,Curves!$A$2:$S$150,IF(Model_Point!$C$2="M",2,3),FALSE)*IF(BN5&gt;16,1,VLOOKUP(BN5-1,Parameters!$A$70:$E$85,IF(Mortality_Table="EXT",2,IF(Mortality_Table="FAM",3,IF(Mortality_Table="IND",4,IF(Mortality_Table="PAR",5)))),FALSE)),1)</f>
        <v>#N/A</v>
      </c>
      <c r="BO28" s="117" t="e">
        <f>BO26*(1+Risk_Adj_Mortality)*MIN(VLOOKUP(Entry_Age+BO5-1,Curves!$A$2:$S$150,IF(Model_Point!$C$2="M",2,3),FALSE)*IF(BO5&gt;16,1,VLOOKUP(BO5-1,Parameters!$A$70:$E$85,IF(Mortality_Table="EXT",2,IF(Mortality_Table="FAM",3,IF(Mortality_Table="IND",4,IF(Mortality_Table="PAR",5)))),FALSE)),1)</f>
        <v>#N/A</v>
      </c>
      <c r="BP28" s="117" t="e">
        <f>BP26*(1+Risk_Adj_Mortality)*MIN(VLOOKUP(Entry_Age+BP5-1,Curves!$A$2:$S$150,IF(Model_Point!$C$2="M",2,3),FALSE)*IF(BP5&gt;16,1,VLOOKUP(BP5-1,Parameters!$A$70:$E$85,IF(Mortality_Table="EXT",2,IF(Mortality_Table="FAM",3,IF(Mortality_Table="IND",4,IF(Mortality_Table="PAR",5)))),FALSE)),1)</f>
        <v>#N/A</v>
      </c>
      <c r="BQ28" s="117" t="e">
        <f>BQ26*(1+Risk_Adj_Mortality)*MIN(VLOOKUP(Entry_Age+BQ5-1,Curves!$A$2:$S$150,IF(Model_Point!$C$2="M",2,3),FALSE)*IF(BQ5&gt;16,1,VLOOKUP(BQ5-1,Parameters!$A$70:$E$85,IF(Mortality_Table="EXT",2,IF(Mortality_Table="FAM",3,IF(Mortality_Table="IND",4,IF(Mortality_Table="PAR",5)))),FALSE)),1)</f>
        <v>#N/A</v>
      </c>
      <c r="BR28" s="117" t="e">
        <f>BR26*(1+Risk_Adj_Mortality)*MIN(VLOOKUP(Entry_Age+BR5-1,Curves!$A$2:$S$150,IF(Model_Point!$C$2="M",2,3),FALSE)*IF(BR5&gt;16,1,VLOOKUP(BR5-1,Parameters!$A$70:$E$85,IF(Mortality_Table="EXT",2,IF(Mortality_Table="FAM",3,IF(Mortality_Table="IND",4,IF(Mortality_Table="PAR",5)))),FALSE)),1)</f>
        <v>#N/A</v>
      </c>
      <c r="BS28" s="117" t="e">
        <f>BS26*(1+Risk_Adj_Mortality)*MIN(VLOOKUP(Entry_Age+BS5-1,Curves!$A$2:$S$150,IF(Model_Point!$C$2="M",2,3),FALSE)*IF(BS5&gt;16,1,VLOOKUP(BS5-1,Parameters!$A$70:$E$85,IF(Mortality_Table="EXT",2,IF(Mortality_Table="FAM",3,IF(Mortality_Table="IND",4,IF(Mortality_Table="PAR",5)))),FALSE)),1)</f>
        <v>#N/A</v>
      </c>
      <c r="BT28" s="117" t="e">
        <f>BT26*(1+Risk_Adj_Mortality)*MIN(VLOOKUP(Entry_Age+BT5-1,Curves!$A$2:$S$150,IF(Model_Point!$C$2="M",2,3),FALSE)*IF(BT5&gt;16,1,VLOOKUP(BT5-1,Parameters!$A$70:$E$85,IF(Mortality_Table="EXT",2,IF(Mortality_Table="FAM",3,IF(Mortality_Table="IND",4,IF(Mortality_Table="PAR",5)))),FALSE)),1)</f>
        <v>#N/A</v>
      </c>
      <c r="BU28" s="117" t="e">
        <f>BU26*(1+Risk_Adj_Mortality)*MIN(VLOOKUP(Entry_Age+BU5-1,Curves!$A$2:$S$150,IF(Model_Point!$C$2="M",2,3),FALSE)*IF(BU5&gt;16,1,VLOOKUP(BU5-1,Parameters!$A$70:$E$85,IF(Mortality_Table="EXT",2,IF(Mortality_Table="FAM",3,IF(Mortality_Table="IND",4,IF(Mortality_Table="PAR",5)))),FALSE)),1)</f>
        <v>#N/A</v>
      </c>
      <c r="BV28" s="117" t="e">
        <f>BV26*(1+Risk_Adj_Mortality)*MIN(VLOOKUP(Entry_Age+BV5-1,Curves!$A$2:$S$150,IF(Model_Point!$C$2="M",2,3),FALSE)*IF(BV5&gt;16,1,VLOOKUP(BV5-1,Parameters!$A$70:$E$85,IF(Mortality_Table="EXT",2,IF(Mortality_Table="FAM",3,IF(Mortality_Table="IND",4,IF(Mortality_Table="PAR",5)))),FALSE)),1)</f>
        <v>#N/A</v>
      </c>
      <c r="BW28" s="117" t="e">
        <f>BW26*(1+Risk_Adj_Mortality)*MIN(VLOOKUP(Entry_Age+BW5-1,Curves!$A$2:$S$150,IF(Model_Point!$C$2="M",2,3),FALSE)*IF(BW5&gt;16,1,VLOOKUP(BW5-1,Parameters!$A$70:$E$85,IF(Mortality_Table="EXT",2,IF(Mortality_Table="FAM",3,IF(Mortality_Table="IND",4,IF(Mortality_Table="PAR",5)))),FALSE)),1)</f>
        <v>#N/A</v>
      </c>
      <c r="BX28" s="117" t="e">
        <f>BX26*(1+Risk_Adj_Mortality)*MIN(VLOOKUP(Entry_Age+BX5-1,Curves!$A$2:$S$150,IF(Model_Point!$C$2="M",2,3),FALSE)*IF(BX5&gt;16,1,VLOOKUP(BX5-1,Parameters!$A$70:$E$85,IF(Mortality_Table="EXT",2,IF(Mortality_Table="FAM",3,IF(Mortality_Table="IND",4,IF(Mortality_Table="PAR",5)))),FALSE)),1)</f>
        <v>#N/A</v>
      </c>
      <c r="BY28" s="117" t="e">
        <f>BY26*(1+Risk_Adj_Mortality)*MIN(VLOOKUP(Entry_Age+BY5-1,Curves!$A$2:$S$150,IF(Model_Point!$C$2="M",2,3),FALSE)*IF(BY5&gt;16,1,VLOOKUP(BY5-1,Parameters!$A$70:$E$85,IF(Mortality_Table="EXT",2,IF(Mortality_Table="FAM",3,IF(Mortality_Table="IND",4,IF(Mortality_Table="PAR",5)))),FALSE)),1)</f>
        <v>#N/A</v>
      </c>
      <c r="BZ28" s="117" t="e">
        <f>BZ26*(1+Risk_Adj_Mortality)*MIN(VLOOKUP(Entry_Age+BZ5-1,Curves!$A$2:$S$150,IF(Model_Point!$C$2="M",2,3),FALSE)*IF(BZ5&gt;16,1,VLOOKUP(BZ5-1,Parameters!$A$70:$E$85,IF(Mortality_Table="EXT",2,IF(Mortality_Table="FAM",3,IF(Mortality_Table="IND",4,IF(Mortality_Table="PAR",5)))),FALSE)),1)</f>
        <v>#N/A</v>
      </c>
      <c r="CA28" s="117" t="e">
        <f>CA26*(1+Risk_Adj_Mortality)*MIN(VLOOKUP(Entry_Age+CA5-1,Curves!$A$2:$S$150,IF(Model_Point!$C$2="M",2,3),FALSE)*IF(CA5&gt;16,1,VLOOKUP(CA5-1,Parameters!$A$70:$E$85,IF(Mortality_Table="EXT",2,IF(Mortality_Table="FAM",3,IF(Mortality_Table="IND",4,IF(Mortality_Table="PAR",5)))),FALSE)),1)</f>
        <v>#N/A</v>
      </c>
      <c r="CB28" s="117" t="e">
        <f>CB26*(1+Risk_Adj_Mortality)*MIN(VLOOKUP(Entry_Age+CB5-1,Curves!$A$2:$S$150,IF(Model_Point!$C$2="M",2,3),FALSE)*IF(CB5&gt;16,1,VLOOKUP(CB5-1,Parameters!$A$70:$E$85,IF(Mortality_Table="EXT",2,IF(Mortality_Table="FAM",3,IF(Mortality_Table="IND",4,IF(Mortality_Table="PAR",5)))),FALSE)),1)</f>
        <v>#N/A</v>
      </c>
      <c r="CC28" s="117" t="e">
        <f>CC26*(1+Risk_Adj_Mortality)*MIN(VLOOKUP(Entry_Age+CC5-1,Curves!$A$2:$S$150,IF(Model_Point!$C$2="M",2,3),FALSE)*IF(CC5&gt;16,1,VLOOKUP(CC5-1,Parameters!$A$70:$E$85,IF(Mortality_Table="EXT",2,IF(Mortality_Table="FAM",3,IF(Mortality_Table="IND",4,IF(Mortality_Table="PAR",5)))),FALSE)),1)</f>
        <v>#N/A</v>
      </c>
      <c r="CD28" s="117" t="e">
        <f>CD26*(1+Risk_Adj_Mortality)*MIN(VLOOKUP(Entry_Age+CD5-1,Curves!$A$2:$S$150,IF(Model_Point!$C$2="M",2,3),FALSE)*IF(CD5&gt;16,1,VLOOKUP(CD5-1,Parameters!$A$70:$E$85,IF(Mortality_Table="EXT",2,IF(Mortality_Table="FAM",3,IF(Mortality_Table="IND",4,IF(Mortality_Table="PAR",5)))),FALSE)),1)</f>
        <v>#N/A</v>
      </c>
      <c r="CE28" s="117" t="e">
        <f>CE26*(1+Risk_Adj_Mortality)*MIN(VLOOKUP(Entry_Age+CE5-1,Curves!$A$2:$S$150,IF(Model_Point!$C$2="M",2,3),FALSE)*IF(CE5&gt;16,1,VLOOKUP(CE5-1,Parameters!$A$70:$E$85,IF(Mortality_Table="EXT",2,IF(Mortality_Table="FAM",3,IF(Mortality_Table="IND",4,IF(Mortality_Table="PAR",5)))),FALSE)),1)</f>
        <v>#N/A</v>
      </c>
      <c r="CF28" s="117" t="e">
        <f>CF26*(1+Risk_Adj_Mortality)*MIN(VLOOKUP(Entry_Age+CF5-1,Curves!$A$2:$S$150,IF(Model_Point!$C$2="M",2,3),FALSE)*IF(CF5&gt;16,1,VLOOKUP(CF5-1,Parameters!$A$70:$E$85,IF(Mortality_Table="EXT",2,IF(Mortality_Table="FAM",3,IF(Mortality_Table="IND",4,IF(Mortality_Table="PAR",5)))),FALSE)),1)</f>
        <v>#N/A</v>
      </c>
      <c r="CG28" s="117" t="e">
        <f>CG26*(1+Risk_Adj_Mortality)*MIN(VLOOKUP(Entry_Age+CG5-1,Curves!$A$2:$S$150,IF(Model_Point!$C$2="M",2,3),FALSE)*IF(CG5&gt;16,1,VLOOKUP(CG5-1,Parameters!$A$70:$E$85,IF(Mortality_Table="EXT",2,IF(Mortality_Table="FAM",3,IF(Mortality_Table="IND",4,IF(Mortality_Table="PAR",5)))),FALSE)),1)</f>
        <v>#N/A</v>
      </c>
      <c r="CH28" s="117" t="e">
        <f>CH26*(1+Risk_Adj_Mortality)*MIN(VLOOKUP(Entry_Age+CH5-1,Curves!$A$2:$S$150,IF(Model_Point!$C$2="M",2,3),FALSE)*IF(CH5&gt;16,1,VLOOKUP(CH5-1,Parameters!$A$70:$E$85,IF(Mortality_Table="EXT",2,IF(Mortality_Table="FAM",3,IF(Mortality_Table="IND",4,IF(Mortality_Table="PAR",5)))),FALSE)),1)</f>
        <v>#N/A</v>
      </c>
      <c r="CI28" s="117" t="e">
        <f>CI26*(1+Risk_Adj_Mortality)*MIN(VLOOKUP(Entry_Age+CI5-1,Curves!$A$2:$S$150,IF(Model_Point!$C$2="M",2,3),FALSE)*IF(CI5&gt;16,1,VLOOKUP(CI5-1,Parameters!$A$70:$E$85,IF(Mortality_Table="EXT",2,IF(Mortality_Table="FAM",3,IF(Mortality_Table="IND",4,IF(Mortality_Table="PAR",5)))),FALSE)),1)</f>
        <v>#N/A</v>
      </c>
      <c r="CJ28" s="117" t="e">
        <f>CJ26*(1+Risk_Adj_Mortality)*MIN(VLOOKUP(Entry_Age+CJ5-1,Curves!$A$2:$S$150,IF(Model_Point!$C$2="M",2,3),FALSE)*IF(CJ5&gt;16,1,VLOOKUP(CJ5-1,Parameters!$A$70:$E$85,IF(Mortality_Table="EXT",2,IF(Mortality_Table="FAM",3,IF(Mortality_Table="IND",4,IF(Mortality_Table="PAR",5)))),FALSE)),1)</f>
        <v>#N/A</v>
      </c>
      <c r="CK28" s="117" t="e">
        <f>CK26*(1+Risk_Adj_Mortality)*MIN(VLOOKUP(Entry_Age+CK5-1,Curves!$A$2:$S$150,IF(Model_Point!$C$2="M",2,3),FALSE)*IF(CK5&gt;16,1,VLOOKUP(CK5-1,Parameters!$A$70:$E$85,IF(Mortality_Table="EXT",2,IF(Mortality_Table="FAM",3,IF(Mortality_Table="IND",4,IF(Mortality_Table="PAR",5)))),FALSE)),1)</f>
        <v>#N/A</v>
      </c>
      <c r="CL28" s="117" t="e">
        <f>CL26*(1+Risk_Adj_Mortality)*MIN(VLOOKUP(Entry_Age+CL5-1,Curves!$A$2:$S$150,IF(Model_Point!$C$2="M",2,3),FALSE)*IF(CL5&gt;16,1,VLOOKUP(CL5-1,Parameters!$A$70:$E$85,IF(Mortality_Table="EXT",2,IF(Mortality_Table="FAM",3,IF(Mortality_Table="IND",4,IF(Mortality_Table="PAR",5)))),FALSE)),1)</f>
        <v>#N/A</v>
      </c>
      <c r="CM28" s="117" t="e">
        <f>CM26*(1+Risk_Adj_Mortality)*MIN(VLOOKUP(Entry_Age+CM5-1,Curves!$A$2:$S$150,IF(Model_Point!$C$2="M",2,3),FALSE)*IF(CM5&gt;16,1,VLOOKUP(CM5-1,Parameters!$A$70:$E$85,IF(Mortality_Table="EXT",2,IF(Mortality_Table="FAM",3,IF(Mortality_Table="IND",4,IF(Mortality_Table="PAR",5)))),FALSE)),1)</f>
        <v>#N/A</v>
      </c>
      <c r="CN28" s="117" t="e">
        <f>CN26*(1+Risk_Adj_Mortality)*MIN(VLOOKUP(Entry_Age+CN5-1,Curves!$A$2:$S$150,IF(Model_Point!$C$2="M",2,3),FALSE)*IF(CN5&gt;16,1,VLOOKUP(CN5-1,Parameters!$A$70:$E$85,IF(Mortality_Table="EXT",2,IF(Mortality_Table="FAM",3,IF(Mortality_Table="IND",4,IF(Mortality_Table="PAR",5)))),FALSE)),1)</f>
        <v>#N/A</v>
      </c>
      <c r="CO28" s="117" t="e">
        <f>CO26*(1+Risk_Adj_Mortality)*MIN(VLOOKUP(Entry_Age+CO5-1,Curves!$A$2:$S$150,IF(Model_Point!$C$2="M",2,3),FALSE)*IF(CO5&gt;16,1,VLOOKUP(CO5-1,Parameters!$A$70:$E$85,IF(Mortality_Table="EXT",2,IF(Mortality_Table="FAM",3,IF(Mortality_Table="IND",4,IF(Mortality_Table="PAR",5)))),FALSE)),1)</f>
        <v>#N/A</v>
      </c>
      <c r="CP28" s="117" t="e">
        <f>CP26*(1+Risk_Adj_Mortality)*MIN(VLOOKUP(Entry_Age+CP5-1,Curves!$A$2:$S$150,IF(Model_Point!$C$2="M",2,3),FALSE)*IF(CP5&gt;16,1,VLOOKUP(CP5-1,Parameters!$A$70:$E$85,IF(Mortality_Table="EXT",2,IF(Mortality_Table="FAM",3,IF(Mortality_Table="IND",4,IF(Mortality_Table="PAR",5)))),FALSE)),1)</f>
        <v>#N/A</v>
      </c>
      <c r="CQ28" s="117" t="e">
        <f>CQ26*(1+Risk_Adj_Mortality)*MIN(VLOOKUP(Entry_Age+CQ5-1,Curves!$A$2:$S$150,IF(Model_Point!$C$2="M",2,3),FALSE)*IF(CQ5&gt;16,1,VLOOKUP(CQ5-1,Parameters!$A$70:$E$85,IF(Mortality_Table="EXT",2,IF(Mortality_Table="FAM",3,IF(Mortality_Table="IND",4,IF(Mortality_Table="PAR",5)))),FALSE)),1)</f>
        <v>#N/A</v>
      </c>
      <c r="CR28" s="117" t="e">
        <f>CR26*(1+Risk_Adj_Mortality)*MIN(VLOOKUP(Entry_Age+CR5-1,Curves!$A$2:$S$150,IF(Model_Point!$C$2="M",2,3),FALSE)*IF(CR5&gt;16,1,VLOOKUP(CR5-1,Parameters!$A$70:$E$85,IF(Mortality_Table="EXT",2,IF(Mortality_Table="FAM",3,IF(Mortality_Table="IND",4,IF(Mortality_Table="PAR",5)))),FALSE)),1)</f>
        <v>#N/A</v>
      </c>
      <c r="CS28" s="117" t="e">
        <f>CS26*(1+Risk_Adj_Mortality)*MIN(VLOOKUP(Entry_Age+CS5-1,Curves!$A$2:$S$150,IF(Model_Point!$C$2="M",2,3),FALSE)*IF(CS5&gt;16,1,VLOOKUP(CS5-1,Parameters!$A$70:$E$85,IF(Mortality_Table="EXT",2,IF(Mortality_Table="FAM",3,IF(Mortality_Table="IND",4,IF(Mortality_Table="PAR",5)))),FALSE)),1)</f>
        <v>#N/A</v>
      </c>
      <c r="CT28" s="117" t="e">
        <f>CT26*(1+Risk_Adj_Mortality)*MIN(VLOOKUP(Entry_Age+CT5-1,Curves!$A$2:$S$150,IF(Model_Point!$C$2="M",2,3),FALSE)*IF(CT5&gt;16,1,VLOOKUP(CT5-1,Parameters!$A$70:$E$85,IF(Mortality_Table="EXT",2,IF(Mortality_Table="FAM",3,IF(Mortality_Table="IND",4,IF(Mortality_Table="PAR",5)))),FALSE)),1)</f>
        <v>#N/A</v>
      </c>
      <c r="CU28" s="117" t="e">
        <f>CU26*(1+Risk_Adj_Mortality)*MIN(VLOOKUP(Entry_Age+CU5-1,Curves!$A$2:$S$150,IF(Model_Point!$C$2="M",2,3),FALSE)*IF(CU5&gt;16,1,VLOOKUP(CU5-1,Parameters!$A$70:$E$85,IF(Mortality_Table="EXT",2,IF(Mortality_Table="FAM",3,IF(Mortality_Table="IND",4,IF(Mortality_Table="PAR",5)))),FALSE)),1)</f>
        <v>#N/A</v>
      </c>
      <c r="CV28" s="117" t="e">
        <f>CV26*(1+Risk_Adj_Mortality)*MIN(VLOOKUP(Entry_Age+CV5-1,Curves!$A$2:$S$150,IF(Model_Point!$C$2="M",2,3),FALSE)*IF(CV5&gt;16,1,VLOOKUP(CV5-1,Parameters!$A$70:$E$85,IF(Mortality_Table="EXT",2,IF(Mortality_Table="FAM",3,IF(Mortality_Table="IND",4,IF(Mortality_Table="PAR",5)))),FALSE)),1)</f>
        <v>#N/A</v>
      </c>
      <c r="CW28" s="117" t="e">
        <f>CW26*(1+Risk_Adj_Mortality)*MIN(VLOOKUP(Entry_Age+CW5-1,Curves!$A$2:$S$150,IF(Model_Point!$C$2="M",2,3),FALSE)*IF(CW5&gt;16,1,VLOOKUP(CW5-1,Parameters!$A$70:$E$85,IF(Mortality_Table="EXT",2,IF(Mortality_Table="FAM",3,IF(Mortality_Table="IND",4,IF(Mortality_Table="PAR",5)))),FALSE)),1)</f>
        <v>#N/A</v>
      </c>
      <c r="CX28" s="117" t="e">
        <f>CX26*(1+Risk_Adj_Mortality)*MIN(VLOOKUP(Entry_Age+CX5-1,Curves!$A$2:$S$150,IF(Model_Point!$C$2="M",2,3),FALSE)*IF(CX5&gt;16,1,VLOOKUP(CX5-1,Parameters!$A$70:$E$85,IF(Mortality_Table="EXT",2,IF(Mortality_Table="FAM",3,IF(Mortality_Table="IND",4,IF(Mortality_Table="PAR",5)))),FALSE)),1)</f>
        <v>#N/A</v>
      </c>
      <c r="CY28" s="117" t="e">
        <f>CY26*(1+Risk_Adj_Mortality)*MIN(VLOOKUP(Entry_Age+CY5-1,Curves!$A$2:$S$150,IF(Model_Point!$C$2="M",2,3),FALSE)*IF(CY5&gt;16,1,VLOOKUP(CY5-1,Parameters!$A$70:$E$85,IF(Mortality_Table="EXT",2,IF(Mortality_Table="FAM",3,IF(Mortality_Table="IND",4,IF(Mortality_Table="PAR",5)))),FALSE)),1)</f>
        <v>#N/A</v>
      </c>
      <c r="CZ28" s="117" t="e">
        <f>CZ26*(1+Risk_Adj_Mortality)*MIN(VLOOKUP(Entry_Age+CZ5-1,Curves!$A$2:$S$150,IF(Model_Point!$C$2="M",2,3),FALSE)*IF(CZ5&gt;16,1,VLOOKUP(CZ5-1,Parameters!$A$70:$E$85,IF(Mortality_Table="EXT",2,IF(Mortality_Table="FAM",3,IF(Mortality_Table="IND",4,IF(Mortality_Table="PAR",5)))),FALSE)),1)</f>
        <v>#N/A</v>
      </c>
      <c r="DA28" s="117" t="e">
        <f>DA26*(1+Risk_Adj_Mortality)*MIN(VLOOKUP(Entry_Age+DA5-1,Curves!$A$2:$S$150,IF(Model_Point!$C$2="M",2,3),FALSE)*IF(DA5&gt;16,1,VLOOKUP(DA5-1,Parameters!$A$70:$E$85,IF(Mortality_Table="EXT",2,IF(Mortality_Table="FAM",3,IF(Mortality_Table="IND",4,IF(Mortality_Table="PAR",5)))),FALSE)),1)</f>
        <v>#N/A</v>
      </c>
      <c r="DB28" s="117" t="e">
        <f>DB26*(1+Risk_Adj_Mortality)*MIN(VLOOKUP(Entry_Age+DB5-1,Curves!$A$2:$S$150,IF(Model_Point!$C$2="M",2,3),FALSE)*IF(DB5&gt;16,1,VLOOKUP(DB5-1,Parameters!$A$70:$E$85,IF(Mortality_Table="EXT",2,IF(Mortality_Table="FAM",3,IF(Mortality_Table="IND",4,IF(Mortality_Table="PAR",5)))),FALSE)),1)</f>
        <v>#N/A</v>
      </c>
      <c r="DC28" s="117" t="e">
        <f>DC26*(1+Risk_Adj_Mortality)*MIN(VLOOKUP(Entry_Age+DC5-1,Curves!$A$2:$S$150,IF(Model_Point!$C$2="M",2,3),FALSE)*IF(DC5&gt;16,1,VLOOKUP(DC5-1,Parameters!$A$70:$E$85,IF(Mortality_Table="EXT",2,IF(Mortality_Table="FAM",3,IF(Mortality_Table="IND",4,IF(Mortality_Table="PAR",5)))),FALSE)),1)</f>
        <v>#N/A</v>
      </c>
      <c r="DD28" s="117" t="e">
        <f>DD26*(1+Risk_Adj_Mortality)*MIN(VLOOKUP(Entry_Age+DD5-1,Curves!$A$2:$S$150,IF(Model_Point!$C$2="M",2,3),FALSE)*IF(DD5&gt;16,1,VLOOKUP(DD5-1,Parameters!$A$70:$E$85,IF(Mortality_Table="EXT",2,IF(Mortality_Table="FAM",3,IF(Mortality_Table="IND",4,IF(Mortality_Table="PAR",5)))),FALSE)),1)</f>
        <v>#N/A</v>
      </c>
      <c r="DE28" s="117" t="e">
        <f>DE26*(1+Risk_Adj_Mortality)*MIN(VLOOKUP(Entry_Age+DE5-1,Curves!$A$2:$S$150,IF(Model_Point!$C$2="M",2,3),FALSE)*IF(DE5&gt;16,1,VLOOKUP(DE5-1,Parameters!$A$70:$E$85,IF(Mortality_Table="EXT",2,IF(Mortality_Table="FAM",3,IF(Mortality_Table="IND",4,IF(Mortality_Table="PAR",5)))),FALSE)),1)</f>
        <v>#N/A</v>
      </c>
      <c r="DF28" s="117" t="e">
        <f>DF26*(1+Risk_Adj_Mortality)*MIN(VLOOKUP(Entry_Age+DF5-1,Curves!$A$2:$S$150,IF(Model_Point!$C$2="M",2,3),FALSE)*IF(DF5&gt;16,1,VLOOKUP(DF5-1,Parameters!$A$70:$E$85,IF(Mortality_Table="EXT",2,IF(Mortality_Table="FAM",3,IF(Mortality_Table="IND",4,IF(Mortality_Table="PAR",5)))),FALSE)),1)</f>
        <v>#N/A</v>
      </c>
      <c r="DG28" s="117" t="e">
        <f>DG26*(1+Risk_Adj_Mortality)*MIN(VLOOKUP(Entry_Age+DG5-1,Curves!$A$2:$S$150,IF(Model_Point!$C$2="M",2,3),FALSE)*IF(DG5&gt;16,1,VLOOKUP(DG5-1,Parameters!$A$70:$E$85,IF(Mortality_Table="EXT",2,IF(Mortality_Table="FAM",3,IF(Mortality_Table="IND",4,IF(Mortality_Table="PAR",5)))),FALSE)),1)</f>
        <v>#N/A</v>
      </c>
      <c r="DH28" s="117" t="e">
        <f>DH26*(1+Risk_Adj_Mortality)*MIN(VLOOKUP(Entry_Age+DH5-1,Curves!$A$2:$S$150,IF(Model_Point!$C$2="M",2,3),FALSE)*IF(DH5&gt;16,1,VLOOKUP(DH5-1,Parameters!$A$70:$E$85,IF(Mortality_Table="EXT",2,IF(Mortality_Table="FAM",3,IF(Mortality_Table="IND",4,IF(Mortality_Table="PAR",5)))),FALSE)),1)</f>
        <v>#N/A</v>
      </c>
      <c r="DI28" s="117" t="e">
        <f>DI26*(1+Risk_Adj_Mortality)*MIN(VLOOKUP(Entry_Age+DI5-1,Curves!$A$2:$S$150,IF(Model_Point!$C$2="M",2,3),FALSE)*IF(DI5&gt;16,1,VLOOKUP(DI5-1,Parameters!$A$70:$E$85,IF(Mortality_Table="EXT",2,IF(Mortality_Table="FAM",3,IF(Mortality_Table="IND",4,IF(Mortality_Table="PAR",5)))),FALSE)),1)</f>
        <v>#N/A</v>
      </c>
      <c r="DJ28" s="117" t="e">
        <f>DJ26*(1+Risk_Adj_Mortality)*MIN(VLOOKUP(Entry_Age+DJ5-1,Curves!$A$2:$S$150,IF(Model_Point!$C$2="M",2,3),FALSE)*IF(DJ5&gt;16,1,VLOOKUP(DJ5-1,Parameters!$A$70:$E$85,IF(Mortality_Table="EXT",2,IF(Mortality_Table="FAM",3,IF(Mortality_Table="IND",4,IF(Mortality_Table="PAR",5)))),FALSE)),1)</f>
        <v>#N/A</v>
      </c>
      <c r="DK28" s="117" t="e">
        <f>DK26*(1+Risk_Adj_Mortality)*MIN(VLOOKUP(Entry_Age+DK5-1,Curves!$A$2:$S$150,IF(Model_Point!$C$2="M",2,3),FALSE)*IF(DK5&gt;16,1,VLOOKUP(DK5-1,Parameters!$A$70:$E$85,IF(Mortality_Table="EXT",2,IF(Mortality_Table="FAM",3,IF(Mortality_Table="IND",4,IF(Mortality_Table="PAR",5)))),FALSE)),1)</f>
        <v>#N/A</v>
      </c>
      <c r="DL28" s="117" t="e">
        <f>DL26*(1+Risk_Adj_Mortality)*MIN(VLOOKUP(Entry_Age+DL5-1,Curves!$A$2:$S$150,IF(Model_Point!$C$2="M",2,3),FALSE)*IF(DL5&gt;16,1,VLOOKUP(DL5-1,Parameters!$A$70:$E$85,IF(Mortality_Table="EXT",2,IF(Mortality_Table="FAM",3,IF(Mortality_Table="IND",4,IF(Mortality_Table="PAR",5)))),FALSE)),1)</f>
        <v>#N/A</v>
      </c>
      <c r="DM28" s="117" t="e">
        <f>DM26*(1+Risk_Adj_Mortality)*MIN(VLOOKUP(Entry_Age+DM5-1,Curves!$A$2:$S$150,IF(Model_Point!$C$2="M",2,3),FALSE)*IF(DM5&gt;16,1,VLOOKUP(DM5-1,Parameters!$A$70:$E$85,IF(Mortality_Table="EXT",2,IF(Mortality_Table="FAM",3,IF(Mortality_Table="IND",4,IF(Mortality_Table="PAR",5)))),FALSE)),1)</f>
        <v>#N/A</v>
      </c>
      <c r="DN28" s="117" t="e">
        <f>DN26*(1+Risk_Adj_Mortality)*MIN(VLOOKUP(Entry_Age+DN5-1,Curves!$A$2:$S$150,IF(Model_Point!$C$2="M",2,3),FALSE)*IF(DN5&gt;16,1,VLOOKUP(DN5-1,Parameters!$A$70:$E$85,IF(Mortality_Table="EXT",2,IF(Mortality_Table="FAM",3,IF(Mortality_Table="IND",4,IF(Mortality_Table="PAR",5)))),FALSE)),1)</f>
        <v>#N/A</v>
      </c>
      <c r="DO28" s="117" t="e">
        <f>DO26*(1+Risk_Adj_Mortality)*MIN(VLOOKUP(Entry_Age+DO5-1,Curves!$A$2:$S$150,IF(Model_Point!$C$2="M",2,3),FALSE)*IF(DO5&gt;16,1,VLOOKUP(DO5-1,Parameters!$A$70:$E$85,IF(Mortality_Table="EXT",2,IF(Mortality_Table="FAM",3,IF(Mortality_Table="IND",4,IF(Mortality_Table="PAR",5)))),FALSE)),1)</f>
        <v>#N/A</v>
      </c>
      <c r="DP28" s="117" t="e">
        <f>DP26*(1+Risk_Adj_Mortality)*MIN(VLOOKUP(Entry_Age+DP5-1,Curves!$A$2:$S$150,IF(Model_Point!$C$2="M",2,3),FALSE)*IF(DP5&gt;16,1,VLOOKUP(DP5-1,Parameters!$A$70:$E$85,IF(Mortality_Table="EXT",2,IF(Mortality_Table="FAM",3,IF(Mortality_Table="IND",4,IF(Mortality_Table="PAR",5)))),FALSE)),1)</f>
        <v>#N/A</v>
      </c>
      <c r="DQ28" s="117" t="e">
        <f>DQ26*(1+Risk_Adj_Mortality)*MIN(VLOOKUP(Entry_Age+DQ5-1,Curves!$A$2:$S$150,IF(Model_Point!$C$2="M",2,3),FALSE)*IF(DQ5&gt;16,1,VLOOKUP(DQ5-1,Parameters!$A$70:$E$85,IF(Mortality_Table="EXT",2,IF(Mortality_Table="FAM",3,IF(Mortality_Table="IND",4,IF(Mortality_Table="PAR",5)))),FALSE)),1)</f>
        <v>#N/A</v>
      </c>
      <c r="DR28" s="117" t="e">
        <f>DR26*(1+Risk_Adj_Mortality)*MIN(VLOOKUP(Entry_Age+DR5-1,Curves!$A$2:$S$150,IF(Model_Point!$C$2="M",2,3),FALSE)*IF(DR5&gt;16,1,VLOOKUP(DR5-1,Parameters!$A$70:$E$85,IF(Mortality_Table="EXT",2,IF(Mortality_Table="FAM",3,IF(Mortality_Table="IND",4,IF(Mortality_Table="PAR",5)))),FALSE)),1)</f>
        <v>#N/A</v>
      </c>
      <c r="DS28" s="117" t="e">
        <f>DS26*(1+Risk_Adj_Mortality)*MIN(VLOOKUP(Entry_Age+DS5-1,Curves!$A$2:$S$150,IF(Model_Point!$C$2="M",2,3),FALSE)*IF(DS5&gt;16,1,VLOOKUP(DS5-1,Parameters!$A$70:$E$85,IF(Mortality_Table="EXT",2,IF(Mortality_Table="FAM",3,IF(Mortality_Table="IND",4,IF(Mortality_Table="PAR",5)))),FALSE)),1)</f>
        <v>#N/A</v>
      </c>
      <c r="DT28" s="117" t="e">
        <f>DT26*(1+Risk_Adj_Mortality)*MIN(VLOOKUP(Entry_Age+DT5-1,Curves!$A$2:$S$150,IF(Model_Point!$C$2="M",2,3),FALSE)*IF(DT5&gt;16,1,VLOOKUP(DT5-1,Parameters!$A$70:$E$85,IF(Mortality_Table="EXT",2,IF(Mortality_Table="FAM",3,IF(Mortality_Table="IND",4,IF(Mortality_Table="PAR",5)))),FALSE)),1)</f>
        <v>#N/A</v>
      </c>
      <c r="DU28" s="117" t="e">
        <f>DU26*(1+Risk_Adj_Mortality)*MIN(VLOOKUP(Entry_Age+DU5-1,Curves!$A$2:$S$150,IF(Model_Point!$C$2="M",2,3),FALSE)*IF(DU5&gt;16,1,VLOOKUP(DU5-1,Parameters!$A$70:$E$85,IF(Mortality_Table="EXT",2,IF(Mortality_Table="FAM",3,IF(Mortality_Table="IND",4,IF(Mortality_Table="PAR",5)))),FALSE)),1)</f>
        <v>#N/A</v>
      </c>
      <c r="DV28" s="117" t="e">
        <f>DV26*(1+Risk_Adj_Mortality)*MIN(VLOOKUP(Entry_Age+DV5-1,Curves!$A$2:$S$150,IF(Model_Point!$C$2="M",2,3),FALSE)*IF(DV5&gt;16,1,VLOOKUP(DV5-1,Parameters!$A$70:$E$85,IF(Mortality_Table="EXT",2,IF(Mortality_Table="FAM",3,IF(Mortality_Table="IND",4,IF(Mortality_Table="PAR",5)))),FALSE)),1)</f>
        <v>#N/A</v>
      </c>
      <c r="DW28" s="117" t="e">
        <f>DW26*(1+Risk_Adj_Mortality)*MIN(VLOOKUP(Entry_Age+DW5-1,Curves!$A$2:$S$150,IF(Model_Point!$C$2="M",2,3),FALSE)*IF(DW5&gt;16,1,VLOOKUP(DW5-1,Parameters!$A$70:$E$85,IF(Mortality_Table="EXT",2,IF(Mortality_Table="FAM",3,IF(Mortality_Table="IND",4,IF(Mortality_Table="PAR",5)))),FALSE)),1)</f>
        <v>#N/A</v>
      </c>
      <c r="DX28" s="117" t="e">
        <f>DX26*(1+Risk_Adj_Mortality)*MIN(VLOOKUP(Entry_Age+DX5-1,Curves!$A$2:$S$150,IF(Model_Point!$C$2="M",2,3),FALSE)*IF(DX5&gt;16,1,VLOOKUP(DX5-1,Parameters!$A$70:$E$85,IF(Mortality_Table="EXT",2,IF(Mortality_Table="FAM",3,IF(Mortality_Table="IND",4,IF(Mortality_Table="PAR",5)))),FALSE)),1)</f>
        <v>#N/A</v>
      </c>
      <c r="DY28" s="117" t="e">
        <f>DY26*(1+Risk_Adj_Mortality)*MIN(VLOOKUP(Entry_Age+DY5-1,Curves!$A$2:$S$150,IF(Model_Point!$C$2="M",2,3),FALSE)*IF(DY5&gt;16,1,VLOOKUP(DY5-1,Parameters!$A$70:$E$85,IF(Mortality_Table="EXT",2,IF(Mortality_Table="FAM",3,IF(Mortality_Table="IND",4,IF(Mortality_Table="PAR",5)))),FALSE)),1)</f>
        <v>#N/A</v>
      </c>
      <c r="DZ28" s="117" t="e">
        <f>DZ26*(1+Risk_Adj_Mortality)*MIN(VLOOKUP(Entry_Age+DZ5-1,Curves!$A$2:$S$150,IF(Model_Point!$C$2="M",2,3),FALSE)*IF(DZ5&gt;16,1,VLOOKUP(DZ5-1,Parameters!$A$70:$E$85,IF(Mortality_Table="EXT",2,IF(Mortality_Table="FAM",3,IF(Mortality_Table="IND",4,IF(Mortality_Table="PAR",5)))),FALSE)),1)</f>
        <v>#N/A</v>
      </c>
      <c r="EA28" s="117" t="e">
        <f>EA26*(1+Risk_Adj_Mortality)*MIN(VLOOKUP(Entry_Age+EA5-1,Curves!$A$2:$S$150,IF(Model_Point!$C$2="M",2,3),FALSE)*IF(EA5&gt;16,1,VLOOKUP(EA5-1,Parameters!$A$70:$E$85,IF(Mortality_Table="EXT",2,IF(Mortality_Table="FAM",3,IF(Mortality_Table="IND",4,IF(Mortality_Table="PAR",5)))),FALSE)),1)</f>
        <v>#N/A</v>
      </c>
      <c r="EB28" s="117" t="e">
        <f>EB26*(1+Risk_Adj_Mortality)*MIN(VLOOKUP(Entry_Age+EB5-1,Curves!$A$2:$S$150,IF(Model_Point!$C$2="M",2,3),FALSE)*IF(EB5&gt;16,1,VLOOKUP(EB5-1,Parameters!$A$70:$E$85,IF(Mortality_Table="EXT",2,IF(Mortality_Table="FAM",3,IF(Mortality_Table="IND",4,IF(Mortality_Table="PAR",5)))),FALSE)),1)</f>
        <v>#N/A</v>
      </c>
      <c r="EC28" s="117" t="e">
        <f>EC26*(1+Risk_Adj_Mortality)*MIN(VLOOKUP(Entry_Age+EC5-1,Curves!$A$2:$S$150,IF(Model_Point!$C$2="M",2,3),FALSE)*IF(EC5&gt;16,1,VLOOKUP(EC5-1,Parameters!$A$70:$E$85,IF(Mortality_Table="EXT",2,IF(Mortality_Table="FAM",3,IF(Mortality_Table="IND",4,IF(Mortality_Table="PAR",5)))),FALSE)),1)</f>
        <v>#N/A</v>
      </c>
      <c r="ED28" s="117" t="e">
        <f>ED26*(1+Risk_Adj_Mortality)*MIN(VLOOKUP(Entry_Age+ED5-1,Curves!$A$2:$S$150,IF(Model_Point!$C$2="M",2,3),FALSE)*IF(ED5&gt;16,1,VLOOKUP(ED5-1,Parameters!$A$70:$E$85,IF(Mortality_Table="EXT",2,IF(Mortality_Table="FAM",3,IF(Mortality_Table="IND",4,IF(Mortality_Table="PAR",5)))),FALSE)),1)</f>
        <v>#N/A</v>
      </c>
      <c r="EE28" s="117" t="e">
        <f>EE26*(1+Risk_Adj_Mortality)*MIN(VLOOKUP(Entry_Age+EE5-1,Curves!$A$2:$S$150,IF(Model_Point!$C$2="M",2,3),FALSE)*IF(EE5&gt;16,1,VLOOKUP(EE5-1,Parameters!$A$70:$E$85,IF(Mortality_Table="EXT",2,IF(Mortality_Table="FAM",3,IF(Mortality_Table="IND",4,IF(Mortality_Table="PAR",5)))),FALSE)),1)</f>
        <v>#N/A</v>
      </c>
      <c r="EF28" s="117" t="e">
        <f>EF26*(1+Risk_Adj_Mortality)*MIN(VLOOKUP(Entry_Age+EF5-1,Curves!$A$2:$S$150,IF(Model_Point!$C$2="M",2,3),FALSE)*IF(EF5&gt;16,1,VLOOKUP(EF5-1,Parameters!$A$70:$E$85,IF(Mortality_Table="EXT",2,IF(Mortality_Table="FAM",3,IF(Mortality_Table="IND",4,IF(Mortality_Table="PAR",5)))),FALSE)),1)</f>
        <v>#N/A</v>
      </c>
      <c r="EG28" s="117" t="e">
        <f>EG26*(1+Risk_Adj_Mortality)*MIN(VLOOKUP(Entry_Age+EG5-1,Curves!$A$2:$S$150,IF(Model_Point!$C$2="M",2,3),FALSE)*IF(EG5&gt;16,1,VLOOKUP(EG5-1,Parameters!$A$70:$E$85,IF(Mortality_Table="EXT",2,IF(Mortality_Table="FAM",3,IF(Mortality_Table="IND",4,IF(Mortality_Table="PAR",5)))),FALSE)),1)</f>
        <v>#N/A</v>
      </c>
      <c r="EH28" s="117" t="e">
        <f>EH26*(1+Risk_Adj_Mortality)*MIN(VLOOKUP(Entry_Age+EH5-1,Curves!$A$2:$S$150,IF(Model_Point!$C$2="M",2,3),FALSE)*IF(EH5&gt;16,1,VLOOKUP(EH5-1,Parameters!$A$70:$E$85,IF(Mortality_Table="EXT",2,IF(Mortality_Table="FAM",3,IF(Mortality_Table="IND",4,IF(Mortality_Table="PAR",5)))),FALSE)),1)</f>
        <v>#N/A</v>
      </c>
      <c r="EI28" s="117" t="e">
        <f>EI26*(1+Risk_Adj_Mortality)*MIN(VLOOKUP(Entry_Age+EI5-1,Curves!$A$2:$S$150,IF(Model_Point!$C$2="M",2,3),FALSE)*IF(EI5&gt;16,1,VLOOKUP(EI5-1,Parameters!$A$70:$E$85,IF(Mortality_Table="EXT",2,IF(Mortality_Table="FAM",3,IF(Mortality_Table="IND",4,IF(Mortality_Table="PAR",5)))),FALSE)),1)</f>
        <v>#N/A</v>
      </c>
      <c r="EJ28" s="117" t="e">
        <f>EJ26*(1+Risk_Adj_Mortality)*MIN(VLOOKUP(Entry_Age+EJ5-1,Curves!$A$2:$S$150,IF(Model_Point!$C$2="M",2,3),FALSE)*IF(EJ5&gt;16,1,VLOOKUP(EJ5-1,Parameters!$A$70:$E$85,IF(Mortality_Table="EXT",2,IF(Mortality_Table="FAM",3,IF(Mortality_Table="IND",4,IF(Mortality_Table="PAR",5)))),FALSE)),1)</f>
        <v>#N/A</v>
      </c>
      <c r="EK28" s="117" t="e">
        <f>EK26*(1+Risk_Adj_Mortality)*MIN(VLOOKUP(Entry_Age+EK5-1,Curves!$A$2:$S$150,IF(Model_Point!$C$2="M",2,3),FALSE)*IF(EK5&gt;16,1,VLOOKUP(EK5-1,Parameters!$A$70:$E$85,IF(Mortality_Table="EXT",2,IF(Mortality_Table="FAM",3,IF(Mortality_Table="IND",4,IF(Mortality_Table="PAR",5)))),FALSE)),1)</f>
        <v>#N/A</v>
      </c>
      <c r="EL28" s="117" t="e">
        <f>EL26*(1+Risk_Adj_Mortality)*MIN(VLOOKUP(Entry_Age+EL5-1,Curves!$A$2:$S$150,IF(Model_Point!$C$2="M",2,3),FALSE)*IF(EL5&gt;16,1,VLOOKUP(EL5-1,Parameters!$A$70:$E$85,IF(Mortality_Table="EXT",2,IF(Mortality_Table="FAM",3,IF(Mortality_Table="IND",4,IF(Mortality_Table="PAR",5)))),FALSE)),1)</f>
        <v>#N/A</v>
      </c>
      <c r="EM28" s="117" t="e">
        <f>EM26*(1+Risk_Adj_Mortality)*MIN(VLOOKUP(Entry_Age+EM5-1,Curves!$A$2:$S$150,IF(Model_Point!$C$2="M",2,3),FALSE)*IF(EM5&gt;16,1,VLOOKUP(EM5-1,Parameters!$A$70:$E$85,IF(Mortality_Table="EXT",2,IF(Mortality_Table="FAM",3,IF(Mortality_Table="IND",4,IF(Mortality_Table="PAR",5)))),FALSE)),1)</f>
        <v>#N/A</v>
      </c>
      <c r="EN28" s="117" t="e">
        <f>EN26*(1+Risk_Adj_Mortality)*MIN(VLOOKUP(Entry_Age+EN5-1,Curves!$A$2:$S$150,IF(Model_Point!$C$2="M",2,3),FALSE)*IF(EN5&gt;16,1,VLOOKUP(EN5-1,Parameters!$A$70:$E$85,IF(Mortality_Table="EXT",2,IF(Mortality_Table="FAM",3,IF(Mortality_Table="IND",4,IF(Mortality_Table="PAR",5)))),FALSE)),1)</f>
        <v>#N/A</v>
      </c>
      <c r="EO28" s="117" t="e">
        <f>EO26*(1+Risk_Adj_Mortality)*MIN(VLOOKUP(Entry_Age+EO5-1,Curves!$A$2:$S$150,IF(Model_Point!$C$2="M",2,3),FALSE)*IF(EO5&gt;16,1,VLOOKUP(EO5-1,Parameters!$A$70:$E$85,IF(Mortality_Table="EXT",2,IF(Mortality_Table="FAM",3,IF(Mortality_Table="IND",4,IF(Mortality_Table="PAR",5)))),FALSE)),1)</f>
        <v>#N/A</v>
      </c>
      <c r="EP28" s="117" t="e">
        <f>EP26*(1+Risk_Adj_Mortality)*MIN(VLOOKUP(Entry_Age+EP5-1,Curves!$A$2:$S$150,IF(Model_Point!$C$2="M",2,3),FALSE)*IF(EP5&gt;16,1,VLOOKUP(EP5-1,Parameters!$A$70:$E$85,IF(Mortality_Table="EXT",2,IF(Mortality_Table="FAM",3,IF(Mortality_Table="IND",4,IF(Mortality_Table="PAR",5)))),FALSE)),1)</f>
        <v>#N/A</v>
      </c>
      <c r="EQ28" s="117" t="e">
        <f>EQ26*(1+Risk_Adj_Mortality)*MIN(VLOOKUP(Entry_Age+EQ5-1,Curves!$A$2:$S$150,IF(Model_Point!$C$2="M",2,3),FALSE)*IF(EQ5&gt;16,1,VLOOKUP(EQ5-1,Parameters!$A$70:$E$85,IF(Mortality_Table="EXT",2,IF(Mortality_Table="FAM",3,IF(Mortality_Table="IND",4,IF(Mortality_Table="PAR",5)))),FALSE)),1)</f>
        <v>#N/A</v>
      </c>
      <c r="ER28" s="117" t="e">
        <f>ER26*(1+Risk_Adj_Mortality)*MIN(VLOOKUP(Entry_Age+ER5-1,Curves!$A$2:$S$150,IF(Model_Point!$C$2="M",2,3),FALSE)*IF(ER5&gt;16,1,VLOOKUP(ER5-1,Parameters!$A$70:$E$85,IF(Mortality_Table="EXT",2,IF(Mortality_Table="FAM",3,IF(Mortality_Table="IND",4,IF(Mortality_Table="PAR",5)))),FALSE)),1)</f>
        <v>#N/A</v>
      </c>
      <c r="ES28" s="117" t="e">
        <f>ES26*(1+Risk_Adj_Mortality)*MIN(VLOOKUP(Entry_Age+ES5-1,Curves!$A$2:$S$150,IF(Model_Point!$C$2="M",2,3),FALSE)*IF(ES5&gt;16,1,VLOOKUP(ES5-1,Parameters!$A$70:$E$85,IF(Mortality_Table="EXT",2,IF(Mortality_Table="FAM",3,IF(Mortality_Table="IND",4,IF(Mortality_Table="PAR",5)))),FALSE)),1)</f>
        <v>#N/A</v>
      </c>
      <c r="ET28" s="117" t="e">
        <f>ET26*(1+Risk_Adj_Mortality)*MIN(VLOOKUP(Entry_Age+ET5-1,Curves!$A$2:$S$150,IF(Model_Point!$C$2="M",2,3),FALSE)*IF(ET5&gt;16,1,VLOOKUP(ET5-1,Parameters!$A$70:$E$85,IF(Mortality_Table="EXT",2,IF(Mortality_Table="FAM",3,IF(Mortality_Table="IND",4,IF(Mortality_Table="PAR",5)))),FALSE)),1)</f>
        <v>#N/A</v>
      </c>
      <c r="EU28" s="117" t="e">
        <f>EU26*(1+Risk_Adj_Mortality)*MIN(VLOOKUP(Entry_Age+EU5-1,Curves!$A$2:$S$150,IF(Model_Point!$C$2="M",2,3),FALSE)*IF(EU5&gt;16,1,VLOOKUP(EU5-1,Parameters!$A$70:$E$85,IF(Mortality_Table="EXT",2,IF(Mortality_Table="FAM",3,IF(Mortality_Table="IND",4,IF(Mortality_Table="PAR",5)))),FALSE)),1)</f>
        <v>#N/A</v>
      </c>
      <c r="EV28" s="117" t="e">
        <f>EV26*(1+Risk_Adj_Mortality)*MIN(VLOOKUP(Entry_Age+EV5-1,Curves!$A$2:$S$150,IF(Model_Point!$C$2="M",2,3),FALSE)*IF(EV5&gt;16,1,VLOOKUP(EV5-1,Parameters!$A$70:$E$85,IF(Mortality_Table="EXT",2,IF(Mortality_Table="FAM",3,IF(Mortality_Table="IND",4,IF(Mortality_Table="PAR",5)))),FALSE)),1)</f>
        <v>#N/A</v>
      </c>
      <c r="EW28" s="117" t="e">
        <f>EW26*(1+Risk_Adj_Mortality)*MIN(VLOOKUP(Entry_Age+EW5-1,Curves!$A$2:$S$150,IF(Model_Point!$C$2="M",2,3),FALSE)*IF(EW5&gt;16,1,VLOOKUP(EW5-1,Parameters!$A$70:$E$85,IF(Mortality_Table="EXT",2,IF(Mortality_Table="FAM",3,IF(Mortality_Table="IND",4,IF(Mortality_Table="PAR",5)))),FALSE)),1)</f>
        <v>#N/A</v>
      </c>
      <c r="EX28" s="117" t="e">
        <f>EX26*(1+Risk_Adj_Mortality)*MIN(VLOOKUP(Entry_Age+EX5-1,Curves!$A$2:$S$150,IF(Model_Point!$C$2="M",2,3),FALSE)*IF(EX5&gt;16,1,VLOOKUP(EX5-1,Parameters!$A$70:$E$85,IF(Mortality_Table="EXT",2,IF(Mortality_Table="FAM",3,IF(Mortality_Table="IND",4,IF(Mortality_Table="PAR",5)))),FALSE)),1)</f>
        <v>#N/A</v>
      </c>
      <c r="EY28" s="117" t="e">
        <f>EY26*(1+Risk_Adj_Mortality)*MIN(VLOOKUP(Entry_Age+EY5-1,Curves!$A$2:$S$150,IF(Model_Point!$C$2="M",2,3),FALSE)*IF(EY5&gt;16,1,VLOOKUP(EY5-1,Parameters!$A$70:$E$85,IF(Mortality_Table="EXT",2,IF(Mortality_Table="FAM",3,IF(Mortality_Table="IND",4,IF(Mortality_Table="PAR",5)))),FALSE)),1)</f>
        <v>#N/A</v>
      </c>
      <c r="EZ28" s="117" t="e">
        <f>EZ26*(1+Risk_Adj_Mortality)*MIN(VLOOKUP(Entry_Age+EZ5-1,Curves!$A$2:$S$150,IF(Model_Point!$C$2="M",2,3),FALSE)*IF(EZ5&gt;16,1,VLOOKUP(EZ5-1,Parameters!$A$70:$E$85,IF(Mortality_Table="EXT",2,IF(Mortality_Table="FAM",3,IF(Mortality_Table="IND",4,IF(Mortality_Table="PAR",5)))),FALSE)),1)</f>
        <v>#N/A</v>
      </c>
      <c r="FA28" s="117" t="e">
        <f>FA26*(1+Risk_Adj_Mortality)*MIN(VLOOKUP(Entry_Age+FA5-1,Curves!$A$2:$S$150,IF(Model_Point!$C$2="M",2,3),FALSE)*IF(FA5&gt;16,1,VLOOKUP(FA5-1,Parameters!$A$70:$E$85,IF(Mortality_Table="EXT",2,IF(Mortality_Table="FAM",3,IF(Mortality_Table="IND",4,IF(Mortality_Table="PAR",5)))),FALSE)),1)</f>
        <v>#N/A</v>
      </c>
      <c r="FB28" s="117" t="e">
        <f>FB26*(1+Risk_Adj_Mortality)*MIN(VLOOKUP(Entry_Age+FB5-1,Curves!$A$2:$S$150,IF(Model_Point!$C$2="M",2,3),FALSE)*IF(FB5&gt;16,1,VLOOKUP(FB5-1,Parameters!$A$70:$E$85,IF(Mortality_Table="EXT",2,IF(Mortality_Table="FAM",3,IF(Mortality_Table="IND",4,IF(Mortality_Table="PAR",5)))),FALSE)),1)</f>
        <v>#N/A</v>
      </c>
      <c r="FC28" s="117" t="e">
        <f>FC26*(1+Risk_Adj_Mortality)*MIN(VLOOKUP(Entry_Age+FC5-1,Curves!$A$2:$S$150,IF(Model_Point!$C$2="M",2,3),FALSE)*IF(FC5&gt;16,1,VLOOKUP(FC5-1,Parameters!$A$70:$E$85,IF(Mortality_Table="EXT",2,IF(Mortality_Table="FAM",3,IF(Mortality_Table="IND",4,IF(Mortality_Table="PAR",5)))),FALSE)),1)</f>
        <v>#N/A</v>
      </c>
      <c r="FD28" s="117" t="e">
        <f>FD26*(1+Risk_Adj_Mortality)*MIN(VLOOKUP(Entry_Age+FD5-1,Curves!$A$2:$S$150,IF(Model_Point!$C$2="M",2,3),FALSE)*IF(FD5&gt;16,1,VLOOKUP(FD5-1,Parameters!$A$70:$E$85,IF(Mortality_Table="EXT",2,IF(Mortality_Table="FAM",3,IF(Mortality_Table="IND",4,IF(Mortality_Table="PAR",5)))),FALSE)),1)</f>
        <v>#N/A</v>
      </c>
      <c r="FE28" s="117" t="e">
        <f>FE26*(1+Risk_Adj_Mortality)*MIN(VLOOKUP(Entry_Age+FE5-1,Curves!$A$2:$S$150,IF(Model_Point!$C$2="M",2,3),FALSE)*IF(FE5&gt;16,1,VLOOKUP(FE5-1,Parameters!$A$70:$E$85,IF(Mortality_Table="EXT",2,IF(Mortality_Table="FAM",3,IF(Mortality_Table="IND",4,IF(Mortality_Table="PAR",5)))),FALSE)),1)</f>
        <v>#N/A</v>
      </c>
      <c r="FF28" s="117" t="e">
        <f>FF26*(1+Risk_Adj_Mortality)*MIN(VLOOKUP(Entry_Age+FF5-1,Curves!$A$2:$S$150,IF(Model_Point!$C$2="M",2,3),FALSE)*IF(FF5&gt;16,1,VLOOKUP(FF5-1,Parameters!$A$70:$E$85,IF(Mortality_Table="EXT",2,IF(Mortality_Table="FAM",3,IF(Mortality_Table="IND",4,IF(Mortality_Table="PAR",5)))),FALSE)),1)</f>
        <v>#N/A</v>
      </c>
      <c r="FG28" s="117" t="e">
        <f>FG26*(1+Risk_Adj_Mortality)*MIN(VLOOKUP(Entry_Age+FG5-1,Curves!$A$2:$S$150,IF(Model_Point!$C$2="M",2,3),FALSE)*IF(FG5&gt;16,1,VLOOKUP(FG5-1,Parameters!$A$70:$E$85,IF(Mortality_Table="EXT",2,IF(Mortality_Table="FAM",3,IF(Mortality_Table="IND",4,IF(Mortality_Table="PAR",5)))),FALSE)),1)</f>
        <v>#N/A</v>
      </c>
      <c r="FH28" s="117" t="e">
        <f>FH26*(1+Risk_Adj_Mortality)*MIN(VLOOKUP(Entry_Age+FH5-1,Curves!$A$2:$S$150,IF(Model_Point!$C$2="M",2,3),FALSE)*IF(FH5&gt;16,1,VLOOKUP(FH5-1,Parameters!$A$70:$E$85,IF(Mortality_Table="EXT",2,IF(Mortality_Table="FAM",3,IF(Mortality_Table="IND",4,IF(Mortality_Table="PAR",5)))),FALSE)),1)</f>
        <v>#N/A</v>
      </c>
      <c r="FI28" s="117" t="e">
        <f>FI26*(1+Risk_Adj_Mortality)*MIN(VLOOKUP(Entry_Age+FI5-1,Curves!$A$2:$S$150,IF(Model_Point!$C$2="M",2,3),FALSE)*IF(FI5&gt;16,1,VLOOKUP(FI5-1,Parameters!$A$70:$E$85,IF(Mortality_Table="EXT",2,IF(Mortality_Table="FAM",3,IF(Mortality_Table="IND",4,IF(Mortality_Table="PAR",5)))),FALSE)),1)</f>
        <v>#N/A</v>
      </c>
      <c r="FJ28" s="117" t="e">
        <f>FJ26*(1+Risk_Adj_Mortality)*MIN(VLOOKUP(Entry_Age+FJ5-1,Curves!$A$2:$S$150,IF(Model_Point!$C$2="M",2,3),FALSE)*IF(FJ5&gt;16,1,VLOOKUP(FJ5-1,Parameters!$A$70:$E$85,IF(Mortality_Table="EXT",2,IF(Mortality_Table="FAM",3,IF(Mortality_Table="IND",4,IF(Mortality_Table="PAR",5)))),FALSE)),1)</f>
        <v>#N/A</v>
      </c>
      <c r="FK28" s="117" t="e">
        <f>FK26*(1+Risk_Adj_Mortality)*MIN(VLOOKUP(Entry_Age+FK5-1,Curves!$A$2:$S$150,IF(Model_Point!$C$2="M",2,3),FALSE)*IF(FK5&gt;16,1,VLOOKUP(FK5-1,Parameters!$A$70:$E$85,IF(Mortality_Table="EXT",2,IF(Mortality_Table="FAM",3,IF(Mortality_Table="IND",4,IF(Mortality_Table="PAR",5)))),FALSE)),1)</f>
        <v>#N/A</v>
      </c>
      <c r="FL28" s="117" t="e">
        <f>FL26*(1+Risk_Adj_Mortality)*MIN(VLOOKUP(Entry_Age+FL5-1,Curves!$A$2:$S$150,IF(Model_Point!$C$2="M",2,3),FALSE)*IF(FL5&gt;16,1,VLOOKUP(FL5-1,Parameters!$A$70:$E$85,IF(Mortality_Table="EXT",2,IF(Mortality_Table="FAM",3,IF(Mortality_Table="IND",4,IF(Mortality_Table="PAR",5)))),FALSE)),1)</f>
        <v>#N/A</v>
      </c>
      <c r="FM28" s="117" t="e">
        <f>FM26*(1+Risk_Adj_Mortality)*MIN(VLOOKUP(Entry_Age+FM5-1,Curves!$A$2:$S$150,IF(Model_Point!$C$2="M",2,3),FALSE)*IF(FM5&gt;16,1,VLOOKUP(FM5-1,Parameters!$A$70:$E$85,IF(Mortality_Table="EXT",2,IF(Mortality_Table="FAM",3,IF(Mortality_Table="IND",4,IF(Mortality_Table="PAR",5)))),FALSE)),1)</f>
        <v>#N/A</v>
      </c>
      <c r="FN28" s="117" t="e">
        <f>FN26*(1+Risk_Adj_Mortality)*MIN(VLOOKUP(Entry_Age+FN5-1,Curves!$A$2:$S$150,IF(Model_Point!$C$2="M",2,3),FALSE)*IF(FN5&gt;16,1,VLOOKUP(FN5-1,Parameters!$A$70:$E$85,IF(Mortality_Table="EXT",2,IF(Mortality_Table="FAM",3,IF(Mortality_Table="IND",4,IF(Mortality_Table="PAR",5)))),FALSE)),1)</f>
        <v>#N/A</v>
      </c>
      <c r="FO28" s="117" t="e">
        <f>FO26*(1+Risk_Adj_Mortality)*MIN(VLOOKUP(Entry_Age+FO5-1,Curves!$A$2:$S$150,IF(Model_Point!$C$2="M",2,3),FALSE)*IF(FO5&gt;16,1,VLOOKUP(FO5-1,Parameters!$A$70:$E$85,IF(Mortality_Table="EXT",2,IF(Mortality_Table="FAM",3,IF(Mortality_Table="IND",4,IF(Mortality_Table="PAR",5)))),FALSE)),1)</f>
        <v>#N/A</v>
      </c>
      <c r="FP28" s="117" t="e">
        <f>FP26*(1+Risk_Adj_Mortality)*MIN(VLOOKUP(Entry_Age+FP5-1,Curves!$A$2:$S$150,IF(Model_Point!$C$2="M",2,3),FALSE)*IF(FP5&gt;16,1,VLOOKUP(FP5-1,Parameters!$A$70:$E$85,IF(Mortality_Table="EXT",2,IF(Mortality_Table="FAM",3,IF(Mortality_Table="IND",4,IF(Mortality_Table="PAR",5)))),FALSE)),1)</f>
        <v>#N/A</v>
      </c>
      <c r="FQ28" s="117" t="e">
        <f>FQ26*(1+Risk_Adj_Mortality)*MIN(VLOOKUP(Entry_Age+FQ5-1,Curves!$A$2:$S$150,IF(Model_Point!$C$2="M",2,3),FALSE)*IF(FQ5&gt;16,1,VLOOKUP(FQ5-1,Parameters!$A$70:$E$85,IF(Mortality_Table="EXT",2,IF(Mortality_Table="FAM",3,IF(Mortality_Table="IND",4,IF(Mortality_Table="PAR",5)))),FALSE)),1)</f>
        <v>#N/A</v>
      </c>
      <c r="FR28" s="117" t="e">
        <f>FR26*(1+Risk_Adj_Mortality)*MIN(VLOOKUP(Entry_Age+FR5-1,Curves!$A$2:$S$150,IF(Model_Point!$C$2="M",2,3),FALSE)*IF(FR5&gt;16,1,VLOOKUP(FR5-1,Parameters!$A$70:$E$85,IF(Mortality_Table="EXT",2,IF(Mortality_Table="FAM",3,IF(Mortality_Table="IND",4,IF(Mortality_Table="PAR",5)))),FALSE)),1)</f>
        <v>#N/A</v>
      </c>
      <c r="FS28" s="117" t="e">
        <f>FS26*(1+Risk_Adj_Mortality)*MIN(VLOOKUP(Entry_Age+FS5-1,Curves!$A$2:$S$150,IF(Model_Point!$C$2="M",2,3),FALSE)*IF(FS5&gt;16,1,VLOOKUP(FS5-1,Parameters!$A$70:$E$85,IF(Mortality_Table="EXT",2,IF(Mortality_Table="FAM",3,IF(Mortality_Table="IND",4,IF(Mortality_Table="PAR",5)))),FALSE)),1)</f>
        <v>#N/A</v>
      </c>
      <c r="FT28" s="117" t="e">
        <f>FT26*(1+Risk_Adj_Mortality)*MIN(VLOOKUP(Entry_Age+FT5-1,Curves!$A$2:$S$150,IF(Model_Point!$C$2="M",2,3),FALSE)*IF(FT5&gt;16,1,VLOOKUP(FT5-1,Parameters!$A$70:$E$85,IF(Mortality_Table="EXT",2,IF(Mortality_Table="FAM",3,IF(Mortality_Table="IND",4,IF(Mortality_Table="PAR",5)))),FALSE)),1)</f>
        <v>#N/A</v>
      </c>
      <c r="FU28" s="117" t="e">
        <f>FU26*(1+Risk_Adj_Mortality)*MIN(VLOOKUP(Entry_Age+FU5-1,Curves!$A$2:$S$150,IF(Model_Point!$C$2="M",2,3),FALSE)*IF(FU5&gt;16,1,VLOOKUP(FU5-1,Parameters!$A$70:$E$85,IF(Mortality_Table="EXT",2,IF(Mortality_Table="FAM",3,IF(Mortality_Table="IND",4,IF(Mortality_Table="PAR",5)))),FALSE)),1)</f>
        <v>#N/A</v>
      </c>
      <c r="FV28" s="117" t="e">
        <f>FV26*(1+Risk_Adj_Mortality)*MIN(VLOOKUP(Entry_Age+FV5-1,Curves!$A$2:$S$150,IF(Model_Point!$C$2="M",2,3),FALSE)*IF(FV5&gt;16,1,VLOOKUP(FV5-1,Parameters!$A$70:$E$85,IF(Mortality_Table="EXT",2,IF(Mortality_Table="FAM",3,IF(Mortality_Table="IND",4,IF(Mortality_Table="PAR",5)))),FALSE)),1)</f>
        <v>#N/A</v>
      </c>
      <c r="FW28" s="117" t="e">
        <f>FW26*(1+Risk_Adj_Mortality)*MIN(VLOOKUP(Entry_Age+FW5-1,Curves!$A$2:$S$150,IF(Model_Point!$C$2="M",2,3),FALSE)*IF(FW5&gt;16,1,VLOOKUP(FW5-1,Parameters!$A$70:$E$85,IF(Mortality_Table="EXT",2,IF(Mortality_Table="FAM",3,IF(Mortality_Table="IND",4,IF(Mortality_Table="PAR",5)))),FALSE)),1)</f>
        <v>#N/A</v>
      </c>
      <c r="FX28" s="117" t="e">
        <f>FX26*(1+Risk_Adj_Mortality)*MIN(VLOOKUP(Entry_Age+FX5-1,Curves!$A$2:$S$150,IF(Model_Point!$C$2="M",2,3),FALSE)*IF(FX5&gt;16,1,VLOOKUP(FX5-1,Parameters!$A$70:$E$85,IF(Mortality_Table="EXT",2,IF(Mortality_Table="FAM",3,IF(Mortality_Table="IND",4,IF(Mortality_Table="PAR",5)))),FALSE)),1)</f>
        <v>#N/A</v>
      </c>
      <c r="FY28" s="117" t="e">
        <f>FY26*(1+Risk_Adj_Mortality)*MIN(VLOOKUP(Entry_Age+FY5-1,Curves!$A$2:$S$150,IF(Model_Point!$C$2="M",2,3),FALSE)*IF(FY5&gt;16,1,VLOOKUP(FY5-1,Parameters!$A$70:$E$85,IF(Mortality_Table="EXT",2,IF(Mortality_Table="FAM",3,IF(Mortality_Table="IND",4,IF(Mortality_Table="PAR",5)))),FALSE)),1)</f>
        <v>#N/A</v>
      </c>
      <c r="FZ28" s="117" t="e">
        <f>FZ26*(1+Risk_Adj_Mortality)*MIN(VLOOKUP(Entry_Age+FZ5-1,Curves!$A$2:$S$150,IF(Model_Point!$C$2="M",2,3),FALSE)*IF(FZ5&gt;16,1,VLOOKUP(FZ5-1,Parameters!$A$70:$E$85,IF(Mortality_Table="EXT",2,IF(Mortality_Table="FAM",3,IF(Mortality_Table="IND",4,IF(Mortality_Table="PAR",5)))),FALSE)),1)</f>
        <v>#N/A</v>
      </c>
      <c r="GA28" s="117" t="e">
        <f>GA26*(1+Risk_Adj_Mortality)*MIN(VLOOKUP(Entry_Age+GA5-1,Curves!$A$2:$S$150,IF(Model_Point!$C$2="M",2,3),FALSE)*IF(GA5&gt;16,1,VLOOKUP(GA5-1,Parameters!$A$70:$E$85,IF(Mortality_Table="EXT",2,IF(Mortality_Table="FAM",3,IF(Mortality_Table="IND",4,IF(Mortality_Table="PAR",5)))),FALSE)),1)</f>
        <v>#N/A</v>
      </c>
      <c r="GB28" s="117" t="e">
        <f>GB26*(1+Risk_Adj_Mortality)*MIN(VLOOKUP(Entry_Age+GB5-1,Curves!$A$2:$S$150,IF(Model_Point!$C$2="M",2,3),FALSE)*IF(GB5&gt;16,1,VLOOKUP(GB5-1,Parameters!$A$70:$E$85,IF(Mortality_Table="EXT",2,IF(Mortality_Table="FAM",3,IF(Mortality_Table="IND",4,IF(Mortality_Table="PAR",5)))),FALSE)),1)</f>
        <v>#N/A</v>
      </c>
      <c r="GC28" s="117" t="e">
        <f>GC26*(1+Risk_Adj_Mortality)*MIN(VLOOKUP(Entry_Age+GC5-1,Curves!$A$2:$S$150,IF(Model_Point!$C$2="M",2,3),FALSE)*IF(GC5&gt;16,1,VLOOKUP(GC5-1,Parameters!$A$70:$E$85,IF(Mortality_Table="EXT",2,IF(Mortality_Table="FAM",3,IF(Mortality_Table="IND",4,IF(Mortality_Table="PAR",5)))),FALSE)),1)</f>
        <v>#N/A</v>
      </c>
      <c r="GD28" s="117" t="e">
        <f>GD26*(1+Risk_Adj_Mortality)*MIN(VLOOKUP(Entry_Age+GD5-1,Curves!$A$2:$S$150,IF(Model_Point!$C$2="M",2,3),FALSE)*IF(GD5&gt;16,1,VLOOKUP(GD5-1,Parameters!$A$70:$E$85,IF(Mortality_Table="EXT",2,IF(Mortality_Table="FAM",3,IF(Mortality_Table="IND",4,IF(Mortality_Table="PAR",5)))),FALSE)),1)</f>
        <v>#N/A</v>
      </c>
      <c r="GE28" s="117" t="e">
        <f>GE26*(1+Risk_Adj_Mortality)*MIN(VLOOKUP(Entry_Age+GE5-1,Curves!$A$2:$S$150,IF(Model_Point!$C$2="M",2,3),FALSE)*IF(GE5&gt;16,1,VLOOKUP(GE5-1,Parameters!$A$70:$E$85,IF(Mortality_Table="EXT",2,IF(Mortality_Table="FAM",3,IF(Mortality_Table="IND",4,IF(Mortality_Table="PAR",5)))),FALSE)),1)</f>
        <v>#N/A</v>
      </c>
      <c r="GF28" s="117" t="e">
        <f>GF26*(1+Risk_Adj_Mortality)*MIN(VLOOKUP(Entry_Age+GF5-1,Curves!$A$2:$S$150,IF(Model_Point!$C$2="M",2,3),FALSE)*IF(GF5&gt;16,1,VLOOKUP(GF5-1,Parameters!$A$70:$E$85,IF(Mortality_Table="EXT",2,IF(Mortality_Table="FAM",3,IF(Mortality_Table="IND",4,IF(Mortality_Table="PAR",5)))),FALSE)),1)</f>
        <v>#N/A</v>
      </c>
      <c r="GG28" s="117" t="e">
        <f>GG26*(1+Risk_Adj_Mortality)*MIN(VLOOKUP(Entry_Age+GG5-1,Curves!$A$2:$S$150,IF(Model_Point!$C$2="M",2,3),FALSE)*IF(GG5&gt;16,1,VLOOKUP(GG5-1,Parameters!$A$70:$E$85,IF(Mortality_Table="EXT",2,IF(Mortality_Table="FAM",3,IF(Mortality_Table="IND",4,IF(Mortality_Table="PAR",5)))),FALSE)),1)</f>
        <v>#N/A</v>
      </c>
      <c r="GH28" s="117" t="e">
        <f>GH26*(1+Risk_Adj_Mortality)*MIN(VLOOKUP(Entry_Age+GH5-1,Curves!$A$2:$S$150,IF(Model_Point!$C$2="M",2,3),FALSE)*IF(GH5&gt;16,1,VLOOKUP(GH5-1,Parameters!$A$70:$E$85,IF(Mortality_Table="EXT",2,IF(Mortality_Table="FAM",3,IF(Mortality_Table="IND",4,IF(Mortality_Table="PAR",5)))),FALSE)),1)</f>
        <v>#N/A</v>
      </c>
      <c r="GI28" s="117" t="e">
        <f>GI26*(1+Risk_Adj_Mortality)*MIN(VLOOKUP(Entry_Age+GI5-1,Curves!$A$2:$S$150,IF(Model_Point!$C$2="M",2,3),FALSE)*IF(GI5&gt;16,1,VLOOKUP(GI5-1,Parameters!$A$70:$E$85,IF(Mortality_Table="EXT",2,IF(Mortality_Table="FAM",3,IF(Mortality_Table="IND",4,IF(Mortality_Table="PAR",5)))),FALSE)),1)</f>
        <v>#N/A</v>
      </c>
      <c r="GJ28" s="117" t="e">
        <f>GJ26*(1+Risk_Adj_Mortality)*MIN(VLOOKUP(Entry_Age+GJ5-1,Curves!$A$2:$S$150,IF(Model_Point!$C$2="M",2,3),FALSE)*IF(GJ5&gt;16,1,VLOOKUP(GJ5-1,Parameters!$A$70:$E$85,IF(Mortality_Table="EXT",2,IF(Mortality_Table="FAM",3,IF(Mortality_Table="IND",4,IF(Mortality_Table="PAR",5)))),FALSE)),1)</f>
        <v>#N/A</v>
      </c>
    </row>
    <row r="29" spans="2:192" x14ac:dyDescent="0.3">
      <c r="C29" s="31" t="s">
        <v>515</v>
      </c>
      <c r="F29" s="117">
        <f>F27*(1+Risk_Adj_Mortality)*MIN(VLOOKUP(Entry_Age+F5-1,Curves!$A$2:$S$150,IF(Model_Point!$C$2="M",2,3),FALSE)*IF(F5&gt;16,1,VLOOKUP(F5-1,Parameters!$A$70:$E$85,IF(Mortality_Table="EXT",2,IF(Mortality_Table="FAM",3,IF(Mortality_Table="IND",4,IF(Mortality_Table="PAR",5)))),FALSE)),1)</f>
        <v>0</v>
      </c>
      <c r="G29" s="117">
        <f>G27*(1+Risk_Adj_Mortality)*MIN(VLOOKUP(Entry_Age+G5-1,Curves!$A$2:$S$150,IF(Model_Point!$C$2="M",2,3),FALSE)*IF(G5&gt;16,1,VLOOKUP(G5-1,Parameters!$A$70:$E$85,IF(Mortality_Table="EXT",2,IF(Mortality_Table="FAM",3,IF(Mortality_Table="IND",4,IF(Mortality_Table="PAR",5)))),FALSE)),1)</f>
        <v>0</v>
      </c>
      <c r="H29" s="117">
        <f>H27*(1+Risk_Adj_Mortality)*MIN(VLOOKUP(Entry_Age+H5-1,Curves!$A$2:$S$150,IF(Model_Point!$C$2="M",2,3),FALSE)*IF(H5&gt;16,1,VLOOKUP(H5-1,Parameters!$A$70:$E$85,IF(Mortality_Table="EXT",2,IF(Mortality_Table="FAM",3,IF(Mortality_Table="IND",4,IF(Mortality_Table="PAR",5)))),FALSE)),1)</f>
        <v>0</v>
      </c>
      <c r="I29" s="117">
        <f>I27*(1+Risk_Adj_Mortality)*MIN(VLOOKUP(Entry_Age+I5-1,Curves!$A$2:$S$150,IF(Model_Point!$C$2="M",2,3),FALSE)*IF(I5&gt;16,1,VLOOKUP(I5-1,Parameters!$A$70:$E$85,IF(Mortality_Table="EXT",2,IF(Mortality_Table="FAM",3,IF(Mortality_Table="IND",4,IF(Mortality_Table="PAR",5)))),FALSE)),1)</f>
        <v>0</v>
      </c>
      <c r="J29" s="117">
        <f>J27*(1+Risk_Adj_Mortality)*MIN(VLOOKUP(Entry_Age+J5-1,Curves!$A$2:$S$150,IF(Model_Point!$C$2="M",2,3),FALSE)*IF(J5&gt;16,1,VLOOKUP(J5-1,Parameters!$A$70:$E$85,IF(Mortality_Table="EXT",2,IF(Mortality_Table="FAM",3,IF(Mortality_Table="IND",4,IF(Mortality_Table="PAR",5)))),FALSE)),1)</f>
        <v>0</v>
      </c>
      <c r="K29" s="117">
        <f>K27*(1+Risk_Adj_Mortality)*MIN(VLOOKUP(Entry_Age+K5-1,Curves!$A$2:$S$150,IF(Model_Point!$C$2="M",2,3),FALSE)*IF(K5&gt;16,1,VLOOKUP(K5-1,Parameters!$A$70:$E$85,IF(Mortality_Table="EXT",2,IF(Mortality_Table="FAM",3,IF(Mortality_Table="IND",4,IF(Mortality_Table="PAR",5)))),FALSE)),1)</f>
        <v>0</v>
      </c>
      <c r="L29" s="117">
        <f>L27*(1+Risk_Adj_Mortality)*MIN(VLOOKUP(Entry_Age+L5-1,Curves!$A$2:$S$150,IF(Model_Point!$C$2="M",2,3),FALSE)*IF(L5&gt;16,1,VLOOKUP(L5-1,Parameters!$A$70:$E$85,IF(Mortality_Table="EXT",2,IF(Mortality_Table="FAM",3,IF(Mortality_Table="IND",4,IF(Mortality_Table="PAR",5)))),FALSE)),1)</f>
        <v>0</v>
      </c>
      <c r="M29" s="117">
        <f>M27*(1+Risk_Adj_Mortality)*MIN(VLOOKUP(Entry_Age+M5-1,Curves!$A$2:$S$150,IF(Model_Point!$C$2="M",2,3),FALSE)*IF(M5&gt;16,1,VLOOKUP(M5-1,Parameters!$A$70:$E$85,IF(Mortality_Table="EXT",2,IF(Mortality_Table="FAM",3,IF(Mortality_Table="IND",4,IF(Mortality_Table="PAR",5)))),FALSE)),1)</f>
        <v>0</v>
      </c>
      <c r="N29" s="117">
        <f>N27*(1+Risk_Adj_Mortality)*MIN(VLOOKUP(Entry_Age+N5-1,Curves!$A$2:$S$150,IF(Model_Point!$C$2="M",2,3),FALSE)*IF(N5&gt;16,1,VLOOKUP(N5-1,Parameters!$A$70:$E$85,IF(Mortality_Table="EXT",2,IF(Mortality_Table="FAM",3,IF(Mortality_Table="IND",4,IF(Mortality_Table="PAR",5)))),FALSE)),1)</f>
        <v>0</v>
      </c>
      <c r="O29" s="117">
        <f>O27*(1+Risk_Adj_Mortality)*MIN(VLOOKUP(Entry_Age+O5-1,Curves!$A$2:$S$150,IF(Model_Point!$C$2="M",2,3),FALSE)*IF(O5&gt;16,1,VLOOKUP(O5-1,Parameters!$A$70:$E$85,IF(Mortality_Table="EXT",2,IF(Mortality_Table="FAM",3,IF(Mortality_Table="IND",4,IF(Mortality_Table="PAR",5)))),FALSE)),1)</f>
        <v>0</v>
      </c>
      <c r="P29" s="117">
        <f>P27*(1+Risk_Adj_Mortality)*MIN(VLOOKUP(Entry_Age+P5-1,Curves!$A$2:$S$150,IF(Model_Point!$C$2="M",2,3),FALSE)*IF(P5&gt;16,1,VLOOKUP(P5-1,Parameters!$A$70:$E$85,IF(Mortality_Table="EXT",2,IF(Mortality_Table="FAM",3,IF(Mortality_Table="IND",4,IF(Mortality_Table="PAR",5)))),FALSE)),1)</f>
        <v>0</v>
      </c>
      <c r="Q29" s="117">
        <f>Q27*(1+Risk_Adj_Mortality)*MIN(VLOOKUP(Entry_Age+Q5-1,Curves!$A$2:$S$150,IF(Model_Point!$C$2="M",2,3),FALSE)*IF(Q5&gt;16,1,VLOOKUP(Q5-1,Parameters!$A$70:$E$85,IF(Mortality_Table="EXT",2,IF(Mortality_Table="FAM",3,IF(Mortality_Table="IND",4,IF(Mortality_Table="PAR",5)))),FALSE)),1)</f>
        <v>0</v>
      </c>
      <c r="R29" s="117">
        <f>R27*(1+Risk_Adj_Mortality)*MIN(VLOOKUP(Entry_Age+R5-1,Curves!$A$2:$S$150,IF(Model_Point!$C$2="M",2,3),FALSE)*IF(R5&gt;16,1,VLOOKUP(R5-1,Parameters!$A$70:$E$85,IF(Mortality_Table="EXT",2,IF(Mortality_Table="FAM",3,IF(Mortality_Table="IND",4,IF(Mortality_Table="PAR",5)))),FALSE)),1)</f>
        <v>0</v>
      </c>
      <c r="S29" s="117">
        <f>S27*(1+Risk_Adj_Mortality)*MIN(VLOOKUP(Entry_Age+S5-1,Curves!$A$2:$S$150,IF(Model_Point!$C$2="M",2,3),FALSE)*IF(S5&gt;16,1,VLOOKUP(S5-1,Parameters!$A$70:$E$85,IF(Mortality_Table="EXT",2,IF(Mortality_Table="FAM",3,IF(Mortality_Table="IND",4,IF(Mortality_Table="PAR",5)))),FALSE)),1)</f>
        <v>0</v>
      </c>
      <c r="T29" s="117">
        <f>T27*(1+Risk_Adj_Mortality)*MIN(VLOOKUP(Entry_Age+T5-1,Curves!$A$2:$S$150,IF(Model_Point!$C$2="M",2,3),FALSE)*IF(T5&gt;16,1,VLOOKUP(T5-1,Parameters!$A$70:$E$85,IF(Mortality_Table="EXT",2,IF(Mortality_Table="FAM",3,IF(Mortality_Table="IND",4,IF(Mortality_Table="PAR",5)))),FALSE)),1)</f>
        <v>0</v>
      </c>
      <c r="U29" s="117">
        <f>U27*(1+Risk_Adj_Mortality)*MIN(VLOOKUP(Entry_Age+U5-1,Curves!$A$2:$S$150,IF(Model_Point!$C$2="M",2,3),FALSE)*IF(U5&gt;16,1,VLOOKUP(U5-1,Parameters!$A$70:$E$85,IF(Mortality_Table="EXT",2,IF(Mortality_Table="FAM",3,IF(Mortality_Table="IND",4,IF(Mortality_Table="PAR",5)))),FALSE)),1)</f>
        <v>0</v>
      </c>
      <c r="V29" s="117">
        <f>V27*(1+Risk_Adj_Mortality)*MIN(VLOOKUP(Entry_Age+V5-1,Curves!$A$2:$S$150,IF(Model_Point!$C$2="M",2,3),FALSE)*IF(V5&gt;16,1,VLOOKUP(V5-1,Parameters!$A$70:$E$85,IF(Mortality_Table="EXT",2,IF(Mortality_Table="FAM",3,IF(Mortality_Table="IND",4,IF(Mortality_Table="PAR",5)))),FALSE)),1)</f>
        <v>0</v>
      </c>
      <c r="W29" s="117">
        <f>W27*(1+Risk_Adj_Mortality)*MIN(VLOOKUP(Entry_Age+W5-1,Curves!$A$2:$S$150,IF(Model_Point!$C$2="M",2,3),FALSE)*IF(W5&gt;16,1,VLOOKUP(W5-1,Parameters!$A$70:$E$85,IF(Mortality_Table="EXT",2,IF(Mortality_Table="FAM",3,IF(Mortality_Table="IND",4,IF(Mortality_Table="PAR",5)))),FALSE)),1)</f>
        <v>0</v>
      </c>
      <c r="X29" s="117">
        <f>X27*(1+Risk_Adj_Mortality)*MIN(VLOOKUP(Entry_Age+X5-1,Curves!$A$2:$S$150,IF(Model_Point!$C$2="M",2,3),FALSE)*IF(X5&gt;16,1,VLOOKUP(X5-1,Parameters!$A$70:$E$85,IF(Mortality_Table="EXT",2,IF(Mortality_Table="FAM",3,IF(Mortality_Table="IND",4,IF(Mortality_Table="PAR",5)))),FALSE)),1)</f>
        <v>0</v>
      </c>
      <c r="Y29" s="117">
        <f>Y27*(1+Risk_Adj_Mortality)*MIN(VLOOKUP(Entry_Age+Y5-1,Curves!$A$2:$S$150,IF(Model_Point!$C$2="M",2,3),FALSE)*IF(Y5&gt;16,1,VLOOKUP(Y5-1,Parameters!$A$70:$E$85,IF(Mortality_Table="EXT",2,IF(Mortality_Table="FAM",3,IF(Mortality_Table="IND",4,IF(Mortality_Table="PAR",5)))),FALSE)),1)</f>
        <v>0</v>
      </c>
      <c r="Z29" s="117">
        <f>Z27*(1+Risk_Adj_Mortality)*MIN(VLOOKUP(Entry_Age+Z5-1,Curves!$A$2:$S$150,IF(Model_Point!$C$2="M",2,3),FALSE)*IF(Z5&gt;16,1,VLOOKUP(Z5-1,Parameters!$A$70:$E$85,IF(Mortality_Table="EXT",2,IF(Mortality_Table="FAM",3,IF(Mortality_Table="IND",4,IF(Mortality_Table="PAR",5)))),FALSE)),1)</f>
        <v>0</v>
      </c>
      <c r="AA29" s="117">
        <f>AA27*(1+Risk_Adj_Mortality)*MIN(VLOOKUP(Entry_Age+AA5-1,Curves!$A$2:$S$150,IF(Model_Point!$C$2="M",2,3),FALSE)*IF(AA5&gt;16,1,VLOOKUP(AA5-1,Parameters!$A$70:$E$85,IF(Mortality_Table="EXT",2,IF(Mortality_Table="FAM",3,IF(Mortality_Table="IND",4,IF(Mortality_Table="PAR",5)))),FALSE)),1)</f>
        <v>0</v>
      </c>
      <c r="AB29" s="117">
        <f>AB27*(1+Risk_Adj_Mortality)*MIN(VLOOKUP(Entry_Age+AB5-1,Curves!$A$2:$S$150,IF(Model_Point!$C$2="M",2,3),FALSE)*IF(AB5&gt;16,1,VLOOKUP(AB5-1,Parameters!$A$70:$E$85,IF(Mortality_Table="EXT",2,IF(Mortality_Table="FAM",3,IF(Mortality_Table="IND",4,IF(Mortality_Table="PAR",5)))),FALSE)),1)</f>
        <v>0</v>
      </c>
      <c r="AC29" s="117">
        <f>AC27*(1+Risk_Adj_Mortality)*MIN(VLOOKUP(Entry_Age+AC5-1,Curves!$A$2:$S$150,IF(Model_Point!$C$2="M",2,3),FALSE)*IF(AC5&gt;16,1,VLOOKUP(AC5-1,Parameters!$A$70:$E$85,IF(Mortality_Table="EXT",2,IF(Mortality_Table="FAM",3,IF(Mortality_Table="IND",4,IF(Mortality_Table="PAR",5)))),FALSE)),1)</f>
        <v>0</v>
      </c>
      <c r="AD29" s="117">
        <f>AD27*(1+Risk_Adj_Mortality)*MIN(VLOOKUP(Entry_Age+AD5-1,Curves!$A$2:$S$150,IF(Model_Point!$C$2="M",2,3),FALSE)*IF(AD5&gt;16,1,VLOOKUP(AD5-1,Parameters!$A$70:$E$85,IF(Mortality_Table="EXT",2,IF(Mortality_Table="FAM",3,IF(Mortality_Table="IND",4,IF(Mortality_Table="PAR",5)))),FALSE)),1)</f>
        <v>0</v>
      </c>
      <c r="AE29" s="117">
        <f>AE27*(1+Risk_Adj_Mortality)*MIN(VLOOKUP(Entry_Age+AE5-1,Curves!$A$2:$S$150,IF(Model_Point!$C$2="M",2,3),FALSE)*IF(AE5&gt;16,1,VLOOKUP(AE5-1,Parameters!$A$70:$E$85,IF(Mortality_Table="EXT",2,IF(Mortality_Table="FAM",3,IF(Mortality_Table="IND",4,IF(Mortality_Table="PAR",5)))),FALSE)),1)</f>
        <v>0</v>
      </c>
      <c r="AF29" s="117" t="e">
        <f>AF27*(1+Risk_Adj_Mortality)*MIN(VLOOKUP(Entry_Age+AF5-1,Curves!$A$2:$S$150,IF(Model_Point!$C$2="M",2,3),FALSE)*IF(AF5&gt;16,1,VLOOKUP(AF5-1,Parameters!$A$70:$E$85,IF(Mortality_Table="EXT",2,IF(Mortality_Table="FAM",3,IF(Mortality_Table="IND",4,IF(Mortality_Table="PAR",5)))),FALSE)),1)</f>
        <v>#N/A</v>
      </c>
      <c r="AG29" s="117" t="e">
        <f>AG27*(1+Risk_Adj_Mortality)*MIN(VLOOKUP(Entry_Age+AG5-1,Curves!$A$2:$S$150,IF(Model_Point!$C$2="M",2,3),FALSE)*IF(AG5&gt;16,1,VLOOKUP(AG5-1,Parameters!$A$70:$E$85,IF(Mortality_Table="EXT",2,IF(Mortality_Table="FAM",3,IF(Mortality_Table="IND",4,IF(Mortality_Table="PAR",5)))),FALSE)),1)</f>
        <v>#N/A</v>
      </c>
      <c r="AH29" s="117" t="e">
        <f>AH27*(1+Risk_Adj_Mortality)*MIN(VLOOKUP(Entry_Age+AH5-1,Curves!$A$2:$S$150,IF(Model_Point!$C$2="M",2,3),FALSE)*IF(AH5&gt;16,1,VLOOKUP(AH5-1,Parameters!$A$70:$E$85,IF(Mortality_Table="EXT",2,IF(Mortality_Table="FAM",3,IF(Mortality_Table="IND",4,IF(Mortality_Table="PAR",5)))),FALSE)),1)</f>
        <v>#N/A</v>
      </c>
      <c r="AI29" s="117" t="e">
        <f>AI27*(1+Risk_Adj_Mortality)*MIN(VLOOKUP(Entry_Age+AI5-1,Curves!$A$2:$S$150,IF(Model_Point!$C$2="M",2,3),FALSE)*IF(AI5&gt;16,1,VLOOKUP(AI5-1,Parameters!$A$70:$E$85,IF(Mortality_Table="EXT",2,IF(Mortality_Table="FAM",3,IF(Mortality_Table="IND",4,IF(Mortality_Table="PAR",5)))),FALSE)),1)</f>
        <v>#N/A</v>
      </c>
      <c r="AJ29" s="117" t="e">
        <f>AJ27*(1+Risk_Adj_Mortality)*MIN(VLOOKUP(Entry_Age+AJ5-1,Curves!$A$2:$S$150,IF(Model_Point!$C$2="M",2,3),FALSE)*IF(AJ5&gt;16,1,VLOOKUP(AJ5-1,Parameters!$A$70:$E$85,IF(Mortality_Table="EXT",2,IF(Mortality_Table="FAM",3,IF(Mortality_Table="IND",4,IF(Mortality_Table="PAR",5)))),FALSE)),1)</f>
        <v>#N/A</v>
      </c>
      <c r="AK29" s="117" t="e">
        <f>AK27*(1+Risk_Adj_Mortality)*MIN(VLOOKUP(Entry_Age+AK5-1,Curves!$A$2:$S$150,IF(Model_Point!$C$2="M",2,3),FALSE)*IF(AK5&gt;16,1,VLOOKUP(AK5-1,Parameters!$A$70:$E$85,IF(Mortality_Table="EXT",2,IF(Mortality_Table="FAM",3,IF(Mortality_Table="IND",4,IF(Mortality_Table="PAR",5)))),FALSE)),1)</f>
        <v>#N/A</v>
      </c>
      <c r="AL29" s="117" t="e">
        <f>AL27*(1+Risk_Adj_Mortality)*MIN(VLOOKUP(Entry_Age+AL5-1,Curves!$A$2:$S$150,IF(Model_Point!$C$2="M",2,3),FALSE)*IF(AL5&gt;16,1,VLOOKUP(AL5-1,Parameters!$A$70:$E$85,IF(Mortality_Table="EXT",2,IF(Mortality_Table="FAM",3,IF(Mortality_Table="IND",4,IF(Mortality_Table="PAR",5)))),FALSE)),1)</f>
        <v>#N/A</v>
      </c>
      <c r="AM29" s="117" t="e">
        <f>AM27*(1+Risk_Adj_Mortality)*MIN(VLOOKUP(Entry_Age+AM5-1,Curves!$A$2:$S$150,IF(Model_Point!$C$2="M",2,3),FALSE)*IF(AM5&gt;16,1,VLOOKUP(AM5-1,Parameters!$A$70:$E$85,IF(Mortality_Table="EXT",2,IF(Mortality_Table="FAM",3,IF(Mortality_Table="IND",4,IF(Mortality_Table="PAR",5)))),FALSE)),1)</f>
        <v>#N/A</v>
      </c>
      <c r="AN29" s="117" t="e">
        <f>AN27*(1+Risk_Adj_Mortality)*MIN(VLOOKUP(Entry_Age+AN5-1,Curves!$A$2:$S$150,IF(Model_Point!$C$2="M",2,3),FALSE)*IF(AN5&gt;16,1,VLOOKUP(AN5-1,Parameters!$A$70:$E$85,IF(Mortality_Table="EXT",2,IF(Mortality_Table="FAM",3,IF(Mortality_Table="IND",4,IF(Mortality_Table="PAR",5)))),FALSE)),1)</f>
        <v>#N/A</v>
      </c>
      <c r="AO29" s="117" t="e">
        <f>AO27*(1+Risk_Adj_Mortality)*MIN(VLOOKUP(Entry_Age+AO5-1,Curves!$A$2:$S$150,IF(Model_Point!$C$2="M",2,3),FALSE)*IF(AO5&gt;16,1,VLOOKUP(AO5-1,Parameters!$A$70:$E$85,IF(Mortality_Table="EXT",2,IF(Mortality_Table="FAM",3,IF(Mortality_Table="IND",4,IF(Mortality_Table="PAR",5)))),FALSE)),1)</f>
        <v>#N/A</v>
      </c>
      <c r="AP29" s="117" t="e">
        <f>AP27*(1+Risk_Adj_Mortality)*MIN(VLOOKUP(Entry_Age+AP5-1,Curves!$A$2:$S$150,IF(Model_Point!$C$2="M",2,3),FALSE)*IF(AP5&gt;16,1,VLOOKUP(AP5-1,Parameters!$A$70:$E$85,IF(Mortality_Table="EXT",2,IF(Mortality_Table="FAM",3,IF(Mortality_Table="IND",4,IF(Mortality_Table="PAR",5)))),FALSE)),1)</f>
        <v>#N/A</v>
      </c>
      <c r="AQ29" s="117" t="e">
        <f>AQ27*(1+Risk_Adj_Mortality)*MIN(VLOOKUP(Entry_Age+AQ5-1,Curves!$A$2:$S$150,IF(Model_Point!$C$2="M",2,3),FALSE)*IF(AQ5&gt;16,1,VLOOKUP(AQ5-1,Parameters!$A$70:$E$85,IF(Mortality_Table="EXT",2,IF(Mortality_Table="FAM",3,IF(Mortality_Table="IND",4,IF(Mortality_Table="PAR",5)))),FALSE)),1)</f>
        <v>#N/A</v>
      </c>
      <c r="AR29" s="117" t="e">
        <f>AR27*(1+Risk_Adj_Mortality)*MIN(VLOOKUP(Entry_Age+AR5-1,Curves!$A$2:$S$150,IF(Model_Point!$C$2="M",2,3),FALSE)*IF(AR5&gt;16,1,VLOOKUP(AR5-1,Parameters!$A$70:$E$85,IF(Mortality_Table="EXT",2,IF(Mortality_Table="FAM",3,IF(Mortality_Table="IND",4,IF(Mortality_Table="PAR",5)))),FALSE)),1)</f>
        <v>#N/A</v>
      </c>
      <c r="AS29" s="117" t="e">
        <f>AS27*(1+Risk_Adj_Mortality)*MIN(VLOOKUP(Entry_Age+AS5-1,Curves!$A$2:$S$150,IF(Model_Point!$C$2="M",2,3),FALSE)*IF(AS5&gt;16,1,VLOOKUP(AS5-1,Parameters!$A$70:$E$85,IF(Mortality_Table="EXT",2,IF(Mortality_Table="FAM",3,IF(Mortality_Table="IND",4,IF(Mortality_Table="PAR",5)))),FALSE)),1)</f>
        <v>#N/A</v>
      </c>
      <c r="AT29" s="117" t="e">
        <f>AT27*(1+Risk_Adj_Mortality)*MIN(VLOOKUP(Entry_Age+AT5-1,Curves!$A$2:$S$150,IF(Model_Point!$C$2="M",2,3),FALSE)*IF(AT5&gt;16,1,VLOOKUP(AT5-1,Parameters!$A$70:$E$85,IF(Mortality_Table="EXT",2,IF(Mortality_Table="FAM",3,IF(Mortality_Table="IND",4,IF(Mortality_Table="PAR",5)))),FALSE)),1)</f>
        <v>#N/A</v>
      </c>
      <c r="AU29" s="117" t="e">
        <f>AU27*(1+Risk_Adj_Mortality)*MIN(VLOOKUP(Entry_Age+AU5-1,Curves!$A$2:$S$150,IF(Model_Point!$C$2="M",2,3),FALSE)*IF(AU5&gt;16,1,VLOOKUP(AU5-1,Parameters!$A$70:$E$85,IF(Mortality_Table="EXT",2,IF(Mortality_Table="FAM",3,IF(Mortality_Table="IND",4,IF(Mortality_Table="PAR",5)))),FALSE)),1)</f>
        <v>#N/A</v>
      </c>
      <c r="AV29" s="117" t="e">
        <f>AV27*(1+Risk_Adj_Mortality)*MIN(VLOOKUP(Entry_Age+AV5-1,Curves!$A$2:$S$150,IF(Model_Point!$C$2="M",2,3),FALSE)*IF(AV5&gt;16,1,VLOOKUP(AV5-1,Parameters!$A$70:$E$85,IF(Mortality_Table="EXT",2,IF(Mortality_Table="FAM",3,IF(Mortality_Table="IND",4,IF(Mortality_Table="PAR",5)))),FALSE)),1)</f>
        <v>#N/A</v>
      </c>
      <c r="AW29" s="117" t="e">
        <f>AW27*(1+Risk_Adj_Mortality)*MIN(VLOOKUP(Entry_Age+AW5-1,Curves!$A$2:$S$150,IF(Model_Point!$C$2="M",2,3),FALSE)*IF(AW5&gt;16,1,VLOOKUP(AW5-1,Parameters!$A$70:$E$85,IF(Mortality_Table="EXT",2,IF(Mortality_Table="FAM",3,IF(Mortality_Table="IND",4,IF(Mortality_Table="PAR",5)))),FALSE)),1)</f>
        <v>#N/A</v>
      </c>
      <c r="AX29" s="117" t="e">
        <f>AX27*(1+Risk_Adj_Mortality)*MIN(VLOOKUP(Entry_Age+AX5-1,Curves!$A$2:$S$150,IF(Model_Point!$C$2="M",2,3),FALSE)*IF(AX5&gt;16,1,VLOOKUP(AX5-1,Parameters!$A$70:$E$85,IF(Mortality_Table="EXT",2,IF(Mortality_Table="FAM",3,IF(Mortality_Table="IND",4,IF(Mortality_Table="PAR",5)))),FALSE)),1)</f>
        <v>#N/A</v>
      </c>
      <c r="AY29" s="117" t="e">
        <f>AY27*(1+Risk_Adj_Mortality)*MIN(VLOOKUP(Entry_Age+AY5-1,Curves!$A$2:$S$150,IF(Model_Point!$C$2="M",2,3),FALSE)*IF(AY5&gt;16,1,VLOOKUP(AY5-1,Parameters!$A$70:$E$85,IF(Mortality_Table="EXT",2,IF(Mortality_Table="FAM",3,IF(Mortality_Table="IND",4,IF(Mortality_Table="PAR",5)))),FALSE)),1)</f>
        <v>#N/A</v>
      </c>
      <c r="AZ29" s="117" t="e">
        <f>AZ27*(1+Risk_Adj_Mortality)*MIN(VLOOKUP(Entry_Age+AZ5-1,Curves!$A$2:$S$150,IF(Model_Point!$C$2="M",2,3),FALSE)*IF(AZ5&gt;16,1,VLOOKUP(AZ5-1,Parameters!$A$70:$E$85,IF(Mortality_Table="EXT",2,IF(Mortality_Table="FAM",3,IF(Mortality_Table="IND",4,IF(Mortality_Table="PAR",5)))),FALSE)),1)</f>
        <v>#N/A</v>
      </c>
      <c r="BA29" s="117" t="e">
        <f>BA27*(1+Risk_Adj_Mortality)*MIN(VLOOKUP(Entry_Age+BA5-1,Curves!$A$2:$S$150,IF(Model_Point!$C$2="M",2,3),FALSE)*IF(BA5&gt;16,1,VLOOKUP(BA5-1,Parameters!$A$70:$E$85,IF(Mortality_Table="EXT",2,IF(Mortality_Table="FAM",3,IF(Mortality_Table="IND",4,IF(Mortality_Table="PAR",5)))),FALSE)),1)</f>
        <v>#N/A</v>
      </c>
      <c r="BB29" s="117" t="e">
        <f>BB27*(1+Risk_Adj_Mortality)*MIN(VLOOKUP(Entry_Age+BB5-1,Curves!$A$2:$S$150,IF(Model_Point!$C$2="M",2,3),FALSE)*IF(BB5&gt;16,1,VLOOKUP(BB5-1,Parameters!$A$70:$E$85,IF(Mortality_Table="EXT",2,IF(Mortality_Table="FAM",3,IF(Mortality_Table="IND",4,IF(Mortality_Table="PAR",5)))),FALSE)),1)</f>
        <v>#N/A</v>
      </c>
      <c r="BC29" s="117" t="e">
        <f>BC27*(1+Risk_Adj_Mortality)*MIN(VLOOKUP(Entry_Age+BC5-1,Curves!$A$2:$S$150,IF(Model_Point!$C$2="M",2,3),FALSE)*IF(BC5&gt;16,1,VLOOKUP(BC5-1,Parameters!$A$70:$E$85,IF(Mortality_Table="EXT",2,IF(Mortality_Table="FAM",3,IF(Mortality_Table="IND",4,IF(Mortality_Table="PAR",5)))),FALSE)),1)</f>
        <v>#N/A</v>
      </c>
      <c r="BD29" s="117" t="e">
        <f>BD27*(1+Risk_Adj_Mortality)*MIN(VLOOKUP(Entry_Age+BD5-1,Curves!$A$2:$S$150,IF(Model_Point!$C$2="M",2,3),FALSE)*IF(BD5&gt;16,1,VLOOKUP(BD5-1,Parameters!$A$70:$E$85,IF(Mortality_Table="EXT",2,IF(Mortality_Table="FAM",3,IF(Mortality_Table="IND",4,IF(Mortality_Table="PAR",5)))),FALSE)),1)</f>
        <v>#N/A</v>
      </c>
      <c r="BE29" s="117" t="e">
        <f>BE27*(1+Risk_Adj_Mortality)*MIN(VLOOKUP(Entry_Age+BE5-1,Curves!$A$2:$S$150,IF(Model_Point!$C$2="M",2,3),FALSE)*IF(BE5&gt;16,1,VLOOKUP(BE5-1,Parameters!$A$70:$E$85,IF(Mortality_Table="EXT",2,IF(Mortality_Table="FAM",3,IF(Mortality_Table="IND",4,IF(Mortality_Table="PAR",5)))),FALSE)),1)</f>
        <v>#N/A</v>
      </c>
      <c r="BF29" s="117" t="e">
        <f>BF27*(1+Risk_Adj_Mortality)*MIN(VLOOKUP(Entry_Age+BF5-1,Curves!$A$2:$S$150,IF(Model_Point!$C$2="M",2,3),FALSE)*IF(BF5&gt;16,1,VLOOKUP(BF5-1,Parameters!$A$70:$E$85,IF(Mortality_Table="EXT",2,IF(Mortality_Table="FAM",3,IF(Mortality_Table="IND",4,IF(Mortality_Table="PAR",5)))),FALSE)),1)</f>
        <v>#N/A</v>
      </c>
      <c r="BG29" s="117" t="e">
        <f>BG27*(1+Risk_Adj_Mortality)*MIN(VLOOKUP(Entry_Age+BG5-1,Curves!$A$2:$S$150,IF(Model_Point!$C$2="M",2,3),FALSE)*IF(BG5&gt;16,1,VLOOKUP(BG5-1,Parameters!$A$70:$E$85,IF(Mortality_Table="EXT",2,IF(Mortality_Table="FAM",3,IF(Mortality_Table="IND",4,IF(Mortality_Table="PAR",5)))),FALSE)),1)</f>
        <v>#N/A</v>
      </c>
      <c r="BH29" s="117" t="e">
        <f>BH27*(1+Risk_Adj_Mortality)*MIN(VLOOKUP(Entry_Age+BH5-1,Curves!$A$2:$S$150,IF(Model_Point!$C$2="M",2,3),FALSE)*IF(BH5&gt;16,1,VLOOKUP(BH5-1,Parameters!$A$70:$E$85,IF(Mortality_Table="EXT",2,IF(Mortality_Table="FAM",3,IF(Mortality_Table="IND",4,IF(Mortality_Table="PAR",5)))),FALSE)),1)</f>
        <v>#N/A</v>
      </c>
      <c r="BI29" s="117" t="e">
        <f>BI27*(1+Risk_Adj_Mortality)*MIN(VLOOKUP(Entry_Age+BI5-1,Curves!$A$2:$S$150,IF(Model_Point!$C$2="M",2,3),FALSE)*IF(BI5&gt;16,1,VLOOKUP(BI5-1,Parameters!$A$70:$E$85,IF(Mortality_Table="EXT",2,IF(Mortality_Table="FAM",3,IF(Mortality_Table="IND",4,IF(Mortality_Table="PAR",5)))),FALSE)),1)</f>
        <v>#N/A</v>
      </c>
      <c r="BJ29" s="117" t="e">
        <f>BJ27*(1+Risk_Adj_Mortality)*MIN(VLOOKUP(Entry_Age+BJ5-1,Curves!$A$2:$S$150,IF(Model_Point!$C$2="M",2,3),FALSE)*IF(BJ5&gt;16,1,VLOOKUP(BJ5-1,Parameters!$A$70:$E$85,IF(Mortality_Table="EXT",2,IF(Mortality_Table="FAM",3,IF(Mortality_Table="IND",4,IF(Mortality_Table="PAR",5)))),FALSE)),1)</f>
        <v>#N/A</v>
      </c>
      <c r="BK29" s="117" t="e">
        <f>BK27*(1+Risk_Adj_Mortality)*MIN(VLOOKUP(Entry_Age+BK5-1,Curves!$A$2:$S$150,IF(Model_Point!$C$2="M",2,3),FALSE)*IF(BK5&gt;16,1,VLOOKUP(BK5-1,Parameters!$A$70:$E$85,IF(Mortality_Table="EXT",2,IF(Mortality_Table="FAM",3,IF(Mortality_Table="IND",4,IF(Mortality_Table="PAR",5)))),FALSE)),1)</f>
        <v>#N/A</v>
      </c>
      <c r="BL29" s="117" t="e">
        <f>BL27*(1+Risk_Adj_Mortality)*MIN(VLOOKUP(Entry_Age+BL5-1,Curves!$A$2:$S$150,IF(Model_Point!$C$2="M",2,3),FALSE)*IF(BL5&gt;16,1,VLOOKUP(BL5-1,Parameters!$A$70:$E$85,IF(Mortality_Table="EXT",2,IF(Mortality_Table="FAM",3,IF(Mortality_Table="IND",4,IF(Mortality_Table="PAR",5)))),FALSE)),1)</f>
        <v>#N/A</v>
      </c>
      <c r="BM29" s="117" t="e">
        <f>BM27*(1+Risk_Adj_Mortality)*MIN(VLOOKUP(Entry_Age+BM5-1,Curves!$A$2:$S$150,IF(Model_Point!$C$2="M",2,3),FALSE)*IF(BM5&gt;16,1,VLOOKUP(BM5-1,Parameters!$A$70:$E$85,IF(Mortality_Table="EXT",2,IF(Mortality_Table="FAM",3,IF(Mortality_Table="IND",4,IF(Mortality_Table="PAR",5)))),FALSE)),1)</f>
        <v>#N/A</v>
      </c>
      <c r="BN29" s="117" t="e">
        <f>BN27*(1+Risk_Adj_Mortality)*MIN(VLOOKUP(Entry_Age+BN5-1,Curves!$A$2:$S$150,IF(Model_Point!$C$2="M",2,3),FALSE)*IF(BN5&gt;16,1,VLOOKUP(BN5-1,Parameters!$A$70:$E$85,IF(Mortality_Table="EXT",2,IF(Mortality_Table="FAM",3,IF(Mortality_Table="IND",4,IF(Mortality_Table="PAR",5)))),FALSE)),1)</f>
        <v>#N/A</v>
      </c>
      <c r="BO29" s="117" t="e">
        <f>BO27*(1+Risk_Adj_Mortality)*MIN(VLOOKUP(Entry_Age+BO5-1,Curves!$A$2:$S$150,IF(Model_Point!$C$2="M",2,3),FALSE)*IF(BO5&gt;16,1,VLOOKUP(BO5-1,Parameters!$A$70:$E$85,IF(Mortality_Table="EXT",2,IF(Mortality_Table="FAM",3,IF(Mortality_Table="IND",4,IF(Mortality_Table="PAR",5)))),FALSE)),1)</f>
        <v>#N/A</v>
      </c>
      <c r="BP29" s="117" t="e">
        <f>BP27*(1+Risk_Adj_Mortality)*MIN(VLOOKUP(Entry_Age+BP5-1,Curves!$A$2:$S$150,IF(Model_Point!$C$2="M",2,3),FALSE)*IF(BP5&gt;16,1,VLOOKUP(BP5-1,Parameters!$A$70:$E$85,IF(Mortality_Table="EXT",2,IF(Mortality_Table="FAM",3,IF(Mortality_Table="IND",4,IF(Mortality_Table="PAR",5)))),FALSE)),1)</f>
        <v>#N/A</v>
      </c>
      <c r="BQ29" s="117" t="e">
        <f>BQ27*(1+Risk_Adj_Mortality)*MIN(VLOOKUP(Entry_Age+BQ5-1,Curves!$A$2:$S$150,IF(Model_Point!$C$2="M",2,3),FALSE)*IF(BQ5&gt;16,1,VLOOKUP(BQ5-1,Parameters!$A$70:$E$85,IF(Mortality_Table="EXT",2,IF(Mortality_Table="FAM",3,IF(Mortality_Table="IND",4,IF(Mortality_Table="PAR",5)))),FALSE)),1)</f>
        <v>#N/A</v>
      </c>
      <c r="BR29" s="117" t="e">
        <f>BR27*(1+Risk_Adj_Mortality)*MIN(VLOOKUP(Entry_Age+BR5-1,Curves!$A$2:$S$150,IF(Model_Point!$C$2="M",2,3),FALSE)*IF(BR5&gt;16,1,VLOOKUP(BR5-1,Parameters!$A$70:$E$85,IF(Mortality_Table="EXT",2,IF(Mortality_Table="FAM",3,IF(Mortality_Table="IND",4,IF(Mortality_Table="PAR",5)))),FALSE)),1)</f>
        <v>#N/A</v>
      </c>
      <c r="BS29" s="117" t="e">
        <f>BS27*(1+Risk_Adj_Mortality)*MIN(VLOOKUP(Entry_Age+BS5-1,Curves!$A$2:$S$150,IF(Model_Point!$C$2="M",2,3),FALSE)*IF(BS5&gt;16,1,VLOOKUP(BS5-1,Parameters!$A$70:$E$85,IF(Mortality_Table="EXT",2,IF(Mortality_Table="FAM",3,IF(Mortality_Table="IND",4,IF(Mortality_Table="PAR",5)))),FALSE)),1)</f>
        <v>#N/A</v>
      </c>
      <c r="BT29" s="117" t="e">
        <f>BT27*(1+Risk_Adj_Mortality)*MIN(VLOOKUP(Entry_Age+BT5-1,Curves!$A$2:$S$150,IF(Model_Point!$C$2="M",2,3),FALSE)*IF(BT5&gt;16,1,VLOOKUP(BT5-1,Parameters!$A$70:$E$85,IF(Mortality_Table="EXT",2,IF(Mortality_Table="FAM",3,IF(Mortality_Table="IND",4,IF(Mortality_Table="PAR",5)))),FALSE)),1)</f>
        <v>#N/A</v>
      </c>
      <c r="BU29" s="117" t="e">
        <f>BU27*(1+Risk_Adj_Mortality)*MIN(VLOOKUP(Entry_Age+BU5-1,Curves!$A$2:$S$150,IF(Model_Point!$C$2="M",2,3),FALSE)*IF(BU5&gt;16,1,VLOOKUP(BU5-1,Parameters!$A$70:$E$85,IF(Mortality_Table="EXT",2,IF(Mortality_Table="FAM",3,IF(Mortality_Table="IND",4,IF(Mortality_Table="PAR",5)))),FALSE)),1)</f>
        <v>#N/A</v>
      </c>
      <c r="BV29" s="117" t="e">
        <f>BV27*(1+Risk_Adj_Mortality)*MIN(VLOOKUP(Entry_Age+BV5-1,Curves!$A$2:$S$150,IF(Model_Point!$C$2="M",2,3),FALSE)*IF(BV5&gt;16,1,VLOOKUP(BV5-1,Parameters!$A$70:$E$85,IF(Mortality_Table="EXT",2,IF(Mortality_Table="FAM",3,IF(Mortality_Table="IND",4,IF(Mortality_Table="PAR",5)))),FALSE)),1)</f>
        <v>#N/A</v>
      </c>
      <c r="BW29" s="117" t="e">
        <f>BW27*(1+Risk_Adj_Mortality)*MIN(VLOOKUP(Entry_Age+BW5-1,Curves!$A$2:$S$150,IF(Model_Point!$C$2="M",2,3),FALSE)*IF(BW5&gt;16,1,VLOOKUP(BW5-1,Parameters!$A$70:$E$85,IF(Mortality_Table="EXT",2,IF(Mortality_Table="FAM",3,IF(Mortality_Table="IND",4,IF(Mortality_Table="PAR",5)))),FALSE)),1)</f>
        <v>#N/A</v>
      </c>
      <c r="BX29" s="117" t="e">
        <f>BX27*(1+Risk_Adj_Mortality)*MIN(VLOOKUP(Entry_Age+BX5-1,Curves!$A$2:$S$150,IF(Model_Point!$C$2="M",2,3),FALSE)*IF(BX5&gt;16,1,VLOOKUP(BX5-1,Parameters!$A$70:$E$85,IF(Mortality_Table="EXT",2,IF(Mortality_Table="FAM",3,IF(Mortality_Table="IND",4,IF(Mortality_Table="PAR",5)))),FALSE)),1)</f>
        <v>#N/A</v>
      </c>
      <c r="BY29" s="117" t="e">
        <f>BY27*(1+Risk_Adj_Mortality)*MIN(VLOOKUP(Entry_Age+BY5-1,Curves!$A$2:$S$150,IF(Model_Point!$C$2="M",2,3),FALSE)*IF(BY5&gt;16,1,VLOOKUP(BY5-1,Parameters!$A$70:$E$85,IF(Mortality_Table="EXT",2,IF(Mortality_Table="FAM",3,IF(Mortality_Table="IND",4,IF(Mortality_Table="PAR",5)))),FALSE)),1)</f>
        <v>#N/A</v>
      </c>
      <c r="BZ29" s="117" t="e">
        <f>BZ27*(1+Risk_Adj_Mortality)*MIN(VLOOKUP(Entry_Age+BZ5-1,Curves!$A$2:$S$150,IF(Model_Point!$C$2="M",2,3),FALSE)*IF(BZ5&gt;16,1,VLOOKUP(BZ5-1,Parameters!$A$70:$E$85,IF(Mortality_Table="EXT",2,IF(Mortality_Table="FAM",3,IF(Mortality_Table="IND",4,IF(Mortality_Table="PAR",5)))),FALSE)),1)</f>
        <v>#N/A</v>
      </c>
      <c r="CA29" s="117" t="e">
        <f>CA27*(1+Risk_Adj_Mortality)*MIN(VLOOKUP(Entry_Age+CA5-1,Curves!$A$2:$S$150,IF(Model_Point!$C$2="M",2,3),FALSE)*IF(CA5&gt;16,1,VLOOKUP(CA5-1,Parameters!$A$70:$E$85,IF(Mortality_Table="EXT",2,IF(Mortality_Table="FAM",3,IF(Mortality_Table="IND",4,IF(Mortality_Table="PAR",5)))),FALSE)),1)</f>
        <v>#N/A</v>
      </c>
      <c r="CB29" s="117" t="e">
        <f>CB27*(1+Risk_Adj_Mortality)*MIN(VLOOKUP(Entry_Age+CB5-1,Curves!$A$2:$S$150,IF(Model_Point!$C$2="M",2,3),FALSE)*IF(CB5&gt;16,1,VLOOKUP(CB5-1,Parameters!$A$70:$E$85,IF(Mortality_Table="EXT",2,IF(Mortality_Table="FAM",3,IF(Mortality_Table="IND",4,IF(Mortality_Table="PAR",5)))),FALSE)),1)</f>
        <v>#N/A</v>
      </c>
      <c r="CC29" s="117" t="e">
        <f>CC27*(1+Risk_Adj_Mortality)*MIN(VLOOKUP(Entry_Age+CC5-1,Curves!$A$2:$S$150,IF(Model_Point!$C$2="M",2,3),FALSE)*IF(CC5&gt;16,1,VLOOKUP(CC5-1,Parameters!$A$70:$E$85,IF(Mortality_Table="EXT",2,IF(Mortality_Table="FAM",3,IF(Mortality_Table="IND",4,IF(Mortality_Table="PAR",5)))),FALSE)),1)</f>
        <v>#N/A</v>
      </c>
      <c r="CD29" s="117" t="e">
        <f>CD27*(1+Risk_Adj_Mortality)*MIN(VLOOKUP(Entry_Age+CD5-1,Curves!$A$2:$S$150,IF(Model_Point!$C$2="M",2,3),FALSE)*IF(CD5&gt;16,1,VLOOKUP(CD5-1,Parameters!$A$70:$E$85,IF(Mortality_Table="EXT",2,IF(Mortality_Table="FAM",3,IF(Mortality_Table="IND",4,IF(Mortality_Table="PAR",5)))),FALSE)),1)</f>
        <v>#N/A</v>
      </c>
      <c r="CE29" s="117" t="e">
        <f>CE27*(1+Risk_Adj_Mortality)*MIN(VLOOKUP(Entry_Age+CE5-1,Curves!$A$2:$S$150,IF(Model_Point!$C$2="M",2,3),FALSE)*IF(CE5&gt;16,1,VLOOKUP(CE5-1,Parameters!$A$70:$E$85,IF(Mortality_Table="EXT",2,IF(Mortality_Table="FAM",3,IF(Mortality_Table="IND",4,IF(Mortality_Table="PAR",5)))),FALSE)),1)</f>
        <v>#N/A</v>
      </c>
      <c r="CF29" s="117" t="e">
        <f>CF27*(1+Risk_Adj_Mortality)*MIN(VLOOKUP(Entry_Age+CF5-1,Curves!$A$2:$S$150,IF(Model_Point!$C$2="M",2,3),FALSE)*IF(CF5&gt;16,1,VLOOKUP(CF5-1,Parameters!$A$70:$E$85,IF(Mortality_Table="EXT",2,IF(Mortality_Table="FAM",3,IF(Mortality_Table="IND",4,IF(Mortality_Table="PAR",5)))),FALSE)),1)</f>
        <v>#N/A</v>
      </c>
      <c r="CG29" s="117" t="e">
        <f>CG27*(1+Risk_Adj_Mortality)*MIN(VLOOKUP(Entry_Age+CG5-1,Curves!$A$2:$S$150,IF(Model_Point!$C$2="M",2,3),FALSE)*IF(CG5&gt;16,1,VLOOKUP(CG5-1,Parameters!$A$70:$E$85,IF(Mortality_Table="EXT",2,IF(Mortality_Table="FAM",3,IF(Mortality_Table="IND",4,IF(Mortality_Table="PAR",5)))),FALSE)),1)</f>
        <v>#N/A</v>
      </c>
      <c r="CH29" s="117" t="e">
        <f>CH27*(1+Risk_Adj_Mortality)*MIN(VLOOKUP(Entry_Age+CH5-1,Curves!$A$2:$S$150,IF(Model_Point!$C$2="M",2,3),FALSE)*IF(CH5&gt;16,1,VLOOKUP(CH5-1,Parameters!$A$70:$E$85,IF(Mortality_Table="EXT",2,IF(Mortality_Table="FAM",3,IF(Mortality_Table="IND",4,IF(Mortality_Table="PAR",5)))),FALSE)),1)</f>
        <v>#N/A</v>
      </c>
      <c r="CI29" s="117" t="e">
        <f>CI27*(1+Risk_Adj_Mortality)*MIN(VLOOKUP(Entry_Age+CI5-1,Curves!$A$2:$S$150,IF(Model_Point!$C$2="M",2,3),FALSE)*IF(CI5&gt;16,1,VLOOKUP(CI5-1,Parameters!$A$70:$E$85,IF(Mortality_Table="EXT",2,IF(Mortality_Table="FAM",3,IF(Mortality_Table="IND",4,IF(Mortality_Table="PAR",5)))),FALSE)),1)</f>
        <v>#N/A</v>
      </c>
      <c r="CJ29" s="117" t="e">
        <f>CJ27*(1+Risk_Adj_Mortality)*MIN(VLOOKUP(Entry_Age+CJ5-1,Curves!$A$2:$S$150,IF(Model_Point!$C$2="M",2,3),FALSE)*IF(CJ5&gt;16,1,VLOOKUP(CJ5-1,Parameters!$A$70:$E$85,IF(Mortality_Table="EXT",2,IF(Mortality_Table="FAM",3,IF(Mortality_Table="IND",4,IF(Mortality_Table="PAR",5)))),FALSE)),1)</f>
        <v>#N/A</v>
      </c>
      <c r="CK29" s="117" t="e">
        <f>CK27*(1+Risk_Adj_Mortality)*MIN(VLOOKUP(Entry_Age+CK5-1,Curves!$A$2:$S$150,IF(Model_Point!$C$2="M",2,3),FALSE)*IF(CK5&gt;16,1,VLOOKUP(CK5-1,Parameters!$A$70:$E$85,IF(Mortality_Table="EXT",2,IF(Mortality_Table="FAM",3,IF(Mortality_Table="IND",4,IF(Mortality_Table="PAR",5)))),FALSE)),1)</f>
        <v>#N/A</v>
      </c>
      <c r="CL29" s="117" t="e">
        <f>CL27*(1+Risk_Adj_Mortality)*MIN(VLOOKUP(Entry_Age+CL5-1,Curves!$A$2:$S$150,IF(Model_Point!$C$2="M",2,3),FALSE)*IF(CL5&gt;16,1,VLOOKUP(CL5-1,Parameters!$A$70:$E$85,IF(Mortality_Table="EXT",2,IF(Mortality_Table="FAM",3,IF(Mortality_Table="IND",4,IF(Mortality_Table="PAR",5)))),FALSE)),1)</f>
        <v>#N/A</v>
      </c>
      <c r="CM29" s="117" t="e">
        <f>CM27*(1+Risk_Adj_Mortality)*MIN(VLOOKUP(Entry_Age+CM5-1,Curves!$A$2:$S$150,IF(Model_Point!$C$2="M",2,3),FALSE)*IF(CM5&gt;16,1,VLOOKUP(CM5-1,Parameters!$A$70:$E$85,IF(Mortality_Table="EXT",2,IF(Mortality_Table="FAM",3,IF(Mortality_Table="IND",4,IF(Mortality_Table="PAR",5)))),FALSE)),1)</f>
        <v>#N/A</v>
      </c>
      <c r="CN29" s="117" t="e">
        <f>CN27*(1+Risk_Adj_Mortality)*MIN(VLOOKUP(Entry_Age+CN5-1,Curves!$A$2:$S$150,IF(Model_Point!$C$2="M",2,3),FALSE)*IF(CN5&gt;16,1,VLOOKUP(CN5-1,Parameters!$A$70:$E$85,IF(Mortality_Table="EXT",2,IF(Mortality_Table="FAM",3,IF(Mortality_Table="IND",4,IF(Mortality_Table="PAR",5)))),FALSE)),1)</f>
        <v>#N/A</v>
      </c>
      <c r="CO29" s="117" t="e">
        <f>CO27*(1+Risk_Adj_Mortality)*MIN(VLOOKUP(Entry_Age+CO5-1,Curves!$A$2:$S$150,IF(Model_Point!$C$2="M",2,3),FALSE)*IF(CO5&gt;16,1,VLOOKUP(CO5-1,Parameters!$A$70:$E$85,IF(Mortality_Table="EXT",2,IF(Mortality_Table="FAM",3,IF(Mortality_Table="IND",4,IF(Mortality_Table="PAR",5)))),FALSE)),1)</f>
        <v>#N/A</v>
      </c>
      <c r="CP29" s="117" t="e">
        <f>CP27*(1+Risk_Adj_Mortality)*MIN(VLOOKUP(Entry_Age+CP5-1,Curves!$A$2:$S$150,IF(Model_Point!$C$2="M",2,3),FALSE)*IF(CP5&gt;16,1,VLOOKUP(CP5-1,Parameters!$A$70:$E$85,IF(Mortality_Table="EXT",2,IF(Mortality_Table="FAM",3,IF(Mortality_Table="IND",4,IF(Mortality_Table="PAR",5)))),FALSE)),1)</f>
        <v>#N/A</v>
      </c>
      <c r="CQ29" s="117" t="e">
        <f>CQ27*(1+Risk_Adj_Mortality)*MIN(VLOOKUP(Entry_Age+CQ5-1,Curves!$A$2:$S$150,IF(Model_Point!$C$2="M",2,3),FALSE)*IF(CQ5&gt;16,1,VLOOKUP(CQ5-1,Parameters!$A$70:$E$85,IF(Mortality_Table="EXT",2,IF(Mortality_Table="FAM",3,IF(Mortality_Table="IND",4,IF(Mortality_Table="PAR",5)))),FALSE)),1)</f>
        <v>#N/A</v>
      </c>
      <c r="CR29" s="117" t="e">
        <f>CR27*(1+Risk_Adj_Mortality)*MIN(VLOOKUP(Entry_Age+CR5-1,Curves!$A$2:$S$150,IF(Model_Point!$C$2="M",2,3),FALSE)*IF(CR5&gt;16,1,VLOOKUP(CR5-1,Parameters!$A$70:$E$85,IF(Mortality_Table="EXT",2,IF(Mortality_Table="FAM",3,IF(Mortality_Table="IND",4,IF(Mortality_Table="PAR",5)))),FALSE)),1)</f>
        <v>#N/A</v>
      </c>
      <c r="CS29" s="117" t="e">
        <f>CS27*(1+Risk_Adj_Mortality)*MIN(VLOOKUP(Entry_Age+CS5-1,Curves!$A$2:$S$150,IF(Model_Point!$C$2="M",2,3),FALSE)*IF(CS5&gt;16,1,VLOOKUP(CS5-1,Parameters!$A$70:$E$85,IF(Mortality_Table="EXT",2,IF(Mortality_Table="FAM",3,IF(Mortality_Table="IND",4,IF(Mortality_Table="PAR",5)))),FALSE)),1)</f>
        <v>#N/A</v>
      </c>
      <c r="CT29" s="117" t="e">
        <f>CT27*(1+Risk_Adj_Mortality)*MIN(VLOOKUP(Entry_Age+CT5-1,Curves!$A$2:$S$150,IF(Model_Point!$C$2="M",2,3),FALSE)*IF(CT5&gt;16,1,VLOOKUP(CT5-1,Parameters!$A$70:$E$85,IF(Mortality_Table="EXT",2,IF(Mortality_Table="FAM",3,IF(Mortality_Table="IND",4,IF(Mortality_Table="PAR",5)))),FALSE)),1)</f>
        <v>#N/A</v>
      </c>
      <c r="CU29" s="117" t="e">
        <f>CU27*(1+Risk_Adj_Mortality)*MIN(VLOOKUP(Entry_Age+CU5-1,Curves!$A$2:$S$150,IF(Model_Point!$C$2="M",2,3),FALSE)*IF(CU5&gt;16,1,VLOOKUP(CU5-1,Parameters!$A$70:$E$85,IF(Mortality_Table="EXT",2,IF(Mortality_Table="FAM",3,IF(Mortality_Table="IND",4,IF(Mortality_Table="PAR",5)))),FALSE)),1)</f>
        <v>#N/A</v>
      </c>
      <c r="CV29" s="117" t="e">
        <f>CV27*(1+Risk_Adj_Mortality)*MIN(VLOOKUP(Entry_Age+CV5-1,Curves!$A$2:$S$150,IF(Model_Point!$C$2="M",2,3),FALSE)*IF(CV5&gt;16,1,VLOOKUP(CV5-1,Parameters!$A$70:$E$85,IF(Mortality_Table="EXT",2,IF(Mortality_Table="FAM",3,IF(Mortality_Table="IND",4,IF(Mortality_Table="PAR",5)))),FALSE)),1)</f>
        <v>#N/A</v>
      </c>
      <c r="CW29" s="117" t="e">
        <f>CW27*(1+Risk_Adj_Mortality)*MIN(VLOOKUP(Entry_Age+CW5-1,Curves!$A$2:$S$150,IF(Model_Point!$C$2="M",2,3),FALSE)*IF(CW5&gt;16,1,VLOOKUP(CW5-1,Parameters!$A$70:$E$85,IF(Mortality_Table="EXT",2,IF(Mortality_Table="FAM",3,IF(Mortality_Table="IND",4,IF(Mortality_Table="PAR",5)))),FALSE)),1)</f>
        <v>#N/A</v>
      </c>
      <c r="CX29" s="117" t="e">
        <f>CX27*(1+Risk_Adj_Mortality)*MIN(VLOOKUP(Entry_Age+CX5-1,Curves!$A$2:$S$150,IF(Model_Point!$C$2="M",2,3),FALSE)*IF(CX5&gt;16,1,VLOOKUP(CX5-1,Parameters!$A$70:$E$85,IF(Mortality_Table="EXT",2,IF(Mortality_Table="FAM",3,IF(Mortality_Table="IND",4,IF(Mortality_Table="PAR",5)))),FALSE)),1)</f>
        <v>#N/A</v>
      </c>
      <c r="CY29" s="117" t="e">
        <f>CY27*(1+Risk_Adj_Mortality)*MIN(VLOOKUP(Entry_Age+CY5-1,Curves!$A$2:$S$150,IF(Model_Point!$C$2="M",2,3),FALSE)*IF(CY5&gt;16,1,VLOOKUP(CY5-1,Parameters!$A$70:$E$85,IF(Mortality_Table="EXT",2,IF(Mortality_Table="FAM",3,IF(Mortality_Table="IND",4,IF(Mortality_Table="PAR",5)))),FALSE)),1)</f>
        <v>#N/A</v>
      </c>
      <c r="CZ29" s="117" t="e">
        <f>CZ27*(1+Risk_Adj_Mortality)*MIN(VLOOKUP(Entry_Age+CZ5-1,Curves!$A$2:$S$150,IF(Model_Point!$C$2="M",2,3),FALSE)*IF(CZ5&gt;16,1,VLOOKUP(CZ5-1,Parameters!$A$70:$E$85,IF(Mortality_Table="EXT",2,IF(Mortality_Table="FAM",3,IF(Mortality_Table="IND",4,IF(Mortality_Table="PAR",5)))),FALSE)),1)</f>
        <v>#N/A</v>
      </c>
      <c r="DA29" s="117" t="e">
        <f>DA27*(1+Risk_Adj_Mortality)*MIN(VLOOKUP(Entry_Age+DA5-1,Curves!$A$2:$S$150,IF(Model_Point!$C$2="M",2,3),FALSE)*IF(DA5&gt;16,1,VLOOKUP(DA5-1,Parameters!$A$70:$E$85,IF(Mortality_Table="EXT",2,IF(Mortality_Table="FAM",3,IF(Mortality_Table="IND",4,IF(Mortality_Table="PAR",5)))),FALSE)),1)</f>
        <v>#N/A</v>
      </c>
      <c r="DB29" s="117" t="e">
        <f>DB27*(1+Risk_Adj_Mortality)*MIN(VLOOKUP(Entry_Age+DB5-1,Curves!$A$2:$S$150,IF(Model_Point!$C$2="M",2,3),FALSE)*IF(DB5&gt;16,1,VLOOKUP(DB5-1,Parameters!$A$70:$E$85,IF(Mortality_Table="EXT",2,IF(Mortality_Table="FAM",3,IF(Mortality_Table="IND",4,IF(Mortality_Table="PAR",5)))),FALSE)),1)</f>
        <v>#N/A</v>
      </c>
      <c r="DC29" s="117" t="e">
        <f>DC27*(1+Risk_Adj_Mortality)*MIN(VLOOKUP(Entry_Age+DC5-1,Curves!$A$2:$S$150,IF(Model_Point!$C$2="M",2,3),FALSE)*IF(DC5&gt;16,1,VLOOKUP(DC5-1,Parameters!$A$70:$E$85,IF(Mortality_Table="EXT",2,IF(Mortality_Table="FAM",3,IF(Mortality_Table="IND",4,IF(Mortality_Table="PAR",5)))),FALSE)),1)</f>
        <v>#N/A</v>
      </c>
      <c r="DD29" s="117" t="e">
        <f>DD27*(1+Risk_Adj_Mortality)*MIN(VLOOKUP(Entry_Age+DD5-1,Curves!$A$2:$S$150,IF(Model_Point!$C$2="M",2,3),FALSE)*IF(DD5&gt;16,1,VLOOKUP(DD5-1,Parameters!$A$70:$E$85,IF(Mortality_Table="EXT",2,IF(Mortality_Table="FAM",3,IF(Mortality_Table="IND",4,IF(Mortality_Table="PAR",5)))),FALSE)),1)</f>
        <v>#N/A</v>
      </c>
      <c r="DE29" s="117" t="e">
        <f>DE27*(1+Risk_Adj_Mortality)*MIN(VLOOKUP(Entry_Age+DE5-1,Curves!$A$2:$S$150,IF(Model_Point!$C$2="M",2,3),FALSE)*IF(DE5&gt;16,1,VLOOKUP(DE5-1,Parameters!$A$70:$E$85,IF(Mortality_Table="EXT",2,IF(Mortality_Table="FAM",3,IF(Mortality_Table="IND",4,IF(Mortality_Table="PAR",5)))),FALSE)),1)</f>
        <v>#N/A</v>
      </c>
      <c r="DF29" s="117" t="e">
        <f>DF27*(1+Risk_Adj_Mortality)*MIN(VLOOKUP(Entry_Age+DF5-1,Curves!$A$2:$S$150,IF(Model_Point!$C$2="M",2,3),FALSE)*IF(DF5&gt;16,1,VLOOKUP(DF5-1,Parameters!$A$70:$E$85,IF(Mortality_Table="EXT",2,IF(Mortality_Table="FAM",3,IF(Mortality_Table="IND",4,IF(Mortality_Table="PAR",5)))),FALSE)),1)</f>
        <v>#N/A</v>
      </c>
      <c r="DG29" s="117" t="e">
        <f>DG27*(1+Risk_Adj_Mortality)*MIN(VLOOKUP(Entry_Age+DG5-1,Curves!$A$2:$S$150,IF(Model_Point!$C$2="M",2,3),FALSE)*IF(DG5&gt;16,1,VLOOKUP(DG5-1,Parameters!$A$70:$E$85,IF(Mortality_Table="EXT",2,IF(Mortality_Table="FAM",3,IF(Mortality_Table="IND",4,IF(Mortality_Table="PAR",5)))),FALSE)),1)</f>
        <v>#N/A</v>
      </c>
      <c r="DH29" s="117" t="e">
        <f>DH27*(1+Risk_Adj_Mortality)*MIN(VLOOKUP(Entry_Age+DH5-1,Curves!$A$2:$S$150,IF(Model_Point!$C$2="M",2,3),FALSE)*IF(DH5&gt;16,1,VLOOKUP(DH5-1,Parameters!$A$70:$E$85,IF(Mortality_Table="EXT",2,IF(Mortality_Table="FAM",3,IF(Mortality_Table="IND",4,IF(Mortality_Table="PAR",5)))),FALSE)),1)</f>
        <v>#N/A</v>
      </c>
      <c r="DI29" s="117" t="e">
        <f>DI27*(1+Risk_Adj_Mortality)*MIN(VLOOKUP(Entry_Age+DI5-1,Curves!$A$2:$S$150,IF(Model_Point!$C$2="M",2,3),FALSE)*IF(DI5&gt;16,1,VLOOKUP(DI5-1,Parameters!$A$70:$E$85,IF(Mortality_Table="EXT",2,IF(Mortality_Table="FAM",3,IF(Mortality_Table="IND",4,IF(Mortality_Table="PAR",5)))),FALSE)),1)</f>
        <v>#N/A</v>
      </c>
      <c r="DJ29" s="117" t="e">
        <f>DJ27*(1+Risk_Adj_Mortality)*MIN(VLOOKUP(Entry_Age+DJ5-1,Curves!$A$2:$S$150,IF(Model_Point!$C$2="M",2,3),FALSE)*IF(DJ5&gt;16,1,VLOOKUP(DJ5-1,Parameters!$A$70:$E$85,IF(Mortality_Table="EXT",2,IF(Mortality_Table="FAM",3,IF(Mortality_Table="IND",4,IF(Mortality_Table="PAR",5)))),FALSE)),1)</f>
        <v>#N/A</v>
      </c>
      <c r="DK29" s="117" t="e">
        <f>DK27*(1+Risk_Adj_Mortality)*MIN(VLOOKUP(Entry_Age+DK5-1,Curves!$A$2:$S$150,IF(Model_Point!$C$2="M",2,3),FALSE)*IF(DK5&gt;16,1,VLOOKUP(DK5-1,Parameters!$A$70:$E$85,IF(Mortality_Table="EXT",2,IF(Mortality_Table="FAM",3,IF(Mortality_Table="IND",4,IF(Mortality_Table="PAR",5)))),FALSE)),1)</f>
        <v>#N/A</v>
      </c>
      <c r="DL29" s="117" t="e">
        <f>DL27*(1+Risk_Adj_Mortality)*MIN(VLOOKUP(Entry_Age+DL5-1,Curves!$A$2:$S$150,IF(Model_Point!$C$2="M",2,3),FALSE)*IF(DL5&gt;16,1,VLOOKUP(DL5-1,Parameters!$A$70:$E$85,IF(Mortality_Table="EXT",2,IF(Mortality_Table="FAM",3,IF(Mortality_Table="IND",4,IF(Mortality_Table="PAR",5)))),FALSE)),1)</f>
        <v>#N/A</v>
      </c>
      <c r="DM29" s="117" t="e">
        <f>DM27*(1+Risk_Adj_Mortality)*MIN(VLOOKUP(Entry_Age+DM5-1,Curves!$A$2:$S$150,IF(Model_Point!$C$2="M",2,3),FALSE)*IF(DM5&gt;16,1,VLOOKUP(DM5-1,Parameters!$A$70:$E$85,IF(Mortality_Table="EXT",2,IF(Mortality_Table="FAM",3,IF(Mortality_Table="IND",4,IF(Mortality_Table="PAR",5)))),FALSE)),1)</f>
        <v>#N/A</v>
      </c>
      <c r="DN29" s="117" t="e">
        <f>DN27*(1+Risk_Adj_Mortality)*MIN(VLOOKUP(Entry_Age+DN5-1,Curves!$A$2:$S$150,IF(Model_Point!$C$2="M",2,3),FALSE)*IF(DN5&gt;16,1,VLOOKUP(DN5-1,Parameters!$A$70:$E$85,IF(Mortality_Table="EXT",2,IF(Mortality_Table="FAM",3,IF(Mortality_Table="IND",4,IF(Mortality_Table="PAR",5)))),FALSE)),1)</f>
        <v>#N/A</v>
      </c>
      <c r="DO29" s="117" t="e">
        <f>DO27*(1+Risk_Adj_Mortality)*MIN(VLOOKUP(Entry_Age+DO5-1,Curves!$A$2:$S$150,IF(Model_Point!$C$2="M",2,3),FALSE)*IF(DO5&gt;16,1,VLOOKUP(DO5-1,Parameters!$A$70:$E$85,IF(Mortality_Table="EXT",2,IF(Mortality_Table="FAM",3,IF(Mortality_Table="IND",4,IF(Mortality_Table="PAR",5)))),FALSE)),1)</f>
        <v>#N/A</v>
      </c>
      <c r="DP29" s="117" t="e">
        <f>DP27*(1+Risk_Adj_Mortality)*MIN(VLOOKUP(Entry_Age+DP5-1,Curves!$A$2:$S$150,IF(Model_Point!$C$2="M",2,3),FALSE)*IF(DP5&gt;16,1,VLOOKUP(DP5-1,Parameters!$A$70:$E$85,IF(Mortality_Table="EXT",2,IF(Mortality_Table="FAM",3,IF(Mortality_Table="IND",4,IF(Mortality_Table="PAR",5)))),FALSE)),1)</f>
        <v>#N/A</v>
      </c>
      <c r="DQ29" s="117" t="e">
        <f>DQ27*(1+Risk_Adj_Mortality)*MIN(VLOOKUP(Entry_Age+DQ5-1,Curves!$A$2:$S$150,IF(Model_Point!$C$2="M",2,3),FALSE)*IF(DQ5&gt;16,1,VLOOKUP(DQ5-1,Parameters!$A$70:$E$85,IF(Mortality_Table="EXT",2,IF(Mortality_Table="FAM",3,IF(Mortality_Table="IND",4,IF(Mortality_Table="PAR",5)))),FALSE)),1)</f>
        <v>#N/A</v>
      </c>
      <c r="DR29" s="117" t="e">
        <f>DR27*(1+Risk_Adj_Mortality)*MIN(VLOOKUP(Entry_Age+DR5-1,Curves!$A$2:$S$150,IF(Model_Point!$C$2="M",2,3),FALSE)*IF(DR5&gt;16,1,VLOOKUP(DR5-1,Parameters!$A$70:$E$85,IF(Mortality_Table="EXT",2,IF(Mortality_Table="FAM",3,IF(Mortality_Table="IND",4,IF(Mortality_Table="PAR",5)))),FALSE)),1)</f>
        <v>#N/A</v>
      </c>
      <c r="DS29" s="117" t="e">
        <f>DS27*(1+Risk_Adj_Mortality)*MIN(VLOOKUP(Entry_Age+DS5-1,Curves!$A$2:$S$150,IF(Model_Point!$C$2="M",2,3),FALSE)*IF(DS5&gt;16,1,VLOOKUP(DS5-1,Parameters!$A$70:$E$85,IF(Mortality_Table="EXT",2,IF(Mortality_Table="FAM",3,IF(Mortality_Table="IND",4,IF(Mortality_Table="PAR",5)))),FALSE)),1)</f>
        <v>#N/A</v>
      </c>
      <c r="DT29" s="117" t="e">
        <f>DT27*(1+Risk_Adj_Mortality)*MIN(VLOOKUP(Entry_Age+DT5-1,Curves!$A$2:$S$150,IF(Model_Point!$C$2="M",2,3),FALSE)*IF(DT5&gt;16,1,VLOOKUP(DT5-1,Parameters!$A$70:$E$85,IF(Mortality_Table="EXT",2,IF(Mortality_Table="FAM",3,IF(Mortality_Table="IND",4,IF(Mortality_Table="PAR",5)))),FALSE)),1)</f>
        <v>#N/A</v>
      </c>
      <c r="DU29" s="117" t="e">
        <f>DU27*(1+Risk_Adj_Mortality)*MIN(VLOOKUP(Entry_Age+DU5-1,Curves!$A$2:$S$150,IF(Model_Point!$C$2="M",2,3),FALSE)*IF(DU5&gt;16,1,VLOOKUP(DU5-1,Parameters!$A$70:$E$85,IF(Mortality_Table="EXT",2,IF(Mortality_Table="FAM",3,IF(Mortality_Table="IND",4,IF(Mortality_Table="PAR",5)))),FALSE)),1)</f>
        <v>#N/A</v>
      </c>
      <c r="DV29" s="117" t="e">
        <f>DV27*(1+Risk_Adj_Mortality)*MIN(VLOOKUP(Entry_Age+DV5-1,Curves!$A$2:$S$150,IF(Model_Point!$C$2="M",2,3),FALSE)*IF(DV5&gt;16,1,VLOOKUP(DV5-1,Parameters!$A$70:$E$85,IF(Mortality_Table="EXT",2,IF(Mortality_Table="FAM",3,IF(Mortality_Table="IND",4,IF(Mortality_Table="PAR",5)))),FALSE)),1)</f>
        <v>#N/A</v>
      </c>
      <c r="DW29" s="117" t="e">
        <f>DW27*(1+Risk_Adj_Mortality)*MIN(VLOOKUP(Entry_Age+DW5-1,Curves!$A$2:$S$150,IF(Model_Point!$C$2="M",2,3),FALSE)*IF(DW5&gt;16,1,VLOOKUP(DW5-1,Parameters!$A$70:$E$85,IF(Mortality_Table="EXT",2,IF(Mortality_Table="FAM",3,IF(Mortality_Table="IND",4,IF(Mortality_Table="PAR",5)))),FALSE)),1)</f>
        <v>#N/A</v>
      </c>
      <c r="DX29" s="117" t="e">
        <f>DX27*(1+Risk_Adj_Mortality)*MIN(VLOOKUP(Entry_Age+DX5-1,Curves!$A$2:$S$150,IF(Model_Point!$C$2="M",2,3),FALSE)*IF(DX5&gt;16,1,VLOOKUP(DX5-1,Parameters!$A$70:$E$85,IF(Mortality_Table="EXT",2,IF(Mortality_Table="FAM",3,IF(Mortality_Table="IND",4,IF(Mortality_Table="PAR",5)))),FALSE)),1)</f>
        <v>#N/A</v>
      </c>
      <c r="DY29" s="117" t="e">
        <f>DY27*(1+Risk_Adj_Mortality)*MIN(VLOOKUP(Entry_Age+DY5-1,Curves!$A$2:$S$150,IF(Model_Point!$C$2="M",2,3),FALSE)*IF(DY5&gt;16,1,VLOOKUP(DY5-1,Parameters!$A$70:$E$85,IF(Mortality_Table="EXT",2,IF(Mortality_Table="FAM",3,IF(Mortality_Table="IND",4,IF(Mortality_Table="PAR",5)))),FALSE)),1)</f>
        <v>#N/A</v>
      </c>
      <c r="DZ29" s="117" t="e">
        <f>DZ27*(1+Risk_Adj_Mortality)*MIN(VLOOKUP(Entry_Age+DZ5-1,Curves!$A$2:$S$150,IF(Model_Point!$C$2="M",2,3),FALSE)*IF(DZ5&gt;16,1,VLOOKUP(DZ5-1,Parameters!$A$70:$E$85,IF(Mortality_Table="EXT",2,IF(Mortality_Table="FAM",3,IF(Mortality_Table="IND",4,IF(Mortality_Table="PAR",5)))),FALSE)),1)</f>
        <v>#N/A</v>
      </c>
      <c r="EA29" s="117" t="e">
        <f>EA27*(1+Risk_Adj_Mortality)*MIN(VLOOKUP(Entry_Age+EA5-1,Curves!$A$2:$S$150,IF(Model_Point!$C$2="M",2,3),FALSE)*IF(EA5&gt;16,1,VLOOKUP(EA5-1,Parameters!$A$70:$E$85,IF(Mortality_Table="EXT",2,IF(Mortality_Table="FAM",3,IF(Mortality_Table="IND",4,IF(Mortality_Table="PAR",5)))),FALSE)),1)</f>
        <v>#N/A</v>
      </c>
      <c r="EB29" s="117" t="e">
        <f>EB27*(1+Risk_Adj_Mortality)*MIN(VLOOKUP(Entry_Age+EB5-1,Curves!$A$2:$S$150,IF(Model_Point!$C$2="M",2,3),FALSE)*IF(EB5&gt;16,1,VLOOKUP(EB5-1,Parameters!$A$70:$E$85,IF(Mortality_Table="EXT",2,IF(Mortality_Table="FAM",3,IF(Mortality_Table="IND",4,IF(Mortality_Table="PAR",5)))),FALSE)),1)</f>
        <v>#N/A</v>
      </c>
      <c r="EC29" s="117" t="e">
        <f>EC27*(1+Risk_Adj_Mortality)*MIN(VLOOKUP(Entry_Age+EC5-1,Curves!$A$2:$S$150,IF(Model_Point!$C$2="M",2,3),FALSE)*IF(EC5&gt;16,1,VLOOKUP(EC5-1,Parameters!$A$70:$E$85,IF(Mortality_Table="EXT",2,IF(Mortality_Table="FAM",3,IF(Mortality_Table="IND",4,IF(Mortality_Table="PAR",5)))),FALSE)),1)</f>
        <v>#N/A</v>
      </c>
      <c r="ED29" s="117" t="e">
        <f>ED27*(1+Risk_Adj_Mortality)*MIN(VLOOKUP(Entry_Age+ED5-1,Curves!$A$2:$S$150,IF(Model_Point!$C$2="M",2,3),FALSE)*IF(ED5&gt;16,1,VLOOKUP(ED5-1,Parameters!$A$70:$E$85,IF(Mortality_Table="EXT",2,IF(Mortality_Table="FAM",3,IF(Mortality_Table="IND",4,IF(Mortality_Table="PAR",5)))),FALSE)),1)</f>
        <v>#N/A</v>
      </c>
      <c r="EE29" s="117" t="e">
        <f>EE27*(1+Risk_Adj_Mortality)*MIN(VLOOKUP(Entry_Age+EE5-1,Curves!$A$2:$S$150,IF(Model_Point!$C$2="M",2,3),FALSE)*IF(EE5&gt;16,1,VLOOKUP(EE5-1,Parameters!$A$70:$E$85,IF(Mortality_Table="EXT",2,IF(Mortality_Table="FAM",3,IF(Mortality_Table="IND",4,IF(Mortality_Table="PAR",5)))),FALSE)),1)</f>
        <v>#N/A</v>
      </c>
      <c r="EF29" s="117" t="e">
        <f>EF27*(1+Risk_Adj_Mortality)*MIN(VLOOKUP(Entry_Age+EF5-1,Curves!$A$2:$S$150,IF(Model_Point!$C$2="M",2,3),FALSE)*IF(EF5&gt;16,1,VLOOKUP(EF5-1,Parameters!$A$70:$E$85,IF(Mortality_Table="EXT",2,IF(Mortality_Table="FAM",3,IF(Mortality_Table="IND",4,IF(Mortality_Table="PAR",5)))),FALSE)),1)</f>
        <v>#N/A</v>
      </c>
      <c r="EG29" s="117" t="e">
        <f>EG27*(1+Risk_Adj_Mortality)*MIN(VLOOKUP(Entry_Age+EG5-1,Curves!$A$2:$S$150,IF(Model_Point!$C$2="M",2,3),FALSE)*IF(EG5&gt;16,1,VLOOKUP(EG5-1,Parameters!$A$70:$E$85,IF(Mortality_Table="EXT",2,IF(Mortality_Table="FAM",3,IF(Mortality_Table="IND",4,IF(Mortality_Table="PAR",5)))),FALSE)),1)</f>
        <v>#N/A</v>
      </c>
      <c r="EH29" s="117" t="e">
        <f>EH27*(1+Risk_Adj_Mortality)*MIN(VLOOKUP(Entry_Age+EH5-1,Curves!$A$2:$S$150,IF(Model_Point!$C$2="M",2,3),FALSE)*IF(EH5&gt;16,1,VLOOKUP(EH5-1,Parameters!$A$70:$E$85,IF(Mortality_Table="EXT",2,IF(Mortality_Table="FAM",3,IF(Mortality_Table="IND",4,IF(Mortality_Table="PAR",5)))),FALSE)),1)</f>
        <v>#N/A</v>
      </c>
      <c r="EI29" s="117" t="e">
        <f>EI27*(1+Risk_Adj_Mortality)*MIN(VLOOKUP(Entry_Age+EI5-1,Curves!$A$2:$S$150,IF(Model_Point!$C$2="M",2,3),FALSE)*IF(EI5&gt;16,1,VLOOKUP(EI5-1,Parameters!$A$70:$E$85,IF(Mortality_Table="EXT",2,IF(Mortality_Table="FAM",3,IF(Mortality_Table="IND",4,IF(Mortality_Table="PAR",5)))),FALSE)),1)</f>
        <v>#N/A</v>
      </c>
      <c r="EJ29" s="117" t="e">
        <f>EJ27*(1+Risk_Adj_Mortality)*MIN(VLOOKUP(Entry_Age+EJ5-1,Curves!$A$2:$S$150,IF(Model_Point!$C$2="M",2,3),FALSE)*IF(EJ5&gt;16,1,VLOOKUP(EJ5-1,Parameters!$A$70:$E$85,IF(Mortality_Table="EXT",2,IF(Mortality_Table="FAM",3,IF(Mortality_Table="IND",4,IF(Mortality_Table="PAR",5)))),FALSE)),1)</f>
        <v>#N/A</v>
      </c>
      <c r="EK29" s="117" t="e">
        <f>EK27*(1+Risk_Adj_Mortality)*MIN(VLOOKUP(Entry_Age+EK5-1,Curves!$A$2:$S$150,IF(Model_Point!$C$2="M",2,3),FALSE)*IF(EK5&gt;16,1,VLOOKUP(EK5-1,Parameters!$A$70:$E$85,IF(Mortality_Table="EXT",2,IF(Mortality_Table="FAM",3,IF(Mortality_Table="IND",4,IF(Mortality_Table="PAR",5)))),FALSE)),1)</f>
        <v>#N/A</v>
      </c>
      <c r="EL29" s="117" t="e">
        <f>EL27*(1+Risk_Adj_Mortality)*MIN(VLOOKUP(Entry_Age+EL5-1,Curves!$A$2:$S$150,IF(Model_Point!$C$2="M",2,3),FALSE)*IF(EL5&gt;16,1,VLOOKUP(EL5-1,Parameters!$A$70:$E$85,IF(Mortality_Table="EXT",2,IF(Mortality_Table="FAM",3,IF(Mortality_Table="IND",4,IF(Mortality_Table="PAR",5)))),FALSE)),1)</f>
        <v>#N/A</v>
      </c>
      <c r="EM29" s="117" t="e">
        <f>EM27*(1+Risk_Adj_Mortality)*MIN(VLOOKUP(Entry_Age+EM5-1,Curves!$A$2:$S$150,IF(Model_Point!$C$2="M",2,3),FALSE)*IF(EM5&gt;16,1,VLOOKUP(EM5-1,Parameters!$A$70:$E$85,IF(Mortality_Table="EXT",2,IF(Mortality_Table="FAM",3,IF(Mortality_Table="IND",4,IF(Mortality_Table="PAR",5)))),FALSE)),1)</f>
        <v>#N/A</v>
      </c>
      <c r="EN29" s="117" t="e">
        <f>EN27*(1+Risk_Adj_Mortality)*MIN(VLOOKUP(Entry_Age+EN5-1,Curves!$A$2:$S$150,IF(Model_Point!$C$2="M",2,3),FALSE)*IF(EN5&gt;16,1,VLOOKUP(EN5-1,Parameters!$A$70:$E$85,IF(Mortality_Table="EXT",2,IF(Mortality_Table="FAM",3,IF(Mortality_Table="IND",4,IF(Mortality_Table="PAR",5)))),FALSE)),1)</f>
        <v>#N/A</v>
      </c>
      <c r="EO29" s="117" t="e">
        <f>EO27*(1+Risk_Adj_Mortality)*MIN(VLOOKUP(Entry_Age+EO5-1,Curves!$A$2:$S$150,IF(Model_Point!$C$2="M",2,3),FALSE)*IF(EO5&gt;16,1,VLOOKUP(EO5-1,Parameters!$A$70:$E$85,IF(Mortality_Table="EXT",2,IF(Mortality_Table="FAM",3,IF(Mortality_Table="IND",4,IF(Mortality_Table="PAR",5)))),FALSE)),1)</f>
        <v>#N/A</v>
      </c>
      <c r="EP29" s="117" t="e">
        <f>EP27*(1+Risk_Adj_Mortality)*MIN(VLOOKUP(Entry_Age+EP5-1,Curves!$A$2:$S$150,IF(Model_Point!$C$2="M",2,3),FALSE)*IF(EP5&gt;16,1,VLOOKUP(EP5-1,Parameters!$A$70:$E$85,IF(Mortality_Table="EXT",2,IF(Mortality_Table="FAM",3,IF(Mortality_Table="IND",4,IF(Mortality_Table="PAR",5)))),FALSE)),1)</f>
        <v>#N/A</v>
      </c>
      <c r="EQ29" s="117" t="e">
        <f>EQ27*(1+Risk_Adj_Mortality)*MIN(VLOOKUP(Entry_Age+EQ5-1,Curves!$A$2:$S$150,IF(Model_Point!$C$2="M",2,3),FALSE)*IF(EQ5&gt;16,1,VLOOKUP(EQ5-1,Parameters!$A$70:$E$85,IF(Mortality_Table="EXT",2,IF(Mortality_Table="FAM",3,IF(Mortality_Table="IND",4,IF(Mortality_Table="PAR",5)))),FALSE)),1)</f>
        <v>#N/A</v>
      </c>
      <c r="ER29" s="117" t="e">
        <f>ER27*(1+Risk_Adj_Mortality)*MIN(VLOOKUP(Entry_Age+ER5-1,Curves!$A$2:$S$150,IF(Model_Point!$C$2="M",2,3),FALSE)*IF(ER5&gt;16,1,VLOOKUP(ER5-1,Parameters!$A$70:$E$85,IF(Mortality_Table="EXT",2,IF(Mortality_Table="FAM",3,IF(Mortality_Table="IND",4,IF(Mortality_Table="PAR",5)))),FALSE)),1)</f>
        <v>#N/A</v>
      </c>
      <c r="ES29" s="117" t="e">
        <f>ES27*(1+Risk_Adj_Mortality)*MIN(VLOOKUP(Entry_Age+ES5-1,Curves!$A$2:$S$150,IF(Model_Point!$C$2="M",2,3),FALSE)*IF(ES5&gt;16,1,VLOOKUP(ES5-1,Parameters!$A$70:$E$85,IF(Mortality_Table="EXT",2,IF(Mortality_Table="FAM",3,IF(Mortality_Table="IND",4,IF(Mortality_Table="PAR",5)))),FALSE)),1)</f>
        <v>#N/A</v>
      </c>
      <c r="ET29" s="117" t="e">
        <f>ET27*(1+Risk_Adj_Mortality)*MIN(VLOOKUP(Entry_Age+ET5-1,Curves!$A$2:$S$150,IF(Model_Point!$C$2="M",2,3),FALSE)*IF(ET5&gt;16,1,VLOOKUP(ET5-1,Parameters!$A$70:$E$85,IF(Mortality_Table="EXT",2,IF(Mortality_Table="FAM",3,IF(Mortality_Table="IND",4,IF(Mortality_Table="PAR",5)))),FALSE)),1)</f>
        <v>#N/A</v>
      </c>
      <c r="EU29" s="117" t="e">
        <f>EU27*(1+Risk_Adj_Mortality)*MIN(VLOOKUP(Entry_Age+EU5-1,Curves!$A$2:$S$150,IF(Model_Point!$C$2="M",2,3),FALSE)*IF(EU5&gt;16,1,VLOOKUP(EU5-1,Parameters!$A$70:$E$85,IF(Mortality_Table="EXT",2,IF(Mortality_Table="FAM",3,IF(Mortality_Table="IND",4,IF(Mortality_Table="PAR",5)))),FALSE)),1)</f>
        <v>#N/A</v>
      </c>
      <c r="EV29" s="117" t="e">
        <f>EV27*(1+Risk_Adj_Mortality)*MIN(VLOOKUP(Entry_Age+EV5-1,Curves!$A$2:$S$150,IF(Model_Point!$C$2="M",2,3),FALSE)*IF(EV5&gt;16,1,VLOOKUP(EV5-1,Parameters!$A$70:$E$85,IF(Mortality_Table="EXT",2,IF(Mortality_Table="FAM",3,IF(Mortality_Table="IND",4,IF(Mortality_Table="PAR",5)))),FALSE)),1)</f>
        <v>#N/A</v>
      </c>
      <c r="EW29" s="117" t="e">
        <f>EW27*(1+Risk_Adj_Mortality)*MIN(VLOOKUP(Entry_Age+EW5-1,Curves!$A$2:$S$150,IF(Model_Point!$C$2="M",2,3),FALSE)*IF(EW5&gt;16,1,VLOOKUP(EW5-1,Parameters!$A$70:$E$85,IF(Mortality_Table="EXT",2,IF(Mortality_Table="FAM",3,IF(Mortality_Table="IND",4,IF(Mortality_Table="PAR",5)))),FALSE)),1)</f>
        <v>#N/A</v>
      </c>
      <c r="EX29" s="117" t="e">
        <f>EX27*(1+Risk_Adj_Mortality)*MIN(VLOOKUP(Entry_Age+EX5-1,Curves!$A$2:$S$150,IF(Model_Point!$C$2="M",2,3),FALSE)*IF(EX5&gt;16,1,VLOOKUP(EX5-1,Parameters!$A$70:$E$85,IF(Mortality_Table="EXT",2,IF(Mortality_Table="FAM",3,IF(Mortality_Table="IND",4,IF(Mortality_Table="PAR",5)))),FALSE)),1)</f>
        <v>#N/A</v>
      </c>
      <c r="EY29" s="117" t="e">
        <f>EY27*(1+Risk_Adj_Mortality)*MIN(VLOOKUP(Entry_Age+EY5-1,Curves!$A$2:$S$150,IF(Model_Point!$C$2="M",2,3),FALSE)*IF(EY5&gt;16,1,VLOOKUP(EY5-1,Parameters!$A$70:$E$85,IF(Mortality_Table="EXT",2,IF(Mortality_Table="FAM",3,IF(Mortality_Table="IND",4,IF(Mortality_Table="PAR",5)))),FALSE)),1)</f>
        <v>#N/A</v>
      </c>
      <c r="EZ29" s="117" t="e">
        <f>EZ27*(1+Risk_Adj_Mortality)*MIN(VLOOKUP(Entry_Age+EZ5-1,Curves!$A$2:$S$150,IF(Model_Point!$C$2="M",2,3),FALSE)*IF(EZ5&gt;16,1,VLOOKUP(EZ5-1,Parameters!$A$70:$E$85,IF(Mortality_Table="EXT",2,IF(Mortality_Table="FAM",3,IF(Mortality_Table="IND",4,IF(Mortality_Table="PAR",5)))),FALSE)),1)</f>
        <v>#N/A</v>
      </c>
      <c r="FA29" s="117" t="e">
        <f>FA27*(1+Risk_Adj_Mortality)*MIN(VLOOKUP(Entry_Age+FA5-1,Curves!$A$2:$S$150,IF(Model_Point!$C$2="M",2,3),FALSE)*IF(FA5&gt;16,1,VLOOKUP(FA5-1,Parameters!$A$70:$E$85,IF(Mortality_Table="EXT",2,IF(Mortality_Table="FAM",3,IF(Mortality_Table="IND",4,IF(Mortality_Table="PAR",5)))),FALSE)),1)</f>
        <v>#N/A</v>
      </c>
      <c r="FB29" s="117" t="e">
        <f>FB27*(1+Risk_Adj_Mortality)*MIN(VLOOKUP(Entry_Age+FB5-1,Curves!$A$2:$S$150,IF(Model_Point!$C$2="M",2,3),FALSE)*IF(FB5&gt;16,1,VLOOKUP(FB5-1,Parameters!$A$70:$E$85,IF(Mortality_Table="EXT",2,IF(Mortality_Table="FAM",3,IF(Mortality_Table="IND",4,IF(Mortality_Table="PAR",5)))),FALSE)),1)</f>
        <v>#N/A</v>
      </c>
      <c r="FC29" s="117" t="e">
        <f>FC27*(1+Risk_Adj_Mortality)*MIN(VLOOKUP(Entry_Age+FC5-1,Curves!$A$2:$S$150,IF(Model_Point!$C$2="M",2,3),FALSE)*IF(FC5&gt;16,1,VLOOKUP(FC5-1,Parameters!$A$70:$E$85,IF(Mortality_Table="EXT",2,IF(Mortality_Table="FAM",3,IF(Mortality_Table="IND",4,IF(Mortality_Table="PAR",5)))),FALSE)),1)</f>
        <v>#N/A</v>
      </c>
      <c r="FD29" s="117" t="e">
        <f>FD27*(1+Risk_Adj_Mortality)*MIN(VLOOKUP(Entry_Age+FD5-1,Curves!$A$2:$S$150,IF(Model_Point!$C$2="M",2,3),FALSE)*IF(FD5&gt;16,1,VLOOKUP(FD5-1,Parameters!$A$70:$E$85,IF(Mortality_Table="EXT",2,IF(Mortality_Table="FAM",3,IF(Mortality_Table="IND",4,IF(Mortality_Table="PAR",5)))),FALSE)),1)</f>
        <v>#N/A</v>
      </c>
      <c r="FE29" s="117" t="e">
        <f>FE27*(1+Risk_Adj_Mortality)*MIN(VLOOKUP(Entry_Age+FE5-1,Curves!$A$2:$S$150,IF(Model_Point!$C$2="M",2,3),FALSE)*IF(FE5&gt;16,1,VLOOKUP(FE5-1,Parameters!$A$70:$E$85,IF(Mortality_Table="EXT",2,IF(Mortality_Table="FAM",3,IF(Mortality_Table="IND",4,IF(Mortality_Table="PAR",5)))),FALSE)),1)</f>
        <v>#N/A</v>
      </c>
      <c r="FF29" s="117" t="e">
        <f>FF27*(1+Risk_Adj_Mortality)*MIN(VLOOKUP(Entry_Age+FF5-1,Curves!$A$2:$S$150,IF(Model_Point!$C$2="M",2,3),FALSE)*IF(FF5&gt;16,1,VLOOKUP(FF5-1,Parameters!$A$70:$E$85,IF(Mortality_Table="EXT",2,IF(Mortality_Table="FAM",3,IF(Mortality_Table="IND",4,IF(Mortality_Table="PAR",5)))),FALSE)),1)</f>
        <v>#N/A</v>
      </c>
      <c r="FG29" s="117" t="e">
        <f>FG27*(1+Risk_Adj_Mortality)*MIN(VLOOKUP(Entry_Age+FG5-1,Curves!$A$2:$S$150,IF(Model_Point!$C$2="M",2,3),FALSE)*IF(FG5&gt;16,1,VLOOKUP(FG5-1,Parameters!$A$70:$E$85,IF(Mortality_Table="EXT",2,IF(Mortality_Table="FAM",3,IF(Mortality_Table="IND",4,IF(Mortality_Table="PAR",5)))),FALSE)),1)</f>
        <v>#N/A</v>
      </c>
      <c r="FH29" s="117" t="e">
        <f>FH27*(1+Risk_Adj_Mortality)*MIN(VLOOKUP(Entry_Age+FH5-1,Curves!$A$2:$S$150,IF(Model_Point!$C$2="M",2,3),FALSE)*IF(FH5&gt;16,1,VLOOKUP(FH5-1,Parameters!$A$70:$E$85,IF(Mortality_Table="EXT",2,IF(Mortality_Table="FAM",3,IF(Mortality_Table="IND",4,IF(Mortality_Table="PAR",5)))),FALSE)),1)</f>
        <v>#N/A</v>
      </c>
      <c r="FI29" s="117" t="e">
        <f>FI27*(1+Risk_Adj_Mortality)*MIN(VLOOKUP(Entry_Age+FI5-1,Curves!$A$2:$S$150,IF(Model_Point!$C$2="M",2,3),FALSE)*IF(FI5&gt;16,1,VLOOKUP(FI5-1,Parameters!$A$70:$E$85,IF(Mortality_Table="EXT",2,IF(Mortality_Table="FAM",3,IF(Mortality_Table="IND",4,IF(Mortality_Table="PAR",5)))),FALSE)),1)</f>
        <v>#N/A</v>
      </c>
      <c r="FJ29" s="117" t="e">
        <f>FJ27*(1+Risk_Adj_Mortality)*MIN(VLOOKUP(Entry_Age+FJ5-1,Curves!$A$2:$S$150,IF(Model_Point!$C$2="M",2,3),FALSE)*IF(FJ5&gt;16,1,VLOOKUP(FJ5-1,Parameters!$A$70:$E$85,IF(Mortality_Table="EXT",2,IF(Mortality_Table="FAM",3,IF(Mortality_Table="IND",4,IF(Mortality_Table="PAR",5)))),FALSE)),1)</f>
        <v>#N/A</v>
      </c>
      <c r="FK29" s="117" t="e">
        <f>FK27*(1+Risk_Adj_Mortality)*MIN(VLOOKUP(Entry_Age+FK5-1,Curves!$A$2:$S$150,IF(Model_Point!$C$2="M",2,3),FALSE)*IF(FK5&gt;16,1,VLOOKUP(FK5-1,Parameters!$A$70:$E$85,IF(Mortality_Table="EXT",2,IF(Mortality_Table="FAM",3,IF(Mortality_Table="IND",4,IF(Mortality_Table="PAR",5)))),FALSE)),1)</f>
        <v>#N/A</v>
      </c>
      <c r="FL29" s="117" t="e">
        <f>FL27*(1+Risk_Adj_Mortality)*MIN(VLOOKUP(Entry_Age+FL5-1,Curves!$A$2:$S$150,IF(Model_Point!$C$2="M",2,3),FALSE)*IF(FL5&gt;16,1,VLOOKUP(FL5-1,Parameters!$A$70:$E$85,IF(Mortality_Table="EXT",2,IF(Mortality_Table="FAM",3,IF(Mortality_Table="IND",4,IF(Mortality_Table="PAR",5)))),FALSE)),1)</f>
        <v>#N/A</v>
      </c>
      <c r="FM29" s="117" t="e">
        <f>FM27*(1+Risk_Adj_Mortality)*MIN(VLOOKUP(Entry_Age+FM5-1,Curves!$A$2:$S$150,IF(Model_Point!$C$2="M",2,3),FALSE)*IF(FM5&gt;16,1,VLOOKUP(FM5-1,Parameters!$A$70:$E$85,IF(Mortality_Table="EXT",2,IF(Mortality_Table="FAM",3,IF(Mortality_Table="IND",4,IF(Mortality_Table="PAR",5)))),FALSE)),1)</f>
        <v>#N/A</v>
      </c>
      <c r="FN29" s="117" t="e">
        <f>FN27*(1+Risk_Adj_Mortality)*MIN(VLOOKUP(Entry_Age+FN5-1,Curves!$A$2:$S$150,IF(Model_Point!$C$2="M",2,3),FALSE)*IF(FN5&gt;16,1,VLOOKUP(FN5-1,Parameters!$A$70:$E$85,IF(Mortality_Table="EXT",2,IF(Mortality_Table="FAM",3,IF(Mortality_Table="IND",4,IF(Mortality_Table="PAR",5)))),FALSE)),1)</f>
        <v>#N/A</v>
      </c>
      <c r="FO29" s="117" t="e">
        <f>FO27*(1+Risk_Adj_Mortality)*MIN(VLOOKUP(Entry_Age+FO5-1,Curves!$A$2:$S$150,IF(Model_Point!$C$2="M",2,3),FALSE)*IF(FO5&gt;16,1,VLOOKUP(FO5-1,Parameters!$A$70:$E$85,IF(Mortality_Table="EXT",2,IF(Mortality_Table="FAM",3,IF(Mortality_Table="IND",4,IF(Mortality_Table="PAR",5)))),FALSE)),1)</f>
        <v>#N/A</v>
      </c>
      <c r="FP29" s="117" t="e">
        <f>FP27*(1+Risk_Adj_Mortality)*MIN(VLOOKUP(Entry_Age+FP5-1,Curves!$A$2:$S$150,IF(Model_Point!$C$2="M",2,3),FALSE)*IF(FP5&gt;16,1,VLOOKUP(FP5-1,Parameters!$A$70:$E$85,IF(Mortality_Table="EXT",2,IF(Mortality_Table="FAM",3,IF(Mortality_Table="IND",4,IF(Mortality_Table="PAR",5)))),FALSE)),1)</f>
        <v>#N/A</v>
      </c>
      <c r="FQ29" s="117" t="e">
        <f>FQ27*(1+Risk_Adj_Mortality)*MIN(VLOOKUP(Entry_Age+FQ5-1,Curves!$A$2:$S$150,IF(Model_Point!$C$2="M",2,3),FALSE)*IF(FQ5&gt;16,1,VLOOKUP(FQ5-1,Parameters!$A$70:$E$85,IF(Mortality_Table="EXT",2,IF(Mortality_Table="FAM",3,IF(Mortality_Table="IND",4,IF(Mortality_Table="PAR",5)))),FALSE)),1)</f>
        <v>#N/A</v>
      </c>
      <c r="FR29" s="117" t="e">
        <f>FR27*(1+Risk_Adj_Mortality)*MIN(VLOOKUP(Entry_Age+FR5-1,Curves!$A$2:$S$150,IF(Model_Point!$C$2="M",2,3),FALSE)*IF(FR5&gt;16,1,VLOOKUP(FR5-1,Parameters!$A$70:$E$85,IF(Mortality_Table="EXT",2,IF(Mortality_Table="FAM",3,IF(Mortality_Table="IND",4,IF(Mortality_Table="PAR",5)))),FALSE)),1)</f>
        <v>#N/A</v>
      </c>
      <c r="FS29" s="117" t="e">
        <f>FS27*(1+Risk_Adj_Mortality)*MIN(VLOOKUP(Entry_Age+FS5-1,Curves!$A$2:$S$150,IF(Model_Point!$C$2="M",2,3),FALSE)*IF(FS5&gt;16,1,VLOOKUP(FS5-1,Parameters!$A$70:$E$85,IF(Mortality_Table="EXT",2,IF(Mortality_Table="FAM",3,IF(Mortality_Table="IND",4,IF(Mortality_Table="PAR",5)))),FALSE)),1)</f>
        <v>#N/A</v>
      </c>
      <c r="FT29" s="117" t="e">
        <f>FT27*(1+Risk_Adj_Mortality)*MIN(VLOOKUP(Entry_Age+FT5-1,Curves!$A$2:$S$150,IF(Model_Point!$C$2="M",2,3),FALSE)*IF(FT5&gt;16,1,VLOOKUP(FT5-1,Parameters!$A$70:$E$85,IF(Mortality_Table="EXT",2,IF(Mortality_Table="FAM",3,IF(Mortality_Table="IND",4,IF(Mortality_Table="PAR",5)))),FALSE)),1)</f>
        <v>#N/A</v>
      </c>
      <c r="FU29" s="117" t="e">
        <f>FU27*(1+Risk_Adj_Mortality)*MIN(VLOOKUP(Entry_Age+FU5-1,Curves!$A$2:$S$150,IF(Model_Point!$C$2="M",2,3),FALSE)*IF(FU5&gt;16,1,VLOOKUP(FU5-1,Parameters!$A$70:$E$85,IF(Mortality_Table="EXT",2,IF(Mortality_Table="FAM",3,IF(Mortality_Table="IND",4,IF(Mortality_Table="PAR",5)))),FALSE)),1)</f>
        <v>#N/A</v>
      </c>
      <c r="FV29" s="117" t="e">
        <f>FV27*(1+Risk_Adj_Mortality)*MIN(VLOOKUP(Entry_Age+FV5-1,Curves!$A$2:$S$150,IF(Model_Point!$C$2="M",2,3),FALSE)*IF(FV5&gt;16,1,VLOOKUP(FV5-1,Parameters!$A$70:$E$85,IF(Mortality_Table="EXT",2,IF(Mortality_Table="FAM",3,IF(Mortality_Table="IND",4,IF(Mortality_Table="PAR",5)))),FALSE)),1)</f>
        <v>#N/A</v>
      </c>
      <c r="FW29" s="117" t="e">
        <f>FW27*(1+Risk_Adj_Mortality)*MIN(VLOOKUP(Entry_Age+FW5-1,Curves!$A$2:$S$150,IF(Model_Point!$C$2="M",2,3),FALSE)*IF(FW5&gt;16,1,VLOOKUP(FW5-1,Parameters!$A$70:$E$85,IF(Mortality_Table="EXT",2,IF(Mortality_Table="FAM",3,IF(Mortality_Table="IND",4,IF(Mortality_Table="PAR",5)))),FALSE)),1)</f>
        <v>#N/A</v>
      </c>
      <c r="FX29" s="117" t="e">
        <f>FX27*(1+Risk_Adj_Mortality)*MIN(VLOOKUP(Entry_Age+FX5-1,Curves!$A$2:$S$150,IF(Model_Point!$C$2="M",2,3),FALSE)*IF(FX5&gt;16,1,VLOOKUP(FX5-1,Parameters!$A$70:$E$85,IF(Mortality_Table="EXT",2,IF(Mortality_Table="FAM",3,IF(Mortality_Table="IND",4,IF(Mortality_Table="PAR",5)))),FALSE)),1)</f>
        <v>#N/A</v>
      </c>
      <c r="FY29" s="117" t="e">
        <f>FY27*(1+Risk_Adj_Mortality)*MIN(VLOOKUP(Entry_Age+FY5-1,Curves!$A$2:$S$150,IF(Model_Point!$C$2="M",2,3),FALSE)*IF(FY5&gt;16,1,VLOOKUP(FY5-1,Parameters!$A$70:$E$85,IF(Mortality_Table="EXT",2,IF(Mortality_Table="FAM",3,IF(Mortality_Table="IND",4,IF(Mortality_Table="PAR",5)))),FALSE)),1)</f>
        <v>#N/A</v>
      </c>
      <c r="FZ29" s="117" t="e">
        <f>FZ27*(1+Risk_Adj_Mortality)*MIN(VLOOKUP(Entry_Age+FZ5-1,Curves!$A$2:$S$150,IF(Model_Point!$C$2="M",2,3),FALSE)*IF(FZ5&gt;16,1,VLOOKUP(FZ5-1,Parameters!$A$70:$E$85,IF(Mortality_Table="EXT",2,IF(Mortality_Table="FAM",3,IF(Mortality_Table="IND",4,IF(Mortality_Table="PAR",5)))),FALSE)),1)</f>
        <v>#N/A</v>
      </c>
      <c r="GA29" s="117" t="e">
        <f>GA27*(1+Risk_Adj_Mortality)*MIN(VLOOKUP(Entry_Age+GA5-1,Curves!$A$2:$S$150,IF(Model_Point!$C$2="M",2,3),FALSE)*IF(GA5&gt;16,1,VLOOKUP(GA5-1,Parameters!$A$70:$E$85,IF(Mortality_Table="EXT",2,IF(Mortality_Table="FAM",3,IF(Mortality_Table="IND",4,IF(Mortality_Table="PAR",5)))),FALSE)),1)</f>
        <v>#N/A</v>
      </c>
      <c r="GB29" s="117" t="e">
        <f>GB27*(1+Risk_Adj_Mortality)*MIN(VLOOKUP(Entry_Age+GB5-1,Curves!$A$2:$S$150,IF(Model_Point!$C$2="M",2,3),FALSE)*IF(GB5&gt;16,1,VLOOKUP(GB5-1,Parameters!$A$70:$E$85,IF(Mortality_Table="EXT",2,IF(Mortality_Table="FAM",3,IF(Mortality_Table="IND",4,IF(Mortality_Table="PAR",5)))),FALSE)),1)</f>
        <v>#N/A</v>
      </c>
      <c r="GC29" s="117" t="e">
        <f>GC27*(1+Risk_Adj_Mortality)*MIN(VLOOKUP(Entry_Age+GC5-1,Curves!$A$2:$S$150,IF(Model_Point!$C$2="M",2,3),FALSE)*IF(GC5&gt;16,1,VLOOKUP(GC5-1,Parameters!$A$70:$E$85,IF(Mortality_Table="EXT",2,IF(Mortality_Table="FAM",3,IF(Mortality_Table="IND",4,IF(Mortality_Table="PAR",5)))),FALSE)),1)</f>
        <v>#N/A</v>
      </c>
      <c r="GD29" s="117" t="e">
        <f>GD27*(1+Risk_Adj_Mortality)*MIN(VLOOKUP(Entry_Age+GD5-1,Curves!$A$2:$S$150,IF(Model_Point!$C$2="M",2,3),FALSE)*IF(GD5&gt;16,1,VLOOKUP(GD5-1,Parameters!$A$70:$E$85,IF(Mortality_Table="EXT",2,IF(Mortality_Table="FAM",3,IF(Mortality_Table="IND",4,IF(Mortality_Table="PAR",5)))),FALSE)),1)</f>
        <v>#N/A</v>
      </c>
      <c r="GE29" s="117" t="e">
        <f>GE27*(1+Risk_Adj_Mortality)*MIN(VLOOKUP(Entry_Age+GE5-1,Curves!$A$2:$S$150,IF(Model_Point!$C$2="M",2,3),FALSE)*IF(GE5&gt;16,1,VLOOKUP(GE5-1,Parameters!$A$70:$E$85,IF(Mortality_Table="EXT",2,IF(Mortality_Table="FAM",3,IF(Mortality_Table="IND",4,IF(Mortality_Table="PAR",5)))),FALSE)),1)</f>
        <v>#N/A</v>
      </c>
      <c r="GF29" s="117" t="e">
        <f>GF27*(1+Risk_Adj_Mortality)*MIN(VLOOKUP(Entry_Age+GF5-1,Curves!$A$2:$S$150,IF(Model_Point!$C$2="M",2,3),FALSE)*IF(GF5&gt;16,1,VLOOKUP(GF5-1,Parameters!$A$70:$E$85,IF(Mortality_Table="EXT",2,IF(Mortality_Table="FAM",3,IF(Mortality_Table="IND",4,IF(Mortality_Table="PAR",5)))),FALSE)),1)</f>
        <v>#N/A</v>
      </c>
      <c r="GG29" s="117" t="e">
        <f>GG27*(1+Risk_Adj_Mortality)*MIN(VLOOKUP(Entry_Age+GG5-1,Curves!$A$2:$S$150,IF(Model_Point!$C$2="M",2,3),FALSE)*IF(GG5&gt;16,1,VLOOKUP(GG5-1,Parameters!$A$70:$E$85,IF(Mortality_Table="EXT",2,IF(Mortality_Table="FAM",3,IF(Mortality_Table="IND",4,IF(Mortality_Table="PAR",5)))),FALSE)),1)</f>
        <v>#N/A</v>
      </c>
      <c r="GH29" s="117" t="e">
        <f>GH27*(1+Risk_Adj_Mortality)*MIN(VLOOKUP(Entry_Age+GH5-1,Curves!$A$2:$S$150,IF(Model_Point!$C$2="M",2,3),FALSE)*IF(GH5&gt;16,1,VLOOKUP(GH5-1,Parameters!$A$70:$E$85,IF(Mortality_Table="EXT",2,IF(Mortality_Table="FAM",3,IF(Mortality_Table="IND",4,IF(Mortality_Table="PAR",5)))),FALSE)),1)</f>
        <v>#N/A</v>
      </c>
      <c r="GI29" s="117" t="e">
        <f>GI27*(1+Risk_Adj_Mortality)*MIN(VLOOKUP(Entry_Age+GI5-1,Curves!$A$2:$S$150,IF(Model_Point!$C$2="M",2,3),FALSE)*IF(GI5&gt;16,1,VLOOKUP(GI5-1,Parameters!$A$70:$E$85,IF(Mortality_Table="EXT",2,IF(Mortality_Table="FAM",3,IF(Mortality_Table="IND",4,IF(Mortality_Table="PAR",5)))),FALSE)),1)</f>
        <v>#N/A</v>
      </c>
      <c r="GJ29" s="117" t="e">
        <f>GJ27*(1+Risk_Adj_Mortality)*MIN(VLOOKUP(Entry_Age+GJ5-1,Curves!$A$2:$S$150,IF(Model_Point!$C$2="M",2,3),FALSE)*IF(GJ5&gt;16,1,VLOOKUP(GJ5-1,Parameters!$A$70:$E$85,IF(Mortality_Table="EXT",2,IF(Mortality_Table="FAM",3,IF(Mortality_Table="IND",4,IF(Mortality_Table="PAR",5)))),FALSE)),1)</f>
        <v>#N/A</v>
      </c>
    </row>
    <row r="30" spans="2:192" x14ac:dyDescent="0.3">
      <c r="C30" s="31" t="s">
        <v>516</v>
      </c>
      <c r="F30" s="108">
        <f>IF(OR(Prem_Term=F5,AND(F5&gt;Prem_Waiver_Period,Entry_Age+F5-1&gt;=Premium_Waiver_Age,Model_Point!$N$2="Yes")),1,0)*(F26-F28-F31)</f>
        <v>0</v>
      </c>
      <c r="G30" s="108">
        <f>IF(OR(Prem_Term=G5,AND(G5&gt;Prem_Waiver_Period,Entry_Age+G5-1&gt;=Premium_Waiver_Age,Model_Point!$N$2="Yes")),1,0)*(G26-G28-G31)</f>
        <v>0</v>
      </c>
      <c r="H30" s="108">
        <f>IF(OR(Prem_Term=H5,AND(H5&gt;Prem_Waiver_Period,Entry_Age+H5-1&gt;=Premium_Waiver_Age,Model_Point!$N$2="Yes")),1,0)*(H26-H28-H31)</f>
        <v>0</v>
      </c>
      <c r="I30" s="108">
        <f>IF(OR(Prem_Term=I5,AND(I5&gt;Prem_Waiver_Period,Entry_Age+I5-1&gt;=Premium_Waiver_Age,Model_Point!$N$2="Yes")),1,0)*(I26-I28-I31)</f>
        <v>0</v>
      </c>
      <c r="J30" s="108">
        <f>IF(OR(Prem_Term=J5,AND(J5&gt;Prem_Waiver_Period,Entry_Age+J5-1&gt;=Premium_Waiver_Age,Model_Point!$N$2="Yes")),1,0)*(J26-J28-J31)</f>
        <v>0</v>
      </c>
      <c r="K30" s="108">
        <f>IF(OR(Prem_Term=K5,AND(K5&gt;Prem_Waiver_Period,Entry_Age+K5-1&gt;=Premium_Waiver_Age,Model_Point!$N$2="Yes")),1,0)*(K26-K28-K31)</f>
        <v>0</v>
      </c>
      <c r="L30" s="108">
        <f>IF(OR(Prem_Term=L5,AND(L5&gt;Prem_Waiver_Period,Entry_Age+L5-1&gt;=Premium_Waiver_Age,Model_Point!$N$2="Yes")),1,0)*(L26-L28-L31)</f>
        <v>0</v>
      </c>
      <c r="M30" s="108">
        <f>IF(OR(Prem_Term=M5,AND(M5&gt;Prem_Waiver_Period,Entry_Age+M5-1&gt;=Premium_Waiver_Age,Model_Point!$N$2="Yes")),1,0)*(M26-M28-M31)</f>
        <v>0</v>
      </c>
      <c r="N30" s="108">
        <f>IF(OR(Prem_Term=N5,AND(N5&gt;Prem_Waiver_Period,Entry_Age+N5-1&gt;=Premium_Waiver_Age,Model_Point!$N$2="Yes")),1,0)*(N26-N28-N31)</f>
        <v>0</v>
      </c>
      <c r="O30" s="108">
        <f>IF(OR(Prem_Term=O5,AND(O5&gt;Prem_Waiver_Period,Entry_Age+O5-1&gt;=Premium_Waiver_Age,Model_Point!$N$2="Yes")),1,0)*(O26-O28-O31)</f>
        <v>0</v>
      </c>
      <c r="P30" s="108">
        <f>IF(OR(Prem_Term=P5,AND(P5&gt;Prem_Waiver_Period,Entry_Age+P5-1&gt;=Premium_Waiver_Age,Model_Point!$N$2="Yes")),1,0)*(P26-P28-P31)</f>
        <v>0</v>
      </c>
      <c r="Q30" s="108">
        <f>IF(OR(Prem_Term=Q5,AND(Q5&gt;Prem_Waiver_Period,Entry_Age+Q5-1&gt;=Premium_Waiver_Age,Model_Point!$N$2="Yes")),1,0)*(Q26-Q28-Q31)</f>
        <v>0</v>
      </c>
      <c r="R30" s="108">
        <f>IF(OR(Prem_Term=R5,AND(R5&gt;Prem_Waiver_Period,Entry_Age+R5-1&gt;=Premium_Waiver_Age,Model_Point!$N$2="Yes")),1,0)*(R26-R28-R31)</f>
        <v>0</v>
      </c>
      <c r="S30" s="108">
        <f>IF(OR(Prem_Term=S5,AND(S5&gt;Prem_Waiver_Period,Entry_Age+S5-1&gt;=Premium_Waiver_Age,Model_Point!$N$2="Yes")),1,0)*(S26-S28-S31)</f>
        <v>0</v>
      </c>
      <c r="T30" s="108">
        <f>IF(OR(Prem_Term=T5,AND(T5&gt;Prem_Waiver_Period,Entry_Age+T5-1&gt;=Premium_Waiver_Age,Model_Point!$N$2="Yes")),1,0)*(T26-T28-T31)</f>
        <v>0</v>
      </c>
      <c r="U30" s="108">
        <f>IF(OR(Prem_Term=U5,AND(U5&gt;Prem_Waiver_Period,Entry_Age+U5-1&gt;=Premium_Waiver_Age,Model_Point!$N$2="Yes")),1,0)*(U26-U28-U31)</f>
        <v>0</v>
      </c>
      <c r="V30" s="108">
        <f>IF(OR(Prem_Term=V5,AND(V5&gt;Prem_Waiver_Period,Entry_Age+V5-1&gt;=Premium_Waiver_Age,Model_Point!$N$2="Yes")),1,0)*(V26-V28-V31)</f>
        <v>0</v>
      </c>
      <c r="W30" s="108">
        <f>IF(OR(Prem_Term=W5,AND(W5&gt;Prem_Waiver_Period,Entry_Age+W5-1&gt;=Premium_Waiver_Age,Model_Point!$N$2="Yes")),1,0)*(W26-W28-W31)</f>
        <v>0</v>
      </c>
      <c r="X30" s="108">
        <f>IF(OR(Prem_Term=X5,AND(X5&gt;Prem_Waiver_Period,Entry_Age+X5-1&gt;=Premium_Waiver_Age,Model_Point!$N$2="Yes")),1,0)*(X26-X28-X31)</f>
        <v>0</v>
      </c>
      <c r="Y30" s="108">
        <f>IF(OR(Prem_Term=Y5,AND(Y5&gt;Prem_Waiver_Period,Entry_Age+Y5-1&gt;=Premium_Waiver_Age,Model_Point!$N$2="Yes")),1,0)*(Y26-Y28-Y31)</f>
        <v>0</v>
      </c>
      <c r="Z30" s="108">
        <f>IF(OR(Prem_Term=Z5,AND(Z5&gt;Prem_Waiver_Period,Entry_Age+Z5-1&gt;=Premium_Waiver_Age,Model_Point!$N$2="Yes")),1,0)*(Z26-Z28-Z31)</f>
        <v>0</v>
      </c>
      <c r="AA30" s="108">
        <f>IF(OR(Prem_Term=AA5,AND(AA5&gt;Prem_Waiver_Period,Entry_Age+AA5-1&gt;=Premium_Waiver_Age,Model_Point!$N$2="Yes")),1,0)*(AA26-AA28-AA31)</f>
        <v>0</v>
      </c>
      <c r="AB30" s="108">
        <f>IF(OR(Prem_Term=AB5,AND(AB5&gt;Prem_Waiver_Period,Entry_Age+AB5-1&gt;=Premium_Waiver_Age,Model_Point!$N$2="Yes")),1,0)*(AB26-AB28-AB31)</f>
        <v>0</v>
      </c>
      <c r="AC30" s="108">
        <f>IF(OR(Prem_Term=AC5,AND(AC5&gt;Prem_Waiver_Period,Entry_Age+AC5-1&gt;=Premium_Waiver_Age,Model_Point!$N$2="Yes")),1,0)*(AC26-AC28-AC31)</f>
        <v>0</v>
      </c>
      <c r="AD30" s="108">
        <f>IF(OR(Prem_Term=AD5,AND(AD5&gt;Prem_Waiver_Period,Entry_Age+AD5-1&gt;=Premium_Waiver_Age,Model_Point!$N$2="Yes")),1,0)*(AD26-AD28-AD31)</f>
        <v>0</v>
      </c>
      <c r="AE30" s="108">
        <f>IF(OR(Prem_Term=AE5,AND(AE5&gt;Prem_Waiver_Period,Entry_Age+AE5-1&gt;=Premium_Waiver_Age,Model_Point!$N$2="Yes")),1,0)*(AE26-AE28-AE31)</f>
        <v>0</v>
      </c>
      <c r="AF30" s="108" t="e">
        <f>IF(OR(Prem_Term=AF5,AND(AF5&gt;Prem_Waiver_Period,Entry_Age+AF5-1&gt;=Premium_Waiver_Age,Model_Point!$N$2="Yes")),1,0)*(AF26-AF28-AF31)</f>
        <v>#N/A</v>
      </c>
      <c r="AG30" s="108" t="e">
        <f>IF(OR(Prem_Term=AG5,AND(AG5&gt;Prem_Waiver_Period,Entry_Age+AG5-1&gt;=Premium_Waiver_Age,Model_Point!$N$2="Yes")),1,0)*(AG26-AG28-AG31)</f>
        <v>#N/A</v>
      </c>
      <c r="AH30" s="108" t="e">
        <f>IF(OR(Prem_Term=AH5,AND(AH5&gt;Prem_Waiver_Period,Entry_Age+AH5-1&gt;=Premium_Waiver_Age,Model_Point!$N$2="Yes")),1,0)*(AH26-AH28-AH31)</f>
        <v>#N/A</v>
      </c>
      <c r="AI30" s="108" t="e">
        <f>IF(OR(Prem_Term=AI5,AND(AI5&gt;Prem_Waiver_Period,Entry_Age+AI5-1&gt;=Premium_Waiver_Age,Model_Point!$N$2="Yes")),1,0)*(AI26-AI28-AI31)</f>
        <v>#N/A</v>
      </c>
      <c r="AJ30" s="108" t="e">
        <f>IF(OR(Prem_Term=AJ5,AND(AJ5&gt;Prem_Waiver_Period,Entry_Age+AJ5-1&gt;=Premium_Waiver_Age,Model_Point!$N$2="Yes")),1,0)*(AJ26-AJ28-AJ31)</f>
        <v>#N/A</v>
      </c>
      <c r="AK30" s="108" t="e">
        <f>IF(OR(Prem_Term=AK5,AND(AK5&gt;Prem_Waiver_Period,Entry_Age+AK5-1&gt;=Premium_Waiver_Age,Model_Point!$N$2="Yes")),1,0)*(AK26-AK28-AK31)</f>
        <v>#N/A</v>
      </c>
      <c r="AL30" s="108" t="e">
        <f>IF(OR(Prem_Term=AL5,AND(AL5&gt;Prem_Waiver_Period,Entry_Age+AL5-1&gt;=Premium_Waiver_Age,Model_Point!$N$2="Yes")),1,0)*(AL26-AL28-AL31)</f>
        <v>#N/A</v>
      </c>
      <c r="AM30" s="108" t="e">
        <f>IF(OR(Prem_Term=AM5,AND(AM5&gt;Prem_Waiver_Period,Entry_Age+AM5-1&gt;=Premium_Waiver_Age,Model_Point!$N$2="Yes")),1,0)*(AM26-AM28-AM31)</f>
        <v>#N/A</v>
      </c>
      <c r="AN30" s="108" t="e">
        <f>IF(OR(Prem_Term=AN5,AND(AN5&gt;Prem_Waiver_Period,Entry_Age+AN5-1&gt;=Premium_Waiver_Age,Model_Point!$N$2="Yes")),1,0)*(AN26-AN28-AN31)</f>
        <v>#N/A</v>
      </c>
      <c r="AO30" s="108" t="e">
        <f>IF(OR(Prem_Term=AO5,AND(AO5&gt;Prem_Waiver_Period,Entry_Age+AO5-1&gt;=Premium_Waiver_Age,Model_Point!$N$2="Yes")),1,0)*(AO26-AO28-AO31)</f>
        <v>#N/A</v>
      </c>
      <c r="AP30" s="108" t="e">
        <f>IF(OR(Prem_Term=AP5,AND(AP5&gt;Prem_Waiver_Period,Entry_Age+AP5-1&gt;=Premium_Waiver_Age,Model_Point!$N$2="Yes")),1,0)*(AP26-AP28-AP31)</f>
        <v>#N/A</v>
      </c>
      <c r="AQ30" s="108" t="e">
        <f>IF(OR(Prem_Term=AQ5,AND(AQ5&gt;Prem_Waiver_Period,Entry_Age+AQ5-1&gt;=Premium_Waiver_Age,Model_Point!$N$2="Yes")),1,0)*(AQ26-AQ28-AQ31)</f>
        <v>#N/A</v>
      </c>
      <c r="AR30" s="108" t="e">
        <f>IF(OR(Prem_Term=AR5,AND(AR5&gt;Prem_Waiver_Period,Entry_Age+AR5-1&gt;=Premium_Waiver_Age,Model_Point!$N$2="Yes")),1,0)*(AR26-AR28-AR31)</f>
        <v>#N/A</v>
      </c>
      <c r="AS30" s="108" t="e">
        <f>IF(OR(Prem_Term=AS5,AND(AS5&gt;Prem_Waiver_Period,Entry_Age+AS5-1&gt;=Premium_Waiver_Age,Model_Point!$N$2="Yes")),1,0)*(AS26-AS28-AS31)</f>
        <v>#N/A</v>
      </c>
      <c r="AT30" s="108" t="e">
        <f>IF(OR(Prem_Term=AT5,AND(AT5&gt;Prem_Waiver_Period,Entry_Age+AT5-1&gt;=Premium_Waiver_Age,Model_Point!$N$2="Yes")),1,0)*(AT26-AT28-AT31)</f>
        <v>#N/A</v>
      </c>
      <c r="AU30" s="108" t="e">
        <f>IF(OR(Prem_Term=AU5,AND(AU5&gt;Prem_Waiver_Period,Entry_Age+AU5-1&gt;=Premium_Waiver_Age,Model_Point!$N$2="Yes")),1,0)*(AU26-AU28-AU31)</f>
        <v>#N/A</v>
      </c>
      <c r="AV30" s="108" t="e">
        <f>IF(OR(Prem_Term=AV5,AND(AV5&gt;Prem_Waiver_Period,Entry_Age+AV5-1&gt;=Premium_Waiver_Age,Model_Point!$N$2="Yes")),1,0)*(AV26-AV28-AV31)</f>
        <v>#N/A</v>
      </c>
      <c r="AW30" s="108" t="e">
        <f>IF(OR(Prem_Term=AW5,AND(AW5&gt;Prem_Waiver_Period,Entry_Age+AW5-1&gt;=Premium_Waiver_Age,Model_Point!$N$2="Yes")),1,0)*(AW26-AW28-AW31)</f>
        <v>#N/A</v>
      </c>
      <c r="AX30" s="108" t="e">
        <f>IF(OR(Prem_Term=AX5,AND(AX5&gt;Prem_Waiver_Period,Entry_Age+AX5-1&gt;=Premium_Waiver_Age,Model_Point!$N$2="Yes")),1,0)*(AX26-AX28-AX31)</f>
        <v>#N/A</v>
      </c>
      <c r="AY30" s="108" t="e">
        <f>IF(OR(Prem_Term=AY5,AND(AY5&gt;Prem_Waiver_Period,Entry_Age+AY5-1&gt;=Premium_Waiver_Age,Model_Point!$N$2="Yes")),1,0)*(AY26-AY28-AY31)</f>
        <v>#N/A</v>
      </c>
      <c r="AZ30" s="108" t="e">
        <f>IF(OR(Prem_Term=AZ5,AND(AZ5&gt;Prem_Waiver_Period,Entry_Age+AZ5-1&gt;=Premium_Waiver_Age,Model_Point!$N$2="Yes")),1,0)*(AZ26-AZ28-AZ31)</f>
        <v>#N/A</v>
      </c>
      <c r="BA30" s="108" t="e">
        <f>IF(OR(Prem_Term=BA5,AND(BA5&gt;Prem_Waiver_Period,Entry_Age+BA5-1&gt;=Premium_Waiver_Age,Model_Point!$N$2="Yes")),1,0)*(BA26-BA28-BA31)</f>
        <v>#N/A</v>
      </c>
      <c r="BB30" s="108" t="e">
        <f>IF(OR(Prem_Term=BB5,AND(BB5&gt;Prem_Waiver_Period,Entry_Age+BB5-1&gt;=Premium_Waiver_Age,Model_Point!$N$2="Yes")),1,0)*(BB26-BB28-BB31)</f>
        <v>#N/A</v>
      </c>
      <c r="BC30" s="108" t="e">
        <f>IF(OR(Prem_Term=BC5,AND(BC5&gt;Prem_Waiver_Period,Entry_Age+BC5-1&gt;=Premium_Waiver_Age,Model_Point!$N$2="Yes")),1,0)*(BC26-BC28-BC31)</f>
        <v>#N/A</v>
      </c>
      <c r="BD30" s="108" t="e">
        <f>IF(OR(Prem_Term=BD5,AND(BD5&gt;Prem_Waiver_Period,Entry_Age+BD5-1&gt;=Premium_Waiver_Age,Model_Point!$N$2="Yes")),1,0)*(BD26-BD28-BD31)</f>
        <v>#N/A</v>
      </c>
      <c r="BE30" s="108" t="e">
        <f>IF(OR(Prem_Term=BE5,AND(BE5&gt;Prem_Waiver_Period,Entry_Age+BE5-1&gt;=Premium_Waiver_Age,Model_Point!$N$2="Yes")),1,0)*(BE26-BE28-BE31)</f>
        <v>#N/A</v>
      </c>
      <c r="BF30" s="108" t="e">
        <f>IF(OR(Prem_Term=BF5,AND(BF5&gt;Prem_Waiver_Period,Entry_Age+BF5-1&gt;=Premium_Waiver_Age,Model_Point!$N$2="Yes")),1,0)*(BF26-BF28-BF31)</f>
        <v>#N/A</v>
      </c>
      <c r="BG30" s="108" t="e">
        <f>IF(OR(Prem_Term=BG5,AND(BG5&gt;Prem_Waiver_Period,Entry_Age+BG5-1&gt;=Premium_Waiver_Age,Model_Point!$N$2="Yes")),1,0)*(BG26-BG28-BG31)</f>
        <v>#N/A</v>
      </c>
      <c r="BH30" s="108" t="e">
        <f>IF(OR(Prem_Term=BH5,AND(BH5&gt;Prem_Waiver_Period,Entry_Age+BH5-1&gt;=Premium_Waiver_Age,Model_Point!$N$2="Yes")),1,0)*(BH26-BH28-BH31)</f>
        <v>#N/A</v>
      </c>
      <c r="BI30" s="108" t="e">
        <f>IF(OR(Prem_Term=BI5,AND(BI5&gt;Prem_Waiver_Period,Entry_Age+BI5-1&gt;=Premium_Waiver_Age,Model_Point!$N$2="Yes")),1,0)*(BI26-BI28-BI31)</f>
        <v>#N/A</v>
      </c>
      <c r="BJ30" s="108" t="e">
        <f>IF(OR(Prem_Term=BJ5,AND(BJ5&gt;Prem_Waiver_Period,Entry_Age+BJ5-1&gt;=Premium_Waiver_Age,Model_Point!$N$2="Yes")),1,0)*(BJ26-BJ28-BJ31)</f>
        <v>#N/A</v>
      </c>
      <c r="BK30" s="108" t="e">
        <f>IF(OR(Prem_Term=BK5,AND(BK5&gt;Prem_Waiver_Period,Entry_Age+BK5-1&gt;=Premium_Waiver_Age,Model_Point!$N$2="Yes")),1,0)*(BK26-BK28-BK31)</f>
        <v>#N/A</v>
      </c>
      <c r="BL30" s="108" t="e">
        <f>IF(OR(Prem_Term=BL5,AND(BL5&gt;Prem_Waiver_Period,Entry_Age+BL5-1&gt;=Premium_Waiver_Age,Model_Point!$N$2="Yes")),1,0)*(BL26-BL28-BL31)</f>
        <v>#N/A</v>
      </c>
      <c r="BM30" s="108" t="e">
        <f>IF(OR(Prem_Term=BM5,AND(BM5&gt;Prem_Waiver_Period,Entry_Age+BM5-1&gt;=Premium_Waiver_Age,Model_Point!$N$2="Yes")),1,0)*(BM26-BM28-BM31)</f>
        <v>#N/A</v>
      </c>
      <c r="BN30" s="108" t="e">
        <f>IF(OR(Prem_Term=BN5,AND(BN5&gt;Prem_Waiver_Period,Entry_Age+BN5-1&gt;=Premium_Waiver_Age,Model_Point!$N$2="Yes")),1,0)*(BN26-BN28-BN31)</f>
        <v>#N/A</v>
      </c>
      <c r="BO30" s="108" t="e">
        <f>IF(OR(Prem_Term=BO5,AND(BO5&gt;Prem_Waiver_Period,Entry_Age+BO5-1&gt;=Premium_Waiver_Age,Model_Point!$N$2="Yes")),1,0)*(BO26-BO28-BO31)</f>
        <v>#N/A</v>
      </c>
      <c r="BP30" s="108" t="e">
        <f>IF(OR(Prem_Term=BP5,AND(BP5&gt;Prem_Waiver_Period,Entry_Age+BP5-1&gt;=Premium_Waiver_Age,Model_Point!$N$2="Yes")),1,0)*(BP26-BP28-BP31)</f>
        <v>#N/A</v>
      </c>
      <c r="BQ30" s="108" t="e">
        <f>IF(OR(Prem_Term=BQ5,AND(BQ5&gt;Prem_Waiver_Period,Entry_Age+BQ5-1&gt;=Premium_Waiver_Age,Model_Point!$N$2="Yes")),1,0)*(BQ26-BQ28-BQ31)</f>
        <v>#N/A</v>
      </c>
      <c r="BR30" s="108" t="e">
        <f>IF(OR(Prem_Term=BR5,AND(BR5&gt;Prem_Waiver_Period,Entry_Age+BR5-1&gt;=Premium_Waiver_Age,Model_Point!$N$2="Yes")),1,0)*(BR26-BR28-BR31)</f>
        <v>#N/A</v>
      </c>
      <c r="BS30" s="108" t="e">
        <f>IF(OR(Prem_Term=BS5,AND(BS5&gt;Prem_Waiver_Period,Entry_Age+BS5-1&gt;=Premium_Waiver_Age,Model_Point!$N$2="Yes")),1,0)*(BS26-BS28-BS31)</f>
        <v>#N/A</v>
      </c>
      <c r="BT30" s="108" t="e">
        <f>IF(OR(Prem_Term=BT5,AND(BT5&gt;Prem_Waiver_Period,Entry_Age+BT5-1&gt;=Premium_Waiver_Age,Model_Point!$N$2="Yes")),1,0)*(BT26-BT28-BT31)</f>
        <v>#N/A</v>
      </c>
      <c r="BU30" s="108" t="e">
        <f>IF(OR(Prem_Term=BU5,AND(BU5&gt;Prem_Waiver_Period,Entry_Age+BU5-1&gt;=Premium_Waiver_Age,Model_Point!$N$2="Yes")),1,0)*(BU26-BU28-BU31)</f>
        <v>#N/A</v>
      </c>
      <c r="BV30" s="108" t="e">
        <f>IF(OR(Prem_Term=BV5,AND(BV5&gt;Prem_Waiver_Period,Entry_Age+BV5-1&gt;=Premium_Waiver_Age,Model_Point!$N$2="Yes")),1,0)*(BV26-BV28-BV31)</f>
        <v>#N/A</v>
      </c>
      <c r="BW30" s="108" t="e">
        <f>IF(OR(Prem_Term=BW5,AND(BW5&gt;Prem_Waiver_Period,Entry_Age+BW5-1&gt;=Premium_Waiver_Age,Model_Point!$N$2="Yes")),1,0)*(BW26-BW28-BW31)</f>
        <v>#N/A</v>
      </c>
      <c r="BX30" s="108" t="e">
        <f>IF(OR(Prem_Term=BX5,AND(BX5&gt;Prem_Waiver_Period,Entry_Age+BX5-1&gt;=Premium_Waiver_Age,Model_Point!$N$2="Yes")),1,0)*(BX26-BX28-BX31)</f>
        <v>#N/A</v>
      </c>
      <c r="BY30" s="108" t="e">
        <f>IF(OR(Prem_Term=BY5,AND(BY5&gt;Prem_Waiver_Period,Entry_Age+BY5-1&gt;=Premium_Waiver_Age,Model_Point!$N$2="Yes")),1,0)*(BY26-BY28-BY31)</f>
        <v>#N/A</v>
      </c>
      <c r="BZ30" s="108" t="e">
        <f>IF(OR(Prem_Term=BZ5,AND(BZ5&gt;Prem_Waiver_Period,Entry_Age+BZ5-1&gt;=Premium_Waiver_Age,Model_Point!$N$2="Yes")),1,0)*(BZ26-BZ28-BZ31)</f>
        <v>#N/A</v>
      </c>
      <c r="CA30" s="108" t="e">
        <f>IF(OR(Prem_Term=CA5,AND(CA5&gt;Prem_Waiver_Period,Entry_Age+CA5-1&gt;=Premium_Waiver_Age,Model_Point!$N$2="Yes")),1,0)*(CA26-CA28-CA31)</f>
        <v>#N/A</v>
      </c>
      <c r="CB30" s="108" t="e">
        <f>IF(OR(Prem_Term=CB5,AND(CB5&gt;Prem_Waiver_Period,Entry_Age+CB5-1&gt;=Premium_Waiver_Age,Model_Point!$N$2="Yes")),1,0)*(CB26-CB28-CB31)</f>
        <v>#N/A</v>
      </c>
      <c r="CC30" s="108" t="e">
        <f>IF(OR(Prem_Term=CC5,AND(CC5&gt;Prem_Waiver_Period,Entry_Age+CC5-1&gt;=Premium_Waiver_Age,Model_Point!$N$2="Yes")),1,0)*(CC26-CC28-CC31)</f>
        <v>#N/A</v>
      </c>
      <c r="CD30" s="108" t="e">
        <f>IF(OR(Prem_Term=CD5,AND(CD5&gt;Prem_Waiver_Period,Entry_Age+CD5-1&gt;=Premium_Waiver_Age,Model_Point!$N$2="Yes")),1,0)*(CD26-CD28-CD31)</f>
        <v>#N/A</v>
      </c>
      <c r="CE30" s="108" t="e">
        <f>IF(OR(Prem_Term=CE5,AND(CE5&gt;Prem_Waiver_Period,Entry_Age+CE5-1&gt;=Premium_Waiver_Age,Model_Point!$N$2="Yes")),1,0)*(CE26-CE28-CE31)</f>
        <v>#N/A</v>
      </c>
      <c r="CF30" s="108" t="e">
        <f>IF(OR(Prem_Term=CF5,AND(CF5&gt;Prem_Waiver_Period,Entry_Age+CF5-1&gt;=Premium_Waiver_Age,Model_Point!$N$2="Yes")),1,0)*(CF26-CF28-CF31)</f>
        <v>#N/A</v>
      </c>
      <c r="CG30" s="108" t="e">
        <f>IF(OR(Prem_Term=CG5,AND(CG5&gt;Prem_Waiver_Period,Entry_Age+CG5-1&gt;=Premium_Waiver_Age,Model_Point!$N$2="Yes")),1,0)*(CG26-CG28-CG31)</f>
        <v>#N/A</v>
      </c>
      <c r="CH30" s="108" t="e">
        <f>IF(OR(Prem_Term=CH5,AND(CH5&gt;Prem_Waiver_Period,Entry_Age+CH5-1&gt;=Premium_Waiver_Age,Model_Point!$N$2="Yes")),1,0)*(CH26-CH28-CH31)</f>
        <v>#N/A</v>
      </c>
      <c r="CI30" s="108" t="e">
        <f>IF(OR(Prem_Term=CI5,AND(CI5&gt;Prem_Waiver_Period,Entry_Age+CI5-1&gt;=Premium_Waiver_Age,Model_Point!$N$2="Yes")),1,0)*(CI26-CI28-CI31)</f>
        <v>#N/A</v>
      </c>
      <c r="CJ30" s="108" t="e">
        <f>IF(OR(Prem_Term=CJ5,AND(CJ5&gt;Prem_Waiver_Period,Entry_Age+CJ5-1&gt;=Premium_Waiver_Age,Model_Point!$N$2="Yes")),1,0)*(CJ26-CJ28-CJ31)</f>
        <v>#N/A</v>
      </c>
      <c r="CK30" s="108" t="e">
        <f>IF(OR(Prem_Term=CK5,AND(CK5&gt;Prem_Waiver_Period,Entry_Age+CK5-1&gt;=Premium_Waiver_Age,Model_Point!$N$2="Yes")),1,0)*(CK26-CK28-CK31)</f>
        <v>#N/A</v>
      </c>
      <c r="CL30" s="108" t="e">
        <f>IF(OR(Prem_Term=CL5,AND(CL5&gt;Prem_Waiver_Period,Entry_Age+CL5-1&gt;=Premium_Waiver_Age,Model_Point!$N$2="Yes")),1,0)*(CL26-CL28-CL31)</f>
        <v>#N/A</v>
      </c>
      <c r="CM30" s="108" t="e">
        <f>IF(OR(Prem_Term=CM5,AND(CM5&gt;Prem_Waiver_Period,Entry_Age+CM5-1&gt;=Premium_Waiver_Age,Model_Point!$N$2="Yes")),1,0)*(CM26-CM28-CM31)</f>
        <v>#N/A</v>
      </c>
      <c r="CN30" s="108" t="e">
        <f>IF(OR(Prem_Term=CN5,AND(CN5&gt;Prem_Waiver_Period,Entry_Age+CN5-1&gt;=Premium_Waiver_Age,Model_Point!$N$2="Yes")),1,0)*(CN26-CN28-CN31)</f>
        <v>#N/A</v>
      </c>
      <c r="CO30" s="108" t="e">
        <f>IF(OR(Prem_Term=CO5,AND(CO5&gt;Prem_Waiver_Period,Entry_Age+CO5-1&gt;=Premium_Waiver_Age,Model_Point!$N$2="Yes")),1,0)*(CO26-CO28-CO31)</f>
        <v>#N/A</v>
      </c>
      <c r="CP30" s="108" t="e">
        <f>IF(OR(Prem_Term=CP5,AND(CP5&gt;Prem_Waiver_Period,Entry_Age+CP5-1&gt;=Premium_Waiver_Age,Model_Point!$N$2="Yes")),1,0)*(CP26-CP28-CP31)</f>
        <v>#N/A</v>
      </c>
      <c r="CQ30" s="108" t="e">
        <f>IF(OR(Prem_Term=CQ5,AND(CQ5&gt;Prem_Waiver_Period,Entry_Age+CQ5-1&gt;=Premium_Waiver_Age,Model_Point!$N$2="Yes")),1,0)*(CQ26-CQ28-CQ31)</f>
        <v>#N/A</v>
      </c>
      <c r="CR30" s="108" t="e">
        <f>IF(OR(Prem_Term=CR5,AND(CR5&gt;Prem_Waiver_Period,Entry_Age+CR5-1&gt;=Premium_Waiver_Age,Model_Point!$N$2="Yes")),1,0)*(CR26-CR28-CR31)</f>
        <v>#N/A</v>
      </c>
      <c r="CS30" s="108" t="e">
        <f>IF(OR(Prem_Term=CS5,AND(CS5&gt;Prem_Waiver_Period,Entry_Age+CS5-1&gt;=Premium_Waiver_Age,Model_Point!$N$2="Yes")),1,0)*(CS26-CS28-CS31)</f>
        <v>#N/A</v>
      </c>
      <c r="CT30" s="108" t="e">
        <f>IF(OR(Prem_Term=CT5,AND(CT5&gt;Prem_Waiver_Period,Entry_Age+CT5-1&gt;=Premium_Waiver_Age,Model_Point!$N$2="Yes")),1,0)*(CT26-CT28-CT31)</f>
        <v>#N/A</v>
      </c>
      <c r="CU30" s="108" t="e">
        <f>IF(OR(Prem_Term=CU5,AND(CU5&gt;Prem_Waiver_Period,Entry_Age+CU5-1&gt;=Premium_Waiver_Age,Model_Point!$N$2="Yes")),1,0)*(CU26-CU28-CU31)</f>
        <v>#N/A</v>
      </c>
      <c r="CV30" s="108" t="e">
        <f>IF(OR(Prem_Term=CV5,AND(CV5&gt;Prem_Waiver_Period,Entry_Age+CV5-1&gt;=Premium_Waiver_Age,Model_Point!$N$2="Yes")),1,0)*(CV26-CV28-CV31)</f>
        <v>#N/A</v>
      </c>
      <c r="CW30" s="108" t="e">
        <f>IF(OR(Prem_Term=CW5,AND(CW5&gt;Prem_Waiver_Period,Entry_Age+CW5-1&gt;=Premium_Waiver_Age,Model_Point!$N$2="Yes")),1,0)*(CW26-CW28-CW31)</f>
        <v>#N/A</v>
      </c>
      <c r="CX30" s="108" t="e">
        <f>IF(OR(Prem_Term=CX5,AND(CX5&gt;Prem_Waiver_Period,Entry_Age+CX5-1&gt;=Premium_Waiver_Age,Model_Point!$N$2="Yes")),1,0)*(CX26-CX28-CX31)</f>
        <v>#N/A</v>
      </c>
      <c r="CY30" s="108" t="e">
        <f>IF(OR(Prem_Term=CY5,AND(CY5&gt;Prem_Waiver_Period,Entry_Age+CY5-1&gt;=Premium_Waiver_Age,Model_Point!$N$2="Yes")),1,0)*(CY26-CY28-CY31)</f>
        <v>#N/A</v>
      </c>
      <c r="CZ30" s="108" t="e">
        <f>IF(OR(Prem_Term=CZ5,AND(CZ5&gt;Prem_Waiver_Period,Entry_Age+CZ5-1&gt;=Premium_Waiver_Age,Model_Point!$N$2="Yes")),1,0)*(CZ26-CZ28-CZ31)</f>
        <v>#N/A</v>
      </c>
      <c r="DA30" s="108" t="e">
        <f>IF(OR(Prem_Term=DA5,AND(DA5&gt;Prem_Waiver_Period,Entry_Age+DA5-1&gt;=Premium_Waiver_Age,Model_Point!$N$2="Yes")),1,0)*(DA26-DA28-DA31)</f>
        <v>#N/A</v>
      </c>
      <c r="DB30" s="108" t="e">
        <f>IF(OR(Prem_Term=DB5,AND(DB5&gt;Prem_Waiver_Period,Entry_Age+DB5-1&gt;=Premium_Waiver_Age,Model_Point!$N$2="Yes")),1,0)*(DB26-DB28-DB31)</f>
        <v>#N/A</v>
      </c>
      <c r="DC30" s="108" t="e">
        <f>IF(OR(Prem_Term=DC5,AND(DC5&gt;Prem_Waiver_Period,Entry_Age+DC5-1&gt;=Premium_Waiver_Age,Model_Point!$N$2="Yes")),1,0)*(DC26-DC28-DC31)</f>
        <v>#N/A</v>
      </c>
      <c r="DD30" s="108" t="e">
        <f>IF(OR(Prem_Term=DD5,AND(DD5&gt;Prem_Waiver_Period,Entry_Age+DD5-1&gt;=Premium_Waiver_Age,Model_Point!$N$2="Yes")),1,0)*(DD26-DD28-DD31)</f>
        <v>#N/A</v>
      </c>
      <c r="DE30" s="108" t="e">
        <f>IF(OR(Prem_Term=DE5,AND(DE5&gt;Prem_Waiver_Period,Entry_Age+DE5-1&gt;=Premium_Waiver_Age,Model_Point!$N$2="Yes")),1,0)*(DE26-DE28-DE31)</f>
        <v>#N/A</v>
      </c>
      <c r="DF30" s="108" t="e">
        <f>IF(OR(Prem_Term=DF5,AND(DF5&gt;Prem_Waiver_Period,Entry_Age+DF5-1&gt;=Premium_Waiver_Age,Model_Point!$N$2="Yes")),1,0)*(DF26-DF28-DF31)</f>
        <v>#N/A</v>
      </c>
      <c r="DG30" s="108" t="e">
        <f>IF(OR(Prem_Term=DG5,AND(DG5&gt;Prem_Waiver_Period,Entry_Age+DG5-1&gt;=Premium_Waiver_Age,Model_Point!$N$2="Yes")),1,0)*(DG26-DG28-DG31)</f>
        <v>#N/A</v>
      </c>
      <c r="DH30" s="108" t="e">
        <f>IF(OR(Prem_Term=DH5,AND(DH5&gt;Prem_Waiver_Period,Entry_Age+DH5-1&gt;=Premium_Waiver_Age,Model_Point!$N$2="Yes")),1,0)*(DH26-DH28-DH31)</f>
        <v>#N/A</v>
      </c>
      <c r="DI30" s="108" t="e">
        <f>IF(OR(Prem_Term=DI5,AND(DI5&gt;Prem_Waiver_Period,Entry_Age+DI5-1&gt;=Premium_Waiver_Age,Model_Point!$N$2="Yes")),1,0)*(DI26-DI28-DI31)</f>
        <v>#N/A</v>
      </c>
      <c r="DJ30" s="108" t="e">
        <f>IF(OR(Prem_Term=DJ5,AND(DJ5&gt;Prem_Waiver_Period,Entry_Age+DJ5-1&gt;=Premium_Waiver_Age,Model_Point!$N$2="Yes")),1,0)*(DJ26-DJ28-DJ31)</f>
        <v>#N/A</v>
      </c>
      <c r="DK30" s="108" t="e">
        <f>IF(OR(Prem_Term=DK5,AND(DK5&gt;Prem_Waiver_Period,Entry_Age+DK5-1&gt;=Premium_Waiver_Age,Model_Point!$N$2="Yes")),1,0)*(DK26-DK28-DK31)</f>
        <v>#N/A</v>
      </c>
      <c r="DL30" s="108" t="e">
        <f>IF(OR(Prem_Term=DL5,AND(DL5&gt;Prem_Waiver_Period,Entry_Age+DL5-1&gt;=Premium_Waiver_Age,Model_Point!$N$2="Yes")),1,0)*(DL26-DL28-DL31)</f>
        <v>#N/A</v>
      </c>
      <c r="DM30" s="108" t="e">
        <f>IF(OR(Prem_Term=DM5,AND(DM5&gt;Prem_Waiver_Period,Entry_Age+DM5-1&gt;=Premium_Waiver_Age,Model_Point!$N$2="Yes")),1,0)*(DM26-DM28-DM31)</f>
        <v>#N/A</v>
      </c>
      <c r="DN30" s="108" t="e">
        <f>IF(OR(Prem_Term=DN5,AND(DN5&gt;Prem_Waiver_Period,Entry_Age+DN5-1&gt;=Premium_Waiver_Age,Model_Point!$N$2="Yes")),1,0)*(DN26-DN28-DN31)</f>
        <v>#N/A</v>
      </c>
      <c r="DO30" s="108" t="e">
        <f>IF(OR(Prem_Term=DO5,AND(DO5&gt;Prem_Waiver_Period,Entry_Age+DO5-1&gt;=Premium_Waiver_Age,Model_Point!$N$2="Yes")),1,0)*(DO26-DO28-DO31)</f>
        <v>#N/A</v>
      </c>
      <c r="DP30" s="108" t="e">
        <f>IF(OR(Prem_Term=DP5,AND(DP5&gt;Prem_Waiver_Period,Entry_Age+DP5-1&gt;=Premium_Waiver_Age,Model_Point!$N$2="Yes")),1,0)*(DP26-DP28-DP31)</f>
        <v>#N/A</v>
      </c>
      <c r="DQ30" s="108" t="e">
        <f>IF(OR(Prem_Term=DQ5,AND(DQ5&gt;Prem_Waiver_Period,Entry_Age+DQ5-1&gt;=Premium_Waiver_Age,Model_Point!$N$2="Yes")),1,0)*(DQ26-DQ28-DQ31)</f>
        <v>#N/A</v>
      </c>
      <c r="DR30" s="108" t="e">
        <f>IF(OR(Prem_Term=DR5,AND(DR5&gt;Prem_Waiver_Period,Entry_Age+DR5-1&gt;=Premium_Waiver_Age,Model_Point!$N$2="Yes")),1,0)*(DR26-DR28-DR31)</f>
        <v>#N/A</v>
      </c>
      <c r="DS30" s="108" t="e">
        <f>IF(OR(Prem_Term=DS5,AND(DS5&gt;Prem_Waiver_Period,Entry_Age+DS5-1&gt;=Premium_Waiver_Age,Model_Point!$N$2="Yes")),1,0)*(DS26-DS28-DS31)</f>
        <v>#N/A</v>
      </c>
      <c r="DT30" s="108" t="e">
        <f>IF(OR(Prem_Term=DT5,AND(DT5&gt;Prem_Waiver_Period,Entry_Age+DT5-1&gt;=Premium_Waiver_Age,Model_Point!$N$2="Yes")),1,0)*(DT26-DT28-DT31)</f>
        <v>#N/A</v>
      </c>
      <c r="DU30" s="108" t="e">
        <f>IF(OR(Prem_Term=DU5,AND(DU5&gt;Prem_Waiver_Period,Entry_Age+DU5-1&gt;=Premium_Waiver_Age,Model_Point!$N$2="Yes")),1,0)*(DU26-DU28-DU31)</f>
        <v>#N/A</v>
      </c>
      <c r="DV30" s="108" t="e">
        <f>IF(OR(Prem_Term=DV5,AND(DV5&gt;Prem_Waiver_Period,Entry_Age+DV5-1&gt;=Premium_Waiver_Age,Model_Point!$N$2="Yes")),1,0)*(DV26-DV28-DV31)</f>
        <v>#N/A</v>
      </c>
      <c r="DW30" s="108" t="e">
        <f>IF(OR(Prem_Term=DW5,AND(DW5&gt;Prem_Waiver_Period,Entry_Age+DW5-1&gt;=Premium_Waiver_Age,Model_Point!$N$2="Yes")),1,0)*(DW26-DW28-DW31)</f>
        <v>#N/A</v>
      </c>
      <c r="DX30" s="108" t="e">
        <f>IF(OR(Prem_Term=DX5,AND(DX5&gt;Prem_Waiver_Period,Entry_Age+DX5-1&gt;=Premium_Waiver_Age,Model_Point!$N$2="Yes")),1,0)*(DX26-DX28-DX31)</f>
        <v>#N/A</v>
      </c>
      <c r="DY30" s="108" t="e">
        <f>IF(OR(Prem_Term=DY5,AND(DY5&gt;Prem_Waiver_Period,Entry_Age+DY5-1&gt;=Premium_Waiver_Age,Model_Point!$N$2="Yes")),1,0)*(DY26-DY28-DY31)</f>
        <v>#N/A</v>
      </c>
      <c r="DZ30" s="108" t="e">
        <f>IF(OR(Prem_Term=DZ5,AND(DZ5&gt;Prem_Waiver_Period,Entry_Age+DZ5-1&gt;=Premium_Waiver_Age,Model_Point!$N$2="Yes")),1,0)*(DZ26-DZ28-DZ31)</f>
        <v>#N/A</v>
      </c>
      <c r="EA30" s="108" t="e">
        <f>IF(OR(Prem_Term=EA5,AND(EA5&gt;Prem_Waiver_Period,Entry_Age+EA5-1&gt;=Premium_Waiver_Age,Model_Point!$N$2="Yes")),1,0)*(EA26-EA28-EA31)</f>
        <v>#N/A</v>
      </c>
      <c r="EB30" s="108" t="e">
        <f>IF(OR(Prem_Term=EB5,AND(EB5&gt;Prem_Waiver_Period,Entry_Age+EB5-1&gt;=Premium_Waiver_Age,Model_Point!$N$2="Yes")),1,0)*(EB26-EB28-EB31)</f>
        <v>#N/A</v>
      </c>
      <c r="EC30" s="108" t="e">
        <f>IF(OR(Prem_Term=EC5,AND(EC5&gt;Prem_Waiver_Period,Entry_Age+EC5-1&gt;=Premium_Waiver_Age,Model_Point!$N$2="Yes")),1,0)*(EC26-EC28-EC31)</f>
        <v>#N/A</v>
      </c>
      <c r="ED30" s="108" t="e">
        <f>IF(OR(Prem_Term=ED5,AND(ED5&gt;Prem_Waiver_Period,Entry_Age+ED5-1&gt;=Premium_Waiver_Age,Model_Point!$N$2="Yes")),1,0)*(ED26-ED28-ED31)</f>
        <v>#N/A</v>
      </c>
      <c r="EE30" s="108" t="e">
        <f>IF(OR(Prem_Term=EE5,AND(EE5&gt;Prem_Waiver_Period,Entry_Age+EE5-1&gt;=Premium_Waiver_Age,Model_Point!$N$2="Yes")),1,0)*(EE26-EE28-EE31)</f>
        <v>#N/A</v>
      </c>
      <c r="EF30" s="108" t="e">
        <f>IF(OR(Prem_Term=EF5,AND(EF5&gt;Prem_Waiver_Period,Entry_Age+EF5-1&gt;=Premium_Waiver_Age,Model_Point!$N$2="Yes")),1,0)*(EF26-EF28-EF31)</f>
        <v>#N/A</v>
      </c>
      <c r="EG30" s="108" t="e">
        <f>IF(OR(Prem_Term=EG5,AND(EG5&gt;Prem_Waiver_Period,Entry_Age+EG5-1&gt;=Premium_Waiver_Age,Model_Point!$N$2="Yes")),1,0)*(EG26-EG28-EG31)</f>
        <v>#N/A</v>
      </c>
      <c r="EH30" s="108" t="e">
        <f>IF(OR(Prem_Term=EH5,AND(EH5&gt;Prem_Waiver_Period,Entry_Age+EH5-1&gt;=Premium_Waiver_Age,Model_Point!$N$2="Yes")),1,0)*(EH26-EH28-EH31)</f>
        <v>#N/A</v>
      </c>
      <c r="EI30" s="108" t="e">
        <f>IF(OR(Prem_Term=EI5,AND(EI5&gt;Prem_Waiver_Period,Entry_Age+EI5-1&gt;=Premium_Waiver_Age,Model_Point!$N$2="Yes")),1,0)*(EI26-EI28-EI31)</f>
        <v>#N/A</v>
      </c>
      <c r="EJ30" s="108" t="e">
        <f>IF(OR(Prem_Term=EJ5,AND(EJ5&gt;Prem_Waiver_Period,Entry_Age+EJ5-1&gt;=Premium_Waiver_Age,Model_Point!$N$2="Yes")),1,0)*(EJ26-EJ28-EJ31)</f>
        <v>#N/A</v>
      </c>
      <c r="EK30" s="108" t="e">
        <f>IF(OR(Prem_Term=EK5,AND(EK5&gt;Prem_Waiver_Period,Entry_Age+EK5-1&gt;=Premium_Waiver_Age,Model_Point!$N$2="Yes")),1,0)*(EK26-EK28-EK31)</f>
        <v>#N/A</v>
      </c>
      <c r="EL30" s="108" t="e">
        <f>IF(OR(Prem_Term=EL5,AND(EL5&gt;Prem_Waiver_Period,Entry_Age+EL5-1&gt;=Premium_Waiver_Age,Model_Point!$N$2="Yes")),1,0)*(EL26-EL28-EL31)</f>
        <v>#N/A</v>
      </c>
      <c r="EM30" s="108" t="e">
        <f>IF(OR(Prem_Term=EM5,AND(EM5&gt;Prem_Waiver_Period,Entry_Age+EM5-1&gt;=Premium_Waiver_Age,Model_Point!$N$2="Yes")),1,0)*(EM26-EM28-EM31)</f>
        <v>#N/A</v>
      </c>
      <c r="EN30" s="108" t="e">
        <f>IF(OR(Prem_Term=EN5,AND(EN5&gt;Prem_Waiver_Period,Entry_Age+EN5-1&gt;=Premium_Waiver_Age,Model_Point!$N$2="Yes")),1,0)*(EN26-EN28-EN31)</f>
        <v>#N/A</v>
      </c>
      <c r="EO30" s="108" t="e">
        <f>IF(OR(Prem_Term=EO5,AND(EO5&gt;Prem_Waiver_Period,Entry_Age+EO5-1&gt;=Premium_Waiver_Age,Model_Point!$N$2="Yes")),1,0)*(EO26-EO28-EO31)</f>
        <v>#N/A</v>
      </c>
      <c r="EP30" s="108" t="e">
        <f>IF(OR(Prem_Term=EP5,AND(EP5&gt;Prem_Waiver_Period,Entry_Age+EP5-1&gt;=Premium_Waiver_Age,Model_Point!$N$2="Yes")),1,0)*(EP26-EP28-EP31)</f>
        <v>#N/A</v>
      </c>
      <c r="EQ30" s="108" t="e">
        <f>IF(OR(Prem_Term=EQ5,AND(EQ5&gt;Prem_Waiver_Period,Entry_Age+EQ5-1&gt;=Premium_Waiver_Age,Model_Point!$N$2="Yes")),1,0)*(EQ26-EQ28-EQ31)</f>
        <v>#N/A</v>
      </c>
      <c r="ER30" s="108" t="e">
        <f>IF(OR(Prem_Term=ER5,AND(ER5&gt;Prem_Waiver_Period,Entry_Age+ER5-1&gt;=Premium_Waiver_Age,Model_Point!$N$2="Yes")),1,0)*(ER26-ER28-ER31)</f>
        <v>#N/A</v>
      </c>
      <c r="ES30" s="108" t="e">
        <f>IF(OR(Prem_Term=ES5,AND(ES5&gt;Prem_Waiver_Period,Entry_Age+ES5-1&gt;=Premium_Waiver_Age,Model_Point!$N$2="Yes")),1,0)*(ES26-ES28-ES31)</f>
        <v>#N/A</v>
      </c>
      <c r="ET30" s="108" t="e">
        <f>IF(OR(Prem_Term=ET5,AND(ET5&gt;Prem_Waiver_Period,Entry_Age+ET5-1&gt;=Premium_Waiver_Age,Model_Point!$N$2="Yes")),1,0)*(ET26-ET28-ET31)</f>
        <v>#N/A</v>
      </c>
      <c r="EU30" s="108" t="e">
        <f>IF(OR(Prem_Term=EU5,AND(EU5&gt;Prem_Waiver_Period,Entry_Age+EU5-1&gt;=Premium_Waiver_Age,Model_Point!$N$2="Yes")),1,0)*(EU26-EU28-EU31)</f>
        <v>#N/A</v>
      </c>
      <c r="EV30" s="108" t="e">
        <f>IF(OR(Prem_Term=EV5,AND(EV5&gt;Prem_Waiver_Period,Entry_Age+EV5-1&gt;=Premium_Waiver_Age,Model_Point!$N$2="Yes")),1,0)*(EV26-EV28-EV31)</f>
        <v>#N/A</v>
      </c>
      <c r="EW30" s="108" t="e">
        <f>IF(OR(Prem_Term=EW5,AND(EW5&gt;Prem_Waiver_Period,Entry_Age+EW5-1&gt;=Premium_Waiver_Age,Model_Point!$N$2="Yes")),1,0)*(EW26-EW28-EW31)</f>
        <v>#N/A</v>
      </c>
      <c r="EX30" s="108" t="e">
        <f>IF(OR(Prem_Term=EX5,AND(EX5&gt;Prem_Waiver_Period,Entry_Age+EX5-1&gt;=Premium_Waiver_Age,Model_Point!$N$2="Yes")),1,0)*(EX26-EX28-EX31)</f>
        <v>#N/A</v>
      </c>
      <c r="EY30" s="108" t="e">
        <f>IF(OR(Prem_Term=EY5,AND(EY5&gt;Prem_Waiver_Period,Entry_Age+EY5-1&gt;=Premium_Waiver_Age,Model_Point!$N$2="Yes")),1,0)*(EY26-EY28-EY31)</f>
        <v>#N/A</v>
      </c>
      <c r="EZ30" s="108" t="e">
        <f>IF(OR(Prem_Term=EZ5,AND(EZ5&gt;Prem_Waiver_Period,Entry_Age+EZ5-1&gt;=Premium_Waiver_Age,Model_Point!$N$2="Yes")),1,0)*(EZ26-EZ28-EZ31)</f>
        <v>#N/A</v>
      </c>
      <c r="FA30" s="108" t="e">
        <f>IF(OR(Prem_Term=FA5,AND(FA5&gt;Prem_Waiver_Period,Entry_Age+FA5-1&gt;=Premium_Waiver_Age,Model_Point!$N$2="Yes")),1,0)*(FA26-FA28-FA31)</f>
        <v>#N/A</v>
      </c>
      <c r="FB30" s="108" t="e">
        <f>IF(OR(Prem_Term=FB5,AND(FB5&gt;Prem_Waiver_Period,Entry_Age+FB5-1&gt;=Premium_Waiver_Age,Model_Point!$N$2="Yes")),1,0)*(FB26-FB28-FB31)</f>
        <v>#N/A</v>
      </c>
      <c r="FC30" s="108" t="e">
        <f>IF(OR(Prem_Term=FC5,AND(FC5&gt;Prem_Waiver_Period,Entry_Age+FC5-1&gt;=Premium_Waiver_Age,Model_Point!$N$2="Yes")),1,0)*(FC26-FC28-FC31)</f>
        <v>#N/A</v>
      </c>
      <c r="FD30" s="108" t="e">
        <f>IF(OR(Prem_Term=FD5,AND(FD5&gt;Prem_Waiver_Period,Entry_Age+FD5-1&gt;=Premium_Waiver_Age,Model_Point!$N$2="Yes")),1,0)*(FD26-FD28-FD31)</f>
        <v>#N/A</v>
      </c>
      <c r="FE30" s="108" t="e">
        <f>IF(OR(Prem_Term=FE5,AND(FE5&gt;Prem_Waiver_Period,Entry_Age+FE5-1&gt;=Premium_Waiver_Age,Model_Point!$N$2="Yes")),1,0)*(FE26-FE28-FE31)</f>
        <v>#N/A</v>
      </c>
      <c r="FF30" s="108" t="e">
        <f>IF(OR(Prem_Term=FF5,AND(FF5&gt;Prem_Waiver_Period,Entry_Age+FF5-1&gt;=Premium_Waiver_Age,Model_Point!$N$2="Yes")),1,0)*(FF26-FF28-FF31)</f>
        <v>#N/A</v>
      </c>
      <c r="FG30" s="108" t="e">
        <f>IF(OR(Prem_Term=FG5,AND(FG5&gt;Prem_Waiver_Period,Entry_Age+FG5-1&gt;=Premium_Waiver_Age,Model_Point!$N$2="Yes")),1,0)*(FG26-FG28-FG31)</f>
        <v>#N/A</v>
      </c>
      <c r="FH30" s="108" t="e">
        <f>IF(OR(Prem_Term=FH5,AND(FH5&gt;Prem_Waiver_Period,Entry_Age+FH5-1&gt;=Premium_Waiver_Age,Model_Point!$N$2="Yes")),1,0)*(FH26-FH28-FH31)</f>
        <v>#N/A</v>
      </c>
      <c r="FI30" s="108" t="e">
        <f>IF(OR(Prem_Term=FI5,AND(FI5&gt;Prem_Waiver_Period,Entry_Age+FI5-1&gt;=Premium_Waiver_Age,Model_Point!$N$2="Yes")),1,0)*(FI26-FI28-FI31)</f>
        <v>#N/A</v>
      </c>
      <c r="FJ30" s="108" t="e">
        <f>IF(OR(Prem_Term=FJ5,AND(FJ5&gt;Prem_Waiver_Period,Entry_Age+FJ5-1&gt;=Premium_Waiver_Age,Model_Point!$N$2="Yes")),1,0)*(FJ26-FJ28-FJ31)</f>
        <v>#N/A</v>
      </c>
      <c r="FK30" s="108" t="e">
        <f>IF(OR(Prem_Term=FK5,AND(FK5&gt;Prem_Waiver_Period,Entry_Age+FK5-1&gt;=Premium_Waiver_Age,Model_Point!$N$2="Yes")),1,0)*(FK26-FK28-FK31)</f>
        <v>#N/A</v>
      </c>
      <c r="FL30" s="108" t="e">
        <f>IF(OR(Prem_Term=FL5,AND(FL5&gt;Prem_Waiver_Period,Entry_Age+FL5-1&gt;=Premium_Waiver_Age,Model_Point!$N$2="Yes")),1,0)*(FL26-FL28-FL31)</f>
        <v>#N/A</v>
      </c>
      <c r="FM30" s="108" t="e">
        <f>IF(OR(Prem_Term=FM5,AND(FM5&gt;Prem_Waiver_Period,Entry_Age+FM5-1&gt;=Premium_Waiver_Age,Model_Point!$N$2="Yes")),1,0)*(FM26-FM28-FM31)</f>
        <v>#N/A</v>
      </c>
      <c r="FN30" s="108" t="e">
        <f>IF(OR(Prem_Term=FN5,AND(FN5&gt;Prem_Waiver_Period,Entry_Age+FN5-1&gt;=Premium_Waiver_Age,Model_Point!$N$2="Yes")),1,0)*(FN26-FN28-FN31)</f>
        <v>#N/A</v>
      </c>
      <c r="FO30" s="108" t="e">
        <f>IF(OR(Prem_Term=FO5,AND(FO5&gt;Prem_Waiver_Period,Entry_Age+FO5-1&gt;=Premium_Waiver_Age,Model_Point!$N$2="Yes")),1,0)*(FO26-FO28-FO31)</f>
        <v>#N/A</v>
      </c>
      <c r="FP30" s="108" t="e">
        <f>IF(OR(Prem_Term=FP5,AND(FP5&gt;Prem_Waiver_Period,Entry_Age+FP5-1&gt;=Premium_Waiver_Age,Model_Point!$N$2="Yes")),1,0)*(FP26-FP28-FP31)</f>
        <v>#N/A</v>
      </c>
      <c r="FQ30" s="108" t="e">
        <f>IF(OR(Prem_Term=FQ5,AND(FQ5&gt;Prem_Waiver_Period,Entry_Age+FQ5-1&gt;=Premium_Waiver_Age,Model_Point!$N$2="Yes")),1,0)*(FQ26-FQ28-FQ31)</f>
        <v>#N/A</v>
      </c>
      <c r="FR30" s="108" t="e">
        <f>IF(OR(Prem_Term=FR5,AND(FR5&gt;Prem_Waiver_Period,Entry_Age+FR5-1&gt;=Premium_Waiver_Age,Model_Point!$N$2="Yes")),1,0)*(FR26-FR28-FR31)</f>
        <v>#N/A</v>
      </c>
      <c r="FS30" s="108" t="e">
        <f>IF(OR(Prem_Term=FS5,AND(FS5&gt;Prem_Waiver_Period,Entry_Age+FS5-1&gt;=Premium_Waiver_Age,Model_Point!$N$2="Yes")),1,0)*(FS26-FS28-FS31)</f>
        <v>#N/A</v>
      </c>
      <c r="FT30" s="108" t="e">
        <f>IF(OR(Prem_Term=FT5,AND(FT5&gt;Prem_Waiver_Period,Entry_Age+FT5-1&gt;=Premium_Waiver_Age,Model_Point!$N$2="Yes")),1,0)*(FT26-FT28-FT31)</f>
        <v>#N/A</v>
      </c>
      <c r="FU30" s="108" t="e">
        <f>IF(OR(Prem_Term=FU5,AND(FU5&gt;Prem_Waiver_Period,Entry_Age+FU5-1&gt;=Premium_Waiver_Age,Model_Point!$N$2="Yes")),1,0)*(FU26-FU28-FU31)</f>
        <v>#N/A</v>
      </c>
      <c r="FV30" s="108" t="e">
        <f>IF(OR(Prem_Term=FV5,AND(FV5&gt;Prem_Waiver_Period,Entry_Age+FV5-1&gt;=Premium_Waiver_Age,Model_Point!$N$2="Yes")),1,0)*(FV26-FV28-FV31)</f>
        <v>#N/A</v>
      </c>
      <c r="FW30" s="108" t="e">
        <f>IF(OR(Prem_Term=FW5,AND(FW5&gt;Prem_Waiver_Period,Entry_Age+FW5-1&gt;=Premium_Waiver_Age,Model_Point!$N$2="Yes")),1,0)*(FW26-FW28-FW31)</f>
        <v>#N/A</v>
      </c>
      <c r="FX30" s="108" t="e">
        <f>IF(OR(Prem_Term=FX5,AND(FX5&gt;Prem_Waiver_Period,Entry_Age+FX5-1&gt;=Premium_Waiver_Age,Model_Point!$N$2="Yes")),1,0)*(FX26-FX28-FX31)</f>
        <v>#N/A</v>
      </c>
      <c r="FY30" s="108" t="e">
        <f>IF(OR(Prem_Term=FY5,AND(FY5&gt;Prem_Waiver_Period,Entry_Age+FY5-1&gt;=Premium_Waiver_Age,Model_Point!$N$2="Yes")),1,0)*(FY26-FY28-FY31)</f>
        <v>#N/A</v>
      </c>
      <c r="FZ30" s="108" t="e">
        <f>IF(OR(Prem_Term=FZ5,AND(FZ5&gt;Prem_Waiver_Period,Entry_Age+FZ5-1&gt;=Premium_Waiver_Age,Model_Point!$N$2="Yes")),1,0)*(FZ26-FZ28-FZ31)</f>
        <v>#N/A</v>
      </c>
      <c r="GA30" s="108" t="e">
        <f>IF(OR(Prem_Term=GA5,AND(GA5&gt;Prem_Waiver_Period,Entry_Age+GA5-1&gt;=Premium_Waiver_Age,Model_Point!$N$2="Yes")),1,0)*(GA26-GA28-GA31)</f>
        <v>#N/A</v>
      </c>
      <c r="GB30" s="108" t="e">
        <f>IF(OR(Prem_Term=GB5,AND(GB5&gt;Prem_Waiver_Period,Entry_Age+GB5-1&gt;=Premium_Waiver_Age,Model_Point!$N$2="Yes")),1,0)*(GB26-GB28-GB31)</f>
        <v>#N/A</v>
      </c>
      <c r="GC30" s="108" t="e">
        <f>IF(OR(Prem_Term=GC5,AND(GC5&gt;Prem_Waiver_Period,Entry_Age+GC5-1&gt;=Premium_Waiver_Age,Model_Point!$N$2="Yes")),1,0)*(GC26-GC28-GC31)</f>
        <v>#N/A</v>
      </c>
      <c r="GD30" s="108" t="e">
        <f>IF(OR(Prem_Term=GD5,AND(GD5&gt;Prem_Waiver_Period,Entry_Age+GD5-1&gt;=Premium_Waiver_Age,Model_Point!$N$2="Yes")),1,0)*(GD26-GD28-GD31)</f>
        <v>#N/A</v>
      </c>
      <c r="GE30" s="108" t="e">
        <f>IF(OR(Prem_Term=GE5,AND(GE5&gt;Prem_Waiver_Period,Entry_Age+GE5-1&gt;=Premium_Waiver_Age,Model_Point!$N$2="Yes")),1,0)*(GE26-GE28-GE31)</f>
        <v>#N/A</v>
      </c>
      <c r="GF30" s="108" t="e">
        <f>IF(OR(Prem_Term=GF5,AND(GF5&gt;Prem_Waiver_Period,Entry_Age+GF5-1&gt;=Premium_Waiver_Age,Model_Point!$N$2="Yes")),1,0)*(GF26-GF28-GF31)</f>
        <v>#N/A</v>
      </c>
      <c r="GG30" s="108" t="e">
        <f>IF(OR(Prem_Term=GG5,AND(GG5&gt;Prem_Waiver_Period,Entry_Age+GG5-1&gt;=Premium_Waiver_Age,Model_Point!$N$2="Yes")),1,0)*(GG26-GG28-GG31)</f>
        <v>#N/A</v>
      </c>
      <c r="GH30" s="108" t="e">
        <f>IF(OR(Prem_Term=GH5,AND(GH5&gt;Prem_Waiver_Period,Entry_Age+GH5-1&gt;=Premium_Waiver_Age,Model_Point!$N$2="Yes")),1,0)*(GH26-GH28-GH31)</f>
        <v>#N/A</v>
      </c>
      <c r="GI30" s="108" t="e">
        <f>IF(OR(Prem_Term=GI5,AND(GI5&gt;Prem_Waiver_Period,Entry_Age+GI5-1&gt;=Premium_Waiver_Age,Model_Point!$N$2="Yes")),1,0)*(GI26-GI28-GI31)</f>
        <v>#N/A</v>
      </c>
      <c r="GJ30" s="108" t="e">
        <f>IF(OR(Prem_Term=GJ5,AND(GJ5&gt;Prem_Waiver_Period,Entry_Age+GJ5-1&gt;=Premium_Waiver_Age,Model_Point!$N$2="Yes")),1,0)*(GJ26-GJ28-GJ31)</f>
        <v>#N/A</v>
      </c>
    </row>
    <row r="31" spans="2:192" x14ac:dyDescent="0.3">
      <c r="C31" s="31" t="s">
        <v>158</v>
      </c>
      <c r="F31" s="108" cm="1">
        <f t="array" ref="F31">(F26-F28)*VLOOKUP(F5,Lapses!$A$1:$B$101,2,FALSE)*(1+Lapse_Risk_Adj)</f>
        <v>0.30594022258784165</v>
      </c>
      <c r="G31" s="108" cm="1">
        <f t="array" ref="G31">(G26-G28)*VLOOKUP(G5,Lapses!$A$1:$B$101,2,FALSE)*(1+Lapse_Risk_Adj)</f>
        <v>9.5410898657455695E-2</v>
      </c>
      <c r="H31" s="108" cm="1">
        <f t="array" ref="H31">(H26-H28)*VLOOKUP(H5,Lapses!$A$1:$B$101,2,FALSE)*(1+Lapse_Risk_Adj)</f>
        <v>2.9908504140924993E-2</v>
      </c>
      <c r="I31" s="108" cm="1">
        <f t="array" ref="I31">(I26-I28)*VLOOKUP(I5,Lapses!$A$1:$B$101,2,FALSE)*(1+Lapse_Risk_Adj)</f>
        <v>2.6166574541514248E-2</v>
      </c>
      <c r="J31" s="108" cm="1">
        <f t="array" ref="J31">(J26-J28)*VLOOKUP(J5,Lapses!$A$1:$B$101,2,FALSE)*(1+Lapse_Risk_Adj)</f>
        <v>2.2905254965039971E-2</v>
      </c>
      <c r="K31" s="108" cm="1">
        <f t="array" ref="K31">(K26-K28)*VLOOKUP(K5,Lapses!$A$1:$B$101,2,FALSE)*(1+Lapse_Risk_Adj)</f>
        <v>2.0027619268792041E-2</v>
      </c>
      <c r="L31" s="108" cm="1">
        <f t="array" ref="L31">(L26-L28)*VLOOKUP(L5,Lapses!$A$1:$B$101,2,FALSE)*(1+Lapse_Risk_Adj)</f>
        <v>1.7430326638289296E-2</v>
      </c>
      <c r="M31" s="108" cm="1">
        <f t="array" ref="M31">(M26-M28)*VLOOKUP(M5,Lapses!$A$1:$B$101,2,FALSE)*(1+Lapse_Risk_Adj)</f>
        <v>1.509425925317066E-2</v>
      </c>
      <c r="N31" s="108" cm="1">
        <f t="array" ref="N31">(N26-N28)*VLOOKUP(N5,Lapses!$A$1:$B$101,2,FALSE)*(1+Lapse_Risk_Adj)</f>
        <v>1.3000807114861707E-2</v>
      </c>
      <c r="O31" s="108" cm="1">
        <f t="array" ref="O31">(O26-O28)*VLOOKUP(O5,Lapses!$A$1:$B$101,2,FALSE)*(1+Lapse_Risk_Adj)</f>
        <v>1.1131256760830469E-2</v>
      </c>
      <c r="P31" s="108" cm="1">
        <f t="array" ref="P31">(P26-P28)*VLOOKUP(P5,Lapses!$A$1:$B$101,2,FALSE)*(1+Lapse_Risk_Adj)</f>
        <v>9.4675513378136306E-3</v>
      </c>
      <c r="Q31" s="108" cm="1">
        <f t="array" ref="Q31">(Q26-Q28)*VLOOKUP(Q5,Lapses!$A$1:$B$101,2,FALSE)*(1+Lapse_Risk_Adj)</f>
        <v>7.9426912488644585E-3</v>
      </c>
      <c r="R31" s="108" cm="1">
        <f t="array" ref="R31">(R26-R28)*VLOOKUP(R5,Lapses!$A$1:$B$101,2,FALSE)*(1+Lapse_Risk_Adj)</f>
        <v>6.5584902525443979E-3</v>
      </c>
      <c r="S31" s="108" cm="1">
        <f t="array" ref="S31">(S26-S28)*VLOOKUP(S5,Lapses!$A$1:$B$101,2,FALSE)*(1+Lapse_Risk_Adj)</f>
        <v>5.3168225425069774E-3</v>
      </c>
      <c r="T31" s="108" cm="1">
        <f t="array" ref="T31">(T26-T28)*VLOOKUP(T5,Lapses!$A$1:$B$101,2,FALSE)*(1+Lapse_Risk_Adj)</f>
        <v>4.219095443972567E-3</v>
      </c>
      <c r="U31" s="108" cm="1">
        <f t="array" ref="U31">(U26-U28)*VLOOKUP(U5,Lapses!$A$1:$B$101,2,FALSE)*(1+Lapse_Risk_Adj)</f>
        <v>3.2656353889125339E-3</v>
      </c>
      <c r="V31" s="108" cm="1">
        <f t="array" ref="V31">(V26-V28)*VLOOKUP(V5,Lapses!$A$1:$B$101,2,FALSE)*(1+Lapse_Risk_Adj)</f>
        <v>2.4550229190246752E-3</v>
      </c>
      <c r="W31" s="108" cm="1">
        <f t="array" ref="W31">(W26-W28)*VLOOKUP(W5,Lapses!$A$1:$B$101,2,FALSE)*(1+Lapse_Risk_Adj)</f>
        <v>1.7834392429720244E-3</v>
      </c>
      <c r="X31" s="108" cm="1">
        <f t="array" ref="X31">(X26-X28)*VLOOKUP(X5,Lapses!$A$1:$B$101,2,FALSE)*(1+Lapse_Risk_Adj)</f>
        <v>1.2441157754318739E-3</v>
      </c>
      <c r="Y31" s="108" cm="1">
        <f t="array" ref="Y31">(Y26-Y28)*VLOOKUP(Y5,Lapses!$A$1:$B$101,2,FALSE)*(1+Lapse_Risk_Adj)</f>
        <v>8.2700229935386068E-4</v>
      </c>
      <c r="Z31" s="108" cm="1">
        <f t="array" ref="Z31">(Z26-Z28)*VLOOKUP(Z5,Lapses!$A$1:$B$101,2,FALSE)*(1+Lapse_Risk_Adj)</f>
        <v>5.1877819197904346E-4</v>
      </c>
      <c r="AA31" s="108" cm="1">
        <f t="array" ref="AA31">(AA26-AA28)*VLOOKUP(AA5,Lapses!$A$1:$B$101,2,FALSE)*(1+Lapse_Risk_Adj)</f>
        <v>3.1366097157949053E-4</v>
      </c>
      <c r="AB31" s="108" cm="1">
        <f t="array" ref="AB31">(AB26-AB28)*VLOOKUP(AB5,Lapses!$A$1:$B$101,2,FALSE)*(1+Lapse_Risk_Adj)</f>
        <v>1.8302796942539062E-4</v>
      </c>
      <c r="AC31" s="108" cm="1">
        <f t="array" ref="AC31">(AC26-AC28)*VLOOKUP(AC5,Lapses!$A$1:$B$101,2,FALSE)*(1+Lapse_Risk_Adj)</f>
        <v>1.0289390475796507E-4</v>
      </c>
      <c r="AD31" s="108" cm="1">
        <f t="array" ref="AD31">(AD26-AD28)*VLOOKUP(AD5,Lapses!$A$1:$B$101,2,FALSE)*(1+Lapse_Risk_Adj)</f>
        <v>5.5565794467501695E-5</v>
      </c>
      <c r="AE31" s="108" cm="1">
        <f t="array" ref="AE31">(AE26-AE28)*VLOOKUP(AE5,Lapses!$A$1:$B$101,2,FALSE)*(1+Lapse_Risk_Adj)</f>
        <v>-1.7696780020135208E-6</v>
      </c>
      <c r="AF31" s="108" t="e" cm="1">
        <f t="array" ref="AF31">(AF26-AF28)*VLOOKUP(AF5,Lapses!$A$1:$B$101,2,FALSE)*(1+Lapse_Risk_Adj)</f>
        <v>#N/A</v>
      </c>
      <c r="AG31" s="108" t="e" cm="1">
        <f t="array" ref="AG31">(AG26-AG28)*VLOOKUP(AG5,Lapses!$A$1:$B$101,2,FALSE)*(1+Lapse_Risk_Adj)</f>
        <v>#N/A</v>
      </c>
      <c r="AH31" s="108" t="e" cm="1">
        <f t="array" ref="AH31">(AH26-AH28)*VLOOKUP(AH5,Lapses!$A$1:$B$101,2,FALSE)*(1+Lapse_Risk_Adj)</f>
        <v>#N/A</v>
      </c>
      <c r="AI31" s="108" t="e" cm="1">
        <f t="array" ref="AI31">(AI26-AI28)*VLOOKUP(AI5,Lapses!$A$1:$B$101,2,FALSE)*(1+Lapse_Risk_Adj)</f>
        <v>#N/A</v>
      </c>
      <c r="AJ31" s="108" t="e" cm="1">
        <f t="array" ref="AJ31">(AJ26-AJ28)*VLOOKUP(AJ5,Lapses!$A$1:$B$101,2,FALSE)*(1+Lapse_Risk_Adj)</f>
        <v>#N/A</v>
      </c>
      <c r="AK31" s="108" t="e" cm="1">
        <f t="array" ref="AK31">(AK26-AK28)*VLOOKUP(AK5,Lapses!$A$1:$B$101,2,FALSE)*(1+Lapse_Risk_Adj)</f>
        <v>#N/A</v>
      </c>
      <c r="AL31" s="108" t="e" cm="1">
        <f t="array" ref="AL31">(AL26-AL28)*VLOOKUP(AL5,Lapses!$A$1:$B$101,2,FALSE)*(1+Lapse_Risk_Adj)</f>
        <v>#N/A</v>
      </c>
      <c r="AM31" s="108" t="e" cm="1">
        <f t="array" ref="AM31">(AM26-AM28)*VLOOKUP(AM5,Lapses!$A$1:$B$101,2,FALSE)*(1+Lapse_Risk_Adj)</f>
        <v>#N/A</v>
      </c>
      <c r="AN31" s="108" t="e" cm="1">
        <f t="array" ref="AN31">(AN26-AN28)*VLOOKUP(AN5,Lapses!$A$1:$B$101,2,FALSE)*(1+Lapse_Risk_Adj)</f>
        <v>#N/A</v>
      </c>
      <c r="AO31" s="108" t="e" cm="1">
        <f t="array" ref="AO31">(AO26-AO28)*VLOOKUP(AO5,Lapses!$A$1:$B$101,2,FALSE)*(1+Lapse_Risk_Adj)</f>
        <v>#N/A</v>
      </c>
      <c r="AP31" s="108" t="e" cm="1">
        <f t="array" ref="AP31">(AP26-AP28)*VLOOKUP(AP5,Lapses!$A$1:$B$101,2,FALSE)*(1+Lapse_Risk_Adj)</f>
        <v>#N/A</v>
      </c>
      <c r="AQ31" s="108" t="e" cm="1">
        <f t="array" ref="AQ31">(AQ26-AQ28)*VLOOKUP(AQ5,Lapses!$A$1:$B$101,2,FALSE)*(1+Lapse_Risk_Adj)</f>
        <v>#N/A</v>
      </c>
      <c r="AR31" s="108" t="e" cm="1">
        <f t="array" ref="AR31">(AR26-AR28)*VLOOKUP(AR5,Lapses!$A$1:$B$101,2,FALSE)*(1+Lapse_Risk_Adj)</f>
        <v>#N/A</v>
      </c>
      <c r="AS31" s="108" t="e" cm="1">
        <f t="array" ref="AS31">(AS26-AS28)*VLOOKUP(AS5,Lapses!$A$1:$B$101,2,FALSE)*(1+Lapse_Risk_Adj)</f>
        <v>#N/A</v>
      </c>
      <c r="AT31" s="108" t="e" cm="1">
        <f t="array" ref="AT31">(AT26-AT28)*VLOOKUP(AT5,Lapses!$A$1:$B$101,2,FALSE)*(1+Lapse_Risk_Adj)</f>
        <v>#N/A</v>
      </c>
      <c r="AU31" s="108" t="e" cm="1">
        <f t="array" ref="AU31">(AU26-AU28)*VLOOKUP(AU5,Lapses!$A$1:$B$101,2,FALSE)*(1+Lapse_Risk_Adj)</f>
        <v>#N/A</v>
      </c>
      <c r="AV31" s="108" t="e" cm="1">
        <f t="array" ref="AV31">(AV26-AV28)*VLOOKUP(AV5,Lapses!$A$1:$B$101,2,FALSE)*(1+Lapse_Risk_Adj)</f>
        <v>#N/A</v>
      </c>
      <c r="AW31" s="108" t="e" cm="1">
        <f t="array" ref="AW31">(AW26-AW28)*VLOOKUP(AW5,Lapses!$A$1:$B$101,2,FALSE)*(1+Lapse_Risk_Adj)</f>
        <v>#N/A</v>
      </c>
      <c r="AX31" s="108" t="e" cm="1">
        <f t="array" ref="AX31">(AX26-AX28)*VLOOKUP(AX5,Lapses!$A$1:$B$101,2,FALSE)*(1+Lapse_Risk_Adj)</f>
        <v>#N/A</v>
      </c>
      <c r="AY31" s="108" t="e" cm="1">
        <f t="array" ref="AY31">(AY26-AY28)*VLOOKUP(AY5,Lapses!$A$1:$B$101,2,FALSE)*(1+Lapse_Risk_Adj)</f>
        <v>#N/A</v>
      </c>
      <c r="AZ31" s="108" t="e" cm="1">
        <f t="array" ref="AZ31">(AZ26-AZ28)*VLOOKUP(AZ5,Lapses!$A$1:$B$101,2,FALSE)*(1+Lapse_Risk_Adj)</f>
        <v>#N/A</v>
      </c>
      <c r="BA31" s="108" t="e" cm="1">
        <f t="array" ref="BA31">(BA26-BA28)*VLOOKUP(BA5,Lapses!$A$1:$B$101,2,FALSE)*(1+Lapse_Risk_Adj)</f>
        <v>#N/A</v>
      </c>
      <c r="BB31" s="108" t="e" cm="1">
        <f t="array" ref="BB31">(BB26-BB28)*VLOOKUP(BB5,Lapses!$A$1:$B$101,2,FALSE)*(1+Lapse_Risk_Adj)</f>
        <v>#N/A</v>
      </c>
      <c r="BC31" s="108" t="e" cm="1">
        <f t="array" ref="BC31">(BC26-BC28)*VLOOKUP(BC5,Lapses!$A$1:$B$101,2,FALSE)*(1+Lapse_Risk_Adj)</f>
        <v>#N/A</v>
      </c>
      <c r="BD31" s="108" t="e" cm="1">
        <f t="array" ref="BD31">(BD26-BD28)*VLOOKUP(BD5,Lapses!$A$1:$B$101,2,FALSE)*(1+Lapse_Risk_Adj)</f>
        <v>#N/A</v>
      </c>
      <c r="BE31" s="108" t="e" cm="1">
        <f t="array" ref="BE31">(BE26-BE28)*VLOOKUP(BE5,Lapses!$A$1:$B$101,2,FALSE)*(1+Lapse_Risk_Adj)</f>
        <v>#N/A</v>
      </c>
      <c r="BF31" s="108" t="e" cm="1">
        <f t="array" ref="BF31">(BF26-BF28)*VLOOKUP(BF5,Lapses!$A$1:$B$101,2,FALSE)*(1+Lapse_Risk_Adj)</f>
        <v>#N/A</v>
      </c>
      <c r="BG31" s="108" t="e" cm="1">
        <f t="array" ref="BG31">(BG26-BG28)*VLOOKUP(BG5,Lapses!$A$1:$B$101,2,FALSE)*(1+Lapse_Risk_Adj)</f>
        <v>#N/A</v>
      </c>
      <c r="BH31" s="108" t="e" cm="1">
        <f t="array" ref="BH31">(BH26-BH28)*VLOOKUP(BH5,Lapses!$A$1:$B$101,2,FALSE)*(1+Lapse_Risk_Adj)</f>
        <v>#N/A</v>
      </c>
      <c r="BI31" s="108" t="e" cm="1">
        <f t="array" ref="BI31">(BI26-BI28)*VLOOKUP(BI5,Lapses!$A$1:$B$101,2,FALSE)*(1+Lapse_Risk_Adj)</f>
        <v>#N/A</v>
      </c>
      <c r="BJ31" s="108" t="e" cm="1">
        <f t="array" ref="BJ31">(BJ26-BJ28)*VLOOKUP(BJ5,Lapses!$A$1:$B$101,2,FALSE)*(1+Lapse_Risk_Adj)</f>
        <v>#N/A</v>
      </c>
      <c r="BK31" s="108" t="e" cm="1">
        <f t="array" ref="BK31">(BK26-BK28)*VLOOKUP(BK5,Lapses!$A$1:$B$101,2,FALSE)*(1+Lapse_Risk_Adj)</f>
        <v>#N/A</v>
      </c>
      <c r="BL31" s="108" t="e" cm="1">
        <f t="array" ref="BL31">(BL26-BL28)*VLOOKUP(BL5,Lapses!$A$1:$B$101,2,FALSE)*(1+Lapse_Risk_Adj)</f>
        <v>#N/A</v>
      </c>
      <c r="BM31" s="108" t="e" cm="1">
        <f t="array" ref="BM31">(BM26-BM28)*VLOOKUP(BM5,Lapses!$A$1:$B$101,2,FALSE)*(1+Lapse_Risk_Adj)</f>
        <v>#N/A</v>
      </c>
      <c r="BN31" s="108" t="e" cm="1">
        <f t="array" ref="BN31">(BN26-BN28)*VLOOKUP(BN5,Lapses!$A$1:$B$101,2,FALSE)*(1+Lapse_Risk_Adj)</f>
        <v>#N/A</v>
      </c>
      <c r="BO31" s="108" t="e" cm="1">
        <f t="array" ref="BO31">(BO26-BO28)*VLOOKUP(BO5,Lapses!$A$1:$B$101,2,FALSE)*(1+Lapse_Risk_Adj)</f>
        <v>#N/A</v>
      </c>
      <c r="BP31" s="108" t="e" cm="1">
        <f t="array" ref="BP31">(BP26-BP28)*VLOOKUP(BP5,Lapses!$A$1:$B$101,2,FALSE)*(1+Lapse_Risk_Adj)</f>
        <v>#N/A</v>
      </c>
      <c r="BQ31" s="108" t="e" cm="1">
        <f t="array" ref="BQ31">(BQ26-BQ28)*VLOOKUP(BQ5,Lapses!$A$1:$B$101,2,FALSE)*(1+Lapse_Risk_Adj)</f>
        <v>#N/A</v>
      </c>
      <c r="BR31" s="108" t="e" cm="1">
        <f t="array" ref="BR31">(BR26-BR28)*VLOOKUP(BR5,Lapses!$A$1:$B$101,2,FALSE)*(1+Lapse_Risk_Adj)</f>
        <v>#N/A</v>
      </c>
      <c r="BS31" s="108" t="e" cm="1">
        <f t="array" ref="BS31">(BS26-BS28)*VLOOKUP(BS5,Lapses!$A$1:$B$101,2,FALSE)*(1+Lapse_Risk_Adj)</f>
        <v>#N/A</v>
      </c>
      <c r="BT31" s="108" t="e" cm="1">
        <f t="array" ref="BT31">(BT26-BT28)*VLOOKUP(BT5,Lapses!$A$1:$B$101,2,FALSE)*(1+Lapse_Risk_Adj)</f>
        <v>#N/A</v>
      </c>
      <c r="BU31" s="108" t="e" cm="1">
        <f t="array" ref="BU31">(BU26-BU28)*VLOOKUP(BU5,Lapses!$A$1:$B$101,2,FALSE)*(1+Lapse_Risk_Adj)</f>
        <v>#N/A</v>
      </c>
      <c r="BV31" s="108" t="e" cm="1">
        <f t="array" ref="BV31">(BV26-BV28)*VLOOKUP(BV5,Lapses!$A$1:$B$101,2,FALSE)*(1+Lapse_Risk_Adj)</f>
        <v>#N/A</v>
      </c>
      <c r="BW31" s="108" t="e" cm="1">
        <f t="array" ref="BW31">(BW26-BW28)*VLOOKUP(BW5,Lapses!$A$1:$B$101,2,FALSE)*(1+Lapse_Risk_Adj)</f>
        <v>#N/A</v>
      </c>
      <c r="BX31" s="108" t="e" cm="1">
        <f t="array" ref="BX31">(BX26-BX28)*VLOOKUP(BX5,Lapses!$A$1:$B$101,2,FALSE)*(1+Lapse_Risk_Adj)</f>
        <v>#N/A</v>
      </c>
      <c r="BY31" s="108" t="e" cm="1">
        <f t="array" ref="BY31">(BY26-BY28)*VLOOKUP(BY5,Lapses!$A$1:$B$101,2,FALSE)*(1+Lapse_Risk_Adj)</f>
        <v>#N/A</v>
      </c>
      <c r="BZ31" s="108" t="e" cm="1">
        <f t="array" ref="BZ31">(BZ26-BZ28)*VLOOKUP(BZ5,Lapses!$A$1:$B$101,2,FALSE)*(1+Lapse_Risk_Adj)</f>
        <v>#N/A</v>
      </c>
      <c r="CA31" s="108" t="e" cm="1">
        <f t="array" ref="CA31">(CA26-CA28)*VLOOKUP(CA5,Lapses!$A$1:$B$101,2,FALSE)*(1+Lapse_Risk_Adj)</f>
        <v>#N/A</v>
      </c>
      <c r="CB31" s="108" t="e" cm="1">
        <f t="array" ref="CB31">(CB26-CB28)*VLOOKUP(CB5,Lapses!$A$1:$B$101,2,FALSE)*(1+Lapse_Risk_Adj)</f>
        <v>#N/A</v>
      </c>
      <c r="CC31" s="108" t="e" cm="1">
        <f t="array" ref="CC31">(CC26-CC28)*VLOOKUP(CC5,Lapses!$A$1:$B$101,2,FALSE)*(1+Lapse_Risk_Adj)</f>
        <v>#N/A</v>
      </c>
      <c r="CD31" s="108" t="e" cm="1">
        <f t="array" ref="CD31">(CD26-CD28)*VLOOKUP(CD5,Lapses!$A$1:$B$101,2,FALSE)*(1+Lapse_Risk_Adj)</f>
        <v>#N/A</v>
      </c>
      <c r="CE31" s="108" t="e" cm="1">
        <f t="array" ref="CE31">(CE26-CE28)*VLOOKUP(CE5,Lapses!$A$1:$B$101,2,FALSE)*(1+Lapse_Risk_Adj)</f>
        <v>#N/A</v>
      </c>
      <c r="CF31" s="108" t="e" cm="1">
        <f t="array" ref="CF31">(CF26-CF28)*VLOOKUP(CF5,Lapses!$A$1:$B$101,2,FALSE)*(1+Lapse_Risk_Adj)</f>
        <v>#N/A</v>
      </c>
      <c r="CG31" s="108" t="e" cm="1">
        <f t="array" ref="CG31">(CG26-CG28)*VLOOKUP(CG5,Lapses!$A$1:$B$101,2,FALSE)*(1+Lapse_Risk_Adj)</f>
        <v>#N/A</v>
      </c>
      <c r="CH31" s="108" t="e" cm="1">
        <f t="array" ref="CH31">(CH26-CH28)*VLOOKUP(CH5,Lapses!$A$1:$B$101,2,FALSE)*(1+Lapse_Risk_Adj)</f>
        <v>#N/A</v>
      </c>
      <c r="CI31" s="108" t="e" cm="1">
        <f t="array" ref="CI31">(CI26-CI28)*VLOOKUP(CI5,Lapses!$A$1:$B$101,2,FALSE)*(1+Lapse_Risk_Adj)</f>
        <v>#N/A</v>
      </c>
      <c r="CJ31" s="108" t="e" cm="1">
        <f t="array" ref="CJ31">(CJ26-CJ28)*VLOOKUP(CJ5,Lapses!$A$1:$B$101,2,FALSE)*(1+Lapse_Risk_Adj)</f>
        <v>#N/A</v>
      </c>
      <c r="CK31" s="108" t="e" cm="1">
        <f t="array" ref="CK31">(CK26-CK28)*VLOOKUP(CK5,Lapses!$A$1:$B$101,2,FALSE)*(1+Lapse_Risk_Adj)</f>
        <v>#N/A</v>
      </c>
      <c r="CL31" s="108" t="e" cm="1">
        <f t="array" ref="CL31">(CL26-CL28)*VLOOKUP(CL5,Lapses!$A$1:$B$101,2,FALSE)*(1+Lapse_Risk_Adj)</f>
        <v>#N/A</v>
      </c>
      <c r="CM31" s="108" t="e" cm="1">
        <f t="array" ref="CM31">(CM26-CM28)*VLOOKUP(CM5,Lapses!$A$1:$B$101,2,FALSE)*(1+Lapse_Risk_Adj)</f>
        <v>#N/A</v>
      </c>
      <c r="CN31" s="108" t="e" cm="1">
        <f t="array" ref="CN31">(CN26-CN28)*VLOOKUP(CN5,Lapses!$A$1:$B$101,2,FALSE)*(1+Lapse_Risk_Adj)</f>
        <v>#N/A</v>
      </c>
      <c r="CO31" s="108" t="e" cm="1">
        <f t="array" ref="CO31">(CO26-CO28)*VLOOKUP(CO5,Lapses!$A$1:$B$101,2,FALSE)*(1+Lapse_Risk_Adj)</f>
        <v>#N/A</v>
      </c>
      <c r="CP31" s="108" t="e" cm="1">
        <f t="array" ref="CP31">(CP26-CP28)*VLOOKUP(CP5,Lapses!$A$1:$B$101,2,FALSE)*(1+Lapse_Risk_Adj)</f>
        <v>#N/A</v>
      </c>
      <c r="CQ31" s="108" t="e" cm="1">
        <f t="array" ref="CQ31">(CQ26-CQ28)*VLOOKUP(CQ5,Lapses!$A$1:$B$101,2,FALSE)*(1+Lapse_Risk_Adj)</f>
        <v>#N/A</v>
      </c>
      <c r="CR31" s="108" t="e" cm="1">
        <f t="array" ref="CR31">(CR26-CR28)*VLOOKUP(CR5,Lapses!$A$1:$B$101,2,FALSE)*(1+Lapse_Risk_Adj)</f>
        <v>#N/A</v>
      </c>
      <c r="CS31" s="108" t="e" cm="1">
        <f t="array" ref="CS31">(CS26-CS28)*VLOOKUP(CS5,Lapses!$A$1:$B$101,2,FALSE)*(1+Lapse_Risk_Adj)</f>
        <v>#N/A</v>
      </c>
      <c r="CT31" s="108" t="e" cm="1">
        <f t="array" ref="CT31">(CT26-CT28)*VLOOKUP(CT5,Lapses!$A$1:$B$101,2,FALSE)*(1+Lapse_Risk_Adj)</f>
        <v>#N/A</v>
      </c>
      <c r="CU31" s="108" t="e" cm="1">
        <f t="array" ref="CU31">(CU26-CU28)*VLOOKUP(CU5,Lapses!$A$1:$B$101,2,FALSE)*(1+Lapse_Risk_Adj)</f>
        <v>#N/A</v>
      </c>
      <c r="CV31" s="108" t="e" cm="1">
        <f t="array" ref="CV31">(CV26-CV28)*VLOOKUP(CV5,Lapses!$A$1:$B$101,2,FALSE)*(1+Lapse_Risk_Adj)</f>
        <v>#N/A</v>
      </c>
      <c r="CW31" s="108" t="e" cm="1">
        <f t="array" ref="CW31">(CW26-CW28)*VLOOKUP(CW5,Lapses!$A$1:$B$101,2,FALSE)*(1+Lapse_Risk_Adj)</f>
        <v>#N/A</v>
      </c>
      <c r="CX31" s="108" t="e" cm="1">
        <f t="array" ref="CX31">(CX26-CX28)*VLOOKUP(CX5,Lapses!$A$1:$B$101,2,FALSE)*(1+Lapse_Risk_Adj)</f>
        <v>#N/A</v>
      </c>
      <c r="CY31" s="108" t="e" cm="1">
        <f t="array" ref="CY31">(CY26-CY28)*VLOOKUP(CY5,Lapses!$A$1:$B$101,2,FALSE)*(1+Lapse_Risk_Adj)</f>
        <v>#N/A</v>
      </c>
      <c r="CZ31" s="108" t="e" cm="1">
        <f t="array" ref="CZ31">(CZ26-CZ28)*VLOOKUP(CZ5,Lapses!$A$1:$B$101,2,FALSE)*(1+Lapse_Risk_Adj)</f>
        <v>#N/A</v>
      </c>
      <c r="DA31" s="108" t="e" cm="1">
        <f t="array" ref="DA31">(DA26-DA28)*VLOOKUP(DA5,Lapses!$A$1:$B$101,2,FALSE)*(1+Lapse_Risk_Adj)</f>
        <v>#N/A</v>
      </c>
      <c r="DB31" s="108" t="e" cm="1">
        <f t="array" ref="DB31">(DB26-DB28)*VLOOKUP(DB5,Lapses!$A$1:$B$101,2,FALSE)*(1+Lapse_Risk_Adj)</f>
        <v>#N/A</v>
      </c>
      <c r="DC31" s="108" t="e" cm="1">
        <f t="array" ref="DC31">(DC26-DC28)*VLOOKUP(DC5,Lapses!$A$1:$B$101,2,FALSE)*(1+Lapse_Risk_Adj)</f>
        <v>#N/A</v>
      </c>
      <c r="DD31" s="108" t="e" cm="1">
        <f t="array" ref="DD31">(DD26-DD28)*VLOOKUP(DD5,Lapses!$A$1:$B$101,2,FALSE)*(1+Lapse_Risk_Adj)</f>
        <v>#N/A</v>
      </c>
      <c r="DE31" s="108" t="e" cm="1">
        <f t="array" ref="DE31">(DE26-DE28)*VLOOKUP(DE5,Lapses!$A$1:$B$101,2,FALSE)*(1+Lapse_Risk_Adj)</f>
        <v>#N/A</v>
      </c>
      <c r="DF31" s="108" t="e" cm="1">
        <f t="array" ref="DF31">(DF26-DF28)*VLOOKUP(DF5,Lapses!$A$1:$B$101,2,FALSE)*(1+Lapse_Risk_Adj)</f>
        <v>#N/A</v>
      </c>
      <c r="DG31" s="108" t="e" cm="1">
        <f t="array" ref="DG31">(DG26-DG28)*VLOOKUP(DG5,Lapses!$A$1:$B$101,2,FALSE)*(1+Lapse_Risk_Adj)</f>
        <v>#N/A</v>
      </c>
      <c r="DH31" s="108" t="e" cm="1">
        <f t="array" ref="DH31">(DH26-DH28)*VLOOKUP(DH5,Lapses!$A$1:$B$101,2,FALSE)*(1+Lapse_Risk_Adj)</f>
        <v>#N/A</v>
      </c>
      <c r="DI31" s="108" t="e" cm="1">
        <f t="array" ref="DI31">(DI26-DI28)*VLOOKUP(DI5,Lapses!$A$1:$B$101,2,FALSE)*(1+Lapse_Risk_Adj)</f>
        <v>#N/A</v>
      </c>
      <c r="DJ31" s="108" t="e" cm="1">
        <f t="array" ref="DJ31">(DJ26-DJ28)*VLOOKUP(DJ5,Lapses!$A$1:$B$101,2,FALSE)*(1+Lapse_Risk_Adj)</f>
        <v>#N/A</v>
      </c>
      <c r="DK31" s="108" t="e" cm="1">
        <f t="array" ref="DK31">(DK26-DK28)*VLOOKUP(DK5,Lapses!$A$1:$B$101,2,FALSE)*(1+Lapse_Risk_Adj)</f>
        <v>#N/A</v>
      </c>
      <c r="DL31" s="108" t="e" cm="1">
        <f t="array" ref="DL31">(DL26-DL28)*VLOOKUP(DL5,Lapses!$A$1:$B$101,2,FALSE)*(1+Lapse_Risk_Adj)</f>
        <v>#N/A</v>
      </c>
      <c r="DM31" s="108" t="e" cm="1">
        <f t="array" ref="DM31">(DM26-DM28)*VLOOKUP(DM5,Lapses!$A$1:$B$101,2,FALSE)*(1+Lapse_Risk_Adj)</f>
        <v>#N/A</v>
      </c>
      <c r="DN31" s="108" t="e" cm="1">
        <f t="array" ref="DN31">(DN26-DN28)*VLOOKUP(DN5,Lapses!$A$1:$B$101,2,FALSE)*(1+Lapse_Risk_Adj)</f>
        <v>#N/A</v>
      </c>
      <c r="DO31" s="108" t="e" cm="1">
        <f t="array" ref="DO31">(DO26-DO28)*VLOOKUP(DO5,Lapses!$A$1:$B$101,2,FALSE)*(1+Lapse_Risk_Adj)</f>
        <v>#N/A</v>
      </c>
      <c r="DP31" s="108" t="e" cm="1">
        <f t="array" ref="DP31">(DP26-DP28)*VLOOKUP(DP5,Lapses!$A$1:$B$101,2,FALSE)*(1+Lapse_Risk_Adj)</f>
        <v>#N/A</v>
      </c>
      <c r="DQ31" s="108" t="e" cm="1">
        <f t="array" ref="DQ31">(DQ26-DQ28)*VLOOKUP(DQ5,Lapses!$A$1:$B$101,2,FALSE)*(1+Lapse_Risk_Adj)</f>
        <v>#N/A</v>
      </c>
      <c r="DR31" s="108" t="e" cm="1">
        <f t="array" ref="DR31">(DR26-DR28)*VLOOKUP(DR5,Lapses!$A$1:$B$101,2,FALSE)*(1+Lapse_Risk_Adj)</f>
        <v>#N/A</v>
      </c>
      <c r="DS31" s="108" t="e" cm="1">
        <f t="array" ref="DS31">(DS26-DS28)*VLOOKUP(DS5,Lapses!$A$1:$B$101,2,FALSE)*(1+Lapse_Risk_Adj)</f>
        <v>#N/A</v>
      </c>
      <c r="DT31" s="108" t="e" cm="1">
        <f t="array" ref="DT31">(DT26-DT28)*VLOOKUP(DT5,Lapses!$A$1:$B$101,2,FALSE)*(1+Lapse_Risk_Adj)</f>
        <v>#N/A</v>
      </c>
      <c r="DU31" s="108" t="e" cm="1">
        <f t="array" ref="DU31">(DU26-DU28)*VLOOKUP(DU5,Lapses!$A$1:$B$101,2,FALSE)*(1+Lapse_Risk_Adj)</f>
        <v>#N/A</v>
      </c>
      <c r="DV31" s="108" t="e" cm="1">
        <f t="array" ref="DV31">(DV26-DV28)*VLOOKUP(DV5,Lapses!$A$1:$B$101,2,FALSE)*(1+Lapse_Risk_Adj)</f>
        <v>#N/A</v>
      </c>
      <c r="DW31" s="108" t="e" cm="1">
        <f t="array" ref="DW31">(DW26-DW28)*VLOOKUP(DW5,Lapses!$A$1:$B$101,2,FALSE)*(1+Lapse_Risk_Adj)</f>
        <v>#N/A</v>
      </c>
      <c r="DX31" s="108" t="e" cm="1">
        <f t="array" ref="DX31">(DX26-DX28)*VLOOKUP(DX5,Lapses!$A$1:$B$101,2,FALSE)*(1+Lapse_Risk_Adj)</f>
        <v>#N/A</v>
      </c>
      <c r="DY31" s="108" t="e" cm="1">
        <f t="array" ref="DY31">(DY26-DY28)*VLOOKUP(DY5,Lapses!$A$1:$B$101,2,FALSE)*(1+Lapse_Risk_Adj)</f>
        <v>#N/A</v>
      </c>
      <c r="DZ31" s="108" t="e" cm="1">
        <f t="array" ref="DZ31">(DZ26-DZ28)*VLOOKUP(DZ5,Lapses!$A$1:$B$101,2,FALSE)*(1+Lapse_Risk_Adj)</f>
        <v>#N/A</v>
      </c>
      <c r="EA31" s="108" t="e" cm="1">
        <f t="array" ref="EA31">(EA26-EA28)*VLOOKUP(EA5,Lapses!$A$1:$B$101,2,FALSE)*(1+Lapse_Risk_Adj)</f>
        <v>#N/A</v>
      </c>
      <c r="EB31" s="108" t="e" cm="1">
        <f t="array" ref="EB31">(EB26-EB28)*VLOOKUP(EB5,Lapses!$A$1:$B$101,2,FALSE)*(1+Lapse_Risk_Adj)</f>
        <v>#N/A</v>
      </c>
      <c r="EC31" s="108" t="e" cm="1">
        <f t="array" ref="EC31">(EC26-EC28)*VLOOKUP(EC5,Lapses!$A$1:$B$101,2,FALSE)*(1+Lapse_Risk_Adj)</f>
        <v>#N/A</v>
      </c>
      <c r="ED31" s="108" t="e" cm="1">
        <f t="array" ref="ED31">(ED26-ED28)*VLOOKUP(ED5,Lapses!$A$1:$B$101,2,FALSE)*(1+Lapse_Risk_Adj)</f>
        <v>#N/A</v>
      </c>
      <c r="EE31" s="108" t="e" cm="1">
        <f t="array" ref="EE31">(EE26-EE28)*VLOOKUP(EE5,Lapses!$A$1:$B$101,2,FALSE)*(1+Lapse_Risk_Adj)</f>
        <v>#N/A</v>
      </c>
      <c r="EF31" s="108" t="e" cm="1">
        <f t="array" ref="EF31">(EF26-EF28)*VLOOKUP(EF5,Lapses!$A$1:$B$101,2,FALSE)*(1+Lapse_Risk_Adj)</f>
        <v>#N/A</v>
      </c>
      <c r="EG31" s="108" t="e" cm="1">
        <f t="array" ref="EG31">(EG26-EG28)*VLOOKUP(EG5,Lapses!$A$1:$B$101,2,FALSE)*(1+Lapse_Risk_Adj)</f>
        <v>#N/A</v>
      </c>
      <c r="EH31" s="108" t="e" cm="1">
        <f t="array" ref="EH31">(EH26-EH28)*VLOOKUP(EH5,Lapses!$A$1:$B$101,2,FALSE)*(1+Lapse_Risk_Adj)</f>
        <v>#N/A</v>
      </c>
      <c r="EI31" s="108" t="e" cm="1">
        <f t="array" ref="EI31">(EI26-EI28)*VLOOKUP(EI5,Lapses!$A$1:$B$101,2,FALSE)*(1+Lapse_Risk_Adj)</f>
        <v>#N/A</v>
      </c>
      <c r="EJ31" s="108" t="e" cm="1">
        <f t="array" ref="EJ31">(EJ26-EJ28)*VLOOKUP(EJ5,Lapses!$A$1:$B$101,2,FALSE)*(1+Lapse_Risk_Adj)</f>
        <v>#N/A</v>
      </c>
      <c r="EK31" s="108" t="e" cm="1">
        <f t="array" ref="EK31">(EK26-EK28)*VLOOKUP(EK5,Lapses!$A$1:$B$101,2,FALSE)*(1+Lapse_Risk_Adj)</f>
        <v>#N/A</v>
      </c>
      <c r="EL31" s="108" t="e" cm="1">
        <f t="array" ref="EL31">(EL26-EL28)*VLOOKUP(EL5,Lapses!$A$1:$B$101,2,FALSE)*(1+Lapse_Risk_Adj)</f>
        <v>#N/A</v>
      </c>
      <c r="EM31" s="108" t="e" cm="1">
        <f t="array" ref="EM31">(EM26-EM28)*VLOOKUP(EM5,Lapses!$A$1:$B$101,2,FALSE)*(1+Lapse_Risk_Adj)</f>
        <v>#N/A</v>
      </c>
      <c r="EN31" s="108" t="e" cm="1">
        <f t="array" ref="EN31">(EN26-EN28)*VLOOKUP(EN5,Lapses!$A$1:$B$101,2,FALSE)*(1+Lapse_Risk_Adj)</f>
        <v>#N/A</v>
      </c>
      <c r="EO31" s="108" t="e" cm="1">
        <f t="array" ref="EO31">(EO26-EO28)*VLOOKUP(EO5,Lapses!$A$1:$B$101,2,FALSE)*(1+Lapse_Risk_Adj)</f>
        <v>#N/A</v>
      </c>
      <c r="EP31" s="108" t="e" cm="1">
        <f t="array" ref="EP31">(EP26-EP28)*VLOOKUP(EP5,Lapses!$A$1:$B$101,2,FALSE)*(1+Lapse_Risk_Adj)</f>
        <v>#N/A</v>
      </c>
      <c r="EQ31" s="108" t="e" cm="1">
        <f t="array" ref="EQ31">(EQ26-EQ28)*VLOOKUP(EQ5,Lapses!$A$1:$B$101,2,FALSE)*(1+Lapse_Risk_Adj)</f>
        <v>#N/A</v>
      </c>
      <c r="ER31" s="108" t="e" cm="1">
        <f t="array" ref="ER31">(ER26-ER28)*VLOOKUP(ER5,Lapses!$A$1:$B$101,2,FALSE)*(1+Lapse_Risk_Adj)</f>
        <v>#N/A</v>
      </c>
      <c r="ES31" s="108" t="e" cm="1">
        <f t="array" ref="ES31">(ES26-ES28)*VLOOKUP(ES5,Lapses!$A$1:$B$101,2,FALSE)*(1+Lapse_Risk_Adj)</f>
        <v>#N/A</v>
      </c>
      <c r="ET31" s="108" t="e" cm="1">
        <f t="array" ref="ET31">(ET26-ET28)*VLOOKUP(ET5,Lapses!$A$1:$B$101,2,FALSE)*(1+Lapse_Risk_Adj)</f>
        <v>#N/A</v>
      </c>
      <c r="EU31" s="108" t="e" cm="1">
        <f t="array" ref="EU31">(EU26-EU28)*VLOOKUP(EU5,Lapses!$A$1:$B$101,2,FALSE)*(1+Lapse_Risk_Adj)</f>
        <v>#N/A</v>
      </c>
      <c r="EV31" s="108" t="e" cm="1">
        <f t="array" ref="EV31">(EV26-EV28)*VLOOKUP(EV5,Lapses!$A$1:$B$101,2,FALSE)*(1+Lapse_Risk_Adj)</f>
        <v>#N/A</v>
      </c>
      <c r="EW31" s="108" t="e" cm="1">
        <f t="array" ref="EW31">(EW26-EW28)*VLOOKUP(EW5,Lapses!$A$1:$B$101,2,FALSE)*(1+Lapse_Risk_Adj)</f>
        <v>#N/A</v>
      </c>
      <c r="EX31" s="108" t="e" cm="1">
        <f t="array" ref="EX31">(EX26-EX28)*VLOOKUP(EX5,Lapses!$A$1:$B$101,2,FALSE)*(1+Lapse_Risk_Adj)</f>
        <v>#N/A</v>
      </c>
      <c r="EY31" s="108" t="e" cm="1">
        <f t="array" ref="EY31">(EY26-EY28)*VLOOKUP(EY5,Lapses!$A$1:$B$101,2,FALSE)*(1+Lapse_Risk_Adj)</f>
        <v>#N/A</v>
      </c>
      <c r="EZ31" s="108" t="e" cm="1">
        <f t="array" ref="EZ31">(EZ26-EZ28)*VLOOKUP(EZ5,Lapses!$A$1:$B$101,2,FALSE)*(1+Lapse_Risk_Adj)</f>
        <v>#N/A</v>
      </c>
      <c r="FA31" s="108" t="e" cm="1">
        <f t="array" ref="FA31">(FA26-FA28)*VLOOKUP(FA5,Lapses!$A$1:$B$101,2,FALSE)*(1+Lapse_Risk_Adj)</f>
        <v>#N/A</v>
      </c>
      <c r="FB31" s="108" t="e" cm="1">
        <f t="array" ref="FB31">(FB26-FB28)*VLOOKUP(FB5,Lapses!$A$1:$B$101,2,FALSE)*(1+Lapse_Risk_Adj)</f>
        <v>#N/A</v>
      </c>
      <c r="FC31" s="108" t="e" cm="1">
        <f t="array" ref="FC31">(FC26-FC28)*VLOOKUP(FC5,Lapses!$A$1:$B$101,2,FALSE)*(1+Lapse_Risk_Adj)</f>
        <v>#N/A</v>
      </c>
      <c r="FD31" s="108" t="e" cm="1">
        <f t="array" ref="FD31">(FD26-FD28)*VLOOKUP(FD5,Lapses!$A$1:$B$101,2,FALSE)*(1+Lapse_Risk_Adj)</f>
        <v>#N/A</v>
      </c>
      <c r="FE31" s="108" t="e" cm="1">
        <f t="array" ref="FE31">(FE26-FE28)*VLOOKUP(FE5,Lapses!$A$1:$B$101,2,FALSE)*(1+Lapse_Risk_Adj)</f>
        <v>#N/A</v>
      </c>
      <c r="FF31" s="108" t="e" cm="1">
        <f t="array" ref="FF31">(FF26-FF28)*VLOOKUP(FF5,Lapses!$A$1:$B$101,2,FALSE)*(1+Lapse_Risk_Adj)</f>
        <v>#N/A</v>
      </c>
      <c r="FG31" s="108" t="e" cm="1">
        <f t="array" ref="FG31">(FG26-FG28)*VLOOKUP(FG5,Lapses!$A$1:$B$101,2,FALSE)*(1+Lapse_Risk_Adj)</f>
        <v>#N/A</v>
      </c>
      <c r="FH31" s="108" t="e" cm="1">
        <f t="array" ref="FH31">(FH26-FH28)*VLOOKUP(FH5,Lapses!$A$1:$B$101,2,FALSE)*(1+Lapse_Risk_Adj)</f>
        <v>#N/A</v>
      </c>
      <c r="FI31" s="108" t="e" cm="1">
        <f t="array" ref="FI31">(FI26-FI28)*VLOOKUP(FI5,Lapses!$A$1:$B$101,2,FALSE)*(1+Lapse_Risk_Adj)</f>
        <v>#N/A</v>
      </c>
      <c r="FJ31" s="108" t="e" cm="1">
        <f t="array" ref="FJ31">(FJ26-FJ28)*VLOOKUP(FJ5,Lapses!$A$1:$B$101,2,FALSE)*(1+Lapse_Risk_Adj)</f>
        <v>#N/A</v>
      </c>
      <c r="FK31" s="108" t="e" cm="1">
        <f t="array" ref="FK31">(FK26-FK28)*VLOOKUP(FK5,Lapses!$A$1:$B$101,2,FALSE)*(1+Lapse_Risk_Adj)</f>
        <v>#N/A</v>
      </c>
      <c r="FL31" s="108" t="e" cm="1">
        <f t="array" ref="FL31">(FL26-FL28)*VLOOKUP(FL5,Lapses!$A$1:$B$101,2,FALSE)*(1+Lapse_Risk_Adj)</f>
        <v>#N/A</v>
      </c>
      <c r="FM31" s="108" t="e" cm="1">
        <f t="array" ref="FM31">(FM26-FM28)*VLOOKUP(FM5,Lapses!$A$1:$B$101,2,FALSE)*(1+Lapse_Risk_Adj)</f>
        <v>#N/A</v>
      </c>
      <c r="FN31" s="108" t="e" cm="1">
        <f t="array" ref="FN31">(FN26-FN28)*VLOOKUP(FN5,Lapses!$A$1:$B$101,2,FALSE)*(1+Lapse_Risk_Adj)</f>
        <v>#N/A</v>
      </c>
      <c r="FO31" s="108" t="e" cm="1">
        <f t="array" ref="FO31">(FO26-FO28)*VLOOKUP(FO5,Lapses!$A$1:$B$101,2,FALSE)*(1+Lapse_Risk_Adj)</f>
        <v>#N/A</v>
      </c>
      <c r="FP31" s="108" t="e" cm="1">
        <f t="array" ref="FP31">(FP26-FP28)*VLOOKUP(FP5,Lapses!$A$1:$B$101,2,FALSE)*(1+Lapse_Risk_Adj)</f>
        <v>#N/A</v>
      </c>
      <c r="FQ31" s="108" t="e" cm="1">
        <f t="array" ref="FQ31">(FQ26-FQ28)*VLOOKUP(FQ5,Lapses!$A$1:$B$101,2,FALSE)*(1+Lapse_Risk_Adj)</f>
        <v>#N/A</v>
      </c>
      <c r="FR31" s="108" t="e" cm="1">
        <f t="array" ref="FR31">(FR26-FR28)*VLOOKUP(FR5,Lapses!$A$1:$B$101,2,FALSE)*(1+Lapse_Risk_Adj)</f>
        <v>#N/A</v>
      </c>
      <c r="FS31" s="108" t="e" cm="1">
        <f t="array" ref="FS31">(FS26-FS28)*VLOOKUP(FS5,Lapses!$A$1:$B$101,2,FALSE)*(1+Lapse_Risk_Adj)</f>
        <v>#N/A</v>
      </c>
      <c r="FT31" s="108" t="e" cm="1">
        <f t="array" ref="FT31">(FT26-FT28)*VLOOKUP(FT5,Lapses!$A$1:$B$101,2,FALSE)*(1+Lapse_Risk_Adj)</f>
        <v>#N/A</v>
      </c>
      <c r="FU31" s="108" t="e" cm="1">
        <f t="array" ref="FU31">(FU26-FU28)*VLOOKUP(FU5,Lapses!$A$1:$B$101,2,FALSE)*(1+Lapse_Risk_Adj)</f>
        <v>#N/A</v>
      </c>
      <c r="FV31" s="108" t="e" cm="1">
        <f t="array" ref="FV31">(FV26-FV28)*VLOOKUP(FV5,Lapses!$A$1:$B$101,2,FALSE)*(1+Lapse_Risk_Adj)</f>
        <v>#N/A</v>
      </c>
      <c r="FW31" s="108" t="e" cm="1">
        <f t="array" ref="FW31">(FW26-FW28)*VLOOKUP(FW5,Lapses!$A$1:$B$101,2,FALSE)*(1+Lapse_Risk_Adj)</f>
        <v>#N/A</v>
      </c>
      <c r="FX31" s="108" t="e" cm="1">
        <f t="array" ref="FX31">(FX26-FX28)*VLOOKUP(FX5,Lapses!$A$1:$B$101,2,FALSE)*(1+Lapse_Risk_Adj)</f>
        <v>#N/A</v>
      </c>
      <c r="FY31" s="108" t="e" cm="1">
        <f t="array" ref="FY31">(FY26-FY28)*VLOOKUP(FY5,Lapses!$A$1:$B$101,2,FALSE)*(1+Lapse_Risk_Adj)</f>
        <v>#N/A</v>
      </c>
      <c r="FZ31" s="108" t="e" cm="1">
        <f t="array" ref="FZ31">(FZ26-FZ28)*VLOOKUP(FZ5,Lapses!$A$1:$B$101,2,FALSE)*(1+Lapse_Risk_Adj)</f>
        <v>#N/A</v>
      </c>
      <c r="GA31" s="108" t="e" cm="1">
        <f t="array" ref="GA31">(GA26-GA28)*VLOOKUP(GA5,Lapses!$A$1:$B$101,2,FALSE)*(1+Lapse_Risk_Adj)</f>
        <v>#N/A</v>
      </c>
      <c r="GB31" s="108" t="e" cm="1">
        <f t="array" ref="GB31">(GB26-GB28)*VLOOKUP(GB5,Lapses!$A$1:$B$101,2,FALSE)*(1+Lapse_Risk_Adj)</f>
        <v>#N/A</v>
      </c>
      <c r="GC31" s="108" t="e" cm="1">
        <f t="array" ref="GC31">(GC26-GC28)*VLOOKUP(GC5,Lapses!$A$1:$B$101,2,FALSE)*(1+Lapse_Risk_Adj)</f>
        <v>#N/A</v>
      </c>
      <c r="GD31" s="108" t="e" cm="1">
        <f t="array" ref="GD31">(GD26-GD28)*VLOOKUP(GD5,Lapses!$A$1:$B$101,2,FALSE)*(1+Lapse_Risk_Adj)</f>
        <v>#N/A</v>
      </c>
      <c r="GE31" s="108" t="e" cm="1">
        <f t="array" ref="GE31">(GE26-GE28)*VLOOKUP(GE5,Lapses!$A$1:$B$101,2,FALSE)*(1+Lapse_Risk_Adj)</f>
        <v>#N/A</v>
      </c>
      <c r="GF31" s="108" t="e" cm="1">
        <f t="array" ref="GF31">(GF26-GF28)*VLOOKUP(GF5,Lapses!$A$1:$B$101,2,FALSE)*(1+Lapse_Risk_Adj)</f>
        <v>#N/A</v>
      </c>
      <c r="GG31" s="108" t="e" cm="1">
        <f t="array" ref="GG31">(GG26-GG28)*VLOOKUP(GG5,Lapses!$A$1:$B$101,2,FALSE)*(1+Lapse_Risk_Adj)</f>
        <v>#N/A</v>
      </c>
      <c r="GH31" s="108" t="e" cm="1">
        <f t="array" ref="GH31">(GH26-GH28)*VLOOKUP(GH5,Lapses!$A$1:$B$101,2,FALSE)*(1+Lapse_Risk_Adj)</f>
        <v>#N/A</v>
      </c>
      <c r="GI31" s="108" t="e" cm="1">
        <f t="array" ref="GI31">(GI26-GI28)*VLOOKUP(GI5,Lapses!$A$1:$B$101,2,FALSE)*(1+Lapse_Risk_Adj)</f>
        <v>#N/A</v>
      </c>
      <c r="GJ31" s="108" t="e" cm="1">
        <f t="array" ref="GJ31">(GJ26-GJ28)*VLOOKUP(GJ5,Lapses!$A$1:$B$101,2,FALSE)*(1+Lapse_Risk_Adj)</f>
        <v>#N/A</v>
      </c>
    </row>
    <row r="32" spans="2:192" x14ac:dyDescent="0.3">
      <c r="C32" s="32" t="s">
        <v>467</v>
      </c>
      <c r="D32" s="41"/>
      <c r="E32" s="69"/>
      <c r="F32" s="109">
        <f>F26+F27-F28-F31-F29</f>
        <v>0.62071260493803937</v>
      </c>
      <c r="G32" s="109">
        <f t="shared" ref="G32:BR32" si="88">G26+G27-G28-G31-G29</f>
        <v>0.48256330996319408</v>
      </c>
      <c r="H32" s="109">
        <f t="shared" si="88"/>
        <v>0.42303618706096796</v>
      </c>
      <c r="I32" s="109">
        <f t="shared" si="88"/>
        <v>0.37010904558553537</v>
      </c>
      <c r="J32" s="109">
        <f t="shared" si="88"/>
        <v>0.32397981786093216</v>
      </c>
      <c r="K32" s="109">
        <f t="shared" si="88"/>
        <v>0.28327754713033021</v>
      </c>
      <c r="L32" s="109">
        <f t="shared" si="88"/>
        <v>0.24654054530930058</v>
      </c>
      <c r="M32" s="109">
        <f t="shared" si="88"/>
        <v>0.21349840335992029</v>
      </c>
      <c r="N32" s="109">
        <f t="shared" si="88"/>
        <v>0.18388789505057823</v>
      </c>
      <c r="O32" s="109">
        <f t="shared" si="88"/>
        <v>0.15744433071980135</v>
      </c>
      <c r="P32" s="109">
        <f t="shared" si="88"/>
        <v>0.13391230801383625</v>
      </c>
      <c r="Q32" s="109">
        <f t="shared" si="88"/>
        <v>0.11234416154984007</v>
      </c>
      <c r="R32" s="109">
        <f t="shared" si="88"/>
        <v>9.2765545753807105E-2</v>
      </c>
      <c r="S32" s="109">
        <f t="shared" si="88"/>
        <v>7.5202969866495994E-2</v>
      </c>
      <c r="T32" s="109">
        <f t="shared" si="88"/>
        <v>5.96763395806948E-2</v>
      </c>
      <c r="U32" s="109">
        <f t="shared" si="88"/>
        <v>4.6190272062673399E-2</v>
      </c>
      <c r="V32" s="109">
        <f t="shared" si="88"/>
        <v>3.4724690005154032E-2</v>
      </c>
      <c r="W32" s="109">
        <f t="shared" si="88"/>
        <v>2.5225579107763792E-2</v>
      </c>
      <c r="X32" s="109">
        <f t="shared" si="88"/>
        <v>1.7597202167691631E-2</v>
      </c>
      <c r="Y32" s="109">
        <f t="shared" si="88"/>
        <v>1.1697405452337356E-2</v>
      </c>
      <c r="Z32" s="109">
        <f t="shared" si="88"/>
        <v>7.337777483993219E-3</v>
      </c>
      <c r="AA32" s="109">
        <f t="shared" si="88"/>
        <v>4.436528848838728E-3</v>
      </c>
      <c r="AB32" s="109">
        <f t="shared" si="88"/>
        <v>2.5888106588815188E-3</v>
      </c>
      <c r="AC32" s="109">
        <f t="shared" si="88"/>
        <v>1.4553668393285858E-3</v>
      </c>
      <c r="AD32" s="109">
        <f t="shared" si="88"/>
        <v>7.8594174124478145E-4</v>
      </c>
      <c r="AE32" s="109">
        <f t="shared" si="88"/>
        <v>-2.5030935374433554E-5</v>
      </c>
      <c r="AF32" s="109" t="e">
        <f t="shared" si="88"/>
        <v>#N/A</v>
      </c>
      <c r="AG32" s="109" t="e">
        <f t="shared" si="88"/>
        <v>#N/A</v>
      </c>
      <c r="AH32" s="109" t="e">
        <f t="shared" si="88"/>
        <v>#N/A</v>
      </c>
      <c r="AI32" s="109" t="e">
        <f t="shared" si="88"/>
        <v>#N/A</v>
      </c>
      <c r="AJ32" s="109" t="e">
        <f t="shared" si="88"/>
        <v>#N/A</v>
      </c>
      <c r="AK32" s="109" t="e">
        <f t="shared" si="88"/>
        <v>#N/A</v>
      </c>
      <c r="AL32" s="109" t="e">
        <f t="shared" si="88"/>
        <v>#N/A</v>
      </c>
      <c r="AM32" s="109" t="e">
        <f t="shared" si="88"/>
        <v>#N/A</v>
      </c>
      <c r="AN32" s="109" t="e">
        <f t="shared" si="88"/>
        <v>#N/A</v>
      </c>
      <c r="AO32" s="109" t="e">
        <f t="shared" si="88"/>
        <v>#N/A</v>
      </c>
      <c r="AP32" s="109" t="e">
        <f t="shared" si="88"/>
        <v>#N/A</v>
      </c>
      <c r="AQ32" s="109" t="e">
        <f t="shared" si="88"/>
        <v>#N/A</v>
      </c>
      <c r="AR32" s="109" t="e">
        <f t="shared" si="88"/>
        <v>#N/A</v>
      </c>
      <c r="AS32" s="109" t="e">
        <f t="shared" si="88"/>
        <v>#N/A</v>
      </c>
      <c r="AT32" s="109" t="e">
        <f t="shared" si="88"/>
        <v>#N/A</v>
      </c>
      <c r="AU32" s="109" t="e">
        <f t="shared" si="88"/>
        <v>#N/A</v>
      </c>
      <c r="AV32" s="109" t="e">
        <f t="shared" si="88"/>
        <v>#N/A</v>
      </c>
      <c r="AW32" s="109" t="e">
        <f t="shared" si="88"/>
        <v>#N/A</v>
      </c>
      <c r="AX32" s="109" t="e">
        <f t="shared" si="88"/>
        <v>#N/A</v>
      </c>
      <c r="AY32" s="109" t="e">
        <f t="shared" si="88"/>
        <v>#N/A</v>
      </c>
      <c r="AZ32" s="109" t="e">
        <f t="shared" si="88"/>
        <v>#N/A</v>
      </c>
      <c r="BA32" s="109" t="e">
        <f t="shared" si="88"/>
        <v>#N/A</v>
      </c>
      <c r="BB32" s="109" t="e">
        <f t="shared" si="88"/>
        <v>#N/A</v>
      </c>
      <c r="BC32" s="109" t="e">
        <f t="shared" si="88"/>
        <v>#N/A</v>
      </c>
      <c r="BD32" s="109" t="e">
        <f t="shared" si="88"/>
        <v>#N/A</v>
      </c>
      <c r="BE32" s="109" t="e">
        <f t="shared" si="88"/>
        <v>#N/A</v>
      </c>
      <c r="BF32" s="109" t="e">
        <f t="shared" si="88"/>
        <v>#N/A</v>
      </c>
      <c r="BG32" s="109" t="e">
        <f t="shared" si="88"/>
        <v>#N/A</v>
      </c>
      <c r="BH32" s="109" t="e">
        <f t="shared" si="88"/>
        <v>#N/A</v>
      </c>
      <c r="BI32" s="109" t="e">
        <f t="shared" si="88"/>
        <v>#N/A</v>
      </c>
      <c r="BJ32" s="109" t="e">
        <f t="shared" si="88"/>
        <v>#N/A</v>
      </c>
      <c r="BK32" s="109" t="e">
        <f t="shared" si="88"/>
        <v>#N/A</v>
      </c>
      <c r="BL32" s="109" t="e">
        <f t="shared" si="88"/>
        <v>#N/A</v>
      </c>
      <c r="BM32" s="109" t="e">
        <f t="shared" si="88"/>
        <v>#N/A</v>
      </c>
      <c r="BN32" s="109" t="e">
        <f t="shared" si="88"/>
        <v>#N/A</v>
      </c>
      <c r="BO32" s="109" t="e">
        <f t="shared" si="88"/>
        <v>#N/A</v>
      </c>
      <c r="BP32" s="109" t="e">
        <f t="shared" si="88"/>
        <v>#N/A</v>
      </c>
      <c r="BQ32" s="109" t="e">
        <f t="shared" si="88"/>
        <v>#N/A</v>
      </c>
      <c r="BR32" s="109" t="e">
        <f t="shared" si="88"/>
        <v>#N/A</v>
      </c>
      <c r="BS32" s="109" t="e">
        <f t="shared" ref="BS32:ED32" si="89">BS26+BS27-BS28-BS31-BS29</f>
        <v>#N/A</v>
      </c>
      <c r="BT32" s="109" t="e">
        <f t="shared" si="89"/>
        <v>#N/A</v>
      </c>
      <c r="BU32" s="109" t="e">
        <f t="shared" si="89"/>
        <v>#N/A</v>
      </c>
      <c r="BV32" s="109" t="e">
        <f t="shared" si="89"/>
        <v>#N/A</v>
      </c>
      <c r="BW32" s="109" t="e">
        <f t="shared" si="89"/>
        <v>#N/A</v>
      </c>
      <c r="BX32" s="109" t="e">
        <f t="shared" si="89"/>
        <v>#N/A</v>
      </c>
      <c r="BY32" s="109" t="e">
        <f t="shared" si="89"/>
        <v>#N/A</v>
      </c>
      <c r="BZ32" s="109" t="e">
        <f t="shared" si="89"/>
        <v>#N/A</v>
      </c>
      <c r="CA32" s="109" t="e">
        <f t="shared" si="89"/>
        <v>#N/A</v>
      </c>
      <c r="CB32" s="109" t="e">
        <f t="shared" si="89"/>
        <v>#N/A</v>
      </c>
      <c r="CC32" s="109" t="e">
        <f t="shared" si="89"/>
        <v>#N/A</v>
      </c>
      <c r="CD32" s="109" t="e">
        <f t="shared" si="89"/>
        <v>#N/A</v>
      </c>
      <c r="CE32" s="109" t="e">
        <f t="shared" si="89"/>
        <v>#N/A</v>
      </c>
      <c r="CF32" s="109" t="e">
        <f t="shared" si="89"/>
        <v>#N/A</v>
      </c>
      <c r="CG32" s="109" t="e">
        <f t="shared" si="89"/>
        <v>#N/A</v>
      </c>
      <c r="CH32" s="109" t="e">
        <f t="shared" si="89"/>
        <v>#N/A</v>
      </c>
      <c r="CI32" s="109" t="e">
        <f t="shared" si="89"/>
        <v>#N/A</v>
      </c>
      <c r="CJ32" s="109" t="e">
        <f t="shared" si="89"/>
        <v>#N/A</v>
      </c>
      <c r="CK32" s="109" t="e">
        <f t="shared" si="89"/>
        <v>#N/A</v>
      </c>
      <c r="CL32" s="109" t="e">
        <f t="shared" si="89"/>
        <v>#N/A</v>
      </c>
      <c r="CM32" s="109" t="e">
        <f t="shared" si="89"/>
        <v>#N/A</v>
      </c>
      <c r="CN32" s="109" t="e">
        <f t="shared" si="89"/>
        <v>#N/A</v>
      </c>
      <c r="CO32" s="109" t="e">
        <f t="shared" si="89"/>
        <v>#N/A</v>
      </c>
      <c r="CP32" s="109" t="e">
        <f t="shared" si="89"/>
        <v>#N/A</v>
      </c>
      <c r="CQ32" s="109" t="e">
        <f t="shared" si="89"/>
        <v>#N/A</v>
      </c>
      <c r="CR32" s="109" t="e">
        <f t="shared" si="89"/>
        <v>#N/A</v>
      </c>
      <c r="CS32" s="109" t="e">
        <f t="shared" si="89"/>
        <v>#N/A</v>
      </c>
      <c r="CT32" s="109" t="e">
        <f t="shared" si="89"/>
        <v>#N/A</v>
      </c>
      <c r="CU32" s="109" t="e">
        <f t="shared" si="89"/>
        <v>#N/A</v>
      </c>
      <c r="CV32" s="109" t="e">
        <f t="shared" si="89"/>
        <v>#N/A</v>
      </c>
      <c r="CW32" s="109" t="e">
        <f t="shared" si="89"/>
        <v>#N/A</v>
      </c>
      <c r="CX32" s="109" t="e">
        <f t="shared" si="89"/>
        <v>#N/A</v>
      </c>
      <c r="CY32" s="109" t="e">
        <f t="shared" si="89"/>
        <v>#N/A</v>
      </c>
      <c r="CZ32" s="109" t="e">
        <f t="shared" si="89"/>
        <v>#N/A</v>
      </c>
      <c r="DA32" s="109" t="e">
        <f t="shared" si="89"/>
        <v>#N/A</v>
      </c>
      <c r="DB32" s="109" t="e">
        <f t="shared" si="89"/>
        <v>#N/A</v>
      </c>
      <c r="DC32" s="109" t="e">
        <f t="shared" si="89"/>
        <v>#N/A</v>
      </c>
      <c r="DD32" s="109" t="e">
        <f t="shared" si="89"/>
        <v>#N/A</v>
      </c>
      <c r="DE32" s="109" t="e">
        <f t="shared" si="89"/>
        <v>#N/A</v>
      </c>
      <c r="DF32" s="109" t="e">
        <f t="shared" si="89"/>
        <v>#N/A</v>
      </c>
      <c r="DG32" s="109" t="e">
        <f t="shared" si="89"/>
        <v>#N/A</v>
      </c>
      <c r="DH32" s="109" t="e">
        <f t="shared" si="89"/>
        <v>#N/A</v>
      </c>
      <c r="DI32" s="109" t="e">
        <f t="shared" si="89"/>
        <v>#N/A</v>
      </c>
      <c r="DJ32" s="109" t="e">
        <f t="shared" si="89"/>
        <v>#N/A</v>
      </c>
      <c r="DK32" s="109" t="e">
        <f t="shared" si="89"/>
        <v>#N/A</v>
      </c>
      <c r="DL32" s="109" t="e">
        <f t="shared" si="89"/>
        <v>#N/A</v>
      </c>
      <c r="DM32" s="109" t="e">
        <f t="shared" si="89"/>
        <v>#N/A</v>
      </c>
      <c r="DN32" s="109" t="e">
        <f t="shared" si="89"/>
        <v>#N/A</v>
      </c>
      <c r="DO32" s="109" t="e">
        <f t="shared" si="89"/>
        <v>#N/A</v>
      </c>
      <c r="DP32" s="109" t="e">
        <f t="shared" si="89"/>
        <v>#N/A</v>
      </c>
      <c r="DQ32" s="109" t="e">
        <f t="shared" si="89"/>
        <v>#N/A</v>
      </c>
      <c r="DR32" s="109" t="e">
        <f t="shared" si="89"/>
        <v>#N/A</v>
      </c>
      <c r="DS32" s="109" t="e">
        <f t="shared" si="89"/>
        <v>#N/A</v>
      </c>
      <c r="DT32" s="109" t="e">
        <f t="shared" si="89"/>
        <v>#N/A</v>
      </c>
      <c r="DU32" s="109" t="e">
        <f t="shared" si="89"/>
        <v>#N/A</v>
      </c>
      <c r="DV32" s="109" t="e">
        <f t="shared" si="89"/>
        <v>#N/A</v>
      </c>
      <c r="DW32" s="109" t="e">
        <f t="shared" si="89"/>
        <v>#N/A</v>
      </c>
      <c r="DX32" s="109" t="e">
        <f t="shared" si="89"/>
        <v>#N/A</v>
      </c>
      <c r="DY32" s="109" t="e">
        <f t="shared" si="89"/>
        <v>#N/A</v>
      </c>
      <c r="DZ32" s="109" t="e">
        <f t="shared" si="89"/>
        <v>#N/A</v>
      </c>
      <c r="EA32" s="109" t="e">
        <f t="shared" si="89"/>
        <v>#N/A</v>
      </c>
      <c r="EB32" s="109" t="e">
        <f t="shared" si="89"/>
        <v>#N/A</v>
      </c>
      <c r="EC32" s="109" t="e">
        <f t="shared" si="89"/>
        <v>#N/A</v>
      </c>
      <c r="ED32" s="109" t="e">
        <f t="shared" si="89"/>
        <v>#N/A</v>
      </c>
      <c r="EE32" s="109" t="e">
        <f t="shared" ref="EE32:GJ32" si="90">EE26+EE27-EE28-EE31-EE29</f>
        <v>#N/A</v>
      </c>
      <c r="EF32" s="109" t="e">
        <f t="shared" si="90"/>
        <v>#N/A</v>
      </c>
      <c r="EG32" s="109" t="e">
        <f t="shared" si="90"/>
        <v>#N/A</v>
      </c>
      <c r="EH32" s="109" t="e">
        <f t="shared" si="90"/>
        <v>#N/A</v>
      </c>
      <c r="EI32" s="109" t="e">
        <f t="shared" si="90"/>
        <v>#N/A</v>
      </c>
      <c r="EJ32" s="109" t="e">
        <f t="shared" si="90"/>
        <v>#N/A</v>
      </c>
      <c r="EK32" s="109" t="e">
        <f t="shared" si="90"/>
        <v>#N/A</v>
      </c>
      <c r="EL32" s="109" t="e">
        <f t="shared" si="90"/>
        <v>#N/A</v>
      </c>
      <c r="EM32" s="109" t="e">
        <f t="shared" si="90"/>
        <v>#N/A</v>
      </c>
      <c r="EN32" s="109" t="e">
        <f t="shared" si="90"/>
        <v>#N/A</v>
      </c>
      <c r="EO32" s="109" t="e">
        <f t="shared" si="90"/>
        <v>#N/A</v>
      </c>
      <c r="EP32" s="109" t="e">
        <f t="shared" si="90"/>
        <v>#N/A</v>
      </c>
      <c r="EQ32" s="109" t="e">
        <f t="shared" si="90"/>
        <v>#N/A</v>
      </c>
      <c r="ER32" s="109" t="e">
        <f t="shared" si="90"/>
        <v>#N/A</v>
      </c>
      <c r="ES32" s="109" t="e">
        <f t="shared" si="90"/>
        <v>#N/A</v>
      </c>
      <c r="ET32" s="109" t="e">
        <f t="shared" si="90"/>
        <v>#N/A</v>
      </c>
      <c r="EU32" s="109" t="e">
        <f t="shared" si="90"/>
        <v>#N/A</v>
      </c>
      <c r="EV32" s="109" t="e">
        <f t="shared" si="90"/>
        <v>#N/A</v>
      </c>
      <c r="EW32" s="109" t="e">
        <f t="shared" si="90"/>
        <v>#N/A</v>
      </c>
      <c r="EX32" s="109" t="e">
        <f t="shared" si="90"/>
        <v>#N/A</v>
      </c>
      <c r="EY32" s="109" t="e">
        <f t="shared" si="90"/>
        <v>#N/A</v>
      </c>
      <c r="EZ32" s="109" t="e">
        <f t="shared" si="90"/>
        <v>#N/A</v>
      </c>
      <c r="FA32" s="109" t="e">
        <f t="shared" si="90"/>
        <v>#N/A</v>
      </c>
      <c r="FB32" s="109" t="e">
        <f t="shared" si="90"/>
        <v>#N/A</v>
      </c>
      <c r="FC32" s="109" t="e">
        <f t="shared" si="90"/>
        <v>#N/A</v>
      </c>
      <c r="FD32" s="109" t="e">
        <f t="shared" si="90"/>
        <v>#N/A</v>
      </c>
      <c r="FE32" s="109" t="e">
        <f t="shared" si="90"/>
        <v>#N/A</v>
      </c>
      <c r="FF32" s="109" t="e">
        <f t="shared" si="90"/>
        <v>#N/A</v>
      </c>
      <c r="FG32" s="109" t="e">
        <f t="shared" si="90"/>
        <v>#N/A</v>
      </c>
      <c r="FH32" s="109" t="e">
        <f t="shared" si="90"/>
        <v>#N/A</v>
      </c>
      <c r="FI32" s="109" t="e">
        <f t="shared" si="90"/>
        <v>#N/A</v>
      </c>
      <c r="FJ32" s="109" t="e">
        <f t="shared" si="90"/>
        <v>#N/A</v>
      </c>
      <c r="FK32" s="109" t="e">
        <f t="shared" si="90"/>
        <v>#N/A</v>
      </c>
      <c r="FL32" s="109" t="e">
        <f t="shared" si="90"/>
        <v>#N/A</v>
      </c>
      <c r="FM32" s="109" t="e">
        <f t="shared" si="90"/>
        <v>#N/A</v>
      </c>
      <c r="FN32" s="109" t="e">
        <f t="shared" si="90"/>
        <v>#N/A</v>
      </c>
      <c r="FO32" s="109" t="e">
        <f t="shared" si="90"/>
        <v>#N/A</v>
      </c>
      <c r="FP32" s="109" t="e">
        <f t="shared" si="90"/>
        <v>#N/A</v>
      </c>
      <c r="FQ32" s="109" t="e">
        <f t="shared" si="90"/>
        <v>#N/A</v>
      </c>
      <c r="FR32" s="109" t="e">
        <f t="shared" si="90"/>
        <v>#N/A</v>
      </c>
      <c r="FS32" s="109" t="e">
        <f t="shared" si="90"/>
        <v>#N/A</v>
      </c>
      <c r="FT32" s="109" t="e">
        <f t="shared" si="90"/>
        <v>#N/A</v>
      </c>
      <c r="FU32" s="109" t="e">
        <f t="shared" si="90"/>
        <v>#N/A</v>
      </c>
      <c r="FV32" s="109" t="e">
        <f t="shared" si="90"/>
        <v>#N/A</v>
      </c>
      <c r="FW32" s="109" t="e">
        <f t="shared" si="90"/>
        <v>#N/A</v>
      </c>
      <c r="FX32" s="109" t="e">
        <f t="shared" si="90"/>
        <v>#N/A</v>
      </c>
      <c r="FY32" s="109" t="e">
        <f t="shared" si="90"/>
        <v>#N/A</v>
      </c>
      <c r="FZ32" s="109" t="e">
        <f t="shared" si="90"/>
        <v>#N/A</v>
      </c>
      <c r="GA32" s="109" t="e">
        <f t="shared" si="90"/>
        <v>#N/A</v>
      </c>
      <c r="GB32" s="109" t="e">
        <f t="shared" si="90"/>
        <v>#N/A</v>
      </c>
      <c r="GC32" s="109" t="e">
        <f t="shared" si="90"/>
        <v>#N/A</v>
      </c>
      <c r="GD32" s="109" t="e">
        <f t="shared" si="90"/>
        <v>#N/A</v>
      </c>
      <c r="GE32" s="109" t="e">
        <f t="shared" si="90"/>
        <v>#N/A</v>
      </c>
      <c r="GF32" s="109" t="e">
        <f t="shared" si="90"/>
        <v>#N/A</v>
      </c>
      <c r="GG32" s="109" t="e">
        <f t="shared" si="90"/>
        <v>#N/A</v>
      </c>
      <c r="GH32" s="109" t="e">
        <f t="shared" si="90"/>
        <v>#N/A</v>
      </c>
      <c r="GI32" s="109" t="e">
        <f t="shared" si="90"/>
        <v>#N/A</v>
      </c>
      <c r="GJ32" s="109" t="e">
        <f t="shared" si="90"/>
        <v>#N/A</v>
      </c>
    </row>
    <row r="33" spans="2:192" x14ac:dyDescent="0.3">
      <c r="F33" s="107"/>
      <c r="BI33" s="111"/>
    </row>
    <row r="34" spans="2:192" x14ac:dyDescent="0.3">
      <c r="C34" s="37" t="s">
        <v>517</v>
      </c>
      <c r="F34" s="37" t="s">
        <v>518</v>
      </c>
      <c r="G34" s="35" t="s">
        <v>519</v>
      </c>
    </row>
    <row r="35" spans="2:192" x14ac:dyDescent="0.3">
      <c r="C35" s="60" t="s">
        <v>442</v>
      </c>
      <c r="D35" s="38"/>
      <c r="E35" s="70"/>
      <c r="F35" s="64">
        <f ca="1">SUMPRODUCT(OFFSET(F17,,,,MIN(Entry_Age+cover_term,101)-Entry_Age),OFFSET(F14,,,,MIN(Entry_Age+cover_term,101)-Entry_Age))</f>
        <v>5071.7670177298442</v>
      </c>
      <c r="G35" s="35">
        <f ca="1">IFRS17_CF!K53</f>
        <v>5292.9016050519313</v>
      </c>
    </row>
    <row r="36" spans="2:192" x14ac:dyDescent="0.3">
      <c r="C36" s="61" t="s">
        <v>444</v>
      </c>
      <c r="E36" s="71"/>
      <c r="F36" s="65">
        <f ca="1">SUMPRODUCT(OFFSET(F18,,,,MIN(Entry_Age+cover_term,101)-Entry_Age),OFFSET(F14,,,,MIN(Entry_Age+cover_term,101)-Entry_Age))</f>
        <v>0</v>
      </c>
      <c r="G36" s="35">
        <f ca="1">IFRS17_CF!K54</f>
        <v>0</v>
      </c>
    </row>
    <row r="37" spans="2:192" x14ac:dyDescent="0.3">
      <c r="C37" s="61" t="s">
        <v>446</v>
      </c>
      <c r="E37" s="71"/>
      <c r="F37" s="65">
        <f ca="1">SUMPRODUCT(OFFSET(F19,,,,MIN(Entry_Age+cover_term,101)-Entry_Age),OFFSET(F14,,,,MIN(Entry_Age+cover_term,101)-Entry_Age))</f>
        <v>-1308.5158905742992</v>
      </c>
      <c r="G37" s="35">
        <f ca="1">IFRS17_CF!K55</f>
        <v>-1365.5686141033984</v>
      </c>
      <c r="O37" s="88"/>
      <c r="P37" s="88"/>
    </row>
    <row r="38" spans="2:192" x14ac:dyDescent="0.3">
      <c r="C38" s="61" t="s">
        <v>450</v>
      </c>
      <c r="E38" s="71"/>
      <c r="F38" s="65">
        <f ca="1">SUMPRODUCT(OFFSET(F20,,,,MIN(Entry_Age+cover_term,101)-Entry_Age),OFFSET(F14,,,,MIN(Entry_Age+cover_term,101)-Entry_Age))</f>
        <v>-164.10533326600495</v>
      </c>
      <c r="G38" s="35">
        <f ca="1">IFRS17_CF!K57</f>
        <v>-173.09131122149563</v>
      </c>
    </row>
    <row r="39" spans="2:192" x14ac:dyDescent="0.3">
      <c r="C39" s="61" t="s">
        <v>454</v>
      </c>
      <c r="E39" s="71"/>
      <c r="F39" s="65">
        <f ca="1">SUMPRODUCT(OFFSET(F21,,,,MIN(Entry_Age+cover_term,101)-Entry_Age),OFFSET(F14,,,,MIN(Entry_Age+cover_term,101)-Entry_Age))</f>
        <v>-8.6371228034739485</v>
      </c>
      <c r="G39" s="35">
        <f ca="1">IFRS17_CF!K59</f>
        <v>-9.110069011657675</v>
      </c>
    </row>
    <row r="40" spans="2:192" x14ac:dyDescent="0.3">
      <c r="C40" s="61" t="s">
        <v>457</v>
      </c>
      <c r="E40" s="71"/>
      <c r="F40" s="65">
        <f ca="1">SUMPRODUCT(OFFSET(F22,,,,MIN(Entry_Age+cover_term,101)-Entry_Age),OFFSET(F14,,,,MIN(Entry_Age+cover_term,101)-Entry_Age))</f>
        <v>-3067.6335961141867</v>
      </c>
      <c r="G40" s="35">
        <f ca="1">IFRS17_CF!K60</f>
        <v>-3135.570206088536</v>
      </c>
      <c r="H40" s="128" t="s">
        <v>520</v>
      </c>
    </row>
    <row r="41" spans="2:192" x14ac:dyDescent="0.3">
      <c r="C41" s="62" t="s">
        <v>459</v>
      </c>
      <c r="D41" s="41"/>
      <c r="E41" s="72"/>
      <c r="F41" s="66">
        <f ca="1">SUM(F35:F40)</f>
        <v>522.87507497187926</v>
      </c>
      <c r="G41" s="35">
        <f ca="1">IFRS17_CF!K61</f>
        <v>609.56140462684334</v>
      </c>
    </row>
    <row r="43" spans="2:192" x14ac:dyDescent="0.3">
      <c r="C43" s="37" t="s">
        <v>439</v>
      </c>
      <c r="E43" s="75" t="s">
        <v>440</v>
      </c>
    </row>
    <row r="44" spans="2:192" x14ac:dyDescent="0.3">
      <c r="B44" s="35" t="s">
        <v>441</v>
      </c>
      <c r="C44" s="30" t="s">
        <v>442</v>
      </c>
      <c r="D44" s="38"/>
      <c r="E44" s="76" t="s">
        <v>443</v>
      </c>
      <c r="F44" s="38">
        <f t="shared" ref="F44:AK44" si="91">F53*(Premium)*12*(1-Prem_Miss/(IF(Prem_Term&lt;10,Prem_Term*12,100)))*(1+Escalation_Factor)^(F5-1)</f>
        <v>1376.1599999999999</v>
      </c>
      <c r="G44" s="38">
        <f t="shared" si="91"/>
        <v>899.23115488949009</v>
      </c>
      <c r="H44" s="38">
        <f t="shared" si="91"/>
        <v>713.87705752180079</v>
      </c>
      <c r="I44" s="38">
        <f t="shared" si="91"/>
        <v>630.54828061342266</v>
      </c>
      <c r="J44" s="38">
        <f t="shared" si="91"/>
        <v>555.83031152821866</v>
      </c>
      <c r="K44" s="38">
        <f t="shared" si="91"/>
        <v>490.23259630815892</v>
      </c>
      <c r="L44" s="38">
        <f t="shared" si="91"/>
        <v>431.88496127219383</v>
      </c>
      <c r="M44" s="38">
        <f t="shared" si="91"/>
        <v>378.71802976973663</v>
      </c>
      <c r="N44" s="38">
        <f t="shared" si="91"/>
        <v>330.44102533745814</v>
      </c>
      <c r="O44" s="38">
        <f t="shared" si="91"/>
        <v>286.76369758762581</v>
      </c>
      <c r="P44" s="38">
        <f t="shared" si="91"/>
        <v>247.38294641609792</v>
      </c>
      <c r="Q44" s="38">
        <f t="shared" si="91"/>
        <v>211.99954388920321</v>
      </c>
      <c r="R44" s="38">
        <f t="shared" si="91"/>
        <v>179.19943630257299</v>
      </c>
      <c r="S44" s="38">
        <f t="shared" si="91"/>
        <v>149.0886342544967</v>
      </c>
      <c r="T44" s="38">
        <f t="shared" si="91"/>
        <v>121.77679078222727</v>
      </c>
      <c r="U44" s="38">
        <f t="shared" si="91"/>
        <v>97.36512150039492</v>
      </c>
      <c r="V44" s="38">
        <f t="shared" si="91"/>
        <v>75.931757903550988</v>
      </c>
      <c r="W44" s="38">
        <f t="shared" si="91"/>
        <v>57.515250027697498</v>
      </c>
      <c r="X44" s="38">
        <f t="shared" si="91"/>
        <v>42.097613881257296</v>
      </c>
      <c r="Y44" s="38">
        <f t="shared" si="91"/>
        <v>29.589093442007616</v>
      </c>
      <c r="Z44" s="38">
        <f t="shared" si="91"/>
        <v>19.817518850489755</v>
      </c>
      <c r="AA44" s="38">
        <f t="shared" si="91"/>
        <v>12.525526056030724</v>
      </c>
      <c r="AB44" s="38">
        <f t="shared" si="91"/>
        <v>7.630384931311216</v>
      </c>
      <c r="AC44" s="38">
        <f t="shared" si="91"/>
        <v>4.4861637953506417</v>
      </c>
      <c r="AD44" s="38">
        <f t="shared" si="91"/>
        <v>2.5410839548370743</v>
      </c>
      <c r="AE44" s="38">
        <f t="shared" si="91"/>
        <v>1.3826383349859164</v>
      </c>
      <c r="AF44" s="38">
        <f t="shared" si="91"/>
        <v>-4.4367710530837372E-2</v>
      </c>
      <c r="AG44" s="38" t="e">
        <f t="shared" si="91"/>
        <v>#N/A</v>
      </c>
      <c r="AH44" s="38" t="e">
        <f t="shared" si="91"/>
        <v>#N/A</v>
      </c>
      <c r="AI44" s="38" t="e">
        <f t="shared" si="91"/>
        <v>#N/A</v>
      </c>
      <c r="AJ44" s="38" t="e">
        <f t="shared" si="91"/>
        <v>#N/A</v>
      </c>
      <c r="AK44" s="38" t="e">
        <f t="shared" si="91"/>
        <v>#N/A</v>
      </c>
      <c r="AL44" s="38" t="e">
        <f t="shared" ref="AL44:BQ44" si="92">AL53*(Premium)*12*(1-Prem_Miss/(IF(Prem_Term&lt;10,Prem_Term*12,100)))*(1+Escalation_Factor)^(AL5-1)</f>
        <v>#N/A</v>
      </c>
      <c r="AM44" s="38" t="e">
        <f t="shared" si="92"/>
        <v>#N/A</v>
      </c>
      <c r="AN44" s="38" t="e">
        <f t="shared" si="92"/>
        <v>#N/A</v>
      </c>
      <c r="AO44" s="38" t="e">
        <f t="shared" si="92"/>
        <v>#N/A</v>
      </c>
      <c r="AP44" s="38" t="e">
        <f t="shared" si="92"/>
        <v>#N/A</v>
      </c>
      <c r="AQ44" s="38" t="e">
        <f t="shared" si="92"/>
        <v>#N/A</v>
      </c>
      <c r="AR44" s="38" t="e">
        <f t="shared" si="92"/>
        <v>#N/A</v>
      </c>
      <c r="AS44" s="38" t="e">
        <f t="shared" si="92"/>
        <v>#N/A</v>
      </c>
      <c r="AT44" s="38" t="e">
        <f t="shared" si="92"/>
        <v>#N/A</v>
      </c>
      <c r="AU44" s="38" t="e">
        <f t="shared" si="92"/>
        <v>#N/A</v>
      </c>
      <c r="AV44" s="38" t="e">
        <f t="shared" si="92"/>
        <v>#N/A</v>
      </c>
      <c r="AW44" s="38" t="e">
        <f t="shared" si="92"/>
        <v>#N/A</v>
      </c>
      <c r="AX44" s="38" t="e">
        <f t="shared" si="92"/>
        <v>#N/A</v>
      </c>
      <c r="AY44" s="38" t="e">
        <f t="shared" si="92"/>
        <v>#N/A</v>
      </c>
      <c r="AZ44" s="38" t="e">
        <f t="shared" si="92"/>
        <v>#N/A</v>
      </c>
      <c r="BA44" s="38" t="e">
        <f t="shared" si="92"/>
        <v>#N/A</v>
      </c>
      <c r="BB44" s="38" t="e">
        <f t="shared" si="92"/>
        <v>#N/A</v>
      </c>
      <c r="BC44" s="38" t="e">
        <f t="shared" si="92"/>
        <v>#N/A</v>
      </c>
      <c r="BD44" s="38" t="e">
        <f t="shared" si="92"/>
        <v>#N/A</v>
      </c>
      <c r="BE44" s="38" t="e">
        <f t="shared" si="92"/>
        <v>#N/A</v>
      </c>
      <c r="BF44" s="38" t="e">
        <f t="shared" si="92"/>
        <v>#N/A</v>
      </c>
      <c r="BG44" s="38" t="e">
        <f t="shared" si="92"/>
        <v>#N/A</v>
      </c>
      <c r="BH44" s="38" t="e">
        <f t="shared" si="92"/>
        <v>#N/A</v>
      </c>
      <c r="BI44" s="38" t="e">
        <f t="shared" si="92"/>
        <v>#N/A</v>
      </c>
      <c r="BJ44" s="38" t="e">
        <f t="shared" si="92"/>
        <v>#N/A</v>
      </c>
      <c r="BK44" s="38" t="e">
        <f t="shared" si="92"/>
        <v>#N/A</v>
      </c>
      <c r="BL44" s="38" t="e">
        <f t="shared" si="92"/>
        <v>#N/A</v>
      </c>
      <c r="BM44" s="38" t="e">
        <f t="shared" si="92"/>
        <v>#N/A</v>
      </c>
      <c r="BN44" s="38" t="e">
        <f t="shared" si="92"/>
        <v>#N/A</v>
      </c>
      <c r="BO44" s="38" t="e">
        <f t="shared" si="92"/>
        <v>#N/A</v>
      </c>
      <c r="BP44" s="38" t="e">
        <f t="shared" si="92"/>
        <v>#N/A</v>
      </c>
      <c r="BQ44" s="38" t="e">
        <f t="shared" si="92"/>
        <v>#N/A</v>
      </c>
      <c r="BR44" s="38" t="e">
        <f t="shared" ref="BR44:CW44" si="93">BR53*(Premium)*12*(1-Prem_Miss/(IF(Prem_Term&lt;10,Prem_Term*12,100)))*(1+Escalation_Factor)^(BR5-1)</f>
        <v>#N/A</v>
      </c>
      <c r="BS44" s="38" t="e">
        <f t="shared" si="93"/>
        <v>#N/A</v>
      </c>
      <c r="BT44" s="38" t="e">
        <f t="shared" si="93"/>
        <v>#N/A</v>
      </c>
      <c r="BU44" s="38" t="e">
        <f t="shared" si="93"/>
        <v>#N/A</v>
      </c>
      <c r="BV44" s="38" t="e">
        <f t="shared" si="93"/>
        <v>#N/A</v>
      </c>
      <c r="BW44" s="38" t="e">
        <f t="shared" si="93"/>
        <v>#N/A</v>
      </c>
      <c r="BX44" s="38" t="e">
        <f t="shared" si="93"/>
        <v>#N/A</v>
      </c>
      <c r="BY44" s="38" t="e">
        <f t="shared" si="93"/>
        <v>#N/A</v>
      </c>
      <c r="BZ44" s="38" t="e">
        <f t="shared" si="93"/>
        <v>#N/A</v>
      </c>
      <c r="CA44" s="38" t="e">
        <f t="shared" si="93"/>
        <v>#N/A</v>
      </c>
      <c r="CB44" s="38" t="e">
        <f t="shared" si="93"/>
        <v>#N/A</v>
      </c>
      <c r="CC44" s="38" t="e">
        <f t="shared" si="93"/>
        <v>#N/A</v>
      </c>
      <c r="CD44" s="38" t="e">
        <f t="shared" si="93"/>
        <v>#N/A</v>
      </c>
      <c r="CE44" s="38" t="e">
        <f t="shared" si="93"/>
        <v>#N/A</v>
      </c>
      <c r="CF44" s="38" t="e">
        <f t="shared" si="93"/>
        <v>#N/A</v>
      </c>
      <c r="CG44" s="38" t="e">
        <f t="shared" si="93"/>
        <v>#N/A</v>
      </c>
      <c r="CH44" s="38" t="e">
        <f t="shared" si="93"/>
        <v>#N/A</v>
      </c>
      <c r="CI44" s="38" t="e">
        <f t="shared" si="93"/>
        <v>#N/A</v>
      </c>
      <c r="CJ44" s="38" t="e">
        <f t="shared" si="93"/>
        <v>#N/A</v>
      </c>
      <c r="CK44" s="38" t="e">
        <f t="shared" si="93"/>
        <v>#N/A</v>
      </c>
      <c r="CL44" s="38" t="e">
        <f t="shared" si="93"/>
        <v>#N/A</v>
      </c>
      <c r="CM44" s="38" t="e">
        <f t="shared" si="93"/>
        <v>#N/A</v>
      </c>
      <c r="CN44" s="38" t="e">
        <f t="shared" si="93"/>
        <v>#N/A</v>
      </c>
      <c r="CO44" s="38" t="e">
        <f t="shared" si="93"/>
        <v>#N/A</v>
      </c>
      <c r="CP44" s="38" t="e">
        <f t="shared" si="93"/>
        <v>#N/A</v>
      </c>
      <c r="CQ44" s="38" t="e">
        <f t="shared" si="93"/>
        <v>#N/A</v>
      </c>
      <c r="CR44" s="38" t="e">
        <f t="shared" si="93"/>
        <v>#N/A</v>
      </c>
      <c r="CS44" s="38" t="e">
        <f t="shared" si="93"/>
        <v>#N/A</v>
      </c>
      <c r="CT44" s="38" t="e">
        <f t="shared" si="93"/>
        <v>#N/A</v>
      </c>
      <c r="CU44" s="38" t="e">
        <f t="shared" si="93"/>
        <v>#N/A</v>
      </c>
      <c r="CV44" s="38" t="e">
        <f t="shared" si="93"/>
        <v>#N/A</v>
      </c>
      <c r="CW44" s="38" t="e">
        <f t="shared" si="93"/>
        <v>#N/A</v>
      </c>
      <c r="CX44" s="38" t="e">
        <f t="shared" ref="CX44:EC44" si="94">CX53*(Premium)*12*(1-Prem_Miss/(IF(Prem_Term&lt;10,Prem_Term*12,100)))*(1+Escalation_Factor)^(CX5-1)</f>
        <v>#N/A</v>
      </c>
      <c r="CY44" s="38" t="e">
        <f t="shared" si="94"/>
        <v>#N/A</v>
      </c>
      <c r="CZ44" s="38" t="e">
        <f t="shared" si="94"/>
        <v>#N/A</v>
      </c>
      <c r="DA44" s="38" t="e">
        <f t="shared" si="94"/>
        <v>#N/A</v>
      </c>
      <c r="DB44" s="38" t="e">
        <f t="shared" si="94"/>
        <v>#N/A</v>
      </c>
      <c r="DC44" s="38" t="e">
        <f t="shared" si="94"/>
        <v>#N/A</v>
      </c>
      <c r="DD44" s="38" t="e">
        <f t="shared" si="94"/>
        <v>#N/A</v>
      </c>
      <c r="DE44" s="38" t="e">
        <f t="shared" si="94"/>
        <v>#N/A</v>
      </c>
      <c r="DF44" s="38" t="e">
        <f t="shared" si="94"/>
        <v>#N/A</v>
      </c>
      <c r="DG44" s="38" t="e">
        <f t="shared" si="94"/>
        <v>#N/A</v>
      </c>
      <c r="DH44" s="38" t="e">
        <f t="shared" si="94"/>
        <v>#N/A</v>
      </c>
      <c r="DI44" s="38" t="e">
        <f t="shared" si="94"/>
        <v>#N/A</v>
      </c>
      <c r="DJ44" s="38" t="e">
        <f t="shared" si="94"/>
        <v>#N/A</v>
      </c>
      <c r="DK44" s="38" t="e">
        <f t="shared" si="94"/>
        <v>#N/A</v>
      </c>
      <c r="DL44" s="38" t="e">
        <f t="shared" si="94"/>
        <v>#N/A</v>
      </c>
      <c r="DM44" s="38" t="e">
        <f t="shared" si="94"/>
        <v>#N/A</v>
      </c>
      <c r="DN44" s="38" t="e">
        <f t="shared" si="94"/>
        <v>#N/A</v>
      </c>
      <c r="DO44" s="38" t="e">
        <f t="shared" si="94"/>
        <v>#N/A</v>
      </c>
      <c r="DP44" s="38" t="e">
        <f t="shared" si="94"/>
        <v>#N/A</v>
      </c>
      <c r="DQ44" s="38" t="e">
        <f t="shared" si="94"/>
        <v>#N/A</v>
      </c>
      <c r="DR44" s="38" t="e">
        <f t="shared" si="94"/>
        <v>#N/A</v>
      </c>
      <c r="DS44" s="38" t="e">
        <f t="shared" si="94"/>
        <v>#N/A</v>
      </c>
      <c r="DT44" s="38" t="e">
        <f t="shared" si="94"/>
        <v>#N/A</v>
      </c>
      <c r="DU44" s="38" t="e">
        <f t="shared" si="94"/>
        <v>#N/A</v>
      </c>
      <c r="DV44" s="38" t="e">
        <f t="shared" si="94"/>
        <v>#N/A</v>
      </c>
      <c r="DW44" s="38" t="e">
        <f t="shared" si="94"/>
        <v>#N/A</v>
      </c>
      <c r="DX44" s="38" t="e">
        <f t="shared" si="94"/>
        <v>#N/A</v>
      </c>
      <c r="DY44" s="38" t="e">
        <f t="shared" si="94"/>
        <v>#N/A</v>
      </c>
      <c r="DZ44" s="38" t="e">
        <f t="shared" si="94"/>
        <v>#N/A</v>
      </c>
      <c r="EA44" s="38" t="e">
        <f t="shared" si="94"/>
        <v>#N/A</v>
      </c>
      <c r="EB44" s="38" t="e">
        <f t="shared" si="94"/>
        <v>#N/A</v>
      </c>
      <c r="EC44" s="38" t="e">
        <f t="shared" si="94"/>
        <v>#N/A</v>
      </c>
      <c r="ED44" s="38" t="e">
        <f t="shared" ref="ED44:FI44" si="95">ED53*(Premium)*12*(1-Prem_Miss/(IF(Prem_Term&lt;10,Prem_Term*12,100)))*(1+Escalation_Factor)^(ED5-1)</f>
        <v>#N/A</v>
      </c>
      <c r="EE44" s="38" t="e">
        <f t="shared" si="95"/>
        <v>#N/A</v>
      </c>
      <c r="EF44" s="38" t="e">
        <f t="shared" si="95"/>
        <v>#N/A</v>
      </c>
      <c r="EG44" s="38" t="e">
        <f t="shared" si="95"/>
        <v>#N/A</v>
      </c>
      <c r="EH44" s="38" t="e">
        <f t="shared" si="95"/>
        <v>#N/A</v>
      </c>
      <c r="EI44" s="38" t="e">
        <f t="shared" si="95"/>
        <v>#N/A</v>
      </c>
      <c r="EJ44" s="38" t="e">
        <f t="shared" si="95"/>
        <v>#N/A</v>
      </c>
      <c r="EK44" s="38" t="e">
        <f t="shared" si="95"/>
        <v>#N/A</v>
      </c>
      <c r="EL44" s="38" t="e">
        <f t="shared" si="95"/>
        <v>#N/A</v>
      </c>
      <c r="EM44" s="38" t="e">
        <f t="shared" si="95"/>
        <v>#N/A</v>
      </c>
      <c r="EN44" s="38" t="e">
        <f t="shared" si="95"/>
        <v>#N/A</v>
      </c>
      <c r="EO44" s="38" t="e">
        <f t="shared" si="95"/>
        <v>#N/A</v>
      </c>
      <c r="EP44" s="38" t="e">
        <f t="shared" si="95"/>
        <v>#N/A</v>
      </c>
      <c r="EQ44" s="38" t="e">
        <f t="shared" si="95"/>
        <v>#N/A</v>
      </c>
      <c r="ER44" s="38" t="e">
        <f t="shared" si="95"/>
        <v>#N/A</v>
      </c>
      <c r="ES44" s="38" t="e">
        <f t="shared" si="95"/>
        <v>#N/A</v>
      </c>
      <c r="ET44" s="38" t="e">
        <f t="shared" si="95"/>
        <v>#N/A</v>
      </c>
      <c r="EU44" s="38" t="e">
        <f t="shared" si="95"/>
        <v>#N/A</v>
      </c>
      <c r="EV44" s="38" t="e">
        <f t="shared" si="95"/>
        <v>#N/A</v>
      </c>
      <c r="EW44" s="38" t="e">
        <f t="shared" si="95"/>
        <v>#N/A</v>
      </c>
      <c r="EX44" s="38" t="e">
        <f t="shared" si="95"/>
        <v>#N/A</v>
      </c>
      <c r="EY44" s="38" t="e">
        <f t="shared" si="95"/>
        <v>#N/A</v>
      </c>
      <c r="EZ44" s="38" t="e">
        <f t="shared" si="95"/>
        <v>#N/A</v>
      </c>
      <c r="FA44" s="38" t="e">
        <f t="shared" si="95"/>
        <v>#N/A</v>
      </c>
      <c r="FB44" s="38" t="e">
        <f t="shared" si="95"/>
        <v>#N/A</v>
      </c>
      <c r="FC44" s="38" t="e">
        <f t="shared" si="95"/>
        <v>#N/A</v>
      </c>
      <c r="FD44" s="38" t="e">
        <f t="shared" si="95"/>
        <v>#N/A</v>
      </c>
      <c r="FE44" s="38" t="e">
        <f t="shared" si="95"/>
        <v>#N/A</v>
      </c>
      <c r="FF44" s="38" t="e">
        <f t="shared" si="95"/>
        <v>#N/A</v>
      </c>
      <c r="FG44" s="38" t="e">
        <f t="shared" si="95"/>
        <v>#N/A</v>
      </c>
      <c r="FH44" s="38" t="e">
        <f t="shared" si="95"/>
        <v>#N/A</v>
      </c>
      <c r="FI44" s="38" t="e">
        <f t="shared" si="95"/>
        <v>#N/A</v>
      </c>
      <c r="FJ44" s="38" t="e">
        <f t="shared" ref="FJ44:GJ44" si="96">FJ53*(Premium)*12*(1-Prem_Miss/(IF(Prem_Term&lt;10,Prem_Term*12,100)))*(1+Escalation_Factor)^(FJ5-1)</f>
        <v>#N/A</v>
      </c>
      <c r="FK44" s="38" t="e">
        <f t="shared" si="96"/>
        <v>#N/A</v>
      </c>
      <c r="FL44" s="38" t="e">
        <f t="shared" si="96"/>
        <v>#N/A</v>
      </c>
      <c r="FM44" s="38" t="e">
        <f t="shared" si="96"/>
        <v>#N/A</v>
      </c>
      <c r="FN44" s="38" t="e">
        <f t="shared" si="96"/>
        <v>#N/A</v>
      </c>
      <c r="FO44" s="38" t="e">
        <f t="shared" si="96"/>
        <v>#N/A</v>
      </c>
      <c r="FP44" s="38" t="e">
        <f t="shared" si="96"/>
        <v>#N/A</v>
      </c>
      <c r="FQ44" s="38" t="e">
        <f t="shared" si="96"/>
        <v>#N/A</v>
      </c>
      <c r="FR44" s="38" t="e">
        <f t="shared" si="96"/>
        <v>#N/A</v>
      </c>
      <c r="FS44" s="38" t="e">
        <f t="shared" si="96"/>
        <v>#N/A</v>
      </c>
      <c r="FT44" s="38" t="e">
        <f t="shared" si="96"/>
        <v>#N/A</v>
      </c>
      <c r="FU44" s="38" t="e">
        <f t="shared" si="96"/>
        <v>#N/A</v>
      </c>
      <c r="FV44" s="38" t="e">
        <f t="shared" si="96"/>
        <v>#N/A</v>
      </c>
      <c r="FW44" s="38" t="e">
        <f t="shared" si="96"/>
        <v>#N/A</v>
      </c>
      <c r="FX44" s="38" t="e">
        <f t="shared" si="96"/>
        <v>#N/A</v>
      </c>
      <c r="FY44" s="38" t="e">
        <f t="shared" si="96"/>
        <v>#N/A</v>
      </c>
      <c r="FZ44" s="38" t="e">
        <f t="shared" si="96"/>
        <v>#N/A</v>
      </c>
      <c r="GA44" s="38" t="e">
        <f t="shared" si="96"/>
        <v>#N/A</v>
      </c>
      <c r="GB44" s="38" t="e">
        <f t="shared" si="96"/>
        <v>#N/A</v>
      </c>
      <c r="GC44" s="38" t="e">
        <f t="shared" si="96"/>
        <v>#N/A</v>
      </c>
      <c r="GD44" s="38" t="e">
        <f t="shared" si="96"/>
        <v>#N/A</v>
      </c>
      <c r="GE44" s="38" t="e">
        <f t="shared" si="96"/>
        <v>#N/A</v>
      </c>
      <c r="GF44" s="38" t="e">
        <f t="shared" si="96"/>
        <v>#N/A</v>
      </c>
      <c r="GG44" s="38" t="e">
        <f t="shared" si="96"/>
        <v>#N/A</v>
      </c>
      <c r="GH44" s="38" t="e">
        <f t="shared" si="96"/>
        <v>#N/A</v>
      </c>
      <c r="GI44" s="38" t="e">
        <f t="shared" si="96"/>
        <v>#N/A</v>
      </c>
      <c r="GJ44" s="38" t="e">
        <f t="shared" si="96"/>
        <v>#N/A</v>
      </c>
    </row>
    <row r="45" spans="2:192" x14ac:dyDescent="0.3">
      <c r="B45" s="35" t="s">
        <v>441</v>
      </c>
      <c r="C45" s="31" t="s">
        <v>444</v>
      </c>
      <c r="E45" s="77" t="s">
        <v>445</v>
      </c>
      <c r="F45" s="35">
        <f>0</f>
        <v>0</v>
      </c>
      <c r="G45" s="35">
        <f>0</f>
        <v>0</v>
      </c>
      <c r="H45" s="35">
        <f>0</f>
        <v>0</v>
      </c>
      <c r="I45" s="35">
        <f>0</f>
        <v>0</v>
      </c>
      <c r="J45" s="35">
        <f>0</f>
        <v>0</v>
      </c>
      <c r="K45" s="35">
        <f>0</f>
        <v>0</v>
      </c>
      <c r="L45" s="35">
        <f>0</f>
        <v>0</v>
      </c>
      <c r="M45" s="35">
        <f>0</f>
        <v>0</v>
      </c>
      <c r="N45" s="35">
        <f>0</f>
        <v>0</v>
      </c>
      <c r="O45" s="35">
        <f>0</f>
        <v>0</v>
      </c>
      <c r="P45" s="35">
        <f>0</f>
        <v>0</v>
      </c>
      <c r="Q45" s="35">
        <f>0</f>
        <v>0</v>
      </c>
      <c r="R45" s="35">
        <f>0</f>
        <v>0</v>
      </c>
      <c r="S45" s="35">
        <f>0</f>
        <v>0</v>
      </c>
      <c r="T45" s="35">
        <f>0</f>
        <v>0</v>
      </c>
      <c r="U45" s="35">
        <f>0</f>
        <v>0</v>
      </c>
      <c r="V45" s="35">
        <f>0</f>
        <v>0</v>
      </c>
      <c r="W45" s="35">
        <f>0</f>
        <v>0</v>
      </c>
      <c r="X45" s="35">
        <f>0</f>
        <v>0</v>
      </c>
      <c r="Y45" s="35">
        <f>0</f>
        <v>0</v>
      </c>
      <c r="Z45" s="35">
        <f>0</f>
        <v>0</v>
      </c>
      <c r="AA45" s="35">
        <f>0</f>
        <v>0</v>
      </c>
      <c r="AB45" s="35">
        <f>0</f>
        <v>0</v>
      </c>
      <c r="AC45" s="35">
        <f>0</f>
        <v>0</v>
      </c>
      <c r="AD45" s="35">
        <f>0</f>
        <v>0</v>
      </c>
      <c r="AE45" s="35">
        <f>0</f>
        <v>0</v>
      </c>
      <c r="AF45" s="35">
        <f>0</f>
        <v>0</v>
      </c>
      <c r="AG45" s="35">
        <f>0</f>
        <v>0</v>
      </c>
      <c r="AH45" s="35">
        <f>0</f>
        <v>0</v>
      </c>
      <c r="AI45" s="35">
        <f>0</f>
        <v>0</v>
      </c>
      <c r="AJ45" s="35">
        <f>0</f>
        <v>0</v>
      </c>
      <c r="AK45" s="35">
        <f>0</f>
        <v>0</v>
      </c>
      <c r="AL45" s="35">
        <f>0</f>
        <v>0</v>
      </c>
      <c r="AM45" s="35">
        <f>0</f>
        <v>0</v>
      </c>
      <c r="AN45" s="35">
        <f>0</f>
        <v>0</v>
      </c>
      <c r="AO45" s="35">
        <f>0</f>
        <v>0</v>
      </c>
      <c r="AP45" s="35">
        <f>0</f>
        <v>0</v>
      </c>
      <c r="AQ45" s="35">
        <f>0</f>
        <v>0</v>
      </c>
      <c r="AR45" s="35">
        <f>0</f>
        <v>0</v>
      </c>
      <c r="AS45" s="35">
        <f>0</f>
        <v>0</v>
      </c>
      <c r="AT45" s="35">
        <f>0</f>
        <v>0</v>
      </c>
      <c r="AU45" s="35">
        <f>0</f>
        <v>0</v>
      </c>
      <c r="AV45" s="35">
        <f>0</f>
        <v>0</v>
      </c>
      <c r="AW45" s="35">
        <f>0</f>
        <v>0</v>
      </c>
      <c r="AX45" s="35">
        <f>0</f>
        <v>0</v>
      </c>
      <c r="AY45" s="35">
        <f>0</f>
        <v>0</v>
      </c>
      <c r="AZ45" s="35">
        <f>0</f>
        <v>0</v>
      </c>
      <c r="BA45" s="35">
        <f>0</f>
        <v>0</v>
      </c>
      <c r="BB45" s="35">
        <f>0</f>
        <v>0</v>
      </c>
      <c r="BC45" s="35">
        <f>0</f>
        <v>0</v>
      </c>
      <c r="BD45" s="35">
        <f>0</f>
        <v>0</v>
      </c>
      <c r="BE45" s="35">
        <f>0</f>
        <v>0</v>
      </c>
      <c r="BF45" s="35">
        <f>0</f>
        <v>0</v>
      </c>
      <c r="BG45" s="35">
        <f>0</f>
        <v>0</v>
      </c>
      <c r="BH45" s="35">
        <f>0</f>
        <v>0</v>
      </c>
      <c r="BI45" s="35">
        <f>0</f>
        <v>0</v>
      </c>
      <c r="BJ45" s="35">
        <f>0</f>
        <v>0</v>
      </c>
      <c r="BK45" s="35">
        <f>0</f>
        <v>0</v>
      </c>
      <c r="BL45" s="35">
        <f>0</f>
        <v>0</v>
      </c>
      <c r="BM45" s="35">
        <f>0</f>
        <v>0</v>
      </c>
      <c r="BN45" s="35">
        <f>0</f>
        <v>0</v>
      </c>
      <c r="BO45" s="35">
        <f>0</f>
        <v>0</v>
      </c>
      <c r="BP45" s="35">
        <f>0</f>
        <v>0</v>
      </c>
      <c r="BQ45" s="35">
        <f>0</f>
        <v>0</v>
      </c>
      <c r="BR45" s="35">
        <f>0</f>
        <v>0</v>
      </c>
      <c r="BS45" s="35">
        <f>0</f>
        <v>0</v>
      </c>
      <c r="BT45" s="35">
        <f>0</f>
        <v>0</v>
      </c>
      <c r="BU45" s="35">
        <f>0</f>
        <v>0</v>
      </c>
      <c r="BV45" s="35">
        <f>0</f>
        <v>0</v>
      </c>
      <c r="BW45" s="35">
        <f>0</f>
        <v>0</v>
      </c>
      <c r="BX45" s="35">
        <f>0</f>
        <v>0</v>
      </c>
      <c r="BY45" s="35">
        <f>0</f>
        <v>0</v>
      </c>
      <c r="BZ45" s="35">
        <f>0</f>
        <v>0</v>
      </c>
      <c r="CA45" s="35">
        <f>0</f>
        <v>0</v>
      </c>
      <c r="CB45" s="35">
        <f>0</f>
        <v>0</v>
      </c>
      <c r="CC45" s="35">
        <f>0</f>
        <v>0</v>
      </c>
      <c r="CD45" s="35">
        <f>0</f>
        <v>0</v>
      </c>
      <c r="CE45" s="35">
        <f>0</f>
        <v>0</v>
      </c>
      <c r="CF45" s="35">
        <f>0</f>
        <v>0</v>
      </c>
      <c r="CG45" s="35">
        <f>0</f>
        <v>0</v>
      </c>
      <c r="CH45" s="35">
        <f>0</f>
        <v>0</v>
      </c>
      <c r="CI45" s="35">
        <f>0</f>
        <v>0</v>
      </c>
      <c r="CJ45" s="35">
        <f>0</f>
        <v>0</v>
      </c>
      <c r="CK45" s="35">
        <f>0</f>
        <v>0</v>
      </c>
      <c r="CL45" s="35">
        <f>0</f>
        <v>0</v>
      </c>
      <c r="CM45" s="35">
        <f>0</f>
        <v>0</v>
      </c>
      <c r="CN45" s="35">
        <f>0</f>
        <v>0</v>
      </c>
      <c r="CO45" s="35">
        <f>0</f>
        <v>0</v>
      </c>
      <c r="CP45" s="35">
        <f>0</f>
        <v>0</v>
      </c>
      <c r="CQ45" s="35">
        <f>0</f>
        <v>0</v>
      </c>
      <c r="CR45" s="35">
        <f>0</f>
        <v>0</v>
      </c>
      <c r="CS45" s="35">
        <f>0</f>
        <v>0</v>
      </c>
      <c r="CT45" s="35">
        <f>0</f>
        <v>0</v>
      </c>
      <c r="CU45" s="35">
        <f>0</f>
        <v>0</v>
      </c>
      <c r="CV45" s="35">
        <f>0</f>
        <v>0</v>
      </c>
      <c r="CW45" s="35">
        <f>0</f>
        <v>0</v>
      </c>
      <c r="CX45" s="35">
        <f>0</f>
        <v>0</v>
      </c>
      <c r="CY45" s="35">
        <f>0</f>
        <v>0</v>
      </c>
      <c r="CZ45" s="35">
        <f>0</f>
        <v>0</v>
      </c>
      <c r="DA45" s="35">
        <f>0</f>
        <v>0</v>
      </c>
      <c r="DB45" s="35">
        <f>0</f>
        <v>0</v>
      </c>
      <c r="DC45" s="35">
        <f>0</f>
        <v>0</v>
      </c>
      <c r="DD45" s="35">
        <f>0</f>
        <v>0</v>
      </c>
      <c r="DE45" s="35">
        <f>0</f>
        <v>0</v>
      </c>
      <c r="DF45" s="35">
        <f>0</f>
        <v>0</v>
      </c>
      <c r="DG45" s="35">
        <f>0</f>
        <v>0</v>
      </c>
      <c r="DH45" s="35">
        <f>0</f>
        <v>0</v>
      </c>
      <c r="DI45" s="35">
        <f>0</f>
        <v>0</v>
      </c>
      <c r="DJ45" s="35">
        <f>0</f>
        <v>0</v>
      </c>
      <c r="DK45" s="35">
        <f>0</f>
        <v>0</v>
      </c>
      <c r="DL45" s="35">
        <f>0</f>
        <v>0</v>
      </c>
      <c r="DM45" s="35">
        <f>0</f>
        <v>0</v>
      </c>
      <c r="DN45" s="35">
        <f>0</f>
        <v>0</v>
      </c>
      <c r="DO45" s="35">
        <f>0</f>
        <v>0</v>
      </c>
      <c r="DP45" s="35">
        <f>0</f>
        <v>0</v>
      </c>
      <c r="DQ45" s="35">
        <f>0</f>
        <v>0</v>
      </c>
      <c r="DR45" s="35">
        <f>0</f>
        <v>0</v>
      </c>
      <c r="DS45" s="35">
        <f>0</f>
        <v>0</v>
      </c>
      <c r="DT45" s="35">
        <f>0</f>
        <v>0</v>
      </c>
      <c r="DU45" s="35">
        <f>0</f>
        <v>0</v>
      </c>
      <c r="DV45" s="35">
        <f>0</f>
        <v>0</v>
      </c>
      <c r="DW45" s="35">
        <f>0</f>
        <v>0</v>
      </c>
      <c r="DX45" s="35">
        <f>0</f>
        <v>0</v>
      </c>
      <c r="DY45" s="35">
        <f>0</f>
        <v>0</v>
      </c>
      <c r="DZ45" s="35">
        <f>0</f>
        <v>0</v>
      </c>
      <c r="EA45" s="35">
        <f>0</f>
        <v>0</v>
      </c>
      <c r="EB45" s="35">
        <f>0</f>
        <v>0</v>
      </c>
      <c r="EC45" s="35">
        <f>0</f>
        <v>0</v>
      </c>
      <c r="ED45" s="35">
        <f>0</f>
        <v>0</v>
      </c>
      <c r="EE45" s="35">
        <f>0</f>
        <v>0</v>
      </c>
      <c r="EF45" s="35">
        <f>0</f>
        <v>0</v>
      </c>
      <c r="EG45" s="35">
        <f>0</f>
        <v>0</v>
      </c>
      <c r="EH45" s="35">
        <f>0</f>
        <v>0</v>
      </c>
      <c r="EI45" s="35">
        <f>0</f>
        <v>0</v>
      </c>
      <c r="EJ45" s="35">
        <f>0</f>
        <v>0</v>
      </c>
      <c r="EK45" s="35">
        <f>0</f>
        <v>0</v>
      </c>
      <c r="EL45" s="35">
        <f>0</f>
        <v>0</v>
      </c>
      <c r="EM45" s="35">
        <f>0</f>
        <v>0</v>
      </c>
      <c r="EN45" s="35">
        <f>0</f>
        <v>0</v>
      </c>
      <c r="EO45" s="35">
        <f>0</f>
        <v>0</v>
      </c>
      <c r="EP45" s="35">
        <f>0</f>
        <v>0</v>
      </c>
      <c r="EQ45" s="35">
        <f>0</f>
        <v>0</v>
      </c>
      <c r="ER45" s="35">
        <f>0</f>
        <v>0</v>
      </c>
      <c r="ES45" s="35">
        <f>0</f>
        <v>0</v>
      </c>
      <c r="ET45" s="35">
        <f>0</f>
        <v>0</v>
      </c>
      <c r="EU45" s="35">
        <f>0</f>
        <v>0</v>
      </c>
      <c r="EV45" s="35">
        <f>0</f>
        <v>0</v>
      </c>
      <c r="EW45" s="35">
        <f>0</f>
        <v>0</v>
      </c>
      <c r="EX45" s="35">
        <f>0</f>
        <v>0</v>
      </c>
      <c r="EY45" s="35">
        <f>0</f>
        <v>0</v>
      </c>
      <c r="EZ45" s="35">
        <f>0</f>
        <v>0</v>
      </c>
      <c r="FA45" s="35">
        <f>0</f>
        <v>0</v>
      </c>
      <c r="FB45" s="35">
        <f>0</f>
        <v>0</v>
      </c>
      <c r="FC45" s="35">
        <f>0</f>
        <v>0</v>
      </c>
      <c r="FD45" s="35">
        <f>0</f>
        <v>0</v>
      </c>
      <c r="FE45" s="35">
        <f>0</f>
        <v>0</v>
      </c>
      <c r="FF45" s="35">
        <f>0</f>
        <v>0</v>
      </c>
      <c r="FG45" s="35">
        <f>0</f>
        <v>0</v>
      </c>
      <c r="FH45" s="35">
        <f>0</f>
        <v>0</v>
      </c>
      <c r="FI45" s="35">
        <f>0</f>
        <v>0</v>
      </c>
      <c r="FJ45" s="35">
        <f>0</f>
        <v>0</v>
      </c>
      <c r="FK45" s="35">
        <f>0</f>
        <v>0</v>
      </c>
      <c r="FL45" s="35">
        <f>0</f>
        <v>0</v>
      </c>
      <c r="FM45" s="35">
        <f>0</f>
        <v>0</v>
      </c>
      <c r="FN45" s="35">
        <f>0</f>
        <v>0</v>
      </c>
      <c r="FO45" s="35">
        <f>0</f>
        <v>0</v>
      </c>
      <c r="FP45" s="35">
        <f>0</f>
        <v>0</v>
      </c>
      <c r="FQ45" s="35">
        <f>0</f>
        <v>0</v>
      </c>
      <c r="FR45" s="35">
        <f>0</f>
        <v>0</v>
      </c>
      <c r="FS45" s="35">
        <f>0</f>
        <v>0</v>
      </c>
      <c r="FT45" s="35">
        <f>0</f>
        <v>0</v>
      </c>
      <c r="FU45" s="35">
        <f>0</f>
        <v>0</v>
      </c>
      <c r="FV45" s="35">
        <f>0</f>
        <v>0</v>
      </c>
      <c r="FW45" s="35">
        <f>0</f>
        <v>0</v>
      </c>
      <c r="FX45" s="35">
        <f>0</f>
        <v>0</v>
      </c>
      <c r="FY45" s="35">
        <f>0</f>
        <v>0</v>
      </c>
      <c r="FZ45" s="35">
        <f>0</f>
        <v>0</v>
      </c>
      <c r="GA45" s="35">
        <f>0</f>
        <v>0</v>
      </c>
      <c r="GB45" s="35">
        <f>0</f>
        <v>0</v>
      </c>
      <c r="GC45" s="35">
        <f>0</f>
        <v>0</v>
      </c>
      <c r="GD45" s="35">
        <f>0</f>
        <v>0</v>
      </c>
      <c r="GE45" s="35">
        <f>0</f>
        <v>0</v>
      </c>
      <c r="GF45" s="35">
        <f>0</f>
        <v>0</v>
      </c>
      <c r="GG45" s="35">
        <f>0</f>
        <v>0</v>
      </c>
      <c r="GH45" s="35">
        <f>0</f>
        <v>0</v>
      </c>
      <c r="GI45" s="35">
        <f>0</f>
        <v>0</v>
      </c>
      <c r="GJ45" s="35">
        <f>0</f>
        <v>0</v>
      </c>
    </row>
    <row r="46" spans="2:192" x14ac:dyDescent="0.3">
      <c r="B46" s="35" t="s">
        <v>441</v>
      </c>
      <c r="C46" s="31" t="s">
        <v>446</v>
      </c>
      <c r="E46" s="77" t="s">
        <v>447</v>
      </c>
      <c r="F46" s="35">
        <f t="shared" ref="F46:BQ46" si="97">-F44*Flat_Commission</f>
        <v>-355.04927999999995</v>
      </c>
      <c r="G46" s="35">
        <f t="shared" si="97"/>
        <v>-232.00163796148846</v>
      </c>
      <c r="H46" s="35">
        <f t="shared" si="97"/>
        <v>-184.18028084062462</v>
      </c>
      <c r="I46" s="35">
        <f t="shared" si="97"/>
        <v>-162.68145639826304</v>
      </c>
      <c r="J46" s="35">
        <f t="shared" si="97"/>
        <v>-143.40422037428041</v>
      </c>
      <c r="K46" s="35">
        <f t="shared" si="97"/>
        <v>-126.480009847505</v>
      </c>
      <c r="L46" s="35">
        <f t="shared" si="97"/>
        <v>-111.42632000822601</v>
      </c>
      <c r="M46" s="35">
        <f t="shared" si="97"/>
        <v>-97.709251680592047</v>
      </c>
      <c r="N46" s="35">
        <f t="shared" si="97"/>
        <v>-85.253784537064206</v>
      </c>
      <c r="O46" s="35">
        <f t="shared" si="97"/>
        <v>-73.985033977607458</v>
      </c>
      <c r="P46" s="35">
        <f t="shared" si="97"/>
        <v>-63.824800175353268</v>
      </c>
      <c r="Q46" s="35">
        <f t="shared" si="97"/>
        <v>-54.69588232341443</v>
      </c>
      <c r="R46" s="35">
        <f t="shared" si="97"/>
        <v>-46.233454566063834</v>
      </c>
      <c r="S46" s="35">
        <f t="shared" si="97"/>
        <v>-38.464867637660149</v>
      </c>
      <c r="T46" s="35">
        <f t="shared" si="97"/>
        <v>-31.418412021814635</v>
      </c>
      <c r="U46" s="35">
        <f t="shared" si="97"/>
        <v>-25.12020134710189</v>
      </c>
      <c r="V46" s="35">
        <f t="shared" si="97"/>
        <v>-19.590393539116157</v>
      </c>
      <c r="W46" s="35">
        <f t="shared" si="97"/>
        <v>-14.838934507145956</v>
      </c>
      <c r="X46" s="35">
        <f t="shared" si="97"/>
        <v>-10.861184381364383</v>
      </c>
      <c r="Y46" s="35">
        <f t="shared" si="97"/>
        <v>-7.6339861080379654</v>
      </c>
      <c r="Z46" s="35">
        <f t="shared" si="97"/>
        <v>-5.1129198634263568</v>
      </c>
      <c r="AA46" s="35">
        <f t="shared" si="97"/>
        <v>-3.231585722455927</v>
      </c>
      <c r="AB46" s="35">
        <f t="shared" si="97"/>
        <v>-1.9686393122782937</v>
      </c>
      <c r="AC46" s="35">
        <f t="shared" si="97"/>
        <v>-1.1574302592004655</v>
      </c>
      <c r="AD46" s="35">
        <f t="shared" si="97"/>
        <v>-0.65559966034796513</v>
      </c>
      <c r="AE46" s="35">
        <f t="shared" si="97"/>
        <v>-0.35672069042636645</v>
      </c>
      <c r="AF46" s="35">
        <f t="shared" si="97"/>
        <v>1.1446869316956041E-2</v>
      </c>
      <c r="AG46" s="35" t="e">
        <f t="shared" si="97"/>
        <v>#N/A</v>
      </c>
      <c r="AH46" s="35" t="e">
        <f t="shared" si="97"/>
        <v>#N/A</v>
      </c>
      <c r="AI46" s="35" t="e">
        <f t="shared" si="97"/>
        <v>#N/A</v>
      </c>
      <c r="AJ46" s="35" t="e">
        <f t="shared" si="97"/>
        <v>#N/A</v>
      </c>
      <c r="AK46" s="35" t="e">
        <f t="shared" si="97"/>
        <v>#N/A</v>
      </c>
      <c r="AL46" s="35" t="e">
        <f t="shared" si="97"/>
        <v>#N/A</v>
      </c>
      <c r="AM46" s="35" t="e">
        <f t="shared" si="97"/>
        <v>#N/A</v>
      </c>
      <c r="AN46" s="35" t="e">
        <f t="shared" si="97"/>
        <v>#N/A</v>
      </c>
      <c r="AO46" s="35" t="e">
        <f t="shared" si="97"/>
        <v>#N/A</v>
      </c>
      <c r="AP46" s="35" t="e">
        <f t="shared" si="97"/>
        <v>#N/A</v>
      </c>
      <c r="AQ46" s="35" t="e">
        <f t="shared" si="97"/>
        <v>#N/A</v>
      </c>
      <c r="AR46" s="35" t="e">
        <f t="shared" si="97"/>
        <v>#N/A</v>
      </c>
      <c r="AS46" s="35" t="e">
        <f t="shared" si="97"/>
        <v>#N/A</v>
      </c>
      <c r="AT46" s="35" t="e">
        <f t="shared" si="97"/>
        <v>#N/A</v>
      </c>
      <c r="AU46" s="35" t="e">
        <f t="shared" si="97"/>
        <v>#N/A</v>
      </c>
      <c r="AV46" s="35" t="e">
        <f t="shared" si="97"/>
        <v>#N/A</v>
      </c>
      <c r="AW46" s="35" t="e">
        <f t="shared" si="97"/>
        <v>#N/A</v>
      </c>
      <c r="AX46" s="35" t="e">
        <f t="shared" si="97"/>
        <v>#N/A</v>
      </c>
      <c r="AY46" s="35" t="e">
        <f t="shared" si="97"/>
        <v>#N/A</v>
      </c>
      <c r="AZ46" s="35" t="e">
        <f t="shared" si="97"/>
        <v>#N/A</v>
      </c>
      <c r="BA46" s="35" t="e">
        <f t="shared" si="97"/>
        <v>#N/A</v>
      </c>
      <c r="BB46" s="35" t="e">
        <f t="shared" si="97"/>
        <v>#N/A</v>
      </c>
      <c r="BC46" s="35" t="e">
        <f t="shared" si="97"/>
        <v>#N/A</v>
      </c>
      <c r="BD46" s="35" t="e">
        <f t="shared" si="97"/>
        <v>#N/A</v>
      </c>
      <c r="BE46" s="35" t="e">
        <f t="shared" si="97"/>
        <v>#N/A</v>
      </c>
      <c r="BF46" s="35" t="e">
        <f t="shared" si="97"/>
        <v>#N/A</v>
      </c>
      <c r="BG46" s="35" t="e">
        <f t="shared" si="97"/>
        <v>#N/A</v>
      </c>
      <c r="BH46" s="35" t="e">
        <f t="shared" si="97"/>
        <v>#N/A</v>
      </c>
      <c r="BI46" s="35" t="e">
        <f t="shared" si="97"/>
        <v>#N/A</v>
      </c>
      <c r="BJ46" s="35" t="e">
        <f t="shared" si="97"/>
        <v>#N/A</v>
      </c>
      <c r="BK46" s="35" t="e">
        <f t="shared" si="97"/>
        <v>#N/A</v>
      </c>
      <c r="BL46" s="35" t="e">
        <f t="shared" si="97"/>
        <v>#N/A</v>
      </c>
      <c r="BM46" s="35" t="e">
        <f t="shared" si="97"/>
        <v>#N/A</v>
      </c>
      <c r="BN46" s="35" t="e">
        <f t="shared" si="97"/>
        <v>#N/A</v>
      </c>
      <c r="BO46" s="35" t="e">
        <f t="shared" si="97"/>
        <v>#N/A</v>
      </c>
      <c r="BP46" s="35" t="e">
        <f t="shared" si="97"/>
        <v>#N/A</v>
      </c>
      <c r="BQ46" s="35" t="e">
        <f t="shared" si="97"/>
        <v>#N/A</v>
      </c>
      <c r="BR46" s="35" t="e">
        <f t="shared" ref="BR46:EC46" si="98">-BR44*Flat_Commission</f>
        <v>#N/A</v>
      </c>
      <c r="BS46" s="35" t="e">
        <f t="shared" si="98"/>
        <v>#N/A</v>
      </c>
      <c r="BT46" s="35" t="e">
        <f t="shared" si="98"/>
        <v>#N/A</v>
      </c>
      <c r="BU46" s="35" t="e">
        <f t="shared" si="98"/>
        <v>#N/A</v>
      </c>
      <c r="BV46" s="35" t="e">
        <f t="shared" si="98"/>
        <v>#N/A</v>
      </c>
      <c r="BW46" s="35" t="e">
        <f t="shared" si="98"/>
        <v>#N/A</v>
      </c>
      <c r="BX46" s="35" t="e">
        <f t="shared" si="98"/>
        <v>#N/A</v>
      </c>
      <c r="BY46" s="35" t="e">
        <f t="shared" si="98"/>
        <v>#N/A</v>
      </c>
      <c r="BZ46" s="35" t="e">
        <f t="shared" si="98"/>
        <v>#N/A</v>
      </c>
      <c r="CA46" s="35" t="e">
        <f t="shared" si="98"/>
        <v>#N/A</v>
      </c>
      <c r="CB46" s="35" t="e">
        <f t="shared" si="98"/>
        <v>#N/A</v>
      </c>
      <c r="CC46" s="35" t="e">
        <f t="shared" si="98"/>
        <v>#N/A</v>
      </c>
      <c r="CD46" s="35" t="e">
        <f t="shared" si="98"/>
        <v>#N/A</v>
      </c>
      <c r="CE46" s="35" t="e">
        <f t="shared" si="98"/>
        <v>#N/A</v>
      </c>
      <c r="CF46" s="35" t="e">
        <f t="shared" si="98"/>
        <v>#N/A</v>
      </c>
      <c r="CG46" s="35" t="e">
        <f t="shared" si="98"/>
        <v>#N/A</v>
      </c>
      <c r="CH46" s="35" t="e">
        <f t="shared" si="98"/>
        <v>#N/A</v>
      </c>
      <c r="CI46" s="35" t="e">
        <f t="shared" si="98"/>
        <v>#N/A</v>
      </c>
      <c r="CJ46" s="35" t="e">
        <f t="shared" si="98"/>
        <v>#N/A</v>
      </c>
      <c r="CK46" s="35" t="e">
        <f t="shared" si="98"/>
        <v>#N/A</v>
      </c>
      <c r="CL46" s="35" t="e">
        <f t="shared" si="98"/>
        <v>#N/A</v>
      </c>
      <c r="CM46" s="35" t="e">
        <f t="shared" si="98"/>
        <v>#N/A</v>
      </c>
      <c r="CN46" s="35" t="e">
        <f t="shared" si="98"/>
        <v>#N/A</v>
      </c>
      <c r="CO46" s="35" t="e">
        <f t="shared" si="98"/>
        <v>#N/A</v>
      </c>
      <c r="CP46" s="35" t="e">
        <f t="shared" si="98"/>
        <v>#N/A</v>
      </c>
      <c r="CQ46" s="35" t="e">
        <f t="shared" si="98"/>
        <v>#N/A</v>
      </c>
      <c r="CR46" s="35" t="e">
        <f t="shared" si="98"/>
        <v>#N/A</v>
      </c>
      <c r="CS46" s="35" t="e">
        <f t="shared" si="98"/>
        <v>#N/A</v>
      </c>
      <c r="CT46" s="35" t="e">
        <f t="shared" si="98"/>
        <v>#N/A</v>
      </c>
      <c r="CU46" s="35" t="e">
        <f t="shared" si="98"/>
        <v>#N/A</v>
      </c>
      <c r="CV46" s="35" t="e">
        <f t="shared" si="98"/>
        <v>#N/A</v>
      </c>
      <c r="CW46" s="35" t="e">
        <f t="shared" si="98"/>
        <v>#N/A</v>
      </c>
      <c r="CX46" s="35" t="e">
        <f t="shared" si="98"/>
        <v>#N/A</v>
      </c>
      <c r="CY46" s="35" t="e">
        <f t="shared" si="98"/>
        <v>#N/A</v>
      </c>
      <c r="CZ46" s="35" t="e">
        <f t="shared" si="98"/>
        <v>#N/A</v>
      </c>
      <c r="DA46" s="35" t="e">
        <f t="shared" si="98"/>
        <v>#N/A</v>
      </c>
      <c r="DB46" s="35" t="e">
        <f t="shared" si="98"/>
        <v>#N/A</v>
      </c>
      <c r="DC46" s="35" t="e">
        <f t="shared" si="98"/>
        <v>#N/A</v>
      </c>
      <c r="DD46" s="35" t="e">
        <f t="shared" si="98"/>
        <v>#N/A</v>
      </c>
      <c r="DE46" s="35" t="e">
        <f t="shared" si="98"/>
        <v>#N/A</v>
      </c>
      <c r="DF46" s="35" t="e">
        <f t="shared" si="98"/>
        <v>#N/A</v>
      </c>
      <c r="DG46" s="35" t="e">
        <f t="shared" si="98"/>
        <v>#N/A</v>
      </c>
      <c r="DH46" s="35" t="e">
        <f t="shared" si="98"/>
        <v>#N/A</v>
      </c>
      <c r="DI46" s="35" t="e">
        <f t="shared" si="98"/>
        <v>#N/A</v>
      </c>
      <c r="DJ46" s="35" t="e">
        <f t="shared" si="98"/>
        <v>#N/A</v>
      </c>
      <c r="DK46" s="35" t="e">
        <f t="shared" si="98"/>
        <v>#N/A</v>
      </c>
      <c r="DL46" s="35" t="e">
        <f t="shared" si="98"/>
        <v>#N/A</v>
      </c>
      <c r="DM46" s="35" t="e">
        <f t="shared" si="98"/>
        <v>#N/A</v>
      </c>
      <c r="DN46" s="35" t="e">
        <f t="shared" si="98"/>
        <v>#N/A</v>
      </c>
      <c r="DO46" s="35" t="e">
        <f t="shared" si="98"/>
        <v>#N/A</v>
      </c>
      <c r="DP46" s="35" t="e">
        <f t="shared" si="98"/>
        <v>#N/A</v>
      </c>
      <c r="DQ46" s="35" t="e">
        <f t="shared" si="98"/>
        <v>#N/A</v>
      </c>
      <c r="DR46" s="35" t="e">
        <f t="shared" si="98"/>
        <v>#N/A</v>
      </c>
      <c r="DS46" s="35" t="e">
        <f t="shared" si="98"/>
        <v>#N/A</v>
      </c>
      <c r="DT46" s="35" t="e">
        <f t="shared" si="98"/>
        <v>#N/A</v>
      </c>
      <c r="DU46" s="35" t="e">
        <f t="shared" si="98"/>
        <v>#N/A</v>
      </c>
      <c r="DV46" s="35" t="e">
        <f t="shared" si="98"/>
        <v>#N/A</v>
      </c>
      <c r="DW46" s="35" t="e">
        <f t="shared" si="98"/>
        <v>#N/A</v>
      </c>
      <c r="DX46" s="35" t="e">
        <f t="shared" si="98"/>
        <v>#N/A</v>
      </c>
      <c r="DY46" s="35" t="e">
        <f t="shared" si="98"/>
        <v>#N/A</v>
      </c>
      <c r="DZ46" s="35" t="e">
        <f t="shared" si="98"/>
        <v>#N/A</v>
      </c>
      <c r="EA46" s="35" t="e">
        <f t="shared" si="98"/>
        <v>#N/A</v>
      </c>
      <c r="EB46" s="35" t="e">
        <f t="shared" si="98"/>
        <v>#N/A</v>
      </c>
      <c r="EC46" s="35" t="e">
        <f t="shared" si="98"/>
        <v>#N/A</v>
      </c>
      <c r="ED46" s="35" t="e">
        <f t="shared" ref="ED46:GJ46" si="99">-ED44*Flat_Commission</f>
        <v>#N/A</v>
      </c>
      <c r="EE46" s="35" t="e">
        <f t="shared" si="99"/>
        <v>#N/A</v>
      </c>
      <c r="EF46" s="35" t="e">
        <f t="shared" si="99"/>
        <v>#N/A</v>
      </c>
      <c r="EG46" s="35" t="e">
        <f t="shared" si="99"/>
        <v>#N/A</v>
      </c>
      <c r="EH46" s="35" t="e">
        <f t="shared" si="99"/>
        <v>#N/A</v>
      </c>
      <c r="EI46" s="35" t="e">
        <f t="shared" si="99"/>
        <v>#N/A</v>
      </c>
      <c r="EJ46" s="35" t="e">
        <f t="shared" si="99"/>
        <v>#N/A</v>
      </c>
      <c r="EK46" s="35" t="e">
        <f t="shared" si="99"/>
        <v>#N/A</v>
      </c>
      <c r="EL46" s="35" t="e">
        <f t="shared" si="99"/>
        <v>#N/A</v>
      </c>
      <c r="EM46" s="35" t="e">
        <f t="shared" si="99"/>
        <v>#N/A</v>
      </c>
      <c r="EN46" s="35" t="e">
        <f t="shared" si="99"/>
        <v>#N/A</v>
      </c>
      <c r="EO46" s="35" t="e">
        <f t="shared" si="99"/>
        <v>#N/A</v>
      </c>
      <c r="EP46" s="35" t="e">
        <f t="shared" si="99"/>
        <v>#N/A</v>
      </c>
      <c r="EQ46" s="35" t="e">
        <f t="shared" si="99"/>
        <v>#N/A</v>
      </c>
      <c r="ER46" s="35" t="e">
        <f t="shared" si="99"/>
        <v>#N/A</v>
      </c>
      <c r="ES46" s="35" t="e">
        <f t="shared" si="99"/>
        <v>#N/A</v>
      </c>
      <c r="ET46" s="35" t="e">
        <f t="shared" si="99"/>
        <v>#N/A</v>
      </c>
      <c r="EU46" s="35" t="e">
        <f t="shared" si="99"/>
        <v>#N/A</v>
      </c>
      <c r="EV46" s="35" t="e">
        <f t="shared" si="99"/>
        <v>#N/A</v>
      </c>
      <c r="EW46" s="35" t="e">
        <f t="shared" si="99"/>
        <v>#N/A</v>
      </c>
      <c r="EX46" s="35" t="e">
        <f t="shared" si="99"/>
        <v>#N/A</v>
      </c>
      <c r="EY46" s="35" t="e">
        <f t="shared" si="99"/>
        <v>#N/A</v>
      </c>
      <c r="EZ46" s="35" t="e">
        <f t="shared" si="99"/>
        <v>#N/A</v>
      </c>
      <c r="FA46" s="35" t="e">
        <f t="shared" si="99"/>
        <v>#N/A</v>
      </c>
      <c r="FB46" s="35" t="e">
        <f t="shared" si="99"/>
        <v>#N/A</v>
      </c>
      <c r="FC46" s="35" t="e">
        <f t="shared" si="99"/>
        <v>#N/A</v>
      </c>
      <c r="FD46" s="35" t="e">
        <f t="shared" si="99"/>
        <v>#N/A</v>
      </c>
      <c r="FE46" s="35" t="e">
        <f t="shared" si="99"/>
        <v>#N/A</v>
      </c>
      <c r="FF46" s="35" t="e">
        <f t="shared" si="99"/>
        <v>#N/A</v>
      </c>
      <c r="FG46" s="35" t="e">
        <f t="shared" si="99"/>
        <v>#N/A</v>
      </c>
      <c r="FH46" s="35" t="e">
        <f t="shared" si="99"/>
        <v>#N/A</v>
      </c>
      <c r="FI46" s="35" t="e">
        <f t="shared" si="99"/>
        <v>#N/A</v>
      </c>
      <c r="FJ46" s="35" t="e">
        <f t="shared" si="99"/>
        <v>#N/A</v>
      </c>
      <c r="FK46" s="35" t="e">
        <f t="shared" si="99"/>
        <v>#N/A</v>
      </c>
      <c r="FL46" s="35" t="e">
        <f t="shared" si="99"/>
        <v>#N/A</v>
      </c>
      <c r="FM46" s="35" t="e">
        <f t="shared" si="99"/>
        <v>#N/A</v>
      </c>
      <c r="FN46" s="35" t="e">
        <f t="shared" si="99"/>
        <v>#N/A</v>
      </c>
      <c r="FO46" s="35" t="e">
        <f t="shared" si="99"/>
        <v>#N/A</v>
      </c>
      <c r="FP46" s="35" t="e">
        <f t="shared" si="99"/>
        <v>#N/A</v>
      </c>
      <c r="FQ46" s="35" t="e">
        <f t="shared" si="99"/>
        <v>#N/A</v>
      </c>
      <c r="FR46" s="35" t="e">
        <f t="shared" si="99"/>
        <v>#N/A</v>
      </c>
      <c r="FS46" s="35" t="e">
        <f t="shared" si="99"/>
        <v>#N/A</v>
      </c>
      <c r="FT46" s="35" t="e">
        <f t="shared" si="99"/>
        <v>#N/A</v>
      </c>
      <c r="FU46" s="35" t="e">
        <f t="shared" si="99"/>
        <v>#N/A</v>
      </c>
      <c r="FV46" s="35" t="e">
        <f t="shared" si="99"/>
        <v>#N/A</v>
      </c>
      <c r="FW46" s="35" t="e">
        <f t="shared" si="99"/>
        <v>#N/A</v>
      </c>
      <c r="FX46" s="35" t="e">
        <f t="shared" si="99"/>
        <v>#N/A</v>
      </c>
      <c r="FY46" s="35" t="e">
        <f t="shared" si="99"/>
        <v>#N/A</v>
      </c>
      <c r="FZ46" s="35" t="e">
        <f t="shared" si="99"/>
        <v>#N/A</v>
      </c>
      <c r="GA46" s="35" t="e">
        <f t="shared" si="99"/>
        <v>#N/A</v>
      </c>
      <c r="GB46" s="35" t="e">
        <f t="shared" si="99"/>
        <v>#N/A</v>
      </c>
      <c r="GC46" s="35" t="e">
        <f t="shared" si="99"/>
        <v>#N/A</v>
      </c>
      <c r="GD46" s="35" t="e">
        <f t="shared" si="99"/>
        <v>#N/A</v>
      </c>
      <c r="GE46" s="35" t="e">
        <f t="shared" si="99"/>
        <v>#N/A</v>
      </c>
      <c r="GF46" s="35" t="e">
        <f t="shared" si="99"/>
        <v>#N/A</v>
      </c>
      <c r="GG46" s="35" t="e">
        <f t="shared" si="99"/>
        <v>#N/A</v>
      </c>
      <c r="GH46" s="35" t="e">
        <f t="shared" si="99"/>
        <v>#N/A</v>
      </c>
      <c r="GI46" s="35" t="e">
        <f t="shared" si="99"/>
        <v>#N/A</v>
      </c>
      <c r="GJ46" s="35" t="e">
        <f t="shared" si="99"/>
        <v>#N/A</v>
      </c>
    </row>
    <row r="47" spans="2:192" x14ac:dyDescent="0.3">
      <c r="B47" s="35" t="s">
        <v>441</v>
      </c>
      <c r="C47" s="31" t="s">
        <v>450</v>
      </c>
      <c r="E47" s="77" t="s">
        <v>451</v>
      </c>
      <c r="F47" s="58">
        <f t="shared" ref="F47:AK47" si="100">-12*(F53*Attribut_Mainten_Expenses+F54*Attr_Maint_Exp_PaidUp)*F8*IF(Main_Life_Indicator="Yes",1,0.5)</f>
        <v>-35.094158114025475</v>
      </c>
      <c r="G47" s="58">
        <f t="shared" si="100"/>
        <v>-24.98047645223102</v>
      </c>
      <c r="H47" s="58">
        <f t="shared" si="100"/>
        <v>-21.121051680206424</v>
      </c>
      <c r="I47" s="58">
        <f t="shared" si="100"/>
        <v>-19.662243950668501</v>
      </c>
      <c r="J47" s="58">
        <f t="shared" si="100"/>
        <v>-18.200437279147284</v>
      </c>
      <c r="K47" s="58">
        <f t="shared" si="100"/>
        <v>-16.836844532630106</v>
      </c>
      <c r="L47" s="58">
        <f t="shared" si="100"/>
        <v>-15.552161919272212</v>
      </c>
      <c r="M47" s="58">
        <f t="shared" si="100"/>
        <v>-14.29736521918819</v>
      </c>
      <c r="N47" s="58">
        <f t="shared" si="100"/>
        <v>-13.07787581760171</v>
      </c>
      <c r="O47" s="58">
        <f t="shared" si="100"/>
        <v>-11.89779226535782</v>
      </c>
      <c r="P47" s="58">
        <f t="shared" si="100"/>
        <v>-10.759935011362808</v>
      </c>
      <c r="Q47" s="58">
        <f t="shared" si="100"/>
        <v>-9.6665635629602118</v>
      </c>
      <c r="R47" s="58">
        <f t="shared" si="100"/>
        <v>-8.5658605783097048</v>
      </c>
      <c r="S47" s="58">
        <f t="shared" si="100"/>
        <v>-7.4709536352027319</v>
      </c>
      <c r="T47" s="58">
        <f t="shared" si="100"/>
        <v>-6.3972476249902348</v>
      </c>
      <c r="U47" s="58">
        <f t="shared" si="100"/>
        <v>-5.3620292165282262</v>
      </c>
      <c r="V47" s="58">
        <f t="shared" si="100"/>
        <v>-4.3837557472693041</v>
      </c>
      <c r="W47" s="58">
        <f t="shared" si="100"/>
        <v>-3.4809920678089026</v>
      </c>
      <c r="X47" s="58">
        <f t="shared" si="100"/>
        <v>-2.6710045611037572</v>
      </c>
      <c r="Y47" s="58">
        <f t="shared" si="100"/>
        <v>-1.9680944475997952</v>
      </c>
      <c r="Z47" s="58">
        <f t="shared" si="100"/>
        <v>-1.3818493045786835</v>
      </c>
      <c r="AA47" s="58">
        <f t="shared" si="100"/>
        <v>-0.91559730703395359</v>
      </c>
      <c r="AB47" s="58">
        <f t="shared" si="100"/>
        <v>-0.58472559829012549</v>
      </c>
      <c r="AC47" s="58">
        <f t="shared" si="100"/>
        <v>-0.36039429972638576</v>
      </c>
      <c r="AD47" s="58">
        <f t="shared" si="100"/>
        <v>-0.2140025402683994</v>
      </c>
      <c r="AE47" s="58">
        <f t="shared" si="100"/>
        <v>-0.12206907008552309</v>
      </c>
      <c r="AF47" s="58">
        <f t="shared" si="100"/>
        <v>4.1063994071124923E-3</v>
      </c>
      <c r="AG47" s="58" t="e">
        <f t="shared" si="100"/>
        <v>#N/A</v>
      </c>
      <c r="AH47" s="58" t="e">
        <f t="shared" si="100"/>
        <v>#N/A</v>
      </c>
      <c r="AI47" s="58" t="e">
        <f t="shared" si="100"/>
        <v>#N/A</v>
      </c>
      <c r="AJ47" s="58" t="e">
        <f t="shared" si="100"/>
        <v>#N/A</v>
      </c>
      <c r="AK47" s="58" t="e">
        <f t="shared" si="100"/>
        <v>#N/A</v>
      </c>
      <c r="AL47" s="58" t="e">
        <f t="shared" ref="AL47:BQ47" si="101">-12*(AL53*Attribut_Mainten_Expenses+AL54*Attr_Maint_Exp_PaidUp)*AL8*IF(Main_Life_Indicator="Yes",1,0.5)</f>
        <v>#N/A</v>
      </c>
      <c r="AM47" s="58" t="e">
        <f t="shared" si="101"/>
        <v>#N/A</v>
      </c>
      <c r="AN47" s="58" t="e">
        <f t="shared" si="101"/>
        <v>#N/A</v>
      </c>
      <c r="AO47" s="58" t="e">
        <f t="shared" si="101"/>
        <v>#N/A</v>
      </c>
      <c r="AP47" s="58" t="e">
        <f t="shared" si="101"/>
        <v>#N/A</v>
      </c>
      <c r="AQ47" s="58" t="e">
        <f t="shared" si="101"/>
        <v>#N/A</v>
      </c>
      <c r="AR47" s="58" t="e">
        <f t="shared" si="101"/>
        <v>#N/A</v>
      </c>
      <c r="AS47" s="58" t="e">
        <f t="shared" si="101"/>
        <v>#N/A</v>
      </c>
      <c r="AT47" s="58" t="e">
        <f t="shared" si="101"/>
        <v>#N/A</v>
      </c>
      <c r="AU47" s="58" t="e">
        <f t="shared" si="101"/>
        <v>#N/A</v>
      </c>
      <c r="AV47" s="58" t="e">
        <f t="shared" si="101"/>
        <v>#N/A</v>
      </c>
      <c r="AW47" s="58" t="e">
        <f t="shared" si="101"/>
        <v>#N/A</v>
      </c>
      <c r="AX47" s="58" t="e">
        <f t="shared" si="101"/>
        <v>#N/A</v>
      </c>
      <c r="AY47" s="58" t="e">
        <f t="shared" si="101"/>
        <v>#N/A</v>
      </c>
      <c r="AZ47" s="58" t="e">
        <f t="shared" si="101"/>
        <v>#N/A</v>
      </c>
      <c r="BA47" s="58" t="e">
        <f t="shared" si="101"/>
        <v>#N/A</v>
      </c>
      <c r="BB47" s="58" t="e">
        <f t="shared" si="101"/>
        <v>#N/A</v>
      </c>
      <c r="BC47" s="58" t="e">
        <f t="shared" si="101"/>
        <v>#N/A</v>
      </c>
      <c r="BD47" s="58" t="e">
        <f t="shared" si="101"/>
        <v>#N/A</v>
      </c>
      <c r="BE47" s="58" t="e">
        <f t="shared" si="101"/>
        <v>#N/A</v>
      </c>
      <c r="BF47" s="58" t="e">
        <f t="shared" si="101"/>
        <v>#N/A</v>
      </c>
      <c r="BG47" s="58" t="e">
        <f t="shared" si="101"/>
        <v>#N/A</v>
      </c>
      <c r="BH47" s="58" t="e">
        <f t="shared" si="101"/>
        <v>#N/A</v>
      </c>
      <c r="BI47" s="58" t="e">
        <f t="shared" si="101"/>
        <v>#N/A</v>
      </c>
      <c r="BJ47" s="58" t="e">
        <f t="shared" si="101"/>
        <v>#N/A</v>
      </c>
      <c r="BK47" s="58" t="e">
        <f t="shared" si="101"/>
        <v>#N/A</v>
      </c>
      <c r="BL47" s="58" t="e">
        <f t="shared" si="101"/>
        <v>#N/A</v>
      </c>
      <c r="BM47" s="58" t="e">
        <f t="shared" si="101"/>
        <v>#N/A</v>
      </c>
      <c r="BN47" s="58" t="e">
        <f t="shared" si="101"/>
        <v>#N/A</v>
      </c>
      <c r="BO47" s="58" t="e">
        <f t="shared" si="101"/>
        <v>#N/A</v>
      </c>
      <c r="BP47" s="58" t="e">
        <f t="shared" si="101"/>
        <v>#N/A</v>
      </c>
      <c r="BQ47" s="58" t="e">
        <f t="shared" si="101"/>
        <v>#N/A</v>
      </c>
      <c r="BR47" s="58" t="e">
        <f t="shared" ref="BR47:CW47" si="102">-12*(BR53*Attribut_Mainten_Expenses+BR54*Attr_Maint_Exp_PaidUp)*BR8*IF(Main_Life_Indicator="Yes",1,0.5)</f>
        <v>#N/A</v>
      </c>
      <c r="BS47" s="58" t="e">
        <f t="shared" si="102"/>
        <v>#N/A</v>
      </c>
      <c r="BT47" s="58" t="e">
        <f t="shared" si="102"/>
        <v>#N/A</v>
      </c>
      <c r="BU47" s="58" t="e">
        <f t="shared" si="102"/>
        <v>#N/A</v>
      </c>
      <c r="BV47" s="58" t="e">
        <f t="shared" si="102"/>
        <v>#N/A</v>
      </c>
      <c r="BW47" s="58" t="e">
        <f t="shared" si="102"/>
        <v>#N/A</v>
      </c>
      <c r="BX47" s="58" t="e">
        <f t="shared" si="102"/>
        <v>#N/A</v>
      </c>
      <c r="BY47" s="58" t="e">
        <f t="shared" si="102"/>
        <v>#N/A</v>
      </c>
      <c r="BZ47" s="58" t="e">
        <f t="shared" si="102"/>
        <v>#N/A</v>
      </c>
      <c r="CA47" s="58" t="e">
        <f t="shared" si="102"/>
        <v>#N/A</v>
      </c>
      <c r="CB47" s="58" t="e">
        <f t="shared" si="102"/>
        <v>#N/A</v>
      </c>
      <c r="CC47" s="58" t="e">
        <f t="shared" si="102"/>
        <v>#N/A</v>
      </c>
      <c r="CD47" s="58" t="e">
        <f t="shared" si="102"/>
        <v>#N/A</v>
      </c>
      <c r="CE47" s="58" t="e">
        <f t="shared" si="102"/>
        <v>#N/A</v>
      </c>
      <c r="CF47" s="58" t="e">
        <f t="shared" si="102"/>
        <v>#N/A</v>
      </c>
      <c r="CG47" s="58" t="e">
        <f t="shared" si="102"/>
        <v>#N/A</v>
      </c>
      <c r="CH47" s="58" t="e">
        <f t="shared" si="102"/>
        <v>#N/A</v>
      </c>
      <c r="CI47" s="58" t="e">
        <f t="shared" si="102"/>
        <v>#N/A</v>
      </c>
      <c r="CJ47" s="58" t="e">
        <f t="shared" si="102"/>
        <v>#N/A</v>
      </c>
      <c r="CK47" s="58" t="e">
        <f t="shared" si="102"/>
        <v>#N/A</v>
      </c>
      <c r="CL47" s="58" t="e">
        <f t="shared" si="102"/>
        <v>#N/A</v>
      </c>
      <c r="CM47" s="58" t="e">
        <f t="shared" si="102"/>
        <v>#N/A</v>
      </c>
      <c r="CN47" s="58" t="e">
        <f t="shared" si="102"/>
        <v>#N/A</v>
      </c>
      <c r="CO47" s="58" t="e">
        <f t="shared" si="102"/>
        <v>#N/A</v>
      </c>
      <c r="CP47" s="58" t="e">
        <f t="shared" si="102"/>
        <v>#N/A</v>
      </c>
      <c r="CQ47" s="58" t="e">
        <f t="shared" si="102"/>
        <v>#N/A</v>
      </c>
      <c r="CR47" s="58" t="e">
        <f t="shared" si="102"/>
        <v>#N/A</v>
      </c>
      <c r="CS47" s="58" t="e">
        <f t="shared" si="102"/>
        <v>#N/A</v>
      </c>
      <c r="CT47" s="58" t="e">
        <f t="shared" si="102"/>
        <v>#N/A</v>
      </c>
      <c r="CU47" s="58" t="e">
        <f t="shared" si="102"/>
        <v>#N/A</v>
      </c>
      <c r="CV47" s="58" t="e">
        <f t="shared" si="102"/>
        <v>#N/A</v>
      </c>
      <c r="CW47" s="58" t="e">
        <f t="shared" si="102"/>
        <v>#N/A</v>
      </c>
      <c r="CX47" s="58" t="e">
        <f t="shared" ref="CX47:EC47" si="103">-12*(CX53*Attribut_Mainten_Expenses+CX54*Attr_Maint_Exp_PaidUp)*CX8*IF(Main_Life_Indicator="Yes",1,0.5)</f>
        <v>#N/A</v>
      </c>
      <c r="CY47" s="58" t="e">
        <f t="shared" si="103"/>
        <v>#N/A</v>
      </c>
      <c r="CZ47" s="58" t="e">
        <f t="shared" si="103"/>
        <v>#N/A</v>
      </c>
      <c r="DA47" s="58" t="e">
        <f t="shared" si="103"/>
        <v>#N/A</v>
      </c>
      <c r="DB47" s="58" t="e">
        <f t="shared" si="103"/>
        <v>#N/A</v>
      </c>
      <c r="DC47" s="58" t="e">
        <f t="shared" si="103"/>
        <v>#N/A</v>
      </c>
      <c r="DD47" s="58" t="e">
        <f t="shared" si="103"/>
        <v>#N/A</v>
      </c>
      <c r="DE47" s="58" t="e">
        <f t="shared" si="103"/>
        <v>#N/A</v>
      </c>
      <c r="DF47" s="58" t="e">
        <f t="shared" si="103"/>
        <v>#N/A</v>
      </c>
      <c r="DG47" s="58" t="e">
        <f t="shared" si="103"/>
        <v>#N/A</v>
      </c>
      <c r="DH47" s="58" t="e">
        <f t="shared" si="103"/>
        <v>#N/A</v>
      </c>
      <c r="DI47" s="58" t="e">
        <f t="shared" si="103"/>
        <v>#N/A</v>
      </c>
      <c r="DJ47" s="58" t="e">
        <f t="shared" si="103"/>
        <v>#N/A</v>
      </c>
      <c r="DK47" s="58" t="e">
        <f t="shared" si="103"/>
        <v>#N/A</v>
      </c>
      <c r="DL47" s="58" t="e">
        <f t="shared" si="103"/>
        <v>#N/A</v>
      </c>
      <c r="DM47" s="58" t="e">
        <f t="shared" si="103"/>
        <v>#N/A</v>
      </c>
      <c r="DN47" s="58" t="e">
        <f t="shared" si="103"/>
        <v>#N/A</v>
      </c>
      <c r="DO47" s="58" t="e">
        <f t="shared" si="103"/>
        <v>#N/A</v>
      </c>
      <c r="DP47" s="58" t="e">
        <f t="shared" si="103"/>
        <v>#N/A</v>
      </c>
      <c r="DQ47" s="58" t="e">
        <f t="shared" si="103"/>
        <v>#N/A</v>
      </c>
      <c r="DR47" s="58" t="e">
        <f t="shared" si="103"/>
        <v>#N/A</v>
      </c>
      <c r="DS47" s="58" t="e">
        <f t="shared" si="103"/>
        <v>#N/A</v>
      </c>
      <c r="DT47" s="58" t="e">
        <f t="shared" si="103"/>
        <v>#N/A</v>
      </c>
      <c r="DU47" s="58" t="e">
        <f t="shared" si="103"/>
        <v>#N/A</v>
      </c>
      <c r="DV47" s="58" t="e">
        <f t="shared" si="103"/>
        <v>#N/A</v>
      </c>
      <c r="DW47" s="58" t="e">
        <f t="shared" si="103"/>
        <v>#N/A</v>
      </c>
      <c r="DX47" s="58" t="e">
        <f t="shared" si="103"/>
        <v>#N/A</v>
      </c>
      <c r="DY47" s="58" t="e">
        <f t="shared" si="103"/>
        <v>#N/A</v>
      </c>
      <c r="DZ47" s="58" t="e">
        <f t="shared" si="103"/>
        <v>#N/A</v>
      </c>
      <c r="EA47" s="58" t="e">
        <f t="shared" si="103"/>
        <v>#N/A</v>
      </c>
      <c r="EB47" s="58" t="e">
        <f t="shared" si="103"/>
        <v>#N/A</v>
      </c>
      <c r="EC47" s="58" t="e">
        <f t="shared" si="103"/>
        <v>#N/A</v>
      </c>
      <c r="ED47" s="58" t="e">
        <f t="shared" ref="ED47:FI47" si="104">-12*(ED53*Attribut_Mainten_Expenses+ED54*Attr_Maint_Exp_PaidUp)*ED8*IF(Main_Life_Indicator="Yes",1,0.5)</f>
        <v>#N/A</v>
      </c>
      <c r="EE47" s="58" t="e">
        <f t="shared" si="104"/>
        <v>#N/A</v>
      </c>
      <c r="EF47" s="58" t="e">
        <f t="shared" si="104"/>
        <v>#N/A</v>
      </c>
      <c r="EG47" s="58" t="e">
        <f t="shared" si="104"/>
        <v>#N/A</v>
      </c>
      <c r="EH47" s="58" t="e">
        <f t="shared" si="104"/>
        <v>#N/A</v>
      </c>
      <c r="EI47" s="58" t="e">
        <f t="shared" si="104"/>
        <v>#N/A</v>
      </c>
      <c r="EJ47" s="58" t="e">
        <f t="shared" si="104"/>
        <v>#N/A</v>
      </c>
      <c r="EK47" s="58" t="e">
        <f t="shared" si="104"/>
        <v>#N/A</v>
      </c>
      <c r="EL47" s="58" t="e">
        <f t="shared" si="104"/>
        <v>#N/A</v>
      </c>
      <c r="EM47" s="58" t="e">
        <f t="shared" si="104"/>
        <v>#N/A</v>
      </c>
      <c r="EN47" s="58" t="e">
        <f t="shared" si="104"/>
        <v>#N/A</v>
      </c>
      <c r="EO47" s="58" t="e">
        <f t="shared" si="104"/>
        <v>#N/A</v>
      </c>
      <c r="EP47" s="58" t="e">
        <f t="shared" si="104"/>
        <v>#N/A</v>
      </c>
      <c r="EQ47" s="58" t="e">
        <f t="shared" si="104"/>
        <v>#N/A</v>
      </c>
      <c r="ER47" s="58" t="e">
        <f t="shared" si="104"/>
        <v>#N/A</v>
      </c>
      <c r="ES47" s="58" t="e">
        <f t="shared" si="104"/>
        <v>#N/A</v>
      </c>
      <c r="ET47" s="58" t="e">
        <f t="shared" si="104"/>
        <v>#N/A</v>
      </c>
      <c r="EU47" s="58" t="e">
        <f t="shared" si="104"/>
        <v>#N/A</v>
      </c>
      <c r="EV47" s="58" t="e">
        <f t="shared" si="104"/>
        <v>#N/A</v>
      </c>
      <c r="EW47" s="58" t="e">
        <f t="shared" si="104"/>
        <v>#N/A</v>
      </c>
      <c r="EX47" s="58" t="e">
        <f t="shared" si="104"/>
        <v>#N/A</v>
      </c>
      <c r="EY47" s="58" t="e">
        <f t="shared" si="104"/>
        <v>#N/A</v>
      </c>
      <c r="EZ47" s="58" t="e">
        <f t="shared" si="104"/>
        <v>#N/A</v>
      </c>
      <c r="FA47" s="58" t="e">
        <f t="shared" si="104"/>
        <v>#N/A</v>
      </c>
      <c r="FB47" s="58" t="e">
        <f t="shared" si="104"/>
        <v>#N/A</v>
      </c>
      <c r="FC47" s="58" t="e">
        <f t="shared" si="104"/>
        <v>#N/A</v>
      </c>
      <c r="FD47" s="58" t="e">
        <f t="shared" si="104"/>
        <v>#N/A</v>
      </c>
      <c r="FE47" s="58" t="e">
        <f t="shared" si="104"/>
        <v>#N/A</v>
      </c>
      <c r="FF47" s="58" t="e">
        <f t="shared" si="104"/>
        <v>#N/A</v>
      </c>
      <c r="FG47" s="58" t="e">
        <f t="shared" si="104"/>
        <v>#N/A</v>
      </c>
      <c r="FH47" s="58" t="e">
        <f t="shared" si="104"/>
        <v>#N/A</v>
      </c>
      <c r="FI47" s="58" t="e">
        <f t="shared" si="104"/>
        <v>#N/A</v>
      </c>
      <c r="FJ47" s="58" t="e">
        <f t="shared" ref="FJ47:GJ47" si="105">-12*(FJ53*Attribut_Mainten_Expenses+FJ54*Attr_Maint_Exp_PaidUp)*FJ8*IF(Main_Life_Indicator="Yes",1,0.5)</f>
        <v>#N/A</v>
      </c>
      <c r="FK47" s="58" t="e">
        <f t="shared" si="105"/>
        <v>#N/A</v>
      </c>
      <c r="FL47" s="58" t="e">
        <f t="shared" si="105"/>
        <v>#N/A</v>
      </c>
      <c r="FM47" s="58" t="e">
        <f t="shared" si="105"/>
        <v>#N/A</v>
      </c>
      <c r="FN47" s="58" t="e">
        <f t="shared" si="105"/>
        <v>#N/A</v>
      </c>
      <c r="FO47" s="58" t="e">
        <f t="shared" si="105"/>
        <v>#N/A</v>
      </c>
      <c r="FP47" s="58" t="e">
        <f t="shared" si="105"/>
        <v>#N/A</v>
      </c>
      <c r="FQ47" s="58" t="e">
        <f t="shared" si="105"/>
        <v>#N/A</v>
      </c>
      <c r="FR47" s="58" t="e">
        <f t="shared" si="105"/>
        <v>#N/A</v>
      </c>
      <c r="FS47" s="58" t="e">
        <f t="shared" si="105"/>
        <v>#N/A</v>
      </c>
      <c r="FT47" s="58" t="e">
        <f t="shared" si="105"/>
        <v>#N/A</v>
      </c>
      <c r="FU47" s="58" t="e">
        <f t="shared" si="105"/>
        <v>#N/A</v>
      </c>
      <c r="FV47" s="58" t="e">
        <f t="shared" si="105"/>
        <v>#N/A</v>
      </c>
      <c r="FW47" s="58" t="e">
        <f t="shared" si="105"/>
        <v>#N/A</v>
      </c>
      <c r="FX47" s="58" t="e">
        <f t="shared" si="105"/>
        <v>#N/A</v>
      </c>
      <c r="FY47" s="58" t="e">
        <f t="shared" si="105"/>
        <v>#N/A</v>
      </c>
      <c r="FZ47" s="58" t="e">
        <f t="shared" si="105"/>
        <v>#N/A</v>
      </c>
      <c r="GA47" s="58" t="e">
        <f t="shared" si="105"/>
        <v>#N/A</v>
      </c>
      <c r="GB47" s="58" t="e">
        <f t="shared" si="105"/>
        <v>#N/A</v>
      </c>
      <c r="GC47" s="58" t="e">
        <f t="shared" si="105"/>
        <v>#N/A</v>
      </c>
      <c r="GD47" s="58" t="e">
        <f t="shared" si="105"/>
        <v>#N/A</v>
      </c>
      <c r="GE47" s="58" t="e">
        <f t="shared" si="105"/>
        <v>#N/A</v>
      </c>
      <c r="GF47" s="58" t="e">
        <f t="shared" si="105"/>
        <v>#N/A</v>
      </c>
      <c r="GG47" s="58" t="e">
        <f t="shared" si="105"/>
        <v>#N/A</v>
      </c>
      <c r="GH47" s="58" t="e">
        <f t="shared" si="105"/>
        <v>#N/A</v>
      </c>
      <c r="GI47" s="58" t="e">
        <f t="shared" si="105"/>
        <v>#N/A</v>
      </c>
      <c r="GJ47" s="58" t="e">
        <f t="shared" si="105"/>
        <v>#N/A</v>
      </c>
    </row>
    <row r="48" spans="2:192" x14ac:dyDescent="0.3">
      <c r="B48" s="35" t="s">
        <v>441</v>
      </c>
      <c r="C48" s="31" t="s">
        <v>454</v>
      </c>
      <c r="E48" s="77" t="s">
        <v>455</v>
      </c>
      <c r="F48" s="35">
        <f t="shared" ref="F48:AK48" si="106">-12*(F53*Non_Attribut_Maint_Expense+F54*Non_Attribut_Maint_Expense_PaidUp)*F8*IF(Main_Life_Indicator="Yes",1,0.5)</f>
        <v>-1.8470609533697635</v>
      </c>
      <c r="G48" s="35">
        <f t="shared" si="106"/>
        <v>-1.3147619185384758</v>
      </c>
      <c r="H48" s="35">
        <f t="shared" si="106"/>
        <v>-1.111634298958234</v>
      </c>
      <c r="I48" s="35">
        <f t="shared" si="106"/>
        <v>-1.0348549447720274</v>
      </c>
      <c r="J48" s="35">
        <f t="shared" si="106"/>
        <v>-0.95791775153406844</v>
      </c>
      <c r="K48" s="35">
        <f t="shared" si="106"/>
        <v>-0.88614971224369055</v>
      </c>
      <c r="L48" s="35">
        <f t="shared" si="106"/>
        <v>-0.81853483785643277</v>
      </c>
      <c r="M48" s="35">
        <f t="shared" si="106"/>
        <v>-0.7524929062730632</v>
      </c>
      <c r="N48" s="35">
        <f t="shared" si="106"/>
        <v>-0.68830925355798522</v>
      </c>
      <c r="O48" s="35">
        <f t="shared" si="106"/>
        <v>-0.62619959291356997</v>
      </c>
      <c r="P48" s="35">
        <f t="shared" si="106"/>
        <v>-0.56631236901909565</v>
      </c>
      <c r="Q48" s="35">
        <f t="shared" si="106"/>
        <v>-0.50876650331369588</v>
      </c>
      <c r="R48" s="35">
        <f t="shared" si="106"/>
        <v>-0.45083476727945859</v>
      </c>
      <c r="S48" s="35">
        <f t="shared" si="106"/>
        <v>-0.39320808606330199</v>
      </c>
      <c r="T48" s="35">
        <f t="shared" si="106"/>
        <v>-0.33669724342053897</v>
      </c>
      <c r="U48" s="35">
        <f t="shared" si="106"/>
        <v>-0.28221206402780169</v>
      </c>
      <c r="V48" s="35">
        <f t="shared" si="106"/>
        <v>-0.23072398669838459</v>
      </c>
      <c r="W48" s="35">
        <f t="shared" si="106"/>
        <v>-0.18321010883204766</v>
      </c>
      <c r="X48" s="35">
        <f t="shared" si="106"/>
        <v>-0.14057918742651365</v>
      </c>
      <c r="Y48" s="35">
        <f t="shared" si="106"/>
        <v>-0.10358391829472616</v>
      </c>
      <c r="Z48" s="35">
        <f t="shared" si="106"/>
        <v>-7.2728910767299204E-2</v>
      </c>
      <c r="AA48" s="35">
        <f t="shared" si="106"/>
        <v>-4.8189331949155485E-2</v>
      </c>
      <c r="AB48" s="35">
        <f t="shared" si="106"/>
        <v>-3.0775031488954E-2</v>
      </c>
      <c r="AC48" s="35">
        <f t="shared" si="106"/>
        <v>-1.8968121038230843E-2</v>
      </c>
      <c r="AD48" s="35">
        <f t="shared" si="106"/>
        <v>-1.1263291593073661E-2</v>
      </c>
      <c r="AE48" s="35">
        <f t="shared" si="106"/>
        <v>-6.4246878992380626E-3</v>
      </c>
      <c r="AF48" s="35">
        <f t="shared" si="106"/>
        <v>2.1612628458486823E-4</v>
      </c>
      <c r="AG48" s="35" t="e">
        <f t="shared" si="106"/>
        <v>#N/A</v>
      </c>
      <c r="AH48" s="35" t="e">
        <f t="shared" si="106"/>
        <v>#N/A</v>
      </c>
      <c r="AI48" s="35" t="e">
        <f t="shared" si="106"/>
        <v>#N/A</v>
      </c>
      <c r="AJ48" s="35" t="e">
        <f t="shared" si="106"/>
        <v>#N/A</v>
      </c>
      <c r="AK48" s="35" t="e">
        <f t="shared" si="106"/>
        <v>#N/A</v>
      </c>
      <c r="AL48" s="35" t="e">
        <f t="shared" ref="AL48:BQ48" si="107">-12*(AL53*Non_Attribut_Maint_Expense+AL54*Non_Attribut_Maint_Expense_PaidUp)*AL8*IF(Main_Life_Indicator="Yes",1,0.5)</f>
        <v>#N/A</v>
      </c>
      <c r="AM48" s="35" t="e">
        <f t="shared" si="107"/>
        <v>#N/A</v>
      </c>
      <c r="AN48" s="35" t="e">
        <f t="shared" si="107"/>
        <v>#N/A</v>
      </c>
      <c r="AO48" s="35" t="e">
        <f t="shared" si="107"/>
        <v>#N/A</v>
      </c>
      <c r="AP48" s="35" t="e">
        <f t="shared" si="107"/>
        <v>#N/A</v>
      </c>
      <c r="AQ48" s="35" t="e">
        <f t="shared" si="107"/>
        <v>#N/A</v>
      </c>
      <c r="AR48" s="35" t="e">
        <f t="shared" si="107"/>
        <v>#N/A</v>
      </c>
      <c r="AS48" s="35" t="e">
        <f t="shared" si="107"/>
        <v>#N/A</v>
      </c>
      <c r="AT48" s="35" t="e">
        <f t="shared" si="107"/>
        <v>#N/A</v>
      </c>
      <c r="AU48" s="35" t="e">
        <f t="shared" si="107"/>
        <v>#N/A</v>
      </c>
      <c r="AV48" s="35" t="e">
        <f t="shared" si="107"/>
        <v>#N/A</v>
      </c>
      <c r="AW48" s="35" t="e">
        <f t="shared" si="107"/>
        <v>#N/A</v>
      </c>
      <c r="AX48" s="35" t="e">
        <f t="shared" si="107"/>
        <v>#N/A</v>
      </c>
      <c r="AY48" s="35" t="e">
        <f t="shared" si="107"/>
        <v>#N/A</v>
      </c>
      <c r="AZ48" s="35" t="e">
        <f t="shared" si="107"/>
        <v>#N/A</v>
      </c>
      <c r="BA48" s="35" t="e">
        <f t="shared" si="107"/>
        <v>#N/A</v>
      </c>
      <c r="BB48" s="35" t="e">
        <f t="shared" si="107"/>
        <v>#N/A</v>
      </c>
      <c r="BC48" s="35" t="e">
        <f t="shared" si="107"/>
        <v>#N/A</v>
      </c>
      <c r="BD48" s="35" t="e">
        <f t="shared" si="107"/>
        <v>#N/A</v>
      </c>
      <c r="BE48" s="35" t="e">
        <f t="shared" si="107"/>
        <v>#N/A</v>
      </c>
      <c r="BF48" s="35" t="e">
        <f t="shared" si="107"/>
        <v>#N/A</v>
      </c>
      <c r="BG48" s="35" t="e">
        <f t="shared" si="107"/>
        <v>#N/A</v>
      </c>
      <c r="BH48" s="35" t="e">
        <f t="shared" si="107"/>
        <v>#N/A</v>
      </c>
      <c r="BI48" s="35" t="e">
        <f t="shared" si="107"/>
        <v>#N/A</v>
      </c>
      <c r="BJ48" s="35" t="e">
        <f t="shared" si="107"/>
        <v>#N/A</v>
      </c>
      <c r="BK48" s="35" t="e">
        <f t="shared" si="107"/>
        <v>#N/A</v>
      </c>
      <c r="BL48" s="35" t="e">
        <f t="shared" si="107"/>
        <v>#N/A</v>
      </c>
      <c r="BM48" s="35" t="e">
        <f t="shared" si="107"/>
        <v>#N/A</v>
      </c>
      <c r="BN48" s="35" t="e">
        <f t="shared" si="107"/>
        <v>#N/A</v>
      </c>
      <c r="BO48" s="35" t="e">
        <f t="shared" si="107"/>
        <v>#N/A</v>
      </c>
      <c r="BP48" s="35" t="e">
        <f t="shared" si="107"/>
        <v>#N/A</v>
      </c>
      <c r="BQ48" s="35" t="e">
        <f t="shared" si="107"/>
        <v>#N/A</v>
      </c>
      <c r="BR48" s="35" t="e">
        <f t="shared" ref="BR48:CW48" si="108">-12*(BR53*Non_Attribut_Maint_Expense+BR54*Non_Attribut_Maint_Expense_PaidUp)*BR8*IF(Main_Life_Indicator="Yes",1,0.5)</f>
        <v>#N/A</v>
      </c>
      <c r="BS48" s="35" t="e">
        <f t="shared" si="108"/>
        <v>#N/A</v>
      </c>
      <c r="BT48" s="35" t="e">
        <f t="shared" si="108"/>
        <v>#N/A</v>
      </c>
      <c r="BU48" s="35" t="e">
        <f t="shared" si="108"/>
        <v>#N/A</v>
      </c>
      <c r="BV48" s="35" t="e">
        <f t="shared" si="108"/>
        <v>#N/A</v>
      </c>
      <c r="BW48" s="35" t="e">
        <f t="shared" si="108"/>
        <v>#N/A</v>
      </c>
      <c r="BX48" s="35" t="e">
        <f t="shared" si="108"/>
        <v>#N/A</v>
      </c>
      <c r="BY48" s="35" t="e">
        <f t="shared" si="108"/>
        <v>#N/A</v>
      </c>
      <c r="BZ48" s="35" t="e">
        <f t="shared" si="108"/>
        <v>#N/A</v>
      </c>
      <c r="CA48" s="35" t="e">
        <f t="shared" si="108"/>
        <v>#N/A</v>
      </c>
      <c r="CB48" s="35" t="e">
        <f t="shared" si="108"/>
        <v>#N/A</v>
      </c>
      <c r="CC48" s="35" t="e">
        <f t="shared" si="108"/>
        <v>#N/A</v>
      </c>
      <c r="CD48" s="35" t="e">
        <f t="shared" si="108"/>
        <v>#N/A</v>
      </c>
      <c r="CE48" s="35" t="e">
        <f t="shared" si="108"/>
        <v>#N/A</v>
      </c>
      <c r="CF48" s="35" t="e">
        <f t="shared" si="108"/>
        <v>#N/A</v>
      </c>
      <c r="CG48" s="35" t="e">
        <f t="shared" si="108"/>
        <v>#N/A</v>
      </c>
      <c r="CH48" s="35" t="e">
        <f t="shared" si="108"/>
        <v>#N/A</v>
      </c>
      <c r="CI48" s="35" t="e">
        <f t="shared" si="108"/>
        <v>#N/A</v>
      </c>
      <c r="CJ48" s="35" t="e">
        <f t="shared" si="108"/>
        <v>#N/A</v>
      </c>
      <c r="CK48" s="35" t="e">
        <f t="shared" si="108"/>
        <v>#N/A</v>
      </c>
      <c r="CL48" s="35" t="e">
        <f t="shared" si="108"/>
        <v>#N/A</v>
      </c>
      <c r="CM48" s="35" t="e">
        <f t="shared" si="108"/>
        <v>#N/A</v>
      </c>
      <c r="CN48" s="35" t="e">
        <f t="shared" si="108"/>
        <v>#N/A</v>
      </c>
      <c r="CO48" s="35" t="e">
        <f t="shared" si="108"/>
        <v>#N/A</v>
      </c>
      <c r="CP48" s="35" t="e">
        <f t="shared" si="108"/>
        <v>#N/A</v>
      </c>
      <c r="CQ48" s="35" t="e">
        <f t="shared" si="108"/>
        <v>#N/A</v>
      </c>
      <c r="CR48" s="35" t="e">
        <f t="shared" si="108"/>
        <v>#N/A</v>
      </c>
      <c r="CS48" s="35" t="e">
        <f t="shared" si="108"/>
        <v>#N/A</v>
      </c>
      <c r="CT48" s="35" t="e">
        <f t="shared" si="108"/>
        <v>#N/A</v>
      </c>
      <c r="CU48" s="35" t="e">
        <f t="shared" si="108"/>
        <v>#N/A</v>
      </c>
      <c r="CV48" s="35" t="e">
        <f t="shared" si="108"/>
        <v>#N/A</v>
      </c>
      <c r="CW48" s="35" t="e">
        <f t="shared" si="108"/>
        <v>#N/A</v>
      </c>
      <c r="CX48" s="35" t="e">
        <f t="shared" ref="CX48:EC48" si="109">-12*(CX53*Non_Attribut_Maint_Expense+CX54*Non_Attribut_Maint_Expense_PaidUp)*CX8*IF(Main_Life_Indicator="Yes",1,0.5)</f>
        <v>#N/A</v>
      </c>
      <c r="CY48" s="35" t="e">
        <f t="shared" si="109"/>
        <v>#N/A</v>
      </c>
      <c r="CZ48" s="35" t="e">
        <f t="shared" si="109"/>
        <v>#N/A</v>
      </c>
      <c r="DA48" s="35" t="e">
        <f t="shared" si="109"/>
        <v>#N/A</v>
      </c>
      <c r="DB48" s="35" t="e">
        <f t="shared" si="109"/>
        <v>#N/A</v>
      </c>
      <c r="DC48" s="35" t="e">
        <f t="shared" si="109"/>
        <v>#N/A</v>
      </c>
      <c r="DD48" s="35" t="e">
        <f t="shared" si="109"/>
        <v>#N/A</v>
      </c>
      <c r="DE48" s="35" t="e">
        <f t="shared" si="109"/>
        <v>#N/A</v>
      </c>
      <c r="DF48" s="35" t="e">
        <f t="shared" si="109"/>
        <v>#N/A</v>
      </c>
      <c r="DG48" s="35" t="e">
        <f t="shared" si="109"/>
        <v>#N/A</v>
      </c>
      <c r="DH48" s="35" t="e">
        <f t="shared" si="109"/>
        <v>#N/A</v>
      </c>
      <c r="DI48" s="35" t="e">
        <f t="shared" si="109"/>
        <v>#N/A</v>
      </c>
      <c r="DJ48" s="35" t="e">
        <f t="shared" si="109"/>
        <v>#N/A</v>
      </c>
      <c r="DK48" s="35" t="e">
        <f t="shared" si="109"/>
        <v>#N/A</v>
      </c>
      <c r="DL48" s="35" t="e">
        <f t="shared" si="109"/>
        <v>#N/A</v>
      </c>
      <c r="DM48" s="35" t="e">
        <f t="shared" si="109"/>
        <v>#N/A</v>
      </c>
      <c r="DN48" s="35" t="e">
        <f t="shared" si="109"/>
        <v>#N/A</v>
      </c>
      <c r="DO48" s="35" t="e">
        <f t="shared" si="109"/>
        <v>#N/A</v>
      </c>
      <c r="DP48" s="35" t="e">
        <f t="shared" si="109"/>
        <v>#N/A</v>
      </c>
      <c r="DQ48" s="35" t="e">
        <f t="shared" si="109"/>
        <v>#N/A</v>
      </c>
      <c r="DR48" s="35" t="e">
        <f t="shared" si="109"/>
        <v>#N/A</v>
      </c>
      <c r="DS48" s="35" t="e">
        <f t="shared" si="109"/>
        <v>#N/A</v>
      </c>
      <c r="DT48" s="35" t="e">
        <f t="shared" si="109"/>
        <v>#N/A</v>
      </c>
      <c r="DU48" s="35" t="e">
        <f t="shared" si="109"/>
        <v>#N/A</v>
      </c>
      <c r="DV48" s="35" t="e">
        <f t="shared" si="109"/>
        <v>#N/A</v>
      </c>
      <c r="DW48" s="35" t="e">
        <f t="shared" si="109"/>
        <v>#N/A</v>
      </c>
      <c r="DX48" s="35" t="e">
        <f t="shared" si="109"/>
        <v>#N/A</v>
      </c>
      <c r="DY48" s="35" t="e">
        <f t="shared" si="109"/>
        <v>#N/A</v>
      </c>
      <c r="DZ48" s="35" t="e">
        <f t="shared" si="109"/>
        <v>#N/A</v>
      </c>
      <c r="EA48" s="35" t="e">
        <f t="shared" si="109"/>
        <v>#N/A</v>
      </c>
      <c r="EB48" s="35" t="e">
        <f t="shared" si="109"/>
        <v>#N/A</v>
      </c>
      <c r="EC48" s="35" t="e">
        <f t="shared" si="109"/>
        <v>#N/A</v>
      </c>
      <c r="ED48" s="35" t="e">
        <f t="shared" ref="ED48:FI48" si="110">-12*(ED53*Non_Attribut_Maint_Expense+ED54*Non_Attribut_Maint_Expense_PaidUp)*ED8*IF(Main_Life_Indicator="Yes",1,0.5)</f>
        <v>#N/A</v>
      </c>
      <c r="EE48" s="35" t="e">
        <f t="shared" si="110"/>
        <v>#N/A</v>
      </c>
      <c r="EF48" s="35" t="e">
        <f t="shared" si="110"/>
        <v>#N/A</v>
      </c>
      <c r="EG48" s="35" t="e">
        <f t="shared" si="110"/>
        <v>#N/A</v>
      </c>
      <c r="EH48" s="35" t="e">
        <f t="shared" si="110"/>
        <v>#N/A</v>
      </c>
      <c r="EI48" s="35" t="e">
        <f t="shared" si="110"/>
        <v>#N/A</v>
      </c>
      <c r="EJ48" s="35" t="e">
        <f t="shared" si="110"/>
        <v>#N/A</v>
      </c>
      <c r="EK48" s="35" t="e">
        <f t="shared" si="110"/>
        <v>#N/A</v>
      </c>
      <c r="EL48" s="35" t="e">
        <f t="shared" si="110"/>
        <v>#N/A</v>
      </c>
      <c r="EM48" s="35" t="e">
        <f t="shared" si="110"/>
        <v>#N/A</v>
      </c>
      <c r="EN48" s="35" t="e">
        <f t="shared" si="110"/>
        <v>#N/A</v>
      </c>
      <c r="EO48" s="35" t="e">
        <f t="shared" si="110"/>
        <v>#N/A</v>
      </c>
      <c r="EP48" s="35" t="e">
        <f t="shared" si="110"/>
        <v>#N/A</v>
      </c>
      <c r="EQ48" s="35" t="e">
        <f t="shared" si="110"/>
        <v>#N/A</v>
      </c>
      <c r="ER48" s="35" t="e">
        <f t="shared" si="110"/>
        <v>#N/A</v>
      </c>
      <c r="ES48" s="35" t="e">
        <f t="shared" si="110"/>
        <v>#N/A</v>
      </c>
      <c r="ET48" s="35" t="e">
        <f t="shared" si="110"/>
        <v>#N/A</v>
      </c>
      <c r="EU48" s="35" t="e">
        <f t="shared" si="110"/>
        <v>#N/A</v>
      </c>
      <c r="EV48" s="35" t="e">
        <f t="shared" si="110"/>
        <v>#N/A</v>
      </c>
      <c r="EW48" s="35" t="e">
        <f t="shared" si="110"/>
        <v>#N/A</v>
      </c>
      <c r="EX48" s="35" t="e">
        <f t="shared" si="110"/>
        <v>#N/A</v>
      </c>
      <c r="EY48" s="35" t="e">
        <f t="shared" si="110"/>
        <v>#N/A</v>
      </c>
      <c r="EZ48" s="35" t="e">
        <f t="shared" si="110"/>
        <v>#N/A</v>
      </c>
      <c r="FA48" s="35" t="e">
        <f t="shared" si="110"/>
        <v>#N/A</v>
      </c>
      <c r="FB48" s="35" t="e">
        <f t="shared" si="110"/>
        <v>#N/A</v>
      </c>
      <c r="FC48" s="35" t="e">
        <f t="shared" si="110"/>
        <v>#N/A</v>
      </c>
      <c r="FD48" s="35" t="e">
        <f t="shared" si="110"/>
        <v>#N/A</v>
      </c>
      <c r="FE48" s="35" t="e">
        <f t="shared" si="110"/>
        <v>#N/A</v>
      </c>
      <c r="FF48" s="35" t="e">
        <f t="shared" si="110"/>
        <v>#N/A</v>
      </c>
      <c r="FG48" s="35" t="e">
        <f t="shared" si="110"/>
        <v>#N/A</v>
      </c>
      <c r="FH48" s="35" t="e">
        <f t="shared" si="110"/>
        <v>#N/A</v>
      </c>
      <c r="FI48" s="35" t="e">
        <f t="shared" si="110"/>
        <v>#N/A</v>
      </c>
      <c r="FJ48" s="35" t="e">
        <f t="shared" ref="FJ48:GJ48" si="111">-12*(FJ53*Non_Attribut_Maint_Expense+FJ54*Non_Attribut_Maint_Expense_PaidUp)*FJ8*IF(Main_Life_Indicator="Yes",1,0.5)</f>
        <v>#N/A</v>
      </c>
      <c r="FK48" s="35" t="e">
        <f t="shared" si="111"/>
        <v>#N/A</v>
      </c>
      <c r="FL48" s="35" t="e">
        <f t="shared" si="111"/>
        <v>#N/A</v>
      </c>
      <c r="FM48" s="35" t="e">
        <f t="shared" si="111"/>
        <v>#N/A</v>
      </c>
      <c r="FN48" s="35" t="e">
        <f t="shared" si="111"/>
        <v>#N/A</v>
      </c>
      <c r="FO48" s="35" t="e">
        <f t="shared" si="111"/>
        <v>#N/A</v>
      </c>
      <c r="FP48" s="35" t="e">
        <f t="shared" si="111"/>
        <v>#N/A</v>
      </c>
      <c r="FQ48" s="35" t="e">
        <f t="shared" si="111"/>
        <v>#N/A</v>
      </c>
      <c r="FR48" s="35" t="e">
        <f t="shared" si="111"/>
        <v>#N/A</v>
      </c>
      <c r="FS48" s="35" t="e">
        <f t="shared" si="111"/>
        <v>#N/A</v>
      </c>
      <c r="FT48" s="35" t="e">
        <f t="shared" si="111"/>
        <v>#N/A</v>
      </c>
      <c r="FU48" s="35" t="e">
        <f t="shared" si="111"/>
        <v>#N/A</v>
      </c>
      <c r="FV48" s="35" t="e">
        <f t="shared" si="111"/>
        <v>#N/A</v>
      </c>
      <c r="FW48" s="35" t="e">
        <f t="shared" si="111"/>
        <v>#N/A</v>
      </c>
      <c r="FX48" s="35" t="e">
        <f t="shared" si="111"/>
        <v>#N/A</v>
      </c>
      <c r="FY48" s="35" t="e">
        <f t="shared" si="111"/>
        <v>#N/A</v>
      </c>
      <c r="FZ48" s="35" t="e">
        <f t="shared" si="111"/>
        <v>#N/A</v>
      </c>
      <c r="GA48" s="35" t="e">
        <f t="shared" si="111"/>
        <v>#N/A</v>
      </c>
      <c r="GB48" s="35" t="e">
        <f t="shared" si="111"/>
        <v>#N/A</v>
      </c>
      <c r="GC48" s="35" t="e">
        <f t="shared" si="111"/>
        <v>#N/A</v>
      </c>
      <c r="GD48" s="35" t="e">
        <f t="shared" si="111"/>
        <v>#N/A</v>
      </c>
      <c r="GE48" s="35" t="e">
        <f t="shared" si="111"/>
        <v>#N/A</v>
      </c>
      <c r="GF48" s="35" t="e">
        <f t="shared" si="111"/>
        <v>#N/A</v>
      </c>
      <c r="GG48" s="35" t="e">
        <f t="shared" si="111"/>
        <v>#N/A</v>
      </c>
      <c r="GH48" s="35" t="e">
        <f t="shared" si="111"/>
        <v>#N/A</v>
      </c>
      <c r="GI48" s="35" t="e">
        <f t="shared" si="111"/>
        <v>#N/A</v>
      </c>
      <c r="GJ48" s="35" t="e">
        <f t="shared" si="111"/>
        <v>#N/A</v>
      </c>
    </row>
    <row r="49" spans="2:192" x14ac:dyDescent="0.3">
      <c r="B49" s="35" t="s">
        <v>456</v>
      </c>
      <c r="C49" s="31" t="s">
        <v>457</v>
      </c>
      <c r="E49" s="77" t="s">
        <v>512</v>
      </c>
      <c r="F49" s="88">
        <f>-(F55+F56)*(Sum_Assured*(1+Escalation_Factor)^(F5-1)*IF(Accidental_Death_Identifier="Yes",1.1,1)+Termination_Expenses*F11)-IF(AND(Model_Point!$L$2="Yes",MOD(F5,Cash_Back_Period)=0),F53*12*Premium*INDEX(Curves!$O:$O,MATCH(F5,Curves!$A:$A,0))*Cash_Back_Percentage,0)*(1-Prem_Miss/(IF(Prem_Term&lt;10,Prem_Term,100)))-IF(Model_Point!$M$2="Yes",1,0)*F55*Income_Benefit*(1+Escalation_Factor)^(F5-1)</f>
        <v>-740.16832158807779</v>
      </c>
      <c r="G49" s="88">
        <f>-(G55+G56)*(Sum_Assured*(1+Escalation_Factor)^(G5-1)*IF(Accidental_Death_Identifier="Yes",1.1,1)+Termination_Expenses*G11)-IF(AND(Model_Point!$L$2="Yes",MOD(G5,Cash_Back_Period)=0),G53*12*Premium*INDEX(Curves!$O:$O,MATCH(G5,Curves!$A:$A,0))*Cash_Back_Percentage,0)*(1-Prem_Miss/(IF(Prem_Term&lt;10,Prem_Term,100)))-IF(Model_Point!$M$2="Yes",1,0)*G55*Income_Benefit*(1+Escalation_Factor)^(G5-1)</f>
        <v>-454.37984134133859</v>
      </c>
      <c r="H49" s="88">
        <f>-(H55+H56)*(Sum_Assured*(1+Escalation_Factor)^(H5-1)*IF(Accidental_Death_Identifier="Yes",1.1,1)+Termination_Expenses*H11)-IF(AND(Model_Point!$L$2="Yes",MOD(H5,Cash_Back_Period)=0),H53*12*Premium*INDEX(Curves!$O:$O,MATCH(H5,Curves!$A:$A,0))*Cash_Back_Percentage,0)*(1-Prem_Miss/(IF(Prem_Term&lt;10,Prem_Term,100)))-IF(Model_Point!$M$2="Yes",1,0)*H55*Income_Benefit*(1+Escalation_Factor)^(H5-1)</f>
        <v>-321.75227904454709</v>
      </c>
      <c r="I49" s="88">
        <f>-(I55+I56)*(Sum_Assured*(1+Escalation_Factor)^(I5-1)*IF(Accidental_Death_Identifier="Yes",1.1,1)+Termination_Expenses*I11)-IF(AND(Model_Point!$L$2="Yes",MOD(I5,Cash_Back_Period)=0),I53*12*Premium*INDEX(Curves!$O:$O,MATCH(I5,Curves!$A:$A,0))*Cash_Back_Percentage,0)*(1-Prem_Miss/(IF(Prem_Term&lt;10,Prem_Term,100)))-IF(Model_Point!$M$2="Yes",1,0)*I55*Income_Benefit*(1+Escalation_Factor)^(I5-1)</f>
        <v>-293.06093171514493</v>
      </c>
      <c r="J49" s="88">
        <f>-(J55+J56)*(Sum_Assured*(1+Escalation_Factor)^(J5-1)*IF(Accidental_Death_Identifier="Yes",1.1,1)+Termination_Expenses*J11)-IF(AND(Model_Point!$L$2="Yes",MOD(J5,Cash_Back_Period)=0),J53*12*Premium*INDEX(Curves!$O:$O,MATCH(J5,Curves!$A:$A,0))*Cash_Back_Percentage,0)*(1-Prem_Miss/(IF(Prem_Term&lt;10,Prem_Term,100)))-IF(Model_Point!$M$2="Yes",1,0)*J55*Income_Benefit*(1+Escalation_Factor)^(J5-1)</f>
        <v>-534.30359680471429</v>
      </c>
      <c r="K49" s="88">
        <f>-(K55+K56)*(Sum_Assured*(1+Escalation_Factor)^(K5-1)*IF(Accidental_Death_Identifier="Yes",1.1,1)+Termination_Expenses*K11)-IF(AND(Model_Point!$L$2="Yes",MOD(K5,Cash_Back_Period)=0),K53*12*Premium*INDEX(Curves!$O:$O,MATCH(K5,Curves!$A:$A,0))*Cash_Back_Percentage,0)*(1-Prem_Miss/(IF(Prem_Term&lt;10,Prem_Term,100)))-IF(Model_Point!$M$2="Yes",1,0)*K55*Income_Benefit*(1+Escalation_Factor)^(K5-1)</f>
        <v>-230.09336162847811</v>
      </c>
      <c r="L49" s="88">
        <f>-(L55+L56)*(Sum_Assured*(1+Escalation_Factor)^(L5-1)*IF(Accidental_Death_Identifier="Yes",1.1,1)+Termination_Expenses*L11)-IF(AND(Model_Point!$L$2="Yes",MOD(L5,Cash_Back_Period)=0),L53*12*Premium*INDEX(Curves!$O:$O,MATCH(L5,Curves!$A:$A,0))*Cash_Back_Percentage,0)*(1-Prem_Miss/(IF(Prem_Term&lt;10,Prem_Term,100)))-IF(Model_Point!$M$2="Yes",1,0)*L55*Income_Benefit*(1+Escalation_Factor)^(L5-1)</f>
        <v>-216.61377911287093</v>
      </c>
      <c r="M49" s="88">
        <f>-(M55+M56)*(Sum_Assured*(1+Escalation_Factor)^(M5-1)*IF(Accidental_Death_Identifier="Yes",1.1,1)+Termination_Expenses*M11)-IF(AND(Model_Point!$L$2="Yes",MOD(M5,Cash_Back_Period)=0),M53*12*Premium*INDEX(Curves!$O:$O,MATCH(M5,Curves!$A:$A,0))*Cash_Back_Percentage,0)*(1-Prem_Miss/(IF(Prem_Term&lt;10,Prem_Term,100)))-IF(Model_Point!$M$2="Yes",1,0)*M55*Income_Benefit*(1+Escalation_Factor)^(M5-1)</f>
        <v>-203.00880770050443</v>
      </c>
      <c r="N49" s="88">
        <f>-(N55+N56)*(Sum_Assured*(1+Escalation_Factor)^(N5-1)*IF(Accidental_Death_Identifier="Yes",1.1,1)+Termination_Expenses*N11)-IF(AND(Model_Point!$L$2="Yes",MOD(N5,Cash_Back_Period)=0),N53*12*Premium*INDEX(Curves!$O:$O,MATCH(N5,Curves!$A:$A,0))*Cash_Back_Percentage,0)*(1-Prem_Miss/(IF(Prem_Term&lt;10,Prem_Term,100)))-IF(Model_Point!$M$2="Yes",1,0)*N55*Income_Benefit*(1+Escalation_Factor)^(N5-1)</f>
        <v>-189.40776474662391</v>
      </c>
      <c r="O49" s="88">
        <f>-(O55+O56)*(Sum_Assured*(1+Escalation_Factor)^(O5-1)*IF(Accidental_Death_Identifier="Yes",1.1,1)+Termination_Expenses*O11)-IF(AND(Model_Point!$L$2="Yes",MOD(O5,Cash_Back_Period)=0),O53*12*Premium*INDEX(Curves!$O:$O,MATCH(O5,Curves!$A:$A,0))*Cash_Back_Percentage,0)*(1-Prem_Miss/(IF(Prem_Term&lt;10,Prem_Term,100)))-IF(Model_Point!$M$2="Yes",1,0)*O55*Income_Benefit*(1+Escalation_Factor)^(O5-1)</f>
        <v>-319.42647149781817</v>
      </c>
      <c r="P49" s="88">
        <f>-(P55+P56)*(Sum_Assured*(1+Escalation_Factor)^(P5-1)*IF(Accidental_Death_Identifier="Yes",1.1,1)+Termination_Expenses*P11)-IF(AND(Model_Point!$L$2="Yes",MOD(P5,Cash_Back_Period)=0),P53*12*Premium*INDEX(Curves!$O:$O,MATCH(P5,Curves!$A:$A,0))*Cash_Back_Percentage,0)*(1-Prem_Miss/(IF(Prem_Term&lt;10,Prem_Term,100)))-IF(Model_Point!$M$2="Yes",1,0)*P55*Income_Benefit*(1+Escalation_Factor)^(P5-1)</f>
        <v>-163.0287217793487</v>
      </c>
      <c r="Q49" s="88">
        <f>-(Q55+Q56)*(Sum_Assured*(1+Escalation_Factor)^(Q5-1)*IF(Accidental_Death_Identifier="Yes",1.1,1)+Termination_Expenses*Q11)-IF(AND(Model_Point!$L$2="Yes",MOD(Q5,Cash_Back_Period)=0),Q53*12*Premium*INDEX(Curves!$O:$O,MATCH(Q5,Curves!$A:$A,0))*Cash_Back_Percentage,0)*(1-Prem_Miss/(IF(Prem_Term&lt;10,Prem_Term,100)))-IF(Model_Point!$M$2="Yes",1,0)*Q55*Income_Benefit*(1+Escalation_Factor)^(Q5-1)</f>
        <v>-159.2440878392409</v>
      </c>
      <c r="R49" s="88">
        <f>-(R55+R56)*(Sum_Assured*(1+Escalation_Factor)^(R5-1)*IF(Accidental_Death_Identifier="Yes",1.1,1)+Termination_Expenses*R11)-IF(AND(Model_Point!$L$2="Yes",MOD(R5,Cash_Back_Period)=0),R53*12*Premium*INDEX(Curves!$O:$O,MATCH(R5,Curves!$A:$A,0))*Cash_Back_Percentage,0)*(1-Prem_Miss/(IF(Prem_Term&lt;10,Prem_Term,100)))-IF(Model_Point!$M$2="Yes",1,0)*R55*Income_Benefit*(1+Escalation_Factor)^(R5-1)</f>
        <v>-153.43083032028895</v>
      </c>
      <c r="S49" s="88">
        <f>-(S55+S56)*(Sum_Assured*(1+Escalation_Factor)^(S5-1)*IF(Accidental_Death_Identifier="Yes",1.1,1)+Termination_Expenses*S11)-IF(AND(Model_Point!$L$2="Yes",MOD(S5,Cash_Back_Period)=0),S53*12*Premium*INDEX(Curves!$O:$O,MATCH(S5,Curves!$A:$A,0))*Cash_Back_Percentage,0)*(1-Prem_Miss/(IF(Prem_Term&lt;10,Prem_Term,100)))-IF(Model_Point!$M$2="Yes",1,0)*S55*Income_Benefit*(1+Escalation_Factor)^(S5-1)</f>
        <v>-145.50647619574204</v>
      </c>
      <c r="T49" s="88">
        <f>-(T55+T56)*(Sum_Assured*(1+Escalation_Factor)^(T5-1)*IF(Accidental_Death_Identifier="Yes",1.1,1)+Termination_Expenses*T11)-IF(AND(Model_Point!$L$2="Yes",MOD(T5,Cash_Back_Period)=0),T53*12*Premium*INDEX(Curves!$O:$O,MATCH(T5,Curves!$A:$A,0))*Cash_Back_Percentage,0)*(1-Prem_Miss/(IF(Prem_Term&lt;10,Prem_Term,100)))-IF(Model_Point!$M$2="Yes",1,0)*T55*Income_Benefit*(1+Escalation_Factor)^(T5-1)</f>
        <v>-196.36955936557473</v>
      </c>
      <c r="U49" s="88">
        <f>-(U55+U56)*(Sum_Assured*(1+Escalation_Factor)^(U5-1)*IF(Accidental_Death_Identifier="Yes",1.1,1)+Termination_Expenses*U11)-IF(AND(Model_Point!$L$2="Yes",MOD(U5,Cash_Back_Period)=0),U53*12*Premium*INDEX(Curves!$O:$O,MATCH(U5,Curves!$A:$A,0))*Cash_Back_Percentage,0)*(1-Prem_Miss/(IF(Prem_Term&lt;10,Prem_Term,100)))-IF(Model_Point!$M$2="Yes",1,0)*U55*Income_Benefit*(1+Escalation_Factor)^(U5-1)</f>
        <v>-123.48377173314756</v>
      </c>
      <c r="V49" s="88">
        <f>-(V55+V56)*(Sum_Assured*(1+Escalation_Factor)^(V5-1)*IF(Accidental_Death_Identifier="Yes",1.1,1)+Termination_Expenses*V11)-IF(AND(Model_Point!$L$2="Yes",MOD(V5,Cash_Back_Period)=0),V53*12*Premium*INDEX(Curves!$O:$O,MATCH(V5,Curves!$A:$A,0))*Cash_Back_Percentage,0)*(1-Prem_Miss/(IF(Prem_Term&lt;10,Prem_Term,100)))-IF(Model_Point!$M$2="Yes",1,0)*V55*Income_Benefit*(1+Escalation_Factor)^(V5-1)</f>
        <v>-109.78377799891663</v>
      </c>
      <c r="W49" s="88">
        <f>-(W55+W56)*(Sum_Assured*(1+Escalation_Factor)^(W5-1)*IF(Accidental_Death_Identifier="Yes",1.1,1)+Termination_Expenses*W11)-IF(AND(Model_Point!$L$2="Yes",MOD(W5,Cash_Back_Period)=0),W53*12*Premium*INDEX(Curves!$O:$O,MATCH(W5,Curves!$A:$A,0))*Cash_Back_Percentage,0)*(1-Prem_Miss/(IF(Prem_Term&lt;10,Prem_Term,100)))-IF(Model_Point!$M$2="Yes",1,0)*W55*Income_Benefit*(1+Escalation_Factor)^(W5-1)</f>
        <v>-94.80316707768138</v>
      </c>
      <c r="X49" s="88">
        <f>-(X55+X56)*(Sum_Assured*(1+Escalation_Factor)^(X5-1)*IF(Accidental_Death_Identifier="Yes",1.1,1)+Termination_Expenses*X11)-IF(AND(Model_Point!$L$2="Yes",MOD(X5,Cash_Back_Period)=0),X53*12*Premium*INDEX(Curves!$O:$O,MATCH(X5,Curves!$A:$A,0))*Cash_Back_Percentage,0)*(1-Prem_Miss/(IF(Prem_Term&lt;10,Prem_Term,100)))-IF(Model_Point!$M$2="Yes",1,0)*X55*Income_Benefit*(1+Escalation_Factor)^(X5-1)</f>
        <v>-79.111578518441775</v>
      </c>
      <c r="Y49" s="88">
        <f>-(Y55+Y56)*(Sum_Assured*(1+Escalation_Factor)^(Y5-1)*IF(Accidental_Death_Identifier="Yes",1.1,1)+Termination_Expenses*Y11)-IF(AND(Model_Point!$L$2="Yes",MOD(Y5,Cash_Back_Period)=0),Y53*12*Premium*INDEX(Curves!$O:$O,MATCH(Y5,Curves!$A:$A,0))*Cash_Back_Percentage,0)*(1-Prem_Miss/(IF(Prem_Term&lt;10,Prem_Term,100)))-IF(Model_Point!$M$2="Yes",1,0)*Y55*Income_Benefit*(1+Escalation_Factor)^(Y5-1)</f>
        <v>-78.192517970589691</v>
      </c>
      <c r="Z49" s="88">
        <f>-(Z55+Z56)*(Sum_Assured*(1+Escalation_Factor)^(Z5-1)*IF(Accidental_Death_Identifier="Yes",1.1,1)+Termination_Expenses*Z11)-IF(AND(Model_Point!$L$2="Yes",MOD(Z5,Cash_Back_Period)=0),Z53*12*Premium*INDEX(Curves!$O:$O,MATCH(Z5,Curves!$A:$A,0))*Cash_Back_Percentage,0)*(1-Prem_Miss/(IF(Prem_Term&lt;10,Prem_Term,100)))-IF(Model_Point!$M$2="Yes",1,0)*Z55*Income_Benefit*(1+Escalation_Factor)^(Z5-1)</f>
        <v>-48.414262161151633</v>
      </c>
      <c r="AA49" s="88">
        <f>-(AA55+AA56)*(Sum_Assured*(1+Escalation_Factor)^(AA5-1)*IF(Accidental_Death_Identifier="Yes",1.1,1)+Termination_Expenses*AA11)-IF(AND(Model_Point!$L$2="Yes",MOD(AA5,Cash_Back_Period)=0),AA53*12*Premium*INDEX(Curves!$O:$O,MATCH(AA5,Curves!$A:$A,0))*Cash_Back_Percentage,0)*(1-Prem_Miss/(IF(Prem_Term&lt;10,Prem_Term,100)))-IF(Model_Point!$M$2="Yes",1,0)*AA55*Income_Benefit*(1+Escalation_Factor)^(AA5-1)</f>
        <v>-32.898720932889113</v>
      </c>
      <c r="AB49" s="88">
        <f>-(AB55+AB56)*(Sum_Assured*(1+Escalation_Factor)^(AB5-1)*IF(Accidental_Death_Identifier="Yes",1.1,1)+Termination_Expenses*AB11)-IF(AND(Model_Point!$L$2="Yes",MOD(AB5,Cash_Back_Period)=0),AB53*12*Premium*INDEX(Curves!$O:$O,MATCH(AB5,Curves!$A:$A,0))*Cash_Back_Percentage,0)*(1-Prem_Miss/(IF(Prem_Term&lt;10,Prem_Term,100)))-IF(Model_Point!$M$2="Yes",1,0)*AB55*Income_Benefit*(1+Escalation_Factor)^(AB5-1)</f>
        <v>-21.348936233275417</v>
      </c>
      <c r="AC49" s="88">
        <f>-(AC55+AC56)*(Sum_Assured*(1+Escalation_Factor)^(AC5-1)*IF(Accidental_Death_Identifier="Yes",1.1,1)+Termination_Expenses*AC11)-IF(AND(Model_Point!$L$2="Yes",MOD(AC5,Cash_Back_Period)=0),AC53*12*Premium*INDEX(Curves!$O:$O,MATCH(AC5,Curves!$A:$A,0))*Cash_Back_Percentage,0)*(1-Prem_Miss/(IF(Prem_Term&lt;10,Prem_Term,100)))-IF(Model_Point!$M$2="Yes",1,0)*AC55*Income_Benefit*(1+Escalation_Factor)^(AC5-1)</f>
        <v>-13.331915526500227</v>
      </c>
      <c r="AD49" s="88">
        <f>-(AD55+AD56)*(Sum_Assured*(1+Escalation_Factor)^(AD5-1)*IF(Accidental_Death_Identifier="Yes",1.1,1)+Termination_Expenses*AD11)-IF(AND(Model_Point!$L$2="Yes",MOD(AD5,Cash_Back_Period)=0),AD53*12*Premium*INDEX(Curves!$O:$O,MATCH(AD5,Curves!$A:$A,0))*Cash_Back_Percentage,0)*(1-Prem_Miss/(IF(Prem_Term&lt;10,Prem_Term,100)))-IF(Model_Point!$M$2="Yes",1,0)*AD55*Income_Benefit*(1+Escalation_Factor)^(AD5-1)</f>
        <v>-9.2817104426506827</v>
      </c>
      <c r="AE49" s="88">
        <f>-(AE55+AE56)*(Sum_Assured*(1+Escalation_Factor)^(AE5-1)*IF(Accidental_Death_Identifier="Yes",1.1,1)+Termination_Expenses*AE11)-IF(AND(Model_Point!$L$2="Yes",MOD(AE5,Cash_Back_Period)=0),AE53*12*Premium*INDEX(Curves!$O:$O,MATCH(AE5,Curves!$A:$A,0))*Cash_Back_Percentage,0)*(1-Prem_Miss/(IF(Prem_Term&lt;10,Prem_Term,100)))-IF(Model_Point!$M$2="Yes",1,0)*AE55*Income_Benefit*(1+Escalation_Factor)^(AE5-1)</f>
        <v>-10.700577019568364</v>
      </c>
      <c r="AF49" s="88" t="e">
        <f>-(AF55+AF56)*(Sum_Assured*(1+Escalation_Factor)^(AF5-1)*IF(Accidental_Death_Identifier="Yes",1.1,1)+Termination_Expenses*AF11)-IF(AND(Model_Point!$L$2="Yes",MOD(AF5,Cash_Back_Period)=0),AF53*12*Premium*INDEX(Curves!$O:$O,MATCH(AF5,Curves!$A:$A,0))*Cash_Back_Percentage,0)*(1-Prem_Miss/(IF(Prem_Term&lt;10,Prem_Term,100)))-IF(Model_Point!$M$2="Yes",1,0)*AF55*Income_Benefit*(1+Escalation_Factor)^(AF5-1)</f>
        <v>#N/A</v>
      </c>
      <c r="AG49" s="88" t="e">
        <f>-(AG55+AG56)*(Sum_Assured*(1+Escalation_Factor)^(AG5-1)*IF(Accidental_Death_Identifier="Yes",1.1,1)+Termination_Expenses*AG11)-IF(AND(Model_Point!$L$2="Yes",MOD(AG5,Cash_Back_Period)=0),AG53*12*Premium*INDEX(Curves!$O:$O,MATCH(AG5,Curves!$A:$A,0))*Cash_Back_Percentage,0)*(1-Prem_Miss/(IF(Prem_Term&lt;10,Prem_Term,100)))-IF(Model_Point!$M$2="Yes",1,0)*AG55*Income_Benefit*(1+Escalation_Factor)^(AG5-1)</f>
        <v>#N/A</v>
      </c>
      <c r="AH49" s="88" t="e">
        <f>-(AH55+AH56)*(Sum_Assured*(1+Escalation_Factor)^(AH5-1)*IF(Accidental_Death_Identifier="Yes",1.1,1)+Termination_Expenses*AH11)-IF(AND(Model_Point!$L$2="Yes",MOD(AH5,Cash_Back_Period)=0),AH53*12*Premium*INDEX(Curves!$O:$O,MATCH(AH5,Curves!$A:$A,0))*Cash_Back_Percentage,0)*(1-Prem_Miss/(IF(Prem_Term&lt;10,Prem_Term,100)))-IF(Model_Point!$M$2="Yes",1,0)*AH55*Income_Benefit*(1+Escalation_Factor)^(AH5-1)</f>
        <v>#N/A</v>
      </c>
      <c r="AI49" s="88" t="e">
        <f>-(AI55+AI56)*(Sum_Assured*(1+Escalation_Factor)^(AI5-1)*IF(Accidental_Death_Identifier="Yes",1.1,1)+Termination_Expenses*AI11)-IF(AND(Model_Point!$L$2="Yes",MOD(AI5,Cash_Back_Period)=0),AI53*12*Premium*INDEX(Curves!$O:$O,MATCH(AI5,Curves!$A:$A,0))*Cash_Back_Percentage,0)*(1-Prem_Miss/(IF(Prem_Term&lt;10,Prem_Term,100)))-IF(Model_Point!$M$2="Yes",1,0)*AI55*Income_Benefit*(1+Escalation_Factor)^(AI5-1)</f>
        <v>#N/A</v>
      </c>
      <c r="AJ49" s="88" t="e">
        <f>-(AJ55+AJ56)*(Sum_Assured*(1+Escalation_Factor)^(AJ5-1)*IF(Accidental_Death_Identifier="Yes",1.1,1)+Termination_Expenses*AJ11)-IF(AND(Model_Point!$L$2="Yes",MOD(AJ5,Cash_Back_Period)=0),AJ53*12*Premium*INDEX(Curves!$O:$O,MATCH(AJ5,Curves!$A:$A,0))*Cash_Back_Percentage,0)*(1-Prem_Miss/(IF(Prem_Term&lt;10,Prem_Term,100)))-IF(Model_Point!$M$2="Yes",1,0)*AJ55*Income_Benefit*(1+Escalation_Factor)^(AJ5-1)</f>
        <v>#N/A</v>
      </c>
      <c r="AK49" s="88" t="e">
        <f>-(AK55+AK56)*(Sum_Assured*(1+Escalation_Factor)^(AK5-1)*IF(Accidental_Death_Identifier="Yes",1.1,1)+Termination_Expenses*AK11)-IF(AND(Model_Point!$L$2="Yes",MOD(AK5,Cash_Back_Period)=0),AK53*12*Premium*INDEX(Curves!$O:$O,MATCH(AK5,Curves!$A:$A,0))*Cash_Back_Percentage,0)*(1-Prem_Miss/(IF(Prem_Term&lt;10,Prem_Term,100)))-IF(Model_Point!$M$2="Yes",1,0)*AK55*Income_Benefit*(1+Escalation_Factor)^(AK5-1)</f>
        <v>#N/A</v>
      </c>
      <c r="AL49" s="88" t="e">
        <f>-(AL55+AL56)*(Sum_Assured*(1+Escalation_Factor)^(AL5-1)*IF(Accidental_Death_Identifier="Yes",1.1,1)+Termination_Expenses*AL11)-IF(AND(Model_Point!$L$2="Yes",MOD(AL5,Cash_Back_Period)=0),AL53*12*Premium*INDEX(Curves!$O:$O,MATCH(AL5,Curves!$A:$A,0))*Cash_Back_Percentage,0)*(1-Prem_Miss/(IF(Prem_Term&lt;10,Prem_Term,100)))-IF(Model_Point!$M$2="Yes",1,0)*AL55*Income_Benefit*(1+Escalation_Factor)^(AL5-1)</f>
        <v>#N/A</v>
      </c>
      <c r="AM49" s="88" t="e">
        <f>-(AM55+AM56)*(Sum_Assured*(1+Escalation_Factor)^(AM5-1)*IF(Accidental_Death_Identifier="Yes",1.1,1)+Termination_Expenses*AM11)-IF(AND(Model_Point!$L$2="Yes",MOD(AM5,Cash_Back_Period)=0),AM53*12*Premium*INDEX(Curves!$O:$O,MATCH(AM5,Curves!$A:$A,0))*Cash_Back_Percentage,0)*(1-Prem_Miss/(IF(Prem_Term&lt;10,Prem_Term,100)))-IF(Model_Point!$M$2="Yes",1,0)*AM55*Income_Benefit*(1+Escalation_Factor)^(AM5-1)</f>
        <v>#N/A</v>
      </c>
      <c r="AN49" s="88" t="e">
        <f>-(AN55+AN56)*(Sum_Assured*(1+Escalation_Factor)^(AN5-1)*IF(Accidental_Death_Identifier="Yes",1.1,1)+Termination_Expenses*AN11)-IF(AND(Model_Point!$L$2="Yes",MOD(AN5,Cash_Back_Period)=0),AN53*12*Premium*INDEX(Curves!$O:$O,MATCH(AN5,Curves!$A:$A,0))*Cash_Back_Percentage,0)*(1-Prem_Miss/(IF(Prem_Term&lt;10,Prem_Term,100)))-IF(Model_Point!$M$2="Yes",1,0)*AN55*Income_Benefit*(1+Escalation_Factor)^(AN5-1)</f>
        <v>#N/A</v>
      </c>
      <c r="AO49" s="88" t="e">
        <f>-(AO55+AO56)*(Sum_Assured*(1+Escalation_Factor)^(AO5-1)*IF(Accidental_Death_Identifier="Yes",1.1,1)+Termination_Expenses*AO11)-IF(AND(Model_Point!$L$2="Yes",MOD(AO5,Cash_Back_Period)=0),AO53*12*Premium*INDEX(Curves!$O:$O,MATCH(AO5,Curves!$A:$A,0))*Cash_Back_Percentage,0)*(1-Prem_Miss/(IF(Prem_Term&lt;10,Prem_Term,100)))-IF(Model_Point!$M$2="Yes",1,0)*AO55*Income_Benefit*(1+Escalation_Factor)^(AO5-1)</f>
        <v>#N/A</v>
      </c>
      <c r="AP49" s="88" t="e">
        <f>-(AP55+AP56)*(Sum_Assured*(1+Escalation_Factor)^(AP5-1)*IF(Accidental_Death_Identifier="Yes",1.1,1)+Termination_Expenses*AP11)-IF(AND(Model_Point!$L$2="Yes",MOD(AP5,Cash_Back_Period)=0),AP53*12*Premium*INDEX(Curves!$O:$O,MATCH(AP5,Curves!$A:$A,0))*Cash_Back_Percentage,0)*(1-Prem_Miss/(IF(Prem_Term&lt;10,Prem_Term,100)))-IF(Model_Point!$M$2="Yes",1,0)*AP55*Income_Benefit*(1+Escalation_Factor)^(AP5-1)</f>
        <v>#N/A</v>
      </c>
      <c r="AQ49" s="88" t="e">
        <f>-(AQ55+AQ56)*(Sum_Assured*(1+Escalation_Factor)^(AQ5-1)*IF(Accidental_Death_Identifier="Yes",1.1,1)+Termination_Expenses*AQ11)-IF(AND(Model_Point!$L$2="Yes",MOD(AQ5,Cash_Back_Period)=0),AQ53*12*Premium*INDEX(Curves!$O:$O,MATCH(AQ5,Curves!$A:$A,0))*Cash_Back_Percentage,0)*(1-Prem_Miss/(IF(Prem_Term&lt;10,Prem_Term,100)))-IF(Model_Point!$M$2="Yes",1,0)*AQ55*Income_Benefit*(1+Escalation_Factor)^(AQ5-1)</f>
        <v>#N/A</v>
      </c>
      <c r="AR49" s="88" t="e">
        <f>-(AR55+AR56)*(Sum_Assured*(1+Escalation_Factor)^(AR5-1)*IF(Accidental_Death_Identifier="Yes",1.1,1)+Termination_Expenses*AR11)-IF(AND(Model_Point!$L$2="Yes",MOD(AR5,Cash_Back_Period)=0),AR53*12*Premium*INDEX(Curves!$O:$O,MATCH(AR5,Curves!$A:$A,0))*Cash_Back_Percentage,0)*(1-Prem_Miss/(IF(Prem_Term&lt;10,Prem_Term,100)))-IF(Model_Point!$M$2="Yes",1,0)*AR55*Income_Benefit*(1+Escalation_Factor)^(AR5-1)</f>
        <v>#N/A</v>
      </c>
      <c r="AS49" s="88" t="e">
        <f>-(AS55+AS56)*(Sum_Assured*(1+Escalation_Factor)^(AS5-1)*IF(Accidental_Death_Identifier="Yes",1.1,1)+Termination_Expenses*AS11)-IF(AND(Model_Point!$L$2="Yes",MOD(AS5,Cash_Back_Period)=0),AS53*12*Premium*INDEX(Curves!$O:$O,MATCH(AS5,Curves!$A:$A,0))*Cash_Back_Percentage,0)*(1-Prem_Miss/(IF(Prem_Term&lt;10,Prem_Term,100)))-IF(Model_Point!$M$2="Yes",1,0)*AS55*Income_Benefit*(1+Escalation_Factor)^(AS5-1)</f>
        <v>#N/A</v>
      </c>
      <c r="AT49" s="88" t="e">
        <f>-(AT55+AT56)*(Sum_Assured*(1+Escalation_Factor)^(AT5-1)*IF(Accidental_Death_Identifier="Yes",1.1,1)+Termination_Expenses*AT11)-IF(AND(Model_Point!$L$2="Yes",MOD(AT5,Cash_Back_Period)=0),AT53*12*Premium*INDEX(Curves!$O:$O,MATCH(AT5,Curves!$A:$A,0))*Cash_Back_Percentage,0)*(1-Prem_Miss/(IF(Prem_Term&lt;10,Prem_Term,100)))-IF(Model_Point!$M$2="Yes",1,0)*AT55*Income_Benefit*(1+Escalation_Factor)^(AT5-1)</f>
        <v>#N/A</v>
      </c>
      <c r="AU49" s="88" t="e">
        <f>-(AU55+AU56)*(Sum_Assured*(1+Escalation_Factor)^(AU5-1)*IF(Accidental_Death_Identifier="Yes",1.1,1)+Termination_Expenses*AU11)-IF(AND(Model_Point!$L$2="Yes",MOD(AU5,Cash_Back_Period)=0),AU53*12*Premium*INDEX(Curves!$O:$O,MATCH(AU5,Curves!$A:$A,0))*Cash_Back_Percentage,0)*(1-Prem_Miss/(IF(Prem_Term&lt;10,Prem_Term,100)))-IF(Model_Point!$M$2="Yes",1,0)*AU55*Income_Benefit*(1+Escalation_Factor)^(AU5-1)</f>
        <v>#N/A</v>
      </c>
      <c r="AV49" s="88" t="e">
        <f>-(AV55+AV56)*(Sum_Assured*(1+Escalation_Factor)^(AV5-1)*IF(Accidental_Death_Identifier="Yes",1.1,1)+Termination_Expenses*AV11)-IF(AND(Model_Point!$L$2="Yes",MOD(AV5,Cash_Back_Period)=0),AV53*12*Premium*INDEX(Curves!$O:$O,MATCH(AV5,Curves!$A:$A,0))*Cash_Back_Percentage,0)*(1-Prem_Miss/(IF(Prem_Term&lt;10,Prem_Term,100)))-IF(Model_Point!$M$2="Yes",1,0)*AV55*Income_Benefit*(1+Escalation_Factor)^(AV5-1)</f>
        <v>#N/A</v>
      </c>
      <c r="AW49" s="88" t="e">
        <f>-(AW55+AW56)*(Sum_Assured*(1+Escalation_Factor)^(AW5-1)*IF(Accidental_Death_Identifier="Yes",1.1,1)+Termination_Expenses*AW11)-IF(AND(Model_Point!$L$2="Yes",MOD(AW5,Cash_Back_Period)=0),AW53*12*Premium*INDEX(Curves!$O:$O,MATCH(AW5,Curves!$A:$A,0))*Cash_Back_Percentage,0)*(1-Prem_Miss/(IF(Prem_Term&lt;10,Prem_Term,100)))-IF(Model_Point!$M$2="Yes",1,0)*AW55*Income_Benefit*(1+Escalation_Factor)^(AW5-1)</f>
        <v>#N/A</v>
      </c>
      <c r="AX49" s="88" t="e">
        <f>-(AX55+AX56)*(Sum_Assured*(1+Escalation_Factor)^(AX5-1)*IF(Accidental_Death_Identifier="Yes",1.1,1)+Termination_Expenses*AX11)-IF(AND(Model_Point!$L$2="Yes",MOD(AX5,Cash_Back_Period)=0),AX53*12*Premium*INDEX(Curves!$O:$O,MATCH(AX5,Curves!$A:$A,0))*Cash_Back_Percentage,0)*(1-Prem_Miss/(IF(Prem_Term&lt;10,Prem_Term,100)))-IF(Model_Point!$M$2="Yes",1,0)*AX55*Income_Benefit*(1+Escalation_Factor)^(AX5-1)</f>
        <v>#N/A</v>
      </c>
      <c r="AY49" s="88" t="e">
        <f>-(AY55+AY56)*(Sum_Assured*(1+Escalation_Factor)^(AY5-1)*IF(Accidental_Death_Identifier="Yes",1.1,1)+Termination_Expenses*AY11)-IF(AND(Model_Point!$L$2="Yes",MOD(AY5,Cash_Back_Period)=0),AY53*12*Premium*INDEX(Curves!$O:$O,MATCH(AY5,Curves!$A:$A,0))*Cash_Back_Percentage,0)*(1-Prem_Miss/(IF(Prem_Term&lt;10,Prem_Term,100)))-IF(Model_Point!$M$2="Yes",1,0)*AY55*Income_Benefit*(1+Escalation_Factor)^(AY5-1)</f>
        <v>#N/A</v>
      </c>
      <c r="AZ49" s="88" t="e">
        <f>-(AZ55+AZ56)*(Sum_Assured*(1+Escalation_Factor)^(AZ5-1)*IF(Accidental_Death_Identifier="Yes",1.1,1)+Termination_Expenses*AZ11)-IF(AND(Model_Point!$L$2="Yes",MOD(AZ5,Cash_Back_Period)=0),AZ53*12*Premium*INDEX(Curves!$O:$O,MATCH(AZ5,Curves!$A:$A,0))*Cash_Back_Percentage,0)*(1-Prem_Miss/(IF(Prem_Term&lt;10,Prem_Term,100)))-IF(Model_Point!$M$2="Yes",1,0)*AZ55*Income_Benefit*(1+Escalation_Factor)^(AZ5-1)</f>
        <v>#N/A</v>
      </c>
      <c r="BA49" s="88" t="e">
        <f>-(BA55+BA56)*(Sum_Assured*(1+Escalation_Factor)^(BA5-1)*IF(Accidental_Death_Identifier="Yes",1.1,1)+Termination_Expenses*BA11)-IF(AND(Model_Point!$L$2="Yes",MOD(BA5,Cash_Back_Period)=0),BA53*12*Premium*INDEX(Curves!$O:$O,MATCH(BA5,Curves!$A:$A,0))*Cash_Back_Percentage,0)*(1-Prem_Miss/(IF(Prem_Term&lt;10,Prem_Term,100)))-IF(Model_Point!$M$2="Yes",1,0)*BA55*Income_Benefit*(1+Escalation_Factor)^(BA5-1)</f>
        <v>#N/A</v>
      </c>
      <c r="BB49" s="88" t="e">
        <f>-(BB55+BB56)*(Sum_Assured*(1+Escalation_Factor)^(BB5-1)*IF(Accidental_Death_Identifier="Yes",1.1,1)+Termination_Expenses*BB11)-IF(AND(Model_Point!$L$2="Yes",MOD(BB5,Cash_Back_Period)=0),BB53*12*Premium*INDEX(Curves!$O:$O,MATCH(BB5,Curves!$A:$A,0))*Cash_Back_Percentage,0)*(1-Prem_Miss/(IF(Prem_Term&lt;10,Prem_Term,100)))-IF(Model_Point!$M$2="Yes",1,0)*BB55*Income_Benefit*(1+Escalation_Factor)^(BB5-1)</f>
        <v>#N/A</v>
      </c>
      <c r="BC49" s="88" t="e">
        <f>-(BC55+BC56)*(Sum_Assured*(1+Escalation_Factor)^(BC5-1)*IF(Accidental_Death_Identifier="Yes",1.1,1)+Termination_Expenses*BC11)-IF(AND(Model_Point!$L$2="Yes",MOD(BC5,Cash_Back_Period)=0),BC53*12*Premium*INDEX(Curves!$O:$O,MATCH(BC5,Curves!$A:$A,0))*Cash_Back_Percentage,0)*(1-Prem_Miss/(IF(Prem_Term&lt;10,Prem_Term,100)))-IF(Model_Point!$M$2="Yes",1,0)*BC55*Income_Benefit*(1+Escalation_Factor)^(BC5-1)</f>
        <v>#N/A</v>
      </c>
      <c r="BD49" s="88" t="e">
        <f>-(BD55+BD56)*(Sum_Assured*(1+Escalation_Factor)^(BD5-1)*IF(Accidental_Death_Identifier="Yes",1.1,1)+Termination_Expenses*BD11)-IF(AND(Model_Point!$L$2="Yes",MOD(BD5,Cash_Back_Period)=0),BD53*12*Premium*INDEX(Curves!$O:$O,MATCH(BD5,Curves!$A:$A,0))*Cash_Back_Percentage,0)*(1-Prem_Miss/(IF(Prem_Term&lt;10,Prem_Term,100)))-IF(Model_Point!$M$2="Yes",1,0)*BD55*Income_Benefit*(1+Escalation_Factor)^(BD5-1)</f>
        <v>#N/A</v>
      </c>
      <c r="BE49" s="88" t="e">
        <f>-(BE55+BE56)*(Sum_Assured*(1+Escalation_Factor)^(BE5-1)*IF(Accidental_Death_Identifier="Yes",1.1,1)+Termination_Expenses*BE11)-IF(AND(Model_Point!$L$2="Yes",MOD(BE5,Cash_Back_Period)=0),BE53*12*Premium*INDEX(Curves!$O:$O,MATCH(BE5,Curves!$A:$A,0))*Cash_Back_Percentage,0)*(1-Prem_Miss/(IF(Prem_Term&lt;10,Prem_Term,100)))-IF(Model_Point!$M$2="Yes",1,0)*BE55*Income_Benefit*(1+Escalation_Factor)^(BE5-1)</f>
        <v>#N/A</v>
      </c>
      <c r="BF49" s="88" t="e">
        <f>-(BF55+BF56)*(Sum_Assured*(1+Escalation_Factor)^(BF5-1)*IF(Accidental_Death_Identifier="Yes",1.1,1)+Termination_Expenses*BF11)-IF(AND(Model_Point!$L$2="Yes",MOD(BF5,Cash_Back_Period)=0),BF53*12*Premium*INDEX(Curves!$O:$O,MATCH(BF5,Curves!$A:$A,0))*Cash_Back_Percentage,0)*(1-Prem_Miss/(IF(Prem_Term&lt;10,Prem_Term,100)))-IF(Model_Point!$M$2="Yes",1,0)*BF55*Income_Benefit*(1+Escalation_Factor)^(BF5-1)</f>
        <v>#N/A</v>
      </c>
      <c r="BG49" s="88" t="e">
        <f>-(BG55+BG56)*(Sum_Assured*(1+Escalation_Factor)^(BG5-1)*IF(Accidental_Death_Identifier="Yes",1.1,1)+Termination_Expenses*BG11)-IF(AND(Model_Point!$L$2="Yes",MOD(BG5,Cash_Back_Period)=0),BG53*12*Premium*INDEX(Curves!$O:$O,MATCH(BG5,Curves!$A:$A,0))*Cash_Back_Percentage,0)*(1-Prem_Miss/(IF(Prem_Term&lt;10,Prem_Term,100)))-IF(Model_Point!$M$2="Yes",1,0)*BG55*Income_Benefit*(1+Escalation_Factor)^(BG5-1)</f>
        <v>#N/A</v>
      </c>
      <c r="BH49" s="88" t="e">
        <f>-(BH55+BH56)*(Sum_Assured*(1+Escalation_Factor)^(BH5-1)*IF(Accidental_Death_Identifier="Yes",1.1,1)+Termination_Expenses*BH11)-IF(AND(Model_Point!$L$2="Yes",MOD(BH5,Cash_Back_Period)=0),BH53*12*Premium*INDEX(Curves!$O:$O,MATCH(BH5,Curves!$A:$A,0))*Cash_Back_Percentage,0)*(1-Prem_Miss/(IF(Prem_Term&lt;10,Prem_Term,100)))-IF(Model_Point!$M$2="Yes",1,0)*BH55*Income_Benefit*(1+Escalation_Factor)^(BH5-1)</f>
        <v>#N/A</v>
      </c>
      <c r="BI49" s="88" t="e">
        <f>-(BI55+BI56)*(Sum_Assured*(1+Escalation_Factor)^(BI5-1)*IF(Accidental_Death_Identifier="Yes",1.1,1)+Termination_Expenses*BI11)-IF(AND(Model_Point!$L$2="Yes",MOD(BI5,Cash_Back_Period)=0),BI53*12*Premium*INDEX(Curves!$O:$O,MATCH(BI5,Curves!$A:$A,0))*Cash_Back_Percentage,0)*(1-Prem_Miss/(IF(Prem_Term&lt;10,Prem_Term,100)))-IF(Model_Point!$M$2="Yes",1,0)*BI55*Income_Benefit*(1+Escalation_Factor)^(BI5-1)</f>
        <v>#N/A</v>
      </c>
      <c r="BJ49" s="88" t="e">
        <f>-(BJ55+BJ56)*(Sum_Assured*(1+Escalation_Factor)^(BJ5-1)*IF(Accidental_Death_Identifier="Yes",1.1,1)+Termination_Expenses*BJ11)-IF(AND(Model_Point!$L$2="Yes",MOD(BJ5,Cash_Back_Period)=0),BJ53*12*Premium*INDEX(Curves!$O:$O,MATCH(BJ5,Curves!$A:$A,0))*Cash_Back_Percentage,0)*(1-Prem_Miss/(IF(Prem_Term&lt;10,Prem_Term,100)))-IF(Model_Point!$M$2="Yes",1,0)*BJ55*Income_Benefit*(1+Escalation_Factor)^(BJ5-1)</f>
        <v>#N/A</v>
      </c>
      <c r="BK49" s="88" t="e">
        <f>-(BK55+BK56)*(Sum_Assured*(1+Escalation_Factor)^(BK5-1)*IF(Accidental_Death_Identifier="Yes",1.1,1)+Termination_Expenses*BK11)-IF(AND(Model_Point!$L$2="Yes",MOD(BK5,Cash_Back_Period)=0),BK53*12*Premium*INDEX(Curves!$O:$O,MATCH(BK5,Curves!$A:$A,0))*Cash_Back_Percentage,0)*(1-Prem_Miss/(IF(Prem_Term&lt;10,Prem_Term,100)))-IF(Model_Point!$M$2="Yes",1,0)*BK55*Income_Benefit*(1+Escalation_Factor)^(BK5-1)</f>
        <v>#N/A</v>
      </c>
      <c r="BL49" s="88" t="e">
        <f>-(BL55+BL56)*(Sum_Assured*(1+Escalation_Factor)^(BL5-1)*IF(Accidental_Death_Identifier="Yes",1.1,1)+Termination_Expenses*BL11)-IF(AND(Model_Point!$L$2="Yes",MOD(BL5,Cash_Back_Period)=0),BL53*12*Premium*INDEX(Curves!$O:$O,MATCH(BL5,Curves!$A:$A,0))*Cash_Back_Percentage,0)*(1-Prem_Miss/(IF(Prem_Term&lt;10,Prem_Term,100)))-IF(Model_Point!$M$2="Yes",1,0)*BL55*Income_Benefit*(1+Escalation_Factor)^(BL5-1)</f>
        <v>#N/A</v>
      </c>
      <c r="BM49" s="88" t="e">
        <f>-(BM55+BM56)*(Sum_Assured*(1+Escalation_Factor)^(BM5-1)*IF(Accidental_Death_Identifier="Yes",1.1,1)+Termination_Expenses*BM11)-IF(AND(Model_Point!$L$2="Yes",MOD(BM5,Cash_Back_Period)=0),BM53*12*Premium*INDEX(Curves!$O:$O,MATCH(BM5,Curves!$A:$A,0))*Cash_Back_Percentage,0)*(1-Prem_Miss/(IF(Prem_Term&lt;10,Prem_Term,100)))-IF(Model_Point!$M$2="Yes",1,0)*BM55*Income_Benefit*(1+Escalation_Factor)^(BM5-1)</f>
        <v>#N/A</v>
      </c>
      <c r="BN49" s="88" t="e">
        <f>-(BN55+BN56)*(Sum_Assured*(1+Escalation_Factor)^(BN5-1)*IF(Accidental_Death_Identifier="Yes",1.1,1)+Termination_Expenses*BN11)-IF(AND(Model_Point!$L$2="Yes",MOD(BN5,Cash_Back_Period)=0),BN53*12*Premium*INDEX(Curves!$O:$O,MATCH(BN5,Curves!$A:$A,0))*Cash_Back_Percentage,0)*(1-Prem_Miss/(IF(Prem_Term&lt;10,Prem_Term,100)))-IF(Model_Point!$M$2="Yes",1,0)*BN55*Income_Benefit*(1+Escalation_Factor)^(BN5-1)</f>
        <v>#N/A</v>
      </c>
      <c r="BO49" s="88" t="e">
        <f>-(BO55+BO56)*(Sum_Assured*(1+Escalation_Factor)^(BO5-1)*IF(Accidental_Death_Identifier="Yes",1.1,1)+Termination_Expenses*BO11)-IF(AND(Model_Point!$L$2="Yes",MOD(BO5,Cash_Back_Period)=0),BO53*12*Premium*INDEX(Curves!$O:$O,MATCH(BO5,Curves!$A:$A,0))*Cash_Back_Percentage,0)*(1-Prem_Miss/(IF(Prem_Term&lt;10,Prem_Term,100)))-IF(Model_Point!$M$2="Yes",1,0)*BO55*Income_Benefit*(1+Escalation_Factor)^(BO5-1)</f>
        <v>#N/A</v>
      </c>
      <c r="BP49" s="88" t="e">
        <f>-(BP55+BP56)*(Sum_Assured*(1+Escalation_Factor)^(BP5-1)*IF(Accidental_Death_Identifier="Yes",1.1,1)+Termination_Expenses*BP11)-IF(AND(Model_Point!$L$2="Yes",MOD(BP5,Cash_Back_Period)=0),BP53*12*Premium*INDEX(Curves!$O:$O,MATCH(BP5,Curves!$A:$A,0))*Cash_Back_Percentage,0)*(1-Prem_Miss/(IF(Prem_Term&lt;10,Prem_Term,100)))-IF(Model_Point!$M$2="Yes",1,0)*BP55*Income_Benefit*(1+Escalation_Factor)^(BP5-1)</f>
        <v>#N/A</v>
      </c>
      <c r="BQ49" s="88" t="e">
        <f>-(BQ55+BQ56)*(Sum_Assured*(1+Escalation_Factor)^(BQ5-1)*IF(Accidental_Death_Identifier="Yes",1.1,1)+Termination_Expenses*BQ11)-IF(AND(Model_Point!$L$2="Yes",MOD(BQ5,Cash_Back_Period)=0),BQ53*12*Premium*INDEX(Curves!$O:$O,MATCH(BQ5,Curves!$A:$A,0))*Cash_Back_Percentage,0)*(1-Prem_Miss/(IF(Prem_Term&lt;10,Prem_Term,100)))-IF(Model_Point!$M$2="Yes",1,0)*BQ55*Income_Benefit*(1+Escalation_Factor)^(BQ5-1)</f>
        <v>#N/A</v>
      </c>
      <c r="BR49" s="88" t="e">
        <f>-(BR55+BR56)*(Sum_Assured*(1+Escalation_Factor)^(BR5-1)*IF(Accidental_Death_Identifier="Yes",1.1,1)+Termination_Expenses*BR11)-IF(AND(Model_Point!$L$2="Yes",MOD(BR5,Cash_Back_Period)=0),BR53*12*Premium*INDEX(Curves!$O:$O,MATCH(BR5,Curves!$A:$A,0))*Cash_Back_Percentage,0)*(1-Prem_Miss/(IF(Prem_Term&lt;10,Prem_Term,100)))-IF(Model_Point!$M$2="Yes",1,0)*BR55*Income_Benefit*(1+Escalation_Factor)^(BR5-1)</f>
        <v>#N/A</v>
      </c>
      <c r="BS49" s="88" t="e">
        <f>-(BS55+BS56)*(Sum_Assured*(1+Escalation_Factor)^(BS5-1)*IF(Accidental_Death_Identifier="Yes",1.1,1)+Termination_Expenses*BS11)-IF(AND(Model_Point!$L$2="Yes",MOD(BS5,Cash_Back_Period)=0),BS53*12*Premium*INDEX(Curves!$O:$O,MATCH(BS5,Curves!$A:$A,0))*Cash_Back_Percentage,0)*(1-Prem_Miss/(IF(Prem_Term&lt;10,Prem_Term,100)))-IF(Model_Point!$M$2="Yes",1,0)*BS55*Income_Benefit*(1+Escalation_Factor)^(BS5-1)</f>
        <v>#N/A</v>
      </c>
      <c r="BT49" s="88" t="e">
        <f>-(BT55+BT56)*(Sum_Assured*(1+Escalation_Factor)^(BT5-1)*IF(Accidental_Death_Identifier="Yes",1.1,1)+Termination_Expenses*BT11)-IF(AND(Model_Point!$L$2="Yes",MOD(BT5,Cash_Back_Period)=0),BT53*12*Premium*INDEX(Curves!$O:$O,MATCH(BT5,Curves!$A:$A,0))*Cash_Back_Percentage,0)*(1-Prem_Miss/(IF(Prem_Term&lt;10,Prem_Term,100)))-IF(Model_Point!$M$2="Yes",1,0)*BT55*Income_Benefit*(1+Escalation_Factor)^(BT5-1)</f>
        <v>#N/A</v>
      </c>
      <c r="BU49" s="88" t="e">
        <f>-(BU55+BU56)*(Sum_Assured*(1+Escalation_Factor)^(BU5-1)*IF(Accidental_Death_Identifier="Yes",1.1,1)+Termination_Expenses*BU11)-IF(AND(Model_Point!$L$2="Yes",MOD(BU5,Cash_Back_Period)=0),BU53*12*Premium*INDEX(Curves!$O:$O,MATCH(BU5,Curves!$A:$A,0))*Cash_Back_Percentage,0)*(1-Prem_Miss/(IF(Prem_Term&lt;10,Prem_Term,100)))-IF(Model_Point!$M$2="Yes",1,0)*BU55*Income_Benefit*(1+Escalation_Factor)^(BU5-1)</f>
        <v>#N/A</v>
      </c>
      <c r="BV49" s="88" t="e">
        <f>-(BV55+BV56)*(Sum_Assured*(1+Escalation_Factor)^(BV5-1)*IF(Accidental_Death_Identifier="Yes",1.1,1)+Termination_Expenses*BV11)-IF(AND(Model_Point!$L$2="Yes",MOD(BV5,Cash_Back_Period)=0),BV53*12*Premium*INDEX(Curves!$O:$O,MATCH(BV5,Curves!$A:$A,0))*Cash_Back_Percentage,0)*(1-Prem_Miss/(IF(Prem_Term&lt;10,Prem_Term,100)))-IF(Model_Point!$M$2="Yes",1,0)*BV55*Income_Benefit*(1+Escalation_Factor)^(BV5-1)</f>
        <v>#N/A</v>
      </c>
      <c r="BW49" s="88" t="e">
        <f>-(BW55+BW56)*(Sum_Assured*(1+Escalation_Factor)^(BW5-1)*IF(Accidental_Death_Identifier="Yes",1.1,1)+Termination_Expenses*BW11)-IF(AND(Model_Point!$L$2="Yes",MOD(BW5,Cash_Back_Period)=0),BW53*12*Premium*INDEX(Curves!$O:$O,MATCH(BW5,Curves!$A:$A,0))*Cash_Back_Percentage,0)*(1-Prem_Miss/(IF(Prem_Term&lt;10,Prem_Term,100)))-IF(Model_Point!$M$2="Yes",1,0)*BW55*Income_Benefit*(1+Escalation_Factor)^(BW5-1)</f>
        <v>#N/A</v>
      </c>
      <c r="BX49" s="88" t="e">
        <f>-(BX55+BX56)*(Sum_Assured*(1+Escalation_Factor)^(BX5-1)*IF(Accidental_Death_Identifier="Yes",1.1,1)+Termination_Expenses*BX11)-IF(AND(Model_Point!$L$2="Yes",MOD(BX5,Cash_Back_Period)=0),BX53*12*Premium*INDEX(Curves!$O:$O,MATCH(BX5,Curves!$A:$A,0))*Cash_Back_Percentage,0)*(1-Prem_Miss/(IF(Prem_Term&lt;10,Prem_Term,100)))-IF(Model_Point!$M$2="Yes",1,0)*BX55*Income_Benefit*(1+Escalation_Factor)^(BX5-1)</f>
        <v>#N/A</v>
      </c>
      <c r="BY49" s="88" t="e">
        <f>-(BY55+BY56)*(Sum_Assured*(1+Escalation_Factor)^(BY5-1)*IF(Accidental_Death_Identifier="Yes",1.1,1)+Termination_Expenses*BY11)-IF(AND(Model_Point!$L$2="Yes",MOD(BY5,Cash_Back_Period)=0),BY53*12*Premium*INDEX(Curves!$O:$O,MATCH(BY5,Curves!$A:$A,0))*Cash_Back_Percentage,0)*(1-Prem_Miss/(IF(Prem_Term&lt;10,Prem_Term,100)))-IF(Model_Point!$M$2="Yes",1,0)*BY55*Income_Benefit*(1+Escalation_Factor)^(BY5-1)</f>
        <v>#N/A</v>
      </c>
      <c r="BZ49" s="88" t="e">
        <f>-(BZ55+BZ56)*(Sum_Assured*(1+Escalation_Factor)^(BZ5-1)*IF(Accidental_Death_Identifier="Yes",1.1,1)+Termination_Expenses*BZ11)-IF(AND(Model_Point!$L$2="Yes",MOD(BZ5,Cash_Back_Period)=0),BZ53*12*Premium*INDEX(Curves!$O:$O,MATCH(BZ5,Curves!$A:$A,0))*Cash_Back_Percentage,0)*(1-Prem_Miss/(IF(Prem_Term&lt;10,Prem_Term,100)))-IF(Model_Point!$M$2="Yes",1,0)*BZ55*Income_Benefit*(1+Escalation_Factor)^(BZ5-1)</f>
        <v>#N/A</v>
      </c>
      <c r="CA49" s="88" t="e">
        <f>-(CA55+CA56)*(Sum_Assured*(1+Escalation_Factor)^(CA5-1)*IF(Accidental_Death_Identifier="Yes",1.1,1)+Termination_Expenses*CA11)-IF(AND(Model_Point!$L$2="Yes",MOD(CA5,Cash_Back_Period)=0),CA53*12*Premium*INDEX(Curves!$O:$O,MATCH(CA5,Curves!$A:$A,0))*Cash_Back_Percentage,0)*(1-Prem_Miss/(IF(Prem_Term&lt;10,Prem_Term,100)))-IF(Model_Point!$M$2="Yes",1,0)*CA55*Income_Benefit*(1+Escalation_Factor)^(CA5-1)</f>
        <v>#N/A</v>
      </c>
      <c r="CB49" s="88" t="e">
        <f>-(CB55+CB56)*(Sum_Assured*(1+Escalation_Factor)^(CB5-1)*IF(Accidental_Death_Identifier="Yes",1.1,1)+Termination_Expenses*CB11)-IF(AND(Model_Point!$L$2="Yes",MOD(CB5,Cash_Back_Period)=0),CB53*12*Premium*INDEX(Curves!$O:$O,MATCH(CB5,Curves!$A:$A,0))*Cash_Back_Percentage,0)*(1-Prem_Miss/(IF(Prem_Term&lt;10,Prem_Term,100)))-IF(Model_Point!$M$2="Yes",1,0)*CB55*Income_Benefit*(1+Escalation_Factor)^(CB5-1)</f>
        <v>#N/A</v>
      </c>
      <c r="CC49" s="88" t="e">
        <f>-(CC55+CC56)*(Sum_Assured*(1+Escalation_Factor)^(CC5-1)*IF(Accidental_Death_Identifier="Yes",1.1,1)+Termination_Expenses*CC11)-IF(AND(Model_Point!$L$2="Yes",MOD(CC5,Cash_Back_Period)=0),CC53*12*Premium*INDEX(Curves!$O:$O,MATCH(CC5,Curves!$A:$A,0))*Cash_Back_Percentage,0)*(1-Prem_Miss/(IF(Prem_Term&lt;10,Prem_Term,100)))-IF(Model_Point!$M$2="Yes",1,0)*CC55*Income_Benefit*(1+Escalation_Factor)^(CC5-1)</f>
        <v>#N/A</v>
      </c>
      <c r="CD49" s="88" t="e">
        <f>-(CD55+CD56)*(Sum_Assured*(1+Escalation_Factor)^(CD5-1)*IF(Accidental_Death_Identifier="Yes",1.1,1)+Termination_Expenses*CD11)-IF(AND(Model_Point!$L$2="Yes",MOD(CD5,Cash_Back_Period)=0),CD53*12*Premium*INDEX(Curves!$O:$O,MATCH(CD5,Curves!$A:$A,0))*Cash_Back_Percentage,0)*(1-Prem_Miss/(IF(Prem_Term&lt;10,Prem_Term,100)))-IF(Model_Point!$M$2="Yes",1,0)*CD55*Income_Benefit*(1+Escalation_Factor)^(CD5-1)</f>
        <v>#N/A</v>
      </c>
      <c r="CE49" s="88" t="e">
        <f>-(CE55+CE56)*(Sum_Assured*(1+Escalation_Factor)^(CE5-1)*IF(Accidental_Death_Identifier="Yes",1.1,1)+Termination_Expenses*CE11)-IF(AND(Model_Point!$L$2="Yes",MOD(CE5,Cash_Back_Period)=0),CE53*12*Premium*INDEX(Curves!$O:$O,MATCH(CE5,Curves!$A:$A,0))*Cash_Back_Percentage,0)*(1-Prem_Miss/(IF(Prem_Term&lt;10,Prem_Term,100)))-IF(Model_Point!$M$2="Yes",1,0)*CE55*Income_Benefit*(1+Escalation_Factor)^(CE5-1)</f>
        <v>#N/A</v>
      </c>
      <c r="CF49" s="88" t="e">
        <f>-(CF55+CF56)*(Sum_Assured*(1+Escalation_Factor)^(CF5-1)*IF(Accidental_Death_Identifier="Yes",1.1,1)+Termination_Expenses*CF11)-IF(AND(Model_Point!$L$2="Yes",MOD(CF5,Cash_Back_Period)=0),CF53*12*Premium*INDEX(Curves!$O:$O,MATCH(CF5,Curves!$A:$A,0))*Cash_Back_Percentage,0)*(1-Prem_Miss/(IF(Prem_Term&lt;10,Prem_Term,100)))-IF(Model_Point!$M$2="Yes",1,0)*CF55*Income_Benefit*(1+Escalation_Factor)^(CF5-1)</f>
        <v>#N/A</v>
      </c>
      <c r="CG49" s="88" t="e">
        <f>-(CG55+CG56)*(Sum_Assured*(1+Escalation_Factor)^(CG5-1)*IF(Accidental_Death_Identifier="Yes",1.1,1)+Termination_Expenses*CG11)-IF(AND(Model_Point!$L$2="Yes",MOD(CG5,Cash_Back_Period)=0),CG53*12*Premium*INDEX(Curves!$O:$O,MATCH(CG5,Curves!$A:$A,0))*Cash_Back_Percentage,0)*(1-Prem_Miss/(IF(Prem_Term&lt;10,Prem_Term,100)))-IF(Model_Point!$M$2="Yes",1,0)*CG55*Income_Benefit*(1+Escalation_Factor)^(CG5-1)</f>
        <v>#N/A</v>
      </c>
      <c r="CH49" s="88" t="e">
        <f>-(CH55+CH56)*(Sum_Assured*(1+Escalation_Factor)^(CH5-1)*IF(Accidental_Death_Identifier="Yes",1.1,1)+Termination_Expenses*CH11)-IF(AND(Model_Point!$L$2="Yes",MOD(CH5,Cash_Back_Period)=0),CH53*12*Premium*INDEX(Curves!$O:$O,MATCH(CH5,Curves!$A:$A,0))*Cash_Back_Percentage,0)*(1-Prem_Miss/(IF(Prem_Term&lt;10,Prem_Term,100)))-IF(Model_Point!$M$2="Yes",1,0)*CH55*Income_Benefit*(1+Escalation_Factor)^(CH5-1)</f>
        <v>#N/A</v>
      </c>
      <c r="CI49" s="88" t="e">
        <f>-(CI55+CI56)*(Sum_Assured*(1+Escalation_Factor)^(CI5-1)*IF(Accidental_Death_Identifier="Yes",1.1,1)+Termination_Expenses*CI11)-IF(AND(Model_Point!$L$2="Yes",MOD(CI5,Cash_Back_Period)=0),CI53*12*Premium*INDEX(Curves!$O:$O,MATCH(CI5,Curves!$A:$A,0))*Cash_Back_Percentage,0)*(1-Prem_Miss/(IF(Prem_Term&lt;10,Prem_Term,100)))-IF(Model_Point!$M$2="Yes",1,0)*CI55*Income_Benefit*(1+Escalation_Factor)^(CI5-1)</f>
        <v>#N/A</v>
      </c>
      <c r="CJ49" s="88" t="e">
        <f>-(CJ55+CJ56)*(Sum_Assured*(1+Escalation_Factor)^(CJ5-1)*IF(Accidental_Death_Identifier="Yes",1.1,1)+Termination_Expenses*CJ11)-IF(AND(Model_Point!$L$2="Yes",MOD(CJ5,Cash_Back_Period)=0),CJ53*12*Premium*INDEX(Curves!$O:$O,MATCH(CJ5,Curves!$A:$A,0))*Cash_Back_Percentage,0)*(1-Prem_Miss/(IF(Prem_Term&lt;10,Prem_Term,100)))-IF(Model_Point!$M$2="Yes",1,0)*CJ55*Income_Benefit*(1+Escalation_Factor)^(CJ5-1)</f>
        <v>#N/A</v>
      </c>
      <c r="CK49" s="88" t="e">
        <f>-(CK55+CK56)*(Sum_Assured*(1+Escalation_Factor)^(CK5-1)*IF(Accidental_Death_Identifier="Yes",1.1,1)+Termination_Expenses*CK11)-IF(AND(Model_Point!$L$2="Yes",MOD(CK5,Cash_Back_Period)=0),CK53*12*Premium*INDEX(Curves!$O:$O,MATCH(CK5,Curves!$A:$A,0))*Cash_Back_Percentage,0)*(1-Prem_Miss/(IF(Prem_Term&lt;10,Prem_Term,100)))-IF(Model_Point!$M$2="Yes",1,0)*CK55*Income_Benefit*(1+Escalation_Factor)^(CK5-1)</f>
        <v>#N/A</v>
      </c>
      <c r="CL49" s="88" t="e">
        <f>-(CL55+CL56)*(Sum_Assured*(1+Escalation_Factor)^(CL5-1)*IF(Accidental_Death_Identifier="Yes",1.1,1)+Termination_Expenses*CL11)-IF(AND(Model_Point!$L$2="Yes",MOD(CL5,Cash_Back_Period)=0),CL53*12*Premium*INDEX(Curves!$O:$O,MATCH(CL5,Curves!$A:$A,0))*Cash_Back_Percentage,0)*(1-Prem_Miss/(IF(Prem_Term&lt;10,Prem_Term,100)))-IF(Model_Point!$M$2="Yes",1,0)*CL55*Income_Benefit*(1+Escalation_Factor)^(CL5-1)</f>
        <v>#N/A</v>
      </c>
      <c r="CM49" s="88" t="e">
        <f>-(CM55+CM56)*(Sum_Assured*(1+Escalation_Factor)^(CM5-1)*IF(Accidental_Death_Identifier="Yes",1.1,1)+Termination_Expenses*CM11)-IF(AND(Model_Point!$L$2="Yes",MOD(CM5,Cash_Back_Period)=0),CM53*12*Premium*INDEX(Curves!$O:$O,MATCH(CM5,Curves!$A:$A,0))*Cash_Back_Percentage,0)*(1-Prem_Miss/(IF(Prem_Term&lt;10,Prem_Term,100)))-IF(Model_Point!$M$2="Yes",1,0)*CM55*Income_Benefit*(1+Escalation_Factor)^(CM5-1)</f>
        <v>#N/A</v>
      </c>
      <c r="CN49" s="88" t="e">
        <f>-(CN55+CN56)*(Sum_Assured*(1+Escalation_Factor)^(CN5-1)*IF(Accidental_Death_Identifier="Yes",1.1,1)+Termination_Expenses*CN11)-IF(AND(Model_Point!$L$2="Yes",MOD(CN5,Cash_Back_Period)=0),CN53*12*Premium*INDEX(Curves!$O:$O,MATCH(CN5,Curves!$A:$A,0))*Cash_Back_Percentage,0)*(1-Prem_Miss/(IF(Prem_Term&lt;10,Prem_Term,100)))-IF(Model_Point!$M$2="Yes",1,0)*CN55*Income_Benefit*(1+Escalation_Factor)^(CN5-1)</f>
        <v>#N/A</v>
      </c>
      <c r="CO49" s="88" t="e">
        <f>-(CO55+CO56)*(Sum_Assured*(1+Escalation_Factor)^(CO5-1)*IF(Accidental_Death_Identifier="Yes",1.1,1)+Termination_Expenses*CO11)-IF(AND(Model_Point!$L$2="Yes",MOD(CO5,Cash_Back_Period)=0),CO53*12*Premium*INDEX(Curves!$O:$O,MATCH(CO5,Curves!$A:$A,0))*Cash_Back_Percentage,0)*(1-Prem_Miss/(IF(Prem_Term&lt;10,Prem_Term,100)))-IF(Model_Point!$M$2="Yes",1,0)*CO55*Income_Benefit*(1+Escalation_Factor)^(CO5-1)</f>
        <v>#N/A</v>
      </c>
      <c r="CP49" s="88" t="e">
        <f>-(CP55+CP56)*(Sum_Assured*(1+Escalation_Factor)^(CP5-1)*IF(Accidental_Death_Identifier="Yes",1.1,1)+Termination_Expenses*CP11)-IF(AND(Model_Point!$L$2="Yes",MOD(CP5,Cash_Back_Period)=0),CP53*12*Premium*INDEX(Curves!$O:$O,MATCH(CP5,Curves!$A:$A,0))*Cash_Back_Percentage,0)*(1-Prem_Miss/(IF(Prem_Term&lt;10,Prem_Term,100)))-IF(Model_Point!$M$2="Yes",1,0)*CP55*Income_Benefit*(1+Escalation_Factor)^(CP5-1)</f>
        <v>#N/A</v>
      </c>
      <c r="CQ49" s="88" t="e">
        <f>-(CQ55+CQ56)*(Sum_Assured*(1+Escalation_Factor)^(CQ5-1)*IF(Accidental_Death_Identifier="Yes",1.1,1)+Termination_Expenses*CQ11)-IF(AND(Model_Point!$L$2="Yes",MOD(CQ5,Cash_Back_Period)=0),CQ53*12*Premium*INDEX(Curves!$O:$O,MATCH(CQ5,Curves!$A:$A,0))*Cash_Back_Percentage,0)*(1-Prem_Miss/(IF(Prem_Term&lt;10,Prem_Term,100)))-IF(Model_Point!$M$2="Yes",1,0)*CQ55*Income_Benefit*(1+Escalation_Factor)^(CQ5-1)</f>
        <v>#N/A</v>
      </c>
      <c r="CR49" s="88" t="e">
        <f>-(CR55+CR56)*(Sum_Assured*(1+Escalation_Factor)^(CR5-1)*IF(Accidental_Death_Identifier="Yes",1.1,1)+Termination_Expenses*CR11)-IF(AND(Model_Point!$L$2="Yes",MOD(CR5,Cash_Back_Period)=0),CR53*12*Premium*INDEX(Curves!$O:$O,MATCH(CR5,Curves!$A:$A,0))*Cash_Back_Percentage,0)*(1-Prem_Miss/(IF(Prem_Term&lt;10,Prem_Term,100)))-IF(Model_Point!$M$2="Yes",1,0)*CR55*Income_Benefit*(1+Escalation_Factor)^(CR5-1)</f>
        <v>#N/A</v>
      </c>
      <c r="CS49" s="88" t="e">
        <f>-(CS55+CS56)*(Sum_Assured*(1+Escalation_Factor)^(CS5-1)*IF(Accidental_Death_Identifier="Yes",1.1,1)+Termination_Expenses*CS11)-IF(AND(Model_Point!$L$2="Yes",MOD(CS5,Cash_Back_Period)=0),CS53*12*Premium*INDEX(Curves!$O:$O,MATCH(CS5,Curves!$A:$A,0))*Cash_Back_Percentage,0)*(1-Prem_Miss/(IF(Prem_Term&lt;10,Prem_Term,100)))-IF(Model_Point!$M$2="Yes",1,0)*CS55*Income_Benefit*(1+Escalation_Factor)^(CS5-1)</f>
        <v>#N/A</v>
      </c>
      <c r="CT49" s="88" t="e">
        <f>-(CT55+CT56)*(Sum_Assured*(1+Escalation_Factor)^(CT5-1)*IF(Accidental_Death_Identifier="Yes",1.1,1)+Termination_Expenses*CT11)-IF(AND(Model_Point!$L$2="Yes",MOD(CT5,Cash_Back_Period)=0),CT53*12*Premium*INDEX(Curves!$O:$O,MATCH(CT5,Curves!$A:$A,0))*Cash_Back_Percentage,0)*(1-Prem_Miss/(IF(Prem_Term&lt;10,Prem_Term,100)))-IF(Model_Point!$M$2="Yes",1,0)*CT55*Income_Benefit*(1+Escalation_Factor)^(CT5-1)</f>
        <v>#N/A</v>
      </c>
      <c r="CU49" s="88" t="e">
        <f>-(CU55+CU56)*(Sum_Assured*(1+Escalation_Factor)^(CU5-1)*IF(Accidental_Death_Identifier="Yes",1.1,1)+Termination_Expenses*CU11)-IF(AND(Model_Point!$L$2="Yes",MOD(CU5,Cash_Back_Period)=0),CU53*12*Premium*INDEX(Curves!$O:$O,MATCH(CU5,Curves!$A:$A,0))*Cash_Back_Percentage,0)*(1-Prem_Miss/(IF(Prem_Term&lt;10,Prem_Term,100)))-IF(Model_Point!$M$2="Yes",1,0)*CU55*Income_Benefit*(1+Escalation_Factor)^(CU5-1)</f>
        <v>#N/A</v>
      </c>
      <c r="CV49" s="88" t="e">
        <f>-(CV55+CV56)*(Sum_Assured*(1+Escalation_Factor)^(CV5-1)*IF(Accidental_Death_Identifier="Yes",1.1,1)+Termination_Expenses*CV11)-IF(AND(Model_Point!$L$2="Yes",MOD(CV5,Cash_Back_Period)=0),CV53*12*Premium*INDEX(Curves!$O:$O,MATCH(CV5,Curves!$A:$A,0))*Cash_Back_Percentage,0)*(1-Prem_Miss/(IF(Prem_Term&lt;10,Prem_Term,100)))-IF(Model_Point!$M$2="Yes",1,0)*CV55*Income_Benefit*(1+Escalation_Factor)^(CV5-1)</f>
        <v>#N/A</v>
      </c>
      <c r="CW49" s="88" t="e">
        <f>-(CW55+CW56)*(Sum_Assured*(1+Escalation_Factor)^(CW5-1)*IF(Accidental_Death_Identifier="Yes",1.1,1)+Termination_Expenses*CW11)-IF(AND(Model_Point!$L$2="Yes",MOD(CW5,Cash_Back_Period)=0),CW53*12*Premium*INDEX(Curves!$O:$O,MATCH(CW5,Curves!$A:$A,0))*Cash_Back_Percentage,0)*(1-Prem_Miss/(IF(Prem_Term&lt;10,Prem_Term,100)))-IF(Model_Point!$M$2="Yes",1,0)*CW55*Income_Benefit*(1+Escalation_Factor)^(CW5-1)</f>
        <v>#N/A</v>
      </c>
      <c r="CX49" s="88" t="e">
        <f>-(CX55+CX56)*(Sum_Assured*(1+Escalation_Factor)^(CX5-1)*IF(Accidental_Death_Identifier="Yes",1.1,1)+Termination_Expenses*CX11)-IF(AND(Model_Point!$L$2="Yes",MOD(CX5,Cash_Back_Period)=0),CX53*12*Premium*INDEX(Curves!$O:$O,MATCH(CX5,Curves!$A:$A,0))*Cash_Back_Percentage,0)*(1-Prem_Miss/(IF(Prem_Term&lt;10,Prem_Term,100)))-IF(Model_Point!$M$2="Yes",1,0)*CX55*Income_Benefit*(1+Escalation_Factor)^(CX5-1)</f>
        <v>#N/A</v>
      </c>
      <c r="CY49" s="88" t="e">
        <f>-(CY55+CY56)*(Sum_Assured*(1+Escalation_Factor)^(CY5-1)*IF(Accidental_Death_Identifier="Yes",1.1,1)+Termination_Expenses*CY11)-IF(AND(Model_Point!$L$2="Yes",MOD(CY5,Cash_Back_Period)=0),CY53*12*Premium*INDEX(Curves!$O:$O,MATCH(CY5,Curves!$A:$A,0))*Cash_Back_Percentage,0)*(1-Prem_Miss/(IF(Prem_Term&lt;10,Prem_Term,100)))-IF(Model_Point!$M$2="Yes",1,0)*CY55*Income_Benefit*(1+Escalation_Factor)^(CY5-1)</f>
        <v>#N/A</v>
      </c>
      <c r="CZ49" s="88" t="e">
        <f>-(CZ55+CZ56)*(Sum_Assured*(1+Escalation_Factor)^(CZ5-1)*IF(Accidental_Death_Identifier="Yes",1.1,1)+Termination_Expenses*CZ11)-IF(AND(Model_Point!$L$2="Yes",MOD(CZ5,Cash_Back_Period)=0),CZ53*12*Premium*INDEX(Curves!$O:$O,MATCH(CZ5,Curves!$A:$A,0))*Cash_Back_Percentage,0)*(1-Prem_Miss/(IF(Prem_Term&lt;10,Prem_Term,100)))-IF(Model_Point!$M$2="Yes",1,0)*CZ55*Income_Benefit*(1+Escalation_Factor)^(CZ5-1)</f>
        <v>#N/A</v>
      </c>
      <c r="DA49" s="88" t="e">
        <f>-(DA55+DA56)*(Sum_Assured*(1+Escalation_Factor)^(DA5-1)*IF(Accidental_Death_Identifier="Yes",1.1,1)+Termination_Expenses*DA11)-IF(AND(Model_Point!$L$2="Yes",MOD(DA5,Cash_Back_Period)=0),DA53*12*Premium*INDEX(Curves!$O:$O,MATCH(DA5,Curves!$A:$A,0))*Cash_Back_Percentage,0)*(1-Prem_Miss/(IF(Prem_Term&lt;10,Prem_Term,100)))-IF(Model_Point!$M$2="Yes",1,0)*DA55*Income_Benefit*(1+Escalation_Factor)^(DA5-1)</f>
        <v>#N/A</v>
      </c>
      <c r="DB49" s="88" t="e">
        <f>-(DB55+DB56)*(Sum_Assured*(1+Escalation_Factor)^(DB5-1)*IF(Accidental_Death_Identifier="Yes",1.1,1)+Termination_Expenses*DB11)-IF(AND(Model_Point!$L$2="Yes",MOD(DB5,Cash_Back_Period)=0),DB53*12*Premium*INDEX(Curves!$O:$O,MATCH(DB5,Curves!$A:$A,0))*Cash_Back_Percentage,0)*(1-Prem_Miss/(IF(Prem_Term&lt;10,Prem_Term,100)))-IF(Model_Point!$M$2="Yes",1,0)*DB55*Income_Benefit*(1+Escalation_Factor)^(DB5-1)</f>
        <v>#N/A</v>
      </c>
      <c r="DC49" s="88" t="e">
        <f>-(DC55+DC56)*(Sum_Assured*(1+Escalation_Factor)^(DC5-1)*IF(Accidental_Death_Identifier="Yes",1.1,1)+Termination_Expenses*DC11)-IF(AND(Model_Point!$L$2="Yes",MOD(DC5,Cash_Back_Period)=0),DC53*12*Premium*INDEX(Curves!$O:$O,MATCH(DC5,Curves!$A:$A,0))*Cash_Back_Percentage,0)*(1-Prem_Miss/(IF(Prem_Term&lt;10,Prem_Term,100)))-IF(Model_Point!$M$2="Yes",1,0)*DC55*Income_Benefit*(1+Escalation_Factor)^(DC5-1)</f>
        <v>#N/A</v>
      </c>
      <c r="DD49" s="88" t="e">
        <f>-(DD55+DD56)*(Sum_Assured*(1+Escalation_Factor)^(DD5-1)*IF(Accidental_Death_Identifier="Yes",1.1,1)+Termination_Expenses*DD11)-IF(AND(Model_Point!$L$2="Yes",MOD(DD5,Cash_Back_Period)=0),DD53*12*Premium*INDEX(Curves!$O:$O,MATCH(DD5,Curves!$A:$A,0))*Cash_Back_Percentage,0)*(1-Prem_Miss/(IF(Prem_Term&lt;10,Prem_Term,100)))-IF(Model_Point!$M$2="Yes",1,0)*DD55*Income_Benefit*(1+Escalation_Factor)^(DD5-1)</f>
        <v>#N/A</v>
      </c>
      <c r="DE49" s="88" t="e">
        <f>-(DE55+DE56)*(Sum_Assured*(1+Escalation_Factor)^(DE5-1)*IF(Accidental_Death_Identifier="Yes",1.1,1)+Termination_Expenses*DE11)-IF(AND(Model_Point!$L$2="Yes",MOD(DE5,Cash_Back_Period)=0),DE53*12*Premium*INDEX(Curves!$O:$O,MATCH(DE5,Curves!$A:$A,0))*Cash_Back_Percentage,0)*(1-Prem_Miss/(IF(Prem_Term&lt;10,Prem_Term,100)))-IF(Model_Point!$M$2="Yes",1,0)*DE55*Income_Benefit*(1+Escalation_Factor)^(DE5-1)</f>
        <v>#N/A</v>
      </c>
      <c r="DF49" s="88" t="e">
        <f>-(DF55+DF56)*(Sum_Assured*(1+Escalation_Factor)^(DF5-1)*IF(Accidental_Death_Identifier="Yes",1.1,1)+Termination_Expenses*DF11)-IF(AND(Model_Point!$L$2="Yes",MOD(DF5,Cash_Back_Period)=0),DF53*12*Premium*INDEX(Curves!$O:$O,MATCH(DF5,Curves!$A:$A,0))*Cash_Back_Percentage,0)*(1-Prem_Miss/(IF(Prem_Term&lt;10,Prem_Term,100)))-IF(Model_Point!$M$2="Yes",1,0)*DF55*Income_Benefit*(1+Escalation_Factor)^(DF5-1)</f>
        <v>#N/A</v>
      </c>
      <c r="DG49" s="88" t="e">
        <f>-(DG55+DG56)*(Sum_Assured*(1+Escalation_Factor)^(DG5-1)*IF(Accidental_Death_Identifier="Yes",1.1,1)+Termination_Expenses*DG11)-IF(AND(Model_Point!$L$2="Yes",MOD(DG5,Cash_Back_Period)=0),DG53*12*Premium*INDEX(Curves!$O:$O,MATCH(DG5,Curves!$A:$A,0))*Cash_Back_Percentage,0)*(1-Prem_Miss/(IF(Prem_Term&lt;10,Prem_Term,100)))-IF(Model_Point!$M$2="Yes",1,0)*DG55*Income_Benefit*(1+Escalation_Factor)^(DG5-1)</f>
        <v>#N/A</v>
      </c>
      <c r="DH49" s="88" t="e">
        <f>-(DH55+DH56)*(Sum_Assured*(1+Escalation_Factor)^(DH5-1)*IF(Accidental_Death_Identifier="Yes",1.1,1)+Termination_Expenses*DH11)-IF(AND(Model_Point!$L$2="Yes",MOD(DH5,Cash_Back_Period)=0),DH53*12*Premium*INDEX(Curves!$O:$O,MATCH(DH5,Curves!$A:$A,0))*Cash_Back_Percentage,0)*(1-Prem_Miss/(IF(Prem_Term&lt;10,Prem_Term,100)))-IF(Model_Point!$M$2="Yes",1,0)*DH55*Income_Benefit*(1+Escalation_Factor)^(DH5-1)</f>
        <v>#N/A</v>
      </c>
      <c r="DI49" s="88" t="e">
        <f>-(DI55+DI56)*(Sum_Assured*(1+Escalation_Factor)^(DI5-1)*IF(Accidental_Death_Identifier="Yes",1.1,1)+Termination_Expenses*DI11)-IF(AND(Model_Point!$L$2="Yes",MOD(DI5,Cash_Back_Period)=0),DI53*12*Premium*INDEX(Curves!$O:$O,MATCH(DI5,Curves!$A:$A,0))*Cash_Back_Percentage,0)*(1-Prem_Miss/(IF(Prem_Term&lt;10,Prem_Term,100)))-IF(Model_Point!$M$2="Yes",1,0)*DI55*Income_Benefit*(1+Escalation_Factor)^(DI5-1)</f>
        <v>#N/A</v>
      </c>
      <c r="DJ49" s="88" t="e">
        <f>-(DJ55+DJ56)*(Sum_Assured*(1+Escalation_Factor)^(DJ5-1)*IF(Accidental_Death_Identifier="Yes",1.1,1)+Termination_Expenses*DJ11)-IF(AND(Model_Point!$L$2="Yes",MOD(DJ5,Cash_Back_Period)=0),DJ53*12*Premium*INDEX(Curves!$O:$O,MATCH(DJ5,Curves!$A:$A,0))*Cash_Back_Percentage,0)*(1-Prem_Miss/(IF(Prem_Term&lt;10,Prem_Term,100)))-IF(Model_Point!$M$2="Yes",1,0)*DJ55*Income_Benefit*(1+Escalation_Factor)^(DJ5-1)</f>
        <v>#N/A</v>
      </c>
      <c r="DK49" s="88" t="e">
        <f>-(DK55+DK56)*(Sum_Assured*(1+Escalation_Factor)^(DK5-1)*IF(Accidental_Death_Identifier="Yes",1.1,1)+Termination_Expenses*DK11)-IF(AND(Model_Point!$L$2="Yes",MOD(DK5,Cash_Back_Period)=0),DK53*12*Premium*INDEX(Curves!$O:$O,MATCH(DK5,Curves!$A:$A,0))*Cash_Back_Percentage,0)*(1-Prem_Miss/(IF(Prem_Term&lt;10,Prem_Term,100)))-IF(Model_Point!$M$2="Yes",1,0)*DK55*Income_Benefit*(1+Escalation_Factor)^(DK5-1)</f>
        <v>#N/A</v>
      </c>
      <c r="DL49" s="88" t="e">
        <f>-(DL55+DL56)*(Sum_Assured*(1+Escalation_Factor)^(DL5-1)*IF(Accidental_Death_Identifier="Yes",1.1,1)+Termination_Expenses*DL11)-IF(AND(Model_Point!$L$2="Yes",MOD(DL5,Cash_Back_Period)=0),DL53*12*Premium*INDEX(Curves!$O:$O,MATCH(DL5,Curves!$A:$A,0))*Cash_Back_Percentage,0)*(1-Prem_Miss/(IF(Prem_Term&lt;10,Prem_Term,100)))-IF(Model_Point!$M$2="Yes",1,0)*DL55*Income_Benefit*(1+Escalation_Factor)^(DL5-1)</f>
        <v>#N/A</v>
      </c>
      <c r="DM49" s="88" t="e">
        <f>-(DM55+DM56)*(Sum_Assured*(1+Escalation_Factor)^(DM5-1)*IF(Accidental_Death_Identifier="Yes",1.1,1)+Termination_Expenses*DM11)-IF(AND(Model_Point!$L$2="Yes",MOD(DM5,Cash_Back_Period)=0),DM53*12*Premium*INDEX(Curves!$O:$O,MATCH(DM5,Curves!$A:$A,0))*Cash_Back_Percentage,0)*(1-Prem_Miss/(IF(Prem_Term&lt;10,Prem_Term,100)))-IF(Model_Point!$M$2="Yes",1,0)*DM55*Income_Benefit*(1+Escalation_Factor)^(DM5-1)</f>
        <v>#N/A</v>
      </c>
      <c r="DN49" s="88" t="e">
        <f>-(DN55+DN56)*(Sum_Assured*(1+Escalation_Factor)^(DN5-1)*IF(Accidental_Death_Identifier="Yes",1.1,1)+Termination_Expenses*DN11)-IF(AND(Model_Point!$L$2="Yes",MOD(DN5,Cash_Back_Period)=0),DN53*12*Premium*INDEX(Curves!$O:$O,MATCH(DN5,Curves!$A:$A,0))*Cash_Back_Percentage,0)*(1-Prem_Miss/(IF(Prem_Term&lt;10,Prem_Term,100)))-IF(Model_Point!$M$2="Yes",1,0)*DN55*Income_Benefit*(1+Escalation_Factor)^(DN5-1)</f>
        <v>#N/A</v>
      </c>
      <c r="DO49" s="88" t="e">
        <f>-(DO55+DO56)*(Sum_Assured*(1+Escalation_Factor)^(DO5-1)*IF(Accidental_Death_Identifier="Yes",1.1,1)+Termination_Expenses*DO11)-IF(AND(Model_Point!$L$2="Yes",MOD(DO5,Cash_Back_Period)=0),DO53*12*Premium*INDEX(Curves!$O:$O,MATCH(DO5,Curves!$A:$A,0))*Cash_Back_Percentage,0)*(1-Prem_Miss/(IF(Prem_Term&lt;10,Prem_Term,100)))-IF(Model_Point!$M$2="Yes",1,0)*DO55*Income_Benefit*(1+Escalation_Factor)^(DO5-1)</f>
        <v>#N/A</v>
      </c>
      <c r="DP49" s="88" t="e">
        <f>-(DP55+DP56)*(Sum_Assured*(1+Escalation_Factor)^(DP5-1)*IF(Accidental_Death_Identifier="Yes",1.1,1)+Termination_Expenses*DP11)-IF(AND(Model_Point!$L$2="Yes",MOD(DP5,Cash_Back_Period)=0),DP53*12*Premium*INDEX(Curves!$O:$O,MATCH(DP5,Curves!$A:$A,0))*Cash_Back_Percentage,0)*(1-Prem_Miss/(IF(Prem_Term&lt;10,Prem_Term,100)))-IF(Model_Point!$M$2="Yes",1,0)*DP55*Income_Benefit*(1+Escalation_Factor)^(DP5-1)</f>
        <v>#N/A</v>
      </c>
      <c r="DQ49" s="88" t="e">
        <f>-(DQ55+DQ56)*(Sum_Assured*(1+Escalation_Factor)^(DQ5-1)*IF(Accidental_Death_Identifier="Yes",1.1,1)+Termination_Expenses*DQ11)-IF(AND(Model_Point!$L$2="Yes",MOD(DQ5,Cash_Back_Period)=0),DQ53*12*Premium*INDEX(Curves!$O:$O,MATCH(DQ5,Curves!$A:$A,0))*Cash_Back_Percentage,0)*(1-Prem_Miss/(IF(Prem_Term&lt;10,Prem_Term,100)))-IF(Model_Point!$M$2="Yes",1,0)*DQ55*Income_Benefit*(1+Escalation_Factor)^(DQ5-1)</f>
        <v>#N/A</v>
      </c>
      <c r="DR49" s="88" t="e">
        <f>-(DR55+DR56)*(Sum_Assured*(1+Escalation_Factor)^(DR5-1)*IF(Accidental_Death_Identifier="Yes",1.1,1)+Termination_Expenses*DR11)-IF(AND(Model_Point!$L$2="Yes",MOD(DR5,Cash_Back_Period)=0),DR53*12*Premium*INDEX(Curves!$O:$O,MATCH(DR5,Curves!$A:$A,0))*Cash_Back_Percentage,0)*(1-Prem_Miss/(IF(Prem_Term&lt;10,Prem_Term,100)))-IF(Model_Point!$M$2="Yes",1,0)*DR55*Income_Benefit*(1+Escalation_Factor)^(DR5-1)</f>
        <v>#N/A</v>
      </c>
      <c r="DS49" s="88" t="e">
        <f>-(DS55+DS56)*(Sum_Assured*(1+Escalation_Factor)^(DS5-1)*IF(Accidental_Death_Identifier="Yes",1.1,1)+Termination_Expenses*DS11)-IF(AND(Model_Point!$L$2="Yes",MOD(DS5,Cash_Back_Period)=0),DS53*12*Premium*INDEX(Curves!$O:$O,MATCH(DS5,Curves!$A:$A,0))*Cash_Back_Percentage,0)*(1-Prem_Miss/(IF(Prem_Term&lt;10,Prem_Term,100)))-IF(Model_Point!$M$2="Yes",1,0)*DS55*Income_Benefit*(1+Escalation_Factor)^(DS5-1)</f>
        <v>#N/A</v>
      </c>
      <c r="DT49" s="88" t="e">
        <f>-(DT55+DT56)*(Sum_Assured*(1+Escalation_Factor)^(DT5-1)*IF(Accidental_Death_Identifier="Yes",1.1,1)+Termination_Expenses*DT11)-IF(AND(Model_Point!$L$2="Yes",MOD(DT5,Cash_Back_Period)=0),DT53*12*Premium*INDEX(Curves!$O:$O,MATCH(DT5,Curves!$A:$A,0))*Cash_Back_Percentage,0)*(1-Prem_Miss/(IF(Prem_Term&lt;10,Prem_Term,100)))-IF(Model_Point!$M$2="Yes",1,0)*DT55*Income_Benefit*(1+Escalation_Factor)^(DT5-1)</f>
        <v>#N/A</v>
      </c>
      <c r="DU49" s="88" t="e">
        <f>-(DU55+DU56)*(Sum_Assured*(1+Escalation_Factor)^(DU5-1)*IF(Accidental_Death_Identifier="Yes",1.1,1)+Termination_Expenses*DU11)-IF(AND(Model_Point!$L$2="Yes",MOD(DU5,Cash_Back_Period)=0),DU53*12*Premium*INDEX(Curves!$O:$O,MATCH(DU5,Curves!$A:$A,0))*Cash_Back_Percentage,0)*(1-Prem_Miss/(IF(Prem_Term&lt;10,Prem_Term,100)))-IF(Model_Point!$M$2="Yes",1,0)*DU55*Income_Benefit*(1+Escalation_Factor)^(DU5-1)</f>
        <v>#N/A</v>
      </c>
      <c r="DV49" s="88" t="e">
        <f>-(DV55+DV56)*(Sum_Assured*(1+Escalation_Factor)^(DV5-1)*IF(Accidental_Death_Identifier="Yes",1.1,1)+Termination_Expenses*DV11)-IF(AND(Model_Point!$L$2="Yes",MOD(DV5,Cash_Back_Period)=0),DV53*12*Premium*INDEX(Curves!$O:$O,MATCH(DV5,Curves!$A:$A,0))*Cash_Back_Percentage,0)*(1-Prem_Miss/(IF(Prem_Term&lt;10,Prem_Term,100)))-IF(Model_Point!$M$2="Yes",1,0)*DV55*Income_Benefit*(1+Escalation_Factor)^(DV5-1)</f>
        <v>#N/A</v>
      </c>
      <c r="DW49" s="88" t="e">
        <f>-(DW55+DW56)*(Sum_Assured*(1+Escalation_Factor)^(DW5-1)*IF(Accidental_Death_Identifier="Yes",1.1,1)+Termination_Expenses*DW11)-IF(AND(Model_Point!$L$2="Yes",MOD(DW5,Cash_Back_Period)=0),DW53*12*Premium*INDEX(Curves!$O:$O,MATCH(DW5,Curves!$A:$A,0))*Cash_Back_Percentage,0)*(1-Prem_Miss/(IF(Prem_Term&lt;10,Prem_Term,100)))-IF(Model_Point!$M$2="Yes",1,0)*DW55*Income_Benefit*(1+Escalation_Factor)^(DW5-1)</f>
        <v>#N/A</v>
      </c>
      <c r="DX49" s="88" t="e">
        <f>-(DX55+DX56)*(Sum_Assured*(1+Escalation_Factor)^(DX5-1)*IF(Accidental_Death_Identifier="Yes",1.1,1)+Termination_Expenses*DX11)-IF(AND(Model_Point!$L$2="Yes",MOD(DX5,Cash_Back_Period)=0),DX53*12*Premium*INDEX(Curves!$O:$O,MATCH(DX5,Curves!$A:$A,0))*Cash_Back_Percentage,0)*(1-Prem_Miss/(IF(Prem_Term&lt;10,Prem_Term,100)))-IF(Model_Point!$M$2="Yes",1,0)*DX55*Income_Benefit*(1+Escalation_Factor)^(DX5-1)</f>
        <v>#N/A</v>
      </c>
      <c r="DY49" s="88" t="e">
        <f>-(DY55+DY56)*(Sum_Assured*(1+Escalation_Factor)^(DY5-1)*IF(Accidental_Death_Identifier="Yes",1.1,1)+Termination_Expenses*DY11)-IF(AND(Model_Point!$L$2="Yes",MOD(DY5,Cash_Back_Period)=0),DY53*12*Premium*INDEX(Curves!$O:$O,MATCH(DY5,Curves!$A:$A,0))*Cash_Back_Percentage,0)*(1-Prem_Miss/(IF(Prem_Term&lt;10,Prem_Term,100)))-IF(Model_Point!$M$2="Yes",1,0)*DY55*Income_Benefit*(1+Escalation_Factor)^(DY5-1)</f>
        <v>#N/A</v>
      </c>
      <c r="DZ49" s="88" t="e">
        <f>-(DZ55+DZ56)*(Sum_Assured*(1+Escalation_Factor)^(DZ5-1)*IF(Accidental_Death_Identifier="Yes",1.1,1)+Termination_Expenses*DZ11)-IF(AND(Model_Point!$L$2="Yes",MOD(DZ5,Cash_Back_Period)=0),DZ53*12*Premium*INDEX(Curves!$O:$O,MATCH(DZ5,Curves!$A:$A,0))*Cash_Back_Percentage,0)*(1-Prem_Miss/(IF(Prem_Term&lt;10,Prem_Term,100)))-IF(Model_Point!$M$2="Yes",1,0)*DZ55*Income_Benefit*(1+Escalation_Factor)^(DZ5-1)</f>
        <v>#N/A</v>
      </c>
      <c r="EA49" s="88" t="e">
        <f>-(EA55+EA56)*(Sum_Assured*(1+Escalation_Factor)^(EA5-1)*IF(Accidental_Death_Identifier="Yes",1.1,1)+Termination_Expenses*EA11)-IF(AND(Model_Point!$L$2="Yes",MOD(EA5,Cash_Back_Period)=0),EA53*12*Premium*INDEX(Curves!$O:$O,MATCH(EA5,Curves!$A:$A,0))*Cash_Back_Percentage,0)*(1-Prem_Miss/(IF(Prem_Term&lt;10,Prem_Term,100)))-IF(Model_Point!$M$2="Yes",1,0)*EA55*Income_Benefit*(1+Escalation_Factor)^(EA5-1)</f>
        <v>#N/A</v>
      </c>
      <c r="EB49" s="88" t="e">
        <f>-(EB55+EB56)*(Sum_Assured*(1+Escalation_Factor)^(EB5-1)*IF(Accidental_Death_Identifier="Yes",1.1,1)+Termination_Expenses*EB11)-IF(AND(Model_Point!$L$2="Yes",MOD(EB5,Cash_Back_Period)=0),EB53*12*Premium*INDEX(Curves!$O:$O,MATCH(EB5,Curves!$A:$A,0))*Cash_Back_Percentage,0)*(1-Prem_Miss/(IF(Prem_Term&lt;10,Prem_Term,100)))-IF(Model_Point!$M$2="Yes",1,0)*EB55*Income_Benefit*(1+Escalation_Factor)^(EB5-1)</f>
        <v>#N/A</v>
      </c>
      <c r="EC49" s="88" t="e">
        <f>-(EC55+EC56)*(Sum_Assured*(1+Escalation_Factor)^(EC5-1)*IF(Accidental_Death_Identifier="Yes",1.1,1)+Termination_Expenses*EC11)-IF(AND(Model_Point!$L$2="Yes",MOD(EC5,Cash_Back_Period)=0),EC53*12*Premium*INDEX(Curves!$O:$O,MATCH(EC5,Curves!$A:$A,0))*Cash_Back_Percentage,0)*(1-Prem_Miss/(IF(Prem_Term&lt;10,Prem_Term,100)))-IF(Model_Point!$M$2="Yes",1,0)*EC55*Income_Benefit*(1+Escalation_Factor)^(EC5-1)</f>
        <v>#N/A</v>
      </c>
      <c r="ED49" s="88" t="e">
        <f>-(ED55+ED56)*(Sum_Assured*(1+Escalation_Factor)^(ED5-1)*IF(Accidental_Death_Identifier="Yes",1.1,1)+Termination_Expenses*ED11)-IF(AND(Model_Point!$L$2="Yes",MOD(ED5,Cash_Back_Period)=0),ED53*12*Premium*INDEX(Curves!$O:$O,MATCH(ED5,Curves!$A:$A,0))*Cash_Back_Percentage,0)*(1-Prem_Miss/(IF(Prem_Term&lt;10,Prem_Term,100)))-IF(Model_Point!$M$2="Yes",1,0)*ED55*Income_Benefit*(1+Escalation_Factor)^(ED5-1)</f>
        <v>#N/A</v>
      </c>
      <c r="EE49" s="88" t="e">
        <f>-(EE55+EE56)*(Sum_Assured*(1+Escalation_Factor)^(EE5-1)*IF(Accidental_Death_Identifier="Yes",1.1,1)+Termination_Expenses*EE11)-IF(AND(Model_Point!$L$2="Yes",MOD(EE5,Cash_Back_Period)=0),EE53*12*Premium*INDEX(Curves!$O:$O,MATCH(EE5,Curves!$A:$A,0))*Cash_Back_Percentage,0)*(1-Prem_Miss/(IF(Prem_Term&lt;10,Prem_Term,100)))-IF(Model_Point!$M$2="Yes",1,0)*EE55*Income_Benefit*(1+Escalation_Factor)^(EE5-1)</f>
        <v>#N/A</v>
      </c>
      <c r="EF49" s="88" t="e">
        <f>-(EF55+EF56)*(Sum_Assured*(1+Escalation_Factor)^(EF5-1)*IF(Accidental_Death_Identifier="Yes",1.1,1)+Termination_Expenses*EF11)-IF(AND(Model_Point!$L$2="Yes",MOD(EF5,Cash_Back_Period)=0),EF53*12*Premium*INDEX(Curves!$O:$O,MATCH(EF5,Curves!$A:$A,0))*Cash_Back_Percentage,0)*(1-Prem_Miss/(IF(Prem_Term&lt;10,Prem_Term,100)))-IF(Model_Point!$M$2="Yes",1,0)*EF55*Income_Benefit*(1+Escalation_Factor)^(EF5-1)</f>
        <v>#N/A</v>
      </c>
      <c r="EG49" s="88" t="e">
        <f>-(EG55+EG56)*(Sum_Assured*(1+Escalation_Factor)^(EG5-1)*IF(Accidental_Death_Identifier="Yes",1.1,1)+Termination_Expenses*EG11)-IF(AND(Model_Point!$L$2="Yes",MOD(EG5,Cash_Back_Period)=0),EG53*12*Premium*INDEX(Curves!$O:$O,MATCH(EG5,Curves!$A:$A,0))*Cash_Back_Percentage,0)*(1-Prem_Miss/(IF(Prem_Term&lt;10,Prem_Term,100)))-IF(Model_Point!$M$2="Yes",1,0)*EG55*Income_Benefit*(1+Escalation_Factor)^(EG5-1)</f>
        <v>#N/A</v>
      </c>
      <c r="EH49" s="88" t="e">
        <f>-(EH55+EH56)*(Sum_Assured*(1+Escalation_Factor)^(EH5-1)*IF(Accidental_Death_Identifier="Yes",1.1,1)+Termination_Expenses*EH11)-IF(AND(Model_Point!$L$2="Yes",MOD(EH5,Cash_Back_Period)=0),EH53*12*Premium*INDEX(Curves!$O:$O,MATCH(EH5,Curves!$A:$A,0))*Cash_Back_Percentage,0)*(1-Prem_Miss/(IF(Prem_Term&lt;10,Prem_Term,100)))-IF(Model_Point!$M$2="Yes",1,0)*EH55*Income_Benefit*(1+Escalation_Factor)^(EH5-1)</f>
        <v>#N/A</v>
      </c>
      <c r="EI49" s="88" t="e">
        <f>-(EI55+EI56)*(Sum_Assured*(1+Escalation_Factor)^(EI5-1)*IF(Accidental_Death_Identifier="Yes",1.1,1)+Termination_Expenses*EI11)-IF(AND(Model_Point!$L$2="Yes",MOD(EI5,Cash_Back_Period)=0),EI53*12*Premium*INDEX(Curves!$O:$O,MATCH(EI5,Curves!$A:$A,0))*Cash_Back_Percentage,0)*(1-Prem_Miss/(IF(Prem_Term&lt;10,Prem_Term,100)))-IF(Model_Point!$M$2="Yes",1,0)*EI55*Income_Benefit*(1+Escalation_Factor)^(EI5-1)</f>
        <v>#N/A</v>
      </c>
      <c r="EJ49" s="88" t="e">
        <f>-(EJ55+EJ56)*(Sum_Assured*(1+Escalation_Factor)^(EJ5-1)*IF(Accidental_Death_Identifier="Yes",1.1,1)+Termination_Expenses*EJ11)-IF(AND(Model_Point!$L$2="Yes",MOD(EJ5,Cash_Back_Period)=0),EJ53*12*Premium*INDEX(Curves!$O:$O,MATCH(EJ5,Curves!$A:$A,0))*Cash_Back_Percentage,0)*(1-Prem_Miss/(IF(Prem_Term&lt;10,Prem_Term,100)))-IF(Model_Point!$M$2="Yes",1,0)*EJ55*Income_Benefit*(1+Escalation_Factor)^(EJ5-1)</f>
        <v>#N/A</v>
      </c>
      <c r="EK49" s="88" t="e">
        <f>-(EK55+EK56)*(Sum_Assured*(1+Escalation_Factor)^(EK5-1)*IF(Accidental_Death_Identifier="Yes",1.1,1)+Termination_Expenses*EK11)-IF(AND(Model_Point!$L$2="Yes",MOD(EK5,Cash_Back_Period)=0),EK53*12*Premium*INDEX(Curves!$O:$O,MATCH(EK5,Curves!$A:$A,0))*Cash_Back_Percentage,0)*(1-Prem_Miss/(IF(Prem_Term&lt;10,Prem_Term,100)))-IF(Model_Point!$M$2="Yes",1,0)*EK55*Income_Benefit*(1+Escalation_Factor)^(EK5-1)</f>
        <v>#N/A</v>
      </c>
      <c r="EL49" s="88" t="e">
        <f>-(EL55+EL56)*(Sum_Assured*(1+Escalation_Factor)^(EL5-1)*IF(Accidental_Death_Identifier="Yes",1.1,1)+Termination_Expenses*EL11)-IF(AND(Model_Point!$L$2="Yes",MOD(EL5,Cash_Back_Period)=0),EL53*12*Premium*INDEX(Curves!$O:$O,MATCH(EL5,Curves!$A:$A,0))*Cash_Back_Percentage,0)*(1-Prem_Miss/(IF(Prem_Term&lt;10,Prem_Term,100)))-IF(Model_Point!$M$2="Yes",1,0)*EL55*Income_Benefit*(1+Escalation_Factor)^(EL5-1)</f>
        <v>#N/A</v>
      </c>
      <c r="EM49" s="88" t="e">
        <f>-(EM55+EM56)*(Sum_Assured*(1+Escalation_Factor)^(EM5-1)*IF(Accidental_Death_Identifier="Yes",1.1,1)+Termination_Expenses*EM11)-IF(AND(Model_Point!$L$2="Yes",MOD(EM5,Cash_Back_Period)=0),EM53*12*Premium*INDEX(Curves!$O:$O,MATCH(EM5,Curves!$A:$A,0))*Cash_Back_Percentage,0)*(1-Prem_Miss/(IF(Prem_Term&lt;10,Prem_Term,100)))-IF(Model_Point!$M$2="Yes",1,0)*EM55*Income_Benefit*(1+Escalation_Factor)^(EM5-1)</f>
        <v>#N/A</v>
      </c>
      <c r="EN49" s="88" t="e">
        <f>-(EN55+EN56)*(Sum_Assured*(1+Escalation_Factor)^(EN5-1)*IF(Accidental_Death_Identifier="Yes",1.1,1)+Termination_Expenses*EN11)-IF(AND(Model_Point!$L$2="Yes",MOD(EN5,Cash_Back_Period)=0),EN53*12*Premium*INDEX(Curves!$O:$O,MATCH(EN5,Curves!$A:$A,0))*Cash_Back_Percentage,0)*(1-Prem_Miss/(IF(Prem_Term&lt;10,Prem_Term,100)))-IF(Model_Point!$M$2="Yes",1,0)*EN55*Income_Benefit*(1+Escalation_Factor)^(EN5-1)</f>
        <v>#N/A</v>
      </c>
      <c r="EO49" s="88" t="e">
        <f>-(EO55+EO56)*(Sum_Assured*(1+Escalation_Factor)^(EO5-1)*IF(Accidental_Death_Identifier="Yes",1.1,1)+Termination_Expenses*EO11)-IF(AND(Model_Point!$L$2="Yes",MOD(EO5,Cash_Back_Period)=0),EO53*12*Premium*INDEX(Curves!$O:$O,MATCH(EO5,Curves!$A:$A,0))*Cash_Back_Percentage,0)*(1-Prem_Miss/(IF(Prem_Term&lt;10,Prem_Term,100)))-IF(Model_Point!$M$2="Yes",1,0)*EO55*Income_Benefit*(1+Escalation_Factor)^(EO5-1)</f>
        <v>#N/A</v>
      </c>
      <c r="EP49" s="88" t="e">
        <f>-(EP55+EP56)*(Sum_Assured*(1+Escalation_Factor)^(EP5-1)*IF(Accidental_Death_Identifier="Yes",1.1,1)+Termination_Expenses*EP11)-IF(AND(Model_Point!$L$2="Yes",MOD(EP5,Cash_Back_Period)=0),EP53*12*Premium*INDEX(Curves!$O:$O,MATCH(EP5,Curves!$A:$A,0))*Cash_Back_Percentage,0)*(1-Prem_Miss/(IF(Prem_Term&lt;10,Prem_Term,100)))-IF(Model_Point!$M$2="Yes",1,0)*EP55*Income_Benefit*(1+Escalation_Factor)^(EP5-1)</f>
        <v>#N/A</v>
      </c>
      <c r="EQ49" s="88" t="e">
        <f>-(EQ55+EQ56)*(Sum_Assured*(1+Escalation_Factor)^(EQ5-1)*IF(Accidental_Death_Identifier="Yes",1.1,1)+Termination_Expenses*EQ11)-IF(AND(Model_Point!$L$2="Yes",MOD(EQ5,Cash_Back_Period)=0),EQ53*12*Premium*INDEX(Curves!$O:$O,MATCH(EQ5,Curves!$A:$A,0))*Cash_Back_Percentage,0)*(1-Prem_Miss/(IF(Prem_Term&lt;10,Prem_Term,100)))-IF(Model_Point!$M$2="Yes",1,0)*EQ55*Income_Benefit*(1+Escalation_Factor)^(EQ5-1)</f>
        <v>#N/A</v>
      </c>
      <c r="ER49" s="88" t="e">
        <f>-(ER55+ER56)*(Sum_Assured*(1+Escalation_Factor)^(ER5-1)*IF(Accidental_Death_Identifier="Yes",1.1,1)+Termination_Expenses*ER11)-IF(AND(Model_Point!$L$2="Yes",MOD(ER5,Cash_Back_Period)=0),ER53*12*Premium*INDEX(Curves!$O:$O,MATCH(ER5,Curves!$A:$A,0))*Cash_Back_Percentage,0)*(1-Prem_Miss/(IF(Prem_Term&lt;10,Prem_Term,100)))-IF(Model_Point!$M$2="Yes",1,0)*ER55*Income_Benefit*(1+Escalation_Factor)^(ER5-1)</f>
        <v>#N/A</v>
      </c>
      <c r="ES49" s="88" t="e">
        <f>-(ES55+ES56)*(Sum_Assured*(1+Escalation_Factor)^(ES5-1)*IF(Accidental_Death_Identifier="Yes",1.1,1)+Termination_Expenses*ES11)-IF(AND(Model_Point!$L$2="Yes",MOD(ES5,Cash_Back_Period)=0),ES53*12*Premium*INDEX(Curves!$O:$O,MATCH(ES5,Curves!$A:$A,0))*Cash_Back_Percentage,0)*(1-Prem_Miss/(IF(Prem_Term&lt;10,Prem_Term,100)))-IF(Model_Point!$M$2="Yes",1,0)*ES55*Income_Benefit*(1+Escalation_Factor)^(ES5-1)</f>
        <v>#N/A</v>
      </c>
      <c r="ET49" s="88" t="e">
        <f>-(ET55+ET56)*(Sum_Assured*(1+Escalation_Factor)^(ET5-1)*IF(Accidental_Death_Identifier="Yes",1.1,1)+Termination_Expenses*ET11)-IF(AND(Model_Point!$L$2="Yes",MOD(ET5,Cash_Back_Period)=0),ET53*12*Premium*INDEX(Curves!$O:$O,MATCH(ET5,Curves!$A:$A,0))*Cash_Back_Percentage,0)*(1-Prem_Miss/(IF(Prem_Term&lt;10,Prem_Term,100)))-IF(Model_Point!$M$2="Yes",1,0)*ET55*Income_Benefit*(1+Escalation_Factor)^(ET5-1)</f>
        <v>#N/A</v>
      </c>
      <c r="EU49" s="88" t="e">
        <f>-(EU55+EU56)*(Sum_Assured*(1+Escalation_Factor)^(EU5-1)*IF(Accidental_Death_Identifier="Yes",1.1,1)+Termination_Expenses*EU11)-IF(AND(Model_Point!$L$2="Yes",MOD(EU5,Cash_Back_Period)=0),EU53*12*Premium*INDEX(Curves!$O:$O,MATCH(EU5,Curves!$A:$A,0))*Cash_Back_Percentage,0)*(1-Prem_Miss/(IF(Prem_Term&lt;10,Prem_Term,100)))-IF(Model_Point!$M$2="Yes",1,0)*EU55*Income_Benefit*(1+Escalation_Factor)^(EU5-1)</f>
        <v>#N/A</v>
      </c>
      <c r="EV49" s="88" t="e">
        <f>-(EV55+EV56)*(Sum_Assured*(1+Escalation_Factor)^(EV5-1)*IF(Accidental_Death_Identifier="Yes",1.1,1)+Termination_Expenses*EV11)-IF(AND(Model_Point!$L$2="Yes",MOD(EV5,Cash_Back_Period)=0),EV53*12*Premium*INDEX(Curves!$O:$O,MATCH(EV5,Curves!$A:$A,0))*Cash_Back_Percentage,0)*(1-Prem_Miss/(IF(Prem_Term&lt;10,Prem_Term,100)))-IF(Model_Point!$M$2="Yes",1,0)*EV55*Income_Benefit*(1+Escalation_Factor)^(EV5-1)</f>
        <v>#N/A</v>
      </c>
      <c r="EW49" s="88" t="e">
        <f>-(EW55+EW56)*(Sum_Assured*(1+Escalation_Factor)^(EW5-1)*IF(Accidental_Death_Identifier="Yes",1.1,1)+Termination_Expenses*EW11)-IF(AND(Model_Point!$L$2="Yes",MOD(EW5,Cash_Back_Period)=0),EW53*12*Premium*INDEX(Curves!$O:$O,MATCH(EW5,Curves!$A:$A,0))*Cash_Back_Percentage,0)*(1-Prem_Miss/(IF(Prem_Term&lt;10,Prem_Term,100)))-IF(Model_Point!$M$2="Yes",1,0)*EW55*Income_Benefit*(1+Escalation_Factor)^(EW5-1)</f>
        <v>#N/A</v>
      </c>
      <c r="EX49" s="88" t="e">
        <f>-(EX55+EX56)*(Sum_Assured*(1+Escalation_Factor)^(EX5-1)*IF(Accidental_Death_Identifier="Yes",1.1,1)+Termination_Expenses*EX11)-IF(AND(Model_Point!$L$2="Yes",MOD(EX5,Cash_Back_Period)=0),EX53*12*Premium*INDEX(Curves!$O:$O,MATCH(EX5,Curves!$A:$A,0))*Cash_Back_Percentage,0)*(1-Prem_Miss/(IF(Prem_Term&lt;10,Prem_Term,100)))-IF(Model_Point!$M$2="Yes",1,0)*EX55*Income_Benefit*(1+Escalation_Factor)^(EX5-1)</f>
        <v>#N/A</v>
      </c>
      <c r="EY49" s="88" t="e">
        <f>-(EY55+EY56)*(Sum_Assured*(1+Escalation_Factor)^(EY5-1)*IF(Accidental_Death_Identifier="Yes",1.1,1)+Termination_Expenses*EY11)-IF(AND(Model_Point!$L$2="Yes",MOD(EY5,Cash_Back_Period)=0),EY53*12*Premium*INDEX(Curves!$O:$O,MATCH(EY5,Curves!$A:$A,0))*Cash_Back_Percentage,0)*(1-Prem_Miss/(IF(Prem_Term&lt;10,Prem_Term,100)))-IF(Model_Point!$M$2="Yes",1,0)*EY55*Income_Benefit*(1+Escalation_Factor)^(EY5-1)</f>
        <v>#N/A</v>
      </c>
      <c r="EZ49" s="88" t="e">
        <f>-(EZ55+EZ56)*(Sum_Assured*(1+Escalation_Factor)^(EZ5-1)*IF(Accidental_Death_Identifier="Yes",1.1,1)+Termination_Expenses*EZ11)-IF(AND(Model_Point!$L$2="Yes",MOD(EZ5,Cash_Back_Period)=0),EZ53*12*Premium*INDEX(Curves!$O:$O,MATCH(EZ5,Curves!$A:$A,0))*Cash_Back_Percentage,0)*(1-Prem_Miss/(IF(Prem_Term&lt;10,Prem_Term,100)))-IF(Model_Point!$M$2="Yes",1,0)*EZ55*Income_Benefit*(1+Escalation_Factor)^(EZ5-1)</f>
        <v>#N/A</v>
      </c>
      <c r="FA49" s="88" t="e">
        <f>-(FA55+FA56)*(Sum_Assured*(1+Escalation_Factor)^(FA5-1)*IF(Accidental_Death_Identifier="Yes",1.1,1)+Termination_Expenses*FA11)-IF(AND(Model_Point!$L$2="Yes",MOD(FA5,Cash_Back_Period)=0),FA53*12*Premium*INDEX(Curves!$O:$O,MATCH(FA5,Curves!$A:$A,0))*Cash_Back_Percentage,0)*(1-Prem_Miss/(IF(Prem_Term&lt;10,Prem_Term,100)))-IF(Model_Point!$M$2="Yes",1,0)*FA55*Income_Benefit*(1+Escalation_Factor)^(FA5-1)</f>
        <v>#N/A</v>
      </c>
      <c r="FB49" s="88" t="e">
        <f>-(FB55+FB56)*(Sum_Assured*(1+Escalation_Factor)^(FB5-1)*IF(Accidental_Death_Identifier="Yes",1.1,1)+Termination_Expenses*FB11)-IF(AND(Model_Point!$L$2="Yes",MOD(FB5,Cash_Back_Period)=0),FB53*12*Premium*INDEX(Curves!$O:$O,MATCH(FB5,Curves!$A:$A,0))*Cash_Back_Percentage,0)*(1-Prem_Miss/(IF(Prem_Term&lt;10,Prem_Term,100)))-IF(Model_Point!$M$2="Yes",1,0)*FB55*Income_Benefit*(1+Escalation_Factor)^(FB5-1)</f>
        <v>#N/A</v>
      </c>
      <c r="FC49" s="88" t="e">
        <f>-(FC55+FC56)*(Sum_Assured*(1+Escalation_Factor)^(FC5-1)*IF(Accidental_Death_Identifier="Yes",1.1,1)+Termination_Expenses*FC11)-IF(AND(Model_Point!$L$2="Yes",MOD(FC5,Cash_Back_Period)=0),FC53*12*Premium*INDEX(Curves!$O:$O,MATCH(FC5,Curves!$A:$A,0))*Cash_Back_Percentage,0)*(1-Prem_Miss/(IF(Prem_Term&lt;10,Prem_Term,100)))-IF(Model_Point!$M$2="Yes",1,0)*FC55*Income_Benefit*(1+Escalation_Factor)^(FC5-1)</f>
        <v>#N/A</v>
      </c>
      <c r="FD49" s="88" t="e">
        <f>-(FD55+FD56)*(Sum_Assured*(1+Escalation_Factor)^(FD5-1)*IF(Accidental_Death_Identifier="Yes",1.1,1)+Termination_Expenses*FD11)-IF(AND(Model_Point!$L$2="Yes",MOD(FD5,Cash_Back_Period)=0),FD53*12*Premium*INDEX(Curves!$O:$O,MATCH(FD5,Curves!$A:$A,0))*Cash_Back_Percentage,0)*(1-Prem_Miss/(IF(Prem_Term&lt;10,Prem_Term,100)))-IF(Model_Point!$M$2="Yes",1,0)*FD55*Income_Benefit*(1+Escalation_Factor)^(FD5-1)</f>
        <v>#N/A</v>
      </c>
      <c r="FE49" s="88" t="e">
        <f>-(FE55+FE56)*(Sum_Assured*(1+Escalation_Factor)^(FE5-1)*IF(Accidental_Death_Identifier="Yes",1.1,1)+Termination_Expenses*FE11)-IF(AND(Model_Point!$L$2="Yes",MOD(FE5,Cash_Back_Period)=0),FE53*12*Premium*INDEX(Curves!$O:$O,MATCH(FE5,Curves!$A:$A,0))*Cash_Back_Percentage,0)*(1-Prem_Miss/(IF(Prem_Term&lt;10,Prem_Term,100)))-IF(Model_Point!$M$2="Yes",1,0)*FE55*Income_Benefit*(1+Escalation_Factor)^(FE5-1)</f>
        <v>#N/A</v>
      </c>
      <c r="FF49" s="88" t="e">
        <f>-(FF55+FF56)*(Sum_Assured*(1+Escalation_Factor)^(FF5-1)*IF(Accidental_Death_Identifier="Yes",1.1,1)+Termination_Expenses*FF11)-IF(AND(Model_Point!$L$2="Yes",MOD(FF5,Cash_Back_Period)=0),FF53*12*Premium*INDEX(Curves!$O:$O,MATCH(FF5,Curves!$A:$A,0))*Cash_Back_Percentage,0)*(1-Prem_Miss/(IF(Prem_Term&lt;10,Prem_Term,100)))-IF(Model_Point!$M$2="Yes",1,0)*FF55*Income_Benefit*(1+Escalation_Factor)^(FF5-1)</f>
        <v>#N/A</v>
      </c>
      <c r="FG49" s="88" t="e">
        <f>-(FG55+FG56)*(Sum_Assured*(1+Escalation_Factor)^(FG5-1)*IF(Accidental_Death_Identifier="Yes",1.1,1)+Termination_Expenses*FG11)-IF(AND(Model_Point!$L$2="Yes",MOD(FG5,Cash_Back_Period)=0),FG53*12*Premium*INDEX(Curves!$O:$O,MATCH(FG5,Curves!$A:$A,0))*Cash_Back_Percentage,0)*(1-Prem_Miss/(IF(Prem_Term&lt;10,Prem_Term,100)))-IF(Model_Point!$M$2="Yes",1,0)*FG55*Income_Benefit*(1+Escalation_Factor)^(FG5-1)</f>
        <v>#N/A</v>
      </c>
      <c r="FH49" s="88" t="e">
        <f>-(FH55+FH56)*(Sum_Assured*(1+Escalation_Factor)^(FH5-1)*IF(Accidental_Death_Identifier="Yes",1.1,1)+Termination_Expenses*FH11)-IF(AND(Model_Point!$L$2="Yes",MOD(FH5,Cash_Back_Period)=0),FH53*12*Premium*INDEX(Curves!$O:$O,MATCH(FH5,Curves!$A:$A,0))*Cash_Back_Percentage,0)*(1-Prem_Miss/(IF(Prem_Term&lt;10,Prem_Term,100)))-IF(Model_Point!$M$2="Yes",1,0)*FH55*Income_Benefit*(1+Escalation_Factor)^(FH5-1)</f>
        <v>#N/A</v>
      </c>
      <c r="FI49" s="88" t="e">
        <f>-(FI55+FI56)*(Sum_Assured*(1+Escalation_Factor)^(FI5-1)*IF(Accidental_Death_Identifier="Yes",1.1,1)+Termination_Expenses*FI11)-IF(AND(Model_Point!$L$2="Yes",MOD(FI5,Cash_Back_Period)=0),FI53*12*Premium*INDEX(Curves!$O:$O,MATCH(FI5,Curves!$A:$A,0))*Cash_Back_Percentage,0)*(1-Prem_Miss/(IF(Prem_Term&lt;10,Prem_Term,100)))-IF(Model_Point!$M$2="Yes",1,0)*FI55*Income_Benefit*(1+Escalation_Factor)^(FI5-1)</f>
        <v>#N/A</v>
      </c>
      <c r="FJ49" s="88" t="e">
        <f>-(FJ55+FJ56)*(Sum_Assured*(1+Escalation_Factor)^(FJ5-1)*IF(Accidental_Death_Identifier="Yes",1.1,1)+Termination_Expenses*FJ11)-IF(AND(Model_Point!$L$2="Yes",MOD(FJ5,Cash_Back_Period)=0),FJ53*12*Premium*INDEX(Curves!$O:$O,MATCH(FJ5,Curves!$A:$A,0))*Cash_Back_Percentage,0)*(1-Prem_Miss/(IF(Prem_Term&lt;10,Prem_Term,100)))-IF(Model_Point!$M$2="Yes",1,0)*FJ55*Income_Benefit*(1+Escalation_Factor)^(FJ5-1)</f>
        <v>#N/A</v>
      </c>
      <c r="FK49" s="88" t="e">
        <f>-(FK55+FK56)*(Sum_Assured*(1+Escalation_Factor)^(FK5-1)*IF(Accidental_Death_Identifier="Yes",1.1,1)+Termination_Expenses*FK11)-IF(AND(Model_Point!$L$2="Yes",MOD(FK5,Cash_Back_Period)=0),FK53*12*Premium*INDEX(Curves!$O:$O,MATCH(FK5,Curves!$A:$A,0))*Cash_Back_Percentage,0)*(1-Prem_Miss/(IF(Prem_Term&lt;10,Prem_Term,100)))-IF(Model_Point!$M$2="Yes",1,0)*FK55*Income_Benefit*(1+Escalation_Factor)^(FK5-1)</f>
        <v>#N/A</v>
      </c>
      <c r="FL49" s="88" t="e">
        <f>-(FL55+FL56)*(Sum_Assured*(1+Escalation_Factor)^(FL5-1)*IF(Accidental_Death_Identifier="Yes",1.1,1)+Termination_Expenses*FL11)-IF(AND(Model_Point!$L$2="Yes",MOD(FL5,Cash_Back_Period)=0),FL53*12*Premium*INDEX(Curves!$O:$O,MATCH(FL5,Curves!$A:$A,0))*Cash_Back_Percentage,0)*(1-Prem_Miss/(IF(Prem_Term&lt;10,Prem_Term,100)))-IF(Model_Point!$M$2="Yes",1,0)*FL55*Income_Benefit*(1+Escalation_Factor)^(FL5-1)</f>
        <v>#N/A</v>
      </c>
      <c r="FM49" s="88" t="e">
        <f>-(FM55+FM56)*(Sum_Assured*(1+Escalation_Factor)^(FM5-1)*IF(Accidental_Death_Identifier="Yes",1.1,1)+Termination_Expenses*FM11)-IF(AND(Model_Point!$L$2="Yes",MOD(FM5,Cash_Back_Period)=0),FM53*12*Premium*INDEX(Curves!$O:$O,MATCH(FM5,Curves!$A:$A,0))*Cash_Back_Percentage,0)*(1-Prem_Miss/(IF(Prem_Term&lt;10,Prem_Term,100)))-IF(Model_Point!$M$2="Yes",1,0)*FM55*Income_Benefit*(1+Escalation_Factor)^(FM5-1)</f>
        <v>#N/A</v>
      </c>
      <c r="FN49" s="88" t="e">
        <f>-(FN55+FN56)*(Sum_Assured*(1+Escalation_Factor)^(FN5-1)*IF(Accidental_Death_Identifier="Yes",1.1,1)+Termination_Expenses*FN11)-IF(AND(Model_Point!$L$2="Yes",MOD(FN5,Cash_Back_Period)=0),FN53*12*Premium*INDEX(Curves!$O:$O,MATCH(FN5,Curves!$A:$A,0))*Cash_Back_Percentage,0)*(1-Prem_Miss/(IF(Prem_Term&lt;10,Prem_Term,100)))-IF(Model_Point!$M$2="Yes",1,0)*FN55*Income_Benefit*(1+Escalation_Factor)^(FN5-1)</f>
        <v>#N/A</v>
      </c>
      <c r="FO49" s="88" t="e">
        <f>-(FO55+FO56)*(Sum_Assured*(1+Escalation_Factor)^(FO5-1)*IF(Accidental_Death_Identifier="Yes",1.1,1)+Termination_Expenses*FO11)-IF(AND(Model_Point!$L$2="Yes",MOD(FO5,Cash_Back_Period)=0),FO53*12*Premium*INDEX(Curves!$O:$O,MATCH(FO5,Curves!$A:$A,0))*Cash_Back_Percentage,0)*(1-Prem_Miss/(IF(Prem_Term&lt;10,Prem_Term,100)))-IF(Model_Point!$M$2="Yes",1,0)*FO55*Income_Benefit*(1+Escalation_Factor)^(FO5-1)</f>
        <v>#N/A</v>
      </c>
      <c r="FP49" s="88" t="e">
        <f>-(FP55+FP56)*(Sum_Assured*(1+Escalation_Factor)^(FP5-1)*IF(Accidental_Death_Identifier="Yes",1.1,1)+Termination_Expenses*FP11)-IF(AND(Model_Point!$L$2="Yes",MOD(FP5,Cash_Back_Period)=0),FP53*12*Premium*INDEX(Curves!$O:$O,MATCH(FP5,Curves!$A:$A,0))*Cash_Back_Percentage,0)*(1-Prem_Miss/(IF(Prem_Term&lt;10,Prem_Term,100)))-IF(Model_Point!$M$2="Yes",1,0)*FP55*Income_Benefit*(1+Escalation_Factor)^(FP5-1)</f>
        <v>#N/A</v>
      </c>
      <c r="FQ49" s="88" t="e">
        <f>-(FQ55+FQ56)*(Sum_Assured*(1+Escalation_Factor)^(FQ5-1)*IF(Accidental_Death_Identifier="Yes",1.1,1)+Termination_Expenses*FQ11)-IF(AND(Model_Point!$L$2="Yes",MOD(FQ5,Cash_Back_Period)=0),FQ53*12*Premium*INDEX(Curves!$O:$O,MATCH(FQ5,Curves!$A:$A,0))*Cash_Back_Percentage,0)*(1-Prem_Miss/(IF(Prem_Term&lt;10,Prem_Term,100)))-IF(Model_Point!$M$2="Yes",1,0)*FQ55*Income_Benefit*(1+Escalation_Factor)^(FQ5-1)</f>
        <v>#N/A</v>
      </c>
      <c r="FR49" s="88" t="e">
        <f>-(FR55+FR56)*(Sum_Assured*(1+Escalation_Factor)^(FR5-1)*IF(Accidental_Death_Identifier="Yes",1.1,1)+Termination_Expenses*FR11)-IF(AND(Model_Point!$L$2="Yes",MOD(FR5,Cash_Back_Period)=0),FR53*12*Premium*INDEX(Curves!$O:$O,MATCH(FR5,Curves!$A:$A,0))*Cash_Back_Percentage,0)*(1-Prem_Miss/(IF(Prem_Term&lt;10,Prem_Term,100)))-IF(Model_Point!$M$2="Yes",1,0)*FR55*Income_Benefit*(1+Escalation_Factor)^(FR5-1)</f>
        <v>#N/A</v>
      </c>
      <c r="FS49" s="88" t="e">
        <f>-(FS55+FS56)*(Sum_Assured*(1+Escalation_Factor)^(FS5-1)*IF(Accidental_Death_Identifier="Yes",1.1,1)+Termination_Expenses*FS11)-IF(AND(Model_Point!$L$2="Yes",MOD(FS5,Cash_Back_Period)=0),FS53*12*Premium*INDEX(Curves!$O:$O,MATCH(FS5,Curves!$A:$A,0))*Cash_Back_Percentage,0)*(1-Prem_Miss/(IF(Prem_Term&lt;10,Prem_Term,100)))-IF(Model_Point!$M$2="Yes",1,0)*FS55*Income_Benefit*(1+Escalation_Factor)^(FS5-1)</f>
        <v>#N/A</v>
      </c>
      <c r="FT49" s="88" t="e">
        <f>-(FT55+FT56)*(Sum_Assured*(1+Escalation_Factor)^(FT5-1)*IF(Accidental_Death_Identifier="Yes",1.1,1)+Termination_Expenses*FT11)-IF(AND(Model_Point!$L$2="Yes",MOD(FT5,Cash_Back_Period)=0),FT53*12*Premium*INDEX(Curves!$O:$O,MATCH(FT5,Curves!$A:$A,0))*Cash_Back_Percentage,0)*(1-Prem_Miss/(IF(Prem_Term&lt;10,Prem_Term,100)))-IF(Model_Point!$M$2="Yes",1,0)*FT55*Income_Benefit*(1+Escalation_Factor)^(FT5-1)</f>
        <v>#N/A</v>
      </c>
      <c r="FU49" s="88" t="e">
        <f>-(FU55+FU56)*(Sum_Assured*(1+Escalation_Factor)^(FU5-1)*IF(Accidental_Death_Identifier="Yes",1.1,1)+Termination_Expenses*FU11)-IF(AND(Model_Point!$L$2="Yes",MOD(FU5,Cash_Back_Period)=0),FU53*12*Premium*INDEX(Curves!$O:$O,MATCH(FU5,Curves!$A:$A,0))*Cash_Back_Percentage,0)*(1-Prem_Miss/(IF(Prem_Term&lt;10,Prem_Term,100)))-IF(Model_Point!$M$2="Yes",1,0)*FU55*Income_Benefit*(1+Escalation_Factor)^(FU5-1)</f>
        <v>#N/A</v>
      </c>
      <c r="FV49" s="88" t="e">
        <f>-(FV55+FV56)*(Sum_Assured*(1+Escalation_Factor)^(FV5-1)*IF(Accidental_Death_Identifier="Yes",1.1,1)+Termination_Expenses*FV11)-IF(AND(Model_Point!$L$2="Yes",MOD(FV5,Cash_Back_Period)=0),FV53*12*Premium*INDEX(Curves!$O:$O,MATCH(FV5,Curves!$A:$A,0))*Cash_Back_Percentage,0)*(1-Prem_Miss/(IF(Prem_Term&lt;10,Prem_Term,100)))-IF(Model_Point!$M$2="Yes",1,0)*FV55*Income_Benefit*(1+Escalation_Factor)^(FV5-1)</f>
        <v>#N/A</v>
      </c>
      <c r="FW49" s="88" t="e">
        <f>-(FW55+FW56)*(Sum_Assured*(1+Escalation_Factor)^(FW5-1)*IF(Accidental_Death_Identifier="Yes",1.1,1)+Termination_Expenses*FW11)-IF(AND(Model_Point!$L$2="Yes",MOD(FW5,Cash_Back_Period)=0),FW53*12*Premium*INDEX(Curves!$O:$O,MATCH(FW5,Curves!$A:$A,0))*Cash_Back_Percentage,0)*(1-Prem_Miss/(IF(Prem_Term&lt;10,Prem_Term,100)))-IF(Model_Point!$M$2="Yes",1,0)*FW55*Income_Benefit*(1+Escalation_Factor)^(FW5-1)</f>
        <v>#N/A</v>
      </c>
      <c r="FX49" s="88" t="e">
        <f>-(FX55+FX56)*(Sum_Assured*(1+Escalation_Factor)^(FX5-1)*IF(Accidental_Death_Identifier="Yes",1.1,1)+Termination_Expenses*FX11)-IF(AND(Model_Point!$L$2="Yes",MOD(FX5,Cash_Back_Period)=0),FX53*12*Premium*INDEX(Curves!$O:$O,MATCH(FX5,Curves!$A:$A,0))*Cash_Back_Percentage,0)*(1-Prem_Miss/(IF(Prem_Term&lt;10,Prem_Term,100)))-IF(Model_Point!$M$2="Yes",1,0)*FX55*Income_Benefit*(1+Escalation_Factor)^(FX5-1)</f>
        <v>#N/A</v>
      </c>
      <c r="FY49" s="88" t="e">
        <f>-(FY55+FY56)*(Sum_Assured*(1+Escalation_Factor)^(FY5-1)*IF(Accidental_Death_Identifier="Yes",1.1,1)+Termination_Expenses*FY11)-IF(AND(Model_Point!$L$2="Yes",MOD(FY5,Cash_Back_Period)=0),FY53*12*Premium*INDEX(Curves!$O:$O,MATCH(FY5,Curves!$A:$A,0))*Cash_Back_Percentage,0)*(1-Prem_Miss/(IF(Prem_Term&lt;10,Prem_Term,100)))-IF(Model_Point!$M$2="Yes",1,0)*FY55*Income_Benefit*(1+Escalation_Factor)^(FY5-1)</f>
        <v>#N/A</v>
      </c>
      <c r="FZ49" s="88" t="e">
        <f>-(FZ55+FZ56)*(Sum_Assured*(1+Escalation_Factor)^(FZ5-1)*IF(Accidental_Death_Identifier="Yes",1.1,1)+Termination_Expenses*FZ11)-IF(AND(Model_Point!$L$2="Yes",MOD(FZ5,Cash_Back_Period)=0),FZ53*12*Premium*INDEX(Curves!$O:$O,MATCH(FZ5,Curves!$A:$A,0))*Cash_Back_Percentage,0)*(1-Prem_Miss/(IF(Prem_Term&lt;10,Prem_Term,100)))-IF(Model_Point!$M$2="Yes",1,0)*FZ55*Income_Benefit*(1+Escalation_Factor)^(FZ5-1)</f>
        <v>#N/A</v>
      </c>
      <c r="GA49" s="88" t="e">
        <f>-(GA55+GA56)*(Sum_Assured*(1+Escalation_Factor)^(GA5-1)*IF(Accidental_Death_Identifier="Yes",1.1,1)+Termination_Expenses*GA11)-IF(AND(Model_Point!$L$2="Yes",MOD(GA5,Cash_Back_Period)=0),GA53*12*Premium*INDEX(Curves!$O:$O,MATCH(GA5,Curves!$A:$A,0))*Cash_Back_Percentage,0)*(1-Prem_Miss/(IF(Prem_Term&lt;10,Prem_Term,100)))-IF(Model_Point!$M$2="Yes",1,0)*GA55*Income_Benefit*(1+Escalation_Factor)^(GA5-1)</f>
        <v>#N/A</v>
      </c>
      <c r="GB49" s="88" t="e">
        <f>-(GB55+GB56)*(Sum_Assured*(1+Escalation_Factor)^(GB5-1)*IF(Accidental_Death_Identifier="Yes",1.1,1)+Termination_Expenses*GB11)-IF(AND(Model_Point!$L$2="Yes",MOD(GB5,Cash_Back_Period)=0),GB53*12*Premium*INDEX(Curves!$O:$O,MATCH(GB5,Curves!$A:$A,0))*Cash_Back_Percentage,0)*(1-Prem_Miss/(IF(Prem_Term&lt;10,Prem_Term,100)))-IF(Model_Point!$M$2="Yes",1,0)*GB55*Income_Benefit*(1+Escalation_Factor)^(GB5-1)</f>
        <v>#N/A</v>
      </c>
      <c r="GC49" s="88" t="e">
        <f>-(GC55+GC56)*(Sum_Assured*(1+Escalation_Factor)^(GC5-1)*IF(Accidental_Death_Identifier="Yes",1.1,1)+Termination_Expenses*GC11)-IF(AND(Model_Point!$L$2="Yes",MOD(GC5,Cash_Back_Period)=0),GC53*12*Premium*INDEX(Curves!$O:$O,MATCH(GC5,Curves!$A:$A,0))*Cash_Back_Percentage,0)*(1-Prem_Miss/(IF(Prem_Term&lt;10,Prem_Term,100)))-IF(Model_Point!$M$2="Yes",1,0)*GC55*Income_Benefit*(1+Escalation_Factor)^(GC5-1)</f>
        <v>#N/A</v>
      </c>
      <c r="GD49" s="88" t="e">
        <f>-(GD55+GD56)*(Sum_Assured*(1+Escalation_Factor)^(GD5-1)*IF(Accidental_Death_Identifier="Yes",1.1,1)+Termination_Expenses*GD11)-IF(AND(Model_Point!$L$2="Yes",MOD(GD5,Cash_Back_Period)=0),GD53*12*Premium*INDEX(Curves!$O:$O,MATCH(GD5,Curves!$A:$A,0))*Cash_Back_Percentage,0)*(1-Prem_Miss/(IF(Prem_Term&lt;10,Prem_Term,100)))-IF(Model_Point!$M$2="Yes",1,0)*GD55*Income_Benefit*(1+Escalation_Factor)^(GD5-1)</f>
        <v>#N/A</v>
      </c>
      <c r="GE49" s="88" t="e">
        <f>-(GE55+GE56)*(Sum_Assured*(1+Escalation_Factor)^(GE5-1)*IF(Accidental_Death_Identifier="Yes",1.1,1)+Termination_Expenses*GE11)-IF(AND(Model_Point!$L$2="Yes",MOD(GE5,Cash_Back_Period)=0),GE53*12*Premium*INDEX(Curves!$O:$O,MATCH(GE5,Curves!$A:$A,0))*Cash_Back_Percentage,0)*(1-Prem_Miss/(IF(Prem_Term&lt;10,Prem_Term,100)))-IF(Model_Point!$M$2="Yes",1,0)*GE55*Income_Benefit*(1+Escalation_Factor)^(GE5-1)</f>
        <v>#N/A</v>
      </c>
      <c r="GF49" s="88" t="e">
        <f>-(GF55+GF56)*(Sum_Assured*(1+Escalation_Factor)^(GF5-1)*IF(Accidental_Death_Identifier="Yes",1.1,1)+Termination_Expenses*GF11)-IF(AND(Model_Point!$L$2="Yes",MOD(GF5,Cash_Back_Period)=0),GF53*12*Premium*INDEX(Curves!$O:$O,MATCH(GF5,Curves!$A:$A,0))*Cash_Back_Percentage,0)*(1-Prem_Miss/(IF(Prem_Term&lt;10,Prem_Term,100)))-IF(Model_Point!$M$2="Yes",1,0)*GF55*Income_Benefit*(1+Escalation_Factor)^(GF5-1)</f>
        <v>#N/A</v>
      </c>
      <c r="GG49" s="88" t="e">
        <f>-(GG55+GG56)*(Sum_Assured*(1+Escalation_Factor)^(GG5-1)*IF(Accidental_Death_Identifier="Yes",1.1,1)+Termination_Expenses*GG11)-IF(AND(Model_Point!$L$2="Yes",MOD(GG5,Cash_Back_Period)=0),GG53*12*Premium*INDEX(Curves!$O:$O,MATCH(GG5,Curves!$A:$A,0))*Cash_Back_Percentage,0)*(1-Prem_Miss/(IF(Prem_Term&lt;10,Prem_Term,100)))-IF(Model_Point!$M$2="Yes",1,0)*GG55*Income_Benefit*(1+Escalation_Factor)^(GG5-1)</f>
        <v>#N/A</v>
      </c>
      <c r="GH49" s="88" t="e">
        <f>-(GH55+GH56)*(Sum_Assured*(1+Escalation_Factor)^(GH5-1)*IF(Accidental_Death_Identifier="Yes",1.1,1)+Termination_Expenses*GH11)-IF(AND(Model_Point!$L$2="Yes",MOD(GH5,Cash_Back_Period)=0),GH53*12*Premium*INDEX(Curves!$O:$O,MATCH(GH5,Curves!$A:$A,0))*Cash_Back_Percentage,0)*(1-Prem_Miss/(IF(Prem_Term&lt;10,Prem_Term,100)))-IF(Model_Point!$M$2="Yes",1,0)*GH55*Income_Benefit*(1+Escalation_Factor)^(GH5-1)</f>
        <v>#N/A</v>
      </c>
      <c r="GI49" s="88" t="e">
        <f>-(GI55+GI56)*(Sum_Assured*(1+Escalation_Factor)^(GI5-1)*IF(Accidental_Death_Identifier="Yes",1.1,1)+Termination_Expenses*GI11)-IF(AND(Model_Point!$L$2="Yes",MOD(GI5,Cash_Back_Period)=0),GI53*12*Premium*INDEX(Curves!$O:$O,MATCH(GI5,Curves!$A:$A,0))*Cash_Back_Percentage,0)*(1-Prem_Miss/(IF(Prem_Term&lt;10,Prem_Term,100)))-IF(Model_Point!$M$2="Yes",1,0)*GI55*Income_Benefit*(1+Escalation_Factor)^(GI5-1)</f>
        <v>#N/A</v>
      </c>
      <c r="GJ49" s="88" t="e">
        <f>-(GJ55+GJ56)*(Sum_Assured*(1+Escalation_Factor)^(GJ5-1)*IF(Accidental_Death_Identifier="Yes",1.1,1)+Termination_Expenses*GJ11)-IF(AND(Model_Point!$L$2="Yes",MOD(GJ5,Cash_Back_Period)=0),GJ53*12*Premium*INDEX(Curves!$O:$O,MATCH(GJ5,Curves!$A:$A,0))*Cash_Back_Percentage,0)*(1-Prem_Miss/(IF(Prem_Term&lt;10,Prem_Term,100)))-IF(Model_Point!$M$2="Yes",1,0)*GJ55*Income_Benefit*(1+Escalation_Factor)^(GJ5-1)</f>
        <v>#N/A</v>
      </c>
    </row>
    <row r="50" spans="2:192" x14ac:dyDescent="0.3">
      <c r="C50" s="32" t="s">
        <v>459</v>
      </c>
      <c r="D50" s="41"/>
      <c r="E50" s="78" t="s">
        <v>460</v>
      </c>
      <c r="F50" s="89">
        <f t="shared" ref="F50:AK50" si="112">SUM(F44:F49)</f>
        <v>244.0011793445268</v>
      </c>
      <c r="G50" s="89">
        <f t="shared" si="112"/>
        <v>186.55443721589353</v>
      </c>
      <c r="H50" s="89">
        <f t="shared" si="112"/>
        <v>185.71181165746441</v>
      </c>
      <c r="I50" s="89">
        <f t="shared" si="112"/>
        <v>154.1087936045742</v>
      </c>
      <c r="J50" s="89">
        <f t="shared" si="112"/>
        <v>-141.03586068145739</v>
      </c>
      <c r="K50" s="89">
        <f t="shared" si="112"/>
        <v>115.93623058730199</v>
      </c>
      <c r="L50" s="89">
        <f t="shared" si="112"/>
        <v>87.474165393968235</v>
      </c>
      <c r="M50" s="89">
        <f t="shared" si="112"/>
        <v>62.950112263178909</v>
      </c>
      <c r="N50" s="89">
        <f t="shared" si="112"/>
        <v>42.013290982610329</v>
      </c>
      <c r="O50" s="89">
        <f t="shared" si="112"/>
        <v>-119.1717997460712</v>
      </c>
      <c r="P50" s="89">
        <f t="shared" si="112"/>
        <v>9.2031770810140472</v>
      </c>
      <c r="Q50" s="89">
        <f t="shared" si="112"/>
        <v>-12.115756339726033</v>
      </c>
      <c r="R50" s="89">
        <f t="shared" si="112"/>
        <v>-29.481543929368968</v>
      </c>
      <c r="S50" s="89">
        <f t="shared" si="112"/>
        <v>-42.74687130017152</v>
      </c>
      <c r="T50" s="89">
        <f t="shared" si="112"/>
        <v>-112.74512547357287</v>
      </c>
      <c r="U50" s="89">
        <f t="shared" si="112"/>
        <v>-56.883092860410557</v>
      </c>
      <c r="V50" s="89">
        <f t="shared" si="112"/>
        <v>-58.056893368449494</v>
      </c>
      <c r="W50" s="89">
        <f t="shared" si="112"/>
        <v>-55.791053733770795</v>
      </c>
      <c r="X50" s="89">
        <f t="shared" si="112"/>
        <v>-50.686732767079135</v>
      </c>
      <c r="Y50" s="89">
        <f t="shared" si="112"/>
        <v>-58.309089002514568</v>
      </c>
      <c r="Z50" s="89">
        <f t="shared" si="112"/>
        <v>-35.164241389434217</v>
      </c>
      <c r="AA50" s="89">
        <f t="shared" si="112"/>
        <v>-24.568567238297426</v>
      </c>
      <c r="AB50" s="89">
        <f t="shared" si="112"/>
        <v>-16.302691244021574</v>
      </c>
      <c r="AC50" s="89">
        <f t="shared" si="112"/>
        <v>-10.382544411114667</v>
      </c>
      <c r="AD50" s="89">
        <f t="shared" si="112"/>
        <v>-7.6214919800230465</v>
      </c>
      <c r="AE50" s="89">
        <f t="shared" si="112"/>
        <v>-9.8031531329935753</v>
      </c>
      <c r="AF50" s="89" t="e">
        <f t="shared" si="112"/>
        <v>#N/A</v>
      </c>
      <c r="AG50" s="89" t="e">
        <f t="shared" si="112"/>
        <v>#N/A</v>
      </c>
      <c r="AH50" s="89" t="e">
        <f t="shared" si="112"/>
        <v>#N/A</v>
      </c>
      <c r="AI50" s="89" t="e">
        <f t="shared" si="112"/>
        <v>#N/A</v>
      </c>
      <c r="AJ50" s="89" t="e">
        <f t="shared" si="112"/>
        <v>#N/A</v>
      </c>
      <c r="AK50" s="89" t="e">
        <f t="shared" si="112"/>
        <v>#N/A</v>
      </c>
      <c r="AL50" s="89" t="e">
        <f t="shared" ref="AL50:BQ50" si="113">SUM(AL44:AL49)</f>
        <v>#N/A</v>
      </c>
      <c r="AM50" s="89" t="e">
        <f t="shared" si="113"/>
        <v>#N/A</v>
      </c>
      <c r="AN50" s="89" t="e">
        <f t="shared" si="113"/>
        <v>#N/A</v>
      </c>
      <c r="AO50" s="89" t="e">
        <f t="shared" si="113"/>
        <v>#N/A</v>
      </c>
      <c r="AP50" s="89" t="e">
        <f t="shared" si="113"/>
        <v>#N/A</v>
      </c>
      <c r="AQ50" s="89" t="e">
        <f t="shared" si="113"/>
        <v>#N/A</v>
      </c>
      <c r="AR50" s="89" t="e">
        <f t="shared" si="113"/>
        <v>#N/A</v>
      </c>
      <c r="AS50" s="89" t="e">
        <f t="shared" si="113"/>
        <v>#N/A</v>
      </c>
      <c r="AT50" s="89" t="e">
        <f t="shared" si="113"/>
        <v>#N/A</v>
      </c>
      <c r="AU50" s="89" t="e">
        <f t="shared" si="113"/>
        <v>#N/A</v>
      </c>
      <c r="AV50" s="89" t="e">
        <f t="shared" si="113"/>
        <v>#N/A</v>
      </c>
      <c r="AW50" s="89" t="e">
        <f t="shared" si="113"/>
        <v>#N/A</v>
      </c>
      <c r="AX50" s="89" t="e">
        <f t="shared" si="113"/>
        <v>#N/A</v>
      </c>
      <c r="AY50" s="89" t="e">
        <f t="shared" si="113"/>
        <v>#N/A</v>
      </c>
      <c r="AZ50" s="89" t="e">
        <f t="shared" si="113"/>
        <v>#N/A</v>
      </c>
      <c r="BA50" s="89" t="e">
        <f t="shared" si="113"/>
        <v>#N/A</v>
      </c>
      <c r="BB50" s="89" t="e">
        <f t="shared" si="113"/>
        <v>#N/A</v>
      </c>
      <c r="BC50" s="89" t="e">
        <f t="shared" si="113"/>
        <v>#N/A</v>
      </c>
      <c r="BD50" s="89" t="e">
        <f t="shared" si="113"/>
        <v>#N/A</v>
      </c>
      <c r="BE50" s="89" t="e">
        <f t="shared" si="113"/>
        <v>#N/A</v>
      </c>
      <c r="BF50" s="89" t="e">
        <f t="shared" si="113"/>
        <v>#N/A</v>
      </c>
      <c r="BG50" s="89" t="e">
        <f t="shared" si="113"/>
        <v>#N/A</v>
      </c>
      <c r="BH50" s="89" t="e">
        <f t="shared" si="113"/>
        <v>#N/A</v>
      </c>
      <c r="BI50" s="89" t="e">
        <f t="shared" si="113"/>
        <v>#N/A</v>
      </c>
      <c r="BJ50" s="89" t="e">
        <f t="shared" si="113"/>
        <v>#N/A</v>
      </c>
      <c r="BK50" s="89" t="e">
        <f t="shared" si="113"/>
        <v>#N/A</v>
      </c>
      <c r="BL50" s="89" t="e">
        <f t="shared" si="113"/>
        <v>#N/A</v>
      </c>
      <c r="BM50" s="89" t="e">
        <f t="shared" si="113"/>
        <v>#N/A</v>
      </c>
      <c r="BN50" s="89" t="e">
        <f t="shared" si="113"/>
        <v>#N/A</v>
      </c>
      <c r="BO50" s="89" t="e">
        <f t="shared" si="113"/>
        <v>#N/A</v>
      </c>
      <c r="BP50" s="89" t="e">
        <f t="shared" si="113"/>
        <v>#N/A</v>
      </c>
      <c r="BQ50" s="89" t="e">
        <f t="shared" si="113"/>
        <v>#N/A</v>
      </c>
      <c r="BR50" s="89" t="e">
        <f t="shared" ref="BR50:CW50" si="114">SUM(BR44:BR49)</f>
        <v>#N/A</v>
      </c>
      <c r="BS50" s="89" t="e">
        <f t="shared" si="114"/>
        <v>#N/A</v>
      </c>
      <c r="BT50" s="89" t="e">
        <f t="shared" si="114"/>
        <v>#N/A</v>
      </c>
      <c r="BU50" s="89" t="e">
        <f t="shared" si="114"/>
        <v>#N/A</v>
      </c>
      <c r="BV50" s="89" t="e">
        <f t="shared" si="114"/>
        <v>#N/A</v>
      </c>
      <c r="BW50" s="89" t="e">
        <f t="shared" si="114"/>
        <v>#N/A</v>
      </c>
      <c r="BX50" s="89" t="e">
        <f t="shared" si="114"/>
        <v>#N/A</v>
      </c>
      <c r="BY50" s="89" t="e">
        <f t="shared" si="114"/>
        <v>#N/A</v>
      </c>
      <c r="BZ50" s="89" t="e">
        <f t="shared" si="114"/>
        <v>#N/A</v>
      </c>
      <c r="CA50" s="89" t="e">
        <f t="shared" si="114"/>
        <v>#N/A</v>
      </c>
      <c r="CB50" s="89" t="e">
        <f t="shared" si="114"/>
        <v>#N/A</v>
      </c>
      <c r="CC50" s="89" t="e">
        <f t="shared" si="114"/>
        <v>#N/A</v>
      </c>
      <c r="CD50" s="89" t="e">
        <f t="shared" si="114"/>
        <v>#N/A</v>
      </c>
      <c r="CE50" s="89" t="e">
        <f t="shared" si="114"/>
        <v>#N/A</v>
      </c>
      <c r="CF50" s="89" t="e">
        <f t="shared" si="114"/>
        <v>#N/A</v>
      </c>
      <c r="CG50" s="89" t="e">
        <f t="shared" si="114"/>
        <v>#N/A</v>
      </c>
      <c r="CH50" s="89" t="e">
        <f t="shared" si="114"/>
        <v>#N/A</v>
      </c>
      <c r="CI50" s="89" t="e">
        <f t="shared" si="114"/>
        <v>#N/A</v>
      </c>
      <c r="CJ50" s="89" t="e">
        <f t="shared" si="114"/>
        <v>#N/A</v>
      </c>
      <c r="CK50" s="89" t="e">
        <f t="shared" si="114"/>
        <v>#N/A</v>
      </c>
      <c r="CL50" s="89" t="e">
        <f t="shared" si="114"/>
        <v>#N/A</v>
      </c>
      <c r="CM50" s="89" t="e">
        <f t="shared" si="114"/>
        <v>#N/A</v>
      </c>
      <c r="CN50" s="89" t="e">
        <f t="shared" si="114"/>
        <v>#N/A</v>
      </c>
      <c r="CO50" s="89" t="e">
        <f t="shared" si="114"/>
        <v>#N/A</v>
      </c>
      <c r="CP50" s="89" t="e">
        <f t="shared" si="114"/>
        <v>#N/A</v>
      </c>
      <c r="CQ50" s="89" t="e">
        <f t="shared" si="114"/>
        <v>#N/A</v>
      </c>
      <c r="CR50" s="89" t="e">
        <f t="shared" si="114"/>
        <v>#N/A</v>
      </c>
      <c r="CS50" s="89" t="e">
        <f t="shared" si="114"/>
        <v>#N/A</v>
      </c>
      <c r="CT50" s="89" t="e">
        <f t="shared" si="114"/>
        <v>#N/A</v>
      </c>
      <c r="CU50" s="89" t="e">
        <f t="shared" si="114"/>
        <v>#N/A</v>
      </c>
      <c r="CV50" s="89" t="e">
        <f t="shared" si="114"/>
        <v>#N/A</v>
      </c>
      <c r="CW50" s="89" t="e">
        <f t="shared" si="114"/>
        <v>#N/A</v>
      </c>
      <c r="CX50" s="89" t="e">
        <f t="shared" ref="CX50:EC50" si="115">SUM(CX44:CX49)</f>
        <v>#N/A</v>
      </c>
      <c r="CY50" s="89" t="e">
        <f t="shared" si="115"/>
        <v>#N/A</v>
      </c>
      <c r="CZ50" s="89" t="e">
        <f t="shared" si="115"/>
        <v>#N/A</v>
      </c>
      <c r="DA50" s="89" t="e">
        <f t="shared" si="115"/>
        <v>#N/A</v>
      </c>
      <c r="DB50" s="89" t="e">
        <f t="shared" si="115"/>
        <v>#N/A</v>
      </c>
      <c r="DC50" s="89" t="e">
        <f t="shared" si="115"/>
        <v>#N/A</v>
      </c>
      <c r="DD50" s="89" t="e">
        <f t="shared" si="115"/>
        <v>#N/A</v>
      </c>
      <c r="DE50" s="89" t="e">
        <f t="shared" si="115"/>
        <v>#N/A</v>
      </c>
      <c r="DF50" s="89" t="e">
        <f t="shared" si="115"/>
        <v>#N/A</v>
      </c>
      <c r="DG50" s="89" t="e">
        <f t="shared" si="115"/>
        <v>#N/A</v>
      </c>
      <c r="DH50" s="89" t="e">
        <f t="shared" si="115"/>
        <v>#N/A</v>
      </c>
      <c r="DI50" s="89" t="e">
        <f t="shared" si="115"/>
        <v>#N/A</v>
      </c>
      <c r="DJ50" s="89" t="e">
        <f t="shared" si="115"/>
        <v>#N/A</v>
      </c>
      <c r="DK50" s="89" t="e">
        <f t="shared" si="115"/>
        <v>#N/A</v>
      </c>
      <c r="DL50" s="89" t="e">
        <f t="shared" si="115"/>
        <v>#N/A</v>
      </c>
      <c r="DM50" s="89" t="e">
        <f t="shared" si="115"/>
        <v>#N/A</v>
      </c>
      <c r="DN50" s="89" t="e">
        <f t="shared" si="115"/>
        <v>#N/A</v>
      </c>
      <c r="DO50" s="89" t="e">
        <f t="shared" si="115"/>
        <v>#N/A</v>
      </c>
      <c r="DP50" s="89" t="e">
        <f t="shared" si="115"/>
        <v>#N/A</v>
      </c>
      <c r="DQ50" s="89" t="e">
        <f t="shared" si="115"/>
        <v>#N/A</v>
      </c>
      <c r="DR50" s="89" t="e">
        <f t="shared" si="115"/>
        <v>#N/A</v>
      </c>
      <c r="DS50" s="89" t="e">
        <f t="shared" si="115"/>
        <v>#N/A</v>
      </c>
      <c r="DT50" s="89" t="e">
        <f t="shared" si="115"/>
        <v>#N/A</v>
      </c>
      <c r="DU50" s="89" t="e">
        <f t="shared" si="115"/>
        <v>#N/A</v>
      </c>
      <c r="DV50" s="89" t="e">
        <f t="shared" si="115"/>
        <v>#N/A</v>
      </c>
      <c r="DW50" s="89" t="e">
        <f t="shared" si="115"/>
        <v>#N/A</v>
      </c>
      <c r="DX50" s="89" t="e">
        <f t="shared" si="115"/>
        <v>#N/A</v>
      </c>
      <c r="DY50" s="89" t="e">
        <f t="shared" si="115"/>
        <v>#N/A</v>
      </c>
      <c r="DZ50" s="89" t="e">
        <f t="shared" si="115"/>
        <v>#N/A</v>
      </c>
      <c r="EA50" s="89" t="e">
        <f t="shared" si="115"/>
        <v>#N/A</v>
      </c>
      <c r="EB50" s="89" t="e">
        <f t="shared" si="115"/>
        <v>#N/A</v>
      </c>
      <c r="EC50" s="89" t="e">
        <f t="shared" si="115"/>
        <v>#N/A</v>
      </c>
      <c r="ED50" s="89" t="e">
        <f t="shared" ref="ED50:FI50" si="116">SUM(ED44:ED49)</f>
        <v>#N/A</v>
      </c>
      <c r="EE50" s="89" t="e">
        <f t="shared" si="116"/>
        <v>#N/A</v>
      </c>
      <c r="EF50" s="89" t="e">
        <f t="shared" si="116"/>
        <v>#N/A</v>
      </c>
      <c r="EG50" s="89" t="e">
        <f t="shared" si="116"/>
        <v>#N/A</v>
      </c>
      <c r="EH50" s="89" t="e">
        <f t="shared" si="116"/>
        <v>#N/A</v>
      </c>
      <c r="EI50" s="89" t="e">
        <f t="shared" si="116"/>
        <v>#N/A</v>
      </c>
      <c r="EJ50" s="89" t="e">
        <f t="shared" si="116"/>
        <v>#N/A</v>
      </c>
      <c r="EK50" s="89" t="e">
        <f t="shared" si="116"/>
        <v>#N/A</v>
      </c>
      <c r="EL50" s="89" t="e">
        <f t="shared" si="116"/>
        <v>#N/A</v>
      </c>
      <c r="EM50" s="89" t="e">
        <f t="shared" si="116"/>
        <v>#N/A</v>
      </c>
      <c r="EN50" s="89" t="e">
        <f t="shared" si="116"/>
        <v>#N/A</v>
      </c>
      <c r="EO50" s="89" t="e">
        <f t="shared" si="116"/>
        <v>#N/A</v>
      </c>
      <c r="EP50" s="89" t="e">
        <f t="shared" si="116"/>
        <v>#N/A</v>
      </c>
      <c r="EQ50" s="89" t="e">
        <f t="shared" si="116"/>
        <v>#N/A</v>
      </c>
      <c r="ER50" s="89" t="e">
        <f t="shared" si="116"/>
        <v>#N/A</v>
      </c>
      <c r="ES50" s="89" t="e">
        <f t="shared" si="116"/>
        <v>#N/A</v>
      </c>
      <c r="ET50" s="89" t="e">
        <f t="shared" si="116"/>
        <v>#N/A</v>
      </c>
      <c r="EU50" s="89" t="e">
        <f t="shared" si="116"/>
        <v>#N/A</v>
      </c>
      <c r="EV50" s="89" t="e">
        <f t="shared" si="116"/>
        <v>#N/A</v>
      </c>
      <c r="EW50" s="89" t="e">
        <f t="shared" si="116"/>
        <v>#N/A</v>
      </c>
      <c r="EX50" s="89" t="e">
        <f t="shared" si="116"/>
        <v>#N/A</v>
      </c>
      <c r="EY50" s="89" t="e">
        <f t="shared" si="116"/>
        <v>#N/A</v>
      </c>
      <c r="EZ50" s="89" t="e">
        <f t="shared" si="116"/>
        <v>#N/A</v>
      </c>
      <c r="FA50" s="89" t="e">
        <f t="shared" si="116"/>
        <v>#N/A</v>
      </c>
      <c r="FB50" s="89" t="e">
        <f t="shared" si="116"/>
        <v>#N/A</v>
      </c>
      <c r="FC50" s="89" t="e">
        <f t="shared" si="116"/>
        <v>#N/A</v>
      </c>
      <c r="FD50" s="89" t="e">
        <f t="shared" si="116"/>
        <v>#N/A</v>
      </c>
      <c r="FE50" s="89" t="e">
        <f t="shared" si="116"/>
        <v>#N/A</v>
      </c>
      <c r="FF50" s="89" t="e">
        <f t="shared" si="116"/>
        <v>#N/A</v>
      </c>
      <c r="FG50" s="89" t="e">
        <f t="shared" si="116"/>
        <v>#N/A</v>
      </c>
      <c r="FH50" s="89" t="e">
        <f t="shared" si="116"/>
        <v>#N/A</v>
      </c>
      <c r="FI50" s="89" t="e">
        <f t="shared" si="116"/>
        <v>#N/A</v>
      </c>
      <c r="FJ50" s="89" t="e">
        <f t="shared" ref="FJ50:GJ50" si="117">SUM(FJ44:FJ49)</f>
        <v>#N/A</v>
      </c>
      <c r="FK50" s="89" t="e">
        <f t="shared" si="117"/>
        <v>#N/A</v>
      </c>
      <c r="FL50" s="89" t="e">
        <f t="shared" si="117"/>
        <v>#N/A</v>
      </c>
      <c r="FM50" s="89" t="e">
        <f t="shared" si="117"/>
        <v>#N/A</v>
      </c>
      <c r="FN50" s="89" t="e">
        <f t="shared" si="117"/>
        <v>#N/A</v>
      </c>
      <c r="FO50" s="89" t="e">
        <f t="shared" si="117"/>
        <v>#N/A</v>
      </c>
      <c r="FP50" s="89" t="e">
        <f t="shared" si="117"/>
        <v>#N/A</v>
      </c>
      <c r="FQ50" s="89" t="e">
        <f t="shared" si="117"/>
        <v>#N/A</v>
      </c>
      <c r="FR50" s="89" t="e">
        <f t="shared" si="117"/>
        <v>#N/A</v>
      </c>
      <c r="FS50" s="89" t="e">
        <f t="shared" si="117"/>
        <v>#N/A</v>
      </c>
      <c r="FT50" s="89" t="e">
        <f t="shared" si="117"/>
        <v>#N/A</v>
      </c>
      <c r="FU50" s="89" t="e">
        <f t="shared" si="117"/>
        <v>#N/A</v>
      </c>
      <c r="FV50" s="89" t="e">
        <f t="shared" si="117"/>
        <v>#N/A</v>
      </c>
      <c r="FW50" s="89" t="e">
        <f t="shared" si="117"/>
        <v>#N/A</v>
      </c>
      <c r="FX50" s="89" t="e">
        <f t="shared" si="117"/>
        <v>#N/A</v>
      </c>
      <c r="FY50" s="89" t="e">
        <f t="shared" si="117"/>
        <v>#N/A</v>
      </c>
      <c r="FZ50" s="89" t="e">
        <f t="shared" si="117"/>
        <v>#N/A</v>
      </c>
      <c r="GA50" s="89" t="e">
        <f t="shared" si="117"/>
        <v>#N/A</v>
      </c>
      <c r="GB50" s="89" t="e">
        <f t="shared" si="117"/>
        <v>#N/A</v>
      </c>
      <c r="GC50" s="89" t="e">
        <f t="shared" si="117"/>
        <v>#N/A</v>
      </c>
      <c r="GD50" s="89" t="e">
        <f t="shared" si="117"/>
        <v>#N/A</v>
      </c>
      <c r="GE50" s="89" t="e">
        <f t="shared" si="117"/>
        <v>#N/A</v>
      </c>
      <c r="GF50" s="89" t="e">
        <f t="shared" si="117"/>
        <v>#N/A</v>
      </c>
      <c r="GG50" s="89" t="e">
        <f t="shared" si="117"/>
        <v>#N/A</v>
      </c>
      <c r="GH50" s="89" t="e">
        <f t="shared" si="117"/>
        <v>#N/A</v>
      </c>
      <c r="GI50" s="89" t="e">
        <f t="shared" si="117"/>
        <v>#N/A</v>
      </c>
      <c r="GJ50" s="89" t="e">
        <f t="shared" si="117"/>
        <v>#N/A</v>
      </c>
    </row>
    <row r="51" spans="2:192" x14ac:dyDescent="0.3">
      <c r="E51" s="77"/>
      <c r="F51" s="88"/>
      <c r="G51" s="88"/>
    </row>
    <row r="52" spans="2:192" x14ac:dyDescent="0.3">
      <c r="C52" s="37" t="s">
        <v>513</v>
      </c>
    </row>
    <row r="53" spans="2:192" x14ac:dyDescent="0.3">
      <c r="C53" s="30" t="s">
        <v>464</v>
      </c>
      <c r="D53" s="38"/>
      <c r="E53" s="68"/>
      <c r="F53" s="113">
        <v>1</v>
      </c>
      <c r="G53" s="57">
        <f>F53-F55-F57-F58</f>
        <v>0.6534350329100469</v>
      </c>
      <c r="H53" s="57">
        <f t="shared" ref="H53:BS53" si="118">G53-G55-G57-G58</f>
        <v>0.51874568184062964</v>
      </c>
      <c r="I53" s="57">
        <f t="shared" si="118"/>
        <v>0.45819401858317543</v>
      </c>
      <c r="J53" s="57">
        <f t="shared" si="118"/>
        <v>0.40389948227547573</v>
      </c>
      <c r="K53" s="57">
        <f t="shared" si="118"/>
        <v>0.35623226682083403</v>
      </c>
      <c r="L53" s="57">
        <f t="shared" si="118"/>
        <v>0.31383339239056063</v>
      </c>
      <c r="M53" s="57">
        <f t="shared" si="118"/>
        <v>0.27519912638772864</v>
      </c>
      <c r="N53" s="57">
        <f t="shared" si="118"/>
        <v>0.24011817327742283</v>
      </c>
      <c r="O53" s="57">
        <f t="shared" si="118"/>
        <v>0.20837961980265801</v>
      </c>
      <c r="P53" s="57">
        <f t="shared" si="118"/>
        <v>0.17976321533549727</v>
      </c>
      <c r="Q53" s="57">
        <f t="shared" si="118"/>
        <v>0.15405152299820024</v>
      </c>
      <c r="R53" s="57">
        <f t="shared" si="118"/>
        <v>0.13021700696326954</v>
      </c>
      <c r="S53" s="57">
        <f t="shared" si="118"/>
        <v>0.10833670085927269</v>
      </c>
      <c r="T53" s="57">
        <f t="shared" si="118"/>
        <v>8.8490285128347917E-2</v>
      </c>
      <c r="U53" s="57">
        <f t="shared" si="118"/>
        <v>7.0751309077719829E-2</v>
      </c>
      <c r="V53" s="57">
        <f t="shared" si="118"/>
        <v>5.517654771505566E-2</v>
      </c>
      <c r="W53" s="57">
        <f t="shared" si="118"/>
        <v>4.1794013797594391E-2</v>
      </c>
      <c r="X53" s="57">
        <f t="shared" si="118"/>
        <v>3.0590639083578435E-2</v>
      </c>
      <c r="Y53" s="57">
        <f t="shared" si="118"/>
        <v>2.1501201489657902E-2</v>
      </c>
      <c r="Z53" s="57">
        <f t="shared" si="118"/>
        <v>1.4400592119004877E-2</v>
      </c>
      <c r="AA53" s="57">
        <f t="shared" si="118"/>
        <v>9.1017948901513813E-3</v>
      </c>
      <c r="AB53" s="57">
        <f t="shared" si="118"/>
        <v>5.5446931543652019E-3</v>
      </c>
      <c r="AC53" s="57">
        <f t="shared" si="118"/>
        <v>3.2599143961099305E-3</v>
      </c>
      <c r="AD53" s="57">
        <f t="shared" si="118"/>
        <v>1.8465032807501124E-3</v>
      </c>
      <c r="AE53" s="57">
        <f t="shared" si="118"/>
        <v>1.004707544897335E-3</v>
      </c>
      <c r="AF53" s="57">
        <f t="shared" si="118"/>
        <v>-3.2240226812897758E-5</v>
      </c>
      <c r="AG53" s="57" t="e">
        <f t="shared" si="118"/>
        <v>#N/A</v>
      </c>
      <c r="AH53" s="57" t="e">
        <f t="shared" si="118"/>
        <v>#N/A</v>
      </c>
      <c r="AI53" s="57" t="e">
        <f t="shared" si="118"/>
        <v>#N/A</v>
      </c>
      <c r="AJ53" s="57" t="e">
        <f t="shared" si="118"/>
        <v>#N/A</v>
      </c>
      <c r="AK53" s="57" t="e">
        <f t="shared" si="118"/>
        <v>#N/A</v>
      </c>
      <c r="AL53" s="57" t="e">
        <f t="shared" si="118"/>
        <v>#N/A</v>
      </c>
      <c r="AM53" s="57" t="e">
        <f t="shared" si="118"/>
        <v>#N/A</v>
      </c>
      <c r="AN53" s="57" t="e">
        <f t="shared" si="118"/>
        <v>#N/A</v>
      </c>
      <c r="AO53" s="57" t="e">
        <f t="shared" si="118"/>
        <v>#N/A</v>
      </c>
      <c r="AP53" s="57" t="e">
        <f t="shared" si="118"/>
        <v>#N/A</v>
      </c>
      <c r="AQ53" s="57" t="e">
        <f t="shared" si="118"/>
        <v>#N/A</v>
      </c>
      <c r="AR53" s="57" t="e">
        <f t="shared" si="118"/>
        <v>#N/A</v>
      </c>
      <c r="AS53" s="57" t="e">
        <f t="shared" si="118"/>
        <v>#N/A</v>
      </c>
      <c r="AT53" s="57" t="e">
        <f t="shared" si="118"/>
        <v>#N/A</v>
      </c>
      <c r="AU53" s="57" t="e">
        <f t="shared" si="118"/>
        <v>#N/A</v>
      </c>
      <c r="AV53" s="57" t="e">
        <f t="shared" si="118"/>
        <v>#N/A</v>
      </c>
      <c r="AW53" s="57" t="e">
        <f t="shared" si="118"/>
        <v>#N/A</v>
      </c>
      <c r="AX53" s="57" t="e">
        <f t="shared" si="118"/>
        <v>#N/A</v>
      </c>
      <c r="AY53" s="57" t="e">
        <f t="shared" si="118"/>
        <v>#N/A</v>
      </c>
      <c r="AZ53" s="57" t="e">
        <f t="shared" si="118"/>
        <v>#N/A</v>
      </c>
      <c r="BA53" s="57" t="e">
        <f t="shared" si="118"/>
        <v>#N/A</v>
      </c>
      <c r="BB53" s="57" t="e">
        <f t="shared" si="118"/>
        <v>#N/A</v>
      </c>
      <c r="BC53" s="57" t="e">
        <f t="shared" si="118"/>
        <v>#N/A</v>
      </c>
      <c r="BD53" s="57" t="e">
        <f t="shared" si="118"/>
        <v>#N/A</v>
      </c>
      <c r="BE53" s="57" t="e">
        <f t="shared" si="118"/>
        <v>#N/A</v>
      </c>
      <c r="BF53" s="57" t="e">
        <f t="shared" si="118"/>
        <v>#N/A</v>
      </c>
      <c r="BG53" s="57" t="e">
        <f t="shared" si="118"/>
        <v>#N/A</v>
      </c>
      <c r="BH53" s="57" t="e">
        <f t="shared" si="118"/>
        <v>#N/A</v>
      </c>
      <c r="BI53" s="57" t="e">
        <f t="shared" si="118"/>
        <v>#N/A</v>
      </c>
      <c r="BJ53" s="57" t="e">
        <f t="shared" si="118"/>
        <v>#N/A</v>
      </c>
      <c r="BK53" s="57" t="e">
        <f t="shared" si="118"/>
        <v>#N/A</v>
      </c>
      <c r="BL53" s="57" t="e">
        <f t="shared" si="118"/>
        <v>#N/A</v>
      </c>
      <c r="BM53" s="57" t="e">
        <f t="shared" si="118"/>
        <v>#N/A</v>
      </c>
      <c r="BN53" s="57" t="e">
        <f t="shared" si="118"/>
        <v>#N/A</v>
      </c>
      <c r="BO53" s="57" t="e">
        <f t="shared" si="118"/>
        <v>#N/A</v>
      </c>
      <c r="BP53" s="57" t="e">
        <f t="shared" si="118"/>
        <v>#N/A</v>
      </c>
      <c r="BQ53" s="57" t="e">
        <f t="shared" si="118"/>
        <v>#N/A</v>
      </c>
      <c r="BR53" s="57" t="e">
        <f t="shared" si="118"/>
        <v>#N/A</v>
      </c>
      <c r="BS53" s="57" t="e">
        <f t="shared" si="118"/>
        <v>#N/A</v>
      </c>
      <c r="BT53" s="57" t="e">
        <f t="shared" ref="BT53:EE53" si="119">BS53-BS55-BS57-BS58</f>
        <v>#N/A</v>
      </c>
      <c r="BU53" s="57" t="e">
        <f t="shared" si="119"/>
        <v>#N/A</v>
      </c>
      <c r="BV53" s="57" t="e">
        <f t="shared" si="119"/>
        <v>#N/A</v>
      </c>
      <c r="BW53" s="57" t="e">
        <f t="shared" si="119"/>
        <v>#N/A</v>
      </c>
      <c r="BX53" s="57" t="e">
        <f t="shared" si="119"/>
        <v>#N/A</v>
      </c>
      <c r="BY53" s="57" t="e">
        <f t="shared" si="119"/>
        <v>#N/A</v>
      </c>
      <c r="BZ53" s="57" t="e">
        <f t="shared" si="119"/>
        <v>#N/A</v>
      </c>
      <c r="CA53" s="57" t="e">
        <f t="shared" si="119"/>
        <v>#N/A</v>
      </c>
      <c r="CB53" s="57" t="e">
        <f t="shared" si="119"/>
        <v>#N/A</v>
      </c>
      <c r="CC53" s="57" t="e">
        <f t="shared" si="119"/>
        <v>#N/A</v>
      </c>
      <c r="CD53" s="57" t="e">
        <f t="shared" si="119"/>
        <v>#N/A</v>
      </c>
      <c r="CE53" s="57" t="e">
        <f t="shared" si="119"/>
        <v>#N/A</v>
      </c>
      <c r="CF53" s="57" t="e">
        <f t="shared" si="119"/>
        <v>#N/A</v>
      </c>
      <c r="CG53" s="57" t="e">
        <f t="shared" si="119"/>
        <v>#N/A</v>
      </c>
      <c r="CH53" s="57" t="e">
        <f t="shared" si="119"/>
        <v>#N/A</v>
      </c>
      <c r="CI53" s="57" t="e">
        <f t="shared" si="119"/>
        <v>#N/A</v>
      </c>
      <c r="CJ53" s="57" t="e">
        <f t="shared" si="119"/>
        <v>#N/A</v>
      </c>
      <c r="CK53" s="57" t="e">
        <f t="shared" si="119"/>
        <v>#N/A</v>
      </c>
      <c r="CL53" s="57" t="e">
        <f t="shared" si="119"/>
        <v>#N/A</v>
      </c>
      <c r="CM53" s="57" t="e">
        <f t="shared" si="119"/>
        <v>#N/A</v>
      </c>
      <c r="CN53" s="57" t="e">
        <f t="shared" si="119"/>
        <v>#N/A</v>
      </c>
      <c r="CO53" s="57" t="e">
        <f t="shared" si="119"/>
        <v>#N/A</v>
      </c>
      <c r="CP53" s="57" t="e">
        <f t="shared" si="119"/>
        <v>#N/A</v>
      </c>
      <c r="CQ53" s="57" t="e">
        <f t="shared" si="119"/>
        <v>#N/A</v>
      </c>
      <c r="CR53" s="57" t="e">
        <f t="shared" si="119"/>
        <v>#N/A</v>
      </c>
      <c r="CS53" s="57" t="e">
        <f t="shared" si="119"/>
        <v>#N/A</v>
      </c>
      <c r="CT53" s="57" t="e">
        <f t="shared" si="119"/>
        <v>#N/A</v>
      </c>
      <c r="CU53" s="57" t="e">
        <f t="shared" si="119"/>
        <v>#N/A</v>
      </c>
      <c r="CV53" s="57" t="e">
        <f t="shared" si="119"/>
        <v>#N/A</v>
      </c>
      <c r="CW53" s="57" t="e">
        <f t="shared" si="119"/>
        <v>#N/A</v>
      </c>
      <c r="CX53" s="57" t="e">
        <f t="shared" si="119"/>
        <v>#N/A</v>
      </c>
      <c r="CY53" s="57" t="e">
        <f t="shared" si="119"/>
        <v>#N/A</v>
      </c>
      <c r="CZ53" s="57" t="e">
        <f t="shared" si="119"/>
        <v>#N/A</v>
      </c>
      <c r="DA53" s="57" t="e">
        <f t="shared" si="119"/>
        <v>#N/A</v>
      </c>
      <c r="DB53" s="57" t="e">
        <f t="shared" si="119"/>
        <v>#N/A</v>
      </c>
      <c r="DC53" s="57" t="e">
        <f t="shared" si="119"/>
        <v>#N/A</v>
      </c>
      <c r="DD53" s="57" t="e">
        <f t="shared" si="119"/>
        <v>#N/A</v>
      </c>
      <c r="DE53" s="57" t="e">
        <f t="shared" si="119"/>
        <v>#N/A</v>
      </c>
      <c r="DF53" s="57" t="e">
        <f t="shared" si="119"/>
        <v>#N/A</v>
      </c>
      <c r="DG53" s="57" t="e">
        <f t="shared" si="119"/>
        <v>#N/A</v>
      </c>
      <c r="DH53" s="57" t="e">
        <f t="shared" si="119"/>
        <v>#N/A</v>
      </c>
      <c r="DI53" s="57" t="e">
        <f t="shared" si="119"/>
        <v>#N/A</v>
      </c>
      <c r="DJ53" s="57" t="e">
        <f t="shared" si="119"/>
        <v>#N/A</v>
      </c>
      <c r="DK53" s="57" t="e">
        <f t="shared" si="119"/>
        <v>#N/A</v>
      </c>
      <c r="DL53" s="57" t="e">
        <f t="shared" si="119"/>
        <v>#N/A</v>
      </c>
      <c r="DM53" s="57" t="e">
        <f t="shared" si="119"/>
        <v>#N/A</v>
      </c>
      <c r="DN53" s="57" t="e">
        <f t="shared" si="119"/>
        <v>#N/A</v>
      </c>
      <c r="DO53" s="57" t="e">
        <f t="shared" si="119"/>
        <v>#N/A</v>
      </c>
      <c r="DP53" s="57" t="e">
        <f t="shared" si="119"/>
        <v>#N/A</v>
      </c>
      <c r="DQ53" s="57" t="e">
        <f t="shared" si="119"/>
        <v>#N/A</v>
      </c>
      <c r="DR53" s="57" t="e">
        <f t="shared" si="119"/>
        <v>#N/A</v>
      </c>
      <c r="DS53" s="57" t="e">
        <f t="shared" si="119"/>
        <v>#N/A</v>
      </c>
      <c r="DT53" s="57" t="e">
        <f t="shared" si="119"/>
        <v>#N/A</v>
      </c>
      <c r="DU53" s="57" t="e">
        <f t="shared" si="119"/>
        <v>#N/A</v>
      </c>
      <c r="DV53" s="57" t="e">
        <f t="shared" si="119"/>
        <v>#N/A</v>
      </c>
      <c r="DW53" s="57" t="e">
        <f t="shared" si="119"/>
        <v>#N/A</v>
      </c>
      <c r="DX53" s="57" t="e">
        <f t="shared" si="119"/>
        <v>#N/A</v>
      </c>
      <c r="DY53" s="57" t="e">
        <f t="shared" si="119"/>
        <v>#N/A</v>
      </c>
      <c r="DZ53" s="57" t="e">
        <f t="shared" si="119"/>
        <v>#N/A</v>
      </c>
      <c r="EA53" s="57" t="e">
        <f t="shared" si="119"/>
        <v>#N/A</v>
      </c>
      <c r="EB53" s="57" t="e">
        <f t="shared" si="119"/>
        <v>#N/A</v>
      </c>
      <c r="EC53" s="57" t="e">
        <f t="shared" si="119"/>
        <v>#N/A</v>
      </c>
      <c r="ED53" s="57" t="e">
        <f t="shared" si="119"/>
        <v>#N/A</v>
      </c>
      <c r="EE53" s="57" t="e">
        <f t="shared" si="119"/>
        <v>#N/A</v>
      </c>
      <c r="EF53" s="57" t="e">
        <f t="shared" ref="EF53:GJ53" si="120">EE53-EE55-EE57-EE58</f>
        <v>#N/A</v>
      </c>
      <c r="EG53" s="57" t="e">
        <f t="shared" si="120"/>
        <v>#N/A</v>
      </c>
      <c r="EH53" s="57" t="e">
        <f t="shared" si="120"/>
        <v>#N/A</v>
      </c>
      <c r="EI53" s="57" t="e">
        <f t="shared" si="120"/>
        <v>#N/A</v>
      </c>
      <c r="EJ53" s="57" t="e">
        <f t="shared" si="120"/>
        <v>#N/A</v>
      </c>
      <c r="EK53" s="57" t="e">
        <f t="shared" si="120"/>
        <v>#N/A</v>
      </c>
      <c r="EL53" s="57" t="e">
        <f t="shared" si="120"/>
        <v>#N/A</v>
      </c>
      <c r="EM53" s="57" t="e">
        <f t="shared" si="120"/>
        <v>#N/A</v>
      </c>
      <c r="EN53" s="57" t="e">
        <f t="shared" si="120"/>
        <v>#N/A</v>
      </c>
      <c r="EO53" s="57" t="e">
        <f t="shared" si="120"/>
        <v>#N/A</v>
      </c>
      <c r="EP53" s="57" t="e">
        <f t="shared" si="120"/>
        <v>#N/A</v>
      </c>
      <c r="EQ53" s="57" t="e">
        <f t="shared" si="120"/>
        <v>#N/A</v>
      </c>
      <c r="ER53" s="57" t="e">
        <f t="shared" si="120"/>
        <v>#N/A</v>
      </c>
      <c r="ES53" s="57" t="e">
        <f t="shared" si="120"/>
        <v>#N/A</v>
      </c>
      <c r="ET53" s="57" t="e">
        <f t="shared" si="120"/>
        <v>#N/A</v>
      </c>
      <c r="EU53" s="57" t="e">
        <f t="shared" si="120"/>
        <v>#N/A</v>
      </c>
      <c r="EV53" s="57" t="e">
        <f t="shared" si="120"/>
        <v>#N/A</v>
      </c>
      <c r="EW53" s="57" t="e">
        <f t="shared" si="120"/>
        <v>#N/A</v>
      </c>
      <c r="EX53" s="57" t="e">
        <f t="shared" si="120"/>
        <v>#N/A</v>
      </c>
      <c r="EY53" s="57" t="e">
        <f t="shared" si="120"/>
        <v>#N/A</v>
      </c>
      <c r="EZ53" s="57" t="e">
        <f t="shared" si="120"/>
        <v>#N/A</v>
      </c>
      <c r="FA53" s="57" t="e">
        <f t="shared" si="120"/>
        <v>#N/A</v>
      </c>
      <c r="FB53" s="57" t="e">
        <f t="shared" si="120"/>
        <v>#N/A</v>
      </c>
      <c r="FC53" s="57" t="e">
        <f t="shared" si="120"/>
        <v>#N/A</v>
      </c>
      <c r="FD53" s="57" t="e">
        <f t="shared" si="120"/>
        <v>#N/A</v>
      </c>
      <c r="FE53" s="57" t="e">
        <f t="shared" si="120"/>
        <v>#N/A</v>
      </c>
      <c r="FF53" s="57" t="e">
        <f t="shared" si="120"/>
        <v>#N/A</v>
      </c>
      <c r="FG53" s="57" t="e">
        <f t="shared" si="120"/>
        <v>#N/A</v>
      </c>
      <c r="FH53" s="57" t="e">
        <f t="shared" si="120"/>
        <v>#N/A</v>
      </c>
      <c r="FI53" s="57" t="e">
        <f t="shared" si="120"/>
        <v>#N/A</v>
      </c>
      <c r="FJ53" s="57" t="e">
        <f t="shared" si="120"/>
        <v>#N/A</v>
      </c>
      <c r="FK53" s="57" t="e">
        <f t="shared" si="120"/>
        <v>#N/A</v>
      </c>
      <c r="FL53" s="57" t="e">
        <f t="shared" si="120"/>
        <v>#N/A</v>
      </c>
      <c r="FM53" s="57" t="e">
        <f t="shared" si="120"/>
        <v>#N/A</v>
      </c>
      <c r="FN53" s="57" t="e">
        <f t="shared" si="120"/>
        <v>#N/A</v>
      </c>
      <c r="FO53" s="57" t="e">
        <f t="shared" si="120"/>
        <v>#N/A</v>
      </c>
      <c r="FP53" s="57" t="e">
        <f t="shared" si="120"/>
        <v>#N/A</v>
      </c>
      <c r="FQ53" s="57" t="e">
        <f t="shared" si="120"/>
        <v>#N/A</v>
      </c>
      <c r="FR53" s="57" t="e">
        <f t="shared" si="120"/>
        <v>#N/A</v>
      </c>
      <c r="FS53" s="57" t="e">
        <f t="shared" si="120"/>
        <v>#N/A</v>
      </c>
      <c r="FT53" s="57" t="e">
        <f t="shared" si="120"/>
        <v>#N/A</v>
      </c>
      <c r="FU53" s="57" t="e">
        <f t="shared" si="120"/>
        <v>#N/A</v>
      </c>
      <c r="FV53" s="57" t="e">
        <f t="shared" si="120"/>
        <v>#N/A</v>
      </c>
      <c r="FW53" s="57" t="e">
        <f t="shared" si="120"/>
        <v>#N/A</v>
      </c>
      <c r="FX53" s="57" t="e">
        <f t="shared" si="120"/>
        <v>#N/A</v>
      </c>
      <c r="FY53" s="57" t="e">
        <f t="shared" si="120"/>
        <v>#N/A</v>
      </c>
      <c r="FZ53" s="57" t="e">
        <f t="shared" si="120"/>
        <v>#N/A</v>
      </c>
      <c r="GA53" s="57" t="e">
        <f t="shared" si="120"/>
        <v>#N/A</v>
      </c>
      <c r="GB53" s="57" t="e">
        <f t="shared" si="120"/>
        <v>#N/A</v>
      </c>
      <c r="GC53" s="57" t="e">
        <f t="shared" si="120"/>
        <v>#N/A</v>
      </c>
      <c r="GD53" s="57" t="e">
        <f t="shared" si="120"/>
        <v>#N/A</v>
      </c>
      <c r="GE53" s="57" t="e">
        <f t="shared" si="120"/>
        <v>#N/A</v>
      </c>
      <c r="GF53" s="57" t="e">
        <f t="shared" si="120"/>
        <v>#N/A</v>
      </c>
      <c r="GG53" s="57" t="e">
        <f t="shared" si="120"/>
        <v>#N/A</v>
      </c>
      <c r="GH53" s="57" t="e">
        <f t="shared" si="120"/>
        <v>#N/A</v>
      </c>
      <c r="GI53" s="57" t="e">
        <f t="shared" si="120"/>
        <v>#N/A</v>
      </c>
      <c r="GJ53" s="57" t="e">
        <f t="shared" si="120"/>
        <v>#N/A</v>
      </c>
    </row>
    <row r="54" spans="2:192" x14ac:dyDescent="0.3">
      <c r="C54" s="31" t="s">
        <v>465</v>
      </c>
      <c r="F54" s="114">
        <v>0</v>
      </c>
      <c r="G54" s="108">
        <f>F54+F57-F56</f>
        <v>0</v>
      </c>
      <c r="H54" s="108">
        <f t="shared" ref="H54:BS54" si="121">G54+G57-G56</f>
        <v>0</v>
      </c>
      <c r="I54" s="108">
        <f t="shared" si="121"/>
        <v>0</v>
      </c>
      <c r="J54" s="108">
        <f t="shared" si="121"/>
        <v>0</v>
      </c>
      <c r="K54" s="108">
        <f t="shared" si="121"/>
        <v>0</v>
      </c>
      <c r="L54" s="108">
        <f t="shared" si="121"/>
        <v>0</v>
      </c>
      <c r="M54" s="108">
        <f t="shared" si="121"/>
        <v>0</v>
      </c>
      <c r="N54" s="108">
        <f t="shared" si="121"/>
        <v>0</v>
      </c>
      <c r="O54" s="108">
        <f t="shared" si="121"/>
        <v>0</v>
      </c>
      <c r="P54" s="108">
        <f t="shared" si="121"/>
        <v>0</v>
      </c>
      <c r="Q54" s="108">
        <f t="shared" si="121"/>
        <v>0</v>
      </c>
      <c r="R54" s="108">
        <f t="shared" si="121"/>
        <v>0</v>
      </c>
      <c r="S54" s="108">
        <f t="shared" si="121"/>
        <v>0</v>
      </c>
      <c r="T54" s="108">
        <f t="shared" si="121"/>
        <v>0</v>
      </c>
      <c r="U54" s="108">
        <f t="shared" si="121"/>
        <v>0</v>
      </c>
      <c r="V54" s="108">
        <f t="shared" si="121"/>
        <v>0</v>
      </c>
      <c r="W54" s="108">
        <f t="shared" si="121"/>
        <v>0</v>
      </c>
      <c r="X54" s="108">
        <f t="shared" si="121"/>
        <v>0</v>
      </c>
      <c r="Y54" s="108">
        <f t="shared" si="121"/>
        <v>0</v>
      </c>
      <c r="Z54" s="108">
        <f t="shared" si="121"/>
        <v>0</v>
      </c>
      <c r="AA54" s="108">
        <f t="shared" si="121"/>
        <v>0</v>
      </c>
      <c r="AB54" s="108">
        <f t="shared" si="121"/>
        <v>0</v>
      </c>
      <c r="AC54" s="108">
        <f t="shared" si="121"/>
        <v>0</v>
      </c>
      <c r="AD54" s="108">
        <f t="shared" si="121"/>
        <v>0</v>
      </c>
      <c r="AE54" s="108">
        <f t="shared" si="121"/>
        <v>0</v>
      </c>
      <c r="AF54" s="108">
        <f t="shared" si="121"/>
        <v>0</v>
      </c>
      <c r="AG54" s="108" t="e">
        <f t="shared" si="121"/>
        <v>#N/A</v>
      </c>
      <c r="AH54" s="108" t="e">
        <f t="shared" si="121"/>
        <v>#N/A</v>
      </c>
      <c r="AI54" s="108" t="e">
        <f t="shared" si="121"/>
        <v>#N/A</v>
      </c>
      <c r="AJ54" s="108" t="e">
        <f t="shared" si="121"/>
        <v>#N/A</v>
      </c>
      <c r="AK54" s="108" t="e">
        <f t="shared" si="121"/>
        <v>#N/A</v>
      </c>
      <c r="AL54" s="108" t="e">
        <f t="shared" si="121"/>
        <v>#N/A</v>
      </c>
      <c r="AM54" s="108" t="e">
        <f t="shared" si="121"/>
        <v>#N/A</v>
      </c>
      <c r="AN54" s="108" t="e">
        <f t="shared" si="121"/>
        <v>#N/A</v>
      </c>
      <c r="AO54" s="108" t="e">
        <f t="shared" si="121"/>
        <v>#N/A</v>
      </c>
      <c r="AP54" s="108" t="e">
        <f t="shared" si="121"/>
        <v>#N/A</v>
      </c>
      <c r="AQ54" s="108" t="e">
        <f t="shared" si="121"/>
        <v>#N/A</v>
      </c>
      <c r="AR54" s="108" t="e">
        <f t="shared" si="121"/>
        <v>#N/A</v>
      </c>
      <c r="AS54" s="108" t="e">
        <f t="shared" si="121"/>
        <v>#N/A</v>
      </c>
      <c r="AT54" s="108" t="e">
        <f t="shared" si="121"/>
        <v>#N/A</v>
      </c>
      <c r="AU54" s="108" t="e">
        <f t="shared" si="121"/>
        <v>#N/A</v>
      </c>
      <c r="AV54" s="108" t="e">
        <f t="shared" si="121"/>
        <v>#N/A</v>
      </c>
      <c r="AW54" s="108" t="e">
        <f t="shared" si="121"/>
        <v>#N/A</v>
      </c>
      <c r="AX54" s="108" t="e">
        <f t="shared" si="121"/>
        <v>#N/A</v>
      </c>
      <c r="AY54" s="108" t="e">
        <f t="shared" si="121"/>
        <v>#N/A</v>
      </c>
      <c r="AZ54" s="108" t="e">
        <f t="shared" si="121"/>
        <v>#N/A</v>
      </c>
      <c r="BA54" s="108" t="e">
        <f t="shared" si="121"/>
        <v>#N/A</v>
      </c>
      <c r="BB54" s="108" t="e">
        <f t="shared" si="121"/>
        <v>#N/A</v>
      </c>
      <c r="BC54" s="108" t="e">
        <f t="shared" si="121"/>
        <v>#N/A</v>
      </c>
      <c r="BD54" s="108" t="e">
        <f t="shared" si="121"/>
        <v>#N/A</v>
      </c>
      <c r="BE54" s="108" t="e">
        <f t="shared" si="121"/>
        <v>#N/A</v>
      </c>
      <c r="BF54" s="108" t="e">
        <f t="shared" si="121"/>
        <v>#N/A</v>
      </c>
      <c r="BG54" s="108" t="e">
        <f t="shared" si="121"/>
        <v>#N/A</v>
      </c>
      <c r="BH54" s="108" t="e">
        <f t="shared" si="121"/>
        <v>#N/A</v>
      </c>
      <c r="BI54" s="108" t="e">
        <f t="shared" si="121"/>
        <v>#N/A</v>
      </c>
      <c r="BJ54" s="108" t="e">
        <f t="shared" si="121"/>
        <v>#N/A</v>
      </c>
      <c r="BK54" s="108" t="e">
        <f t="shared" si="121"/>
        <v>#N/A</v>
      </c>
      <c r="BL54" s="108" t="e">
        <f t="shared" si="121"/>
        <v>#N/A</v>
      </c>
      <c r="BM54" s="108" t="e">
        <f t="shared" si="121"/>
        <v>#N/A</v>
      </c>
      <c r="BN54" s="108" t="e">
        <f t="shared" si="121"/>
        <v>#N/A</v>
      </c>
      <c r="BO54" s="108" t="e">
        <f t="shared" si="121"/>
        <v>#N/A</v>
      </c>
      <c r="BP54" s="108" t="e">
        <f t="shared" si="121"/>
        <v>#N/A</v>
      </c>
      <c r="BQ54" s="108" t="e">
        <f t="shared" si="121"/>
        <v>#N/A</v>
      </c>
      <c r="BR54" s="108" t="e">
        <f t="shared" si="121"/>
        <v>#N/A</v>
      </c>
      <c r="BS54" s="108" t="e">
        <f t="shared" si="121"/>
        <v>#N/A</v>
      </c>
      <c r="BT54" s="108" t="e">
        <f t="shared" ref="BT54:EE54" si="122">BS54+BS57-BS56</f>
        <v>#N/A</v>
      </c>
      <c r="BU54" s="108" t="e">
        <f t="shared" si="122"/>
        <v>#N/A</v>
      </c>
      <c r="BV54" s="108" t="e">
        <f t="shared" si="122"/>
        <v>#N/A</v>
      </c>
      <c r="BW54" s="108" t="e">
        <f t="shared" si="122"/>
        <v>#N/A</v>
      </c>
      <c r="BX54" s="108" t="e">
        <f t="shared" si="122"/>
        <v>#N/A</v>
      </c>
      <c r="BY54" s="108" t="e">
        <f t="shared" si="122"/>
        <v>#N/A</v>
      </c>
      <c r="BZ54" s="108" t="e">
        <f t="shared" si="122"/>
        <v>#N/A</v>
      </c>
      <c r="CA54" s="108" t="e">
        <f t="shared" si="122"/>
        <v>#N/A</v>
      </c>
      <c r="CB54" s="108" t="e">
        <f t="shared" si="122"/>
        <v>#N/A</v>
      </c>
      <c r="CC54" s="108" t="e">
        <f t="shared" si="122"/>
        <v>#N/A</v>
      </c>
      <c r="CD54" s="108" t="e">
        <f t="shared" si="122"/>
        <v>#N/A</v>
      </c>
      <c r="CE54" s="108" t="e">
        <f t="shared" si="122"/>
        <v>#N/A</v>
      </c>
      <c r="CF54" s="108" t="e">
        <f t="shared" si="122"/>
        <v>#N/A</v>
      </c>
      <c r="CG54" s="108" t="e">
        <f t="shared" si="122"/>
        <v>#N/A</v>
      </c>
      <c r="CH54" s="108" t="e">
        <f t="shared" si="122"/>
        <v>#N/A</v>
      </c>
      <c r="CI54" s="108" t="e">
        <f t="shared" si="122"/>
        <v>#N/A</v>
      </c>
      <c r="CJ54" s="108" t="e">
        <f t="shared" si="122"/>
        <v>#N/A</v>
      </c>
      <c r="CK54" s="108" t="e">
        <f t="shared" si="122"/>
        <v>#N/A</v>
      </c>
      <c r="CL54" s="108" t="e">
        <f t="shared" si="122"/>
        <v>#N/A</v>
      </c>
      <c r="CM54" s="108" t="e">
        <f t="shared" si="122"/>
        <v>#N/A</v>
      </c>
      <c r="CN54" s="108" t="e">
        <f t="shared" si="122"/>
        <v>#N/A</v>
      </c>
      <c r="CO54" s="108" t="e">
        <f t="shared" si="122"/>
        <v>#N/A</v>
      </c>
      <c r="CP54" s="108" t="e">
        <f t="shared" si="122"/>
        <v>#N/A</v>
      </c>
      <c r="CQ54" s="108" t="e">
        <f t="shared" si="122"/>
        <v>#N/A</v>
      </c>
      <c r="CR54" s="108" t="e">
        <f t="shared" si="122"/>
        <v>#N/A</v>
      </c>
      <c r="CS54" s="108" t="e">
        <f t="shared" si="122"/>
        <v>#N/A</v>
      </c>
      <c r="CT54" s="108" t="e">
        <f t="shared" si="122"/>
        <v>#N/A</v>
      </c>
      <c r="CU54" s="108" t="e">
        <f t="shared" si="122"/>
        <v>#N/A</v>
      </c>
      <c r="CV54" s="108" t="e">
        <f t="shared" si="122"/>
        <v>#N/A</v>
      </c>
      <c r="CW54" s="108" t="e">
        <f t="shared" si="122"/>
        <v>#N/A</v>
      </c>
      <c r="CX54" s="108" t="e">
        <f t="shared" si="122"/>
        <v>#N/A</v>
      </c>
      <c r="CY54" s="108" t="e">
        <f t="shared" si="122"/>
        <v>#N/A</v>
      </c>
      <c r="CZ54" s="108" t="e">
        <f t="shared" si="122"/>
        <v>#N/A</v>
      </c>
      <c r="DA54" s="108" t="e">
        <f t="shared" si="122"/>
        <v>#N/A</v>
      </c>
      <c r="DB54" s="108" t="e">
        <f t="shared" si="122"/>
        <v>#N/A</v>
      </c>
      <c r="DC54" s="108" t="e">
        <f t="shared" si="122"/>
        <v>#N/A</v>
      </c>
      <c r="DD54" s="108" t="e">
        <f t="shared" si="122"/>
        <v>#N/A</v>
      </c>
      <c r="DE54" s="108" t="e">
        <f t="shared" si="122"/>
        <v>#N/A</v>
      </c>
      <c r="DF54" s="108" t="e">
        <f t="shared" si="122"/>
        <v>#N/A</v>
      </c>
      <c r="DG54" s="108" t="e">
        <f t="shared" si="122"/>
        <v>#N/A</v>
      </c>
      <c r="DH54" s="108" t="e">
        <f t="shared" si="122"/>
        <v>#N/A</v>
      </c>
      <c r="DI54" s="108" t="e">
        <f t="shared" si="122"/>
        <v>#N/A</v>
      </c>
      <c r="DJ54" s="108" t="e">
        <f t="shared" si="122"/>
        <v>#N/A</v>
      </c>
      <c r="DK54" s="108" t="e">
        <f t="shared" si="122"/>
        <v>#N/A</v>
      </c>
      <c r="DL54" s="108" t="e">
        <f t="shared" si="122"/>
        <v>#N/A</v>
      </c>
      <c r="DM54" s="108" t="e">
        <f t="shared" si="122"/>
        <v>#N/A</v>
      </c>
      <c r="DN54" s="108" t="e">
        <f t="shared" si="122"/>
        <v>#N/A</v>
      </c>
      <c r="DO54" s="108" t="e">
        <f t="shared" si="122"/>
        <v>#N/A</v>
      </c>
      <c r="DP54" s="108" t="e">
        <f t="shared" si="122"/>
        <v>#N/A</v>
      </c>
      <c r="DQ54" s="108" t="e">
        <f t="shared" si="122"/>
        <v>#N/A</v>
      </c>
      <c r="DR54" s="108" t="e">
        <f t="shared" si="122"/>
        <v>#N/A</v>
      </c>
      <c r="DS54" s="108" t="e">
        <f t="shared" si="122"/>
        <v>#N/A</v>
      </c>
      <c r="DT54" s="108" t="e">
        <f t="shared" si="122"/>
        <v>#N/A</v>
      </c>
      <c r="DU54" s="108" t="e">
        <f t="shared" si="122"/>
        <v>#N/A</v>
      </c>
      <c r="DV54" s="108" t="e">
        <f t="shared" si="122"/>
        <v>#N/A</v>
      </c>
      <c r="DW54" s="108" t="e">
        <f t="shared" si="122"/>
        <v>#N/A</v>
      </c>
      <c r="DX54" s="108" t="e">
        <f t="shared" si="122"/>
        <v>#N/A</v>
      </c>
      <c r="DY54" s="108" t="e">
        <f t="shared" si="122"/>
        <v>#N/A</v>
      </c>
      <c r="DZ54" s="108" t="e">
        <f t="shared" si="122"/>
        <v>#N/A</v>
      </c>
      <c r="EA54" s="108" t="e">
        <f t="shared" si="122"/>
        <v>#N/A</v>
      </c>
      <c r="EB54" s="108" t="e">
        <f t="shared" si="122"/>
        <v>#N/A</v>
      </c>
      <c r="EC54" s="108" t="e">
        <f t="shared" si="122"/>
        <v>#N/A</v>
      </c>
      <c r="ED54" s="108" t="e">
        <f t="shared" si="122"/>
        <v>#N/A</v>
      </c>
      <c r="EE54" s="108" t="e">
        <f t="shared" si="122"/>
        <v>#N/A</v>
      </c>
      <c r="EF54" s="108" t="e">
        <f t="shared" ref="EF54:GJ54" si="123">EE54+EE57-EE56</f>
        <v>#N/A</v>
      </c>
      <c r="EG54" s="108" t="e">
        <f t="shared" si="123"/>
        <v>#N/A</v>
      </c>
      <c r="EH54" s="108" t="e">
        <f t="shared" si="123"/>
        <v>#N/A</v>
      </c>
      <c r="EI54" s="108" t="e">
        <f t="shared" si="123"/>
        <v>#N/A</v>
      </c>
      <c r="EJ54" s="108" t="e">
        <f t="shared" si="123"/>
        <v>#N/A</v>
      </c>
      <c r="EK54" s="108" t="e">
        <f t="shared" si="123"/>
        <v>#N/A</v>
      </c>
      <c r="EL54" s="108" t="e">
        <f t="shared" si="123"/>
        <v>#N/A</v>
      </c>
      <c r="EM54" s="108" t="e">
        <f t="shared" si="123"/>
        <v>#N/A</v>
      </c>
      <c r="EN54" s="108" t="e">
        <f t="shared" si="123"/>
        <v>#N/A</v>
      </c>
      <c r="EO54" s="108" t="e">
        <f t="shared" si="123"/>
        <v>#N/A</v>
      </c>
      <c r="EP54" s="108" t="e">
        <f t="shared" si="123"/>
        <v>#N/A</v>
      </c>
      <c r="EQ54" s="108" t="e">
        <f t="shared" si="123"/>
        <v>#N/A</v>
      </c>
      <c r="ER54" s="108" t="e">
        <f t="shared" si="123"/>
        <v>#N/A</v>
      </c>
      <c r="ES54" s="108" t="e">
        <f t="shared" si="123"/>
        <v>#N/A</v>
      </c>
      <c r="ET54" s="108" t="e">
        <f t="shared" si="123"/>
        <v>#N/A</v>
      </c>
      <c r="EU54" s="108" t="e">
        <f t="shared" si="123"/>
        <v>#N/A</v>
      </c>
      <c r="EV54" s="108" t="e">
        <f t="shared" si="123"/>
        <v>#N/A</v>
      </c>
      <c r="EW54" s="108" t="e">
        <f t="shared" si="123"/>
        <v>#N/A</v>
      </c>
      <c r="EX54" s="108" t="e">
        <f t="shared" si="123"/>
        <v>#N/A</v>
      </c>
      <c r="EY54" s="108" t="e">
        <f t="shared" si="123"/>
        <v>#N/A</v>
      </c>
      <c r="EZ54" s="108" t="e">
        <f t="shared" si="123"/>
        <v>#N/A</v>
      </c>
      <c r="FA54" s="108" t="e">
        <f t="shared" si="123"/>
        <v>#N/A</v>
      </c>
      <c r="FB54" s="108" t="e">
        <f t="shared" si="123"/>
        <v>#N/A</v>
      </c>
      <c r="FC54" s="108" t="e">
        <f t="shared" si="123"/>
        <v>#N/A</v>
      </c>
      <c r="FD54" s="108" t="e">
        <f t="shared" si="123"/>
        <v>#N/A</v>
      </c>
      <c r="FE54" s="108" t="e">
        <f t="shared" si="123"/>
        <v>#N/A</v>
      </c>
      <c r="FF54" s="108" t="e">
        <f t="shared" si="123"/>
        <v>#N/A</v>
      </c>
      <c r="FG54" s="108" t="e">
        <f t="shared" si="123"/>
        <v>#N/A</v>
      </c>
      <c r="FH54" s="108" t="e">
        <f t="shared" si="123"/>
        <v>#N/A</v>
      </c>
      <c r="FI54" s="108" t="e">
        <f t="shared" si="123"/>
        <v>#N/A</v>
      </c>
      <c r="FJ54" s="108" t="e">
        <f t="shared" si="123"/>
        <v>#N/A</v>
      </c>
      <c r="FK54" s="108" t="e">
        <f t="shared" si="123"/>
        <v>#N/A</v>
      </c>
      <c r="FL54" s="108" t="e">
        <f t="shared" si="123"/>
        <v>#N/A</v>
      </c>
      <c r="FM54" s="108" t="e">
        <f t="shared" si="123"/>
        <v>#N/A</v>
      </c>
      <c r="FN54" s="108" t="e">
        <f t="shared" si="123"/>
        <v>#N/A</v>
      </c>
      <c r="FO54" s="108" t="e">
        <f t="shared" si="123"/>
        <v>#N/A</v>
      </c>
      <c r="FP54" s="108" t="e">
        <f t="shared" si="123"/>
        <v>#N/A</v>
      </c>
      <c r="FQ54" s="108" t="e">
        <f t="shared" si="123"/>
        <v>#N/A</v>
      </c>
      <c r="FR54" s="108" t="e">
        <f t="shared" si="123"/>
        <v>#N/A</v>
      </c>
      <c r="FS54" s="108" t="e">
        <f t="shared" si="123"/>
        <v>#N/A</v>
      </c>
      <c r="FT54" s="108" t="e">
        <f t="shared" si="123"/>
        <v>#N/A</v>
      </c>
      <c r="FU54" s="108" t="e">
        <f t="shared" si="123"/>
        <v>#N/A</v>
      </c>
      <c r="FV54" s="108" t="e">
        <f t="shared" si="123"/>
        <v>#N/A</v>
      </c>
      <c r="FW54" s="108" t="e">
        <f t="shared" si="123"/>
        <v>#N/A</v>
      </c>
      <c r="FX54" s="108" t="e">
        <f t="shared" si="123"/>
        <v>#N/A</v>
      </c>
      <c r="FY54" s="108" t="e">
        <f t="shared" si="123"/>
        <v>#N/A</v>
      </c>
      <c r="FZ54" s="108" t="e">
        <f t="shared" si="123"/>
        <v>#N/A</v>
      </c>
      <c r="GA54" s="108" t="e">
        <f t="shared" si="123"/>
        <v>#N/A</v>
      </c>
      <c r="GB54" s="108" t="e">
        <f t="shared" si="123"/>
        <v>#N/A</v>
      </c>
      <c r="GC54" s="108" t="e">
        <f t="shared" si="123"/>
        <v>#N/A</v>
      </c>
      <c r="GD54" s="108" t="e">
        <f t="shared" si="123"/>
        <v>#N/A</v>
      </c>
      <c r="GE54" s="108" t="e">
        <f t="shared" si="123"/>
        <v>#N/A</v>
      </c>
      <c r="GF54" s="108" t="e">
        <f t="shared" si="123"/>
        <v>#N/A</v>
      </c>
      <c r="GG54" s="108" t="e">
        <f t="shared" si="123"/>
        <v>#N/A</v>
      </c>
      <c r="GH54" s="108" t="e">
        <f t="shared" si="123"/>
        <v>#N/A</v>
      </c>
      <c r="GI54" s="108" t="e">
        <f t="shared" si="123"/>
        <v>#N/A</v>
      </c>
      <c r="GJ54" s="108" t="e">
        <f t="shared" si="123"/>
        <v>#N/A</v>
      </c>
    </row>
    <row r="55" spans="2:192" x14ac:dyDescent="0.3">
      <c r="C55" s="31" t="s">
        <v>514</v>
      </c>
      <c r="F55" s="110">
        <f>F53*(1+Risk_Adj_Mortality)*MIN(VLOOKUP(Entry_Age+F5-1,Curves!$A$2:$S$150,IF(Model_Point!$C$2="M",2,3),FALSE)*IF(F5&gt;16,1,VLOOKUP(F5-1,Parameters!$A$70:$E$85,IF(Mortality_Table="EXT",2,IF(Mortality_Table="FAM",3,IF(Mortality_Table="IND",4,IF(Mortality_Table="PAR",5)))),FALSE)),1)</f>
        <v>7.3347172474119079E-2</v>
      </c>
      <c r="G55" s="110">
        <f>G53*(1+Risk_Adj_Mortality)*MIN(VLOOKUP(Entry_Age+G5-1,Curves!$A$2:$S$150,IF(Model_Point!$C$2="M",2,3),FALSE)*IF(G5&gt;16,1,VLOOKUP(G5-1,Parameters!$A$70:$E$85,IF(Mortality_Table="EXT",2,IF(Mortality_Table="FAM",3,IF(Mortality_Table="IND",4,IF(Mortality_Table="PAR",5)))),FALSE)),1)</f>
        <v>4.4991458497872436E-2</v>
      </c>
      <c r="H55" s="110">
        <f>H53*(1+Risk_Adj_Mortality)*MIN(VLOOKUP(Entry_Age+H5-1,Curves!$A$2:$S$150,IF(Model_Point!$C$2="M",2,3),FALSE)*IF(H5&gt;16,1,VLOOKUP(H5-1,Parameters!$A$70:$E$85,IF(Mortality_Table="EXT",2,IF(Mortality_Table="FAM",3,IF(Mortality_Table="IND",4,IF(Mortality_Table="PAR",5)))),FALSE)),1)</f>
        <v>3.1839408979685388E-2</v>
      </c>
      <c r="I55" s="110">
        <f>I53*(1+Risk_Adj_Mortality)*MIN(VLOOKUP(Entry_Age+I5-1,Curves!$A$2:$S$150,IF(Model_Point!$C$2="M",2,3),FALSE)*IF(I5&gt;16,1,VLOOKUP(I5-1,Parameters!$A$70:$E$85,IF(Mortality_Table="EXT",2,IF(Mortality_Table="FAM",3,IF(Mortality_Table="IND",4,IF(Mortality_Table="PAR",5)))),FALSE)),1)</f>
        <v>2.8984592992393237E-2</v>
      </c>
      <c r="J55" s="110">
        <f>J53*(1+Risk_Adj_Mortality)*MIN(VLOOKUP(Entry_Age+J5-1,Curves!$A$2:$S$150,IF(Model_Point!$C$2="M",2,3),FALSE)*IF(J5&gt;16,1,VLOOKUP(J5-1,Parameters!$A$70:$E$85,IF(Mortality_Table="EXT",2,IF(Mortality_Table="FAM",3,IF(Mortality_Table="IND",4,IF(Mortality_Table="PAR",5)))),FALSE)),1)</f>
        <v>2.5344288894985977E-2</v>
      </c>
      <c r="K55" s="110">
        <f>K53*(1+Risk_Adj_Mortality)*MIN(VLOOKUP(Entry_Age+K5-1,Curves!$A$2:$S$150,IF(Model_Point!$C$2="M",2,3),FALSE)*IF(K5&gt;16,1,VLOOKUP(K5-1,Parameters!$A$70:$E$85,IF(Mortality_Table="EXT",2,IF(Mortality_Table="FAM",3,IF(Mortality_Table="IND",4,IF(Mortality_Table="PAR",5)))),FALSE)),1)</f>
        <v>2.273282948486818E-2</v>
      </c>
      <c r="L55" s="110">
        <f>L53*(1+Risk_Adj_Mortality)*MIN(VLOOKUP(Entry_Age+L5-1,Curves!$A$2:$S$150,IF(Model_Point!$C$2="M",2,3),FALSE)*IF(L5&gt;16,1,VLOOKUP(L5-1,Parameters!$A$70:$E$85,IF(Mortality_Table="EXT",2,IF(Mortality_Table="FAM",3,IF(Mortality_Table="IND",4,IF(Mortality_Table="PAR",5)))),FALSE)),1)</f>
        <v>2.1389197378196646E-2</v>
      </c>
      <c r="M55" s="110">
        <f>M53*(1+Risk_Adj_Mortality)*MIN(VLOOKUP(Entry_Age+M5-1,Curves!$A$2:$S$150,IF(Model_Point!$C$2="M",2,3),FALSE)*IF(M5&gt;16,1,VLOOKUP(M5-1,Parameters!$A$70:$E$85,IF(Mortality_Table="EXT",2,IF(Mortality_Table="FAM",3,IF(Mortality_Table="IND",4,IF(Mortality_Table="PAR",5)))),FALSE)),1)</f>
        <v>2.003419612911839E-2</v>
      </c>
      <c r="N55" s="110">
        <f>N53*(1+Risk_Adj_Mortality)*MIN(VLOOKUP(Entry_Age+N5-1,Curves!$A$2:$S$150,IF(Model_Point!$C$2="M",2,3),FALSE)*IF(N5&gt;16,1,VLOOKUP(N5-1,Parameters!$A$70:$E$85,IF(Mortality_Table="EXT",2,IF(Mortality_Table="FAM",3,IF(Mortality_Table="IND",4,IF(Mortality_Table="PAR",5)))),FALSE)),1)</f>
        <v>1.8680660120810846E-2</v>
      </c>
      <c r="O55" s="110">
        <f>O53*(1+Risk_Adj_Mortality)*MIN(VLOOKUP(Entry_Age+O5-1,Curves!$A$2:$S$150,IF(Model_Point!$C$2="M",2,3),FALSE)*IF(O5&gt;16,1,VLOOKUP(O5-1,Parameters!$A$70:$E$85,IF(Mortality_Table="EXT",2,IF(Mortality_Table="FAM",3,IF(Mortality_Table="IND",4,IF(Mortality_Table="PAR",5)))),FALSE)),1)</f>
        <v>1.7351728502026615E-2</v>
      </c>
      <c r="P55" s="110">
        <f>P53*(1+Risk_Adj_Mortality)*MIN(VLOOKUP(Entry_Age+P5-1,Curves!$A$2:$S$150,IF(Model_Point!$C$2="M",2,3),FALSE)*IF(P5&gt;16,1,VLOOKUP(P5-1,Parameters!$A$70:$E$85,IF(Mortality_Table="EXT",2,IF(Mortality_Table="FAM",3,IF(Mortality_Table="IND",4,IF(Mortality_Table="PAR",5)))),FALSE)),1)</f>
        <v>1.6058212979624158E-2</v>
      </c>
      <c r="Q55" s="110">
        <f>Q53*(1+Risk_Adj_Mortality)*MIN(VLOOKUP(Entry_Age+Q5-1,Curves!$A$2:$S$150,IF(Model_Point!$C$2="M",2,3),FALSE)*IF(Q5&gt;16,1,VLOOKUP(Q5-1,Parameters!$A$70:$E$85,IF(Mortality_Table="EXT",2,IF(Mortality_Table="FAM",3,IF(Mortality_Table="IND",4,IF(Mortality_Table="PAR",5)))),FALSE)),1)</f>
        <v>1.5674601973240082E-2</v>
      </c>
      <c r="R55" s="110">
        <f>R53*(1+Risk_Adj_Mortality)*MIN(VLOOKUP(Entry_Age+R5-1,Curves!$A$2:$S$150,IF(Model_Point!$C$2="M",2,3),FALSE)*IF(R5&gt;16,1,VLOOKUP(R5-1,Parameters!$A$70:$E$85,IF(Mortality_Table="EXT",2,IF(Mortality_Table="FAM",3,IF(Mortality_Table="IND",4,IF(Mortality_Table="PAR",5)))),FALSE)),1)</f>
        <v>1.5091498794149028E-2</v>
      </c>
      <c r="S55" s="110">
        <f>S53*(1+Risk_Adj_Mortality)*MIN(VLOOKUP(Entry_Age+S5-1,Curves!$A$2:$S$150,IF(Model_Point!$C$2="M",2,3),FALSE)*IF(S5&gt;16,1,VLOOKUP(S5-1,Parameters!$A$70:$E$85,IF(Mortality_Table="EXT",2,IF(Mortality_Table="FAM",3,IF(Mortality_Table="IND",4,IF(Mortality_Table="PAR",5)))),FALSE)),1)</f>
        <v>1.4301263536284829E-2</v>
      </c>
      <c r="T55" s="110">
        <f>T53*(1+Risk_Adj_Mortality)*MIN(VLOOKUP(Entry_Age+T5-1,Curves!$A$2:$S$150,IF(Model_Point!$C$2="M",2,3),FALSE)*IF(T5&gt;16,1,VLOOKUP(T5-1,Parameters!$A$70:$E$85,IF(Mortality_Table="EXT",2,IF(Mortality_Table="FAM",3,IF(Mortality_Table="IND",4,IF(Mortality_Table="PAR",5)))),FALSE)),1)</f>
        <v>1.3305418443293804E-2</v>
      </c>
      <c r="U55" s="110">
        <f>U53*(1+Risk_Adj_Mortality)*MIN(VLOOKUP(Entry_Age+U5-1,Curves!$A$2:$S$150,IF(Model_Point!$C$2="M",2,3),FALSE)*IF(U5&gt;16,1,VLOOKUP(U5-1,Parameters!$A$70:$E$85,IF(Mortality_Table="EXT",2,IF(Mortality_Table="FAM",3,IF(Mortality_Table="IND",4,IF(Mortality_Table="PAR",5)))),FALSE)),1)</f>
        <v>1.2117180067598581E-2</v>
      </c>
      <c r="V55" s="110">
        <f>V53*(1+Risk_Adj_Mortality)*MIN(VLOOKUP(Entry_Age+V5-1,Curves!$A$2:$S$150,IF(Model_Point!$C$2="M",2,3),FALSE)*IF(V5&gt;16,1,VLOOKUP(V5-1,Parameters!$A$70:$E$85,IF(Mortality_Table="EXT",2,IF(Mortality_Table="FAM",3,IF(Mortality_Table="IND",4,IF(Mortality_Table="PAR",5)))),FALSE)),1)</f>
        <v>1.0763555269167818E-2</v>
      </c>
      <c r="W55" s="110">
        <f>W53*(1+Risk_Adj_Mortality)*MIN(VLOOKUP(Entry_Age+W5-1,Curves!$A$2:$S$150,IF(Model_Point!$C$2="M",2,3),FALSE)*IF(W5&gt;16,1,VLOOKUP(W5-1,Parameters!$A$70:$E$85,IF(Mortality_Table="EXT",2,IF(Mortality_Table="FAM",3,IF(Mortality_Table="IND",4,IF(Mortality_Table="PAR",5)))),FALSE)),1)</f>
        <v>9.2864439548517256E-3</v>
      </c>
      <c r="X55" s="110">
        <f>X53*(1+Risk_Adj_Mortality)*MIN(VLOOKUP(Entry_Age+X5-1,Curves!$A$2:$S$150,IF(Model_Point!$C$2="M",2,3),FALSE)*IF(X5&gt;16,1,VLOOKUP(X5-1,Parameters!$A$70:$E$85,IF(Mortality_Table="EXT",2,IF(Mortality_Table="FAM",3,IF(Mortality_Table="IND",4,IF(Mortality_Table="PAR",5)))),FALSE)),1)</f>
        <v>7.7420870406384127E-3</v>
      </c>
      <c r="Y55" s="110">
        <f>Y53*(1+Risk_Adj_Mortality)*MIN(VLOOKUP(Entry_Age+Y5-1,Curves!$A$2:$S$150,IF(Model_Point!$C$2="M",2,3),FALSE)*IF(Y5&gt;16,1,VLOOKUP(Y5-1,Parameters!$A$70:$E$85,IF(Mortality_Table="EXT",2,IF(Mortality_Table="FAM",3,IF(Mortality_Table="IND",4,IF(Mortality_Table="PAR",5)))),FALSE)),1)</f>
        <v>6.1982111596291427E-3</v>
      </c>
      <c r="Z55" s="110">
        <f>Z53*(1+Risk_Adj_Mortality)*MIN(VLOOKUP(Entry_Age+Z5-1,Curves!$A$2:$S$150,IF(Model_Point!$C$2="M",2,3),FALSE)*IF(Z5&gt;16,1,VLOOKUP(Z5-1,Parameters!$A$70:$E$85,IF(Mortality_Table="EXT",2,IF(Mortality_Table="FAM",3,IF(Mortality_Table="IND",4,IF(Mortality_Table="PAR",5)))),FALSE)),1)</f>
        <v>4.7284426657838701E-3</v>
      </c>
      <c r="AA55" s="110">
        <f>AA53*(1+Risk_Adj_Mortality)*MIN(VLOOKUP(Entry_Age+AA5-1,Curves!$A$2:$S$150,IF(Model_Point!$C$2="M",2,3),FALSE)*IF(AA5&gt;16,1,VLOOKUP(AA5-1,Parameters!$A$70:$E$85,IF(Mortality_Table="EXT",2,IF(Mortality_Table="FAM",3,IF(Mortality_Table="IND",4,IF(Mortality_Table="PAR",5)))),FALSE)),1)</f>
        <v>3.2096492739827343E-3</v>
      </c>
      <c r="AB55" s="110">
        <f>AB53*(1+Risk_Adj_Mortality)*MIN(VLOOKUP(Entry_Age+AB5-1,Curves!$A$2:$S$150,IF(Model_Point!$C$2="M",2,3),FALSE)*IF(AB5&gt;16,1,VLOOKUP(AB5-1,Parameters!$A$70:$E$85,IF(Mortality_Table="EXT",2,IF(Mortality_Table="FAM",3,IF(Mortality_Table="IND",4,IF(Mortality_Table="PAR",5)))),FALSE)),1)</f>
        <v>2.0804995942576812E-3</v>
      </c>
      <c r="AC55" s="110">
        <f>AC53*(1+Risk_Adj_Mortality)*MIN(VLOOKUP(Entry_Age+AC5-1,Curves!$A$2:$S$150,IF(Model_Point!$C$2="M",2,3),FALSE)*IF(AC5&gt;16,1,VLOOKUP(AC5-1,Parameters!$A$70:$E$85,IF(Mortality_Table="EXT",2,IF(Mortality_Table="FAM",3,IF(Mortality_Table="IND",4,IF(Mortality_Table="PAR",5)))),FALSE)),1)</f>
        <v>1.2977018970562464E-3</v>
      </c>
      <c r="AD55" s="110">
        <f>AD53*(1+Risk_Adj_Mortality)*MIN(VLOOKUP(Entry_Age+AD5-1,Curves!$A$2:$S$150,IF(Model_Point!$C$2="M",2,3),FALSE)*IF(AD5&gt;16,1,VLOOKUP(AD5-1,Parameters!$A$70:$E$85,IF(Mortality_Table="EXT",2,IF(Mortality_Table="FAM",3,IF(Mortality_Table="IND",4,IF(Mortality_Table="PAR",5)))),FALSE)),1)</f>
        <v>7.7883677669157573E-4</v>
      </c>
      <c r="AE55" s="110">
        <f>AE53*(1+Risk_Adj_Mortality)*MIN(VLOOKUP(Entry_Age+AE5-1,Curves!$A$2:$S$150,IF(Model_Point!$C$2="M",2,3),FALSE)*IF(AE5&gt;16,1,VLOOKUP(AE5-1,Parameters!$A$70:$E$85,IF(Mortality_Table="EXT",2,IF(Mortality_Table="FAM",3,IF(Mortality_Table="IND",4,IF(Mortality_Table="PAR",5)))),FALSE)),1)</f>
        <v>1.0389680721783342E-3</v>
      </c>
      <c r="AF55" s="110" t="e">
        <f>AF53*(1+Risk_Adj_Mortality)*MIN(VLOOKUP(Entry_Age+AF5-1,Curves!$A$2:$S$150,IF(Model_Point!$C$2="M",2,3),FALSE)*IF(AF5&gt;16,1,VLOOKUP(AF5-1,Parameters!$A$70:$E$85,IF(Mortality_Table="EXT",2,IF(Mortality_Table="FAM",3,IF(Mortality_Table="IND",4,IF(Mortality_Table="PAR",5)))),FALSE)),1)</f>
        <v>#N/A</v>
      </c>
      <c r="AG55" s="110" t="e">
        <f>AG53*(1+Risk_Adj_Mortality)*MIN(VLOOKUP(Entry_Age+AG5-1,Curves!$A$2:$S$150,IF(Model_Point!$C$2="M",2,3),FALSE)*IF(AG5&gt;16,1,VLOOKUP(AG5-1,Parameters!$A$70:$E$85,IF(Mortality_Table="EXT",2,IF(Mortality_Table="FAM",3,IF(Mortality_Table="IND",4,IF(Mortality_Table="PAR",5)))),FALSE)),1)</f>
        <v>#N/A</v>
      </c>
      <c r="AH55" s="110" t="e">
        <f>AH53*(1+Risk_Adj_Mortality)*MIN(VLOOKUP(Entry_Age+AH5-1,Curves!$A$2:$S$150,IF(Model_Point!$C$2="M",2,3),FALSE)*IF(AH5&gt;16,1,VLOOKUP(AH5-1,Parameters!$A$70:$E$85,IF(Mortality_Table="EXT",2,IF(Mortality_Table="FAM",3,IF(Mortality_Table="IND",4,IF(Mortality_Table="PAR",5)))),FALSE)),1)</f>
        <v>#N/A</v>
      </c>
      <c r="AI55" s="110" t="e">
        <f>AI53*(1+Risk_Adj_Mortality)*MIN(VLOOKUP(Entry_Age+AI5-1,Curves!$A$2:$S$150,IF(Model_Point!$C$2="M",2,3),FALSE)*IF(AI5&gt;16,1,VLOOKUP(AI5-1,Parameters!$A$70:$E$85,IF(Mortality_Table="EXT",2,IF(Mortality_Table="FAM",3,IF(Mortality_Table="IND",4,IF(Mortality_Table="PAR",5)))),FALSE)),1)</f>
        <v>#N/A</v>
      </c>
      <c r="AJ55" s="110" t="e">
        <f>AJ53*(1+Risk_Adj_Mortality)*MIN(VLOOKUP(Entry_Age+AJ5-1,Curves!$A$2:$S$150,IF(Model_Point!$C$2="M",2,3),FALSE)*IF(AJ5&gt;16,1,VLOOKUP(AJ5-1,Parameters!$A$70:$E$85,IF(Mortality_Table="EXT",2,IF(Mortality_Table="FAM",3,IF(Mortality_Table="IND",4,IF(Mortality_Table="PAR",5)))),FALSE)),1)</f>
        <v>#N/A</v>
      </c>
      <c r="AK55" s="110" t="e">
        <f>AK53*(1+Risk_Adj_Mortality)*MIN(VLOOKUP(Entry_Age+AK5-1,Curves!$A$2:$S$150,IF(Model_Point!$C$2="M",2,3),FALSE)*IF(AK5&gt;16,1,VLOOKUP(AK5-1,Parameters!$A$70:$E$85,IF(Mortality_Table="EXT",2,IF(Mortality_Table="FAM",3,IF(Mortality_Table="IND",4,IF(Mortality_Table="PAR",5)))),FALSE)),1)</f>
        <v>#N/A</v>
      </c>
      <c r="AL55" s="110" t="e">
        <f>AL53*(1+Risk_Adj_Mortality)*MIN(VLOOKUP(Entry_Age+AL5-1,Curves!$A$2:$S$150,IF(Model_Point!$C$2="M",2,3),FALSE)*IF(AL5&gt;16,1,VLOOKUP(AL5-1,Parameters!$A$70:$E$85,IF(Mortality_Table="EXT",2,IF(Mortality_Table="FAM",3,IF(Mortality_Table="IND",4,IF(Mortality_Table="PAR",5)))),FALSE)),1)</f>
        <v>#N/A</v>
      </c>
      <c r="AM55" s="110" t="e">
        <f>AM53*(1+Risk_Adj_Mortality)*MIN(VLOOKUP(Entry_Age+AM5-1,Curves!$A$2:$S$150,IF(Model_Point!$C$2="M",2,3),FALSE)*IF(AM5&gt;16,1,VLOOKUP(AM5-1,Parameters!$A$70:$E$85,IF(Mortality_Table="EXT",2,IF(Mortality_Table="FAM",3,IF(Mortality_Table="IND",4,IF(Mortality_Table="PAR",5)))),FALSE)),1)</f>
        <v>#N/A</v>
      </c>
      <c r="AN55" s="110" t="e">
        <f>AN53*(1+Risk_Adj_Mortality)*MIN(VLOOKUP(Entry_Age+AN5-1,Curves!$A$2:$S$150,IF(Model_Point!$C$2="M",2,3),FALSE)*IF(AN5&gt;16,1,VLOOKUP(AN5-1,Parameters!$A$70:$E$85,IF(Mortality_Table="EXT",2,IF(Mortality_Table="FAM",3,IF(Mortality_Table="IND",4,IF(Mortality_Table="PAR",5)))),FALSE)),1)</f>
        <v>#N/A</v>
      </c>
      <c r="AO55" s="110" t="e">
        <f>AO53*(1+Risk_Adj_Mortality)*MIN(VLOOKUP(Entry_Age+AO5-1,Curves!$A$2:$S$150,IF(Model_Point!$C$2="M",2,3),FALSE)*IF(AO5&gt;16,1,VLOOKUP(AO5-1,Parameters!$A$70:$E$85,IF(Mortality_Table="EXT",2,IF(Mortality_Table="FAM",3,IF(Mortality_Table="IND",4,IF(Mortality_Table="PAR",5)))),FALSE)),1)</f>
        <v>#N/A</v>
      </c>
      <c r="AP55" s="110" t="e">
        <f>AP53*(1+Risk_Adj_Mortality)*MIN(VLOOKUP(Entry_Age+AP5-1,Curves!$A$2:$S$150,IF(Model_Point!$C$2="M",2,3),FALSE)*IF(AP5&gt;16,1,VLOOKUP(AP5-1,Parameters!$A$70:$E$85,IF(Mortality_Table="EXT",2,IF(Mortality_Table="FAM",3,IF(Mortality_Table="IND",4,IF(Mortality_Table="PAR",5)))),FALSE)),1)</f>
        <v>#N/A</v>
      </c>
      <c r="AQ55" s="110" t="e">
        <f>AQ53*(1+Risk_Adj_Mortality)*MIN(VLOOKUP(Entry_Age+AQ5-1,Curves!$A$2:$S$150,IF(Model_Point!$C$2="M",2,3),FALSE)*IF(AQ5&gt;16,1,VLOOKUP(AQ5-1,Parameters!$A$70:$E$85,IF(Mortality_Table="EXT",2,IF(Mortality_Table="FAM",3,IF(Mortality_Table="IND",4,IF(Mortality_Table="PAR",5)))),FALSE)),1)</f>
        <v>#N/A</v>
      </c>
      <c r="AR55" s="110" t="e">
        <f>AR53*(1+Risk_Adj_Mortality)*MIN(VLOOKUP(Entry_Age+AR5-1,Curves!$A$2:$S$150,IF(Model_Point!$C$2="M",2,3),FALSE)*IF(AR5&gt;16,1,VLOOKUP(AR5-1,Parameters!$A$70:$E$85,IF(Mortality_Table="EXT",2,IF(Mortality_Table="FAM",3,IF(Mortality_Table="IND",4,IF(Mortality_Table="PAR",5)))),FALSE)),1)</f>
        <v>#N/A</v>
      </c>
      <c r="AS55" s="110" t="e">
        <f>AS53*(1+Risk_Adj_Mortality)*MIN(VLOOKUP(Entry_Age+AS5-1,Curves!$A$2:$S$150,IF(Model_Point!$C$2="M",2,3),FALSE)*IF(AS5&gt;16,1,VLOOKUP(AS5-1,Parameters!$A$70:$E$85,IF(Mortality_Table="EXT",2,IF(Mortality_Table="FAM",3,IF(Mortality_Table="IND",4,IF(Mortality_Table="PAR",5)))),FALSE)),1)</f>
        <v>#N/A</v>
      </c>
      <c r="AT55" s="110" t="e">
        <f>AT53*(1+Risk_Adj_Mortality)*MIN(VLOOKUP(Entry_Age+AT5-1,Curves!$A$2:$S$150,IF(Model_Point!$C$2="M",2,3),FALSE)*IF(AT5&gt;16,1,VLOOKUP(AT5-1,Parameters!$A$70:$E$85,IF(Mortality_Table="EXT",2,IF(Mortality_Table="FAM",3,IF(Mortality_Table="IND",4,IF(Mortality_Table="PAR",5)))),FALSE)),1)</f>
        <v>#N/A</v>
      </c>
      <c r="AU55" s="110" t="e">
        <f>AU53*(1+Risk_Adj_Mortality)*MIN(VLOOKUP(Entry_Age+AU5-1,Curves!$A$2:$S$150,IF(Model_Point!$C$2="M",2,3),FALSE)*IF(AU5&gt;16,1,VLOOKUP(AU5-1,Parameters!$A$70:$E$85,IF(Mortality_Table="EXT",2,IF(Mortality_Table="FAM",3,IF(Mortality_Table="IND",4,IF(Mortality_Table="PAR",5)))),FALSE)),1)</f>
        <v>#N/A</v>
      </c>
      <c r="AV55" s="110" t="e">
        <f>AV53*(1+Risk_Adj_Mortality)*MIN(VLOOKUP(Entry_Age+AV5-1,Curves!$A$2:$S$150,IF(Model_Point!$C$2="M",2,3),FALSE)*IF(AV5&gt;16,1,VLOOKUP(AV5-1,Parameters!$A$70:$E$85,IF(Mortality_Table="EXT",2,IF(Mortality_Table="FAM",3,IF(Mortality_Table="IND",4,IF(Mortality_Table="PAR",5)))),FALSE)),1)</f>
        <v>#N/A</v>
      </c>
      <c r="AW55" s="110" t="e">
        <f>AW53*(1+Risk_Adj_Mortality)*MIN(VLOOKUP(Entry_Age+AW5-1,Curves!$A$2:$S$150,IF(Model_Point!$C$2="M",2,3),FALSE)*IF(AW5&gt;16,1,VLOOKUP(AW5-1,Parameters!$A$70:$E$85,IF(Mortality_Table="EXT",2,IF(Mortality_Table="FAM",3,IF(Mortality_Table="IND",4,IF(Mortality_Table="PAR",5)))),FALSE)),1)</f>
        <v>#N/A</v>
      </c>
      <c r="AX55" s="110" t="e">
        <f>AX53*(1+Risk_Adj_Mortality)*MIN(VLOOKUP(Entry_Age+AX5-1,Curves!$A$2:$S$150,IF(Model_Point!$C$2="M",2,3),FALSE)*IF(AX5&gt;16,1,VLOOKUP(AX5-1,Parameters!$A$70:$E$85,IF(Mortality_Table="EXT",2,IF(Mortality_Table="FAM",3,IF(Mortality_Table="IND",4,IF(Mortality_Table="PAR",5)))),FALSE)),1)</f>
        <v>#N/A</v>
      </c>
      <c r="AY55" s="110" t="e">
        <f>AY53*(1+Risk_Adj_Mortality)*MIN(VLOOKUP(Entry_Age+AY5-1,Curves!$A$2:$S$150,IF(Model_Point!$C$2="M",2,3),FALSE)*IF(AY5&gt;16,1,VLOOKUP(AY5-1,Parameters!$A$70:$E$85,IF(Mortality_Table="EXT",2,IF(Mortality_Table="FAM",3,IF(Mortality_Table="IND",4,IF(Mortality_Table="PAR",5)))),FALSE)),1)</f>
        <v>#N/A</v>
      </c>
      <c r="AZ55" s="110" t="e">
        <f>AZ53*(1+Risk_Adj_Mortality)*MIN(VLOOKUP(Entry_Age+AZ5-1,Curves!$A$2:$S$150,IF(Model_Point!$C$2="M",2,3),FALSE)*IF(AZ5&gt;16,1,VLOOKUP(AZ5-1,Parameters!$A$70:$E$85,IF(Mortality_Table="EXT",2,IF(Mortality_Table="FAM",3,IF(Mortality_Table="IND",4,IF(Mortality_Table="PAR",5)))),FALSE)),1)</f>
        <v>#N/A</v>
      </c>
      <c r="BA55" s="110" t="e">
        <f>BA53*(1+Risk_Adj_Mortality)*MIN(VLOOKUP(Entry_Age+BA5-1,Curves!$A$2:$S$150,IF(Model_Point!$C$2="M",2,3),FALSE)*IF(BA5&gt;16,1,VLOOKUP(BA5-1,Parameters!$A$70:$E$85,IF(Mortality_Table="EXT",2,IF(Mortality_Table="FAM",3,IF(Mortality_Table="IND",4,IF(Mortality_Table="PAR",5)))),FALSE)),1)</f>
        <v>#N/A</v>
      </c>
      <c r="BB55" s="110" t="e">
        <f>BB53*(1+Risk_Adj_Mortality)*MIN(VLOOKUP(Entry_Age+BB5-1,Curves!$A$2:$S$150,IF(Model_Point!$C$2="M",2,3),FALSE)*IF(BB5&gt;16,1,VLOOKUP(BB5-1,Parameters!$A$70:$E$85,IF(Mortality_Table="EXT",2,IF(Mortality_Table="FAM",3,IF(Mortality_Table="IND",4,IF(Mortality_Table="PAR",5)))),FALSE)),1)</f>
        <v>#N/A</v>
      </c>
      <c r="BC55" s="110" t="e">
        <f>BC53*(1+Risk_Adj_Mortality)*MIN(VLOOKUP(Entry_Age+BC5-1,Curves!$A$2:$S$150,IF(Model_Point!$C$2="M",2,3),FALSE)*IF(BC5&gt;16,1,VLOOKUP(BC5-1,Parameters!$A$70:$E$85,IF(Mortality_Table="EXT",2,IF(Mortality_Table="FAM",3,IF(Mortality_Table="IND",4,IF(Mortality_Table="PAR",5)))),FALSE)),1)</f>
        <v>#N/A</v>
      </c>
      <c r="BD55" s="110" t="e">
        <f>BD53*(1+Risk_Adj_Mortality)*MIN(VLOOKUP(Entry_Age+BD5-1,Curves!$A$2:$S$150,IF(Model_Point!$C$2="M",2,3),FALSE)*IF(BD5&gt;16,1,VLOOKUP(BD5-1,Parameters!$A$70:$E$85,IF(Mortality_Table="EXT",2,IF(Mortality_Table="FAM",3,IF(Mortality_Table="IND",4,IF(Mortality_Table="PAR",5)))),FALSE)),1)</f>
        <v>#N/A</v>
      </c>
      <c r="BE55" s="110" t="e">
        <f>BE53*(1+Risk_Adj_Mortality)*MIN(VLOOKUP(Entry_Age+BE5-1,Curves!$A$2:$S$150,IF(Model_Point!$C$2="M",2,3),FALSE)*IF(BE5&gt;16,1,VLOOKUP(BE5-1,Parameters!$A$70:$E$85,IF(Mortality_Table="EXT",2,IF(Mortality_Table="FAM",3,IF(Mortality_Table="IND",4,IF(Mortality_Table="PAR",5)))),FALSE)),1)</f>
        <v>#N/A</v>
      </c>
      <c r="BF55" s="110" t="e">
        <f>BF53*(1+Risk_Adj_Mortality)*MIN(VLOOKUP(Entry_Age+BF5-1,Curves!$A$2:$S$150,IF(Model_Point!$C$2="M",2,3),FALSE)*IF(BF5&gt;16,1,VLOOKUP(BF5-1,Parameters!$A$70:$E$85,IF(Mortality_Table="EXT",2,IF(Mortality_Table="FAM",3,IF(Mortality_Table="IND",4,IF(Mortality_Table="PAR",5)))),FALSE)),1)</f>
        <v>#N/A</v>
      </c>
      <c r="BG55" s="110" t="e">
        <f>BG53*(1+Risk_Adj_Mortality)*MIN(VLOOKUP(Entry_Age+BG5-1,Curves!$A$2:$S$150,IF(Model_Point!$C$2="M",2,3),FALSE)*IF(BG5&gt;16,1,VLOOKUP(BG5-1,Parameters!$A$70:$E$85,IF(Mortality_Table="EXT",2,IF(Mortality_Table="FAM",3,IF(Mortality_Table="IND",4,IF(Mortality_Table="PAR",5)))),FALSE)),1)</f>
        <v>#N/A</v>
      </c>
      <c r="BH55" s="110" t="e">
        <f>BH53*(1+Risk_Adj_Mortality)*MIN(VLOOKUP(Entry_Age+BH5-1,Curves!$A$2:$S$150,IF(Model_Point!$C$2="M",2,3),FALSE)*IF(BH5&gt;16,1,VLOOKUP(BH5-1,Parameters!$A$70:$E$85,IF(Mortality_Table="EXT",2,IF(Mortality_Table="FAM",3,IF(Mortality_Table="IND",4,IF(Mortality_Table="PAR",5)))),FALSE)),1)</f>
        <v>#N/A</v>
      </c>
      <c r="BI55" s="110" t="e">
        <f>BI53*(1+Risk_Adj_Mortality)*MIN(VLOOKUP(Entry_Age+BI5-1,Curves!$A$2:$S$150,IF(Model_Point!$C$2="M",2,3),FALSE)*IF(BI5&gt;16,1,VLOOKUP(BI5-1,Parameters!$A$70:$E$85,IF(Mortality_Table="EXT",2,IF(Mortality_Table="FAM",3,IF(Mortality_Table="IND",4,IF(Mortality_Table="PAR",5)))),FALSE)),1)</f>
        <v>#N/A</v>
      </c>
      <c r="BJ55" s="110" t="e">
        <f>BJ53*(1+Risk_Adj_Mortality)*MIN(VLOOKUP(Entry_Age+BJ5-1,Curves!$A$2:$S$150,IF(Model_Point!$C$2="M",2,3),FALSE)*IF(BJ5&gt;16,1,VLOOKUP(BJ5-1,Parameters!$A$70:$E$85,IF(Mortality_Table="EXT",2,IF(Mortality_Table="FAM",3,IF(Mortality_Table="IND",4,IF(Mortality_Table="PAR",5)))),FALSE)),1)</f>
        <v>#N/A</v>
      </c>
      <c r="BK55" s="110" t="e">
        <f>BK53*(1+Risk_Adj_Mortality)*MIN(VLOOKUP(Entry_Age+BK5-1,Curves!$A$2:$S$150,IF(Model_Point!$C$2="M",2,3),FALSE)*IF(BK5&gt;16,1,VLOOKUP(BK5-1,Parameters!$A$70:$E$85,IF(Mortality_Table="EXT",2,IF(Mortality_Table="FAM",3,IF(Mortality_Table="IND",4,IF(Mortality_Table="PAR",5)))),FALSE)),1)</f>
        <v>#N/A</v>
      </c>
      <c r="BL55" s="110" t="e">
        <f>BL53*(1+Risk_Adj_Mortality)*MIN(VLOOKUP(Entry_Age+BL5-1,Curves!$A$2:$S$150,IF(Model_Point!$C$2="M",2,3),FALSE)*IF(BL5&gt;16,1,VLOOKUP(BL5-1,Parameters!$A$70:$E$85,IF(Mortality_Table="EXT",2,IF(Mortality_Table="FAM",3,IF(Mortality_Table="IND",4,IF(Mortality_Table="PAR",5)))),FALSE)),1)</f>
        <v>#N/A</v>
      </c>
      <c r="BM55" s="110" t="e">
        <f>BM53*(1+Risk_Adj_Mortality)*MIN(VLOOKUP(Entry_Age+BM5-1,Curves!$A$2:$S$150,IF(Model_Point!$C$2="M",2,3),FALSE)*IF(BM5&gt;16,1,VLOOKUP(BM5-1,Parameters!$A$70:$E$85,IF(Mortality_Table="EXT",2,IF(Mortality_Table="FAM",3,IF(Mortality_Table="IND",4,IF(Mortality_Table="PAR",5)))),FALSE)),1)</f>
        <v>#N/A</v>
      </c>
      <c r="BN55" s="110" t="e">
        <f>BN53*(1+Risk_Adj_Mortality)*MIN(VLOOKUP(Entry_Age+BN5-1,Curves!$A$2:$S$150,IF(Model_Point!$C$2="M",2,3),FALSE)*IF(BN5&gt;16,1,VLOOKUP(BN5-1,Parameters!$A$70:$E$85,IF(Mortality_Table="EXT",2,IF(Mortality_Table="FAM",3,IF(Mortality_Table="IND",4,IF(Mortality_Table="PAR",5)))),FALSE)),1)</f>
        <v>#N/A</v>
      </c>
      <c r="BO55" s="110" t="e">
        <f>BO53*(1+Risk_Adj_Mortality)*MIN(VLOOKUP(Entry_Age+BO5-1,Curves!$A$2:$S$150,IF(Model_Point!$C$2="M",2,3),FALSE)*IF(BO5&gt;16,1,VLOOKUP(BO5-1,Parameters!$A$70:$E$85,IF(Mortality_Table="EXT",2,IF(Mortality_Table="FAM",3,IF(Mortality_Table="IND",4,IF(Mortality_Table="PAR",5)))),FALSE)),1)</f>
        <v>#N/A</v>
      </c>
      <c r="BP55" s="110" t="e">
        <f>BP53*(1+Risk_Adj_Mortality)*MIN(VLOOKUP(Entry_Age+BP5-1,Curves!$A$2:$S$150,IF(Model_Point!$C$2="M",2,3),FALSE)*IF(BP5&gt;16,1,VLOOKUP(BP5-1,Parameters!$A$70:$E$85,IF(Mortality_Table="EXT",2,IF(Mortality_Table="FAM",3,IF(Mortality_Table="IND",4,IF(Mortality_Table="PAR",5)))),FALSE)),1)</f>
        <v>#N/A</v>
      </c>
      <c r="BQ55" s="110" t="e">
        <f>BQ53*(1+Risk_Adj_Mortality)*MIN(VLOOKUP(Entry_Age+BQ5-1,Curves!$A$2:$S$150,IF(Model_Point!$C$2="M",2,3),FALSE)*IF(BQ5&gt;16,1,VLOOKUP(BQ5-1,Parameters!$A$70:$E$85,IF(Mortality_Table="EXT",2,IF(Mortality_Table="FAM",3,IF(Mortality_Table="IND",4,IF(Mortality_Table="PAR",5)))),FALSE)),1)</f>
        <v>#N/A</v>
      </c>
      <c r="BR55" s="110" t="e">
        <f>BR53*(1+Risk_Adj_Mortality)*MIN(VLOOKUP(Entry_Age+BR5-1,Curves!$A$2:$S$150,IF(Model_Point!$C$2="M",2,3),FALSE)*IF(BR5&gt;16,1,VLOOKUP(BR5-1,Parameters!$A$70:$E$85,IF(Mortality_Table="EXT",2,IF(Mortality_Table="FAM",3,IF(Mortality_Table="IND",4,IF(Mortality_Table="PAR",5)))),FALSE)),1)</f>
        <v>#N/A</v>
      </c>
      <c r="BS55" s="110" t="e">
        <f>BS53*(1+Risk_Adj_Mortality)*MIN(VLOOKUP(Entry_Age+BS5-1,Curves!$A$2:$S$150,IF(Model_Point!$C$2="M",2,3),FALSE)*IF(BS5&gt;16,1,VLOOKUP(BS5-1,Parameters!$A$70:$E$85,IF(Mortality_Table="EXT",2,IF(Mortality_Table="FAM",3,IF(Mortality_Table="IND",4,IF(Mortality_Table="PAR",5)))),FALSE)),1)</f>
        <v>#N/A</v>
      </c>
      <c r="BT55" s="110" t="e">
        <f>BT53*(1+Risk_Adj_Mortality)*MIN(VLOOKUP(Entry_Age+BT5-1,Curves!$A$2:$S$150,IF(Model_Point!$C$2="M",2,3),FALSE)*IF(BT5&gt;16,1,VLOOKUP(BT5-1,Parameters!$A$70:$E$85,IF(Mortality_Table="EXT",2,IF(Mortality_Table="FAM",3,IF(Mortality_Table="IND",4,IF(Mortality_Table="PAR",5)))),FALSE)),1)</f>
        <v>#N/A</v>
      </c>
      <c r="BU55" s="110" t="e">
        <f>BU53*(1+Risk_Adj_Mortality)*MIN(VLOOKUP(Entry_Age+BU5-1,Curves!$A$2:$S$150,IF(Model_Point!$C$2="M",2,3),FALSE)*IF(BU5&gt;16,1,VLOOKUP(BU5-1,Parameters!$A$70:$E$85,IF(Mortality_Table="EXT",2,IF(Mortality_Table="FAM",3,IF(Mortality_Table="IND",4,IF(Mortality_Table="PAR",5)))),FALSE)),1)</f>
        <v>#N/A</v>
      </c>
      <c r="BV55" s="110" t="e">
        <f>BV53*(1+Risk_Adj_Mortality)*MIN(VLOOKUP(Entry_Age+BV5-1,Curves!$A$2:$S$150,IF(Model_Point!$C$2="M",2,3),FALSE)*IF(BV5&gt;16,1,VLOOKUP(BV5-1,Parameters!$A$70:$E$85,IF(Mortality_Table="EXT",2,IF(Mortality_Table="FAM",3,IF(Mortality_Table="IND",4,IF(Mortality_Table="PAR",5)))),FALSE)),1)</f>
        <v>#N/A</v>
      </c>
      <c r="BW55" s="110" t="e">
        <f>BW53*(1+Risk_Adj_Mortality)*MIN(VLOOKUP(Entry_Age+BW5-1,Curves!$A$2:$S$150,IF(Model_Point!$C$2="M",2,3),FALSE)*IF(BW5&gt;16,1,VLOOKUP(BW5-1,Parameters!$A$70:$E$85,IF(Mortality_Table="EXT",2,IF(Mortality_Table="FAM",3,IF(Mortality_Table="IND",4,IF(Mortality_Table="PAR",5)))),FALSE)),1)</f>
        <v>#N/A</v>
      </c>
      <c r="BX55" s="110" t="e">
        <f>BX53*(1+Risk_Adj_Mortality)*MIN(VLOOKUP(Entry_Age+BX5-1,Curves!$A$2:$S$150,IF(Model_Point!$C$2="M",2,3),FALSE)*IF(BX5&gt;16,1,VLOOKUP(BX5-1,Parameters!$A$70:$E$85,IF(Mortality_Table="EXT",2,IF(Mortality_Table="FAM",3,IF(Mortality_Table="IND",4,IF(Mortality_Table="PAR",5)))),FALSE)),1)</f>
        <v>#N/A</v>
      </c>
      <c r="BY55" s="110" t="e">
        <f>BY53*(1+Risk_Adj_Mortality)*MIN(VLOOKUP(Entry_Age+BY5-1,Curves!$A$2:$S$150,IF(Model_Point!$C$2="M",2,3),FALSE)*IF(BY5&gt;16,1,VLOOKUP(BY5-1,Parameters!$A$70:$E$85,IF(Mortality_Table="EXT",2,IF(Mortality_Table="FAM",3,IF(Mortality_Table="IND",4,IF(Mortality_Table="PAR",5)))),FALSE)),1)</f>
        <v>#N/A</v>
      </c>
      <c r="BZ55" s="110" t="e">
        <f>BZ53*(1+Risk_Adj_Mortality)*MIN(VLOOKUP(Entry_Age+BZ5-1,Curves!$A$2:$S$150,IF(Model_Point!$C$2="M",2,3),FALSE)*IF(BZ5&gt;16,1,VLOOKUP(BZ5-1,Parameters!$A$70:$E$85,IF(Mortality_Table="EXT",2,IF(Mortality_Table="FAM",3,IF(Mortality_Table="IND",4,IF(Mortality_Table="PAR",5)))),FALSE)),1)</f>
        <v>#N/A</v>
      </c>
      <c r="CA55" s="110" t="e">
        <f>CA53*(1+Risk_Adj_Mortality)*MIN(VLOOKUP(Entry_Age+CA5-1,Curves!$A$2:$S$150,IF(Model_Point!$C$2="M",2,3),FALSE)*IF(CA5&gt;16,1,VLOOKUP(CA5-1,Parameters!$A$70:$E$85,IF(Mortality_Table="EXT",2,IF(Mortality_Table="FAM",3,IF(Mortality_Table="IND",4,IF(Mortality_Table="PAR",5)))),FALSE)),1)</f>
        <v>#N/A</v>
      </c>
      <c r="CB55" s="110" t="e">
        <f>CB53*(1+Risk_Adj_Mortality)*MIN(VLOOKUP(Entry_Age+CB5-1,Curves!$A$2:$S$150,IF(Model_Point!$C$2="M",2,3),FALSE)*IF(CB5&gt;16,1,VLOOKUP(CB5-1,Parameters!$A$70:$E$85,IF(Mortality_Table="EXT",2,IF(Mortality_Table="FAM",3,IF(Mortality_Table="IND",4,IF(Mortality_Table="PAR",5)))),FALSE)),1)</f>
        <v>#N/A</v>
      </c>
      <c r="CC55" s="110" t="e">
        <f>CC53*(1+Risk_Adj_Mortality)*MIN(VLOOKUP(Entry_Age+CC5-1,Curves!$A$2:$S$150,IF(Model_Point!$C$2="M",2,3),FALSE)*IF(CC5&gt;16,1,VLOOKUP(CC5-1,Parameters!$A$70:$E$85,IF(Mortality_Table="EXT",2,IF(Mortality_Table="FAM",3,IF(Mortality_Table="IND",4,IF(Mortality_Table="PAR",5)))),FALSE)),1)</f>
        <v>#N/A</v>
      </c>
      <c r="CD55" s="110" t="e">
        <f>CD53*(1+Risk_Adj_Mortality)*MIN(VLOOKUP(Entry_Age+CD5-1,Curves!$A$2:$S$150,IF(Model_Point!$C$2="M",2,3),FALSE)*IF(CD5&gt;16,1,VLOOKUP(CD5-1,Parameters!$A$70:$E$85,IF(Mortality_Table="EXT",2,IF(Mortality_Table="FAM",3,IF(Mortality_Table="IND",4,IF(Mortality_Table="PAR",5)))),FALSE)),1)</f>
        <v>#N/A</v>
      </c>
      <c r="CE55" s="110" t="e">
        <f>CE53*(1+Risk_Adj_Mortality)*MIN(VLOOKUP(Entry_Age+CE5-1,Curves!$A$2:$S$150,IF(Model_Point!$C$2="M",2,3),FALSE)*IF(CE5&gt;16,1,VLOOKUP(CE5-1,Parameters!$A$70:$E$85,IF(Mortality_Table="EXT",2,IF(Mortality_Table="FAM",3,IF(Mortality_Table="IND",4,IF(Mortality_Table="PAR",5)))),FALSE)),1)</f>
        <v>#N/A</v>
      </c>
      <c r="CF55" s="110" t="e">
        <f>CF53*(1+Risk_Adj_Mortality)*MIN(VLOOKUP(Entry_Age+CF5-1,Curves!$A$2:$S$150,IF(Model_Point!$C$2="M",2,3),FALSE)*IF(CF5&gt;16,1,VLOOKUP(CF5-1,Parameters!$A$70:$E$85,IF(Mortality_Table="EXT",2,IF(Mortality_Table="FAM",3,IF(Mortality_Table="IND",4,IF(Mortality_Table="PAR",5)))),FALSE)),1)</f>
        <v>#N/A</v>
      </c>
      <c r="CG55" s="110" t="e">
        <f>CG53*(1+Risk_Adj_Mortality)*MIN(VLOOKUP(Entry_Age+CG5-1,Curves!$A$2:$S$150,IF(Model_Point!$C$2="M",2,3),FALSE)*IF(CG5&gt;16,1,VLOOKUP(CG5-1,Parameters!$A$70:$E$85,IF(Mortality_Table="EXT",2,IF(Mortality_Table="FAM",3,IF(Mortality_Table="IND",4,IF(Mortality_Table="PAR",5)))),FALSE)),1)</f>
        <v>#N/A</v>
      </c>
      <c r="CH55" s="110" t="e">
        <f>CH53*(1+Risk_Adj_Mortality)*MIN(VLOOKUP(Entry_Age+CH5-1,Curves!$A$2:$S$150,IF(Model_Point!$C$2="M",2,3),FALSE)*IF(CH5&gt;16,1,VLOOKUP(CH5-1,Parameters!$A$70:$E$85,IF(Mortality_Table="EXT",2,IF(Mortality_Table="FAM",3,IF(Mortality_Table="IND",4,IF(Mortality_Table="PAR",5)))),FALSE)),1)</f>
        <v>#N/A</v>
      </c>
      <c r="CI55" s="110" t="e">
        <f>CI53*(1+Risk_Adj_Mortality)*MIN(VLOOKUP(Entry_Age+CI5-1,Curves!$A$2:$S$150,IF(Model_Point!$C$2="M",2,3),FALSE)*IF(CI5&gt;16,1,VLOOKUP(CI5-1,Parameters!$A$70:$E$85,IF(Mortality_Table="EXT",2,IF(Mortality_Table="FAM",3,IF(Mortality_Table="IND",4,IF(Mortality_Table="PAR",5)))),FALSE)),1)</f>
        <v>#N/A</v>
      </c>
      <c r="CJ55" s="110" t="e">
        <f>CJ53*(1+Risk_Adj_Mortality)*MIN(VLOOKUP(Entry_Age+CJ5-1,Curves!$A$2:$S$150,IF(Model_Point!$C$2="M",2,3),FALSE)*IF(CJ5&gt;16,1,VLOOKUP(CJ5-1,Parameters!$A$70:$E$85,IF(Mortality_Table="EXT",2,IF(Mortality_Table="FAM",3,IF(Mortality_Table="IND",4,IF(Mortality_Table="PAR",5)))),FALSE)),1)</f>
        <v>#N/A</v>
      </c>
      <c r="CK55" s="110" t="e">
        <f>CK53*(1+Risk_Adj_Mortality)*MIN(VLOOKUP(Entry_Age+CK5-1,Curves!$A$2:$S$150,IF(Model_Point!$C$2="M",2,3),FALSE)*IF(CK5&gt;16,1,VLOOKUP(CK5-1,Parameters!$A$70:$E$85,IF(Mortality_Table="EXT",2,IF(Mortality_Table="FAM",3,IF(Mortality_Table="IND",4,IF(Mortality_Table="PAR",5)))),FALSE)),1)</f>
        <v>#N/A</v>
      </c>
      <c r="CL55" s="110" t="e">
        <f>CL53*(1+Risk_Adj_Mortality)*MIN(VLOOKUP(Entry_Age+CL5-1,Curves!$A$2:$S$150,IF(Model_Point!$C$2="M",2,3),FALSE)*IF(CL5&gt;16,1,VLOOKUP(CL5-1,Parameters!$A$70:$E$85,IF(Mortality_Table="EXT",2,IF(Mortality_Table="FAM",3,IF(Mortality_Table="IND",4,IF(Mortality_Table="PAR",5)))),FALSE)),1)</f>
        <v>#N/A</v>
      </c>
      <c r="CM55" s="110" t="e">
        <f>CM53*(1+Risk_Adj_Mortality)*MIN(VLOOKUP(Entry_Age+CM5-1,Curves!$A$2:$S$150,IF(Model_Point!$C$2="M",2,3),FALSE)*IF(CM5&gt;16,1,VLOOKUP(CM5-1,Parameters!$A$70:$E$85,IF(Mortality_Table="EXT",2,IF(Mortality_Table="FAM",3,IF(Mortality_Table="IND",4,IF(Mortality_Table="PAR",5)))),FALSE)),1)</f>
        <v>#N/A</v>
      </c>
      <c r="CN55" s="110" t="e">
        <f>CN53*(1+Risk_Adj_Mortality)*MIN(VLOOKUP(Entry_Age+CN5-1,Curves!$A$2:$S$150,IF(Model_Point!$C$2="M",2,3),FALSE)*IF(CN5&gt;16,1,VLOOKUP(CN5-1,Parameters!$A$70:$E$85,IF(Mortality_Table="EXT",2,IF(Mortality_Table="FAM",3,IF(Mortality_Table="IND",4,IF(Mortality_Table="PAR",5)))),FALSE)),1)</f>
        <v>#N/A</v>
      </c>
      <c r="CO55" s="110" t="e">
        <f>CO53*(1+Risk_Adj_Mortality)*MIN(VLOOKUP(Entry_Age+CO5-1,Curves!$A$2:$S$150,IF(Model_Point!$C$2="M",2,3),FALSE)*IF(CO5&gt;16,1,VLOOKUP(CO5-1,Parameters!$A$70:$E$85,IF(Mortality_Table="EXT",2,IF(Mortality_Table="FAM",3,IF(Mortality_Table="IND",4,IF(Mortality_Table="PAR",5)))),FALSE)),1)</f>
        <v>#N/A</v>
      </c>
      <c r="CP55" s="110" t="e">
        <f>CP53*(1+Risk_Adj_Mortality)*MIN(VLOOKUP(Entry_Age+CP5-1,Curves!$A$2:$S$150,IF(Model_Point!$C$2="M",2,3),FALSE)*IF(CP5&gt;16,1,VLOOKUP(CP5-1,Parameters!$A$70:$E$85,IF(Mortality_Table="EXT",2,IF(Mortality_Table="FAM",3,IF(Mortality_Table="IND",4,IF(Mortality_Table="PAR",5)))),FALSE)),1)</f>
        <v>#N/A</v>
      </c>
      <c r="CQ55" s="110" t="e">
        <f>CQ53*(1+Risk_Adj_Mortality)*MIN(VLOOKUP(Entry_Age+CQ5-1,Curves!$A$2:$S$150,IF(Model_Point!$C$2="M",2,3),FALSE)*IF(CQ5&gt;16,1,VLOOKUP(CQ5-1,Parameters!$A$70:$E$85,IF(Mortality_Table="EXT",2,IF(Mortality_Table="FAM",3,IF(Mortality_Table="IND",4,IF(Mortality_Table="PAR",5)))),FALSE)),1)</f>
        <v>#N/A</v>
      </c>
      <c r="CR55" s="110" t="e">
        <f>CR53*(1+Risk_Adj_Mortality)*MIN(VLOOKUP(Entry_Age+CR5-1,Curves!$A$2:$S$150,IF(Model_Point!$C$2="M",2,3),FALSE)*IF(CR5&gt;16,1,VLOOKUP(CR5-1,Parameters!$A$70:$E$85,IF(Mortality_Table="EXT",2,IF(Mortality_Table="FAM",3,IF(Mortality_Table="IND",4,IF(Mortality_Table="PAR",5)))),FALSE)),1)</f>
        <v>#N/A</v>
      </c>
      <c r="CS55" s="110" t="e">
        <f>CS53*(1+Risk_Adj_Mortality)*MIN(VLOOKUP(Entry_Age+CS5-1,Curves!$A$2:$S$150,IF(Model_Point!$C$2="M",2,3),FALSE)*IF(CS5&gt;16,1,VLOOKUP(CS5-1,Parameters!$A$70:$E$85,IF(Mortality_Table="EXT",2,IF(Mortality_Table="FAM",3,IF(Mortality_Table="IND",4,IF(Mortality_Table="PAR",5)))),FALSE)),1)</f>
        <v>#N/A</v>
      </c>
      <c r="CT55" s="110" t="e">
        <f>CT53*(1+Risk_Adj_Mortality)*MIN(VLOOKUP(Entry_Age+CT5-1,Curves!$A$2:$S$150,IF(Model_Point!$C$2="M",2,3),FALSE)*IF(CT5&gt;16,1,VLOOKUP(CT5-1,Parameters!$A$70:$E$85,IF(Mortality_Table="EXT",2,IF(Mortality_Table="FAM",3,IF(Mortality_Table="IND",4,IF(Mortality_Table="PAR",5)))),FALSE)),1)</f>
        <v>#N/A</v>
      </c>
      <c r="CU55" s="110" t="e">
        <f>CU53*(1+Risk_Adj_Mortality)*MIN(VLOOKUP(Entry_Age+CU5-1,Curves!$A$2:$S$150,IF(Model_Point!$C$2="M",2,3),FALSE)*IF(CU5&gt;16,1,VLOOKUP(CU5-1,Parameters!$A$70:$E$85,IF(Mortality_Table="EXT",2,IF(Mortality_Table="FAM",3,IF(Mortality_Table="IND",4,IF(Mortality_Table="PAR",5)))),FALSE)),1)</f>
        <v>#N/A</v>
      </c>
      <c r="CV55" s="110" t="e">
        <f>CV53*(1+Risk_Adj_Mortality)*MIN(VLOOKUP(Entry_Age+CV5-1,Curves!$A$2:$S$150,IF(Model_Point!$C$2="M",2,3),FALSE)*IF(CV5&gt;16,1,VLOOKUP(CV5-1,Parameters!$A$70:$E$85,IF(Mortality_Table="EXT",2,IF(Mortality_Table="FAM",3,IF(Mortality_Table="IND",4,IF(Mortality_Table="PAR",5)))),FALSE)),1)</f>
        <v>#N/A</v>
      </c>
      <c r="CW55" s="110" t="e">
        <f>CW53*(1+Risk_Adj_Mortality)*MIN(VLOOKUP(Entry_Age+CW5-1,Curves!$A$2:$S$150,IF(Model_Point!$C$2="M",2,3),FALSE)*IF(CW5&gt;16,1,VLOOKUP(CW5-1,Parameters!$A$70:$E$85,IF(Mortality_Table="EXT",2,IF(Mortality_Table="FAM",3,IF(Mortality_Table="IND",4,IF(Mortality_Table="PAR",5)))),FALSE)),1)</f>
        <v>#N/A</v>
      </c>
      <c r="CX55" s="110" t="e">
        <f>CX53*(1+Risk_Adj_Mortality)*MIN(VLOOKUP(Entry_Age+CX5-1,Curves!$A$2:$S$150,IF(Model_Point!$C$2="M",2,3),FALSE)*IF(CX5&gt;16,1,VLOOKUP(CX5-1,Parameters!$A$70:$E$85,IF(Mortality_Table="EXT",2,IF(Mortality_Table="FAM",3,IF(Mortality_Table="IND",4,IF(Mortality_Table="PAR",5)))),FALSE)),1)</f>
        <v>#N/A</v>
      </c>
      <c r="CY55" s="110" t="e">
        <f>CY53*(1+Risk_Adj_Mortality)*MIN(VLOOKUP(Entry_Age+CY5-1,Curves!$A$2:$S$150,IF(Model_Point!$C$2="M",2,3),FALSE)*IF(CY5&gt;16,1,VLOOKUP(CY5-1,Parameters!$A$70:$E$85,IF(Mortality_Table="EXT",2,IF(Mortality_Table="FAM",3,IF(Mortality_Table="IND",4,IF(Mortality_Table="PAR",5)))),FALSE)),1)</f>
        <v>#N/A</v>
      </c>
      <c r="CZ55" s="110" t="e">
        <f>CZ53*(1+Risk_Adj_Mortality)*MIN(VLOOKUP(Entry_Age+CZ5-1,Curves!$A$2:$S$150,IF(Model_Point!$C$2="M",2,3),FALSE)*IF(CZ5&gt;16,1,VLOOKUP(CZ5-1,Parameters!$A$70:$E$85,IF(Mortality_Table="EXT",2,IF(Mortality_Table="FAM",3,IF(Mortality_Table="IND",4,IF(Mortality_Table="PAR",5)))),FALSE)),1)</f>
        <v>#N/A</v>
      </c>
      <c r="DA55" s="110" t="e">
        <f>DA53*(1+Risk_Adj_Mortality)*MIN(VLOOKUP(Entry_Age+DA5-1,Curves!$A$2:$S$150,IF(Model_Point!$C$2="M",2,3),FALSE)*IF(DA5&gt;16,1,VLOOKUP(DA5-1,Parameters!$A$70:$E$85,IF(Mortality_Table="EXT",2,IF(Mortality_Table="FAM",3,IF(Mortality_Table="IND",4,IF(Mortality_Table="PAR",5)))),FALSE)),1)</f>
        <v>#N/A</v>
      </c>
      <c r="DB55" s="110" t="e">
        <f>DB53*(1+Risk_Adj_Mortality)*MIN(VLOOKUP(Entry_Age+DB5-1,Curves!$A$2:$S$150,IF(Model_Point!$C$2="M",2,3),FALSE)*IF(DB5&gt;16,1,VLOOKUP(DB5-1,Parameters!$A$70:$E$85,IF(Mortality_Table="EXT",2,IF(Mortality_Table="FAM",3,IF(Mortality_Table="IND",4,IF(Mortality_Table="PAR",5)))),FALSE)),1)</f>
        <v>#N/A</v>
      </c>
      <c r="DC55" s="110" t="e">
        <f>DC53*(1+Risk_Adj_Mortality)*MIN(VLOOKUP(Entry_Age+DC5-1,Curves!$A$2:$S$150,IF(Model_Point!$C$2="M",2,3),FALSE)*IF(DC5&gt;16,1,VLOOKUP(DC5-1,Parameters!$A$70:$E$85,IF(Mortality_Table="EXT",2,IF(Mortality_Table="FAM",3,IF(Mortality_Table="IND",4,IF(Mortality_Table="PAR",5)))),FALSE)),1)</f>
        <v>#N/A</v>
      </c>
      <c r="DD55" s="110" t="e">
        <f>DD53*(1+Risk_Adj_Mortality)*MIN(VLOOKUP(Entry_Age+DD5-1,Curves!$A$2:$S$150,IF(Model_Point!$C$2="M",2,3),FALSE)*IF(DD5&gt;16,1,VLOOKUP(DD5-1,Parameters!$A$70:$E$85,IF(Mortality_Table="EXT",2,IF(Mortality_Table="FAM",3,IF(Mortality_Table="IND",4,IF(Mortality_Table="PAR",5)))),FALSE)),1)</f>
        <v>#N/A</v>
      </c>
      <c r="DE55" s="110" t="e">
        <f>DE53*(1+Risk_Adj_Mortality)*MIN(VLOOKUP(Entry_Age+DE5-1,Curves!$A$2:$S$150,IF(Model_Point!$C$2="M",2,3),FALSE)*IF(DE5&gt;16,1,VLOOKUP(DE5-1,Parameters!$A$70:$E$85,IF(Mortality_Table="EXT",2,IF(Mortality_Table="FAM",3,IF(Mortality_Table="IND",4,IF(Mortality_Table="PAR",5)))),FALSE)),1)</f>
        <v>#N/A</v>
      </c>
      <c r="DF55" s="110" t="e">
        <f>DF53*(1+Risk_Adj_Mortality)*MIN(VLOOKUP(Entry_Age+DF5-1,Curves!$A$2:$S$150,IF(Model_Point!$C$2="M",2,3),FALSE)*IF(DF5&gt;16,1,VLOOKUP(DF5-1,Parameters!$A$70:$E$85,IF(Mortality_Table="EXT",2,IF(Mortality_Table="FAM",3,IF(Mortality_Table="IND",4,IF(Mortality_Table="PAR",5)))),FALSE)),1)</f>
        <v>#N/A</v>
      </c>
      <c r="DG55" s="110" t="e">
        <f>DG53*(1+Risk_Adj_Mortality)*MIN(VLOOKUP(Entry_Age+DG5-1,Curves!$A$2:$S$150,IF(Model_Point!$C$2="M",2,3),FALSE)*IF(DG5&gt;16,1,VLOOKUP(DG5-1,Parameters!$A$70:$E$85,IF(Mortality_Table="EXT",2,IF(Mortality_Table="FAM",3,IF(Mortality_Table="IND",4,IF(Mortality_Table="PAR",5)))),FALSE)),1)</f>
        <v>#N/A</v>
      </c>
      <c r="DH55" s="110" t="e">
        <f>DH53*(1+Risk_Adj_Mortality)*MIN(VLOOKUP(Entry_Age+DH5-1,Curves!$A$2:$S$150,IF(Model_Point!$C$2="M",2,3),FALSE)*IF(DH5&gt;16,1,VLOOKUP(DH5-1,Parameters!$A$70:$E$85,IF(Mortality_Table="EXT",2,IF(Mortality_Table="FAM",3,IF(Mortality_Table="IND",4,IF(Mortality_Table="PAR",5)))),FALSE)),1)</f>
        <v>#N/A</v>
      </c>
      <c r="DI55" s="110" t="e">
        <f>DI53*(1+Risk_Adj_Mortality)*MIN(VLOOKUP(Entry_Age+DI5-1,Curves!$A$2:$S$150,IF(Model_Point!$C$2="M",2,3),FALSE)*IF(DI5&gt;16,1,VLOOKUP(DI5-1,Parameters!$A$70:$E$85,IF(Mortality_Table="EXT",2,IF(Mortality_Table="FAM",3,IF(Mortality_Table="IND",4,IF(Mortality_Table="PAR",5)))),FALSE)),1)</f>
        <v>#N/A</v>
      </c>
      <c r="DJ55" s="110" t="e">
        <f>DJ53*(1+Risk_Adj_Mortality)*MIN(VLOOKUP(Entry_Age+DJ5-1,Curves!$A$2:$S$150,IF(Model_Point!$C$2="M",2,3),FALSE)*IF(DJ5&gt;16,1,VLOOKUP(DJ5-1,Parameters!$A$70:$E$85,IF(Mortality_Table="EXT",2,IF(Mortality_Table="FAM",3,IF(Mortality_Table="IND",4,IF(Mortality_Table="PAR",5)))),FALSE)),1)</f>
        <v>#N/A</v>
      </c>
      <c r="DK55" s="110" t="e">
        <f>DK53*(1+Risk_Adj_Mortality)*MIN(VLOOKUP(Entry_Age+DK5-1,Curves!$A$2:$S$150,IF(Model_Point!$C$2="M",2,3),FALSE)*IF(DK5&gt;16,1,VLOOKUP(DK5-1,Parameters!$A$70:$E$85,IF(Mortality_Table="EXT",2,IF(Mortality_Table="FAM",3,IF(Mortality_Table="IND",4,IF(Mortality_Table="PAR",5)))),FALSE)),1)</f>
        <v>#N/A</v>
      </c>
      <c r="DL55" s="110" t="e">
        <f>DL53*(1+Risk_Adj_Mortality)*MIN(VLOOKUP(Entry_Age+DL5-1,Curves!$A$2:$S$150,IF(Model_Point!$C$2="M",2,3),FALSE)*IF(DL5&gt;16,1,VLOOKUP(DL5-1,Parameters!$A$70:$E$85,IF(Mortality_Table="EXT",2,IF(Mortality_Table="FAM",3,IF(Mortality_Table="IND",4,IF(Mortality_Table="PAR",5)))),FALSE)),1)</f>
        <v>#N/A</v>
      </c>
      <c r="DM55" s="110" t="e">
        <f>DM53*(1+Risk_Adj_Mortality)*MIN(VLOOKUP(Entry_Age+DM5-1,Curves!$A$2:$S$150,IF(Model_Point!$C$2="M",2,3),FALSE)*IF(DM5&gt;16,1,VLOOKUP(DM5-1,Parameters!$A$70:$E$85,IF(Mortality_Table="EXT",2,IF(Mortality_Table="FAM",3,IF(Mortality_Table="IND",4,IF(Mortality_Table="PAR",5)))),FALSE)),1)</f>
        <v>#N/A</v>
      </c>
      <c r="DN55" s="110" t="e">
        <f>DN53*(1+Risk_Adj_Mortality)*MIN(VLOOKUP(Entry_Age+DN5-1,Curves!$A$2:$S$150,IF(Model_Point!$C$2="M",2,3),FALSE)*IF(DN5&gt;16,1,VLOOKUP(DN5-1,Parameters!$A$70:$E$85,IF(Mortality_Table="EXT",2,IF(Mortality_Table="FAM",3,IF(Mortality_Table="IND",4,IF(Mortality_Table="PAR",5)))),FALSE)),1)</f>
        <v>#N/A</v>
      </c>
      <c r="DO55" s="110" t="e">
        <f>DO53*(1+Risk_Adj_Mortality)*MIN(VLOOKUP(Entry_Age+DO5-1,Curves!$A$2:$S$150,IF(Model_Point!$C$2="M",2,3),FALSE)*IF(DO5&gt;16,1,VLOOKUP(DO5-1,Parameters!$A$70:$E$85,IF(Mortality_Table="EXT",2,IF(Mortality_Table="FAM",3,IF(Mortality_Table="IND",4,IF(Mortality_Table="PAR",5)))),FALSE)),1)</f>
        <v>#N/A</v>
      </c>
      <c r="DP55" s="110" t="e">
        <f>DP53*(1+Risk_Adj_Mortality)*MIN(VLOOKUP(Entry_Age+DP5-1,Curves!$A$2:$S$150,IF(Model_Point!$C$2="M",2,3),FALSE)*IF(DP5&gt;16,1,VLOOKUP(DP5-1,Parameters!$A$70:$E$85,IF(Mortality_Table="EXT",2,IF(Mortality_Table="FAM",3,IF(Mortality_Table="IND",4,IF(Mortality_Table="PAR",5)))),FALSE)),1)</f>
        <v>#N/A</v>
      </c>
      <c r="DQ55" s="110" t="e">
        <f>DQ53*(1+Risk_Adj_Mortality)*MIN(VLOOKUP(Entry_Age+DQ5-1,Curves!$A$2:$S$150,IF(Model_Point!$C$2="M",2,3),FALSE)*IF(DQ5&gt;16,1,VLOOKUP(DQ5-1,Parameters!$A$70:$E$85,IF(Mortality_Table="EXT",2,IF(Mortality_Table="FAM",3,IF(Mortality_Table="IND",4,IF(Mortality_Table="PAR",5)))),FALSE)),1)</f>
        <v>#N/A</v>
      </c>
      <c r="DR55" s="110" t="e">
        <f>DR53*(1+Risk_Adj_Mortality)*MIN(VLOOKUP(Entry_Age+DR5-1,Curves!$A$2:$S$150,IF(Model_Point!$C$2="M",2,3),FALSE)*IF(DR5&gt;16,1,VLOOKUP(DR5-1,Parameters!$A$70:$E$85,IF(Mortality_Table="EXT",2,IF(Mortality_Table="FAM",3,IF(Mortality_Table="IND",4,IF(Mortality_Table="PAR",5)))),FALSE)),1)</f>
        <v>#N/A</v>
      </c>
      <c r="DS55" s="110" t="e">
        <f>DS53*(1+Risk_Adj_Mortality)*MIN(VLOOKUP(Entry_Age+DS5-1,Curves!$A$2:$S$150,IF(Model_Point!$C$2="M",2,3),FALSE)*IF(DS5&gt;16,1,VLOOKUP(DS5-1,Parameters!$A$70:$E$85,IF(Mortality_Table="EXT",2,IF(Mortality_Table="FAM",3,IF(Mortality_Table="IND",4,IF(Mortality_Table="PAR",5)))),FALSE)),1)</f>
        <v>#N/A</v>
      </c>
      <c r="DT55" s="110" t="e">
        <f>DT53*(1+Risk_Adj_Mortality)*MIN(VLOOKUP(Entry_Age+DT5-1,Curves!$A$2:$S$150,IF(Model_Point!$C$2="M",2,3),FALSE)*IF(DT5&gt;16,1,VLOOKUP(DT5-1,Parameters!$A$70:$E$85,IF(Mortality_Table="EXT",2,IF(Mortality_Table="FAM",3,IF(Mortality_Table="IND",4,IF(Mortality_Table="PAR",5)))),FALSE)),1)</f>
        <v>#N/A</v>
      </c>
      <c r="DU55" s="110" t="e">
        <f>DU53*(1+Risk_Adj_Mortality)*MIN(VLOOKUP(Entry_Age+DU5-1,Curves!$A$2:$S$150,IF(Model_Point!$C$2="M",2,3),FALSE)*IF(DU5&gt;16,1,VLOOKUP(DU5-1,Parameters!$A$70:$E$85,IF(Mortality_Table="EXT",2,IF(Mortality_Table="FAM",3,IF(Mortality_Table="IND",4,IF(Mortality_Table="PAR",5)))),FALSE)),1)</f>
        <v>#N/A</v>
      </c>
      <c r="DV55" s="110" t="e">
        <f>DV53*(1+Risk_Adj_Mortality)*MIN(VLOOKUP(Entry_Age+DV5-1,Curves!$A$2:$S$150,IF(Model_Point!$C$2="M",2,3),FALSE)*IF(DV5&gt;16,1,VLOOKUP(DV5-1,Parameters!$A$70:$E$85,IF(Mortality_Table="EXT",2,IF(Mortality_Table="FAM",3,IF(Mortality_Table="IND",4,IF(Mortality_Table="PAR",5)))),FALSE)),1)</f>
        <v>#N/A</v>
      </c>
      <c r="DW55" s="110" t="e">
        <f>DW53*(1+Risk_Adj_Mortality)*MIN(VLOOKUP(Entry_Age+DW5-1,Curves!$A$2:$S$150,IF(Model_Point!$C$2="M",2,3),FALSE)*IF(DW5&gt;16,1,VLOOKUP(DW5-1,Parameters!$A$70:$E$85,IF(Mortality_Table="EXT",2,IF(Mortality_Table="FAM",3,IF(Mortality_Table="IND",4,IF(Mortality_Table="PAR",5)))),FALSE)),1)</f>
        <v>#N/A</v>
      </c>
      <c r="DX55" s="110" t="e">
        <f>DX53*(1+Risk_Adj_Mortality)*MIN(VLOOKUP(Entry_Age+DX5-1,Curves!$A$2:$S$150,IF(Model_Point!$C$2="M",2,3),FALSE)*IF(DX5&gt;16,1,VLOOKUP(DX5-1,Parameters!$A$70:$E$85,IF(Mortality_Table="EXT",2,IF(Mortality_Table="FAM",3,IF(Mortality_Table="IND",4,IF(Mortality_Table="PAR",5)))),FALSE)),1)</f>
        <v>#N/A</v>
      </c>
      <c r="DY55" s="110" t="e">
        <f>DY53*(1+Risk_Adj_Mortality)*MIN(VLOOKUP(Entry_Age+DY5-1,Curves!$A$2:$S$150,IF(Model_Point!$C$2="M",2,3),FALSE)*IF(DY5&gt;16,1,VLOOKUP(DY5-1,Parameters!$A$70:$E$85,IF(Mortality_Table="EXT",2,IF(Mortality_Table="FAM",3,IF(Mortality_Table="IND",4,IF(Mortality_Table="PAR",5)))),FALSE)),1)</f>
        <v>#N/A</v>
      </c>
      <c r="DZ55" s="110" t="e">
        <f>DZ53*(1+Risk_Adj_Mortality)*MIN(VLOOKUP(Entry_Age+DZ5-1,Curves!$A$2:$S$150,IF(Model_Point!$C$2="M",2,3),FALSE)*IF(DZ5&gt;16,1,VLOOKUP(DZ5-1,Parameters!$A$70:$E$85,IF(Mortality_Table="EXT",2,IF(Mortality_Table="FAM",3,IF(Mortality_Table="IND",4,IF(Mortality_Table="PAR",5)))),FALSE)),1)</f>
        <v>#N/A</v>
      </c>
      <c r="EA55" s="110" t="e">
        <f>EA53*(1+Risk_Adj_Mortality)*MIN(VLOOKUP(Entry_Age+EA5-1,Curves!$A$2:$S$150,IF(Model_Point!$C$2="M",2,3),FALSE)*IF(EA5&gt;16,1,VLOOKUP(EA5-1,Parameters!$A$70:$E$85,IF(Mortality_Table="EXT",2,IF(Mortality_Table="FAM",3,IF(Mortality_Table="IND",4,IF(Mortality_Table="PAR",5)))),FALSE)),1)</f>
        <v>#N/A</v>
      </c>
      <c r="EB55" s="110" t="e">
        <f>EB53*(1+Risk_Adj_Mortality)*MIN(VLOOKUP(Entry_Age+EB5-1,Curves!$A$2:$S$150,IF(Model_Point!$C$2="M",2,3),FALSE)*IF(EB5&gt;16,1,VLOOKUP(EB5-1,Parameters!$A$70:$E$85,IF(Mortality_Table="EXT",2,IF(Mortality_Table="FAM",3,IF(Mortality_Table="IND",4,IF(Mortality_Table="PAR",5)))),FALSE)),1)</f>
        <v>#N/A</v>
      </c>
      <c r="EC55" s="110" t="e">
        <f>EC53*(1+Risk_Adj_Mortality)*MIN(VLOOKUP(Entry_Age+EC5-1,Curves!$A$2:$S$150,IF(Model_Point!$C$2="M",2,3),FALSE)*IF(EC5&gt;16,1,VLOOKUP(EC5-1,Parameters!$A$70:$E$85,IF(Mortality_Table="EXT",2,IF(Mortality_Table="FAM",3,IF(Mortality_Table="IND",4,IF(Mortality_Table="PAR",5)))),FALSE)),1)</f>
        <v>#N/A</v>
      </c>
      <c r="ED55" s="110" t="e">
        <f>ED53*(1+Risk_Adj_Mortality)*MIN(VLOOKUP(Entry_Age+ED5-1,Curves!$A$2:$S$150,IF(Model_Point!$C$2="M",2,3),FALSE)*IF(ED5&gt;16,1,VLOOKUP(ED5-1,Parameters!$A$70:$E$85,IF(Mortality_Table="EXT",2,IF(Mortality_Table="FAM",3,IF(Mortality_Table="IND",4,IF(Mortality_Table="PAR",5)))),FALSE)),1)</f>
        <v>#N/A</v>
      </c>
      <c r="EE55" s="110" t="e">
        <f>EE53*(1+Risk_Adj_Mortality)*MIN(VLOOKUP(Entry_Age+EE5-1,Curves!$A$2:$S$150,IF(Model_Point!$C$2="M",2,3),FALSE)*IF(EE5&gt;16,1,VLOOKUP(EE5-1,Parameters!$A$70:$E$85,IF(Mortality_Table="EXT",2,IF(Mortality_Table="FAM",3,IF(Mortality_Table="IND",4,IF(Mortality_Table="PAR",5)))),FALSE)),1)</f>
        <v>#N/A</v>
      </c>
      <c r="EF55" s="110" t="e">
        <f>EF53*(1+Risk_Adj_Mortality)*MIN(VLOOKUP(Entry_Age+EF5-1,Curves!$A$2:$S$150,IF(Model_Point!$C$2="M",2,3),FALSE)*IF(EF5&gt;16,1,VLOOKUP(EF5-1,Parameters!$A$70:$E$85,IF(Mortality_Table="EXT",2,IF(Mortality_Table="FAM",3,IF(Mortality_Table="IND",4,IF(Mortality_Table="PAR",5)))),FALSE)),1)</f>
        <v>#N/A</v>
      </c>
      <c r="EG55" s="110" t="e">
        <f>EG53*(1+Risk_Adj_Mortality)*MIN(VLOOKUP(Entry_Age+EG5-1,Curves!$A$2:$S$150,IF(Model_Point!$C$2="M",2,3),FALSE)*IF(EG5&gt;16,1,VLOOKUP(EG5-1,Parameters!$A$70:$E$85,IF(Mortality_Table="EXT",2,IF(Mortality_Table="FAM",3,IF(Mortality_Table="IND",4,IF(Mortality_Table="PAR",5)))),FALSE)),1)</f>
        <v>#N/A</v>
      </c>
      <c r="EH55" s="110" t="e">
        <f>EH53*(1+Risk_Adj_Mortality)*MIN(VLOOKUP(Entry_Age+EH5-1,Curves!$A$2:$S$150,IF(Model_Point!$C$2="M",2,3),FALSE)*IF(EH5&gt;16,1,VLOOKUP(EH5-1,Parameters!$A$70:$E$85,IF(Mortality_Table="EXT",2,IF(Mortality_Table="FAM",3,IF(Mortality_Table="IND",4,IF(Mortality_Table="PAR",5)))),FALSE)),1)</f>
        <v>#N/A</v>
      </c>
      <c r="EI55" s="110" t="e">
        <f>EI53*(1+Risk_Adj_Mortality)*MIN(VLOOKUP(Entry_Age+EI5-1,Curves!$A$2:$S$150,IF(Model_Point!$C$2="M",2,3),FALSE)*IF(EI5&gt;16,1,VLOOKUP(EI5-1,Parameters!$A$70:$E$85,IF(Mortality_Table="EXT",2,IF(Mortality_Table="FAM",3,IF(Mortality_Table="IND",4,IF(Mortality_Table="PAR",5)))),FALSE)),1)</f>
        <v>#N/A</v>
      </c>
      <c r="EJ55" s="110" t="e">
        <f>EJ53*(1+Risk_Adj_Mortality)*MIN(VLOOKUP(Entry_Age+EJ5-1,Curves!$A$2:$S$150,IF(Model_Point!$C$2="M",2,3),FALSE)*IF(EJ5&gt;16,1,VLOOKUP(EJ5-1,Parameters!$A$70:$E$85,IF(Mortality_Table="EXT",2,IF(Mortality_Table="FAM",3,IF(Mortality_Table="IND",4,IF(Mortality_Table="PAR",5)))),FALSE)),1)</f>
        <v>#N/A</v>
      </c>
      <c r="EK55" s="110" t="e">
        <f>EK53*(1+Risk_Adj_Mortality)*MIN(VLOOKUP(Entry_Age+EK5-1,Curves!$A$2:$S$150,IF(Model_Point!$C$2="M",2,3),FALSE)*IF(EK5&gt;16,1,VLOOKUP(EK5-1,Parameters!$A$70:$E$85,IF(Mortality_Table="EXT",2,IF(Mortality_Table="FAM",3,IF(Mortality_Table="IND",4,IF(Mortality_Table="PAR",5)))),FALSE)),1)</f>
        <v>#N/A</v>
      </c>
      <c r="EL55" s="110" t="e">
        <f>EL53*(1+Risk_Adj_Mortality)*MIN(VLOOKUP(Entry_Age+EL5-1,Curves!$A$2:$S$150,IF(Model_Point!$C$2="M",2,3),FALSE)*IF(EL5&gt;16,1,VLOOKUP(EL5-1,Parameters!$A$70:$E$85,IF(Mortality_Table="EXT",2,IF(Mortality_Table="FAM",3,IF(Mortality_Table="IND",4,IF(Mortality_Table="PAR",5)))),FALSE)),1)</f>
        <v>#N/A</v>
      </c>
      <c r="EM55" s="110" t="e">
        <f>EM53*(1+Risk_Adj_Mortality)*MIN(VLOOKUP(Entry_Age+EM5-1,Curves!$A$2:$S$150,IF(Model_Point!$C$2="M",2,3),FALSE)*IF(EM5&gt;16,1,VLOOKUP(EM5-1,Parameters!$A$70:$E$85,IF(Mortality_Table="EXT",2,IF(Mortality_Table="FAM",3,IF(Mortality_Table="IND",4,IF(Mortality_Table="PAR",5)))),FALSE)),1)</f>
        <v>#N/A</v>
      </c>
      <c r="EN55" s="110" t="e">
        <f>EN53*(1+Risk_Adj_Mortality)*MIN(VLOOKUP(Entry_Age+EN5-1,Curves!$A$2:$S$150,IF(Model_Point!$C$2="M",2,3),FALSE)*IF(EN5&gt;16,1,VLOOKUP(EN5-1,Parameters!$A$70:$E$85,IF(Mortality_Table="EXT",2,IF(Mortality_Table="FAM",3,IF(Mortality_Table="IND",4,IF(Mortality_Table="PAR",5)))),FALSE)),1)</f>
        <v>#N/A</v>
      </c>
      <c r="EO55" s="110" t="e">
        <f>EO53*(1+Risk_Adj_Mortality)*MIN(VLOOKUP(Entry_Age+EO5-1,Curves!$A$2:$S$150,IF(Model_Point!$C$2="M",2,3),FALSE)*IF(EO5&gt;16,1,VLOOKUP(EO5-1,Parameters!$A$70:$E$85,IF(Mortality_Table="EXT",2,IF(Mortality_Table="FAM",3,IF(Mortality_Table="IND",4,IF(Mortality_Table="PAR",5)))),FALSE)),1)</f>
        <v>#N/A</v>
      </c>
      <c r="EP55" s="110" t="e">
        <f>EP53*(1+Risk_Adj_Mortality)*MIN(VLOOKUP(Entry_Age+EP5-1,Curves!$A$2:$S$150,IF(Model_Point!$C$2="M",2,3),FALSE)*IF(EP5&gt;16,1,VLOOKUP(EP5-1,Parameters!$A$70:$E$85,IF(Mortality_Table="EXT",2,IF(Mortality_Table="FAM",3,IF(Mortality_Table="IND",4,IF(Mortality_Table="PAR",5)))),FALSE)),1)</f>
        <v>#N/A</v>
      </c>
      <c r="EQ55" s="110" t="e">
        <f>EQ53*(1+Risk_Adj_Mortality)*MIN(VLOOKUP(Entry_Age+EQ5-1,Curves!$A$2:$S$150,IF(Model_Point!$C$2="M",2,3),FALSE)*IF(EQ5&gt;16,1,VLOOKUP(EQ5-1,Parameters!$A$70:$E$85,IF(Mortality_Table="EXT",2,IF(Mortality_Table="FAM",3,IF(Mortality_Table="IND",4,IF(Mortality_Table="PAR",5)))),FALSE)),1)</f>
        <v>#N/A</v>
      </c>
      <c r="ER55" s="110" t="e">
        <f>ER53*(1+Risk_Adj_Mortality)*MIN(VLOOKUP(Entry_Age+ER5-1,Curves!$A$2:$S$150,IF(Model_Point!$C$2="M",2,3),FALSE)*IF(ER5&gt;16,1,VLOOKUP(ER5-1,Parameters!$A$70:$E$85,IF(Mortality_Table="EXT",2,IF(Mortality_Table="FAM",3,IF(Mortality_Table="IND",4,IF(Mortality_Table="PAR",5)))),FALSE)),1)</f>
        <v>#N/A</v>
      </c>
      <c r="ES55" s="110" t="e">
        <f>ES53*(1+Risk_Adj_Mortality)*MIN(VLOOKUP(Entry_Age+ES5-1,Curves!$A$2:$S$150,IF(Model_Point!$C$2="M",2,3),FALSE)*IF(ES5&gt;16,1,VLOOKUP(ES5-1,Parameters!$A$70:$E$85,IF(Mortality_Table="EXT",2,IF(Mortality_Table="FAM",3,IF(Mortality_Table="IND",4,IF(Mortality_Table="PAR",5)))),FALSE)),1)</f>
        <v>#N/A</v>
      </c>
      <c r="ET55" s="110" t="e">
        <f>ET53*(1+Risk_Adj_Mortality)*MIN(VLOOKUP(Entry_Age+ET5-1,Curves!$A$2:$S$150,IF(Model_Point!$C$2="M",2,3),FALSE)*IF(ET5&gt;16,1,VLOOKUP(ET5-1,Parameters!$A$70:$E$85,IF(Mortality_Table="EXT",2,IF(Mortality_Table="FAM",3,IF(Mortality_Table="IND",4,IF(Mortality_Table="PAR",5)))),FALSE)),1)</f>
        <v>#N/A</v>
      </c>
      <c r="EU55" s="110" t="e">
        <f>EU53*(1+Risk_Adj_Mortality)*MIN(VLOOKUP(Entry_Age+EU5-1,Curves!$A$2:$S$150,IF(Model_Point!$C$2="M",2,3),FALSE)*IF(EU5&gt;16,1,VLOOKUP(EU5-1,Parameters!$A$70:$E$85,IF(Mortality_Table="EXT",2,IF(Mortality_Table="FAM",3,IF(Mortality_Table="IND",4,IF(Mortality_Table="PAR",5)))),FALSE)),1)</f>
        <v>#N/A</v>
      </c>
      <c r="EV55" s="110" t="e">
        <f>EV53*(1+Risk_Adj_Mortality)*MIN(VLOOKUP(Entry_Age+EV5-1,Curves!$A$2:$S$150,IF(Model_Point!$C$2="M",2,3),FALSE)*IF(EV5&gt;16,1,VLOOKUP(EV5-1,Parameters!$A$70:$E$85,IF(Mortality_Table="EXT",2,IF(Mortality_Table="FAM",3,IF(Mortality_Table="IND",4,IF(Mortality_Table="PAR",5)))),FALSE)),1)</f>
        <v>#N/A</v>
      </c>
      <c r="EW55" s="110" t="e">
        <f>EW53*(1+Risk_Adj_Mortality)*MIN(VLOOKUP(Entry_Age+EW5-1,Curves!$A$2:$S$150,IF(Model_Point!$C$2="M",2,3),FALSE)*IF(EW5&gt;16,1,VLOOKUP(EW5-1,Parameters!$A$70:$E$85,IF(Mortality_Table="EXT",2,IF(Mortality_Table="FAM",3,IF(Mortality_Table="IND",4,IF(Mortality_Table="PAR",5)))),FALSE)),1)</f>
        <v>#N/A</v>
      </c>
      <c r="EX55" s="110" t="e">
        <f>EX53*(1+Risk_Adj_Mortality)*MIN(VLOOKUP(Entry_Age+EX5-1,Curves!$A$2:$S$150,IF(Model_Point!$C$2="M",2,3),FALSE)*IF(EX5&gt;16,1,VLOOKUP(EX5-1,Parameters!$A$70:$E$85,IF(Mortality_Table="EXT",2,IF(Mortality_Table="FAM",3,IF(Mortality_Table="IND",4,IF(Mortality_Table="PAR",5)))),FALSE)),1)</f>
        <v>#N/A</v>
      </c>
      <c r="EY55" s="110" t="e">
        <f>EY53*(1+Risk_Adj_Mortality)*MIN(VLOOKUP(Entry_Age+EY5-1,Curves!$A$2:$S$150,IF(Model_Point!$C$2="M",2,3),FALSE)*IF(EY5&gt;16,1,VLOOKUP(EY5-1,Parameters!$A$70:$E$85,IF(Mortality_Table="EXT",2,IF(Mortality_Table="FAM",3,IF(Mortality_Table="IND",4,IF(Mortality_Table="PAR",5)))),FALSE)),1)</f>
        <v>#N/A</v>
      </c>
      <c r="EZ55" s="110" t="e">
        <f>EZ53*(1+Risk_Adj_Mortality)*MIN(VLOOKUP(Entry_Age+EZ5-1,Curves!$A$2:$S$150,IF(Model_Point!$C$2="M",2,3),FALSE)*IF(EZ5&gt;16,1,VLOOKUP(EZ5-1,Parameters!$A$70:$E$85,IF(Mortality_Table="EXT",2,IF(Mortality_Table="FAM",3,IF(Mortality_Table="IND",4,IF(Mortality_Table="PAR",5)))),FALSE)),1)</f>
        <v>#N/A</v>
      </c>
      <c r="FA55" s="110" t="e">
        <f>FA53*(1+Risk_Adj_Mortality)*MIN(VLOOKUP(Entry_Age+FA5-1,Curves!$A$2:$S$150,IF(Model_Point!$C$2="M",2,3),FALSE)*IF(FA5&gt;16,1,VLOOKUP(FA5-1,Parameters!$A$70:$E$85,IF(Mortality_Table="EXT",2,IF(Mortality_Table="FAM",3,IF(Mortality_Table="IND",4,IF(Mortality_Table="PAR",5)))),FALSE)),1)</f>
        <v>#N/A</v>
      </c>
      <c r="FB55" s="110" t="e">
        <f>FB53*(1+Risk_Adj_Mortality)*MIN(VLOOKUP(Entry_Age+FB5-1,Curves!$A$2:$S$150,IF(Model_Point!$C$2="M",2,3),FALSE)*IF(FB5&gt;16,1,VLOOKUP(FB5-1,Parameters!$A$70:$E$85,IF(Mortality_Table="EXT",2,IF(Mortality_Table="FAM",3,IF(Mortality_Table="IND",4,IF(Mortality_Table="PAR",5)))),FALSE)),1)</f>
        <v>#N/A</v>
      </c>
      <c r="FC55" s="110" t="e">
        <f>FC53*(1+Risk_Adj_Mortality)*MIN(VLOOKUP(Entry_Age+FC5-1,Curves!$A$2:$S$150,IF(Model_Point!$C$2="M",2,3),FALSE)*IF(FC5&gt;16,1,VLOOKUP(FC5-1,Parameters!$A$70:$E$85,IF(Mortality_Table="EXT",2,IF(Mortality_Table="FAM",3,IF(Mortality_Table="IND",4,IF(Mortality_Table="PAR",5)))),FALSE)),1)</f>
        <v>#N/A</v>
      </c>
      <c r="FD55" s="110" t="e">
        <f>FD53*(1+Risk_Adj_Mortality)*MIN(VLOOKUP(Entry_Age+FD5-1,Curves!$A$2:$S$150,IF(Model_Point!$C$2="M",2,3),FALSE)*IF(FD5&gt;16,1,VLOOKUP(FD5-1,Parameters!$A$70:$E$85,IF(Mortality_Table="EXT",2,IF(Mortality_Table="FAM",3,IF(Mortality_Table="IND",4,IF(Mortality_Table="PAR",5)))),FALSE)),1)</f>
        <v>#N/A</v>
      </c>
      <c r="FE55" s="110" t="e">
        <f>FE53*(1+Risk_Adj_Mortality)*MIN(VLOOKUP(Entry_Age+FE5-1,Curves!$A$2:$S$150,IF(Model_Point!$C$2="M",2,3),FALSE)*IF(FE5&gt;16,1,VLOOKUP(FE5-1,Parameters!$A$70:$E$85,IF(Mortality_Table="EXT",2,IF(Mortality_Table="FAM",3,IF(Mortality_Table="IND",4,IF(Mortality_Table="PAR",5)))),FALSE)),1)</f>
        <v>#N/A</v>
      </c>
      <c r="FF55" s="110" t="e">
        <f>FF53*(1+Risk_Adj_Mortality)*MIN(VLOOKUP(Entry_Age+FF5-1,Curves!$A$2:$S$150,IF(Model_Point!$C$2="M",2,3),FALSE)*IF(FF5&gt;16,1,VLOOKUP(FF5-1,Parameters!$A$70:$E$85,IF(Mortality_Table="EXT",2,IF(Mortality_Table="FAM",3,IF(Mortality_Table="IND",4,IF(Mortality_Table="PAR",5)))),FALSE)),1)</f>
        <v>#N/A</v>
      </c>
      <c r="FG55" s="110" t="e">
        <f>FG53*(1+Risk_Adj_Mortality)*MIN(VLOOKUP(Entry_Age+FG5-1,Curves!$A$2:$S$150,IF(Model_Point!$C$2="M",2,3),FALSE)*IF(FG5&gt;16,1,VLOOKUP(FG5-1,Parameters!$A$70:$E$85,IF(Mortality_Table="EXT",2,IF(Mortality_Table="FAM",3,IF(Mortality_Table="IND",4,IF(Mortality_Table="PAR",5)))),FALSE)),1)</f>
        <v>#N/A</v>
      </c>
      <c r="FH55" s="110" t="e">
        <f>FH53*(1+Risk_Adj_Mortality)*MIN(VLOOKUP(Entry_Age+FH5-1,Curves!$A$2:$S$150,IF(Model_Point!$C$2="M",2,3),FALSE)*IF(FH5&gt;16,1,VLOOKUP(FH5-1,Parameters!$A$70:$E$85,IF(Mortality_Table="EXT",2,IF(Mortality_Table="FAM",3,IF(Mortality_Table="IND",4,IF(Mortality_Table="PAR",5)))),FALSE)),1)</f>
        <v>#N/A</v>
      </c>
      <c r="FI55" s="110" t="e">
        <f>FI53*(1+Risk_Adj_Mortality)*MIN(VLOOKUP(Entry_Age+FI5-1,Curves!$A$2:$S$150,IF(Model_Point!$C$2="M",2,3),FALSE)*IF(FI5&gt;16,1,VLOOKUP(FI5-1,Parameters!$A$70:$E$85,IF(Mortality_Table="EXT",2,IF(Mortality_Table="FAM",3,IF(Mortality_Table="IND",4,IF(Mortality_Table="PAR",5)))),FALSE)),1)</f>
        <v>#N/A</v>
      </c>
      <c r="FJ55" s="110" t="e">
        <f>FJ53*(1+Risk_Adj_Mortality)*MIN(VLOOKUP(Entry_Age+FJ5-1,Curves!$A$2:$S$150,IF(Model_Point!$C$2="M",2,3),FALSE)*IF(FJ5&gt;16,1,VLOOKUP(FJ5-1,Parameters!$A$70:$E$85,IF(Mortality_Table="EXT",2,IF(Mortality_Table="FAM",3,IF(Mortality_Table="IND",4,IF(Mortality_Table="PAR",5)))),FALSE)),1)</f>
        <v>#N/A</v>
      </c>
      <c r="FK55" s="110" t="e">
        <f>FK53*(1+Risk_Adj_Mortality)*MIN(VLOOKUP(Entry_Age+FK5-1,Curves!$A$2:$S$150,IF(Model_Point!$C$2="M",2,3),FALSE)*IF(FK5&gt;16,1,VLOOKUP(FK5-1,Parameters!$A$70:$E$85,IF(Mortality_Table="EXT",2,IF(Mortality_Table="FAM",3,IF(Mortality_Table="IND",4,IF(Mortality_Table="PAR",5)))),FALSE)),1)</f>
        <v>#N/A</v>
      </c>
      <c r="FL55" s="110" t="e">
        <f>FL53*(1+Risk_Adj_Mortality)*MIN(VLOOKUP(Entry_Age+FL5-1,Curves!$A$2:$S$150,IF(Model_Point!$C$2="M",2,3),FALSE)*IF(FL5&gt;16,1,VLOOKUP(FL5-1,Parameters!$A$70:$E$85,IF(Mortality_Table="EXT",2,IF(Mortality_Table="FAM",3,IF(Mortality_Table="IND",4,IF(Mortality_Table="PAR",5)))),FALSE)),1)</f>
        <v>#N/A</v>
      </c>
      <c r="FM55" s="110" t="e">
        <f>FM53*(1+Risk_Adj_Mortality)*MIN(VLOOKUP(Entry_Age+FM5-1,Curves!$A$2:$S$150,IF(Model_Point!$C$2="M",2,3),FALSE)*IF(FM5&gt;16,1,VLOOKUP(FM5-1,Parameters!$A$70:$E$85,IF(Mortality_Table="EXT",2,IF(Mortality_Table="FAM",3,IF(Mortality_Table="IND",4,IF(Mortality_Table="PAR",5)))),FALSE)),1)</f>
        <v>#N/A</v>
      </c>
      <c r="FN55" s="110" t="e">
        <f>FN53*(1+Risk_Adj_Mortality)*MIN(VLOOKUP(Entry_Age+FN5-1,Curves!$A$2:$S$150,IF(Model_Point!$C$2="M",2,3),FALSE)*IF(FN5&gt;16,1,VLOOKUP(FN5-1,Parameters!$A$70:$E$85,IF(Mortality_Table="EXT",2,IF(Mortality_Table="FAM",3,IF(Mortality_Table="IND",4,IF(Mortality_Table="PAR",5)))),FALSE)),1)</f>
        <v>#N/A</v>
      </c>
      <c r="FO55" s="110" t="e">
        <f>FO53*(1+Risk_Adj_Mortality)*MIN(VLOOKUP(Entry_Age+FO5-1,Curves!$A$2:$S$150,IF(Model_Point!$C$2="M",2,3),FALSE)*IF(FO5&gt;16,1,VLOOKUP(FO5-1,Parameters!$A$70:$E$85,IF(Mortality_Table="EXT",2,IF(Mortality_Table="FAM",3,IF(Mortality_Table="IND",4,IF(Mortality_Table="PAR",5)))),FALSE)),1)</f>
        <v>#N/A</v>
      </c>
      <c r="FP55" s="110" t="e">
        <f>FP53*(1+Risk_Adj_Mortality)*MIN(VLOOKUP(Entry_Age+FP5-1,Curves!$A$2:$S$150,IF(Model_Point!$C$2="M",2,3),FALSE)*IF(FP5&gt;16,1,VLOOKUP(FP5-1,Parameters!$A$70:$E$85,IF(Mortality_Table="EXT",2,IF(Mortality_Table="FAM",3,IF(Mortality_Table="IND",4,IF(Mortality_Table="PAR",5)))),FALSE)),1)</f>
        <v>#N/A</v>
      </c>
      <c r="FQ55" s="110" t="e">
        <f>FQ53*(1+Risk_Adj_Mortality)*MIN(VLOOKUP(Entry_Age+FQ5-1,Curves!$A$2:$S$150,IF(Model_Point!$C$2="M",2,3),FALSE)*IF(FQ5&gt;16,1,VLOOKUP(FQ5-1,Parameters!$A$70:$E$85,IF(Mortality_Table="EXT",2,IF(Mortality_Table="FAM",3,IF(Mortality_Table="IND",4,IF(Mortality_Table="PAR",5)))),FALSE)),1)</f>
        <v>#N/A</v>
      </c>
      <c r="FR55" s="110" t="e">
        <f>FR53*(1+Risk_Adj_Mortality)*MIN(VLOOKUP(Entry_Age+FR5-1,Curves!$A$2:$S$150,IF(Model_Point!$C$2="M",2,3),FALSE)*IF(FR5&gt;16,1,VLOOKUP(FR5-1,Parameters!$A$70:$E$85,IF(Mortality_Table="EXT",2,IF(Mortality_Table="FAM",3,IF(Mortality_Table="IND",4,IF(Mortality_Table="PAR",5)))),FALSE)),1)</f>
        <v>#N/A</v>
      </c>
      <c r="FS55" s="110" t="e">
        <f>FS53*(1+Risk_Adj_Mortality)*MIN(VLOOKUP(Entry_Age+FS5-1,Curves!$A$2:$S$150,IF(Model_Point!$C$2="M",2,3),FALSE)*IF(FS5&gt;16,1,VLOOKUP(FS5-1,Parameters!$A$70:$E$85,IF(Mortality_Table="EXT",2,IF(Mortality_Table="FAM",3,IF(Mortality_Table="IND",4,IF(Mortality_Table="PAR",5)))),FALSE)),1)</f>
        <v>#N/A</v>
      </c>
      <c r="FT55" s="110" t="e">
        <f>FT53*(1+Risk_Adj_Mortality)*MIN(VLOOKUP(Entry_Age+FT5-1,Curves!$A$2:$S$150,IF(Model_Point!$C$2="M",2,3),FALSE)*IF(FT5&gt;16,1,VLOOKUP(FT5-1,Parameters!$A$70:$E$85,IF(Mortality_Table="EXT",2,IF(Mortality_Table="FAM",3,IF(Mortality_Table="IND",4,IF(Mortality_Table="PAR",5)))),FALSE)),1)</f>
        <v>#N/A</v>
      </c>
      <c r="FU55" s="110" t="e">
        <f>FU53*(1+Risk_Adj_Mortality)*MIN(VLOOKUP(Entry_Age+FU5-1,Curves!$A$2:$S$150,IF(Model_Point!$C$2="M",2,3),FALSE)*IF(FU5&gt;16,1,VLOOKUP(FU5-1,Parameters!$A$70:$E$85,IF(Mortality_Table="EXT",2,IF(Mortality_Table="FAM",3,IF(Mortality_Table="IND",4,IF(Mortality_Table="PAR",5)))),FALSE)),1)</f>
        <v>#N/A</v>
      </c>
      <c r="FV55" s="110" t="e">
        <f>FV53*(1+Risk_Adj_Mortality)*MIN(VLOOKUP(Entry_Age+FV5-1,Curves!$A$2:$S$150,IF(Model_Point!$C$2="M",2,3),FALSE)*IF(FV5&gt;16,1,VLOOKUP(FV5-1,Parameters!$A$70:$E$85,IF(Mortality_Table="EXT",2,IF(Mortality_Table="FAM",3,IF(Mortality_Table="IND",4,IF(Mortality_Table="PAR",5)))),FALSE)),1)</f>
        <v>#N/A</v>
      </c>
      <c r="FW55" s="110" t="e">
        <f>FW53*(1+Risk_Adj_Mortality)*MIN(VLOOKUP(Entry_Age+FW5-1,Curves!$A$2:$S$150,IF(Model_Point!$C$2="M",2,3),FALSE)*IF(FW5&gt;16,1,VLOOKUP(FW5-1,Parameters!$A$70:$E$85,IF(Mortality_Table="EXT",2,IF(Mortality_Table="FAM",3,IF(Mortality_Table="IND",4,IF(Mortality_Table="PAR",5)))),FALSE)),1)</f>
        <v>#N/A</v>
      </c>
      <c r="FX55" s="110" t="e">
        <f>FX53*(1+Risk_Adj_Mortality)*MIN(VLOOKUP(Entry_Age+FX5-1,Curves!$A$2:$S$150,IF(Model_Point!$C$2="M",2,3),FALSE)*IF(FX5&gt;16,1,VLOOKUP(FX5-1,Parameters!$A$70:$E$85,IF(Mortality_Table="EXT",2,IF(Mortality_Table="FAM",3,IF(Mortality_Table="IND",4,IF(Mortality_Table="PAR",5)))),FALSE)),1)</f>
        <v>#N/A</v>
      </c>
      <c r="FY55" s="110" t="e">
        <f>FY53*(1+Risk_Adj_Mortality)*MIN(VLOOKUP(Entry_Age+FY5-1,Curves!$A$2:$S$150,IF(Model_Point!$C$2="M",2,3),FALSE)*IF(FY5&gt;16,1,VLOOKUP(FY5-1,Parameters!$A$70:$E$85,IF(Mortality_Table="EXT",2,IF(Mortality_Table="FAM",3,IF(Mortality_Table="IND",4,IF(Mortality_Table="PAR",5)))),FALSE)),1)</f>
        <v>#N/A</v>
      </c>
      <c r="FZ55" s="110" t="e">
        <f>FZ53*(1+Risk_Adj_Mortality)*MIN(VLOOKUP(Entry_Age+FZ5-1,Curves!$A$2:$S$150,IF(Model_Point!$C$2="M",2,3),FALSE)*IF(FZ5&gt;16,1,VLOOKUP(FZ5-1,Parameters!$A$70:$E$85,IF(Mortality_Table="EXT",2,IF(Mortality_Table="FAM",3,IF(Mortality_Table="IND",4,IF(Mortality_Table="PAR",5)))),FALSE)),1)</f>
        <v>#N/A</v>
      </c>
      <c r="GA55" s="110" t="e">
        <f>GA53*(1+Risk_Adj_Mortality)*MIN(VLOOKUP(Entry_Age+GA5-1,Curves!$A$2:$S$150,IF(Model_Point!$C$2="M",2,3),FALSE)*IF(GA5&gt;16,1,VLOOKUP(GA5-1,Parameters!$A$70:$E$85,IF(Mortality_Table="EXT",2,IF(Mortality_Table="FAM",3,IF(Mortality_Table="IND",4,IF(Mortality_Table="PAR",5)))),FALSE)),1)</f>
        <v>#N/A</v>
      </c>
      <c r="GB55" s="110" t="e">
        <f>GB53*(1+Risk_Adj_Mortality)*MIN(VLOOKUP(Entry_Age+GB5-1,Curves!$A$2:$S$150,IF(Model_Point!$C$2="M",2,3),FALSE)*IF(GB5&gt;16,1,VLOOKUP(GB5-1,Parameters!$A$70:$E$85,IF(Mortality_Table="EXT",2,IF(Mortality_Table="FAM",3,IF(Mortality_Table="IND",4,IF(Mortality_Table="PAR",5)))),FALSE)),1)</f>
        <v>#N/A</v>
      </c>
      <c r="GC55" s="110" t="e">
        <f>GC53*(1+Risk_Adj_Mortality)*MIN(VLOOKUP(Entry_Age+GC5-1,Curves!$A$2:$S$150,IF(Model_Point!$C$2="M",2,3),FALSE)*IF(GC5&gt;16,1,VLOOKUP(GC5-1,Parameters!$A$70:$E$85,IF(Mortality_Table="EXT",2,IF(Mortality_Table="FAM",3,IF(Mortality_Table="IND",4,IF(Mortality_Table="PAR",5)))),FALSE)),1)</f>
        <v>#N/A</v>
      </c>
      <c r="GD55" s="110" t="e">
        <f>GD53*(1+Risk_Adj_Mortality)*MIN(VLOOKUP(Entry_Age+GD5-1,Curves!$A$2:$S$150,IF(Model_Point!$C$2="M",2,3),FALSE)*IF(GD5&gt;16,1,VLOOKUP(GD5-1,Parameters!$A$70:$E$85,IF(Mortality_Table="EXT",2,IF(Mortality_Table="FAM",3,IF(Mortality_Table="IND",4,IF(Mortality_Table="PAR",5)))),FALSE)),1)</f>
        <v>#N/A</v>
      </c>
      <c r="GE55" s="110" t="e">
        <f>GE53*(1+Risk_Adj_Mortality)*MIN(VLOOKUP(Entry_Age+GE5-1,Curves!$A$2:$S$150,IF(Model_Point!$C$2="M",2,3),FALSE)*IF(GE5&gt;16,1,VLOOKUP(GE5-1,Parameters!$A$70:$E$85,IF(Mortality_Table="EXT",2,IF(Mortality_Table="FAM",3,IF(Mortality_Table="IND",4,IF(Mortality_Table="PAR",5)))),FALSE)),1)</f>
        <v>#N/A</v>
      </c>
      <c r="GF55" s="110" t="e">
        <f>GF53*(1+Risk_Adj_Mortality)*MIN(VLOOKUP(Entry_Age+GF5-1,Curves!$A$2:$S$150,IF(Model_Point!$C$2="M",2,3),FALSE)*IF(GF5&gt;16,1,VLOOKUP(GF5-1,Parameters!$A$70:$E$85,IF(Mortality_Table="EXT",2,IF(Mortality_Table="FAM",3,IF(Mortality_Table="IND",4,IF(Mortality_Table="PAR",5)))),FALSE)),1)</f>
        <v>#N/A</v>
      </c>
      <c r="GG55" s="110" t="e">
        <f>GG53*(1+Risk_Adj_Mortality)*MIN(VLOOKUP(Entry_Age+GG5-1,Curves!$A$2:$S$150,IF(Model_Point!$C$2="M",2,3),FALSE)*IF(GG5&gt;16,1,VLOOKUP(GG5-1,Parameters!$A$70:$E$85,IF(Mortality_Table="EXT",2,IF(Mortality_Table="FAM",3,IF(Mortality_Table="IND",4,IF(Mortality_Table="PAR",5)))),FALSE)),1)</f>
        <v>#N/A</v>
      </c>
      <c r="GH55" s="110" t="e">
        <f>GH53*(1+Risk_Adj_Mortality)*MIN(VLOOKUP(Entry_Age+GH5-1,Curves!$A$2:$S$150,IF(Model_Point!$C$2="M",2,3),FALSE)*IF(GH5&gt;16,1,VLOOKUP(GH5-1,Parameters!$A$70:$E$85,IF(Mortality_Table="EXT",2,IF(Mortality_Table="FAM",3,IF(Mortality_Table="IND",4,IF(Mortality_Table="PAR",5)))),FALSE)),1)</f>
        <v>#N/A</v>
      </c>
      <c r="GI55" s="110" t="e">
        <f>GI53*(1+Risk_Adj_Mortality)*MIN(VLOOKUP(Entry_Age+GI5-1,Curves!$A$2:$S$150,IF(Model_Point!$C$2="M",2,3),FALSE)*IF(GI5&gt;16,1,VLOOKUP(GI5-1,Parameters!$A$70:$E$85,IF(Mortality_Table="EXT",2,IF(Mortality_Table="FAM",3,IF(Mortality_Table="IND",4,IF(Mortality_Table="PAR",5)))),FALSE)),1)</f>
        <v>#N/A</v>
      </c>
      <c r="GJ55" s="110" t="e">
        <f>GJ53*(1+Risk_Adj_Mortality)*MIN(VLOOKUP(Entry_Age+GJ5-1,Curves!$A$2:$S$150,IF(Model_Point!$C$2="M",2,3),FALSE)*IF(GJ5&gt;16,1,VLOOKUP(GJ5-1,Parameters!$A$70:$E$85,IF(Mortality_Table="EXT",2,IF(Mortality_Table="FAM",3,IF(Mortality_Table="IND",4,IF(Mortality_Table="PAR",5)))),FALSE)),1)</f>
        <v>#N/A</v>
      </c>
    </row>
    <row r="56" spans="2:192" x14ac:dyDescent="0.3">
      <c r="C56" s="31" t="s">
        <v>515</v>
      </c>
      <c r="F56" s="108">
        <f>F54*(1+Risk_Adj_Mortality)*MIN(VLOOKUP(Entry_Age+F5-1,Curves!$A$2:$S$150,IF(Model_Point!$C$2="M",2,3),FALSE)*IF(F5&gt;16,1,VLOOKUP(F5-1,Parameters!$A$70:$E$85,IF(Mortality_Table="EXT",2,IF(Mortality_Table="FAM",3,IF(Mortality_Table="IND",4,IF(Mortality_Table="PAR",5)))),FALSE)),1)</f>
        <v>0</v>
      </c>
      <c r="G56" s="108">
        <f>F54*(1+Risk_Adj_Mortality)*MIN(VLOOKUP(Entry_Age+F5-1,Curves!$A$2:$S$150,IF(Model_Point!$C$2="M",2,3),FALSE)*IF(F5&gt;16,1,VLOOKUP(F5-1,Parameters!$A$70:$E$85,IF(Mortality_Table="EXT",2,IF(Mortality_Table="FAM",3,IF(Mortality_Table="IND",4,IF(Mortality_Table="PAR",5)))),FALSE)),1)</f>
        <v>0</v>
      </c>
      <c r="H56" s="108">
        <f>G54*(1+Risk_Adj_Mortality)*MIN(VLOOKUP(Entry_Age+G5-1,Curves!$A$2:$S$150,IF(Model_Point!$C$2="M",2,3),FALSE)*IF(G5&gt;16,1,VLOOKUP(G5-1,Parameters!$A$70:$E$85,IF(Mortality_Table="EXT",2,IF(Mortality_Table="FAM",3,IF(Mortality_Table="IND",4,IF(Mortality_Table="PAR",5)))),FALSE)),1)</f>
        <v>0</v>
      </c>
      <c r="I56" s="108">
        <f>H54*(1+Risk_Adj_Mortality)*MIN(VLOOKUP(Entry_Age+H5-1,Curves!$A$2:$S$150,IF(Model_Point!$C$2="M",2,3),FALSE)*IF(H5&gt;16,1,VLOOKUP(H5-1,Parameters!$A$70:$E$85,IF(Mortality_Table="EXT",2,IF(Mortality_Table="FAM",3,IF(Mortality_Table="IND",4,IF(Mortality_Table="PAR",5)))),FALSE)),1)</f>
        <v>0</v>
      </c>
      <c r="J56" s="108">
        <f>I54*(1+Risk_Adj_Mortality)*MIN(VLOOKUP(Entry_Age+I5-1,Curves!$A$2:$S$150,IF(Model_Point!$C$2="M",2,3),FALSE)*IF(I5&gt;16,1,VLOOKUP(I5-1,Parameters!$A$70:$E$85,IF(Mortality_Table="EXT",2,IF(Mortality_Table="FAM",3,IF(Mortality_Table="IND",4,IF(Mortality_Table="PAR",5)))),FALSE)),1)</f>
        <v>0</v>
      </c>
      <c r="K56" s="108">
        <f>J54*(1+Risk_Adj_Mortality)*MIN(VLOOKUP(Entry_Age+J5-1,Curves!$A$2:$S$150,IF(Model_Point!$C$2="M",2,3),FALSE)*IF(J5&gt;16,1,VLOOKUP(J5-1,Parameters!$A$70:$E$85,IF(Mortality_Table="EXT",2,IF(Mortality_Table="FAM",3,IF(Mortality_Table="IND",4,IF(Mortality_Table="PAR",5)))),FALSE)),1)</f>
        <v>0</v>
      </c>
      <c r="L56" s="108">
        <f>K54*(1+Risk_Adj_Mortality)*MIN(VLOOKUP(Entry_Age+K5-1,Curves!$A$2:$S$150,IF(Model_Point!$C$2="M",2,3),FALSE)*IF(K5&gt;16,1,VLOOKUP(K5-1,Parameters!$A$70:$E$85,IF(Mortality_Table="EXT",2,IF(Mortality_Table="FAM",3,IF(Mortality_Table="IND",4,IF(Mortality_Table="PAR",5)))),FALSE)),1)</f>
        <v>0</v>
      </c>
      <c r="M56" s="108">
        <f>L54*(1+Risk_Adj_Mortality)*MIN(VLOOKUP(Entry_Age+L5-1,Curves!$A$2:$S$150,IF(Model_Point!$C$2="M",2,3),FALSE)*IF(L5&gt;16,1,VLOOKUP(L5-1,Parameters!$A$70:$E$85,IF(Mortality_Table="EXT",2,IF(Mortality_Table="FAM",3,IF(Mortality_Table="IND",4,IF(Mortality_Table="PAR",5)))),FALSE)),1)</f>
        <v>0</v>
      </c>
      <c r="N56" s="108">
        <f>M54*(1+Risk_Adj_Mortality)*MIN(VLOOKUP(Entry_Age+M5-1,Curves!$A$2:$S$150,IF(Model_Point!$C$2="M",2,3),FALSE)*IF(M5&gt;16,1,VLOOKUP(M5-1,Parameters!$A$70:$E$85,IF(Mortality_Table="EXT",2,IF(Mortality_Table="FAM",3,IF(Mortality_Table="IND",4,IF(Mortality_Table="PAR",5)))),FALSE)),1)</f>
        <v>0</v>
      </c>
      <c r="O56" s="108">
        <f>N54*(1+Risk_Adj_Mortality)*MIN(VLOOKUP(Entry_Age+N5-1,Curves!$A$2:$S$150,IF(Model_Point!$C$2="M",2,3),FALSE)*IF(N5&gt;16,1,VLOOKUP(N5-1,Parameters!$A$70:$E$85,IF(Mortality_Table="EXT",2,IF(Mortality_Table="FAM",3,IF(Mortality_Table="IND",4,IF(Mortality_Table="PAR",5)))),FALSE)),1)</f>
        <v>0</v>
      </c>
      <c r="P56" s="108">
        <f>O54*(1+Risk_Adj_Mortality)*MIN(VLOOKUP(Entry_Age+O5-1,Curves!$A$2:$S$150,IF(Model_Point!$C$2="M",2,3),FALSE)*IF(O5&gt;16,1,VLOOKUP(O5-1,Parameters!$A$70:$E$85,IF(Mortality_Table="EXT",2,IF(Mortality_Table="FAM",3,IF(Mortality_Table="IND",4,IF(Mortality_Table="PAR",5)))),FALSE)),1)</f>
        <v>0</v>
      </c>
      <c r="Q56" s="108">
        <f>P54*(1+Risk_Adj_Mortality)*MIN(VLOOKUP(Entry_Age+P5-1,Curves!$A$2:$S$150,IF(Model_Point!$C$2="M",2,3),FALSE)*IF(P5&gt;16,1,VLOOKUP(P5-1,Parameters!$A$70:$E$85,IF(Mortality_Table="EXT",2,IF(Mortality_Table="FAM",3,IF(Mortality_Table="IND",4,IF(Mortality_Table="PAR",5)))),FALSE)),1)</f>
        <v>0</v>
      </c>
      <c r="R56" s="108">
        <f>Q54*(1+Risk_Adj_Mortality)*MIN(VLOOKUP(Entry_Age+Q5-1,Curves!$A$2:$S$150,IF(Model_Point!$C$2="M",2,3),FALSE)*IF(Q5&gt;16,1,VLOOKUP(Q5-1,Parameters!$A$70:$E$85,IF(Mortality_Table="EXT",2,IF(Mortality_Table="FAM",3,IF(Mortality_Table="IND",4,IF(Mortality_Table="PAR",5)))),FALSE)),1)</f>
        <v>0</v>
      </c>
      <c r="S56" s="108">
        <f>R54*(1+Risk_Adj_Mortality)*MIN(VLOOKUP(Entry_Age+R5-1,Curves!$A$2:$S$150,IF(Model_Point!$C$2="M",2,3),FALSE)*IF(R5&gt;16,1,VLOOKUP(R5-1,Parameters!$A$70:$E$85,IF(Mortality_Table="EXT",2,IF(Mortality_Table="FAM",3,IF(Mortality_Table="IND",4,IF(Mortality_Table="PAR",5)))),FALSE)),1)</f>
        <v>0</v>
      </c>
      <c r="T56" s="108">
        <f>S54*(1+Risk_Adj_Mortality)*MIN(VLOOKUP(Entry_Age+S5-1,Curves!$A$2:$S$150,IF(Model_Point!$C$2="M",2,3),FALSE)*IF(S5&gt;16,1,VLOOKUP(S5-1,Parameters!$A$70:$E$85,IF(Mortality_Table="EXT",2,IF(Mortality_Table="FAM",3,IF(Mortality_Table="IND",4,IF(Mortality_Table="PAR",5)))),FALSE)),1)</f>
        <v>0</v>
      </c>
      <c r="U56" s="108">
        <f>T54*(1+Risk_Adj_Mortality)*MIN(VLOOKUP(Entry_Age+T5-1,Curves!$A$2:$S$150,IF(Model_Point!$C$2="M",2,3),FALSE)*IF(T5&gt;16,1,VLOOKUP(T5-1,Parameters!$A$70:$E$85,IF(Mortality_Table="EXT",2,IF(Mortality_Table="FAM",3,IF(Mortality_Table="IND",4,IF(Mortality_Table="PAR",5)))),FALSE)),1)</f>
        <v>0</v>
      </c>
      <c r="V56" s="108">
        <f>U54*(1+Risk_Adj_Mortality)*MIN(VLOOKUP(Entry_Age+U5-1,Curves!$A$2:$S$150,IF(Model_Point!$C$2="M",2,3),FALSE)*IF(U5&gt;16,1,VLOOKUP(U5-1,Parameters!$A$70:$E$85,IF(Mortality_Table="EXT",2,IF(Mortality_Table="FAM",3,IF(Mortality_Table="IND",4,IF(Mortality_Table="PAR",5)))),FALSE)),1)</f>
        <v>0</v>
      </c>
      <c r="W56" s="108">
        <f>V54*(1+Risk_Adj_Mortality)*MIN(VLOOKUP(Entry_Age+V5-1,Curves!$A$2:$S$150,IF(Model_Point!$C$2="M",2,3),FALSE)*IF(V5&gt;16,1,VLOOKUP(V5-1,Parameters!$A$70:$E$85,IF(Mortality_Table="EXT",2,IF(Mortality_Table="FAM",3,IF(Mortality_Table="IND",4,IF(Mortality_Table="PAR",5)))),FALSE)),1)</f>
        <v>0</v>
      </c>
      <c r="X56" s="108">
        <f>W54*(1+Risk_Adj_Mortality)*MIN(VLOOKUP(Entry_Age+W5-1,Curves!$A$2:$S$150,IF(Model_Point!$C$2="M",2,3),FALSE)*IF(W5&gt;16,1,VLOOKUP(W5-1,Parameters!$A$70:$E$85,IF(Mortality_Table="EXT",2,IF(Mortality_Table="FAM",3,IF(Mortality_Table="IND",4,IF(Mortality_Table="PAR",5)))),FALSE)),1)</f>
        <v>0</v>
      </c>
      <c r="Y56" s="108">
        <f>X54*(1+Risk_Adj_Mortality)*MIN(VLOOKUP(Entry_Age+X5-1,Curves!$A$2:$S$150,IF(Model_Point!$C$2="M",2,3),FALSE)*IF(X5&gt;16,1,VLOOKUP(X5-1,Parameters!$A$70:$E$85,IF(Mortality_Table="EXT",2,IF(Mortality_Table="FAM",3,IF(Mortality_Table="IND",4,IF(Mortality_Table="PAR",5)))),FALSE)),1)</f>
        <v>0</v>
      </c>
      <c r="Z56" s="108">
        <f>Y54*(1+Risk_Adj_Mortality)*MIN(VLOOKUP(Entry_Age+Y5-1,Curves!$A$2:$S$150,IF(Model_Point!$C$2="M",2,3),FALSE)*IF(Y5&gt;16,1,VLOOKUP(Y5-1,Parameters!$A$70:$E$85,IF(Mortality_Table="EXT",2,IF(Mortality_Table="FAM",3,IF(Mortality_Table="IND",4,IF(Mortality_Table="PAR",5)))),FALSE)),1)</f>
        <v>0</v>
      </c>
      <c r="AA56" s="108">
        <f>Z54*(1+Risk_Adj_Mortality)*MIN(VLOOKUP(Entry_Age+Z5-1,Curves!$A$2:$S$150,IF(Model_Point!$C$2="M",2,3),FALSE)*IF(Z5&gt;16,1,VLOOKUP(Z5-1,Parameters!$A$70:$E$85,IF(Mortality_Table="EXT",2,IF(Mortality_Table="FAM",3,IF(Mortality_Table="IND",4,IF(Mortality_Table="PAR",5)))),FALSE)),1)</f>
        <v>0</v>
      </c>
      <c r="AB56" s="108">
        <f>AA54*(1+Risk_Adj_Mortality)*MIN(VLOOKUP(Entry_Age+AA5-1,Curves!$A$2:$S$150,IF(Model_Point!$C$2="M",2,3),FALSE)*IF(AA5&gt;16,1,VLOOKUP(AA5-1,Parameters!$A$70:$E$85,IF(Mortality_Table="EXT",2,IF(Mortality_Table="FAM",3,IF(Mortality_Table="IND",4,IF(Mortality_Table="PAR",5)))),FALSE)),1)</f>
        <v>0</v>
      </c>
      <c r="AC56" s="108">
        <f>AB54*(1+Risk_Adj_Mortality)*MIN(VLOOKUP(Entry_Age+AB5-1,Curves!$A$2:$S$150,IF(Model_Point!$C$2="M",2,3),FALSE)*IF(AB5&gt;16,1,VLOOKUP(AB5-1,Parameters!$A$70:$E$85,IF(Mortality_Table="EXT",2,IF(Mortality_Table="FAM",3,IF(Mortality_Table="IND",4,IF(Mortality_Table="PAR",5)))),FALSE)),1)</f>
        <v>0</v>
      </c>
      <c r="AD56" s="108">
        <f>AC54*(1+Risk_Adj_Mortality)*MIN(VLOOKUP(Entry_Age+AC5-1,Curves!$A$2:$S$150,IF(Model_Point!$C$2="M",2,3),FALSE)*IF(AC5&gt;16,1,VLOOKUP(AC5-1,Parameters!$A$70:$E$85,IF(Mortality_Table="EXT",2,IF(Mortality_Table="FAM",3,IF(Mortality_Table="IND",4,IF(Mortality_Table="PAR",5)))),FALSE)),1)</f>
        <v>0</v>
      </c>
      <c r="AE56" s="108">
        <f>AD54*(1+Risk_Adj_Mortality)*MIN(VLOOKUP(Entry_Age+AD5-1,Curves!$A$2:$S$150,IF(Model_Point!$C$2="M",2,3),FALSE)*IF(AD5&gt;16,1,VLOOKUP(AD5-1,Parameters!$A$70:$E$85,IF(Mortality_Table="EXT",2,IF(Mortality_Table="FAM",3,IF(Mortality_Table="IND",4,IF(Mortality_Table="PAR",5)))),FALSE)),1)</f>
        <v>0</v>
      </c>
      <c r="AF56" s="108">
        <f>AE54*(1+Risk_Adj_Mortality)*MIN(VLOOKUP(Entry_Age+AE5-1,Curves!$A$2:$S$150,IF(Model_Point!$C$2="M",2,3),FALSE)*IF(AE5&gt;16,1,VLOOKUP(AE5-1,Parameters!$A$70:$E$85,IF(Mortality_Table="EXT",2,IF(Mortality_Table="FAM",3,IF(Mortality_Table="IND",4,IF(Mortality_Table="PAR",5)))),FALSE)),1)</f>
        <v>0</v>
      </c>
      <c r="AG56" s="108" t="e">
        <f>AF54*(1+Risk_Adj_Mortality)*MIN(VLOOKUP(Entry_Age+AF5-1,Curves!$A$2:$S$150,IF(Model_Point!$C$2="M",2,3),FALSE)*IF(AF5&gt;16,1,VLOOKUP(AF5-1,Parameters!$A$70:$E$85,IF(Mortality_Table="EXT",2,IF(Mortality_Table="FAM",3,IF(Mortality_Table="IND",4,IF(Mortality_Table="PAR",5)))),FALSE)),1)</f>
        <v>#N/A</v>
      </c>
      <c r="AH56" s="108" t="e">
        <f>AG54*(1+Risk_Adj_Mortality)*MIN(VLOOKUP(Entry_Age+AG5-1,Curves!$A$2:$S$150,IF(Model_Point!$C$2="M",2,3),FALSE)*IF(AG5&gt;16,1,VLOOKUP(AG5-1,Parameters!$A$70:$E$85,IF(Mortality_Table="EXT",2,IF(Mortality_Table="FAM",3,IF(Mortality_Table="IND",4,IF(Mortality_Table="PAR",5)))),FALSE)),1)</f>
        <v>#N/A</v>
      </c>
      <c r="AI56" s="108" t="e">
        <f>AH54*(1+Risk_Adj_Mortality)*MIN(VLOOKUP(Entry_Age+AH5-1,Curves!$A$2:$S$150,IF(Model_Point!$C$2="M",2,3),FALSE)*IF(AH5&gt;16,1,VLOOKUP(AH5-1,Parameters!$A$70:$E$85,IF(Mortality_Table="EXT",2,IF(Mortality_Table="FAM",3,IF(Mortality_Table="IND",4,IF(Mortality_Table="PAR",5)))),FALSE)),1)</f>
        <v>#N/A</v>
      </c>
      <c r="AJ56" s="108" t="e">
        <f>AI54*(1+Risk_Adj_Mortality)*MIN(VLOOKUP(Entry_Age+AI5-1,Curves!$A$2:$S$150,IF(Model_Point!$C$2="M",2,3),FALSE)*IF(AI5&gt;16,1,VLOOKUP(AI5-1,Parameters!$A$70:$E$85,IF(Mortality_Table="EXT",2,IF(Mortality_Table="FAM",3,IF(Mortality_Table="IND",4,IF(Mortality_Table="PAR",5)))),FALSE)),1)</f>
        <v>#N/A</v>
      </c>
      <c r="AK56" s="108" t="e">
        <f>AJ54*(1+Risk_Adj_Mortality)*MIN(VLOOKUP(Entry_Age+AJ5-1,Curves!$A$2:$S$150,IF(Model_Point!$C$2="M",2,3),FALSE)*IF(AJ5&gt;16,1,VLOOKUP(AJ5-1,Parameters!$A$70:$E$85,IF(Mortality_Table="EXT",2,IF(Mortality_Table="FAM",3,IF(Mortality_Table="IND",4,IF(Mortality_Table="PAR",5)))),FALSE)),1)</f>
        <v>#N/A</v>
      </c>
      <c r="AL56" s="108" t="e">
        <f>AK54*(1+Risk_Adj_Mortality)*MIN(VLOOKUP(Entry_Age+AK5-1,Curves!$A$2:$S$150,IF(Model_Point!$C$2="M",2,3),FALSE)*IF(AK5&gt;16,1,VLOOKUP(AK5-1,Parameters!$A$70:$E$85,IF(Mortality_Table="EXT",2,IF(Mortality_Table="FAM",3,IF(Mortality_Table="IND",4,IF(Mortality_Table="PAR",5)))),FALSE)),1)</f>
        <v>#N/A</v>
      </c>
      <c r="AM56" s="108" t="e">
        <f>AL54*(1+Risk_Adj_Mortality)*MIN(VLOOKUP(Entry_Age+AL5-1,Curves!$A$2:$S$150,IF(Model_Point!$C$2="M",2,3),FALSE)*IF(AL5&gt;16,1,VLOOKUP(AL5-1,Parameters!$A$70:$E$85,IF(Mortality_Table="EXT",2,IF(Mortality_Table="FAM",3,IF(Mortality_Table="IND",4,IF(Mortality_Table="PAR",5)))),FALSE)),1)</f>
        <v>#N/A</v>
      </c>
      <c r="AN56" s="108" t="e">
        <f>AM54*(1+Risk_Adj_Mortality)*MIN(VLOOKUP(Entry_Age+AM5-1,Curves!$A$2:$S$150,IF(Model_Point!$C$2="M",2,3),FALSE)*IF(AM5&gt;16,1,VLOOKUP(AM5-1,Parameters!$A$70:$E$85,IF(Mortality_Table="EXT",2,IF(Mortality_Table="FAM",3,IF(Mortality_Table="IND",4,IF(Mortality_Table="PAR",5)))),FALSE)),1)</f>
        <v>#N/A</v>
      </c>
      <c r="AO56" s="108" t="e">
        <f>AN54*(1+Risk_Adj_Mortality)*MIN(VLOOKUP(Entry_Age+AN5-1,Curves!$A$2:$S$150,IF(Model_Point!$C$2="M",2,3),FALSE)*IF(AN5&gt;16,1,VLOOKUP(AN5-1,Parameters!$A$70:$E$85,IF(Mortality_Table="EXT",2,IF(Mortality_Table="FAM",3,IF(Mortality_Table="IND",4,IF(Mortality_Table="PAR",5)))),FALSE)),1)</f>
        <v>#N/A</v>
      </c>
      <c r="AP56" s="108" t="e">
        <f>AO54*(1+Risk_Adj_Mortality)*MIN(VLOOKUP(Entry_Age+AO5-1,Curves!$A$2:$S$150,IF(Model_Point!$C$2="M",2,3),FALSE)*IF(AO5&gt;16,1,VLOOKUP(AO5-1,Parameters!$A$70:$E$85,IF(Mortality_Table="EXT",2,IF(Mortality_Table="FAM",3,IF(Mortality_Table="IND",4,IF(Mortality_Table="PAR",5)))),FALSE)),1)</f>
        <v>#N/A</v>
      </c>
      <c r="AQ56" s="108" t="e">
        <f>AP54*(1+Risk_Adj_Mortality)*MIN(VLOOKUP(Entry_Age+AP5-1,Curves!$A$2:$S$150,IF(Model_Point!$C$2="M",2,3),FALSE)*IF(AP5&gt;16,1,VLOOKUP(AP5-1,Parameters!$A$70:$E$85,IF(Mortality_Table="EXT",2,IF(Mortality_Table="FAM",3,IF(Mortality_Table="IND",4,IF(Mortality_Table="PAR",5)))),FALSE)),1)</f>
        <v>#N/A</v>
      </c>
      <c r="AR56" s="108" t="e">
        <f>AQ54*(1+Risk_Adj_Mortality)*MIN(VLOOKUP(Entry_Age+AQ5-1,Curves!$A$2:$S$150,IF(Model_Point!$C$2="M",2,3),FALSE)*IF(AQ5&gt;16,1,VLOOKUP(AQ5-1,Parameters!$A$70:$E$85,IF(Mortality_Table="EXT",2,IF(Mortality_Table="FAM",3,IF(Mortality_Table="IND",4,IF(Mortality_Table="PAR",5)))),FALSE)),1)</f>
        <v>#N/A</v>
      </c>
      <c r="AS56" s="108" t="e">
        <f>AR54*(1+Risk_Adj_Mortality)*MIN(VLOOKUP(Entry_Age+AR5-1,Curves!$A$2:$S$150,IF(Model_Point!$C$2="M",2,3),FALSE)*IF(AR5&gt;16,1,VLOOKUP(AR5-1,Parameters!$A$70:$E$85,IF(Mortality_Table="EXT",2,IF(Mortality_Table="FAM",3,IF(Mortality_Table="IND",4,IF(Mortality_Table="PAR",5)))),FALSE)),1)</f>
        <v>#N/A</v>
      </c>
      <c r="AT56" s="108" t="e">
        <f>AS54*(1+Risk_Adj_Mortality)*MIN(VLOOKUP(Entry_Age+AS5-1,Curves!$A$2:$S$150,IF(Model_Point!$C$2="M",2,3),FALSE)*IF(AS5&gt;16,1,VLOOKUP(AS5-1,Parameters!$A$70:$E$85,IF(Mortality_Table="EXT",2,IF(Mortality_Table="FAM",3,IF(Mortality_Table="IND",4,IF(Mortality_Table="PAR",5)))),FALSE)),1)</f>
        <v>#N/A</v>
      </c>
      <c r="AU56" s="108" t="e">
        <f>AT54*(1+Risk_Adj_Mortality)*MIN(VLOOKUP(Entry_Age+AT5-1,Curves!$A$2:$S$150,IF(Model_Point!$C$2="M",2,3),FALSE)*IF(AT5&gt;16,1,VLOOKUP(AT5-1,Parameters!$A$70:$E$85,IF(Mortality_Table="EXT",2,IF(Mortality_Table="FAM",3,IF(Mortality_Table="IND",4,IF(Mortality_Table="PAR",5)))),FALSE)),1)</f>
        <v>#N/A</v>
      </c>
      <c r="AV56" s="108" t="e">
        <f>AU54*(1+Risk_Adj_Mortality)*MIN(VLOOKUP(Entry_Age+AU5-1,Curves!$A$2:$S$150,IF(Model_Point!$C$2="M",2,3),FALSE)*IF(AU5&gt;16,1,VLOOKUP(AU5-1,Parameters!$A$70:$E$85,IF(Mortality_Table="EXT",2,IF(Mortality_Table="FAM",3,IF(Mortality_Table="IND",4,IF(Mortality_Table="PAR",5)))),FALSE)),1)</f>
        <v>#N/A</v>
      </c>
      <c r="AW56" s="108" t="e">
        <f>AV54*(1+Risk_Adj_Mortality)*MIN(VLOOKUP(Entry_Age+AV5-1,Curves!$A$2:$S$150,IF(Model_Point!$C$2="M",2,3),FALSE)*IF(AV5&gt;16,1,VLOOKUP(AV5-1,Parameters!$A$70:$E$85,IF(Mortality_Table="EXT",2,IF(Mortality_Table="FAM",3,IF(Mortality_Table="IND",4,IF(Mortality_Table="PAR",5)))),FALSE)),1)</f>
        <v>#N/A</v>
      </c>
      <c r="AX56" s="108" t="e">
        <f>AW54*(1+Risk_Adj_Mortality)*MIN(VLOOKUP(Entry_Age+AW5-1,Curves!$A$2:$S$150,IF(Model_Point!$C$2="M",2,3),FALSE)*IF(AW5&gt;16,1,VLOOKUP(AW5-1,Parameters!$A$70:$E$85,IF(Mortality_Table="EXT",2,IF(Mortality_Table="FAM",3,IF(Mortality_Table="IND",4,IF(Mortality_Table="PAR",5)))),FALSE)),1)</f>
        <v>#N/A</v>
      </c>
      <c r="AY56" s="108" t="e">
        <f>AX54*(1+Risk_Adj_Mortality)*MIN(VLOOKUP(Entry_Age+AX5-1,Curves!$A$2:$S$150,IF(Model_Point!$C$2="M",2,3),FALSE)*IF(AX5&gt;16,1,VLOOKUP(AX5-1,Parameters!$A$70:$E$85,IF(Mortality_Table="EXT",2,IF(Mortality_Table="FAM",3,IF(Mortality_Table="IND",4,IF(Mortality_Table="PAR",5)))),FALSE)),1)</f>
        <v>#N/A</v>
      </c>
      <c r="AZ56" s="108" t="e">
        <f>AY54*(1+Risk_Adj_Mortality)*MIN(VLOOKUP(Entry_Age+AY5-1,Curves!$A$2:$S$150,IF(Model_Point!$C$2="M",2,3),FALSE)*IF(AY5&gt;16,1,VLOOKUP(AY5-1,Parameters!$A$70:$E$85,IF(Mortality_Table="EXT",2,IF(Mortality_Table="FAM",3,IF(Mortality_Table="IND",4,IF(Mortality_Table="PAR",5)))),FALSE)),1)</f>
        <v>#N/A</v>
      </c>
      <c r="BA56" s="108" t="e">
        <f>AZ54*(1+Risk_Adj_Mortality)*MIN(VLOOKUP(Entry_Age+AZ5-1,Curves!$A$2:$S$150,IF(Model_Point!$C$2="M",2,3),FALSE)*IF(AZ5&gt;16,1,VLOOKUP(AZ5-1,Parameters!$A$70:$E$85,IF(Mortality_Table="EXT",2,IF(Mortality_Table="FAM",3,IF(Mortality_Table="IND",4,IF(Mortality_Table="PAR",5)))),FALSE)),1)</f>
        <v>#N/A</v>
      </c>
      <c r="BB56" s="108" t="e">
        <f>BA54*(1+Risk_Adj_Mortality)*MIN(VLOOKUP(Entry_Age+BA5-1,Curves!$A$2:$S$150,IF(Model_Point!$C$2="M",2,3),FALSE)*IF(BA5&gt;16,1,VLOOKUP(BA5-1,Parameters!$A$70:$E$85,IF(Mortality_Table="EXT",2,IF(Mortality_Table="FAM",3,IF(Mortality_Table="IND",4,IF(Mortality_Table="PAR",5)))),FALSE)),1)</f>
        <v>#N/A</v>
      </c>
      <c r="BC56" s="108" t="e">
        <f>BB54*(1+Risk_Adj_Mortality)*MIN(VLOOKUP(Entry_Age+BB5-1,Curves!$A$2:$S$150,IF(Model_Point!$C$2="M",2,3),FALSE)*IF(BB5&gt;16,1,VLOOKUP(BB5-1,Parameters!$A$70:$E$85,IF(Mortality_Table="EXT",2,IF(Mortality_Table="FAM",3,IF(Mortality_Table="IND",4,IF(Mortality_Table="PAR",5)))),FALSE)),1)</f>
        <v>#N/A</v>
      </c>
      <c r="BD56" s="108" t="e">
        <f>BC54*(1+Risk_Adj_Mortality)*MIN(VLOOKUP(Entry_Age+BC5-1,Curves!$A$2:$S$150,IF(Model_Point!$C$2="M",2,3),FALSE)*IF(BC5&gt;16,1,VLOOKUP(BC5-1,Parameters!$A$70:$E$85,IF(Mortality_Table="EXT",2,IF(Mortality_Table="FAM",3,IF(Mortality_Table="IND",4,IF(Mortality_Table="PAR",5)))),FALSE)),1)</f>
        <v>#N/A</v>
      </c>
      <c r="BE56" s="108" t="e">
        <f>BD54*(1+Risk_Adj_Mortality)*MIN(VLOOKUP(Entry_Age+BD5-1,Curves!$A$2:$S$150,IF(Model_Point!$C$2="M",2,3),FALSE)*IF(BD5&gt;16,1,VLOOKUP(BD5-1,Parameters!$A$70:$E$85,IF(Mortality_Table="EXT",2,IF(Mortality_Table="FAM",3,IF(Mortality_Table="IND",4,IF(Mortality_Table="PAR",5)))),FALSE)),1)</f>
        <v>#N/A</v>
      </c>
      <c r="BF56" s="108" t="e">
        <f>BE54*(1+Risk_Adj_Mortality)*MIN(VLOOKUP(Entry_Age+BE5-1,Curves!$A$2:$S$150,IF(Model_Point!$C$2="M",2,3),FALSE)*IF(BE5&gt;16,1,VLOOKUP(BE5-1,Parameters!$A$70:$E$85,IF(Mortality_Table="EXT",2,IF(Mortality_Table="FAM",3,IF(Mortality_Table="IND",4,IF(Mortality_Table="PAR",5)))),FALSE)),1)</f>
        <v>#N/A</v>
      </c>
      <c r="BG56" s="108" t="e">
        <f>BF54*(1+Risk_Adj_Mortality)*MIN(VLOOKUP(Entry_Age+BF5-1,Curves!$A$2:$S$150,IF(Model_Point!$C$2="M",2,3),FALSE)*IF(BF5&gt;16,1,VLOOKUP(BF5-1,Parameters!$A$70:$E$85,IF(Mortality_Table="EXT",2,IF(Mortality_Table="FAM",3,IF(Mortality_Table="IND",4,IF(Mortality_Table="PAR",5)))),FALSE)),1)</f>
        <v>#N/A</v>
      </c>
      <c r="BH56" s="108" t="e">
        <f>BG54*(1+Risk_Adj_Mortality)*MIN(VLOOKUP(Entry_Age+BG5-1,Curves!$A$2:$S$150,IF(Model_Point!$C$2="M",2,3),FALSE)*IF(BG5&gt;16,1,VLOOKUP(BG5-1,Parameters!$A$70:$E$85,IF(Mortality_Table="EXT",2,IF(Mortality_Table="FAM",3,IF(Mortality_Table="IND",4,IF(Mortality_Table="PAR",5)))),FALSE)),1)</f>
        <v>#N/A</v>
      </c>
      <c r="BI56" s="108" t="e">
        <f>BH54*(1+Risk_Adj_Mortality)*MIN(VLOOKUP(Entry_Age+BH5-1,Curves!$A$2:$S$150,IF(Model_Point!$C$2="M",2,3),FALSE)*IF(BH5&gt;16,1,VLOOKUP(BH5-1,Parameters!$A$70:$E$85,IF(Mortality_Table="EXT",2,IF(Mortality_Table="FAM",3,IF(Mortality_Table="IND",4,IF(Mortality_Table="PAR",5)))),FALSE)),1)</f>
        <v>#N/A</v>
      </c>
      <c r="BJ56" s="108" t="e">
        <f>BI54*(1+Risk_Adj_Mortality)*MIN(VLOOKUP(Entry_Age+BI5-1,Curves!$A$2:$S$150,IF(Model_Point!$C$2="M",2,3),FALSE)*IF(BI5&gt;16,1,VLOOKUP(BI5-1,Parameters!$A$70:$E$85,IF(Mortality_Table="EXT",2,IF(Mortality_Table="FAM",3,IF(Mortality_Table="IND",4,IF(Mortality_Table="PAR",5)))),FALSE)),1)</f>
        <v>#N/A</v>
      </c>
      <c r="BK56" s="108" t="e">
        <f>BJ54*(1+Risk_Adj_Mortality)*MIN(VLOOKUP(Entry_Age+BJ5-1,Curves!$A$2:$S$150,IF(Model_Point!$C$2="M",2,3),FALSE)*IF(BJ5&gt;16,1,VLOOKUP(BJ5-1,Parameters!$A$70:$E$85,IF(Mortality_Table="EXT",2,IF(Mortality_Table="FAM",3,IF(Mortality_Table="IND",4,IF(Mortality_Table="PAR",5)))),FALSE)),1)</f>
        <v>#N/A</v>
      </c>
      <c r="BL56" s="108" t="e">
        <f>BK54*(1+Risk_Adj_Mortality)*MIN(VLOOKUP(Entry_Age+BK5-1,Curves!$A$2:$S$150,IF(Model_Point!$C$2="M",2,3),FALSE)*IF(BK5&gt;16,1,VLOOKUP(BK5-1,Parameters!$A$70:$E$85,IF(Mortality_Table="EXT",2,IF(Mortality_Table="FAM",3,IF(Mortality_Table="IND",4,IF(Mortality_Table="PAR",5)))),FALSE)),1)</f>
        <v>#N/A</v>
      </c>
      <c r="BM56" s="108" t="e">
        <f>BL54*(1+Risk_Adj_Mortality)*MIN(VLOOKUP(Entry_Age+BL5-1,Curves!$A$2:$S$150,IF(Model_Point!$C$2="M",2,3),FALSE)*IF(BL5&gt;16,1,VLOOKUP(BL5-1,Parameters!$A$70:$E$85,IF(Mortality_Table="EXT",2,IF(Mortality_Table="FAM",3,IF(Mortality_Table="IND",4,IF(Mortality_Table="PAR",5)))),FALSE)),1)</f>
        <v>#N/A</v>
      </c>
      <c r="BN56" s="108" t="e">
        <f>BM54*(1+Risk_Adj_Mortality)*MIN(VLOOKUP(Entry_Age+BM5-1,Curves!$A$2:$S$150,IF(Model_Point!$C$2="M",2,3),FALSE)*IF(BM5&gt;16,1,VLOOKUP(BM5-1,Parameters!$A$70:$E$85,IF(Mortality_Table="EXT",2,IF(Mortality_Table="FAM",3,IF(Mortality_Table="IND",4,IF(Mortality_Table="PAR",5)))),FALSE)),1)</f>
        <v>#N/A</v>
      </c>
      <c r="BO56" s="108" t="e">
        <f>BN54*(1+Risk_Adj_Mortality)*MIN(VLOOKUP(Entry_Age+BN5-1,Curves!$A$2:$S$150,IF(Model_Point!$C$2="M",2,3),FALSE)*IF(BN5&gt;16,1,VLOOKUP(BN5-1,Parameters!$A$70:$E$85,IF(Mortality_Table="EXT",2,IF(Mortality_Table="FAM",3,IF(Mortality_Table="IND",4,IF(Mortality_Table="PAR",5)))),FALSE)),1)</f>
        <v>#N/A</v>
      </c>
      <c r="BP56" s="108" t="e">
        <f>BO54*(1+Risk_Adj_Mortality)*MIN(VLOOKUP(Entry_Age+BO5-1,Curves!$A$2:$S$150,IF(Model_Point!$C$2="M",2,3),FALSE)*IF(BO5&gt;16,1,VLOOKUP(BO5-1,Parameters!$A$70:$E$85,IF(Mortality_Table="EXT",2,IF(Mortality_Table="FAM",3,IF(Mortality_Table="IND",4,IF(Mortality_Table="PAR",5)))),FALSE)),1)</f>
        <v>#N/A</v>
      </c>
      <c r="BQ56" s="108" t="e">
        <f>BP54*(1+Risk_Adj_Mortality)*MIN(VLOOKUP(Entry_Age+BP5-1,Curves!$A$2:$S$150,IF(Model_Point!$C$2="M",2,3),FALSE)*IF(BP5&gt;16,1,VLOOKUP(BP5-1,Parameters!$A$70:$E$85,IF(Mortality_Table="EXT",2,IF(Mortality_Table="FAM",3,IF(Mortality_Table="IND",4,IF(Mortality_Table="PAR",5)))),FALSE)),1)</f>
        <v>#N/A</v>
      </c>
      <c r="BR56" s="108" t="e">
        <f>BQ54*(1+Risk_Adj_Mortality)*MIN(VLOOKUP(Entry_Age+BQ5-1,Curves!$A$2:$S$150,IF(Model_Point!$C$2="M",2,3),FALSE)*IF(BQ5&gt;16,1,VLOOKUP(BQ5-1,Parameters!$A$70:$E$85,IF(Mortality_Table="EXT",2,IF(Mortality_Table="FAM",3,IF(Mortality_Table="IND",4,IF(Mortality_Table="PAR",5)))),FALSE)),1)</f>
        <v>#N/A</v>
      </c>
      <c r="BS56" s="108" t="e">
        <f>BR54*(1+Risk_Adj_Mortality)*MIN(VLOOKUP(Entry_Age+BR5-1,Curves!$A$2:$S$150,IF(Model_Point!$C$2="M",2,3),FALSE)*IF(BR5&gt;16,1,VLOOKUP(BR5-1,Parameters!$A$70:$E$85,IF(Mortality_Table="EXT",2,IF(Mortality_Table="FAM",3,IF(Mortality_Table="IND",4,IF(Mortality_Table="PAR",5)))),FALSE)),1)</f>
        <v>#N/A</v>
      </c>
      <c r="BT56" s="108" t="e">
        <f>BS54*(1+Risk_Adj_Mortality)*MIN(VLOOKUP(Entry_Age+BS5-1,Curves!$A$2:$S$150,IF(Model_Point!$C$2="M",2,3),FALSE)*IF(BS5&gt;16,1,VLOOKUP(BS5-1,Parameters!$A$70:$E$85,IF(Mortality_Table="EXT",2,IF(Mortality_Table="FAM",3,IF(Mortality_Table="IND",4,IF(Mortality_Table="PAR",5)))),FALSE)),1)</f>
        <v>#N/A</v>
      </c>
      <c r="BU56" s="108" t="e">
        <f>BT54*(1+Risk_Adj_Mortality)*MIN(VLOOKUP(Entry_Age+BT5-1,Curves!$A$2:$S$150,IF(Model_Point!$C$2="M",2,3),FALSE)*IF(BT5&gt;16,1,VLOOKUP(BT5-1,Parameters!$A$70:$E$85,IF(Mortality_Table="EXT",2,IF(Mortality_Table="FAM",3,IF(Mortality_Table="IND",4,IF(Mortality_Table="PAR",5)))),FALSE)),1)</f>
        <v>#N/A</v>
      </c>
      <c r="BV56" s="108" t="e">
        <f>BU54*(1+Risk_Adj_Mortality)*MIN(VLOOKUP(Entry_Age+BU5-1,Curves!$A$2:$S$150,IF(Model_Point!$C$2="M",2,3),FALSE)*IF(BU5&gt;16,1,VLOOKUP(BU5-1,Parameters!$A$70:$E$85,IF(Mortality_Table="EXT",2,IF(Mortality_Table="FAM",3,IF(Mortality_Table="IND",4,IF(Mortality_Table="PAR",5)))),FALSE)),1)</f>
        <v>#N/A</v>
      </c>
      <c r="BW56" s="108" t="e">
        <f>BV54*(1+Risk_Adj_Mortality)*MIN(VLOOKUP(Entry_Age+BV5-1,Curves!$A$2:$S$150,IF(Model_Point!$C$2="M",2,3),FALSE)*IF(BV5&gt;16,1,VLOOKUP(BV5-1,Parameters!$A$70:$E$85,IF(Mortality_Table="EXT",2,IF(Mortality_Table="FAM",3,IF(Mortality_Table="IND",4,IF(Mortality_Table="PAR",5)))),FALSE)),1)</f>
        <v>#N/A</v>
      </c>
      <c r="BX56" s="108" t="e">
        <f>BW54*(1+Risk_Adj_Mortality)*MIN(VLOOKUP(Entry_Age+BW5-1,Curves!$A$2:$S$150,IF(Model_Point!$C$2="M",2,3),FALSE)*IF(BW5&gt;16,1,VLOOKUP(BW5-1,Parameters!$A$70:$E$85,IF(Mortality_Table="EXT",2,IF(Mortality_Table="FAM",3,IF(Mortality_Table="IND",4,IF(Mortality_Table="PAR",5)))),FALSE)),1)</f>
        <v>#N/A</v>
      </c>
      <c r="BY56" s="108" t="e">
        <f>BX54*(1+Risk_Adj_Mortality)*MIN(VLOOKUP(Entry_Age+BX5-1,Curves!$A$2:$S$150,IF(Model_Point!$C$2="M",2,3),FALSE)*IF(BX5&gt;16,1,VLOOKUP(BX5-1,Parameters!$A$70:$E$85,IF(Mortality_Table="EXT",2,IF(Mortality_Table="FAM",3,IF(Mortality_Table="IND",4,IF(Mortality_Table="PAR",5)))),FALSE)),1)</f>
        <v>#N/A</v>
      </c>
      <c r="BZ56" s="108" t="e">
        <f>BY54*(1+Risk_Adj_Mortality)*MIN(VLOOKUP(Entry_Age+BY5-1,Curves!$A$2:$S$150,IF(Model_Point!$C$2="M",2,3),FALSE)*IF(BY5&gt;16,1,VLOOKUP(BY5-1,Parameters!$A$70:$E$85,IF(Mortality_Table="EXT",2,IF(Mortality_Table="FAM",3,IF(Mortality_Table="IND",4,IF(Mortality_Table="PAR",5)))),FALSE)),1)</f>
        <v>#N/A</v>
      </c>
      <c r="CA56" s="108" t="e">
        <f>BZ54*(1+Risk_Adj_Mortality)*MIN(VLOOKUP(Entry_Age+BZ5-1,Curves!$A$2:$S$150,IF(Model_Point!$C$2="M",2,3),FALSE)*IF(BZ5&gt;16,1,VLOOKUP(BZ5-1,Parameters!$A$70:$E$85,IF(Mortality_Table="EXT",2,IF(Mortality_Table="FAM",3,IF(Mortality_Table="IND",4,IF(Mortality_Table="PAR",5)))),FALSE)),1)</f>
        <v>#N/A</v>
      </c>
      <c r="CB56" s="108" t="e">
        <f>CA54*(1+Risk_Adj_Mortality)*MIN(VLOOKUP(Entry_Age+CA5-1,Curves!$A$2:$S$150,IF(Model_Point!$C$2="M",2,3),FALSE)*IF(CA5&gt;16,1,VLOOKUP(CA5-1,Parameters!$A$70:$E$85,IF(Mortality_Table="EXT",2,IF(Mortality_Table="FAM",3,IF(Mortality_Table="IND",4,IF(Mortality_Table="PAR",5)))),FALSE)),1)</f>
        <v>#N/A</v>
      </c>
      <c r="CC56" s="108" t="e">
        <f>CB54*(1+Risk_Adj_Mortality)*MIN(VLOOKUP(Entry_Age+CB5-1,Curves!$A$2:$S$150,IF(Model_Point!$C$2="M",2,3),FALSE)*IF(CB5&gt;16,1,VLOOKUP(CB5-1,Parameters!$A$70:$E$85,IF(Mortality_Table="EXT",2,IF(Mortality_Table="FAM",3,IF(Mortality_Table="IND",4,IF(Mortality_Table="PAR",5)))),FALSE)),1)</f>
        <v>#N/A</v>
      </c>
      <c r="CD56" s="108" t="e">
        <f>CC54*(1+Risk_Adj_Mortality)*MIN(VLOOKUP(Entry_Age+CC5-1,Curves!$A$2:$S$150,IF(Model_Point!$C$2="M",2,3),FALSE)*IF(CC5&gt;16,1,VLOOKUP(CC5-1,Parameters!$A$70:$E$85,IF(Mortality_Table="EXT",2,IF(Mortality_Table="FAM",3,IF(Mortality_Table="IND",4,IF(Mortality_Table="PAR",5)))),FALSE)),1)</f>
        <v>#N/A</v>
      </c>
      <c r="CE56" s="108" t="e">
        <f>CD54*(1+Risk_Adj_Mortality)*MIN(VLOOKUP(Entry_Age+CD5-1,Curves!$A$2:$S$150,IF(Model_Point!$C$2="M",2,3),FALSE)*IF(CD5&gt;16,1,VLOOKUP(CD5-1,Parameters!$A$70:$E$85,IF(Mortality_Table="EXT",2,IF(Mortality_Table="FAM",3,IF(Mortality_Table="IND",4,IF(Mortality_Table="PAR",5)))),FALSE)),1)</f>
        <v>#N/A</v>
      </c>
      <c r="CF56" s="108" t="e">
        <f>CE54*(1+Risk_Adj_Mortality)*MIN(VLOOKUP(Entry_Age+CE5-1,Curves!$A$2:$S$150,IF(Model_Point!$C$2="M",2,3),FALSE)*IF(CE5&gt;16,1,VLOOKUP(CE5-1,Parameters!$A$70:$E$85,IF(Mortality_Table="EXT",2,IF(Mortality_Table="FAM",3,IF(Mortality_Table="IND",4,IF(Mortality_Table="PAR",5)))),FALSE)),1)</f>
        <v>#N/A</v>
      </c>
      <c r="CG56" s="108" t="e">
        <f>CF54*(1+Risk_Adj_Mortality)*MIN(VLOOKUP(Entry_Age+CF5-1,Curves!$A$2:$S$150,IF(Model_Point!$C$2="M",2,3),FALSE)*IF(CF5&gt;16,1,VLOOKUP(CF5-1,Parameters!$A$70:$E$85,IF(Mortality_Table="EXT",2,IF(Mortality_Table="FAM",3,IF(Mortality_Table="IND",4,IF(Mortality_Table="PAR",5)))),FALSE)),1)</f>
        <v>#N/A</v>
      </c>
      <c r="CH56" s="108" t="e">
        <f>CG54*(1+Risk_Adj_Mortality)*MIN(VLOOKUP(Entry_Age+CG5-1,Curves!$A$2:$S$150,IF(Model_Point!$C$2="M",2,3),FALSE)*IF(CG5&gt;16,1,VLOOKUP(CG5-1,Parameters!$A$70:$E$85,IF(Mortality_Table="EXT",2,IF(Mortality_Table="FAM",3,IF(Mortality_Table="IND",4,IF(Mortality_Table="PAR",5)))),FALSE)),1)</f>
        <v>#N/A</v>
      </c>
      <c r="CI56" s="108" t="e">
        <f>CH54*(1+Risk_Adj_Mortality)*MIN(VLOOKUP(Entry_Age+CH5-1,Curves!$A$2:$S$150,IF(Model_Point!$C$2="M",2,3),FALSE)*IF(CH5&gt;16,1,VLOOKUP(CH5-1,Parameters!$A$70:$E$85,IF(Mortality_Table="EXT",2,IF(Mortality_Table="FAM",3,IF(Mortality_Table="IND",4,IF(Mortality_Table="PAR",5)))),FALSE)),1)</f>
        <v>#N/A</v>
      </c>
      <c r="CJ56" s="108" t="e">
        <f>CI54*(1+Risk_Adj_Mortality)*MIN(VLOOKUP(Entry_Age+CI5-1,Curves!$A$2:$S$150,IF(Model_Point!$C$2="M",2,3),FALSE)*IF(CI5&gt;16,1,VLOOKUP(CI5-1,Parameters!$A$70:$E$85,IF(Mortality_Table="EXT",2,IF(Mortality_Table="FAM",3,IF(Mortality_Table="IND",4,IF(Mortality_Table="PAR",5)))),FALSE)),1)</f>
        <v>#N/A</v>
      </c>
      <c r="CK56" s="108" t="e">
        <f>CJ54*(1+Risk_Adj_Mortality)*MIN(VLOOKUP(Entry_Age+CJ5-1,Curves!$A$2:$S$150,IF(Model_Point!$C$2="M",2,3),FALSE)*IF(CJ5&gt;16,1,VLOOKUP(CJ5-1,Parameters!$A$70:$E$85,IF(Mortality_Table="EXT",2,IF(Mortality_Table="FAM",3,IF(Mortality_Table="IND",4,IF(Mortality_Table="PAR",5)))),FALSE)),1)</f>
        <v>#N/A</v>
      </c>
      <c r="CL56" s="108" t="e">
        <f>CK54*(1+Risk_Adj_Mortality)*MIN(VLOOKUP(Entry_Age+CK5-1,Curves!$A$2:$S$150,IF(Model_Point!$C$2="M",2,3),FALSE)*IF(CK5&gt;16,1,VLOOKUP(CK5-1,Parameters!$A$70:$E$85,IF(Mortality_Table="EXT",2,IF(Mortality_Table="FAM",3,IF(Mortality_Table="IND",4,IF(Mortality_Table="PAR",5)))),FALSE)),1)</f>
        <v>#N/A</v>
      </c>
      <c r="CM56" s="108" t="e">
        <f>CL54*(1+Risk_Adj_Mortality)*MIN(VLOOKUP(Entry_Age+CL5-1,Curves!$A$2:$S$150,IF(Model_Point!$C$2="M",2,3),FALSE)*IF(CL5&gt;16,1,VLOOKUP(CL5-1,Parameters!$A$70:$E$85,IF(Mortality_Table="EXT",2,IF(Mortality_Table="FAM",3,IF(Mortality_Table="IND",4,IF(Mortality_Table="PAR",5)))),FALSE)),1)</f>
        <v>#N/A</v>
      </c>
      <c r="CN56" s="108" t="e">
        <f>CM54*(1+Risk_Adj_Mortality)*MIN(VLOOKUP(Entry_Age+CM5-1,Curves!$A$2:$S$150,IF(Model_Point!$C$2="M",2,3),FALSE)*IF(CM5&gt;16,1,VLOOKUP(CM5-1,Parameters!$A$70:$E$85,IF(Mortality_Table="EXT",2,IF(Mortality_Table="FAM",3,IF(Mortality_Table="IND",4,IF(Mortality_Table="PAR",5)))),FALSE)),1)</f>
        <v>#N/A</v>
      </c>
      <c r="CO56" s="108" t="e">
        <f>CN54*(1+Risk_Adj_Mortality)*MIN(VLOOKUP(Entry_Age+CN5-1,Curves!$A$2:$S$150,IF(Model_Point!$C$2="M",2,3),FALSE)*IF(CN5&gt;16,1,VLOOKUP(CN5-1,Parameters!$A$70:$E$85,IF(Mortality_Table="EXT",2,IF(Mortality_Table="FAM",3,IF(Mortality_Table="IND",4,IF(Mortality_Table="PAR",5)))),FALSE)),1)</f>
        <v>#N/A</v>
      </c>
      <c r="CP56" s="108" t="e">
        <f>CO54*(1+Risk_Adj_Mortality)*MIN(VLOOKUP(Entry_Age+CO5-1,Curves!$A$2:$S$150,IF(Model_Point!$C$2="M",2,3),FALSE)*IF(CO5&gt;16,1,VLOOKUP(CO5-1,Parameters!$A$70:$E$85,IF(Mortality_Table="EXT",2,IF(Mortality_Table="FAM",3,IF(Mortality_Table="IND",4,IF(Mortality_Table="PAR",5)))),FALSE)),1)</f>
        <v>#N/A</v>
      </c>
      <c r="CQ56" s="108" t="e">
        <f>CP54*(1+Risk_Adj_Mortality)*MIN(VLOOKUP(Entry_Age+CP5-1,Curves!$A$2:$S$150,IF(Model_Point!$C$2="M",2,3),FALSE)*IF(CP5&gt;16,1,VLOOKUP(CP5-1,Parameters!$A$70:$E$85,IF(Mortality_Table="EXT",2,IF(Mortality_Table="FAM",3,IF(Mortality_Table="IND",4,IF(Mortality_Table="PAR",5)))),FALSE)),1)</f>
        <v>#N/A</v>
      </c>
      <c r="CR56" s="108" t="e">
        <f>CQ54*(1+Risk_Adj_Mortality)*MIN(VLOOKUP(Entry_Age+CQ5-1,Curves!$A$2:$S$150,IF(Model_Point!$C$2="M",2,3),FALSE)*IF(CQ5&gt;16,1,VLOOKUP(CQ5-1,Parameters!$A$70:$E$85,IF(Mortality_Table="EXT",2,IF(Mortality_Table="FAM",3,IF(Mortality_Table="IND",4,IF(Mortality_Table="PAR",5)))),FALSE)),1)</f>
        <v>#N/A</v>
      </c>
      <c r="CS56" s="108" t="e">
        <f>CR54*(1+Risk_Adj_Mortality)*MIN(VLOOKUP(Entry_Age+CR5-1,Curves!$A$2:$S$150,IF(Model_Point!$C$2="M",2,3),FALSE)*IF(CR5&gt;16,1,VLOOKUP(CR5-1,Parameters!$A$70:$E$85,IF(Mortality_Table="EXT",2,IF(Mortality_Table="FAM",3,IF(Mortality_Table="IND",4,IF(Mortality_Table="PAR",5)))),FALSE)),1)</f>
        <v>#N/A</v>
      </c>
      <c r="CT56" s="108" t="e">
        <f>CS54*(1+Risk_Adj_Mortality)*MIN(VLOOKUP(Entry_Age+CS5-1,Curves!$A$2:$S$150,IF(Model_Point!$C$2="M",2,3),FALSE)*IF(CS5&gt;16,1,VLOOKUP(CS5-1,Parameters!$A$70:$E$85,IF(Mortality_Table="EXT",2,IF(Mortality_Table="FAM",3,IF(Mortality_Table="IND",4,IF(Mortality_Table="PAR",5)))),FALSE)),1)</f>
        <v>#N/A</v>
      </c>
      <c r="CU56" s="108" t="e">
        <f>CT54*(1+Risk_Adj_Mortality)*MIN(VLOOKUP(Entry_Age+CT5-1,Curves!$A$2:$S$150,IF(Model_Point!$C$2="M",2,3),FALSE)*IF(CT5&gt;16,1,VLOOKUP(CT5-1,Parameters!$A$70:$E$85,IF(Mortality_Table="EXT",2,IF(Mortality_Table="FAM",3,IF(Mortality_Table="IND",4,IF(Mortality_Table="PAR",5)))),FALSE)),1)</f>
        <v>#N/A</v>
      </c>
      <c r="CV56" s="108" t="e">
        <f>CU54*(1+Risk_Adj_Mortality)*MIN(VLOOKUP(Entry_Age+CU5-1,Curves!$A$2:$S$150,IF(Model_Point!$C$2="M",2,3),FALSE)*IF(CU5&gt;16,1,VLOOKUP(CU5-1,Parameters!$A$70:$E$85,IF(Mortality_Table="EXT",2,IF(Mortality_Table="FAM",3,IF(Mortality_Table="IND",4,IF(Mortality_Table="PAR",5)))),FALSE)),1)</f>
        <v>#N/A</v>
      </c>
      <c r="CW56" s="108" t="e">
        <f>CV54*(1+Risk_Adj_Mortality)*MIN(VLOOKUP(Entry_Age+CV5-1,Curves!$A$2:$S$150,IF(Model_Point!$C$2="M",2,3),FALSE)*IF(CV5&gt;16,1,VLOOKUP(CV5-1,Parameters!$A$70:$E$85,IF(Mortality_Table="EXT",2,IF(Mortality_Table="FAM",3,IF(Mortality_Table="IND",4,IF(Mortality_Table="PAR",5)))),FALSE)),1)</f>
        <v>#N/A</v>
      </c>
      <c r="CX56" s="108" t="e">
        <f>CW54*(1+Risk_Adj_Mortality)*MIN(VLOOKUP(Entry_Age+CW5-1,Curves!$A$2:$S$150,IF(Model_Point!$C$2="M",2,3),FALSE)*IF(CW5&gt;16,1,VLOOKUP(CW5-1,Parameters!$A$70:$E$85,IF(Mortality_Table="EXT",2,IF(Mortality_Table="FAM",3,IF(Mortality_Table="IND",4,IF(Mortality_Table="PAR",5)))),FALSE)),1)</f>
        <v>#N/A</v>
      </c>
      <c r="CY56" s="108" t="e">
        <f>CX54*(1+Risk_Adj_Mortality)*MIN(VLOOKUP(Entry_Age+CX5-1,Curves!$A$2:$S$150,IF(Model_Point!$C$2="M",2,3),FALSE)*IF(CX5&gt;16,1,VLOOKUP(CX5-1,Parameters!$A$70:$E$85,IF(Mortality_Table="EXT",2,IF(Mortality_Table="FAM",3,IF(Mortality_Table="IND",4,IF(Mortality_Table="PAR",5)))),FALSE)),1)</f>
        <v>#N/A</v>
      </c>
      <c r="CZ56" s="108" t="e">
        <f>CY54*(1+Risk_Adj_Mortality)*MIN(VLOOKUP(Entry_Age+CY5-1,Curves!$A$2:$S$150,IF(Model_Point!$C$2="M",2,3),FALSE)*IF(CY5&gt;16,1,VLOOKUP(CY5-1,Parameters!$A$70:$E$85,IF(Mortality_Table="EXT",2,IF(Mortality_Table="FAM",3,IF(Mortality_Table="IND",4,IF(Mortality_Table="PAR",5)))),FALSE)),1)</f>
        <v>#N/A</v>
      </c>
      <c r="DA56" s="108" t="e">
        <f>CZ54*(1+Risk_Adj_Mortality)*MIN(VLOOKUP(Entry_Age+CZ5-1,Curves!$A$2:$S$150,IF(Model_Point!$C$2="M",2,3),FALSE)*IF(CZ5&gt;16,1,VLOOKUP(CZ5-1,Parameters!$A$70:$E$85,IF(Mortality_Table="EXT",2,IF(Mortality_Table="FAM",3,IF(Mortality_Table="IND",4,IF(Mortality_Table="PAR",5)))),FALSE)),1)</f>
        <v>#N/A</v>
      </c>
      <c r="DB56" s="108" t="e">
        <f>DA54*(1+Risk_Adj_Mortality)*MIN(VLOOKUP(Entry_Age+DA5-1,Curves!$A$2:$S$150,IF(Model_Point!$C$2="M",2,3),FALSE)*IF(DA5&gt;16,1,VLOOKUP(DA5-1,Parameters!$A$70:$E$85,IF(Mortality_Table="EXT",2,IF(Mortality_Table="FAM",3,IF(Mortality_Table="IND",4,IF(Mortality_Table="PAR",5)))),FALSE)),1)</f>
        <v>#N/A</v>
      </c>
      <c r="DC56" s="108" t="e">
        <f>DB54*(1+Risk_Adj_Mortality)*MIN(VLOOKUP(Entry_Age+DB5-1,Curves!$A$2:$S$150,IF(Model_Point!$C$2="M",2,3),FALSE)*IF(DB5&gt;16,1,VLOOKUP(DB5-1,Parameters!$A$70:$E$85,IF(Mortality_Table="EXT",2,IF(Mortality_Table="FAM",3,IF(Mortality_Table="IND",4,IF(Mortality_Table="PAR",5)))),FALSE)),1)</f>
        <v>#N/A</v>
      </c>
      <c r="DD56" s="108" t="e">
        <f>DC54*(1+Risk_Adj_Mortality)*MIN(VLOOKUP(Entry_Age+DC5-1,Curves!$A$2:$S$150,IF(Model_Point!$C$2="M",2,3),FALSE)*IF(DC5&gt;16,1,VLOOKUP(DC5-1,Parameters!$A$70:$E$85,IF(Mortality_Table="EXT",2,IF(Mortality_Table="FAM",3,IF(Mortality_Table="IND",4,IF(Mortality_Table="PAR",5)))),FALSE)),1)</f>
        <v>#N/A</v>
      </c>
      <c r="DE56" s="108" t="e">
        <f>DD54*(1+Risk_Adj_Mortality)*MIN(VLOOKUP(Entry_Age+DD5-1,Curves!$A$2:$S$150,IF(Model_Point!$C$2="M",2,3),FALSE)*IF(DD5&gt;16,1,VLOOKUP(DD5-1,Parameters!$A$70:$E$85,IF(Mortality_Table="EXT",2,IF(Mortality_Table="FAM",3,IF(Mortality_Table="IND",4,IF(Mortality_Table="PAR",5)))),FALSE)),1)</f>
        <v>#N/A</v>
      </c>
      <c r="DF56" s="108" t="e">
        <f>DE54*(1+Risk_Adj_Mortality)*MIN(VLOOKUP(Entry_Age+DE5-1,Curves!$A$2:$S$150,IF(Model_Point!$C$2="M",2,3),FALSE)*IF(DE5&gt;16,1,VLOOKUP(DE5-1,Parameters!$A$70:$E$85,IF(Mortality_Table="EXT",2,IF(Mortality_Table="FAM",3,IF(Mortality_Table="IND",4,IF(Mortality_Table="PAR",5)))),FALSE)),1)</f>
        <v>#N/A</v>
      </c>
      <c r="DG56" s="108" t="e">
        <f>DF54*(1+Risk_Adj_Mortality)*MIN(VLOOKUP(Entry_Age+DF5-1,Curves!$A$2:$S$150,IF(Model_Point!$C$2="M",2,3),FALSE)*IF(DF5&gt;16,1,VLOOKUP(DF5-1,Parameters!$A$70:$E$85,IF(Mortality_Table="EXT",2,IF(Mortality_Table="FAM",3,IF(Mortality_Table="IND",4,IF(Mortality_Table="PAR",5)))),FALSE)),1)</f>
        <v>#N/A</v>
      </c>
      <c r="DH56" s="108" t="e">
        <f>DG54*(1+Risk_Adj_Mortality)*MIN(VLOOKUP(Entry_Age+DG5-1,Curves!$A$2:$S$150,IF(Model_Point!$C$2="M",2,3),FALSE)*IF(DG5&gt;16,1,VLOOKUP(DG5-1,Parameters!$A$70:$E$85,IF(Mortality_Table="EXT",2,IF(Mortality_Table="FAM",3,IF(Mortality_Table="IND",4,IF(Mortality_Table="PAR",5)))),FALSE)),1)</f>
        <v>#N/A</v>
      </c>
      <c r="DI56" s="108" t="e">
        <f>DH54*(1+Risk_Adj_Mortality)*MIN(VLOOKUP(Entry_Age+DH5-1,Curves!$A$2:$S$150,IF(Model_Point!$C$2="M",2,3),FALSE)*IF(DH5&gt;16,1,VLOOKUP(DH5-1,Parameters!$A$70:$E$85,IF(Mortality_Table="EXT",2,IF(Mortality_Table="FAM",3,IF(Mortality_Table="IND",4,IF(Mortality_Table="PAR",5)))),FALSE)),1)</f>
        <v>#N/A</v>
      </c>
      <c r="DJ56" s="108" t="e">
        <f>DI54*(1+Risk_Adj_Mortality)*MIN(VLOOKUP(Entry_Age+DI5-1,Curves!$A$2:$S$150,IF(Model_Point!$C$2="M",2,3),FALSE)*IF(DI5&gt;16,1,VLOOKUP(DI5-1,Parameters!$A$70:$E$85,IF(Mortality_Table="EXT",2,IF(Mortality_Table="FAM",3,IF(Mortality_Table="IND",4,IF(Mortality_Table="PAR",5)))),FALSE)),1)</f>
        <v>#N/A</v>
      </c>
      <c r="DK56" s="108" t="e">
        <f>DJ54*(1+Risk_Adj_Mortality)*MIN(VLOOKUP(Entry_Age+DJ5-1,Curves!$A$2:$S$150,IF(Model_Point!$C$2="M",2,3),FALSE)*IF(DJ5&gt;16,1,VLOOKUP(DJ5-1,Parameters!$A$70:$E$85,IF(Mortality_Table="EXT",2,IF(Mortality_Table="FAM",3,IF(Mortality_Table="IND",4,IF(Mortality_Table="PAR",5)))),FALSE)),1)</f>
        <v>#N/A</v>
      </c>
      <c r="DL56" s="108" t="e">
        <f>DK54*(1+Risk_Adj_Mortality)*MIN(VLOOKUP(Entry_Age+DK5-1,Curves!$A$2:$S$150,IF(Model_Point!$C$2="M",2,3),FALSE)*IF(DK5&gt;16,1,VLOOKUP(DK5-1,Parameters!$A$70:$E$85,IF(Mortality_Table="EXT",2,IF(Mortality_Table="FAM",3,IF(Mortality_Table="IND",4,IF(Mortality_Table="PAR",5)))),FALSE)),1)</f>
        <v>#N/A</v>
      </c>
      <c r="DM56" s="108" t="e">
        <f>DL54*(1+Risk_Adj_Mortality)*MIN(VLOOKUP(Entry_Age+DL5-1,Curves!$A$2:$S$150,IF(Model_Point!$C$2="M",2,3),FALSE)*IF(DL5&gt;16,1,VLOOKUP(DL5-1,Parameters!$A$70:$E$85,IF(Mortality_Table="EXT",2,IF(Mortality_Table="FAM",3,IF(Mortality_Table="IND",4,IF(Mortality_Table="PAR",5)))),FALSE)),1)</f>
        <v>#N/A</v>
      </c>
      <c r="DN56" s="108" t="e">
        <f>DM54*(1+Risk_Adj_Mortality)*MIN(VLOOKUP(Entry_Age+DM5-1,Curves!$A$2:$S$150,IF(Model_Point!$C$2="M",2,3),FALSE)*IF(DM5&gt;16,1,VLOOKUP(DM5-1,Parameters!$A$70:$E$85,IF(Mortality_Table="EXT",2,IF(Mortality_Table="FAM",3,IF(Mortality_Table="IND",4,IF(Mortality_Table="PAR",5)))),FALSE)),1)</f>
        <v>#N/A</v>
      </c>
      <c r="DO56" s="108" t="e">
        <f>DN54*(1+Risk_Adj_Mortality)*MIN(VLOOKUP(Entry_Age+DN5-1,Curves!$A$2:$S$150,IF(Model_Point!$C$2="M",2,3),FALSE)*IF(DN5&gt;16,1,VLOOKUP(DN5-1,Parameters!$A$70:$E$85,IF(Mortality_Table="EXT",2,IF(Mortality_Table="FAM",3,IF(Mortality_Table="IND",4,IF(Mortality_Table="PAR",5)))),FALSE)),1)</f>
        <v>#N/A</v>
      </c>
      <c r="DP56" s="108" t="e">
        <f>DO54*(1+Risk_Adj_Mortality)*MIN(VLOOKUP(Entry_Age+DO5-1,Curves!$A$2:$S$150,IF(Model_Point!$C$2="M",2,3),FALSE)*IF(DO5&gt;16,1,VLOOKUP(DO5-1,Parameters!$A$70:$E$85,IF(Mortality_Table="EXT",2,IF(Mortality_Table="FAM",3,IF(Mortality_Table="IND",4,IF(Mortality_Table="PAR",5)))),FALSE)),1)</f>
        <v>#N/A</v>
      </c>
      <c r="DQ56" s="108" t="e">
        <f>DP54*(1+Risk_Adj_Mortality)*MIN(VLOOKUP(Entry_Age+DP5-1,Curves!$A$2:$S$150,IF(Model_Point!$C$2="M",2,3),FALSE)*IF(DP5&gt;16,1,VLOOKUP(DP5-1,Parameters!$A$70:$E$85,IF(Mortality_Table="EXT",2,IF(Mortality_Table="FAM",3,IF(Mortality_Table="IND",4,IF(Mortality_Table="PAR",5)))),FALSE)),1)</f>
        <v>#N/A</v>
      </c>
      <c r="DR56" s="108" t="e">
        <f>DQ54*(1+Risk_Adj_Mortality)*MIN(VLOOKUP(Entry_Age+DQ5-1,Curves!$A$2:$S$150,IF(Model_Point!$C$2="M",2,3),FALSE)*IF(DQ5&gt;16,1,VLOOKUP(DQ5-1,Parameters!$A$70:$E$85,IF(Mortality_Table="EXT",2,IF(Mortality_Table="FAM",3,IF(Mortality_Table="IND",4,IF(Mortality_Table="PAR",5)))),FALSE)),1)</f>
        <v>#N/A</v>
      </c>
      <c r="DS56" s="108" t="e">
        <f>DR54*(1+Risk_Adj_Mortality)*MIN(VLOOKUP(Entry_Age+DR5-1,Curves!$A$2:$S$150,IF(Model_Point!$C$2="M",2,3),FALSE)*IF(DR5&gt;16,1,VLOOKUP(DR5-1,Parameters!$A$70:$E$85,IF(Mortality_Table="EXT",2,IF(Mortality_Table="FAM",3,IF(Mortality_Table="IND",4,IF(Mortality_Table="PAR",5)))),FALSE)),1)</f>
        <v>#N/A</v>
      </c>
      <c r="DT56" s="108" t="e">
        <f>DS54*(1+Risk_Adj_Mortality)*MIN(VLOOKUP(Entry_Age+DS5-1,Curves!$A$2:$S$150,IF(Model_Point!$C$2="M",2,3),FALSE)*IF(DS5&gt;16,1,VLOOKUP(DS5-1,Parameters!$A$70:$E$85,IF(Mortality_Table="EXT",2,IF(Mortality_Table="FAM",3,IF(Mortality_Table="IND",4,IF(Mortality_Table="PAR",5)))),FALSE)),1)</f>
        <v>#N/A</v>
      </c>
      <c r="DU56" s="108" t="e">
        <f>DT54*(1+Risk_Adj_Mortality)*MIN(VLOOKUP(Entry_Age+DT5-1,Curves!$A$2:$S$150,IF(Model_Point!$C$2="M",2,3),FALSE)*IF(DT5&gt;16,1,VLOOKUP(DT5-1,Parameters!$A$70:$E$85,IF(Mortality_Table="EXT",2,IF(Mortality_Table="FAM",3,IF(Mortality_Table="IND",4,IF(Mortality_Table="PAR",5)))),FALSE)),1)</f>
        <v>#N/A</v>
      </c>
      <c r="DV56" s="108" t="e">
        <f>DU54*(1+Risk_Adj_Mortality)*MIN(VLOOKUP(Entry_Age+DU5-1,Curves!$A$2:$S$150,IF(Model_Point!$C$2="M",2,3),FALSE)*IF(DU5&gt;16,1,VLOOKUP(DU5-1,Parameters!$A$70:$E$85,IF(Mortality_Table="EXT",2,IF(Mortality_Table="FAM",3,IF(Mortality_Table="IND",4,IF(Mortality_Table="PAR",5)))),FALSE)),1)</f>
        <v>#N/A</v>
      </c>
      <c r="DW56" s="108" t="e">
        <f>DV54*(1+Risk_Adj_Mortality)*MIN(VLOOKUP(Entry_Age+DV5-1,Curves!$A$2:$S$150,IF(Model_Point!$C$2="M",2,3),FALSE)*IF(DV5&gt;16,1,VLOOKUP(DV5-1,Parameters!$A$70:$E$85,IF(Mortality_Table="EXT",2,IF(Mortality_Table="FAM",3,IF(Mortality_Table="IND",4,IF(Mortality_Table="PAR",5)))),FALSE)),1)</f>
        <v>#N/A</v>
      </c>
      <c r="DX56" s="108" t="e">
        <f>DW54*(1+Risk_Adj_Mortality)*MIN(VLOOKUP(Entry_Age+DW5-1,Curves!$A$2:$S$150,IF(Model_Point!$C$2="M",2,3),FALSE)*IF(DW5&gt;16,1,VLOOKUP(DW5-1,Parameters!$A$70:$E$85,IF(Mortality_Table="EXT",2,IF(Mortality_Table="FAM",3,IF(Mortality_Table="IND",4,IF(Mortality_Table="PAR",5)))),FALSE)),1)</f>
        <v>#N/A</v>
      </c>
      <c r="DY56" s="108" t="e">
        <f>DX54*(1+Risk_Adj_Mortality)*MIN(VLOOKUP(Entry_Age+DX5-1,Curves!$A$2:$S$150,IF(Model_Point!$C$2="M",2,3),FALSE)*IF(DX5&gt;16,1,VLOOKUP(DX5-1,Parameters!$A$70:$E$85,IF(Mortality_Table="EXT",2,IF(Mortality_Table="FAM",3,IF(Mortality_Table="IND",4,IF(Mortality_Table="PAR",5)))),FALSE)),1)</f>
        <v>#N/A</v>
      </c>
      <c r="DZ56" s="108" t="e">
        <f>DY54*(1+Risk_Adj_Mortality)*MIN(VLOOKUP(Entry_Age+DY5-1,Curves!$A$2:$S$150,IF(Model_Point!$C$2="M",2,3),FALSE)*IF(DY5&gt;16,1,VLOOKUP(DY5-1,Parameters!$A$70:$E$85,IF(Mortality_Table="EXT",2,IF(Mortality_Table="FAM",3,IF(Mortality_Table="IND",4,IF(Mortality_Table="PAR",5)))),FALSE)),1)</f>
        <v>#N/A</v>
      </c>
      <c r="EA56" s="108" t="e">
        <f>DZ54*(1+Risk_Adj_Mortality)*MIN(VLOOKUP(Entry_Age+DZ5-1,Curves!$A$2:$S$150,IF(Model_Point!$C$2="M",2,3),FALSE)*IF(DZ5&gt;16,1,VLOOKUP(DZ5-1,Parameters!$A$70:$E$85,IF(Mortality_Table="EXT",2,IF(Mortality_Table="FAM",3,IF(Mortality_Table="IND",4,IF(Mortality_Table="PAR",5)))),FALSE)),1)</f>
        <v>#N/A</v>
      </c>
      <c r="EB56" s="108" t="e">
        <f>EA54*(1+Risk_Adj_Mortality)*MIN(VLOOKUP(Entry_Age+EA5-1,Curves!$A$2:$S$150,IF(Model_Point!$C$2="M",2,3),FALSE)*IF(EA5&gt;16,1,VLOOKUP(EA5-1,Parameters!$A$70:$E$85,IF(Mortality_Table="EXT",2,IF(Mortality_Table="FAM",3,IF(Mortality_Table="IND",4,IF(Mortality_Table="PAR",5)))),FALSE)),1)</f>
        <v>#N/A</v>
      </c>
      <c r="EC56" s="108" t="e">
        <f>EB54*(1+Risk_Adj_Mortality)*MIN(VLOOKUP(Entry_Age+EB5-1,Curves!$A$2:$S$150,IF(Model_Point!$C$2="M",2,3),FALSE)*IF(EB5&gt;16,1,VLOOKUP(EB5-1,Parameters!$A$70:$E$85,IF(Mortality_Table="EXT",2,IF(Mortality_Table="FAM",3,IF(Mortality_Table="IND",4,IF(Mortality_Table="PAR",5)))),FALSE)),1)</f>
        <v>#N/A</v>
      </c>
      <c r="ED56" s="108" t="e">
        <f>EC54*(1+Risk_Adj_Mortality)*MIN(VLOOKUP(Entry_Age+EC5-1,Curves!$A$2:$S$150,IF(Model_Point!$C$2="M",2,3),FALSE)*IF(EC5&gt;16,1,VLOOKUP(EC5-1,Parameters!$A$70:$E$85,IF(Mortality_Table="EXT",2,IF(Mortality_Table="FAM",3,IF(Mortality_Table="IND",4,IF(Mortality_Table="PAR",5)))),FALSE)),1)</f>
        <v>#N/A</v>
      </c>
      <c r="EE56" s="108" t="e">
        <f>ED54*(1+Risk_Adj_Mortality)*MIN(VLOOKUP(Entry_Age+ED5-1,Curves!$A$2:$S$150,IF(Model_Point!$C$2="M",2,3),FALSE)*IF(ED5&gt;16,1,VLOOKUP(ED5-1,Parameters!$A$70:$E$85,IF(Mortality_Table="EXT",2,IF(Mortality_Table="FAM",3,IF(Mortality_Table="IND",4,IF(Mortality_Table="PAR",5)))),FALSE)),1)</f>
        <v>#N/A</v>
      </c>
      <c r="EF56" s="108" t="e">
        <f>EE54*(1+Risk_Adj_Mortality)*MIN(VLOOKUP(Entry_Age+EE5-1,Curves!$A$2:$S$150,IF(Model_Point!$C$2="M",2,3),FALSE)*IF(EE5&gt;16,1,VLOOKUP(EE5-1,Parameters!$A$70:$E$85,IF(Mortality_Table="EXT",2,IF(Mortality_Table="FAM",3,IF(Mortality_Table="IND",4,IF(Mortality_Table="PAR",5)))),FALSE)),1)</f>
        <v>#N/A</v>
      </c>
      <c r="EG56" s="108" t="e">
        <f>EF54*(1+Risk_Adj_Mortality)*MIN(VLOOKUP(Entry_Age+EF5-1,Curves!$A$2:$S$150,IF(Model_Point!$C$2="M",2,3),FALSE)*IF(EF5&gt;16,1,VLOOKUP(EF5-1,Parameters!$A$70:$E$85,IF(Mortality_Table="EXT",2,IF(Mortality_Table="FAM",3,IF(Mortality_Table="IND",4,IF(Mortality_Table="PAR",5)))),FALSE)),1)</f>
        <v>#N/A</v>
      </c>
      <c r="EH56" s="108" t="e">
        <f>EG54*(1+Risk_Adj_Mortality)*MIN(VLOOKUP(Entry_Age+EG5-1,Curves!$A$2:$S$150,IF(Model_Point!$C$2="M",2,3),FALSE)*IF(EG5&gt;16,1,VLOOKUP(EG5-1,Parameters!$A$70:$E$85,IF(Mortality_Table="EXT",2,IF(Mortality_Table="FAM",3,IF(Mortality_Table="IND",4,IF(Mortality_Table="PAR",5)))),FALSE)),1)</f>
        <v>#N/A</v>
      </c>
      <c r="EI56" s="108" t="e">
        <f>EH54*(1+Risk_Adj_Mortality)*MIN(VLOOKUP(Entry_Age+EH5-1,Curves!$A$2:$S$150,IF(Model_Point!$C$2="M",2,3),FALSE)*IF(EH5&gt;16,1,VLOOKUP(EH5-1,Parameters!$A$70:$E$85,IF(Mortality_Table="EXT",2,IF(Mortality_Table="FAM",3,IF(Mortality_Table="IND",4,IF(Mortality_Table="PAR",5)))),FALSE)),1)</f>
        <v>#N/A</v>
      </c>
      <c r="EJ56" s="108" t="e">
        <f>EI54*(1+Risk_Adj_Mortality)*MIN(VLOOKUP(Entry_Age+EI5-1,Curves!$A$2:$S$150,IF(Model_Point!$C$2="M",2,3),FALSE)*IF(EI5&gt;16,1,VLOOKUP(EI5-1,Parameters!$A$70:$E$85,IF(Mortality_Table="EXT",2,IF(Mortality_Table="FAM",3,IF(Mortality_Table="IND",4,IF(Mortality_Table="PAR",5)))),FALSE)),1)</f>
        <v>#N/A</v>
      </c>
      <c r="EK56" s="108" t="e">
        <f>EJ54*(1+Risk_Adj_Mortality)*MIN(VLOOKUP(Entry_Age+EJ5-1,Curves!$A$2:$S$150,IF(Model_Point!$C$2="M",2,3),FALSE)*IF(EJ5&gt;16,1,VLOOKUP(EJ5-1,Parameters!$A$70:$E$85,IF(Mortality_Table="EXT",2,IF(Mortality_Table="FAM",3,IF(Mortality_Table="IND",4,IF(Mortality_Table="PAR",5)))),FALSE)),1)</f>
        <v>#N/A</v>
      </c>
      <c r="EL56" s="108" t="e">
        <f>EK54*(1+Risk_Adj_Mortality)*MIN(VLOOKUP(Entry_Age+EK5-1,Curves!$A$2:$S$150,IF(Model_Point!$C$2="M",2,3),FALSE)*IF(EK5&gt;16,1,VLOOKUP(EK5-1,Parameters!$A$70:$E$85,IF(Mortality_Table="EXT",2,IF(Mortality_Table="FAM",3,IF(Mortality_Table="IND",4,IF(Mortality_Table="PAR",5)))),FALSE)),1)</f>
        <v>#N/A</v>
      </c>
      <c r="EM56" s="108" t="e">
        <f>EL54*(1+Risk_Adj_Mortality)*MIN(VLOOKUP(Entry_Age+EL5-1,Curves!$A$2:$S$150,IF(Model_Point!$C$2="M",2,3),FALSE)*IF(EL5&gt;16,1,VLOOKUP(EL5-1,Parameters!$A$70:$E$85,IF(Mortality_Table="EXT",2,IF(Mortality_Table="FAM",3,IF(Mortality_Table="IND",4,IF(Mortality_Table="PAR",5)))),FALSE)),1)</f>
        <v>#N/A</v>
      </c>
      <c r="EN56" s="108" t="e">
        <f>EM54*(1+Risk_Adj_Mortality)*MIN(VLOOKUP(Entry_Age+EM5-1,Curves!$A$2:$S$150,IF(Model_Point!$C$2="M",2,3),FALSE)*IF(EM5&gt;16,1,VLOOKUP(EM5-1,Parameters!$A$70:$E$85,IF(Mortality_Table="EXT",2,IF(Mortality_Table="FAM",3,IF(Mortality_Table="IND",4,IF(Mortality_Table="PAR",5)))),FALSE)),1)</f>
        <v>#N/A</v>
      </c>
      <c r="EO56" s="108" t="e">
        <f>EN54*(1+Risk_Adj_Mortality)*MIN(VLOOKUP(Entry_Age+EN5-1,Curves!$A$2:$S$150,IF(Model_Point!$C$2="M",2,3),FALSE)*IF(EN5&gt;16,1,VLOOKUP(EN5-1,Parameters!$A$70:$E$85,IF(Mortality_Table="EXT",2,IF(Mortality_Table="FAM",3,IF(Mortality_Table="IND",4,IF(Mortality_Table="PAR",5)))),FALSE)),1)</f>
        <v>#N/A</v>
      </c>
      <c r="EP56" s="108" t="e">
        <f>EO54*(1+Risk_Adj_Mortality)*MIN(VLOOKUP(Entry_Age+EO5-1,Curves!$A$2:$S$150,IF(Model_Point!$C$2="M",2,3),FALSE)*IF(EO5&gt;16,1,VLOOKUP(EO5-1,Parameters!$A$70:$E$85,IF(Mortality_Table="EXT",2,IF(Mortality_Table="FAM",3,IF(Mortality_Table="IND",4,IF(Mortality_Table="PAR",5)))),FALSE)),1)</f>
        <v>#N/A</v>
      </c>
      <c r="EQ56" s="108" t="e">
        <f>EP54*(1+Risk_Adj_Mortality)*MIN(VLOOKUP(Entry_Age+EP5-1,Curves!$A$2:$S$150,IF(Model_Point!$C$2="M",2,3),FALSE)*IF(EP5&gt;16,1,VLOOKUP(EP5-1,Parameters!$A$70:$E$85,IF(Mortality_Table="EXT",2,IF(Mortality_Table="FAM",3,IF(Mortality_Table="IND",4,IF(Mortality_Table="PAR",5)))),FALSE)),1)</f>
        <v>#N/A</v>
      </c>
      <c r="ER56" s="108" t="e">
        <f>EQ54*(1+Risk_Adj_Mortality)*MIN(VLOOKUP(Entry_Age+EQ5-1,Curves!$A$2:$S$150,IF(Model_Point!$C$2="M",2,3),FALSE)*IF(EQ5&gt;16,1,VLOOKUP(EQ5-1,Parameters!$A$70:$E$85,IF(Mortality_Table="EXT",2,IF(Mortality_Table="FAM",3,IF(Mortality_Table="IND",4,IF(Mortality_Table="PAR",5)))),FALSE)),1)</f>
        <v>#N/A</v>
      </c>
      <c r="ES56" s="108" t="e">
        <f>ER54*(1+Risk_Adj_Mortality)*MIN(VLOOKUP(Entry_Age+ER5-1,Curves!$A$2:$S$150,IF(Model_Point!$C$2="M",2,3),FALSE)*IF(ER5&gt;16,1,VLOOKUP(ER5-1,Parameters!$A$70:$E$85,IF(Mortality_Table="EXT",2,IF(Mortality_Table="FAM",3,IF(Mortality_Table="IND",4,IF(Mortality_Table="PAR",5)))),FALSE)),1)</f>
        <v>#N/A</v>
      </c>
      <c r="ET56" s="108" t="e">
        <f>ES54*(1+Risk_Adj_Mortality)*MIN(VLOOKUP(Entry_Age+ES5-1,Curves!$A$2:$S$150,IF(Model_Point!$C$2="M",2,3),FALSE)*IF(ES5&gt;16,1,VLOOKUP(ES5-1,Parameters!$A$70:$E$85,IF(Mortality_Table="EXT",2,IF(Mortality_Table="FAM",3,IF(Mortality_Table="IND",4,IF(Mortality_Table="PAR",5)))),FALSE)),1)</f>
        <v>#N/A</v>
      </c>
      <c r="EU56" s="108" t="e">
        <f>ET54*(1+Risk_Adj_Mortality)*MIN(VLOOKUP(Entry_Age+ET5-1,Curves!$A$2:$S$150,IF(Model_Point!$C$2="M",2,3),FALSE)*IF(ET5&gt;16,1,VLOOKUP(ET5-1,Parameters!$A$70:$E$85,IF(Mortality_Table="EXT",2,IF(Mortality_Table="FAM",3,IF(Mortality_Table="IND",4,IF(Mortality_Table="PAR",5)))),FALSE)),1)</f>
        <v>#N/A</v>
      </c>
      <c r="EV56" s="108" t="e">
        <f>EU54*(1+Risk_Adj_Mortality)*MIN(VLOOKUP(Entry_Age+EU5-1,Curves!$A$2:$S$150,IF(Model_Point!$C$2="M",2,3),FALSE)*IF(EU5&gt;16,1,VLOOKUP(EU5-1,Parameters!$A$70:$E$85,IF(Mortality_Table="EXT",2,IF(Mortality_Table="FAM",3,IF(Mortality_Table="IND",4,IF(Mortality_Table="PAR",5)))),FALSE)),1)</f>
        <v>#N/A</v>
      </c>
      <c r="EW56" s="108" t="e">
        <f>EV54*(1+Risk_Adj_Mortality)*MIN(VLOOKUP(Entry_Age+EV5-1,Curves!$A$2:$S$150,IF(Model_Point!$C$2="M",2,3),FALSE)*IF(EV5&gt;16,1,VLOOKUP(EV5-1,Parameters!$A$70:$E$85,IF(Mortality_Table="EXT",2,IF(Mortality_Table="FAM",3,IF(Mortality_Table="IND",4,IF(Mortality_Table="PAR",5)))),FALSE)),1)</f>
        <v>#N/A</v>
      </c>
      <c r="EX56" s="108" t="e">
        <f>EW54*(1+Risk_Adj_Mortality)*MIN(VLOOKUP(Entry_Age+EW5-1,Curves!$A$2:$S$150,IF(Model_Point!$C$2="M",2,3),FALSE)*IF(EW5&gt;16,1,VLOOKUP(EW5-1,Parameters!$A$70:$E$85,IF(Mortality_Table="EXT",2,IF(Mortality_Table="FAM",3,IF(Mortality_Table="IND",4,IF(Mortality_Table="PAR",5)))),FALSE)),1)</f>
        <v>#N/A</v>
      </c>
      <c r="EY56" s="108" t="e">
        <f>EX54*(1+Risk_Adj_Mortality)*MIN(VLOOKUP(Entry_Age+EX5-1,Curves!$A$2:$S$150,IF(Model_Point!$C$2="M",2,3),FALSE)*IF(EX5&gt;16,1,VLOOKUP(EX5-1,Parameters!$A$70:$E$85,IF(Mortality_Table="EXT",2,IF(Mortality_Table="FAM",3,IF(Mortality_Table="IND",4,IF(Mortality_Table="PAR",5)))),FALSE)),1)</f>
        <v>#N/A</v>
      </c>
      <c r="EZ56" s="108" t="e">
        <f>EY54*(1+Risk_Adj_Mortality)*MIN(VLOOKUP(Entry_Age+EY5-1,Curves!$A$2:$S$150,IF(Model_Point!$C$2="M",2,3),FALSE)*IF(EY5&gt;16,1,VLOOKUP(EY5-1,Parameters!$A$70:$E$85,IF(Mortality_Table="EXT",2,IF(Mortality_Table="FAM",3,IF(Mortality_Table="IND",4,IF(Mortality_Table="PAR",5)))),FALSE)),1)</f>
        <v>#N/A</v>
      </c>
      <c r="FA56" s="108" t="e">
        <f>EZ54*(1+Risk_Adj_Mortality)*MIN(VLOOKUP(Entry_Age+EZ5-1,Curves!$A$2:$S$150,IF(Model_Point!$C$2="M",2,3),FALSE)*IF(EZ5&gt;16,1,VLOOKUP(EZ5-1,Parameters!$A$70:$E$85,IF(Mortality_Table="EXT",2,IF(Mortality_Table="FAM",3,IF(Mortality_Table="IND",4,IF(Mortality_Table="PAR",5)))),FALSE)),1)</f>
        <v>#N/A</v>
      </c>
      <c r="FB56" s="108" t="e">
        <f>FA54*(1+Risk_Adj_Mortality)*MIN(VLOOKUP(Entry_Age+FA5-1,Curves!$A$2:$S$150,IF(Model_Point!$C$2="M",2,3),FALSE)*IF(FA5&gt;16,1,VLOOKUP(FA5-1,Parameters!$A$70:$E$85,IF(Mortality_Table="EXT",2,IF(Mortality_Table="FAM",3,IF(Mortality_Table="IND",4,IF(Mortality_Table="PAR",5)))),FALSE)),1)</f>
        <v>#N/A</v>
      </c>
      <c r="FC56" s="108" t="e">
        <f>FB54*(1+Risk_Adj_Mortality)*MIN(VLOOKUP(Entry_Age+FB5-1,Curves!$A$2:$S$150,IF(Model_Point!$C$2="M",2,3),FALSE)*IF(FB5&gt;16,1,VLOOKUP(FB5-1,Parameters!$A$70:$E$85,IF(Mortality_Table="EXT",2,IF(Mortality_Table="FAM",3,IF(Mortality_Table="IND",4,IF(Mortality_Table="PAR",5)))),FALSE)),1)</f>
        <v>#N/A</v>
      </c>
      <c r="FD56" s="108" t="e">
        <f>FC54*(1+Risk_Adj_Mortality)*MIN(VLOOKUP(Entry_Age+FC5-1,Curves!$A$2:$S$150,IF(Model_Point!$C$2="M",2,3),FALSE)*IF(FC5&gt;16,1,VLOOKUP(FC5-1,Parameters!$A$70:$E$85,IF(Mortality_Table="EXT",2,IF(Mortality_Table="FAM",3,IF(Mortality_Table="IND",4,IF(Mortality_Table="PAR",5)))),FALSE)),1)</f>
        <v>#N/A</v>
      </c>
      <c r="FE56" s="108" t="e">
        <f>FD54*(1+Risk_Adj_Mortality)*MIN(VLOOKUP(Entry_Age+FD5-1,Curves!$A$2:$S$150,IF(Model_Point!$C$2="M",2,3),FALSE)*IF(FD5&gt;16,1,VLOOKUP(FD5-1,Parameters!$A$70:$E$85,IF(Mortality_Table="EXT",2,IF(Mortality_Table="FAM",3,IF(Mortality_Table="IND",4,IF(Mortality_Table="PAR",5)))),FALSE)),1)</f>
        <v>#N/A</v>
      </c>
      <c r="FF56" s="108" t="e">
        <f>FE54*(1+Risk_Adj_Mortality)*MIN(VLOOKUP(Entry_Age+FE5-1,Curves!$A$2:$S$150,IF(Model_Point!$C$2="M",2,3),FALSE)*IF(FE5&gt;16,1,VLOOKUP(FE5-1,Parameters!$A$70:$E$85,IF(Mortality_Table="EXT",2,IF(Mortality_Table="FAM",3,IF(Mortality_Table="IND",4,IF(Mortality_Table="PAR",5)))),FALSE)),1)</f>
        <v>#N/A</v>
      </c>
      <c r="FG56" s="108" t="e">
        <f>FF54*(1+Risk_Adj_Mortality)*MIN(VLOOKUP(Entry_Age+FF5-1,Curves!$A$2:$S$150,IF(Model_Point!$C$2="M",2,3),FALSE)*IF(FF5&gt;16,1,VLOOKUP(FF5-1,Parameters!$A$70:$E$85,IF(Mortality_Table="EXT",2,IF(Mortality_Table="FAM",3,IF(Mortality_Table="IND",4,IF(Mortality_Table="PAR",5)))),FALSE)),1)</f>
        <v>#N/A</v>
      </c>
      <c r="FH56" s="108" t="e">
        <f>FG54*(1+Risk_Adj_Mortality)*MIN(VLOOKUP(Entry_Age+FG5-1,Curves!$A$2:$S$150,IF(Model_Point!$C$2="M",2,3),FALSE)*IF(FG5&gt;16,1,VLOOKUP(FG5-1,Parameters!$A$70:$E$85,IF(Mortality_Table="EXT",2,IF(Mortality_Table="FAM",3,IF(Mortality_Table="IND",4,IF(Mortality_Table="PAR",5)))),FALSE)),1)</f>
        <v>#N/A</v>
      </c>
      <c r="FI56" s="108" t="e">
        <f>FH54*(1+Risk_Adj_Mortality)*MIN(VLOOKUP(Entry_Age+FH5-1,Curves!$A$2:$S$150,IF(Model_Point!$C$2="M",2,3),FALSE)*IF(FH5&gt;16,1,VLOOKUP(FH5-1,Parameters!$A$70:$E$85,IF(Mortality_Table="EXT",2,IF(Mortality_Table="FAM",3,IF(Mortality_Table="IND",4,IF(Mortality_Table="PAR",5)))),FALSE)),1)</f>
        <v>#N/A</v>
      </c>
      <c r="FJ56" s="108" t="e">
        <f>FI54*(1+Risk_Adj_Mortality)*MIN(VLOOKUP(Entry_Age+FI5-1,Curves!$A$2:$S$150,IF(Model_Point!$C$2="M",2,3),FALSE)*IF(FI5&gt;16,1,VLOOKUP(FI5-1,Parameters!$A$70:$E$85,IF(Mortality_Table="EXT",2,IF(Mortality_Table="FAM",3,IF(Mortality_Table="IND",4,IF(Mortality_Table="PAR",5)))),FALSE)),1)</f>
        <v>#N/A</v>
      </c>
      <c r="FK56" s="108" t="e">
        <f>FJ54*(1+Risk_Adj_Mortality)*MIN(VLOOKUP(Entry_Age+FJ5-1,Curves!$A$2:$S$150,IF(Model_Point!$C$2="M",2,3),FALSE)*IF(FJ5&gt;16,1,VLOOKUP(FJ5-1,Parameters!$A$70:$E$85,IF(Mortality_Table="EXT",2,IF(Mortality_Table="FAM",3,IF(Mortality_Table="IND",4,IF(Mortality_Table="PAR",5)))),FALSE)),1)</f>
        <v>#N/A</v>
      </c>
      <c r="FL56" s="108" t="e">
        <f>FK54*(1+Risk_Adj_Mortality)*MIN(VLOOKUP(Entry_Age+FK5-1,Curves!$A$2:$S$150,IF(Model_Point!$C$2="M",2,3),FALSE)*IF(FK5&gt;16,1,VLOOKUP(FK5-1,Parameters!$A$70:$E$85,IF(Mortality_Table="EXT",2,IF(Mortality_Table="FAM",3,IF(Mortality_Table="IND",4,IF(Mortality_Table="PAR",5)))),FALSE)),1)</f>
        <v>#N/A</v>
      </c>
      <c r="FM56" s="108" t="e">
        <f>FL54*(1+Risk_Adj_Mortality)*MIN(VLOOKUP(Entry_Age+FL5-1,Curves!$A$2:$S$150,IF(Model_Point!$C$2="M",2,3),FALSE)*IF(FL5&gt;16,1,VLOOKUP(FL5-1,Parameters!$A$70:$E$85,IF(Mortality_Table="EXT",2,IF(Mortality_Table="FAM",3,IF(Mortality_Table="IND",4,IF(Mortality_Table="PAR",5)))),FALSE)),1)</f>
        <v>#N/A</v>
      </c>
      <c r="FN56" s="108" t="e">
        <f>FM54*(1+Risk_Adj_Mortality)*MIN(VLOOKUP(Entry_Age+FM5-1,Curves!$A$2:$S$150,IF(Model_Point!$C$2="M",2,3),FALSE)*IF(FM5&gt;16,1,VLOOKUP(FM5-1,Parameters!$A$70:$E$85,IF(Mortality_Table="EXT",2,IF(Mortality_Table="FAM",3,IF(Mortality_Table="IND",4,IF(Mortality_Table="PAR",5)))),FALSE)),1)</f>
        <v>#N/A</v>
      </c>
      <c r="FO56" s="108" t="e">
        <f>FN54*(1+Risk_Adj_Mortality)*MIN(VLOOKUP(Entry_Age+FN5-1,Curves!$A$2:$S$150,IF(Model_Point!$C$2="M",2,3),FALSE)*IF(FN5&gt;16,1,VLOOKUP(FN5-1,Parameters!$A$70:$E$85,IF(Mortality_Table="EXT",2,IF(Mortality_Table="FAM",3,IF(Mortality_Table="IND",4,IF(Mortality_Table="PAR",5)))),FALSE)),1)</f>
        <v>#N/A</v>
      </c>
      <c r="FP56" s="108" t="e">
        <f>FO54*(1+Risk_Adj_Mortality)*MIN(VLOOKUP(Entry_Age+FO5-1,Curves!$A$2:$S$150,IF(Model_Point!$C$2="M",2,3),FALSE)*IF(FO5&gt;16,1,VLOOKUP(FO5-1,Parameters!$A$70:$E$85,IF(Mortality_Table="EXT",2,IF(Mortality_Table="FAM",3,IF(Mortality_Table="IND",4,IF(Mortality_Table="PAR",5)))),FALSE)),1)</f>
        <v>#N/A</v>
      </c>
      <c r="FQ56" s="108" t="e">
        <f>FP54*(1+Risk_Adj_Mortality)*MIN(VLOOKUP(Entry_Age+FP5-1,Curves!$A$2:$S$150,IF(Model_Point!$C$2="M",2,3),FALSE)*IF(FP5&gt;16,1,VLOOKUP(FP5-1,Parameters!$A$70:$E$85,IF(Mortality_Table="EXT",2,IF(Mortality_Table="FAM",3,IF(Mortality_Table="IND",4,IF(Mortality_Table="PAR",5)))),FALSE)),1)</f>
        <v>#N/A</v>
      </c>
      <c r="FR56" s="108" t="e">
        <f>FQ54*(1+Risk_Adj_Mortality)*MIN(VLOOKUP(Entry_Age+FQ5-1,Curves!$A$2:$S$150,IF(Model_Point!$C$2="M",2,3),FALSE)*IF(FQ5&gt;16,1,VLOOKUP(FQ5-1,Parameters!$A$70:$E$85,IF(Mortality_Table="EXT",2,IF(Mortality_Table="FAM",3,IF(Mortality_Table="IND",4,IF(Mortality_Table="PAR",5)))),FALSE)),1)</f>
        <v>#N/A</v>
      </c>
      <c r="FS56" s="108" t="e">
        <f>FR54*(1+Risk_Adj_Mortality)*MIN(VLOOKUP(Entry_Age+FR5-1,Curves!$A$2:$S$150,IF(Model_Point!$C$2="M",2,3),FALSE)*IF(FR5&gt;16,1,VLOOKUP(FR5-1,Parameters!$A$70:$E$85,IF(Mortality_Table="EXT",2,IF(Mortality_Table="FAM",3,IF(Mortality_Table="IND",4,IF(Mortality_Table="PAR",5)))),FALSE)),1)</f>
        <v>#N/A</v>
      </c>
      <c r="FT56" s="108" t="e">
        <f>FS54*(1+Risk_Adj_Mortality)*MIN(VLOOKUP(Entry_Age+FS5-1,Curves!$A$2:$S$150,IF(Model_Point!$C$2="M",2,3),FALSE)*IF(FS5&gt;16,1,VLOOKUP(FS5-1,Parameters!$A$70:$E$85,IF(Mortality_Table="EXT",2,IF(Mortality_Table="FAM",3,IF(Mortality_Table="IND",4,IF(Mortality_Table="PAR",5)))),FALSE)),1)</f>
        <v>#N/A</v>
      </c>
      <c r="FU56" s="108" t="e">
        <f>FT54*(1+Risk_Adj_Mortality)*MIN(VLOOKUP(Entry_Age+FT5-1,Curves!$A$2:$S$150,IF(Model_Point!$C$2="M",2,3),FALSE)*IF(FT5&gt;16,1,VLOOKUP(FT5-1,Parameters!$A$70:$E$85,IF(Mortality_Table="EXT",2,IF(Mortality_Table="FAM",3,IF(Mortality_Table="IND",4,IF(Mortality_Table="PAR",5)))),FALSE)),1)</f>
        <v>#N/A</v>
      </c>
      <c r="FV56" s="108" t="e">
        <f>FU54*(1+Risk_Adj_Mortality)*MIN(VLOOKUP(Entry_Age+FU5-1,Curves!$A$2:$S$150,IF(Model_Point!$C$2="M",2,3),FALSE)*IF(FU5&gt;16,1,VLOOKUP(FU5-1,Parameters!$A$70:$E$85,IF(Mortality_Table="EXT",2,IF(Mortality_Table="FAM",3,IF(Mortality_Table="IND",4,IF(Mortality_Table="PAR",5)))),FALSE)),1)</f>
        <v>#N/A</v>
      </c>
      <c r="FW56" s="108" t="e">
        <f>FV54*(1+Risk_Adj_Mortality)*MIN(VLOOKUP(Entry_Age+FV5-1,Curves!$A$2:$S$150,IF(Model_Point!$C$2="M",2,3),FALSE)*IF(FV5&gt;16,1,VLOOKUP(FV5-1,Parameters!$A$70:$E$85,IF(Mortality_Table="EXT",2,IF(Mortality_Table="FAM",3,IF(Mortality_Table="IND",4,IF(Mortality_Table="PAR",5)))),FALSE)),1)</f>
        <v>#N/A</v>
      </c>
      <c r="FX56" s="108" t="e">
        <f>FW54*(1+Risk_Adj_Mortality)*MIN(VLOOKUP(Entry_Age+FW5-1,Curves!$A$2:$S$150,IF(Model_Point!$C$2="M",2,3),FALSE)*IF(FW5&gt;16,1,VLOOKUP(FW5-1,Parameters!$A$70:$E$85,IF(Mortality_Table="EXT",2,IF(Mortality_Table="FAM",3,IF(Mortality_Table="IND",4,IF(Mortality_Table="PAR",5)))),FALSE)),1)</f>
        <v>#N/A</v>
      </c>
      <c r="FY56" s="108" t="e">
        <f>FX54*(1+Risk_Adj_Mortality)*MIN(VLOOKUP(Entry_Age+FX5-1,Curves!$A$2:$S$150,IF(Model_Point!$C$2="M",2,3),FALSE)*IF(FX5&gt;16,1,VLOOKUP(FX5-1,Parameters!$A$70:$E$85,IF(Mortality_Table="EXT",2,IF(Mortality_Table="FAM",3,IF(Mortality_Table="IND",4,IF(Mortality_Table="PAR",5)))),FALSE)),1)</f>
        <v>#N/A</v>
      </c>
      <c r="FZ56" s="108" t="e">
        <f>FY54*(1+Risk_Adj_Mortality)*MIN(VLOOKUP(Entry_Age+FY5-1,Curves!$A$2:$S$150,IF(Model_Point!$C$2="M",2,3),FALSE)*IF(FY5&gt;16,1,VLOOKUP(FY5-1,Parameters!$A$70:$E$85,IF(Mortality_Table="EXT",2,IF(Mortality_Table="FAM",3,IF(Mortality_Table="IND",4,IF(Mortality_Table="PAR",5)))),FALSE)),1)</f>
        <v>#N/A</v>
      </c>
      <c r="GA56" s="108" t="e">
        <f>FZ54*(1+Risk_Adj_Mortality)*MIN(VLOOKUP(Entry_Age+FZ5-1,Curves!$A$2:$S$150,IF(Model_Point!$C$2="M",2,3),FALSE)*IF(FZ5&gt;16,1,VLOOKUP(FZ5-1,Parameters!$A$70:$E$85,IF(Mortality_Table="EXT",2,IF(Mortality_Table="FAM",3,IF(Mortality_Table="IND",4,IF(Mortality_Table="PAR",5)))),FALSE)),1)</f>
        <v>#N/A</v>
      </c>
      <c r="GB56" s="108" t="e">
        <f>GA54*(1+Risk_Adj_Mortality)*MIN(VLOOKUP(Entry_Age+GA5-1,Curves!$A$2:$S$150,IF(Model_Point!$C$2="M",2,3),FALSE)*IF(GA5&gt;16,1,VLOOKUP(GA5-1,Parameters!$A$70:$E$85,IF(Mortality_Table="EXT",2,IF(Mortality_Table="FAM",3,IF(Mortality_Table="IND",4,IF(Mortality_Table="PAR",5)))),FALSE)),1)</f>
        <v>#N/A</v>
      </c>
      <c r="GC56" s="108" t="e">
        <f>GB54*(1+Risk_Adj_Mortality)*MIN(VLOOKUP(Entry_Age+GB5-1,Curves!$A$2:$S$150,IF(Model_Point!$C$2="M",2,3),FALSE)*IF(GB5&gt;16,1,VLOOKUP(GB5-1,Parameters!$A$70:$E$85,IF(Mortality_Table="EXT",2,IF(Mortality_Table="FAM",3,IF(Mortality_Table="IND",4,IF(Mortality_Table="PAR",5)))),FALSE)),1)</f>
        <v>#N/A</v>
      </c>
      <c r="GD56" s="108" t="e">
        <f>GC54*(1+Risk_Adj_Mortality)*MIN(VLOOKUP(Entry_Age+GC5-1,Curves!$A$2:$S$150,IF(Model_Point!$C$2="M",2,3),FALSE)*IF(GC5&gt;16,1,VLOOKUP(GC5-1,Parameters!$A$70:$E$85,IF(Mortality_Table="EXT",2,IF(Mortality_Table="FAM",3,IF(Mortality_Table="IND",4,IF(Mortality_Table="PAR",5)))),FALSE)),1)</f>
        <v>#N/A</v>
      </c>
      <c r="GE56" s="108" t="e">
        <f>GD54*(1+Risk_Adj_Mortality)*MIN(VLOOKUP(Entry_Age+GD5-1,Curves!$A$2:$S$150,IF(Model_Point!$C$2="M",2,3),FALSE)*IF(GD5&gt;16,1,VLOOKUP(GD5-1,Parameters!$A$70:$E$85,IF(Mortality_Table="EXT",2,IF(Mortality_Table="FAM",3,IF(Mortality_Table="IND",4,IF(Mortality_Table="PAR",5)))),FALSE)),1)</f>
        <v>#N/A</v>
      </c>
      <c r="GF56" s="108" t="e">
        <f>GE54*(1+Risk_Adj_Mortality)*MIN(VLOOKUP(Entry_Age+GE5-1,Curves!$A$2:$S$150,IF(Model_Point!$C$2="M",2,3),FALSE)*IF(GE5&gt;16,1,VLOOKUP(GE5-1,Parameters!$A$70:$E$85,IF(Mortality_Table="EXT",2,IF(Mortality_Table="FAM",3,IF(Mortality_Table="IND",4,IF(Mortality_Table="PAR",5)))),FALSE)),1)</f>
        <v>#N/A</v>
      </c>
      <c r="GG56" s="108" t="e">
        <f>GF54*(1+Risk_Adj_Mortality)*MIN(VLOOKUP(Entry_Age+GF5-1,Curves!$A$2:$S$150,IF(Model_Point!$C$2="M",2,3),FALSE)*IF(GF5&gt;16,1,VLOOKUP(GF5-1,Parameters!$A$70:$E$85,IF(Mortality_Table="EXT",2,IF(Mortality_Table="FAM",3,IF(Mortality_Table="IND",4,IF(Mortality_Table="PAR",5)))),FALSE)),1)</f>
        <v>#N/A</v>
      </c>
      <c r="GH56" s="108" t="e">
        <f>GG54*(1+Risk_Adj_Mortality)*MIN(VLOOKUP(Entry_Age+GG5-1,Curves!$A$2:$S$150,IF(Model_Point!$C$2="M",2,3),FALSE)*IF(GG5&gt;16,1,VLOOKUP(GG5-1,Parameters!$A$70:$E$85,IF(Mortality_Table="EXT",2,IF(Mortality_Table="FAM",3,IF(Mortality_Table="IND",4,IF(Mortality_Table="PAR",5)))),FALSE)),1)</f>
        <v>#N/A</v>
      </c>
      <c r="GI56" s="108" t="e">
        <f>GH54*(1+Risk_Adj_Mortality)*MIN(VLOOKUP(Entry_Age+GH5-1,Curves!$A$2:$S$150,IF(Model_Point!$C$2="M",2,3),FALSE)*IF(GH5&gt;16,1,VLOOKUP(GH5-1,Parameters!$A$70:$E$85,IF(Mortality_Table="EXT",2,IF(Mortality_Table="FAM",3,IF(Mortality_Table="IND",4,IF(Mortality_Table="PAR",5)))),FALSE)),1)</f>
        <v>#N/A</v>
      </c>
      <c r="GJ56" s="108" t="e">
        <f>GI54*(1+Risk_Adj_Mortality)*MIN(VLOOKUP(Entry_Age+GI5-1,Curves!$A$2:$S$150,IF(Model_Point!$C$2="M",2,3),FALSE)*IF(GI5&gt;16,1,VLOOKUP(GI5-1,Parameters!$A$70:$E$85,IF(Mortality_Table="EXT",2,IF(Mortality_Table="FAM",3,IF(Mortality_Table="IND",4,IF(Mortality_Table="PAR",5)))),FALSE)),1)</f>
        <v>#N/A</v>
      </c>
    </row>
    <row r="57" spans="2:192" x14ac:dyDescent="0.3">
      <c r="C57" s="31" t="s">
        <v>516</v>
      </c>
      <c r="F57" s="108">
        <f>IF(OR(Prem_Term=F5,AND(F5&gt;Prem_Waiver_Period,Entry_Age+F5-1&gt;=Premium_Waiver_Age,Model_Point!$N$2="Yes")),1,0)*(F53-F55-F58)</f>
        <v>0</v>
      </c>
      <c r="G57" s="108">
        <f>IF(OR(Prem_Term=G5,AND(G5&gt;Prem_Waiver_Period,Entry_Age+G5-1&gt;=Premium_Waiver_Age,Model_Point!$N$2="Yes")),1,0)*(G53-G55-G58)</f>
        <v>0</v>
      </c>
      <c r="H57" s="108">
        <f>IF(OR(Prem_Term=H5,AND(H5&gt;Prem_Waiver_Period,Entry_Age+H5-1&gt;=Premium_Waiver_Age,Model_Point!$N$2="Yes")),1,0)*(H53-H55-H58)</f>
        <v>0</v>
      </c>
      <c r="I57" s="108">
        <f>IF(OR(Prem_Term=I5,AND(I5&gt;Prem_Waiver_Period,Entry_Age+I5-1&gt;=Premium_Waiver_Age,Model_Point!$N$2="Yes")),1,0)*(I53-I55-I58)</f>
        <v>0</v>
      </c>
      <c r="J57" s="108">
        <f>IF(OR(Prem_Term=J5,AND(J5&gt;Prem_Waiver_Period,Entry_Age+J5-1&gt;=Premium_Waiver_Age,Model_Point!$N$2="Yes")),1,0)*(J53-J55-J58)</f>
        <v>0</v>
      </c>
      <c r="K57" s="108">
        <f>IF(OR(Prem_Term=K5,AND(K5&gt;Prem_Waiver_Period,Entry_Age+K5-1&gt;=Premium_Waiver_Age,Model_Point!$N$2="Yes")),1,0)*(K53-K55-K58)</f>
        <v>0</v>
      </c>
      <c r="L57" s="108">
        <f>IF(OR(Prem_Term=L5,AND(L5&gt;Prem_Waiver_Period,Entry_Age+L5-1&gt;=Premium_Waiver_Age,Model_Point!$N$2="Yes")),1,0)*(L53-L55-L58)</f>
        <v>0</v>
      </c>
      <c r="M57" s="108">
        <f>IF(OR(Prem_Term=M5,AND(M5&gt;Prem_Waiver_Period,Entry_Age+M5-1&gt;=Premium_Waiver_Age,Model_Point!$N$2="Yes")),1,0)*(M53-M55-M58)</f>
        <v>0</v>
      </c>
      <c r="N57" s="108">
        <f>IF(OR(Prem_Term=N5,AND(N5&gt;Prem_Waiver_Period,Entry_Age+N5-1&gt;=Premium_Waiver_Age,Model_Point!$N$2="Yes")),1,0)*(N53-N55-N58)</f>
        <v>0</v>
      </c>
      <c r="O57" s="108">
        <f>IF(OR(Prem_Term=O5,AND(O5&gt;Prem_Waiver_Period,Entry_Age+O5-1&gt;=Premium_Waiver_Age,Model_Point!$N$2="Yes")),1,0)*(O53-O55-O58)</f>
        <v>0</v>
      </c>
      <c r="P57" s="108">
        <f>IF(OR(Prem_Term=P5,AND(P5&gt;Prem_Waiver_Period,Entry_Age+P5-1&gt;=Premium_Waiver_Age,Model_Point!$N$2="Yes")),1,0)*(P53-P55-P58)</f>
        <v>0</v>
      </c>
      <c r="Q57" s="108">
        <f>IF(OR(Prem_Term=Q5,AND(Q5&gt;Prem_Waiver_Period,Entry_Age+Q5-1&gt;=Premium_Waiver_Age,Model_Point!$N$2="Yes")),1,0)*(Q53-Q55-Q58)</f>
        <v>0</v>
      </c>
      <c r="R57" s="108">
        <f>IF(OR(Prem_Term=R5,AND(R5&gt;Prem_Waiver_Period,Entry_Age+R5-1&gt;=Premium_Waiver_Age,Model_Point!$N$2="Yes")),1,0)*(R53-R55-R58)</f>
        <v>0</v>
      </c>
      <c r="S57" s="108">
        <f>IF(OR(Prem_Term=S5,AND(S5&gt;Prem_Waiver_Period,Entry_Age+S5-1&gt;=Premium_Waiver_Age,Model_Point!$N$2="Yes")),1,0)*(S53-S55-S58)</f>
        <v>0</v>
      </c>
      <c r="T57" s="108">
        <f>IF(OR(Prem_Term=T5,AND(T5&gt;Prem_Waiver_Period,Entry_Age+T5-1&gt;=Premium_Waiver_Age,Model_Point!$N$2="Yes")),1,0)*(T53-T55-T58)</f>
        <v>0</v>
      </c>
      <c r="U57" s="108">
        <f>IF(OR(Prem_Term=U5,AND(U5&gt;Prem_Waiver_Period,Entry_Age+U5-1&gt;=Premium_Waiver_Age,Model_Point!$N$2="Yes")),1,0)*(U53-U55-U58)</f>
        <v>0</v>
      </c>
      <c r="V57" s="108">
        <f>IF(OR(Prem_Term=V5,AND(V5&gt;Prem_Waiver_Period,Entry_Age+V5-1&gt;=Premium_Waiver_Age,Model_Point!$N$2="Yes")),1,0)*(V53-V55-V58)</f>
        <v>0</v>
      </c>
      <c r="W57" s="108">
        <f>IF(OR(Prem_Term=W5,AND(W5&gt;Prem_Waiver_Period,Entry_Age+W5-1&gt;=Premium_Waiver_Age,Model_Point!$N$2="Yes")),1,0)*(W53-W55-W58)</f>
        <v>0</v>
      </c>
      <c r="X57" s="108">
        <f>IF(OR(Prem_Term=X5,AND(X5&gt;Prem_Waiver_Period,Entry_Age+X5-1&gt;=Premium_Waiver_Age,Model_Point!$N$2="Yes")),1,0)*(X53-X55-X58)</f>
        <v>0</v>
      </c>
      <c r="Y57" s="108">
        <f>IF(OR(Prem_Term=Y5,AND(Y5&gt;Prem_Waiver_Period,Entry_Age+Y5-1&gt;=Premium_Waiver_Age,Model_Point!$N$2="Yes")),1,0)*(Y53-Y55-Y58)</f>
        <v>0</v>
      </c>
      <c r="Z57" s="108">
        <f>IF(OR(Prem_Term=Z5,AND(Z5&gt;Prem_Waiver_Period,Entry_Age+Z5-1&gt;=Premium_Waiver_Age,Model_Point!$N$2="Yes")),1,0)*(Z53-Z55-Z58)</f>
        <v>0</v>
      </c>
      <c r="AA57" s="108">
        <f>IF(OR(Prem_Term=AA5,AND(AA5&gt;Prem_Waiver_Period,Entry_Age+AA5-1&gt;=Premium_Waiver_Age,Model_Point!$N$2="Yes")),1,0)*(AA53-AA55-AA58)</f>
        <v>0</v>
      </c>
      <c r="AB57" s="108">
        <f>IF(OR(Prem_Term=AB5,AND(AB5&gt;Prem_Waiver_Period,Entry_Age+AB5-1&gt;=Premium_Waiver_Age,Model_Point!$N$2="Yes")),1,0)*(AB53-AB55-AB58)</f>
        <v>0</v>
      </c>
      <c r="AC57" s="108">
        <f>IF(OR(Prem_Term=AC5,AND(AC5&gt;Prem_Waiver_Period,Entry_Age+AC5-1&gt;=Premium_Waiver_Age,Model_Point!$N$2="Yes")),1,0)*(AC53-AC55-AC58)</f>
        <v>0</v>
      </c>
      <c r="AD57" s="108">
        <f>IF(OR(Prem_Term=AD5,AND(AD5&gt;Prem_Waiver_Period,Entry_Age+AD5-1&gt;=Premium_Waiver_Age,Model_Point!$N$2="Yes")),1,0)*(AD53-AD55-AD58)</f>
        <v>0</v>
      </c>
      <c r="AE57" s="108">
        <f>IF(OR(Prem_Term=AE5,AND(AE5&gt;Prem_Waiver_Period,Entry_Age+AE5-1&gt;=Premium_Waiver_Age,Model_Point!$N$2="Yes")),1,0)*(AE53-AE55-AE58)</f>
        <v>0</v>
      </c>
      <c r="AF57" s="108" t="e">
        <f>IF(OR(Prem_Term=AF5,AND(AF5&gt;Prem_Waiver_Period,Entry_Age+AF5-1&gt;=Premium_Waiver_Age,Model_Point!$N$2="Yes")),1,0)*(AF53-AF55-AF58)</f>
        <v>#N/A</v>
      </c>
      <c r="AG57" s="108" t="e">
        <f>IF(OR(Prem_Term=AG5,AND(AG5&gt;Prem_Waiver_Period,Entry_Age+AG5-1&gt;=Premium_Waiver_Age,Model_Point!$N$2="Yes")),1,0)*(AG53-AG55-AG58)</f>
        <v>#N/A</v>
      </c>
      <c r="AH57" s="108" t="e">
        <f>IF(OR(Prem_Term=AH5,AND(AH5&gt;Prem_Waiver_Period,Entry_Age+AH5-1&gt;=Premium_Waiver_Age,Model_Point!$N$2="Yes")),1,0)*(AH53-AH55-AH58)</f>
        <v>#N/A</v>
      </c>
      <c r="AI57" s="108" t="e">
        <f>IF(OR(Prem_Term=AI5,AND(AI5&gt;Prem_Waiver_Period,Entry_Age+AI5-1&gt;=Premium_Waiver_Age,Model_Point!$N$2="Yes")),1,0)*(AI53-AI55-AI58)</f>
        <v>#N/A</v>
      </c>
      <c r="AJ57" s="108" t="e">
        <f>IF(OR(Prem_Term=AJ5,AND(AJ5&gt;Prem_Waiver_Period,Entry_Age+AJ5-1&gt;=Premium_Waiver_Age,Model_Point!$N$2="Yes")),1,0)*(AJ53-AJ55-AJ58)</f>
        <v>#N/A</v>
      </c>
      <c r="AK57" s="108" t="e">
        <f>IF(OR(Prem_Term=AK5,AND(AK5&gt;Prem_Waiver_Period,Entry_Age+AK5-1&gt;=Premium_Waiver_Age,Model_Point!$N$2="Yes")),1,0)*(AK53-AK55-AK58)</f>
        <v>#N/A</v>
      </c>
      <c r="AL57" s="108" t="e">
        <f>IF(OR(Prem_Term=AL5,AND(AL5&gt;Prem_Waiver_Period,Entry_Age+AL5-1&gt;=Premium_Waiver_Age,Model_Point!$N$2="Yes")),1,0)*(AL53-AL55-AL58)</f>
        <v>#N/A</v>
      </c>
      <c r="AM57" s="108" t="e">
        <f>IF(OR(Prem_Term=AM5,AND(AM5&gt;Prem_Waiver_Period,Entry_Age+AM5-1&gt;=Premium_Waiver_Age,Model_Point!$N$2="Yes")),1,0)*(AM53-AM55-AM58)</f>
        <v>#N/A</v>
      </c>
      <c r="AN57" s="108" t="e">
        <f>IF(OR(Prem_Term=AN5,AND(AN5&gt;Prem_Waiver_Period,Entry_Age+AN5-1&gt;=Premium_Waiver_Age,Model_Point!$N$2="Yes")),1,0)*(AN53-AN55-AN58)</f>
        <v>#N/A</v>
      </c>
      <c r="AO57" s="108" t="e">
        <f>IF(OR(Prem_Term=AO5,AND(AO5&gt;Prem_Waiver_Period,Entry_Age+AO5-1&gt;=Premium_Waiver_Age,Model_Point!$N$2="Yes")),1,0)*(AO53-AO55-AO58)</f>
        <v>#N/A</v>
      </c>
      <c r="AP57" s="108" t="e">
        <f>IF(OR(Prem_Term=AP5,AND(AP5&gt;Prem_Waiver_Period,Entry_Age+AP5-1&gt;=Premium_Waiver_Age,Model_Point!$N$2="Yes")),1,0)*(AP53-AP55-AP58)</f>
        <v>#N/A</v>
      </c>
      <c r="AQ57" s="108" t="e">
        <f>IF(OR(Prem_Term=AQ5,AND(AQ5&gt;Prem_Waiver_Period,Entry_Age+AQ5-1&gt;=Premium_Waiver_Age,Model_Point!$N$2="Yes")),1,0)*(AQ53-AQ55-AQ58)</f>
        <v>#N/A</v>
      </c>
      <c r="AR57" s="108" t="e">
        <f>IF(OR(Prem_Term=AR5,AND(AR5&gt;Prem_Waiver_Period,Entry_Age+AR5-1&gt;=Premium_Waiver_Age,Model_Point!$N$2="Yes")),1,0)*(AR53-AR55-AR58)</f>
        <v>#N/A</v>
      </c>
      <c r="AS57" s="108" t="e">
        <f>IF(OR(Prem_Term=AS5,AND(AS5&gt;Prem_Waiver_Period,Entry_Age+AS5-1&gt;=Premium_Waiver_Age,Model_Point!$N$2="Yes")),1,0)*(AS53-AS55-AS58)</f>
        <v>#N/A</v>
      </c>
      <c r="AT57" s="108" t="e">
        <f>IF(OR(Prem_Term=AT5,AND(AT5&gt;Prem_Waiver_Period,Entry_Age+AT5-1&gt;=Premium_Waiver_Age,Model_Point!$N$2="Yes")),1,0)*(AT53-AT55-AT58)</f>
        <v>#N/A</v>
      </c>
      <c r="AU57" s="108" t="e">
        <f>IF(OR(Prem_Term=AU5,AND(AU5&gt;Prem_Waiver_Period,Entry_Age+AU5-1&gt;=Premium_Waiver_Age,Model_Point!$N$2="Yes")),1,0)*(AU53-AU55-AU58)</f>
        <v>#N/A</v>
      </c>
      <c r="AV57" s="108" t="e">
        <f>IF(OR(Prem_Term=AV5,AND(AV5&gt;Prem_Waiver_Period,Entry_Age+AV5-1&gt;=Premium_Waiver_Age,Model_Point!$N$2="Yes")),1,0)*(AV53-AV55-AV58)</f>
        <v>#N/A</v>
      </c>
      <c r="AW57" s="108" t="e">
        <f>IF(OR(Prem_Term=AW5,AND(AW5&gt;Prem_Waiver_Period,Entry_Age+AW5-1&gt;=Premium_Waiver_Age,Model_Point!$N$2="Yes")),1,0)*(AW53-AW55-AW58)</f>
        <v>#N/A</v>
      </c>
      <c r="AX57" s="108" t="e">
        <f>IF(OR(Prem_Term=AX5,AND(AX5&gt;Prem_Waiver_Period,Entry_Age+AX5-1&gt;=Premium_Waiver_Age,Model_Point!$N$2="Yes")),1,0)*(AX53-AX55-AX58)</f>
        <v>#N/A</v>
      </c>
      <c r="AY57" s="108" t="e">
        <f>IF(OR(Prem_Term=AY5,AND(AY5&gt;Prem_Waiver_Period,Entry_Age+AY5-1&gt;=Premium_Waiver_Age,Model_Point!$N$2="Yes")),1,0)*(AY53-AY55-AY58)</f>
        <v>#N/A</v>
      </c>
      <c r="AZ57" s="108" t="e">
        <f>IF(OR(Prem_Term=AZ5,AND(AZ5&gt;Prem_Waiver_Period,Entry_Age+AZ5-1&gt;=Premium_Waiver_Age,Model_Point!$N$2="Yes")),1,0)*(AZ53-AZ55-AZ58)</f>
        <v>#N/A</v>
      </c>
      <c r="BA57" s="108" t="e">
        <f>IF(OR(Prem_Term=BA5,AND(BA5&gt;Prem_Waiver_Period,Entry_Age+BA5-1&gt;=Premium_Waiver_Age,Model_Point!$N$2="Yes")),1,0)*(BA53-BA55-BA58)</f>
        <v>#N/A</v>
      </c>
      <c r="BB57" s="108" t="e">
        <f>IF(OR(Prem_Term=BB5,AND(BB5&gt;Prem_Waiver_Period,Entry_Age+BB5-1&gt;=Premium_Waiver_Age,Model_Point!$N$2="Yes")),1,0)*(BB53-BB55-BB58)</f>
        <v>#N/A</v>
      </c>
      <c r="BC57" s="108" t="e">
        <f>IF(OR(Prem_Term=BC5,AND(BC5&gt;Prem_Waiver_Period,Entry_Age+BC5-1&gt;=Premium_Waiver_Age,Model_Point!$N$2="Yes")),1,0)*(BC53-BC55-BC58)</f>
        <v>#N/A</v>
      </c>
      <c r="BD57" s="108" t="e">
        <f>IF(OR(Prem_Term=BD5,AND(BD5&gt;Prem_Waiver_Period,Entry_Age+BD5-1&gt;=Premium_Waiver_Age,Model_Point!$N$2="Yes")),1,0)*(BD53-BD55-BD58)</f>
        <v>#N/A</v>
      </c>
      <c r="BE57" s="108" t="e">
        <f>IF(OR(Prem_Term=BE5,AND(BE5&gt;Prem_Waiver_Period,Entry_Age+BE5-1&gt;=Premium_Waiver_Age,Model_Point!$N$2="Yes")),1,0)*(BE53-BE55-BE58)</f>
        <v>#N/A</v>
      </c>
      <c r="BF57" s="108" t="e">
        <f>IF(OR(Prem_Term=BF5,AND(BF5&gt;Prem_Waiver_Period,Entry_Age+BF5-1&gt;=Premium_Waiver_Age,Model_Point!$N$2="Yes")),1,0)*(BF53-BF55-BF58)</f>
        <v>#N/A</v>
      </c>
      <c r="BG57" s="108" t="e">
        <f>IF(OR(Prem_Term=BG5,AND(BG5&gt;Prem_Waiver_Period,Entry_Age+BG5-1&gt;=Premium_Waiver_Age,Model_Point!$N$2="Yes")),1,0)*(BG53-BG55-BG58)</f>
        <v>#N/A</v>
      </c>
      <c r="BH57" s="108" t="e">
        <f>IF(OR(Prem_Term=BH5,AND(BH5&gt;Prem_Waiver_Period,Entry_Age+BH5-1&gt;=Premium_Waiver_Age,Model_Point!$N$2="Yes")),1,0)*(BH53-BH55-BH58)</f>
        <v>#N/A</v>
      </c>
      <c r="BI57" s="108" t="e">
        <f>IF(OR(Prem_Term=BI5,AND(BI5&gt;Prem_Waiver_Period,Entry_Age+BI5-1&gt;=Premium_Waiver_Age,Model_Point!$N$2="Yes")),1,0)*(BI53-BI55-BI58)</f>
        <v>#N/A</v>
      </c>
      <c r="BJ57" s="108" t="e">
        <f>IF(OR(Prem_Term=BJ5,AND(BJ5&gt;Prem_Waiver_Period,Entry_Age+BJ5-1&gt;=Premium_Waiver_Age,Model_Point!$N$2="Yes")),1,0)*(BJ53-BJ55-BJ58)</f>
        <v>#N/A</v>
      </c>
      <c r="BK57" s="108" t="e">
        <f>IF(OR(Prem_Term=BK5,AND(BK5&gt;Prem_Waiver_Period,Entry_Age+BK5-1&gt;=Premium_Waiver_Age,Model_Point!$N$2="Yes")),1,0)*(BK53-BK55-BK58)</f>
        <v>#N/A</v>
      </c>
      <c r="BL57" s="108" t="e">
        <f>IF(OR(Prem_Term=BL5,AND(BL5&gt;Prem_Waiver_Period,Entry_Age+BL5-1&gt;=Premium_Waiver_Age,Model_Point!$N$2="Yes")),1,0)*(BL53-BL55-BL58)</f>
        <v>#N/A</v>
      </c>
      <c r="BM57" s="108" t="e">
        <f>IF(OR(Prem_Term=BM5,AND(BM5&gt;Prem_Waiver_Period,Entry_Age+BM5-1&gt;=Premium_Waiver_Age,Model_Point!$N$2="Yes")),1,0)*(BM53-BM55-BM58)</f>
        <v>#N/A</v>
      </c>
      <c r="BN57" s="108" t="e">
        <f>IF(OR(Prem_Term=BN5,AND(BN5&gt;Prem_Waiver_Period,Entry_Age+BN5-1&gt;=Premium_Waiver_Age,Model_Point!$N$2="Yes")),1,0)*(BN53-BN55-BN58)</f>
        <v>#N/A</v>
      </c>
      <c r="BO57" s="108" t="e">
        <f>IF(OR(Prem_Term=BO5,AND(BO5&gt;Prem_Waiver_Period,Entry_Age+BO5-1&gt;=Premium_Waiver_Age,Model_Point!$N$2="Yes")),1,0)*(BO53-BO55-BO58)</f>
        <v>#N/A</v>
      </c>
      <c r="BP57" s="108" t="e">
        <f>IF(OR(Prem_Term=BP5,AND(BP5&gt;Prem_Waiver_Period,Entry_Age+BP5-1&gt;=Premium_Waiver_Age,Model_Point!$N$2="Yes")),1,0)*(BP53-BP55-BP58)</f>
        <v>#N/A</v>
      </c>
      <c r="BQ57" s="108" t="e">
        <f>IF(OR(Prem_Term=BQ5,AND(BQ5&gt;Prem_Waiver_Period,Entry_Age+BQ5-1&gt;=Premium_Waiver_Age,Model_Point!$N$2="Yes")),1,0)*(BQ53-BQ55-BQ58)</f>
        <v>#N/A</v>
      </c>
      <c r="BR57" s="108" t="e">
        <f>IF(OR(Prem_Term=BR5,AND(BR5&gt;Prem_Waiver_Period,Entry_Age+BR5-1&gt;=Premium_Waiver_Age,Model_Point!$N$2="Yes")),1,0)*(BR53-BR55-BR58)</f>
        <v>#N/A</v>
      </c>
      <c r="BS57" s="108" t="e">
        <f>IF(OR(Prem_Term=BS5,AND(BS5&gt;Prem_Waiver_Period,Entry_Age+BS5-1&gt;=Premium_Waiver_Age,Model_Point!$N$2="Yes")),1,0)*(BS53-BS55-BS58)</f>
        <v>#N/A</v>
      </c>
      <c r="BT57" s="108" t="e">
        <f>IF(OR(Prem_Term=BT5,AND(BT5&gt;Prem_Waiver_Period,Entry_Age+BT5-1&gt;=Premium_Waiver_Age,Model_Point!$N$2="Yes")),1,0)*(BT53-BT55-BT58)</f>
        <v>#N/A</v>
      </c>
      <c r="BU57" s="108" t="e">
        <f>IF(OR(Prem_Term=BU5,AND(BU5&gt;Prem_Waiver_Period,Entry_Age+BU5-1&gt;=Premium_Waiver_Age,Model_Point!$N$2="Yes")),1,0)*(BU53-BU55-BU58)</f>
        <v>#N/A</v>
      </c>
      <c r="BV57" s="108" t="e">
        <f>IF(OR(Prem_Term=BV5,AND(BV5&gt;Prem_Waiver_Period,Entry_Age+BV5-1&gt;=Premium_Waiver_Age,Model_Point!$N$2="Yes")),1,0)*(BV53-BV55-BV58)</f>
        <v>#N/A</v>
      </c>
      <c r="BW57" s="108" t="e">
        <f>IF(OR(Prem_Term=BW5,AND(BW5&gt;Prem_Waiver_Period,Entry_Age+BW5-1&gt;=Premium_Waiver_Age,Model_Point!$N$2="Yes")),1,0)*(BW53-BW55-BW58)</f>
        <v>#N/A</v>
      </c>
      <c r="BX57" s="108" t="e">
        <f>IF(OR(Prem_Term=BX5,AND(BX5&gt;Prem_Waiver_Period,Entry_Age+BX5-1&gt;=Premium_Waiver_Age,Model_Point!$N$2="Yes")),1,0)*(BX53-BX55-BX58)</f>
        <v>#N/A</v>
      </c>
      <c r="BY57" s="108" t="e">
        <f>IF(OR(Prem_Term=BY5,AND(BY5&gt;Prem_Waiver_Period,Entry_Age+BY5-1&gt;=Premium_Waiver_Age,Model_Point!$N$2="Yes")),1,0)*(BY53-BY55-BY58)</f>
        <v>#N/A</v>
      </c>
      <c r="BZ57" s="108" t="e">
        <f>IF(OR(Prem_Term=BZ5,AND(BZ5&gt;Prem_Waiver_Period,Entry_Age+BZ5-1&gt;=Premium_Waiver_Age,Model_Point!$N$2="Yes")),1,0)*(BZ53-BZ55-BZ58)</f>
        <v>#N/A</v>
      </c>
      <c r="CA57" s="108" t="e">
        <f>IF(OR(Prem_Term=CA5,AND(CA5&gt;Prem_Waiver_Period,Entry_Age+CA5-1&gt;=Premium_Waiver_Age,Model_Point!$N$2="Yes")),1,0)*(CA53-CA55-CA58)</f>
        <v>#N/A</v>
      </c>
      <c r="CB57" s="108" t="e">
        <f>IF(OR(Prem_Term=CB5,AND(CB5&gt;Prem_Waiver_Period,Entry_Age+CB5-1&gt;=Premium_Waiver_Age,Model_Point!$N$2="Yes")),1,0)*(CB53-CB55-CB58)</f>
        <v>#N/A</v>
      </c>
      <c r="CC57" s="108" t="e">
        <f>IF(OR(Prem_Term=CC5,AND(CC5&gt;Prem_Waiver_Period,Entry_Age+CC5-1&gt;=Premium_Waiver_Age,Model_Point!$N$2="Yes")),1,0)*(CC53-CC55-CC58)</f>
        <v>#N/A</v>
      </c>
      <c r="CD57" s="108" t="e">
        <f>IF(OR(Prem_Term=CD5,AND(CD5&gt;Prem_Waiver_Period,Entry_Age+CD5-1&gt;=Premium_Waiver_Age,Model_Point!$N$2="Yes")),1,0)*(CD53-CD55-CD58)</f>
        <v>#N/A</v>
      </c>
      <c r="CE57" s="108" t="e">
        <f>IF(OR(Prem_Term=CE5,AND(CE5&gt;Prem_Waiver_Period,Entry_Age+CE5-1&gt;=Premium_Waiver_Age,Model_Point!$N$2="Yes")),1,0)*(CE53-CE55-CE58)</f>
        <v>#N/A</v>
      </c>
      <c r="CF57" s="108" t="e">
        <f>IF(OR(Prem_Term=CF5,AND(CF5&gt;Prem_Waiver_Period,Entry_Age+CF5-1&gt;=Premium_Waiver_Age,Model_Point!$N$2="Yes")),1,0)*(CF53-CF55-CF58)</f>
        <v>#N/A</v>
      </c>
      <c r="CG57" s="108" t="e">
        <f>IF(OR(Prem_Term=CG5,AND(CG5&gt;Prem_Waiver_Period,Entry_Age+CG5-1&gt;=Premium_Waiver_Age,Model_Point!$N$2="Yes")),1,0)*(CG53-CG55-CG58)</f>
        <v>#N/A</v>
      </c>
      <c r="CH57" s="108" t="e">
        <f>IF(OR(Prem_Term=CH5,AND(CH5&gt;Prem_Waiver_Period,Entry_Age+CH5-1&gt;=Premium_Waiver_Age,Model_Point!$N$2="Yes")),1,0)*(CH53-CH55-CH58)</f>
        <v>#N/A</v>
      </c>
      <c r="CI57" s="108" t="e">
        <f>IF(OR(Prem_Term=CI5,AND(CI5&gt;Prem_Waiver_Period,Entry_Age+CI5-1&gt;=Premium_Waiver_Age,Model_Point!$N$2="Yes")),1,0)*(CI53-CI55-CI58)</f>
        <v>#N/A</v>
      </c>
      <c r="CJ57" s="108" t="e">
        <f>IF(OR(Prem_Term=CJ5,AND(CJ5&gt;Prem_Waiver_Period,Entry_Age+CJ5-1&gt;=Premium_Waiver_Age,Model_Point!$N$2="Yes")),1,0)*(CJ53-CJ55-CJ58)</f>
        <v>#N/A</v>
      </c>
      <c r="CK57" s="108" t="e">
        <f>IF(OR(Prem_Term=CK5,AND(CK5&gt;Prem_Waiver_Period,Entry_Age+CK5-1&gt;=Premium_Waiver_Age,Model_Point!$N$2="Yes")),1,0)*(CK53-CK55-CK58)</f>
        <v>#N/A</v>
      </c>
      <c r="CL57" s="108" t="e">
        <f>IF(OR(Prem_Term=CL5,AND(CL5&gt;Prem_Waiver_Period,Entry_Age+CL5-1&gt;=Premium_Waiver_Age,Model_Point!$N$2="Yes")),1,0)*(CL53-CL55-CL58)</f>
        <v>#N/A</v>
      </c>
      <c r="CM57" s="108" t="e">
        <f>IF(OR(Prem_Term=CM5,AND(CM5&gt;Prem_Waiver_Period,Entry_Age+CM5-1&gt;=Premium_Waiver_Age,Model_Point!$N$2="Yes")),1,0)*(CM53-CM55-CM58)</f>
        <v>#N/A</v>
      </c>
      <c r="CN57" s="108" t="e">
        <f>IF(OR(Prem_Term=CN5,AND(CN5&gt;Prem_Waiver_Period,Entry_Age+CN5-1&gt;=Premium_Waiver_Age,Model_Point!$N$2="Yes")),1,0)*(CN53-CN55-CN58)</f>
        <v>#N/A</v>
      </c>
      <c r="CO57" s="108" t="e">
        <f>IF(OR(Prem_Term=CO5,AND(CO5&gt;Prem_Waiver_Period,Entry_Age+CO5-1&gt;=Premium_Waiver_Age,Model_Point!$N$2="Yes")),1,0)*(CO53-CO55-CO58)</f>
        <v>#N/A</v>
      </c>
      <c r="CP57" s="108" t="e">
        <f>IF(OR(Prem_Term=CP5,AND(CP5&gt;Prem_Waiver_Period,Entry_Age+CP5-1&gt;=Premium_Waiver_Age,Model_Point!$N$2="Yes")),1,0)*(CP53-CP55-CP58)</f>
        <v>#N/A</v>
      </c>
      <c r="CQ57" s="108" t="e">
        <f>IF(OR(Prem_Term=CQ5,AND(CQ5&gt;Prem_Waiver_Period,Entry_Age+CQ5-1&gt;=Premium_Waiver_Age,Model_Point!$N$2="Yes")),1,0)*(CQ53-CQ55-CQ58)</f>
        <v>#N/A</v>
      </c>
      <c r="CR57" s="108" t="e">
        <f>IF(OR(Prem_Term=CR5,AND(CR5&gt;Prem_Waiver_Period,Entry_Age+CR5-1&gt;=Premium_Waiver_Age,Model_Point!$N$2="Yes")),1,0)*(CR53-CR55-CR58)</f>
        <v>#N/A</v>
      </c>
      <c r="CS57" s="108" t="e">
        <f>IF(OR(Prem_Term=CS5,AND(CS5&gt;Prem_Waiver_Period,Entry_Age+CS5-1&gt;=Premium_Waiver_Age,Model_Point!$N$2="Yes")),1,0)*(CS53-CS55-CS58)</f>
        <v>#N/A</v>
      </c>
      <c r="CT57" s="108" t="e">
        <f>IF(OR(Prem_Term=CT5,AND(CT5&gt;Prem_Waiver_Period,Entry_Age+CT5-1&gt;=Premium_Waiver_Age,Model_Point!$N$2="Yes")),1,0)*(CT53-CT55-CT58)</f>
        <v>#N/A</v>
      </c>
      <c r="CU57" s="108" t="e">
        <f>IF(OR(Prem_Term=CU5,AND(CU5&gt;Prem_Waiver_Period,Entry_Age+CU5-1&gt;=Premium_Waiver_Age,Model_Point!$N$2="Yes")),1,0)*(CU53-CU55-CU58)</f>
        <v>#N/A</v>
      </c>
      <c r="CV57" s="108" t="e">
        <f>IF(OR(Prem_Term=CV5,AND(CV5&gt;Prem_Waiver_Period,Entry_Age+CV5-1&gt;=Premium_Waiver_Age,Model_Point!$N$2="Yes")),1,0)*(CV53-CV55-CV58)</f>
        <v>#N/A</v>
      </c>
      <c r="CW57" s="108" t="e">
        <f>IF(OR(Prem_Term=CW5,AND(CW5&gt;Prem_Waiver_Period,Entry_Age+CW5-1&gt;=Premium_Waiver_Age,Model_Point!$N$2="Yes")),1,0)*(CW53-CW55-CW58)</f>
        <v>#N/A</v>
      </c>
      <c r="CX57" s="108" t="e">
        <f>IF(OR(Prem_Term=CX5,AND(CX5&gt;Prem_Waiver_Period,Entry_Age+CX5-1&gt;=Premium_Waiver_Age,Model_Point!$N$2="Yes")),1,0)*(CX53-CX55-CX58)</f>
        <v>#N/A</v>
      </c>
      <c r="CY57" s="108" t="e">
        <f>IF(OR(Prem_Term=CY5,AND(CY5&gt;Prem_Waiver_Period,Entry_Age+CY5-1&gt;=Premium_Waiver_Age,Model_Point!$N$2="Yes")),1,0)*(CY53-CY55-CY58)</f>
        <v>#N/A</v>
      </c>
      <c r="CZ57" s="108" t="e">
        <f>IF(OR(Prem_Term=CZ5,AND(CZ5&gt;Prem_Waiver_Period,Entry_Age+CZ5-1&gt;=Premium_Waiver_Age,Model_Point!$N$2="Yes")),1,0)*(CZ53-CZ55-CZ58)</f>
        <v>#N/A</v>
      </c>
      <c r="DA57" s="108" t="e">
        <f>IF(OR(Prem_Term=DA5,AND(DA5&gt;Prem_Waiver_Period,Entry_Age+DA5-1&gt;=Premium_Waiver_Age,Model_Point!$N$2="Yes")),1,0)*(DA53-DA55-DA58)</f>
        <v>#N/A</v>
      </c>
      <c r="DB57" s="108" t="e">
        <f>IF(OR(Prem_Term=DB5,AND(DB5&gt;Prem_Waiver_Period,Entry_Age+DB5-1&gt;=Premium_Waiver_Age,Model_Point!$N$2="Yes")),1,0)*(DB53-DB55-DB58)</f>
        <v>#N/A</v>
      </c>
      <c r="DC57" s="108" t="e">
        <f>IF(OR(Prem_Term=DC5,AND(DC5&gt;Prem_Waiver_Period,Entry_Age+DC5-1&gt;=Premium_Waiver_Age,Model_Point!$N$2="Yes")),1,0)*(DC53-DC55-DC58)</f>
        <v>#N/A</v>
      </c>
      <c r="DD57" s="108" t="e">
        <f>IF(OR(Prem_Term=DD5,AND(DD5&gt;Prem_Waiver_Period,Entry_Age+DD5-1&gt;=Premium_Waiver_Age,Model_Point!$N$2="Yes")),1,0)*(DD53-DD55-DD58)</f>
        <v>#N/A</v>
      </c>
      <c r="DE57" s="108" t="e">
        <f>IF(OR(Prem_Term=DE5,AND(DE5&gt;Prem_Waiver_Period,Entry_Age+DE5-1&gt;=Premium_Waiver_Age,Model_Point!$N$2="Yes")),1,0)*(DE53-DE55-DE58)</f>
        <v>#N/A</v>
      </c>
      <c r="DF57" s="108" t="e">
        <f>IF(OR(Prem_Term=DF5,AND(DF5&gt;Prem_Waiver_Period,Entry_Age+DF5-1&gt;=Premium_Waiver_Age,Model_Point!$N$2="Yes")),1,0)*(DF53-DF55-DF58)</f>
        <v>#N/A</v>
      </c>
      <c r="DG57" s="108" t="e">
        <f>IF(OR(Prem_Term=DG5,AND(DG5&gt;Prem_Waiver_Period,Entry_Age+DG5-1&gt;=Premium_Waiver_Age,Model_Point!$N$2="Yes")),1,0)*(DG53-DG55-DG58)</f>
        <v>#N/A</v>
      </c>
      <c r="DH57" s="108" t="e">
        <f>IF(OR(Prem_Term=DH5,AND(DH5&gt;Prem_Waiver_Period,Entry_Age+DH5-1&gt;=Premium_Waiver_Age,Model_Point!$N$2="Yes")),1,0)*(DH53-DH55-DH58)</f>
        <v>#N/A</v>
      </c>
      <c r="DI57" s="108" t="e">
        <f>IF(OR(Prem_Term=DI5,AND(DI5&gt;Prem_Waiver_Period,Entry_Age+DI5-1&gt;=Premium_Waiver_Age,Model_Point!$N$2="Yes")),1,0)*(DI53-DI55-DI58)</f>
        <v>#N/A</v>
      </c>
      <c r="DJ57" s="108" t="e">
        <f>IF(OR(Prem_Term=DJ5,AND(DJ5&gt;Prem_Waiver_Period,Entry_Age+DJ5-1&gt;=Premium_Waiver_Age,Model_Point!$N$2="Yes")),1,0)*(DJ53-DJ55-DJ58)</f>
        <v>#N/A</v>
      </c>
      <c r="DK57" s="108" t="e">
        <f>IF(OR(Prem_Term=DK5,AND(DK5&gt;Prem_Waiver_Period,Entry_Age+DK5-1&gt;=Premium_Waiver_Age,Model_Point!$N$2="Yes")),1,0)*(DK53-DK55-DK58)</f>
        <v>#N/A</v>
      </c>
      <c r="DL57" s="108" t="e">
        <f>IF(OR(Prem_Term=DL5,AND(DL5&gt;Prem_Waiver_Period,Entry_Age+DL5-1&gt;=Premium_Waiver_Age,Model_Point!$N$2="Yes")),1,0)*(DL53-DL55-DL58)</f>
        <v>#N/A</v>
      </c>
      <c r="DM57" s="108" t="e">
        <f>IF(OR(Prem_Term=DM5,AND(DM5&gt;Prem_Waiver_Period,Entry_Age+DM5-1&gt;=Premium_Waiver_Age,Model_Point!$N$2="Yes")),1,0)*(DM53-DM55-DM58)</f>
        <v>#N/A</v>
      </c>
      <c r="DN57" s="108" t="e">
        <f>IF(OR(Prem_Term=DN5,AND(DN5&gt;Prem_Waiver_Period,Entry_Age+DN5-1&gt;=Premium_Waiver_Age,Model_Point!$N$2="Yes")),1,0)*(DN53-DN55-DN58)</f>
        <v>#N/A</v>
      </c>
      <c r="DO57" s="108" t="e">
        <f>IF(OR(Prem_Term=DO5,AND(DO5&gt;Prem_Waiver_Period,Entry_Age+DO5-1&gt;=Premium_Waiver_Age,Model_Point!$N$2="Yes")),1,0)*(DO53-DO55-DO58)</f>
        <v>#N/A</v>
      </c>
      <c r="DP57" s="108" t="e">
        <f>IF(OR(Prem_Term=DP5,AND(DP5&gt;Prem_Waiver_Period,Entry_Age+DP5-1&gt;=Premium_Waiver_Age,Model_Point!$N$2="Yes")),1,0)*(DP53-DP55-DP58)</f>
        <v>#N/A</v>
      </c>
      <c r="DQ57" s="108" t="e">
        <f>IF(OR(Prem_Term=DQ5,AND(DQ5&gt;Prem_Waiver_Period,Entry_Age+DQ5-1&gt;=Premium_Waiver_Age,Model_Point!$N$2="Yes")),1,0)*(DQ53-DQ55-DQ58)</f>
        <v>#N/A</v>
      </c>
      <c r="DR57" s="108" t="e">
        <f>IF(OR(Prem_Term=DR5,AND(DR5&gt;Prem_Waiver_Period,Entry_Age+DR5-1&gt;=Premium_Waiver_Age,Model_Point!$N$2="Yes")),1,0)*(DR53-DR55-DR58)</f>
        <v>#N/A</v>
      </c>
      <c r="DS57" s="108" t="e">
        <f>IF(OR(Prem_Term=DS5,AND(DS5&gt;Prem_Waiver_Period,Entry_Age+DS5-1&gt;=Premium_Waiver_Age,Model_Point!$N$2="Yes")),1,0)*(DS53-DS55-DS58)</f>
        <v>#N/A</v>
      </c>
      <c r="DT57" s="108" t="e">
        <f>IF(OR(Prem_Term=DT5,AND(DT5&gt;Prem_Waiver_Period,Entry_Age+DT5-1&gt;=Premium_Waiver_Age,Model_Point!$N$2="Yes")),1,0)*(DT53-DT55-DT58)</f>
        <v>#N/A</v>
      </c>
      <c r="DU57" s="108" t="e">
        <f>IF(OR(Prem_Term=DU5,AND(DU5&gt;Prem_Waiver_Period,Entry_Age+DU5-1&gt;=Premium_Waiver_Age,Model_Point!$N$2="Yes")),1,0)*(DU53-DU55-DU58)</f>
        <v>#N/A</v>
      </c>
      <c r="DV57" s="108" t="e">
        <f>IF(OR(Prem_Term=DV5,AND(DV5&gt;Prem_Waiver_Period,Entry_Age+DV5-1&gt;=Premium_Waiver_Age,Model_Point!$N$2="Yes")),1,0)*(DV53-DV55-DV58)</f>
        <v>#N/A</v>
      </c>
      <c r="DW57" s="108" t="e">
        <f>IF(OR(Prem_Term=DW5,AND(DW5&gt;Prem_Waiver_Period,Entry_Age+DW5-1&gt;=Premium_Waiver_Age,Model_Point!$N$2="Yes")),1,0)*(DW53-DW55-DW58)</f>
        <v>#N/A</v>
      </c>
      <c r="DX57" s="108" t="e">
        <f>IF(OR(Prem_Term=DX5,AND(DX5&gt;Prem_Waiver_Period,Entry_Age+DX5-1&gt;=Premium_Waiver_Age,Model_Point!$N$2="Yes")),1,0)*(DX53-DX55-DX58)</f>
        <v>#N/A</v>
      </c>
      <c r="DY57" s="108" t="e">
        <f>IF(OR(Prem_Term=DY5,AND(DY5&gt;Prem_Waiver_Period,Entry_Age+DY5-1&gt;=Premium_Waiver_Age,Model_Point!$N$2="Yes")),1,0)*(DY53-DY55-DY58)</f>
        <v>#N/A</v>
      </c>
      <c r="DZ57" s="108" t="e">
        <f>IF(OR(Prem_Term=DZ5,AND(DZ5&gt;Prem_Waiver_Period,Entry_Age+DZ5-1&gt;=Premium_Waiver_Age,Model_Point!$N$2="Yes")),1,0)*(DZ53-DZ55-DZ58)</f>
        <v>#N/A</v>
      </c>
      <c r="EA57" s="108" t="e">
        <f>IF(OR(Prem_Term=EA5,AND(EA5&gt;Prem_Waiver_Period,Entry_Age+EA5-1&gt;=Premium_Waiver_Age,Model_Point!$N$2="Yes")),1,0)*(EA53-EA55-EA58)</f>
        <v>#N/A</v>
      </c>
      <c r="EB57" s="108" t="e">
        <f>IF(OR(Prem_Term=EB5,AND(EB5&gt;Prem_Waiver_Period,Entry_Age+EB5-1&gt;=Premium_Waiver_Age,Model_Point!$N$2="Yes")),1,0)*(EB53-EB55-EB58)</f>
        <v>#N/A</v>
      </c>
      <c r="EC57" s="108" t="e">
        <f>IF(OR(Prem_Term=EC5,AND(EC5&gt;Prem_Waiver_Period,Entry_Age+EC5-1&gt;=Premium_Waiver_Age,Model_Point!$N$2="Yes")),1,0)*(EC53-EC55-EC58)</f>
        <v>#N/A</v>
      </c>
      <c r="ED57" s="108" t="e">
        <f>IF(OR(Prem_Term=ED5,AND(ED5&gt;Prem_Waiver_Period,Entry_Age+ED5-1&gt;=Premium_Waiver_Age,Model_Point!$N$2="Yes")),1,0)*(ED53-ED55-ED58)</f>
        <v>#N/A</v>
      </c>
      <c r="EE57" s="108" t="e">
        <f>IF(OR(Prem_Term=EE5,AND(EE5&gt;Prem_Waiver_Period,Entry_Age+EE5-1&gt;=Premium_Waiver_Age,Model_Point!$N$2="Yes")),1,0)*(EE53-EE55-EE58)</f>
        <v>#N/A</v>
      </c>
      <c r="EF57" s="108" t="e">
        <f>IF(OR(Prem_Term=EF5,AND(EF5&gt;Prem_Waiver_Period,Entry_Age+EF5-1&gt;=Premium_Waiver_Age,Model_Point!$N$2="Yes")),1,0)*(EF53-EF55-EF58)</f>
        <v>#N/A</v>
      </c>
      <c r="EG57" s="108" t="e">
        <f>IF(OR(Prem_Term=EG5,AND(EG5&gt;Prem_Waiver_Period,Entry_Age+EG5-1&gt;=Premium_Waiver_Age,Model_Point!$N$2="Yes")),1,0)*(EG53-EG55-EG58)</f>
        <v>#N/A</v>
      </c>
      <c r="EH57" s="108" t="e">
        <f>IF(OR(Prem_Term=EH5,AND(EH5&gt;Prem_Waiver_Period,Entry_Age+EH5-1&gt;=Premium_Waiver_Age,Model_Point!$N$2="Yes")),1,0)*(EH53-EH55-EH58)</f>
        <v>#N/A</v>
      </c>
      <c r="EI57" s="108" t="e">
        <f>IF(OR(Prem_Term=EI5,AND(EI5&gt;Prem_Waiver_Period,Entry_Age+EI5-1&gt;=Premium_Waiver_Age,Model_Point!$N$2="Yes")),1,0)*(EI53-EI55-EI58)</f>
        <v>#N/A</v>
      </c>
      <c r="EJ57" s="108" t="e">
        <f>IF(OR(Prem_Term=EJ5,AND(EJ5&gt;Prem_Waiver_Period,Entry_Age+EJ5-1&gt;=Premium_Waiver_Age,Model_Point!$N$2="Yes")),1,0)*(EJ53-EJ55-EJ58)</f>
        <v>#N/A</v>
      </c>
      <c r="EK57" s="108" t="e">
        <f>IF(OR(Prem_Term=EK5,AND(EK5&gt;Prem_Waiver_Period,Entry_Age+EK5-1&gt;=Premium_Waiver_Age,Model_Point!$N$2="Yes")),1,0)*(EK53-EK55-EK58)</f>
        <v>#N/A</v>
      </c>
      <c r="EL57" s="108" t="e">
        <f>IF(OR(Prem_Term=EL5,AND(EL5&gt;Prem_Waiver_Period,Entry_Age+EL5-1&gt;=Premium_Waiver_Age,Model_Point!$N$2="Yes")),1,0)*(EL53-EL55-EL58)</f>
        <v>#N/A</v>
      </c>
      <c r="EM57" s="108" t="e">
        <f>IF(OR(Prem_Term=EM5,AND(EM5&gt;Prem_Waiver_Period,Entry_Age+EM5-1&gt;=Premium_Waiver_Age,Model_Point!$N$2="Yes")),1,0)*(EM53-EM55-EM58)</f>
        <v>#N/A</v>
      </c>
      <c r="EN57" s="108" t="e">
        <f>IF(OR(Prem_Term=EN5,AND(EN5&gt;Prem_Waiver_Period,Entry_Age+EN5-1&gt;=Premium_Waiver_Age,Model_Point!$N$2="Yes")),1,0)*(EN53-EN55-EN58)</f>
        <v>#N/A</v>
      </c>
      <c r="EO57" s="108" t="e">
        <f>IF(OR(Prem_Term=EO5,AND(EO5&gt;Prem_Waiver_Period,Entry_Age+EO5-1&gt;=Premium_Waiver_Age,Model_Point!$N$2="Yes")),1,0)*(EO53-EO55-EO58)</f>
        <v>#N/A</v>
      </c>
      <c r="EP57" s="108" t="e">
        <f>IF(OR(Prem_Term=EP5,AND(EP5&gt;Prem_Waiver_Period,Entry_Age+EP5-1&gt;=Premium_Waiver_Age,Model_Point!$N$2="Yes")),1,0)*(EP53-EP55-EP58)</f>
        <v>#N/A</v>
      </c>
      <c r="EQ57" s="108" t="e">
        <f>IF(OR(Prem_Term=EQ5,AND(EQ5&gt;Prem_Waiver_Period,Entry_Age+EQ5-1&gt;=Premium_Waiver_Age,Model_Point!$N$2="Yes")),1,0)*(EQ53-EQ55-EQ58)</f>
        <v>#N/A</v>
      </c>
      <c r="ER57" s="108" t="e">
        <f>IF(OR(Prem_Term=ER5,AND(ER5&gt;Prem_Waiver_Period,Entry_Age+ER5-1&gt;=Premium_Waiver_Age,Model_Point!$N$2="Yes")),1,0)*(ER53-ER55-ER58)</f>
        <v>#N/A</v>
      </c>
      <c r="ES57" s="108" t="e">
        <f>IF(OR(Prem_Term=ES5,AND(ES5&gt;Prem_Waiver_Period,Entry_Age+ES5-1&gt;=Premium_Waiver_Age,Model_Point!$N$2="Yes")),1,0)*(ES53-ES55-ES58)</f>
        <v>#N/A</v>
      </c>
      <c r="ET57" s="108" t="e">
        <f>IF(OR(Prem_Term=ET5,AND(ET5&gt;Prem_Waiver_Period,Entry_Age+ET5-1&gt;=Premium_Waiver_Age,Model_Point!$N$2="Yes")),1,0)*(ET53-ET55-ET58)</f>
        <v>#N/A</v>
      </c>
      <c r="EU57" s="108" t="e">
        <f>IF(OR(Prem_Term=EU5,AND(EU5&gt;Prem_Waiver_Period,Entry_Age+EU5-1&gt;=Premium_Waiver_Age,Model_Point!$N$2="Yes")),1,0)*(EU53-EU55-EU58)</f>
        <v>#N/A</v>
      </c>
      <c r="EV57" s="108" t="e">
        <f>IF(OR(Prem_Term=EV5,AND(EV5&gt;Prem_Waiver_Period,Entry_Age+EV5-1&gt;=Premium_Waiver_Age,Model_Point!$N$2="Yes")),1,0)*(EV53-EV55-EV58)</f>
        <v>#N/A</v>
      </c>
      <c r="EW57" s="108" t="e">
        <f>IF(OR(Prem_Term=EW5,AND(EW5&gt;Prem_Waiver_Period,Entry_Age+EW5-1&gt;=Premium_Waiver_Age,Model_Point!$N$2="Yes")),1,0)*(EW53-EW55-EW58)</f>
        <v>#N/A</v>
      </c>
      <c r="EX57" s="108" t="e">
        <f>IF(OR(Prem_Term=EX5,AND(EX5&gt;Prem_Waiver_Period,Entry_Age+EX5-1&gt;=Premium_Waiver_Age,Model_Point!$N$2="Yes")),1,0)*(EX53-EX55-EX58)</f>
        <v>#N/A</v>
      </c>
      <c r="EY57" s="108" t="e">
        <f>IF(OR(Prem_Term=EY5,AND(EY5&gt;Prem_Waiver_Period,Entry_Age+EY5-1&gt;=Premium_Waiver_Age,Model_Point!$N$2="Yes")),1,0)*(EY53-EY55-EY58)</f>
        <v>#N/A</v>
      </c>
      <c r="EZ57" s="108" t="e">
        <f>IF(OR(Prem_Term=EZ5,AND(EZ5&gt;Prem_Waiver_Period,Entry_Age+EZ5-1&gt;=Premium_Waiver_Age,Model_Point!$N$2="Yes")),1,0)*(EZ53-EZ55-EZ58)</f>
        <v>#N/A</v>
      </c>
      <c r="FA57" s="108" t="e">
        <f>IF(OR(Prem_Term=FA5,AND(FA5&gt;Prem_Waiver_Period,Entry_Age+FA5-1&gt;=Premium_Waiver_Age,Model_Point!$N$2="Yes")),1,0)*(FA53-FA55-FA58)</f>
        <v>#N/A</v>
      </c>
      <c r="FB57" s="108" t="e">
        <f>IF(OR(Prem_Term=FB5,AND(FB5&gt;Prem_Waiver_Period,Entry_Age+FB5-1&gt;=Premium_Waiver_Age,Model_Point!$N$2="Yes")),1,0)*(FB53-FB55-FB58)</f>
        <v>#N/A</v>
      </c>
      <c r="FC57" s="108" t="e">
        <f>IF(OR(Prem_Term=FC5,AND(FC5&gt;Prem_Waiver_Period,Entry_Age+FC5-1&gt;=Premium_Waiver_Age,Model_Point!$N$2="Yes")),1,0)*(FC53-FC55-FC58)</f>
        <v>#N/A</v>
      </c>
      <c r="FD57" s="108" t="e">
        <f>IF(OR(Prem_Term=FD5,AND(FD5&gt;Prem_Waiver_Period,Entry_Age+FD5-1&gt;=Premium_Waiver_Age,Model_Point!$N$2="Yes")),1,0)*(FD53-FD55-FD58)</f>
        <v>#N/A</v>
      </c>
      <c r="FE57" s="108" t="e">
        <f>IF(OR(Prem_Term=FE5,AND(FE5&gt;Prem_Waiver_Period,Entry_Age+FE5-1&gt;=Premium_Waiver_Age,Model_Point!$N$2="Yes")),1,0)*(FE53-FE55-FE58)</f>
        <v>#N/A</v>
      </c>
      <c r="FF57" s="108" t="e">
        <f>IF(OR(Prem_Term=FF5,AND(FF5&gt;Prem_Waiver_Period,Entry_Age+FF5-1&gt;=Premium_Waiver_Age,Model_Point!$N$2="Yes")),1,0)*(FF53-FF55-FF58)</f>
        <v>#N/A</v>
      </c>
      <c r="FG57" s="108" t="e">
        <f>IF(OR(Prem_Term=FG5,AND(FG5&gt;Prem_Waiver_Period,Entry_Age+FG5-1&gt;=Premium_Waiver_Age,Model_Point!$N$2="Yes")),1,0)*(FG53-FG55-FG58)</f>
        <v>#N/A</v>
      </c>
      <c r="FH57" s="108" t="e">
        <f>IF(OR(Prem_Term=FH5,AND(FH5&gt;Prem_Waiver_Period,Entry_Age+FH5-1&gt;=Premium_Waiver_Age,Model_Point!$N$2="Yes")),1,0)*(FH53-FH55-FH58)</f>
        <v>#N/A</v>
      </c>
      <c r="FI57" s="108" t="e">
        <f>IF(OR(Prem_Term=FI5,AND(FI5&gt;Prem_Waiver_Period,Entry_Age+FI5-1&gt;=Premium_Waiver_Age,Model_Point!$N$2="Yes")),1,0)*(FI53-FI55-FI58)</f>
        <v>#N/A</v>
      </c>
      <c r="FJ57" s="108" t="e">
        <f>IF(OR(Prem_Term=FJ5,AND(FJ5&gt;Prem_Waiver_Period,Entry_Age+FJ5-1&gt;=Premium_Waiver_Age,Model_Point!$N$2="Yes")),1,0)*(FJ53-FJ55-FJ58)</f>
        <v>#N/A</v>
      </c>
      <c r="FK57" s="108" t="e">
        <f>IF(OR(Prem_Term=FK5,AND(FK5&gt;Prem_Waiver_Period,Entry_Age+FK5-1&gt;=Premium_Waiver_Age,Model_Point!$N$2="Yes")),1,0)*(FK53-FK55-FK58)</f>
        <v>#N/A</v>
      </c>
      <c r="FL57" s="108" t="e">
        <f>IF(OR(Prem_Term=FL5,AND(FL5&gt;Prem_Waiver_Period,Entry_Age+FL5-1&gt;=Premium_Waiver_Age,Model_Point!$N$2="Yes")),1,0)*(FL53-FL55-FL58)</f>
        <v>#N/A</v>
      </c>
      <c r="FM57" s="108" t="e">
        <f>IF(OR(Prem_Term=FM5,AND(FM5&gt;Prem_Waiver_Period,Entry_Age+FM5-1&gt;=Premium_Waiver_Age,Model_Point!$N$2="Yes")),1,0)*(FM53-FM55-FM58)</f>
        <v>#N/A</v>
      </c>
      <c r="FN57" s="108" t="e">
        <f>IF(OR(Prem_Term=FN5,AND(FN5&gt;Prem_Waiver_Period,Entry_Age+FN5-1&gt;=Premium_Waiver_Age,Model_Point!$N$2="Yes")),1,0)*(FN53-FN55-FN58)</f>
        <v>#N/A</v>
      </c>
      <c r="FO57" s="108" t="e">
        <f>IF(OR(Prem_Term=FO5,AND(FO5&gt;Prem_Waiver_Period,Entry_Age+FO5-1&gt;=Premium_Waiver_Age,Model_Point!$N$2="Yes")),1,0)*(FO53-FO55-FO58)</f>
        <v>#N/A</v>
      </c>
      <c r="FP57" s="108" t="e">
        <f>IF(OR(Prem_Term=FP5,AND(FP5&gt;Prem_Waiver_Period,Entry_Age+FP5-1&gt;=Premium_Waiver_Age,Model_Point!$N$2="Yes")),1,0)*(FP53-FP55-FP58)</f>
        <v>#N/A</v>
      </c>
      <c r="FQ57" s="108" t="e">
        <f>IF(OR(Prem_Term=FQ5,AND(FQ5&gt;Prem_Waiver_Period,Entry_Age+FQ5-1&gt;=Premium_Waiver_Age,Model_Point!$N$2="Yes")),1,0)*(FQ53-FQ55-FQ58)</f>
        <v>#N/A</v>
      </c>
      <c r="FR57" s="108" t="e">
        <f>IF(OR(Prem_Term=FR5,AND(FR5&gt;Prem_Waiver_Period,Entry_Age+FR5-1&gt;=Premium_Waiver_Age,Model_Point!$N$2="Yes")),1,0)*(FR53-FR55-FR58)</f>
        <v>#N/A</v>
      </c>
      <c r="FS57" s="108" t="e">
        <f>IF(OR(Prem_Term=FS5,AND(FS5&gt;Prem_Waiver_Period,Entry_Age+FS5-1&gt;=Premium_Waiver_Age,Model_Point!$N$2="Yes")),1,0)*(FS53-FS55-FS58)</f>
        <v>#N/A</v>
      </c>
      <c r="FT57" s="108" t="e">
        <f>IF(OR(Prem_Term=FT5,AND(FT5&gt;Prem_Waiver_Period,Entry_Age+FT5-1&gt;=Premium_Waiver_Age,Model_Point!$N$2="Yes")),1,0)*(FT53-FT55-FT58)</f>
        <v>#N/A</v>
      </c>
      <c r="FU57" s="108" t="e">
        <f>IF(OR(Prem_Term=FU5,AND(FU5&gt;Prem_Waiver_Period,Entry_Age+FU5-1&gt;=Premium_Waiver_Age,Model_Point!$N$2="Yes")),1,0)*(FU53-FU55-FU58)</f>
        <v>#N/A</v>
      </c>
      <c r="FV57" s="108" t="e">
        <f>IF(OR(Prem_Term=FV5,AND(FV5&gt;Prem_Waiver_Period,Entry_Age+FV5-1&gt;=Premium_Waiver_Age,Model_Point!$N$2="Yes")),1,0)*(FV53-FV55-FV58)</f>
        <v>#N/A</v>
      </c>
      <c r="FW57" s="108" t="e">
        <f>IF(OR(Prem_Term=FW5,AND(FW5&gt;Prem_Waiver_Period,Entry_Age+FW5-1&gt;=Premium_Waiver_Age,Model_Point!$N$2="Yes")),1,0)*(FW53-FW55-FW58)</f>
        <v>#N/A</v>
      </c>
      <c r="FX57" s="108" t="e">
        <f>IF(OR(Prem_Term=FX5,AND(FX5&gt;Prem_Waiver_Period,Entry_Age+FX5-1&gt;=Premium_Waiver_Age,Model_Point!$N$2="Yes")),1,0)*(FX53-FX55-FX58)</f>
        <v>#N/A</v>
      </c>
      <c r="FY57" s="108" t="e">
        <f>IF(OR(Prem_Term=FY5,AND(FY5&gt;Prem_Waiver_Period,Entry_Age+FY5-1&gt;=Premium_Waiver_Age,Model_Point!$N$2="Yes")),1,0)*(FY53-FY55-FY58)</f>
        <v>#N/A</v>
      </c>
      <c r="FZ57" s="108" t="e">
        <f>IF(OR(Prem_Term=FZ5,AND(FZ5&gt;Prem_Waiver_Period,Entry_Age+FZ5-1&gt;=Premium_Waiver_Age,Model_Point!$N$2="Yes")),1,0)*(FZ53-FZ55-FZ58)</f>
        <v>#N/A</v>
      </c>
      <c r="GA57" s="108" t="e">
        <f>IF(OR(Prem_Term=GA5,AND(GA5&gt;Prem_Waiver_Period,Entry_Age+GA5-1&gt;=Premium_Waiver_Age,Model_Point!$N$2="Yes")),1,0)*(GA53-GA55-GA58)</f>
        <v>#N/A</v>
      </c>
      <c r="GB57" s="108" t="e">
        <f>IF(OR(Prem_Term=GB5,AND(GB5&gt;Prem_Waiver_Period,Entry_Age+GB5-1&gt;=Premium_Waiver_Age,Model_Point!$N$2="Yes")),1,0)*(GB53-GB55-GB58)</f>
        <v>#N/A</v>
      </c>
      <c r="GC57" s="108" t="e">
        <f>IF(OR(Prem_Term=GC5,AND(GC5&gt;Prem_Waiver_Period,Entry_Age+GC5-1&gt;=Premium_Waiver_Age,Model_Point!$N$2="Yes")),1,0)*(GC53-GC55-GC58)</f>
        <v>#N/A</v>
      </c>
      <c r="GD57" s="108" t="e">
        <f>IF(OR(Prem_Term=GD5,AND(GD5&gt;Prem_Waiver_Period,Entry_Age+GD5-1&gt;=Premium_Waiver_Age,Model_Point!$N$2="Yes")),1,0)*(GD53-GD55-GD58)</f>
        <v>#N/A</v>
      </c>
      <c r="GE57" s="108" t="e">
        <f>IF(OR(Prem_Term=GE5,AND(GE5&gt;Prem_Waiver_Period,Entry_Age+GE5-1&gt;=Premium_Waiver_Age,Model_Point!$N$2="Yes")),1,0)*(GE53-GE55-GE58)</f>
        <v>#N/A</v>
      </c>
      <c r="GF57" s="108" t="e">
        <f>IF(OR(Prem_Term=GF5,AND(GF5&gt;Prem_Waiver_Period,Entry_Age+GF5-1&gt;=Premium_Waiver_Age,Model_Point!$N$2="Yes")),1,0)*(GF53-GF55-GF58)</f>
        <v>#N/A</v>
      </c>
      <c r="GG57" s="108" t="e">
        <f>IF(OR(Prem_Term=GG5,AND(GG5&gt;Prem_Waiver_Period,Entry_Age+GG5-1&gt;=Premium_Waiver_Age,Model_Point!$N$2="Yes")),1,0)*(GG53-GG55-GG58)</f>
        <v>#N/A</v>
      </c>
      <c r="GH57" s="108" t="e">
        <f>IF(OR(Prem_Term=GH5,AND(GH5&gt;Prem_Waiver_Period,Entry_Age+GH5-1&gt;=Premium_Waiver_Age,Model_Point!$N$2="Yes")),1,0)*(GH53-GH55-GH58)</f>
        <v>#N/A</v>
      </c>
      <c r="GI57" s="108" t="e">
        <f>IF(OR(Prem_Term=GI5,AND(GI5&gt;Prem_Waiver_Period,Entry_Age+GI5-1&gt;=Premium_Waiver_Age,Model_Point!$N$2="Yes")),1,0)*(GI53-GI55-GI58)</f>
        <v>#N/A</v>
      </c>
      <c r="GJ57" s="108" t="e">
        <f>IF(OR(Prem_Term=GJ5,AND(GJ5&gt;Prem_Waiver_Period,Entry_Age+GJ5-1&gt;=Premium_Waiver_Age,Model_Point!$N$2="Yes")),1,0)*(GJ53-GJ55-GJ58)</f>
        <v>#N/A</v>
      </c>
    </row>
    <row r="58" spans="2:192" x14ac:dyDescent="0.3">
      <c r="C58" s="31" t="s">
        <v>158</v>
      </c>
      <c r="F58" s="108">
        <f>(F53-F55)*VLOOKUP(F5,Lapses!$A$1:$B$101,2,FALSE)*(1-Lapse_Risk_Adj)</f>
        <v>0.27321779461583401</v>
      </c>
      <c r="G58" s="108">
        <f>(G53-G55)*VLOOKUP(G5,Lapses!$A$1:$B$101,2,FALSE)*(1-Lapse_Risk_Adj)</f>
        <v>8.9697892571544785E-2</v>
      </c>
      <c r="H58" s="108">
        <f>(H53-H55)*VLOOKUP(H5,Lapses!$A$1:$B$101,2,FALSE)*(1-Lapse_Risk_Adj)</f>
        <v>2.8712254277768804E-2</v>
      </c>
      <c r="I58" s="108">
        <f>(I53-I55)*VLOOKUP(I5,Lapses!$A$1:$B$101,2,FALSE)*(1-Lapse_Risk_Adj)</f>
        <v>2.5309943315306435E-2</v>
      </c>
      <c r="J58" s="108">
        <f>(J53-J55)*VLOOKUP(J5,Lapses!$A$1:$B$101,2,FALSE)*(1-Lapse_Risk_Adj)</f>
        <v>2.2322926559655756E-2</v>
      </c>
      <c r="K58" s="108">
        <f>(K53-K55)*VLOOKUP(K5,Lapses!$A$1:$B$101,2,FALSE)*(1-Lapse_Risk_Adj)</f>
        <v>1.9666044945405237E-2</v>
      </c>
      <c r="L58" s="108">
        <f>(L53-L55)*VLOOKUP(L5,Lapses!$A$1:$B$101,2,FALSE)*(1-Lapse_Risk_Adj)</f>
        <v>1.7245068624635339E-2</v>
      </c>
      <c r="M58" s="108">
        <f>(M53-M55)*VLOOKUP(M5,Lapses!$A$1:$B$101,2,FALSE)*(1-Lapse_Risk_Adj)</f>
        <v>1.5046756981187424E-2</v>
      </c>
      <c r="N58" s="108">
        <f>(N53-N55)*VLOOKUP(N5,Lapses!$A$1:$B$101,2,FALSE)*(1-Lapse_Risk_Adj)</f>
        <v>1.3057893353953963E-2</v>
      </c>
      <c r="O58" s="108">
        <f>(O53-O55)*VLOOKUP(O5,Lapses!$A$1:$B$101,2,FALSE)*(1-Lapse_Risk_Adj)</f>
        <v>1.1264675965134106E-2</v>
      </c>
      <c r="P58" s="108">
        <f>(P53-P55)*VLOOKUP(P5,Lapses!$A$1:$B$101,2,FALSE)*(1-Lapse_Risk_Adj)</f>
        <v>9.6534793576728926E-3</v>
      </c>
      <c r="Q58" s="108">
        <f>(Q53-Q55)*VLOOKUP(Q5,Lapses!$A$1:$B$101,2,FALSE)*(1-Lapse_Risk_Adj)</f>
        <v>8.1599140616906186E-3</v>
      </c>
      <c r="R58" s="108">
        <f>(R53-R55)*VLOOKUP(R5,Lapses!$A$1:$B$101,2,FALSE)*(1-Lapse_Risk_Adj)</f>
        <v>6.7888073098478253E-3</v>
      </c>
      <c r="S58" s="108">
        <f>(S53-S55)*VLOOKUP(S5,Lapses!$A$1:$B$101,2,FALSE)*(1-Lapse_Risk_Adj)</f>
        <v>5.5451521946399407E-3</v>
      </c>
      <c r="T58" s="108">
        <f>(T53-T55)*VLOOKUP(T5,Lapses!$A$1:$B$101,2,FALSE)*(1-Lapse_Risk_Adj)</f>
        <v>4.4335576073342847E-3</v>
      </c>
      <c r="U58" s="108">
        <f>(U53-U55)*VLOOKUP(U5,Lapses!$A$1:$B$101,2,FALSE)*(1-Lapse_Risk_Adj)</f>
        <v>3.4575812950655874E-3</v>
      </c>
      <c r="V58" s="108">
        <f>(V53-V55)*VLOOKUP(V5,Lapses!$A$1:$B$101,2,FALSE)*(1-Lapse_Risk_Adj)</f>
        <v>2.6189786482934485E-3</v>
      </c>
      <c r="W58" s="108">
        <f>(W53-W55)*VLOOKUP(W5,Lapses!$A$1:$B$101,2,FALSE)*(1-Lapse_Risk_Adj)</f>
        <v>1.9169307591642318E-3</v>
      </c>
      <c r="X58" s="108">
        <f>(X53-X55)*VLOOKUP(X5,Lapses!$A$1:$B$101,2,FALSE)*(1-Lapse_Risk_Adj)</f>
        <v>1.3473505532821193E-3</v>
      </c>
      <c r="Y58" s="108">
        <f>(Y53-Y55)*VLOOKUP(Y5,Lapses!$A$1:$B$101,2,FALSE)*(1-Lapse_Risk_Adj)</f>
        <v>9.0239821102388348E-4</v>
      </c>
      <c r="Z58" s="108">
        <f>(Z53-Z55)*VLOOKUP(Z5,Lapses!$A$1:$B$101,2,FALSE)*(1-Lapse_Risk_Adj)</f>
        <v>5.7035456306962632E-4</v>
      </c>
      <c r="AA58" s="108">
        <f>(AA53-AA55)*VLOOKUP(AA5,Lapses!$A$1:$B$101,2,FALSE)*(1-Lapse_Risk_Adj)</f>
        <v>3.4745246180344492E-4</v>
      </c>
      <c r="AB58" s="108">
        <f>(AB53-AB55)*VLOOKUP(AB5,Lapses!$A$1:$B$101,2,FALSE)*(1-Lapse_Risk_Adj)</f>
        <v>2.0427916399759036E-4</v>
      </c>
      <c r="AC58" s="108">
        <f>(AC53-AC55)*VLOOKUP(AC5,Lapses!$A$1:$B$101,2,FALSE)*(1-Lapse_Risk_Adj)</f>
        <v>1.1570921830357194E-4</v>
      </c>
      <c r="AD58" s="108">
        <f>(AD53-AD55)*VLOOKUP(AD5,Lapses!$A$1:$B$101,2,FALSE)*(1-Lapse_Risk_Adj)</f>
        <v>6.2958959161201841E-5</v>
      </c>
      <c r="AE58" s="108">
        <f>(AE53-AE55)*VLOOKUP(AE5,Lapses!$A$1:$B$101,2,FALSE)*(1-Lapse_Risk_Adj)</f>
        <v>-2.0203004681014203E-6</v>
      </c>
      <c r="AF58" s="108" t="e">
        <f>(AF53-AF55)*VLOOKUP(AF5,Lapses!$A$1:$B$101,2,FALSE)*(1-Lapse_Risk_Adj)</f>
        <v>#N/A</v>
      </c>
      <c r="AG58" s="108" t="e">
        <f>(AG53-AG55)*VLOOKUP(AG5,Lapses!$A$1:$B$101,2,FALSE)*(1-Lapse_Risk_Adj)</f>
        <v>#N/A</v>
      </c>
      <c r="AH58" s="108" t="e">
        <f>(AH53-AH55)*VLOOKUP(AH5,Lapses!$A$1:$B$101,2,FALSE)*(1-Lapse_Risk_Adj)</f>
        <v>#N/A</v>
      </c>
      <c r="AI58" s="108" t="e">
        <f>(AI53-AI55)*VLOOKUP(AI5,Lapses!$A$1:$B$101,2,FALSE)*(1-Lapse_Risk_Adj)</f>
        <v>#N/A</v>
      </c>
      <c r="AJ58" s="108" t="e">
        <f>(AJ53-AJ55)*VLOOKUP(AJ5,Lapses!$A$1:$B$101,2,FALSE)*(1-Lapse_Risk_Adj)</f>
        <v>#N/A</v>
      </c>
      <c r="AK58" s="108" t="e">
        <f>(AK53-AK55)*VLOOKUP(AK5,Lapses!$A$1:$B$101,2,FALSE)*(1-Lapse_Risk_Adj)</f>
        <v>#N/A</v>
      </c>
      <c r="AL58" s="108" t="e">
        <f>(AL53-AL55)*VLOOKUP(AL5,Lapses!$A$1:$B$101,2,FALSE)*(1-Lapse_Risk_Adj)</f>
        <v>#N/A</v>
      </c>
      <c r="AM58" s="108" t="e">
        <f>(AM53-AM55)*VLOOKUP(AM5,Lapses!$A$1:$B$101,2,FALSE)*(1-Lapse_Risk_Adj)</f>
        <v>#N/A</v>
      </c>
      <c r="AN58" s="108" t="e">
        <f>(AN53-AN55)*VLOOKUP(AN5,Lapses!$A$1:$B$101,2,FALSE)*(1-Lapse_Risk_Adj)</f>
        <v>#N/A</v>
      </c>
      <c r="AO58" s="108" t="e">
        <f>(AO53-AO55)*VLOOKUP(AO5,Lapses!$A$1:$B$101,2,FALSE)*(1-Lapse_Risk_Adj)</f>
        <v>#N/A</v>
      </c>
      <c r="AP58" s="108" t="e">
        <f>(AP53-AP55)*VLOOKUP(AP5,Lapses!$A$1:$B$101,2,FALSE)*(1-Lapse_Risk_Adj)</f>
        <v>#N/A</v>
      </c>
      <c r="AQ58" s="108" t="e">
        <f>(AQ53-AQ55)*VLOOKUP(AQ5,Lapses!$A$1:$B$101,2,FALSE)*(1-Lapse_Risk_Adj)</f>
        <v>#N/A</v>
      </c>
      <c r="AR58" s="108" t="e">
        <f>(AR53-AR55)*VLOOKUP(AR5,Lapses!$A$1:$B$101,2,FALSE)*(1-Lapse_Risk_Adj)</f>
        <v>#N/A</v>
      </c>
      <c r="AS58" s="108" t="e">
        <f>(AS53-AS55)*VLOOKUP(AS5,Lapses!$A$1:$B$101,2,FALSE)*(1-Lapse_Risk_Adj)</f>
        <v>#N/A</v>
      </c>
      <c r="AT58" s="108" t="e">
        <f>(AT53-AT55)*VLOOKUP(AT5,Lapses!$A$1:$B$101,2,FALSE)*(1-Lapse_Risk_Adj)</f>
        <v>#N/A</v>
      </c>
      <c r="AU58" s="108" t="e">
        <f>(AU53-AU55)*VLOOKUP(AU5,Lapses!$A$1:$B$101,2,FALSE)*(1-Lapse_Risk_Adj)</f>
        <v>#N/A</v>
      </c>
      <c r="AV58" s="108" t="e">
        <f>(AV53-AV55)*VLOOKUP(AV5,Lapses!$A$1:$B$101,2,FALSE)*(1-Lapse_Risk_Adj)</f>
        <v>#N/A</v>
      </c>
      <c r="AW58" s="108" t="e">
        <f>(AW53-AW55)*VLOOKUP(AW5,Lapses!$A$1:$B$101,2,FALSE)*(1-Lapse_Risk_Adj)</f>
        <v>#N/A</v>
      </c>
      <c r="AX58" s="108" t="e">
        <f>(AX53-AX55)*VLOOKUP(AX5,Lapses!$A$1:$B$101,2,FALSE)*(1-Lapse_Risk_Adj)</f>
        <v>#N/A</v>
      </c>
      <c r="AY58" s="108" t="e">
        <f>(AY53-AY55)*VLOOKUP(AY5,Lapses!$A$1:$B$101,2,FALSE)*(1-Lapse_Risk_Adj)</f>
        <v>#N/A</v>
      </c>
      <c r="AZ58" s="108" t="e">
        <f>(AZ53-AZ55)*VLOOKUP(AZ5,Lapses!$A$1:$B$101,2,FALSE)*(1-Lapse_Risk_Adj)</f>
        <v>#N/A</v>
      </c>
      <c r="BA58" s="108" t="e">
        <f>(BA53-BA55)*VLOOKUP(BA5,Lapses!$A$1:$B$101,2,FALSE)*(1-Lapse_Risk_Adj)</f>
        <v>#N/A</v>
      </c>
      <c r="BB58" s="108" t="e">
        <f>(BB53-BB55)*VLOOKUP(BB5,Lapses!$A$1:$B$101,2,FALSE)*(1-Lapse_Risk_Adj)</f>
        <v>#N/A</v>
      </c>
      <c r="BC58" s="108" t="e">
        <f>(BC53-BC55)*VLOOKUP(BC5,Lapses!$A$1:$B$101,2,FALSE)*(1-Lapse_Risk_Adj)</f>
        <v>#N/A</v>
      </c>
      <c r="BD58" s="108" t="e">
        <f>(BD53-BD55)*VLOOKUP(BD5,Lapses!$A$1:$B$101,2,FALSE)*(1-Lapse_Risk_Adj)</f>
        <v>#N/A</v>
      </c>
      <c r="BE58" s="108" t="e">
        <f>(BE53-BE55)*VLOOKUP(BE5,Lapses!$A$1:$B$101,2,FALSE)*(1-Lapse_Risk_Adj)</f>
        <v>#N/A</v>
      </c>
      <c r="BF58" s="108" t="e">
        <f>(BF53-BF55)*VLOOKUP(BF5,Lapses!$A$1:$B$101,2,FALSE)*(1-Lapse_Risk_Adj)</f>
        <v>#N/A</v>
      </c>
      <c r="BG58" s="108" t="e">
        <f>(BG53-BG55)*VLOOKUP(BG5,Lapses!$A$1:$B$101,2,FALSE)*(1-Lapse_Risk_Adj)</f>
        <v>#N/A</v>
      </c>
      <c r="BH58" s="108" t="e">
        <f>(BH53-BH55)*VLOOKUP(BH5,Lapses!$A$1:$B$101,2,FALSE)*(1-Lapse_Risk_Adj)</f>
        <v>#N/A</v>
      </c>
      <c r="BI58" s="108" t="e">
        <f>(BI53-BI55)*VLOOKUP(BI5,Lapses!$A$1:$B$101,2,FALSE)*(1-Lapse_Risk_Adj)</f>
        <v>#N/A</v>
      </c>
      <c r="BJ58" s="108" t="e">
        <f>(BJ53-BJ55)*VLOOKUP(BJ5,Lapses!$A$1:$B$101,2,FALSE)*(1-Lapse_Risk_Adj)</f>
        <v>#N/A</v>
      </c>
      <c r="BK58" s="108" t="e">
        <f>(BK53-BK55)*VLOOKUP(BK5,Lapses!$A$1:$B$101,2,FALSE)*(1-Lapse_Risk_Adj)</f>
        <v>#N/A</v>
      </c>
      <c r="BL58" s="108" t="e">
        <f>(BL53-BL55)*VLOOKUP(BL5,Lapses!$A$1:$B$101,2,FALSE)*(1-Lapse_Risk_Adj)</f>
        <v>#N/A</v>
      </c>
      <c r="BM58" s="108" t="e">
        <f>(BM53-BM55)*VLOOKUP(BM5,Lapses!$A$1:$B$101,2,FALSE)*(1-Lapse_Risk_Adj)</f>
        <v>#N/A</v>
      </c>
      <c r="BN58" s="108" t="e">
        <f>(BN53-BN55)*VLOOKUP(BN5,Lapses!$A$1:$B$101,2,FALSE)*(1-Lapse_Risk_Adj)</f>
        <v>#N/A</v>
      </c>
      <c r="BO58" s="108" t="e">
        <f>(BO53-BO55)*VLOOKUP(BO5,Lapses!$A$1:$B$101,2,FALSE)*(1-Lapse_Risk_Adj)</f>
        <v>#N/A</v>
      </c>
      <c r="BP58" s="108" t="e">
        <f>(BP53-BP55)*VLOOKUP(BP5,Lapses!$A$1:$B$101,2,FALSE)*(1-Lapse_Risk_Adj)</f>
        <v>#N/A</v>
      </c>
      <c r="BQ58" s="108" t="e">
        <f>(BQ53-BQ55)*VLOOKUP(BQ5,Lapses!$A$1:$B$101,2,FALSE)*(1-Lapse_Risk_Adj)</f>
        <v>#N/A</v>
      </c>
      <c r="BR58" s="108" t="e">
        <f>(BR53-BR55)*VLOOKUP(BR5,Lapses!$A$1:$B$101,2,FALSE)*(1-Lapse_Risk_Adj)</f>
        <v>#N/A</v>
      </c>
      <c r="BS58" s="108" t="e">
        <f>(BS53-BS55)*VLOOKUP(BS5,Lapses!$A$1:$B$101,2,FALSE)*(1-Lapse_Risk_Adj)</f>
        <v>#N/A</v>
      </c>
      <c r="BT58" s="108" t="e">
        <f>(BT53-BT55)*VLOOKUP(BT5,Lapses!$A$1:$B$101,2,FALSE)*(1-Lapse_Risk_Adj)</f>
        <v>#N/A</v>
      </c>
      <c r="BU58" s="108" t="e">
        <f>(BU53-BU55)*VLOOKUP(BU5,Lapses!$A$1:$B$101,2,FALSE)*(1-Lapse_Risk_Adj)</f>
        <v>#N/A</v>
      </c>
      <c r="BV58" s="108" t="e">
        <f>(BV53-BV55)*VLOOKUP(BV5,Lapses!$A$1:$B$101,2,FALSE)*(1-Lapse_Risk_Adj)</f>
        <v>#N/A</v>
      </c>
      <c r="BW58" s="108" t="e">
        <f>(BW53-BW55)*VLOOKUP(BW5,Lapses!$A$1:$B$101,2,FALSE)*(1-Lapse_Risk_Adj)</f>
        <v>#N/A</v>
      </c>
      <c r="BX58" s="108" t="e">
        <f>(BX53-BX55)*VLOOKUP(BX5,Lapses!$A$1:$B$101,2,FALSE)*(1-Lapse_Risk_Adj)</f>
        <v>#N/A</v>
      </c>
      <c r="BY58" s="108" t="e">
        <f>(BY53-BY55)*VLOOKUP(BY5,Lapses!$A$1:$B$101,2,FALSE)*(1-Lapse_Risk_Adj)</f>
        <v>#N/A</v>
      </c>
      <c r="BZ58" s="108" t="e">
        <f>(BZ53-BZ55)*VLOOKUP(BZ5,Lapses!$A$1:$B$101,2,FALSE)*(1-Lapse_Risk_Adj)</f>
        <v>#N/A</v>
      </c>
      <c r="CA58" s="108" t="e">
        <f>(CA53-CA55)*VLOOKUP(CA5,Lapses!$A$1:$B$101,2,FALSE)*(1-Lapse_Risk_Adj)</f>
        <v>#N/A</v>
      </c>
      <c r="CB58" s="108" t="e">
        <f>(CB53-CB55)*VLOOKUP(CB5,Lapses!$A$1:$B$101,2,FALSE)*(1-Lapse_Risk_Adj)</f>
        <v>#N/A</v>
      </c>
      <c r="CC58" s="108" t="e">
        <f>(CC53-CC55)*VLOOKUP(CC5,Lapses!$A$1:$B$101,2,FALSE)*(1-Lapse_Risk_Adj)</f>
        <v>#N/A</v>
      </c>
      <c r="CD58" s="108" t="e">
        <f>(CD53-CD55)*VLOOKUP(CD5,Lapses!$A$1:$B$101,2,FALSE)*(1-Lapse_Risk_Adj)</f>
        <v>#N/A</v>
      </c>
      <c r="CE58" s="108" t="e">
        <f>(CE53-CE55)*VLOOKUP(CE5,Lapses!$A$1:$B$101,2,FALSE)*(1-Lapse_Risk_Adj)</f>
        <v>#N/A</v>
      </c>
      <c r="CF58" s="108" t="e">
        <f>(CF53-CF55)*VLOOKUP(CF5,Lapses!$A$1:$B$101,2,FALSE)*(1-Lapse_Risk_Adj)</f>
        <v>#N/A</v>
      </c>
      <c r="CG58" s="108" t="e">
        <f>(CG53-CG55)*VLOOKUP(CG5,Lapses!$A$1:$B$101,2,FALSE)*(1-Lapse_Risk_Adj)</f>
        <v>#N/A</v>
      </c>
      <c r="CH58" s="108" t="e">
        <f>(CH53-CH55)*VLOOKUP(CH5,Lapses!$A$1:$B$101,2,FALSE)*(1-Lapse_Risk_Adj)</f>
        <v>#N/A</v>
      </c>
      <c r="CI58" s="108" t="e">
        <f>(CI53-CI55)*VLOOKUP(CI5,Lapses!$A$1:$B$101,2,FALSE)*(1-Lapse_Risk_Adj)</f>
        <v>#N/A</v>
      </c>
      <c r="CJ58" s="108" t="e">
        <f>(CJ53-CJ55)*VLOOKUP(CJ5,Lapses!$A$1:$B$101,2,FALSE)*(1-Lapse_Risk_Adj)</f>
        <v>#N/A</v>
      </c>
      <c r="CK58" s="108" t="e">
        <f>(CK53-CK55)*VLOOKUP(CK5,Lapses!$A$1:$B$101,2,FALSE)*(1-Lapse_Risk_Adj)</f>
        <v>#N/A</v>
      </c>
      <c r="CL58" s="108" t="e">
        <f>(CL53-CL55)*VLOOKUP(CL5,Lapses!$A$1:$B$101,2,FALSE)*(1-Lapse_Risk_Adj)</f>
        <v>#N/A</v>
      </c>
      <c r="CM58" s="108" t="e">
        <f>(CM53-CM55)*VLOOKUP(CM5,Lapses!$A$1:$B$101,2,FALSE)*(1-Lapse_Risk_Adj)</f>
        <v>#N/A</v>
      </c>
      <c r="CN58" s="108" t="e">
        <f>(CN53-CN55)*VLOOKUP(CN5,Lapses!$A$1:$B$101,2,FALSE)*(1-Lapse_Risk_Adj)</f>
        <v>#N/A</v>
      </c>
      <c r="CO58" s="108" t="e">
        <f>(CO53-CO55)*VLOOKUP(CO5,Lapses!$A$1:$B$101,2,FALSE)*(1-Lapse_Risk_Adj)</f>
        <v>#N/A</v>
      </c>
      <c r="CP58" s="108" t="e">
        <f>(CP53-CP55)*VLOOKUP(CP5,Lapses!$A$1:$B$101,2,FALSE)*(1-Lapse_Risk_Adj)</f>
        <v>#N/A</v>
      </c>
      <c r="CQ58" s="108" t="e">
        <f>(CQ53-CQ55)*VLOOKUP(CQ5,Lapses!$A$1:$B$101,2,FALSE)*(1-Lapse_Risk_Adj)</f>
        <v>#N/A</v>
      </c>
      <c r="CR58" s="108" t="e">
        <f>(CR53-CR55)*VLOOKUP(CR5,Lapses!$A$1:$B$101,2,FALSE)*(1-Lapse_Risk_Adj)</f>
        <v>#N/A</v>
      </c>
      <c r="CS58" s="108" t="e">
        <f>(CS53-CS55)*VLOOKUP(CS5,Lapses!$A$1:$B$101,2,FALSE)*(1-Lapse_Risk_Adj)</f>
        <v>#N/A</v>
      </c>
      <c r="CT58" s="108" t="e">
        <f>(CT53-CT55)*VLOOKUP(CT5,Lapses!$A$1:$B$101,2,FALSE)*(1-Lapse_Risk_Adj)</f>
        <v>#N/A</v>
      </c>
      <c r="CU58" s="108" t="e">
        <f>(CU53-CU55)*VLOOKUP(CU5,Lapses!$A$1:$B$101,2,FALSE)*(1-Lapse_Risk_Adj)</f>
        <v>#N/A</v>
      </c>
      <c r="CV58" s="108" t="e">
        <f>(CV53-CV55)*VLOOKUP(CV5,Lapses!$A$1:$B$101,2,FALSE)*(1-Lapse_Risk_Adj)</f>
        <v>#N/A</v>
      </c>
      <c r="CW58" s="108" t="e">
        <f>(CW53-CW55)*VLOOKUP(CW5,Lapses!$A$1:$B$101,2,FALSE)*(1-Lapse_Risk_Adj)</f>
        <v>#N/A</v>
      </c>
      <c r="CX58" s="108" t="e">
        <f>(CX53-CX55)*VLOOKUP(CX5,Lapses!$A$1:$B$101,2,FALSE)*(1-Lapse_Risk_Adj)</f>
        <v>#N/A</v>
      </c>
      <c r="CY58" s="108" t="e">
        <f>(CY53-CY55)*VLOOKUP(CY5,Lapses!$A$1:$B$101,2,FALSE)*(1-Lapse_Risk_Adj)</f>
        <v>#N/A</v>
      </c>
      <c r="CZ58" s="108" t="e">
        <f>(CZ53-CZ55)*VLOOKUP(CZ5,Lapses!$A$1:$B$101,2,FALSE)*(1-Lapse_Risk_Adj)</f>
        <v>#N/A</v>
      </c>
      <c r="DA58" s="108" t="e">
        <f>(DA53-DA55)*VLOOKUP(DA5,Lapses!$A$1:$B$101,2,FALSE)*(1-Lapse_Risk_Adj)</f>
        <v>#N/A</v>
      </c>
      <c r="DB58" s="108" t="e">
        <f>(DB53-DB55)*VLOOKUP(DB5,Lapses!$A$1:$B$101,2,FALSE)*(1-Lapse_Risk_Adj)</f>
        <v>#N/A</v>
      </c>
      <c r="DC58" s="108" t="e">
        <f>(DC53-DC55)*VLOOKUP(DC5,Lapses!$A$1:$B$101,2,FALSE)*(1-Lapse_Risk_Adj)</f>
        <v>#N/A</v>
      </c>
      <c r="DD58" s="108" t="e">
        <f>(DD53-DD55)*VLOOKUP(DD5,Lapses!$A$1:$B$101,2,FALSE)*(1-Lapse_Risk_Adj)</f>
        <v>#N/A</v>
      </c>
      <c r="DE58" s="108" t="e">
        <f>(DE53-DE55)*VLOOKUP(DE5,Lapses!$A$1:$B$101,2,FALSE)*(1-Lapse_Risk_Adj)</f>
        <v>#N/A</v>
      </c>
      <c r="DF58" s="108" t="e">
        <f>(DF53-DF55)*VLOOKUP(DF5,Lapses!$A$1:$B$101,2,FALSE)*(1-Lapse_Risk_Adj)</f>
        <v>#N/A</v>
      </c>
      <c r="DG58" s="108" t="e">
        <f>(DG53-DG55)*VLOOKUP(DG5,Lapses!$A$1:$B$101,2,FALSE)*(1-Lapse_Risk_Adj)</f>
        <v>#N/A</v>
      </c>
      <c r="DH58" s="108" t="e">
        <f>(DH53-DH55)*VLOOKUP(DH5,Lapses!$A$1:$B$101,2,FALSE)*(1-Lapse_Risk_Adj)</f>
        <v>#N/A</v>
      </c>
      <c r="DI58" s="108" t="e">
        <f>(DI53-DI55)*VLOOKUP(DI5,Lapses!$A$1:$B$101,2,FALSE)*(1-Lapse_Risk_Adj)</f>
        <v>#N/A</v>
      </c>
      <c r="DJ58" s="108" t="e">
        <f>(DJ53-DJ55)*VLOOKUP(DJ5,Lapses!$A$1:$B$101,2,FALSE)*(1-Lapse_Risk_Adj)</f>
        <v>#N/A</v>
      </c>
      <c r="DK58" s="108" t="e">
        <f>(DK53-DK55)*VLOOKUP(DK5,Lapses!$A$1:$B$101,2,FALSE)*(1-Lapse_Risk_Adj)</f>
        <v>#N/A</v>
      </c>
      <c r="DL58" s="108" t="e">
        <f>(DL53-DL55)*VLOOKUP(DL5,Lapses!$A$1:$B$101,2,FALSE)*(1-Lapse_Risk_Adj)</f>
        <v>#N/A</v>
      </c>
      <c r="DM58" s="108" t="e">
        <f>(DM53-DM55)*VLOOKUP(DM5,Lapses!$A$1:$B$101,2,FALSE)*(1-Lapse_Risk_Adj)</f>
        <v>#N/A</v>
      </c>
      <c r="DN58" s="108" t="e">
        <f>(DN53-DN55)*VLOOKUP(DN5,Lapses!$A$1:$B$101,2,FALSE)*(1-Lapse_Risk_Adj)</f>
        <v>#N/A</v>
      </c>
      <c r="DO58" s="108" t="e">
        <f>(DO53-DO55)*VLOOKUP(DO5,Lapses!$A$1:$B$101,2,FALSE)*(1-Lapse_Risk_Adj)</f>
        <v>#N/A</v>
      </c>
      <c r="DP58" s="108" t="e">
        <f>(DP53-DP55)*VLOOKUP(DP5,Lapses!$A$1:$B$101,2,FALSE)*(1-Lapse_Risk_Adj)</f>
        <v>#N/A</v>
      </c>
      <c r="DQ58" s="108" t="e">
        <f>(DQ53-DQ55)*VLOOKUP(DQ5,Lapses!$A$1:$B$101,2,FALSE)*(1-Lapse_Risk_Adj)</f>
        <v>#N/A</v>
      </c>
      <c r="DR58" s="108" t="e">
        <f>(DR53-DR55)*VLOOKUP(DR5,Lapses!$A$1:$B$101,2,FALSE)*(1-Lapse_Risk_Adj)</f>
        <v>#N/A</v>
      </c>
      <c r="DS58" s="108" t="e">
        <f>(DS53-DS55)*VLOOKUP(DS5,Lapses!$A$1:$B$101,2,FALSE)*(1-Lapse_Risk_Adj)</f>
        <v>#N/A</v>
      </c>
      <c r="DT58" s="108" t="e">
        <f>(DT53-DT55)*VLOOKUP(DT5,Lapses!$A$1:$B$101,2,FALSE)*(1-Lapse_Risk_Adj)</f>
        <v>#N/A</v>
      </c>
      <c r="DU58" s="108" t="e">
        <f>(DU53-DU55)*VLOOKUP(DU5,Lapses!$A$1:$B$101,2,FALSE)*(1-Lapse_Risk_Adj)</f>
        <v>#N/A</v>
      </c>
      <c r="DV58" s="108" t="e">
        <f>(DV53-DV55)*VLOOKUP(DV5,Lapses!$A$1:$B$101,2,FALSE)*(1-Lapse_Risk_Adj)</f>
        <v>#N/A</v>
      </c>
      <c r="DW58" s="108" t="e">
        <f>(DW53-DW55)*VLOOKUP(DW5,Lapses!$A$1:$B$101,2,FALSE)*(1-Lapse_Risk_Adj)</f>
        <v>#N/A</v>
      </c>
      <c r="DX58" s="108" t="e">
        <f>(DX53-DX55)*VLOOKUP(DX5,Lapses!$A$1:$B$101,2,FALSE)*(1-Lapse_Risk_Adj)</f>
        <v>#N/A</v>
      </c>
      <c r="DY58" s="108" t="e">
        <f>(DY53-DY55)*VLOOKUP(DY5,Lapses!$A$1:$B$101,2,FALSE)*(1-Lapse_Risk_Adj)</f>
        <v>#N/A</v>
      </c>
      <c r="DZ58" s="108" t="e">
        <f>(DZ53-DZ55)*VLOOKUP(DZ5,Lapses!$A$1:$B$101,2,FALSE)*(1-Lapse_Risk_Adj)</f>
        <v>#N/A</v>
      </c>
      <c r="EA58" s="108" t="e">
        <f>(EA53-EA55)*VLOOKUP(EA5,Lapses!$A$1:$B$101,2,FALSE)*(1-Lapse_Risk_Adj)</f>
        <v>#N/A</v>
      </c>
      <c r="EB58" s="108" t="e">
        <f>(EB53-EB55)*VLOOKUP(EB5,Lapses!$A$1:$B$101,2,FALSE)*(1-Lapse_Risk_Adj)</f>
        <v>#N/A</v>
      </c>
      <c r="EC58" s="108" t="e">
        <f>(EC53-EC55)*VLOOKUP(EC5,Lapses!$A$1:$B$101,2,FALSE)*(1-Lapse_Risk_Adj)</f>
        <v>#N/A</v>
      </c>
      <c r="ED58" s="108" t="e">
        <f>(ED53-ED55)*VLOOKUP(ED5,Lapses!$A$1:$B$101,2,FALSE)*(1-Lapse_Risk_Adj)</f>
        <v>#N/A</v>
      </c>
      <c r="EE58" s="108" t="e">
        <f>(EE53-EE55)*VLOOKUP(EE5,Lapses!$A$1:$B$101,2,FALSE)*(1-Lapse_Risk_Adj)</f>
        <v>#N/A</v>
      </c>
      <c r="EF58" s="108" t="e">
        <f>(EF53-EF55)*VLOOKUP(EF5,Lapses!$A$1:$B$101,2,FALSE)*(1-Lapse_Risk_Adj)</f>
        <v>#N/A</v>
      </c>
      <c r="EG58" s="108" t="e">
        <f>(EG53-EG55)*VLOOKUP(EG5,Lapses!$A$1:$B$101,2,FALSE)*(1-Lapse_Risk_Adj)</f>
        <v>#N/A</v>
      </c>
      <c r="EH58" s="108" t="e">
        <f>(EH53-EH55)*VLOOKUP(EH5,Lapses!$A$1:$B$101,2,FALSE)*(1-Lapse_Risk_Adj)</f>
        <v>#N/A</v>
      </c>
      <c r="EI58" s="108" t="e">
        <f>(EI53-EI55)*VLOOKUP(EI5,Lapses!$A$1:$B$101,2,FALSE)*(1-Lapse_Risk_Adj)</f>
        <v>#N/A</v>
      </c>
      <c r="EJ58" s="108" t="e">
        <f>(EJ53-EJ55)*VLOOKUP(EJ5,Lapses!$A$1:$B$101,2,FALSE)*(1-Lapse_Risk_Adj)</f>
        <v>#N/A</v>
      </c>
      <c r="EK58" s="108" t="e">
        <f>(EK53-EK55)*VLOOKUP(EK5,Lapses!$A$1:$B$101,2,FALSE)*(1-Lapse_Risk_Adj)</f>
        <v>#N/A</v>
      </c>
      <c r="EL58" s="108" t="e">
        <f>(EL53-EL55)*VLOOKUP(EL5,Lapses!$A$1:$B$101,2,FALSE)*(1-Lapse_Risk_Adj)</f>
        <v>#N/A</v>
      </c>
      <c r="EM58" s="108" t="e">
        <f>(EM53-EM55)*VLOOKUP(EM5,Lapses!$A$1:$B$101,2,FALSE)*(1-Lapse_Risk_Adj)</f>
        <v>#N/A</v>
      </c>
      <c r="EN58" s="108" t="e">
        <f>(EN53-EN55)*VLOOKUP(EN5,Lapses!$A$1:$B$101,2,FALSE)*(1-Lapse_Risk_Adj)</f>
        <v>#N/A</v>
      </c>
      <c r="EO58" s="108" t="e">
        <f>(EO53-EO55)*VLOOKUP(EO5,Lapses!$A$1:$B$101,2,FALSE)*(1-Lapse_Risk_Adj)</f>
        <v>#N/A</v>
      </c>
      <c r="EP58" s="108" t="e">
        <f>(EP53-EP55)*VLOOKUP(EP5,Lapses!$A$1:$B$101,2,FALSE)*(1-Lapse_Risk_Adj)</f>
        <v>#N/A</v>
      </c>
      <c r="EQ58" s="108" t="e">
        <f>(EQ53-EQ55)*VLOOKUP(EQ5,Lapses!$A$1:$B$101,2,FALSE)*(1-Lapse_Risk_Adj)</f>
        <v>#N/A</v>
      </c>
      <c r="ER58" s="108" t="e">
        <f>(ER53-ER55)*VLOOKUP(ER5,Lapses!$A$1:$B$101,2,FALSE)*(1-Lapse_Risk_Adj)</f>
        <v>#N/A</v>
      </c>
      <c r="ES58" s="108" t="e">
        <f>(ES53-ES55)*VLOOKUP(ES5,Lapses!$A$1:$B$101,2,FALSE)*(1-Lapse_Risk_Adj)</f>
        <v>#N/A</v>
      </c>
      <c r="ET58" s="108" t="e">
        <f>(ET53-ET55)*VLOOKUP(ET5,Lapses!$A$1:$B$101,2,FALSE)*(1-Lapse_Risk_Adj)</f>
        <v>#N/A</v>
      </c>
      <c r="EU58" s="108" t="e">
        <f>(EU53-EU55)*VLOOKUP(EU5,Lapses!$A$1:$B$101,2,FALSE)*(1-Lapse_Risk_Adj)</f>
        <v>#N/A</v>
      </c>
      <c r="EV58" s="108" t="e">
        <f>(EV53-EV55)*VLOOKUP(EV5,Lapses!$A$1:$B$101,2,FALSE)*(1-Lapse_Risk_Adj)</f>
        <v>#N/A</v>
      </c>
      <c r="EW58" s="108" t="e">
        <f>(EW53-EW55)*VLOOKUP(EW5,Lapses!$A$1:$B$101,2,FALSE)*(1-Lapse_Risk_Adj)</f>
        <v>#N/A</v>
      </c>
      <c r="EX58" s="108" t="e">
        <f>(EX53-EX55)*VLOOKUP(EX5,Lapses!$A$1:$B$101,2,FALSE)*(1-Lapse_Risk_Adj)</f>
        <v>#N/A</v>
      </c>
      <c r="EY58" s="108" t="e">
        <f>(EY53-EY55)*VLOOKUP(EY5,Lapses!$A$1:$B$101,2,FALSE)*(1-Lapse_Risk_Adj)</f>
        <v>#N/A</v>
      </c>
      <c r="EZ58" s="108" t="e">
        <f>(EZ53-EZ55)*VLOOKUP(EZ5,Lapses!$A$1:$B$101,2,FALSE)*(1-Lapse_Risk_Adj)</f>
        <v>#N/A</v>
      </c>
      <c r="FA58" s="108" t="e">
        <f>(FA53-FA55)*VLOOKUP(FA5,Lapses!$A$1:$B$101,2,FALSE)*(1-Lapse_Risk_Adj)</f>
        <v>#N/A</v>
      </c>
      <c r="FB58" s="108" t="e">
        <f>(FB53-FB55)*VLOOKUP(FB5,Lapses!$A$1:$B$101,2,FALSE)*(1-Lapse_Risk_Adj)</f>
        <v>#N/A</v>
      </c>
      <c r="FC58" s="108" t="e">
        <f>(FC53-FC55)*VLOOKUP(FC5,Lapses!$A$1:$B$101,2,FALSE)*(1-Lapse_Risk_Adj)</f>
        <v>#N/A</v>
      </c>
      <c r="FD58" s="108" t="e">
        <f>(FD53-FD55)*VLOOKUP(FD5,Lapses!$A$1:$B$101,2,FALSE)*(1-Lapse_Risk_Adj)</f>
        <v>#N/A</v>
      </c>
      <c r="FE58" s="108" t="e">
        <f>(FE53-FE55)*VLOOKUP(FE5,Lapses!$A$1:$B$101,2,FALSE)*(1-Lapse_Risk_Adj)</f>
        <v>#N/A</v>
      </c>
      <c r="FF58" s="108" t="e">
        <f>(FF53-FF55)*VLOOKUP(FF5,Lapses!$A$1:$B$101,2,FALSE)*(1-Lapse_Risk_Adj)</f>
        <v>#N/A</v>
      </c>
      <c r="FG58" s="108" t="e">
        <f>(FG53-FG55)*VLOOKUP(FG5,Lapses!$A$1:$B$101,2,FALSE)*(1-Lapse_Risk_Adj)</f>
        <v>#N/A</v>
      </c>
      <c r="FH58" s="108" t="e">
        <f>(FH53-FH55)*VLOOKUP(FH5,Lapses!$A$1:$B$101,2,FALSE)*(1-Lapse_Risk_Adj)</f>
        <v>#N/A</v>
      </c>
      <c r="FI58" s="108" t="e">
        <f>(FI53-FI55)*VLOOKUP(FI5,Lapses!$A$1:$B$101,2,FALSE)*(1-Lapse_Risk_Adj)</f>
        <v>#N/A</v>
      </c>
      <c r="FJ58" s="108" t="e">
        <f>(FJ53-FJ55)*VLOOKUP(FJ5,Lapses!$A$1:$B$101,2,FALSE)*(1-Lapse_Risk_Adj)</f>
        <v>#N/A</v>
      </c>
      <c r="FK58" s="108" t="e">
        <f>(FK53-FK55)*VLOOKUP(FK5,Lapses!$A$1:$B$101,2,FALSE)*(1-Lapse_Risk_Adj)</f>
        <v>#N/A</v>
      </c>
      <c r="FL58" s="108" t="e">
        <f>(FL53-FL55)*VLOOKUP(FL5,Lapses!$A$1:$B$101,2,FALSE)*(1-Lapse_Risk_Adj)</f>
        <v>#N/A</v>
      </c>
      <c r="FM58" s="108" t="e">
        <f>(FM53-FM55)*VLOOKUP(FM5,Lapses!$A$1:$B$101,2,FALSE)*(1-Lapse_Risk_Adj)</f>
        <v>#N/A</v>
      </c>
      <c r="FN58" s="108" t="e">
        <f>(FN53-FN55)*VLOOKUP(FN5,Lapses!$A$1:$B$101,2,FALSE)*(1-Lapse_Risk_Adj)</f>
        <v>#N/A</v>
      </c>
      <c r="FO58" s="108" t="e">
        <f>(FO53-FO55)*VLOOKUP(FO5,Lapses!$A$1:$B$101,2,FALSE)*(1-Lapse_Risk_Adj)</f>
        <v>#N/A</v>
      </c>
      <c r="FP58" s="108" t="e">
        <f>(FP53-FP55)*VLOOKUP(FP5,Lapses!$A$1:$B$101,2,FALSE)*(1-Lapse_Risk_Adj)</f>
        <v>#N/A</v>
      </c>
      <c r="FQ58" s="108" t="e">
        <f>(FQ53-FQ55)*VLOOKUP(FQ5,Lapses!$A$1:$B$101,2,FALSE)*(1-Lapse_Risk_Adj)</f>
        <v>#N/A</v>
      </c>
      <c r="FR58" s="108" t="e">
        <f>(FR53-FR55)*VLOOKUP(FR5,Lapses!$A$1:$B$101,2,FALSE)*(1-Lapse_Risk_Adj)</f>
        <v>#N/A</v>
      </c>
      <c r="FS58" s="108" t="e">
        <f>(FS53-FS55)*VLOOKUP(FS5,Lapses!$A$1:$B$101,2,FALSE)*(1-Lapse_Risk_Adj)</f>
        <v>#N/A</v>
      </c>
      <c r="FT58" s="108" t="e">
        <f>(FT53-FT55)*VLOOKUP(FT5,Lapses!$A$1:$B$101,2,FALSE)*(1-Lapse_Risk_Adj)</f>
        <v>#N/A</v>
      </c>
      <c r="FU58" s="108" t="e">
        <f>(FU53-FU55)*VLOOKUP(FU5,Lapses!$A$1:$B$101,2,FALSE)*(1-Lapse_Risk_Adj)</f>
        <v>#N/A</v>
      </c>
      <c r="FV58" s="108" t="e">
        <f>(FV53-FV55)*VLOOKUP(FV5,Lapses!$A$1:$B$101,2,FALSE)*(1-Lapse_Risk_Adj)</f>
        <v>#N/A</v>
      </c>
      <c r="FW58" s="108" t="e">
        <f>(FW53-FW55)*VLOOKUP(FW5,Lapses!$A$1:$B$101,2,FALSE)*(1-Lapse_Risk_Adj)</f>
        <v>#N/A</v>
      </c>
      <c r="FX58" s="108" t="e">
        <f>(FX53-FX55)*VLOOKUP(FX5,Lapses!$A$1:$B$101,2,FALSE)*(1-Lapse_Risk_Adj)</f>
        <v>#N/A</v>
      </c>
      <c r="FY58" s="108" t="e">
        <f>(FY53-FY55)*VLOOKUP(FY5,Lapses!$A$1:$B$101,2,FALSE)*(1-Lapse_Risk_Adj)</f>
        <v>#N/A</v>
      </c>
      <c r="FZ58" s="108" t="e">
        <f>(FZ53-FZ55)*VLOOKUP(FZ5,Lapses!$A$1:$B$101,2,FALSE)*(1-Lapse_Risk_Adj)</f>
        <v>#N/A</v>
      </c>
      <c r="GA58" s="108" t="e">
        <f>(GA53-GA55)*VLOOKUP(GA5,Lapses!$A$1:$B$101,2,FALSE)*(1-Lapse_Risk_Adj)</f>
        <v>#N/A</v>
      </c>
      <c r="GB58" s="108" t="e">
        <f>(GB53-GB55)*VLOOKUP(GB5,Lapses!$A$1:$B$101,2,FALSE)*(1-Lapse_Risk_Adj)</f>
        <v>#N/A</v>
      </c>
      <c r="GC58" s="108" t="e">
        <f>(GC53-GC55)*VLOOKUP(GC5,Lapses!$A$1:$B$101,2,FALSE)*(1-Lapse_Risk_Adj)</f>
        <v>#N/A</v>
      </c>
      <c r="GD58" s="108" t="e">
        <f>(GD53-GD55)*VLOOKUP(GD5,Lapses!$A$1:$B$101,2,FALSE)*(1-Lapse_Risk_Adj)</f>
        <v>#N/A</v>
      </c>
      <c r="GE58" s="108" t="e">
        <f>(GE53-GE55)*VLOOKUP(GE5,Lapses!$A$1:$B$101,2,FALSE)*(1-Lapse_Risk_Adj)</f>
        <v>#N/A</v>
      </c>
      <c r="GF58" s="108" t="e">
        <f>(GF53-GF55)*VLOOKUP(GF5,Lapses!$A$1:$B$101,2,FALSE)*(1-Lapse_Risk_Adj)</f>
        <v>#N/A</v>
      </c>
      <c r="GG58" s="108" t="e">
        <f>(GG53-GG55)*VLOOKUP(GG5,Lapses!$A$1:$B$101,2,FALSE)*(1-Lapse_Risk_Adj)</f>
        <v>#N/A</v>
      </c>
      <c r="GH58" s="108" t="e">
        <f>(GH53-GH55)*VLOOKUP(GH5,Lapses!$A$1:$B$101,2,FALSE)*(1-Lapse_Risk_Adj)</f>
        <v>#N/A</v>
      </c>
      <c r="GI58" s="108" t="e">
        <f>(GI53-GI55)*VLOOKUP(GI5,Lapses!$A$1:$B$101,2,FALSE)*(1-Lapse_Risk_Adj)</f>
        <v>#N/A</v>
      </c>
      <c r="GJ58" s="108" t="e">
        <f>(GJ53-GJ55)*VLOOKUP(GJ5,Lapses!$A$1:$B$101,2,FALSE)*(1-Lapse_Risk_Adj)</f>
        <v>#N/A</v>
      </c>
    </row>
    <row r="59" spans="2:192" x14ac:dyDescent="0.3">
      <c r="C59" s="32" t="s">
        <v>467</v>
      </c>
      <c r="D59" s="41"/>
      <c r="E59" s="69"/>
      <c r="F59" s="109">
        <f>F53+F54-F55-F58-F56</f>
        <v>0.6534350329100469</v>
      </c>
      <c r="G59" s="109">
        <f>G53+G54-G55-G58-G56</f>
        <v>0.51874568184062964</v>
      </c>
      <c r="H59" s="109">
        <f t="shared" ref="H59:BS59" si="124">H53+H54-H55-H58-H56</f>
        <v>0.45819401858317543</v>
      </c>
      <c r="I59" s="109">
        <f t="shared" si="124"/>
        <v>0.40389948227547573</v>
      </c>
      <c r="J59" s="109">
        <f t="shared" si="124"/>
        <v>0.35623226682083403</v>
      </c>
      <c r="K59" s="109">
        <f t="shared" si="124"/>
        <v>0.31383339239056063</v>
      </c>
      <c r="L59" s="109">
        <f t="shared" si="124"/>
        <v>0.27519912638772864</v>
      </c>
      <c r="M59" s="109">
        <f t="shared" si="124"/>
        <v>0.24011817327742283</v>
      </c>
      <c r="N59" s="109">
        <f t="shared" si="124"/>
        <v>0.20837961980265801</v>
      </c>
      <c r="O59" s="109">
        <f t="shared" si="124"/>
        <v>0.17976321533549727</v>
      </c>
      <c r="P59" s="109">
        <f t="shared" si="124"/>
        <v>0.15405152299820024</v>
      </c>
      <c r="Q59" s="109">
        <f t="shared" si="124"/>
        <v>0.13021700696326954</v>
      </c>
      <c r="R59" s="109">
        <f t="shared" si="124"/>
        <v>0.10833670085927269</v>
      </c>
      <c r="S59" s="109">
        <f t="shared" si="124"/>
        <v>8.8490285128347917E-2</v>
      </c>
      <c r="T59" s="109">
        <f t="shared" si="124"/>
        <v>7.0751309077719829E-2</v>
      </c>
      <c r="U59" s="109">
        <f t="shared" si="124"/>
        <v>5.517654771505566E-2</v>
      </c>
      <c r="V59" s="109">
        <f t="shared" si="124"/>
        <v>4.1794013797594391E-2</v>
      </c>
      <c r="W59" s="109">
        <f t="shared" si="124"/>
        <v>3.0590639083578435E-2</v>
      </c>
      <c r="X59" s="109">
        <f t="shared" si="124"/>
        <v>2.1501201489657902E-2</v>
      </c>
      <c r="Y59" s="109">
        <f t="shared" si="124"/>
        <v>1.4400592119004877E-2</v>
      </c>
      <c r="Z59" s="109">
        <f t="shared" si="124"/>
        <v>9.1017948901513813E-3</v>
      </c>
      <c r="AA59" s="109">
        <f t="shared" si="124"/>
        <v>5.5446931543652019E-3</v>
      </c>
      <c r="AB59" s="109">
        <f t="shared" si="124"/>
        <v>3.2599143961099305E-3</v>
      </c>
      <c r="AC59" s="109">
        <f t="shared" si="124"/>
        <v>1.8465032807501124E-3</v>
      </c>
      <c r="AD59" s="109">
        <f t="shared" si="124"/>
        <v>1.004707544897335E-3</v>
      </c>
      <c r="AE59" s="109">
        <f t="shared" si="124"/>
        <v>-3.2240226812897758E-5</v>
      </c>
      <c r="AF59" s="109" t="e">
        <f t="shared" si="124"/>
        <v>#N/A</v>
      </c>
      <c r="AG59" s="109" t="e">
        <f t="shared" si="124"/>
        <v>#N/A</v>
      </c>
      <c r="AH59" s="109" t="e">
        <f t="shared" si="124"/>
        <v>#N/A</v>
      </c>
      <c r="AI59" s="109" t="e">
        <f t="shared" si="124"/>
        <v>#N/A</v>
      </c>
      <c r="AJ59" s="109" t="e">
        <f t="shared" si="124"/>
        <v>#N/A</v>
      </c>
      <c r="AK59" s="109" t="e">
        <f t="shared" si="124"/>
        <v>#N/A</v>
      </c>
      <c r="AL59" s="109" t="e">
        <f t="shared" si="124"/>
        <v>#N/A</v>
      </c>
      <c r="AM59" s="109" t="e">
        <f t="shared" si="124"/>
        <v>#N/A</v>
      </c>
      <c r="AN59" s="109" t="e">
        <f t="shared" si="124"/>
        <v>#N/A</v>
      </c>
      <c r="AO59" s="109" t="e">
        <f t="shared" si="124"/>
        <v>#N/A</v>
      </c>
      <c r="AP59" s="109" t="e">
        <f t="shared" si="124"/>
        <v>#N/A</v>
      </c>
      <c r="AQ59" s="109" t="e">
        <f t="shared" si="124"/>
        <v>#N/A</v>
      </c>
      <c r="AR59" s="109" t="e">
        <f t="shared" si="124"/>
        <v>#N/A</v>
      </c>
      <c r="AS59" s="109" t="e">
        <f t="shared" si="124"/>
        <v>#N/A</v>
      </c>
      <c r="AT59" s="109" t="e">
        <f t="shared" si="124"/>
        <v>#N/A</v>
      </c>
      <c r="AU59" s="109" t="e">
        <f t="shared" si="124"/>
        <v>#N/A</v>
      </c>
      <c r="AV59" s="109" t="e">
        <f t="shared" si="124"/>
        <v>#N/A</v>
      </c>
      <c r="AW59" s="109" t="e">
        <f t="shared" si="124"/>
        <v>#N/A</v>
      </c>
      <c r="AX59" s="109" t="e">
        <f t="shared" si="124"/>
        <v>#N/A</v>
      </c>
      <c r="AY59" s="109" t="e">
        <f t="shared" si="124"/>
        <v>#N/A</v>
      </c>
      <c r="AZ59" s="109" t="e">
        <f t="shared" si="124"/>
        <v>#N/A</v>
      </c>
      <c r="BA59" s="109" t="e">
        <f t="shared" si="124"/>
        <v>#N/A</v>
      </c>
      <c r="BB59" s="109" t="e">
        <f t="shared" si="124"/>
        <v>#N/A</v>
      </c>
      <c r="BC59" s="109" t="e">
        <f t="shared" si="124"/>
        <v>#N/A</v>
      </c>
      <c r="BD59" s="109" t="e">
        <f t="shared" si="124"/>
        <v>#N/A</v>
      </c>
      <c r="BE59" s="109" t="e">
        <f t="shared" si="124"/>
        <v>#N/A</v>
      </c>
      <c r="BF59" s="109" t="e">
        <f t="shared" si="124"/>
        <v>#N/A</v>
      </c>
      <c r="BG59" s="109" t="e">
        <f t="shared" si="124"/>
        <v>#N/A</v>
      </c>
      <c r="BH59" s="109" t="e">
        <f t="shared" si="124"/>
        <v>#N/A</v>
      </c>
      <c r="BI59" s="109" t="e">
        <f t="shared" si="124"/>
        <v>#N/A</v>
      </c>
      <c r="BJ59" s="109" t="e">
        <f t="shared" si="124"/>
        <v>#N/A</v>
      </c>
      <c r="BK59" s="109" t="e">
        <f t="shared" si="124"/>
        <v>#N/A</v>
      </c>
      <c r="BL59" s="109" t="e">
        <f t="shared" si="124"/>
        <v>#N/A</v>
      </c>
      <c r="BM59" s="109" t="e">
        <f t="shared" si="124"/>
        <v>#N/A</v>
      </c>
      <c r="BN59" s="109" t="e">
        <f t="shared" si="124"/>
        <v>#N/A</v>
      </c>
      <c r="BO59" s="109" t="e">
        <f t="shared" si="124"/>
        <v>#N/A</v>
      </c>
      <c r="BP59" s="109" t="e">
        <f t="shared" si="124"/>
        <v>#N/A</v>
      </c>
      <c r="BQ59" s="109" t="e">
        <f t="shared" si="124"/>
        <v>#N/A</v>
      </c>
      <c r="BR59" s="109" t="e">
        <f t="shared" si="124"/>
        <v>#N/A</v>
      </c>
      <c r="BS59" s="109" t="e">
        <f t="shared" si="124"/>
        <v>#N/A</v>
      </c>
      <c r="BT59" s="109" t="e">
        <f t="shared" ref="BT59:EE59" si="125">BT53+BT54-BT55-BT58-BT56</f>
        <v>#N/A</v>
      </c>
      <c r="BU59" s="109" t="e">
        <f t="shared" si="125"/>
        <v>#N/A</v>
      </c>
      <c r="BV59" s="109" t="e">
        <f t="shared" si="125"/>
        <v>#N/A</v>
      </c>
      <c r="BW59" s="109" t="e">
        <f t="shared" si="125"/>
        <v>#N/A</v>
      </c>
      <c r="BX59" s="109" t="e">
        <f t="shared" si="125"/>
        <v>#N/A</v>
      </c>
      <c r="BY59" s="109" t="e">
        <f t="shared" si="125"/>
        <v>#N/A</v>
      </c>
      <c r="BZ59" s="109" t="e">
        <f t="shared" si="125"/>
        <v>#N/A</v>
      </c>
      <c r="CA59" s="109" t="e">
        <f t="shared" si="125"/>
        <v>#N/A</v>
      </c>
      <c r="CB59" s="109" t="e">
        <f t="shared" si="125"/>
        <v>#N/A</v>
      </c>
      <c r="CC59" s="109" t="e">
        <f t="shared" si="125"/>
        <v>#N/A</v>
      </c>
      <c r="CD59" s="109" t="e">
        <f t="shared" si="125"/>
        <v>#N/A</v>
      </c>
      <c r="CE59" s="109" t="e">
        <f t="shared" si="125"/>
        <v>#N/A</v>
      </c>
      <c r="CF59" s="109" t="e">
        <f t="shared" si="125"/>
        <v>#N/A</v>
      </c>
      <c r="CG59" s="109" t="e">
        <f t="shared" si="125"/>
        <v>#N/A</v>
      </c>
      <c r="CH59" s="109" t="e">
        <f t="shared" si="125"/>
        <v>#N/A</v>
      </c>
      <c r="CI59" s="109" t="e">
        <f t="shared" si="125"/>
        <v>#N/A</v>
      </c>
      <c r="CJ59" s="109" t="e">
        <f t="shared" si="125"/>
        <v>#N/A</v>
      </c>
      <c r="CK59" s="109" t="e">
        <f t="shared" si="125"/>
        <v>#N/A</v>
      </c>
      <c r="CL59" s="109" t="e">
        <f t="shared" si="125"/>
        <v>#N/A</v>
      </c>
      <c r="CM59" s="109" t="e">
        <f t="shared" si="125"/>
        <v>#N/A</v>
      </c>
      <c r="CN59" s="109" t="e">
        <f t="shared" si="125"/>
        <v>#N/A</v>
      </c>
      <c r="CO59" s="109" t="e">
        <f t="shared" si="125"/>
        <v>#N/A</v>
      </c>
      <c r="CP59" s="109" t="e">
        <f t="shared" si="125"/>
        <v>#N/A</v>
      </c>
      <c r="CQ59" s="109" t="e">
        <f t="shared" si="125"/>
        <v>#N/A</v>
      </c>
      <c r="CR59" s="109" t="e">
        <f t="shared" si="125"/>
        <v>#N/A</v>
      </c>
      <c r="CS59" s="109" t="e">
        <f t="shared" si="125"/>
        <v>#N/A</v>
      </c>
      <c r="CT59" s="109" t="e">
        <f t="shared" si="125"/>
        <v>#N/A</v>
      </c>
      <c r="CU59" s="109" t="e">
        <f t="shared" si="125"/>
        <v>#N/A</v>
      </c>
      <c r="CV59" s="109" t="e">
        <f t="shared" si="125"/>
        <v>#N/A</v>
      </c>
      <c r="CW59" s="109" t="e">
        <f t="shared" si="125"/>
        <v>#N/A</v>
      </c>
      <c r="CX59" s="109" t="e">
        <f t="shared" si="125"/>
        <v>#N/A</v>
      </c>
      <c r="CY59" s="109" t="e">
        <f t="shared" si="125"/>
        <v>#N/A</v>
      </c>
      <c r="CZ59" s="109" t="e">
        <f t="shared" si="125"/>
        <v>#N/A</v>
      </c>
      <c r="DA59" s="109" t="e">
        <f t="shared" si="125"/>
        <v>#N/A</v>
      </c>
      <c r="DB59" s="109" t="e">
        <f t="shared" si="125"/>
        <v>#N/A</v>
      </c>
      <c r="DC59" s="109" t="e">
        <f t="shared" si="125"/>
        <v>#N/A</v>
      </c>
      <c r="DD59" s="109" t="e">
        <f t="shared" si="125"/>
        <v>#N/A</v>
      </c>
      <c r="DE59" s="109" t="e">
        <f t="shared" si="125"/>
        <v>#N/A</v>
      </c>
      <c r="DF59" s="109" t="e">
        <f t="shared" si="125"/>
        <v>#N/A</v>
      </c>
      <c r="DG59" s="109" t="e">
        <f t="shared" si="125"/>
        <v>#N/A</v>
      </c>
      <c r="DH59" s="109" t="e">
        <f t="shared" si="125"/>
        <v>#N/A</v>
      </c>
      <c r="DI59" s="109" t="e">
        <f t="shared" si="125"/>
        <v>#N/A</v>
      </c>
      <c r="DJ59" s="109" t="e">
        <f t="shared" si="125"/>
        <v>#N/A</v>
      </c>
      <c r="DK59" s="109" t="e">
        <f t="shared" si="125"/>
        <v>#N/A</v>
      </c>
      <c r="DL59" s="109" t="e">
        <f t="shared" si="125"/>
        <v>#N/A</v>
      </c>
      <c r="DM59" s="109" t="e">
        <f t="shared" si="125"/>
        <v>#N/A</v>
      </c>
      <c r="DN59" s="109" t="e">
        <f t="shared" si="125"/>
        <v>#N/A</v>
      </c>
      <c r="DO59" s="109" t="e">
        <f t="shared" si="125"/>
        <v>#N/A</v>
      </c>
      <c r="DP59" s="109" t="e">
        <f t="shared" si="125"/>
        <v>#N/A</v>
      </c>
      <c r="DQ59" s="109" t="e">
        <f t="shared" si="125"/>
        <v>#N/A</v>
      </c>
      <c r="DR59" s="109" t="e">
        <f t="shared" si="125"/>
        <v>#N/A</v>
      </c>
      <c r="DS59" s="109" t="e">
        <f t="shared" si="125"/>
        <v>#N/A</v>
      </c>
      <c r="DT59" s="109" t="e">
        <f t="shared" si="125"/>
        <v>#N/A</v>
      </c>
      <c r="DU59" s="109" t="e">
        <f t="shared" si="125"/>
        <v>#N/A</v>
      </c>
      <c r="DV59" s="109" t="e">
        <f t="shared" si="125"/>
        <v>#N/A</v>
      </c>
      <c r="DW59" s="109" t="e">
        <f t="shared" si="125"/>
        <v>#N/A</v>
      </c>
      <c r="DX59" s="109" t="e">
        <f t="shared" si="125"/>
        <v>#N/A</v>
      </c>
      <c r="DY59" s="109" t="e">
        <f t="shared" si="125"/>
        <v>#N/A</v>
      </c>
      <c r="DZ59" s="109" t="e">
        <f t="shared" si="125"/>
        <v>#N/A</v>
      </c>
      <c r="EA59" s="109" t="e">
        <f t="shared" si="125"/>
        <v>#N/A</v>
      </c>
      <c r="EB59" s="109" t="e">
        <f t="shared" si="125"/>
        <v>#N/A</v>
      </c>
      <c r="EC59" s="109" t="e">
        <f t="shared" si="125"/>
        <v>#N/A</v>
      </c>
      <c r="ED59" s="109" t="e">
        <f t="shared" si="125"/>
        <v>#N/A</v>
      </c>
      <c r="EE59" s="109" t="e">
        <f t="shared" si="125"/>
        <v>#N/A</v>
      </c>
      <c r="EF59" s="109" t="e">
        <f t="shared" ref="EF59:GJ59" si="126">EF53+EF54-EF55-EF58-EF56</f>
        <v>#N/A</v>
      </c>
      <c r="EG59" s="109" t="e">
        <f t="shared" si="126"/>
        <v>#N/A</v>
      </c>
      <c r="EH59" s="109" t="e">
        <f t="shared" si="126"/>
        <v>#N/A</v>
      </c>
      <c r="EI59" s="109" t="e">
        <f t="shared" si="126"/>
        <v>#N/A</v>
      </c>
      <c r="EJ59" s="109" t="e">
        <f t="shared" si="126"/>
        <v>#N/A</v>
      </c>
      <c r="EK59" s="109" t="e">
        <f t="shared" si="126"/>
        <v>#N/A</v>
      </c>
      <c r="EL59" s="109" t="e">
        <f t="shared" si="126"/>
        <v>#N/A</v>
      </c>
      <c r="EM59" s="109" t="e">
        <f t="shared" si="126"/>
        <v>#N/A</v>
      </c>
      <c r="EN59" s="109" t="e">
        <f t="shared" si="126"/>
        <v>#N/A</v>
      </c>
      <c r="EO59" s="109" t="e">
        <f t="shared" si="126"/>
        <v>#N/A</v>
      </c>
      <c r="EP59" s="109" t="e">
        <f t="shared" si="126"/>
        <v>#N/A</v>
      </c>
      <c r="EQ59" s="109" t="e">
        <f t="shared" si="126"/>
        <v>#N/A</v>
      </c>
      <c r="ER59" s="109" t="e">
        <f t="shared" si="126"/>
        <v>#N/A</v>
      </c>
      <c r="ES59" s="109" t="e">
        <f t="shared" si="126"/>
        <v>#N/A</v>
      </c>
      <c r="ET59" s="109" t="e">
        <f t="shared" si="126"/>
        <v>#N/A</v>
      </c>
      <c r="EU59" s="109" t="e">
        <f t="shared" si="126"/>
        <v>#N/A</v>
      </c>
      <c r="EV59" s="109" t="e">
        <f t="shared" si="126"/>
        <v>#N/A</v>
      </c>
      <c r="EW59" s="109" t="e">
        <f t="shared" si="126"/>
        <v>#N/A</v>
      </c>
      <c r="EX59" s="109" t="e">
        <f t="shared" si="126"/>
        <v>#N/A</v>
      </c>
      <c r="EY59" s="109" t="e">
        <f t="shared" si="126"/>
        <v>#N/A</v>
      </c>
      <c r="EZ59" s="109" t="e">
        <f t="shared" si="126"/>
        <v>#N/A</v>
      </c>
      <c r="FA59" s="109" t="e">
        <f t="shared" si="126"/>
        <v>#N/A</v>
      </c>
      <c r="FB59" s="109" t="e">
        <f t="shared" si="126"/>
        <v>#N/A</v>
      </c>
      <c r="FC59" s="109" t="e">
        <f t="shared" si="126"/>
        <v>#N/A</v>
      </c>
      <c r="FD59" s="109" t="e">
        <f t="shared" si="126"/>
        <v>#N/A</v>
      </c>
      <c r="FE59" s="109" t="e">
        <f t="shared" si="126"/>
        <v>#N/A</v>
      </c>
      <c r="FF59" s="109" t="e">
        <f t="shared" si="126"/>
        <v>#N/A</v>
      </c>
      <c r="FG59" s="109" t="e">
        <f t="shared" si="126"/>
        <v>#N/A</v>
      </c>
      <c r="FH59" s="109" t="e">
        <f t="shared" si="126"/>
        <v>#N/A</v>
      </c>
      <c r="FI59" s="109" t="e">
        <f t="shared" si="126"/>
        <v>#N/A</v>
      </c>
      <c r="FJ59" s="109" t="e">
        <f t="shared" si="126"/>
        <v>#N/A</v>
      </c>
      <c r="FK59" s="109" t="e">
        <f t="shared" si="126"/>
        <v>#N/A</v>
      </c>
      <c r="FL59" s="109" t="e">
        <f t="shared" si="126"/>
        <v>#N/A</v>
      </c>
      <c r="FM59" s="109" t="e">
        <f t="shared" si="126"/>
        <v>#N/A</v>
      </c>
      <c r="FN59" s="109" t="e">
        <f t="shared" si="126"/>
        <v>#N/A</v>
      </c>
      <c r="FO59" s="109" t="e">
        <f t="shared" si="126"/>
        <v>#N/A</v>
      </c>
      <c r="FP59" s="109" t="e">
        <f t="shared" si="126"/>
        <v>#N/A</v>
      </c>
      <c r="FQ59" s="109" t="e">
        <f t="shared" si="126"/>
        <v>#N/A</v>
      </c>
      <c r="FR59" s="109" t="e">
        <f t="shared" si="126"/>
        <v>#N/A</v>
      </c>
      <c r="FS59" s="109" t="e">
        <f t="shared" si="126"/>
        <v>#N/A</v>
      </c>
      <c r="FT59" s="109" t="e">
        <f t="shared" si="126"/>
        <v>#N/A</v>
      </c>
      <c r="FU59" s="109" t="e">
        <f t="shared" si="126"/>
        <v>#N/A</v>
      </c>
      <c r="FV59" s="109" t="e">
        <f t="shared" si="126"/>
        <v>#N/A</v>
      </c>
      <c r="FW59" s="109" t="e">
        <f t="shared" si="126"/>
        <v>#N/A</v>
      </c>
      <c r="FX59" s="109" t="e">
        <f t="shared" si="126"/>
        <v>#N/A</v>
      </c>
      <c r="FY59" s="109" t="e">
        <f t="shared" si="126"/>
        <v>#N/A</v>
      </c>
      <c r="FZ59" s="109" t="e">
        <f t="shared" si="126"/>
        <v>#N/A</v>
      </c>
      <c r="GA59" s="109" t="e">
        <f t="shared" si="126"/>
        <v>#N/A</v>
      </c>
      <c r="GB59" s="109" t="e">
        <f t="shared" si="126"/>
        <v>#N/A</v>
      </c>
      <c r="GC59" s="109" t="e">
        <f t="shared" si="126"/>
        <v>#N/A</v>
      </c>
      <c r="GD59" s="109" t="e">
        <f t="shared" si="126"/>
        <v>#N/A</v>
      </c>
      <c r="GE59" s="109" t="e">
        <f t="shared" si="126"/>
        <v>#N/A</v>
      </c>
      <c r="GF59" s="109" t="e">
        <f t="shared" si="126"/>
        <v>#N/A</v>
      </c>
      <c r="GG59" s="109" t="e">
        <f t="shared" si="126"/>
        <v>#N/A</v>
      </c>
      <c r="GH59" s="109" t="e">
        <f t="shared" si="126"/>
        <v>#N/A</v>
      </c>
      <c r="GI59" s="109" t="e">
        <f t="shared" si="126"/>
        <v>#N/A</v>
      </c>
      <c r="GJ59" s="109" t="e">
        <f t="shared" si="126"/>
        <v>#N/A</v>
      </c>
    </row>
    <row r="60" spans="2:192" x14ac:dyDescent="0.3">
      <c r="F60" s="107"/>
      <c r="G60" s="107"/>
      <c r="H60" s="107"/>
      <c r="I60" s="107"/>
      <c r="J60" s="107"/>
      <c r="K60" s="107"/>
      <c r="L60" s="107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  <c r="BT60" s="107"/>
      <c r="BU60" s="107"/>
      <c r="BV60" s="107"/>
      <c r="BW60" s="107"/>
      <c r="BX60" s="107"/>
      <c r="BY60" s="107"/>
      <c r="BZ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B60" s="107"/>
      <c r="DC60" s="107"/>
      <c r="DD60" s="107"/>
      <c r="DE60" s="107"/>
      <c r="DF60" s="107"/>
      <c r="DG60" s="107"/>
      <c r="DH60" s="107"/>
      <c r="DI60" s="107"/>
      <c r="DJ60" s="107"/>
      <c r="DK60" s="107"/>
      <c r="DL60" s="107"/>
      <c r="DM60" s="107"/>
      <c r="DN60" s="107"/>
      <c r="DO60" s="107"/>
      <c r="DP60" s="107"/>
      <c r="DQ60" s="107"/>
      <c r="DR60" s="107"/>
      <c r="DS60" s="107"/>
      <c r="DT60" s="107"/>
      <c r="DU60" s="107"/>
      <c r="DV60" s="107"/>
      <c r="DW60" s="107"/>
      <c r="DX60" s="107"/>
      <c r="DY60" s="107"/>
      <c r="DZ60" s="107"/>
      <c r="EA60" s="107"/>
      <c r="EB60" s="107"/>
      <c r="EC60" s="107"/>
      <c r="ED60" s="107"/>
      <c r="EE60" s="107"/>
      <c r="EF60" s="107"/>
      <c r="EG60" s="107"/>
      <c r="EH60" s="107"/>
      <c r="EI60" s="107"/>
      <c r="EJ60" s="107"/>
      <c r="EK60" s="107"/>
      <c r="EL60" s="107"/>
      <c r="EM60" s="107"/>
      <c r="EN60" s="107"/>
      <c r="EO60" s="107"/>
      <c r="EP60" s="107"/>
      <c r="EQ60" s="107"/>
      <c r="ER60" s="107"/>
      <c r="ES60" s="107"/>
      <c r="ET60" s="107"/>
      <c r="EU60" s="107"/>
      <c r="EV60" s="107"/>
      <c r="EW60" s="107"/>
      <c r="EX60" s="107"/>
      <c r="EY60" s="107"/>
      <c r="EZ60" s="107"/>
      <c r="FA60" s="107"/>
      <c r="FB60" s="107"/>
      <c r="FC60" s="107"/>
      <c r="FD60" s="107"/>
      <c r="FE60" s="107"/>
      <c r="FF60" s="107"/>
      <c r="FG60" s="107"/>
      <c r="FH60" s="107"/>
      <c r="FI60" s="107"/>
      <c r="FJ60" s="107"/>
      <c r="FK60" s="107"/>
      <c r="FL60" s="107"/>
      <c r="FM60" s="107"/>
      <c r="FN60" s="107"/>
      <c r="FO60" s="107"/>
      <c r="FP60" s="107"/>
      <c r="FQ60" s="107"/>
      <c r="FR60" s="107"/>
      <c r="FS60" s="107"/>
      <c r="FT60" s="107"/>
      <c r="FU60" s="107"/>
      <c r="FV60" s="107"/>
      <c r="FW60" s="107"/>
      <c r="FX60" s="107"/>
      <c r="FY60" s="107"/>
      <c r="FZ60" s="107"/>
      <c r="GA60" s="107"/>
      <c r="GB60" s="107"/>
      <c r="GC60" s="107"/>
      <c r="GD60" s="107"/>
      <c r="GE60" s="107"/>
      <c r="GF60" s="107"/>
      <c r="GG60" s="107"/>
      <c r="GH60" s="107"/>
      <c r="GI60" s="107"/>
      <c r="GJ60" s="107"/>
    </row>
    <row r="61" spans="2:192" x14ac:dyDescent="0.3">
      <c r="C61" s="37" t="s">
        <v>517</v>
      </c>
      <c r="F61" s="37" t="s">
        <v>518</v>
      </c>
    </row>
    <row r="62" spans="2:192" x14ac:dyDescent="0.3">
      <c r="C62" s="60" t="s">
        <v>442</v>
      </c>
      <c r="D62" s="38"/>
      <c r="E62" s="70"/>
      <c r="F62" s="64">
        <f ca="1">SUMPRODUCT(OFFSET(F44,,,,MIN(Entry_Age+cover_term,101)-Entry_Age),OFFSET(F14,,,,MIN(Entry_Age+cover_term,101)-Entry_Age))</f>
        <v>5423.1334408906259</v>
      </c>
    </row>
    <row r="63" spans="2:192" x14ac:dyDescent="0.3">
      <c r="C63" s="61" t="s">
        <v>444</v>
      </c>
      <c r="E63" s="71"/>
      <c r="F63" s="65">
        <f ca="1">SUMPRODUCT(OFFSET(F45,,,,MIN(Entry_Age+cover_term,101)-Entry_Age),OFFSET(F14,,,,MIN(Entry_Age+cover_term,101)-Entry_Age))</f>
        <v>0</v>
      </c>
    </row>
    <row r="64" spans="2:192" x14ac:dyDescent="0.3">
      <c r="C64" s="61" t="s">
        <v>446</v>
      </c>
      <c r="E64" s="71"/>
      <c r="F64" s="65">
        <f ca="1">SUMPRODUCT(OFFSET(F46,,,,MIN(Entry_Age+cover_term,101)-Entry_Age),OFFSET(F14,,,,MIN(Entry_Age+cover_term,101)-Entry_Age))</f>
        <v>-1399.168427749782</v>
      </c>
      <c r="O64" s="88">
        <v>1</v>
      </c>
      <c r="P64" s="88">
        <v>0.25</v>
      </c>
    </row>
    <row r="65" spans="3:236" x14ac:dyDescent="0.3">
      <c r="C65" s="61" t="s">
        <v>450</v>
      </c>
      <c r="E65" s="71"/>
      <c r="F65" s="65">
        <f ca="1">SUMPRODUCT(OFFSET(F47,,,,MIN(Entry_Age+cover_term,101)-Entry_Age),OFFSET(F14,,,,MIN(Entry_Age+cover_term,101)-Entry_Age))</f>
        <v>-175.25126310942954</v>
      </c>
    </row>
    <row r="66" spans="3:236" x14ac:dyDescent="0.3">
      <c r="C66" s="61" t="s">
        <v>454</v>
      </c>
      <c r="E66" s="71"/>
      <c r="F66" s="65">
        <f ca="1">SUMPRODUCT(OFFSET(F48,,,,MIN(Entry_Age+cover_term,101)-Entry_Age),OFFSET(F14,,,,MIN(Entry_Age+cover_term,101)-Entry_Age))</f>
        <v>-9.2237506899699824</v>
      </c>
    </row>
    <row r="67" spans="3:236" x14ac:dyDescent="0.3">
      <c r="C67" s="61" t="s">
        <v>457</v>
      </c>
      <c r="E67" s="71"/>
      <c r="F67" s="65">
        <f ca="1">SUMPRODUCT(OFFSET(F49,,,,MIN(Entry_Age+cover_term,101)-Entry_Age),OFFSET(F14,,,,MIN(Entry_Age+cover_term,101)-Entry_Age))</f>
        <v>-3314.6849532389278</v>
      </c>
    </row>
    <row r="68" spans="3:236" x14ac:dyDescent="0.3">
      <c r="C68" s="62" t="s">
        <v>459</v>
      </c>
      <c r="D68" s="41"/>
      <c r="E68" s="72"/>
      <c r="F68" s="66">
        <f ca="1">SUM(F62:F67)</f>
        <v>524.80504610251637</v>
      </c>
    </row>
    <row r="71" spans="3:236" x14ac:dyDescent="0.3">
      <c r="C71" s="124" t="s">
        <v>521</v>
      </c>
      <c r="D71" s="124"/>
      <c r="E71" s="125" t="s">
        <v>522</v>
      </c>
      <c r="F71" s="124">
        <f>+(F50-F49)*(1+F13)+F49-(IFRS17_CF!F22-IFRS17_CF!F21-IFRS17_CF!F19-IFRS17_CF!F17)*(1+F13)-IFRS17_CF!F21</f>
        <v>-24.407445862250597</v>
      </c>
      <c r="G71" s="124">
        <f>+(G50-G49)*(1+G13)+G49-(IFRS17_CF!G22-IFRS17_CF!G21-IFRS17_CF!G19-IFRS17_CF!G17)*(1+G13)-IFRS17_CF!G21</f>
        <v>-8.8100893017355588</v>
      </c>
      <c r="H71" s="124">
        <f>+(H50-H49)*(1+H13)+H49-(IFRS17_CF!H22-IFRS17_CF!H21-IFRS17_CF!H19-IFRS17_CF!H17)*(1+H13)-IFRS17_CF!H21</f>
        <v>-3.2219696533703654</v>
      </c>
      <c r="I71" s="124">
        <f>+(I50-I49)*(1+I13)+I49-(IFRS17_CF!I22-IFRS17_CF!I21-IFRS17_CF!I19-IFRS17_CF!I17)*(1+I13)-IFRS17_CF!I21</f>
        <v>-3.1814278862840979</v>
      </c>
      <c r="J71" s="124">
        <f>+(J50-J49)*(1+J13)+J49-(IFRS17_CF!J22-IFRS17_CF!J21-IFRS17_CF!J19-IFRS17_CF!J17)*(1+J13)-IFRS17_CF!J21</f>
        <v>-11.683369181835701</v>
      </c>
      <c r="K71" s="124">
        <f>+(K50-K49)*(1+K13)+K49-(IFRS17_CF!K22-IFRS17_CF!K21-IFRS17_CF!K19-IFRS17_CF!K17)*(1+K13)-IFRS17_CF!K21</f>
        <v>-2.156233792872996</v>
      </c>
      <c r="L71" s="124">
        <f>+(L50-L49)*(1+L13)+L49-(IFRS17_CF!L22-IFRS17_CF!L21-IFRS17_CF!L19-IFRS17_CF!L17)*(1+L13)-IFRS17_CF!L21</f>
        <v>-2.6225772346780616</v>
      </c>
      <c r="M71" s="124">
        <f>+(M50-M49)*(1+M13)+M49-(IFRS17_CF!M22-IFRS17_CF!M21-IFRS17_CF!M19-IFRS17_CF!M17)*(1+M13)-IFRS17_CF!M21</f>
        <v>-3.0365964568536867</v>
      </c>
      <c r="N71" s="124">
        <f>+(N50-N49)*(1+N13)+N49-(IFRS17_CF!N22-IFRS17_CF!N21-IFRS17_CF!N19-IFRS17_CF!N17)*(1+N13)-IFRS17_CF!N21</f>
        <v>-3.389636894368607</v>
      </c>
      <c r="O71" s="124">
        <f>+(O50-O49)*(1+O13)+O49-(IFRS17_CF!O22-IFRS17_CF!O21-IFRS17_CF!O19-IFRS17_CF!O17)*(1+O13)-IFRS17_CF!O21</f>
        <v>-9.3660732727745426</v>
      </c>
      <c r="P71" s="124">
        <f>+(P50-P49)*(1+P13)+P49-(IFRS17_CF!P22-IFRS17_CF!P21-IFRS17_CF!P19-IFRS17_CF!P17)*(1+P13)-IFRS17_CF!P21</f>
        <v>-3.9152009238882783</v>
      </c>
      <c r="Q71" s="124">
        <f>+(Q50-Q49)*(1+Q13)+Q49-(IFRS17_CF!Q22-IFRS17_CF!Q21-IFRS17_CF!Q19-IFRS17_CF!Q17)*(1+Q13)-IFRS17_CF!Q21</f>
        <v>-4.7144781860268097</v>
      </c>
      <c r="R71" s="124">
        <f>+(R50-R49)*(1+R13)+R49-(IFRS17_CF!R22-IFRS17_CF!R21-IFRS17_CF!R19-IFRS17_CF!R17)*(1+R13)-IFRS17_CF!R21</f>
        <v>-5.3031380425571513</v>
      </c>
      <c r="S71" s="124">
        <f>+(S50-S49)*(1+S13)+S49-(IFRS17_CF!S22-IFRS17_CF!S21-IFRS17_CF!S19-IFRS17_CF!S17)*(1+S13)-IFRS17_CF!S21</f>
        <v>-5.6425569244434257</v>
      </c>
      <c r="T71" s="124">
        <f>+(T50-T49)*(1+T13)+T49-(IFRS17_CF!T22-IFRS17_CF!T21-IFRS17_CF!T19-IFRS17_CF!T17)*(1+T13)-IFRS17_CF!T21</f>
        <v>-8.0942075571126111</v>
      </c>
      <c r="U71" s="124">
        <f>+(U50-U49)*(1+U13)+U49-(IFRS17_CF!U22-IFRS17_CF!U21-IFRS17_CF!U19-IFRS17_CF!U17)*(1+U13)-IFRS17_CF!U21</f>
        <v>-5.4948928204394463</v>
      </c>
      <c r="V71" s="124">
        <f>+(V50-V49)*(1+V13)+V49-(IFRS17_CF!V22-IFRS17_CF!V21-IFRS17_CF!V19-IFRS17_CF!V17)*(1+V13)-IFRS17_CF!V21</f>
        <v>-5.0197689210995833</v>
      </c>
      <c r="W71" s="124">
        <f>+(W50-W49)*(1+W13)+W49-(IFRS17_CF!W22-IFRS17_CF!W21-IFRS17_CF!W19-IFRS17_CF!W17)*(1+W13)-IFRS17_CF!W21</f>
        <v>-4.325491737436522</v>
      </c>
      <c r="X71" s="124">
        <f>+(X50-X49)*(1+X13)+X49-(IFRS17_CF!X22-IFRS17_CF!X21-IFRS17_CF!X19-IFRS17_CF!X17)*(1+X13)-IFRS17_CF!X21</f>
        <v>-3.4787799395256798</v>
      </c>
      <c r="Y71" s="124">
        <f>+(Y50-Y49)*(1+Y13)+Y49-(IFRS17_CF!Y22-IFRS17_CF!Y21-IFRS17_CF!Y19-IFRS17_CF!Y17)*(1+Y13)-IFRS17_CF!Y21</f>
        <v>-2.8250353394998484</v>
      </c>
      <c r="Z71" s="124">
        <f>+(Z50-Z49)*(1+Z13)+Z49-(IFRS17_CF!Z22-IFRS17_CF!Z21-IFRS17_CF!Z19-IFRS17_CF!Z17)*(1+Z13)-IFRS17_CF!Z21</f>
        <v>-1.6794519339080622</v>
      </c>
      <c r="AA71" s="124">
        <f>+(AA50-AA49)*(1+AA13)+AA49-(IFRS17_CF!AA22-IFRS17_CF!AA21-IFRS17_CF!AA19-IFRS17_CF!AA17)*(1+AA13)-IFRS17_CF!AA21</f>
        <v>-0.85706827155406273</v>
      </c>
      <c r="AB71" s="124">
        <f>+(AB50-AB49)*(1+AB13)+AB49-(IFRS17_CF!AB22-IFRS17_CF!AB21-IFRS17_CF!AB19-IFRS17_CF!AB17)*(1+AB13)-IFRS17_CF!AB21</f>
        <v>-0.33039174028508</v>
      </c>
      <c r="AC71" s="124">
        <f>+(AC50-AC49)*(1+AC13)+AC49-(IFRS17_CF!AC22-IFRS17_CF!AC21-IFRS17_CF!AC19-IFRS17_CF!AC17)*(1+AC13)-IFRS17_CF!AC21</f>
        <v>-3.8642458605901098E-2</v>
      </c>
      <c r="AD71" s="124">
        <f>+(AD50-AD49)*(1+AD13)+AD49-(IFRS17_CF!AD22-IFRS17_CF!AD21-IFRS17_CF!AD19-IFRS17_CF!AD17)*(1+AD13)-IFRS17_CF!AD21</f>
        <v>0.16292837123941162</v>
      </c>
      <c r="AE71" s="124">
        <f>+(AE50-AE49)*(1+AE13)+AE49-(IFRS17_CF!AE22-IFRS17_CF!AE21-IFRS17_CF!AE19-IFRS17_CF!AE17)*(1+AE13)-IFRS17_CF!AE21</f>
        <v>0.3947295627208689</v>
      </c>
      <c r="AF71" s="124" t="e">
        <f>+(AF50-AF49)*(1+AF13)+AF49-(IFRS17_CF!AF22-IFRS17_CF!AF21-IFRS17_CF!AF19-IFRS17_CF!AF17)*(1+AF13)-IFRS17_CF!AF21</f>
        <v>#N/A</v>
      </c>
      <c r="AG71" s="124" t="e">
        <f>+(AG50-AG49)*(1+AG13)+AG49-(IFRS17_CF!AG22-IFRS17_CF!AG21-IFRS17_CF!AG19-IFRS17_CF!AG17)*(1+AG13)-IFRS17_CF!AG21</f>
        <v>#N/A</v>
      </c>
      <c r="AH71" s="124" t="e">
        <f>+(AH50-AH49)*(1+AH13)+AH49-(IFRS17_CF!AH22-IFRS17_CF!AH21-IFRS17_CF!AH19-IFRS17_CF!AH17)*(1+AH13)-IFRS17_CF!AH21</f>
        <v>#N/A</v>
      </c>
      <c r="AI71" s="124" t="e">
        <f>+(AI50-AI49)*(1+AI13)+AI49-(IFRS17_CF!AI22-IFRS17_CF!AI21-IFRS17_CF!AI19-IFRS17_CF!AI17)*(1+AI13)-IFRS17_CF!AI21</f>
        <v>#N/A</v>
      </c>
      <c r="AJ71" s="124" t="e">
        <f>+(AJ50-AJ49)*(1+AJ13)+AJ49-(IFRS17_CF!AJ22-IFRS17_CF!AJ21-IFRS17_CF!AJ19-IFRS17_CF!AJ17)*(1+AJ13)-IFRS17_CF!AJ21</f>
        <v>#N/A</v>
      </c>
      <c r="AK71" s="124" t="e">
        <f>+(AK50-AK49)*(1+AK13)+AK49-(IFRS17_CF!AK22-IFRS17_CF!AK21-IFRS17_CF!AK19-IFRS17_CF!AK17)*(1+AK13)-IFRS17_CF!AK21</f>
        <v>#N/A</v>
      </c>
      <c r="AL71" s="124" t="e">
        <f>+(AL50-AL49)*(1+AL13)+AL49-(IFRS17_CF!AL22-IFRS17_CF!AL21-IFRS17_CF!AL19-IFRS17_CF!AL17)*(1+AL13)-IFRS17_CF!AL21</f>
        <v>#N/A</v>
      </c>
      <c r="AM71" s="124" t="e">
        <f>+(AM50-AM49)*(1+AM13)+AM49-(IFRS17_CF!AM22-IFRS17_CF!AM21-IFRS17_CF!AM19-IFRS17_CF!AM17)*(1+AM13)-IFRS17_CF!AM21</f>
        <v>#N/A</v>
      </c>
      <c r="AN71" s="124" t="e">
        <f>+(AN50-AN49)*(1+AN13)+AN49-(IFRS17_CF!AN22-IFRS17_CF!AN21-IFRS17_CF!AN19-IFRS17_CF!AN17)*(1+AN13)-IFRS17_CF!AN21</f>
        <v>#N/A</v>
      </c>
      <c r="AO71" s="124" t="e">
        <f>+(AO50-AO49)*(1+AO13)+AO49-(IFRS17_CF!AO22-IFRS17_CF!AO21-IFRS17_CF!AO19-IFRS17_CF!AO17)*(1+AO13)-IFRS17_CF!AO21</f>
        <v>#N/A</v>
      </c>
      <c r="AP71" s="124" t="e">
        <f>+(AP50-AP49)*(1+AP13)+AP49-(IFRS17_CF!AP22-IFRS17_CF!AP21-IFRS17_CF!AP19-IFRS17_CF!AP17)*(1+AP13)-IFRS17_CF!AP21</f>
        <v>#N/A</v>
      </c>
      <c r="AQ71" s="124" t="e">
        <f>+(AQ50-AQ49)*(1+AQ13)+AQ49-(IFRS17_CF!AQ22-IFRS17_CF!AQ21-IFRS17_CF!AQ19-IFRS17_CF!AQ17)*(1+AQ13)-IFRS17_CF!AQ21</f>
        <v>#N/A</v>
      </c>
      <c r="AR71" s="124" t="e">
        <f>+(AR50-AR49)*(1+AR13)+AR49-(IFRS17_CF!AR22-IFRS17_CF!AR21-IFRS17_CF!AR19-IFRS17_CF!AR17)*(1+AR13)-IFRS17_CF!AR21</f>
        <v>#N/A</v>
      </c>
      <c r="AS71" s="124" t="e">
        <f>+(AS50-AS49)*(1+AS13)+AS49-(IFRS17_CF!AS22-IFRS17_CF!AS21-IFRS17_CF!AS19-IFRS17_CF!AS17)*(1+AS13)-IFRS17_CF!AS21</f>
        <v>#N/A</v>
      </c>
      <c r="AT71" s="124" t="e">
        <f>+(AT50-AT49)*(1+AT13)+AT49-(IFRS17_CF!AT22-IFRS17_CF!AT21-IFRS17_CF!AT19-IFRS17_CF!AT17)*(1+AT13)-IFRS17_CF!AT21</f>
        <v>#N/A</v>
      </c>
      <c r="AU71" s="124" t="e">
        <f>+(AU50-AU49)*(1+AU13)+AU49-(IFRS17_CF!AU22-IFRS17_CF!AU21-IFRS17_CF!AU19-IFRS17_CF!AU17)*(1+AU13)-IFRS17_CF!AU21</f>
        <v>#N/A</v>
      </c>
      <c r="AV71" s="124" t="e">
        <f>+(AV50-AV49)*(1+AV13)+AV49-(IFRS17_CF!AV22-IFRS17_CF!AV21-IFRS17_CF!AV19-IFRS17_CF!AV17)*(1+AV13)-IFRS17_CF!AV21</f>
        <v>#N/A</v>
      </c>
      <c r="AW71" s="124" t="e">
        <f>+(AW50-AW49)*(1+AW13)+AW49-(IFRS17_CF!AW22-IFRS17_CF!AW21-IFRS17_CF!AW19-IFRS17_CF!AW17)*(1+AW13)-IFRS17_CF!AW21</f>
        <v>#N/A</v>
      </c>
      <c r="AX71" s="124" t="e">
        <f>+(AX50-AX49)*(1+AX13)+AX49-(IFRS17_CF!AX22-IFRS17_CF!AX21-IFRS17_CF!AX19-IFRS17_CF!AX17)*(1+AX13)-IFRS17_CF!AX21</f>
        <v>#N/A</v>
      </c>
      <c r="AY71" s="124" t="e">
        <f>+(AY50-AY49)*(1+AY13)+AY49-(IFRS17_CF!AY22-IFRS17_CF!AY21-IFRS17_CF!AY19-IFRS17_CF!AY17)*(1+AY13)-IFRS17_CF!AY21</f>
        <v>#N/A</v>
      </c>
      <c r="AZ71" s="124" t="e">
        <f>+(AZ50-AZ49)*(1+AZ13)+AZ49-(IFRS17_CF!AZ22-IFRS17_CF!AZ21-IFRS17_CF!AZ19-IFRS17_CF!AZ17)*(1+AZ13)-IFRS17_CF!AZ21</f>
        <v>#N/A</v>
      </c>
      <c r="BA71" s="124" t="e">
        <f>+(BA50-BA49)*(1+BA13)+BA49-(IFRS17_CF!BA22-IFRS17_CF!BA21-IFRS17_CF!BA19-IFRS17_CF!BA17)*(1+BA13)-IFRS17_CF!BA21</f>
        <v>#N/A</v>
      </c>
      <c r="BB71" s="124" t="e">
        <f>+(BB50-BB49)*(1+BB13)+BB49-(IFRS17_CF!BB22-IFRS17_CF!BB21-IFRS17_CF!BB19-IFRS17_CF!BB17)*(1+BB13)-IFRS17_CF!BB21</f>
        <v>#N/A</v>
      </c>
      <c r="BC71" s="124" t="e">
        <f>+(BC50-BC49)*(1+BC13)+BC49-(IFRS17_CF!BC22-IFRS17_CF!BC21-IFRS17_CF!BC19-IFRS17_CF!BC17)*(1+BC13)-IFRS17_CF!BC21</f>
        <v>#N/A</v>
      </c>
      <c r="BD71" s="124" t="e">
        <f>+(BD50-BD49)*(1+BD13)+BD49-(IFRS17_CF!BD22-IFRS17_CF!BD21-IFRS17_CF!BD19-IFRS17_CF!BD17)*(1+BD13)-IFRS17_CF!BD21</f>
        <v>#N/A</v>
      </c>
      <c r="BE71" s="124" t="e">
        <f>+(BE50-BE49)*(1+BE13)+BE49-(IFRS17_CF!BE22-IFRS17_CF!BE21-IFRS17_CF!BE19-IFRS17_CF!BE17)*(1+BE13)-IFRS17_CF!BE21</f>
        <v>#N/A</v>
      </c>
      <c r="BF71" s="124" t="e">
        <f>+(BF50-BF49)*(1+BF13)+BF49-(IFRS17_CF!BF22-IFRS17_CF!BF21-IFRS17_CF!BF19-IFRS17_CF!BF17)*(1+BF13)-IFRS17_CF!BF21</f>
        <v>#N/A</v>
      </c>
      <c r="BG71" s="124" t="e">
        <f>+(BG50-BG49)*(1+BG13)+BG49-(IFRS17_CF!BG22-IFRS17_CF!BG21-IFRS17_CF!BG19-IFRS17_CF!BG17)*(1+BG13)-IFRS17_CF!BG21</f>
        <v>#N/A</v>
      </c>
      <c r="BH71" s="124" t="e">
        <f>+(BH50-BH49)*(1+BH13)+BH49-(IFRS17_CF!BH22-IFRS17_CF!BH21-IFRS17_CF!BH19-IFRS17_CF!BH17)*(1+BH13)-IFRS17_CF!BH21</f>
        <v>#N/A</v>
      </c>
      <c r="BI71" s="124" t="e">
        <f>+(BI50-BI49)*(1+BI13)+BI49-(IFRS17_CF!BI22-IFRS17_CF!BI21-IFRS17_CF!BI19-IFRS17_CF!BI17)*(1+BI13)-IFRS17_CF!BI21</f>
        <v>#N/A</v>
      </c>
      <c r="BJ71" s="124" t="e">
        <f>+(BJ50-BJ49)*(1+BJ13)+BJ49-(IFRS17_CF!BJ22-IFRS17_CF!BJ21-IFRS17_CF!BJ19-IFRS17_CF!BJ17)*(1+BJ13)-IFRS17_CF!BJ21</f>
        <v>#N/A</v>
      </c>
      <c r="BK71" s="124" t="e">
        <f>+(BK50-BK49)*(1+BK13)+BK49-(IFRS17_CF!BK22-IFRS17_CF!BK21-IFRS17_CF!BK19-IFRS17_CF!BK17)*(1+BK13)-IFRS17_CF!BK21</f>
        <v>#N/A</v>
      </c>
      <c r="BL71" s="124" t="e">
        <f>+(BL50-BL49)*(1+BL13)+BL49-(IFRS17_CF!BL22-IFRS17_CF!BL21-IFRS17_CF!BL19-IFRS17_CF!BL17)*(1+BL13)-IFRS17_CF!BL21</f>
        <v>#N/A</v>
      </c>
      <c r="BM71" s="124" t="e">
        <f>+(BM50-BM49)*(1+BM13)+BM49-(IFRS17_CF!BM22-IFRS17_CF!BM21-IFRS17_CF!BM19-IFRS17_CF!BM17)*(1+BM13)-IFRS17_CF!BM21</f>
        <v>#N/A</v>
      </c>
      <c r="BN71" s="124" t="e">
        <f>+(BN50-BN49)*(1+BN13)+BN49-(IFRS17_CF!BN22-IFRS17_CF!BN21-IFRS17_CF!BN19-IFRS17_CF!BN17)*(1+BN13)-IFRS17_CF!BN21</f>
        <v>#N/A</v>
      </c>
      <c r="BO71" s="124" t="e">
        <f>+(BO50-BO49)*(1+BO13)+BO49-(IFRS17_CF!BO22-IFRS17_CF!BO21-IFRS17_CF!BO19-IFRS17_CF!BO17)*(1+BO13)-IFRS17_CF!BO21</f>
        <v>#N/A</v>
      </c>
      <c r="BP71" s="124" t="e">
        <f>+(BP50-BP49)*(1+BP13)+BP49-(IFRS17_CF!BP22-IFRS17_CF!BP21-IFRS17_CF!BP19-IFRS17_CF!BP17)*(1+BP13)-IFRS17_CF!BP21</f>
        <v>#N/A</v>
      </c>
      <c r="BQ71" s="124" t="e">
        <f>+(BQ50-BQ49)*(1+BQ13)+BQ49-(IFRS17_CF!BQ22-IFRS17_CF!BQ21-IFRS17_CF!BQ19-IFRS17_CF!BQ17)*(1+BQ13)-IFRS17_CF!BQ21</f>
        <v>#N/A</v>
      </c>
      <c r="BR71" s="124" t="e">
        <f>+(BR50-BR49)*(1+BR13)+BR49-(IFRS17_CF!BR22-IFRS17_CF!BR21-IFRS17_CF!BR19-IFRS17_CF!BR17)*(1+BR13)-IFRS17_CF!BR21</f>
        <v>#N/A</v>
      </c>
      <c r="BS71" s="124" t="e">
        <f>+(BS50-BS49)*(1+BS13)+BS49-(IFRS17_CF!BS22-IFRS17_CF!BS21-IFRS17_CF!BS19-IFRS17_CF!BS17)*(1+BS13)-IFRS17_CF!BS21</f>
        <v>#N/A</v>
      </c>
      <c r="BT71" s="124" t="e">
        <f>+(BT50-BT49)*(1+BT13)+BT49-(IFRS17_CF!BT22-IFRS17_CF!BT21-IFRS17_CF!BT19-IFRS17_CF!BT17)*(1+BT13)-IFRS17_CF!BT21</f>
        <v>#N/A</v>
      </c>
      <c r="BU71" s="124" t="e">
        <f>+(BU50-BU49)*(1+BU13)+BU49-(IFRS17_CF!BU22-IFRS17_CF!BU21-IFRS17_CF!BU19-IFRS17_CF!BU17)*(1+BU13)-IFRS17_CF!BU21</f>
        <v>#N/A</v>
      </c>
      <c r="BV71" s="124" t="e">
        <f>+(BV50-BV49)*(1+BV13)+BV49-(IFRS17_CF!BV22-IFRS17_CF!BV21-IFRS17_CF!BV19-IFRS17_CF!BV17)*(1+BV13)-IFRS17_CF!BV21</f>
        <v>#N/A</v>
      </c>
      <c r="BW71" s="124" t="e">
        <f>+(BW50-BW49)*(1+BW13)+BW49-(IFRS17_CF!BW22-IFRS17_CF!BW21-IFRS17_CF!BW19-IFRS17_CF!BW17)*(1+BW13)-IFRS17_CF!BW21</f>
        <v>#N/A</v>
      </c>
      <c r="BX71" s="124" t="e">
        <f>+(BX50-BX49)*(1+BX13)+BX49-(IFRS17_CF!BX22-IFRS17_CF!BX21-IFRS17_CF!BX19-IFRS17_CF!BX17)*(1+BX13)-IFRS17_CF!BX21</f>
        <v>#N/A</v>
      </c>
      <c r="BY71" s="124" t="e">
        <f>+(BY50-BY49)*(1+BY13)+BY49-(IFRS17_CF!BY22-IFRS17_CF!BY21-IFRS17_CF!BY19-IFRS17_CF!BY17)*(1+BY13)-IFRS17_CF!BY21</f>
        <v>#N/A</v>
      </c>
      <c r="BZ71" s="124" t="e">
        <f>+(BZ50-BZ49)*(1+BZ13)+BZ49-(IFRS17_CF!BZ22-IFRS17_CF!BZ21-IFRS17_CF!BZ19-IFRS17_CF!BZ17)*(1+BZ13)-IFRS17_CF!BZ21</f>
        <v>#N/A</v>
      </c>
      <c r="CA71" s="124" t="e">
        <f>+(CA50-CA49)*(1+CA13)+CA49-(IFRS17_CF!CA22-IFRS17_CF!CA21-IFRS17_CF!CA19-IFRS17_CF!CA17)*(1+CA13)-IFRS17_CF!CA21</f>
        <v>#N/A</v>
      </c>
      <c r="CB71" s="124" t="e">
        <f>+(CB50-CB49)*(1+CB13)+CB49-(IFRS17_CF!CB22-IFRS17_CF!CB21-IFRS17_CF!CB19-IFRS17_CF!CB17)*(1+CB13)-IFRS17_CF!CB21</f>
        <v>#N/A</v>
      </c>
      <c r="CC71" s="124" t="e">
        <f>+(CC50-CC49)*(1+CC13)+CC49-(IFRS17_CF!CC22-IFRS17_CF!CC21-IFRS17_CF!CC19-IFRS17_CF!CC17)*(1+CC13)-IFRS17_CF!CC21</f>
        <v>#N/A</v>
      </c>
      <c r="CD71" s="124" t="e">
        <f>+(CD50-CD49)*(1+CD13)+CD49-(IFRS17_CF!CD22-IFRS17_CF!CD21-IFRS17_CF!CD19-IFRS17_CF!CD17)*(1+CD13)-IFRS17_CF!CD21</f>
        <v>#N/A</v>
      </c>
      <c r="CE71" s="124" t="e">
        <f>+(CE50-CE49)*(1+CE13)+CE49-(IFRS17_CF!CE22-IFRS17_CF!CE21-IFRS17_CF!CE19-IFRS17_CF!CE17)*(1+CE13)-IFRS17_CF!CE21</f>
        <v>#N/A</v>
      </c>
      <c r="CF71" s="124" t="e">
        <f>+(CF50-CF49)*(1+CF13)+CF49-(IFRS17_CF!CF22-IFRS17_CF!CF21-IFRS17_CF!CF19-IFRS17_CF!CF17)*(1+CF13)-IFRS17_CF!CF21</f>
        <v>#N/A</v>
      </c>
      <c r="CG71" s="124" t="e">
        <f>+(CG50-CG49)*(1+CG13)+CG49-(IFRS17_CF!CG22-IFRS17_CF!CG21-IFRS17_CF!CG19-IFRS17_CF!CG17)*(1+CG13)-IFRS17_CF!CG21</f>
        <v>#N/A</v>
      </c>
      <c r="CH71" s="124" t="e">
        <f>+(CH50-CH49)*(1+CH13)+CH49-(IFRS17_CF!CH22-IFRS17_CF!CH21-IFRS17_CF!CH19-IFRS17_CF!CH17)*(1+CH13)-IFRS17_CF!CH21</f>
        <v>#N/A</v>
      </c>
      <c r="CI71" s="124" t="e">
        <f>+(CI50-CI49)*(1+CI13)+CI49-(IFRS17_CF!CI22-IFRS17_CF!CI21-IFRS17_CF!CI19-IFRS17_CF!CI17)*(1+CI13)-IFRS17_CF!CI21</f>
        <v>#N/A</v>
      </c>
      <c r="CJ71" s="124" t="e">
        <f>+(CJ50-CJ49)*(1+CJ13)+CJ49-(IFRS17_CF!CJ22-IFRS17_CF!CJ21-IFRS17_CF!CJ19-IFRS17_CF!CJ17)*(1+CJ13)-IFRS17_CF!CJ21</f>
        <v>#N/A</v>
      </c>
      <c r="CK71" s="124" t="e">
        <f>+(CK50-CK49)*(1+CK13)+CK49-(IFRS17_CF!CK22-IFRS17_CF!CK21-IFRS17_CF!CK19-IFRS17_CF!CK17)*(1+CK13)-IFRS17_CF!CK21</f>
        <v>#N/A</v>
      </c>
      <c r="CL71" s="124" t="e">
        <f>+(CL50-CL49)*(1+CL13)+CL49-(IFRS17_CF!CL22-IFRS17_CF!CL21-IFRS17_CF!CL19-IFRS17_CF!CL17)*(1+CL13)-IFRS17_CF!CL21</f>
        <v>#N/A</v>
      </c>
      <c r="CM71" s="124" t="e">
        <f>+(CM50-CM49)*(1+CM13)+CM49-(IFRS17_CF!CM22-IFRS17_CF!CM21-IFRS17_CF!CM19-IFRS17_CF!CM17)*(1+CM13)-IFRS17_CF!CM21</f>
        <v>#N/A</v>
      </c>
      <c r="CN71" s="124" t="e">
        <f>+(CN50-CN49)*(1+CN13)+CN49-(IFRS17_CF!CN22-IFRS17_CF!CN21-IFRS17_CF!CN19-IFRS17_CF!CN17)*(1+CN13)-IFRS17_CF!CN21</f>
        <v>#N/A</v>
      </c>
      <c r="CO71" s="124" t="e">
        <f>+(CO50-CO49)*(1+CO13)+CO49-(IFRS17_CF!CO22-IFRS17_CF!CO21-IFRS17_CF!CO19-IFRS17_CF!CO17)*(1+CO13)-IFRS17_CF!CO21</f>
        <v>#N/A</v>
      </c>
      <c r="CP71" s="124" t="e">
        <f>+(CP50-CP49)*(1+CP13)+CP49-(IFRS17_CF!CP22-IFRS17_CF!CP21-IFRS17_CF!CP19-IFRS17_CF!CP17)*(1+CP13)-IFRS17_CF!CP21</f>
        <v>#N/A</v>
      </c>
      <c r="CQ71" s="124" t="e">
        <f>+(CQ50-CQ49)*(1+CQ13)+CQ49-(IFRS17_CF!CQ22-IFRS17_CF!CQ21-IFRS17_CF!CQ19-IFRS17_CF!CQ17)*(1+CQ13)-IFRS17_CF!CQ21</f>
        <v>#N/A</v>
      </c>
      <c r="CR71" s="124" t="e">
        <f>+(CR50-CR49)*(1+CR13)+CR49-(IFRS17_CF!CR22-IFRS17_CF!CR21-IFRS17_CF!CR19-IFRS17_CF!CR17)*(1+CR13)-IFRS17_CF!CR21</f>
        <v>#N/A</v>
      </c>
      <c r="CS71" s="124" t="e">
        <f>+(CS50-CS49)*(1+CS13)+CS49-(IFRS17_CF!CS22-IFRS17_CF!CS21-IFRS17_CF!CS19-IFRS17_CF!CS17)*(1+CS13)-IFRS17_CF!CS21</f>
        <v>#N/A</v>
      </c>
      <c r="CT71" s="124" t="e">
        <f>+(CT50-CT49)*(1+CT13)+CT49-(IFRS17_CF!CT22-IFRS17_CF!CT21-IFRS17_CF!CT19-IFRS17_CF!CT17)*(1+CT13)-IFRS17_CF!CT21</f>
        <v>#N/A</v>
      </c>
      <c r="CU71" s="124" t="e">
        <f>+(CU50-CU49)*(1+CU13)+CU49-(IFRS17_CF!CU22-IFRS17_CF!CU21-IFRS17_CF!CU19-IFRS17_CF!CU17)*(1+CU13)-IFRS17_CF!CU21</f>
        <v>#N/A</v>
      </c>
      <c r="CV71" s="124" t="e">
        <f>+(CV50-CV49)*(1+CV13)+CV49-(IFRS17_CF!CV22-IFRS17_CF!CV21-IFRS17_CF!CV19-IFRS17_CF!CV17)*(1+CV13)-IFRS17_CF!CV21</f>
        <v>#N/A</v>
      </c>
      <c r="CW71" s="124" t="e">
        <f>+(CW50-CW49)*(1+CW13)+CW49-(IFRS17_CF!CW22-IFRS17_CF!CW21-IFRS17_CF!CW19-IFRS17_CF!CW17)*(1+CW13)-IFRS17_CF!CW21</f>
        <v>#N/A</v>
      </c>
      <c r="CX71" s="124" t="e">
        <f>+(CX50-CX49)*(1+CX13)+CX49-(IFRS17_CF!CX22-IFRS17_CF!CX21-IFRS17_CF!CX19-IFRS17_CF!CX17)*(1+CX13)-IFRS17_CF!CX21</f>
        <v>#N/A</v>
      </c>
      <c r="CY71" s="124" t="e">
        <f>+(CY50-CY49)*(1+CY13)+CY49-(IFRS17_CF!CY22-IFRS17_CF!CY21-IFRS17_CF!CY19-IFRS17_CF!CY17)*(1+CY13)-IFRS17_CF!CY21</f>
        <v>#N/A</v>
      </c>
      <c r="CZ71" s="124" t="e">
        <f>+(CZ50-CZ49)*(1+CZ13)+CZ49-(IFRS17_CF!CZ22-IFRS17_CF!CZ21-IFRS17_CF!CZ19-IFRS17_CF!CZ17)*(1+CZ13)-IFRS17_CF!CZ21</f>
        <v>#N/A</v>
      </c>
      <c r="DA71" s="124" t="e">
        <f>+(DA50-DA49)*(1+DA13)+DA49-(IFRS17_CF!DA22-IFRS17_CF!DA21-IFRS17_CF!DA19-IFRS17_CF!DA17)*(1+DA13)-IFRS17_CF!DA21</f>
        <v>#N/A</v>
      </c>
      <c r="DB71" s="124" t="e">
        <f>+(DB50-DB49)*(1+DB13)+DB49-(IFRS17_CF!DB22-IFRS17_CF!DB21-IFRS17_CF!DB19-IFRS17_CF!DB17)*(1+DB13)-IFRS17_CF!DB21</f>
        <v>#N/A</v>
      </c>
      <c r="DC71" s="124" t="e">
        <f>+(DC50-DC49)*(1+DC13)+DC49-(IFRS17_CF!DC22-IFRS17_CF!DC21-IFRS17_CF!DC19-IFRS17_CF!DC17)*(1+DC13)-IFRS17_CF!DC21</f>
        <v>#N/A</v>
      </c>
      <c r="DD71" s="124" t="e">
        <f>+(DD50-DD49)*(1+DD13)+DD49-(IFRS17_CF!DD22-IFRS17_CF!DD21-IFRS17_CF!DD19-IFRS17_CF!DD17)*(1+DD13)-IFRS17_CF!DD21</f>
        <v>#N/A</v>
      </c>
      <c r="DE71" s="124" t="e">
        <f>+(DE50-DE49)*(1+DE13)+DE49-(IFRS17_CF!DE22-IFRS17_CF!DE21-IFRS17_CF!DE19-IFRS17_CF!DE17)*(1+DE13)-IFRS17_CF!DE21</f>
        <v>#N/A</v>
      </c>
      <c r="DF71" s="124" t="e">
        <f>+(DF50-DF49)*(1+DF13)+DF49-(IFRS17_CF!DF22-IFRS17_CF!DF21-IFRS17_CF!DF19-IFRS17_CF!DF17)*(1+DF13)-IFRS17_CF!DF21</f>
        <v>#N/A</v>
      </c>
      <c r="DG71" s="124" t="e">
        <f>+(DG50-DG49)*(1+DG13)+DG49-(IFRS17_CF!DG22-IFRS17_CF!DG21-IFRS17_CF!DG19-IFRS17_CF!DG17)*(1+DG13)-IFRS17_CF!DG21</f>
        <v>#N/A</v>
      </c>
      <c r="DH71" s="124" t="e">
        <f>+(DH50-DH49)*(1+DH13)+DH49-(IFRS17_CF!DH22-IFRS17_CF!DH21-IFRS17_CF!DH19-IFRS17_CF!DH17)*(1+DH13)-IFRS17_CF!DH21</f>
        <v>#N/A</v>
      </c>
      <c r="DI71" s="124" t="e">
        <f>+(DI50-DI49)*(1+DI13)+DI49-(IFRS17_CF!DI22-IFRS17_CF!DI21-IFRS17_CF!DI19-IFRS17_CF!DI17)*(1+DI13)-IFRS17_CF!DI21</f>
        <v>#N/A</v>
      </c>
      <c r="DJ71" s="124" t="e">
        <f>+(DJ50-DJ49)*(1+DJ13)+DJ49-(IFRS17_CF!DJ22-IFRS17_CF!DJ21-IFRS17_CF!DJ19-IFRS17_CF!DJ17)*(1+DJ13)-IFRS17_CF!DJ21</f>
        <v>#N/A</v>
      </c>
      <c r="DK71" s="124" t="e">
        <f>+(DK50-DK49)*(1+DK13)+DK49-(IFRS17_CF!DK22-IFRS17_CF!DK21-IFRS17_CF!DK19-IFRS17_CF!DK17)*(1+DK13)-IFRS17_CF!DK21</f>
        <v>#N/A</v>
      </c>
      <c r="DL71" s="124" t="e">
        <f>+(DL50-DL49)*(1+DL13)+DL49-(IFRS17_CF!DL22-IFRS17_CF!DL21-IFRS17_CF!DL19-IFRS17_CF!DL17)*(1+DL13)-IFRS17_CF!DL21</f>
        <v>#N/A</v>
      </c>
      <c r="DM71" s="124" t="e">
        <f>+(DM50-DM49)*(1+DM13)+DM49-(IFRS17_CF!DM22-IFRS17_CF!DM21-IFRS17_CF!DM19-IFRS17_CF!DM17)*(1+DM13)-IFRS17_CF!DM21</f>
        <v>#N/A</v>
      </c>
      <c r="DN71" s="124" t="e">
        <f>+(DN50-DN49)*(1+DN13)+DN49-(IFRS17_CF!DN22-IFRS17_CF!DN21-IFRS17_CF!DN19-IFRS17_CF!DN17)*(1+DN13)-IFRS17_CF!DN21</f>
        <v>#N/A</v>
      </c>
      <c r="DO71" s="124" t="e">
        <f>+(DO50-DO49)*(1+DO13)+DO49-(IFRS17_CF!DO22-IFRS17_CF!DO21-IFRS17_CF!DO19-IFRS17_CF!DO17)*(1+DO13)-IFRS17_CF!DO21</f>
        <v>#N/A</v>
      </c>
      <c r="DP71" s="124" t="e">
        <f>+(DP50-DP49)*(1+DP13)+DP49-(IFRS17_CF!DP22-IFRS17_CF!DP21-IFRS17_CF!DP19-IFRS17_CF!DP17)*(1+DP13)-IFRS17_CF!DP21</f>
        <v>#N/A</v>
      </c>
      <c r="DQ71" s="124" t="e">
        <f>+(DQ50-DQ49)*(1+DQ13)+DQ49-(IFRS17_CF!DQ22-IFRS17_CF!DQ21-IFRS17_CF!DQ19-IFRS17_CF!DQ17)*(1+DQ13)-IFRS17_CF!DQ21</f>
        <v>#N/A</v>
      </c>
      <c r="DR71" s="124" t="e">
        <f>+(DR50-DR49)*(1+DR13)+DR49-(IFRS17_CF!DR22-IFRS17_CF!DR21-IFRS17_CF!DR19-IFRS17_CF!DR17)*(1+DR13)-IFRS17_CF!DR21</f>
        <v>#N/A</v>
      </c>
      <c r="DS71" s="124" t="e">
        <f>+(DS50-DS49)*(1+DS13)+DS49-(IFRS17_CF!DS22-IFRS17_CF!DS21-IFRS17_CF!DS19-IFRS17_CF!DS17)*(1+DS13)-IFRS17_CF!DS21</f>
        <v>#N/A</v>
      </c>
      <c r="DT71" s="124" t="e">
        <f>+(DT50-DT49)*(1+DT13)+DT49-(IFRS17_CF!DT22-IFRS17_CF!DT21-IFRS17_CF!DT19-IFRS17_CF!DT17)*(1+DT13)-IFRS17_CF!DT21</f>
        <v>#N/A</v>
      </c>
      <c r="DU71" s="124" t="e">
        <f>+(DU50-DU49)*(1+DU13)+DU49-(IFRS17_CF!DU22-IFRS17_CF!DU21-IFRS17_CF!DU19-IFRS17_CF!DU17)*(1+DU13)-IFRS17_CF!DU21</f>
        <v>#N/A</v>
      </c>
      <c r="DV71" s="124" t="e">
        <f>+(DV50-DV49)*(1+DV13)+DV49-(IFRS17_CF!DV22-IFRS17_CF!DV21-IFRS17_CF!DV19-IFRS17_CF!DV17)*(1+DV13)-IFRS17_CF!DV21</f>
        <v>#N/A</v>
      </c>
      <c r="DW71" s="124" t="e">
        <f>+(DW50-DW49)*(1+DW13)+DW49-(IFRS17_CF!DW22-IFRS17_CF!DW21-IFRS17_CF!DW19-IFRS17_CF!DW17)*(1+DW13)-IFRS17_CF!DW21</f>
        <v>#N/A</v>
      </c>
      <c r="DX71" s="124" t="e">
        <f>+(DX50-DX49)*(1+DX13)+DX49-(IFRS17_CF!DX22-IFRS17_CF!DX21-IFRS17_CF!DX19-IFRS17_CF!DX17)*(1+DX13)-IFRS17_CF!DX21</f>
        <v>#N/A</v>
      </c>
      <c r="DY71" s="124" t="e">
        <f>+(DY50-DY49)*(1+DY13)+DY49-(IFRS17_CF!DY22-IFRS17_CF!DY21-IFRS17_CF!DY19-IFRS17_CF!DY17)*(1+DY13)-IFRS17_CF!DY21</f>
        <v>#N/A</v>
      </c>
      <c r="DZ71" s="124" t="e">
        <f>+(DZ50-DZ49)*(1+DZ13)+DZ49-(IFRS17_CF!DZ22-IFRS17_CF!DZ21-IFRS17_CF!DZ19-IFRS17_CF!DZ17)*(1+DZ13)-IFRS17_CF!DZ21</f>
        <v>#N/A</v>
      </c>
      <c r="EA71" s="124" t="e">
        <f>+(EA50-EA49)*(1+EA13)+EA49-(IFRS17_CF!EA22-IFRS17_CF!EA21-IFRS17_CF!EA19-IFRS17_CF!EA17)*(1+EA13)-IFRS17_CF!EA21</f>
        <v>#N/A</v>
      </c>
      <c r="EB71" s="124" t="e">
        <f>+(EB50-EB49)*(1+EB13)+EB49-(IFRS17_CF!EB22-IFRS17_CF!EB21-IFRS17_CF!EB19-IFRS17_CF!EB17)*(1+EB13)-IFRS17_CF!EB21</f>
        <v>#N/A</v>
      </c>
      <c r="EC71" s="124" t="e">
        <f>+(EC50-EC49)*(1+EC13)+EC49-(IFRS17_CF!EC22-IFRS17_CF!EC21-IFRS17_CF!EC19-IFRS17_CF!EC17)*(1+EC13)-IFRS17_CF!EC21</f>
        <v>#N/A</v>
      </c>
      <c r="ED71" s="124" t="e">
        <f>+(ED50-ED49)*(1+ED13)+ED49-(IFRS17_CF!ED22-IFRS17_CF!ED21-IFRS17_CF!ED19-IFRS17_CF!ED17)*(1+ED13)-IFRS17_CF!ED21</f>
        <v>#N/A</v>
      </c>
      <c r="EE71" s="124" t="e">
        <f>+(EE50-EE49)*(1+EE13)+EE49-(IFRS17_CF!EE22-IFRS17_CF!EE21-IFRS17_CF!EE19-IFRS17_CF!EE17)*(1+EE13)-IFRS17_CF!EE21</f>
        <v>#N/A</v>
      </c>
      <c r="EF71" s="124" t="e">
        <f>+(EF50-EF49)*(1+EF13)+EF49-(IFRS17_CF!EF22-IFRS17_CF!EF21-IFRS17_CF!EF19-IFRS17_CF!EF17)*(1+EF13)-IFRS17_CF!EF21</f>
        <v>#N/A</v>
      </c>
      <c r="EG71" s="124" t="e">
        <f>+(EG50-EG49)*(1+EG13)+EG49-(IFRS17_CF!EG22-IFRS17_CF!EG21-IFRS17_CF!EG19-IFRS17_CF!EG17)*(1+EG13)-IFRS17_CF!EG21</f>
        <v>#N/A</v>
      </c>
      <c r="EH71" s="124" t="e">
        <f>+(EH50-EH49)*(1+EH13)+EH49-(IFRS17_CF!EH22-IFRS17_CF!EH21-IFRS17_CF!EH19-IFRS17_CF!EH17)*(1+EH13)-IFRS17_CF!EH21</f>
        <v>#N/A</v>
      </c>
      <c r="EI71" s="124" t="e">
        <f>+(EI50-EI49)*(1+EI13)+EI49-(IFRS17_CF!EI22-IFRS17_CF!EI21-IFRS17_CF!EI19-IFRS17_CF!EI17)*(1+EI13)-IFRS17_CF!EI21</f>
        <v>#N/A</v>
      </c>
      <c r="EJ71" s="124" t="e">
        <f>+(EJ50-EJ49)*(1+EJ13)+EJ49-(IFRS17_CF!EJ22-IFRS17_CF!EJ21-IFRS17_CF!EJ19-IFRS17_CF!EJ17)*(1+EJ13)-IFRS17_CF!EJ21</f>
        <v>#N/A</v>
      </c>
      <c r="EK71" s="124" t="e">
        <f>+(EK50-EK49)*(1+EK13)+EK49-(IFRS17_CF!EK22-IFRS17_CF!EK21-IFRS17_CF!EK19-IFRS17_CF!EK17)*(1+EK13)-IFRS17_CF!EK21</f>
        <v>#N/A</v>
      </c>
      <c r="EL71" s="124" t="e">
        <f>+(EL50-EL49)*(1+EL13)+EL49-(IFRS17_CF!EL22-IFRS17_CF!EL21-IFRS17_CF!EL19-IFRS17_CF!EL17)*(1+EL13)-IFRS17_CF!EL21</f>
        <v>#N/A</v>
      </c>
      <c r="EM71" s="124" t="e">
        <f>+(EM50-EM49)*(1+EM13)+EM49-(IFRS17_CF!EM22-IFRS17_CF!EM21-IFRS17_CF!EM19-IFRS17_CF!EM17)*(1+EM13)-IFRS17_CF!EM21</f>
        <v>#N/A</v>
      </c>
      <c r="EN71" s="124" t="e">
        <f>+(EN50-EN49)*(1+EN13)+EN49-(IFRS17_CF!EN22-IFRS17_CF!EN21-IFRS17_CF!EN19-IFRS17_CF!EN17)*(1+EN13)-IFRS17_CF!EN21</f>
        <v>#N/A</v>
      </c>
      <c r="EO71" s="124" t="e">
        <f>+(EO50-EO49)*(1+EO13)+EO49-(IFRS17_CF!EO22-IFRS17_CF!EO21-IFRS17_CF!EO19-IFRS17_CF!EO17)*(1+EO13)-IFRS17_CF!EO21</f>
        <v>#N/A</v>
      </c>
      <c r="EP71" s="124" t="e">
        <f>+(EP50-EP49)*(1+EP13)+EP49-(IFRS17_CF!EP22-IFRS17_CF!EP21-IFRS17_CF!EP19-IFRS17_CF!EP17)*(1+EP13)-IFRS17_CF!EP21</f>
        <v>#N/A</v>
      </c>
      <c r="EQ71" s="124" t="e">
        <f>+(EQ50-EQ49)*(1+EQ13)+EQ49-(IFRS17_CF!EQ22-IFRS17_CF!EQ21-IFRS17_CF!EQ19-IFRS17_CF!EQ17)*(1+EQ13)-IFRS17_CF!EQ21</f>
        <v>#N/A</v>
      </c>
      <c r="ER71" s="124" t="e">
        <f>+(ER50-ER49)*(1+ER13)+ER49-(IFRS17_CF!ER22-IFRS17_CF!ER21-IFRS17_CF!ER19-IFRS17_CF!ER17)*(1+ER13)-IFRS17_CF!ER21</f>
        <v>#N/A</v>
      </c>
      <c r="ES71" s="124" t="e">
        <f>+(ES50-ES49)*(1+ES13)+ES49-(IFRS17_CF!ES22-IFRS17_CF!ES21-IFRS17_CF!ES19-IFRS17_CF!ES17)*(1+ES13)-IFRS17_CF!ES21</f>
        <v>#N/A</v>
      </c>
      <c r="ET71" s="124" t="e">
        <f>+(ET50-ET49)*(1+ET13)+ET49-(IFRS17_CF!ET22-IFRS17_CF!ET21-IFRS17_CF!ET19-IFRS17_CF!ET17)*(1+ET13)-IFRS17_CF!ET21</f>
        <v>#N/A</v>
      </c>
      <c r="EU71" s="124" t="e">
        <f>+(EU50-EU49)*(1+EU13)+EU49-(IFRS17_CF!EU22-IFRS17_CF!EU21-IFRS17_CF!EU19-IFRS17_CF!EU17)*(1+EU13)-IFRS17_CF!EU21</f>
        <v>#N/A</v>
      </c>
      <c r="EV71" s="124" t="e">
        <f>+(EV50-EV49)*(1+EV13)+EV49-(IFRS17_CF!EV22-IFRS17_CF!EV21-IFRS17_CF!EV19-IFRS17_CF!EV17)*(1+EV13)-IFRS17_CF!EV21</f>
        <v>#N/A</v>
      </c>
      <c r="EW71" s="124" t="e">
        <f>+(EW50-EW49)*(1+EW13)+EW49-(IFRS17_CF!EW22-IFRS17_CF!EW21-IFRS17_CF!EW19-IFRS17_CF!EW17)*(1+EW13)-IFRS17_CF!EW21</f>
        <v>#N/A</v>
      </c>
      <c r="EX71" s="124" t="e">
        <f>+(EX50-EX49)*(1+EX13)+EX49-(IFRS17_CF!EX22-IFRS17_CF!EX21-IFRS17_CF!EX19-IFRS17_CF!EX17)*(1+EX13)-IFRS17_CF!EX21</f>
        <v>#N/A</v>
      </c>
      <c r="EY71" s="124" t="e">
        <f>+(EY50-EY49)*(1+EY13)+EY49-(IFRS17_CF!EY22-IFRS17_CF!EY21-IFRS17_CF!EY19-IFRS17_CF!EY17)*(1+EY13)-IFRS17_CF!EY21</f>
        <v>#N/A</v>
      </c>
      <c r="EZ71" s="124" t="e">
        <f>+(EZ50-EZ49)*(1+EZ13)+EZ49-(IFRS17_CF!EZ22-IFRS17_CF!EZ21-IFRS17_CF!EZ19-IFRS17_CF!EZ17)*(1+EZ13)-IFRS17_CF!EZ21</f>
        <v>#N/A</v>
      </c>
      <c r="FA71" s="124" t="e">
        <f>+(FA50-FA49)*(1+FA13)+FA49-(IFRS17_CF!FA22-IFRS17_CF!FA21-IFRS17_CF!FA19-IFRS17_CF!FA17)*(1+FA13)-IFRS17_CF!FA21</f>
        <v>#N/A</v>
      </c>
      <c r="FB71" s="124" t="e">
        <f>+(FB50-FB49)*(1+FB13)+FB49-(IFRS17_CF!FB22-IFRS17_CF!FB21-IFRS17_CF!FB19-IFRS17_CF!FB17)*(1+FB13)-IFRS17_CF!FB21</f>
        <v>#N/A</v>
      </c>
      <c r="FC71" s="124" t="e">
        <f>+(FC50-FC49)*(1+FC13)+FC49-(IFRS17_CF!FC22-IFRS17_CF!FC21-IFRS17_CF!FC19-IFRS17_CF!FC17)*(1+FC13)-IFRS17_CF!FC21</f>
        <v>#N/A</v>
      </c>
      <c r="FD71" s="124" t="e">
        <f>+(FD50-FD49)*(1+FD13)+FD49-(IFRS17_CF!FD22-IFRS17_CF!FD21-IFRS17_CF!FD19-IFRS17_CF!FD17)*(1+FD13)-IFRS17_CF!FD21</f>
        <v>#N/A</v>
      </c>
      <c r="FE71" s="124" t="e">
        <f>+(FE50-FE49)*(1+FE13)+FE49-(IFRS17_CF!FE22-IFRS17_CF!FE21-IFRS17_CF!FE19-IFRS17_CF!FE17)*(1+FE13)-IFRS17_CF!FE21</f>
        <v>#N/A</v>
      </c>
      <c r="FF71" s="124" t="e">
        <f>+(FF50-FF49)*(1+FF13)+FF49-(IFRS17_CF!FF22-IFRS17_CF!FF21-IFRS17_CF!FF19-IFRS17_CF!FF17)*(1+FF13)-IFRS17_CF!FF21</f>
        <v>#N/A</v>
      </c>
      <c r="FG71" s="124" t="e">
        <f>+(FG50-FG49)*(1+FG13)+FG49-(IFRS17_CF!FG22-IFRS17_CF!FG21-IFRS17_CF!FG19-IFRS17_CF!FG17)*(1+FG13)-IFRS17_CF!FG21</f>
        <v>#N/A</v>
      </c>
      <c r="FH71" s="124" t="e">
        <f>+(FH50-FH49)*(1+FH13)+FH49-(IFRS17_CF!FH22-IFRS17_CF!FH21-IFRS17_CF!FH19-IFRS17_CF!FH17)*(1+FH13)-IFRS17_CF!FH21</f>
        <v>#N/A</v>
      </c>
      <c r="FI71" s="124" t="e">
        <f>+(FI50-FI49)*(1+FI13)+FI49-(IFRS17_CF!FI22-IFRS17_CF!FI21-IFRS17_CF!FI19-IFRS17_CF!FI17)*(1+FI13)-IFRS17_CF!FI21</f>
        <v>#N/A</v>
      </c>
      <c r="FJ71" s="124" t="e">
        <f>+(FJ50-FJ49)*(1+FJ13)+FJ49-(IFRS17_CF!FJ22-IFRS17_CF!FJ21-IFRS17_CF!FJ19-IFRS17_CF!FJ17)*(1+FJ13)-IFRS17_CF!FJ21</f>
        <v>#N/A</v>
      </c>
      <c r="FK71" s="124" t="e">
        <f>+(FK50-FK49)*(1+FK13)+FK49-(IFRS17_CF!FK22-IFRS17_CF!FK21-IFRS17_CF!FK19-IFRS17_CF!FK17)*(1+FK13)-IFRS17_CF!FK21</f>
        <v>#N/A</v>
      </c>
      <c r="FL71" s="124" t="e">
        <f>+(FL50-FL49)*(1+FL13)+FL49-(IFRS17_CF!FL22-IFRS17_CF!FL21-IFRS17_CF!FL19-IFRS17_CF!FL17)*(1+FL13)-IFRS17_CF!FL21</f>
        <v>#N/A</v>
      </c>
      <c r="FM71" s="124" t="e">
        <f>+(FM50-FM49)*(1+FM13)+FM49-(IFRS17_CF!FM22-IFRS17_CF!FM21-IFRS17_CF!FM19-IFRS17_CF!FM17)*(1+FM13)-IFRS17_CF!FM21</f>
        <v>#N/A</v>
      </c>
      <c r="FN71" s="124" t="e">
        <f>+(FN50-FN49)*(1+FN13)+FN49-(IFRS17_CF!FN22-IFRS17_CF!FN21-IFRS17_CF!FN19-IFRS17_CF!FN17)*(1+FN13)-IFRS17_CF!FN21</f>
        <v>#N/A</v>
      </c>
      <c r="FO71" s="124" t="e">
        <f>+(FO50-FO49)*(1+FO13)+FO49-(IFRS17_CF!FO22-IFRS17_CF!FO21-IFRS17_CF!FO19-IFRS17_CF!FO17)*(1+FO13)-IFRS17_CF!FO21</f>
        <v>#N/A</v>
      </c>
      <c r="FP71" s="124" t="e">
        <f>+(FP50-FP49)*(1+FP13)+FP49-(IFRS17_CF!FP22-IFRS17_CF!FP21-IFRS17_CF!FP19-IFRS17_CF!FP17)*(1+FP13)-IFRS17_CF!FP21</f>
        <v>#N/A</v>
      </c>
      <c r="FQ71" s="124" t="e">
        <f>+(FQ50-FQ49)*(1+FQ13)+FQ49-(IFRS17_CF!FQ22-IFRS17_CF!FQ21-IFRS17_CF!FQ19-IFRS17_CF!FQ17)*(1+FQ13)-IFRS17_CF!FQ21</f>
        <v>#N/A</v>
      </c>
      <c r="FR71" s="124" t="e">
        <f>+(FR50-FR49)*(1+FR13)+FR49-(IFRS17_CF!FR22-IFRS17_CF!FR21-IFRS17_CF!FR19-IFRS17_CF!FR17)*(1+FR13)-IFRS17_CF!FR21</f>
        <v>#N/A</v>
      </c>
      <c r="FS71" s="124" t="e">
        <f>+(FS50-FS49)*(1+FS13)+FS49-(IFRS17_CF!FS22-IFRS17_CF!FS21-IFRS17_CF!FS19-IFRS17_CF!FS17)*(1+FS13)-IFRS17_CF!FS21</f>
        <v>#N/A</v>
      </c>
      <c r="FT71" s="124" t="e">
        <f>+(FT50-FT49)*(1+FT13)+FT49-(IFRS17_CF!FT22-IFRS17_CF!FT21-IFRS17_CF!FT19-IFRS17_CF!FT17)*(1+FT13)-IFRS17_CF!FT21</f>
        <v>#N/A</v>
      </c>
      <c r="FU71" s="124" t="e">
        <f>+(FU50-FU49)*(1+FU13)+FU49-(IFRS17_CF!FU22-IFRS17_CF!FU21-IFRS17_CF!FU19-IFRS17_CF!FU17)*(1+FU13)-IFRS17_CF!FU21</f>
        <v>#N/A</v>
      </c>
      <c r="FV71" s="124" t="e">
        <f>+(FV50-FV49)*(1+FV13)+FV49-(IFRS17_CF!FV22-IFRS17_CF!FV21-IFRS17_CF!FV19-IFRS17_CF!FV17)*(1+FV13)-IFRS17_CF!FV21</f>
        <v>#N/A</v>
      </c>
      <c r="FW71" s="124" t="e">
        <f>+(FW50-FW49)*(1+FW13)+FW49-(IFRS17_CF!FW22-IFRS17_CF!FW21-IFRS17_CF!FW19-IFRS17_CF!FW17)*(1+FW13)-IFRS17_CF!FW21</f>
        <v>#N/A</v>
      </c>
      <c r="FX71" s="124" t="e">
        <f>+(FX50-FX49)*(1+FX13)+FX49-(IFRS17_CF!FX22-IFRS17_CF!FX21-IFRS17_CF!FX19-IFRS17_CF!FX17)*(1+FX13)-IFRS17_CF!FX21</f>
        <v>#N/A</v>
      </c>
      <c r="FY71" s="124" t="e">
        <f>+(FY50-FY49)*(1+FY13)+FY49-(IFRS17_CF!FY22-IFRS17_CF!FY21-IFRS17_CF!FY19-IFRS17_CF!FY17)*(1+FY13)-IFRS17_CF!FY21</f>
        <v>#N/A</v>
      </c>
      <c r="FZ71" s="124" t="e">
        <f>+(FZ50-FZ49)*(1+FZ13)+FZ49-(IFRS17_CF!FZ22-IFRS17_CF!FZ21-IFRS17_CF!FZ19-IFRS17_CF!FZ17)*(1+FZ13)-IFRS17_CF!FZ21</f>
        <v>#N/A</v>
      </c>
      <c r="GA71" s="124" t="e">
        <f>+(GA50-GA49)*(1+GA13)+GA49-(IFRS17_CF!GA22-IFRS17_CF!GA21-IFRS17_CF!GA19-IFRS17_CF!GA17)*(1+GA13)-IFRS17_CF!GA21</f>
        <v>#N/A</v>
      </c>
      <c r="GB71" s="124" t="e">
        <f>+(GB50-GB49)*(1+GB13)+GB49-(IFRS17_CF!GB22-IFRS17_CF!GB21-IFRS17_CF!GB19-IFRS17_CF!GB17)*(1+GB13)-IFRS17_CF!GB21</f>
        <v>#N/A</v>
      </c>
      <c r="GC71" s="124" t="e">
        <f>+(GC50-GC49)*(1+GC13)+GC49-(IFRS17_CF!GC22-IFRS17_CF!GC21-IFRS17_CF!GC19-IFRS17_CF!GC17)*(1+GC13)-IFRS17_CF!GC21</f>
        <v>#N/A</v>
      </c>
      <c r="GD71" s="124" t="e">
        <f>+(GD50-GD49)*(1+GD13)+GD49-(IFRS17_CF!GD22-IFRS17_CF!GD21-IFRS17_CF!GD19-IFRS17_CF!GD17)*(1+GD13)-IFRS17_CF!GD21</f>
        <v>#N/A</v>
      </c>
      <c r="GE71" s="124" t="e">
        <f>+(GE50-GE49)*(1+GE13)+GE49-(IFRS17_CF!GE22-IFRS17_CF!GE21-IFRS17_CF!GE19-IFRS17_CF!GE17)*(1+GE13)-IFRS17_CF!GE21</f>
        <v>#N/A</v>
      </c>
      <c r="GF71" s="124" t="e">
        <f>+(GF50-GF49)*(1+GF13)+GF49-(IFRS17_CF!GF22-IFRS17_CF!GF21-IFRS17_CF!GF19-IFRS17_CF!GF17)*(1+GF13)-IFRS17_CF!GF21</f>
        <v>#N/A</v>
      </c>
      <c r="GG71" s="124" t="e">
        <f>+(GG50-GG49)*(1+GG13)+GG49-(IFRS17_CF!GG22-IFRS17_CF!GG21-IFRS17_CF!GG19-IFRS17_CF!GG17)*(1+GG13)-IFRS17_CF!GG21</f>
        <v>#N/A</v>
      </c>
      <c r="GH71" s="124" t="e">
        <f>+(GH50-GH49)*(1+GH13)+GH49-(IFRS17_CF!GH22-IFRS17_CF!GH21-IFRS17_CF!GH19-IFRS17_CF!GH17)*(1+GH13)-IFRS17_CF!GH21</f>
        <v>#N/A</v>
      </c>
      <c r="GI71" s="124" t="e">
        <f>+(GI50-GI49)*(1+GI13)+GI49-(IFRS17_CF!GI22-IFRS17_CF!GI21-IFRS17_CF!GI19-IFRS17_CF!GI17)*(1+GI13)-IFRS17_CF!GI21</f>
        <v>#N/A</v>
      </c>
      <c r="GJ71" s="124" t="e">
        <f>+(GJ50-GJ49)*(1+GJ13)+GJ49-(IFRS17_CF!GJ22-IFRS17_CF!GJ21-IFRS17_CF!GJ19-IFRS17_CF!GJ17)*(1+GJ13)-IFRS17_CF!GJ21</f>
        <v>#N/A</v>
      </c>
      <c r="GK71" s="124">
        <f>+(GK50-GK49)*(1+GK13)+GK49-(IFRS17_CF!GK22-IFRS17_CF!GK21-IFRS17_CF!GK19-IFRS17_CF!GK17)*(1+GK13)-IFRS17_CF!GK21</f>
        <v>0</v>
      </c>
      <c r="GL71" s="124">
        <f>+(GL50-GL49)*(1+GL13)+GL49-(IFRS17_CF!GL22-IFRS17_CF!GL21-IFRS17_CF!GL19-IFRS17_CF!GL17)*(1+GL13)-IFRS17_CF!GL21</f>
        <v>0</v>
      </c>
      <c r="GM71" s="124">
        <f>+(GM50-GM49)*(1+GM13)+GM49-(IFRS17_CF!GM22-IFRS17_CF!GM21-IFRS17_CF!GM19-IFRS17_CF!GM17)*(1+GM13)-IFRS17_CF!GM21</f>
        <v>0</v>
      </c>
      <c r="GN71" s="124">
        <f>+(GN50-GN49)*(1+GN13)+GN49-(IFRS17_CF!GN22-IFRS17_CF!GN21-IFRS17_CF!GN19-IFRS17_CF!GN17)*(1+GN13)-IFRS17_CF!GN21</f>
        <v>0</v>
      </c>
      <c r="GO71" s="124">
        <f>+(GO50-GO49)*(1+GO13)+GO49-(IFRS17_CF!GO22-IFRS17_CF!GO21-IFRS17_CF!GO19-IFRS17_CF!GO17)*(1+GO13)-IFRS17_CF!GO21</f>
        <v>0</v>
      </c>
      <c r="GP71" s="124">
        <f>+(GP50-GP49)*(1+GP13)+GP49-(IFRS17_CF!GP22-IFRS17_CF!GP21-IFRS17_CF!GP19-IFRS17_CF!GP17)*(1+GP13)-IFRS17_CF!GP21</f>
        <v>0</v>
      </c>
      <c r="GQ71" s="124">
        <f>+(GQ50-GQ49)*(1+GQ13)+GQ49-(IFRS17_CF!GQ22-IFRS17_CF!GQ21-IFRS17_CF!GQ19-IFRS17_CF!GQ17)*(1+GQ13)-IFRS17_CF!GQ21</f>
        <v>0</v>
      </c>
      <c r="GR71" s="124">
        <f>+(GR50-GR49)*(1+GR13)+GR49-(IFRS17_CF!GR22-IFRS17_CF!GR21-IFRS17_CF!GR19-IFRS17_CF!GR17)*(1+GR13)-IFRS17_CF!GR21</f>
        <v>0</v>
      </c>
      <c r="GS71" s="124">
        <f>+(GS50-GS49)*(1+GS13)+GS49-(IFRS17_CF!GS22-IFRS17_CF!GS21-IFRS17_CF!GS19-IFRS17_CF!GS17)*(1+GS13)-IFRS17_CF!GS21</f>
        <v>0</v>
      </c>
      <c r="GT71" s="124">
        <f>+(GT50-GT49)*(1+GT13)+GT49-(IFRS17_CF!GT22-IFRS17_CF!GT21-IFRS17_CF!GT19-IFRS17_CF!GT17)*(1+GT13)-IFRS17_CF!GT21</f>
        <v>0</v>
      </c>
      <c r="GU71" s="124">
        <f>+(GU50-GU49)*(1+GU13)+GU49-(IFRS17_CF!GU22-IFRS17_CF!GU21-IFRS17_CF!GU19-IFRS17_CF!GU17)*(1+GU13)-IFRS17_CF!GU21</f>
        <v>0</v>
      </c>
      <c r="GV71" s="124">
        <f>+(GV50-GV49)*(1+GV13)+GV49-(IFRS17_CF!GV22-IFRS17_CF!GV21-IFRS17_CF!GV19-IFRS17_CF!GV17)*(1+GV13)-IFRS17_CF!GV21</f>
        <v>0</v>
      </c>
      <c r="GW71" s="124">
        <f>+(GW50-GW49)*(1+GW13)+GW49-(IFRS17_CF!GW22-IFRS17_CF!GW21-IFRS17_CF!GW19-IFRS17_CF!GW17)*(1+GW13)-IFRS17_CF!GW21</f>
        <v>0</v>
      </c>
      <c r="GX71" s="124">
        <f>+(GX50-GX49)*(1+GX13)+GX49-(IFRS17_CF!GX22-IFRS17_CF!GX21-IFRS17_CF!GX19-IFRS17_CF!GX17)*(1+GX13)-IFRS17_CF!GX21</f>
        <v>0</v>
      </c>
      <c r="GY71" s="124">
        <f>+(GY50-GY49)*(1+GY13)+GY49-(IFRS17_CF!GY22-IFRS17_CF!GY21-IFRS17_CF!GY19-IFRS17_CF!GY17)*(1+GY13)-IFRS17_CF!GY21</f>
        <v>0</v>
      </c>
      <c r="GZ71" s="124">
        <f>+(GZ50-GZ49)*(1+GZ13)+GZ49-(IFRS17_CF!GZ22-IFRS17_CF!GZ21-IFRS17_CF!GZ19-IFRS17_CF!GZ17)*(1+GZ13)-IFRS17_CF!GZ21</f>
        <v>0</v>
      </c>
      <c r="HA71" s="124">
        <f>+(HA50-HA49)*(1+HA13)+HA49-(IFRS17_CF!HA22-IFRS17_CF!HA21-IFRS17_CF!HA19-IFRS17_CF!HA17)*(1+HA13)-IFRS17_CF!HA21</f>
        <v>0</v>
      </c>
      <c r="HB71" s="124">
        <f>+(HB50-HB49)*(1+HB13)+HB49-(IFRS17_CF!HB22-IFRS17_CF!HB21-IFRS17_CF!HB19-IFRS17_CF!HB17)*(1+HB13)-IFRS17_CF!HB21</f>
        <v>0</v>
      </c>
      <c r="HC71" s="124">
        <f>+(HC50-HC49)*(1+HC13)+HC49-(IFRS17_CF!HC22-IFRS17_CF!HC21-IFRS17_CF!HC19-IFRS17_CF!HC17)*(1+HC13)-IFRS17_CF!HC21</f>
        <v>0</v>
      </c>
      <c r="HD71" s="124">
        <f>+(HD50-HD49)*(1+HD13)+HD49-(IFRS17_CF!HD22-IFRS17_CF!HD21-IFRS17_CF!HD19-IFRS17_CF!HD17)*(1+HD13)-IFRS17_CF!HD21</f>
        <v>0</v>
      </c>
      <c r="HE71" s="124">
        <f>+(HE50-HE49)*(1+HE13)+HE49-(IFRS17_CF!HE22-IFRS17_CF!HE21-IFRS17_CF!HE19-IFRS17_CF!HE17)*(1+HE13)-IFRS17_CF!HE21</f>
        <v>0</v>
      </c>
      <c r="HF71" s="124">
        <f>+(HF50-HF49)*(1+HF13)+HF49-(IFRS17_CF!HF22-IFRS17_CF!HF21-IFRS17_CF!HF19-IFRS17_CF!HF17)*(1+HF13)-IFRS17_CF!HF21</f>
        <v>0</v>
      </c>
      <c r="HG71" s="124">
        <f>+(HG50-HG49)*(1+HG13)+HG49-(IFRS17_CF!HG22-IFRS17_CF!HG21-IFRS17_CF!HG19-IFRS17_CF!HG17)*(1+HG13)-IFRS17_CF!HG21</f>
        <v>0</v>
      </c>
      <c r="HH71" s="124">
        <f>+(HH50-HH49)*(1+HH13)+HH49-(IFRS17_CF!HH22-IFRS17_CF!HH21-IFRS17_CF!HH19-IFRS17_CF!HH17)*(1+HH13)-IFRS17_CF!HH21</f>
        <v>0</v>
      </c>
      <c r="HI71" s="124">
        <f>+(HI50-HI49)*(1+HI13)+HI49-(IFRS17_CF!HI22-IFRS17_CF!HI21-IFRS17_CF!HI19-IFRS17_CF!HI17)*(1+HI13)-IFRS17_CF!HI21</f>
        <v>0</v>
      </c>
      <c r="HJ71" s="124">
        <f>+(HJ50-HJ49)*(1+HJ13)+HJ49-(IFRS17_CF!HJ22-IFRS17_CF!HJ21-IFRS17_CF!HJ19-IFRS17_CF!HJ17)*(1+HJ13)-IFRS17_CF!HJ21</f>
        <v>0</v>
      </c>
      <c r="HK71" s="124">
        <f>+(HK50-HK49)*(1+HK13)+HK49-(IFRS17_CF!HK22-IFRS17_CF!HK21-IFRS17_CF!HK19-IFRS17_CF!HK17)*(1+HK13)-IFRS17_CF!HK21</f>
        <v>0</v>
      </c>
      <c r="HL71" s="124">
        <f>+(HL50-HL49)*(1+HL13)+HL49-(IFRS17_CF!HL22-IFRS17_CF!HL21-IFRS17_CF!HL19-IFRS17_CF!HL17)*(1+HL13)-IFRS17_CF!HL21</f>
        <v>0</v>
      </c>
      <c r="HM71" s="124">
        <f>+(HM50-HM49)*(1+HM13)+HM49-(IFRS17_CF!HM22-IFRS17_CF!HM21-IFRS17_CF!HM19-IFRS17_CF!HM17)*(1+HM13)-IFRS17_CF!HM21</f>
        <v>0</v>
      </c>
      <c r="HN71" s="124">
        <f>+(HN50-HN49)*(1+HN13)+HN49-(IFRS17_CF!HN22-IFRS17_CF!HN21-IFRS17_CF!HN19-IFRS17_CF!HN17)*(1+HN13)-IFRS17_CF!HN21</f>
        <v>0</v>
      </c>
      <c r="HO71" s="124">
        <f>+(HO50-HO49)*(1+HO13)+HO49-(IFRS17_CF!HO22-IFRS17_CF!HO21-IFRS17_CF!HO19-IFRS17_CF!HO17)*(1+HO13)-IFRS17_CF!HO21</f>
        <v>0</v>
      </c>
      <c r="HP71" s="124">
        <f>+(HP50-HP49)*(1+HP13)+HP49-(IFRS17_CF!HP22-IFRS17_CF!HP21-IFRS17_CF!HP19-IFRS17_CF!HP17)*(1+HP13)-IFRS17_CF!HP21</f>
        <v>0</v>
      </c>
      <c r="HQ71" s="124">
        <f>+(HQ50-HQ49)*(1+HQ13)+HQ49-(IFRS17_CF!HQ22-IFRS17_CF!HQ21-IFRS17_CF!HQ19-IFRS17_CF!HQ17)*(1+HQ13)-IFRS17_CF!HQ21</f>
        <v>0</v>
      </c>
      <c r="HR71" s="124">
        <f>+(HR50-HR49)*(1+HR13)+HR49-(IFRS17_CF!HR22-IFRS17_CF!HR21-IFRS17_CF!HR19-IFRS17_CF!HR17)*(1+HR13)-IFRS17_CF!HR21</f>
        <v>0</v>
      </c>
      <c r="HS71" s="124">
        <f>+(HS50-HS49)*(1+HS13)+HS49-(IFRS17_CF!HS22-IFRS17_CF!HS21-IFRS17_CF!HS19-IFRS17_CF!HS17)*(1+HS13)-IFRS17_CF!HS21</f>
        <v>0</v>
      </c>
      <c r="HT71" s="124">
        <f>+(HT50-HT49)*(1+HT13)+HT49-(IFRS17_CF!HT22-IFRS17_CF!HT21-IFRS17_CF!HT19-IFRS17_CF!HT17)*(1+HT13)-IFRS17_CF!HT21</f>
        <v>0</v>
      </c>
      <c r="HU71" s="124">
        <f>+(HU50-HU49)*(1+HU13)+HU49-(IFRS17_CF!HU22-IFRS17_CF!HU21-IFRS17_CF!HU19-IFRS17_CF!HU17)*(1+HU13)-IFRS17_CF!HU21</f>
        <v>0</v>
      </c>
      <c r="HV71" s="124">
        <f>+(HV50-HV49)*(1+HV13)+HV49-(IFRS17_CF!HV22-IFRS17_CF!HV21-IFRS17_CF!HV19-IFRS17_CF!HV17)*(1+HV13)-IFRS17_CF!HV21</f>
        <v>0</v>
      </c>
      <c r="HW71" s="124">
        <f>+(HW50-HW49)*(1+HW13)+HW49-(IFRS17_CF!HW22-IFRS17_CF!HW21-IFRS17_CF!HW19-IFRS17_CF!HW17)*(1+HW13)-IFRS17_CF!HW21</f>
        <v>0</v>
      </c>
      <c r="HX71" s="124">
        <f>+(HX50-HX49)*(1+HX13)+HX49-(IFRS17_CF!HX22-IFRS17_CF!HX21-IFRS17_CF!HX19-IFRS17_CF!HX17)*(1+HX13)-IFRS17_CF!HX21</f>
        <v>0</v>
      </c>
      <c r="HY71" s="124">
        <f>+(HY50-HY49)*(1+HY13)+HY49-(IFRS17_CF!HY22-IFRS17_CF!HY21-IFRS17_CF!HY19-IFRS17_CF!HY17)*(1+HY13)-IFRS17_CF!HY21</f>
        <v>0</v>
      </c>
      <c r="HZ71" s="124">
        <f>+(HZ50-HZ49)*(1+HZ13)+HZ49-(IFRS17_CF!HZ22-IFRS17_CF!HZ21-IFRS17_CF!HZ19-IFRS17_CF!HZ17)*(1+HZ13)-IFRS17_CF!HZ21</f>
        <v>0</v>
      </c>
      <c r="IA71" s="124">
        <f>+(IA50-IA49)*(1+IA13)+IA49-(IFRS17_CF!IA22-IFRS17_CF!IA21-IFRS17_CF!IA19-IFRS17_CF!IA17)*(1+IA13)-IFRS17_CF!IA21</f>
        <v>0</v>
      </c>
      <c r="IB71" s="124">
        <f>+(IB50-IB49)*(1+IB13)+IB49-(IFRS17_CF!IB22-IFRS17_CF!IB21-IFRS17_CF!IB19-IFRS17_CF!IB17)*(1+IB13)-IFRS17_CF!IB21</f>
        <v>0</v>
      </c>
    </row>
    <row r="72" spans="3:236" x14ac:dyDescent="0.3">
      <c r="C72" s="124" t="s">
        <v>521</v>
      </c>
      <c r="D72" s="124"/>
      <c r="E72" s="125" t="s">
        <v>523</v>
      </c>
      <c r="F72" s="124">
        <f>+(F23-F22)*(1+F13)+F22-(IFRS17_CF!F22-IFRS17_CF!F21-IFRS17_CF!F19-IFRS17_CF!F17)*(1+F13)-IFRS17_CF!F21</f>
        <v>-24.872640991400431</v>
      </c>
      <c r="G72" s="124">
        <f>+(G23-G22)*(1+G13)+G22-(IFRS17_CF!G22-IFRS17_CF!G21-IFRS17_CF!G19-IFRS17_CF!G17)*(1+G13)-IFRS17_CF!G21</f>
        <v>-21.685613513832664</v>
      </c>
      <c r="H72" s="124">
        <f>+(H23-H22)*(1+H13)+H22-(IFRS17_CF!H22-IFRS17_CF!H21-IFRS17_CF!H19-IFRS17_CF!H17)*(1+H13)-IFRS17_CF!H21</f>
        <v>-19.168018316365988</v>
      </c>
      <c r="I72" s="124">
        <f>+(I23-I22)*(1+I13)+I22-(IFRS17_CF!I22-IFRS17_CF!I21-IFRS17_CF!I19-IFRS17_CF!I17)*(1+I13)-IFRS17_CF!I21</f>
        <v>-17.555383247752104</v>
      </c>
      <c r="J72" s="124">
        <f>+(J23-J22)*(1+J13)+J22-(IFRS17_CF!J22-IFRS17_CF!J21-IFRS17_CF!J19-IFRS17_CF!J17)*(1+J13)-IFRS17_CF!J21</f>
        <v>-2.2098712789430124</v>
      </c>
      <c r="K72" s="124">
        <f>+(K23-K22)*(1+K13)+K22-(IFRS17_CF!K22-IFRS17_CF!K21-IFRS17_CF!K19-IFRS17_CF!K17)*(1+K13)-IFRS17_CF!K21</f>
        <v>-14.830956483238339</v>
      </c>
      <c r="L72" s="124">
        <f>+(L23-L22)*(1+L13)+L22-(IFRS17_CF!L22-IFRS17_CF!L21-IFRS17_CF!L19-IFRS17_CF!L17)*(1+L13)-IFRS17_CF!L21</f>
        <v>-13.188662355064679</v>
      </c>
      <c r="M72" s="124">
        <f>+(M23-M22)*(1+M13)+M22-(IFRS17_CF!M22-IFRS17_CF!M21-IFRS17_CF!M19-IFRS17_CF!M17)*(1+M13)-IFRS17_CF!M21</f>
        <v>-11.508675034900676</v>
      </c>
      <c r="N72" s="124">
        <f>+(N23-N22)*(1+N13)+N22-(IFRS17_CF!N22-IFRS17_CF!N21-IFRS17_CF!N19-IFRS17_CF!N17)*(1+N13)-IFRS17_CF!N21</f>
        <v>-9.8255113579426165</v>
      </c>
      <c r="O72" s="124">
        <f>+(O23-O22)*(1+O13)+O22-(IFRS17_CF!O22-IFRS17_CF!O21-IFRS17_CF!O19-IFRS17_CF!O17)*(1+O13)-IFRS17_CF!O21</f>
        <v>3.0048089933767415</v>
      </c>
      <c r="P72" s="124">
        <f>+(P23-P22)*(1+P13)+P22-(IFRS17_CF!P22-IFRS17_CF!P21-IFRS17_CF!P19-IFRS17_CF!P17)*(1+P13)-IFRS17_CF!P21</f>
        <v>-6.5496467595244781</v>
      </c>
      <c r="Q72" s="124">
        <f>+(Q23-Q22)*(1+Q13)+Q22-(IFRS17_CF!Q22-IFRS17_CF!Q21-IFRS17_CF!Q19-IFRS17_CF!Q17)*(1+Q13)-IFRS17_CF!Q21</f>
        <v>-4.4817122817214567</v>
      </c>
      <c r="R72" s="124">
        <f>+(R23-R22)*(1+R13)+R22-(IFRS17_CF!R22-IFRS17_CF!R21-IFRS17_CF!R19-IFRS17_CF!R17)*(1+R13)-IFRS17_CF!R21</f>
        <v>-2.4621565179945719</v>
      </c>
      <c r="S72" s="124">
        <f>+(S23-S22)*(1+S13)+S22-(IFRS17_CF!S22-IFRS17_CF!S21-IFRS17_CF!S19-IFRS17_CF!S17)*(1+S13)-IFRS17_CF!S21</f>
        <v>-0.5563781895406521</v>
      </c>
      <c r="T72" s="124">
        <f>+(T23-T22)*(1+T13)+T22-(IFRS17_CF!T22-IFRS17_CF!T21-IFRS17_CF!T19-IFRS17_CF!T17)*(1+T13)-IFRS17_CF!T21</f>
        <v>7.9240356338926006</v>
      </c>
      <c r="U72" s="124">
        <f>+(U23-U22)*(1+U13)+U22-(IFRS17_CF!U22-IFRS17_CF!U21-IFRS17_CF!U19-IFRS17_CF!U17)*(1+U13)-IFRS17_CF!U21</f>
        <v>2.6408854646130351</v>
      </c>
      <c r="V72" s="124">
        <f>+(V23-V22)*(1+V13)+V22-(IFRS17_CF!V22-IFRS17_CF!V21-IFRS17_CF!V19-IFRS17_CF!V17)*(1+V13)-IFRS17_CF!V21</f>
        <v>3.8030200551825288</v>
      </c>
      <c r="W72" s="124">
        <f>+(W23-W22)*(1+W13)+W22-(IFRS17_CF!W22-IFRS17_CF!W21-IFRS17_CF!W19-IFRS17_CF!W17)*(1+W13)-IFRS17_CF!W21</f>
        <v>4.6047850681930669</v>
      </c>
      <c r="X72" s="124">
        <f>+(X23-X22)*(1+X13)+X22-(IFRS17_CF!X22-IFRS17_CF!X21-IFRS17_CF!X19-IFRS17_CF!X17)*(1+X13)-IFRS17_CF!X21</f>
        <v>5.017926971528837</v>
      </c>
      <c r="Y72" s="124">
        <f>+(Y23-Y22)*(1+Y13)+Y22-(IFRS17_CF!Y22-IFRS17_CF!Y21-IFRS17_CF!Y19-IFRS17_CF!Y17)*(1+Y13)-IFRS17_CF!Y21</f>
        <v>7.4688684809181183</v>
      </c>
      <c r="Z72" s="124">
        <f>+(Z23-Z22)*(1+Z13)+Z22-(IFRS17_CF!Z22-IFRS17_CF!Z21-IFRS17_CF!Z19-IFRS17_CF!Z17)*(1+Z13)-IFRS17_CF!Z21</f>
        <v>4.7119155465697133</v>
      </c>
      <c r="AA72" s="124">
        <f>+(AA23-AA22)*(1+AA13)+AA22-(IFRS17_CF!AA22-IFRS17_CF!AA21-IFRS17_CF!AA19-IFRS17_CF!AA17)*(1+AA13)-IFRS17_CF!AA21</f>
        <v>3.7647200030101935</v>
      </c>
      <c r="AB72" s="124">
        <f>+(AB23-AB22)*(1+AB13)+AB22-(IFRS17_CF!AB22-IFRS17_CF!AB21-IFRS17_CF!AB19-IFRS17_CF!AB17)*(1+AB13)-IFRS17_CF!AB21</f>
        <v>2.8379533811470168</v>
      </c>
      <c r="AC72" s="124">
        <f>+(AC23-AC22)*(1+AC13)+AC22-(IFRS17_CF!AC22-IFRS17_CF!AC21-IFRS17_CF!AC19-IFRS17_CF!AC17)*(1+AC13)-IFRS17_CF!AC21</f>
        <v>2.0429450496548309</v>
      </c>
      <c r="AD72" s="124">
        <f>+(AD23-AD22)*(1+AD13)+AD22-(IFRS17_CF!AD22-IFRS17_CF!AD21-IFRS17_CF!AD19-IFRS17_CF!AD17)*(1+AD13)-IFRS17_CF!AD21</f>
        <v>1.7439409768256224</v>
      </c>
      <c r="AE72" s="124">
        <f>+(AE23-AE22)*(1+AE13)+AE22-(IFRS17_CF!AE22-IFRS17_CF!AE21-IFRS17_CF!AE19-IFRS17_CF!AE17)*(1+AE13)-IFRS17_CF!AE21</f>
        <v>2.5022614575103681</v>
      </c>
      <c r="AF72" s="124" t="e">
        <f>+(AF23-AF22)*(1+AF13)+AF22-(IFRS17_CF!AF22-IFRS17_CF!AF21-IFRS17_CF!AF19-IFRS17_CF!AF17)*(1+AF13)-IFRS17_CF!AF21</f>
        <v>#N/A</v>
      </c>
      <c r="AG72" s="124" t="e">
        <f>+(AG23-AG22)*(1+AG13)+AG22-(IFRS17_CF!AG22-IFRS17_CF!AG21-IFRS17_CF!AG19-IFRS17_CF!AG17)*(1+AG13)-IFRS17_CF!AG21</f>
        <v>#N/A</v>
      </c>
      <c r="AH72" s="124" t="e">
        <f>+(AH23-AH22)*(1+AH13)+AH22-(IFRS17_CF!AH22-IFRS17_CF!AH21-IFRS17_CF!AH19-IFRS17_CF!AH17)*(1+AH13)-IFRS17_CF!AH21</f>
        <v>#N/A</v>
      </c>
      <c r="AI72" s="124" t="e">
        <f>+(AI23-AI22)*(1+AI13)+AI22-(IFRS17_CF!AI22-IFRS17_CF!AI21-IFRS17_CF!AI19-IFRS17_CF!AI17)*(1+AI13)-IFRS17_CF!AI21</f>
        <v>#N/A</v>
      </c>
      <c r="AJ72" s="124" t="e">
        <f>+(AJ23-AJ22)*(1+AJ13)+AJ22-(IFRS17_CF!AJ22-IFRS17_CF!AJ21-IFRS17_CF!AJ19-IFRS17_CF!AJ17)*(1+AJ13)-IFRS17_CF!AJ21</f>
        <v>#N/A</v>
      </c>
      <c r="AK72" s="124" t="e">
        <f>+(AK23-AK22)*(1+AK13)+AK22-(IFRS17_CF!AK22-IFRS17_CF!AK21-IFRS17_CF!AK19-IFRS17_CF!AK17)*(1+AK13)-IFRS17_CF!AK21</f>
        <v>#N/A</v>
      </c>
      <c r="AL72" s="124" t="e">
        <f>+(AL23-AL22)*(1+AL13)+AL22-(IFRS17_CF!AL22-IFRS17_CF!AL21-IFRS17_CF!AL19-IFRS17_CF!AL17)*(1+AL13)-IFRS17_CF!AL21</f>
        <v>#N/A</v>
      </c>
      <c r="AM72" s="124" t="e">
        <f>+(AM23-AM22)*(1+AM13)+AM22-(IFRS17_CF!AM22-IFRS17_CF!AM21-IFRS17_CF!AM19-IFRS17_CF!AM17)*(1+AM13)-IFRS17_CF!AM21</f>
        <v>#N/A</v>
      </c>
      <c r="AN72" s="124" t="e">
        <f>+(AN23-AN22)*(1+AN13)+AN22-(IFRS17_CF!AN22-IFRS17_CF!AN21-IFRS17_CF!AN19-IFRS17_CF!AN17)*(1+AN13)-IFRS17_CF!AN21</f>
        <v>#N/A</v>
      </c>
      <c r="AO72" s="124" t="e">
        <f>+(AO23-AO22)*(1+AO13)+AO22-(IFRS17_CF!AO22-IFRS17_CF!AO21-IFRS17_CF!AO19-IFRS17_CF!AO17)*(1+AO13)-IFRS17_CF!AO21</f>
        <v>#N/A</v>
      </c>
      <c r="AP72" s="124" t="e">
        <f>+(AP23-AP22)*(1+AP13)+AP22-(IFRS17_CF!AP22-IFRS17_CF!AP21-IFRS17_CF!AP19-IFRS17_CF!AP17)*(1+AP13)-IFRS17_CF!AP21</f>
        <v>#N/A</v>
      </c>
      <c r="AQ72" s="124" t="e">
        <f>+(AQ23-AQ22)*(1+AQ13)+AQ22-(IFRS17_CF!AQ22-IFRS17_CF!AQ21-IFRS17_CF!AQ19-IFRS17_CF!AQ17)*(1+AQ13)-IFRS17_CF!AQ21</f>
        <v>#N/A</v>
      </c>
      <c r="AR72" s="124" t="e">
        <f>+(AR23-AR22)*(1+AR13)+AR22-(IFRS17_CF!AR22-IFRS17_CF!AR21-IFRS17_CF!AR19-IFRS17_CF!AR17)*(1+AR13)-IFRS17_CF!AR21</f>
        <v>#N/A</v>
      </c>
      <c r="AS72" s="124" t="e">
        <f>+(AS23-AS22)*(1+AS13)+AS22-(IFRS17_CF!AS22-IFRS17_CF!AS21-IFRS17_CF!AS19-IFRS17_CF!AS17)*(1+AS13)-IFRS17_CF!AS21</f>
        <v>#N/A</v>
      </c>
      <c r="AT72" s="124" t="e">
        <f>+(AT23-AT22)*(1+AT13)+AT22-(IFRS17_CF!AT22-IFRS17_CF!AT21-IFRS17_CF!AT19-IFRS17_CF!AT17)*(1+AT13)-IFRS17_CF!AT21</f>
        <v>#N/A</v>
      </c>
      <c r="AU72" s="124" t="e">
        <f>+(AU23-AU22)*(1+AU13)+AU22-(IFRS17_CF!AU22-IFRS17_CF!AU21-IFRS17_CF!AU19-IFRS17_CF!AU17)*(1+AU13)-IFRS17_CF!AU21</f>
        <v>#N/A</v>
      </c>
      <c r="AV72" s="124" t="e">
        <f>+(AV23-AV22)*(1+AV13)+AV22-(IFRS17_CF!AV22-IFRS17_CF!AV21-IFRS17_CF!AV19-IFRS17_CF!AV17)*(1+AV13)-IFRS17_CF!AV21</f>
        <v>#N/A</v>
      </c>
      <c r="AW72" s="124" t="e">
        <f>+(AW23-AW22)*(1+AW13)+AW22-(IFRS17_CF!AW22-IFRS17_CF!AW21-IFRS17_CF!AW19-IFRS17_CF!AW17)*(1+AW13)-IFRS17_CF!AW21</f>
        <v>#N/A</v>
      </c>
      <c r="AX72" s="124" t="e">
        <f>+(AX23-AX22)*(1+AX13)+AX22-(IFRS17_CF!AX22-IFRS17_CF!AX21-IFRS17_CF!AX19-IFRS17_CF!AX17)*(1+AX13)-IFRS17_CF!AX21</f>
        <v>#N/A</v>
      </c>
      <c r="AY72" s="124" t="e">
        <f>+(AY23-AY22)*(1+AY13)+AY22-(IFRS17_CF!AY22-IFRS17_CF!AY21-IFRS17_CF!AY19-IFRS17_CF!AY17)*(1+AY13)-IFRS17_CF!AY21</f>
        <v>#N/A</v>
      </c>
      <c r="AZ72" s="124" t="e">
        <f>+(AZ23-AZ22)*(1+AZ13)+AZ22-(IFRS17_CF!AZ22-IFRS17_CF!AZ21-IFRS17_CF!AZ19-IFRS17_CF!AZ17)*(1+AZ13)-IFRS17_CF!AZ21</f>
        <v>#N/A</v>
      </c>
      <c r="BA72" s="124" t="e">
        <f>+(BA23-BA22)*(1+BA13)+BA22-(IFRS17_CF!BA22-IFRS17_CF!BA21-IFRS17_CF!BA19-IFRS17_CF!BA17)*(1+BA13)-IFRS17_CF!BA21</f>
        <v>#N/A</v>
      </c>
      <c r="BB72" s="124" t="e">
        <f>+(BB23-BB22)*(1+BB13)+BB22-(IFRS17_CF!BB22-IFRS17_CF!BB21-IFRS17_CF!BB19-IFRS17_CF!BB17)*(1+BB13)-IFRS17_CF!BB21</f>
        <v>#N/A</v>
      </c>
      <c r="BC72" s="124" t="e">
        <f>+(BC23-BC22)*(1+BC13)+BC22-(IFRS17_CF!BC22-IFRS17_CF!BC21-IFRS17_CF!BC19-IFRS17_CF!BC17)*(1+BC13)-IFRS17_CF!BC21</f>
        <v>#N/A</v>
      </c>
      <c r="BD72" s="124" t="e">
        <f>+(BD23-BD22)*(1+BD13)+BD22-(IFRS17_CF!BD22-IFRS17_CF!BD21-IFRS17_CF!BD19-IFRS17_CF!BD17)*(1+BD13)-IFRS17_CF!BD21</f>
        <v>#N/A</v>
      </c>
      <c r="BE72" s="124" t="e">
        <f>+(BE23-BE22)*(1+BE13)+BE22-(IFRS17_CF!BE22-IFRS17_CF!BE21-IFRS17_CF!BE19-IFRS17_CF!BE17)*(1+BE13)-IFRS17_CF!BE21</f>
        <v>#N/A</v>
      </c>
      <c r="BF72" s="124" t="e">
        <f>+(BF23-BF22)*(1+BF13)+BF22-(IFRS17_CF!BF22-IFRS17_CF!BF21-IFRS17_CF!BF19-IFRS17_CF!BF17)*(1+BF13)-IFRS17_CF!BF21</f>
        <v>#N/A</v>
      </c>
      <c r="BG72" s="124" t="e">
        <f>+(BG23-BG22)*(1+BG13)+BG22-(IFRS17_CF!BG22-IFRS17_CF!BG21-IFRS17_CF!BG19-IFRS17_CF!BG17)*(1+BG13)-IFRS17_CF!BG21</f>
        <v>#N/A</v>
      </c>
      <c r="BH72" s="124" t="e">
        <f>+(BH23-BH22)*(1+BH13)+BH22-(IFRS17_CF!BH22-IFRS17_CF!BH21-IFRS17_CF!BH19-IFRS17_CF!BH17)*(1+BH13)-IFRS17_CF!BH21</f>
        <v>#N/A</v>
      </c>
      <c r="BI72" s="124" t="e">
        <f>+(BI23-BI22)*(1+BI13)+BI22-(IFRS17_CF!BI22-IFRS17_CF!BI21-IFRS17_CF!BI19-IFRS17_CF!BI17)*(1+BI13)-IFRS17_CF!BI21</f>
        <v>#N/A</v>
      </c>
      <c r="BJ72" s="124" t="e">
        <f>+(BJ23-BJ22)*(1+BJ13)+BJ22-(IFRS17_CF!BJ22-IFRS17_CF!BJ21-IFRS17_CF!BJ19-IFRS17_CF!BJ17)*(1+BJ13)-IFRS17_CF!BJ21</f>
        <v>#N/A</v>
      </c>
      <c r="BK72" s="124" t="e">
        <f>+(BK23-BK22)*(1+BK13)+BK22-(IFRS17_CF!BK22-IFRS17_CF!BK21-IFRS17_CF!BK19-IFRS17_CF!BK17)*(1+BK13)-IFRS17_CF!BK21</f>
        <v>#N/A</v>
      </c>
      <c r="BL72" s="124" t="e">
        <f>+(BL23-BL22)*(1+BL13)+BL22-(IFRS17_CF!BL22-IFRS17_CF!BL21-IFRS17_CF!BL19-IFRS17_CF!BL17)*(1+BL13)-IFRS17_CF!BL21</f>
        <v>#N/A</v>
      </c>
      <c r="BM72" s="124" t="e">
        <f>+(BM23-BM22)*(1+BM13)+BM22-(IFRS17_CF!BM22-IFRS17_CF!BM21-IFRS17_CF!BM19-IFRS17_CF!BM17)*(1+BM13)-IFRS17_CF!BM21</f>
        <v>#N/A</v>
      </c>
      <c r="BN72" s="124" t="e">
        <f>+(BN23-BN22)*(1+BN13)+BN22-(IFRS17_CF!BN22-IFRS17_CF!BN21-IFRS17_CF!BN19-IFRS17_CF!BN17)*(1+BN13)-IFRS17_CF!BN21</f>
        <v>#N/A</v>
      </c>
      <c r="BO72" s="124" t="e">
        <f>+(BO23-BO22)*(1+BO13)+BO22-(IFRS17_CF!BO22-IFRS17_CF!BO21-IFRS17_CF!BO19-IFRS17_CF!BO17)*(1+BO13)-IFRS17_CF!BO21</f>
        <v>#N/A</v>
      </c>
      <c r="BP72" s="124" t="e">
        <f>+(BP23-BP22)*(1+BP13)+BP22-(IFRS17_CF!BP22-IFRS17_CF!BP21-IFRS17_CF!BP19-IFRS17_CF!BP17)*(1+BP13)-IFRS17_CF!BP21</f>
        <v>#N/A</v>
      </c>
      <c r="BQ72" s="124" t="e">
        <f>+(BQ23-BQ22)*(1+BQ13)+BQ22-(IFRS17_CF!BQ22-IFRS17_CF!BQ21-IFRS17_CF!BQ19-IFRS17_CF!BQ17)*(1+BQ13)-IFRS17_CF!BQ21</f>
        <v>#N/A</v>
      </c>
      <c r="BR72" s="124" t="e">
        <f>+(BR23-BR22)*(1+BR13)+BR22-(IFRS17_CF!BR22-IFRS17_CF!BR21-IFRS17_CF!BR19-IFRS17_CF!BR17)*(1+BR13)-IFRS17_CF!BR21</f>
        <v>#N/A</v>
      </c>
      <c r="BS72" s="124" t="e">
        <f>+(BS23-BS22)*(1+BS13)+BS22-(IFRS17_CF!BS22-IFRS17_CF!BS21-IFRS17_CF!BS19-IFRS17_CF!BS17)*(1+BS13)-IFRS17_CF!BS21</f>
        <v>#N/A</v>
      </c>
      <c r="BT72" s="124" t="e">
        <f>+(BT23-BT22)*(1+BT13)+BT22-(IFRS17_CF!BT22-IFRS17_CF!BT21-IFRS17_CF!BT19-IFRS17_CF!BT17)*(1+BT13)-IFRS17_CF!BT21</f>
        <v>#N/A</v>
      </c>
      <c r="BU72" s="124" t="e">
        <f>+(BU23-BU22)*(1+BU13)+BU22-(IFRS17_CF!BU22-IFRS17_CF!BU21-IFRS17_CF!BU19-IFRS17_CF!BU17)*(1+BU13)-IFRS17_CF!BU21</f>
        <v>#N/A</v>
      </c>
      <c r="BV72" s="124" t="e">
        <f>+(BV23-BV22)*(1+BV13)+BV22-(IFRS17_CF!BV22-IFRS17_CF!BV21-IFRS17_CF!BV19-IFRS17_CF!BV17)*(1+BV13)-IFRS17_CF!BV21</f>
        <v>#N/A</v>
      </c>
      <c r="BW72" s="124" t="e">
        <f>+(BW23-BW22)*(1+BW13)+BW22-(IFRS17_CF!BW22-IFRS17_CF!BW21-IFRS17_CF!BW19-IFRS17_CF!BW17)*(1+BW13)-IFRS17_CF!BW21</f>
        <v>#N/A</v>
      </c>
      <c r="BX72" s="124" t="e">
        <f>+(BX23-BX22)*(1+BX13)+BX22-(IFRS17_CF!BX22-IFRS17_CF!BX21-IFRS17_CF!BX19-IFRS17_CF!BX17)*(1+BX13)-IFRS17_CF!BX21</f>
        <v>#N/A</v>
      </c>
      <c r="BY72" s="124" t="e">
        <f>+(BY23-BY22)*(1+BY13)+BY22-(IFRS17_CF!BY22-IFRS17_CF!BY21-IFRS17_CF!BY19-IFRS17_CF!BY17)*(1+BY13)-IFRS17_CF!BY21</f>
        <v>#N/A</v>
      </c>
      <c r="BZ72" s="124" t="e">
        <f>+(BZ23-BZ22)*(1+BZ13)+BZ22-(IFRS17_CF!BZ22-IFRS17_CF!BZ21-IFRS17_CF!BZ19-IFRS17_CF!BZ17)*(1+BZ13)-IFRS17_CF!BZ21</f>
        <v>#N/A</v>
      </c>
      <c r="CA72" s="124" t="e">
        <f>+(CA23-CA22)*(1+CA13)+CA22-(IFRS17_CF!CA22-IFRS17_CF!CA21-IFRS17_CF!CA19-IFRS17_CF!CA17)*(1+CA13)-IFRS17_CF!CA21</f>
        <v>#N/A</v>
      </c>
      <c r="CB72" s="124" t="e">
        <f>+(CB23-CB22)*(1+CB13)+CB22-(IFRS17_CF!CB22-IFRS17_CF!CB21-IFRS17_CF!CB19-IFRS17_CF!CB17)*(1+CB13)-IFRS17_CF!CB21</f>
        <v>#N/A</v>
      </c>
      <c r="CC72" s="124" t="e">
        <f>+(CC23-CC22)*(1+CC13)+CC22-(IFRS17_CF!CC22-IFRS17_CF!CC21-IFRS17_CF!CC19-IFRS17_CF!CC17)*(1+CC13)-IFRS17_CF!CC21</f>
        <v>#N/A</v>
      </c>
      <c r="CD72" s="124" t="e">
        <f>+(CD23-CD22)*(1+CD13)+CD22-(IFRS17_CF!CD22-IFRS17_CF!CD21-IFRS17_CF!CD19-IFRS17_CF!CD17)*(1+CD13)-IFRS17_CF!CD21</f>
        <v>#N/A</v>
      </c>
      <c r="CE72" s="124" t="e">
        <f>+(CE23-CE22)*(1+CE13)+CE22-(IFRS17_CF!CE22-IFRS17_CF!CE21-IFRS17_CF!CE19-IFRS17_CF!CE17)*(1+CE13)-IFRS17_CF!CE21</f>
        <v>#N/A</v>
      </c>
      <c r="CF72" s="124" t="e">
        <f>+(CF23-CF22)*(1+CF13)+CF22-(IFRS17_CF!CF22-IFRS17_CF!CF21-IFRS17_CF!CF19-IFRS17_CF!CF17)*(1+CF13)-IFRS17_CF!CF21</f>
        <v>#N/A</v>
      </c>
      <c r="CG72" s="124" t="e">
        <f>+(CG23-CG22)*(1+CG13)+CG22-(IFRS17_CF!CG22-IFRS17_CF!CG21-IFRS17_CF!CG19-IFRS17_CF!CG17)*(1+CG13)-IFRS17_CF!CG21</f>
        <v>#N/A</v>
      </c>
      <c r="CH72" s="124" t="e">
        <f>+(CH23-CH22)*(1+CH13)+CH22-(IFRS17_CF!CH22-IFRS17_CF!CH21-IFRS17_CF!CH19-IFRS17_CF!CH17)*(1+CH13)-IFRS17_CF!CH21</f>
        <v>#N/A</v>
      </c>
      <c r="CI72" s="124" t="e">
        <f>+(CI23-CI22)*(1+CI13)+CI22-(IFRS17_CF!CI22-IFRS17_CF!CI21-IFRS17_CF!CI19-IFRS17_CF!CI17)*(1+CI13)-IFRS17_CF!CI21</f>
        <v>#N/A</v>
      </c>
      <c r="CJ72" s="124" t="e">
        <f>+(CJ23-CJ22)*(1+CJ13)+CJ22-(IFRS17_CF!CJ22-IFRS17_CF!CJ21-IFRS17_CF!CJ19-IFRS17_CF!CJ17)*(1+CJ13)-IFRS17_CF!CJ21</f>
        <v>#N/A</v>
      </c>
      <c r="CK72" s="124" t="e">
        <f>+(CK23-CK22)*(1+CK13)+CK22-(IFRS17_CF!CK22-IFRS17_CF!CK21-IFRS17_CF!CK19-IFRS17_CF!CK17)*(1+CK13)-IFRS17_CF!CK21</f>
        <v>#N/A</v>
      </c>
      <c r="CL72" s="124" t="e">
        <f>+(CL23-CL22)*(1+CL13)+CL22-(IFRS17_CF!CL22-IFRS17_CF!CL21-IFRS17_CF!CL19-IFRS17_CF!CL17)*(1+CL13)-IFRS17_CF!CL21</f>
        <v>#N/A</v>
      </c>
      <c r="CM72" s="124" t="e">
        <f>+(CM23-CM22)*(1+CM13)+CM22-(IFRS17_CF!CM22-IFRS17_CF!CM21-IFRS17_CF!CM19-IFRS17_CF!CM17)*(1+CM13)-IFRS17_CF!CM21</f>
        <v>#N/A</v>
      </c>
      <c r="CN72" s="124" t="e">
        <f>+(CN23-CN22)*(1+CN13)+CN22-(IFRS17_CF!CN22-IFRS17_CF!CN21-IFRS17_CF!CN19-IFRS17_CF!CN17)*(1+CN13)-IFRS17_CF!CN21</f>
        <v>#N/A</v>
      </c>
      <c r="CO72" s="124" t="e">
        <f>+(CO23-CO22)*(1+CO13)+CO22-(IFRS17_CF!CO22-IFRS17_CF!CO21-IFRS17_CF!CO19-IFRS17_CF!CO17)*(1+CO13)-IFRS17_CF!CO21</f>
        <v>#N/A</v>
      </c>
      <c r="CP72" s="124" t="e">
        <f>+(CP23-CP22)*(1+CP13)+CP22-(IFRS17_CF!CP22-IFRS17_CF!CP21-IFRS17_CF!CP19-IFRS17_CF!CP17)*(1+CP13)-IFRS17_CF!CP21</f>
        <v>#N/A</v>
      </c>
      <c r="CQ72" s="124" t="e">
        <f>+(CQ23-CQ22)*(1+CQ13)+CQ22-(IFRS17_CF!CQ22-IFRS17_CF!CQ21-IFRS17_CF!CQ19-IFRS17_CF!CQ17)*(1+CQ13)-IFRS17_CF!CQ21</f>
        <v>#N/A</v>
      </c>
      <c r="CR72" s="124" t="e">
        <f>+(CR23-CR22)*(1+CR13)+CR22-(IFRS17_CF!CR22-IFRS17_CF!CR21-IFRS17_CF!CR19-IFRS17_CF!CR17)*(1+CR13)-IFRS17_CF!CR21</f>
        <v>#N/A</v>
      </c>
      <c r="CS72" s="124" t="e">
        <f>+(CS23-CS22)*(1+CS13)+CS22-(IFRS17_CF!CS22-IFRS17_CF!CS21-IFRS17_CF!CS19-IFRS17_CF!CS17)*(1+CS13)-IFRS17_CF!CS21</f>
        <v>#N/A</v>
      </c>
      <c r="CT72" s="124" t="e">
        <f>+(CT23-CT22)*(1+CT13)+CT22-(IFRS17_CF!CT22-IFRS17_CF!CT21-IFRS17_CF!CT19-IFRS17_CF!CT17)*(1+CT13)-IFRS17_CF!CT21</f>
        <v>#N/A</v>
      </c>
      <c r="CU72" s="124" t="e">
        <f>+(CU23-CU22)*(1+CU13)+CU22-(IFRS17_CF!CU22-IFRS17_CF!CU21-IFRS17_CF!CU19-IFRS17_CF!CU17)*(1+CU13)-IFRS17_CF!CU21</f>
        <v>#N/A</v>
      </c>
      <c r="CV72" s="124" t="e">
        <f>+(CV23-CV22)*(1+CV13)+CV22-(IFRS17_CF!CV22-IFRS17_CF!CV21-IFRS17_CF!CV19-IFRS17_CF!CV17)*(1+CV13)-IFRS17_CF!CV21</f>
        <v>#N/A</v>
      </c>
      <c r="CW72" s="124" t="e">
        <f>+(CW23-CW22)*(1+CW13)+CW22-(IFRS17_CF!CW22-IFRS17_CF!CW21-IFRS17_CF!CW19-IFRS17_CF!CW17)*(1+CW13)-IFRS17_CF!CW21</f>
        <v>#N/A</v>
      </c>
      <c r="CX72" s="124" t="e">
        <f>+(CX23-CX22)*(1+CX13)+CX22-(IFRS17_CF!CX22-IFRS17_CF!CX21-IFRS17_CF!CX19-IFRS17_CF!CX17)*(1+CX13)-IFRS17_CF!CX21</f>
        <v>#N/A</v>
      </c>
      <c r="CY72" s="124" t="e">
        <f>+(CY23-CY22)*(1+CY13)+CY22-(IFRS17_CF!CY22-IFRS17_CF!CY21-IFRS17_CF!CY19-IFRS17_CF!CY17)*(1+CY13)-IFRS17_CF!CY21</f>
        <v>#N/A</v>
      </c>
      <c r="CZ72" s="124" t="e">
        <f>+(CZ23-CZ22)*(1+CZ13)+CZ22-(IFRS17_CF!CZ22-IFRS17_CF!CZ21-IFRS17_CF!CZ19-IFRS17_CF!CZ17)*(1+CZ13)-IFRS17_CF!CZ21</f>
        <v>#N/A</v>
      </c>
      <c r="DA72" s="124" t="e">
        <f>+(DA23-DA22)*(1+DA13)+DA22-(IFRS17_CF!DA22-IFRS17_CF!DA21-IFRS17_CF!DA19-IFRS17_CF!DA17)*(1+DA13)-IFRS17_CF!DA21</f>
        <v>#N/A</v>
      </c>
      <c r="DB72" s="124" t="e">
        <f>+(DB23-DB22)*(1+DB13)+DB22-(IFRS17_CF!DB22-IFRS17_CF!DB21-IFRS17_CF!DB19-IFRS17_CF!DB17)*(1+DB13)-IFRS17_CF!DB21</f>
        <v>#N/A</v>
      </c>
      <c r="DC72" s="124" t="e">
        <f>+(DC23-DC22)*(1+DC13)+DC22-(IFRS17_CF!DC22-IFRS17_CF!DC21-IFRS17_CF!DC19-IFRS17_CF!DC17)*(1+DC13)-IFRS17_CF!DC21</f>
        <v>#N/A</v>
      </c>
      <c r="DD72" s="124" t="e">
        <f>+(DD23-DD22)*(1+DD13)+DD22-(IFRS17_CF!DD22-IFRS17_CF!DD21-IFRS17_CF!DD19-IFRS17_CF!DD17)*(1+DD13)-IFRS17_CF!DD21</f>
        <v>#N/A</v>
      </c>
      <c r="DE72" s="124" t="e">
        <f>+(DE23-DE22)*(1+DE13)+DE22-(IFRS17_CF!DE22-IFRS17_CF!DE21-IFRS17_CF!DE19-IFRS17_CF!DE17)*(1+DE13)-IFRS17_CF!DE21</f>
        <v>#N/A</v>
      </c>
      <c r="DF72" s="124" t="e">
        <f>+(DF23-DF22)*(1+DF13)+DF22-(IFRS17_CF!DF22-IFRS17_CF!DF21-IFRS17_CF!DF19-IFRS17_CF!DF17)*(1+DF13)-IFRS17_CF!DF21</f>
        <v>#N/A</v>
      </c>
      <c r="DG72" s="124" t="e">
        <f>+(DG23-DG22)*(1+DG13)+DG22-(IFRS17_CF!DG22-IFRS17_CF!DG21-IFRS17_CF!DG19-IFRS17_CF!DG17)*(1+DG13)-IFRS17_CF!DG21</f>
        <v>#N/A</v>
      </c>
      <c r="DH72" s="124" t="e">
        <f>+(DH23-DH22)*(1+DH13)+DH22-(IFRS17_CF!DH22-IFRS17_CF!DH21-IFRS17_CF!DH19-IFRS17_CF!DH17)*(1+DH13)-IFRS17_CF!DH21</f>
        <v>#N/A</v>
      </c>
      <c r="DI72" s="124" t="e">
        <f>+(DI23-DI22)*(1+DI13)+DI22-(IFRS17_CF!DI22-IFRS17_CF!DI21-IFRS17_CF!DI19-IFRS17_CF!DI17)*(1+DI13)-IFRS17_CF!DI21</f>
        <v>#N/A</v>
      </c>
      <c r="DJ72" s="124" t="e">
        <f>+(DJ23-DJ22)*(1+DJ13)+DJ22-(IFRS17_CF!DJ22-IFRS17_CF!DJ21-IFRS17_CF!DJ19-IFRS17_CF!DJ17)*(1+DJ13)-IFRS17_CF!DJ21</f>
        <v>#N/A</v>
      </c>
      <c r="DK72" s="124" t="e">
        <f>+(DK23-DK22)*(1+DK13)+DK22-(IFRS17_CF!DK22-IFRS17_CF!DK21-IFRS17_CF!DK19-IFRS17_CF!DK17)*(1+DK13)-IFRS17_CF!DK21</f>
        <v>#N/A</v>
      </c>
      <c r="DL72" s="124" t="e">
        <f>+(DL23-DL22)*(1+DL13)+DL22-(IFRS17_CF!DL22-IFRS17_CF!DL21-IFRS17_CF!DL19-IFRS17_CF!DL17)*(1+DL13)-IFRS17_CF!DL21</f>
        <v>#N/A</v>
      </c>
      <c r="DM72" s="124" t="e">
        <f>+(DM23-DM22)*(1+DM13)+DM22-(IFRS17_CF!DM22-IFRS17_CF!DM21-IFRS17_CF!DM19-IFRS17_CF!DM17)*(1+DM13)-IFRS17_CF!DM21</f>
        <v>#N/A</v>
      </c>
      <c r="DN72" s="124" t="e">
        <f>+(DN23-DN22)*(1+DN13)+DN22-(IFRS17_CF!DN22-IFRS17_CF!DN21-IFRS17_CF!DN19-IFRS17_CF!DN17)*(1+DN13)-IFRS17_CF!DN21</f>
        <v>#N/A</v>
      </c>
      <c r="DO72" s="124" t="e">
        <f>+(DO23-DO22)*(1+DO13)+DO22-(IFRS17_CF!DO22-IFRS17_CF!DO21-IFRS17_CF!DO19-IFRS17_CF!DO17)*(1+DO13)-IFRS17_CF!DO21</f>
        <v>#N/A</v>
      </c>
      <c r="DP72" s="124" t="e">
        <f>+(DP23-DP22)*(1+DP13)+DP22-(IFRS17_CF!DP22-IFRS17_CF!DP21-IFRS17_CF!DP19-IFRS17_CF!DP17)*(1+DP13)-IFRS17_CF!DP21</f>
        <v>#N/A</v>
      </c>
      <c r="DQ72" s="124" t="e">
        <f>+(DQ23-DQ22)*(1+DQ13)+DQ22-(IFRS17_CF!DQ22-IFRS17_CF!DQ21-IFRS17_CF!DQ19-IFRS17_CF!DQ17)*(1+DQ13)-IFRS17_CF!DQ21</f>
        <v>#N/A</v>
      </c>
      <c r="DR72" s="124" t="e">
        <f>+(DR23-DR22)*(1+DR13)+DR22-(IFRS17_CF!DR22-IFRS17_CF!DR21-IFRS17_CF!DR19-IFRS17_CF!DR17)*(1+DR13)-IFRS17_CF!DR21</f>
        <v>#N/A</v>
      </c>
      <c r="DS72" s="124" t="e">
        <f>+(DS23-DS22)*(1+DS13)+DS22-(IFRS17_CF!DS22-IFRS17_CF!DS21-IFRS17_CF!DS19-IFRS17_CF!DS17)*(1+DS13)-IFRS17_CF!DS21</f>
        <v>#N/A</v>
      </c>
      <c r="DT72" s="124" t="e">
        <f>+(DT23-DT22)*(1+DT13)+DT22-(IFRS17_CF!DT22-IFRS17_CF!DT21-IFRS17_CF!DT19-IFRS17_CF!DT17)*(1+DT13)-IFRS17_CF!DT21</f>
        <v>#N/A</v>
      </c>
      <c r="DU72" s="124" t="e">
        <f>+(DU23-DU22)*(1+DU13)+DU22-(IFRS17_CF!DU22-IFRS17_CF!DU21-IFRS17_CF!DU19-IFRS17_CF!DU17)*(1+DU13)-IFRS17_CF!DU21</f>
        <v>#N/A</v>
      </c>
      <c r="DV72" s="124" t="e">
        <f>+(DV23-DV22)*(1+DV13)+DV22-(IFRS17_CF!DV22-IFRS17_CF!DV21-IFRS17_CF!DV19-IFRS17_CF!DV17)*(1+DV13)-IFRS17_CF!DV21</f>
        <v>#N/A</v>
      </c>
      <c r="DW72" s="124" t="e">
        <f>+(DW23-DW22)*(1+DW13)+DW22-(IFRS17_CF!DW22-IFRS17_CF!DW21-IFRS17_CF!DW19-IFRS17_CF!DW17)*(1+DW13)-IFRS17_CF!DW21</f>
        <v>#N/A</v>
      </c>
      <c r="DX72" s="124" t="e">
        <f>+(DX23-DX22)*(1+DX13)+DX22-(IFRS17_CF!DX22-IFRS17_CF!DX21-IFRS17_CF!DX19-IFRS17_CF!DX17)*(1+DX13)-IFRS17_CF!DX21</f>
        <v>#N/A</v>
      </c>
      <c r="DY72" s="124" t="e">
        <f>+(DY23-DY22)*(1+DY13)+DY22-(IFRS17_CF!DY22-IFRS17_CF!DY21-IFRS17_CF!DY19-IFRS17_CF!DY17)*(1+DY13)-IFRS17_CF!DY21</f>
        <v>#N/A</v>
      </c>
      <c r="DZ72" s="124" t="e">
        <f>+(DZ23-DZ22)*(1+DZ13)+DZ22-(IFRS17_CF!DZ22-IFRS17_CF!DZ21-IFRS17_CF!DZ19-IFRS17_CF!DZ17)*(1+DZ13)-IFRS17_CF!DZ21</f>
        <v>#N/A</v>
      </c>
      <c r="EA72" s="124" t="e">
        <f>+(EA23-EA22)*(1+EA13)+EA22-(IFRS17_CF!EA22-IFRS17_CF!EA21-IFRS17_CF!EA19-IFRS17_CF!EA17)*(1+EA13)-IFRS17_CF!EA21</f>
        <v>#N/A</v>
      </c>
      <c r="EB72" s="124" t="e">
        <f>+(EB23-EB22)*(1+EB13)+EB22-(IFRS17_CF!EB22-IFRS17_CF!EB21-IFRS17_CF!EB19-IFRS17_CF!EB17)*(1+EB13)-IFRS17_CF!EB21</f>
        <v>#N/A</v>
      </c>
      <c r="EC72" s="124" t="e">
        <f>+(EC23-EC22)*(1+EC13)+EC22-(IFRS17_CF!EC22-IFRS17_CF!EC21-IFRS17_CF!EC19-IFRS17_CF!EC17)*(1+EC13)-IFRS17_CF!EC21</f>
        <v>#N/A</v>
      </c>
      <c r="ED72" s="124" t="e">
        <f>+(ED23-ED22)*(1+ED13)+ED22-(IFRS17_CF!ED22-IFRS17_CF!ED21-IFRS17_CF!ED19-IFRS17_CF!ED17)*(1+ED13)-IFRS17_CF!ED21</f>
        <v>#N/A</v>
      </c>
      <c r="EE72" s="124" t="e">
        <f>+(EE23-EE22)*(1+EE13)+EE22-(IFRS17_CF!EE22-IFRS17_CF!EE21-IFRS17_CF!EE19-IFRS17_CF!EE17)*(1+EE13)-IFRS17_CF!EE21</f>
        <v>#N/A</v>
      </c>
      <c r="EF72" s="124" t="e">
        <f>+(EF23-EF22)*(1+EF13)+EF22-(IFRS17_CF!EF22-IFRS17_CF!EF21-IFRS17_CF!EF19-IFRS17_CF!EF17)*(1+EF13)-IFRS17_CF!EF21</f>
        <v>#N/A</v>
      </c>
      <c r="EG72" s="124" t="e">
        <f>+(EG23-EG22)*(1+EG13)+EG22-(IFRS17_CF!EG22-IFRS17_CF!EG21-IFRS17_CF!EG19-IFRS17_CF!EG17)*(1+EG13)-IFRS17_CF!EG21</f>
        <v>#N/A</v>
      </c>
      <c r="EH72" s="124" t="e">
        <f>+(EH23-EH22)*(1+EH13)+EH22-(IFRS17_CF!EH22-IFRS17_CF!EH21-IFRS17_CF!EH19-IFRS17_CF!EH17)*(1+EH13)-IFRS17_CF!EH21</f>
        <v>#N/A</v>
      </c>
      <c r="EI72" s="124" t="e">
        <f>+(EI23-EI22)*(1+EI13)+EI22-(IFRS17_CF!EI22-IFRS17_CF!EI21-IFRS17_CF!EI19-IFRS17_CF!EI17)*(1+EI13)-IFRS17_CF!EI21</f>
        <v>#N/A</v>
      </c>
      <c r="EJ72" s="124" t="e">
        <f>+(EJ23-EJ22)*(1+EJ13)+EJ22-(IFRS17_CF!EJ22-IFRS17_CF!EJ21-IFRS17_CF!EJ19-IFRS17_CF!EJ17)*(1+EJ13)-IFRS17_CF!EJ21</f>
        <v>#N/A</v>
      </c>
      <c r="EK72" s="124" t="e">
        <f>+(EK23-EK22)*(1+EK13)+EK22-(IFRS17_CF!EK22-IFRS17_CF!EK21-IFRS17_CF!EK19-IFRS17_CF!EK17)*(1+EK13)-IFRS17_CF!EK21</f>
        <v>#N/A</v>
      </c>
      <c r="EL72" s="124" t="e">
        <f>+(EL23-EL22)*(1+EL13)+EL22-(IFRS17_CF!EL22-IFRS17_CF!EL21-IFRS17_CF!EL19-IFRS17_CF!EL17)*(1+EL13)-IFRS17_CF!EL21</f>
        <v>#N/A</v>
      </c>
      <c r="EM72" s="124" t="e">
        <f>+(EM23-EM22)*(1+EM13)+EM22-(IFRS17_CF!EM22-IFRS17_CF!EM21-IFRS17_CF!EM19-IFRS17_CF!EM17)*(1+EM13)-IFRS17_CF!EM21</f>
        <v>#N/A</v>
      </c>
      <c r="EN72" s="124" t="e">
        <f>+(EN23-EN22)*(1+EN13)+EN22-(IFRS17_CF!EN22-IFRS17_CF!EN21-IFRS17_CF!EN19-IFRS17_CF!EN17)*(1+EN13)-IFRS17_CF!EN21</f>
        <v>#N/A</v>
      </c>
      <c r="EO72" s="124" t="e">
        <f>+(EO23-EO22)*(1+EO13)+EO22-(IFRS17_CF!EO22-IFRS17_CF!EO21-IFRS17_CF!EO19-IFRS17_CF!EO17)*(1+EO13)-IFRS17_CF!EO21</f>
        <v>#N/A</v>
      </c>
      <c r="EP72" s="124" t="e">
        <f>+(EP23-EP22)*(1+EP13)+EP22-(IFRS17_CF!EP22-IFRS17_CF!EP21-IFRS17_CF!EP19-IFRS17_CF!EP17)*(1+EP13)-IFRS17_CF!EP21</f>
        <v>#N/A</v>
      </c>
      <c r="EQ72" s="124" t="e">
        <f>+(EQ23-EQ22)*(1+EQ13)+EQ22-(IFRS17_CF!EQ22-IFRS17_CF!EQ21-IFRS17_CF!EQ19-IFRS17_CF!EQ17)*(1+EQ13)-IFRS17_CF!EQ21</f>
        <v>#N/A</v>
      </c>
      <c r="ER72" s="124" t="e">
        <f>+(ER23-ER22)*(1+ER13)+ER22-(IFRS17_CF!ER22-IFRS17_CF!ER21-IFRS17_CF!ER19-IFRS17_CF!ER17)*(1+ER13)-IFRS17_CF!ER21</f>
        <v>#N/A</v>
      </c>
      <c r="ES72" s="124" t="e">
        <f>+(ES23-ES22)*(1+ES13)+ES22-(IFRS17_CF!ES22-IFRS17_CF!ES21-IFRS17_CF!ES19-IFRS17_CF!ES17)*(1+ES13)-IFRS17_CF!ES21</f>
        <v>#N/A</v>
      </c>
      <c r="ET72" s="124" t="e">
        <f>+(ET23-ET22)*(1+ET13)+ET22-(IFRS17_CF!ET22-IFRS17_CF!ET21-IFRS17_CF!ET19-IFRS17_CF!ET17)*(1+ET13)-IFRS17_CF!ET21</f>
        <v>#N/A</v>
      </c>
      <c r="EU72" s="124" t="e">
        <f>+(EU23-EU22)*(1+EU13)+EU22-(IFRS17_CF!EU22-IFRS17_CF!EU21-IFRS17_CF!EU19-IFRS17_CF!EU17)*(1+EU13)-IFRS17_CF!EU21</f>
        <v>#N/A</v>
      </c>
      <c r="EV72" s="124" t="e">
        <f>+(EV23-EV22)*(1+EV13)+EV22-(IFRS17_CF!EV22-IFRS17_CF!EV21-IFRS17_CF!EV19-IFRS17_CF!EV17)*(1+EV13)-IFRS17_CF!EV21</f>
        <v>#N/A</v>
      </c>
      <c r="EW72" s="124" t="e">
        <f>+(EW23-EW22)*(1+EW13)+EW22-(IFRS17_CF!EW22-IFRS17_CF!EW21-IFRS17_CF!EW19-IFRS17_CF!EW17)*(1+EW13)-IFRS17_CF!EW21</f>
        <v>#N/A</v>
      </c>
      <c r="EX72" s="124" t="e">
        <f>+(EX23-EX22)*(1+EX13)+EX22-(IFRS17_CF!EX22-IFRS17_CF!EX21-IFRS17_CF!EX19-IFRS17_CF!EX17)*(1+EX13)-IFRS17_CF!EX21</f>
        <v>#N/A</v>
      </c>
      <c r="EY72" s="124" t="e">
        <f>+(EY23-EY22)*(1+EY13)+EY22-(IFRS17_CF!EY22-IFRS17_CF!EY21-IFRS17_CF!EY19-IFRS17_CF!EY17)*(1+EY13)-IFRS17_CF!EY21</f>
        <v>#N/A</v>
      </c>
      <c r="EZ72" s="124" t="e">
        <f>+(EZ23-EZ22)*(1+EZ13)+EZ22-(IFRS17_CF!EZ22-IFRS17_CF!EZ21-IFRS17_CF!EZ19-IFRS17_CF!EZ17)*(1+EZ13)-IFRS17_CF!EZ21</f>
        <v>#N/A</v>
      </c>
      <c r="FA72" s="124" t="e">
        <f>+(FA23-FA22)*(1+FA13)+FA22-(IFRS17_CF!FA22-IFRS17_CF!FA21-IFRS17_CF!FA19-IFRS17_CF!FA17)*(1+FA13)-IFRS17_CF!FA21</f>
        <v>#N/A</v>
      </c>
      <c r="FB72" s="124" t="e">
        <f>+(FB23-FB22)*(1+FB13)+FB22-(IFRS17_CF!FB22-IFRS17_CF!FB21-IFRS17_CF!FB19-IFRS17_CF!FB17)*(1+FB13)-IFRS17_CF!FB21</f>
        <v>#N/A</v>
      </c>
      <c r="FC72" s="124" t="e">
        <f>+(FC23-FC22)*(1+FC13)+FC22-(IFRS17_CF!FC22-IFRS17_CF!FC21-IFRS17_CF!FC19-IFRS17_CF!FC17)*(1+FC13)-IFRS17_CF!FC21</f>
        <v>#N/A</v>
      </c>
      <c r="FD72" s="124" t="e">
        <f>+(FD23-FD22)*(1+FD13)+FD22-(IFRS17_CF!FD22-IFRS17_CF!FD21-IFRS17_CF!FD19-IFRS17_CF!FD17)*(1+FD13)-IFRS17_CF!FD21</f>
        <v>#N/A</v>
      </c>
      <c r="FE72" s="124" t="e">
        <f>+(FE23-FE22)*(1+FE13)+FE22-(IFRS17_CF!FE22-IFRS17_CF!FE21-IFRS17_CF!FE19-IFRS17_CF!FE17)*(1+FE13)-IFRS17_CF!FE21</f>
        <v>#N/A</v>
      </c>
      <c r="FF72" s="124" t="e">
        <f>+(FF23-FF22)*(1+FF13)+FF22-(IFRS17_CF!FF22-IFRS17_CF!FF21-IFRS17_CF!FF19-IFRS17_CF!FF17)*(1+FF13)-IFRS17_CF!FF21</f>
        <v>#N/A</v>
      </c>
      <c r="FG72" s="124" t="e">
        <f>+(FG23-FG22)*(1+FG13)+FG22-(IFRS17_CF!FG22-IFRS17_CF!FG21-IFRS17_CF!FG19-IFRS17_CF!FG17)*(1+FG13)-IFRS17_CF!FG21</f>
        <v>#N/A</v>
      </c>
      <c r="FH72" s="124" t="e">
        <f>+(FH23-FH22)*(1+FH13)+FH22-(IFRS17_CF!FH22-IFRS17_CF!FH21-IFRS17_CF!FH19-IFRS17_CF!FH17)*(1+FH13)-IFRS17_CF!FH21</f>
        <v>#N/A</v>
      </c>
      <c r="FI72" s="124" t="e">
        <f>+(FI23-FI22)*(1+FI13)+FI22-(IFRS17_CF!FI22-IFRS17_CF!FI21-IFRS17_CF!FI19-IFRS17_CF!FI17)*(1+FI13)-IFRS17_CF!FI21</f>
        <v>#N/A</v>
      </c>
      <c r="FJ72" s="124" t="e">
        <f>+(FJ23-FJ22)*(1+FJ13)+FJ22-(IFRS17_CF!FJ22-IFRS17_CF!FJ21-IFRS17_CF!FJ19-IFRS17_CF!FJ17)*(1+FJ13)-IFRS17_CF!FJ21</f>
        <v>#N/A</v>
      </c>
      <c r="FK72" s="124" t="e">
        <f>+(FK23-FK22)*(1+FK13)+FK22-(IFRS17_CF!FK22-IFRS17_CF!FK21-IFRS17_CF!FK19-IFRS17_CF!FK17)*(1+FK13)-IFRS17_CF!FK21</f>
        <v>#N/A</v>
      </c>
      <c r="FL72" s="124" t="e">
        <f>+(FL23-FL22)*(1+FL13)+FL22-(IFRS17_CF!FL22-IFRS17_CF!FL21-IFRS17_CF!FL19-IFRS17_CF!FL17)*(1+FL13)-IFRS17_CF!FL21</f>
        <v>#N/A</v>
      </c>
      <c r="FM72" s="124" t="e">
        <f>+(FM23-FM22)*(1+FM13)+FM22-(IFRS17_CF!FM22-IFRS17_CF!FM21-IFRS17_CF!FM19-IFRS17_CF!FM17)*(1+FM13)-IFRS17_CF!FM21</f>
        <v>#N/A</v>
      </c>
      <c r="FN72" s="124" t="e">
        <f>+(FN23-FN22)*(1+FN13)+FN22-(IFRS17_CF!FN22-IFRS17_CF!FN21-IFRS17_CF!FN19-IFRS17_CF!FN17)*(1+FN13)-IFRS17_CF!FN21</f>
        <v>#N/A</v>
      </c>
      <c r="FO72" s="124" t="e">
        <f>+(FO23-FO22)*(1+FO13)+FO22-(IFRS17_CF!FO22-IFRS17_CF!FO21-IFRS17_CF!FO19-IFRS17_CF!FO17)*(1+FO13)-IFRS17_CF!FO21</f>
        <v>#N/A</v>
      </c>
      <c r="FP72" s="124" t="e">
        <f>+(FP23-FP22)*(1+FP13)+FP22-(IFRS17_CF!FP22-IFRS17_CF!FP21-IFRS17_CF!FP19-IFRS17_CF!FP17)*(1+FP13)-IFRS17_CF!FP21</f>
        <v>#N/A</v>
      </c>
      <c r="FQ72" s="124" t="e">
        <f>+(FQ23-FQ22)*(1+FQ13)+FQ22-(IFRS17_CF!FQ22-IFRS17_CF!FQ21-IFRS17_CF!FQ19-IFRS17_CF!FQ17)*(1+FQ13)-IFRS17_CF!FQ21</f>
        <v>#N/A</v>
      </c>
      <c r="FR72" s="124" t="e">
        <f>+(FR23-FR22)*(1+FR13)+FR22-(IFRS17_CF!FR22-IFRS17_CF!FR21-IFRS17_CF!FR19-IFRS17_CF!FR17)*(1+FR13)-IFRS17_CF!FR21</f>
        <v>#N/A</v>
      </c>
      <c r="FS72" s="124" t="e">
        <f>+(FS23-FS22)*(1+FS13)+FS22-(IFRS17_CF!FS22-IFRS17_CF!FS21-IFRS17_CF!FS19-IFRS17_CF!FS17)*(1+FS13)-IFRS17_CF!FS21</f>
        <v>#N/A</v>
      </c>
      <c r="FT72" s="124" t="e">
        <f>+(FT23-FT22)*(1+FT13)+FT22-(IFRS17_CF!FT22-IFRS17_CF!FT21-IFRS17_CF!FT19-IFRS17_CF!FT17)*(1+FT13)-IFRS17_CF!FT21</f>
        <v>#N/A</v>
      </c>
      <c r="FU72" s="124" t="e">
        <f>+(FU23-FU22)*(1+FU13)+FU22-(IFRS17_CF!FU22-IFRS17_CF!FU21-IFRS17_CF!FU19-IFRS17_CF!FU17)*(1+FU13)-IFRS17_CF!FU21</f>
        <v>#N/A</v>
      </c>
      <c r="FV72" s="124" t="e">
        <f>+(FV23-FV22)*(1+FV13)+FV22-(IFRS17_CF!FV22-IFRS17_CF!FV21-IFRS17_CF!FV19-IFRS17_CF!FV17)*(1+FV13)-IFRS17_CF!FV21</f>
        <v>#N/A</v>
      </c>
      <c r="FW72" s="124" t="e">
        <f>+(FW23-FW22)*(1+FW13)+FW22-(IFRS17_CF!FW22-IFRS17_CF!FW21-IFRS17_CF!FW19-IFRS17_CF!FW17)*(1+FW13)-IFRS17_CF!FW21</f>
        <v>#N/A</v>
      </c>
      <c r="FX72" s="124" t="e">
        <f>+(FX23-FX22)*(1+FX13)+FX22-(IFRS17_CF!FX22-IFRS17_CF!FX21-IFRS17_CF!FX19-IFRS17_CF!FX17)*(1+FX13)-IFRS17_CF!FX21</f>
        <v>#N/A</v>
      </c>
      <c r="FY72" s="124" t="e">
        <f>+(FY23-FY22)*(1+FY13)+FY22-(IFRS17_CF!FY22-IFRS17_CF!FY21-IFRS17_CF!FY19-IFRS17_CF!FY17)*(1+FY13)-IFRS17_CF!FY21</f>
        <v>#N/A</v>
      </c>
      <c r="FZ72" s="124" t="e">
        <f>+(FZ23-FZ22)*(1+FZ13)+FZ22-(IFRS17_CF!FZ22-IFRS17_CF!FZ21-IFRS17_CF!FZ19-IFRS17_CF!FZ17)*(1+FZ13)-IFRS17_CF!FZ21</f>
        <v>#N/A</v>
      </c>
      <c r="GA72" s="124" t="e">
        <f>+(GA23-GA22)*(1+GA13)+GA22-(IFRS17_CF!GA22-IFRS17_CF!GA21-IFRS17_CF!GA19-IFRS17_CF!GA17)*(1+GA13)-IFRS17_CF!GA21</f>
        <v>#N/A</v>
      </c>
      <c r="GB72" s="124" t="e">
        <f>+(GB23-GB22)*(1+GB13)+GB22-(IFRS17_CF!GB22-IFRS17_CF!GB21-IFRS17_CF!GB19-IFRS17_CF!GB17)*(1+GB13)-IFRS17_CF!GB21</f>
        <v>#N/A</v>
      </c>
      <c r="GC72" s="124" t="e">
        <f>+(GC23-GC22)*(1+GC13)+GC22-(IFRS17_CF!GC22-IFRS17_CF!GC21-IFRS17_CF!GC19-IFRS17_CF!GC17)*(1+GC13)-IFRS17_CF!GC21</f>
        <v>#N/A</v>
      </c>
      <c r="GD72" s="124" t="e">
        <f>+(GD23-GD22)*(1+GD13)+GD22-(IFRS17_CF!GD22-IFRS17_CF!GD21-IFRS17_CF!GD19-IFRS17_CF!GD17)*(1+GD13)-IFRS17_CF!GD21</f>
        <v>#N/A</v>
      </c>
      <c r="GE72" s="124" t="e">
        <f>+(GE23-GE22)*(1+GE13)+GE22-(IFRS17_CF!GE22-IFRS17_CF!GE21-IFRS17_CF!GE19-IFRS17_CF!GE17)*(1+GE13)-IFRS17_CF!GE21</f>
        <v>#N/A</v>
      </c>
      <c r="GF72" s="124" t="e">
        <f>+(GF23-GF22)*(1+GF13)+GF22-(IFRS17_CF!GF22-IFRS17_CF!GF21-IFRS17_CF!GF19-IFRS17_CF!GF17)*(1+GF13)-IFRS17_CF!GF21</f>
        <v>#N/A</v>
      </c>
      <c r="GG72" s="124" t="e">
        <f>+(GG23-GG22)*(1+GG13)+GG22-(IFRS17_CF!GG22-IFRS17_CF!GG21-IFRS17_CF!GG19-IFRS17_CF!GG17)*(1+GG13)-IFRS17_CF!GG21</f>
        <v>#N/A</v>
      </c>
      <c r="GH72" s="124" t="e">
        <f>+(GH23-GH22)*(1+GH13)+GH22-(IFRS17_CF!GH22-IFRS17_CF!GH21-IFRS17_CF!GH19-IFRS17_CF!GH17)*(1+GH13)-IFRS17_CF!GH21</f>
        <v>#N/A</v>
      </c>
      <c r="GI72" s="124" t="e">
        <f>+(GI23-GI22)*(1+GI13)+GI22-(IFRS17_CF!GI22-IFRS17_CF!GI21-IFRS17_CF!GI19-IFRS17_CF!GI17)*(1+GI13)-IFRS17_CF!GI21</f>
        <v>#N/A</v>
      </c>
      <c r="GJ72" s="124" t="e">
        <f>+(GJ23-GJ22)*(1+GJ13)+GJ22-(IFRS17_CF!GJ22-IFRS17_CF!GJ21-IFRS17_CF!GJ19-IFRS17_CF!GJ17)*(1+GJ13)-IFRS17_CF!GJ21</f>
        <v>#N/A</v>
      </c>
      <c r="GK72" s="124">
        <f>+(GK23-GK22)*(1+GK13)+GK22-(IFRS17_CF!GK22-IFRS17_CF!GK21-IFRS17_CF!GK19-IFRS17_CF!GK17)*(1+GK13)-IFRS17_CF!GK21</f>
        <v>0</v>
      </c>
      <c r="GL72" s="124">
        <f>+(GL23-GL22)*(1+GL13)+GL22-(IFRS17_CF!GL22-IFRS17_CF!GL21-IFRS17_CF!GL19-IFRS17_CF!GL17)*(1+GL13)-IFRS17_CF!GL21</f>
        <v>0</v>
      </c>
      <c r="GM72" s="124">
        <f>+(GM23-GM22)*(1+GM13)+GM22-(IFRS17_CF!GM22-IFRS17_CF!GM21-IFRS17_CF!GM19-IFRS17_CF!GM17)*(1+GM13)-IFRS17_CF!GM21</f>
        <v>0</v>
      </c>
      <c r="GN72" s="124">
        <f>+(GN23-GN22)*(1+GN13)+GN22-(IFRS17_CF!GN22-IFRS17_CF!GN21-IFRS17_CF!GN19-IFRS17_CF!GN17)*(1+GN13)-IFRS17_CF!GN21</f>
        <v>0</v>
      </c>
      <c r="GO72" s="124">
        <f>+(GO23-GO22)*(1+GO13)+GO22-(IFRS17_CF!GO22-IFRS17_CF!GO21-IFRS17_CF!GO19-IFRS17_CF!GO17)*(1+GO13)-IFRS17_CF!GO21</f>
        <v>0</v>
      </c>
      <c r="GP72" s="124">
        <f>+(GP23-GP22)*(1+GP13)+GP22-(IFRS17_CF!GP22-IFRS17_CF!GP21-IFRS17_CF!GP19-IFRS17_CF!GP17)*(1+GP13)-IFRS17_CF!GP21</f>
        <v>0</v>
      </c>
      <c r="GQ72" s="124">
        <f>+(GQ23-GQ22)*(1+GQ13)+GQ22-(IFRS17_CF!GQ22-IFRS17_CF!GQ21-IFRS17_CF!GQ19-IFRS17_CF!GQ17)*(1+GQ13)-IFRS17_CF!GQ21</f>
        <v>0</v>
      </c>
      <c r="GR72" s="124">
        <f>+(GR23-GR22)*(1+GR13)+GR22-(IFRS17_CF!GR22-IFRS17_CF!GR21-IFRS17_CF!GR19-IFRS17_CF!GR17)*(1+GR13)-IFRS17_CF!GR21</f>
        <v>0</v>
      </c>
      <c r="GS72" s="124">
        <f>+(GS23-GS22)*(1+GS13)+GS22-(IFRS17_CF!GS22-IFRS17_CF!GS21-IFRS17_CF!GS19-IFRS17_CF!GS17)*(1+GS13)-IFRS17_CF!GS21</f>
        <v>0</v>
      </c>
      <c r="GT72" s="124">
        <f>+(GT23-GT22)*(1+GT13)+GT22-(IFRS17_CF!GT22-IFRS17_CF!GT21-IFRS17_CF!GT19-IFRS17_CF!GT17)*(1+GT13)-IFRS17_CF!GT21</f>
        <v>0</v>
      </c>
      <c r="GU72" s="124">
        <f>+(GU23-GU22)*(1+GU13)+GU22-(IFRS17_CF!GU22-IFRS17_CF!GU21-IFRS17_CF!GU19-IFRS17_CF!GU17)*(1+GU13)-IFRS17_CF!GU21</f>
        <v>0</v>
      </c>
      <c r="GV72" s="124">
        <f>+(GV23-GV22)*(1+GV13)+GV22-(IFRS17_CF!GV22-IFRS17_CF!GV21-IFRS17_CF!GV19-IFRS17_CF!GV17)*(1+GV13)-IFRS17_CF!GV21</f>
        <v>0</v>
      </c>
      <c r="GW72" s="124">
        <f>+(GW23-GW22)*(1+GW13)+GW22-(IFRS17_CF!GW22-IFRS17_CF!GW21-IFRS17_CF!GW19-IFRS17_CF!GW17)*(1+GW13)-IFRS17_CF!GW21</f>
        <v>0</v>
      </c>
      <c r="GX72" s="124">
        <f>+(GX23-GX22)*(1+GX13)+GX22-(IFRS17_CF!GX22-IFRS17_CF!GX21-IFRS17_CF!GX19-IFRS17_CF!GX17)*(1+GX13)-IFRS17_CF!GX21</f>
        <v>0</v>
      </c>
      <c r="GY72" s="124">
        <f>+(GY23-GY22)*(1+GY13)+GY22-(IFRS17_CF!GY22-IFRS17_CF!GY21-IFRS17_CF!GY19-IFRS17_CF!GY17)*(1+GY13)-IFRS17_CF!GY21</f>
        <v>0</v>
      </c>
      <c r="GZ72" s="124">
        <f>+(GZ23-GZ22)*(1+GZ13)+GZ22-(IFRS17_CF!GZ22-IFRS17_CF!GZ21-IFRS17_CF!GZ19-IFRS17_CF!GZ17)*(1+GZ13)-IFRS17_CF!GZ21</f>
        <v>0</v>
      </c>
      <c r="HA72" s="124">
        <f>+(HA23-HA22)*(1+HA13)+HA22-(IFRS17_CF!HA22-IFRS17_CF!HA21-IFRS17_CF!HA19-IFRS17_CF!HA17)*(1+HA13)-IFRS17_CF!HA21</f>
        <v>0</v>
      </c>
      <c r="HB72" s="124">
        <f>+(HB23-HB22)*(1+HB13)+HB22-(IFRS17_CF!HB22-IFRS17_CF!HB21-IFRS17_CF!HB19-IFRS17_CF!HB17)*(1+HB13)-IFRS17_CF!HB21</f>
        <v>0</v>
      </c>
      <c r="HC72" s="124">
        <f>+(HC23-HC22)*(1+HC13)+HC22-(IFRS17_CF!HC22-IFRS17_CF!HC21-IFRS17_CF!HC19-IFRS17_CF!HC17)*(1+HC13)-IFRS17_CF!HC21</f>
        <v>0</v>
      </c>
      <c r="HD72" s="124">
        <f>+(HD23-HD22)*(1+HD13)+HD22-(IFRS17_CF!HD22-IFRS17_CF!HD21-IFRS17_CF!HD19-IFRS17_CF!HD17)*(1+HD13)-IFRS17_CF!HD21</f>
        <v>0</v>
      </c>
      <c r="HE72" s="124">
        <f>+(HE23-HE22)*(1+HE13)+HE22-(IFRS17_CF!HE22-IFRS17_CF!HE21-IFRS17_CF!HE19-IFRS17_CF!HE17)*(1+HE13)-IFRS17_CF!HE21</f>
        <v>0</v>
      </c>
      <c r="HF72" s="124">
        <f>+(HF23-HF22)*(1+HF13)+HF22-(IFRS17_CF!HF22-IFRS17_CF!HF21-IFRS17_CF!HF19-IFRS17_CF!HF17)*(1+HF13)-IFRS17_CF!HF21</f>
        <v>0</v>
      </c>
      <c r="HG72" s="124">
        <f>+(HG23-HG22)*(1+HG13)+HG22-(IFRS17_CF!HG22-IFRS17_CF!HG21-IFRS17_CF!HG19-IFRS17_CF!HG17)*(1+HG13)-IFRS17_CF!HG21</f>
        <v>0</v>
      </c>
      <c r="HH72" s="124">
        <f>+(HH23-HH22)*(1+HH13)+HH22-(IFRS17_CF!HH22-IFRS17_CF!HH21-IFRS17_CF!HH19-IFRS17_CF!HH17)*(1+HH13)-IFRS17_CF!HH21</f>
        <v>0</v>
      </c>
      <c r="HI72" s="124">
        <f>+(HI23-HI22)*(1+HI13)+HI22-(IFRS17_CF!HI22-IFRS17_CF!HI21-IFRS17_CF!HI19-IFRS17_CF!HI17)*(1+HI13)-IFRS17_CF!HI21</f>
        <v>0</v>
      </c>
      <c r="HJ72" s="124">
        <f>+(HJ23-HJ22)*(1+HJ13)+HJ22-(IFRS17_CF!HJ22-IFRS17_CF!HJ21-IFRS17_CF!HJ19-IFRS17_CF!HJ17)*(1+HJ13)-IFRS17_CF!HJ21</f>
        <v>0</v>
      </c>
      <c r="HK72" s="124">
        <f>+(HK23-HK22)*(1+HK13)+HK22-(IFRS17_CF!HK22-IFRS17_CF!HK21-IFRS17_CF!HK19-IFRS17_CF!HK17)*(1+HK13)-IFRS17_CF!HK21</f>
        <v>0</v>
      </c>
      <c r="HL72" s="124">
        <f>+(HL23-HL22)*(1+HL13)+HL22-(IFRS17_CF!HL22-IFRS17_CF!HL21-IFRS17_CF!HL19-IFRS17_CF!HL17)*(1+HL13)-IFRS17_CF!HL21</f>
        <v>0</v>
      </c>
      <c r="HM72" s="124">
        <f>+(HM23-HM22)*(1+HM13)+HM22-(IFRS17_CF!HM22-IFRS17_CF!HM21-IFRS17_CF!HM19-IFRS17_CF!HM17)*(1+HM13)-IFRS17_CF!HM21</f>
        <v>0</v>
      </c>
      <c r="HN72" s="124">
        <f>+(HN23-HN22)*(1+HN13)+HN22-(IFRS17_CF!HN22-IFRS17_CF!HN21-IFRS17_CF!HN19-IFRS17_CF!HN17)*(1+HN13)-IFRS17_CF!HN21</f>
        <v>0</v>
      </c>
      <c r="HO72" s="124">
        <f>+(HO23-HO22)*(1+HO13)+HO22-(IFRS17_CF!HO22-IFRS17_CF!HO21-IFRS17_CF!HO19-IFRS17_CF!HO17)*(1+HO13)-IFRS17_CF!HO21</f>
        <v>0</v>
      </c>
      <c r="HP72" s="124">
        <f>+(HP23-HP22)*(1+HP13)+HP22-(IFRS17_CF!HP22-IFRS17_CF!HP21-IFRS17_CF!HP19-IFRS17_CF!HP17)*(1+HP13)-IFRS17_CF!HP21</f>
        <v>0</v>
      </c>
      <c r="HQ72" s="124">
        <f>+(HQ23-HQ22)*(1+HQ13)+HQ22-(IFRS17_CF!HQ22-IFRS17_CF!HQ21-IFRS17_CF!HQ19-IFRS17_CF!HQ17)*(1+HQ13)-IFRS17_CF!HQ21</f>
        <v>0</v>
      </c>
      <c r="HR72" s="124">
        <f>+(HR23-HR22)*(1+HR13)+HR22-(IFRS17_CF!HR22-IFRS17_CF!HR21-IFRS17_CF!HR19-IFRS17_CF!HR17)*(1+HR13)-IFRS17_CF!HR21</f>
        <v>0</v>
      </c>
      <c r="HS72" s="124">
        <f>+(HS23-HS22)*(1+HS13)+HS22-(IFRS17_CF!HS22-IFRS17_CF!HS21-IFRS17_CF!HS19-IFRS17_CF!HS17)*(1+HS13)-IFRS17_CF!HS21</f>
        <v>0</v>
      </c>
      <c r="HT72" s="124">
        <f>+(HT23-HT22)*(1+HT13)+HT22-(IFRS17_CF!HT22-IFRS17_CF!HT21-IFRS17_CF!HT19-IFRS17_CF!HT17)*(1+HT13)-IFRS17_CF!HT21</f>
        <v>0</v>
      </c>
      <c r="HU72" s="124">
        <f>+(HU23-HU22)*(1+HU13)+HU22-(IFRS17_CF!HU22-IFRS17_CF!HU21-IFRS17_CF!HU19-IFRS17_CF!HU17)*(1+HU13)-IFRS17_CF!HU21</f>
        <v>0</v>
      </c>
      <c r="HV72" s="124">
        <f>+(HV23-HV22)*(1+HV13)+HV22-(IFRS17_CF!HV22-IFRS17_CF!HV21-IFRS17_CF!HV19-IFRS17_CF!HV17)*(1+HV13)-IFRS17_CF!HV21</f>
        <v>0</v>
      </c>
      <c r="HW72" s="124">
        <f>+(HW23-HW22)*(1+HW13)+HW22-(IFRS17_CF!HW22-IFRS17_CF!HW21-IFRS17_CF!HW19-IFRS17_CF!HW17)*(1+HW13)-IFRS17_CF!HW21</f>
        <v>0</v>
      </c>
      <c r="HX72" s="124">
        <f>+(HX23-HX22)*(1+HX13)+HX22-(IFRS17_CF!HX22-IFRS17_CF!HX21-IFRS17_CF!HX19-IFRS17_CF!HX17)*(1+HX13)-IFRS17_CF!HX21</f>
        <v>0</v>
      </c>
      <c r="HY72" s="124">
        <f>+(HY23-HY22)*(1+HY13)+HY22-(IFRS17_CF!HY22-IFRS17_CF!HY21-IFRS17_CF!HY19-IFRS17_CF!HY17)*(1+HY13)-IFRS17_CF!HY21</f>
        <v>0</v>
      </c>
      <c r="HZ72" s="124">
        <f>+(HZ23-HZ22)*(1+HZ13)+HZ22-(IFRS17_CF!HZ22-IFRS17_CF!HZ21-IFRS17_CF!HZ19-IFRS17_CF!HZ17)*(1+HZ13)-IFRS17_CF!HZ21</f>
        <v>0</v>
      </c>
      <c r="IA72" s="124">
        <f>+(IA23-IA22)*(1+IA13)+IA22-(IFRS17_CF!IA22-IFRS17_CF!IA21-IFRS17_CF!IA19-IFRS17_CF!IA17)*(1+IA13)-IFRS17_CF!IA21</f>
        <v>0</v>
      </c>
      <c r="IB72" s="124">
        <f>+(IB23-IB22)*(1+IB13)+IB22-(IFRS17_CF!IB22-IFRS17_CF!IB21-IFRS17_CF!IB19-IFRS17_CF!IB17)*(1+IB13)-IFRS17_CF!IB21</f>
        <v>0</v>
      </c>
    </row>
    <row r="73" spans="3:236" x14ac:dyDescent="0.3">
      <c r="C73" s="124" t="s">
        <v>524</v>
      </c>
      <c r="D73" s="124"/>
      <c r="E73" s="125"/>
      <c r="F73" s="124">
        <f>MIN(F71:F72)</f>
        <v>-24.872640991400431</v>
      </c>
      <c r="G73" s="124">
        <f t="shared" ref="G73:BR73" si="127">MIN(G71:G72)</f>
        <v>-21.685613513832664</v>
      </c>
      <c r="H73" s="124">
        <f t="shared" si="127"/>
        <v>-19.168018316365988</v>
      </c>
      <c r="I73" s="124">
        <f t="shared" si="127"/>
        <v>-17.555383247752104</v>
      </c>
      <c r="J73" s="124">
        <f t="shared" si="127"/>
        <v>-11.683369181835701</v>
      </c>
      <c r="K73" s="124">
        <f t="shared" si="127"/>
        <v>-14.830956483238339</v>
      </c>
      <c r="L73" s="124">
        <f t="shared" si="127"/>
        <v>-13.188662355064679</v>
      </c>
      <c r="M73" s="124">
        <f t="shared" si="127"/>
        <v>-11.508675034900676</v>
      </c>
      <c r="N73" s="124">
        <f t="shared" si="127"/>
        <v>-9.8255113579426165</v>
      </c>
      <c r="O73" s="124">
        <f t="shared" si="127"/>
        <v>-9.3660732727745426</v>
      </c>
      <c r="P73" s="124">
        <f t="shared" si="127"/>
        <v>-6.5496467595244781</v>
      </c>
      <c r="Q73" s="124">
        <f t="shared" si="127"/>
        <v>-4.7144781860268097</v>
      </c>
      <c r="R73" s="124">
        <f t="shared" si="127"/>
        <v>-5.3031380425571513</v>
      </c>
      <c r="S73" s="124">
        <f t="shared" si="127"/>
        <v>-5.6425569244434257</v>
      </c>
      <c r="T73" s="124">
        <f t="shared" si="127"/>
        <v>-8.0942075571126111</v>
      </c>
      <c r="U73" s="124">
        <f t="shared" si="127"/>
        <v>-5.4948928204394463</v>
      </c>
      <c r="V73" s="124">
        <f t="shared" si="127"/>
        <v>-5.0197689210995833</v>
      </c>
      <c r="W73" s="124">
        <f t="shared" si="127"/>
        <v>-4.325491737436522</v>
      </c>
      <c r="X73" s="124">
        <f t="shared" si="127"/>
        <v>-3.4787799395256798</v>
      </c>
      <c r="Y73" s="124">
        <f t="shared" si="127"/>
        <v>-2.8250353394998484</v>
      </c>
      <c r="Z73" s="124">
        <f t="shared" si="127"/>
        <v>-1.6794519339080622</v>
      </c>
      <c r="AA73" s="124">
        <f t="shared" si="127"/>
        <v>-0.85706827155406273</v>
      </c>
      <c r="AB73" s="124">
        <f t="shared" si="127"/>
        <v>-0.33039174028508</v>
      </c>
      <c r="AC73" s="124">
        <f t="shared" si="127"/>
        <v>-3.8642458605901098E-2</v>
      </c>
      <c r="AD73" s="124">
        <f t="shared" si="127"/>
        <v>0.16292837123941162</v>
      </c>
      <c r="AE73" s="124">
        <f t="shared" si="127"/>
        <v>0.3947295627208689</v>
      </c>
      <c r="AF73" s="124" t="e">
        <f t="shared" si="127"/>
        <v>#N/A</v>
      </c>
      <c r="AG73" s="124" t="e">
        <f t="shared" si="127"/>
        <v>#N/A</v>
      </c>
      <c r="AH73" s="124" t="e">
        <f t="shared" si="127"/>
        <v>#N/A</v>
      </c>
      <c r="AI73" s="124" t="e">
        <f t="shared" si="127"/>
        <v>#N/A</v>
      </c>
      <c r="AJ73" s="124" t="e">
        <f t="shared" si="127"/>
        <v>#N/A</v>
      </c>
      <c r="AK73" s="124" t="e">
        <f t="shared" si="127"/>
        <v>#N/A</v>
      </c>
      <c r="AL73" s="124" t="e">
        <f t="shared" si="127"/>
        <v>#N/A</v>
      </c>
      <c r="AM73" s="124" t="e">
        <f t="shared" si="127"/>
        <v>#N/A</v>
      </c>
      <c r="AN73" s="124" t="e">
        <f t="shared" si="127"/>
        <v>#N/A</v>
      </c>
      <c r="AO73" s="124" t="e">
        <f t="shared" si="127"/>
        <v>#N/A</v>
      </c>
      <c r="AP73" s="124" t="e">
        <f t="shared" si="127"/>
        <v>#N/A</v>
      </c>
      <c r="AQ73" s="124" t="e">
        <f t="shared" si="127"/>
        <v>#N/A</v>
      </c>
      <c r="AR73" s="124" t="e">
        <f t="shared" si="127"/>
        <v>#N/A</v>
      </c>
      <c r="AS73" s="124" t="e">
        <f t="shared" si="127"/>
        <v>#N/A</v>
      </c>
      <c r="AT73" s="124" t="e">
        <f t="shared" si="127"/>
        <v>#N/A</v>
      </c>
      <c r="AU73" s="124" t="e">
        <f t="shared" si="127"/>
        <v>#N/A</v>
      </c>
      <c r="AV73" s="124" t="e">
        <f t="shared" si="127"/>
        <v>#N/A</v>
      </c>
      <c r="AW73" s="124" t="e">
        <f t="shared" si="127"/>
        <v>#N/A</v>
      </c>
      <c r="AX73" s="124" t="e">
        <f t="shared" si="127"/>
        <v>#N/A</v>
      </c>
      <c r="AY73" s="124" t="e">
        <f t="shared" si="127"/>
        <v>#N/A</v>
      </c>
      <c r="AZ73" s="124" t="e">
        <f t="shared" si="127"/>
        <v>#N/A</v>
      </c>
      <c r="BA73" s="124" t="e">
        <f t="shared" si="127"/>
        <v>#N/A</v>
      </c>
      <c r="BB73" s="124" t="e">
        <f t="shared" si="127"/>
        <v>#N/A</v>
      </c>
      <c r="BC73" s="124" t="e">
        <f t="shared" si="127"/>
        <v>#N/A</v>
      </c>
      <c r="BD73" s="124" t="e">
        <f t="shared" si="127"/>
        <v>#N/A</v>
      </c>
      <c r="BE73" s="124" t="e">
        <f t="shared" si="127"/>
        <v>#N/A</v>
      </c>
      <c r="BF73" s="124" t="e">
        <f t="shared" si="127"/>
        <v>#N/A</v>
      </c>
      <c r="BG73" s="124" t="e">
        <f t="shared" si="127"/>
        <v>#N/A</v>
      </c>
      <c r="BH73" s="124" t="e">
        <f t="shared" si="127"/>
        <v>#N/A</v>
      </c>
      <c r="BI73" s="124" t="e">
        <f t="shared" si="127"/>
        <v>#N/A</v>
      </c>
      <c r="BJ73" s="124" t="e">
        <f t="shared" si="127"/>
        <v>#N/A</v>
      </c>
      <c r="BK73" s="124" t="e">
        <f t="shared" si="127"/>
        <v>#N/A</v>
      </c>
      <c r="BL73" s="124" t="e">
        <f t="shared" si="127"/>
        <v>#N/A</v>
      </c>
      <c r="BM73" s="124" t="e">
        <f t="shared" si="127"/>
        <v>#N/A</v>
      </c>
      <c r="BN73" s="124" t="e">
        <f t="shared" si="127"/>
        <v>#N/A</v>
      </c>
      <c r="BO73" s="124" t="e">
        <f t="shared" si="127"/>
        <v>#N/A</v>
      </c>
      <c r="BP73" s="124" t="e">
        <f t="shared" si="127"/>
        <v>#N/A</v>
      </c>
      <c r="BQ73" s="124" t="e">
        <f t="shared" si="127"/>
        <v>#N/A</v>
      </c>
      <c r="BR73" s="124" t="e">
        <f t="shared" si="127"/>
        <v>#N/A</v>
      </c>
      <c r="BS73" s="124" t="e">
        <f t="shared" ref="BS73:ED73" si="128">MIN(BS71:BS72)</f>
        <v>#N/A</v>
      </c>
      <c r="BT73" s="124" t="e">
        <f t="shared" si="128"/>
        <v>#N/A</v>
      </c>
      <c r="BU73" s="124" t="e">
        <f t="shared" si="128"/>
        <v>#N/A</v>
      </c>
      <c r="BV73" s="124" t="e">
        <f t="shared" si="128"/>
        <v>#N/A</v>
      </c>
      <c r="BW73" s="124" t="e">
        <f t="shared" si="128"/>
        <v>#N/A</v>
      </c>
      <c r="BX73" s="124" t="e">
        <f t="shared" si="128"/>
        <v>#N/A</v>
      </c>
      <c r="BY73" s="124" t="e">
        <f t="shared" si="128"/>
        <v>#N/A</v>
      </c>
      <c r="BZ73" s="124" t="e">
        <f t="shared" si="128"/>
        <v>#N/A</v>
      </c>
      <c r="CA73" s="124" t="e">
        <f t="shared" si="128"/>
        <v>#N/A</v>
      </c>
      <c r="CB73" s="124" t="e">
        <f t="shared" si="128"/>
        <v>#N/A</v>
      </c>
      <c r="CC73" s="124" t="e">
        <f t="shared" si="128"/>
        <v>#N/A</v>
      </c>
      <c r="CD73" s="124" t="e">
        <f t="shared" si="128"/>
        <v>#N/A</v>
      </c>
      <c r="CE73" s="124" t="e">
        <f t="shared" si="128"/>
        <v>#N/A</v>
      </c>
      <c r="CF73" s="124" t="e">
        <f t="shared" si="128"/>
        <v>#N/A</v>
      </c>
      <c r="CG73" s="124" t="e">
        <f t="shared" si="128"/>
        <v>#N/A</v>
      </c>
      <c r="CH73" s="124" t="e">
        <f t="shared" si="128"/>
        <v>#N/A</v>
      </c>
      <c r="CI73" s="124" t="e">
        <f t="shared" si="128"/>
        <v>#N/A</v>
      </c>
      <c r="CJ73" s="124" t="e">
        <f t="shared" si="128"/>
        <v>#N/A</v>
      </c>
      <c r="CK73" s="124" t="e">
        <f t="shared" si="128"/>
        <v>#N/A</v>
      </c>
      <c r="CL73" s="124" t="e">
        <f t="shared" si="128"/>
        <v>#N/A</v>
      </c>
      <c r="CM73" s="124" t="e">
        <f t="shared" si="128"/>
        <v>#N/A</v>
      </c>
      <c r="CN73" s="124" t="e">
        <f t="shared" si="128"/>
        <v>#N/A</v>
      </c>
      <c r="CO73" s="124" t="e">
        <f t="shared" si="128"/>
        <v>#N/A</v>
      </c>
      <c r="CP73" s="124" t="e">
        <f t="shared" si="128"/>
        <v>#N/A</v>
      </c>
      <c r="CQ73" s="124" t="e">
        <f t="shared" si="128"/>
        <v>#N/A</v>
      </c>
      <c r="CR73" s="124" t="e">
        <f t="shared" si="128"/>
        <v>#N/A</v>
      </c>
      <c r="CS73" s="124" t="e">
        <f t="shared" si="128"/>
        <v>#N/A</v>
      </c>
      <c r="CT73" s="124" t="e">
        <f t="shared" si="128"/>
        <v>#N/A</v>
      </c>
      <c r="CU73" s="124" t="e">
        <f t="shared" si="128"/>
        <v>#N/A</v>
      </c>
      <c r="CV73" s="124" t="e">
        <f t="shared" si="128"/>
        <v>#N/A</v>
      </c>
      <c r="CW73" s="124" t="e">
        <f t="shared" si="128"/>
        <v>#N/A</v>
      </c>
      <c r="CX73" s="124" t="e">
        <f t="shared" si="128"/>
        <v>#N/A</v>
      </c>
      <c r="CY73" s="124" t="e">
        <f t="shared" si="128"/>
        <v>#N/A</v>
      </c>
      <c r="CZ73" s="124" t="e">
        <f t="shared" si="128"/>
        <v>#N/A</v>
      </c>
      <c r="DA73" s="124" t="e">
        <f t="shared" si="128"/>
        <v>#N/A</v>
      </c>
      <c r="DB73" s="124" t="e">
        <f t="shared" si="128"/>
        <v>#N/A</v>
      </c>
      <c r="DC73" s="124" t="e">
        <f t="shared" si="128"/>
        <v>#N/A</v>
      </c>
      <c r="DD73" s="124" t="e">
        <f t="shared" si="128"/>
        <v>#N/A</v>
      </c>
      <c r="DE73" s="124" t="e">
        <f t="shared" si="128"/>
        <v>#N/A</v>
      </c>
      <c r="DF73" s="124" t="e">
        <f t="shared" si="128"/>
        <v>#N/A</v>
      </c>
      <c r="DG73" s="124" t="e">
        <f t="shared" si="128"/>
        <v>#N/A</v>
      </c>
      <c r="DH73" s="124" t="e">
        <f t="shared" si="128"/>
        <v>#N/A</v>
      </c>
      <c r="DI73" s="124" t="e">
        <f t="shared" si="128"/>
        <v>#N/A</v>
      </c>
      <c r="DJ73" s="124" t="e">
        <f t="shared" si="128"/>
        <v>#N/A</v>
      </c>
      <c r="DK73" s="124" t="e">
        <f t="shared" si="128"/>
        <v>#N/A</v>
      </c>
      <c r="DL73" s="124" t="e">
        <f t="shared" si="128"/>
        <v>#N/A</v>
      </c>
      <c r="DM73" s="124" t="e">
        <f t="shared" si="128"/>
        <v>#N/A</v>
      </c>
      <c r="DN73" s="124" t="e">
        <f t="shared" si="128"/>
        <v>#N/A</v>
      </c>
      <c r="DO73" s="124" t="e">
        <f t="shared" si="128"/>
        <v>#N/A</v>
      </c>
      <c r="DP73" s="124" t="e">
        <f t="shared" si="128"/>
        <v>#N/A</v>
      </c>
      <c r="DQ73" s="124" t="e">
        <f t="shared" si="128"/>
        <v>#N/A</v>
      </c>
      <c r="DR73" s="124" t="e">
        <f t="shared" si="128"/>
        <v>#N/A</v>
      </c>
      <c r="DS73" s="124" t="e">
        <f t="shared" si="128"/>
        <v>#N/A</v>
      </c>
      <c r="DT73" s="124" t="e">
        <f t="shared" si="128"/>
        <v>#N/A</v>
      </c>
      <c r="DU73" s="124" t="e">
        <f t="shared" si="128"/>
        <v>#N/A</v>
      </c>
      <c r="DV73" s="124" t="e">
        <f t="shared" si="128"/>
        <v>#N/A</v>
      </c>
      <c r="DW73" s="124" t="e">
        <f t="shared" si="128"/>
        <v>#N/A</v>
      </c>
      <c r="DX73" s="124" t="e">
        <f t="shared" si="128"/>
        <v>#N/A</v>
      </c>
      <c r="DY73" s="124" t="e">
        <f t="shared" si="128"/>
        <v>#N/A</v>
      </c>
      <c r="DZ73" s="124" t="e">
        <f t="shared" si="128"/>
        <v>#N/A</v>
      </c>
      <c r="EA73" s="124" t="e">
        <f t="shared" si="128"/>
        <v>#N/A</v>
      </c>
      <c r="EB73" s="124" t="e">
        <f t="shared" si="128"/>
        <v>#N/A</v>
      </c>
      <c r="EC73" s="124" t="e">
        <f t="shared" si="128"/>
        <v>#N/A</v>
      </c>
      <c r="ED73" s="124" t="e">
        <f t="shared" si="128"/>
        <v>#N/A</v>
      </c>
      <c r="EE73" s="124" t="e">
        <f t="shared" ref="EE73:GP73" si="129">MIN(EE71:EE72)</f>
        <v>#N/A</v>
      </c>
      <c r="EF73" s="124" t="e">
        <f t="shared" si="129"/>
        <v>#N/A</v>
      </c>
      <c r="EG73" s="124" t="e">
        <f t="shared" si="129"/>
        <v>#N/A</v>
      </c>
      <c r="EH73" s="124" t="e">
        <f t="shared" si="129"/>
        <v>#N/A</v>
      </c>
      <c r="EI73" s="124" t="e">
        <f t="shared" si="129"/>
        <v>#N/A</v>
      </c>
      <c r="EJ73" s="124" t="e">
        <f t="shared" si="129"/>
        <v>#N/A</v>
      </c>
      <c r="EK73" s="124" t="e">
        <f t="shared" si="129"/>
        <v>#N/A</v>
      </c>
      <c r="EL73" s="124" t="e">
        <f t="shared" si="129"/>
        <v>#N/A</v>
      </c>
      <c r="EM73" s="124" t="e">
        <f t="shared" si="129"/>
        <v>#N/A</v>
      </c>
      <c r="EN73" s="124" t="e">
        <f t="shared" si="129"/>
        <v>#N/A</v>
      </c>
      <c r="EO73" s="124" t="e">
        <f t="shared" si="129"/>
        <v>#N/A</v>
      </c>
      <c r="EP73" s="124" t="e">
        <f t="shared" si="129"/>
        <v>#N/A</v>
      </c>
      <c r="EQ73" s="124" t="e">
        <f t="shared" si="129"/>
        <v>#N/A</v>
      </c>
      <c r="ER73" s="124" t="e">
        <f t="shared" si="129"/>
        <v>#N/A</v>
      </c>
      <c r="ES73" s="124" t="e">
        <f t="shared" si="129"/>
        <v>#N/A</v>
      </c>
      <c r="ET73" s="124" t="e">
        <f t="shared" si="129"/>
        <v>#N/A</v>
      </c>
      <c r="EU73" s="124" t="e">
        <f t="shared" si="129"/>
        <v>#N/A</v>
      </c>
      <c r="EV73" s="124" t="e">
        <f t="shared" si="129"/>
        <v>#N/A</v>
      </c>
      <c r="EW73" s="124" t="e">
        <f t="shared" si="129"/>
        <v>#N/A</v>
      </c>
      <c r="EX73" s="124" t="e">
        <f t="shared" si="129"/>
        <v>#N/A</v>
      </c>
      <c r="EY73" s="124" t="e">
        <f t="shared" si="129"/>
        <v>#N/A</v>
      </c>
      <c r="EZ73" s="124" t="e">
        <f t="shared" si="129"/>
        <v>#N/A</v>
      </c>
      <c r="FA73" s="124" t="e">
        <f t="shared" si="129"/>
        <v>#N/A</v>
      </c>
      <c r="FB73" s="124" t="e">
        <f t="shared" si="129"/>
        <v>#N/A</v>
      </c>
      <c r="FC73" s="124" t="e">
        <f t="shared" si="129"/>
        <v>#N/A</v>
      </c>
      <c r="FD73" s="124" t="e">
        <f t="shared" si="129"/>
        <v>#N/A</v>
      </c>
      <c r="FE73" s="124" t="e">
        <f t="shared" si="129"/>
        <v>#N/A</v>
      </c>
      <c r="FF73" s="124" t="e">
        <f t="shared" si="129"/>
        <v>#N/A</v>
      </c>
      <c r="FG73" s="124" t="e">
        <f t="shared" si="129"/>
        <v>#N/A</v>
      </c>
      <c r="FH73" s="124" t="e">
        <f t="shared" si="129"/>
        <v>#N/A</v>
      </c>
      <c r="FI73" s="124" t="e">
        <f t="shared" si="129"/>
        <v>#N/A</v>
      </c>
      <c r="FJ73" s="124" t="e">
        <f t="shared" si="129"/>
        <v>#N/A</v>
      </c>
      <c r="FK73" s="124" t="e">
        <f t="shared" si="129"/>
        <v>#N/A</v>
      </c>
      <c r="FL73" s="124" t="e">
        <f t="shared" si="129"/>
        <v>#N/A</v>
      </c>
      <c r="FM73" s="124" t="e">
        <f t="shared" si="129"/>
        <v>#N/A</v>
      </c>
      <c r="FN73" s="124" t="e">
        <f t="shared" si="129"/>
        <v>#N/A</v>
      </c>
      <c r="FO73" s="124" t="e">
        <f t="shared" si="129"/>
        <v>#N/A</v>
      </c>
      <c r="FP73" s="124" t="e">
        <f t="shared" si="129"/>
        <v>#N/A</v>
      </c>
      <c r="FQ73" s="124" t="e">
        <f t="shared" si="129"/>
        <v>#N/A</v>
      </c>
      <c r="FR73" s="124" t="e">
        <f t="shared" si="129"/>
        <v>#N/A</v>
      </c>
      <c r="FS73" s="124" t="e">
        <f t="shared" si="129"/>
        <v>#N/A</v>
      </c>
      <c r="FT73" s="124" t="e">
        <f t="shared" si="129"/>
        <v>#N/A</v>
      </c>
      <c r="FU73" s="124" t="e">
        <f t="shared" si="129"/>
        <v>#N/A</v>
      </c>
      <c r="FV73" s="124" t="e">
        <f t="shared" si="129"/>
        <v>#N/A</v>
      </c>
      <c r="FW73" s="124" t="e">
        <f t="shared" si="129"/>
        <v>#N/A</v>
      </c>
      <c r="FX73" s="124" t="e">
        <f t="shared" si="129"/>
        <v>#N/A</v>
      </c>
      <c r="FY73" s="124" t="e">
        <f t="shared" si="129"/>
        <v>#N/A</v>
      </c>
      <c r="FZ73" s="124" t="e">
        <f t="shared" si="129"/>
        <v>#N/A</v>
      </c>
      <c r="GA73" s="124" t="e">
        <f t="shared" si="129"/>
        <v>#N/A</v>
      </c>
      <c r="GB73" s="124" t="e">
        <f t="shared" si="129"/>
        <v>#N/A</v>
      </c>
      <c r="GC73" s="124" t="e">
        <f t="shared" si="129"/>
        <v>#N/A</v>
      </c>
      <c r="GD73" s="124" t="e">
        <f t="shared" si="129"/>
        <v>#N/A</v>
      </c>
      <c r="GE73" s="124" t="e">
        <f t="shared" si="129"/>
        <v>#N/A</v>
      </c>
      <c r="GF73" s="124" t="e">
        <f t="shared" si="129"/>
        <v>#N/A</v>
      </c>
      <c r="GG73" s="124" t="e">
        <f t="shared" si="129"/>
        <v>#N/A</v>
      </c>
      <c r="GH73" s="124" t="e">
        <f t="shared" si="129"/>
        <v>#N/A</v>
      </c>
      <c r="GI73" s="124" t="e">
        <f t="shared" si="129"/>
        <v>#N/A</v>
      </c>
      <c r="GJ73" s="124" t="e">
        <f t="shared" si="129"/>
        <v>#N/A</v>
      </c>
      <c r="GK73" s="124">
        <f t="shared" si="129"/>
        <v>0</v>
      </c>
      <c r="GL73" s="124">
        <f t="shared" si="129"/>
        <v>0</v>
      </c>
      <c r="GM73" s="124">
        <f t="shared" si="129"/>
        <v>0</v>
      </c>
      <c r="GN73" s="124">
        <f t="shared" si="129"/>
        <v>0</v>
      </c>
      <c r="GO73" s="124">
        <f t="shared" si="129"/>
        <v>0</v>
      </c>
      <c r="GP73" s="124">
        <f t="shared" si="129"/>
        <v>0</v>
      </c>
      <c r="GQ73" s="124">
        <f t="shared" ref="GQ73:IB73" si="130">MIN(GQ71:GQ72)</f>
        <v>0</v>
      </c>
      <c r="GR73" s="124">
        <f t="shared" si="130"/>
        <v>0</v>
      </c>
      <c r="GS73" s="124">
        <f t="shared" si="130"/>
        <v>0</v>
      </c>
      <c r="GT73" s="124">
        <f t="shared" si="130"/>
        <v>0</v>
      </c>
      <c r="GU73" s="124">
        <f t="shared" si="130"/>
        <v>0</v>
      </c>
      <c r="GV73" s="124">
        <f t="shared" si="130"/>
        <v>0</v>
      </c>
      <c r="GW73" s="124">
        <f t="shared" si="130"/>
        <v>0</v>
      </c>
      <c r="GX73" s="124">
        <f t="shared" si="130"/>
        <v>0</v>
      </c>
      <c r="GY73" s="124">
        <f t="shared" si="130"/>
        <v>0</v>
      </c>
      <c r="GZ73" s="124">
        <f t="shared" si="130"/>
        <v>0</v>
      </c>
      <c r="HA73" s="124">
        <f t="shared" si="130"/>
        <v>0</v>
      </c>
      <c r="HB73" s="124">
        <f t="shared" si="130"/>
        <v>0</v>
      </c>
      <c r="HC73" s="124">
        <f t="shared" si="130"/>
        <v>0</v>
      </c>
      <c r="HD73" s="124">
        <f t="shared" si="130"/>
        <v>0</v>
      </c>
      <c r="HE73" s="124">
        <f t="shared" si="130"/>
        <v>0</v>
      </c>
      <c r="HF73" s="124">
        <f t="shared" si="130"/>
        <v>0</v>
      </c>
      <c r="HG73" s="124">
        <f t="shared" si="130"/>
        <v>0</v>
      </c>
      <c r="HH73" s="124">
        <f t="shared" si="130"/>
        <v>0</v>
      </c>
      <c r="HI73" s="124">
        <f t="shared" si="130"/>
        <v>0</v>
      </c>
      <c r="HJ73" s="124">
        <f t="shared" si="130"/>
        <v>0</v>
      </c>
      <c r="HK73" s="124">
        <f t="shared" si="130"/>
        <v>0</v>
      </c>
      <c r="HL73" s="124">
        <f t="shared" si="130"/>
        <v>0</v>
      </c>
      <c r="HM73" s="124">
        <f t="shared" si="130"/>
        <v>0</v>
      </c>
      <c r="HN73" s="124">
        <f t="shared" si="130"/>
        <v>0</v>
      </c>
      <c r="HO73" s="124">
        <f t="shared" si="130"/>
        <v>0</v>
      </c>
      <c r="HP73" s="124">
        <f t="shared" si="130"/>
        <v>0</v>
      </c>
      <c r="HQ73" s="124">
        <f t="shared" si="130"/>
        <v>0</v>
      </c>
      <c r="HR73" s="124">
        <f t="shared" si="130"/>
        <v>0</v>
      </c>
      <c r="HS73" s="124">
        <f t="shared" si="130"/>
        <v>0</v>
      </c>
      <c r="HT73" s="124">
        <f t="shared" si="130"/>
        <v>0</v>
      </c>
      <c r="HU73" s="124">
        <f t="shared" si="130"/>
        <v>0</v>
      </c>
      <c r="HV73" s="124">
        <f t="shared" si="130"/>
        <v>0</v>
      </c>
      <c r="HW73" s="124">
        <f t="shared" si="130"/>
        <v>0</v>
      </c>
      <c r="HX73" s="124">
        <f t="shared" si="130"/>
        <v>0</v>
      </c>
      <c r="HY73" s="124">
        <f t="shared" si="130"/>
        <v>0</v>
      </c>
      <c r="HZ73" s="124">
        <f t="shared" si="130"/>
        <v>0</v>
      </c>
      <c r="IA73" s="124">
        <f t="shared" si="130"/>
        <v>0</v>
      </c>
      <c r="IB73" s="124">
        <f t="shared" si="130"/>
        <v>0</v>
      </c>
    </row>
    <row r="74" spans="3:236" x14ac:dyDescent="0.3">
      <c r="C74" s="124" t="s">
        <v>525</v>
      </c>
      <c r="D74" s="124"/>
      <c r="E74" s="125"/>
      <c r="F74" s="126">
        <f ca="1">SUMPRODUCT(OFFSET(F73,,,,MIN(Entry_Age+cover_term,101)-Entry_Age),OFFSET(G14,,,,MIN(Entry_Age+cover_term,101)-Entry_Age))</f>
        <v>-131.22685488167389</v>
      </c>
    </row>
  </sheetData>
  <pageMargins left="0.7" right="0.7" top="0.75" bottom="0.75" header="0.3" footer="0.3"/>
  <pageSetup orientation="portrait" r:id="rId1"/>
  <headerFooter>
    <oddHeader>&amp;R&amp;"Calibri"&amp;12&amp;K000000Controlled Disclosure&amp;1#_x000D_&amp;"Calibri"&amp;11&amp;K000000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0F3D4-2F55-4748-B98E-5BD784021C35}">
  <sheetPr codeName="Sheet16"/>
  <dimension ref="A2:K33"/>
  <sheetViews>
    <sheetView workbookViewId="0">
      <selection activeCell="B4" sqref="B4"/>
    </sheetView>
  </sheetViews>
  <sheetFormatPr defaultRowHeight="14.4" x14ac:dyDescent="0.3"/>
  <cols>
    <col min="1" max="1" width="32" bestFit="1" customWidth="1"/>
    <col min="2" max="2" width="14.5546875" customWidth="1"/>
    <col min="3" max="3" width="16.33203125" customWidth="1"/>
    <col min="4" max="4" width="14" customWidth="1"/>
    <col min="5" max="5" width="17.5546875" customWidth="1"/>
    <col min="6" max="6" width="16.5546875" customWidth="1"/>
    <col min="7" max="7" width="13.88671875" customWidth="1"/>
    <col min="8" max="8" width="15.6640625" customWidth="1"/>
    <col min="9" max="9" width="15.33203125" customWidth="1"/>
    <col min="10" max="10" width="16.33203125" customWidth="1"/>
    <col min="11" max="11" width="15.88671875" customWidth="1"/>
  </cols>
  <sheetData>
    <row r="2" spans="1:11" x14ac:dyDescent="0.3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</row>
    <row r="3" spans="1:11" x14ac:dyDescent="0.3">
      <c r="A3" s="30" t="s">
        <v>396</v>
      </c>
      <c r="B3" s="18">
        <v>20125882.953892238</v>
      </c>
      <c r="C3" s="18">
        <v>57675152.204440311</v>
      </c>
      <c r="D3" s="18">
        <v>105738216.84514186</v>
      </c>
      <c r="E3" s="18">
        <v>161525702.5888133</v>
      </c>
      <c r="F3" s="18">
        <v>234264001.30844656</v>
      </c>
      <c r="G3" s="18">
        <v>313868452.11960846</v>
      </c>
      <c r="H3" s="18">
        <v>402699294.8037625</v>
      </c>
      <c r="I3" s="18">
        <v>503331336.39523131</v>
      </c>
      <c r="J3" s="18">
        <v>619197652.93977952</v>
      </c>
      <c r="K3" s="18">
        <v>755018724.00033355</v>
      </c>
    </row>
    <row r="4" spans="1:11" x14ac:dyDescent="0.3">
      <c r="A4" s="31" t="s">
        <v>471</v>
      </c>
      <c r="B4" s="18">
        <v>-5192477.8021041984</v>
      </c>
      <c r="C4" s="18">
        <v>-14880189.268745609</v>
      </c>
      <c r="D4" s="18">
        <v>-27280459.946046602</v>
      </c>
      <c r="E4" s="18">
        <v>-41673631.267913841</v>
      </c>
      <c r="F4" s="18">
        <v>-60440112.337579183</v>
      </c>
      <c r="G4" s="18">
        <v>-80978060.646858975</v>
      </c>
      <c r="H4" s="18">
        <v>-103896418.05937062</v>
      </c>
      <c r="I4" s="18">
        <v>-129859484.78996959</v>
      </c>
      <c r="J4" s="18">
        <v>-159752994.4584631</v>
      </c>
      <c r="K4" s="18">
        <v>-194794830.79208592</v>
      </c>
    </row>
    <row r="5" spans="1:11" x14ac:dyDescent="0.3">
      <c r="A5" s="31" t="s">
        <v>472</v>
      </c>
      <c r="B5" s="18">
        <v>-2046056.5537066492</v>
      </c>
      <c r="C5" s="18">
        <v>-5863359.5449781809</v>
      </c>
      <c r="D5" s="18">
        <v>-10749507.373805743</v>
      </c>
      <c r="E5" s="18">
        <v>-16420928.960837731</v>
      </c>
      <c r="F5" s="18">
        <v>-23815590.183929443</v>
      </c>
      <c r="G5" s="18">
        <v>-31908272.525425099</v>
      </c>
      <c r="H5" s="18">
        <v>-40938920.744776033</v>
      </c>
      <c r="I5" s="18">
        <v>-51169292.761383742</v>
      </c>
      <c r="J5" s="18">
        <v>-62948399.13445016</v>
      </c>
      <c r="K5" s="18">
        <v>-76756129.382878035</v>
      </c>
    </row>
    <row r="6" spans="1:11" x14ac:dyDescent="0.3">
      <c r="A6" s="31" t="s">
        <v>397</v>
      </c>
      <c r="B6" s="18">
        <v>-10663961.236878188</v>
      </c>
      <c r="C6" s="18">
        <v>-30560032.070972078</v>
      </c>
      <c r="D6" s="18">
        <v>-56027002.738612242</v>
      </c>
      <c r="E6" s="18">
        <v>-85586879.406408861</v>
      </c>
      <c r="F6" s="18">
        <v>-124128410.90788215</v>
      </c>
      <c r="G6" s="18">
        <v>-166308081.07616118</v>
      </c>
      <c r="H6" s="18">
        <v>-213376500.07796043</v>
      </c>
      <c r="I6" s="18">
        <v>-266697969.91333202</v>
      </c>
      <c r="J6" s="18">
        <v>-328091559.91567856</v>
      </c>
      <c r="K6" s="18">
        <v>-400058490.41842973</v>
      </c>
    </row>
    <row r="7" spans="1:11" x14ac:dyDescent="0.3">
      <c r="A7" s="31" t="s">
        <v>473</v>
      </c>
      <c r="B7" s="18">
        <v>-46392.626191241914</v>
      </c>
      <c r="C7" s="18">
        <v>-132934.2142777846</v>
      </c>
      <c r="D7" s="18">
        <v>-243707.44702855925</v>
      </c>
      <c r="E7" s="18">
        <v>-372283.52075713698</v>
      </c>
      <c r="F7" s="18">
        <v>-539926.9399647828</v>
      </c>
      <c r="G7" s="18">
        <v>-723395.10670825327</v>
      </c>
      <c r="H7" s="18">
        <v>-928127.77795298875</v>
      </c>
      <c r="I7" s="18">
        <v>-1160059.2340249231</v>
      </c>
      <c r="J7" s="18">
        <v>-1427101.8486919696</v>
      </c>
      <c r="K7" s="18">
        <v>-1740135.1358850072</v>
      </c>
    </row>
    <row r="8" spans="1:11" x14ac:dyDescent="0.3">
      <c r="A8" s="91" t="s">
        <v>474</v>
      </c>
      <c r="B8" s="18">
        <v>-603975.37252342713</v>
      </c>
      <c r="C8" s="18">
        <v>-1827278.700032348</v>
      </c>
      <c r="D8" s="18">
        <v>-3393106.9592437651</v>
      </c>
      <c r="E8" s="18">
        <v>-5210586.1886855913</v>
      </c>
      <c r="F8" s="18">
        <v>-7580299.491688584</v>
      </c>
      <c r="G8" s="18">
        <v>-10173702.546007497</v>
      </c>
      <c r="H8" s="18">
        <v>-13067688.703657176</v>
      </c>
      <c r="I8" s="18">
        <v>-16346141.621381084</v>
      </c>
      <c r="J8" s="18">
        <v>-20120906.174837176</v>
      </c>
      <c r="K8" s="18">
        <v>-24545769.068055149</v>
      </c>
    </row>
    <row r="9" spans="1:11" x14ac:dyDescent="0.3">
      <c r="A9" s="31" t="s">
        <v>475</v>
      </c>
      <c r="B9" s="18">
        <v>1573019.3624885336</v>
      </c>
      <c r="C9" s="18">
        <v>4411358.4054343347</v>
      </c>
      <c r="D9" s="18">
        <v>8044432.3804049604</v>
      </c>
      <c r="E9" s="18">
        <v>12261393.24421015</v>
      </c>
      <c r="F9" s="18">
        <v>17759661.447402291</v>
      </c>
      <c r="G9" s="18">
        <v>23776940.218447402</v>
      </c>
      <c r="H9" s="18">
        <v>30491639.440044899</v>
      </c>
      <c r="I9" s="18">
        <v>38098388.075139664</v>
      </c>
      <c r="J9" s="18">
        <v>46856691.40765816</v>
      </c>
      <c r="K9" s="18">
        <v>57123369.202999242</v>
      </c>
    </row>
    <row r="10" spans="1:11" x14ac:dyDescent="0.3">
      <c r="A10" s="31" t="s">
        <v>476</v>
      </c>
      <c r="B10" s="18">
        <v>2685240.6354833958</v>
      </c>
      <c r="C10" s="18">
        <v>7641252.6298271101</v>
      </c>
      <c r="D10" s="18">
        <v>13984947.982587062</v>
      </c>
      <c r="E10" s="18">
        <v>21348165.80275486</v>
      </c>
      <c r="F10" s="18">
        <v>30948669.037512105</v>
      </c>
      <c r="G10" s="18">
        <v>41455414.465520792</v>
      </c>
      <c r="H10" s="18">
        <v>53179922.84071105</v>
      </c>
      <c r="I10" s="18">
        <v>66462034.985552207</v>
      </c>
      <c r="J10" s="18">
        <v>81754871.996669933</v>
      </c>
      <c r="K10" s="18">
        <v>99681475.381924659</v>
      </c>
    </row>
    <row r="11" spans="1:11" x14ac:dyDescent="0.3">
      <c r="A11" s="32" t="s">
        <v>394</v>
      </c>
      <c r="B11" s="18">
        <v>1112221.2729948617</v>
      </c>
      <c r="C11" s="18">
        <v>3229894.224392775</v>
      </c>
      <c r="D11" s="18">
        <v>5940515.6021821043</v>
      </c>
      <c r="E11" s="18">
        <v>9086772.558544714</v>
      </c>
      <c r="F11" s="18">
        <v>13189007.590109818</v>
      </c>
      <c r="G11" s="18">
        <v>17678474.24707339</v>
      </c>
      <c r="H11" s="18">
        <v>22688283.400666162</v>
      </c>
      <c r="I11" s="18">
        <v>28363646.910412557</v>
      </c>
      <c r="J11" s="18">
        <v>34898180.589011818</v>
      </c>
      <c r="K11" s="18">
        <v>42558106.178925402</v>
      </c>
    </row>
    <row r="15" spans="1:11" x14ac:dyDescent="0.3">
      <c r="A15" t="s">
        <v>396</v>
      </c>
      <c r="B15" s="18">
        <f>B3</f>
        <v>20125882.953892238</v>
      </c>
      <c r="C15" s="18">
        <f>C3-B3</f>
        <v>37549269.250548072</v>
      </c>
      <c r="D15" s="18">
        <f t="shared" ref="D15:J15" si="0">D3-C3</f>
        <v>48063064.640701547</v>
      </c>
      <c r="E15" s="18">
        <f t="shared" si="0"/>
        <v>55787485.743671447</v>
      </c>
      <c r="F15" s="18">
        <f t="shared" si="0"/>
        <v>72738298.719633251</v>
      </c>
      <c r="G15" s="18">
        <f t="shared" si="0"/>
        <v>79604450.811161906</v>
      </c>
      <c r="H15" s="18">
        <f t="shared" si="0"/>
        <v>88830842.684154034</v>
      </c>
      <c r="I15" s="18">
        <f t="shared" si="0"/>
        <v>100632041.59146881</v>
      </c>
      <c r="J15" s="18">
        <f t="shared" si="0"/>
        <v>115866316.54454821</v>
      </c>
      <c r="K15" s="18">
        <f>K3-J3</f>
        <v>135821071.06055403</v>
      </c>
    </row>
    <row r="16" spans="1:11" x14ac:dyDescent="0.3">
      <c r="A16" t="s">
        <v>471</v>
      </c>
      <c r="B16" s="18">
        <f t="shared" ref="B16:B23" si="1">B4</f>
        <v>-5192477.8021041984</v>
      </c>
      <c r="C16" s="18">
        <f t="shared" ref="C16:K23" si="2">C4-B4</f>
        <v>-9687711.4666414112</v>
      </c>
      <c r="D16" s="18">
        <f t="shared" si="2"/>
        <v>-12400270.677300993</v>
      </c>
      <c r="E16" s="18">
        <f t="shared" si="2"/>
        <v>-14393171.321867239</v>
      </c>
      <c r="F16" s="18">
        <f t="shared" si="2"/>
        <v>-18766481.069665343</v>
      </c>
      <c r="G16" s="18">
        <f t="shared" si="2"/>
        <v>-20537948.309279792</v>
      </c>
      <c r="H16" s="18">
        <f t="shared" si="2"/>
        <v>-22918357.412511647</v>
      </c>
      <c r="I16" s="18">
        <f t="shared" si="2"/>
        <v>-25963066.730598971</v>
      </c>
      <c r="J16" s="18">
        <f t="shared" si="2"/>
        <v>-29893509.668493509</v>
      </c>
      <c r="K16" s="18">
        <f t="shared" si="2"/>
        <v>-35041836.333622813</v>
      </c>
    </row>
    <row r="17" spans="1:11" x14ac:dyDescent="0.3">
      <c r="A17" t="s">
        <v>472</v>
      </c>
      <c r="B17" s="18">
        <f t="shared" si="1"/>
        <v>-2046056.5537066492</v>
      </c>
      <c r="C17" s="18">
        <f t="shared" si="2"/>
        <v>-3817302.9912715317</v>
      </c>
      <c r="D17" s="18">
        <f t="shared" si="2"/>
        <v>-4886147.8288275618</v>
      </c>
      <c r="E17" s="18">
        <f t="shared" si="2"/>
        <v>-5671421.5870319884</v>
      </c>
      <c r="F17" s="18">
        <f t="shared" si="2"/>
        <v>-7394661.2230917122</v>
      </c>
      <c r="G17" s="18">
        <f t="shared" si="2"/>
        <v>-8092682.3414956555</v>
      </c>
      <c r="H17" s="18">
        <f t="shared" si="2"/>
        <v>-9030648.219350934</v>
      </c>
      <c r="I17" s="18">
        <f t="shared" si="2"/>
        <v>-10230372.016607709</v>
      </c>
      <c r="J17" s="18">
        <f t="shared" si="2"/>
        <v>-11779106.373066418</v>
      </c>
      <c r="K17" s="18">
        <f t="shared" si="2"/>
        <v>-13807730.248427875</v>
      </c>
    </row>
    <row r="18" spans="1:11" x14ac:dyDescent="0.3">
      <c r="A18" t="s">
        <v>397</v>
      </c>
      <c r="B18" s="18">
        <f t="shared" si="1"/>
        <v>-10663961.236878188</v>
      </c>
      <c r="C18" s="18">
        <f t="shared" si="2"/>
        <v>-19896070.834093891</v>
      </c>
      <c r="D18" s="18">
        <f t="shared" si="2"/>
        <v>-25466970.667640164</v>
      </c>
      <c r="E18" s="18">
        <f t="shared" si="2"/>
        <v>-29559876.667796619</v>
      </c>
      <c r="F18" s="18">
        <f t="shared" si="2"/>
        <v>-38541531.501473293</v>
      </c>
      <c r="G18" s="18">
        <f t="shared" si="2"/>
        <v>-42179670.168279022</v>
      </c>
      <c r="H18" s="18">
        <f t="shared" si="2"/>
        <v>-47068419.001799256</v>
      </c>
      <c r="I18" s="18">
        <f t="shared" si="2"/>
        <v>-53321469.835371584</v>
      </c>
      <c r="J18" s="18">
        <f t="shared" si="2"/>
        <v>-61393590.002346545</v>
      </c>
      <c r="K18" s="18">
        <f t="shared" si="2"/>
        <v>-71966930.502751172</v>
      </c>
    </row>
    <row r="19" spans="1:11" x14ac:dyDescent="0.3">
      <c r="A19" t="s">
        <v>473</v>
      </c>
      <c r="B19" s="18">
        <f t="shared" si="1"/>
        <v>-46392.626191241914</v>
      </c>
      <c r="C19" s="18">
        <f t="shared" si="2"/>
        <v>-86541.588086542688</v>
      </c>
      <c r="D19" s="18">
        <f t="shared" si="2"/>
        <v>-110773.23275077465</v>
      </c>
      <c r="E19" s="18">
        <f t="shared" si="2"/>
        <v>-128576.07372857773</v>
      </c>
      <c r="F19" s="18">
        <f t="shared" si="2"/>
        <v>-167643.41920764581</v>
      </c>
      <c r="G19" s="18">
        <f t="shared" si="2"/>
        <v>-183468.16674347047</v>
      </c>
      <c r="H19" s="18">
        <f t="shared" si="2"/>
        <v>-204732.67124473548</v>
      </c>
      <c r="I19" s="18">
        <f t="shared" si="2"/>
        <v>-231931.45607193431</v>
      </c>
      <c r="J19" s="18">
        <f t="shared" si="2"/>
        <v>-267042.61466704658</v>
      </c>
      <c r="K19" s="18">
        <f t="shared" si="2"/>
        <v>-313033.28719303757</v>
      </c>
    </row>
    <row r="20" spans="1:11" x14ac:dyDescent="0.3">
      <c r="A20" t="s">
        <v>474</v>
      </c>
      <c r="B20" s="18">
        <f t="shared" si="1"/>
        <v>-603975.37252342713</v>
      </c>
      <c r="C20" s="18">
        <f t="shared" si="2"/>
        <v>-1223303.3275089208</v>
      </c>
      <c r="D20" s="18">
        <f t="shared" si="2"/>
        <v>-1565828.2592114171</v>
      </c>
      <c r="E20" s="18">
        <f t="shared" si="2"/>
        <v>-1817479.2294418262</v>
      </c>
      <c r="F20" s="18">
        <f t="shared" si="2"/>
        <v>-2369713.3030029926</v>
      </c>
      <c r="G20" s="18">
        <f t="shared" si="2"/>
        <v>-2593403.0543189133</v>
      </c>
      <c r="H20" s="18">
        <f t="shared" si="2"/>
        <v>-2893986.1576496791</v>
      </c>
      <c r="I20" s="18">
        <f t="shared" si="2"/>
        <v>-3278452.9177239072</v>
      </c>
      <c r="J20" s="18">
        <f t="shared" si="2"/>
        <v>-3774764.5534560923</v>
      </c>
      <c r="K20" s="18">
        <f t="shared" si="2"/>
        <v>-4424862.8932179734</v>
      </c>
    </row>
    <row r="21" spans="1:11" x14ac:dyDescent="0.3">
      <c r="A21" t="s">
        <v>475</v>
      </c>
      <c r="B21" s="18">
        <f t="shared" si="1"/>
        <v>1573019.3624885336</v>
      </c>
      <c r="C21" s="18">
        <f t="shared" si="2"/>
        <v>2838339.0429458013</v>
      </c>
      <c r="D21" s="18">
        <f t="shared" si="2"/>
        <v>3633073.9749706257</v>
      </c>
      <c r="E21" s="18">
        <f t="shared" si="2"/>
        <v>4216960.8638051897</v>
      </c>
      <c r="F21" s="18">
        <f t="shared" si="2"/>
        <v>5498268.2031921409</v>
      </c>
      <c r="G21" s="18">
        <f t="shared" si="2"/>
        <v>6017278.7710451111</v>
      </c>
      <c r="H21" s="18">
        <f t="shared" si="2"/>
        <v>6714699.2215974964</v>
      </c>
      <c r="I21" s="18">
        <f t="shared" si="2"/>
        <v>7606748.6350947656</v>
      </c>
      <c r="J21" s="18">
        <f t="shared" si="2"/>
        <v>8758303.3325184956</v>
      </c>
      <c r="K21" s="18">
        <f t="shared" si="2"/>
        <v>10266677.795341082</v>
      </c>
    </row>
    <row r="22" spans="1:11" x14ac:dyDescent="0.3">
      <c r="A22" t="s">
        <v>476</v>
      </c>
      <c r="B22" s="18">
        <f t="shared" si="1"/>
        <v>2685240.6354833958</v>
      </c>
      <c r="C22" s="18">
        <f t="shared" si="2"/>
        <v>4956011.9943437148</v>
      </c>
      <c r="D22" s="18">
        <f t="shared" si="2"/>
        <v>6343695.3527599517</v>
      </c>
      <c r="E22" s="18">
        <f t="shared" si="2"/>
        <v>7363217.8201677985</v>
      </c>
      <c r="F22" s="18">
        <f t="shared" si="2"/>
        <v>9600503.2347572446</v>
      </c>
      <c r="G22" s="18">
        <f t="shared" si="2"/>
        <v>10506745.428008687</v>
      </c>
      <c r="H22" s="18">
        <f t="shared" si="2"/>
        <v>11724508.375190258</v>
      </c>
      <c r="I22" s="18">
        <f t="shared" si="2"/>
        <v>13282112.144841157</v>
      </c>
      <c r="J22" s="18">
        <f t="shared" si="2"/>
        <v>15292837.011117727</v>
      </c>
      <c r="K22" s="18">
        <f t="shared" si="2"/>
        <v>17926603.385254726</v>
      </c>
    </row>
    <row r="23" spans="1:11" x14ac:dyDescent="0.3">
      <c r="A23" t="s">
        <v>394</v>
      </c>
      <c r="B23" s="18">
        <f t="shared" si="1"/>
        <v>1112221.2729948617</v>
      </c>
      <c r="C23" s="18">
        <f t="shared" si="2"/>
        <v>2117672.9513979135</v>
      </c>
      <c r="D23" s="18">
        <f t="shared" si="2"/>
        <v>2710621.3777893293</v>
      </c>
      <c r="E23" s="18">
        <f t="shared" si="2"/>
        <v>3146256.9563626098</v>
      </c>
      <c r="F23" s="18">
        <f t="shared" si="2"/>
        <v>4102235.0315651037</v>
      </c>
      <c r="G23" s="18">
        <f t="shared" si="2"/>
        <v>4489466.6569635719</v>
      </c>
      <c r="H23" s="18">
        <f t="shared" si="2"/>
        <v>5009809.1535927728</v>
      </c>
      <c r="I23" s="18">
        <f t="shared" si="2"/>
        <v>5675363.5097463951</v>
      </c>
      <c r="J23" s="18">
        <f t="shared" si="2"/>
        <v>6534533.6785992607</v>
      </c>
      <c r="K23" s="18">
        <f t="shared" si="2"/>
        <v>7659925.5899135843</v>
      </c>
    </row>
    <row r="25" spans="1:11" x14ac:dyDescent="0.3">
      <c r="B25">
        <v>144790.60263648024</v>
      </c>
      <c r="C25" s="170">
        <v>133374.99903698824</v>
      </c>
      <c r="D25">
        <v>133374.99903698824</v>
      </c>
      <c r="E25">
        <v>133374.99903698824</v>
      </c>
      <c r="F25">
        <v>133374.99903698824</v>
      </c>
      <c r="G25">
        <v>133374.99903698824</v>
      </c>
      <c r="H25">
        <v>133374.99903698824</v>
      </c>
      <c r="I25">
        <v>133374.99903698824</v>
      </c>
      <c r="J25">
        <v>133374.99903698824</v>
      </c>
      <c r="K25">
        <v>133374.99903698824</v>
      </c>
    </row>
    <row r="26" spans="1:11" x14ac:dyDescent="0.3">
      <c r="B26">
        <v>-37355.975480211935</v>
      </c>
      <c r="C26" s="170">
        <v>-34410.749751542993</v>
      </c>
      <c r="D26">
        <v>-34410.749751543</v>
      </c>
      <c r="E26">
        <v>-34410.749751542986</v>
      </c>
      <c r="F26">
        <v>-34410.749751542986</v>
      </c>
      <c r="G26">
        <v>-34410.749751542986</v>
      </c>
      <c r="H26">
        <v>-34410.749751542986</v>
      </c>
      <c r="I26">
        <v>-34410.749751542986</v>
      </c>
      <c r="J26">
        <v>-34410.749751542986</v>
      </c>
      <c r="K26">
        <v>-34410.749751542986</v>
      </c>
    </row>
    <row r="27" spans="1:11" x14ac:dyDescent="0.3">
      <c r="B27">
        <v>-37643.602390126864</v>
      </c>
      <c r="C27" s="170">
        <v>-34675.699535122738</v>
      </c>
      <c r="D27">
        <v>-34675.699535122723</v>
      </c>
      <c r="E27">
        <v>-34675.699535122723</v>
      </c>
      <c r="F27">
        <v>-34675.699535122723</v>
      </c>
      <c r="G27">
        <v>-34675.699535122723</v>
      </c>
      <c r="H27">
        <v>-34675.699535122723</v>
      </c>
      <c r="I27">
        <v>-34675.699535122752</v>
      </c>
      <c r="J27">
        <v>-34675.699535122723</v>
      </c>
      <c r="K27">
        <v>-34675.699535122723</v>
      </c>
    </row>
    <row r="28" spans="1:11" x14ac:dyDescent="0.3">
      <c r="B28">
        <v>-48353.963427657349</v>
      </c>
      <c r="C28" s="170">
        <v>-44541.632593312213</v>
      </c>
      <c r="D28">
        <v>-44541.632593312213</v>
      </c>
      <c r="E28">
        <v>-44541.632593312213</v>
      </c>
      <c r="F28">
        <v>-44541.632593312213</v>
      </c>
      <c r="G28">
        <v>-44541.632593312213</v>
      </c>
      <c r="H28">
        <v>-44541.632593312243</v>
      </c>
      <c r="I28">
        <v>-44541.632593312243</v>
      </c>
      <c r="J28">
        <v>-44541.632593312243</v>
      </c>
      <c r="K28">
        <v>-44541.632593312243</v>
      </c>
    </row>
    <row r="29" spans="1:11" x14ac:dyDescent="0.3">
      <c r="B29">
        <v>-3134.7572141700948</v>
      </c>
      <c r="C29" s="170">
        <v>-2887.6061899599254</v>
      </c>
      <c r="D29">
        <v>-2887.6061899599254</v>
      </c>
      <c r="E29">
        <v>-2887.6061899599244</v>
      </c>
      <c r="F29">
        <v>-2887.6061899599263</v>
      </c>
      <c r="G29">
        <v>-2887.6061899599263</v>
      </c>
      <c r="H29">
        <v>-2887.6061899599263</v>
      </c>
      <c r="I29">
        <v>-2887.6061899599263</v>
      </c>
      <c r="J29">
        <v>-2887.6061899599263</v>
      </c>
      <c r="K29">
        <v>-2887.6061899599263</v>
      </c>
    </row>
    <row r="30" spans="1:11" x14ac:dyDescent="0.3">
      <c r="B30">
        <v>-3468.8125455111285</v>
      </c>
      <c r="C30" s="170">
        <v>-3468.8125455111285</v>
      </c>
      <c r="D30">
        <v>-3468.8125455111276</v>
      </c>
      <c r="E30">
        <v>-3468.8125455111294</v>
      </c>
      <c r="F30">
        <v>-3468.8125455111294</v>
      </c>
      <c r="G30">
        <v>-3468.8125455111294</v>
      </c>
      <c r="H30">
        <v>-3468.8125455111294</v>
      </c>
      <c r="I30">
        <v>-3468.8125455111294</v>
      </c>
      <c r="J30">
        <v>-3468.8125455111294</v>
      </c>
      <c r="K30">
        <v>-3468.8125455111258</v>
      </c>
    </row>
    <row r="31" spans="1:11" x14ac:dyDescent="0.3">
      <c r="B31">
        <v>14833.491578802874</v>
      </c>
      <c r="C31" s="170">
        <v>13390.498421539251</v>
      </c>
      <c r="D31">
        <v>13390.498421539251</v>
      </c>
      <c r="E31">
        <v>13390.498421539254</v>
      </c>
      <c r="F31">
        <v>13390.498421539247</v>
      </c>
      <c r="G31">
        <v>13390.498421539247</v>
      </c>
      <c r="H31">
        <v>13390.498421539247</v>
      </c>
      <c r="I31">
        <v>13390.498421539247</v>
      </c>
      <c r="J31">
        <v>13390.498421539247</v>
      </c>
      <c r="K31">
        <v>13390.498421539247</v>
      </c>
    </row>
    <row r="32" spans="1:11" x14ac:dyDescent="0.3">
      <c r="B32">
        <v>14833.491578802874</v>
      </c>
      <c r="C32" s="170">
        <v>13390.498421539251</v>
      </c>
      <c r="D32">
        <v>13390.498421539251</v>
      </c>
      <c r="E32">
        <v>13390.498421539254</v>
      </c>
      <c r="F32">
        <v>13390.498421539247</v>
      </c>
      <c r="G32">
        <v>13390.498421539247</v>
      </c>
      <c r="H32">
        <v>13390.498421539247</v>
      </c>
      <c r="I32">
        <v>13390.498421539247</v>
      </c>
      <c r="J32">
        <v>13390.498421539247</v>
      </c>
      <c r="K32">
        <v>13390.498421539247</v>
      </c>
    </row>
    <row r="33" spans="2:11" x14ac:dyDescent="0.3">
      <c r="B33">
        <v>0</v>
      </c>
      <c r="C33" s="18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</sheetData>
  <pageMargins left="0.7" right="0.7" top="0.75" bottom="0.75" header="0.3" footer="0.3"/>
  <pageSetup orientation="portrait" r:id="rId1"/>
  <headerFooter>
    <oddHeader>&amp;R&amp;"Calibri"&amp;12&amp;K000000Controlled Disclosure&amp;1#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0202EEE1A51C47ABCF5F8A8FBFC833" ma:contentTypeVersion="9" ma:contentTypeDescription="Create a new document." ma:contentTypeScope="" ma:versionID="2c658c4c41a1eba90648740be45ab70f">
  <xsd:schema xmlns:xsd="http://www.w3.org/2001/XMLSchema" xmlns:xs="http://www.w3.org/2001/XMLSchema" xmlns:p="http://schemas.microsoft.com/office/2006/metadata/properties" xmlns:ns2="8db071c6-845f-4d0c-9be5-d55f83491acf" xmlns:ns3="78e5f743-7113-4a18-8b17-637bc9e21add" targetNamespace="http://schemas.microsoft.com/office/2006/metadata/properties" ma:root="true" ma:fieldsID="de45b0ebe355e707159f492dcafd0416" ns2:_="" ns3:_="">
    <xsd:import namespace="8db071c6-845f-4d0c-9be5-d55f83491acf"/>
    <xsd:import namespace="78e5f743-7113-4a18-8b17-637bc9e21a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b071c6-845f-4d0c-9be5-d55f83491ac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e5f743-7113-4a18-8b17-637bc9e21ad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C8AB02E-16FA-4F2E-8683-17E28DD17674}">
  <ds:schemaRefs>
    <ds:schemaRef ds:uri="http://purl.org/dc/elements/1.1/"/>
    <ds:schemaRef ds:uri="78e5f743-7113-4a18-8b17-637bc9e21add"/>
    <ds:schemaRef ds:uri="http://purl.org/dc/dcmitype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8db071c6-845f-4d0c-9be5-d55f83491acf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8A5EC1B0-ACD9-4EF1-824A-3DE5DEA524E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b071c6-845f-4d0c-9be5-d55f83491acf"/>
    <ds:schemaRef ds:uri="78e5f743-7113-4a18-8b17-637bc9e21a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101A2E7-A523-4DCE-B9F4-2D60C623C86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16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81</vt:i4>
      </vt:variant>
    </vt:vector>
  </HeadingPairs>
  <TitlesOfParts>
    <vt:vector size="100" baseType="lpstr">
      <vt:lpstr>Parameters</vt:lpstr>
      <vt:lpstr>Lapses</vt:lpstr>
      <vt:lpstr>Valuation_Lapses</vt:lpstr>
      <vt:lpstr>Decrements</vt:lpstr>
      <vt:lpstr>Curves</vt:lpstr>
      <vt:lpstr>BEL </vt:lpstr>
      <vt:lpstr>RA</vt:lpstr>
      <vt:lpstr>Model_Point</vt:lpstr>
      <vt:lpstr>BEL Margins_Base Results</vt:lpstr>
      <vt:lpstr>RunIterations</vt:lpstr>
      <vt:lpstr>IFRS17_CF</vt:lpstr>
      <vt:lpstr>IFRS17_CF_Base</vt:lpstr>
      <vt:lpstr>IFRS17_CF_CumCalc</vt:lpstr>
      <vt:lpstr>IFRS17_CumRslt</vt:lpstr>
      <vt:lpstr>RA_Calc</vt:lpstr>
      <vt:lpstr>CashflowsPerCohort</vt:lpstr>
      <vt:lpstr>Chart2</vt:lpstr>
      <vt:lpstr>Chart1</vt:lpstr>
      <vt:lpstr>Chart4</vt:lpstr>
      <vt:lpstr>Accidental_Death_Identifier</vt:lpstr>
      <vt:lpstr>As_And_When_Thereafter</vt:lpstr>
      <vt:lpstr>As_And_When_Year1</vt:lpstr>
      <vt:lpstr>As_And_When_Year2</vt:lpstr>
      <vt:lpstr>Attr_Exp_Ratio</vt:lpstr>
      <vt:lpstr>Attr_Maint_Exp_PaidUp</vt:lpstr>
      <vt:lpstr>Attribut_Acq_Expense</vt:lpstr>
      <vt:lpstr>Attribut_Mainten_Expenses</vt:lpstr>
      <vt:lpstr>Decrements!calc_range</vt:lpstr>
      <vt:lpstr>Cash_Back_Percentage</vt:lpstr>
      <vt:lpstr>Cash_Back_Period</vt:lpstr>
      <vt:lpstr>Commission_loading</vt:lpstr>
      <vt:lpstr>cover_term</vt:lpstr>
      <vt:lpstr>CSM_Percent</vt:lpstr>
      <vt:lpstr>CSM_Profit_Tolerance</vt:lpstr>
      <vt:lpstr>CSM_Target</vt:lpstr>
      <vt:lpstr>discr_marg_charge_inv_return</vt:lpstr>
      <vt:lpstr>Discr_Marg_Expenses</vt:lpstr>
      <vt:lpstr>discr_marg_infl</vt:lpstr>
      <vt:lpstr>Discr_Marg_Lapses</vt:lpstr>
      <vt:lpstr>discr_marg_mort</vt:lpstr>
      <vt:lpstr>discr_mragin_surrenders</vt:lpstr>
      <vt:lpstr>Distribution_Fee_Loading</vt:lpstr>
      <vt:lpstr>Entry_Age</vt:lpstr>
      <vt:lpstr>Escalation_Factor</vt:lpstr>
      <vt:lpstr>Exp_Infl_Risk_Adj</vt:lpstr>
      <vt:lpstr>Exp_Risk_Adj</vt:lpstr>
      <vt:lpstr>Expense_Factor</vt:lpstr>
      <vt:lpstr>Expense_Loading</vt:lpstr>
      <vt:lpstr>Expense_Sensitivity</vt:lpstr>
      <vt:lpstr>Flat_Commission</vt:lpstr>
      <vt:lpstr>gj</vt:lpstr>
      <vt:lpstr>IFRS17_Profit_PV</vt:lpstr>
      <vt:lpstr>Income_Benefit</vt:lpstr>
      <vt:lpstr>Inflation_Factor</vt:lpstr>
      <vt:lpstr>Initial_Expense_Percent</vt:lpstr>
      <vt:lpstr>Initial_Expenses</vt:lpstr>
      <vt:lpstr>Inv_Return_Factor</vt:lpstr>
      <vt:lpstr>Investment_Return</vt:lpstr>
      <vt:lpstr>Lapse_Risk_Adj</vt:lpstr>
      <vt:lpstr>Lapses_Factor</vt:lpstr>
      <vt:lpstr>Lapses_Sensitivity</vt:lpstr>
      <vt:lpstr>Main_Life_Indicator</vt:lpstr>
      <vt:lpstr>Mortality_Loading</vt:lpstr>
      <vt:lpstr>Mortality_Sensitivity</vt:lpstr>
      <vt:lpstr>Mortality_Senstvty_Factor</vt:lpstr>
      <vt:lpstr>Mortality_Table</vt:lpstr>
      <vt:lpstr>NewBusinessYear</vt:lpstr>
      <vt:lpstr>Non_Attribut_Acq_Expense</vt:lpstr>
      <vt:lpstr>Non_Attribut_Maint_Expense</vt:lpstr>
      <vt:lpstr>Non_Attribut_Maint_Expense_PaidUp</vt:lpstr>
      <vt:lpstr>PaidUp_Expenses</vt:lpstr>
      <vt:lpstr>Prem_Miss</vt:lpstr>
      <vt:lpstr>Prem_Term</vt:lpstr>
      <vt:lpstr>Prem_Waiver_Period</vt:lpstr>
      <vt:lpstr>Premium</vt:lpstr>
      <vt:lpstr>Premium_Waiver_Age</vt:lpstr>
      <vt:lpstr>presc_charge_invest_return</vt:lpstr>
      <vt:lpstr>presc_marg_exp_infl</vt:lpstr>
      <vt:lpstr>Presc_Marg_Expenses</vt:lpstr>
      <vt:lpstr>Presc_Marg_Lapses</vt:lpstr>
      <vt:lpstr>presc_marg_mort</vt:lpstr>
      <vt:lpstr>presc_margin_surrenders</vt:lpstr>
      <vt:lpstr>ProfitTarget</vt:lpstr>
      <vt:lpstr>ProfitTolerance</vt:lpstr>
      <vt:lpstr>Quota_Share_Retention</vt:lpstr>
      <vt:lpstr>RDR</vt:lpstr>
      <vt:lpstr>Ren_Exp_Inflation</vt:lpstr>
      <vt:lpstr>Renewal_Expenses</vt:lpstr>
      <vt:lpstr>Risk_Adj_Mortality</vt:lpstr>
      <vt:lpstr>Sum_Assured</vt:lpstr>
      <vt:lpstr>Surplus_Retention_Limit</vt:lpstr>
      <vt:lpstr>Termination_Expenses</vt:lpstr>
      <vt:lpstr>Termintaion_Expenses</vt:lpstr>
      <vt:lpstr>Valuation_Initial_Expenses</vt:lpstr>
      <vt:lpstr>Valuation_Paid_Up_Expenses</vt:lpstr>
      <vt:lpstr>Valuation_Renewal_Expenses</vt:lpstr>
      <vt:lpstr>Valuation_Termination_Expenses</vt:lpstr>
      <vt:lpstr>VAT</vt:lpstr>
      <vt:lpstr>VNBMargin</vt:lpstr>
      <vt:lpstr>Volume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emadhume@mail.smu.edu</dc:creator>
  <cp:keywords/>
  <dc:description/>
  <cp:lastModifiedBy>Evidence Madhume</cp:lastModifiedBy>
  <cp:revision/>
  <dcterms:created xsi:type="dcterms:W3CDTF">2013-09-02T07:26:12Z</dcterms:created>
  <dcterms:modified xsi:type="dcterms:W3CDTF">2024-10-18T02:55:29Z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0x0101009D0202EEE1A51C47ABCF5F8A8FBFC833</vt:lpwstr>
  </property>
  <property fmtid="{D5CDD505-2E9C-101B-9397-08002B2CF9AE}" pid="3" name="MSIP_Label_809c58d3-5cd9-42fe-847f-613d390a4aa6_Enabled">
    <vt:lpwstr>true</vt:lpwstr>
  </property>
  <property fmtid="{D5CDD505-2E9C-101B-9397-08002B2CF9AE}" pid="4" name="MSIP_Label_809c58d3-5cd9-42fe-847f-613d390a4aa6_SetDate">
    <vt:lpwstr>2024-05-22T16:19:25Z</vt:lpwstr>
  </property>
  <property fmtid="{D5CDD505-2E9C-101B-9397-08002B2CF9AE}" pid="5" name="MSIP_Label_809c58d3-5cd9-42fe-847f-613d390a4aa6_Method">
    <vt:lpwstr>Privileged</vt:lpwstr>
  </property>
  <property fmtid="{D5CDD505-2E9C-101B-9397-08002B2CF9AE}" pid="6" name="MSIP_Label_809c58d3-5cd9-42fe-847f-613d390a4aa6_Name">
    <vt:lpwstr>Controlled Disclosure</vt:lpwstr>
  </property>
  <property fmtid="{D5CDD505-2E9C-101B-9397-08002B2CF9AE}" pid="7" name="MSIP_Label_809c58d3-5cd9-42fe-847f-613d390a4aa6_SiteId">
    <vt:lpwstr>30f51673-ff88-423e-bee3-3b57203338e7</vt:lpwstr>
  </property>
  <property fmtid="{D5CDD505-2E9C-101B-9397-08002B2CF9AE}" pid="8" name="MSIP_Label_809c58d3-5cd9-42fe-847f-613d390a4aa6_ActionId">
    <vt:lpwstr>b7a727f2-6cf6-4b5b-a99c-cecc414a8016</vt:lpwstr>
  </property>
  <property fmtid="{D5CDD505-2E9C-101B-9397-08002B2CF9AE}" pid="9" name="MSIP_Label_809c58d3-5cd9-42fe-847f-613d390a4aa6_ContentBits">
    <vt:lpwstr>1</vt:lpwstr>
  </property>
</Properties>
</file>